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5"/>
    <sheet state="visible" name="Sub-task sprint 1" sheetId="2" r:id="rId6"/>
    <sheet state="visible" name="HaDD task sprint" sheetId="3" r:id="rId7"/>
    <sheet state="visible" name="Trang tính18" sheetId="4" r:id="rId8"/>
    <sheet state="visible" name="Warehouse resource" sheetId="5" r:id="rId9"/>
    <sheet state="visible" name="Assign" sheetId="6" r:id="rId10"/>
    <sheet state="visible" name="Tổng hợp NLTH 1.2024" sheetId="7" r:id="rId11"/>
    <sheet state="hidden" name="Tổng hợp NLTH 2.2024" sheetId="8" r:id="rId12"/>
    <sheet state="hidden" name="Tổng hợp NLTH 3.2024" sheetId="9" r:id="rId13"/>
    <sheet state="hidden" name="Tổng hợp NLTH tháng 04.2024" sheetId="10" r:id="rId14"/>
    <sheet state="hidden" name="Tổng hợp NLTH tháng 06.2024" sheetId="11" r:id="rId15"/>
    <sheet state="hidden" name="Tổng hợp NLTH tháng 07.2024" sheetId="12" r:id="rId16"/>
    <sheet state="hidden" name="Bản sao của Tổng hợp NLTH tháng" sheetId="13" r:id="rId17"/>
    <sheet state="hidden" name="Tổng hợp NLTH tháng 08.2024" sheetId="14" r:id="rId18"/>
    <sheet state="hidden" name="Tổng hợp NLTH tháng 09.2024" sheetId="15" r:id="rId19"/>
    <sheet state="hidden" name="Tổng hợp NLTH tháng 10.2024" sheetId="16" r:id="rId20"/>
    <sheet state="hidden" name="Tổng hợp NLTH tháng 11.2024" sheetId="17" r:id="rId21"/>
    <sheet state="hidden" name="Tổng hợp NLTH tháng 12.2024" sheetId="18" r:id="rId22"/>
    <sheet state="hidden" name="Tổng hợp NLTH tháng 01.2025" sheetId="19" r:id="rId23"/>
    <sheet state="hidden" name="Tổng hợp NLTH tháng 02.2025" sheetId="20" r:id="rId24"/>
    <sheet state="hidden" name="Tổng hợp NLTH tháng 03.2025" sheetId="21" r:id="rId25"/>
    <sheet state="hidden" name="Tổng hợp NLTH tháng 04.2025" sheetId="22" r:id="rId26"/>
    <sheet state="hidden" name="Tổng hợp NLTH tháng 05.2025" sheetId="23" r:id="rId27"/>
    <sheet state="hidden" name="Tổng hợp NLTH tháng 06.2025" sheetId="24" r:id="rId28"/>
    <sheet state="hidden" name="workdays" sheetId="25" r:id="rId29"/>
    <sheet state="hidden" name="Tổng hợp NLTH tháng 05.2024" sheetId="26" r:id="rId30"/>
    <sheet state="hidden" name="Check SLSX tháng 5" sheetId="27" r:id="rId31"/>
  </sheets>
  <definedNames>
    <definedName hidden="1" localSheetId="6" name="_xlnm._FilterDatabase">'Tổng hợp NLTH 1.2024'!$A$2:$Z$243</definedName>
    <definedName hidden="1" localSheetId="7" name="_xlnm._FilterDatabase">'Tổng hợp NLTH 2.2024'!$A$11:$Z$264</definedName>
    <definedName hidden="1" localSheetId="9" name="_xlnm._FilterDatabase">'Tổng hợp NLTH tháng 04.2024'!$A$2:$AF$348</definedName>
    <definedName hidden="1" localSheetId="15" name="_xlnm._FilterDatabase">'Tổng hợp NLTH tháng 10.2024'!$A$2:$AI$200</definedName>
    <definedName hidden="1" localSheetId="16" name="_xlnm._FilterDatabase">'Tổng hợp NLTH tháng 11.2024'!$A$2:$AI$203</definedName>
    <definedName hidden="1" localSheetId="17" name="_xlnm._FilterDatabase">'Tổng hợp NLTH tháng 12.2024'!$A$2:$AI$222</definedName>
    <definedName hidden="1" localSheetId="18" name="_xlnm._FilterDatabase">'Tổng hợp NLTH tháng 01.2025'!$A$2:$AI$209</definedName>
    <definedName hidden="1" localSheetId="19" name="_xlnm._FilterDatabase">'Tổng hợp NLTH tháng 02.2025'!$A$2:$AI$209</definedName>
    <definedName hidden="1" localSheetId="20" name="_xlnm._FilterDatabase">'Tổng hợp NLTH tháng 03.2025'!$A$2:$AI$224</definedName>
    <definedName hidden="1" localSheetId="21" name="_xlnm._FilterDatabase">'Tổng hợp NLTH tháng 04.2025'!$A$2:$AI$218</definedName>
    <definedName hidden="1" localSheetId="23" name="_xlnm._FilterDatabase">'Tổng hợp NLTH tháng 06.2025'!$A$2:$AI$237</definedName>
    <definedName hidden="1" localSheetId="24" name="_xlnm._FilterDatabase">workdays!$A$2:$F$180</definedName>
    <definedName hidden="1" localSheetId="9" name="Z_54B49785_DE43_43F1_9703_50D5C15C28EA_.wvu.FilterData">'Tổng hợp NLTH tháng 04.2024'!$A$2:$AF$53</definedName>
    <definedName hidden="1" localSheetId="10" name="Z_54B49785_DE43_43F1_9703_50D5C15C28EA_.wvu.FilterData">'Tổng hợp NLTH tháng 06.2024'!$A$2:$AF$30</definedName>
    <definedName hidden="1" localSheetId="11" name="Z_54B49785_DE43_43F1_9703_50D5C15C28EA_.wvu.FilterData">'Tổng hợp NLTH tháng 07.2024'!$A$2:$AF$26</definedName>
    <definedName hidden="1" localSheetId="13" name="Z_54B49785_DE43_43F1_9703_50D5C15C28EA_.wvu.FilterData">'Tổng hợp NLTH tháng 08.2024'!$A$2:$AF$27</definedName>
    <definedName hidden="1" localSheetId="12" name="Z_54B49785_DE43_43F1_9703_50D5C15C28EA_.wvu.FilterData">'Bản sao của Tổng hợp NLTH tháng'!$A$2:$AF$30</definedName>
    <definedName hidden="1" localSheetId="15" name="Z_54B49785_DE43_43F1_9703_50D5C15C28EA_.wvu.FilterData">'Tổng hợp NLTH tháng 10.2024'!$A$2:$AF$26</definedName>
    <definedName hidden="1" localSheetId="14" name="Z_54B49785_DE43_43F1_9703_50D5C15C28EA_.wvu.FilterData">'Tổng hợp NLTH tháng 09.2024'!$A$2:$AF$26</definedName>
    <definedName hidden="1" localSheetId="16" name="Z_54B49785_DE43_43F1_9703_50D5C15C28EA_.wvu.FilterData">'Tổng hợp NLTH tháng 11.2024'!$A$2:$AF$26</definedName>
    <definedName hidden="1" localSheetId="18" name="Z_54B49785_DE43_43F1_9703_50D5C15C28EA_.wvu.FilterData">'Tổng hợp NLTH tháng 01.2025'!$A$2:$AF$26</definedName>
    <definedName hidden="1" localSheetId="19" name="Z_54B49785_DE43_43F1_9703_50D5C15C28EA_.wvu.FilterData">'Tổng hợp NLTH tháng 02.2025'!$A$2:$AF$25</definedName>
    <definedName hidden="1" localSheetId="17" name="Z_54B49785_DE43_43F1_9703_50D5C15C28EA_.wvu.FilterData">'Tổng hợp NLTH tháng 12.2024'!$A$2:$AF$27</definedName>
    <definedName hidden="1" localSheetId="22" name="Z_54B49785_DE43_43F1_9703_50D5C15C28EA_.wvu.FilterData">'Tổng hợp NLTH tháng 05.2025'!$A$2:$AF$16</definedName>
    <definedName hidden="1" localSheetId="24" name="Z_54B49785_DE43_43F1_9703_50D5C15C28EA_.wvu.FilterData">workdays!$A$2:$F$26</definedName>
    <definedName hidden="1" localSheetId="20" name="Z_54B49785_DE43_43F1_9703_50D5C15C28EA_.wvu.FilterData">'Tổng hợp NLTH tháng 03.2025'!$A$2:$AF$22</definedName>
    <definedName hidden="1" localSheetId="21" name="Z_54B49785_DE43_43F1_9703_50D5C15C28EA_.wvu.FilterData">'Tổng hợp NLTH tháng 04.2025'!$A$2:$AF$20</definedName>
    <definedName hidden="1" localSheetId="23" name="Z_54B49785_DE43_43F1_9703_50D5C15C28EA_.wvu.FilterData">'Tổng hợp NLTH tháng 06.2025'!$A$2:$AF$13</definedName>
    <definedName hidden="1" localSheetId="25" name="Z_54B49785_DE43_43F1_9703_50D5C15C28EA_.wvu.FilterData">'Tổng hợp NLTH tháng 05.2024'!$A$2:$AF$27</definedName>
    <definedName hidden="1" localSheetId="6" name="Z_0C4A3783_009D_47C4_8E41_0D29D029C6C9_.wvu.FilterData">'Tổng hợp NLTH 1.2024'!$S$179:$T$181</definedName>
    <definedName hidden="1" localSheetId="7" name="Z_0C4A3783_009D_47C4_8E41_0D29D029C6C9_.wvu.FilterData">'Tổng hợp NLTH 2.2024'!$S$224:$T$225</definedName>
    <definedName hidden="1" localSheetId="8" name="Z_0C4A3783_009D_47C4_8E41_0D29D029C6C9_.wvu.FilterData">'Tổng hợp NLTH 3.2024'!$S$194:$T$209</definedName>
    <definedName hidden="1" localSheetId="9" name="Z_2BF545D7_FBDA_48BA_B3F1_E57DE59A9E26_.wvu.FilterData">'Tổng hợp NLTH tháng 04.2024'!$T$1:$T$548</definedName>
    <definedName hidden="1" localSheetId="10" name="Z_2BF545D7_FBDA_48BA_B3F1_E57DE59A9E26_.wvu.FilterData">'Tổng hợp NLTH tháng 06.2024'!$T$1:$T$713</definedName>
    <definedName hidden="1" localSheetId="11" name="Z_2BF545D7_FBDA_48BA_B3F1_E57DE59A9E26_.wvu.FilterData">'Tổng hợp NLTH tháng 07.2024'!$T$1:$T$695</definedName>
    <definedName hidden="1" localSheetId="13" name="Z_2BF545D7_FBDA_48BA_B3F1_E57DE59A9E26_.wvu.FilterData">'Tổng hợp NLTH tháng 08.2024'!$T$1:$T$687</definedName>
    <definedName hidden="1" localSheetId="12" name="Z_2BF545D7_FBDA_48BA_B3F1_E57DE59A9E26_.wvu.FilterData">'Bản sao của Tổng hợp NLTH tháng'!$T$1:$T$661</definedName>
    <definedName hidden="1" localSheetId="15" name="Z_2BF545D7_FBDA_48BA_B3F1_E57DE59A9E26_.wvu.FilterData">'Tổng hợp NLTH tháng 10.2024'!$T$1:$T$400</definedName>
    <definedName hidden="1" localSheetId="14" name="Z_2BF545D7_FBDA_48BA_B3F1_E57DE59A9E26_.wvu.FilterData">'Tổng hợp NLTH tháng 09.2024'!$T$1:$T$390</definedName>
    <definedName hidden="1" localSheetId="16" name="Z_2BF545D7_FBDA_48BA_B3F1_E57DE59A9E26_.wvu.FilterData">'Tổng hợp NLTH tháng 11.2024'!$T$1:$T$403</definedName>
    <definedName hidden="1" localSheetId="18" name="Z_2BF545D7_FBDA_48BA_B3F1_E57DE59A9E26_.wvu.FilterData">'Tổng hợp NLTH tháng 01.2025'!$T$1:$T$409</definedName>
    <definedName hidden="1" localSheetId="19" name="Z_2BF545D7_FBDA_48BA_B3F1_E57DE59A9E26_.wvu.FilterData">'Tổng hợp NLTH tháng 02.2025'!$T$1:$T$409</definedName>
    <definedName hidden="1" localSheetId="17" name="Z_2BF545D7_FBDA_48BA_B3F1_E57DE59A9E26_.wvu.FilterData">'Tổng hợp NLTH tháng 12.2024'!$T$1:$T$422</definedName>
    <definedName hidden="1" localSheetId="22" name="Z_2BF545D7_FBDA_48BA_B3F1_E57DE59A9E26_.wvu.FilterData">'Tổng hợp NLTH tháng 05.2025'!$T$1:$T$400</definedName>
    <definedName hidden="1" localSheetId="20" name="Z_2BF545D7_FBDA_48BA_B3F1_E57DE59A9E26_.wvu.FilterData">'Tổng hợp NLTH tháng 03.2025'!$T$1:$T$424</definedName>
    <definedName hidden="1" localSheetId="21" name="Z_2BF545D7_FBDA_48BA_B3F1_E57DE59A9E26_.wvu.FilterData">'Tổng hợp NLTH tháng 04.2025'!$T$1:$T$418</definedName>
    <definedName hidden="1" localSheetId="23" name="Z_2BF545D7_FBDA_48BA_B3F1_E57DE59A9E26_.wvu.FilterData">'Tổng hợp NLTH tháng 06.2025'!$T$1:$T$437</definedName>
    <definedName hidden="1" localSheetId="25" name="Z_2BF545D7_FBDA_48BA_B3F1_E57DE59A9E26_.wvu.FilterData">'Tổng hợp NLTH tháng 05.2024'!$T$1:$T$583</definedName>
    <definedName hidden="1" localSheetId="9" name="Z_24ACE0AB_70FC_4EC6_98C2_AB100224222A_.wvu.FilterData">'Tổng hợp NLTH tháng 04.2024'!$A$2:$AF$347</definedName>
    <definedName hidden="1" localSheetId="10" name="Z_24ACE0AB_70FC_4EC6_98C2_AB100224222A_.wvu.FilterData">'Tổng hợp NLTH tháng 06.2024'!$A$2:$AF$431</definedName>
    <definedName hidden="1" localSheetId="11" name="Z_24ACE0AB_70FC_4EC6_98C2_AB100224222A_.wvu.FilterData">'Tổng hợp NLTH tháng 07.2024'!$A$2:$AF$413</definedName>
    <definedName hidden="1" localSheetId="13" name="Z_24ACE0AB_70FC_4EC6_98C2_AB100224222A_.wvu.FilterData">'Tổng hợp NLTH tháng 08.2024'!$A$2:$AF$417</definedName>
    <definedName hidden="1" localSheetId="12" name="Z_24ACE0AB_70FC_4EC6_98C2_AB100224222A_.wvu.FilterData">'Bản sao của Tổng hợp NLTH tháng'!$A$2:$AF$431</definedName>
    <definedName hidden="1" localSheetId="15" name="Z_24ACE0AB_70FC_4EC6_98C2_AB100224222A_.wvu.FilterData">'Tổng hợp NLTH tháng 10.2024'!$A$2:$AF$200</definedName>
    <definedName hidden="1" localSheetId="14" name="Z_24ACE0AB_70FC_4EC6_98C2_AB100224222A_.wvu.FilterData">'Tổng hợp NLTH tháng 09.2024'!$A$2:$AF$190</definedName>
    <definedName hidden="1" localSheetId="16" name="Z_24ACE0AB_70FC_4EC6_98C2_AB100224222A_.wvu.FilterData">'Tổng hợp NLTH tháng 11.2024'!$A$2:$AF$203</definedName>
    <definedName hidden="1" localSheetId="18" name="Z_24ACE0AB_70FC_4EC6_98C2_AB100224222A_.wvu.FilterData">'Tổng hợp NLTH tháng 01.2025'!$A$2:$AF$209</definedName>
    <definedName hidden="1" localSheetId="19" name="Z_24ACE0AB_70FC_4EC6_98C2_AB100224222A_.wvu.FilterData">'Tổng hợp NLTH tháng 02.2025'!$A$2:$AF$209</definedName>
    <definedName hidden="1" localSheetId="17" name="Z_24ACE0AB_70FC_4EC6_98C2_AB100224222A_.wvu.FilterData">'Tổng hợp NLTH tháng 12.2024'!$A$2:$AF$222</definedName>
    <definedName hidden="1" localSheetId="22" name="Z_24ACE0AB_70FC_4EC6_98C2_AB100224222A_.wvu.FilterData">'Tổng hợp NLTH tháng 05.2025'!$A$2:$AF$200</definedName>
    <definedName hidden="1" localSheetId="24" name="Z_24ACE0AB_70FC_4EC6_98C2_AB100224222A_.wvu.FilterData">workdays!$A$2:$F$180</definedName>
    <definedName hidden="1" localSheetId="20" name="Z_24ACE0AB_70FC_4EC6_98C2_AB100224222A_.wvu.FilterData">'Tổng hợp NLTH tháng 03.2025'!$A$2:$AF$224</definedName>
    <definedName hidden="1" localSheetId="21" name="Z_24ACE0AB_70FC_4EC6_98C2_AB100224222A_.wvu.FilterData">'Tổng hợp NLTH tháng 04.2025'!$A$2:$AF$218</definedName>
    <definedName hidden="1" localSheetId="23" name="Z_24ACE0AB_70FC_4EC6_98C2_AB100224222A_.wvu.FilterData">'Tổng hợp NLTH tháng 06.2025'!$A$2:$AF$237</definedName>
    <definedName hidden="1" localSheetId="25" name="Z_24ACE0AB_70FC_4EC6_98C2_AB100224222A_.wvu.FilterData">'Tổng hợp NLTH tháng 05.2024'!$A$2:$AF$345</definedName>
    <definedName hidden="1" localSheetId="6" name="Z_D96257B2_66E3_4DBC_89C1_ADC724FA8878_.wvu.FilterData">'Tổng hợp NLTH 1.2024'!$A$1:$Z$243</definedName>
    <definedName hidden="1" localSheetId="7" name="Z_D96257B2_66E3_4DBC_89C1_ADC724FA8878_.wvu.FilterData">'Tổng hợp NLTH 2.2024'!$A$10:$Z$264</definedName>
    <definedName hidden="1" localSheetId="8" name="Z_D96257B2_66E3_4DBC_89C1_ADC724FA8878_.wvu.FilterData">'Tổng hợp NLTH 3.2024'!$A$10:$Z$267</definedName>
    <definedName hidden="1" localSheetId="9" name="Z_D96257B2_66E3_4DBC_89C1_ADC724FA8878_.wvu.FilterData">'Tổng hợp NLTH tháng 04.2024'!$A$2:$AF$139</definedName>
    <definedName hidden="1" localSheetId="10" name="Z_D96257B2_66E3_4DBC_89C1_ADC724FA8878_.wvu.FilterData">'Tổng hợp NLTH tháng 06.2024'!$A$2:$AF$121</definedName>
    <definedName hidden="1" localSheetId="11" name="Z_D96257B2_66E3_4DBC_89C1_ADC724FA8878_.wvu.FilterData">'Tổng hợp NLTH tháng 07.2024'!$A$2:$AF$121</definedName>
    <definedName hidden="1" localSheetId="13" name="Z_D96257B2_66E3_4DBC_89C1_ADC724FA8878_.wvu.FilterData">'Tổng hợp NLTH tháng 08.2024'!$A$2:$AF$125</definedName>
    <definedName hidden="1" localSheetId="12" name="Z_D96257B2_66E3_4DBC_89C1_ADC724FA8878_.wvu.FilterData">'Bản sao của Tổng hợp NLTH tháng'!$A$2:$AF$121</definedName>
    <definedName hidden="1" localSheetId="15" name="Z_D96257B2_66E3_4DBC_89C1_ADC724FA8878_.wvu.FilterData">'Tổng hợp NLTH tháng 10.2024'!$A$2:$AF$119</definedName>
    <definedName hidden="1" localSheetId="14" name="Z_D96257B2_66E3_4DBC_89C1_ADC724FA8878_.wvu.FilterData">'Tổng hợp NLTH tháng 09.2024'!$A$2:$AF$122</definedName>
    <definedName hidden="1" localSheetId="16" name="Z_D96257B2_66E3_4DBC_89C1_ADC724FA8878_.wvu.FilterData">'Tổng hợp NLTH tháng 11.2024'!$A$2:$AF$121</definedName>
    <definedName hidden="1" localSheetId="18" name="Z_D96257B2_66E3_4DBC_89C1_ADC724FA8878_.wvu.FilterData">'Tổng hợp NLTH tháng 01.2025'!$A$2:$AF$120</definedName>
    <definedName hidden="1" localSheetId="19" name="Z_D96257B2_66E3_4DBC_89C1_ADC724FA8878_.wvu.FilterData">'Tổng hợp NLTH tháng 02.2025'!$A$2:$AF$118</definedName>
    <definedName hidden="1" localSheetId="17" name="Z_D96257B2_66E3_4DBC_89C1_ADC724FA8878_.wvu.FilterData">'Tổng hợp NLTH tháng 12.2024'!$A$2:$AF$121</definedName>
    <definedName hidden="1" localSheetId="22" name="Z_D96257B2_66E3_4DBC_89C1_ADC724FA8878_.wvu.FilterData">'Tổng hợp NLTH tháng 05.2025'!$A$2:$AF$101</definedName>
    <definedName hidden="1" localSheetId="24" name="Z_D96257B2_66E3_4DBC_89C1_ADC724FA8878_.wvu.FilterData">workdays!$A$2:$F$120</definedName>
    <definedName hidden="1" localSheetId="20" name="Z_D96257B2_66E3_4DBC_89C1_ADC724FA8878_.wvu.FilterData">'Tổng hợp NLTH tháng 03.2025'!$A$2:$AF$111</definedName>
    <definedName hidden="1" localSheetId="21" name="Z_D96257B2_66E3_4DBC_89C1_ADC724FA8878_.wvu.FilterData">'Tổng hợp NLTH tháng 04.2025'!$A$2:$AF$106</definedName>
    <definedName hidden="1" localSheetId="23" name="Z_D96257B2_66E3_4DBC_89C1_ADC724FA8878_.wvu.FilterData">'Tổng hợp NLTH tháng 06.2025'!$A$2:$AF$97</definedName>
    <definedName hidden="1" localSheetId="25" name="Z_D96257B2_66E3_4DBC_89C1_ADC724FA8878_.wvu.FilterData">'Tổng hợp NLTH tháng 05.2024'!$A$2:$AF$116</definedName>
    <definedName hidden="1" localSheetId="8" name="Z_06283075_F3C2_4397_8A1B_F3272D6CB573_.wvu.FilterData">'Tổng hợp NLTH 3.2024'!$A$1:$Z$506</definedName>
    <definedName hidden="1" localSheetId="15" name="Z_EB913EAD_3B92_4C63_807C_B1FFD5640759_.wvu.FilterData">'Tổng hợp NLTH tháng 10.2024'!$A$2:$AI$200</definedName>
    <definedName hidden="1" localSheetId="16" name="Z_EB913EAD_3B92_4C63_807C_B1FFD5640759_.wvu.FilterData">'Tổng hợp NLTH tháng 11.2024'!$A$2:$AI$203</definedName>
    <definedName hidden="1" localSheetId="18" name="Z_EB913EAD_3B92_4C63_807C_B1FFD5640759_.wvu.FilterData">'Tổng hợp NLTH tháng 01.2025'!$A$2:$AI$209</definedName>
    <definedName hidden="1" localSheetId="19" name="Z_EB913EAD_3B92_4C63_807C_B1FFD5640759_.wvu.FilterData">'Tổng hợp NLTH tháng 02.2025'!$A$2:$AI$209</definedName>
    <definedName hidden="1" localSheetId="17" name="Z_EB913EAD_3B92_4C63_807C_B1FFD5640759_.wvu.FilterData">'Tổng hợp NLTH tháng 12.2024'!$A$2:$AI$222</definedName>
    <definedName hidden="1" localSheetId="22" name="Z_EB913EAD_3B92_4C63_807C_B1FFD5640759_.wvu.FilterData">'Tổng hợp NLTH tháng 05.2025'!$A$2:$AI$200</definedName>
    <definedName hidden="1" localSheetId="24" name="Z_EB913EAD_3B92_4C63_807C_B1FFD5640759_.wvu.FilterData">workdays!$A$2:$F$180</definedName>
    <definedName hidden="1" localSheetId="20" name="Z_EB913EAD_3B92_4C63_807C_B1FFD5640759_.wvu.FilterData">'Tổng hợp NLTH tháng 03.2025'!$A$2:$AI$224</definedName>
    <definedName hidden="1" localSheetId="21" name="Z_EB913EAD_3B92_4C63_807C_B1FFD5640759_.wvu.FilterData">'Tổng hợp NLTH tháng 04.2025'!$A$2:$AI$218</definedName>
    <definedName hidden="1" localSheetId="23" name="Z_EB913EAD_3B92_4C63_807C_B1FFD5640759_.wvu.FilterData">'Tổng hợp NLTH tháng 06.2025'!$A$2:$AI$237</definedName>
    <definedName hidden="1" localSheetId="7" name="Z_F47F2B0B_0F7A_4723_9694_73423C8E7C11_.wvu.FilterData">'Tổng hợp NLTH 2.2024'!$A$11:$Z$264</definedName>
    <definedName hidden="1" localSheetId="8" name="Z_F47F2B0B_0F7A_4723_9694_73423C8E7C11_.wvu.FilterData">'Tổng hợp NLTH 3.2024'!$A$11:$Z$267</definedName>
    <definedName hidden="1" localSheetId="9" name="Z_F47F2B0B_0F7A_4723_9694_73423C8E7C11_.wvu.FilterData">'Tổng hợp NLTH tháng 04.2024'!$A$2:$AF$347</definedName>
    <definedName hidden="1" localSheetId="10" name="Z_F47F2B0B_0F7A_4723_9694_73423C8E7C11_.wvu.FilterData">'Tổng hợp NLTH tháng 06.2024'!$A$2:$AF$431</definedName>
    <definedName hidden="1" localSheetId="11" name="Z_F47F2B0B_0F7A_4723_9694_73423C8E7C11_.wvu.FilterData">'Tổng hợp NLTH tháng 07.2024'!$A$2:$AF$413</definedName>
    <definedName hidden="1" localSheetId="13" name="Z_F47F2B0B_0F7A_4723_9694_73423C8E7C11_.wvu.FilterData">'Tổng hợp NLTH tháng 08.2024'!$A$2:$AF$417</definedName>
    <definedName hidden="1" localSheetId="12" name="Z_F47F2B0B_0F7A_4723_9694_73423C8E7C11_.wvu.FilterData">'Bản sao của Tổng hợp NLTH tháng'!$A$2:$AF$431</definedName>
    <definedName hidden="1" localSheetId="15" name="Z_F47F2B0B_0F7A_4723_9694_73423C8E7C11_.wvu.FilterData">'Tổng hợp NLTH tháng 10.2024'!$A$2:$AF$200</definedName>
    <definedName hidden="1" localSheetId="14" name="Z_F47F2B0B_0F7A_4723_9694_73423C8E7C11_.wvu.FilterData">'Tổng hợp NLTH tháng 09.2024'!$A$2:$AF$190</definedName>
    <definedName hidden="1" localSheetId="16" name="Z_F47F2B0B_0F7A_4723_9694_73423C8E7C11_.wvu.FilterData">'Tổng hợp NLTH tháng 11.2024'!$A$2:$AF$203</definedName>
    <definedName hidden="1" localSheetId="18" name="Z_F47F2B0B_0F7A_4723_9694_73423C8E7C11_.wvu.FilterData">'Tổng hợp NLTH tháng 01.2025'!$A$2:$AF$209</definedName>
    <definedName hidden="1" localSheetId="19" name="Z_F47F2B0B_0F7A_4723_9694_73423C8E7C11_.wvu.FilterData">'Tổng hợp NLTH tháng 02.2025'!$A$2:$AF$209</definedName>
    <definedName hidden="1" localSheetId="17" name="Z_F47F2B0B_0F7A_4723_9694_73423C8E7C11_.wvu.FilterData">'Tổng hợp NLTH tháng 12.2024'!$A$2:$AF$222</definedName>
    <definedName hidden="1" localSheetId="22" name="Z_F47F2B0B_0F7A_4723_9694_73423C8E7C11_.wvu.FilterData">'Tổng hợp NLTH tháng 05.2025'!$A$2:$AF$200</definedName>
    <definedName hidden="1" localSheetId="24" name="Z_F47F2B0B_0F7A_4723_9694_73423C8E7C11_.wvu.FilterData">workdays!$A$2:$F$180</definedName>
    <definedName hidden="1" localSheetId="20" name="Z_F47F2B0B_0F7A_4723_9694_73423C8E7C11_.wvu.FilterData">'Tổng hợp NLTH tháng 03.2025'!$A$2:$AF$224</definedName>
    <definedName hidden="1" localSheetId="21" name="Z_F47F2B0B_0F7A_4723_9694_73423C8E7C11_.wvu.FilterData">'Tổng hợp NLTH tháng 04.2025'!$A$2:$AF$218</definedName>
    <definedName hidden="1" localSheetId="23" name="Z_F47F2B0B_0F7A_4723_9694_73423C8E7C11_.wvu.FilterData">'Tổng hợp NLTH tháng 06.2025'!$A$2:$AF$237</definedName>
    <definedName hidden="1" localSheetId="25" name="Z_F47F2B0B_0F7A_4723_9694_73423C8E7C11_.wvu.FilterData">'Tổng hợp NLTH tháng 05.2024'!$A$2:$AF$345</definedName>
    <definedName hidden="1" localSheetId="15" name="Z_3ED646F4_DBB0_43C9_B97C_EDAA597B90DD_.wvu.FilterData">'Tổng hợp NLTH tháng 10.2024'!$A$1:$AI$200</definedName>
    <definedName hidden="1" localSheetId="14" name="Z_3ED646F4_DBB0_43C9_B97C_EDAA597B90DD_.wvu.FilterData">'Tổng hợp NLTH tháng 09.2024'!$A$1:$AI$190</definedName>
    <definedName hidden="1" localSheetId="16" name="Z_3ED646F4_DBB0_43C9_B97C_EDAA597B90DD_.wvu.FilterData">'Tổng hợp NLTH tháng 11.2024'!$A$1:$AI$203</definedName>
    <definedName hidden="1" localSheetId="18" name="Z_3ED646F4_DBB0_43C9_B97C_EDAA597B90DD_.wvu.FilterData">'Tổng hợp NLTH tháng 01.2025'!$A$1:$AI$209</definedName>
    <definedName hidden="1" localSheetId="19" name="Z_3ED646F4_DBB0_43C9_B97C_EDAA597B90DD_.wvu.FilterData">'Tổng hợp NLTH tháng 02.2025'!$A$1:$AI$209</definedName>
    <definedName hidden="1" localSheetId="17" name="Z_3ED646F4_DBB0_43C9_B97C_EDAA597B90DD_.wvu.FilterData">'Tổng hợp NLTH tháng 12.2024'!$A$1:$AI$222</definedName>
    <definedName hidden="1" localSheetId="22" name="Z_3ED646F4_DBB0_43C9_B97C_EDAA597B90DD_.wvu.FilterData">'Tổng hợp NLTH tháng 05.2025'!$A$1:$AI$200</definedName>
    <definedName hidden="1" localSheetId="24" name="Z_3ED646F4_DBB0_43C9_B97C_EDAA597B90DD_.wvu.FilterData">workdays!$A$1:$F$180</definedName>
    <definedName hidden="1" localSheetId="20" name="Z_3ED646F4_DBB0_43C9_B97C_EDAA597B90DD_.wvu.FilterData">'Tổng hợp NLTH tháng 03.2025'!$A$1:$AI$224</definedName>
    <definedName hidden="1" localSheetId="21" name="Z_3ED646F4_DBB0_43C9_B97C_EDAA597B90DD_.wvu.FilterData">'Tổng hợp NLTH tháng 04.2025'!$A$1:$AI$218</definedName>
    <definedName hidden="1" localSheetId="23" name="Z_3ED646F4_DBB0_43C9_B97C_EDAA597B90DD_.wvu.FilterData">'Tổng hợp NLTH tháng 06.2025'!$A$1:$AI$237</definedName>
    <definedName hidden="1" localSheetId="9" name="Z_22E19C42_DB2A_4E0A_9123_982840C575C2_.wvu.FilterData">'Tổng hợp NLTH tháng 04.2024'!$A$2:$AF$347</definedName>
    <definedName hidden="1" localSheetId="10" name="Z_22E19C42_DB2A_4E0A_9123_982840C575C2_.wvu.FilterData">'Tổng hợp NLTH tháng 06.2024'!$A$2:$AF$431</definedName>
    <definedName hidden="1" localSheetId="11" name="Z_22E19C42_DB2A_4E0A_9123_982840C575C2_.wvu.FilterData">'Tổng hợp NLTH tháng 07.2024'!$A$2:$AF$413</definedName>
    <definedName hidden="1" localSheetId="13" name="Z_22E19C42_DB2A_4E0A_9123_982840C575C2_.wvu.FilterData">'Tổng hợp NLTH tháng 08.2024'!$A$2:$AF$417</definedName>
    <definedName hidden="1" localSheetId="12" name="Z_22E19C42_DB2A_4E0A_9123_982840C575C2_.wvu.FilterData">'Bản sao của Tổng hợp NLTH tháng'!$A$2:$AF$431</definedName>
    <definedName hidden="1" localSheetId="14" name="Z_22E19C42_DB2A_4E0A_9123_982840C575C2_.wvu.FilterData">'Tổng hợp NLTH tháng 09.2024'!$A$2:$AF$190</definedName>
    <definedName hidden="1" localSheetId="15" name="Z_22E19C42_DB2A_4E0A_9123_982840C575C2_.wvu.FilterData">'Tổng hợp NLTH tháng 10.2024'!$A$2:$AF$200</definedName>
    <definedName hidden="1" localSheetId="16" name="Z_22E19C42_DB2A_4E0A_9123_982840C575C2_.wvu.FilterData">'Tổng hợp NLTH tháng 11.2024'!$A$2:$AF$203</definedName>
    <definedName hidden="1" localSheetId="18" name="Z_22E19C42_DB2A_4E0A_9123_982840C575C2_.wvu.FilterData">'Tổng hợp NLTH tháng 01.2025'!$A$2:$AF$209</definedName>
    <definedName hidden="1" localSheetId="19" name="Z_22E19C42_DB2A_4E0A_9123_982840C575C2_.wvu.FilterData">'Tổng hợp NLTH tháng 02.2025'!$A$2:$AF$209</definedName>
    <definedName hidden="1" localSheetId="17" name="Z_22E19C42_DB2A_4E0A_9123_982840C575C2_.wvu.FilterData">'Tổng hợp NLTH tháng 12.2024'!$A$2:$AF$222</definedName>
    <definedName hidden="1" localSheetId="22" name="Z_22E19C42_DB2A_4E0A_9123_982840C575C2_.wvu.FilterData">'Tổng hợp NLTH tháng 05.2025'!$A$2:$AF$200</definedName>
    <definedName hidden="1" localSheetId="24" name="Z_22E19C42_DB2A_4E0A_9123_982840C575C2_.wvu.FilterData">workdays!$A$2:$F$180</definedName>
    <definedName hidden="1" localSheetId="20" name="Z_22E19C42_DB2A_4E0A_9123_982840C575C2_.wvu.FilterData">'Tổng hợp NLTH tháng 03.2025'!$A$2:$AF$224</definedName>
    <definedName hidden="1" localSheetId="21" name="Z_22E19C42_DB2A_4E0A_9123_982840C575C2_.wvu.FilterData">'Tổng hợp NLTH tháng 04.2025'!$A$2:$AF$218</definedName>
    <definedName hidden="1" localSheetId="23" name="Z_22E19C42_DB2A_4E0A_9123_982840C575C2_.wvu.FilterData">'Tổng hợp NLTH tháng 06.2025'!$A$2:$AF$237</definedName>
    <definedName hidden="1" localSheetId="25" name="Z_22E19C42_DB2A_4E0A_9123_982840C575C2_.wvu.FilterData">'Tổng hợp NLTH tháng 05.2024'!$A$2:$AF$345</definedName>
    <definedName hidden="1" localSheetId="9" name="Z_5129CB80_9770_499E_9B51_B17A1AFD7CD9_.wvu.FilterData">'Tổng hợp NLTH tháng 04.2024'!$A$1:$AF$347</definedName>
    <definedName hidden="1" localSheetId="10" name="Z_5129CB80_9770_499E_9B51_B17A1AFD7CD9_.wvu.FilterData">'Tổng hợp NLTH tháng 06.2024'!$A$1:$AF$431</definedName>
    <definedName hidden="1" localSheetId="11" name="Z_5129CB80_9770_499E_9B51_B17A1AFD7CD9_.wvu.FilterData">'Tổng hợp NLTH tháng 07.2024'!$A$1:$AF$413</definedName>
    <definedName hidden="1" localSheetId="13" name="Z_5129CB80_9770_499E_9B51_B17A1AFD7CD9_.wvu.FilterData">'Tổng hợp NLTH tháng 08.2024'!$A$1:$AF$417</definedName>
    <definedName hidden="1" localSheetId="12" name="Z_5129CB80_9770_499E_9B51_B17A1AFD7CD9_.wvu.FilterData">'Bản sao của Tổng hợp NLTH tháng'!$A$1:$AF$431</definedName>
    <definedName hidden="1" localSheetId="15" name="Z_5129CB80_9770_499E_9B51_B17A1AFD7CD9_.wvu.FilterData">'Tổng hợp NLTH tháng 10.2024'!$A$1:$AF$200</definedName>
    <definedName hidden="1" localSheetId="14" name="Z_5129CB80_9770_499E_9B51_B17A1AFD7CD9_.wvu.FilterData">'Tổng hợp NLTH tháng 09.2024'!$A$1:$AF$190</definedName>
    <definedName hidden="1" localSheetId="16" name="Z_5129CB80_9770_499E_9B51_B17A1AFD7CD9_.wvu.FilterData">'Tổng hợp NLTH tháng 11.2024'!$A$1:$AF$203</definedName>
    <definedName hidden="1" localSheetId="18" name="Z_5129CB80_9770_499E_9B51_B17A1AFD7CD9_.wvu.FilterData">'Tổng hợp NLTH tháng 01.2025'!$A$1:$AF$209</definedName>
    <definedName hidden="1" localSheetId="19" name="Z_5129CB80_9770_499E_9B51_B17A1AFD7CD9_.wvu.FilterData">'Tổng hợp NLTH tháng 02.2025'!$A$1:$AF$209</definedName>
    <definedName hidden="1" localSheetId="17" name="Z_5129CB80_9770_499E_9B51_B17A1AFD7CD9_.wvu.FilterData">'Tổng hợp NLTH tháng 12.2024'!$A$1:$AF$222</definedName>
    <definedName hidden="1" localSheetId="22" name="Z_5129CB80_9770_499E_9B51_B17A1AFD7CD9_.wvu.FilterData">'Tổng hợp NLTH tháng 05.2025'!$A$1:$AF$200</definedName>
    <definedName hidden="1" localSheetId="24" name="Z_5129CB80_9770_499E_9B51_B17A1AFD7CD9_.wvu.FilterData">workdays!$A$1:$F$180</definedName>
    <definedName hidden="1" localSheetId="20" name="Z_5129CB80_9770_499E_9B51_B17A1AFD7CD9_.wvu.FilterData">'Tổng hợp NLTH tháng 03.2025'!$A$1:$AF$224</definedName>
    <definedName hidden="1" localSheetId="21" name="Z_5129CB80_9770_499E_9B51_B17A1AFD7CD9_.wvu.FilterData">'Tổng hợp NLTH tháng 04.2025'!$A$1:$AF$218</definedName>
    <definedName hidden="1" localSheetId="23" name="Z_5129CB80_9770_499E_9B51_B17A1AFD7CD9_.wvu.FilterData">'Tổng hợp NLTH tháng 06.2025'!$A$1:$AF$237</definedName>
    <definedName hidden="1" localSheetId="25" name="Z_5129CB80_9770_499E_9B51_B17A1AFD7CD9_.wvu.FilterData">'Tổng hợp NLTH tháng 05.2024'!$A$1:$AF$345</definedName>
    <definedName hidden="1" localSheetId="9" name="Z_E6D78B58_63E5_4B25_88AA_131E60D4404B_.wvu.FilterData">'Tổng hợp NLTH tháng 04.2024'!$A$2:$W$380</definedName>
    <definedName hidden="1" localSheetId="10" name="Z_E6D78B58_63E5_4B25_88AA_131E60D4404B_.wvu.FilterData">'Tổng hợp NLTH tháng 06.2024'!$A$2:$W$461</definedName>
    <definedName hidden="1" localSheetId="11" name="Z_E6D78B58_63E5_4B25_88AA_131E60D4404B_.wvu.FilterData">'Tổng hợp NLTH tháng 07.2024'!$A$2:$W$443</definedName>
    <definedName hidden="1" localSheetId="13" name="Z_E6D78B58_63E5_4B25_88AA_131E60D4404B_.wvu.FilterData">'Tổng hợp NLTH tháng 08.2024'!$A$2:$W$447</definedName>
    <definedName hidden="1" localSheetId="12" name="Z_E6D78B58_63E5_4B25_88AA_131E60D4404B_.wvu.FilterData">'Bản sao của Tổng hợp NLTH tháng'!$A$2:$W$461</definedName>
    <definedName hidden="1" localSheetId="15" name="Z_E6D78B58_63E5_4B25_88AA_131E60D4404B_.wvu.FilterData">'Tổng hợp NLTH tháng 10.2024'!$A$2:$W$200</definedName>
    <definedName hidden="1" localSheetId="14" name="Z_E6D78B58_63E5_4B25_88AA_131E60D4404B_.wvu.FilterData">'Tổng hợp NLTH tháng 09.2024'!$A$2:$W$190</definedName>
    <definedName hidden="1" localSheetId="16" name="Z_E6D78B58_63E5_4B25_88AA_131E60D4404B_.wvu.FilterData">'Tổng hợp NLTH tháng 11.2024'!$A$2:$W$203</definedName>
    <definedName hidden="1" localSheetId="18" name="Z_E6D78B58_63E5_4B25_88AA_131E60D4404B_.wvu.FilterData">'Tổng hợp NLTH tháng 01.2025'!$A$2:$W$209</definedName>
    <definedName hidden="1" localSheetId="19" name="Z_E6D78B58_63E5_4B25_88AA_131E60D4404B_.wvu.FilterData">'Tổng hợp NLTH tháng 02.2025'!$A$2:$W$209</definedName>
    <definedName hidden="1" localSheetId="17" name="Z_E6D78B58_63E5_4B25_88AA_131E60D4404B_.wvu.FilterData">'Tổng hợp NLTH tháng 12.2024'!$A$2:$W$222</definedName>
    <definedName hidden="1" localSheetId="22" name="Z_E6D78B58_63E5_4B25_88AA_131E60D4404B_.wvu.FilterData">'Tổng hợp NLTH tháng 05.2025'!$A$2:$W$200</definedName>
    <definedName hidden="1" localSheetId="24" name="Z_E6D78B58_63E5_4B25_88AA_131E60D4404B_.wvu.FilterData">workdays!$A$2:$F$180</definedName>
    <definedName hidden="1" localSheetId="20" name="Z_E6D78B58_63E5_4B25_88AA_131E60D4404B_.wvu.FilterData">'Tổng hợp NLTH tháng 03.2025'!$A$2:$W$224</definedName>
    <definedName hidden="1" localSheetId="21" name="Z_E6D78B58_63E5_4B25_88AA_131E60D4404B_.wvu.FilterData">'Tổng hợp NLTH tháng 04.2025'!$A$2:$W$218</definedName>
    <definedName hidden="1" localSheetId="23" name="Z_E6D78B58_63E5_4B25_88AA_131E60D4404B_.wvu.FilterData">'Tổng hợp NLTH tháng 06.2025'!$A$2:$W$237</definedName>
    <definedName hidden="1" localSheetId="25" name="Z_E6D78B58_63E5_4B25_88AA_131E60D4404B_.wvu.FilterData">'Tổng hợp NLTH tháng 05.2024'!$A$2:$W$378</definedName>
    <definedName hidden="1" localSheetId="15" name="Z_BC4EE1FB_54A0_4D3D_9A15_7BACF2BC2699_.wvu.FilterData">'Tổng hợp NLTH tháng 10.2024'!$A$2:$AI$200</definedName>
    <definedName hidden="1" localSheetId="14" name="Z_BC4EE1FB_54A0_4D3D_9A15_7BACF2BC2699_.wvu.FilterData">'Tổng hợp NLTH tháng 09.2024'!$A$2:$AI$190</definedName>
    <definedName hidden="1" localSheetId="16" name="Z_BC4EE1FB_54A0_4D3D_9A15_7BACF2BC2699_.wvu.FilterData">'Tổng hợp NLTH tháng 11.2024'!$A$2:$AI$203</definedName>
    <definedName hidden="1" localSheetId="18" name="Z_BC4EE1FB_54A0_4D3D_9A15_7BACF2BC2699_.wvu.FilterData">'Tổng hợp NLTH tháng 01.2025'!$A$2:$AI$209</definedName>
    <definedName hidden="1" localSheetId="19" name="Z_BC4EE1FB_54A0_4D3D_9A15_7BACF2BC2699_.wvu.FilterData">'Tổng hợp NLTH tháng 02.2025'!$A$2:$AI$209</definedName>
    <definedName hidden="1" localSheetId="17" name="Z_BC4EE1FB_54A0_4D3D_9A15_7BACF2BC2699_.wvu.FilterData">'Tổng hợp NLTH tháng 12.2024'!$A$2:$AI$222</definedName>
    <definedName hidden="1" localSheetId="22" name="Z_BC4EE1FB_54A0_4D3D_9A15_7BACF2BC2699_.wvu.FilterData">'Tổng hợp NLTH tháng 05.2025'!$A$2:$AI$200</definedName>
    <definedName hidden="1" localSheetId="24" name="Z_BC4EE1FB_54A0_4D3D_9A15_7BACF2BC2699_.wvu.FilterData">workdays!$A$2:$F$180</definedName>
    <definedName hidden="1" localSheetId="20" name="Z_BC4EE1FB_54A0_4D3D_9A15_7BACF2BC2699_.wvu.FilterData">'Tổng hợp NLTH tháng 03.2025'!$A$2:$AI$224</definedName>
    <definedName hidden="1" localSheetId="21" name="Z_BC4EE1FB_54A0_4D3D_9A15_7BACF2BC2699_.wvu.FilterData">'Tổng hợp NLTH tháng 04.2025'!$A$2:$AI$218</definedName>
    <definedName hidden="1" localSheetId="23" name="Z_BC4EE1FB_54A0_4D3D_9A15_7BACF2BC2699_.wvu.FilterData">'Tổng hợp NLTH tháng 06.2025'!$A$2:$AI$237</definedName>
  </definedNames>
  <calcPr/>
  <customWorkbookViews>
    <customWorkbookView activeSheetId="0" maximized="1" windowHeight="0" windowWidth="0" guid="{54B49785-DE43-43F1-9703-50D5C15C28EA}" name="Bộ lọc 4"/>
    <customWorkbookView activeSheetId="0" maximized="1" windowHeight="0" windowWidth="0" guid="{0C4A3783-009D-47C4-8E41-0D29D029C6C9}" name="hieudq7"/>
    <customWorkbookView activeSheetId="0" maximized="1" windowHeight="0" windowWidth="0" guid="{2BF545D7-FBDA-48BA-B3F1-E57DE59A9E26}" name="Bộ lọc 3"/>
    <customWorkbookView activeSheetId="0" maximized="1" windowHeight="0" windowWidth="0" guid="{24ACE0AB-70FC-4EC6-98C2-AB100224222A}" name="Bộ lọc 5"/>
    <customWorkbookView activeSheetId="0" maximized="1" windowHeight="0" windowWidth="0" guid="{D96257B2-66E3-4DBC-89C1-ADC724FA8878}" name="Bộ lọc 1"/>
    <customWorkbookView activeSheetId="0" maximized="1" windowHeight="0" windowWidth="0" guid="{06283075-F3C2-4397-8A1B-F3272D6CB573}" name="Trangtt89"/>
    <customWorkbookView activeSheetId="0" maximized="1" windowHeight="0" windowWidth="0" guid="{EB913EAD-3B92-4C63-807C-B1FFD5640759}" name="Bộ lọc 9"/>
    <customWorkbookView activeSheetId="0" maximized="1" windowHeight="0" windowWidth="0" guid="{F47F2B0B-0F7A-4723-9694-73423C8E7C11}" name="Bộ lọc 2"/>
    <customWorkbookView activeSheetId="0" maximized="1" windowHeight="0" windowWidth="0" guid="{3ED646F4-DBB0-43C9-B97C-EDAA597B90DD}" name="anhlt226"/>
    <customWorkbookView activeSheetId="0" maximized="1" windowHeight="0" windowWidth="0" guid="{22E19C42-DB2A-4E0A-9123-982840C575C2}" name="Bộ lọc 7"/>
    <customWorkbookView activeSheetId="0" maximized="1" windowHeight="0" windowWidth="0" guid="{5129CB80-9770-499E-9B51-B17A1AFD7CD9}" name="Bộ lọc 6"/>
    <customWorkbookView activeSheetId="0" maximized="1" windowHeight="0" windowWidth="0" guid="{E6D78B58-63E5-4B25-88AA-131E60D4404B}" name="Bộ lọc 8"/>
    <customWorkbookView activeSheetId="0" maximized="1" windowHeight="0" windowWidth="0" guid="{BC4EE1FB-54A0-4D3D-9A15-7BACF2BC2699}" name="Kiendt36"/>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53">
      <text>
        <t xml:space="preserve">DELL:
Team lead</t>
      </text>
    </comment>
    <comment authorId="0" ref="C168">
      <text>
        <t xml:space="preserve">DELL:
Team lead</t>
      </text>
    </comment>
    <comment authorId="0" ref="C183">
      <text>
        <t xml:space="preserve">DELL:
Team lead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23">
      <text>
        <t xml:space="preserve">DELL:
Team lead</t>
      </text>
    </comment>
    <comment authorId="0" ref="C138">
      <text>
        <t xml:space="preserve">DELL:
Team lead</t>
      </text>
    </comment>
    <comment authorId="0" ref="C153">
      <text>
        <t xml:space="preserve">DELL:
Team lead</t>
      </text>
    </comment>
    <comment authorId="0" ref="C102">
      <text>
        <t xml:space="preserve">DELL:
Team lead</t>
      </text>
    </comment>
    <comment authorId="0" ref="C117">
      <text>
        <t xml:space="preserve">DELL:
Team lead</t>
      </text>
    </comment>
    <comment authorId="0" ref="C133">
      <text>
        <t xml:space="preserve">DELL:
Team lead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DELL:
Team lead</t>
      </text>
    </comment>
    <comment authorId="0" ref="C33">
      <text>
        <t xml:space="preserve">DELL:
Team lead</t>
      </text>
    </comment>
    <comment authorId="0" ref="C28">
      <text>
        <t xml:space="preserve">DELL:
Team lead</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73">
      <text>
        <t xml:space="preserve">DELL:
Team lead</t>
      </text>
    </comment>
    <comment authorId="0" ref="C416">
      <text>
        <t xml:space="preserve">DELL:
Team lead</t>
      </text>
    </comment>
    <comment authorId="0" ref="C207">
      <text>
        <t xml:space="preserve">DELL:
Team lead</t>
      </text>
    </comment>
    <comment authorId="0" ref="C158">
      <text>
        <t xml:space="preserve">DELL:
Team lead</t>
      </text>
    </comment>
    <comment authorId="0" ref="C430">
      <text>
        <t xml:space="preserve">DELL:
Team lead</t>
      </text>
    </comment>
    <comment authorId="0" ref="D26">
      <text>
        <t xml:space="preserve">DELL:
Team lead</t>
      </text>
    </comment>
    <comment authorId="0" ref="D25">
      <text>
        <t xml:space="preserve">DELL:
Team lead</t>
      </text>
    </comment>
    <comment authorId="0" ref="C392">
      <text>
        <t xml:space="preserve">DELL:
Team lead</t>
      </text>
    </comment>
    <comment authorId="0" ref="C135">
      <text>
        <t xml:space="preserve">DELL:
Team lead</t>
      </text>
    </comment>
    <comment authorId="0" ref="C455">
      <text>
        <t xml:space="preserve">DELL:
Team lead</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55">
      <text>
        <t xml:space="preserve">DELL:
Team lead</t>
      </text>
    </comment>
    <comment authorId="0" ref="C398">
      <text>
        <t xml:space="preserve">DELL:
Team lead</t>
      </text>
    </comment>
    <comment authorId="0" ref="C412">
      <text>
        <t xml:space="preserve">DELL:
Team lead</t>
      </text>
    </comment>
    <comment authorId="0" ref="C154">
      <text>
        <t xml:space="preserve">DELL:
Team lead</t>
      </text>
    </comment>
    <comment authorId="0" ref="C134">
      <text>
        <t xml:space="preserve">DELL:
Team lead</t>
      </text>
    </comment>
    <comment authorId="0" ref="C374">
      <text>
        <t xml:space="preserve">DELL:
Team lead</t>
      </text>
    </comment>
    <comment authorId="0" ref="D22">
      <text>
        <t xml:space="preserve">DELL:
Team lead</t>
      </text>
    </comment>
    <comment authorId="0" ref="C437">
      <text>
        <t xml:space="preserve">DELL:
Team lead</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73">
      <text>
        <t xml:space="preserve">DELL:
Team lead</t>
      </text>
    </comment>
    <comment authorId="0" ref="C416">
      <text>
        <t xml:space="preserve">DELL:
Team lead</t>
      </text>
    </comment>
    <comment authorId="0" ref="C207">
      <text>
        <t xml:space="preserve">DELL:
Team lead</t>
      </text>
    </comment>
    <comment authorId="0" ref="C158">
      <text>
        <t xml:space="preserve">DELL:
Team lead</t>
      </text>
    </comment>
    <comment authorId="0" ref="C430">
      <text>
        <t xml:space="preserve">DELL:
Team lead</t>
      </text>
    </comment>
    <comment authorId="0" ref="D26">
      <text>
        <t xml:space="preserve">DELL:
Team lead</t>
      </text>
    </comment>
    <comment authorId="0" ref="D25">
      <text>
        <t xml:space="preserve">DELL:
Team lead</t>
      </text>
    </comment>
    <comment authorId="0" ref="C392">
      <text>
        <t xml:space="preserve">DELL:
Team lead</t>
      </text>
    </comment>
    <comment authorId="0" ref="C135">
      <text>
        <t xml:space="preserve">DELL:
Team lead</t>
      </text>
    </comment>
    <comment authorId="0" ref="C455">
      <text>
        <t xml:space="preserve">DELL:
Team lead</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59">
      <text>
        <t xml:space="preserve">DELL:
Team lead</t>
      </text>
    </comment>
    <comment authorId="0" ref="C402">
      <text>
        <t xml:space="preserve">DELL:
Team lead</t>
      </text>
    </comment>
    <comment authorId="0" ref="C416">
      <text>
        <t xml:space="preserve">DELL:
Team lead</t>
      </text>
    </comment>
    <comment authorId="0" ref="C158">
      <text>
        <t xml:space="preserve">DELL:
Team lead</t>
      </text>
    </comment>
    <comment authorId="0" ref="C138">
      <text>
        <t xml:space="preserve">DELL:
Team lead</t>
      </text>
    </comment>
    <comment authorId="0" ref="C378">
      <text>
        <t xml:space="preserve">DELL:
Team lead</t>
      </text>
    </comment>
    <comment authorId="0" ref="C441">
      <text>
        <t xml:space="preserve">DELL:
Team lead</t>
      </text>
    </comment>
    <comment authorId="0" ref="D23">
      <text>
        <t xml:space="preserve">DELL:
Team lead</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Q94">
      <text>
        <t xml:space="preserve">Kiên điền
	-Trung Kiên Đặng</t>
      </text>
    </comment>
    <comment authorId="0" ref="C152">
      <text>
        <t xml:space="preserve">DELL:
Team lead</t>
      </text>
    </comment>
    <comment authorId="0" ref="C135">
      <text>
        <t xml:space="preserve">DELL:
Team lead</t>
      </text>
    </comment>
    <comment authorId="0" ref="D22">
      <text>
        <t xml:space="preserve">DELL:
Team lead</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2">
      <text>
        <t xml:space="preserve">DELL:
Team lead</t>
      </text>
    </comment>
    <comment authorId="0" ref="C149">
      <text>
        <t xml:space="preserve">DELL:
Team lead</t>
      </text>
    </comment>
    <comment authorId="0" ref="C132">
      <text>
        <t xml:space="preserve">DELL:
Team lead</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52">
      <text>
        <t xml:space="preserve">DELL:
Team lead</t>
      </text>
    </comment>
    <comment authorId="0" ref="C134">
      <text>
        <t xml:space="preserve">DELL:
Team lead</t>
      </text>
    </comment>
    <comment authorId="0" ref="D22">
      <text>
        <t xml:space="preserve">DELL:
Team lead</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76">
      <text>
        <t xml:space="preserve">chưa có NLTC cho role VKHT</t>
      </text>
    </comment>
    <comment authorId="0" ref="C152">
      <text>
        <t xml:space="preserve">DELL:
Team lead</t>
      </text>
    </comment>
    <comment authorId="0" ref="D23">
      <text>
        <t xml:space="preserve">DELL:
Team lead</t>
      </text>
    </comment>
    <comment authorId="0" ref="C134">
      <text>
        <t xml:space="preserve">DELL:
Team lead</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8">
      <text>
        <t xml:space="preserve">DELL:
Team lead</t>
      </text>
    </comment>
    <comment authorId="0" ref="D22">
      <text>
        <t xml:space="preserve">DELL:
Team lead</t>
      </text>
    </comment>
    <comment authorId="0" ref="C196">
      <text>
        <t xml:space="preserve">DELL:
Team lead</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89">
      <text>
        <t xml:space="preserve">DELL:
Team lead</t>
      </text>
    </comment>
    <comment authorId="0" ref="D21">
      <text>
        <t xml:space="preserve">DELL:
Team lead</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146">
      <text>
        <t xml:space="preserve">Trường hợp này anh @duonghongthuan@gmail.com xem giúp em như nào, vì thực tế cũng không làm đủ :(
	-Trung Kiên Đặng</t>
      </text>
    </comment>
    <comment authorId="0" ref="D18">
      <text>
        <t xml:space="preserve">DELL:
Team lead</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6">
      <text>
        <t xml:space="preserve">DELL:
Team lead</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3">
      <text>
        <t xml:space="preserve">DELL:
Team lead</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2">
      <text>
        <t xml:space="preserve">DELL:
Team lead</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9">
      <text>
        <t xml:space="preserve">DELL:
Team lead</t>
      </text>
    </comment>
    <comment authorId="0" ref="C97">
      <text>
        <t xml:space="preserve">DELL:
Team lead</t>
      </text>
    </comment>
    <comment authorId="0" ref="C153">
      <text>
        <t xml:space="preserve">DELL:
Team lead</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22 +1 làm bù + 1 lễ
	-Thương Hà</t>
      </text>
    </comment>
    <comment authorId="0" ref="C307">
      <text>
        <t xml:space="preserve">DELL:
Team lead</t>
      </text>
    </comment>
    <comment authorId="0" ref="C367">
      <text>
        <t xml:space="preserve">DELL:
Team lead</t>
      </text>
    </comment>
    <comment authorId="0" ref="C330">
      <text>
        <t xml:space="preserve">DELL:
Team lead</t>
      </text>
    </comment>
    <comment authorId="0" ref="D25">
      <text>
        <t xml:space="preserve">DELL:
Team lead</t>
      </text>
    </comment>
    <comment authorId="0" ref="C344">
      <text>
        <t xml:space="preserve">DELL:
Team lead</t>
      </text>
    </comment>
    <comment authorId="0" ref="C261">
      <text>
        <t xml:space="preserve">DELL:
Team lead</t>
      </text>
    </comment>
  </commentList>
</comments>
</file>

<file path=xl/sharedStrings.xml><?xml version="1.0" encoding="utf-8"?>
<sst xmlns="http://schemas.openxmlformats.org/spreadsheetml/2006/main" count="46104" uniqueCount="2593">
  <si>
    <t>Type</t>
  </si>
  <si>
    <t>Summary</t>
  </si>
  <si>
    <t>Description</t>
  </si>
  <si>
    <t>Priority</t>
  </si>
  <si>
    <t>Assignee</t>
  </si>
  <si>
    <t>Reporter</t>
  </si>
  <si>
    <t>Story point</t>
  </si>
  <si>
    <t>Start Date</t>
  </si>
  <si>
    <t>End Date</t>
  </si>
  <si>
    <t>Original Estimate</t>
  </si>
  <si>
    <t>Remaining Estimate</t>
  </si>
  <si>
    <t>Budget/ULNL ( MM)</t>
  </si>
  <si>
    <t>Thiết bị VPS</t>
  </si>
  <si>
    <t>Epic link</t>
  </si>
  <si>
    <t>Epic</t>
  </si>
  <si>
    <t>Nhập kho - Luồng nhập mới</t>
  </si>
  <si>
    <t>High</t>
  </si>
  <si>
    <t>dongnt30</t>
  </si>
  <si>
    <t>80h</t>
  </si>
  <si>
    <t>Story</t>
  </si>
  <si>
    <t>Hoàn thành tài liệu nhập kho. Trong SRS V1.0.0 có mô tả chi tiết API</t>
  </si>
  <si>
    <t>quantm18</t>
  </si>
  <si>
    <t>32h</t>
  </si>
  <si>
    <t>Sub-task</t>
  </si>
  <si>
    <t>Hoàn thành tài liệu nhập kho. Trong SRS V1.0.0 có mô tả chi tiết API | BA- Update tài liệu và Fix comment lần 1</t>
  </si>
  <si>
    <t>hadd</t>
  </si>
  <si>
    <t>8h</t>
  </si>
  <si>
    <t>Hoàn thành tài liệu nhập kho. Trong SRS V1.0.0 có mô tả chi tiết API | BA- Update tài liệu và Fix comment lần 2</t>
  </si>
  <si>
    <t>Hoàn thành tài liệu nhập kho. Trong SRS V1.0.0 có mô tả chi tiết API | BA - Mô hình hóa yêu cầu nhập kho theo yêu cầu mới</t>
  </si>
  <si>
    <t>ID</t>
  </si>
  <si>
    <t>Component</t>
  </si>
  <si>
    <t>Hoàn thành tài liệu nhập kho. Trong SRS V1.0.0 có mô tả chi tiết API | BA - Viết đặc tả API (50%)</t>
  </si>
  <si>
    <t>Component describe</t>
  </si>
  <si>
    <t>Epic describe</t>
  </si>
  <si>
    <t>Story description</t>
  </si>
  <si>
    <t>Nhập kho - Tích hợp hệ thống ngoài</t>
  </si>
  <si>
    <t>Sprint</t>
  </si>
  <si>
    <t>Release</t>
  </si>
  <si>
    <t>Status</t>
  </si>
  <si>
    <t>24h</t>
  </si>
  <si>
    <t>Start date</t>
  </si>
  <si>
    <t>End date</t>
  </si>
  <si>
    <t>Attach link</t>
  </si>
  <si>
    <t>Nhập kho - Tích hợp hệ thống ngoài | BA- Thống nhất với nghiệp vụ Maping về số lượng Movement type và lệnh nhập kho</t>
  </si>
  <si>
    <t>Nhập kho - Tích hợp hệ thống ngoài | BA- Thống nhất về thông tin đồng bộ SAP</t>
  </si>
  <si>
    <t>Đồng bộ thông tin lệnh nhập (2 chiều) Đồng bộ trạng thái lệnh nhập (2 chiều) Đồng bộ thông tin KCS (2 chiều)</t>
  </si>
  <si>
    <t>Nhập kho - Tích hợp hệ thống ngoài | BA - Ký số - Thông nhất luồng tích hợp VO</t>
  </si>
  <si>
    <t>Làm rõ thông tin tích hợp ký số VOFFICE Làm rõ thông tin kết quả ký số có cần gửi file đã kỹ SAP</t>
  </si>
  <si>
    <t>Nhập kho</t>
  </si>
  <si>
    <t>Tiếp nhận order từ SAP, điều phối vận hành tại kho thông qua task, kiểm soát tiến độ theo SLA/KPI, cập nhật tồn kho và đồng bộ trạng thái về SAP.</t>
  </si>
  <si>
    <t>Luồng nhập mua mới</t>
  </si>
  <si>
    <t>Quy trình xử lý từ khi SAP đồng bộ order về AIWS đến khi kho hoàn thành task và đồng bộ trạng thái ngược về SAP.</t>
  </si>
  <si>
    <t>Danh sách lệnh nhập</t>
  </si>
  <si>
    <t>Quản lý/xử lý nghiệp vụ danh sách lệnh nhập theo quyền, trạng thái, processProfile và rule tích hợp đã cấu hình.</t>
  </si>
  <si>
    <t>Nhập kho - Phiếu nhập kho nhà cung cấp (Mốc 15/08)</t>
  </si>
  <si>
    <t>sprint 1</t>
  </si>
  <si>
    <t>V1.0.0</t>
  </si>
  <si>
    <t>developing</t>
  </si>
  <si>
    <t>72h</t>
  </si>
  <si>
    <t>Nhập kho - Phiếu nhập kho nhà cung cấp (Mốc 15/08) | BA - Update giao diện (step 1 -6)</t>
  </si>
  <si>
    <t>16h</t>
  </si>
  <si>
    <t>Nhập kho - Phiếu nhập kho nhà cung cấp (Mốc 15/08) | BA - Update giao diện (step 7-10)</t>
  </si>
  <si>
    <t>Xem chi tiết lệnh nhập - Tab Thông tin hàng hóa</t>
  </si>
  <si>
    <t>Quản lý/xử lý nghiệp vụ xem chi tiết lệnh nhập theo quyền, trạng thái, processProfile và rule tích hợp đã cấu hình.</t>
  </si>
  <si>
    <t>Nhập kho - Phiếu nhập kho nhà cung cấp (Mốc 15/08) | BA- SRS - Hoàn thành SRS - (Step 1- Step 6)</t>
  </si>
  <si>
    <t>Nhập kho - Phiếu nhập kho nhà cung cấp (Mốc 15/08) | BA- SRS - Hoàn thành SRS - (Step 7- Step 10)</t>
  </si>
  <si>
    <t>64h</t>
  </si>
  <si>
    <t>Dashboard</t>
  </si>
  <si>
    <t>Xem chi tiết lệnh nhập - Tab Chứng từ</t>
  </si>
  <si>
    <t>Quản lý/xử lý nghiệp vụ tab chứng từ theo quyền, trạng thái, processProfile và rule tích hợp đã cấu hình.</t>
  </si>
  <si>
    <t>Nhập kho - Phiếu nhập kho nhà cung cấp (Mốc 15/08) | BA- SRS - Chốt scope nghiệp vụ/tài liệu KH</t>
  </si>
  <si>
    <t>Nhập kho - Phiếu nhập kho nhà cung cấp (Mốc 15/08) | BA - Transfer nghiệp vụ team phát triên (DEV, TEST, DESIGN)</t>
  </si>
  <si>
    <t>56h</t>
  </si>
  <si>
    <t>Nhập kho - Phiếu nhập kho nhà cung cấp (Mốc 15/08) | BA - Hỗ trợ UAT</t>
  </si>
  <si>
    <t>40h</t>
  </si>
  <si>
    <t>Xem chi tiết lệnh nhập - Tab Task</t>
  </si>
  <si>
    <t>Quản lý/xử lý nghiệp vụ tab Task theo quyền, trạng thái, processProfile và rule tích hợp đã cấu hình.</t>
  </si>
  <si>
    <t>Xem chi tiết lệnh nhập - Tab Kết quả KCS</t>
  </si>
  <si>
    <t>Quản lý/xử lý nghiệp vụ tab Kết quả KCS theo quyền, trạng thái, processProfile và rule tích hợp đã cấu hình.</t>
  </si>
  <si>
    <t>Nhập kho - Phiếu nhập chuyển kho</t>
  </si>
  <si>
    <t>Medium</t>
  </si>
  <si>
    <t>WEB_Xây dựng nghiệp vụ Dashboard tổng quan</t>
  </si>
  <si>
    <t>Nhập kho - Phiếu nhập kho khác</t>
  </si>
  <si>
    <t>Xem chi tiết lệnh nhập - Tab Vận chuyển</t>
  </si>
  <si>
    <t>Quản lý/xử lý nghiệp vụ tab Vận chuyển theo quyền, trạng thái, processProfile và rule tích hợp đã cấu hình.</t>
  </si>
  <si>
    <t>Xuất kho</t>
  </si>
  <si>
    <t>Xuất kho | BA - Tìm hiểu nghiệp vụ</t>
  </si>
  <si>
    <t>quanglm10</t>
  </si>
  <si>
    <t>Xem chi tiết lệnh nhập - Tab Lịch sử</t>
  </si>
  <si>
    <t>Quản lý/xử lý nghiệp vụ tab lịch sử theo quyền, trạng thái, processProfile và rule tích hợp đã cấu hình.</t>
  </si>
  <si>
    <t>Xuất kho | BA- Viết URD theo yêu cầu đã thống nhất (nghiệp vụ + màn hình + trường thông tin)</t>
  </si>
  <si>
    <t>Final tài liệu với team</t>
  </si>
  <si>
    <t xml:space="preserve">BA - Viết tài liệu BRD </t>
  </si>
  <si>
    <t>Xuất kho | BA- Chốt tài liệu khách hàng</t>
  </si>
  <si>
    <t>[Order] Export Excel</t>
  </si>
  <si>
    <t>Export danh sách order theo điều kiện tìm kiếm.</t>
  </si>
  <si>
    <t>Xuất kho | BA- Viết tài SRS</t>
  </si>
  <si>
    <t>Hoàn thành danh sách API nhập kho mapping với prototype V1.0.0</t>
  </si>
  <si>
    <t>BA - Viết tài liệu BRD  11/22 biểu đồ</t>
  </si>
  <si>
    <t>Hoàn thành danh sách API nhập kho mapping với prototype V1.0.0 | [BE] Thống kê API module nhập kho theo SRS cũ</t>
  </si>
  <si>
    <t>Thống kê API module nhập kho theo SRS cũ cung cấp curl cho FE</t>
  </si>
  <si>
    <t>chiennt11</t>
  </si>
  <si>
    <t>Hoàn thành danh sách API nhập kho mapping với prototype V1.0.0 | [FE] Tìm hiểu tài liệu nghiên cứu plan, phân công công việc ae trong team</t>
  </si>
  <si>
    <t>[Order] Tìm kiếm nhanh</t>
  </si>
  <si>
    <t>- Tìm hiểu tài liệu nghiên cứu plan,phân công công việc ae trong team</t>
  </si>
  <si>
    <t>Tìm kiếm nhanh order theo mã lệnh.</t>
  </si>
  <si>
    <t>quangnt23</t>
  </si>
  <si>
    <t>Hoàn thành danh sách API nhập kho mapping với prototype V1.0.0 | [BE] Tích hợp Swagger vào project</t>
  </si>
  <si>
    <t>Tích hợp Swagger vào project</t>
  </si>
  <si>
    <t>anhht124</t>
  </si>
  <si>
    <t>[Order] Tìm kiếm nâng cao</t>
  </si>
  <si>
    <t>Tìm kiếm order theo bộ điều kiện tìm kiếm.</t>
  </si>
  <si>
    <t>Hoàn thành danh sách API nhập kho mapping với prototype V1.0.0 | [BE] Trao đổi Dev khách hàng lấy Database Migrate Data Dev</t>
  </si>
  <si>
    <t>- Trao đổi FE Mobile về API Dashboard - Dựng Database Local Migrate Data</t>
  </si>
  <si>
    <t>Danh sách Task</t>
  </si>
  <si>
    <t>Quản lý/xử lý nghiệp vụ danh sách task nhập kho theo quyền, trạng thái, processProfile và rule tích hợp đã cấu hình.</t>
  </si>
  <si>
    <t>Hoàn thành danh sách API nhập kho mapping với prototype V1.0.0 | [BE] Trao đổi Dev khách hàng lấy Database Migrate Data Dev Local</t>
  </si>
  <si>
    <t>BA - Viết tài liệu 22/22 biểu đồ</t>
  </si>
  <si>
    <t>[Task] Export Excel</t>
  </si>
  <si>
    <t>Hoàn thành danh sách API nhập kho mapping với prototype V1.0.0 | [BE] Hỗ trợ Dev mới migrate DB local và tranfers DB luồng được giao</t>
  </si>
  <si>
    <t>Export danh sách task theo điều kiện tìm kiếm.</t>
  </si>
  <si>
    <t>- Hỗ trợ Dev mới migrate DB local và check API luồng được giao</t>
  </si>
  <si>
    <t>Hoàn thành danh sách API nhập kho mapping với prototype V1.0.0 | [BE] Ghép API Danh sách lệnh nhập</t>
  </si>
  <si>
    <t>- Ghép với mobile màn Danh sách lệnh nhập - Tranfer Dev BE mới</t>
  </si>
  <si>
    <t>Hoàn thành danh sách API nhập kho mapping với prototype V1.0.0 | [FE] Trao đổi Dev cũ lấy môi trường và dựng</t>
  </si>
  <si>
    <t>- Trao đổi FE cũ lấy plan triển khai - Dựng mội trường chạy source Fe</t>
  </si>
  <si>
    <t>Hoàn thành danh sách API nhập kho mapping với prototype V1.0.0 | [FE] Tạo UI UX màn Danh sách, Nhận Transfer về dự án</t>
  </si>
  <si>
    <t>- Tạo UI UX màn Danh sách, Bộ Lọc - Nhận transfer, study source code dự án</t>
  </si>
  <si>
    <t>duongnp</t>
  </si>
  <si>
    <t>[Task] Tìm kiếm nhanh</t>
  </si>
  <si>
    <t>Hoàn thành danh sách API nhập kho mapping với prototype V1.0.0 | [FE] Tìm hiểu dự án</t>
  </si>
  <si>
    <t>- Nhận sources FE, cấu hình source - tìm hiểu source code</t>
  </si>
  <si>
    <t>Tìm kiếm nhanh task theo mã lệnh.</t>
  </si>
  <si>
    <t>duclh14</t>
  </si>
  <si>
    <t>Làm việc với SAP lấy đủ API cho nhập kho</t>
  </si>
  <si>
    <t>Làm việc với SAP lấy đủ API cho nhập kho | [BA] Vẽ sơ đồ quy trình nghiệp vụ SAP - AIWS</t>
  </si>
  <si>
    <t>Vẽ 10 sơ đồ luồng nhập</t>
  </si>
  <si>
    <t>Làm việc với SAP lấy đủ API cho nhập kho | BA - Trao đổi với BA SAP xác định phạm vị tích hợp</t>
  </si>
  <si>
    <t>Thống nhất mô hình tích hợp, danh sách API</t>
  </si>
  <si>
    <t>Làm việc với SAP lấy đủ API cho nhập kho | [BE] Đi họp khách hàng hiểu hệ thống SAP và vERP</t>
  </si>
  <si>
    <t>Hiểu về hệ thống SAP và vERP - request tài liệu hệ thống. Lấy được thông tin tích hợp api lấy danh sách đơn hàng, duyệt nhập, KCS hàng hóa trước khi nhập kho. Làm việc với Tuấn Anh về tích hợp trình ký Voffice</t>
  </si>
  <si>
    <t>[Task] Tìm kiếm nâng cao</t>
  </si>
  <si>
    <t>Study nghiệp vụ nhập kho V1.0.0</t>
  </si>
  <si>
    <t>Tìm kiếm task theo bộ điều kiện tìm kiếm.</t>
  </si>
  <si>
    <t>Với vai trò Nhân sự được phân quyền, tôi muốn xem và quản lý danh sách lệnh nhập đồng bộ từ SAP, để theo dõi và xử lý order nhập đúng quyền, trạng thái và quy trình. Tiêu chí nghiệm thu: - Danh sách chỉ hiển thị order thuộc phạm vi kho/đơn vị được phân quyền. - Hiển thị các thông tin chính: mã order, loại, nguồn hàng, kho, số task, trạng thái, SLA, ngày nhập và phụ trách. - Cho phép mở chi tiết và xác nhận lệnh khi order ở trạng thái Chờ xác nhận. - Dữ liệu thay đổi trạng thái phải được kiểm tra lại và thông báo khi bản ghi không còn hợp lệ.</t>
  </si>
  <si>
    <t>truongnv51</t>
  </si>
  <si>
    <t xml:space="preserve">BA - Confirm nghiệp vụ </t>
  </si>
  <si>
    <t>[BA] Hoàn thành tài liệu nhập kho. Trong SRS V1.0.0 có mô tả chi tiết API</t>
  </si>
  <si>
    <t>Xác nhận lệnh nhập</t>
  </si>
  <si>
    <t>Quản lý/xử lý nghiệp vụ xác nhận lệnh theo quyền, trạng thái, processProfile và rule tích hợp đã cấu hình.</t>
  </si>
  <si>
    <t>Hoàn thành prototype nhâp kho V1.0.0</t>
  </si>
  <si>
    <t>[BA] Hoàn thành prototype nhâp kho V1.0.0</t>
  </si>
  <si>
    <t>Mapping API với prototype và nghiệp vụ</t>
  </si>
  <si>
    <t>[BE] Mapping API với prototype và nghiệp vụ</t>
  </si>
  <si>
    <t>Duyệt lịch giao việc / Giao việc tự động rule-based</t>
  </si>
  <si>
    <t>Quản lý/xử lý nghiệp vụ duyệt lịch giao việc/giao việc tự động rule-based theo quyền, trạng thái, processProfile và rule tích hợp đã cấu hình.</t>
  </si>
  <si>
    <t>Mapping API với prototype và nghiệp vụ | [BA] BA test UAT</t>
  </si>
  <si>
    <t>[AI] [Mobile] Danh sách lệnh nhập</t>
  </si>
  <si>
    <t>[AI] [BE] Danh sách lệnh nhập</t>
  </si>
  <si>
    <t>[AI] [FE] Danh sách lệnh nhập</t>
  </si>
  <si>
    <t>Kiểm hàng &amp; Ký BBBG</t>
  </si>
  <si>
    <t>Quản lý/xử lý nghiệp vụ kiểm hàng &amp; ký bbbg theo quyền, trạng thái, processProfile và rule tích hợp đã cấu hình.</t>
  </si>
  <si>
    <t>Danh sách lệnh nhập | [Mobile] Code manual sau khi gen AI</t>
  </si>
  <si>
    <t>BA - Update tài liệu BRD</t>
  </si>
  <si>
    <t>Danh sách lệnh nhập | [Mobile] Q&amp;A</t>
  </si>
  <si>
    <t>Danh sách lệnh nhập | [BE] Code manual sau khi gen AI</t>
  </si>
  <si>
    <t>Danh sách lệnh nhập | [BE] Q&amp;A</t>
  </si>
  <si>
    <t>Danh sách lệnh nhập | [FE] Code manual sau khi gen AI</t>
  </si>
  <si>
    <t>Danh sách lệnh nhập | [FE] Q&amp;A</t>
  </si>
  <si>
    <t>Dỡ hàng</t>
  </si>
  <si>
    <t>Quản lý/xử lý nghiệp vụ dỡ hàng theo quyền, trạng thái, processProfile và rule tích hợp đã cấu hình.</t>
  </si>
  <si>
    <t>[FE] Danh sách lệnh nhập</t>
  </si>
  <si>
    <t>dongnt31</t>
  </si>
  <si>
    <t>Danh sách lệnh nhập | [BA] BA test UAT</t>
  </si>
  <si>
    <t>[AI] [BE] Xem chi tiết lệnh nhập - Tab Thông tin hàng hóa</t>
  </si>
  <si>
    <t>[AI] [Mobile] Xem chi tiết lệnh nhập - Tab Thông tin hàng hóa</t>
  </si>
  <si>
    <t>hoanv68</t>
  </si>
  <si>
    <t>Đưa vào khu chờ nhập</t>
  </si>
  <si>
    <t>Quản lý/xử lý nghiệp vụ đưa vào khu chờ nhập theo quyền, trạng thái, processProfile và rule tích hợp đã cấu hình.</t>
  </si>
  <si>
    <t>[AI] [FE] Xem chi tiết lệnh nhập - Tab Thông tin hàng hóa</t>
  </si>
  <si>
    <t>Xem chi tiết lệnh nhập - Tab Thông tin hàng hóa | [BE] Code manual sau khi gen AI</t>
  </si>
  <si>
    <t>WEB-Xây dựng nghiệp vụ Dashboard NXK</t>
  </si>
  <si>
    <t>Xem chi tiết lệnh nhập - Tab Thông tin hàng hóa | [BE] Q&amp;A</t>
  </si>
  <si>
    <t>Thực nhập kho</t>
  </si>
  <si>
    <t>Quản lý/xử lý nghiệp vụ thực nhập kho theo quyền, trạng thái, processProfile và rule tích hợp đã cấu hình.</t>
  </si>
  <si>
    <t>Xem chi tiết lệnh nhập - Tab Thông tin hàng hóa | [Mobile] Code manual sau khi gen AI</t>
  </si>
  <si>
    <t>Xem chi tiết lệnh nhập - Tab Thông tin hàng hóa | [Mobile] Q&amp;A</t>
  </si>
  <si>
    <t>Xem chi tiết lệnh nhập - Tab Thông tin hàng hóa | [FE] Code manual sau khi gen AI</t>
  </si>
  <si>
    <t>Trình ký VOffice</t>
  </si>
  <si>
    <t>Xem chi tiết lệnh nhập - Tab Thông tin hàng hóa | [FE] Q&amp;A</t>
  </si>
  <si>
    <t>Quản lý/xử lý nghiệp vụ trình ký voffice theo quyền, trạng thái, processProfile và rule tích hợp đã cấu hình.</t>
  </si>
  <si>
    <t>[FE] Xem chi tiết lệnh nhập - Tab Thông tin hàng hóa</t>
  </si>
  <si>
    <t>Xem chi tiết lệnh nhập - Tab Thông tin hàng hóa | [BA] BA test UAT</t>
  </si>
  <si>
    <t>[AI] [BE] Xem chi tiết lệnh nhập - Tab Chứng từ</t>
  </si>
  <si>
    <t>Đưa hàng ra khu đóng gói</t>
  </si>
  <si>
    <t>Quản lý/xử lý nghiệp vụ đưa hàng ra khu đóng gói theo quyền, trạng thái, processProfile và rule tích hợp đã cấu hình.</t>
  </si>
  <si>
    <t>[AI] [Mobile] Xem chi tiết lệnh nhập - Tab Chứng từ</t>
  </si>
  <si>
    <t>[AI] [FE] Xem chi tiết lệnh nhập - Tab Chứng từ</t>
  </si>
  <si>
    <t>Xem chi tiết lệnh nhập - Tab Chứng từ | [BE] Code manual sau khi gen AI</t>
  </si>
  <si>
    <t>Xem chi tiết lệnh nhập - Tab Chứng từ | [BE] Q&amp;A</t>
  </si>
  <si>
    <t>Xem chi tiết lệnh nhập - Tab Chứng từ | [Mobile] Code manual sau khi gen AI</t>
  </si>
  <si>
    <t>Xem chi tiết lệnh nhập - Tab Chứng từ | [Mobile] Q&amp;A</t>
  </si>
  <si>
    <t>Đóng gói hàng &amp; In tem</t>
  </si>
  <si>
    <t>Quản lý/xử lý nghiệp vụ đóng gói hàng &amp; in tem theo quyền, trạng thái, processProfile và rule tích hợp đã cấu hình.</t>
  </si>
  <si>
    <t>Xem chi tiết lệnh nhập - Tab Chứng từ | [FE] Code manual sau khi gen AI</t>
  </si>
  <si>
    <t>Xem chi tiết lệnh nhập - Tab Chứng từ | [FE] Q&amp;A</t>
  </si>
  <si>
    <t>BA - Viết tài liệu BRD  9/17 biểu đồ</t>
  </si>
  <si>
    <t>[FE] Xem chi tiết lệnh nhập - Tab Chứng từ</t>
  </si>
  <si>
    <t>Xem chi tiết lệnh nhập - Tab Chứng từ | [BA] BA test UAT</t>
  </si>
  <si>
    <t>[AI] [BE] Xem chi tiết lệnh nhập - Tab Task</t>
  </si>
  <si>
    <t>Đưa vào lưu trữ / Putaway</t>
  </si>
  <si>
    <t>[AI] [Mobile] Xem chi tiết lệnh nhập - Tab Task</t>
  </si>
  <si>
    <t>Quản lý/xử lý nghiệp vụ đưa vào lưu trữ/putaway theo quyền, trạng thái, processProfile và rule tích hợp đã cấu hình.</t>
  </si>
  <si>
    <t>[AI] [FE] Xem chi tiết lệnh nhập - Tab Task</t>
  </si>
  <si>
    <t>Xem chi tiết lệnh nhập - Tab Task | [BE] Code manual sau khi gen AI</t>
  </si>
  <si>
    <t>Xem chi tiết lệnh nhập - Tab Task | [BE] Q&amp;A</t>
  </si>
  <si>
    <t>Xem chi tiết lệnh nhập - Tab Task | [Mobile] Code manual sau khi gen AI</t>
  </si>
  <si>
    <t>Xem chi tiết lệnh nhập - Tab Task | [Mobile] Q&amp;A</t>
  </si>
  <si>
    <t>BA - Viết tài liệu 17/17 biểu đồ</t>
  </si>
  <si>
    <t>Đồng bộ lệnh nhập kho từ SAP/vERP</t>
  </si>
  <si>
    <t>Xem chi tiết lệnh nhập - Tab Task | [FE] Code manual sau khi gen AI</t>
  </si>
  <si>
    <t>SAP đẩy thông tin lệnh nhập sang AIWS để AIWS tạo order nhập và sinh task nghiệp vụ tại kho.</t>
  </si>
  <si>
    <t>Xem chi tiết lệnh nhập - Tab Task | [FE] Q&amp;A</t>
  </si>
  <si>
    <t>Xem chi tiết lệnh nhập - Tab Task | [BA] BA test UAT</t>
  </si>
  <si>
    <t>[AI] [BE] Xem chi tiết lệnh nhập - Tab Kết quả KCS</t>
  </si>
  <si>
    <t>Dashboard thống kê lệnh nhập</t>
  </si>
  <si>
    <t>Hiển thị tổng quan tồn kho, phân bổ tồn, hiệu suất vận hành hệ thống, quản lý lệnh, quản lý tiến độ, quản lý task.</t>
  </si>
  <si>
    <t>[AI] [Mobile] Xem chi tiết lệnh nhập - Tab Kết quả KCS</t>
  </si>
  <si>
    <t>[AI] [FE] Xem chi tiết lệnh nhập - Tab Kết quả KCS</t>
  </si>
  <si>
    <t>Xem chi tiết lệnh nhập - Tab Kết quả KCS | [BE] Code manual sau khi gen AI</t>
  </si>
  <si>
    <t>Xem chi tiết lệnh nhập - Tab Kết quả KCS | [BE] Q&amp;A</t>
  </si>
  <si>
    <t>Xem chi tiết lệnh nhập - Tab Kết quả KCS | [Mobile] Code manual sau khi gen AI</t>
  </si>
  <si>
    <t>Phân công lại người phụ trách công việc</t>
  </si>
  <si>
    <t>Xem chi tiết lệnh nhập - Tab Kết quả KCS | [Mobile] Q&amp;A</t>
  </si>
  <si>
    <t>Cho phép người quản lý phân công lại task con hoặc người phụ trách order nếu có quyền.</t>
  </si>
  <si>
    <t>Xem chi tiết lệnh nhập - Tab Kết quả KCS | [FE] Code manual sau khi gen AI</t>
  </si>
  <si>
    <t>Xem chi tiết lệnh nhập - Tab Kết quả KCS | [FE] Q&amp;A</t>
  </si>
  <si>
    <t>Xem chi tiết lệnh nhập - Tab Kết quả KCS | [BA] BA test UAT</t>
  </si>
  <si>
    <t>[AI] [BE] Xem chi tiết lệnh nhập - Tab Vận chuyển</t>
  </si>
  <si>
    <t>[AI] [Mobile] Xem chi tiết lệnh nhập - Tab Vận chuyển</t>
  </si>
  <si>
    <t>[AI] [FE] Xem chi tiết lệnh nhập - Tab Vận chuyển</t>
  </si>
  <si>
    <t>Xem chi tiết lệnh nhập - Tab Vận chuyển | [BE] Code manual sau khi gen AI</t>
  </si>
  <si>
    <t>BA - Cofirm nghiệp vụ lần 1</t>
  </si>
  <si>
    <t>Xem chi tiết lệnh nhập - Tab Vận chuyển | [BE] Q&amp;A</t>
  </si>
  <si>
    <t>Xem chi tiết lệnh nhập - Tab Vận chuyển | [Mobile] Code manual sau khi gen AI</t>
  </si>
  <si>
    <t>Xem chi tiết lệnh nhập - Tab Vận chuyển | [Mobile] Q&amp;A</t>
  </si>
  <si>
    <t>Xem chi tiết lệnh nhập - Tab Vận chuyển | [FE] Code manual sau khi gen AI</t>
  </si>
  <si>
    <t>Xem chi tiết lệnh nhập - Tab Vận chuyển | [FE] Q&amp;A</t>
  </si>
  <si>
    <t>[FE] Xem chi tiết lệnh nhập - Tab Vận chuyển</t>
  </si>
  <si>
    <t>Xem chi tiết lệnh nhập - Tab Vận chuyển | [BA] BA test UAT</t>
  </si>
  <si>
    <t>[AI] [BE] Xem chi tiết lệnh nhập - Tab Lịch sử</t>
  </si>
  <si>
    <t>[AI] [Mobile] Xem chi tiết lệnh nhập - Tab Lịch sử</t>
  </si>
  <si>
    <t>[AI] [FE] Xem chi tiết lệnh nhập - Tab Lịch sử</t>
  </si>
  <si>
    <t>Xem chi tiết lệnh nhập - Tab Lịch sử | [BE] Code manual sau khi gen AI</t>
  </si>
  <si>
    <t>Xem chi tiết lệnh nhập - Tab Lịch sử | [BE] Q&amp;A</t>
  </si>
  <si>
    <t>Xem chi tiết lệnh nhập - Tab Lịch sử | [Mobile] Code manual sau khi gen AI</t>
  </si>
  <si>
    <t>Xem chi tiết lệnh nhập - Tab Lịch sử | [Mobile] Q&amp;A</t>
  </si>
  <si>
    <t>Xem chi tiết lệnh nhập - Tab Lịch sử | [FE] Code manual sau khi gen AI</t>
  </si>
  <si>
    <t>Xem chi tiết lệnh nhập - Tab Lịch sử | [FE] Q&amp;A</t>
  </si>
  <si>
    <t>[FE] Xem chi tiết lệnh nhập - Tab Lịch sử</t>
  </si>
  <si>
    <t>Xem chi tiết lệnh nhập - Tab Lịch sử | [BA] BA test UAT</t>
  </si>
  <si>
    <t>[AI] [Mobile] [Order] Export Excel</t>
  </si>
  <si>
    <t>WEB-Xây dựng nghiệp vụ Dashboard  hiệu xuất nhân sự KPI</t>
  </si>
  <si>
    <t>[AI] [BE] [Order] Export Excel</t>
  </si>
  <si>
    <t>[AI] [FE] [Order] Export Excel</t>
  </si>
  <si>
    <t>[Order] Export Excel | [Mobile] Code manual sau khi gen AI</t>
  </si>
  <si>
    <t>[Order] Export Excel | [Mobile] Q&amp;A</t>
  </si>
  <si>
    <t>[Order] Export Excel | [BE] Code manual sau khi gen AI</t>
  </si>
  <si>
    <t>[Order] Export Excel | [BE] Q&amp;A</t>
  </si>
  <si>
    <t>[Order] Export Excel | [FE] Code manual sau khi gen AI</t>
  </si>
  <si>
    <t>[Order] Export Excel | [FE] Q&amp;A</t>
  </si>
  <si>
    <t>[Order] Export Excel | [BA] BA test UAT</t>
  </si>
  <si>
    <t>[AI] [Mobile] [Order] Tìm kiếm nhanh</t>
  </si>
  <si>
    <t>[AI] [BE] [Order] Tìm kiếm nhanh</t>
  </si>
  <si>
    <t>[AI] [FE] [Order] Tìm kiếm nhanh</t>
  </si>
  <si>
    <t>[Order] Tìm kiếm nhanh | [Mobile] Code manual sau khi gen AI</t>
  </si>
  <si>
    <t>[Order] Tìm kiếm nhanh | [Mobile] Q&amp;A</t>
  </si>
  <si>
    <t>[Order] Tìm kiếm nhanh | [BE] Code manual sau khi gen AI</t>
  </si>
  <si>
    <t>[Order] Tìm kiếm nhanh | [BE] Q&amp;A</t>
  </si>
  <si>
    <t>[Order] Tìm kiếm nhanh | [FE] Code manual sau khi gen AI</t>
  </si>
  <si>
    <t>[Order] Tìm kiếm nhanh | [FE] Q&amp;A</t>
  </si>
  <si>
    <t>[Order] Tìm kiếm nhanh | [BA] BA test UAT</t>
  </si>
  <si>
    <t>BA - Viết tài liệu BRD  9/19 biểu đồ</t>
  </si>
  <si>
    <t>[AI] [Mobile] [Order] Tìm kiếm nâng cao</t>
  </si>
  <si>
    <t>[AI] [BE] [Order] Tìm kiếm nâng cao</t>
  </si>
  <si>
    <t>[Order] Tìm kiếm nâng cao | [AI] [BE] [Order] Dashboard</t>
  </si>
  <si>
    <t>[Order] Tìm kiếm nâng cao | [AI] [BE] [Order] Dashboard Mobile</t>
  </si>
  <si>
    <t>[AI] [FE] [Order] Tìm kiếm nâng cao</t>
  </si>
  <si>
    <t>[Order] Tìm kiếm nâng cao | [Mobile] Code manual sau khi gen AI</t>
  </si>
  <si>
    <t>[Order] Tìm kiếm nâng cao | [Mobile] Q&amp;A</t>
  </si>
  <si>
    <t>BA - Viết tài liệu 19/19 biểu đồ</t>
  </si>
  <si>
    <t>[Order] Tìm kiếm nâng cao | [BE] Code manual sau khi gen AI</t>
  </si>
  <si>
    <t>[Order] Tìm kiếm nâng cao | [BE] Q&amp;A</t>
  </si>
  <si>
    <t>[Order] Tìm kiếm nâng cao | [FE] Code manual sau khi gen AI</t>
  </si>
  <si>
    <t>[Order] Tìm kiếm nâng cao | [FE] Q&amp;A</t>
  </si>
  <si>
    <t>[Order] Tìm kiếm nâng cao | [BA] BA test UAT</t>
  </si>
  <si>
    <t>hiepndh</t>
  </si>
  <si>
    <t>[AI] [BE] Danh sách Task</t>
  </si>
  <si>
    <t>[AI] [Mobile] Danh sách Task</t>
  </si>
  <si>
    <t>doanbv2</t>
  </si>
  <si>
    <t>[AI] [FE] Danh sách Task</t>
  </si>
  <si>
    <t>Danh sách Task | [BE] Code manual sau khi gen AI</t>
  </si>
  <si>
    <t>Danh sách Task | [BE] Q&amp;A</t>
  </si>
  <si>
    <t>Danh sách Task | [Mobile] Code manual sau khi gen AI</t>
  </si>
  <si>
    <t>Danh sách Task | [Mobile] Q&amp;A</t>
  </si>
  <si>
    <t>Danh sách Task | [FE] Code manual sau khi gen AI</t>
  </si>
  <si>
    <t>Danh sách Task | [FE] Q&amp;A</t>
  </si>
  <si>
    <t>Danh sách Task | [BA] BA test UAT</t>
  </si>
  <si>
    <t>[AI] [BE] [Task] Export Excel</t>
  </si>
  <si>
    <t>[AI] [Mobile] [Task] Export Excel</t>
  </si>
  <si>
    <t>[AI] [FE] [Task] Export Excel</t>
  </si>
  <si>
    <t>[Task] Export Excel | [BE] Code manual sau khi gen AI</t>
  </si>
  <si>
    <t>[Task] Export Excel | [BE] Q&amp;A</t>
  </si>
  <si>
    <t>[Task] Export Excel | [Mobile] Code manual sau khi gen AI</t>
  </si>
  <si>
    <t>[Task] Export Excel | [Mobile] Q&amp;A</t>
  </si>
  <si>
    <t>[Task] Export Excel | [FE] Code manual sau khi gen AI</t>
  </si>
  <si>
    <t>[Task] Export Excel | [FE] Q&amp;A</t>
  </si>
  <si>
    <t>[Task] Export Excel | [BA] BA test UAT</t>
  </si>
  <si>
    <t>[AI] [BE] [Task] Tìm kiếm nhanh</t>
  </si>
  <si>
    <t>[AI] [Mobile] [Task] Tìm kiếm nhanh</t>
  </si>
  <si>
    <t>[AI] [FE] [Task] Tìm kiếm nhanh</t>
  </si>
  <si>
    <t>WEB - Xây dựng nghiệp vụ Dashboard Quy hoạch kho</t>
  </si>
  <si>
    <t>[Task] Tìm kiếm nhanh | [BE] Code manual sau khi gen AI</t>
  </si>
  <si>
    <t>[Task] Tìm kiếm nhanh | [BE] Q&amp;A</t>
  </si>
  <si>
    <t>[Task] Tìm kiếm nhanh | [Mobile] Code manual sau khi gen AI</t>
  </si>
  <si>
    <t>[Task] Tìm kiếm nhanh | [Mobile] Q&amp;A</t>
  </si>
  <si>
    <t>[Task] Tìm kiếm nhanh | [FE] Code manual sau khi gen AI</t>
  </si>
  <si>
    <t>[Task] Tìm kiếm nhanh | [FE] Q&amp;A</t>
  </si>
  <si>
    <t>[Task] Tìm kiếm nhanh | [BA] BA test UAT</t>
  </si>
  <si>
    <t>[AI] [BE] [Task] Tìm kiếm nâng cao</t>
  </si>
  <si>
    <t>BA - Viết tài liệu BRD  biểu đồ</t>
  </si>
  <si>
    <t>[AI] [Mobile] [Task] Tìm kiếm nâng cao</t>
  </si>
  <si>
    <t>[AI] [FE] [Task] Tìm kiếm nâng cao</t>
  </si>
  <si>
    <t>[Task] Tìm kiếm nâng cao | [BE] Code manual sau khi gen AI</t>
  </si>
  <si>
    <t>[Task] Tìm kiếm nâng cao | [BE] Q&amp;A</t>
  </si>
  <si>
    <t>[Task] Tìm kiếm nâng cao | [Mobile] Code manual sau khi gen AI</t>
  </si>
  <si>
    <t>[Task] Tìm kiếm nâng cao | [Mobile] Q&amp;A</t>
  </si>
  <si>
    <t>[Task] Tìm kiếm nâng cao | [FE] Code manual sau khi gen AI</t>
  </si>
  <si>
    <t>[Task] Tìm kiếm nâng cao | [FE] Q&amp;A</t>
  </si>
  <si>
    <t>[Task] Tìm kiếm nâng cao | [BA] BA test UAT</t>
  </si>
  <si>
    <t>[AI] [BE] Xác nhận lệnh nhập</t>
  </si>
  <si>
    <t>[AI] [Mobile] Xác nhận lệnh nhập</t>
  </si>
  <si>
    <t>[AI] [FE] Xác nhận lệnh nhập</t>
  </si>
  <si>
    <t>Xác nhận lệnh nhập | [BE] Code manual sau khi gen AI</t>
  </si>
  <si>
    <t>WEB- Xây dựng nghiệp vụ Dashboard nhân viên</t>
  </si>
  <si>
    <t>Xác nhận lệnh nhập | [BE] Q&amp;A</t>
  </si>
  <si>
    <t>Xác nhận lệnh nhập | [Mobile] Code manual sau khi gen AI</t>
  </si>
  <si>
    <t>Xác nhận lệnh nhập | [Mobile] Q&amp;A</t>
  </si>
  <si>
    <t>Xác nhận lệnh nhập | [FE] Code manual sau khi gen AI</t>
  </si>
  <si>
    <t>Xác nhận lệnh nhập | [FE] Q&amp;A</t>
  </si>
  <si>
    <t>Xác nhận lệnh nhập | [BA] BA test UAT</t>
  </si>
  <si>
    <t>BA - Viết tài liệu BRD  biểu đồ 12/12</t>
  </si>
  <si>
    <t>[AI] [Mobile] Kiểm hàng &amp; Ký BBBG</t>
  </si>
  <si>
    <t>[AI] [BE] Kiểm hàng &amp; Ký BBBG</t>
  </si>
  <si>
    <t>nhuandt</t>
  </si>
  <si>
    <t>[FE] Kiểm hàng &amp; Ký BBBG</t>
  </si>
  <si>
    <t>Kiểm hàng &amp; Ký BBBG | [Mobile] Code manual sau khi gen AI</t>
  </si>
  <si>
    <t>Kiểm hàng &amp; Ký BBBG | [Mobile] Q&amp;A</t>
  </si>
  <si>
    <t>Kiểm hàng &amp; Ký BBBG | [BE] Code manual sau khi gen AI</t>
  </si>
  <si>
    <t>Kiểm hàng &amp; Ký BBBG | [BE] Q&amp;A</t>
  </si>
  <si>
    <t>Kiểm hàng &amp; Ký BBBG | [FE] Code manual sau khi gen AI</t>
  </si>
  <si>
    <t>Kiểm hàng &amp; Ký BBBG | [FE] Q&amp;A</t>
  </si>
  <si>
    <t>Kiểm hàng &amp; Ký BBBG | [BA] BA test UAT</t>
  </si>
  <si>
    <t>Mobile - Xây dụng nghiệp vụ Dashboard hiệu xuất công việc</t>
  </si>
  <si>
    <t>[AI] [Mobile] Dỡ hàng</t>
  </si>
  <si>
    <t>BA - Viết tài liệu BRD  biểu đồ 13/26</t>
  </si>
  <si>
    <t>[AI] [BE] Dỡ hàng</t>
  </si>
  <si>
    <t>Dỡ hàng | [AI] [BE] [Order] API Dashboard</t>
  </si>
  <si>
    <t>BA - Viết tài liệu BRD  biểu đồ 26/26</t>
  </si>
  <si>
    <t>tungnh26</t>
  </si>
  <si>
    <t>Dỡ hàng | [Mobile] Code manual sau khi gen AI</t>
  </si>
  <si>
    <t>Dỡ hàng | [Mobile] Q&amp;A</t>
  </si>
  <si>
    <t>Dỡ hàng | [BE] Code manual sau khi gen AI</t>
  </si>
  <si>
    <t>Dỡ hàng | [BE] Q&amp;A</t>
  </si>
  <si>
    <t>Dỡ hàng | [FE] Code manual sau khi gen AI</t>
  </si>
  <si>
    <t>Dỡ hàng | [FE] Q&amp;A</t>
  </si>
  <si>
    <t>Mobile - Xây dựng kết quả nhân sự</t>
  </si>
  <si>
    <t>Dỡ hàng | [BA] BA test UAT</t>
  </si>
  <si>
    <t>[Mobile] Đưa vào khu chờ nhập</t>
  </si>
  <si>
    <t>BA - Viết tài liệu BRD  biểu đồ 05/10</t>
  </si>
  <si>
    <t>[BE] Đưa vào khu chờ nhập</t>
  </si>
  <si>
    <t>[FE] Đưa vào khu chờ nhập</t>
  </si>
  <si>
    <t>Đưa vào khu chờ nhập | [Mobile] Code manual sau khi gen AI</t>
  </si>
  <si>
    <t>Đưa vào khu chờ nhập | [Mobile] Q&amp;A</t>
  </si>
  <si>
    <t>Đưa vào khu chờ nhập | [BE] Q&amp;A</t>
  </si>
  <si>
    <t>Đưa vào khu chờ nhập | [FE] Code manual sau khi gen AI</t>
  </si>
  <si>
    <t>Đưa vào khu chờ nhập | [FE] Q&amp;A</t>
  </si>
  <si>
    <t>Đưa vào khu chờ nhập | [BA] BA test UAT</t>
  </si>
  <si>
    <t>[BE] Thực nhập kho</t>
  </si>
  <si>
    <t>[Mobile] Thực nhập kho</t>
  </si>
  <si>
    <t>[FE] Thực nhập kho</t>
  </si>
  <si>
    <t>Thực nhập kho | [BE] Code manual sau khi gen AI</t>
  </si>
  <si>
    <t>Thực nhập kho | [BE] Q&amp;A</t>
  </si>
  <si>
    <t>Thực nhập kho | [Mobile] Code manual sau khi gen AI</t>
  </si>
  <si>
    <t>Thực nhập kho | [Mobile] Q&amp;A</t>
  </si>
  <si>
    <t>Thực nhập kho | [FE] Code manual sau khi gen AI</t>
  </si>
  <si>
    <t>Thực nhập kho | [FE] Q&amp;A</t>
  </si>
  <si>
    <t>Thực nhập kho | [BA] BA test UAT</t>
  </si>
  <si>
    <t>[BE] Trình ký VOffice</t>
  </si>
  <si>
    <t>[Mobile] Trình ký VOffice</t>
  </si>
  <si>
    <t>[FE] Trình ký VOffice</t>
  </si>
  <si>
    <t>Trình ký VOffice | [BE] Code manual sau khi gen AI</t>
  </si>
  <si>
    <t>Trình ký VOffice | [BE] Q&amp;A</t>
  </si>
  <si>
    <t>Trình ký VOffice | [Mobile] Code manual sau khi gen AI</t>
  </si>
  <si>
    <t>Trình ký VOffice | [Mobile] Q&amp;A</t>
  </si>
  <si>
    <t>Trình ký VOffice | [FE] Code manual sau khi gen AI</t>
  </si>
  <si>
    <t>Trình ký VOffice | [FE] Q&amp;A</t>
  </si>
  <si>
    <t>Trình ký VOffice | [BA] BA test UAT</t>
  </si>
  <si>
    <t>[Mobile] Đưa hàng ra khu đóng gói</t>
  </si>
  <si>
    <t>[BE] Đưa hàng ra khu đóng gói</t>
  </si>
  <si>
    <t>[FE] Đưa hàng ra khu đóng gói</t>
  </si>
  <si>
    <t>Đưa hàng ra khu đóng gói | [Mobile] Code manual sau khi gen AI</t>
  </si>
  <si>
    <t>Đưa hàng ra khu đóng gói | [Mobile] Q&amp;A</t>
  </si>
  <si>
    <t>Đưa hàng ra khu đóng gói | [BE] Code manual sau khi gen AI</t>
  </si>
  <si>
    <t>Đưa hàng ra khu đóng gói | [BE] Q&amp;A</t>
  </si>
  <si>
    <t>Đưa hàng ra khu đóng gói | [FE] Code manual sau khi gen AI</t>
  </si>
  <si>
    <t>Đưa hàng ra khu đóng gói | [FE] Q&amp;A</t>
  </si>
  <si>
    <t>Đưa hàng ra khu đóng gói | [BA] BA test UAT</t>
  </si>
  <si>
    <t>[Mobile] Đóng gói hàng &amp; In tem</t>
  </si>
  <si>
    <t>[BE] Đóng gói hàng &amp; In tem</t>
  </si>
  <si>
    <t>[FE] Đóng gói hàng &amp; In tem</t>
  </si>
  <si>
    <t>Đóng gói hàng &amp; In tem | [Mobile] Code manual sau khi gen AI</t>
  </si>
  <si>
    <t>Đóng gói hàng &amp; In tem | [Mobile] Q&amp;A</t>
  </si>
  <si>
    <t>Đóng gói hàng &amp; In tem | [BE] Code manual sau khi gen AI</t>
  </si>
  <si>
    <t>Đóng gói hàng &amp; In tem | [BE] Q&amp;A</t>
  </si>
  <si>
    <t>Đóng gói hàng &amp; In tem | [FE] Code manual sau khi gen AI</t>
  </si>
  <si>
    <t>Đóng gói hàng &amp; In tem | [FE] Q&amp;A</t>
  </si>
  <si>
    <t>Đóng gói hàng &amp; In tem | [BA] BA test UAT</t>
  </si>
  <si>
    <t>[Mobile] Đưa vào lưu trữ / Putaway</t>
  </si>
  <si>
    <t>[BE] Đưa vào lưu trữ / Putaway</t>
  </si>
  <si>
    <t>[FE] Đưa vào lưu trữ / Putaway</t>
  </si>
  <si>
    <t>Đưa vào lưu trữ / Putaway | [Mobile] Code manual sau khi gen AI</t>
  </si>
  <si>
    <t>Đưa vào lưu trữ / Putaway | [Mobile] Q&amp;A</t>
  </si>
  <si>
    <t>Đưa vào lưu trữ / Putaway | [BE] Code manual sau khi gen AI</t>
  </si>
  <si>
    <t>Đưa vào lưu trữ / Putaway | [BE] Q&amp;A</t>
  </si>
  <si>
    <t>Đưa vào lưu trữ / Putaway | [FE] Code manual sau khi gen AI</t>
  </si>
  <si>
    <t>Đưa vào lưu trữ / Putaway | [FE] Q&amp;A</t>
  </si>
  <si>
    <t>Đưa vào lưu trữ / Putaway | [BA] BA test UAT</t>
  </si>
  <si>
    <t>Xây dựng nghiệp vụ module Dashboard</t>
  </si>
  <si>
    <t>Xây dựng và hoàn thiện nghiệp vụ module Dashboard theo nội dung thống nhất ngày 06/08/2026.</t>
  </si>
  <si>
    <t>Xây dựng nghiệp vụ module Dashboard | BA - Dashboard tổng quan - Tổng hợp danh sách cảnh báo</t>
  </si>
  <si>
    <t>Danh sách cảnh báo: Team BA thống kê danh sách cảnh báo.</t>
  </si>
  <si>
    <t>Xây dựng nghiệp vụ module Dashboard | BA - Dashboard quy hoạch kho - Thiết kế format</t>
  </si>
  <si>
    <t>Team Design thiết kế format: cỡ chữ, màu sắc, vị trí.</t>
  </si>
  <si>
    <t>Xây dựng nghiệp vụ module Dashboard | BA - Dashboard quy hoạch kho - Xây dựng màn hình Lãnh đạo/Admin</t>
  </si>
  <si>
    <t>Xây dựng thêm màn hình cho cấp Lãnh đạo/Admin.</t>
  </si>
  <si>
    <t>Xây dựng nghiệp vụ module Dashboard | BA - Bàn giao tài liệu URS Dashboard V1.0</t>
  </si>
  <si>
    <t>Thông tin danh sách các dashboard hai bên đã thống nhất.</t>
  </si>
  <si>
    <t>STT</t>
  </si>
  <si>
    <t>Mã NV</t>
  </si>
  <si>
    <t>Tên nhân viên trên Jira</t>
  </si>
  <si>
    <t>Account</t>
  </si>
  <si>
    <t>Email</t>
  </si>
  <si>
    <t>Nỗ lực thực hiện tháng BU gửi</t>
  </si>
  <si>
    <t>Nguyễn Văn Trường</t>
  </si>
  <si>
    <t>truongnv51@viettel.com.vn</t>
  </si>
  <si>
    <t>Lê Hoàng Đức</t>
  </si>
  <si>
    <t>duclh14@viettel.com.vn</t>
  </si>
  <si>
    <t>Ngô Doãn Hồng Hiệp</t>
  </si>
  <si>
    <t>hiepndh@viettel.com.vn</t>
  </si>
  <si>
    <t>Nguyễn Thành Chiến</t>
  </si>
  <si>
    <t>chiennt11@viettel.com.vn</t>
  </si>
  <si>
    <t>Nguyễn Tấn Đông</t>
  </si>
  <si>
    <t>dongnt30@viettel.com.vn</t>
  </si>
  <si>
    <t>Nguyễn Trung Quang</t>
  </si>
  <si>
    <t>quangnt23@viettel.com.vn</t>
  </si>
  <si>
    <t>Nguyễn Duy</t>
  </si>
  <si>
    <t>duyn127@viettel.com.vn</t>
  </si>
  <si>
    <t>Trần Minh Quân</t>
  </si>
  <si>
    <t>quantm18@viettel.com.vn</t>
  </si>
  <si>
    <t>Bùi Văn Đoàn</t>
  </si>
  <si>
    <t>doanbv2@viettel.com.vn</t>
  </si>
  <si>
    <t>Hoàng Tuấn Anh</t>
  </si>
  <si>
    <t>anhht124@viettel.com.vn</t>
  </si>
  <si>
    <t>Nguyễn Huy Tùng</t>
  </si>
  <si>
    <t>tungnh26@viettel.com.vn</t>
  </si>
  <si>
    <t>Ninh Văn Hòa</t>
  </si>
  <si>
    <t>hoanv68@viettel.com.vn</t>
  </si>
  <si>
    <t>Lê Minh Quang</t>
  </si>
  <si>
    <t>quanglm10@viettel.com.vn</t>
  </si>
  <si>
    <t>Đỗ Thế Nhuận</t>
  </si>
  <si>
    <t>nhuandt@viettel.com.vn</t>
  </si>
  <si>
    <t>Đào Đình Hà</t>
  </si>
  <si>
    <t>hadd@viettel.com.vn</t>
  </si>
  <si>
    <t>Nguyễn Phan Dương</t>
  </si>
  <si>
    <t>duongnp@viettel.com.vn</t>
  </si>
  <si>
    <t>21 công chuẩn</t>
  </si>
  <si>
    <t>Phòng/ban</t>
  </si>
  <si>
    <t>Role</t>
  </si>
  <si>
    <t>Level</t>
  </si>
  <si>
    <t>Mã chức danh</t>
  </si>
  <si>
    <t>Tiêu chuẩn (MM)</t>
  </si>
  <si>
    <t>Tháng</t>
  </si>
  <si>
    <t>Năm</t>
  </si>
  <si>
    <t>Ngày bắt đầu</t>
  </si>
  <si>
    <t>Ngày kết thúc</t>
  </si>
  <si>
    <t>Ngày công dự án</t>
  </si>
  <si>
    <t>Tỉ lệ công theo quá rình</t>
  </si>
  <si>
    <t>Nỗ lực tiêu chuẩn tháng</t>
  </si>
  <si>
    <t>Nỗ lực ngoài sản xuất</t>
  </si>
  <si>
    <t>Dự án ODC</t>
  </si>
  <si>
    <t>Mã dự án</t>
  </si>
  <si>
    <t>Nỗ lực thực hiện chốt tính lương từng quá trình</t>
  </si>
  <si>
    <t>Nỗ lực tiêu chuẩn tổng các quá trình</t>
  </si>
  <si>
    <t>Nỗ lực thực hiện chốt tính lương tổng các quá trình</t>
  </si>
  <si>
    <t>Hệ số K</t>
  </si>
  <si>
    <t>Ghi chú</t>
  </si>
  <si>
    <t>lặp lại</t>
  </si>
  <si>
    <t>441534</t>
  </si>
  <si>
    <t>Bùi Bá Trường</t>
  </si>
  <si>
    <t>truongbb@viettel,com,vn</t>
  </si>
  <si>
    <t>BU01 - Quản trị doanh nghiệp</t>
  </si>
  <si>
    <t>DEV</t>
  </si>
  <si>
    <t>S</t>
  </si>
  <si>
    <t>DEV06</t>
  </si>
  <si>
    <t>#REF!</t>
  </si>
  <si>
    <r>
      <rPr>
        <rFont val="Times New Roman"/>
        <b val="0"/>
        <color rgb="FF000000"/>
        <sz val="14.0"/>
      </rPr>
      <t>CÔNG TY ĐẦU TƯ CÔNG NGHỆ VIETTEL</t>
    </r>
    <r>
      <rPr>
        <rFont val="Times New Roman"/>
        <b/>
        <color rgb="FF000000"/>
        <sz val="14.0"/>
      </rPr>
      <t xml:space="preserve">
PHÒNG QUẢN LÝ DỰ ÁN
</t>
    </r>
    <r>
      <rPr>
        <rFont val="Times New Roman"/>
        <b val="0"/>
        <color rgb="FF000000"/>
        <sz val="14.0"/>
      </rPr>
      <t>Số: …,/TB-PMO</t>
    </r>
  </si>
  <si>
    <t>ODC</t>
  </si>
  <si>
    <t>BU01,MBAL</t>
  </si>
  <si>
    <t xml:space="preserve">    CỘNG HOÀ XÃ HỘI CHỦ NGHĨA VIỆT NAM
        Độc lập - Tự do - Hạnh phúc </t>
  </si>
  <si>
    <t>458877</t>
  </si>
  <si>
    <t>Bùi Đức Duy</t>
  </si>
  <si>
    <t>duybd1@viettel,com,vn</t>
  </si>
  <si>
    <t>Dev</t>
  </si>
  <si>
    <t>Dev06</t>
  </si>
  <si>
    <t>NOT ODC</t>
  </si>
  <si>
    <t>BU01,BCN,NONSAP,Phase2</t>
  </si>
  <si>
    <t>434138</t>
  </si>
  <si>
    <t>Bùi Minh Tuấn</t>
  </si>
  <si>
    <t>tuanbm10@viettel,com,vn</t>
  </si>
  <si>
    <t>J+</t>
  </si>
  <si>
    <t>DEV03</t>
  </si>
  <si>
    <t>BẢNG TỔNG HỢP NỖ LỰC THÁNG 02,2024</t>
  </si>
  <si>
    <t>439038</t>
  </si>
  <si>
    <t>Đặng Hữu Hoàn</t>
  </si>
  <si>
    <t>hoandh@viettel,com,vn</t>
  </si>
  <si>
    <t>BU01,BCN,TDTC2,0</t>
  </si>
  <si>
    <t>436731</t>
  </si>
  <si>
    <t>Đặng Như Thanh</t>
  </si>
  <si>
    <t>thanhdn14@viettel,com,vn</t>
  </si>
  <si>
    <t>M</t>
  </si>
  <si>
    <t>DEV04</t>
  </si>
  <si>
    <t>Tỉ lệ công theo quá trình</t>
  </si>
  <si>
    <t>291197</t>
  </si>
  <si>
    <t>Đinh Thị Hường</t>
  </si>
  <si>
    <t>huongdt157@viettel,com,vn</t>
  </si>
  <si>
    <t>TESTER</t>
  </si>
  <si>
    <t>TESTER04</t>
  </si>
  <si>
    <t>455381</t>
  </si>
  <si>
    <t>Đàm Thị Khánh Huyền</t>
  </si>
  <si>
    <t>HUYENDTK1@VIETTEL,COM,VN</t>
  </si>
  <si>
    <t>428532</t>
  </si>
  <si>
    <t>BU05 - Viễn thông</t>
  </si>
  <si>
    <t>Đinh Thị Thảo</t>
  </si>
  <si>
    <t>thaodt48@viettel,com,vn</t>
  </si>
  <si>
    <t>J</t>
  </si>
  <si>
    <t>TESTER02</t>
  </si>
  <si>
    <t>427333</t>
  </si>
  <si>
    <t>Đỗ Đức Bình</t>
  </si>
  <si>
    <t>binhdd3@viettel,com,vn</t>
  </si>
  <si>
    <t>BU05,VTCC,DMP</t>
  </si>
  <si>
    <t>292508</t>
  </si>
  <si>
    <t>Hoàng Thị Huyền</t>
  </si>
  <si>
    <t>huyenht25@viettel,com,vn</t>
  </si>
  <si>
    <t>BA</t>
  </si>
  <si>
    <t>BA03</t>
  </si>
  <si>
    <t>455599</t>
  </si>
  <si>
    <t>Lê Hồng Thanh</t>
  </si>
  <si>
    <t>THANHLH16@VIETTEL,COM,VN</t>
  </si>
  <si>
    <t>M+</t>
  </si>
  <si>
    <t>DEV05</t>
  </si>
  <si>
    <t>Phạm Thị Trang</t>
  </si>
  <si>
    <t>trangpt62@viettel,com,vn</t>
  </si>
  <si>
    <t>F</t>
  </si>
  <si>
    <t>456641</t>
  </si>
  <si>
    <t>Nguyễn Anh Tuấn</t>
  </si>
  <si>
    <t>TUANNA794@VIETTEL,COM,VN</t>
  </si>
  <si>
    <t>429608</t>
  </si>
  <si>
    <t>Đình Văn Quân</t>
  </si>
  <si>
    <t>quandv17@viettel,com,vn</t>
  </si>
  <si>
    <t>DEV02</t>
  </si>
  <si>
    <t>272968</t>
  </si>
  <si>
    <t>Nguyễn Đức Mạnh</t>
  </si>
  <si>
    <t>manhnd33@viettel,com,vn</t>
  </si>
  <si>
    <t>430741</t>
  </si>
  <si>
    <t>Đinh Văn Tuấn</t>
  </si>
  <si>
    <t>tuandv25@viettel,com,vn</t>
  </si>
  <si>
    <t>281845</t>
  </si>
  <si>
    <t>Nguyễn Hoàng Giang</t>
  </si>
  <si>
    <t>giangnh34@viettel,com,vn</t>
  </si>
  <si>
    <t>429615</t>
  </si>
  <si>
    <t>Đỗ Văn Chiển</t>
  </si>
  <si>
    <t>chiendv8@viettel,com,vn</t>
  </si>
  <si>
    <t>434038</t>
  </si>
  <si>
    <t>Nguyễn Thị Hòa</t>
  </si>
  <si>
    <t>hoant224@viettel,com,vn</t>
  </si>
  <si>
    <t>TESTER05</t>
  </si>
  <si>
    <t>434700</t>
  </si>
  <si>
    <t>Hoàng Minh Hiếu</t>
  </si>
  <si>
    <t>hieuhm12@viettel,com,vn</t>
  </si>
  <si>
    <t>447599</t>
  </si>
  <si>
    <t>Nguyễn Thị Quỳnh Mai</t>
  </si>
  <si>
    <t>MAINTQ2@VIETTEL,COM,VN</t>
  </si>
  <si>
    <t>292224</t>
  </si>
  <si>
    <t>Lê Quang Duy</t>
  </si>
  <si>
    <t>duylq12@viettel,com,vn</t>
  </si>
  <si>
    <t>435013</t>
  </si>
  <si>
    <t>Nguyễn Xuân Quy</t>
  </si>
  <si>
    <t>quynx6@viettel,com,vn</t>
  </si>
  <si>
    <t>434397</t>
  </si>
  <si>
    <t>Lê Thị Ngọc Huệ</t>
  </si>
  <si>
    <t>hueltn1@viettel,com,vn</t>
  </si>
  <si>
    <t>BA04</t>
  </si>
  <si>
    <t>293052</t>
  </si>
  <si>
    <t>Phạm Thị Sâm</t>
  </si>
  <si>
    <t>sampt1@viettel,com,vn</t>
  </si>
  <si>
    <t>TESTER03</t>
  </si>
  <si>
    <t>430051</t>
  </si>
  <si>
    <t>Lê Văn Huân</t>
  </si>
  <si>
    <t>huanlv13@viettel,com,vn</t>
  </si>
  <si>
    <t>429575</t>
  </si>
  <si>
    <t>Phạm Thị Thu</t>
  </si>
  <si>
    <t>thupt26@viettel,com,vn</t>
  </si>
  <si>
    <t>450263</t>
  </si>
  <si>
    <t>Nghiêm Thị Hương Ly</t>
  </si>
  <si>
    <t>LYNTH14@VIETTEL,COM,VN</t>
  </si>
  <si>
    <t>BA01</t>
  </si>
  <si>
    <t>212015</t>
  </si>
  <si>
    <t>291448</t>
  </si>
  <si>
    <t>Phí Anh Tuân</t>
  </si>
  <si>
    <t>Nguyễn Gia Đăng</t>
  </si>
  <si>
    <t>tuanpa50@viettel,com,vn</t>
  </si>
  <si>
    <t>dangng@viettel,com,vn</t>
  </si>
  <si>
    <t>BA06</t>
  </si>
  <si>
    <t>BU01,NCB,OFFICE</t>
  </si>
  <si>
    <t>447269</t>
  </si>
  <si>
    <t>277202</t>
  </si>
  <si>
    <t>Nguyễn Việt Cường</t>
  </si>
  <si>
    <t>Trương Văn Luân</t>
  </si>
  <si>
    <t>CUONGNV564@VIETTEL,COM,VN</t>
  </si>
  <si>
    <t>luantv13@viettel,com,vn</t>
  </si>
  <si>
    <t>DEV01</t>
  </si>
  <si>
    <t>430895</t>
  </si>
  <si>
    <t>Vũ Văn Phúc</t>
  </si>
  <si>
    <t>phucvv4@viettel,com,vn</t>
  </si>
  <si>
    <t>291971</t>
  </si>
  <si>
    <t>Phạm Đăng Đô</t>
  </si>
  <si>
    <t>dopd@viettel,com,vn</t>
  </si>
  <si>
    <t>441051</t>
  </si>
  <si>
    <t>Phạm Thúy Quỳnh</t>
  </si>
  <si>
    <t>quynhpt15@viettel,com,vn</t>
  </si>
  <si>
    <t>439024</t>
  </si>
  <si>
    <t>Đào Diễm Hương</t>
  </si>
  <si>
    <t>huongdd8@viettel,com,vn</t>
  </si>
  <si>
    <t>280784</t>
  </si>
  <si>
    <t>Phan Chính Quân</t>
  </si>
  <si>
    <t>QUANPC2@VIETTEL,COM,VN</t>
  </si>
  <si>
    <t>283181</t>
  </si>
  <si>
    <t>Lê Thế Long</t>
  </si>
  <si>
    <t>longlt23@viettel,com,vn</t>
  </si>
  <si>
    <t>Đàm Quang Hiếu</t>
  </si>
  <si>
    <t>hieudq7@viettel,com,vn</t>
  </si>
  <si>
    <t>Phòng Quản lý dự án (PMO)</t>
  </si>
  <si>
    <t>PM</t>
  </si>
  <si>
    <t>284324</t>
  </si>
  <si>
    <t>junior</t>
  </si>
  <si>
    <t>PM02</t>
  </si>
  <si>
    <t>Nguyễn Văn Huy</t>
  </si>
  <si>
    <t>huynv55@viettel,com,vn</t>
  </si>
  <si>
    <t>BU05,VTT,MyViettel</t>
  </si>
  <si>
    <t>431982</t>
  </si>
  <si>
    <t>Ngô Thế Hưng</t>
  </si>
  <si>
    <t>Đặng Anh Tú</t>
  </si>
  <si>
    <t>hungnt209@viettel,com,vn</t>
  </si>
  <si>
    <t>tuda15@viettel,com,vn</t>
  </si>
  <si>
    <t>BU03</t>
  </si>
  <si>
    <t>12/31/2023</t>
  </si>
  <si>
    <t>BU03,VDS,VTM,FCC</t>
  </si>
  <si>
    <t>BU05,VTCC,NNTN</t>
  </si>
  <si>
    <t>Nguyễn Thị Huyền</t>
  </si>
  <si>
    <t>huyennt166@viettel,com,vn</t>
  </si>
  <si>
    <t>292735</t>
  </si>
  <si>
    <t>Hoàng Thanh Sơn</t>
  </si>
  <si>
    <t>sonht19@viettel,com,vn</t>
  </si>
  <si>
    <t>440480</t>
  </si>
  <si>
    <t>Lê Phi Hùng</t>
  </si>
  <si>
    <t>Nguyễn Đức Quân</t>
  </si>
  <si>
    <t>hunglp9@viettel,com,vn</t>
  </si>
  <si>
    <t>quannd16@viettel,com,vn</t>
  </si>
  <si>
    <t>454819</t>
  </si>
  <si>
    <t>Nguyễn Hoài Sơn</t>
  </si>
  <si>
    <t>Lê Thành Tâm</t>
  </si>
  <si>
    <t>sonnh70@viettel,com,vn</t>
  </si>
  <si>
    <t>TAMLT37@VIETTEL,COM,VN</t>
  </si>
  <si>
    <t>Trần Thị Thanh Thanh</t>
  </si>
  <si>
    <t>thanhttt13@viettel,com,vn</t>
  </si>
  <si>
    <t>432138</t>
  </si>
  <si>
    <t>Nguyễn Văn Đồi</t>
  </si>
  <si>
    <t>doinv1@viettel,com,vn</t>
  </si>
  <si>
    <t>Vũ Thị Nga</t>
  </si>
  <si>
    <t>ngavt16@viettel,com,vn</t>
  </si>
  <si>
    <t>Tester</t>
  </si>
  <si>
    <t>457039</t>
  </si>
  <si>
    <t>Tester04</t>
  </si>
  <si>
    <t>Nguyễn Văn Nghiệp</t>
  </si>
  <si>
    <t>NGHIEPNV3@VIETTEL,COM,VN</t>
  </si>
  <si>
    <t>Nguyễn Thị Ngọc Yến</t>
  </si>
  <si>
    <t>yenntn17@viettel,com,vn</t>
  </si>
  <si>
    <t>Tester02</t>
  </si>
  <si>
    <t>458699</t>
  </si>
  <si>
    <t>Nguyễn Xuân Lộc</t>
  </si>
  <si>
    <t>locnx7@viettel,com,vn</t>
  </si>
  <si>
    <t>Dev02</t>
  </si>
  <si>
    <t>Phạm Hồng Quân</t>
  </si>
  <si>
    <t>quanph25@viettel,com,vn</t>
  </si>
  <si>
    <t>430417</t>
  </si>
  <si>
    <t>Phạm Văn Oánh</t>
  </si>
  <si>
    <t>oanhpv@viettel,com,vn</t>
  </si>
  <si>
    <t>Nguyễn Ngọc Huy</t>
  </si>
  <si>
    <t>448599</t>
  </si>
  <si>
    <t>huynn26@viettel,com,vn</t>
  </si>
  <si>
    <t>Phí Đức Huy</t>
  </si>
  <si>
    <t>HUYPD8@VIETTEL,COM,VN</t>
  </si>
  <si>
    <t>Phạm Ngọc Minh</t>
  </si>
  <si>
    <t>minhpn13@viettel,com,vn</t>
  </si>
  <si>
    <t>453665</t>
  </si>
  <si>
    <t>Trần Duy Tùng</t>
  </si>
  <si>
    <t>TUNGTD18@VIETTEL,COM,VN</t>
  </si>
  <si>
    <t>Nguyễn Tuấn Anh</t>
  </si>
  <si>
    <t>448397</t>
  </si>
  <si>
    <t>anhnt682@viettel,com,vn</t>
  </si>
  <si>
    <t>Trần Ngọc Hùng</t>
  </si>
  <si>
    <t>HUNGTN24@VIETTEL,COM,VN</t>
  </si>
  <si>
    <t>Lại Tuấn Khương</t>
  </si>
  <si>
    <t>khuonglt@viettel,com,vn</t>
  </si>
  <si>
    <t>453935</t>
  </si>
  <si>
    <t>Trần Quang Vịnh</t>
  </si>
  <si>
    <t>VINHTQ26@VIETTEL,COM,VN</t>
  </si>
  <si>
    <t>Lê Hồng Linh</t>
  </si>
  <si>
    <t>linhlh15@viettel,com,vn</t>
  </si>
  <si>
    <t>Đỗ Nhật Minh</t>
  </si>
  <si>
    <t>minhdn10@viettel,com,vn</t>
  </si>
  <si>
    <t>439830</t>
  </si>
  <si>
    <t>Nguyễn Trung Kiên</t>
  </si>
  <si>
    <t>kiennt96@viettel,com,vn</t>
  </si>
  <si>
    <t>Bùi Quang Sáng</t>
  </si>
  <si>
    <t>sangbq@viettel,com,vn</t>
  </si>
  <si>
    <t>BU05,VTCC,eKYC</t>
  </si>
  <si>
    <t>Lê Huy Hoàng</t>
  </si>
  <si>
    <t>hoanglh16@viettel,com,vn</t>
  </si>
  <si>
    <t>PM04</t>
  </si>
  <si>
    <t>450261</t>
  </si>
  <si>
    <t>Trần Việt Huy</t>
  </si>
  <si>
    <t>VIETTH6@VIETTEL,COM,VN</t>
  </si>
  <si>
    <t>Lương Thị Thu Hà</t>
  </si>
  <si>
    <t>haltt32@viettel,com,vn</t>
  </si>
  <si>
    <t>BU03,VDS,VTM,SPTT</t>
  </si>
  <si>
    <t>Trần Đức Khánh</t>
  </si>
  <si>
    <t>khanhtd19@viettel,com,vn</t>
  </si>
  <si>
    <t>Đinh Tuấn Thanh</t>
  </si>
  <si>
    <t>thanhdt49@viettel,com,vn</t>
  </si>
  <si>
    <t>Nguyễn Thị Hằng</t>
  </si>
  <si>
    <t>Phan Văn Hoàn</t>
  </si>
  <si>
    <t>hoanpv7@viettel,com,vn</t>
  </si>
  <si>
    <t>hangnt213@viettel,com,vn</t>
  </si>
  <si>
    <t>Tester01</t>
  </si>
  <si>
    <t>429193</t>
  </si>
  <si>
    <t>Phạm Tuấn Anh</t>
  </si>
  <si>
    <t>anhpt170@viettel,com,vn</t>
  </si>
  <si>
    <t>Dương Thị Hoài</t>
  </si>
  <si>
    <t>hoaidt10@viettel,com,vn</t>
  </si>
  <si>
    <t>middle</t>
  </si>
  <si>
    <t>Hoàng Thúy Hòa</t>
  </si>
  <si>
    <t>hoaht37@viettel,com,vn</t>
  </si>
  <si>
    <t>BU03,VDS,VTM,CVT</t>
  </si>
  <si>
    <t>Nguyễn Khắc Tuấn</t>
  </si>
  <si>
    <t>tuannk6@viettel,com,vn</t>
  </si>
  <si>
    <t>Nguyễn Thị Huệ</t>
  </si>
  <si>
    <t>huent91@viettel,com,vn</t>
  </si>
  <si>
    <t>Hà Thanh Dung</t>
  </si>
  <si>
    <t>dunght41@viettel,com,vn</t>
  </si>
  <si>
    <t>Bùi Đức Thành</t>
  </si>
  <si>
    <t>thanhbd11@viettel,com,vn</t>
  </si>
  <si>
    <t>Ngô Thị Mai</t>
  </si>
  <si>
    <t>maint102@viettel,com,vn</t>
  </si>
  <si>
    <t>tuanna151@viettel,com,vn</t>
  </si>
  <si>
    <t>truongnv51@viettel,com,vn</t>
  </si>
  <si>
    <t>middle+</t>
  </si>
  <si>
    <t>Nguyễn Thị Hồng</t>
  </si>
  <si>
    <t>hongnt115@viettel,com,vn</t>
  </si>
  <si>
    <t>junior+</t>
  </si>
  <si>
    <t>Vũ Thái Sơn</t>
  </si>
  <si>
    <t>sonvt25@viettel,com,vn</t>
  </si>
  <si>
    <t>Nguyễn Quỳnh Mai</t>
  </si>
  <si>
    <t>mainq@viettel,com,vn</t>
  </si>
  <si>
    <t>fresher</t>
  </si>
  <si>
    <t>BU03,VDS,CT,Phase1</t>
  </si>
  <si>
    <t>Bùi Thị Bích Nguyệt</t>
  </si>
  <si>
    <t>nguyetbtb@viettel,com,vn</t>
  </si>
  <si>
    <t>Hoàng Thị Thu Hằng</t>
  </si>
  <si>
    <t>hanghtt18@viettel,com,vn</t>
  </si>
  <si>
    <t>Nguyễn Nhật Long</t>
  </si>
  <si>
    <t>longnn22@viettel,com,vn</t>
  </si>
  <si>
    <t>Vũ Viết Dương</t>
  </si>
  <si>
    <t>duongvv9@viettel,com,vn</t>
  </si>
  <si>
    <t>Phan Văn Phú</t>
  </si>
  <si>
    <t>phupv7@viettel,com,vn</t>
  </si>
  <si>
    <t>Trịnh Thúy Hằng</t>
  </si>
  <si>
    <t>hangtt71@viettel,com,vn</t>
  </si>
  <si>
    <t>Đinh Thị Nhung</t>
  </si>
  <si>
    <t>nhungdt34@viettel,com,vn</t>
  </si>
  <si>
    <t>Ninh Văn Ích</t>
  </si>
  <si>
    <t>ichnv@viettel,com,vn</t>
  </si>
  <si>
    <t>BU05,VTT,MyViettel,Insource</t>
  </si>
  <si>
    <t>Trần Thị Vân</t>
  </si>
  <si>
    <t>vantt36@viettel,com,vn</t>
  </si>
  <si>
    <t>Tô Thị Trang</t>
  </si>
  <si>
    <t>trangtt89@viettel,com,vn</t>
  </si>
  <si>
    <t>Phan Thị Hoài Thanh</t>
  </si>
  <si>
    <t>thanhpth4@viettel,com,vn</t>
  </si>
  <si>
    <t>BU03,VDS,CT,Phase2</t>
  </si>
  <si>
    <t>Phạm Thị Phương Anh</t>
  </si>
  <si>
    <t>anhptp5@viettel,com,vn</t>
  </si>
  <si>
    <t>BU03,VDS,TopUp,Phase2</t>
  </si>
  <si>
    <t>Đỗ Thủy Cầm</t>
  </si>
  <si>
    <t>camdt1@viettel,com,vn</t>
  </si>
  <si>
    <t>Vũ Đức Đạt</t>
  </si>
  <si>
    <t>datvd@viettel,com,vn</t>
  </si>
  <si>
    <t>Nguyễn Thị Hiền</t>
  </si>
  <si>
    <t>Phạm Thị Thanh Hoa</t>
  </si>
  <si>
    <t>hiennt206@viettel,com,vn</t>
  </si>
  <si>
    <t>hoaptt7@viettel,com,vn</t>
  </si>
  <si>
    <t>441899</t>
  </si>
  <si>
    <t xml:space="preserve">Phạm Hồng Nhung </t>
  </si>
  <si>
    <t>nhungph2@viettel,com,vn</t>
  </si>
  <si>
    <t>Nguyễn Thị Loan</t>
  </si>
  <si>
    <t>loannt85@viettel,com,vn</t>
  </si>
  <si>
    <t>BU05,VTT,VAS</t>
  </si>
  <si>
    <t>262581</t>
  </si>
  <si>
    <t>Đào Minh Tùng</t>
  </si>
  <si>
    <t>tungdm7@viettel,com,vn</t>
  </si>
  <si>
    <t>Lê Văn Chính</t>
  </si>
  <si>
    <t>chinhlv10@viettel,com,vn</t>
  </si>
  <si>
    <t>439198</t>
  </si>
  <si>
    <t>Đào Thị Phương</t>
  </si>
  <si>
    <t>phuongdt58@viettel,com,vn</t>
  </si>
  <si>
    <t>BU03,VDS,ThuHo,Phase2</t>
  </si>
  <si>
    <t>Vũ Văn Luân</t>
  </si>
  <si>
    <t>luanvv@viettel,com,vn</t>
  </si>
  <si>
    <t>12/16/2023</t>
  </si>
  <si>
    <t>12/17/2023</t>
  </si>
  <si>
    <t>428992</t>
  </si>
  <si>
    <t>Ngô Đắc Trung</t>
  </si>
  <si>
    <t>trungnd43@viettel,com,vn</t>
  </si>
  <si>
    <t>BU03,VDS,CTVT</t>
  </si>
  <si>
    <t>459055</t>
  </si>
  <si>
    <t>Nguyễn Hữu Mạnh</t>
  </si>
  <si>
    <t>manhnh21@viettel,com,vn</t>
  </si>
  <si>
    <t>Dev04</t>
  </si>
  <si>
    <t>Lưu Thị Minh Tú</t>
  </si>
  <si>
    <t>tultm@viettel,com,vn</t>
  </si>
  <si>
    <t>458927</t>
  </si>
  <si>
    <t>Dev05</t>
  </si>
  <si>
    <t>273821</t>
  </si>
  <si>
    <t>Phạm Mạnh Cường</t>
  </si>
  <si>
    <t>cuongpm9@viettel,com,vn</t>
  </si>
  <si>
    <t>Vũ Thanh Tùng</t>
  </si>
  <si>
    <t>tungvt24@viettel,com,vn</t>
  </si>
  <si>
    <t>458687</t>
  </si>
  <si>
    <t>Phạm Thanh Tùng</t>
  </si>
  <si>
    <t>tungpt44@viettel,com,vn</t>
  </si>
  <si>
    <t>BU03,UNT,Comviva</t>
  </si>
  <si>
    <t>Dev03</t>
  </si>
  <si>
    <t>Phan Minh Chiến</t>
  </si>
  <si>
    <t>chienpm1@viettel,com,vn</t>
  </si>
  <si>
    <t>435271</t>
  </si>
  <si>
    <t>Nguyễn Trung Hiếu</t>
  </si>
  <si>
    <t>hieunt125@viettel,com,vn</t>
  </si>
  <si>
    <t>Ngô Đức Hưng</t>
  </si>
  <si>
    <t>hungnd85@viettel,com,vn</t>
  </si>
  <si>
    <t>453221</t>
  </si>
  <si>
    <t>Tạ Thanh Tùng</t>
  </si>
  <si>
    <t>TUNGTT50@VIETTEL,COM,VN</t>
  </si>
  <si>
    <t>Lê Vân Trang</t>
  </si>
  <si>
    <t>tranglv4@viettel,com,vn</t>
  </si>
  <si>
    <t>Phùng Thị Hồng Uyên</t>
  </si>
  <si>
    <t>uyenpth5@viettel,com,vn</t>
  </si>
  <si>
    <t>Nhân sự thử việc K nỗ lực là 1</t>
  </si>
  <si>
    <t>Nguyễn Thị Nhung</t>
  </si>
  <si>
    <t>nhungnt110@viettel,com,vn</t>
  </si>
  <si>
    <t>Đào Thị Thương</t>
  </si>
  <si>
    <t>thuongdt15@viettel,com,vn</t>
  </si>
  <si>
    <t>BU03 - Dịch vụ ngân hàng và tài chính (BSFI)</t>
  </si>
  <si>
    <t>senior</t>
  </si>
  <si>
    <t>1-Feb</t>
  </si>
  <si>
    <t>29-Feb</t>
  </si>
  <si>
    <t>Nguyễn Hoài Thu</t>
  </si>
  <si>
    <t>thunh12@viettel,com,vn</t>
  </si>
  <si>
    <t>Nguyễn Hữu Thị Hiếu</t>
  </si>
  <si>
    <t>hieunht2@viettel,com,vn</t>
  </si>
  <si>
    <t>26-Feb</t>
  </si>
  <si>
    <t>Ngô Gia Hưng</t>
  </si>
  <si>
    <t>hungng2@viettel,com,vn</t>
  </si>
  <si>
    <t>anhnt660@viettel,com,vn</t>
  </si>
  <si>
    <t>Vũ Văn Đại</t>
  </si>
  <si>
    <t>daivv1@viettel,com,vn</t>
  </si>
  <si>
    <t>12/15/2023</t>
  </si>
  <si>
    <t>Nguyễn Thanh Hòa</t>
  </si>
  <si>
    <t>hoant230@viettel,com,vn</t>
  </si>
  <si>
    <t>Vũ Thị Hiền</t>
  </si>
  <si>
    <t>hienvt26@viettel,com,vn</t>
  </si>
  <si>
    <t>Trần Minh Hiệp</t>
  </si>
  <si>
    <t>hieptm@viettel,com,vn</t>
  </si>
  <si>
    <t>BU03,VDS,ViThiTruong (OSDC)</t>
  </si>
  <si>
    <t>Nguyễn Văn Bảo</t>
  </si>
  <si>
    <t>baonv8@viettel,com,vn</t>
  </si>
  <si>
    <t>Vũ Thị Thu Uyên</t>
  </si>
  <si>
    <t>uyenvtt12@viettel,com,vn</t>
  </si>
  <si>
    <t>25-Feb</t>
  </si>
  <si>
    <t>Lê Thị Nga</t>
  </si>
  <si>
    <t>ngalt34@viettel,com,vn</t>
  </si>
  <si>
    <t>Đỗ Nguyệt Hà</t>
  </si>
  <si>
    <t>hadn12@viettel,com,vn</t>
  </si>
  <si>
    <t>Nguyễn Hải Anh</t>
  </si>
  <si>
    <t>anhnh149@viettel,com,vn</t>
  </si>
  <si>
    <t>BA02</t>
  </si>
  <si>
    <t>Nguyễn Thị Huệ Thương</t>
  </si>
  <si>
    <t>thuongnth9@viettel,com,vn</t>
  </si>
  <si>
    <t>Đỗ Thị Lan Anh</t>
  </si>
  <si>
    <t>anhdtl15@viettel,com,vn</t>
  </si>
  <si>
    <t>Trần Minh Quang</t>
  </si>
  <si>
    <t>quangtm19@viettel,com,vn</t>
  </si>
  <si>
    <t>Nguyễn Thị Thanh Xuân</t>
  </si>
  <si>
    <t>xuanntt10@viettel,com,vn</t>
  </si>
  <si>
    <t>BU03,VDS,ViDienTu3,0</t>
  </si>
  <si>
    <t>Vũ Trần Tiến</t>
  </si>
  <si>
    <t>tienvt11@viettel,com,vn</t>
  </si>
  <si>
    <t>Tống Duy Hải</t>
  </si>
  <si>
    <t>haitd26@viettel,com,vn</t>
  </si>
  <si>
    <t>Nguyễn Duy Toản</t>
  </si>
  <si>
    <t>toannd37@viettel,com,vn</t>
  </si>
  <si>
    <t>quangnt17@viettel,com,vn</t>
  </si>
  <si>
    <t>Đinh Thị Minh Nguyệt</t>
  </si>
  <si>
    <t>nguyetdtm@viettel,com,vn</t>
  </si>
  <si>
    <t>Hoàng Thị Phượng</t>
  </si>
  <si>
    <t>phuonght48@viettel,com,vn</t>
  </si>
  <si>
    <t>8-Feb</t>
  </si>
  <si>
    <t>Nguyễn Tuấn Việt</t>
  </si>
  <si>
    <t>vietnt38@viettel,com,vn</t>
  </si>
  <si>
    <t>BA05</t>
  </si>
  <si>
    <t>Phạm Văn Hiệp</t>
  </si>
  <si>
    <t>hieppv10@viettel,com,vn</t>
  </si>
  <si>
    <t>Lê Văn Việt</t>
  </si>
  <si>
    <t>vietlv4@viettel,com,vn</t>
  </si>
  <si>
    <t>BU03,VDS,ViDienTu3,0 (package)</t>
  </si>
  <si>
    <t>Phan Đức Nghĩa</t>
  </si>
  <si>
    <t>nghiapd6@viettel,com,vn</t>
  </si>
  <si>
    <t>Nguyễn Quốc Huy</t>
  </si>
  <si>
    <t>huynq594@viettel,com,vn</t>
  </si>
  <si>
    <t>Lê Anh Tùng</t>
  </si>
  <si>
    <t>tungla2@viettel,com,vn</t>
  </si>
  <si>
    <t>Nguyễn Thị Ngọc Thương</t>
  </si>
  <si>
    <t>thuongntn2@viettel,com,vn</t>
  </si>
  <si>
    <t>Nguyễn Mai Hạnh</t>
  </si>
  <si>
    <t>hanhnm4@viettel,com,vn</t>
  </si>
  <si>
    <t>Vũ Đức Hải</t>
  </si>
  <si>
    <t>haivd7@viettel,com,vn</t>
  </si>
  <si>
    <t>Cung Bùi Tuấn Anh</t>
  </si>
  <si>
    <t>anhcbt@viettel,com,vn</t>
  </si>
  <si>
    <t>BU03,VDS,ViThiTruong (package)</t>
  </si>
  <si>
    <t>Nguyễn Minh Hiếu</t>
  </si>
  <si>
    <t>hieunm32@viettel,com,vn</t>
  </si>
  <si>
    <t>Nguyễn Minh Đức</t>
  </si>
  <si>
    <t>ducnm76@viettel,com,vn</t>
  </si>
  <si>
    <t>Hoàng Minh Dương</t>
  </si>
  <si>
    <t>duonghm1@viettel,com,vn</t>
  </si>
  <si>
    <t>Đào Xuân Mạnh</t>
  </si>
  <si>
    <t>manhdx4@viettel,com,vn</t>
  </si>
  <si>
    <t>Nguyễn Thị Yến</t>
  </si>
  <si>
    <t>yennt416@viettel,com,vn</t>
  </si>
  <si>
    <t>Tester05</t>
  </si>
  <si>
    <t>trangpt61@viettel,com,vn</t>
  </si>
  <si>
    <t>Tester03</t>
  </si>
  <si>
    <t>Nguyễn Văn Anh</t>
  </si>
  <si>
    <t>anhnv206@viettel,com,vn</t>
  </si>
  <si>
    <t>272637</t>
  </si>
  <si>
    <t>Nguyễn Phú Quí</t>
  </si>
  <si>
    <t>quinp5@viettel,com,vn</t>
  </si>
  <si>
    <t>9-Feb</t>
  </si>
  <si>
    <t>BU05,VTNet,OSS,THITRUONG</t>
  </si>
  <si>
    <t>430894</t>
  </si>
  <si>
    <t>TESTER01</t>
  </si>
  <si>
    <t>Đặng Tiến Dũng</t>
  </si>
  <si>
    <t>dungdt68@viettel,com,vn</t>
  </si>
  <si>
    <t>427332</t>
  </si>
  <si>
    <t>Đặng Văn Lực</t>
  </si>
  <si>
    <t>lucdv6@viettel,com,vn</t>
  </si>
  <si>
    <t>292510</t>
  </si>
  <si>
    <t>Đỗ Thị Kim Duyên</t>
  </si>
  <si>
    <t>duyendtk2@viettel,com,vn</t>
  </si>
  <si>
    <t>437388</t>
  </si>
  <si>
    <t>Lê Anh Quang</t>
  </si>
  <si>
    <t>quangla1@viettel,com,vn</t>
  </si>
  <si>
    <t>436377</t>
  </si>
  <si>
    <t>Lê Công Quyền</t>
  </si>
  <si>
    <t>quyenlc2@viettel,com,vn</t>
  </si>
  <si>
    <t>Ngô Quang Phong</t>
  </si>
  <si>
    <t>phongnq7@viettel,com,vn</t>
  </si>
  <si>
    <t>BU01,BCN,ERP</t>
  </si>
  <si>
    <t>hieunt571@viettel,com,vn</t>
  </si>
  <si>
    <t>Lê Thu Hiền</t>
  </si>
  <si>
    <t>hienlt61@viettel,com,vn</t>
  </si>
  <si>
    <t>451247</t>
  </si>
  <si>
    <t>Nguyễn Phương Thúy</t>
  </si>
  <si>
    <t>THUYNP10@VIETTEL,COM,VN</t>
  </si>
  <si>
    <t>437535</t>
  </si>
  <si>
    <t>Nguyễn Thành Tâm</t>
  </si>
  <si>
    <t>Nguyễn Thị Ngọc Ánh</t>
  </si>
  <si>
    <t>tamnt87@viettel,com,vn</t>
  </si>
  <si>
    <t>anhntn71@viettel,com,vn</t>
  </si>
  <si>
    <t>290265</t>
  </si>
  <si>
    <t>Nguyễn Xuân Trường</t>
  </si>
  <si>
    <t>truongnx35@viettel,com,vn</t>
  </si>
  <si>
    <t>Nguyễn Sỹ Tây</t>
  </si>
  <si>
    <t>tayns@viettel,com,vn</t>
  </si>
  <si>
    <t>Nguyễn Văn Lực</t>
  </si>
  <si>
    <t>lucnv11@viettel,com,vn</t>
  </si>
  <si>
    <t>433570</t>
  </si>
  <si>
    <t>Phạm Phúc Long</t>
  </si>
  <si>
    <t>longpp4@viettel,com,vn</t>
  </si>
  <si>
    <t>451551</t>
  </si>
  <si>
    <t>Trần Thị Hương</t>
  </si>
  <si>
    <t>HUONGTT167@VIETTEL,COM,VN</t>
  </si>
  <si>
    <t>Nguyễn Thái Linh</t>
  </si>
  <si>
    <t>linhnt154@viettel,com,vn</t>
  </si>
  <si>
    <t>BU02 - Phân phối và bán lẻ</t>
  </si>
  <si>
    <t>BU01,VHT,ODC</t>
  </si>
  <si>
    <t>427330</t>
  </si>
  <si>
    <t>Trần Thị Lan Anh</t>
  </si>
  <si>
    <t>anhttl9@viettel,com,vn</t>
  </si>
  <si>
    <t>452027</t>
  </si>
  <si>
    <t>Trần Thị Linh</t>
  </si>
  <si>
    <t>LINHTT67@VIETTEL,COM,VN</t>
  </si>
  <si>
    <t>457041</t>
  </si>
  <si>
    <t>Vũ Thị Vân Anh</t>
  </si>
  <si>
    <t>ANHVTV4@VIETTEL,COM,VN</t>
  </si>
  <si>
    <t>Nguyễn Hoàng Anh</t>
  </si>
  <si>
    <t>anhnh156@viettel,com,vn</t>
  </si>
  <si>
    <t>432495</t>
  </si>
  <si>
    <t>Vương Quảng Đông</t>
  </si>
  <si>
    <t>dongvq@viettel,com,vn</t>
  </si>
  <si>
    <t>BU01,VTS,BHXH</t>
  </si>
  <si>
    <t>430414</t>
  </si>
  <si>
    <t>Trần Công Đoàn</t>
  </si>
  <si>
    <t>doantc@viettel,com,vn</t>
  </si>
  <si>
    <t>454803</t>
  </si>
  <si>
    <t>NGUYETBTB@VIETTEL,COM,VN</t>
  </si>
  <si>
    <t>283549</t>
  </si>
  <si>
    <t xml:space="preserve">Dương Thị Hoài </t>
  </si>
  <si>
    <t>Nguyễn Văn Dũng</t>
  </si>
  <si>
    <t>dungnv719@viettel,com,vn</t>
  </si>
  <si>
    <t>BU01,VTS,CSDLCucKT</t>
  </si>
  <si>
    <t>Phạm Duy Khánh</t>
  </si>
  <si>
    <t>khanhpd16@viettel,com,vn</t>
  </si>
  <si>
    <t>Nguyễn Thị Thu Hằng</t>
  </si>
  <si>
    <t>hangntt393@viettel,com,vn</t>
  </si>
  <si>
    <t>Nguyễn Duy Phương</t>
  </si>
  <si>
    <t>Vũ Thanh Nhàn</t>
  </si>
  <si>
    <t>phuongnd38@viettel,com,vn</t>
  </si>
  <si>
    <t>nhanvt13@viettel,com,vn</t>
  </si>
  <si>
    <t>Tống Đức Thành</t>
  </si>
  <si>
    <t>thanhtd20@viettel,com,vn</t>
  </si>
  <si>
    <t>Đinh Văn Hải</t>
  </si>
  <si>
    <t>haidv39@viettel,com,vn</t>
  </si>
  <si>
    <t>435279</t>
  </si>
  <si>
    <t>BU01,VTS,VOfficeBQP</t>
  </si>
  <si>
    <t>Bùi Thị Hoài</t>
  </si>
  <si>
    <t>hoaibt2@viettel,com,vn</t>
  </si>
  <si>
    <t>Nguyễn Hoàng Tùng</t>
  </si>
  <si>
    <t xml:space="preserve"> tungnh2@viettel,com,vn</t>
  </si>
  <si>
    <t>460051</t>
  </si>
  <si>
    <t>Bùi Văn Tiến</t>
  </si>
  <si>
    <t>TIENBV10@VIETTEL,COM,VN</t>
  </si>
  <si>
    <t>Hà Thị Thu Hiền</t>
  </si>
  <si>
    <t>hienhtt17@viettel,com,vn</t>
  </si>
  <si>
    <t>BU01,Mytel,CDS</t>
  </si>
  <si>
    <t>Nguyễn Anh Tú</t>
  </si>
  <si>
    <t>tuna37@viettel,com,vn</t>
  </si>
  <si>
    <t>Lê Thị Bích Hoa</t>
  </si>
  <si>
    <t>hoaltb@viettel,com,vn</t>
  </si>
  <si>
    <t>434041</t>
  </si>
  <si>
    <t>23-Feb</t>
  </si>
  <si>
    <t>BU01,Unitel,eKYC</t>
  </si>
  <si>
    <t>440698</t>
  </si>
  <si>
    <t>Mai Kim Liên</t>
  </si>
  <si>
    <t>lienmtk@viettel,com,vn</t>
  </si>
  <si>
    <t>428714</t>
  </si>
  <si>
    <t>Nguyễn Duy Sơn</t>
  </si>
  <si>
    <t>sonnd29@viettel,com,vn</t>
  </si>
  <si>
    <t>hangnt212@viettel,com,vn</t>
  </si>
  <si>
    <t>277692</t>
  </si>
  <si>
    <t>431709</t>
  </si>
  <si>
    <t>Phạm Văn Đoàn</t>
  </si>
  <si>
    <t>doanpv5@viettel,com,vn</t>
  </si>
  <si>
    <t>292225</t>
  </si>
  <si>
    <t>Vũ Thị Lan Anh</t>
  </si>
  <si>
    <t>anhvtl10@viettel,com,vn</t>
  </si>
  <si>
    <t>BU02,VCM,ERP,PhanPhoi</t>
  </si>
  <si>
    <t>282563</t>
  </si>
  <si>
    <t>Vi Thị Minh Nguyệt</t>
  </si>
  <si>
    <t>nguyetvtm1@viettel,com,vn</t>
  </si>
  <si>
    <t>447257</t>
  </si>
  <si>
    <t>CAMDT1@VIETTEL,COM,VN</t>
  </si>
  <si>
    <t xml:space="preserve"> </t>
  </si>
  <si>
    <t>457053</t>
  </si>
  <si>
    <t>HIENNT206@VIETTEL,COM,VN</t>
  </si>
  <si>
    <t>449443</t>
  </si>
  <si>
    <t>ANHPTP5@VIETTEL,COM,VN</t>
  </si>
  <si>
    <t>428982</t>
  </si>
  <si>
    <t>427027</t>
  </si>
  <si>
    <t>BU05,VTT,VIETTELHOME</t>
  </si>
  <si>
    <t>Đỗ Minh Đức</t>
  </si>
  <si>
    <t>ducdm21@viettel,com,vn</t>
  </si>
  <si>
    <t>KTCN</t>
  </si>
  <si>
    <t>Trần Tuấn Khanh</t>
  </si>
  <si>
    <t>khanhtt14@viettel,com,vn</t>
  </si>
  <si>
    <t xml:space="preserve">Cung Bùi Tuấn Anh </t>
  </si>
  <si>
    <t>Đàm Văn Thức</t>
  </si>
  <si>
    <t>thucdv4@viettel,com,vn</t>
  </si>
  <si>
    <t>Đặng Thị Quỳnh Trang</t>
  </si>
  <si>
    <t>trangdtq6@viettel,com,vn</t>
  </si>
  <si>
    <t xml:space="preserve">Phạm Thị Trang </t>
  </si>
  <si>
    <t>Đỗ Thị Ngà</t>
  </si>
  <si>
    <t>ngadt37@viettel,com,vn</t>
  </si>
  <si>
    <t>BU03,VDS,Vithitruong,ViMytel</t>
  </si>
  <si>
    <t>Hoàng Thị Diệp</t>
  </si>
  <si>
    <t>diepht7@viettel,com,vn</t>
  </si>
  <si>
    <t>BU02,VCM,CRM</t>
  </si>
  <si>
    <t>Trần Đăng Khoa</t>
  </si>
  <si>
    <t>khoatd22@viettel,com,vn</t>
  </si>
  <si>
    <t>Chu Văn Toàn</t>
  </si>
  <si>
    <t>toancv4@viettel,com,vn</t>
  </si>
  <si>
    <t>Nguyễn Văn Sơn</t>
  </si>
  <si>
    <t>sonnv72@viettel,com,vn</t>
  </si>
  <si>
    <t>Bùi Duy Tiến</t>
  </si>
  <si>
    <t>tienbd5@viettel,com,vn</t>
  </si>
  <si>
    <t>Nguyễn Huy Hoàng</t>
  </si>
  <si>
    <t>hoangnh61@viettel,com,vn</t>
  </si>
  <si>
    <t xml:space="preserve">Nguyễn Mai Hạnh </t>
  </si>
  <si>
    <t>BU03,VDS,ViDienTu3,0 (OSDC)</t>
  </si>
  <si>
    <t>Phạm Thị Thương</t>
  </si>
  <si>
    <t>thuongpt14@viettel,com,vn</t>
  </si>
  <si>
    <t>PMO,VTIT,IGT</t>
  </si>
  <si>
    <t>Lê Đăng Thọ</t>
  </si>
  <si>
    <t>thold11@viettel,com,vn</t>
  </si>
  <si>
    <t>PM03</t>
  </si>
  <si>
    <t>BU01,BCN,VTF,Phase2</t>
  </si>
  <si>
    <t>Nguyễn Thị My Ly</t>
  </si>
  <si>
    <t>lyntm5@viettel,com,vn</t>
  </si>
  <si>
    <t>Trần Đại Nghĩa</t>
  </si>
  <si>
    <t>nghiatd11@viettel,com,vn</t>
  </si>
  <si>
    <t>Nguyễn Hồng Nhật</t>
  </si>
  <si>
    <t>nhatnh5@viettel,com,vn</t>
  </si>
  <si>
    <t>Phạm Thị Huệ</t>
  </si>
  <si>
    <t>huept26@viettel,com,vn</t>
  </si>
  <si>
    <t>Lại Thùy Linh</t>
  </si>
  <si>
    <t>linhlt59@viettel,com,vn</t>
  </si>
  <si>
    <t>huynq102@viettel,com,vn</t>
  </si>
  <si>
    <t>Phạm Văn Đoan</t>
  </si>
  <si>
    <t>doanpv8@viettel,com,vn</t>
  </si>
  <si>
    <t>Bùi Thị Nguyệt Ánh</t>
  </si>
  <si>
    <t>anhbtn5@viettel,com,vn</t>
  </si>
  <si>
    <t>Nguyễn Tú Tài</t>
  </si>
  <si>
    <t>taint54@viettel,com,vn</t>
  </si>
  <si>
    <t>Vũ Bảo Trung</t>
  </si>
  <si>
    <t>trungvb@viettel,com,vn</t>
  </si>
  <si>
    <t>Vũ Đăng Hiển</t>
  </si>
  <si>
    <t>hienvd2@viettel,com,vn</t>
  </si>
  <si>
    <t>Hoàng Văn Tiến</t>
  </si>
  <si>
    <t>tienhv15@viettel,com,vn</t>
  </si>
  <si>
    <t>Ngô Mai Anh</t>
  </si>
  <si>
    <t>anhnm39@viettel,com,vn</t>
  </si>
  <si>
    <t>Mai Thị Kim Liên</t>
  </si>
  <si>
    <t>BU01,VBOS,Metfone</t>
  </si>
  <si>
    <r>
      <rPr>
        <rFont val="Times New Roman"/>
        <b val="0"/>
        <color rgb="FF000000"/>
        <sz val="14.0"/>
      </rPr>
      <t>CÔNG TY ĐẦU TƯ CÔNG NGHỆ VIETTEL</t>
    </r>
    <r>
      <rPr>
        <rFont val="Times New Roman"/>
        <b/>
        <color rgb="FF000000"/>
        <sz val="14.0"/>
      </rPr>
      <t xml:space="preserve">
BU01
</t>
    </r>
    <r>
      <rPr>
        <rFont val="Times New Roman"/>
        <b val="0"/>
        <color rgb="FF000000"/>
        <sz val="14.0"/>
      </rPr>
      <t>Số: …,/TB-BU01</t>
    </r>
  </si>
  <si>
    <t>BẢNG TỔNG HỢP NỖ LỰC THÁNG 03,2024</t>
  </si>
  <si>
    <t>#</t>
  </si>
  <si>
    <t>Nguyễn Việt Trung</t>
  </si>
  <si>
    <t>trungnv62@viettel,com,vn</t>
  </si>
  <si>
    <t>Lê Thị Hiền</t>
  </si>
  <si>
    <t>Nguyễn Minh Tiến</t>
  </si>
  <si>
    <t>tiennm28@viettel,com,vn</t>
  </si>
  <si>
    <t>-</t>
  </si>
  <si>
    <t>BU01,VTG,HRM</t>
  </si>
  <si>
    <t>Vlookup vào file lương</t>
  </si>
  <si>
    <t>Hệ số theo tỉ lệ công cột O</t>
  </si>
  <si>
    <t>LDATC</t>
  </si>
  <si>
    <t>LDATC *HC theo quá trình</t>
  </si>
  <si>
    <t>LDA tách theo quá trình</t>
  </si>
  <si>
    <t>Thưởng dự án tách theo quá trình</t>
  </si>
  <si>
    <t>Tổng lương dự án tách theo quá trình</t>
  </si>
  <si>
    <t>Tổng lương dự án tổng các quá trình</t>
  </si>
  <si>
    <t>Làm 2 dự án khác loại</t>
  </si>
  <si>
    <t>BU01,BCN,NonSAP,Phase2</t>
  </si>
  <si>
    <t>PHÓ GIÁM ĐỐC CÔNG TY</t>
  </si>
  <si>
    <t>PHÓ GIÁM ĐỐC BU</t>
  </si>
  <si>
    <t>PHÒNG QUẢN LÝ DỰ ÁN</t>
  </si>
  <si>
    <t>BU01</t>
  </si>
  <si>
    <t>BU05</t>
  </si>
  <si>
    <t>HongNT89@viettel,com,vn</t>
  </si>
  <si>
    <t>Nơi nhận:</t>
  </si>
  <si>
    <t>- Ban giám đốc (để báo cáo);</t>
  </si>
  <si>
    <t>- Phòng PMO;</t>
  </si>
  <si>
    <t>Tạ Văn Thắng</t>
  </si>
  <si>
    <t>thangtv37@viettel,com,vn</t>
  </si>
  <si>
    <t>- Phòng TCCT; BU/dự án</t>
  </si>
  <si>
    <t>Lưu:</t>
  </si>
  <si>
    <t>- PMO; BU; VT; Thuong01</t>
  </si>
  <si>
    <t>Trịnh Thuý Hằng</t>
  </si>
  <si>
    <t>hangtt71@viette,com,vn</t>
  </si>
  <si>
    <t>Trần Thị Quỳnh</t>
  </si>
  <si>
    <t>quynhtt15@viettel,com,vn</t>
  </si>
  <si>
    <t>BU03,VDS,ViThiTruong,Timor</t>
  </si>
  <si>
    <t>Lê Thị Minh Ánh</t>
  </si>
  <si>
    <t>anhltm3@viettel,com,vn</t>
  </si>
  <si>
    <t>Nguyễn Văn Thảo</t>
  </si>
  <si>
    <t>thaonv21@viettel,com,vn</t>
  </si>
  <si>
    <t>Vũ Thị Thu Hằng</t>
  </si>
  <si>
    <t>hangvtt16@viettel,com,vn</t>
  </si>
  <si>
    <t>Có</t>
  </si>
  <si>
    <t>Nguyễn Văn Tiến</t>
  </si>
  <si>
    <t>tiennv397@viettel,com,vn</t>
  </si>
  <si>
    <t>BU05,VTT,Viettelhome</t>
  </si>
  <si>
    <t>Nguyễn Văn Vui</t>
  </si>
  <si>
    <t>vuinv2@viettel,com,vn</t>
  </si>
  <si>
    <t>Lưu Văn Tuấn</t>
  </si>
  <si>
    <t>tuanlv40@viettel,com,vn</t>
  </si>
  <si>
    <t>Nghỉ ốm</t>
  </si>
  <si>
    <t>l</t>
  </si>
  <si>
    <t xml:space="preserve">20 công </t>
  </si>
  <si>
    <t>Hoàng Thị Lê</t>
  </si>
  <si>
    <t>leht2@viettel,com,vn</t>
  </si>
  <si>
    <t xml:space="preserve"> Nỗ lực thực hiện tháng BU gửi</t>
  </si>
  <si>
    <t>Nghỉ cưới chị</t>
  </si>
  <si>
    <t>Check trùng</t>
  </si>
  <si>
    <t>TBC Nỗ lực sau khi check trùng</t>
  </si>
  <si>
    <t>Bùi Thị Thùy Linh</t>
  </si>
  <si>
    <t>linhbtt5@viettel.com.vn</t>
  </si>
  <si>
    <t>Nghỉ cưới</t>
  </si>
  <si>
    <t>BU01.BCN.ERP</t>
  </si>
  <si>
    <t>Nghỉ phép</t>
  </si>
  <si>
    <t>Tường Duy Tiến</t>
  </si>
  <si>
    <t>tientd13@viettel.com.vn</t>
  </si>
  <si>
    <t>Nguyễn Thị Gấm</t>
  </si>
  <si>
    <t>gamnt3@viettel.com.vn</t>
  </si>
  <si>
    <t>Trịnh Thị Thanh Phương</t>
  </si>
  <si>
    <t>phuongttt14@viettel.com.vn</t>
  </si>
  <si>
    <t>Phạm Văn Vượng</t>
  </si>
  <si>
    <t>vuongpv8@viettel.com.vn</t>
  </si>
  <si>
    <t>Hồ Hồng Sơn</t>
  </si>
  <si>
    <t>sonhh5@viettel.com.vn</t>
  </si>
  <si>
    <t>Nguyễn Văn Chiến</t>
  </si>
  <si>
    <t>chiennv53@viettel.com.vn</t>
  </si>
  <si>
    <t>450033</t>
  </si>
  <si>
    <t>BU01.BCN.ERP.MS07</t>
  </si>
  <si>
    <t>Vũ Đức Thịnh</t>
  </si>
  <si>
    <t>thinhvd8@viettel.com.vn</t>
  </si>
  <si>
    <t>01/04/2024</t>
  </si>
  <si>
    <t>30/04/2024</t>
  </si>
  <si>
    <t>BU01.BCN.LMS</t>
  </si>
  <si>
    <t xml:space="preserve"> BU01,VTS,LuongBQP</t>
  </si>
  <si>
    <t>Vũ Mạnh Nam</t>
  </si>
  <si>
    <t>namvm1@viettel.com.vn</t>
  </si>
  <si>
    <t>Nguyễn Thị Kim Anh</t>
  </si>
  <si>
    <t>anhntk13@viettel.com.vn</t>
  </si>
  <si>
    <t>doanpv5@viettel.com.vn</t>
  </si>
  <si>
    <t>BU01.BCN.NonSAP.Phase2</t>
  </si>
  <si>
    <t>452021</t>
  </si>
  <si>
    <t>longlt23@viettel.com.vn</t>
  </si>
  <si>
    <t>phongnq7@viettel.com.vn</t>
  </si>
  <si>
    <t>452887</t>
  </si>
  <si>
    <t>thupt26@viettel.com.vn</t>
  </si>
  <si>
    <t>437933</t>
  </si>
  <si>
    <t>tayns@viettel.com.vn</t>
  </si>
  <si>
    <t>453001</t>
  </si>
  <si>
    <t>duybd1@viettel.com.vn</t>
  </si>
  <si>
    <t>thanhtd20@viettel.com.vn</t>
  </si>
  <si>
    <t>275041</t>
  </si>
  <si>
    <t>Phạm Văn Hoà</t>
  </si>
  <si>
    <t>hoapv28@viettel.com.vn</t>
  </si>
  <si>
    <t>Đậu Minh Huyền</t>
  </si>
  <si>
    <t>huyendm2@viettel.com.vn</t>
  </si>
  <si>
    <t>427203</t>
  </si>
  <si>
    <t>Vũ Thị Thanh Thanh</t>
  </si>
  <si>
    <t>thanhvtt1@viettel.com.vn</t>
  </si>
  <si>
    <t>441538</t>
  </si>
  <si>
    <t>Nguyễn Hải Vân</t>
  </si>
  <si>
    <t>vannh17@viettel.com.vn</t>
  </si>
  <si>
    <t>Nguyễn Văn Dương</t>
  </si>
  <si>
    <t>duongnv46@viettel.com.vn</t>
  </si>
  <si>
    <t>461353</t>
  </si>
  <si>
    <t>linhbtt5@viettel,com,vn</t>
  </si>
  <si>
    <t>Hoàng Xuân Khánh</t>
  </si>
  <si>
    <t>khanhhx@viettel.com.vn</t>
  </si>
  <si>
    <t>461891</t>
  </si>
  <si>
    <t>Bùi Quang Tùng</t>
  </si>
  <si>
    <t>tungbq1@viettel,com,vn</t>
  </si>
  <si>
    <t>278440</t>
  </si>
  <si>
    <t>lucdv6@viettel.com.vn</t>
  </si>
  <si>
    <t>08/04/2024</t>
  </si>
  <si>
    <t>Nguyễn Thị Huyền Trang</t>
  </si>
  <si>
    <t>trangnth79@viettel.com.vn</t>
  </si>
  <si>
    <t>Lê Sinh Thịnh</t>
  </si>
  <si>
    <t>thinhls1@viettel.com.vn</t>
  </si>
  <si>
    <t>huongdd8@viettel.com.vn</t>
  </si>
  <si>
    <t>BU01.BCN.TDTC2.0</t>
  </si>
  <si>
    <t>3/31/2024</t>
  </si>
  <si>
    <t>428993</t>
  </si>
  <si>
    <t>maintq2@viettel.com.vn</t>
  </si>
  <si>
    <t>16/04/2024</t>
  </si>
  <si>
    <t>nguyetvtm1@viettel.com.vn</t>
  </si>
  <si>
    <t>BU01.BCN.VTF.Phase2</t>
  </si>
  <si>
    <t>10/04/2024</t>
  </si>
  <si>
    <t>doanpv8@viettel.com.vn</t>
  </si>
  <si>
    <t>trungvb@viettel.com.vn</t>
  </si>
  <si>
    <t>3/28/2024</t>
  </si>
  <si>
    <t>tienhv15@viettel.com.vn</t>
  </si>
  <si>
    <t>460317</t>
  </si>
  <si>
    <t>huynq102@viettel.com.vn</t>
  </si>
  <si>
    <t>461115</t>
  </si>
  <si>
    <t>12/04/2024</t>
  </si>
  <si>
    <t>nhatnh5@viettel.com.vn</t>
  </si>
  <si>
    <t>hangnt212@viettel.com.vn</t>
  </si>
  <si>
    <t>463033</t>
  </si>
  <si>
    <t>Lê Thái Anh</t>
  </si>
  <si>
    <t>anhlt225@viettel,com,vn</t>
  </si>
  <si>
    <t>hienlt61@viettel.com.vn</t>
  </si>
  <si>
    <t>463031</t>
  </si>
  <si>
    <t>hoapv28@viettel,com,vn</t>
  </si>
  <si>
    <t>anhntn71@viettel.com.vn</t>
  </si>
  <si>
    <t>463029</t>
  </si>
  <si>
    <t>lienmtk@viettel.com.vn</t>
  </si>
  <si>
    <t>huyendm2@viettel,com,vn</t>
  </si>
  <si>
    <t>linhlt59@viettel.com.vn</t>
  </si>
  <si>
    <t>463293</t>
  </si>
  <si>
    <t>vannh17@viettel,com,vn</t>
  </si>
  <si>
    <t>15/04/2024</t>
  </si>
  <si>
    <t>hienvd2@viettel.com.vn</t>
  </si>
  <si>
    <t>463041</t>
  </si>
  <si>
    <t>thanhvtt1@viettel,com,vn</t>
  </si>
  <si>
    <t>17/04/2024</t>
  </si>
  <si>
    <t>khanhtt14@viettel.com.vn</t>
  </si>
  <si>
    <t>thucdv4@viettel.com.vn</t>
  </si>
  <si>
    <t>anhnm39@viettel.com.vn</t>
  </si>
  <si>
    <t>maintq2@viettel,com,vn</t>
  </si>
  <si>
    <t>Đỗ Văn Hạnh</t>
  </si>
  <si>
    <t>hanhdv6@viettel.com.vn</t>
  </si>
  <si>
    <t>Ngô Trọng Hiếu</t>
  </si>
  <si>
    <t>hieunt585@viettel.com.vn</t>
  </si>
  <si>
    <t>427331</t>
  </si>
  <si>
    <t>Hồ Xuân Dũng</t>
  </si>
  <si>
    <t>dunghx1@viettel.com.vn</t>
  </si>
  <si>
    <t>Đỗ Anh Tuấn</t>
  </si>
  <si>
    <t>tuanda54@viettel.com.vn</t>
  </si>
  <si>
    <t>429770</t>
  </si>
  <si>
    <t>manhnd33@viettel.com.vn</t>
  </si>
  <si>
    <t>434052</t>
  </si>
  <si>
    <t>BU01.MBAL</t>
  </si>
  <si>
    <t>433414</t>
  </si>
  <si>
    <t>luantv13@viettel.com.vn</t>
  </si>
  <si>
    <t>04/04/2024</t>
  </si>
  <si>
    <t>giangnh34@viettel.com.vn</t>
  </si>
  <si>
    <t>439018</t>
  </si>
  <si>
    <t>436920</t>
  </si>
  <si>
    <t>huongdt157@viettel.com.vn</t>
  </si>
  <si>
    <t>sampt1@viettel.com.vn</t>
  </si>
  <si>
    <t>3/15/2024</t>
  </si>
  <si>
    <t>244496</t>
  </si>
  <si>
    <t>binhdd3@viettel.com.vn</t>
  </si>
  <si>
    <t>458879</t>
  </si>
  <si>
    <t>459063</t>
  </si>
  <si>
    <t>thaodt48@viettel.com.vn</t>
  </si>
  <si>
    <t>460599</t>
  </si>
  <si>
    <t>trungnv55@viettel,com,vn</t>
  </si>
  <si>
    <t>hoant224@viettel.com.vn</t>
  </si>
  <si>
    <t>3/14/2024</t>
  </si>
  <si>
    <t>459051</t>
  </si>
  <si>
    <t>3/19/2024</t>
  </si>
  <si>
    <t>truongbb@viettel.com.vn</t>
  </si>
  <si>
    <t>461893</t>
  </si>
  <si>
    <t>Nguyễn Bảo Chung</t>
  </si>
  <si>
    <t>chungnb2@viettel,com,vn</t>
  </si>
  <si>
    <t>BU03,VDS,VTM,CTMiniapp</t>
  </si>
  <si>
    <t>460691</t>
  </si>
  <si>
    <t>tuanda54@viettel,com,vn</t>
  </si>
  <si>
    <t>thanhlh16@viettel.com.vn</t>
  </si>
  <si>
    <t>BU03,VDS,VTM,HPMiniapp</t>
  </si>
  <si>
    <t>tuanna794@viettel.com.vn</t>
  </si>
  <si>
    <t>3/13/2024</t>
  </si>
  <si>
    <t>Nguyễn Khánh Linh</t>
  </si>
  <si>
    <t>linhnk10@viettel.com.vn</t>
  </si>
  <si>
    <t>BU01.METFONE.SMOS.Phase1</t>
  </si>
  <si>
    <t>tiennm28@viettel.com.vn</t>
  </si>
  <si>
    <t>nghiatd11@viettel.com.vn</t>
  </si>
  <si>
    <t>khoatd22@viettel.com.vn</t>
  </si>
  <si>
    <t>14/04/2024</t>
  </si>
  <si>
    <t>Nguyễn Thành Hưng</t>
  </si>
  <si>
    <t>hungnt218@viettel.com.vn</t>
  </si>
  <si>
    <t>thanhlh16@viettel,com,vn</t>
  </si>
  <si>
    <t>lyntm5@viettel.com.vn</t>
  </si>
  <si>
    <t>tuanna794@viettel,com,vn</t>
  </si>
  <si>
    <t>278454</t>
  </si>
  <si>
    <t>BU01,METFONE,SMOS,Phase1</t>
  </si>
  <si>
    <t>276374</t>
  </si>
  <si>
    <t>linhnk10@viettel,com,vn</t>
  </si>
  <si>
    <t>thaonv21@viettel.com.vn</t>
  </si>
  <si>
    <t>284725</t>
  </si>
  <si>
    <t>Phòng Kỹ thuật Công nghệ</t>
  </si>
  <si>
    <t>Nguyễn Xuân Hoạt</t>
  </si>
  <si>
    <t>hoatnx@viettel.com.vn</t>
  </si>
  <si>
    <t>289435</t>
  </si>
  <si>
    <t>Lưu Thị Phương Thảo</t>
  </si>
  <si>
    <t>thaoltp15@viettel.com.vn</t>
  </si>
  <si>
    <t>19/04/2024</t>
  </si>
  <si>
    <t>439827</t>
  </si>
  <si>
    <t>hungnt218@viettel,com,vn</t>
  </si>
  <si>
    <t>huept26@viettel.com.vn</t>
  </si>
  <si>
    <t>439829</t>
  </si>
  <si>
    <t>Bùi Công Minh</t>
  </si>
  <si>
    <t>minhbc6@viettel.com.vn</t>
  </si>
  <si>
    <t>460439</t>
  </si>
  <si>
    <t>minhbc6@viettel,com,vn</t>
  </si>
  <si>
    <t>461363</t>
  </si>
  <si>
    <t>duclh14@viettel,com,vn</t>
  </si>
  <si>
    <t>tuna37@viettel.com.vn</t>
  </si>
  <si>
    <t>BU01,BCN,ViettelFamily,Phase2</t>
  </si>
  <si>
    <t>461687</t>
  </si>
  <si>
    <t>BU01.MyTel.CDS</t>
  </si>
  <si>
    <t>463039</t>
  </si>
  <si>
    <t>hoatnx@viettel,com,vn</t>
  </si>
  <si>
    <t>hienhtt17@viettel.com.vn</t>
  </si>
  <si>
    <t>463509</t>
  </si>
  <si>
    <t>Nguyễn Phan Nguyệt Giang</t>
  </si>
  <si>
    <t>giangnpn@viettel,com,vn</t>
  </si>
  <si>
    <t>22/04/2024</t>
  </si>
  <si>
    <t>hoaltb@viettel.com.vn</t>
  </si>
  <si>
    <t>giangnpn@viettel.com.vn</t>
  </si>
  <si>
    <t>459635</t>
  </si>
  <si>
    <t>BU01.Mytel.Dashboard</t>
  </si>
  <si>
    <t>BU01,MyTel,CDS</t>
  </si>
  <si>
    <t>Phạm Tuấn Vũ</t>
  </si>
  <si>
    <t>vupt16@viettel.com.vn</t>
  </si>
  <si>
    <t>459517</t>
  </si>
  <si>
    <t>459779</t>
  </si>
  <si>
    <t>PM06</t>
  </si>
  <si>
    <t>BU01,NCB,Office</t>
  </si>
  <si>
    <t>linhnt154@viettel.com.vn</t>
  </si>
  <si>
    <t>BU01,VTK,Presale</t>
  </si>
  <si>
    <t>BU01.VHT.VTIT.OSDC</t>
  </si>
  <si>
    <t xml:space="preserve">23 công </t>
  </si>
  <si>
    <t>Đào Thị Thanh Hương</t>
  </si>
  <si>
    <t>huongdtt38@viettel.com.vn</t>
  </si>
  <si>
    <t>BU01,BV175,Presale</t>
  </si>
  <si>
    <t>BU01.VTG.HRM.OSDC</t>
  </si>
  <si>
    <t>Mai Duy Tình</t>
  </si>
  <si>
    <t>BU01,BV7A,Presale</t>
  </si>
  <si>
    <t>tinhmd@viettel.com.vn</t>
  </si>
  <si>
    <t>280298</t>
  </si>
  <si>
    <t>292506</t>
  </si>
  <si>
    <t>huongdtt38@viettel,com,vn</t>
  </si>
  <si>
    <t>281844</t>
  </si>
  <si>
    <t>Nguyễn Minh Đạt</t>
  </si>
  <si>
    <t>datnm9@viettel.com.vn</t>
  </si>
  <si>
    <t>Nguyễn Thành Đạt</t>
  </si>
  <si>
    <t>datnt47@viettel.com.vn</t>
  </si>
  <si>
    <t>290985</t>
  </si>
  <si>
    <t>BU01,VTS,VofficeBQP</t>
  </si>
  <si>
    <t>anhvtl10@viettel.com.vn</t>
  </si>
  <si>
    <t>459849</t>
  </si>
  <si>
    <t>BU01.VTK.PresaleCDS</t>
  </si>
  <si>
    <t>huynv67@viettel.com.vn</t>
  </si>
  <si>
    <t>272916</t>
  </si>
  <si>
    <t>tungnh2@viettel,com,vn</t>
  </si>
  <si>
    <t>BU01,METFONE,SMOS</t>
  </si>
  <si>
    <t>tienbv10@viettel,com,vn</t>
  </si>
  <si>
    <t>BU01.VTPost.QLTS</t>
  </si>
  <si>
    <t>BU01,VTT,NHIPSONG</t>
  </si>
  <si>
    <t>447405</t>
  </si>
  <si>
    <t>Nguyễn Huy Quang</t>
  </si>
  <si>
    <t>quangnh36@viettel.com.vn</t>
  </si>
  <si>
    <t>Huỳnh Thị Hồng Mỹ</t>
  </si>
  <si>
    <t>myhth3@viettel.com.vn</t>
  </si>
  <si>
    <t>4/30/2024</t>
  </si>
  <si>
    <t>Đàm Thị Hà Trang</t>
  </si>
  <si>
    <t>trangdth27@viettel.com.vn</t>
  </si>
  <si>
    <t>Bùi Thị Bích Phương</t>
  </si>
  <si>
    <t>phuongbtb2@viettel.com.vn</t>
  </si>
  <si>
    <t>BU01,BCN,TDTC</t>
  </si>
  <si>
    <t>phuongnd38@viettel.com.vn</t>
  </si>
  <si>
    <t>BU01,BCN,NONSAP,PHASE2</t>
  </si>
  <si>
    <t>BU01.VTS.LuongBQP</t>
  </si>
  <si>
    <t>Đàm Anh Thái</t>
  </si>
  <si>
    <t>thaida2@viettel.com.vn</t>
  </si>
  <si>
    <t>hangntt393@viettel.com.vn</t>
  </si>
  <si>
    <t>Hoàng Việt Hải</t>
  </si>
  <si>
    <t>haihv29@viettel.com.vn</t>
  </si>
  <si>
    <t>DEVOPS</t>
  </si>
  <si>
    <t>DEVOPS03</t>
  </si>
  <si>
    <t>khanhpd16@viettel.com.vn</t>
  </si>
  <si>
    <t>dungnv719@viettel.com.vn</t>
  </si>
  <si>
    <t>BU01,PRESALE</t>
  </si>
  <si>
    <t>anhnh156@viettel.com.vn</t>
  </si>
  <si>
    <t>doantc@viettel.com.vn</t>
  </si>
  <si>
    <t>BU01,VTS,Lương BQP</t>
  </si>
  <si>
    <t>tuanpa50@viettel.com.vn</t>
  </si>
  <si>
    <t>BU01.VTS.Voffice4.0</t>
  </si>
  <si>
    <t>4/22/2024</t>
  </si>
  <si>
    <t>nhungdt34@viettel.com.vn</t>
  </si>
  <si>
    <t>Đỗ Tùng Lâm</t>
  </si>
  <si>
    <t>lamdt3@viettel.com.vn</t>
  </si>
  <si>
    <t>Nguyễn Khôi Nguyên</t>
  </si>
  <si>
    <t>nguyennk4@viettel.com.vn</t>
  </si>
  <si>
    <t>Nghiatd11@viettel,com,vn</t>
  </si>
  <si>
    <t>Lê Tuấn Anh</t>
  </si>
  <si>
    <t>anhlt226@viettel.com.vn</t>
  </si>
  <si>
    <t>Đỗ Công Thọ</t>
  </si>
  <si>
    <t>thodc@viettel.com.vn</t>
  </si>
  <si>
    <t>Nguyễn Trí Dũng</t>
  </si>
  <si>
    <t>dungnt254@viettel.com.vn</t>
  </si>
  <si>
    <t>Nguyễn Xuân Thắng</t>
  </si>
  <si>
    <t>thangnx26@viettel,com,vn</t>
  </si>
  <si>
    <t>Phạm Văn Phi</t>
  </si>
  <si>
    <t>phipv4@viettel.com.vn</t>
  </si>
  <si>
    <t>Đang xin mở mã presale DA QRLL,VTG</t>
  </si>
  <si>
    <t>Lê Thị Nhung</t>
  </si>
  <si>
    <t>Đinh Hoàng Tùng</t>
  </si>
  <si>
    <t>tungdh12@viettel.com.vn</t>
  </si>
  <si>
    <t>Nguyễn Quang Tú</t>
  </si>
  <si>
    <t>tunq7@viettel.com.vn</t>
  </si>
  <si>
    <t>hieunt571@viettel.com.vn</t>
  </si>
  <si>
    <t>Trần Thị An</t>
  </si>
  <si>
    <t>antt339@viettel.com.vn</t>
  </si>
  <si>
    <t>Phạm Kỳ Quân</t>
  </si>
  <si>
    <t>quanpk@viettel.com.vn</t>
  </si>
  <si>
    <t>Hoàng Thị Hiên</t>
  </si>
  <si>
    <t>hienht38@viettel.com.vn</t>
  </si>
  <si>
    <t>Phạm Thị Nhung</t>
  </si>
  <si>
    <t>nhungpt39@viettel.com.vn</t>
  </si>
  <si>
    <t>Phùng Thị Lan Phượng</t>
  </si>
  <si>
    <t>phuongptl2@viettel.com.vn</t>
  </si>
  <si>
    <t>Nghỉ chế độ vợ đẻ 05 ngày</t>
  </si>
  <si>
    <t>Nguyễn Xuân Huy</t>
  </si>
  <si>
    <t>huynx15@viettel.com.vn</t>
  </si>
  <si>
    <t>Vũ Thị Nhung</t>
  </si>
  <si>
    <t>nhungvt16@viettel.com.vn</t>
  </si>
  <si>
    <t>Khúc Thị Hiền</t>
  </si>
  <si>
    <t>hienkt@viettel.com.vn</t>
  </si>
  <si>
    <t>Tạ Thị Hiền</t>
  </si>
  <si>
    <t>hientt88@viettel.com.vn</t>
  </si>
  <si>
    <t>QA</t>
  </si>
  <si>
    <t>4/24/2024</t>
  </si>
  <si>
    <t>BU01.VTS.Voffice4.1</t>
  </si>
  <si>
    <t>Sầm Anh Thanh</t>
  </si>
  <si>
    <t>thanhsa2@viettel,com,vn</t>
  </si>
  <si>
    <t>Nguyễn Thị Vân Anh</t>
  </si>
  <si>
    <t>anhntv61@viettel.com.vn</t>
  </si>
  <si>
    <t>Hà Văn Thành</t>
  </si>
  <si>
    <t>thanhhv36@viettel,com,vn</t>
  </si>
  <si>
    <t>Đặng Trung Kiên</t>
  </si>
  <si>
    <t>kiendt36@viettel.com.vn</t>
  </si>
  <si>
    <t>PM05</t>
  </si>
  <si>
    <t>Lưu Thị Dung</t>
  </si>
  <si>
    <t>dunglt85@viettel.com.vn</t>
  </si>
  <si>
    <t>Phạm Xuân Nguyên</t>
  </si>
  <si>
    <t>nguyenpx1@viettel.com.vn</t>
  </si>
  <si>
    <t>Lê Đức Nam</t>
  </si>
  <si>
    <t>namld9@viettel,com,vn</t>
  </si>
  <si>
    <t>Trần Hữu Hiệp</t>
  </si>
  <si>
    <t>hiepth3@viettel,com,vn</t>
  </si>
  <si>
    <t>Nhân sự bên KTCN, không tính nỗ lực</t>
  </si>
  <si>
    <t>Ngô Văn Phúc</t>
  </si>
  <si>
    <t>phucnv44@viettel.com.vn</t>
  </si>
  <si>
    <t>Phạm Thị Thùy Dung</t>
  </si>
  <si>
    <t>dungptt11@viettel.com.vn</t>
  </si>
  <si>
    <t>Lê Đức Anh</t>
  </si>
  <si>
    <t>anhld69@viettel.com.vn</t>
  </si>
  <si>
    <t>226049</t>
  </si>
  <si>
    <t>Trần Văn Hưng</t>
  </si>
  <si>
    <t>hungtv64@viettel,com,vn</t>
  </si>
  <si>
    <t>trangnth78@viettel.com.vn</t>
  </si>
  <si>
    <t>BU05,OSS,VTP</t>
  </si>
  <si>
    <t>463247</t>
  </si>
  <si>
    <t>Trần Văn Thảo</t>
  </si>
  <si>
    <t>thaotv6@viettel,com,vn</t>
  </si>
  <si>
    <t>Nguyễn Hữu Cường</t>
  </si>
  <si>
    <t>cuongnh43@viettel.com.vn</t>
  </si>
  <si>
    <t>BU05,OSS,VTZ</t>
  </si>
  <si>
    <t>yennt416@viettel.com.vn</t>
  </si>
  <si>
    <t>Nguyễn Văn Quang</t>
  </si>
  <si>
    <t>quangnv56@viettel.com.vn</t>
  </si>
  <si>
    <t>Nguyễn Khắc Duy Ngọc</t>
  </si>
  <si>
    <t>ngocnkd1@viettel.com.vn</t>
  </si>
  <si>
    <t>hoaibt2@viettel.com.vn</t>
  </si>
  <si>
    <t>BU01.VTS.VofficeBQP</t>
  </si>
  <si>
    <t>haidv39@viettel.com.vn</t>
  </si>
  <si>
    <t>tienbv10@viettel.com.vn</t>
  </si>
  <si>
    <t>tranglv4@viettel.com.vn</t>
  </si>
  <si>
    <t>BU03.UNT.Comviva</t>
  </si>
  <si>
    <t>Chuyển sang Lào</t>
  </si>
  <si>
    <t>thunh12@viettel.com.vn</t>
  </si>
  <si>
    <t>hungnd85@viettel.com.vn</t>
  </si>
  <si>
    <t>hieunht2@viettel.com.vn</t>
  </si>
  <si>
    <t>Nghỉ phép 6 ngày</t>
  </si>
  <si>
    <t>hoant230@viettel.com.vn</t>
  </si>
  <si>
    <t>Nghỉ phép 4,5 ngày</t>
  </si>
  <si>
    <t>chienpm1@viettel.com.vn</t>
  </si>
  <si>
    <t>438179</t>
  </si>
  <si>
    <t>Nghỉ phép 3 ngày</t>
  </si>
  <si>
    <t>tungvt24@viettel.com.vn</t>
  </si>
  <si>
    <t>Phạm Thuý Quỳnh</t>
  </si>
  <si>
    <t>Nghỉ từ 17/6/2024</t>
  </si>
  <si>
    <t>thuongdt15@viettel.com.vn</t>
  </si>
  <si>
    <t>cuongnv564@viettel,com,vn</t>
  </si>
  <si>
    <t>nhungnt110@viettel.com.vn</t>
  </si>
  <si>
    <t>lynth14@viettel,com,vn</t>
  </si>
  <si>
    <t>Nghỉ phép 2 ngày</t>
  </si>
  <si>
    <t>hienvt26@viettel.com.vn</t>
  </si>
  <si>
    <t>quanpc2@viettel,com,vn</t>
  </si>
  <si>
    <t>huyendtk1@viettel,com,vn</t>
  </si>
  <si>
    <t>lucnv11@viettel.com.vn</t>
  </si>
  <si>
    <t>duongvv9@viettel.com.vn</t>
  </si>
  <si>
    <t>BU03.VDS.CT.Phase2</t>
  </si>
  <si>
    <t>vietth6@viettel,com,vn</t>
  </si>
  <si>
    <t>452883</t>
  </si>
  <si>
    <t>ichnv@viettel.com.vn</t>
  </si>
  <si>
    <t>sonvt25@viettel.com.vn</t>
  </si>
  <si>
    <t>BU01.NCB.Office</t>
  </si>
  <si>
    <t>Lưu Xuân Huẩn</t>
  </si>
  <si>
    <t>Huanlx@viettel.com.vn</t>
  </si>
  <si>
    <t>Lê Văn Hai</t>
  </si>
  <si>
    <t>tamld6@viettel.com.vn</t>
  </si>
  <si>
    <t>BU01.VTG.HRM</t>
  </si>
  <si>
    <t>hungtn24@viettel,com,vn</t>
  </si>
  <si>
    <t>huypd8@viettel,com,vn</t>
  </si>
  <si>
    <t>BU03.VDS.KDQT.Haiti</t>
  </si>
  <si>
    <t>tungtd18@viettel,com,vn</t>
  </si>
  <si>
    <t>duonghm1@viettel.com.vn</t>
  </si>
  <si>
    <t>vinhtq26@viettel,com,vn</t>
  </si>
  <si>
    <t>tamlt37@viettel,com,vn</t>
  </si>
  <si>
    <t>nghiepnv3@viettel,com,vn</t>
  </si>
  <si>
    <t>manhdx4@viettel.com.vn</t>
  </si>
  <si>
    <t>BU05,VTNet,OSS,MYT</t>
  </si>
  <si>
    <t>nguyetdtm@viettel.com.vn</t>
  </si>
  <si>
    <t>Nguyễn Đạt</t>
  </si>
  <si>
    <t>datn143@viettel.com.vn</t>
  </si>
  <si>
    <t>Nguyễn Thị Nga</t>
  </si>
  <si>
    <t>NGANT165@VIETTEL.COM.VN</t>
  </si>
  <si>
    <t>BU01.VTNet.TOOL</t>
  </si>
  <si>
    <t>anhltm3@viettel.com.vn</t>
  </si>
  <si>
    <t>anhdtl15@viettel.com.vn</t>
  </si>
  <si>
    <t>trangtt89@viettel.com.vn</t>
  </si>
  <si>
    <t>thuynp10@viettel,com,vn</t>
  </si>
  <si>
    <t>huongtt167@viettel,com,vn</t>
  </si>
  <si>
    <t>tienvt11@viettel.com.vn</t>
  </si>
  <si>
    <t>linhtt67@viettel,com,vn</t>
  </si>
  <si>
    <t>Vũ Đình Quân</t>
  </si>
  <si>
    <t>quanvd5@viettel.com.vn</t>
  </si>
  <si>
    <t>anhvtv4@viettel,com,vn</t>
  </si>
  <si>
    <t>Nguyễn Quang Hải Ninh</t>
  </si>
  <si>
    <t>ninhnqh@viettel.com.vn</t>
  </si>
  <si>
    <t>463057</t>
  </si>
  <si>
    <t>Nguyễn Văn Vân</t>
  </si>
  <si>
    <t>vannv5@viettel,com,vn</t>
  </si>
  <si>
    <t>Phạm Ngọc Thanh Mai</t>
  </si>
  <si>
    <t>maipnt@viettel.com.vn</t>
  </si>
  <si>
    <t>Phạm Thị Thảo</t>
  </si>
  <si>
    <t>thaopt41@viettel.com.vn</t>
  </si>
  <si>
    <t>BU03.VDS.PresaleOS2024</t>
  </si>
  <si>
    <t>hieunt2@viettel.com.vn</t>
  </si>
  <si>
    <t>An Thị Minh Trang</t>
  </si>
  <si>
    <t>trangatm@viettel.com.vn</t>
  </si>
  <si>
    <t>BU05,VTNet,OSS,Unitel</t>
  </si>
  <si>
    <t>Thái Trà My</t>
  </si>
  <si>
    <t>mytt16@viettel.com.vn</t>
  </si>
  <si>
    <t>BU05,VTNet,OSS,VTC</t>
  </si>
  <si>
    <t>Hoàng Đức Nghi</t>
  </si>
  <si>
    <t>Vũ Hồng Quân</t>
  </si>
  <si>
    <t xml:space="preserve"> quanvh16@viettel.com.vn</t>
  </si>
  <si>
    <t>Phan Anh Quân</t>
  </si>
  <si>
    <t>quanpa3@viettel.com.vn</t>
  </si>
  <si>
    <t>Trần Vỹ Khang</t>
  </si>
  <si>
    <t>khangtv8@viettel.com.vn</t>
  </si>
  <si>
    <t>Hà Tùng Dương</t>
  </si>
  <si>
    <t>duonght12@viettel.com.vn</t>
  </si>
  <si>
    <t>293936</t>
  </si>
  <si>
    <t>293942</t>
  </si>
  <si>
    <t>Hoàng Đức Tùng</t>
  </si>
  <si>
    <t>tunghd6@viettel.com.vn</t>
  </si>
  <si>
    <t>430053</t>
  </si>
  <si>
    <t>05/04/2024</t>
  </si>
  <si>
    <t>BU03.VDS.ProductCatalog</t>
  </si>
  <si>
    <t>Nguyễn Thị Hồng Anh</t>
  </si>
  <si>
    <t>anhnth44@viettel.com.vn</t>
  </si>
  <si>
    <t>Lê Đức Tâm</t>
  </si>
  <si>
    <t>Trần Thanh Huyền</t>
  </si>
  <si>
    <t>huyentt70@viettel.com.vn</t>
  </si>
  <si>
    <t>loannt85@viettel.com.vn</t>
  </si>
  <si>
    <t>BU03.VDS.TopUp.Phase2</t>
  </si>
  <si>
    <t>453227</t>
  </si>
  <si>
    <t>datvd@viettel.com.vn</t>
  </si>
  <si>
    <t>461697</t>
  </si>
  <si>
    <t>Trịnh Hồng Lê</t>
  </si>
  <si>
    <t>leth6@viettel.com.vn</t>
  </si>
  <si>
    <t>462711</t>
  </si>
  <si>
    <t>Phạm Văn Tuấn</t>
  </si>
  <si>
    <t>tuanpv47@viettel,com,vn</t>
  </si>
  <si>
    <t>462329</t>
  </si>
  <si>
    <t>Đặng Hồng Lê</t>
  </si>
  <si>
    <t>ledh@viettel,com,vn</t>
  </si>
  <si>
    <t>03/04/2024</t>
  </si>
  <si>
    <t>Trần Quang Trường</t>
  </si>
  <si>
    <t>truongtq13@viettel.com.vn</t>
  </si>
  <si>
    <t>463243</t>
  </si>
  <si>
    <t>Nguyễn Thị Hường</t>
  </si>
  <si>
    <t>huongnt509@viettel,com,vn</t>
  </si>
  <si>
    <t>Hà Anh Tuấn</t>
  </si>
  <si>
    <t>tuanha85@viettel.com.vn</t>
  </si>
  <si>
    <t>Đỗ Huy</t>
  </si>
  <si>
    <t>huyd@viettel.com.vn</t>
  </si>
  <si>
    <t>26/04/2024</t>
  </si>
  <si>
    <t>thanhdt49@viettel.com.vn</t>
  </si>
  <si>
    <t>nguyetbtb@viettel.com.vn</t>
  </si>
  <si>
    <t>hangtt71@viettel.com.vn</t>
  </si>
  <si>
    <t>458045</t>
  </si>
  <si>
    <t>Trần Bình Minh</t>
  </si>
  <si>
    <t>minhtb8@viettel,com,vn</t>
  </si>
  <si>
    <t>nhungdt34@viettel.com</t>
  </si>
  <si>
    <t>BU03.VDS.TTDL.CCNB</t>
  </si>
  <si>
    <t>haitd26@viettel.com.vn</t>
  </si>
  <si>
    <t>Phạm Hồng Nhung</t>
  </si>
  <si>
    <t>451243</t>
  </si>
  <si>
    <t>11/04/2024</t>
  </si>
  <si>
    <t>tungtt50@viettel,com,vn</t>
  </si>
  <si>
    <t>460549</t>
  </si>
  <si>
    <t>BU03.VDS.ViDienTu3.0 (package)</t>
  </si>
  <si>
    <t>461345</t>
  </si>
  <si>
    <t>huynq594@viettel.com.vn</t>
  </si>
  <si>
    <t>461357</t>
  </si>
  <si>
    <t>tungla2@viettel.com.vn</t>
  </si>
  <si>
    <t>433506</t>
  </si>
  <si>
    <t>Chu Hoàng Hương Giang</t>
  </si>
  <si>
    <t>giangchh1@viettel.com.vn</t>
  </si>
  <si>
    <t>461359</t>
  </si>
  <si>
    <t>462713</t>
  </si>
  <si>
    <t>Vũ Thị Hường</t>
  </si>
  <si>
    <t>huongvt77@viettel,com,vn</t>
  </si>
  <si>
    <t>462725</t>
  </si>
  <si>
    <t>Phan Thị Hoàng Thảo</t>
  </si>
  <si>
    <t>thaopth1@viettel,com,vn</t>
  </si>
  <si>
    <t>285884</t>
  </si>
  <si>
    <t>Mai Thị Hằng</t>
  </si>
  <si>
    <t>hangmt1@viettel,com,vn</t>
  </si>
  <si>
    <t>hadn12@viettel.com.vn</t>
  </si>
  <si>
    <t>288850</t>
  </si>
  <si>
    <t>BU03.VDS.ViThiTruong (OSDC)</t>
  </si>
  <si>
    <t>293050</t>
  </si>
  <si>
    <t>huyennt165@viettel,com,vn</t>
  </si>
  <si>
    <t>thuongnth9@viettel.com.vn</t>
  </si>
  <si>
    <t>anhnh149@viettel.com.vn</t>
  </si>
  <si>
    <t>435266</t>
  </si>
  <si>
    <t>Lê Văn Viễn</t>
  </si>
  <si>
    <t>vienlv6@viettel,com,vn</t>
  </si>
  <si>
    <t>baonv8@viettel.com.vn</t>
  </si>
  <si>
    <t>460543</t>
  </si>
  <si>
    <t>Đỗ Huy Giảng</t>
  </si>
  <si>
    <t>giangdh53@viettel,com,vn</t>
  </si>
  <si>
    <t>ngalt34@viettel.com.vn</t>
  </si>
  <si>
    <t>245516</t>
  </si>
  <si>
    <t>Bùi Văn Như</t>
  </si>
  <si>
    <t>nhubv1@viettel,com,vn</t>
  </si>
  <si>
    <t>289331</t>
  </si>
  <si>
    <t>Hoàng Văn Tân</t>
  </si>
  <si>
    <t>tanhv6@viettel,com,vn</t>
  </si>
  <si>
    <t>uyenvtt12@viettel.com.vn</t>
  </si>
  <si>
    <t>072854</t>
  </si>
  <si>
    <t>Nguyễn Bá Ngọc</t>
  </si>
  <si>
    <t>ngocnb3@viettel,com,vn</t>
  </si>
  <si>
    <t/>
  </si>
  <si>
    <t>Rảnh rỗi</t>
  </si>
  <si>
    <t>Nghỉ phép 2,5 ngày</t>
  </si>
  <si>
    <t>463529</t>
  </si>
  <si>
    <t>Lưu Thị Việt Phương</t>
  </si>
  <si>
    <t>phuongltv1@viettel,com,vn</t>
  </si>
  <si>
    <t>Nguyễn Đức Việt</t>
  </si>
  <si>
    <t>vietnd31@viettel.com.vn</t>
  </si>
  <si>
    <t>Lê Minh Ngọc</t>
  </si>
  <si>
    <t>ngoclm10@viettel.com.vn</t>
  </si>
  <si>
    <t>Đặng Trần Đức</t>
  </si>
  <si>
    <t>ducdt23@viettel.com.vn</t>
  </si>
  <si>
    <t>BU05,VTT,VideoCall</t>
  </si>
  <si>
    <t>463415</t>
  </si>
  <si>
    <t>437390</t>
  </si>
  <si>
    <t>Nghỉ phép 5,5 ngày</t>
  </si>
  <si>
    <t>phuonght48@viettel.com.vn</t>
  </si>
  <si>
    <t>BU01.VTSPORT.Website</t>
  </si>
  <si>
    <t>463049</t>
  </si>
  <si>
    <t>463053</t>
  </si>
  <si>
    <t>463055</t>
  </si>
  <si>
    <t>BU03.VDS.ViThiTruong.Timor</t>
  </si>
  <si>
    <t>BU01.VTT.MYTEL.BDS</t>
  </si>
  <si>
    <t>hieptm@viettel.com.vn</t>
  </si>
  <si>
    <t>429576</t>
  </si>
  <si>
    <t>hongnt89@viettel,com,vn</t>
  </si>
  <si>
    <t>437387</t>
  </si>
  <si>
    <t>hanhnm4@viettel.com.vn</t>
  </si>
  <si>
    <t>Nguyễn Bá Vinh</t>
  </si>
  <si>
    <t>vinhnb5@viettel.com.vn</t>
  </si>
  <si>
    <t>Đỗ Thị Thanh Hiền</t>
  </si>
  <si>
    <t>hiendtt29@viettel.com.vn</t>
  </si>
  <si>
    <t>Phạm Tuấn Kiệt</t>
  </si>
  <si>
    <t>kietpt4@viettel.com.vn</t>
  </si>
  <si>
    <t>Lương Hữu Anh</t>
  </si>
  <si>
    <t>anhlh36@viettel.com.vn</t>
  </si>
  <si>
    <t>463389</t>
  </si>
  <si>
    <t>Trần Văn Khoa</t>
  </si>
  <si>
    <t>khoatv11@viettel,com,vn</t>
  </si>
  <si>
    <t>BU03.VDS.VTM.HPMiniapp</t>
  </si>
  <si>
    <t>hieunm32@viettel.com.vn</t>
  </si>
  <si>
    <t>463417</t>
  </si>
  <si>
    <t>gamnt3@viettel,com,vn</t>
  </si>
  <si>
    <t>ducnm76@viettel.com.vn</t>
  </si>
  <si>
    <t>anhcbt@viettel.com.vn</t>
  </si>
  <si>
    <t>namld9@viettel.com.vn</t>
  </si>
  <si>
    <t>455859</t>
  </si>
  <si>
    <t>mainq@viettel.com.vn</t>
  </si>
  <si>
    <t>leht2@viettel.com.vn</t>
  </si>
  <si>
    <t>Thiều Thị Hoa</t>
  </si>
  <si>
    <t>hoatt70@viettel.com.vn</t>
  </si>
  <si>
    <t>456631</t>
  </si>
  <si>
    <t>Trần Thái Bảo</t>
  </si>
  <si>
    <t>baott11@viettel.com.vn</t>
  </si>
  <si>
    <t>P.KTCN</t>
  </si>
  <si>
    <t>463387</t>
  </si>
  <si>
    <t>tientd13@viettel,com,vn</t>
  </si>
  <si>
    <t>Nguyễn Văn Tuyến</t>
  </si>
  <si>
    <t>tuyennv39@viettel.com.vn</t>
  </si>
  <si>
    <t>463429</t>
  </si>
  <si>
    <t>Đinh Quang Duy</t>
  </si>
  <si>
    <t>duydq5@viettel,com,vn</t>
  </si>
  <si>
    <t>463413</t>
  </si>
  <si>
    <t>Phạm Trung Thành</t>
  </si>
  <si>
    <t>thanhpt55@viettel,com,vn</t>
  </si>
  <si>
    <t>Lê Thị Giang</t>
  </si>
  <si>
    <t>gianglt136@viettel.com.vn</t>
  </si>
  <si>
    <t>BU03.VDS.Vithitruong.ViMytel</t>
  </si>
  <si>
    <t>271169</t>
  </si>
  <si>
    <t>lamdt3@viettel,com,vn</t>
  </si>
  <si>
    <t>toannd37@viettel.com.vn</t>
  </si>
  <si>
    <t>463511</t>
  </si>
  <si>
    <t>nguyennk4@viettel,com,vn</t>
  </si>
  <si>
    <t>463517</t>
  </si>
  <si>
    <t>duongnv46@viettel,com,vn</t>
  </si>
  <si>
    <t>463519</t>
  </si>
  <si>
    <t>vietnd31@viettel,com,vn</t>
  </si>
  <si>
    <t>463521</t>
  </si>
  <si>
    <t>Vũ Văn Thức</t>
  </si>
  <si>
    <t>thucvv1@viettel,com,vn</t>
  </si>
  <si>
    <t>269924</t>
  </si>
  <si>
    <t>quangtm19@viettel.com.vn</t>
  </si>
  <si>
    <t>ngocnkd1@viettel,com,vn</t>
  </si>
  <si>
    <t>461907</t>
  </si>
  <si>
    <t>1,135‬</t>
  </si>
  <si>
    <t>Đang làm thủ tục xin mở mã dự án BU05,VTG,QLRR</t>
  </si>
  <si>
    <t>toancv2@viettel.com.vn</t>
  </si>
  <si>
    <t>hanghtt18@viettel.com.vn</t>
  </si>
  <si>
    <t>Đang làm thủ tục xin mở mã dự án BU05,VTT,Vcontract</t>
  </si>
  <si>
    <t>ngavt16@viettel.com.vn</t>
  </si>
  <si>
    <t>leth1@viettel.com.vn</t>
  </si>
  <si>
    <t>Đang làm thủ tục xin mở mã dự án BU05,VTT,Viettelhome</t>
  </si>
  <si>
    <t>sonnh70@viettel.com.vn</t>
  </si>
  <si>
    <t>461897</t>
  </si>
  <si>
    <t>nhunglt15@viettel,com,vn</t>
  </si>
  <si>
    <t>BU03.VDS.VTM.FCC</t>
  </si>
  <si>
    <t>camdt1@viettel.com.vn</t>
  </si>
  <si>
    <t>thanhhv36@viettel.com.vn</t>
  </si>
  <si>
    <t>thanhttt13@viettel.com.vn</t>
  </si>
  <si>
    <t>276388</t>
  </si>
  <si>
    <t>BU01,VHT,VTIT,OSDC</t>
  </si>
  <si>
    <t>433095</t>
  </si>
  <si>
    <t>hoanglh16@viettel.com.vn</t>
  </si>
  <si>
    <t>463431</t>
  </si>
  <si>
    <t>Trịnh Thị Lệ</t>
  </si>
  <si>
    <t>lett4@viettel,com,vn</t>
  </si>
  <si>
    <t>quanph25@viettel.com.vn</t>
  </si>
  <si>
    <t>463407</t>
  </si>
  <si>
    <t>Phạm Thị Hằng</t>
  </si>
  <si>
    <t>hangpt48@viettel,com,vn</t>
  </si>
  <si>
    <t>027606</t>
  </si>
  <si>
    <t>Ngọc Vũ Hương</t>
  </si>
  <si>
    <t>huongnv1@viettel,com,vn</t>
  </si>
  <si>
    <t>BUL</t>
  </si>
  <si>
    <t>huynn26@viettel.com.vn</t>
  </si>
  <si>
    <t>108736</t>
  </si>
  <si>
    <t>Vũ Mạnh Linh</t>
  </si>
  <si>
    <t>linhvm@viettel,com,vn</t>
  </si>
  <si>
    <t>428712</t>
  </si>
  <si>
    <t>Lê Thị Thủy</t>
  </si>
  <si>
    <t>thuylt94@viettel,com,vn</t>
  </si>
  <si>
    <t>huyennt166@viettel.com.vn</t>
  </si>
  <si>
    <t>140313</t>
  </si>
  <si>
    <t>Trần Ngọc Thắng</t>
  </si>
  <si>
    <t>thangtn3@viettel,com,vn</t>
  </si>
  <si>
    <t>457169</t>
  </si>
  <si>
    <t>Dương Hồng Thuận</t>
  </si>
  <si>
    <t>thuandh3@viettel,com,vn</t>
  </si>
  <si>
    <t>Vũ Hoàng Tú</t>
  </si>
  <si>
    <t>119322</t>
  </si>
  <si>
    <t>tuvh2@viettel.com.vn</t>
  </si>
  <si>
    <t>Nguyễn Việt Anh</t>
  </si>
  <si>
    <t>anhnv@viettel,com,vn</t>
  </si>
  <si>
    <t>073142</t>
  </si>
  <si>
    <t>Nguyễn Văn Hiển</t>
  </si>
  <si>
    <t>hiennv4@viettel,com,vn</t>
  </si>
  <si>
    <t>079277</t>
  </si>
  <si>
    <t>huanlx@viettel,com,vn</t>
  </si>
  <si>
    <t>059512</t>
  </si>
  <si>
    <t>Lê Anh Ngọc</t>
  </si>
  <si>
    <t>ngocla2@viettel,com,vn</t>
  </si>
  <si>
    <t>461995</t>
  </si>
  <si>
    <t>Trần Lê Hưng</t>
  </si>
  <si>
    <t>hungtl1@viettel,com,vn</t>
  </si>
  <si>
    <t>462323</t>
  </si>
  <si>
    <t>Mai Văn Hà</t>
  </si>
  <si>
    <t>hamv@viettel,com,vn</t>
  </si>
  <si>
    <t>tuannk6@viettel.com.vn</t>
  </si>
  <si>
    <t>463263</t>
  </si>
  <si>
    <t>Lê Sĩ Hoàng</t>
  </si>
  <si>
    <t>hoangls1@viettel,com,vn</t>
  </si>
  <si>
    <t>441048</t>
  </si>
  <si>
    <t>UI/UX</t>
  </si>
  <si>
    <t>464717</t>
  </si>
  <si>
    <t>ngant165@viettel.com.vn</t>
  </si>
  <si>
    <t>Lê Anh Tuấn</t>
  </si>
  <si>
    <t>tuanla60@viettel.com.vn</t>
  </si>
  <si>
    <t>hangnt219@viettel.com.vn</t>
  </si>
  <si>
    <t>dunght41@viettel.com.vn</t>
  </si>
  <si>
    <t>BU03.VDS.VTM.CTT2</t>
  </si>
  <si>
    <t>BU03.VDS.VTM.CAMPAIGN</t>
  </si>
  <si>
    <t>Nghỉ phép 1 ngày</t>
  </si>
  <si>
    <t>BU03.VDS.VTM.TTS</t>
  </si>
  <si>
    <t>428979</t>
  </si>
  <si>
    <t>450265</t>
  </si>
  <si>
    <t>453223</t>
  </si>
  <si>
    <t>anhnt682@viettel.com.vn</t>
  </si>
  <si>
    <t>thanhsa2@viettel.com.vn</t>
  </si>
  <si>
    <t>Ngô Thị Bích Hòa</t>
  </si>
  <si>
    <t>hoantb2@viettel.com.vn</t>
  </si>
  <si>
    <t>BU03.ABIC.BSFI</t>
  </si>
  <si>
    <t>khanhtd19@viettel.com.vn</t>
  </si>
  <si>
    <t>BU03.VDS.VTM.SPTT</t>
  </si>
  <si>
    <t>hangnt213@viettel.com.vn</t>
  </si>
  <si>
    <t>tultm@viettel.com.vn</t>
  </si>
  <si>
    <t>luanvv@viettel.com.vn</t>
  </si>
  <si>
    <t>huent91@viettel.com.vn</t>
  </si>
  <si>
    <t>BU03.VDS.VTM.CVT</t>
  </si>
  <si>
    <t>longpp4@viettel.com.vn</t>
  </si>
  <si>
    <t>01/07/2024</t>
  </si>
  <si>
    <t>31/07/2024</t>
  </si>
  <si>
    <t>BU05.VTNet.ICMS.Phase3</t>
  </si>
  <si>
    <t>hungtn24@viettel.com.vn</t>
  </si>
  <si>
    <t>29/07/2024</t>
  </si>
  <si>
    <t>hoaht37@viettel.com.vn</t>
  </si>
  <si>
    <t>Ngô Thanh Lương</t>
  </si>
  <si>
    <t>luongnt7@viettel.com.vn</t>
  </si>
  <si>
    <t>466709</t>
  </si>
  <si>
    <t>Phạm Đình Thế</t>
  </si>
  <si>
    <t>thepd@viettel.com.vn</t>
  </si>
  <si>
    <t>BU05.VCS.CSMP</t>
  </si>
  <si>
    <t>15/07/2024</t>
  </si>
  <si>
    <t>huongnt510@viettel.com.vn</t>
  </si>
  <si>
    <t>466707</t>
  </si>
  <si>
    <t>Bùi Minh Hiếu</t>
  </si>
  <si>
    <t>hieubm4@viettel.com.vn</t>
  </si>
  <si>
    <t>hangpt48@viettel.com.vn</t>
  </si>
  <si>
    <t>BU05.VCS.PentestPlatform</t>
  </si>
  <si>
    <t>linhtt67@viettel.com.vn</t>
  </si>
  <si>
    <t>thanhpt55@viettel.com.vn</t>
  </si>
  <si>
    <t>Trần Thị Phương Anh</t>
  </si>
  <si>
    <t>anhttp10@viettel.com.vn</t>
  </si>
  <si>
    <t>UIUX</t>
  </si>
  <si>
    <t>463549</t>
  </si>
  <si>
    <t>Vũ Thị Lệ Thu</t>
  </si>
  <si>
    <t>thuvtl1@viettel.com.vn</t>
  </si>
  <si>
    <t>Bùi Ngọc Dương</t>
  </si>
  <si>
    <t>duongbn1@viettel.com.vn</t>
  </si>
  <si>
    <t>10/07/2024</t>
  </si>
  <si>
    <t>lett4@viettel.com.vn</t>
  </si>
  <si>
    <t>quangla1@viettel.com.vn</t>
  </si>
  <si>
    <t>BU05.VCS.ThreatIntel</t>
  </si>
  <si>
    <t>Nguyễn Xuân Hùng</t>
  </si>
  <si>
    <t>hungnx22@viettel.com.vn</t>
  </si>
  <si>
    <t>464727</t>
  </si>
  <si>
    <t>Trần Hùng Dương</t>
  </si>
  <si>
    <t>duongth10@viettel.com.vn</t>
  </si>
  <si>
    <t>ngocnb3@viettel.com.vn</t>
  </si>
  <si>
    <t>Nguyễn Thành Nam</t>
  </si>
  <si>
    <t>namnt330@viettel.com.vn</t>
  </si>
  <si>
    <t>Trịnh Văn Hoàn</t>
  </si>
  <si>
    <t>hoantv16@viettel.com.vn</t>
  </si>
  <si>
    <t>duyendtk2@viettel.com.vn</t>
  </si>
  <si>
    <t>truongnx35@viettel.com.vn</t>
  </si>
  <si>
    <t>Hồ Thị Vân Anh</t>
  </si>
  <si>
    <t>anhhtv11@viettel.com.vn</t>
  </si>
  <si>
    <t>112999</t>
  </si>
  <si>
    <t>Nguyễn Thì Tôn</t>
  </si>
  <si>
    <t>tonnt2@viettel.com.vn</t>
  </si>
  <si>
    <t>hiepth3@viettel.com.vn</t>
  </si>
  <si>
    <t>quinp5@viettel.com.vn</t>
  </si>
  <si>
    <t>BU05.VTNet.OSS.MVT</t>
  </si>
  <si>
    <t>dopd@viettel.com.vn</t>
  </si>
  <si>
    <t>BU05.VTCC.DMP</t>
  </si>
  <si>
    <t>duylq12@viettel.com.vn</t>
  </si>
  <si>
    <t>tamnt87@viettel.com.vn</t>
  </si>
  <si>
    <t>dangng@viettel.com.vn</t>
  </si>
  <si>
    <t>quandv17@viettel.com.vn</t>
  </si>
  <si>
    <t>anhvtv4@viettel.com.vn</t>
  </si>
  <si>
    <t>huanlv13@viettel.com.vn</t>
  </si>
  <si>
    <t>465349</t>
  </si>
  <si>
    <t>Mai Hữu Long</t>
  </si>
  <si>
    <t>longmh@viettel.com.vn</t>
  </si>
  <si>
    <t>BU05.VTNet.OSS.Natcom</t>
  </si>
  <si>
    <t>464865</t>
  </si>
  <si>
    <t>Lê Học Hoàng Anh</t>
  </si>
  <si>
    <t>anhlhh@viettel.com.vn</t>
  </si>
  <si>
    <t>chiendv8@viettel.com.vn</t>
  </si>
  <si>
    <t>anhttl9@viettel.com.vn</t>
  </si>
  <si>
    <t>thucvv1@viettel.com.vn</t>
  </si>
  <si>
    <t>BU05.VTNet.OSS.VTC</t>
  </si>
  <si>
    <t>hieuhm12@viettel.com.vn</t>
  </si>
  <si>
    <t>huongtt167@viettel.com.vn</t>
  </si>
  <si>
    <t>hueltn1@viettel.com.vn</t>
  </si>
  <si>
    <t>thuynp10@viettel.com.vn</t>
  </si>
  <si>
    <t>trangpt62@viettel.com.vn</t>
  </si>
  <si>
    <t>quynhpt15@viettel.com.vn</t>
  </si>
  <si>
    <t>dongvq@viettel.com.vn</t>
  </si>
  <si>
    <t>cuongnv564@viettel.com.vn</t>
  </si>
  <si>
    <t>464997</t>
  </si>
  <si>
    <t>Bùi Diệu Linh</t>
  </si>
  <si>
    <t>linhbd5@viettel.com.vn</t>
  </si>
  <si>
    <t>BU05.VTNet.OSS.VTC.BA</t>
  </si>
  <si>
    <t>lynth14@viettel.com.vn</t>
  </si>
  <si>
    <t>BU05.VTNet.OSS.VTP</t>
  </si>
  <si>
    <t>huyendtk1@viettel.com.vn</t>
  </si>
  <si>
    <t>Lê Duy Hưng</t>
  </si>
  <si>
    <t>hungld30@viettel.com.vn</t>
  </si>
  <si>
    <t>463679</t>
  </si>
  <si>
    <t>Phạm Đức Mạnh</t>
  </si>
  <si>
    <t>manhpd8@viettel.com.vn</t>
  </si>
  <si>
    <t>BU05.VTNet.OSS.VTZ</t>
  </si>
  <si>
    <t>sonht19@viettel.com.vn</t>
  </si>
  <si>
    <t>BU05.VTCC.NNTN</t>
  </si>
  <si>
    <t>oanhpv@viettel.com.vn</t>
  </si>
  <si>
    <t>doinv1@viettel.com.vn</t>
  </si>
  <si>
    <t>hunglp9@viettel.com.vn</t>
  </si>
  <si>
    <t>huypd8@viettel.com.vn</t>
  </si>
  <si>
    <t>tungtd18@viettel.com.vn</t>
  </si>
  <si>
    <t>vinhtq26@viettel.com.vn</t>
  </si>
  <si>
    <t>tamlt37@viettel.com.vn</t>
  </si>
  <si>
    <t>nghiepnv3@viettel.com.vn</t>
  </si>
  <si>
    <t>locnx7@viettel.com.vn</t>
  </si>
  <si>
    <t>nhunglt15@viettel.com.vn</t>
  </si>
  <si>
    <t>BU05.VTG.QLRR</t>
  </si>
  <si>
    <t>thangnx26@viettel.com.vn</t>
  </si>
  <si>
    <t>thaotv6@viettel.com.vn</t>
  </si>
  <si>
    <t>BU05.VTK.PresaleCDS</t>
  </si>
  <si>
    <t>Đào Thị Liên</t>
  </si>
  <si>
    <t>liendt20@viettel.com.vn</t>
  </si>
  <si>
    <t>vantt36@viettel.com.vn</t>
  </si>
  <si>
    <t>BU05.VTNet.Chatbots</t>
  </si>
  <si>
    <t>Trần Quý Thành</t>
  </si>
  <si>
    <t>thanhtq18@viettel.com.vn</t>
  </si>
  <si>
    <t>Phạm Đức Việt</t>
  </si>
  <si>
    <t>vietpd8@viettel.com.vn</t>
  </si>
  <si>
    <t xml:space="preserve">22 công </t>
  </si>
  <si>
    <t>Nguyễn Thị Ý Nhi</t>
  </si>
  <si>
    <t>nhinty13@viettel.com.vn</t>
  </si>
  <si>
    <t>Nguyễn Đức Chính</t>
  </si>
  <si>
    <t>chinhnd12@viettel.com.vn</t>
  </si>
  <si>
    <t>BU01.BCN.NONSAP.Phase3</t>
  </si>
  <si>
    <t>Lê Văn Thiện</t>
  </si>
  <si>
    <t>thienlv12@viettel.com.vn</t>
  </si>
  <si>
    <t>Lã Văn Thọ</t>
  </si>
  <si>
    <t>tholv5@viettel.com.vn</t>
  </si>
  <si>
    <t>Trần Việt Phương</t>
  </si>
  <si>
    <t>phuongtv28@viettel.com.vn</t>
  </si>
  <si>
    <t>Trịnh Khắc Thành Đạt</t>
  </si>
  <si>
    <t>dattkt@viettel.com.vn</t>
  </si>
  <si>
    <t>BU05.VTNet.NetPM</t>
  </si>
  <si>
    <t>Trần Linh Trang</t>
  </si>
  <si>
    <t>trangtl@viettel.com.vn</t>
  </si>
  <si>
    <t xml:space="preserve">hongnt116@viettel.com.vn
</t>
  </si>
  <si>
    <t>Nông Lan Thương</t>
  </si>
  <si>
    <t>thuongnl2@viettel.com.vn</t>
  </si>
  <si>
    <t>31/08/2024</t>
  </si>
  <si>
    <t>BU01.BCN.SAP</t>
  </si>
  <si>
    <t>BU01.BCN.vERP</t>
  </si>
  <si>
    <t>Lê Minh Hiếu</t>
  </si>
  <si>
    <t>hieulm10@viettel.com.vn</t>
  </si>
  <si>
    <t>Dư Văn An</t>
  </si>
  <si>
    <t>andv49@viettel.com.vn</t>
  </si>
  <si>
    <t>tungpt46@viettel.com.vn</t>
  </si>
  <si>
    <t>Vũ Đức Anh</t>
  </si>
  <si>
    <t>anhvd25@viettel.com.vn</t>
  </si>
  <si>
    <t>BU01.BCN.vMail</t>
  </si>
  <si>
    <t>Trần Thị Mỹ Linh</t>
  </si>
  <si>
    <t>linhttm12@viettel.com.vn</t>
  </si>
  <si>
    <t>26/08/2024</t>
  </si>
  <si>
    <t>BU05.VTNet.OSS.MYT</t>
  </si>
  <si>
    <t>BU01.BCN.VTF.Phase3</t>
  </si>
  <si>
    <t>vannv5@viettel.com.vn</t>
  </si>
  <si>
    <t>BU05.VTNet.OSS.Unitel</t>
  </si>
  <si>
    <t>16/08/2024</t>
  </si>
  <si>
    <t>15/08/2024</t>
  </si>
  <si>
    <t>hongnt115@viettel.com.vn</t>
  </si>
  <si>
    <t>BU05.VTT. BCCS</t>
  </si>
  <si>
    <t>thangtv37@viettel.com.vn</t>
  </si>
  <si>
    <t>Dương Thị Mai Hương</t>
  </si>
  <si>
    <t>huongdtm7@viettel.com.vn</t>
  </si>
  <si>
    <t>anhlt227@viettel.com.vn</t>
  </si>
  <si>
    <t>hieudq7@viettel.com.vn</t>
  </si>
  <si>
    <t>hoaidt10@viettel.com.vn</t>
  </si>
  <si>
    <t>Trần Thu Thảo</t>
  </si>
  <si>
    <t>thaott64@viettel.com.vn</t>
  </si>
  <si>
    <t>BU01.TPB</t>
  </si>
  <si>
    <t>BU05.VTT.MyViettel</t>
  </si>
  <si>
    <t>Đỗ Thị Bích Hường</t>
  </si>
  <si>
    <t>huongdtb2@viettel.com.vn</t>
  </si>
  <si>
    <t>20/08/2024</t>
  </si>
  <si>
    <t>BU01.VNA.Dashboard</t>
  </si>
  <si>
    <t>thanhbd11@viettel.com.vn</t>
  </si>
  <si>
    <t>Lê Khắc Diệm Dương</t>
  </si>
  <si>
    <t>duonglkd@viettel.com.vn</t>
  </si>
  <si>
    <t>ledh@viettel.com.vn</t>
  </si>
  <si>
    <t>huongnt509@viettel.com.vn</t>
  </si>
  <si>
    <t>Cấn Thị Linh</t>
  </si>
  <si>
    <t>linhct6@viettel.com.vn</t>
  </si>
  <si>
    <t>Vũ Thị Hoa</t>
  </si>
  <si>
    <t>hoavt34@viettel.com.vn</t>
  </si>
  <si>
    <t>BU01.VTG.Website</t>
  </si>
  <si>
    <t>thanhpth4@viettel.com.vn</t>
  </si>
  <si>
    <t>BU05.VTT.MyViettel.Insource</t>
  </si>
  <si>
    <t>anhptp5@viettel.com.vn</t>
  </si>
  <si>
    <t>hiennt206@viettel.com.vn</t>
  </si>
  <si>
    <t>Đàm Phi Long</t>
  </si>
  <si>
    <t>longdp2@viettel.com.vn</t>
  </si>
  <si>
    <t>minhtb8@viettel.com.vn</t>
  </si>
  <si>
    <t>phuongdt58@viettel.com.vn</t>
  </si>
  <si>
    <t>BU05.VTT.VAS</t>
  </si>
  <si>
    <t>kiennt96@viettel.com.vn</t>
  </si>
  <si>
    <t>nhungph2@viettel.com.vn</t>
  </si>
  <si>
    <t>Nguyễn Thị Nụ</t>
  </si>
  <si>
    <t>nunt12@viettel.com.vn</t>
  </si>
  <si>
    <t>vietth6@viettel.com.vn</t>
  </si>
  <si>
    <t>tungtt50@viettel.com.vn</t>
  </si>
  <si>
    <t>BU01.VTPost.QLTS.SX</t>
  </si>
  <si>
    <t>tungpt44@viettel.com.vn</t>
  </si>
  <si>
    <t>manhnh21@viettel.com.vn</t>
  </si>
  <si>
    <t>longnn22@viettel.com.vn</t>
  </si>
  <si>
    <t>phupv7@viettel.com.vn</t>
  </si>
  <si>
    <t>quynhtt15@viettel.com.vn</t>
  </si>
  <si>
    <t>tiennv397@viettel.com.vn</t>
  </si>
  <si>
    <t>tuanlv40@viettel.com.vn</t>
  </si>
  <si>
    <t>hangvtt16@viettel.com.vn</t>
  </si>
  <si>
    <t>thaopth1@viettel.com.vn</t>
  </si>
  <si>
    <t>huongvt77@viettel.com.vn</t>
  </si>
  <si>
    <t>duydq5@viettel.com.vn</t>
  </si>
  <si>
    <t>khoatv11@viettel.com.vn</t>
  </si>
  <si>
    <t>Phạm Tiến Trung</t>
  </si>
  <si>
    <t>trungpt33@viettel.com.vn</t>
  </si>
  <si>
    <t>23/08/2024</t>
  </si>
  <si>
    <t>Phạm Quang Hải</t>
  </si>
  <si>
    <t>haipq3@viettel.com.vn</t>
  </si>
  <si>
    <t>Hoàng Trung Thông</t>
  </si>
  <si>
    <t>thonght7@viettel.com.vn</t>
  </si>
  <si>
    <t>Nguyễn Bảo Uyên</t>
  </si>
  <si>
    <t>uyennb@viettel.com.vn</t>
  </si>
  <si>
    <t>29/08/2024</t>
  </si>
  <si>
    <t>Hoàng Thị Ngọc Ánh</t>
  </si>
  <si>
    <t>anhhtn14@viettel.com.vn</t>
  </si>
  <si>
    <t>hieunt125@viettel.com.vn</t>
  </si>
  <si>
    <t>BU05.VTT.VTHOME</t>
  </si>
  <si>
    <t>21/08/2024</t>
  </si>
  <si>
    <t>BU05.VTT.VCONTRACT</t>
  </si>
  <si>
    <t>anhpt170@viettel.com.vn</t>
  </si>
  <si>
    <t>BU05.VTT.VideoCall</t>
  </si>
  <si>
    <t>ducdm21@viettel.com.vn</t>
  </si>
  <si>
    <t>hangmt1@viettel.com.vn</t>
  </si>
  <si>
    <t>PMO.VTIT.IGT</t>
  </si>
  <si>
    <t>diepht7@viettel.com.vn</t>
  </si>
  <si>
    <t>huyennt165@viettel.com.vn</t>
  </si>
  <si>
    <t>vienlv6@viettel.com.vn</t>
  </si>
  <si>
    <t>sonnd29@viettel.com.vn</t>
  </si>
  <si>
    <t>An Văn Đoàn</t>
  </si>
  <si>
    <t>doanav@viettel.com.vn</t>
  </si>
  <si>
    <t>Trần Ngọc Phiên</t>
  </si>
  <si>
    <t>phientn@viettel.com.vn</t>
  </si>
  <si>
    <t>giangdh53@viettel.com.vn</t>
  </si>
  <si>
    <t>Bùi Thị Hạnh Vân</t>
  </si>
  <si>
    <t>vanbth@viettel.com.vn</t>
  </si>
  <si>
    <t>tanhv6@viettel.com.vn</t>
  </si>
  <si>
    <t>Nguyễn Vũ Long</t>
  </si>
  <si>
    <t>longnv65@viettel.com.vn</t>
  </si>
  <si>
    <t>Nguyễn Hồng Nhung</t>
  </si>
  <si>
    <t>nhungnh18@viettel.com.vn</t>
  </si>
  <si>
    <t>Đỗ Đức Mạnh</t>
  </si>
  <si>
    <t>manhdd19@viettel.com.vn</t>
  </si>
  <si>
    <t>Vũ Ngọc An</t>
  </si>
  <si>
    <t>anvn1@viettel.com.vn</t>
  </si>
  <si>
    <t>Phan Thanh Toàn</t>
  </si>
  <si>
    <t>toanpt8@viettel.com.vn</t>
  </si>
  <si>
    <t>Nguyễn Đình Đông</t>
  </si>
  <si>
    <t>dongnd33@viettel.com.vn</t>
  </si>
  <si>
    <t>Mai Thị Thùy Linh</t>
  </si>
  <si>
    <t>linhmtt2@viettel.com.vn</t>
  </si>
  <si>
    <t>quanvh16@viettel.com.vn</t>
  </si>
  <si>
    <t>nghihd@viettel.com.vn</t>
  </si>
  <si>
    <t>Nguyễn Hoàng Ly</t>
  </si>
  <si>
    <t>lynh8@viettel.com.vn</t>
  </si>
  <si>
    <t>Nguyễn Thị Vân</t>
  </si>
  <si>
    <t>vannt113@viettel.com.vn</t>
  </si>
  <si>
    <t>Chưa onboard</t>
  </si>
  <si>
    <t>Nguyễn Sỹ Đức</t>
  </si>
  <si>
    <t>ducns5@viettel.com.vn</t>
  </si>
  <si>
    <t>Nguyễn Văn Hoàng</t>
  </si>
  <si>
    <t>thuongpt14@viettel.com.vn</t>
  </si>
  <si>
    <t>hoangnv300@viettel.com.vn</t>
  </si>
  <si>
    <t>g</t>
  </si>
  <si>
    <t>hongnt116@viettel.com.vn</t>
  </si>
  <si>
    <t>Lê Ngọc Khánh</t>
  </si>
  <si>
    <t>khanhln6@viettel.com.vn</t>
  </si>
  <si>
    <t>Trần Văn Giang</t>
  </si>
  <si>
    <t>giangtv11@viettel.com.vn</t>
  </si>
  <si>
    <t>Hoàng Thị Kim Anh</t>
  </si>
  <si>
    <t>anhhtk11@viettel.com.vn</t>
  </si>
  <si>
    <t>Vũ Ngọc Mai</t>
  </si>
  <si>
    <t>maivn@viettel.com.vn</t>
  </si>
  <si>
    <t>Mượn của BU3</t>
  </si>
  <si>
    <t>Dương Văn Phượng</t>
  </si>
  <si>
    <t>phuongdv16@viettel.com.vn</t>
  </si>
  <si>
    <t>Tô Khánh Linh</t>
  </si>
  <si>
    <t>linhtk17@viettel.com.vn</t>
  </si>
  <si>
    <t>BU01.NCB.OfficeMobile.Presale</t>
  </si>
  <si>
    <t>BU01.NCB.SigningHub</t>
  </si>
  <si>
    <t>Trương Thị Thúy Huệ</t>
  </si>
  <si>
    <t>huettt4@viettel.com.vn</t>
  </si>
  <si>
    <t>BU01.VCS.Website</t>
  </si>
  <si>
    <t>Nguyễn Quý Hùng</t>
  </si>
  <si>
    <t>hungnq62@viettel.com.vn</t>
  </si>
  <si>
    <t>BU01.VMC.OSDC</t>
  </si>
  <si>
    <t>BU01.BCN.VHATTT.OSDC</t>
  </si>
  <si>
    <t>Nguyễn Khánh Hưng</t>
  </si>
  <si>
    <t>hungnk18@viettel.com.vn</t>
  </si>
  <si>
    <t>BU01.BCN.VLP.OSDC</t>
  </si>
  <si>
    <t>Nguyễn Hà Vi</t>
  </si>
  <si>
    <t>vinh1@viettel.com.vn</t>
  </si>
  <si>
    <t>Mai Hồng Nhung</t>
  </si>
  <si>
    <t>nhungmh@viettel.com.vn</t>
  </si>
  <si>
    <t>Nguyễn Gia Khánh</t>
  </si>
  <si>
    <t>khanhng2@viettel.com.vn</t>
  </si>
  <si>
    <t>BU01.BCN.VSDS</t>
  </si>
  <si>
    <t>Dự án Presale của BU</t>
  </si>
  <si>
    <t>Lê Sơn</t>
  </si>
  <si>
    <t>sonl1@viettel.com.vn</t>
  </si>
  <si>
    <t>Bùi Thị Liên</t>
  </si>
  <si>
    <t>lienbt3@viettel.com.vn</t>
  </si>
  <si>
    <t>Trần Thị Mận</t>
  </si>
  <si>
    <t>mantt3@viettel.com.vn</t>
  </si>
  <si>
    <t>Nguyễn Đức Lâm</t>
  </si>
  <si>
    <t>lamnd17@viettel.com.vn</t>
  </si>
  <si>
    <t>Vũ Tường Văn</t>
  </si>
  <si>
    <t>vanvt22@viettel.com.vn</t>
  </si>
  <si>
    <t>BU01.VTPost.SAP</t>
  </si>
  <si>
    <t>BU01.VTS.BHXH.Phase2</t>
  </si>
  <si>
    <t>BU01.VTS.CSDLCucKT.Phase2</t>
  </si>
  <si>
    <t>BU01.Mytel.Dashboard.SX</t>
  </si>
  <si>
    <t>BU01.VTS.QLNS.BQP</t>
  </si>
  <si>
    <t>Trần Thị Phương Thảo</t>
  </si>
  <si>
    <t>thaottp26@viettel.com.vn</t>
  </si>
  <si>
    <t>Phạm Hoài Linh</t>
  </si>
  <si>
    <t>linhph5@viettel.com.vn</t>
  </si>
  <si>
    <t>Đồng Văn Dũng</t>
  </si>
  <si>
    <t>dungdv50@viettel.com.vn</t>
  </si>
  <si>
    <t>BU01.NCB.SigningHub.Presale</t>
  </si>
  <si>
    <t>Tham gia dự án Presale</t>
  </si>
  <si>
    <t>BU01.NLU.Voffice</t>
  </si>
  <si>
    <t>Đặng Tiến Lượng</t>
  </si>
  <si>
    <t>luongdt4@viettel.com.vn</t>
  </si>
  <si>
    <t>Đinh Xuân Hinh</t>
  </si>
  <si>
    <t>hinhdx@viettel.com.vn</t>
  </si>
  <si>
    <t>Đào Thị Vân Anh</t>
  </si>
  <si>
    <t>anhdtv16@viettel.com.vn</t>
  </si>
  <si>
    <t>Đặng Phương Đông</t>
  </si>
  <si>
    <t>dongdp@viettel.com.vn</t>
  </si>
  <si>
    <t>BU01.VTAca.Website</t>
  </si>
  <si>
    <t>BU05.VTNet.OSS.Maintenance</t>
  </si>
  <si>
    <t>Chu Chí Kiên</t>
  </si>
  <si>
    <t>kiencck@viettel.com.vn</t>
  </si>
  <si>
    <t>Đỗ Quỳnh Như</t>
  </si>
  <si>
    <t>nhudq2@viettel.com.vn</t>
  </si>
  <si>
    <t>Ngô Thị Thanh Nga</t>
  </si>
  <si>
    <t>ngantt76@viettel.com.vn</t>
  </si>
  <si>
    <t>Phạm Thị Hồng Hải</t>
  </si>
  <si>
    <t>haipth1@viettel.com.vn</t>
  </si>
  <si>
    <t>Lê Thành Trung</t>
  </si>
  <si>
    <t>trunglt25@viettel.com.vn</t>
  </si>
  <si>
    <t>BU01.BCN.ADMS.Phase2</t>
  </si>
  <si>
    <t>Tòng Minh Nhật</t>
  </si>
  <si>
    <t>nhattm8@viettel.com.vn</t>
  </si>
  <si>
    <t>Nguyễn Văn Khánh</t>
  </si>
  <si>
    <t>khanhnv33@viettel.com.vn</t>
  </si>
  <si>
    <t>Hoàng Minh Dũng</t>
  </si>
  <si>
    <t>dunghm8@viettel.com.vn</t>
  </si>
  <si>
    <t>Nguyễn Phúc Hồng Sơn</t>
  </si>
  <si>
    <t>sonnph1@viettel.com.vn</t>
  </si>
  <si>
    <t>anhlt200@viettel.com.vn</t>
  </si>
  <si>
    <t>Nguyễn Thị Ngân</t>
  </si>
  <si>
    <t>ngannt70@viettel.com.vn</t>
  </si>
  <si>
    <t>Phạm Tiến Đạt</t>
  </si>
  <si>
    <t>datpt40@viettel.com.vn</t>
  </si>
  <si>
    <t>Phí Thu Hiền</t>
  </si>
  <si>
    <t>hienpt67@viettel.com.vn</t>
  </si>
  <si>
    <t>Đào Trà My</t>
  </si>
  <si>
    <t>mydt6@viettel.com.vn</t>
  </si>
  <si>
    <t>Lê Đức Quân</t>
  </si>
  <si>
    <t>quanld4@viettel.com.vn</t>
  </si>
  <si>
    <t>Nguyễn Đình Phú</t>
  </si>
  <si>
    <t>phund15@viettel.com.vn</t>
  </si>
  <si>
    <t>Vũ Bá Thọ</t>
  </si>
  <si>
    <t>thovb@viettel.com.vn</t>
  </si>
  <si>
    <t>BU01.CLC.Core.Presale</t>
  </si>
  <si>
    <t>thuandh3@viettel.com.vn</t>
  </si>
  <si>
    <t>Hoàng Chí Công</t>
  </si>
  <si>
    <t>conghc4@viettel.com.vn</t>
  </si>
  <si>
    <t>Nho Thị Thanh Huyền</t>
  </si>
  <si>
    <t>huyenntt375@viettel.com.vn</t>
  </si>
  <si>
    <t>LucDV6@viettel.com.vn</t>
  </si>
  <si>
    <t>Nguyễn Quang Minh</t>
  </si>
  <si>
    <t>minhnq38@viettel.com.vn</t>
  </si>
  <si>
    <t>Nguyễn Bình Dương</t>
  </si>
  <si>
    <t>duongnb8@viettel.com.vn</t>
  </si>
  <si>
    <t>Bùi Thúy Hằng</t>
  </si>
  <si>
    <t>hangbt19@viettel.com.vn</t>
  </si>
  <si>
    <t>Hoàng Quảng An</t>
  </si>
  <si>
    <t>anhq9@viettel.com.vn</t>
  </si>
  <si>
    <t>Phan Đức Việt</t>
  </si>
  <si>
    <t>vietpd7@viettel.com.vn</t>
  </si>
  <si>
    <t>Trần Thị Thuý Mai</t>
  </si>
  <si>
    <t>maittt13@viettel.com.vn</t>
  </si>
  <si>
    <t>Vũ Mạnh Tùng</t>
  </si>
  <si>
    <t>tungvm4@viettel.com.vn</t>
  </si>
  <si>
    <t>Mai Trường Thịnh</t>
  </si>
  <si>
    <t>thinhmt@viettel.com.vn</t>
  </si>
  <si>
    <t>Nguyễn Thị Kim Huệ</t>
  </si>
  <si>
    <t>huentk8@viettel.com.vn</t>
  </si>
  <si>
    <t>Lê Huy Phúc</t>
  </si>
  <si>
    <t>phuclh4@viettel.com.vn</t>
  </si>
  <si>
    <t>BU01.VCM.HR.OSDC</t>
  </si>
  <si>
    <t>BU01.VAM.OSDC</t>
  </si>
  <si>
    <t>Nguyễn Thanh Lương</t>
  </si>
  <si>
    <t>luongnt28@viettel.com.vn</t>
  </si>
  <si>
    <t>BU01.VNA.OCC</t>
  </si>
  <si>
    <t>Hà Trọng Đạt</t>
  </si>
  <si>
    <t>datht21@viettel.com.vn</t>
  </si>
  <si>
    <t>Lê Vũ Minh</t>
  </si>
  <si>
    <t>minhlv33@viettel.com.vn</t>
  </si>
  <si>
    <t>Cao Việt Linh</t>
  </si>
  <si>
    <t>linhcv5@viettel.com.vn</t>
  </si>
  <si>
    <t>BU01.VSSC.Workflow.SX</t>
  </si>
  <si>
    <t>BU01.VTK.QLTS.SX</t>
  </si>
  <si>
    <t>Nguyễn Tiến Hải Ninh</t>
  </si>
  <si>
    <t>ninhnth1@viettel.com.vn</t>
  </si>
  <si>
    <t>Kiều Như Ngọc</t>
  </si>
  <si>
    <t>ngockn@viettel.com.vn</t>
  </si>
  <si>
    <t>BU01.VTNET.AutoTest.OSDC</t>
  </si>
  <si>
    <t>Vũ Thị Thương</t>
  </si>
  <si>
    <t>thuongvt4@viettel.com.vn</t>
  </si>
  <si>
    <t>Phòng Quản lý chất lượng</t>
  </si>
  <si>
    <t>BU01.VSSC.Workflow</t>
  </si>
  <si>
    <t>BU01.VTNet.TOOL.Phase2</t>
  </si>
  <si>
    <t>Trương Hồng Sơn</t>
  </si>
  <si>
    <t>sonth24@viettel.com.vn</t>
  </si>
  <si>
    <t>BU01.VTS.VHKT.OSDC</t>
  </si>
  <si>
    <t>Bùi Duy Anh</t>
  </si>
  <si>
    <t>anhbd29@viettel.com.vn</t>
  </si>
  <si>
    <t>Hoàng Tuấn Linh</t>
  </si>
  <si>
    <t>linhht35@viettel.com.vn</t>
  </si>
  <si>
    <t>Lê Phạm Quốc Hưng</t>
  </si>
  <si>
    <t>hunglpq@viettel.com.vn</t>
  </si>
  <si>
    <t>BU01.VTS.DVC</t>
  </si>
  <si>
    <t>Nguyễn Thị Hoa</t>
  </si>
  <si>
    <t>hoant239@viettel.com.vn</t>
  </si>
  <si>
    <t>Nguyễn Anh Hoàng</t>
  </si>
  <si>
    <t>hoangna8@viettel.com.vn</t>
  </si>
  <si>
    <t>Nguyễn Quang Huy</t>
  </si>
  <si>
    <t>huynq614@viettel.com.vn</t>
  </si>
  <si>
    <t>BU01.VTSport.APP</t>
  </si>
  <si>
    <t>BU01.XTCJSC.CDS</t>
  </si>
  <si>
    <t>Nguyễn Thị Thùy</t>
  </si>
  <si>
    <t>thuynt296@viettel.com.vn</t>
  </si>
  <si>
    <t>BU01.VTSPort.QLCT</t>
  </si>
  <si>
    <t>DUL</t>
  </si>
  <si>
    <t>Lê Hồng Hạnh</t>
  </si>
  <si>
    <t>hanhlh1@viettel.com.vn</t>
  </si>
  <si>
    <t>Presale</t>
  </si>
  <si>
    <t>BU01.VCM.YEPAPP</t>
  </si>
  <si>
    <t>Nguyễn Văn Minh</t>
  </si>
  <si>
    <t>minhnv67@viettel.com.vn</t>
  </si>
  <si>
    <t>Trần Văn Hoàng Hiệp</t>
  </si>
  <si>
    <t>hieptvh@viettel.com.vn</t>
  </si>
  <si>
    <t>Nguyễn Hải Ninh</t>
  </si>
  <si>
    <t>ninhnh4@viettel.com.vn</t>
  </si>
  <si>
    <t>Phí Văn Minh</t>
  </si>
  <si>
    <t>minhpv23@viettel.com.vn</t>
  </si>
  <si>
    <t>mantt4@viettel.com.vn</t>
  </si>
  <si>
    <t>Vũ Diệu Linh</t>
  </si>
  <si>
    <t>linhvd11@viettel.com.vn</t>
  </si>
  <si>
    <t>BU01.VIC.VTF4.0</t>
  </si>
  <si>
    <t>BU01.VNA.Adapter</t>
  </si>
  <si>
    <t>Lê Mạnh Dũng</t>
  </si>
  <si>
    <t>dunglm6@viettel.com.vn</t>
  </si>
  <si>
    <t>An Thị Thương</t>
  </si>
  <si>
    <t>thuongat@viettel.com.vn</t>
  </si>
  <si>
    <t>Trần Minh Trung</t>
  </si>
  <si>
    <t>trungtm8@viettel.com.vn</t>
  </si>
  <si>
    <t>Nguyễn Thị Hồng Nga</t>
  </si>
  <si>
    <t>nganth22@viettel.com.vn</t>
  </si>
  <si>
    <t>BU01.VAM.QLDD</t>
  </si>
  <si>
    <t>Trần Huy Hoàng</t>
  </si>
  <si>
    <t>hoangth38@viettel.com.vn</t>
  </si>
  <si>
    <t>Nguyễn Thành Luân</t>
  </si>
  <si>
    <t>luannt268@viettel.com.vn</t>
  </si>
  <si>
    <t>Trương Quang Phúc</t>
  </si>
  <si>
    <t>phuctq7@viettel.com.vn</t>
  </si>
  <si>
    <t>BU01.VTPost.QLDA</t>
  </si>
  <si>
    <t>Nguyễn Đức Khiêm</t>
  </si>
  <si>
    <t>khiemnd5@viettel.com.vn</t>
  </si>
  <si>
    <t>Đặng Trần Quang</t>
  </si>
  <si>
    <t>quangdt14@viettel.com.vn</t>
  </si>
  <si>
    <t>Nguyễn Hà Ninh</t>
  </si>
  <si>
    <t>ninhnh3@viettel.com.vn</t>
  </si>
  <si>
    <t>Khổng Thị Linh</t>
  </si>
  <si>
    <t>linhkt5@viettel.com.vn</t>
  </si>
  <si>
    <t>Phạm Việt Hùng</t>
  </si>
  <si>
    <t>hungpv78@viettel.com.vn</t>
  </si>
  <si>
    <t>Hoàng Văn Thắng</t>
  </si>
  <si>
    <t>thanghv34@viettel.com.vn</t>
  </si>
  <si>
    <t>Lê Quang Triệu</t>
  </si>
  <si>
    <t>trieulq@viettel.com.vn</t>
  </si>
  <si>
    <t>BU01.VTPost.QLDA.SX</t>
  </si>
  <si>
    <t>BU01.VIC.CTĐCTCT</t>
  </si>
  <si>
    <t>Hà Đức Hoàng</t>
  </si>
  <si>
    <t>hoanghd1@viettel.com.vn</t>
  </si>
  <si>
    <t>Chuyển KTCN - VHKT</t>
  </si>
  <si>
    <t>BU01.BCNCNC.NQ57</t>
  </si>
  <si>
    <t>BU01.CCDSQG.NQ71</t>
  </si>
  <si>
    <t>Nguyễn Đức Dân</t>
  </si>
  <si>
    <t>dannd2@viettel.com.vn</t>
  </si>
  <si>
    <t>BU01.VCM.ALERT.OSDC</t>
  </si>
  <si>
    <t>Nguyễn Thị Huế</t>
  </si>
  <si>
    <t>huent93@viettel.com.vn</t>
  </si>
  <si>
    <t>Nguyễn Thanh Thiên</t>
  </si>
  <si>
    <t>thiennt25@viettel.com.vn</t>
  </si>
  <si>
    <t>Hoàng Thị Ngân</t>
  </si>
  <si>
    <t>nganht15@viettel.com.vn</t>
  </si>
  <si>
    <t>Nguyễn Phú Trường</t>
  </si>
  <si>
    <t>truongnp42@viettel.com.vn</t>
  </si>
  <si>
    <t>Onboard</t>
  </si>
  <si>
    <t>Workdays</t>
  </si>
  <si>
    <t>BU01.VTZ.SMOS</t>
  </si>
  <si>
    <t>Tạ Đức Minh</t>
  </si>
  <si>
    <t>minhtd12@viettel.com.vn</t>
  </si>
  <si>
    <t xml:space="preserve">Chuyển presale chưa có mã </t>
  </si>
  <si>
    <t xml:space="preserve">Rảnh rỗi 4 ngày </t>
  </si>
  <si>
    <t>Chuyển dự án VO BTC chưa mở mã</t>
  </si>
  <si>
    <t xml:space="preserve">Chuyển KTCN đã ký </t>
  </si>
  <si>
    <t xml:space="preserve">24 công </t>
  </si>
  <si>
    <t>TT</t>
  </si>
  <si>
    <t>Dự án</t>
  </si>
  <si>
    <t xml:space="preserve">RA </t>
  </si>
  <si>
    <t>Sản lượng hoàn thành (MM)</t>
  </si>
  <si>
    <t>Sản lượng mục tiêu (MM)</t>
  </si>
  <si>
    <t>Ghi chú/ Evidence</t>
  </si>
  <si>
    <t>NLTH tháng 5 PM gửi</t>
  </si>
  <si>
    <t xml:space="preserve"> SL tạo ra có đang ít hơn RA load vào?</t>
  </si>
  <si>
    <t>Dự án có 
SL hoàn thành &lt; SL mục tiêu</t>
  </si>
  <si>
    <t>https://prnt,sc/32QTkHav7bR2</t>
  </si>
  <si>
    <t>https://prnt,sc/cquorobmsJzy</t>
  </si>
  <si>
    <t>https://prnt,sc/pmfZLdLfu1ba</t>
  </si>
  <si>
    <t>BU05,VTT,VContract</t>
  </si>
  <si>
    <t>https://prnt,sc/NkLPxBRFMSrr</t>
  </si>
  <si>
    <t>BU05,VTT,BCCS</t>
  </si>
  <si>
    <t>K có dữ liệu</t>
  </si>
  <si>
    <t>https://prnt,sc/2CVacPI17h5X</t>
  </si>
  <si>
    <t>https://prnt,sc/x9CP6LXykJ7b</t>
  </si>
  <si>
    <t>BU03,VDS,VTM,CAMPAIGN</t>
  </si>
  <si>
    <t>https://prnt,sc/QQqEyLW_Cgtz</t>
  </si>
  <si>
    <t>https://prnt,sc/I37_6MPfDjdn</t>
  </si>
  <si>
    <t>https://prnt,sc/98zah-OkTLpG</t>
  </si>
  <si>
    <t>https://prnt,sc/DBDR4Nec529J</t>
  </si>
  <si>
    <t>https://prnt,sc/lSWMIDPBEeQv</t>
  </si>
  <si>
    <t>BU03,VDS,PresaleOS2024</t>
  </si>
  <si>
    <t>BU03,VDS,TTDL,CCNB</t>
  </si>
  <si>
    <t>BU03,VDS,KDQT,Haiti</t>
  </si>
  <si>
    <t>https://prnt,sc/U8RL0geGHiTS</t>
  </si>
  <si>
    <t>https://prnt,sc/DQXG-kBvTI_S</t>
  </si>
  <si>
    <t>https://prnt,sc/adBpLRyHFtzP</t>
  </si>
  <si>
    <t>https://prnt,sc/R6tM2bKz56g1</t>
  </si>
  <si>
    <t>https://prnt,sc/PvEBY7Yz755G</t>
  </si>
  <si>
    <t>BU01,VTS,Voffice4,0</t>
  </si>
  <si>
    <t>thinhvd8@viettel,com,vn</t>
  </si>
  <si>
    <t>BU01,BCN,LMS</t>
  </si>
  <si>
    <t>namvm1@viettel,com,vn</t>
  </si>
  <si>
    <t>khanhhx@viettel,com,vn</t>
  </si>
  <si>
    <t>BU01,Mytel,Website</t>
  </si>
  <si>
    <t>thodc@viettel,com,vn</t>
  </si>
  <si>
    <t>tinhmd@viettel,com,vn</t>
  </si>
  <si>
    <t>huynv67@viettel,com,vn</t>
  </si>
  <si>
    <t>BU01,VTK,PresaleCDS</t>
  </si>
  <si>
    <t>tunq7@viettel,com,vn</t>
  </si>
  <si>
    <t>tungdh12@viettel,com,vn</t>
  </si>
  <si>
    <t>thinhls1@viettel,com,vn</t>
  </si>
  <si>
    <t>quanpk@viettel,com,vn</t>
  </si>
  <si>
    <t>phuongptl2@viettel,com,vn</t>
  </si>
  <si>
    <t>phipv4@viettel,com,vn</t>
  </si>
  <si>
    <t>nhungvt16@viettel,com,vn</t>
  </si>
  <si>
    <t>nhungpt39@viettel,com,vn</t>
  </si>
  <si>
    <t>huynx15@viettel,com,vn</t>
  </si>
  <si>
    <t>hienkt@viettel,com,vn</t>
  </si>
  <si>
    <t>hienht38@viettel,com,vn</t>
  </si>
  <si>
    <t>dungnt254@viettel,com,vn</t>
  </si>
  <si>
    <t>antt339@viettel,com,vn</t>
  </si>
  <si>
    <t>anhlt226@viettel,com,vn</t>
  </si>
  <si>
    <t>datnm9@viettel,com,vn</t>
  </si>
  <si>
    <t>Không có</t>
  </si>
  <si>
    <t>gianglt136@viettel,com,vn</t>
  </si>
  <si>
    <t>Dương Đăng Phi</t>
  </si>
  <si>
    <t>phidd4@viettel,com,vn</t>
  </si>
  <si>
    <t>baott11@viettel,com,vn</t>
  </si>
  <si>
    <t>truongtq13@viettel,com,vn</t>
  </si>
  <si>
    <t>tuanla60@viettel,com,vn</t>
  </si>
  <si>
    <t>BU05 -</t>
  </si>
  <si>
    <t>leth6@viettel,com,vn</t>
  </si>
  <si>
    <t>trungpt33@viettel,com,vn</t>
  </si>
  <si>
    <t>Duydq5@viettel,com</t>
  </si>
  <si>
    <t>Vietth6@viettel,com,vn</t>
  </si>
  <si>
    <t>Kiennt96@viettel,com,vn</t>
  </si>
  <si>
    <t>Hieunt125@viettel,com,vn</t>
  </si>
  <si>
    <t>BU05,VTT,VTHOME</t>
  </si>
  <si>
    <t>BU05,VTT,VCONTRACT</t>
  </si>
  <si>
    <t>BU05,VTG,QLRR</t>
  </si>
  <si>
    <t>Vũ Xuân Minh</t>
  </si>
  <si>
    <t>minhvx2@viettel,com,vn</t>
  </si>
  <si>
    <t>Nguyễn Huy Hùng</t>
  </si>
  <si>
    <t>hungnh56@viettel,com,vn</t>
  </si>
  <si>
    <t>Nguyễn Phương Nam</t>
  </si>
  <si>
    <t>namnp27@viettel,com,vn</t>
  </si>
  <si>
    <t>huongdtm7@viettel,com,vn</t>
  </si>
  <si>
    <t>Junior+</t>
  </si>
  <si>
    <t>BU05,VTNET,OSS,THITRUONG</t>
  </si>
  <si>
    <t>manhpd8@viettel,com,vn</t>
  </si>
  <si>
    <t>toancv2@viettel,com,vn</t>
  </si>
  <si>
    <t>Khoatv11@viettel,com,vn</t>
  </si>
  <si>
    <t>BU05,TTKTCTS,CDS</t>
  </si>
  <si>
    <t>kietpt4@viettel,com,vn</t>
  </si>
  <si>
    <t>anhlh36@viettel,com,vn</t>
  </si>
  <si>
    <t>giangchh1@viettel,com,vn</t>
  </si>
  <si>
    <t>anhnth44@viettel,com,vn</t>
  </si>
  <si>
    <t>ninhnqh@viettel,com,vn</t>
  </si>
  <si>
    <t>tunghd6@viettel,com,vn</t>
  </si>
  <si>
    <t>tamld6@viettel,com,vn</t>
  </si>
  <si>
    <t>NGANT165@VIETTEL,COM,VN</t>
  </si>
  <si>
    <t>BU05,VTK,PresaleCDS</t>
  </si>
  <si>
    <t>liendt20@viettel,com,vn</t>
  </si>
  <si>
    <t>hungnx22@viettel,com,vn</t>
  </si>
  <si>
    <t>Senior</t>
  </si>
  <si>
    <t>BU05,VCS,ThreatIntel</t>
  </si>
  <si>
    <t>Middle+</t>
  </si>
  <si>
    <t>namnt330@viettel,com,vn</t>
  </si>
  <si>
    <t>Junior</t>
  </si>
  <si>
    <t>BU05,VCS,PentestPlatform</t>
  </si>
  <si>
    <t>duongbn1@viettel,com,vn</t>
  </si>
  <si>
    <t>luongnt7@viettel,com,vn</t>
  </si>
  <si>
    <t>BU05,VCS,CSMP (Chưa mở)</t>
  </si>
</sst>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dd/mm/yyyy"/>
    <numFmt numFmtId="165" formatCode="d.m"/>
    <numFmt numFmtId="166" formatCode="yyyy-mm-dd"/>
    <numFmt numFmtId="167" formatCode="#,##0.000"/>
    <numFmt numFmtId="168" formatCode="_-* #,##0.000_-;\-* #,##0.000_-;_-* &quot;-&quot;??_-;_-@"/>
    <numFmt numFmtId="169" formatCode="_-* #,##0.000000_-;\-* #,##0.000000_-;_-* &quot;-&quot;??_-;_-@"/>
    <numFmt numFmtId="170" formatCode="_-* #,##0.0000_-;\-* #,##0.0000_-;_-* &quot;-&quot;??_-;_-@"/>
    <numFmt numFmtId="171" formatCode="0.0000"/>
    <numFmt numFmtId="172" formatCode="0.000"/>
    <numFmt numFmtId="173" formatCode="d/m/yyyy"/>
    <numFmt numFmtId="174" formatCode="m\.yyyy"/>
    <numFmt numFmtId="175" formatCode="#,##0.0000"/>
    <numFmt numFmtId="176" formatCode="_-* #,##0_-;\-* #,##0_-;_-* &quot;-&quot;??_-;_-@"/>
    <numFmt numFmtId="177" formatCode="0.0"/>
    <numFmt numFmtId="178" formatCode="_-* #,##0.00_-;\-* #,##0.00_-;_-* &quot;-&quot;??_-;_-@"/>
    <numFmt numFmtId="179" formatCode="mm/dd/yyyy"/>
    <numFmt numFmtId="180" formatCode="d/m"/>
  </numFmts>
  <fonts count="81">
    <font>
      <sz val="10.0"/>
      <color rgb="FF000000"/>
      <name val="Arial"/>
      <scheme val="minor"/>
    </font>
    <font>
      <color theme="1"/>
      <name val="Arial"/>
      <scheme val="minor"/>
    </font>
    <font>
      <b/>
      <color rgb="FFFFFFFF"/>
      <name val="Arial"/>
      <scheme val="minor"/>
    </font>
    <font>
      <sz val="11.0"/>
      <color rgb="FF000000"/>
      <name val="Calibri"/>
    </font>
    <font>
      <b/>
      <sz val="11.0"/>
      <color rgb="FFFFFFFF"/>
      <name val="Carlito"/>
    </font>
    <font>
      <sz val="10.0"/>
      <color theme="1"/>
      <name val="Roboto"/>
    </font>
    <font>
      <b/>
      <sz val="11.0"/>
      <color theme="1"/>
      <name val="Carlito"/>
    </font>
    <font>
      <b/>
      <color rgb="FF1F2937"/>
      <name val="Arial"/>
    </font>
    <font>
      <b/>
      <sz val="11.0"/>
      <color rgb="FF000000"/>
      <name val="Calibri"/>
    </font>
    <font>
      <color rgb="FF000000"/>
      <name val="Arial"/>
    </font>
    <font>
      <color rgb="FF1F2937"/>
      <name val="Arial"/>
    </font>
    <font>
      <color rgb="FF000000"/>
      <name val="Arial"/>
      <scheme val="minor"/>
    </font>
    <font>
      <b/>
      <color theme="1"/>
      <name val="Arial"/>
      <scheme val="minor"/>
    </font>
    <font>
      <color theme="1"/>
      <name val="Arial"/>
    </font>
    <font>
      <b/>
      <sz val="11.0"/>
      <color theme="1"/>
      <name val="&quot;Times New Roman&quot;"/>
    </font>
    <font>
      <sz val="11.0"/>
      <color rgb="FF000000"/>
      <name val="&quot;Times New Roman&quot;"/>
    </font>
    <font>
      <u/>
      <sz val="11.0"/>
      <color rgb="FF000000"/>
      <name val="&quot;Times New Roman&quot;"/>
    </font>
    <font>
      <u/>
      <sz val="11.0"/>
      <color rgb="FF000000"/>
      <name val="&quot;Times New Roman&quot;"/>
    </font>
    <font/>
    <font>
      <sz val="11.0"/>
      <color theme="1"/>
      <name val="Calibri"/>
    </font>
    <font>
      <b/>
      <sz val="11.0"/>
      <color theme="1"/>
      <name val="Calibri"/>
    </font>
    <font>
      <b/>
      <sz val="11.0"/>
      <color rgb="FFFF0000"/>
      <name val="Calibri"/>
    </font>
    <font>
      <sz val="11.0"/>
      <color rgb="FF000000"/>
      <name val="Times New Roman"/>
    </font>
    <font>
      <b/>
      <sz val="14.0"/>
      <color rgb="FF000000"/>
      <name val="Times New Roman"/>
    </font>
    <font>
      <b/>
      <sz val="11.0"/>
      <color rgb="FF000000"/>
      <name val="Times New Roman"/>
    </font>
    <font>
      <sz val="9.0"/>
      <color rgb="FF1155CC"/>
      <name val="Google Sans"/>
    </font>
    <font>
      <sz val="11.0"/>
      <color rgb="FF000000"/>
      <name val="Roboto"/>
    </font>
    <font>
      <sz val="11.0"/>
      <color theme="1"/>
      <name val="Times New Roman"/>
    </font>
    <font>
      <sz val="12.0"/>
      <color rgb="FF000000"/>
      <name val="Times New Roman"/>
    </font>
    <font>
      <u/>
      <sz val="11.0"/>
      <color rgb="FF000000"/>
      <name val="Times New Roman"/>
    </font>
    <font>
      <sz val="11.0"/>
      <color rgb="FF9C0006"/>
      <name val="Calibri"/>
    </font>
    <font>
      <u/>
      <sz val="11.0"/>
      <color rgb="FF000000"/>
      <name val="Times New Roman"/>
    </font>
    <font>
      <u/>
      <sz val="11.0"/>
      <color rgb="FF000000"/>
      <name val="Times New Roman"/>
    </font>
    <font>
      <sz val="11.0"/>
      <color rgb="FFFF0000"/>
      <name val="Calibri"/>
    </font>
    <font>
      <b/>
      <sz val="9.0"/>
      <color theme="1"/>
      <name val="Calibri"/>
    </font>
    <font>
      <b/>
      <sz val="9.0"/>
      <color rgb="FFFF0000"/>
      <name val="Calibri"/>
    </font>
    <font>
      <b/>
      <sz val="11.0"/>
      <color rgb="FFFF0000"/>
      <name val="Times New Roman"/>
    </font>
    <font>
      <b/>
      <sz val="18.0"/>
      <color rgb="FF000000"/>
      <name val="Times New Roman"/>
    </font>
    <font>
      <u/>
      <sz val="11.0"/>
      <color rgb="FF000000"/>
      <name val="Times New Roman"/>
    </font>
    <font>
      <sz val="14.0"/>
      <color theme="1"/>
      <name val="Times New Roman"/>
    </font>
    <font>
      <u/>
      <sz val="11.0"/>
      <color rgb="FF0000FF"/>
      <name val="Times New Roman"/>
    </font>
    <font>
      <u/>
      <sz val="11.0"/>
      <color theme="1"/>
      <name val="Times New Roman"/>
    </font>
    <font>
      <u/>
      <sz val="11.0"/>
      <color rgb="FF0000FF"/>
      <name val="Times New Roman"/>
    </font>
    <font>
      <u/>
      <sz val="11.0"/>
      <color theme="1"/>
      <name val="Times New Roman"/>
    </font>
    <font>
      <b/>
      <sz val="9.0"/>
      <color rgb="FF000000"/>
      <name val="Calibri"/>
    </font>
    <font>
      <u/>
      <sz val="11.0"/>
      <color rgb="FF000000"/>
      <name val="Times New Roman"/>
    </font>
    <font>
      <u/>
      <sz val="11.0"/>
      <color rgb="FF000000"/>
      <name val="Times New Roman"/>
    </font>
    <font>
      <sz val="11.0"/>
      <color rgb="FF00FF00"/>
      <name val="Calibri"/>
    </font>
    <font>
      <b/>
      <sz val="12.0"/>
      <color rgb="FF000000"/>
      <name val="Times New Roman"/>
    </font>
    <font>
      <sz val="12.0"/>
      <color theme="1"/>
      <name val="Times New Roman"/>
    </font>
    <font>
      <u/>
      <sz val="11.0"/>
      <color rgb="FF000000"/>
      <name val="Calibri"/>
    </font>
    <font>
      <b/>
      <sz val="12.0"/>
      <color theme="1"/>
      <name val="Times New Roman"/>
    </font>
    <font>
      <sz val="11.0"/>
      <color rgb="FFFFFFFF"/>
      <name val="Times New Roman"/>
    </font>
    <font>
      <sz val="14.0"/>
      <color rgb="FF000000"/>
      <name val="Times New Roman"/>
    </font>
    <font>
      <sz val="11.0"/>
      <color rgb="FF000000"/>
      <name val="&quot;Aptos Narrow&quot;"/>
    </font>
    <font>
      <sz val="11.0"/>
      <color rgb="FF0000FF"/>
      <name val="Calibri"/>
    </font>
    <font>
      <u/>
      <sz val="11.0"/>
      <color rgb="FF000000"/>
      <name val="Calibri"/>
    </font>
    <font>
      <u/>
      <sz val="11.0"/>
      <color rgb="FF000000"/>
      <name val="Calibri"/>
    </font>
    <font>
      <sz val="11.0"/>
      <color rgb="FF000000"/>
      <name val="Arial"/>
    </font>
    <font>
      <u/>
      <sz val="11.0"/>
      <color rgb="FF000000"/>
      <name val="Calibri"/>
    </font>
    <font>
      <u/>
      <sz val="11.0"/>
      <color rgb="FF000000"/>
      <name val="Calibri"/>
    </font>
    <font>
      <u/>
      <sz val="12.0"/>
      <color rgb="FF000000"/>
      <name val="Times New Roman"/>
    </font>
    <font>
      <b/>
      <sz val="12.0"/>
      <color rgb="FFFF0000"/>
      <name val="Times New Roman"/>
    </font>
    <font>
      <sz val="12.0"/>
      <color rgb="FFFF0000"/>
      <name val="Times New Roman"/>
    </font>
    <font>
      <u/>
      <sz val="11.0"/>
      <color rgb="FF000000"/>
      <name val="Calibri"/>
    </font>
    <font>
      <u/>
      <sz val="11.0"/>
      <color rgb="FF000000"/>
      <name val="Times New Roman"/>
    </font>
    <font>
      <sz val="11.0"/>
      <color rgb="FF00FF00"/>
      <name val="Times New Roman"/>
    </font>
    <font>
      <sz val="11.0"/>
      <color rgb="FFFF0000"/>
      <name val="Times New Roman"/>
    </font>
    <font>
      <u/>
      <sz val="11.0"/>
      <color rgb="FF000000"/>
      <name val="Times New Roman"/>
    </font>
    <font>
      <u/>
      <sz val="11.0"/>
      <color rgb="FF000000"/>
      <name val="Times New Roman"/>
    </font>
    <font>
      <u/>
      <sz val="11.0"/>
      <color rgb="FF000000"/>
      <name val="Times New Roman"/>
    </font>
    <font>
      <u/>
      <sz val="11.0"/>
      <color rgb="FF000000"/>
      <name val="Times New Roman"/>
    </font>
    <font>
      <u/>
      <sz val="11.0"/>
      <color rgb="FF000000"/>
      <name val="Times New Roman"/>
    </font>
    <font>
      <u/>
      <sz val="11.0"/>
      <color rgb="FF000000"/>
      <name val="Times New Roman"/>
    </font>
    <font>
      <u/>
      <sz val="11.0"/>
      <color rgb="FF000000"/>
      <name val="Calibri"/>
    </font>
    <font>
      <sz val="11.0"/>
      <color rgb="FFFFFFFF"/>
      <name val="Calibri"/>
    </font>
    <font>
      <b/>
      <sz val="11.0"/>
      <color rgb="FFFFFFFF"/>
      <name val="Calibri"/>
    </font>
    <font>
      <u/>
      <sz val="11.0"/>
      <color rgb="FF0000FF"/>
      <name val="Calibri"/>
    </font>
    <font>
      <u/>
      <sz val="11.0"/>
      <color rgb="FF0000FF"/>
      <name val="Calibri"/>
    </font>
    <font>
      <u/>
      <sz val="11.0"/>
      <color rgb="FF000000"/>
      <name val="Times New Roman"/>
    </font>
    <font>
      <u/>
      <sz val="11.0"/>
      <color rgb="FF000000"/>
      <name val="Times New Roman"/>
    </font>
  </fonts>
  <fills count="18">
    <fill>
      <patternFill patternType="none"/>
    </fill>
    <fill>
      <patternFill patternType="lightGray"/>
    </fill>
    <fill>
      <patternFill patternType="solid">
        <fgColor rgb="FF435E91"/>
        <bgColor rgb="FF435E91"/>
      </patternFill>
    </fill>
    <fill>
      <patternFill patternType="solid">
        <fgColor rgb="FF2F6B57"/>
        <bgColor rgb="FF2F6B57"/>
      </patternFill>
    </fill>
    <fill>
      <patternFill patternType="solid">
        <fgColor rgb="FFB5A7D8"/>
        <bgColor rgb="FFB5A7D8"/>
      </patternFill>
    </fill>
    <fill>
      <patternFill patternType="solid">
        <fgColor rgb="FFFFF2CC"/>
        <bgColor rgb="FFFFF2CC"/>
      </patternFill>
    </fill>
    <fill>
      <patternFill patternType="solid">
        <fgColor rgb="FFC6E0B4"/>
        <bgColor rgb="FFC6E0B4"/>
      </patternFill>
    </fill>
    <fill>
      <patternFill patternType="solid">
        <fgColor rgb="FFB8D8AA"/>
        <bgColor rgb="FFB8D8AA"/>
      </patternFill>
    </fill>
    <fill>
      <patternFill patternType="solid">
        <fgColor rgb="FFFFFFFF"/>
        <bgColor rgb="FFFFFFFF"/>
      </patternFill>
    </fill>
    <fill>
      <patternFill patternType="solid">
        <fgColor rgb="FFB6D7A8"/>
        <bgColor rgb="FFB6D7A8"/>
      </patternFill>
    </fill>
    <fill>
      <patternFill patternType="solid">
        <fgColor rgb="FFA4CBAF"/>
        <bgColor rgb="FFA4CBAF"/>
      </patternFill>
    </fill>
    <fill>
      <patternFill patternType="solid">
        <fgColor rgb="FFFFC000"/>
        <bgColor rgb="FFFFC000"/>
      </patternFill>
    </fill>
    <fill>
      <patternFill patternType="solid">
        <fgColor theme="0"/>
        <bgColor theme="0"/>
      </patternFill>
    </fill>
    <fill>
      <patternFill patternType="solid">
        <fgColor rgb="FFFF0000"/>
        <bgColor rgb="FFFF0000"/>
      </patternFill>
    </fill>
    <fill>
      <patternFill patternType="solid">
        <fgColor rgb="FFFF9900"/>
        <bgColor rgb="FFFF9900"/>
      </patternFill>
    </fill>
    <fill>
      <patternFill patternType="solid">
        <fgColor rgb="FFFFFF00"/>
        <bgColor rgb="FFFFFF00"/>
      </patternFill>
    </fill>
    <fill>
      <patternFill patternType="solid">
        <fgColor rgb="FF00FF00"/>
        <bgColor rgb="FF00FF00"/>
      </patternFill>
    </fill>
    <fill>
      <patternFill patternType="solid">
        <fgColor rgb="FF666666"/>
        <bgColor rgb="FF666666"/>
      </patternFill>
    </fill>
  </fills>
  <borders count="51">
    <border/>
    <border>
      <left style="thin">
        <color rgb="FF244F42"/>
      </left>
      <top style="thin">
        <color rgb="FF244F42"/>
      </top>
      <bottom style="thin">
        <color rgb="FF244F42"/>
      </bottom>
    </border>
    <border>
      <top style="thin">
        <color rgb="FF244F42"/>
      </top>
      <bottom style="thin">
        <color rgb="FF244F42"/>
      </bottom>
    </border>
    <border>
      <right style="thin">
        <color rgb="FF244F42"/>
      </right>
      <top style="thin">
        <color rgb="FF244F42"/>
      </top>
      <bottom style="thin">
        <color rgb="FF244F42"/>
      </bottom>
    </border>
    <border>
      <left style="thin">
        <color rgb="FF8E7FB5"/>
      </left>
      <top style="thin">
        <color rgb="FF8E7FB5"/>
      </top>
      <bottom style="thin">
        <color rgb="FF8E7FB5"/>
      </bottom>
    </border>
    <border>
      <top style="thin">
        <color rgb="FF8E7FB5"/>
      </top>
      <bottom style="thin">
        <color rgb="FF8E7FB5"/>
      </bottom>
    </border>
    <border>
      <right style="thin">
        <color rgb="FF8E7FB5"/>
      </right>
      <top style="thin">
        <color rgb="FF8E7FB5"/>
      </top>
      <bottom style="thin">
        <color rgb="FF8E7FB5"/>
      </bottom>
    </border>
    <border>
      <left style="thin">
        <color rgb="FF8FB67D"/>
      </left>
      <top style="thin">
        <color rgb="FF8FB67D"/>
      </top>
      <bottom style="thin">
        <color rgb="FF8FB67D"/>
      </bottom>
    </border>
    <border>
      <top style="thin">
        <color rgb="FF8FB67D"/>
      </top>
      <bottom style="thin">
        <color rgb="FF8FB67D"/>
      </bottom>
    </border>
    <border>
      <right style="thin">
        <color rgb="FF8FB67D"/>
      </right>
      <top style="thin">
        <color rgb="FF8FB67D"/>
      </top>
      <bottom style="thin">
        <color rgb="FF8FB67D"/>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8FB67D"/>
      </left>
      <bottom style="thin">
        <color rgb="FF8FB67D"/>
      </bottom>
    </border>
    <border>
      <bottom style="thin">
        <color rgb="FF8FB67D"/>
      </bottom>
    </border>
    <border>
      <right style="thin">
        <color rgb="FF8FB67D"/>
      </right>
      <bottom style="thin">
        <color rgb="FF8FB67D"/>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top/>
      <bottom/>
    </border>
    <border>
      <left/>
      <top/>
    </border>
    <border>
      <top/>
    </border>
    <border>
      <right/>
      <top/>
    </border>
    <border>
      <left/>
    </border>
    <border>
      <right/>
    </border>
    <border>
      <left style="thin">
        <color rgb="FF000000"/>
      </left>
      <right style="thin">
        <color rgb="FF000000"/>
      </right>
      <top/>
      <bottom style="thin">
        <color rgb="FF000000"/>
      </bottom>
    </border>
    <border>
      <left/>
      <right style="thin">
        <color rgb="FF000000"/>
      </right>
      <top/>
      <bottom style="thin">
        <color rgb="FF000000"/>
      </bottom>
    </border>
    <border>
      <left/>
      <bottom/>
    </border>
    <border>
      <bottom/>
    </border>
    <border>
      <right/>
      <bottom/>
    </border>
    <border>
      <left/>
      <right/>
      <top style="thin">
        <color rgb="FF000000"/>
      </top>
      <bottom style="thin">
        <color rgb="FF000000"/>
      </bottom>
    </border>
    <border>
      <left/>
      <right/>
      <top/>
      <bottom style="thin">
        <color rgb="FF000000"/>
      </bottom>
    </border>
    <border>
      <left/>
      <right style="thin">
        <color rgb="FF000000"/>
      </right>
      <top/>
      <bottom/>
    </border>
    <border>
      <left/>
      <right style="thin">
        <color rgb="FF000000"/>
      </right>
      <top style="thin">
        <color rgb="FF000000"/>
      </top>
      <bottom style="thin">
        <color rgb="FF7F7F7F"/>
      </bottom>
    </border>
    <border>
      <left/>
      <right style="thin">
        <color rgb="FF000000"/>
      </right>
      <top style="thin">
        <color rgb="FF7F7F7F"/>
      </top>
      <bottom style="thin">
        <color rgb="FF7F7F7F"/>
      </bottom>
    </border>
    <border>
      <left style="thin">
        <color rgb="FF000000"/>
      </left>
      <right style="thin">
        <color rgb="FF000000"/>
      </right>
      <bottom style="thin">
        <color rgb="FF000000"/>
      </bottom>
    </border>
    <border>
      <right style="thin">
        <color rgb="FF000000"/>
      </right>
      <bottom style="thin">
        <color rgb="FF000000"/>
      </bottom>
    </border>
    <border>
      <left style="thin">
        <color rgb="FFD9D9D9"/>
      </left>
      <right style="thin">
        <color rgb="FFD9D9D9"/>
      </right>
      <top style="thin">
        <color rgb="FFD9D9D9"/>
      </top>
      <bottom style="thin">
        <color rgb="FFD9D9D9"/>
      </bottom>
    </border>
    <border>
      <left/>
      <top/>
      <bottom/>
    </border>
    <border>
      <top/>
      <bottom/>
    </border>
    <border>
      <right/>
      <top/>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000000"/>
      </left>
      <right/>
      <top/>
      <bottom style="thin">
        <color rgb="FF000000"/>
      </bottom>
    </border>
    <border>
      <left/>
      <right style="thin">
        <color rgb="FF000000"/>
      </right>
      <top/>
      <bottom style="thin">
        <color rgb="FF7F7F7F"/>
      </bottom>
    </border>
    <border>
      <left style="thin">
        <color rgb="FF000000"/>
      </left>
      <right style="thin">
        <color rgb="FF000000"/>
      </right>
      <top/>
      <bottom/>
    </border>
    <border>
      <left/>
      <right style="thin">
        <color rgb="FF666666"/>
      </right>
      <top style="thin">
        <color rgb="FF666666"/>
      </top>
      <bottom style="thin">
        <color rgb="FF666666"/>
      </bottom>
    </border>
    <border>
      <left/>
      <right style="thin">
        <color rgb="FF666666"/>
      </right>
      <top/>
      <bottom style="thin">
        <color rgb="FF666666"/>
      </bottom>
    </border>
  </borders>
  <cellStyleXfs count="1">
    <xf borderId="0" fillId="0" fontId="0" numFmtId="0" applyAlignment="1" applyFont="1"/>
  </cellStyleXfs>
  <cellXfs count="155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3" xfId="0" applyAlignment="1" applyFont="1" applyNumberFormat="1">
      <alignment readingOrder="0"/>
    </xf>
    <xf borderId="0" fillId="2" fontId="2" numFmtId="0" xfId="0" applyAlignment="1" applyFill="1" applyFont="1">
      <alignment horizontal="center" readingOrder="0" shrinkToFit="0" vertical="bottom" wrapText="0"/>
    </xf>
    <xf borderId="0" fillId="0" fontId="3" numFmtId="0" xfId="0" applyAlignment="1" applyFont="1">
      <alignment readingOrder="0" shrinkToFit="0" vertical="bottom" wrapText="0"/>
    </xf>
    <xf borderId="1" fillId="3" fontId="4" numFmtId="0" xfId="0" applyAlignment="1" applyBorder="1" applyFill="1" applyFont="1">
      <alignment horizontal="center" readingOrder="0" shrinkToFit="0" vertical="center" wrapText="0"/>
    </xf>
    <xf borderId="0" fillId="0" fontId="5" numFmtId="0" xfId="0" applyAlignment="1" applyFont="1">
      <alignment readingOrder="0" shrinkToFit="0" vertical="top" wrapText="1"/>
    </xf>
    <xf borderId="2" fillId="3" fontId="4" numFmtId="0" xfId="0" applyAlignment="1" applyBorder="1" applyFont="1">
      <alignment horizontal="center" readingOrder="0" shrinkToFit="0" vertical="center" wrapText="0"/>
    </xf>
    <xf borderId="0" fillId="0" fontId="6" numFmtId="0" xfId="0" applyAlignment="1" applyFont="1">
      <alignment horizontal="center" readingOrder="0" shrinkToFit="0" vertical="center" wrapText="0"/>
    </xf>
    <xf borderId="0" fillId="0" fontId="6" numFmtId="0" xfId="0" applyAlignment="1" applyFont="1">
      <alignment horizontal="center" readingOrder="0" shrinkToFit="0" vertical="center" wrapText="1"/>
    </xf>
    <xf borderId="0" fillId="0" fontId="5" numFmtId="0" xfId="0" applyAlignment="1" applyFont="1">
      <alignment horizontal="right" readingOrder="0" shrinkToFit="0" vertical="top" wrapText="1"/>
    </xf>
    <xf borderId="0" fillId="0" fontId="5" numFmtId="164" xfId="0" applyAlignment="1" applyFont="1" applyNumberFormat="1">
      <alignment readingOrder="0" shrinkToFit="0" vertical="top" wrapText="1"/>
    </xf>
    <xf borderId="0" fillId="0" fontId="5" numFmtId="164" xfId="0" applyAlignment="1" applyFont="1" applyNumberFormat="1">
      <alignment horizontal="right" readingOrder="0" shrinkToFit="0" vertical="top" wrapText="1"/>
    </xf>
    <xf borderId="3" fillId="3" fontId="4" numFmtId="0" xfId="0" applyAlignment="1" applyBorder="1" applyFont="1">
      <alignment horizontal="center" readingOrder="0" shrinkToFit="0" vertical="center" wrapText="0"/>
    </xf>
    <xf borderId="0" fillId="0" fontId="3" numFmtId="0" xfId="0" applyAlignment="1" applyFont="1">
      <alignment shrinkToFit="0" vertical="bottom" wrapText="0"/>
    </xf>
    <xf borderId="4" fillId="4" fontId="7" numFmtId="0" xfId="0" applyAlignment="1" applyBorder="1" applyFill="1" applyFont="1">
      <alignment horizontal="center" readingOrder="0" shrinkToFit="0" vertical="center" wrapText="0"/>
    </xf>
    <xf borderId="0" fillId="5" fontId="5" numFmtId="0" xfId="0" applyAlignment="1" applyFill="1" applyFont="1">
      <alignment readingOrder="0" shrinkToFit="0" vertical="top" wrapText="1"/>
    </xf>
    <xf borderId="5" fillId="4" fontId="7" numFmtId="0" xfId="0" applyAlignment="1" applyBorder="1" applyFont="1">
      <alignment readingOrder="0" shrinkToFit="0" vertical="center" wrapText="0"/>
    </xf>
    <xf borderId="5" fillId="4" fontId="7" numFmtId="0" xfId="0" applyAlignment="1" applyBorder="1" applyFont="1">
      <alignment readingOrder="0" shrinkToFit="0" vertical="center" wrapText="1"/>
    </xf>
    <xf borderId="0" fillId="5" fontId="5" numFmtId="0" xfId="0" applyAlignment="1" applyFont="1">
      <alignment horizontal="right" readingOrder="0" shrinkToFit="0" vertical="top" wrapText="1"/>
    </xf>
    <xf borderId="5" fillId="4" fontId="7" numFmtId="0" xfId="0" applyAlignment="1" applyBorder="1" applyFont="1">
      <alignment horizontal="center" readingOrder="0" shrinkToFit="0" vertical="center" wrapText="0"/>
    </xf>
    <xf borderId="0" fillId="5" fontId="5" numFmtId="164" xfId="0" applyAlignment="1" applyFont="1" applyNumberFormat="1">
      <alignment readingOrder="0" shrinkToFit="0" vertical="top" wrapText="1"/>
    </xf>
    <xf borderId="0" fillId="5" fontId="5" numFmtId="164" xfId="0" applyAlignment="1" applyFont="1" applyNumberFormat="1">
      <alignment horizontal="right" readingOrder="0" shrinkToFit="0" vertical="top" wrapText="1"/>
    </xf>
    <xf borderId="0" fillId="5" fontId="3" numFmtId="0" xfId="0" applyAlignment="1" applyFont="1">
      <alignment readingOrder="0" shrinkToFit="0" vertical="bottom" wrapText="0"/>
    </xf>
    <xf borderId="0" fillId="5" fontId="1" numFmtId="0" xfId="0" applyFont="1"/>
    <xf borderId="5" fillId="4" fontId="7" numFmtId="164" xfId="0" applyAlignment="1" applyBorder="1" applyFont="1" applyNumberFormat="1">
      <alignment horizontal="center" readingOrder="0" shrinkToFit="0" vertical="center" wrapText="0"/>
    </xf>
    <xf borderId="5" fillId="4" fontId="7" numFmtId="3" xfId="0" applyAlignment="1" applyBorder="1" applyFont="1" applyNumberFormat="1">
      <alignment horizontal="center" readingOrder="0" shrinkToFit="0" vertical="center" wrapText="0"/>
    </xf>
    <xf borderId="5" fillId="4" fontId="7" numFmtId="0" xfId="0" applyAlignment="1" applyBorder="1" applyFont="1">
      <alignment horizontal="center" shrinkToFit="0" vertical="center" wrapText="0"/>
    </xf>
    <xf borderId="6" fillId="4" fontId="7" numFmtId="0" xfId="0" applyAlignment="1" applyBorder="1" applyFont="1">
      <alignment horizontal="center" shrinkToFit="0" vertical="center" wrapText="0"/>
    </xf>
    <xf borderId="0" fillId="6" fontId="8" numFmtId="0" xfId="0" applyAlignment="1" applyFill="1" applyFont="1">
      <alignment readingOrder="0" shrinkToFit="0" vertical="center" wrapText="0"/>
    </xf>
    <xf borderId="7" fillId="7" fontId="7" numFmtId="0" xfId="0" applyAlignment="1" applyBorder="1" applyFill="1" applyFont="1">
      <alignment horizontal="center" readingOrder="0" shrinkToFit="0" vertical="center" wrapText="0"/>
    </xf>
    <xf borderId="0" fillId="6" fontId="7" numFmtId="0" xfId="0" applyAlignment="1" applyFont="1">
      <alignment readingOrder="0" shrinkToFit="0" vertical="center" wrapText="1"/>
    </xf>
    <xf borderId="8" fillId="7" fontId="7" numFmtId="0" xfId="0" applyAlignment="1" applyBorder="1" applyFont="1">
      <alignment readingOrder="0" shrinkToFit="0" vertical="center" wrapText="0"/>
    </xf>
    <xf borderId="0" fillId="6" fontId="7" numFmtId="0" xfId="0" applyAlignment="1" applyFont="1">
      <alignment readingOrder="0" shrinkToFit="0" vertical="center" wrapText="0"/>
    </xf>
    <xf borderId="0" fillId="6" fontId="7" numFmtId="0" xfId="0" applyAlignment="1" applyFont="1">
      <alignment horizontal="center" readingOrder="0" shrinkToFit="0" vertical="center" wrapText="0"/>
    </xf>
    <xf borderId="8" fillId="7" fontId="7" numFmtId="0" xfId="0" applyAlignment="1" applyBorder="1" applyFont="1">
      <alignment horizontal="center" readingOrder="0" shrinkToFit="0" vertical="center" wrapText="0"/>
    </xf>
    <xf borderId="5" fillId="6" fontId="7" numFmtId="0" xfId="0" applyAlignment="1" applyBorder="1" applyFont="1">
      <alignment horizontal="center" readingOrder="0" shrinkToFit="0" vertical="center" wrapText="0"/>
    </xf>
    <xf borderId="0" fillId="6" fontId="7" numFmtId="164" xfId="0" applyAlignment="1" applyFont="1" applyNumberFormat="1">
      <alignment horizontal="center" readingOrder="0" shrinkToFit="0" vertical="center" wrapText="0"/>
    </xf>
    <xf borderId="0" fillId="6" fontId="7" numFmtId="3" xfId="0" applyAlignment="1" applyFont="1" applyNumberFormat="1">
      <alignment horizontal="center" readingOrder="0" shrinkToFit="0" vertical="center" wrapText="0"/>
    </xf>
    <xf borderId="8" fillId="7" fontId="7" numFmtId="164" xfId="0" applyAlignment="1" applyBorder="1" applyFont="1" applyNumberFormat="1">
      <alignment horizontal="center" readingOrder="0" shrinkToFit="0" vertical="center" wrapText="0"/>
    </xf>
    <xf borderId="0" fillId="6" fontId="7" numFmtId="0" xfId="0" applyAlignment="1" applyFont="1">
      <alignment horizontal="center" shrinkToFit="0" vertical="center" wrapText="0"/>
    </xf>
    <xf borderId="0" fillId="6" fontId="1" numFmtId="0" xfId="0" applyFont="1"/>
    <xf borderId="0" fillId="5" fontId="3" numFmtId="0" xfId="0" applyAlignment="1" applyFont="1">
      <alignment shrinkToFit="0" vertical="bottom" wrapText="0"/>
    </xf>
    <xf borderId="8" fillId="7" fontId="7" numFmtId="3" xfId="0" applyAlignment="1" applyBorder="1" applyFont="1" applyNumberFormat="1">
      <alignment horizontal="center" readingOrder="0" shrinkToFit="0" vertical="center" wrapText="0"/>
    </xf>
    <xf borderId="8" fillId="7" fontId="7" numFmtId="0" xfId="0" applyAlignment="1" applyBorder="1" applyFont="1">
      <alignment horizontal="center" shrinkToFit="0" vertical="center" wrapText="0"/>
    </xf>
    <xf borderId="0" fillId="0" fontId="3" numFmtId="0" xfId="0" applyAlignment="1" applyFont="1">
      <alignment readingOrder="0" shrinkToFit="0" vertical="center" wrapText="0"/>
    </xf>
    <xf borderId="9" fillId="7" fontId="7" numFmtId="0" xfId="0" applyAlignment="1" applyBorder="1" applyFont="1">
      <alignment horizontal="center" shrinkToFit="0" vertical="center" wrapText="0"/>
    </xf>
    <xf borderId="0" fillId="8" fontId="9" numFmtId="0" xfId="0" applyAlignment="1" applyFill="1" applyFont="1">
      <alignment readingOrder="0" shrinkToFit="0" vertical="center" wrapText="1"/>
    </xf>
    <xf borderId="0" fillId="5" fontId="5" numFmtId="165" xfId="0" applyAlignment="1" applyFont="1" applyNumberFormat="1">
      <alignment horizontal="right" readingOrder="0" shrinkToFit="0" vertical="top" wrapText="1"/>
    </xf>
    <xf borderId="0" fillId="8" fontId="9" numFmtId="0" xfId="0" applyAlignment="1" applyFont="1">
      <alignment readingOrder="0" shrinkToFit="0" vertical="center" wrapText="0"/>
    </xf>
    <xf borderId="0" fillId="0" fontId="10" numFmtId="0" xfId="0" applyAlignment="1" applyFont="1">
      <alignment horizontal="center" readingOrder="0" shrinkToFit="0" vertical="top" wrapText="0"/>
    </xf>
    <xf borderId="0" fillId="8" fontId="9" numFmtId="0" xfId="0" applyAlignment="1" applyFont="1">
      <alignment horizontal="center" readingOrder="0" shrinkToFit="0" vertical="center" wrapText="0"/>
    </xf>
    <xf borderId="0" fillId="0" fontId="10" numFmtId="0" xfId="0" applyAlignment="1" applyFont="1">
      <alignment readingOrder="0" shrinkToFit="0" vertical="top" wrapText="0"/>
    </xf>
    <xf borderId="0" fillId="8" fontId="9" numFmtId="164" xfId="0" applyAlignment="1" applyFont="1" applyNumberFormat="1">
      <alignment horizontal="center" readingOrder="0" shrinkToFit="0" vertical="center" wrapText="0"/>
    </xf>
    <xf borderId="0" fillId="0" fontId="10" numFmtId="0" xfId="0" applyAlignment="1" applyFont="1">
      <alignment horizontal="center" readingOrder="0" shrinkToFit="0" vertical="center" wrapText="0"/>
    </xf>
    <xf borderId="0" fillId="8" fontId="9" numFmtId="3" xfId="0" applyAlignment="1" applyFont="1" applyNumberFormat="1">
      <alignment horizontal="center" readingOrder="0" shrinkToFit="0" vertical="center" wrapText="0"/>
    </xf>
    <xf borderId="0" fillId="8" fontId="9" numFmtId="0" xfId="0" applyAlignment="1" applyFont="1">
      <alignment horizontal="center" shrinkToFit="0" vertical="center" wrapText="0"/>
    </xf>
    <xf borderId="0" fillId="8" fontId="11" numFmtId="0" xfId="0" applyFont="1"/>
    <xf borderId="0" fillId="0" fontId="10" numFmtId="164" xfId="0" applyAlignment="1" applyFont="1" applyNumberFormat="1">
      <alignment horizontal="center" readingOrder="0" shrinkToFit="0" vertical="center" wrapText="0"/>
    </xf>
    <xf borderId="0" fillId="0" fontId="10" numFmtId="3" xfId="0" applyAlignment="1" applyFont="1" applyNumberFormat="1">
      <alignment horizontal="center" readingOrder="0" shrinkToFit="0" vertical="center" wrapText="0"/>
    </xf>
    <xf borderId="0" fillId="0" fontId="10" numFmtId="0" xfId="0" applyAlignment="1" applyFont="1">
      <alignment horizontal="center" shrinkToFit="0" vertical="center" wrapText="0"/>
    </xf>
    <xf borderId="0" fillId="8" fontId="1" numFmtId="0" xfId="0" applyFont="1"/>
    <xf borderId="0" fillId="0" fontId="5" numFmtId="165" xfId="0" applyAlignment="1" applyFont="1" applyNumberFormat="1">
      <alignment horizontal="right" readingOrder="0" shrinkToFit="0" vertical="top" wrapText="1"/>
    </xf>
    <xf borderId="0" fillId="6" fontId="12" numFmtId="0" xfId="0" applyFont="1"/>
    <xf borderId="0" fillId="8" fontId="10" numFmtId="0" xfId="0" applyAlignment="1" applyFont="1">
      <alignment readingOrder="0" shrinkToFit="0" vertical="center" wrapText="1"/>
    </xf>
    <xf borderId="0" fillId="8" fontId="7" numFmtId="0" xfId="0" applyAlignment="1" applyFont="1">
      <alignment readingOrder="0" shrinkToFit="0" vertical="center" wrapText="0"/>
    </xf>
    <xf borderId="0" fillId="8" fontId="7" numFmtId="0" xfId="0" applyAlignment="1" applyFont="1">
      <alignment horizontal="center" readingOrder="0" shrinkToFit="0" vertical="center" wrapText="0"/>
    </xf>
    <xf borderId="5" fillId="8" fontId="7" numFmtId="0" xfId="0" applyAlignment="1" applyBorder="1" applyFont="1">
      <alignment horizontal="center" readingOrder="0" shrinkToFit="0" vertical="center" wrapText="0"/>
    </xf>
    <xf borderId="0" fillId="8" fontId="7" numFmtId="3" xfId="0" applyAlignment="1" applyFont="1" applyNumberFormat="1">
      <alignment horizontal="center" readingOrder="0" shrinkToFit="0" vertical="center" wrapText="0"/>
    </xf>
    <xf borderId="0" fillId="8" fontId="7" numFmtId="0" xfId="0" applyAlignment="1" applyFont="1">
      <alignment horizontal="center" shrinkToFit="0" vertical="center" wrapText="0"/>
    </xf>
    <xf borderId="0" fillId="0" fontId="5" numFmtId="166" xfId="0" applyAlignment="1" applyFont="1" applyNumberFormat="1">
      <alignment readingOrder="0" shrinkToFit="0" vertical="top" wrapText="1"/>
    </xf>
    <xf borderId="0" fillId="0" fontId="5" numFmtId="166" xfId="0" applyAlignment="1" applyFont="1" applyNumberFormat="1">
      <alignment horizontal="right" readingOrder="0" shrinkToFit="0" vertical="top" wrapText="1"/>
    </xf>
    <xf borderId="0" fillId="0" fontId="5" numFmtId="0" xfId="0" applyAlignment="1" applyFont="1">
      <alignment readingOrder="0" shrinkToFit="0" vertical="top" wrapText="1"/>
    </xf>
    <xf borderId="0" fillId="0" fontId="5" numFmtId="0" xfId="0" applyAlignment="1" applyFont="1">
      <alignment horizontal="right" readingOrder="0" shrinkToFit="0" vertical="top" wrapText="1"/>
    </xf>
    <xf borderId="0" fillId="0" fontId="5" numFmtId="165" xfId="0" applyAlignment="1" applyFont="1" applyNumberFormat="1">
      <alignment horizontal="right" readingOrder="0" shrinkToFit="0" vertical="top" wrapText="1"/>
    </xf>
    <xf borderId="0" fillId="8" fontId="13" numFmtId="0" xfId="0" applyAlignment="1" applyFont="1">
      <alignment vertical="bottom"/>
    </xf>
    <xf borderId="10" fillId="8" fontId="13" numFmtId="0" xfId="0" applyAlignment="1" applyBorder="1" applyFont="1">
      <alignment shrinkToFit="0" vertical="center" wrapText="0"/>
    </xf>
    <xf borderId="10" fillId="8" fontId="13" numFmtId="164" xfId="0" applyAlignment="1" applyBorder="1" applyFont="1" applyNumberFormat="1">
      <alignment readingOrder="0" shrinkToFit="0" vertical="center" wrapText="0"/>
    </xf>
    <xf borderId="10" fillId="8" fontId="13" numFmtId="3" xfId="0" applyAlignment="1" applyBorder="1" applyFont="1" applyNumberFormat="1">
      <alignment shrinkToFit="0" vertical="center" wrapText="0"/>
    </xf>
    <xf borderId="10" fillId="8" fontId="13" numFmtId="0" xfId="0" applyAlignment="1" applyBorder="1" applyFont="1">
      <alignment shrinkToFit="0" vertical="center" wrapText="0"/>
    </xf>
    <xf borderId="11" fillId="8" fontId="13" numFmtId="0" xfId="0" applyAlignment="1" applyBorder="1" applyFont="1">
      <alignment shrinkToFit="0" vertical="center" wrapText="0"/>
    </xf>
    <xf borderId="0" fillId="0" fontId="5" numFmtId="0" xfId="0" applyAlignment="1" applyFont="1">
      <alignment shrinkToFit="0" vertical="top" wrapText="1"/>
    </xf>
    <xf borderId="0" fillId="0" fontId="3" numFmtId="0" xfId="0" applyAlignment="1" applyFont="1">
      <alignment readingOrder="0" shrinkToFit="0" wrapText="0"/>
    </xf>
    <xf borderId="0" fillId="8" fontId="9" numFmtId="0" xfId="0" applyAlignment="1" applyFont="1">
      <alignment readingOrder="0" shrinkToFit="0" wrapText="1"/>
    </xf>
    <xf borderId="0" fillId="8" fontId="13" numFmtId="0" xfId="0" applyFont="1"/>
    <xf borderId="5" fillId="4" fontId="7" numFmtId="0" xfId="0" applyAlignment="1" applyBorder="1" applyFont="1">
      <alignment horizontal="center" readingOrder="0" shrinkToFit="0" wrapText="0"/>
    </xf>
    <xf borderId="0" fillId="8" fontId="13" numFmtId="164" xfId="0" applyAlignment="1" applyFont="1" applyNumberFormat="1">
      <alignment readingOrder="0"/>
    </xf>
    <xf borderId="0" fillId="8" fontId="13" numFmtId="3" xfId="0" applyFont="1" applyNumberFormat="1"/>
    <xf borderId="0" fillId="8" fontId="13" numFmtId="0" xfId="0" applyFont="1"/>
    <xf borderId="0" fillId="9" fontId="1" numFmtId="0" xfId="0" applyFill="1" applyFont="1"/>
    <xf borderId="12" fillId="7" fontId="7" numFmtId="0" xfId="0" applyAlignment="1" applyBorder="1" applyFont="1">
      <alignment horizontal="center" readingOrder="0" shrinkToFit="0" vertical="center" wrapText="0"/>
    </xf>
    <xf borderId="13" fillId="7" fontId="7" numFmtId="0" xfId="0" applyAlignment="1" applyBorder="1" applyFont="1">
      <alignment readingOrder="0" shrinkToFit="0" vertical="center" wrapText="0"/>
    </xf>
    <xf borderId="0" fillId="8" fontId="10" numFmtId="0" xfId="0" applyAlignment="1" applyFont="1">
      <alignment readingOrder="0" shrinkToFit="0" wrapText="1"/>
    </xf>
    <xf borderId="10" fillId="8" fontId="13" numFmtId="0" xfId="0" applyBorder="1" applyFont="1"/>
    <xf borderId="13" fillId="7" fontId="7" numFmtId="0" xfId="0" applyAlignment="1" applyBorder="1" applyFont="1">
      <alignment horizontal="center" readingOrder="0" shrinkToFit="0" vertical="center" wrapText="0"/>
    </xf>
    <xf borderId="10" fillId="8" fontId="13" numFmtId="164" xfId="0" applyAlignment="1" applyBorder="1" applyFont="1" applyNumberFormat="1">
      <alignment readingOrder="0"/>
    </xf>
    <xf borderId="10" fillId="8" fontId="13" numFmtId="3" xfId="0" applyBorder="1" applyFont="1" applyNumberFormat="1"/>
    <xf borderId="10" fillId="8" fontId="13" numFmtId="0" xfId="0" applyBorder="1" applyFont="1"/>
    <xf borderId="13" fillId="7" fontId="7" numFmtId="164" xfId="0" applyAlignment="1" applyBorder="1" applyFont="1" applyNumberFormat="1">
      <alignment horizontal="center" readingOrder="0" shrinkToFit="0" vertical="center" wrapText="0"/>
    </xf>
    <xf borderId="11" fillId="8" fontId="13" numFmtId="0" xfId="0" applyBorder="1" applyFont="1"/>
    <xf borderId="13" fillId="7" fontId="7" numFmtId="3" xfId="0" applyAlignment="1" applyBorder="1" applyFont="1" applyNumberFormat="1">
      <alignment horizontal="center" readingOrder="0" shrinkToFit="0" vertical="center" wrapText="0"/>
    </xf>
    <xf borderId="13" fillId="7" fontId="7" numFmtId="0" xfId="0" applyAlignment="1" applyBorder="1" applyFont="1">
      <alignment horizontal="center" shrinkToFit="0" vertical="center" wrapText="0"/>
    </xf>
    <xf borderId="14" fillId="7" fontId="7" numFmtId="0" xfId="0" applyAlignment="1" applyBorder="1" applyFont="1">
      <alignment horizontal="center" shrinkToFit="0" vertical="center" wrapText="0"/>
    </xf>
    <xf borderId="0" fillId="6" fontId="8" numFmtId="0" xfId="0" applyAlignment="1" applyFont="1">
      <alignment readingOrder="0" shrinkToFit="0" wrapText="0"/>
    </xf>
    <xf borderId="0" fillId="6" fontId="8" numFmtId="0" xfId="0" applyAlignment="1" applyFont="1">
      <alignment readingOrder="0" shrinkToFit="0" wrapText="1"/>
    </xf>
    <xf borderId="0" fillId="6" fontId="8" numFmtId="0" xfId="0" applyAlignment="1" applyFont="1">
      <alignment readingOrder="0"/>
    </xf>
    <xf borderId="5" fillId="6" fontId="7" numFmtId="0" xfId="0" applyAlignment="1" applyBorder="1" applyFont="1">
      <alignment horizontal="center" readingOrder="0" shrinkToFit="0" wrapText="0"/>
    </xf>
    <xf borderId="0" fillId="6" fontId="8" numFmtId="0" xfId="0" applyAlignment="1" applyFont="1">
      <alignment horizontal="right" readingOrder="0" shrinkToFit="0" wrapText="0"/>
    </xf>
    <xf borderId="0" fillId="6" fontId="8" numFmtId="164" xfId="0" applyAlignment="1" applyFont="1" applyNumberFormat="1">
      <alignment horizontal="right" readingOrder="0" shrinkToFit="0" wrapText="0"/>
    </xf>
    <xf borderId="0" fillId="6" fontId="8" numFmtId="3" xfId="0" applyAlignment="1" applyFont="1" applyNumberFormat="1">
      <alignment horizontal="right" readingOrder="0" shrinkToFit="0" wrapText="0"/>
    </xf>
    <xf borderId="0" fillId="6" fontId="8" numFmtId="0" xfId="0" applyAlignment="1" applyFont="1">
      <alignment shrinkToFit="0" wrapText="0"/>
    </xf>
    <xf borderId="0" fillId="10" fontId="1" numFmtId="0" xfId="0" applyFill="1" applyFont="1"/>
    <xf borderId="0" fillId="0" fontId="1" numFmtId="0" xfId="0" applyAlignment="1" applyFont="1">
      <alignment shrinkToFit="0" wrapText="1"/>
    </xf>
    <xf borderId="0" fillId="0" fontId="14" numFmtId="0" xfId="0" applyAlignment="1" applyFont="1">
      <alignment horizontal="center" readingOrder="0" shrinkToFit="0" vertical="center" wrapText="0"/>
    </xf>
    <xf borderId="0" fillId="0" fontId="14" numFmtId="0" xfId="0" applyAlignment="1" applyFont="1">
      <alignment horizontal="center" readingOrder="0" shrinkToFit="0" vertical="center" wrapText="0"/>
    </xf>
    <xf borderId="15" fillId="8" fontId="15" numFmtId="0" xfId="0" applyAlignment="1" applyBorder="1" applyFont="1">
      <alignment readingOrder="0" shrinkToFit="0" vertical="bottom" wrapText="0"/>
    </xf>
    <xf borderId="15" fillId="0" fontId="15" numFmtId="0" xfId="0" applyAlignment="1" applyBorder="1" applyFont="1">
      <alignment readingOrder="0" shrinkToFit="0" vertical="bottom" wrapText="0"/>
    </xf>
    <xf borderId="15" fillId="0" fontId="15" numFmtId="0" xfId="0" applyAlignment="1" applyBorder="1" applyFont="1">
      <alignment readingOrder="0" shrinkToFit="0" vertical="bottom" wrapText="0"/>
    </xf>
    <xf borderId="15" fillId="0" fontId="16" numFmtId="0" xfId="0" applyAlignment="1" applyBorder="1" applyFont="1">
      <alignment readingOrder="0" shrinkToFit="0" vertical="bottom" wrapText="0"/>
    </xf>
    <xf borderId="15" fillId="8" fontId="15" numFmtId="3" xfId="0" applyAlignment="1" applyBorder="1" applyFont="1" applyNumberFormat="1">
      <alignment readingOrder="0" shrinkToFit="0" vertical="bottom" wrapText="0"/>
    </xf>
    <xf borderId="15" fillId="0" fontId="17" numFmtId="49" xfId="0" applyAlignment="1" applyBorder="1" applyFont="1" applyNumberFormat="1">
      <alignment readingOrder="0" shrinkToFit="0" vertical="bottom" wrapText="0"/>
    </xf>
    <xf borderId="15" fillId="0" fontId="1" numFmtId="0" xfId="0" applyAlignment="1" applyBorder="1" applyFont="1">
      <alignment horizontal="center" readingOrder="0"/>
    </xf>
    <xf borderId="16" fillId="0" fontId="1" numFmtId="0" xfId="0" applyAlignment="1" applyBorder="1" applyFont="1">
      <alignment horizontal="center" readingOrder="0"/>
    </xf>
    <xf borderId="17" fillId="0" fontId="18" numFmtId="0" xfId="0" applyBorder="1" applyFont="1"/>
    <xf borderId="18" fillId="0" fontId="18" numFmtId="0" xfId="0" applyBorder="1" applyFont="1"/>
    <xf borderId="15" fillId="0" fontId="1" numFmtId="0" xfId="0" applyAlignment="1" applyBorder="1" applyFont="1">
      <alignment readingOrder="0"/>
    </xf>
    <xf borderId="15" fillId="0" fontId="1" numFmtId="0" xfId="0" applyBorder="1" applyFont="1"/>
    <xf borderId="15" fillId="8" fontId="19" numFmtId="0" xfId="0" applyAlignment="1" applyBorder="1" applyFont="1">
      <alignment horizontal="center" shrinkToFit="0" vertical="center" wrapText="1"/>
    </xf>
    <xf borderId="15" fillId="8" fontId="19" numFmtId="0" xfId="0" applyAlignment="1" applyBorder="1" applyFont="1">
      <alignment horizontal="left" shrinkToFit="0" vertical="center" wrapText="1"/>
    </xf>
    <xf borderId="15" fillId="8" fontId="19" numFmtId="167" xfId="0" applyAlignment="1" applyBorder="1" applyFont="1" applyNumberFormat="1">
      <alignment horizontal="center" shrinkToFit="0" vertical="center" wrapText="1"/>
    </xf>
    <xf borderId="15" fillId="11" fontId="20" numFmtId="168" xfId="0" applyAlignment="1" applyBorder="1" applyFill="1" applyFont="1" applyNumberFormat="1">
      <alignment horizontal="center" vertical="center"/>
    </xf>
    <xf borderId="15" fillId="11" fontId="20" numFmtId="169" xfId="0" applyAlignment="1" applyBorder="1" applyFont="1" applyNumberFormat="1">
      <alignment horizontal="center" vertical="center"/>
    </xf>
    <xf borderId="15" fillId="8" fontId="19" numFmtId="0" xfId="0" applyAlignment="1" applyBorder="1" applyFont="1">
      <alignment horizontal="center" vertical="center"/>
    </xf>
    <xf borderId="15" fillId="8" fontId="3" numFmtId="0" xfId="0" applyAlignment="1" applyBorder="1" applyFont="1">
      <alignment horizontal="left" vertical="center"/>
    </xf>
    <xf borderId="15" fillId="8" fontId="19" numFmtId="0" xfId="0" applyAlignment="1" applyBorder="1" applyFont="1">
      <alignment vertical="center"/>
    </xf>
    <xf borderId="15" fillId="8" fontId="21" numFmtId="0" xfId="0" applyAlignment="1" applyBorder="1" applyFont="1">
      <alignment vertical="center"/>
    </xf>
    <xf borderId="15" fillId="8" fontId="19" numFmtId="0" xfId="0" applyAlignment="1" applyBorder="1" applyFont="1">
      <alignment shrinkToFit="0" vertical="center" wrapText="1"/>
    </xf>
    <xf borderId="19" fillId="8" fontId="19" numFmtId="0" xfId="0" applyAlignment="1" applyBorder="1" applyFont="1">
      <alignment vertical="center"/>
    </xf>
    <xf borderId="15" fillId="8" fontId="20" numFmtId="0" xfId="0" applyAlignment="1" applyBorder="1" applyFont="1">
      <alignment horizontal="center" shrinkToFit="0" vertical="center" wrapText="1"/>
    </xf>
    <xf borderId="15" fillId="8" fontId="20" numFmtId="4" xfId="0" applyAlignment="1" applyBorder="1" applyFont="1" applyNumberFormat="1">
      <alignment horizontal="center" shrinkToFit="0" vertical="center" wrapText="1"/>
    </xf>
    <xf borderId="15" fillId="8" fontId="20" numFmtId="167" xfId="0" applyAlignment="1" applyBorder="1" applyFont="1" applyNumberFormat="1">
      <alignment horizontal="center" shrinkToFit="0" vertical="center" wrapText="1"/>
    </xf>
    <xf borderId="15" fillId="11" fontId="20" numFmtId="168" xfId="0" applyAlignment="1" applyBorder="1" applyFont="1" applyNumberFormat="1">
      <alignment horizontal="center" shrinkToFit="0" vertical="center" wrapText="1"/>
    </xf>
    <xf borderId="15" fillId="11" fontId="20" numFmtId="169" xfId="0" applyAlignment="1" applyBorder="1" applyFont="1" applyNumberFormat="1">
      <alignment horizontal="center" shrinkToFit="0" vertical="center" wrapText="1"/>
    </xf>
    <xf borderId="15" fillId="8" fontId="20" numFmtId="4" xfId="0" applyAlignment="1" applyBorder="1" applyFont="1" applyNumberFormat="1">
      <alignment horizontal="center" vertical="center"/>
    </xf>
    <xf borderId="15" fillId="8" fontId="8" numFmtId="4" xfId="0" applyAlignment="1" applyBorder="1" applyFont="1" applyNumberFormat="1">
      <alignment horizontal="center" vertical="center"/>
    </xf>
    <xf borderId="15" fillId="8" fontId="21" numFmtId="168" xfId="0" applyAlignment="1" applyBorder="1" applyFont="1" applyNumberFormat="1">
      <alignment horizontal="center" shrinkToFit="0" vertical="center" wrapText="1"/>
    </xf>
    <xf borderId="15" fillId="8" fontId="20" numFmtId="170" xfId="0" applyAlignment="1" applyBorder="1" applyFont="1" applyNumberFormat="1">
      <alignment horizontal="center" shrinkToFit="0" vertical="center" wrapText="1"/>
    </xf>
    <xf borderId="15" fillId="8" fontId="21" numFmtId="4" xfId="0" applyAlignment="1" applyBorder="1" applyFont="1" applyNumberFormat="1">
      <alignment horizontal="center" vertical="center"/>
    </xf>
    <xf borderId="19" fillId="8" fontId="20" numFmtId="0" xfId="0" applyAlignment="1" applyBorder="1" applyFont="1">
      <alignment horizontal="center" vertical="center"/>
    </xf>
    <xf borderId="15" fillId="8" fontId="19" numFmtId="4" xfId="0" applyAlignment="1" applyBorder="1" applyFont="1" applyNumberFormat="1">
      <alignment horizontal="left" shrinkToFit="0" vertical="center" wrapText="1"/>
    </xf>
    <xf borderId="20" fillId="8" fontId="19" numFmtId="4" xfId="0" applyAlignment="1" applyBorder="1" applyFont="1" applyNumberFormat="1">
      <alignment horizontal="left" shrinkToFit="0" vertical="center" wrapText="1"/>
    </xf>
    <xf borderId="15" fillId="8" fontId="19" numFmtId="4" xfId="0" applyAlignment="1" applyBorder="1" applyFont="1" applyNumberFormat="1">
      <alignment horizontal="center" shrinkToFit="0" vertical="center" wrapText="1"/>
    </xf>
    <xf borderId="15" fillId="8" fontId="19" numFmtId="171" xfId="0" applyAlignment="1" applyBorder="1" applyFont="1" applyNumberFormat="1">
      <alignment horizontal="center" shrinkToFit="0" vertical="center" wrapText="1"/>
    </xf>
    <xf borderId="15" fillId="8" fontId="19" numFmtId="14" xfId="0" applyAlignment="1" applyBorder="1" applyFont="1" applyNumberFormat="1">
      <alignment horizontal="center" shrinkToFit="0" vertical="center" wrapText="1"/>
    </xf>
    <xf borderId="21" fillId="8" fontId="22" numFmtId="0" xfId="0" applyAlignment="1" applyBorder="1" applyFont="1">
      <alignment horizontal="center" shrinkToFit="0" vertical="center" wrapText="1"/>
    </xf>
    <xf borderId="22" fillId="8" fontId="23" numFmtId="0" xfId="0" applyAlignment="1" applyBorder="1" applyFont="1">
      <alignment horizontal="center" vertical="center"/>
    </xf>
    <xf borderId="23" fillId="0" fontId="18" numFmtId="0" xfId="0" applyBorder="1" applyFont="1"/>
    <xf borderId="24" fillId="0" fontId="18" numFmtId="0" xfId="0" applyBorder="1" applyFont="1"/>
    <xf borderId="21" fillId="8" fontId="22" numFmtId="0" xfId="0" applyAlignment="1" applyBorder="1" applyFont="1">
      <alignment horizontal="right" shrinkToFit="0" vertical="center" wrapText="1"/>
    </xf>
    <xf borderId="15" fillId="8" fontId="20" numFmtId="172" xfId="0" applyAlignment="1" applyBorder="1" applyFont="1" applyNumberFormat="1">
      <alignment vertical="center"/>
    </xf>
    <xf borderId="21" fillId="8" fontId="22" numFmtId="167" xfId="0" applyAlignment="1" applyBorder="1" applyFont="1" applyNumberFormat="1">
      <alignment horizontal="center" shrinkToFit="0" vertical="center" wrapText="1"/>
    </xf>
    <xf borderId="21" fillId="8" fontId="24" numFmtId="168" xfId="0" applyAlignment="1" applyBorder="1" applyFont="1" applyNumberFormat="1">
      <alignment horizontal="center" vertical="center"/>
    </xf>
    <xf borderId="22" fillId="8" fontId="23" numFmtId="168" xfId="0" applyAlignment="1" applyBorder="1" applyFont="1" applyNumberFormat="1">
      <alignment horizontal="center" vertical="center"/>
    </xf>
    <xf borderId="25" fillId="0" fontId="18" numFmtId="0" xfId="0" applyBorder="1" applyFont="1"/>
    <xf borderId="15" fillId="8" fontId="21" numFmtId="172" xfId="0" applyAlignment="1" applyBorder="1" applyFont="1" applyNumberFormat="1">
      <alignment vertical="center"/>
    </xf>
    <xf borderId="26" fillId="0" fontId="18" numFmtId="0" xfId="0" applyBorder="1" applyFont="1"/>
    <xf borderId="27" fillId="8" fontId="19" numFmtId="4" xfId="0" applyAlignment="1" applyBorder="1" applyFont="1" applyNumberFormat="1">
      <alignment horizontal="left" shrinkToFit="0" vertical="center" wrapText="1"/>
    </xf>
    <xf borderId="28" fillId="8" fontId="19" numFmtId="4" xfId="0" applyAlignment="1" applyBorder="1" applyFont="1" applyNumberFormat="1">
      <alignment horizontal="left" shrinkToFit="0" vertical="center" wrapText="1"/>
    </xf>
    <xf borderId="21" fillId="8" fontId="25" numFmtId="0" xfId="0" applyBorder="1" applyFont="1"/>
    <xf borderId="28" fillId="8" fontId="3" numFmtId="0" xfId="0" applyAlignment="1" applyBorder="1" applyFont="1">
      <alignment horizontal="center"/>
    </xf>
    <xf borderId="20" fillId="8" fontId="3" numFmtId="0" xfId="0" applyAlignment="1" applyBorder="1" applyFont="1">
      <alignment horizontal="left"/>
    </xf>
    <xf borderId="29" fillId="0" fontId="18" numFmtId="0" xfId="0" applyBorder="1" applyFont="1"/>
    <xf borderId="30" fillId="0" fontId="18" numFmtId="0" xfId="0" applyBorder="1" applyFont="1"/>
    <xf borderId="31" fillId="0" fontId="18" numFmtId="0" xfId="0" applyBorder="1" applyFont="1"/>
    <xf borderId="21" fillId="8" fontId="23" numFmtId="168" xfId="0" applyAlignment="1" applyBorder="1" applyFont="1" applyNumberFormat="1">
      <alignment horizontal="center" vertical="center"/>
    </xf>
    <xf borderId="21" fillId="8" fontId="23" numFmtId="168" xfId="0" applyAlignment="1" applyBorder="1" applyFont="1" applyNumberFormat="1">
      <alignment horizontal="left" shrinkToFit="0" vertical="center" wrapText="1"/>
    </xf>
    <xf borderId="21" fillId="8" fontId="22" numFmtId="0" xfId="0" applyAlignment="1" applyBorder="1" applyFont="1">
      <alignment vertical="center"/>
    </xf>
    <xf borderId="21" fillId="8" fontId="22" numFmtId="0" xfId="0" applyAlignment="1" applyBorder="1" applyFont="1">
      <alignment horizontal="left" shrinkToFit="0" vertical="center" wrapText="1"/>
    </xf>
    <xf borderId="21" fillId="8" fontId="24" numFmtId="0" xfId="0" applyAlignment="1" applyBorder="1" applyFont="1">
      <alignment vertical="center"/>
    </xf>
    <xf borderId="21" fillId="8" fontId="22" numFmtId="0" xfId="0" applyAlignment="1" applyBorder="1" applyFont="1">
      <alignment shrinkToFit="0" vertical="center" wrapText="1"/>
    </xf>
    <xf quotePrefix="1" borderId="15" fillId="8" fontId="19" numFmtId="0" xfId="0" applyAlignment="1" applyBorder="1" applyFont="1">
      <alignment horizontal="center" shrinkToFit="0" vertical="center" wrapText="1"/>
    </xf>
    <xf borderId="15" fillId="8" fontId="22" numFmtId="0" xfId="0" applyAlignment="1" applyBorder="1" applyFont="1">
      <alignment horizontal="center" shrinkToFit="0" vertical="center" wrapText="1"/>
    </xf>
    <xf borderId="15" fillId="8" fontId="22" numFmtId="0" xfId="0" applyAlignment="1" applyBorder="1" applyFont="1">
      <alignment horizontal="left" shrinkToFit="0" vertical="center" wrapText="1"/>
    </xf>
    <xf borderId="15" fillId="8" fontId="22" numFmtId="0" xfId="0" applyAlignment="1" applyBorder="1" applyFont="1">
      <alignment horizontal="right" shrinkToFit="0" vertical="center" wrapText="1"/>
    </xf>
    <xf borderId="15" fillId="8" fontId="22" numFmtId="167" xfId="0" applyAlignment="1" applyBorder="1" applyFont="1" applyNumberFormat="1">
      <alignment horizontal="center" shrinkToFit="0" vertical="center" wrapText="1"/>
    </xf>
    <xf borderId="15" fillId="8" fontId="24" numFmtId="168" xfId="0" applyAlignment="1" applyBorder="1" applyFont="1" applyNumberFormat="1">
      <alignment horizontal="center" vertical="center"/>
    </xf>
    <xf borderId="15" fillId="8" fontId="24" numFmtId="169" xfId="0" applyAlignment="1" applyBorder="1" applyFont="1" applyNumberFormat="1">
      <alignment horizontal="center" vertical="center"/>
    </xf>
    <xf borderId="15" fillId="8" fontId="22" numFmtId="0" xfId="0" applyAlignment="1" applyBorder="1" applyFont="1">
      <alignment horizontal="center" vertical="center"/>
    </xf>
    <xf borderId="15" fillId="8" fontId="22" numFmtId="0" xfId="0" applyAlignment="1" applyBorder="1" applyFont="1">
      <alignment vertical="center"/>
    </xf>
    <xf borderId="15" fillId="8" fontId="24" numFmtId="0" xfId="0" applyAlignment="1" applyBorder="1" applyFont="1">
      <alignment vertical="center"/>
    </xf>
    <xf borderId="15" fillId="8" fontId="22" numFmtId="0" xfId="0" applyAlignment="1" applyBorder="1" applyFont="1">
      <alignment shrinkToFit="0" vertical="center" wrapText="1"/>
    </xf>
    <xf borderId="19" fillId="8" fontId="22" numFmtId="0" xfId="0" applyAlignment="1" applyBorder="1" applyFont="1">
      <alignment vertical="center"/>
    </xf>
    <xf borderId="15" fillId="8" fontId="24" numFmtId="0" xfId="0" applyAlignment="1" applyBorder="1" applyFont="1">
      <alignment horizontal="center" shrinkToFit="0" vertical="center" wrapText="1"/>
    </xf>
    <xf borderId="15" fillId="8" fontId="24" numFmtId="4" xfId="0" applyAlignment="1" applyBorder="1" applyFont="1" applyNumberFormat="1">
      <alignment horizontal="center" shrinkToFit="0" vertical="center" wrapText="1"/>
    </xf>
    <xf borderId="21" fillId="8" fontId="26" numFmtId="0" xfId="0" applyAlignment="1" applyBorder="1" applyFont="1">
      <alignment horizontal="left"/>
    </xf>
    <xf borderId="15" fillId="8" fontId="24" numFmtId="4" xfId="0" applyAlignment="1" applyBorder="1" applyFont="1" applyNumberFormat="1">
      <alignment horizontal="right" shrinkToFit="0" vertical="center" wrapText="1"/>
    </xf>
    <xf borderId="15" fillId="8" fontId="24" numFmtId="167" xfId="0" applyAlignment="1" applyBorder="1" applyFont="1" applyNumberFormat="1">
      <alignment horizontal="center" shrinkToFit="0" vertical="center" wrapText="1"/>
    </xf>
    <xf borderId="15" fillId="8" fontId="24" numFmtId="168" xfId="0" applyAlignment="1" applyBorder="1" applyFont="1" applyNumberFormat="1">
      <alignment horizontal="center" shrinkToFit="0" vertical="center" wrapText="1"/>
    </xf>
    <xf borderId="20" fillId="8" fontId="24" numFmtId="168" xfId="0" applyAlignment="1" applyBorder="1" applyFont="1" applyNumberFormat="1">
      <alignment horizontal="center" shrinkToFit="0" vertical="center" wrapText="1"/>
    </xf>
    <xf borderId="20" fillId="8" fontId="24" numFmtId="169" xfId="0" applyAlignment="1" applyBorder="1" applyFont="1" applyNumberFormat="1">
      <alignment horizontal="center" shrinkToFit="0" vertical="center" wrapText="1"/>
    </xf>
    <xf borderId="20" fillId="8" fontId="24" numFmtId="4" xfId="0" applyAlignment="1" applyBorder="1" applyFont="1" applyNumberFormat="1">
      <alignment horizontal="center" vertical="center"/>
    </xf>
    <xf borderId="20" fillId="8" fontId="24" numFmtId="4" xfId="0" applyAlignment="1" applyBorder="1" applyFont="1" applyNumberFormat="1">
      <alignment horizontal="center" shrinkToFit="0" vertical="center" wrapText="1"/>
    </xf>
    <xf borderId="15" fillId="8" fontId="24" numFmtId="170" xfId="0" applyAlignment="1" applyBorder="1" applyFont="1" applyNumberFormat="1">
      <alignment horizontal="center" shrinkToFit="0" vertical="center" wrapText="1"/>
    </xf>
    <xf borderId="15" fillId="8" fontId="24" numFmtId="4" xfId="0" applyAlignment="1" applyBorder="1" applyFont="1" applyNumberFormat="1">
      <alignment horizontal="center" vertical="center"/>
    </xf>
    <xf borderId="19" fillId="8" fontId="24" numFmtId="0" xfId="0" applyAlignment="1" applyBorder="1" applyFont="1">
      <alignment horizontal="center" vertical="center"/>
    </xf>
    <xf borderId="15" fillId="8" fontId="26" numFmtId="0" xfId="0" applyAlignment="1" applyBorder="1" applyFont="1">
      <alignment horizontal="left"/>
    </xf>
    <xf borderId="15" fillId="8" fontId="22" numFmtId="0" xfId="0" applyAlignment="1" applyBorder="1" applyFont="1">
      <alignment horizontal="center" shrinkToFit="0" wrapText="1"/>
    </xf>
    <xf borderId="20" fillId="8" fontId="22" numFmtId="0" xfId="0" applyAlignment="1" applyBorder="1" applyFont="1">
      <alignment horizontal="center" shrinkToFit="0" wrapText="1"/>
    </xf>
    <xf borderId="20" fillId="8" fontId="22" numFmtId="0" xfId="0" applyAlignment="1" applyBorder="1" applyFont="1">
      <alignment shrinkToFit="0" wrapText="1"/>
    </xf>
    <xf borderId="20" fillId="8" fontId="22" numFmtId="4" xfId="0" applyAlignment="1" applyBorder="1" applyFont="1" applyNumberFormat="1">
      <alignment shrinkToFit="0" wrapText="1"/>
    </xf>
    <xf borderId="20" fillId="8" fontId="22" numFmtId="4" xfId="0" applyAlignment="1" applyBorder="1" applyFont="1" applyNumberFormat="1">
      <alignment horizontal="center" shrinkToFit="0" wrapText="1"/>
    </xf>
    <xf borderId="20" fillId="8" fontId="22" numFmtId="171" xfId="0" applyAlignment="1" applyBorder="1" applyFont="1" applyNumberFormat="1">
      <alignment horizontal="right" shrinkToFit="0" wrapText="1"/>
    </xf>
    <xf borderId="20" fillId="8" fontId="22" numFmtId="14" xfId="0" applyAlignment="1" applyBorder="1" applyFont="1" applyNumberFormat="1">
      <alignment horizontal="center" shrinkToFit="0" wrapText="1"/>
    </xf>
    <xf borderId="20" fillId="8" fontId="22" numFmtId="168" xfId="0" applyAlignment="1" applyBorder="1" applyFont="1" applyNumberFormat="1">
      <alignment horizontal="center"/>
    </xf>
    <xf borderId="20" fillId="8" fontId="22" numFmtId="169" xfId="0" applyAlignment="1" applyBorder="1" applyFont="1" applyNumberFormat="1">
      <alignment horizontal="center"/>
    </xf>
    <xf borderId="20" fillId="8" fontId="22" numFmtId="0" xfId="0" applyAlignment="1" applyBorder="1" applyFont="1">
      <alignment horizontal="center"/>
    </xf>
    <xf borderId="20" fillId="8" fontId="22" numFmtId="0" xfId="0" applyAlignment="1" applyBorder="1" applyFont="1">
      <alignment horizontal="left" shrinkToFit="0" wrapText="1"/>
    </xf>
    <xf borderId="20" fillId="8" fontId="22" numFmtId="172" xfId="0" applyAlignment="1" applyBorder="1" applyFont="1" applyNumberFormat="1">
      <alignment horizontal="right"/>
    </xf>
    <xf borderId="20" fillId="8" fontId="22" numFmtId="0" xfId="0" applyBorder="1" applyFont="1"/>
    <xf borderId="32" fillId="8" fontId="22" numFmtId="0" xfId="0" applyAlignment="1" applyBorder="1" applyFont="1">
      <alignment horizontal="right"/>
    </xf>
    <xf borderId="27" fillId="8" fontId="22" numFmtId="0" xfId="0" applyAlignment="1" applyBorder="1" applyFont="1">
      <alignment horizontal="center" shrinkToFit="0" wrapText="1"/>
    </xf>
    <xf borderId="28" fillId="8" fontId="22" numFmtId="0" xfId="0" applyAlignment="1" applyBorder="1" applyFont="1">
      <alignment horizontal="center" shrinkToFit="0" wrapText="1"/>
    </xf>
    <xf borderId="28" fillId="8" fontId="22" numFmtId="0" xfId="0" applyAlignment="1" applyBorder="1" applyFont="1">
      <alignment shrinkToFit="0" wrapText="1"/>
    </xf>
    <xf borderId="28" fillId="8" fontId="22" numFmtId="4" xfId="0" applyAlignment="1" applyBorder="1" applyFont="1" applyNumberFormat="1">
      <alignment shrinkToFit="0" wrapText="1"/>
    </xf>
    <xf borderId="28" fillId="8" fontId="22" numFmtId="4" xfId="0" applyAlignment="1" applyBorder="1" applyFont="1" applyNumberFormat="1">
      <alignment horizontal="center" shrinkToFit="0" wrapText="1"/>
    </xf>
    <xf borderId="28" fillId="8" fontId="22" numFmtId="168" xfId="0" applyAlignment="1" applyBorder="1" applyFont="1" applyNumberFormat="1">
      <alignment horizontal="center"/>
    </xf>
    <xf borderId="28" fillId="8" fontId="22" numFmtId="169" xfId="0" applyAlignment="1" applyBorder="1" applyFont="1" applyNumberFormat="1">
      <alignment horizontal="center"/>
    </xf>
    <xf borderId="28" fillId="8" fontId="22" numFmtId="0" xfId="0" applyAlignment="1" applyBorder="1" applyFont="1">
      <alignment horizontal="center"/>
    </xf>
    <xf borderId="28" fillId="8" fontId="22" numFmtId="0" xfId="0" applyAlignment="1" applyBorder="1" applyFont="1">
      <alignment horizontal="left" shrinkToFit="0" wrapText="1"/>
    </xf>
    <xf borderId="28" fillId="8" fontId="22" numFmtId="172" xfId="0" applyAlignment="1" applyBorder="1" applyFont="1" applyNumberFormat="1">
      <alignment horizontal="right"/>
    </xf>
    <xf borderId="28" fillId="8" fontId="22" numFmtId="0" xfId="0" applyBorder="1" applyFont="1"/>
    <xf borderId="33" fillId="8" fontId="22" numFmtId="0" xfId="0" applyAlignment="1" applyBorder="1" applyFont="1">
      <alignment horizontal="right"/>
    </xf>
    <xf borderId="15" fillId="8" fontId="27" numFmtId="0" xfId="0" applyAlignment="1" applyBorder="1" applyFont="1">
      <alignment horizontal="left" shrinkToFit="0" vertical="center" wrapText="1"/>
    </xf>
    <xf borderId="28" fillId="8" fontId="22" numFmtId="0" xfId="0" applyAlignment="1" applyBorder="1" applyFont="1">
      <alignment horizontal="center" shrinkToFit="0" vertical="center" wrapText="1"/>
    </xf>
    <xf borderId="28" fillId="8" fontId="22" numFmtId="0" xfId="0" applyAlignment="1" applyBorder="1" applyFont="1">
      <alignment horizontal="left" shrinkToFit="0" vertical="center" wrapText="1"/>
    </xf>
    <xf borderId="28" fillId="8" fontId="22" numFmtId="14" xfId="0" applyAlignment="1" applyBorder="1" applyFont="1" applyNumberFormat="1">
      <alignment horizontal="center" shrinkToFit="0" vertical="center" wrapText="1"/>
    </xf>
    <xf borderId="20" fillId="8" fontId="19" numFmtId="14" xfId="0" applyAlignment="1" applyBorder="1" applyFont="1" applyNumberFormat="1">
      <alignment horizontal="center" shrinkToFit="0" vertical="center" wrapText="1"/>
    </xf>
    <xf borderId="28" fillId="8" fontId="22" numFmtId="4" xfId="0" applyAlignment="1" applyBorder="1" applyFont="1" applyNumberFormat="1">
      <alignment horizontal="center" shrinkToFit="0" vertical="center" wrapText="1"/>
    </xf>
    <xf borderId="15" fillId="8" fontId="3" numFmtId="0" xfId="0" applyAlignment="1" applyBorder="1" applyFont="1">
      <alignment horizontal="left"/>
    </xf>
    <xf borderId="15" fillId="8" fontId="22" numFmtId="172" xfId="0" applyAlignment="1" applyBorder="1" applyFont="1" applyNumberFormat="1">
      <alignment vertical="center"/>
    </xf>
    <xf borderId="28" fillId="8" fontId="3" numFmtId="0" xfId="0" applyAlignment="1" applyBorder="1" applyFont="1">
      <alignment horizontal="center" shrinkToFit="0" vertical="center" wrapText="1"/>
    </xf>
    <xf borderId="28" fillId="8" fontId="3" numFmtId="0" xfId="0" applyAlignment="1" applyBorder="1" applyFont="1">
      <alignment horizontal="left" shrinkToFit="0" vertical="center" wrapText="1"/>
    </xf>
    <xf borderId="28" fillId="8" fontId="3" numFmtId="173" xfId="0" applyAlignment="1" applyBorder="1" applyFont="1" applyNumberFormat="1">
      <alignment horizontal="center" shrinkToFit="0" vertical="center" wrapText="1"/>
    </xf>
    <xf borderId="28" fillId="11" fontId="8" numFmtId="168" xfId="0" applyAlignment="1" applyBorder="1" applyFont="1" applyNumberFormat="1">
      <alignment horizontal="center" vertical="center"/>
    </xf>
    <xf borderId="28" fillId="8" fontId="3" numFmtId="0" xfId="0" applyAlignment="1" applyBorder="1" applyFont="1">
      <alignment horizontal="center" vertical="center"/>
    </xf>
    <xf borderId="28" fillId="8" fontId="3" numFmtId="0" xfId="0" applyAlignment="1" applyBorder="1" applyFont="1">
      <alignment horizontal="left" vertical="center"/>
    </xf>
    <xf borderId="28" fillId="8" fontId="22" numFmtId="168" xfId="0" applyAlignment="1" applyBorder="1" applyFont="1" applyNumberFormat="1">
      <alignment horizontal="center" vertical="center"/>
    </xf>
    <xf borderId="15" fillId="8" fontId="22" numFmtId="169" xfId="0" applyAlignment="1" applyBorder="1" applyFont="1" applyNumberFormat="1">
      <alignment horizontal="center" vertical="center"/>
    </xf>
    <xf borderId="28" fillId="8" fontId="22" numFmtId="3" xfId="0" applyAlignment="1" applyBorder="1" applyFont="1" applyNumberFormat="1">
      <alignment horizontal="center" shrinkToFit="0" vertical="center" wrapText="1"/>
    </xf>
    <xf borderId="28" fillId="8" fontId="22" numFmtId="0" xfId="0" applyAlignment="1" applyBorder="1" applyFont="1">
      <alignment horizontal="center" vertical="center"/>
    </xf>
    <xf borderId="15" fillId="12" fontId="22" numFmtId="0" xfId="0" applyAlignment="1" applyBorder="1" applyFill="1" applyFont="1">
      <alignment horizontal="left" shrinkToFit="0" vertical="center" wrapText="1"/>
    </xf>
    <xf borderId="27" fillId="12" fontId="22" numFmtId="4" xfId="0" applyAlignment="1" applyBorder="1" applyFont="1" applyNumberFormat="1">
      <alignment horizontal="left" shrinkToFit="0" vertical="center" wrapText="1"/>
    </xf>
    <xf borderId="28" fillId="12" fontId="22" numFmtId="4" xfId="0" applyAlignment="1" applyBorder="1" applyFont="1" applyNumberFormat="1">
      <alignment horizontal="left" shrinkToFit="0" vertical="center" wrapText="1"/>
    </xf>
    <xf borderId="15" fillId="12" fontId="22" numFmtId="4" xfId="0" applyAlignment="1" applyBorder="1" applyFont="1" applyNumberFormat="1">
      <alignment horizontal="center" shrinkToFit="0" vertical="center" wrapText="1"/>
    </xf>
    <xf borderId="20" fillId="12" fontId="22" numFmtId="171" xfId="0" applyAlignment="1" applyBorder="1" applyFont="1" applyNumberFormat="1">
      <alignment horizontal="right" shrinkToFit="0" wrapText="1"/>
    </xf>
    <xf borderId="20" fillId="12" fontId="22" numFmtId="0" xfId="0" applyAlignment="1" applyBorder="1" applyFont="1">
      <alignment horizontal="center" shrinkToFit="0" wrapText="1"/>
    </xf>
    <xf borderId="15" fillId="12" fontId="22" numFmtId="14" xfId="0" applyAlignment="1" applyBorder="1" applyFont="1" applyNumberFormat="1">
      <alignment horizontal="center" shrinkToFit="0" vertical="center" wrapText="1"/>
    </xf>
    <xf borderId="20" fillId="12" fontId="22" numFmtId="14" xfId="0" applyAlignment="1" applyBorder="1" applyFont="1" applyNumberFormat="1">
      <alignment horizontal="center" shrinkToFit="0" vertical="center" wrapText="1"/>
    </xf>
    <xf borderId="15" fillId="12" fontId="22" numFmtId="0" xfId="0" applyAlignment="1" applyBorder="1" applyFont="1">
      <alignment horizontal="center" shrinkToFit="0" vertical="center" wrapText="1"/>
    </xf>
    <xf borderId="15" fillId="12" fontId="22" numFmtId="168" xfId="0" applyAlignment="1" applyBorder="1" applyFont="1" applyNumberFormat="1">
      <alignment horizontal="center" vertical="center"/>
    </xf>
    <xf borderId="27" fillId="8" fontId="22" numFmtId="4" xfId="0" applyAlignment="1" applyBorder="1" applyFont="1" applyNumberFormat="1">
      <alignment horizontal="left" shrinkToFit="0" vertical="center" wrapText="1"/>
    </xf>
    <xf borderId="28" fillId="8" fontId="22" numFmtId="4" xfId="0" applyAlignment="1" applyBorder="1" applyFont="1" applyNumberFormat="1">
      <alignment horizontal="left" shrinkToFit="0" vertical="center" wrapText="1"/>
    </xf>
    <xf borderId="15" fillId="8" fontId="22" numFmtId="4" xfId="0" applyAlignment="1" applyBorder="1" applyFont="1" applyNumberFormat="1">
      <alignment horizontal="center" shrinkToFit="0" vertical="center" wrapText="1"/>
    </xf>
    <xf borderId="15" fillId="8" fontId="22" numFmtId="171" xfId="0" applyAlignment="1" applyBorder="1" applyFont="1" applyNumberFormat="1">
      <alignment horizontal="right" shrinkToFit="0" vertical="center" wrapText="1"/>
    </xf>
    <xf borderId="15" fillId="8" fontId="22" numFmtId="14" xfId="0" applyAlignment="1" applyBorder="1" applyFont="1" applyNumberFormat="1">
      <alignment horizontal="center" shrinkToFit="0" vertical="center" wrapText="1"/>
    </xf>
    <xf borderId="20" fillId="8" fontId="22" numFmtId="14" xfId="0" applyAlignment="1" applyBorder="1" applyFont="1" applyNumberFormat="1">
      <alignment horizontal="center" shrinkToFit="0" vertical="center" wrapText="1"/>
    </xf>
    <xf borderId="15" fillId="8" fontId="22" numFmtId="4" xfId="0" applyAlignment="1" applyBorder="1" applyFont="1" applyNumberFormat="1">
      <alignment shrinkToFit="0" wrapText="1"/>
    </xf>
    <xf borderId="15" fillId="8" fontId="22" numFmtId="4" xfId="0" applyAlignment="1" applyBorder="1" applyFont="1" applyNumberFormat="1">
      <alignment horizontal="center" shrinkToFit="0" wrapText="1"/>
    </xf>
    <xf borderId="15" fillId="8" fontId="22" numFmtId="0" xfId="0" applyAlignment="1" applyBorder="1" applyFont="1">
      <alignment horizontal="center"/>
    </xf>
    <xf borderId="27" fillId="8" fontId="22" numFmtId="4" xfId="0" applyAlignment="1" applyBorder="1" applyFont="1" applyNumberFormat="1">
      <alignment shrinkToFit="0" wrapText="1"/>
    </xf>
    <xf borderId="27" fillId="8" fontId="22" numFmtId="4" xfId="0" applyAlignment="1" applyBorder="1" applyFont="1" applyNumberFormat="1">
      <alignment horizontal="center" shrinkToFit="0" wrapText="1"/>
    </xf>
    <xf borderId="28" fillId="8" fontId="22" numFmtId="171" xfId="0" applyAlignment="1" applyBorder="1" applyFont="1" applyNumberFormat="1">
      <alignment horizontal="right" shrinkToFit="0" wrapText="1"/>
    </xf>
    <xf borderId="27" fillId="8" fontId="22" numFmtId="0" xfId="0" applyAlignment="1" applyBorder="1" applyFont="1">
      <alignment horizontal="center"/>
    </xf>
    <xf borderId="15" fillId="8" fontId="19" numFmtId="168" xfId="0" applyAlignment="1" applyBorder="1" applyFont="1" applyNumberFormat="1">
      <alignment horizontal="left" shrinkToFit="0" vertical="center" wrapText="1"/>
    </xf>
    <xf borderId="27" fillId="8" fontId="22" numFmtId="0" xfId="0" applyAlignment="1" applyBorder="1" applyFont="1">
      <alignment horizontal="left" shrinkToFit="0" vertical="center" wrapText="1"/>
    </xf>
    <xf borderId="27" fillId="8" fontId="22" numFmtId="0" xfId="0" applyAlignment="1" applyBorder="1" applyFont="1">
      <alignment horizontal="center" shrinkToFit="0" vertical="center" wrapText="1"/>
    </xf>
    <xf borderId="27" fillId="8" fontId="22" numFmtId="0" xfId="0" applyAlignment="1" applyBorder="1" applyFont="1">
      <alignment horizontal="center" vertical="center"/>
    </xf>
    <xf borderId="20" fillId="8" fontId="22" numFmtId="4" xfId="0" applyBorder="1" applyFont="1" applyNumberFormat="1"/>
    <xf borderId="20" fillId="8" fontId="22" numFmtId="49" xfId="0" applyAlignment="1" applyBorder="1" applyFont="1" applyNumberFormat="1">
      <alignment horizontal="center"/>
    </xf>
    <xf borderId="20" fillId="8" fontId="22" numFmtId="172" xfId="0" applyAlignment="1" applyBorder="1" applyFont="1" applyNumberFormat="1">
      <alignment horizontal="right" shrinkToFit="0" wrapText="1"/>
    </xf>
    <xf borderId="32" fillId="8" fontId="22" numFmtId="0" xfId="0" applyAlignment="1" applyBorder="1" applyFont="1">
      <alignment shrinkToFit="0" wrapText="1"/>
    </xf>
    <xf borderId="15" fillId="0" fontId="19" numFmtId="0" xfId="0" applyAlignment="1" applyBorder="1" applyFont="1">
      <alignment horizontal="center" shrinkToFit="0" vertical="center" wrapText="1"/>
    </xf>
    <xf borderId="18" fillId="0" fontId="19" numFmtId="0" xfId="0" applyAlignment="1" applyBorder="1" applyFont="1">
      <alignment horizontal="center" shrinkToFit="0" wrapText="1"/>
    </xf>
    <xf borderId="20" fillId="8" fontId="19" numFmtId="0" xfId="0" applyAlignment="1" applyBorder="1" applyFont="1">
      <alignment shrinkToFit="0" wrapText="1"/>
    </xf>
    <xf borderId="20" fillId="8" fontId="19" numFmtId="4" xfId="0" applyAlignment="1" applyBorder="1" applyFont="1" applyNumberFormat="1">
      <alignment shrinkToFit="0" wrapText="1"/>
    </xf>
    <xf borderId="28" fillId="8" fontId="22" numFmtId="4" xfId="0" applyBorder="1" applyFont="1" applyNumberFormat="1"/>
    <xf borderId="20" fillId="8" fontId="19" numFmtId="4" xfId="0" applyAlignment="1" applyBorder="1" applyFont="1" applyNumberFormat="1">
      <alignment horizontal="left" shrinkToFit="0" wrapText="1"/>
    </xf>
    <xf borderId="20" fillId="8" fontId="19" numFmtId="4" xfId="0" applyAlignment="1" applyBorder="1" applyFont="1" applyNumberFormat="1">
      <alignment horizontal="center" shrinkToFit="0" wrapText="1"/>
    </xf>
    <xf borderId="20" fillId="8" fontId="19" numFmtId="171" xfId="0" applyAlignment="1" applyBorder="1" applyFont="1" applyNumberFormat="1">
      <alignment horizontal="center" shrinkToFit="0" wrapText="1"/>
    </xf>
    <xf borderId="20" fillId="8" fontId="19" numFmtId="0" xfId="0" applyAlignment="1" applyBorder="1" applyFont="1">
      <alignment horizontal="center" shrinkToFit="0" wrapText="1"/>
    </xf>
    <xf borderId="20" fillId="11" fontId="20" numFmtId="168" xfId="0" applyAlignment="1" applyBorder="1" applyFont="1" applyNumberFormat="1">
      <alignment horizontal="center"/>
    </xf>
    <xf borderId="20" fillId="11" fontId="19" numFmtId="169" xfId="0" applyBorder="1" applyFont="1" applyNumberFormat="1"/>
    <xf borderId="20" fillId="8" fontId="19" numFmtId="0" xfId="0" applyAlignment="1" applyBorder="1" applyFont="1">
      <alignment horizontal="center"/>
    </xf>
    <xf borderId="20" fillId="8" fontId="19" numFmtId="0" xfId="0" applyBorder="1" applyFont="1"/>
    <xf borderId="20" fillId="8" fontId="20" numFmtId="172" xfId="0" applyAlignment="1" applyBorder="1" applyFont="1" applyNumberFormat="1">
      <alignment horizontal="right"/>
    </xf>
    <xf borderId="20" fillId="8" fontId="21" numFmtId="172" xfId="0" applyAlignment="1" applyBorder="1" applyFont="1" applyNumberFormat="1">
      <alignment horizontal="right"/>
    </xf>
    <xf borderId="20" fillId="8" fontId="19" numFmtId="0" xfId="0" applyAlignment="1" applyBorder="1" applyFont="1">
      <alignment horizontal="right"/>
    </xf>
    <xf borderId="15" fillId="8" fontId="22" numFmtId="168" xfId="0" applyAlignment="1" applyBorder="1" applyFont="1" applyNumberFormat="1">
      <alignment horizontal="center" vertical="center"/>
    </xf>
    <xf borderId="34" fillId="8" fontId="22" numFmtId="0" xfId="0" applyAlignment="1" applyBorder="1" applyFont="1">
      <alignment shrinkToFit="0" wrapText="1"/>
    </xf>
    <xf borderId="15" fillId="8" fontId="28" numFmtId="0" xfId="0" applyAlignment="1" applyBorder="1" applyFont="1">
      <alignment horizontal="left"/>
    </xf>
    <xf borderId="28" fillId="8" fontId="22" numFmtId="49" xfId="0" applyAlignment="1" applyBorder="1" applyFont="1" applyNumberFormat="1">
      <alignment shrinkToFit="0" wrapText="1"/>
    </xf>
    <xf borderId="28" fillId="8" fontId="22" numFmtId="49" xfId="0" applyAlignment="1" applyBorder="1" applyFont="1" applyNumberFormat="1">
      <alignment horizontal="center"/>
    </xf>
    <xf borderId="28" fillId="8" fontId="22" numFmtId="172" xfId="0" applyAlignment="1" applyBorder="1" applyFont="1" applyNumberFormat="1">
      <alignment horizontal="right" shrinkToFit="0" wrapText="1"/>
    </xf>
    <xf borderId="33" fillId="8" fontId="22" numFmtId="0" xfId="0" applyAlignment="1" applyBorder="1" applyFont="1">
      <alignment shrinkToFit="0" wrapText="1"/>
    </xf>
    <xf borderId="35" fillId="8" fontId="22" numFmtId="0" xfId="0" applyAlignment="1" applyBorder="1" applyFont="1">
      <alignment shrinkToFit="0" wrapText="1"/>
    </xf>
    <xf borderId="36" fillId="8" fontId="22" numFmtId="0" xfId="0" applyAlignment="1" applyBorder="1" applyFont="1">
      <alignment shrinkToFit="0" wrapText="1"/>
    </xf>
    <xf borderId="20" fillId="8" fontId="22" numFmtId="49" xfId="0" applyAlignment="1" applyBorder="1" applyFont="1" applyNumberFormat="1">
      <alignment shrinkToFit="0" wrapText="1"/>
    </xf>
    <xf borderId="20" fillId="8" fontId="22" numFmtId="0" xfId="0" applyAlignment="1" applyBorder="1" applyFont="1">
      <alignment horizontal="center" shrinkToFit="0" vertical="center" wrapText="1"/>
    </xf>
    <xf borderId="15" fillId="8" fontId="28" numFmtId="0" xfId="0" applyAlignment="1" applyBorder="1" applyFont="1">
      <alignment horizontal="left" shrinkToFit="0" wrapText="1"/>
    </xf>
    <xf borderId="15" fillId="8" fontId="27" numFmtId="0" xfId="0" applyAlignment="1" applyBorder="1" applyFont="1">
      <alignment shrinkToFit="0" wrapText="1"/>
    </xf>
    <xf borderId="20" fillId="8" fontId="27" numFmtId="4" xfId="0" applyAlignment="1" applyBorder="1" applyFont="1" applyNumberFormat="1">
      <alignment shrinkToFit="0" wrapText="1"/>
    </xf>
    <xf borderId="20" fillId="8" fontId="27" numFmtId="4" xfId="0" applyBorder="1" applyFont="1" applyNumberFormat="1"/>
    <xf borderId="20" fillId="8" fontId="27" numFmtId="4" xfId="0" applyAlignment="1" applyBorder="1" applyFont="1" applyNumberFormat="1">
      <alignment horizontal="center" shrinkToFit="0" wrapText="1"/>
    </xf>
    <xf borderId="20" fillId="8" fontId="27" numFmtId="171" xfId="0" applyAlignment="1" applyBorder="1" applyFont="1" applyNumberFormat="1">
      <alignment shrinkToFit="0" wrapText="1"/>
    </xf>
    <xf borderId="15" fillId="8" fontId="27" numFmtId="0" xfId="0" applyAlignment="1" applyBorder="1" applyFont="1">
      <alignment horizontal="center" shrinkToFit="0" wrapText="1"/>
    </xf>
    <xf borderId="15" fillId="8" fontId="27" numFmtId="49" xfId="0" applyAlignment="1" applyBorder="1" applyFont="1" applyNumberFormat="1">
      <alignment shrinkToFit="0" wrapText="1"/>
    </xf>
    <xf borderId="20" fillId="8" fontId="27" numFmtId="0" xfId="0" applyAlignment="1" applyBorder="1" applyFont="1">
      <alignment shrinkToFit="0" wrapText="1"/>
    </xf>
    <xf borderId="20" fillId="8" fontId="27" numFmtId="0" xfId="0" applyAlignment="1" applyBorder="1" applyFont="1">
      <alignment horizontal="center" shrinkToFit="0" wrapText="1"/>
    </xf>
    <xf borderId="20" fillId="8" fontId="27" numFmtId="14" xfId="0" applyAlignment="1" applyBorder="1" applyFont="1" applyNumberFormat="1">
      <alignment horizontal="center" shrinkToFit="0" wrapText="1"/>
    </xf>
    <xf borderId="20" fillId="8" fontId="27" numFmtId="168" xfId="0" applyAlignment="1" applyBorder="1" applyFont="1" applyNumberFormat="1">
      <alignment horizontal="center"/>
    </xf>
    <xf borderId="20" fillId="8" fontId="19" numFmtId="49" xfId="0" applyBorder="1" applyFont="1" applyNumberFormat="1"/>
    <xf borderId="20" fillId="8" fontId="27" numFmtId="172" xfId="0" applyAlignment="1" applyBorder="1" applyFont="1" applyNumberFormat="1">
      <alignment horizontal="right" shrinkToFit="0" wrapText="1"/>
    </xf>
    <xf borderId="32" fillId="8" fontId="27" numFmtId="0" xfId="0" applyAlignment="1" applyBorder="1" applyFont="1">
      <alignment horizontal="right" shrinkToFit="0" wrapText="1"/>
    </xf>
    <xf borderId="15" fillId="8" fontId="22" numFmtId="0" xfId="0" applyAlignment="1" applyBorder="1" applyFont="1">
      <alignment shrinkToFit="0" wrapText="1"/>
    </xf>
    <xf borderId="15" fillId="8" fontId="22" numFmtId="0" xfId="0" applyAlignment="1" applyBorder="1" applyFont="1">
      <alignment horizontal="left" shrinkToFit="0" wrapText="1"/>
    </xf>
    <xf borderId="27" fillId="8" fontId="22" numFmtId="0" xfId="0" applyAlignment="1" applyBorder="1" applyFont="1">
      <alignment shrinkToFit="0" wrapText="1"/>
    </xf>
    <xf borderId="27" fillId="8" fontId="22" numFmtId="0" xfId="0" applyAlignment="1" applyBorder="1" applyFont="1">
      <alignment horizontal="left" shrinkToFit="0" wrapText="1"/>
    </xf>
    <xf borderId="37" fillId="0" fontId="22" numFmtId="0" xfId="0" applyAlignment="1" applyBorder="1" applyFont="1">
      <alignment horizontal="center" shrinkToFit="0" wrapText="1"/>
    </xf>
    <xf borderId="15" fillId="0" fontId="22" numFmtId="0" xfId="0" applyAlignment="1" applyBorder="1" applyFont="1">
      <alignment horizontal="center" shrinkToFit="0" vertical="center" wrapText="1"/>
    </xf>
    <xf borderId="15" fillId="0" fontId="22" numFmtId="0" xfId="0" applyAlignment="1" applyBorder="1" applyFont="1">
      <alignment shrinkToFit="0" wrapText="1"/>
    </xf>
    <xf borderId="18" fillId="0" fontId="22" numFmtId="4" xfId="0" applyAlignment="1" applyBorder="1" applyFont="1" applyNumberFormat="1">
      <alignment shrinkToFit="0" wrapText="1"/>
    </xf>
    <xf borderId="38" fillId="0" fontId="22" numFmtId="4" xfId="0" applyAlignment="1" applyBorder="1" applyFont="1" applyNumberFormat="1">
      <alignment horizontal="left" shrinkToFit="0" vertical="center" wrapText="1"/>
    </xf>
    <xf borderId="37" fillId="0" fontId="22" numFmtId="4" xfId="0" applyAlignment="1" applyBorder="1" applyFont="1" applyNumberFormat="1">
      <alignment horizontal="center" shrinkToFit="0" wrapText="1"/>
    </xf>
    <xf borderId="38" fillId="0" fontId="22" numFmtId="171" xfId="0" applyAlignment="1" applyBorder="1" applyFont="1" applyNumberFormat="1">
      <alignment horizontal="right" shrinkToFit="0" wrapText="1"/>
    </xf>
    <xf borderId="18" fillId="0" fontId="22" numFmtId="0" xfId="0" applyAlignment="1" applyBorder="1" applyFont="1">
      <alignment horizontal="center" shrinkToFit="0" wrapText="1"/>
    </xf>
    <xf borderId="15" fillId="0" fontId="22" numFmtId="14" xfId="0" applyAlignment="1" applyBorder="1" applyFont="1" applyNumberFormat="1">
      <alignment horizontal="center" shrinkToFit="0" vertical="center" wrapText="1"/>
    </xf>
    <xf borderId="18" fillId="0" fontId="22" numFmtId="14" xfId="0" applyAlignment="1" applyBorder="1" applyFont="1" applyNumberFormat="1">
      <alignment horizontal="center" shrinkToFit="0" vertical="center" wrapText="1"/>
    </xf>
    <xf borderId="15" fillId="0" fontId="22" numFmtId="4" xfId="0" applyAlignment="1" applyBorder="1" applyFont="1" applyNumberFormat="1">
      <alignment horizontal="center" shrinkToFit="0" vertical="center" wrapText="1"/>
    </xf>
    <xf borderId="15" fillId="0" fontId="22" numFmtId="168" xfId="0" applyAlignment="1" applyBorder="1" applyFont="1" applyNumberFormat="1">
      <alignment horizontal="center" vertical="center"/>
    </xf>
    <xf borderId="15" fillId="0" fontId="22" numFmtId="169" xfId="0" applyAlignment="1" applyBorder="1" applyFont="1" applyNumberFormat="1">
      <alignment horizontal="center" vertical="center"/>
    </xf>
    <xf borderId="37" fillId="0" fontId="22" numFmtId="0" xfId="0" applyAlignment="1" applyBorder="1" applyFont="1">
      <alignment horizontal="center"/>
    </xf>
    <xf borderId="37" fillId="0" fontId="22" numFmtId="0" xfId="0" applyAlignment="1" applyBorder="1" applyFont="1">
      <alignment horizontal="left" shrinkToFit="0" wrapText="1"/>
    </xf>
    <xf borderId="15" fillId="0" fontId="22" numFmtId="172" xfId="0" applyAlignment="1" applyBorder="1" applyFont="1" applyNumberFormat="1">
      <alignment vertical="center"/>
    </xf>
    <xf borderId="15" fillId="0" fontId="22" numFmtId="0" xfId="0" applyAlignment="1" applyBorder="1" applyFont="1">
      <alignment shrinkToFit="0" vertical="center" wrapText="1"/>
    </xf>
    <xf borderId="16" fillId="0" fontId="22" numFmtId="0" xfId="0" applyAlignment="1" applyBorder="1" applyFont="1">
      <alignment vertical="center"/>
    </xf>
    <xf borderId="15" fillId="0" fontId="22" numFmtId="0" xfId="0" applyAlignment="1" applyBorder="1" applyFont="1">
      <alignment horizontal="center" shrinkToFit="0" wrapText="1"/>
    </xf>
    <xf borderId="37" fillId="0" fontId="22" numFmtId="168" xfId="0" applyAlignment="1" applyBorder="1" applyFont="1" applyNumberFormat="1">
      <alignment shrinkToFit="0" wrapText="1"/>
    </xf>
    <xf borderId="38" fillId="0" fontId="22" numFmtId="4" xfId="0" applyAlignment="1" applyBorder="1" applyFont="1" applyNumberFormat="1">
      <alignment shrinkToFit="0" wrapText="1"/>
    </xf>
    <xf borderId="37" fillId="0" fontId="22" numFmtId="0" xfId="0" applyAlignment="1" applyBorder="1" applyFont="1">
      <alignment shrinkToFit="0" wrapText="1"/>
    </xf>
    <xf borderId="38" fillId="0" fontId="29" numFmtId="4" xfId="0" applyAlignment="1" applyBorder="1" applyFont="1" applyNumberFormat="1">
      <alignment shrinkToFit="0" wrapText="1"/>
    </xf>
    <xf borderId="20" fillId="8" fontId="19" numFmtId="4" xfId="0" applyAlignment="1" applyBorder="1" applyFont="1" applyNumberFormat="1">
      <alignment horizontal="center" shrinkToFit="0" vertical="center" wrapText="1"/>
    </xf>
    <xf borderId="20" fillId="8" fontId="19" numFmtId="0" xfId="0" applyAlignment="1" applyBorder="1" applyFont="1">
      <alignment horizontal="center" shrinkToFit="0" vertical="center" wrapText="1"/>
    </xf>
    <xf borderId="15" fillId="8" fontId="20" numFmtId="172" xfId="0" applyAlignment="1" applyBorder="1" applyFont="1" applyNumberFormat="1">
      <alignment horizontal="right" vertical="center"/>
    </xf>
    <xf borderId="20" fillId="8" fontId="20" numFmtId="0" xfId="0" applyAlignment="1" applyBorder="1" applyFont="1">
      <alignment horizontal="right" vertical="center"/>
    </xf>
    <xf borderId="20" fillId="8" fontId="20" numFmtId="172" xfId="0" applyAlignment="1" applyBorder="1" applyFont="1" applyNumberFormat="1">
      <alignment horizontal="right" vertical="center"/>
    </xf>
    <xf borderId="27" fillId="8" fontId="19" numFmtId="0" xfId="0" applyAlignment="1" applyBorder="1" applyFont="1">
      <alignment horizontal="center" shrinkToFit="0" vertical="center" wrapText="1"/>
    </xf>
    <xf borderId="27" fillId="8" fontId="19" numFmtId="0" xfId="0" applyAlignment="1" applyBorder="1" applyFont="1">
      <alignment horizontal="left" shrinkToFit="0" vertical="center" wrapText="1"/>
    </xf>
    <xf borderId="27" fillId="8" fontId="19" numFmtId="4" xfId="0" applyAlignment="1" applyBorder="1" applyFont="1" applyNumberFormat="1">
      <alignment horizontal="center" shrinkToFit="0" vertical="center" wrapText="1"/>
    </xf>
    <xf borderId="28" fillId="8" fontId="19" numFmtId="4" xfId="0" applyAlignment="1" applyBorder="1" applyFont="1" applyNumberFormat="1">
      <alignment horizontal="center" shrinkToFit="0" vertical="center" wrapText="1"/>
    </xf>
    <xf borderId="28" fillId="8" fontId="19" numFmtId="0" xfId="0" applyAlignment="1" applyBorder="1" applyFont="1">
      <alignment horizontal="center" shrinkToFit="0" vertical="center" wrapText="1"/>
    </xf>
    <xf borderId="28" fillId="8" fontId="19" numFmtId="14" xfId="0" applyAlignment="1" applyBorder="1" applyFont="1" applyNumberFormat="1">
      <alignment horizontal="center" shrinkToFit="0" vertical="center" wrapText="1"/>
    </xf>
    <xf borderId="27" fillId="8" fontId="19" numFmtId="0" xfId="0" applyAlignment="1" applyBorder="1" applyFont="1">
      <alignment horizontal="center" vertical="center"/>
    </xf>
    <xf borderId="27" fillId="8" fontId="20" numFmtId="172" xfId="0" applyAlignment="1" applyBorder="1" applyFont="1" applyNumberFormat="1">
      <alignment horizontal="right" vertical="center"/>
    </xf>
    <xf borderId="28" fillId="8" fontId="20" numFmtId="172" xfId="0" applyAlignment="1" applyBorder="1" applyFont="1" applyNumberFormat="1">
      <alignment horizontal="right" vertical="center"/>
    </xf>
    <xf borderId="15" fillId="8" fontId="30" numFmtId="0" xfId="0" applyAlignment="1" applyBorder="1" applyFont="1">
      <alignment horizontal="center" shrinkToFit="0" vertical="center" wrapText="1"/>
    </xf>
    <xf borderId="15" fillId="0" fontId="22" numFmtId="0" xfId="0" applyAlignment="1" applyBorder="1" applyFont="1">
      <alignment horizontal="center" vertical="center"/>
    </xf>
    <xf borderId="18" fillId="0" fontId="22" numFmtId="168" xfId="0" applyAlignment="1" applyBorder="1" applyFont="1" applyNumberFormat="1">
      <alignment horizontal="center"/>
    </xf>
    <xf borderId="18" fillId="0" fontId="22" numFmtId="169" xfId="0" applyAlignment="1" applyBorder="1" applyFont="1" applyNumberFormat="1">
      <alignment horizontal="center"/>
    </xf>
    <xf borderId="18" fillId="0" fontId="22" numFmtId="0" xfId="0" applyBorder="1" applyFont="1"/>
    <xf borderId="18" fillId="0" fontId="22" numFmtId="0" xfId="0" applyAlignment="1" applyBorder="1" applyFont="1">
      <alignment horizontal="right"/>
    </xf>
    <xf borderId="27" fillId="8" fontId="19" numFmtId="3" xfId="0" applyAlignment="1" applyBorder="1" applyFont="1" applyNumberFormat="1">
      <alignment horizontal="center" shrinkToFit="0" vertical="center" wrapText="1"/>
    </xf>
    <xf borderId="28" fillId="8" fontId="19" numFmtId="164" xfId="0" applyAlignment="1" applyBorder="1" applyFont="1" applyNumberFormat="1">
      <alignment horizontal="center" shrinkToFit="0" vertical="center" wrapText="1"/>
    </xf>
    <xf borderId="28" fillId="8" fontId="19" numFmtId="173" xfId="0" applyAlignment="1" applyBorder="1" applyFont="1" applyNumberFormat="1">
      <alignment horizontal="center" shrinkToFit="0" vertical="center" wrapText="1"/>
    </xf>
    <xf borderId="27" fillId="8" fontId="19" numFmtId="167" xfId="0" applyAlignment="1" applyBorder="1" applyFont="1" applyNumberFormat="1">
      <alignment horizontal="center" shrinkToFit="0" vertical="center" wrapText="1"/>
    </xf>
    <xf borderId="27" fillId="8" fontId="20" numFmtId="0" xfId="0" applyAlignment="1" applyBorder="1" applyFont="1">
      <alignment horizontal="right" vertical="center"/>
    </xf>
    <xf borderId="28" fillId="8" fontId="20" numFmtId="0" xfId="0" applyAlignment="1" applyBorder="1" applyFont="1">
      <alignment horizontal="right" vertical="center"/>
    </xf>
    <xf borderId="15" fillId="0" fontId="22" numFmtId="4" xfId="0" applyAlignment="1" applyBorder="1" applyFont="1" applyNumberFormat="1">
      <alignment shrinkToFit="0" wrapText="1"/>
    </xf>
    <xf borderId="15" fillId="0" fontId="22" numFmtId="4" xfId="0" applyAlignment="1" applyBorder="1" applyFont="1" applyNumberFormat="1">
      <alignment horizontal="center" shrinkToFit="0" wrapText="1"/>
    </xf>
    <xf borderId="38" fillId="0" fontId="22" numFmtId="0" xfId="0" applyAlignment="1" applyBorder="1" applyFont="1">
      <alignment horizontal="right"/>
    </xf>
    <xf borderId="18" fillId="0" fontId="22" numFmtId="164" xfId="0" applyAlignment="1" applyBorder="1" applyFont="1" applyNumberFormat="1">
      <alignment horizontal="center"/>
    </xf>
    <xf borderId="18" fillId="0" fontId="22" numFmtId="173" xfId="0" applyAlignment="1" applyBorder="1" applyFont="1" applyNumberFormat="1">
      <alignment horizontal="center"/>
    </xf>
    <xf borderId="15" fillId="0" fontId="22" numFmtId="1" xfId="0" applyAlignment="1" applyBorder="1" applyFont="1" applyNumberFormat="1">
      <alignment horizontal="center" shrinkToFit="0" wrapText="1"/>
    </xf>
    <xf borderId="15" fillId="0" fontId="22" numFmtId="0" xfId="0" applyAlignment="1" applyBorder="1" applyFont="1">
      <alignment horizontal="left" shrinkToFit="0" wrapText="1"/>
    </xf>
    <xf borderId="37" fillId="0" fontId="22" numFmtId="4" xfId="0" applyAlignment="1" applyBorder="1" applyFont="1" applyNumberFormat="1">
      <alignment shrinkToFit="0" wrapText="1"/>
    </xf>
    <xf borderId="37" fillId="0" fontId="22" numFmtId="1" xfId="0" applyAlignment="1" applyBorder="1" applyFont="1" applyNumberFormat="1">
      <alignment horizontal="center" shrinkToFit="0" wrapText="1"/>
    </xf>
    <xf borderId="15" fillId="0" fontId="3" numFmtId="0" xfId="0" applyAlignment="1" applyBorder="1" applyFont="1">
      <alignment horizontal="left" vertical="center"/>
    </xf>
    <xf borderId="38" fillId="0" fontId="22" numFmtId="0" xfId="0" applyAlignment="1" applyBorder="1" applyFont="1">
      <alignment horizontal="center"/>
    </xf>
    <xf borderId="20" fillId="8" fontId="3" numFmtId="0" xfId="0" applyAlignment="1" applyBorder="1" applyFont="1">
      <alignment horizontal="center"/>
    </xf>
    <xf borderId="20" fillId="8" fontId="3" numFmtId="0" xfId="0" applyBorder="1" applyFont="1"/>
    <xf borderId="20" fillId="8" fontId="3" numFmtId="164" xfId="0" applyAlignment="1" applyBorder="1" applyFont="1" applyNumberFormat="1">
      <alignment horizontal="center"/>
    </xf>
    <xf borderId="20" fillId="8" fontId="3" numFmtId="173" xfId="0" applyAlignment="1" applyBorder="1" applyFont="1" applyNumberFormat="1">
      <alignment horizontal="center"/>
    </xf>
    <xf borderId="15" fillId="8" fontId="3" numFmtId="167" xfId="0" applyAlignment="1" applyBorder="1" applyFont="1" applyNumberFormat="1">
      <alignment horizontal="center"/>
    </xf>
    <xf borderId="15" fillId="11" fontId="20" numFmtId="168" xfId="0" applyAlignment="1" applyBorder="1" applyFont="1" applyNumberFormat="1">
      <alignment horizontal="center"/>
    </xf>
    <xf borderId="20" fillId="11" fontId="8" numFmtId="169" xfId="0" applyAlignment="1" applyBorder="1" applyFont="1" applyNumberFormat="1">
      <alignment horizontal="center"/>
    </xf>
    <xf borderId="20" fillId="8" fontId="8" numFmtId="168" xfId="0" applyAlignment="1" applyBorder="1" applyFont="1" applyNumberFormat="1">
      <alignment horizontal="right"/>
    </xf>
    <xf borderId="20" fillId="8" fontId="8" numFmtId="3" xfId="0" applyAlignment="1" applyBorder="1" applyFont="1" applyNumberFormat="1">
      <alignment horizontal="right"/>
    </xf>
    <xf borderId="20" fillId="8" fontId="8" numFmtId="0" xfId="0" applyAlignment="1" applyBorder="1" applyFont="1">
      <alignment horizontal="right"/>
    </xf>
    <xf borderId="20" fillId="8" fontId="21" numFmtId="0" xfId="0" applyAlignment="1" applyBorder="1" applyFont="1">
      <alignment horizontal="right"/>
    </xf>
    <xf borderId="38" fillId="0" fontId="3" numFmtId="0" xfId="0" applyAlignment="1" applyBorder="1" applyFont="1">
      <alignment horizontal="center"/>
    </xf>
    <xf borderId="38" fillId="0" fontId="3" numFmtId="0" xfId="0" applyBorder="1" applyFont="1"/>
    <xf borderId="28" fillId="8" fontId="3" numFmtId="0" xfId="0" applyAlignment="1" applyBorder="1" applyFont="1">
      <alignment horizontal="left"/>
    </xf>
    <xf borderId="0" fillId="0" fontId="10" numFmtId="0" xfId="0" applyAlignment="1" applyFont="1">
      <alignment horizontal="center" readingOrder="0" shrinkToFit="0" vertical="top" wrapText="0"/>
    </xf>
    <xf borderId="0" fillId="0" fontId="10" numFmtId="0" xfId="0" applyAlignment="1" applyFont="1">
      <alignment readingOrder="0" vertical="top"/>
    </xf>
    <xf borderId="28" fillId="8" fontId="3" numFmtId="164" xfId="0" applyAlignment="1" applyBorder="1" applyFont="1" applyNumberFormat="1">
      <alignment horizontal="center"/>
    </xf>
    <xf borderId="0" fillId="0" fontId="10" numFmtId="0" xfId="0" applyAlignment="1" applyFont="1">
      <alignment horizontal="center" readingOrder="0" shrinkToFit="0" wrapText="0"/>
    </xf>
    <xf borderId="28" fillId="8" fontId="3" numFmtId="173" xfId="0" applyAlignment="1" applyBorder="1" applyFont="1" applyNumberFormat="1">
      <alignment horizontal="center"/>
    </xf>
    <xf borderId="0" fillId="0" fontId="10" numFmtId="164" xfId="0" applyAlignment="1" applyFont="1" applyNumberFormat="1">
      <alignment horizontal="center" readingOrder="0" shrinkToFit="0" wrapText="0"/>
    </xf>
    <xf borderId="0" fillId="0" fontId="10" numFmtId="3" xfId="0" applyAlignment="1" applyFont="1" applyNumberFormat="1">
      <alignment horizontal="center" readingOrder="0" shrinkToFit="0" wrapText="0"/>
    </xf>
    <xf borderId="0" fillId="0" fontId="10" numFmtId="0" xfId="0" applyAlignment="1" applyFont="1">
      <alignment horizontal="center" shrinkToFit="0" wrapText="0"/>
    </xf>
    <xf borderId="27" fillId="11" fontId="20" numFmtId="168" xfId="0" applyAlignment="1" applyBorder="1" applyFont="1" applyNumberFormat="1">
      <alignment horizontal="center"/>
    </xf>
    <xf borderId="28" fillId="11" fontId="8" numFmtId="169" xfId="0" applyAlignment="1" applyBorder="1" applyFont="1" applyNumberFormat="1">
      <alignment horizontal="center"/>
    </xf>
    <xf borderId="28" fillId="8" fontId="22" numFmtId="0" xfId="0" applyAlignment="1" applyBorder="1" applyFont="1">
      <alignment horizontal="right"/>
    </xf>
    <xf borderId="38" fillId="0" fontId="3" numFmtId="0" xfId="0" applyAlignment="1" applyBorder="1" applyFont="1">
      <alignment horizontal="left"/>
    </xf>
    <xf borderId="28" fillId="8" fontId="8" numFmtId="168" xfId="0" applyAlignment="1" applyBorder="1" applyFont="1" applyNumberFormat="1">
      <alignment horizontal="right"/>
    </xf>
    <xf borderId="20" fillId="8" fontId="22" numFmtId="164" xfId="0" applyAlignment="1" applyBorder="1" applyFont="1" applyNumberFormat="1">
      <alignment horizontal="center"/>
    </xf>
    <xf borderId="28" fillId="8" fontId="8" numFmtId="3" xfId="0" applyAlignment="1" applyBorder="1" applyFont="1" applyNumberFormat="1">
      <alignment horizontal="right"/>
    </xf>
    <xf borderId="20" fillId="8" fontId="22" numFmtId="173" xfId="0" applyAlignment="1" applyBorder="1" applyFont="1" applyNumberFormat="1">
      <alignment horizontal="center"/>
    </xf>
    <xf borderId="28" fillId="8" fontId="8" numFmtId="0" xfId="0" applyAlignment="1" applyBorder="1" applyFont="1">
      <alignment horizontal="right"/>
    </xf>
    <xf borderId="27" fillId="8" fontId="22" numFmtId="1" xfId="0" applyAlignment="1" applyBorder="1" applyFont="1" applyNumberFormat="1">
      <alignment horizontal="center" shrinkToFit="0" wrapText="1"/>
    </xf>
    <xf borderId="28" fillId="8" fontId="21" numFmtId="3" xfId="0" applyAlignment="1" applyBorder="1" applyFont="1" applyNumberFormat="1">
      <alignment horizontal="right"/>
    </xf>
    <xf borderId="28" fillId="8" fontId="3" numFmtId="0" xfId="0" applyBorder="1" applyFont="1"/>
    <xf borderId="7" fillId="7" fontId="7" numFmtId="0" xfId="0" applyAlignment="1" applyBorder="1" applyFont="1">
      <alignment horizontal="center" readingOrder="0" shrinkToFit="0" wrapText="0"/>
    </xf>
    <xf borderId="8" fillId="7" fontId="7" numFmtId="0" xfId="0" applyAlignment="1" applyBorder="1" applyFont="1">
      <alignment readingOrder="0"/>
    </xf>
    <xf borderId="8" fillId="7" fontId="7" numFmtId="0" xfId="0" applyAlignment="1" applyBorder="1" applyFont="1">
      <alignment horizontal="center" readingOrder="0" shrinkToFit="0" wrapText="0"/>
    </xf>
    <xf borderId="28" fillId="8" fontId="21" numFmtId="0" xfId="0" applyAlignment="1" applyBorder="1" applyFont="1">
      <alignment horizontal="right"/>
    </xf>
    <xf borderId="8" fillId="7" fontId="7" numFmtId="164" xfId="0" applyAlignment="1" applyBorder="1" applyFont="1" applyNumberFormat="1">
      <alignment horizontal="center" readingOrder="0" shrinkToFit="0" wrapText="0"/>
    </xf>
    <xf borderId="8" fillId="7" fontId="7" numFmtId="3" xfId="0" applyAlignment="1" applyBorder="1" applyFont="1" applyNumberFormat="1">
      <alignment horizontal="center" readingOrder="0" shrinkToFit="0" wrapText="0"/>
    </xf>
    <xf borderId="8" fillId="7" fontId="7" numFmtId="0" xfId="0" applyAlignment="1" applyBorder="1" applyFont="1">
      <alignment horizontal="center" shrinkToFit="0" wrapText="0"/>
    </xf>
    <xf borderId="9" fillId="7" fontId="7" numFmtId="0" xfId="0" applyAlignment="1" applyBorder="1" applyFont="1">
      <alignment horizontal="center" shrinkToFit="0" wrapText="0"/>
    </xf>
    <xf borderId="15" fillId="8" fontId="3" numFmtId="3" xfId="0" applyAlignment="1" applyBorder="1" applyFont="1" applyNumberFormat="1">
      <alignment horizontal="center"/>
    </xf>
    <xf borderId="27" fillId="8" fontId="31" numFmtId="4" xfId="0" applyAlignment="1" applyBorder="1" applyFont="1" applyNumberFormat="1">
      <alignment shrinkToFit="0" wrapText="1"/>
    </xf>
    <xf borderId="15" fillId="8" fontId="22" numFmtId="167" xfId="0" applyAlignment="1" applyBorder="1" applyFont="1" applyNumberFormat="1">
      <alignment horizontal="center"/>
    </xf>
    <xf borderId="15" fillId="8" fontId="22" numFmtId="168" xfId="0" applyAlignment="1" applyBorder="1" applyFont="1" applyNumberFormat="1">
      <alignment horizontal="center"/>
    </xf>
    <xf borderId="20" fillId="8" fontId="22" numFmtId="168" xfId="0" applyAlignment="1" applyBorder="1" applyFont="1" applyNumberFormat="1">
      <alignment horizontal="right"/>
    </xf>
    <xf borderId="20" fillId="8" fontId="22" numFmtId="3" xfId="0" applyAlignment="1" applyBorder="1" applyFont="1" applyNumberFormat="1">
      <alignment horizontal="right"/>
    </xf>
    <xf borderId="20" fillId="8" fontId="22" numFmtId="0" xfId="0" applyAlignment="1" applyBorder="1" applyFont="1">
      <alignment horizontal="right"/>
    </xf>
    <xf borderId="20" fillId="8" fontId="22" numFmtId="174" xfId="0" applyAlignment="1" applyBorder="1" applyFont="1" applyNumberFormat="1">
      <alignment horizontal="right"/>
    </xf>
    <xf borderId="27" fillId="8" fontId="22" numFmtId="168" xfId="0" applyAlignment="1" applyBorder="1" applyFont="1" applyNumberFormat="1">
      <alignment horizontal="center"/>
    </xf>
    <xf borderId="28" fillId="8" fontId="22" numFmtId="168" xfId="0" applyAlignment="1" applyBorder="1" applyFont="1" applyNumberFormat="1">
      <alignment horizontal="right"/>
    </xf>
    <xf borderId="28" fillId="8" fontId="22" numFmtId="3" xfId="0" applyAlignment="1" applyBorder="1" applyFont="1" applyNumberFormat="1">
      <alignment horizontal="right"/>
    </xf>
    <xf borderId="15" fillId="8" fontId="22" numFmtId="175" xfId="0" applyAlignment="1" applyBorder="1" applyFont="1" applyNumberFormat="1">
      <alignment horizontal="center"/>
    </xf>
    <xf borderId="0" fillId="6" fontId="3" numFmtId="0" xfId="0" applyAlignment="1" applyFont="1">
      <alignment readingOrder="0" shrinkToFit="0" wrapText="0"/>
    </xf>
    <xf borderId="21" fillId="8" fontId="19" numFmtId="0" xfId="0" applyAlignment="1" applyBorder="1" applyFont="1">
      <alignment horizontal="center" shrinkToFit="0" vertical="center" wrapText="1"/>
    </xf>
    <xf borderId="0" fillId="6" fontId="3" numFmtId="0" xfId="0" applyAlignment="1" applyFont="1">
      <alignment readingOrder="0"/>
    </xf>
    <xf borderId="21" fillId="8" fontId="19" numFmtId="0" xfId="0" applyAlignment="1" applyBorder="1" applyFont="1">
      <alignment horizontal="left" shrinkToFit="0" vertical="center" wrapText="1"/>
    </xf>
    <xf borderId="0" fillId="6" fontId="3" numFmtId="0" xfId="0" applyAlignment="1" applyFont="1">
      <alignment horizontal="right" readingOrder="0" shrinkToFit="0" wrapText="0"/>
    </xf>
    <xf borderId="0" fillId="6" fontId="3" numFmtId="164" xfId="0" applyAlignment="1" applyFont="1" applyNumberFormat="1">
      <alignment horizontal="right" readingOrder="0" shrinkToFit="0" wrapText="0"/>
    </xf>
    <xf borderId="0" fillId="6" fontId="3" numFmtId="3" xfId="0" applyAlignment="1" applyFont="1" applyNumberFormat="1">
      <alignment horizontal="right" readingOrder="0" shrinkToFit="0" wrapText="0"/>
    </xf>
    <xf borderId="0" fillId="6" fontId="3" numFmtId="0" xfId="0" applyAlignment="1" applyFont="1">
      <alignment shrinkToFit="0" wrapText="0"/>
    </xf>
    <xf borderId="0" fillId="0" fontId="3" numFmtId="0" xfId="0" applyAlignment="1" applyFont="1">
      <alignment readingOrder="0"/>
    </xf>
    <xf borderId="21" fillId="8" fontId="19" numFmtId="167" xfId="0" applyAlignment="1" applyBorder="1" applyFont="1" applyNumberFormat="1">
      <alignment horizontal="center" shrinkToFit="0" vertical="center" wrapText="1"/>
    </xf>
    <xf borderId="0" fillId="0" fontId="3" numFmtId="0" xfId="0" applyAlignment="1" applyFont="1">
      <alignment horizontal="right" readingOrder="0" shrinkToFit="0" wrapText="0"/>
    </xf>
    <xf borderId="21" fillId="11" fontId="20" numFmtId="168" xfId="0" applyAlignment="1" applyBorder="1" applyFont="1" applyNumberFormat="1">
      <alignment horizontal="center" vertical="center"/>
    </xf>
    <xf borderId="0" fillId="0" fontId="3" numFmtId="164" xfId="0" applyAlignment="1" applyFont="1" applyNumberFormat="1">
      <alignment horizontal="right" readingOrder="0" shrinkToFit="0" wrapText="0"/>
    </xf>
    <xf borderId="21" fillId="11" fontId="20" numFmtId="169" xfId="0" applyAlignment="1" applyBorder="1" applyFont="1" applyNumberFormat="1">
      <alignment horizontal="center" vertical="center"/>
    </xf>
    <xf borderId="0" fillId="0" fontId="3" numFmtId="3" xfId="0" applyAlignment="1" applyFont="1" applyNumberFormat="1">
      <alignment horizontal="right" readingOrder="0" shrinkToFit="0" wrapText="0"/>
    </xf>
    <xf borderId="0" fillId="0" fontId="3" numFmtId="0" xfId="0" applyAlignment="1" applyFont="1">
      <alignment shrinkToFit="0" wrapText="0"/>
    </xf>
    <xf borderId="21" fillId="8" fontId="19" numFmtId="0" xfId="0" applyAlignment="1" applyBorder="1" applyFont="1">
      <alignment horizontal="center" vertical="center"/>
    </xf>
    <xf borderId="21" fillId="8" fontId="3" numFmtId="0" xfId="0" applyAlignment="1" applyBorder="1" applyFont="1">
      <alignment horizontal="left" vertical="center"/>
    </xf>
    <xf borderId="21" fillId="8" fontId="19" numFmtId="0" xfId="0" applyAlignment="1" applyBorder="1" applyFont="1">
      <alignment vertical="center"/>
    </xf>
    <xf borderId="21" fillId="8" fontId="21" numFmtId="0" xfId="0" applyAlignment="1" applyBorder="1" applyFont="1">
      <alignment vertical="center"/>
    </xf>
    <xf borderId="21" fillId="8" fontId="19" numFmtId="0" xfId="0" applyAlignment="1" applyBorder="1" applyFont="1">
      <alignment shrinkToFit="0" vertical="center" wrapText="1"/>
    </xf>
    <xf borderId="21" fillId="8" fontId="23" numFmtId="168" xfId="0" applyAlignment="1" applyBorder="1" applyFont="1" applyNumberFormat="1">
      <alignment horizontal="center" shrinkToFit="0" vertical="center" wrapText="1"/>
    </xf>
    <xf borderId="21" fillId="8" fontId="22" numFmtId="0" xfId="0" applyAlignment="1" applyBorder="1" applyFont="1">
      <alignment horizontal="left" vertical="center"/>
    </xf>
    <xf borderId="21" fillId="8" fontId="24" numFmtId="0" xfId="0" applyAlignment="1" applyBorder="1" applyFont="1">
      <alignment horizontal="center" vertical="center"/>
    </xf>
    <xf borderId="15" fillId="8" fontId="22" numFmtId="0" xfId="0" applyAlignment="1" applyBorder="1" applyFont="1">
      <alignment horizontal="left" vertical="center"/>
    </xf>
    <xf borderId="28" fillId="8" fontId="32" numFmtId="0" xfId="0" applyBorder="1" applyFont="1"/>
    <xf borderId="15" fillId="8" fontId="24" numFmtId="0" xfId="0" applyAlignment="1" applyBorder="1" applyFont="1">
      <alignment horizontal="center" vertical="center"/>
    </xf>
    <xf borderId="20" fillId="8" fontId="24" numFmtId="0" xfId="0" applyAlignment="1" applyBorder="1" applyFont="1">
      <alignment horizontal="center" shrinkToFit="0" vertical="center" wrapText="1"/>
    </xf>
    <xf borderId="20" fillId="8" fontId="22" numFmtId="0" xfId="0" applyAlignment="1" applyBorder="1" applyFont="1">
      <alignment shrinkToFit="0" vertical="center" wrapText="1"/>
    </xf>
    <xf borderId="20" fillId="8" fontId="22" numFmtId="4" xfId="0" applyAlignment="1" applyBorder="1" applyFont="1" applyNumberFormat="1">
      <alignment vertical="center"/>
    </xf>
    <xf borderId="20" fillId="8" fontId="22" numFmtId="4" xfId="0" applyAlignment="1" applyBorder="1" applyFont="1" applyNumberFormat="1">
      <alignment horizontal="center" shrinkToFit="0" vertical="center" wrapText="1"/>
    </xf>
    <xf borderId="20" fillId="8" fontId="22" numFmtId="171" xfId="0" applyAlignment="1" applyBorder="1" applyFont="1" applyNumberFormat="1">
      <alignment horizontal="right" shrinkToFit="0" vertical="center" wrapText="1"/>
    </xf>
    <xf borderId="20" fillId="8" fontId="22" numFmtId="168" xfId="0" applyAlignment="1" applyBorder="1" applyFont="1" applyNumberFormat="1">
      <alignment horizontal="center" vertical="center"/>
    </xf>
    <xf borderId="20" fillId="8" fontId="22" numFmtId="169" xfId="0" applyAlignment="1" applyBorder="1" applyFont="1" applyNumberFormat="1">
      <alignment horizontal="center" vertical="center"/>
    </xf>
    <xf borderId="20" fillId="8" fontId="22" numFmtId="0" xfId="0" applyAlignment="1" applyBorder="1" applyFont="1">
      <alignment horizontal="center" vertical="center"/>
    </xf>
    <xf borderId="20" fillId="8" fontId="22" numFmtId="0" xfId="0" applyAlignment="1" applyBorder="1" applyFont="1">
      <alignment horizontal="left" shrinkToFit="0" vertical="center" wrapText="1"/>
    </xf>
    <xf borderId="20" fillId="8" fontId="22" numFmtId="172" xfId="0" applyAlignment="1" applyBorder="1" applyFont="1" applyNumberFormat="1">
      <alignment horizontal="right" vertical="center"/>
    </xf>
    <xf borderId="20" fillId="8" fontId="22" numFmtId="172" xfId="0" applyAlignment="1" applyBorder="1" applyFont="1" applyNumberFormat="1">
      <alignment horizontal="center" vertical="center"/>
    </xf>
    <xf borderId="20" fillId="8" fontId="22" numFmtId="0" xfId="0" applyAlignment="1" applyBorder="1" applyFont="1">
      <alignment vertical="center"/>
    </xf>
    <xf borderId="32" fillId="8" fontId="22" numFmtId="0" xfId="0" applyAlignment="1" applyBorder="1" applyFont="1">
      <alignment horizontal="right" vertical="center"/>
    </xf>
    <xf borderId="28" fillId="8" fontId="22" numFmtId="0" xfId="0" applyAlignment="1" applyBorder="1" applyFont="1">
      <alignment shrinkToFit="0" vertical="center" wrapText="1"/>
    </xf>
    <xf borderId="28" fillId="8" fontId="22" numFmtId="4" xfId="0" applyAlignment="1" applyBorder="1" applyFont="1" applyNumberFormat="1">
      <alignment vertical="center"/>
    </xf>
    <xf borderId="28" fillId="8" fontId="22" numFmtId="169" xfId="0" applyAlignment="1" applyBorder="1" applyFont="1" applyNumberFormat="1">
      <alignment horizontal="center" vertical="center"/>
    </xf>
    <xf borderId="28" fillId="8" fontId="22" numFmtId="172" xfId="0" applyAlignment="1" applyBorder="1" applyFont="1" applyNumberFormat="1">
      <alignment horizontal="right" vertical="center"/>
    </xf>
    <xf borderId="28" fillId="8" fontId="22" numFmtId="172" xfId="0" applyAlignment="1" applyBorder="1" applyFont="1" applyNumberFormat="1">
      <alignment horizontal="center" vertical="center"/>
    </xf>
    <xf borderId="28" fillId="8" fontId="22" numFmtId="0" xfId="0" applyAlignment="1" applyBorder="1" applyFont="1">
      <alignment vertical="center"/>
    </xf>
    <xf borderId="33" fillId="8" fontId="22" numFmtId="0" xfId="0" applyAlignment="1" applyBorder="1" applyFont="1">
      <alignment horizontal="right" vertical="center"/>
    </xf>
    <xf borderId="28" fillId="8" fontId="22" numFmtId="2" xfId="0" applyAlignment="1" applyBorder="1" applyFont="1" applyNumberFormat="1">
      <alignment horizontal="right"/>
    </xf>
    <xf quotePrefix="1" borderId="15" fillId="8" fontId="22" numFmtId="0" xfId="0" applyAlignment="1" applyBorder="1" applyFont="1">
      <alignment horizontal="center" shrinkToFit="0" vertical="center" wrapText="1"/>
    </xf>
    <xf borderId="28" fillId="8" fontId="22" numFmtId="0" xfId="0" applyAlignment="1" applyBorder="1" applyFont="1">
      <alignment horizontal="left" vertical="center"/>
    </xf>
    <xf borderId="15" fillId="8" fontId="22" numFmtId="172" xfId="0" applyAlignment="1" applyBorder="1" applyFont="1" applyNumberFormat="1">
      <alignment horizontal="center" vertical="center"/>
    </xf>
    <xf borderId="15" fillId="8" fontId="22" numFmtId="4" xfId="0" applyAlignment="1" applyBorder="1" applyFont="1" applyNumberFormat="1">
      <alignment horizontal="left" shrinkToFit="0" vertical="center" wrapText="1"/>
    </xf>
    <xf borderId="27" fillId="8" fontId="22" numFmtId="167" xfId="0" applyAlignment="1" applyBorder="1" applyFont="1" applyNumberFormat="1">
      <alignment horizontal="center" shrinkToFit="0" vertical="center" wrapText="1"/>
    </xf>
    <xf borderId="15" fillId="8" fontId="27" numFmtId="0" xfId="0" applyAlignment="1" applyBorder="1" applyFont="1">
      <alignment horizontal="center" shrinkToFit="0" vertical="center" wrapText="1"/>
    </xf>
    <xf borderId="27" fillId="8" fontId="27" numFmtId="4" xfId="0" applyAlignment="1" applyBorder="1" applyFont="1" applyNumberFormat="1">
      <alignment horizontal="left" shrinkToFit="0" vertical="center" wrapText="1"/>
    </xf>
    <xf borderId="27" fillId="8" fontId="22" numFmtId="4" xfId="0" applyAlignment="1" applyBorder="1" applyFont="1" applyNumberFormat="1">
      <alignment horizontal="center" shrinkToFit="0" vertical="center" wrapText="1"/>
    </xf>
    <xf borderId="27" fillId="8" fontId="22" numFmtId="168" xfId="0" applyAlignment="1" applyBorder="1" applyFont="1" applyNumberFormat="1">
      <alignment horizontal="right" vertical="center"/>
    </xf>
    <xf borderId="15" fillId="8" fontId="19" numFmtId="0" xfId="0" applyAlignment="1" applyBorder="1" applyFont="1">
      <alignment horizontal="center"/>
    </xf>
    <xf borderId="15" fillId="8" fontId="19" numFmtId="0" xfId="0" applyAlignment="1" applyBorder="1" applyFont="1">
      <alignment horizontal="left"/>
    </xf>
    <xf borderId="15" fillId="8" fontId="19" numFmtId="0" xfId="0" applyAlignment="1" applyBorder="1" applyFont="1">
      <alignment horizontal="center" shrinkToFit="0" wrapText="1"/>
    </xf>
    <xf borderId="15" fillId="8" fontId="19" numFmtId="167" xfId="0" applyAlignment="1" applyBorder="1" applyFont="1" applyNumberFormat="1">
      <alignment horizontal="center" shrinkToFit="0" wrapText="1"/>
    </xf>
    <xf borderId="15" fillId="8" fontId="20" numFmtId="169" xfId="0" applyAlignment="1" applyBorder="1" applyFont="1" applyNumberFormat="1">
      <alignment horizontal="center" vertical="center"/>
    </xf>
    <xf borderId="15" fillId="8" fontId="21" numFmtId="0" xfId="0" applyAlignment="1" applyBorder="1" applyFont="1">
      <alignment horizontal="center"/>
    </xf>
    <xf borderId="15" fillId="8" fontId="19" numFmtId="176" xfId="0" applyAlignment="1" applyBorder="1" applyFont="1" applyNumberFormat="1">
      <alignment horizontal="center" shrinkToFit="0" wrapText="1"/>
    </xf>
    <xf borderId="15" fillId="8" fontId="33" numFmtId="176" xfId="0" applyAlignment="1" applyBorder="1" applyFont="1" applyNumberFormat="1">
      <alignment horizontal="center"/>
    </xf>
    <xf borderId="21" fillId="8" fontId="19" numFmtId="0" xfId="0" applyAlignment="1" applyBorder="1" applyFont="1">
      <alignment horizontal="center"/>
    </xf>
    <xf borderId="15" fillId="8" fontId="34" numFmtId="0" xfId="0" applyAlignment="1" applyBorder="1" applyFont="1">
      <alignment horizontal="center" vertical="center"/>
    </xf>
    <xf borderId="15" fillId="8" fontId="34" numFmtId="4" xfId="0" applyAlignment="1" applyBorder="1" applyFont="1" applyNumberFormat="1">
      <alignment horizontal="center" vertical="center"/>
    </xf>
    <xf borderId="15" fillId="8" fontId="34" numFmtId="0" xfId="0" applyAlignment="1" applyBorder="1" applyFont="1">
      <alignment horizontal="center" shrinkToFit="0" vertical="center" wrapText="1"/>
    </xf>
    <xf borderId="15" fillId="8" fontId="34" numFmtId="167" xfId="0" applyAlignment="1" applyBorder="1" applyFont="1" applyNumberFormat="1">
      <alignment horizontal="center" shrinkToFit="0" vertical="center" wrapText="1"/>
    </xf>
    <xf borderId="15" fillId="8" fontId="34" numFmtId="169" xfId="0" applyAlignment="1" applyBorder="1" applyFont="1" applyNumberFormat="1">
      <alignment horizontal="center" shrinkToFit="0" vertical="center" wrapText="1"/>
    </xf>
    <xf borderId="15" fillId="13" fontId="34" numFmtId="169" xfId="0" applyAlignment="1" applyBorder="1" applyFill="1" applyFont="1" applyNumberFormat="1">
      <alignment horizontal="center" shrinkToFit="0" vertical="center" wrapText="1"/>
    </xf>
    <xf borderId="15" fillId="8" fontId="35" numFmtId="168" xfId="0" applyAlignment="1" applyBorder="1" applyFont="1" applyNumberFormat="1">
      <alignment horizontal="center" shrinkToFit="0" vertical="center" wrapText="1"/>
    </xf>
    <xf borderId="15" fillId="8" fontId="34" numFmtId="170" xfId="0" applyAlignment="1" applyBorder="1" applyFont="1" applyNumberFormat="1">
      <alignment horizontal="center" shrinkToFit="0" vertical="center" wrapText="1"/>
    </xf>
    <xf borderId="15" fillId="8" fontId="20" numFmtId="0" xfId="0" applyAlignment="1" applyBorder="1" applyFont="1">
      <alignment horizontal="center" vertical="center"/>
    </xf>
    <xf borderId="15" fillId="8" fontId="21" numFmtId="176" xfId="0" applyAlignment="1" applyBorder="1" applyFont="1" applyNumberFormat="1">
      <alignment horizontal="center" shrinkToFit="0" vertical="center" wrapText="1"/>
    </xf>
    <xf borderId="15" fillId="8" fontId="22" numFmtId="0" xfId="0" applyAlignment="1" applyBorder="1" applyFont="1">
      <alignment horizontal="left"/>
    </xf>
    <xf borderId="15" fillId="8" fontId="22" numFmtId="4" xfId="0" applyAlignment="1" applyBorder="1" applyFont="1" applyNumberFormat="1">
      <alignment horizontal="left"/>
    </xf>
    <xf borderId="15" fillId="8" fontId="22" numFmtId="4" xfId="0" applyAlignment="1" applyBorder="1" applyFont="1" applyNumberFormat="1">
      <alignment horizontal="center"/>
    </xf>
    <xf borderId="15" fillId="8" fontId="22" numFmtId="171" xfId="0" applyAlignment="1" applyBorder="1" applyFont="1" applyNumberFormat="1">
      <alignment horizontal="center"/>
    </xf>
    <xf borderId="15" fillId="8" fontId="22" numFmtId="164" xfId="0" applyAlignment="1" applyBorder="1" applyFont="1" applyNumberFormat="1">
      <alignment horizontal="center"/>
    </xf>
    <xf borderId="15" fillId="8" fontId="22" numFmtId="173" xfId="0" applyAlignment="1" applyBorder="1" applyFont="1" applyNumberFormat="1">
      <alignment horizontal="center"/>
    </xf>
    <xf borderId="15" fillId="8" fontId="3" numFmtId="169" xfId="0" applyAlignment="1" applyBorder="1" applyFont="1" applyNumberFormat="1">
      <alignment horizontal="center"/>
    </xf>
    <xf borderId="15" fillId="8" fontId="22" numFmtId="168" xfId="0" applyAlignment="1" applyBorder="1" applyFont="1" applyNumberFormat="1">
      <alignment horizontal="left" shrinkToFit="0" vertical="center" wrapText="1"/>
    </xf>
    <xf borderId="15" fillId="8" fontId="22" numFmtId="172" xfId="0" applyAlignment="1" applyBorder="1" applyFont="1" applyNumberFormat="1">
      <alignment horizontal="center"/>
    </xf>
    <xf borderId="15" fillId="8" fontId="22" numFmtId="168" xfId="0" applyAlignment="1" applyBorder="1" applyFont="1" applyNumberFormat="1">
      <alignment vertical="center"/>
    </xf>
    <xf borderId="15" fillId="8" fontId="36" numFmtId="172" xfId="0" applyAlignment="1" applyBorder="1" applyFont="1" applyNumberFormat="1">
      <alignment horizontal="center"/>
    </xf>
    <xf borderId="15" fillId="8" fontId="3" numFmtId="172" xfId="0" applyAlignment="1" applyBorder="1" applyFont="1" applyNumberFormat="1">
      <alignment horizontal="center"/>
    </xf>
    <xf borderId="20" fillId="8" fontId="22" numFmtId="4" xfId="0" applyAlignment="1" applyBorder="1" applyFont="1" applyNumberFormat="1">
      <alignment horizontal="left"/>
    </xf>
    <xf borderId="15" fillId="8" fontId="28" numFmtId="0" xfId="0" applyAlignment="1" applyBorder="1" applyFont="1">
      <alignment vertical="center"/>
    </xf>
    <xf borderId="20" fillId="8" fontId="22" numFmtId="4" xfId="0" applyAlignment="1" applyBorder="1" applyFont="1" applyNumberFormat="1">
      <alignment horizontal="center"/>
    </xf>
    <xf borderId="15" fillId="8" fontId="19" numFmtId="176" xfId="0" applyAlignment="1" applyBorder="1" applyFont="1" applyNumberFormat="1">
      <alignment horizontal="center"/>
    </xf>
    <xf borderId="28" fillId="8" fontId="22" numFmtId="4" xfId="0" applyAlignment="1" applyBorder="1" applyFont="1" applyNumberFormat="1">
      <alignment horizontal="left"/>
    </xf>
    <xf borderId="27" fillId="8" fontId="22" numFmtId="4" xfId="0" applyAlignment="1" applyBorder="1" applyFont="1" applyNumberFormat="1">
      <alignment horizontal="left" vertical="center"/>
    </xf>
    <xf borderId="28" fillId="8" fontId="22" numFmtId="4" xfId="0" applyAlignment="1" applyBorder="1" applyFont="1" applyNumberFormat="1">
      <alignment horizontal="center"/>
    </xf>
    <xf borderId="28" fillId="8" fontId="22" numFmtId="171" xfId="0" applyAlignment="1" applyBorder="1" applyFont="1" applyNumberFormat="1">
      <alignment horizontal="right" shrinkToFit="0" vertical="center" wrapText="1"/>
    </xf>
    <xf borderId="15" fillId="8" fontId="33" numFmtId="176" xfId="0" applyAlignment="1" applyBorder="1" applyFont="1" applyNumberFormat="1">
      <alignment horizontal="center" shrinkToFit="0" wrapText="1"/>
    </xf>
    <xf borderId="15" fillId="0" fontId="27" numFmtId="0" xfId="0" applyAlignment="1" applyBorder="1" applyFont="1">
      <alignment horizontal="center"/>
    </xf>
    <xf borderId="20" fillId="8" fontId="27" numFmtId="0" xfId="0" applyBorder="1" applyFont="1"/>
    <xf borderId="34" fillId="8" fontId="22" numFmtId="0" xfId="0" applyBorder="1" applyFont="1"/>
    <xf borderId="20" fillId="8" fontId="22" numFmtId="2" xfId="0" applyAlignment="1" applyBorder="1" applyFont="1" applyNumberFormat="1">
      <alignment horizontal="right"/>
    </xf>
    <xf borderId="0" fillId="0" fontId="27" numFmtId="0" xfId="0" applyFont="1"/>
    <xf borderId="39" fillId="0" fontId="27" numFmtId="0" xfId="0" applyBorder="1" applyFont="1"/>
    <xf borderId="0" fillId="0" fontId="27" numFmtId="0" xfId="0" applyAlignment="1" applyFont="1">
      <alignment horizontal="right"/>
    </xf>
    <xf borderId="0" fillId="0" fontId="27" numFmtId="0" xfId="0" applyAlignment="1" applyFont="1">
      <alignment shrinkToFit="0" wrapText="1"/>
    </xf>
    <xf borderId="39" fillId="8" fontId="22" numFmtId="0" xfId="0" applyAlignment="1" applyBorder="1" applyFont="1">
      <alignment horizontal="left" shrinkToFit="0" vertical="center" wrapText="1"/>
    </xf>
    <xf borderId="15" fillId="8" fontId="22" numFmtId="4" xfId="0" applyAlignment="1" applyBorder="1" applyFont="1" applyNumberFormat="1">
      <alignment horizontal="left" vertical="center"/>
    </xf>
    <xf borderId="40" fillId="8" fontId="37" numFmtId="0" xfId="0" applyAlignment="1" applyBorder="1" applyFont="1">
      <alignment horizontal="center" shrinkToFit="0" vertical="center" wrapText="1"/>
    </xf>
    <xf borderId="41" fillId="0" fontId="18" numFmtId="0" xfId="0" applyBorder="1" applyFont="1"/>
    <xf borderId="42" fillId="0" fontId="18" numFmtId="0" xfId="0" applyBorder="1" applyFont="1"/>
    <xf borderId="39" fillId="8" fontId="24" numFmtId="168" xfId="0" applyAlignment="1" applyBorder="1" applyFont="1" applyNumberFormat="1">
      <alignment horizontal="center" vertical="center"/>
    </xf>
    <xf borderId="39" fillId="8" fontId="24" numFmtId="169" xfId="0" applyAlignment="1" applyBorder="1" applyFont="1" applyNumberFormat="1">
      <alignment horizontal="center" vertical="center"/>
    </xf>
    <xf borderId="21" fillId="8" fontId="22" numFmtId="0" xfId="0" applyAlignment="1" applyBorder="1" applyFont="1">
      <alignment horizontal="center" vertical="center"/>
    </xf>
    <xf borderId="20" fillId="8" fontId="22" numFmtId="4" xfId="0" applyAlignment="1" applyBorder="1" applyFont="1" applyNumberFormat="1">
      <alignment horizontal="left" vertical="center"/>
    </xf>
    <xf borderId="20" fillId="8" fontId="22" numFmtId="4" xfId="0" applyAlignment="1" applyBorder="1" applyFont="1" applyNumberFormat="1">
      <alignment horizontal="center" vertical="center"/>
    </xf>
    <xf borderId="28" fillId="8" fontId="22" numFmtId="4" xfId="0" applyAlignment="1" applyBorder="1" applyFont="1" applyNumberFormat="1">
      <alignment horizontal="left" vertical="center"/>
    </xf>
    <xf borderId="28" fillId="8" fontId="22" numFmtId="4" xfId="0" applyAlignment="1" applyBorder="1" applyFont="1" applyNumberFormat="1">
      <alignment horizontal="center" vertical="center"/>
    </xf>
    <xf borderId="15" fillId="8" fontId="22" numFmtId="172" xfId="0" applyAlignment="1" applyBorder="1" applyFont="1" applyNumberFormat="1">
      <alignment horizontal="right" vertical="center"/>
    </xf>
    <xf borderId="43" fillId="8" fontId="37" numFmtId="0" xfId="0" applyAlignment="1" applyBorder="1" applyFont="1">
      <alignment horizontal="center" shrinkToFit="0" vertical="center" wrapText="1"/>
    </xf>
    <xf borderId="44" fillId="0" fontId="18" numFmtId="0" xfId="0" applyBorder="1" applyFont="1"/>
    <xf borderId="45" fillId="0" fontId="18" numFmtId="0" xfId="0" applyBorder="1" applyFont="1"/>
    <xf borderId="21" fillId="8" fontId="37" numFmtId="0" xfId="0" applyAlignment="1" applyBorder="1" applyFont="1">
      <alignment horizontal="left" shrinkToFit="0" vertical="center" wrapText="1"/>
    </xf>
    <xf borderId="21" fillId="8" fontId="37" numFmtId="0" xfId="0" applyAlignment="1" applyBorder="1" applyFont="1">
      <alignment horizontal="center" shrinkToFit="0" vertical="center" wrapText="1"/>
    </xf>
    <xf borderId="21" fillId="8" fontId="37" numFmtId="0" xfId="0" applyAlignment="1" applyBorder="1" applyFont="1">
      <alignment horizontal="right" shrinkToFit="0" vertical="center" wrapText="1"/>
    </xf>
    <xf borderId="40" fillId="8" fontId="37" numFmtId="0" xfId="0" applyAlignment="1" applyBorder="1" applyFont="1">
      <alignment horizontal="left" shrinkToFit="0" vertical="center" wrapText="1"/>
    </xf>
    <xf borderId="15" fillId="8" fontId="38" numFmtId="4" xfId="0" applyAlignment="1" applyBorder="1" applyFont="1" applyNumberFormat="1">
      <alignment horizontal="left"/>
    </xf>
    <xf borderId="0" fillId="0" fontId="39" numFmtId="0" xfId="0" applyFont="1"/>
    <xf quotePrefix="1" borderId="0" fillId="0" fontId="39" numFmtId="0" xfId="0" applyFont="1"/>
    <xf borderId="15" fillId="0" fontId="27" numFmtId="0" xfId="0" applyAlignment="1" applyBorder="1" applyFont="1">
      <alignment horizontal="left"/>
    </xf>
    <xf borderId="15" fillId="0" fontId="40" numFmtId="4" xfId="0" applyAlignment="1" applyBorder="1" applyFont="1" applyNumberFormat="1">
      <alignment horizontal="left"/>
    </xf>
    <xf borderId="15" fillId="0" fontId="27" numFmtId="4" xfId="0" applyAlignment="1" applyBorder="1" applyFont="1" applyNumberFormat="1">
      <alignment horizontal="left"/>
    </xf>
    <xf borderId="15" fillId="0" fontId="27" numFmtId="4" xfId="0" applyAlignment="1" applyBorder="1" applyFont="1" applyNumberFormat="1">
      <alignment horizontal="center"/>
    </xf>
    <xf borderId="15" fillId="8" fontId="27" numFmtId="0" xfId="0" applyAlignment="1" applyBorder="1" applyFont="1">
      <alignment horizontal="center"/>
    </xf>
    <xf borderId="15" fillId="8" fontId="27" numFmtId="164" xfId="0" applyAlignment="1" applyBorder="1" applyFont="1" applyNumberFormat="1">
      <alignment horizontal="center"/>
    </xf>
    <xf borderId="15" fillId="8" fontId="22" numFmtId="4" xfId="0" applyAlignment="1" applyBorder="1" applyFont="1" applyNumberFormat="1">
      <alignment vertical="center"/>
    </xf>
    <xf borderId="15" fillId="8" fontId="27" numFmtId="173" xfId="0" applyAlignment="1" applyBorder="1" applyFont="1" applyNumberFormat="1">
      <alignment horizontal="center"/>
    </xf>
    <xf borderId="15" fillId="8" fontId="27" numFmtId="4" xfId="0" applyAlignment="1" applyBorder="1" applyFont="1" applyNumberFormat="1">
      <alignment horizontal="center"/>
    </xf>
    <xf borderId="15" fillId="8" fontId="27" numFmtId="168" xfId="0" applyAlignment="1" applyBorder="1" applyFont="1" applyNumberFormat="1">
      <alignment horizontal="center"/>
    </xf>
    <xf borderId="15" fillId="8" fontId="19" numFmtId="169" xfId="0" applyAlignment="1" applyBorder="1" applyFont="1" applyNumberFormat="1">
      <alignment horizontal="center"/>
    </xf>
    <xf borderId="15" fillId="12" fontId="27" numFmtId="0" xfId="0" applyAlignment="1" applyBorder="1" applyFont="1">
      <alignment horizontal="left"/>
    </xf>
    <xf borderId="15" fillId="8" fontId="27" numFmtId="172" xfId="0" applyAlignment="1" applyBorder="1" applyFont="1" applyNumberFormat="1">
      <alignment horizontal="center"/>
    </xf>
    <xf borderId="15" fillId="12" fontId="36" numFmtId="172" xfId="0" applyAlignment="1" applyBorder="1" applyFont="1" applyNumberFormat="1">
      <alignment horizontal="center"/>
    </xf>
    <xf borderId="27" fillId="8" fontId="22" numFmtId="4" xfId="0" applyAlignment="1" applyBorder="1" applyFont="1" applyNumberFormat="1">
      <alignment vertical="center"/>
    </xf>
    <xf borderId="15" fillId="0" fontId="41" numFmtId="4" xfId="0" applyAlignment="1" applyBorder="1" applyFont="1" applyNumberFormat="1">
      <alignment horizontal="left"/>
    </xf>
    <xf borderId="20" fillId="8" fontId="22" numFmtId="171" xfId="0" applyAlignment="1" applyBorder="1" applyFont="1" applyNumberFormat="1">
      <alignment horizontal="right" vertical="center"/>
    </xf>
    <xf borderId="20" fillId="8" fontId="22" numFmtId="164" xfId="0" applyAlignment="1" applyBorder="1" applyFont="1" applyNumberFormat="1">
      <alignment horizontal="center" vertical="center"/>
    </xf>
    <xf borderId="20" fillId="8" fontId="22" numFmtId="173" xfId="0" applyAlignment="1" applyBorder="1" applyFont="1" applyNumberFormat="1">
      <alignment horizontal="center" vertical="center"/>
    </xf>
    <xf borderId="20" fillId="8" fontId="3" numFmtId="169" xfId="0" applyAlignment="1" applyBorder="1" applyFont="1" applyNumberFormat="1">
      <alignment vertical="center"/>
    </xf>
    <xf borderId="20" fillId="8" fontId="24" numFmtId="172" xfId="0" applyAlignment="1" applyBorder="1" applyFont="1" applyNumberFormat="1">
      <alignment horizontal="center" vertical="center"/>
    </xf>
    <xf borderId="20" fillId="8" fontId="3" numFmtId="0" xfId="0" applyAlignment="1" applyBorder="1" applyFont="1">
      <alignment vertical="center"/>
    </xf>
    <xf borderId="32" fillId="8" fontId="22" numFmtId="0" xfId="0" applyAlignment="1" applyBorder="1" applyFont="1">
      <alignment shrinkToFit="0" vertical="center" wrapText="1"/>
    </xf>
    <xf borderId="28" fillId="8" fontId="22" numFmtId="171" xfId="0" applyAlignment="1" applyBorder="1" applyFont="1" applyNumberFormat="1">
      <alignment horizontal="right" vertical="center"/>
    </xf>
    <xf borderId="28" fillId="8" fontId="22" numFmtId="164" xfId="0" applyAlignment="1" applyBorder="1" applyFont="1" applyNumberFormat="1">
      <alignment horizontal="center" vertical="center"/>
    </xf>
    <xf borderId="28" fillId="8" fontId="22" numFmtId="173" xfId="0" applyAlignment="1" applyBorder="1" applyFont="1" applyNumberFormat="1">
      <alignment horizontal="center" vertical="center"/>
    </xf>
    <xf borderId="28" fillId="8" fontId="3" numFmtId="169" xfId="0" applyAlignment="1" applyBorder="1" applyFont="1" applyNumberFormat="1">
      <alignment vertical="center"/>
    </xf>
    <xf borderId="28" fillId="8" fontId="24" numFmtId="172" xfId="0" applyAlignment="1" applyBorder="1" applyFont="1" applyNumberFormat="1">
      <alignment horizontal="center" vertical="center"/>
    </xf>
    <xf borderId="28" fillId="8" fontId="3" numFmtId="0" xfId="0" applyAlignment="1" applyBorder="1" applyFont="1">
      <alignment vertical="center"/>
    </xf>
    <xf borderId="15" fillId="8" fontId="27" numFmtId="2" xfId="0" applyAlignment="1" applyBorder="1" applyFont="1" applyNumberFormat="1">
      <alignment horizontal="center"/>
    </xf>
    <xf borderId="15" fillId="5" fontId="27" numFmtId="168" xfId="0" applyAlignment="1" applyBorder="1" applyFont="1" applyNumberFormat="1">
      <alignment horizontal="center"/>
    </xf>
    <xf borderId="27" fillId="8" fontId="22" numFmtId="49" xfId="0" applyAlignment="1" applyBorder="1" applyFont="1" applyNumberFormat="1">
      <alignment horizontal="center" vertical="center"/>
    </xf>
    <xf borderId="33" fillId="8" fontId="22" numFmtId="0" xfId="0" applyAlignment="1" applyBorder="1" applyFont="1">
      <alignment shrinkToFit="0" vertical="center" wrapText="1"/>
    </xf>
    <xf borderId="15" fillId="8" fontId="27" numFmtId="0" xfId="0" applyAlignment="1" applyBorder="1" applyFont="1">
      <alignment horizontal="left" shrinkToFit="0" wrapText="1"/>
    </xf>
    <xf borderId="15" fillId="8" fontId="42" numFmtId="4" xfId="0" applyAlignment="1" applyBorder="1" applyFont="1" applyNumberFormat="1">
      <alignment horizontal="left" shrinkToFit="0" wrapText="1"/>
    </xf>
    <xf borderId="15" fillId="8" fontId="27" numFmtId="4" xfId="0" applyAlignment="1" applyBorder="1" applyFont="1" applyNumberFormat="1">
      <alignment horizontal="left"/>
    </xf>
    <xf borderId="15" fillId="8" fontId="27" numFmtId="4" xfId="0" applyAlignment="1" applyBorder="1" applyFont="1" applyNumberFormat="1">
      <alignment horizontal="center" shrinkToFit="0" wrapText="1"/>
    </xf>
    <xf borderId="28" fillId="8" fontId="22" numFmtId="168" xfId="0" applyAlignment="1" applyBorder="1" applyFont="1" applyNumberFormat="1">
      <alignment vertical="center"/>
    </xf>
    <xf borderId="15" fillId="8" fontId="3" numFmtId="0" xfId="0" applyAlignment="1" applyBorder="1" applyFont="1">
      <alignment horizontal="center"/>
    </xf>
    <xf borderId="15" fillId="8" fontId="27" numFmtId="0" xfId="0" applyAlignment="1" applyBorder="1" applyFont="1">
      <alignment horizontal="left"/>
    </xf>
    <xf borderId="15" fillId="8" fontId="3" numFmtId="2" xfId="0" applyAlignment="1" applyBorder="1" applyFont="1" applyNumberFormat="1">
      <alignment horizontal="center"/>
    </xf>
    <xf borderId="28" fillId="8" fontId="22" numFmtId="14" xfId="0" applyAlignment="1" applyBorder="1" applyFont="1" applyNumberFormat="1">
      <alignment horizontal="center" vertical="center"/>
    </xf>
    <xf borderId="15" fillId="8" fontId="3" numFmtId="2" xfId="0" applyAlignment="1" applyBorder="1" applyFont="1" applyNumberFormat="1">
      <alignment horizontal="right" shrinkToFit="0" wrapText="1"/>
    </xf>
    <xf borderId="15" fillId="8" fontId="8" numFmtId="2" xfId="0" applyAlignment="1" applyBorder="1" applyFont="1" applyNumberFormat="1">
      <alignment horizontal="right" vertical="center"/>
    </xf>
    <xf borderId="15" fillId="8" fontId="3" numFmtId="2" xfId="0" applyAlignment="1" applyBorder="1" applyFont="1" applyNumberFormat="1">
      <alignment horizontal="right" vertical="center"/>
    </xf>
    <xf borderId="15" fillId="8" fontId="3" numFmtId="177" xfId="0" applyAlignment="1" applyBorder="1" applyFont="1" applyNumberFormat="1">
      <alignment horizontal="right"/>
    </xf>
    <xf borderId="15" fillId="8" fontId="3" numFmtId="177" xfId="0" applyAlignment="1" applyBorder="1" applyFont="1" applyNumberFormat="1">
      <alignment horizontal="right" shrinkToFit="0" wrapText="1"/>
    </xf>
    <xf borderId="15" fillId="8" fontId="3" numFmtId="177" xfId="0" applyAlignment="1" applyBorder="1" applyFont="1" applyNumberFormat="1">
      <alignment horizontal="center"/>
    </xf>
    <xf borderId="15" fillId="8" fontId="43" numFmtId="4" xfId="0" applyAlignment="1" applyBorder="1" applyFont="1" applyNumberFormat="1">
      <alignment horizontal="left" shrinkToFit="0" wrapText="1"/>
    </xf>
    <xf borderId="21" fillId="8" fontId="3" numFmtId="177" xfId="0" applyAlignment="1" applyBorder="1" applyFont="1" applyNumberFormat="1">
      <alignment horizontal="center"/>
    </xf>
    <xf borderId="21" fillId="8" fontId="3" numFmtId="0" xfId="0" applyAlignment="1" applyBorder="1" applyFont="1">
      <alignment horizontal="center"/>
    </xf>
    <xf borderId="21" fillId="8" fontId="3" numFmtId="2" xfId="0" applyAlignment="1" applyBorder="1" applyFont="1" applyNumberFormat="1">
      <alignment horizontal="center"/>
    </xf>
    <xf borderId="15" fillId="8" fontId="44" numFmtId="0" xfId="0" applyAlignment="1" applyBorder="1" applyFont="1">
      <alignment horizontal="center" vertical="center"/>
    </xf>
    <xf borderId="15" fillId="8" fontId="44" numFmtId="4" xfId="0" applyAlignment="1" applyBorder="1" applyFont="1" applyNumberFormat="1">
      <alignment horizontal="center" vertical="center"/>
    </xf>
    <xf borderId="15" fillId="8" fontId="44" numFmtId="2" xfId="0" applyAlignment="1" applyBorder="1" applyFont="1" applyNumberFormat="1">
      <alignment horizontal="center" vertical="center"/>
    </xf>
    <xf borderId="15" fillId="8" fontId="44" numFmtId="2" xfId="0" applyAlignment="1" applyBorder="1" applyFont="1" applyNumberFormat="1">
      <alignment horizontal="center" shrinkToFit="0" vertical="center" wrapText="1"/>
    </xf>
    <xf borderId="15" fillId="13" fontId="44" numFmtId="2" xfId="0" applyAlignment="1" applyBorder="1" applyFont="1" applyNumberFormat="1">
      <alignment horizontal="center" shrinkToFit="0" vertical="center" wrapText="1"/>
    </xf>
    <xf borderId="20" fillId="8" fontId="44" numFmtId="4" xfId="0" applyAlignment="1" applyBorder="1" applyFont="1" applyNumberFormat="1">
      <alignment horizontal="center" vertical="center"/>
    </xf>
    <xf borderId="15" fillId="8" fontId="44" numFmtId="177" xfId="0" applyAlignment="1" applyBorder="1" applyFont="1" applyNumberFormat="1">
      <alignment horizontal="center" shrinkToFit="0" vertical="center" wrapText="1"/>
    </xf>
    <xf borderId="15" fillId="8" fontId="8" numFmtId="177" xfId="0" applyAlignment="1" applyBorder="1" applyFont="1" applyNumberFormat="1">
      <alignment horizontal="center" vertical="center"/>
    </xf>
    <xf borderId="15" fillId="8" fontId="8" numFmtId="177" xfId="0" applyAlignment="1" applyBorder="1" applyFont="1" applyNumberFormat="1">
      <alignment horizontal="center" shrinkToFit="0" vertical="center" wrapText="1"/>
    </xf>
    <xf borderId="28" fillId="8" fontId="45" numFmtId="4" xfId="0" applyAlignment="1" applyBorder="1" applyFont="1" applyNumberFormat="1">
      <alignment vertical="center"/>
    </xf>
    <xf borderId="15" fillId="0" fontId="27" numFmtId="0" xfId="0" applyAlignment="1" applyBorder="1" applyFont="1">
      <alignment horizontal="center" shrinkToFit="0" wrapText="1"/>
    </xf>
    <xf borderId="15" fillId="0" fontId="27" numFmtId="0" xfId="0" applyAlignment="1" applyBorder="1" applyFont="1">
      <alignment horizontal="left" shrinkToFit="0" wrapText="1"/>
    </xf>
    <xf borderId="15" fillId="0" fontId="27" numFmtId="4" xfId="0" applyAlignment="1" applyBorder="1" applyFont="1" applyNumberFormat="1">
      <alignment horizontal="left" shrinkToFit="0" wrapText="1"/>
    </xf>
    <xf borderId="15" fillId="8" fontId="8" numFmtId="0" xfId="0" applyAlignment="1" applyBorder="1" applyFont="1">
      <alignment horizontal="center" shrinkToFit="0" vertical="center" wrapText="1"/>
    </xf>
    <xf borderId="15" fillId="0" fontId="27" numFmtId="4" xfId="0" applyAlignment="1" applyBorder="1" applyFont="1" applyNumberFormat="1">
      <alignment horizontal="center" shrinkToFit="0" wrapText="1"/>
    </xf>
    <xf borderId="21" fillId="8" fontId="8" numFmtId="2" xfId="0" applyAlignment="1" applyBorder="1" applyFont="1" applyNumberFormat="1">
      <alignment horizontal="center" shrinkToFit="0" vertical="center" wrapText="1"/>
    </xf>
    <xf borderId="15" fillId="8" fontId="3" numFmtId="164" xfId="0" applyAlignment="1" applyBorder="1" applyFont="1" applyNumberFormat="1">
      <alignment horizontal="center"/>
    </xf>
    <xf borderId="15" fillId="8" fontId="3" numFmtId="2" xfId="0" applyAlignment="1" applyBorder="1" applyFont="1" applyNumberFormat="1">
      <alignment horizontal="right"/>
    </xf>
    <xf borderId="15" fillId="8" fontId="27" numFmtId="4" xfId="0" applyAlignment="1" applyBorder="1" applyFont="1" applyNumberFormat="1">
      <alignment horizontal="left" shrinkToFit="0" wrapText="1"/>
    </xf>
    <xf borderId="15" fillId="8" fontId="3" numFmtId="177" xfId="0" applyAlignment="1" applyBorder="1" applyFont="1" applyNumberFormat="1">
      <alignment horizontal="center" shrinkToFit="0" wrapText="1"/>
    </xf>
    <xf borderId="32" fillId="8" fontId="22" numFmtId="0" xfId="0" applyAlignment="1" applyBorder="1" applyFont="1">
      <alignment horizontal="right" shrinkToFit="0" vertical="center" wrapText="1"/>
    </xf>
    <xf borderId="15" fillId="8" fontId="33" numFmtId="0" xfId="0" applyAlignment="1" applyBorder="1" applyFont="1">
      <alignment horizontal="center"/>
    </xf>
    <xf borderId="15" fillId="8" fontId="33" numFmtId="0" xfId="0" applyAlignment="1" applyBorder="1" applyFont="1">
      <alignment horizontal="left"/>
    </xf>
    <xf borderId="15" fillId="8" fontId="33" numFmtId="2" xfId="0" applyAlignment="1" applyBorder="1" applyFont="1" applyNumberFormat="1">
      <alignment horizontal="center"/>
    </xf>
    <xf borderId="15" fillId="8" fontId="33" numFmtId="164" xfId="0" applyAlignment="1" applyBorder="1" applyFont="1" applyNumberFormat="1">
      <alignment horizontal="center"/>
    </xf>
    <xf borderId="15" fillId="8" fontId="33" numFmtId="2" xfId="0" applyAlignment="1" applyBorder="1" applyFont="1" applyNumberFormat="1">
      <alignment horizontal="right"/>
    </xf>
    <xf borderId="15" fillId="8" fontId="33" numFmtId="177" xfId="0" applyAlignment="1" applyBorder="1" applyFont="1" applyNumberFormat="1">
      <alignment horizontal="right"/>
    </xf>
    <xf borderId="15" fillId="8" fontId="33" numFmtId="177" xfId="0" applyAlignment="1" applyBorder="1" applyFont="1" applyNumberFormat="1">
      <alignment horizontal="center" shrinkToFit="0" wrapText="1"/>
    </xf>
    <xf borderId="21" fillId="8" fontId="33" numFmtId="2" xfId="0" applyAlignment="1" applyBorder="1" applyFont="1" applyNumberFormat="1">
      <alignment horizontal="center"/>
    </xf>
    <xf borderId="15" fillId="8" fontId="8" numFmtId="172" xfId="0" applyAlignment="1" applyBorder="1" applyFont="1" applyNumberFormat="1">
      <alignment horizontal="center"/>
    </xf>
    <xf borderId="15" fillId="8" fontId="21" numFmtId="172" xfId="0" applyAlignment="1" applyBorder="1" applyFont="1" applyNumberFormat="1">
      <alignment horizontal="center"/>
    </xf>
    <xf borderId="15" fillId="8" fontId="19" numFmtId="2" xfId="0" applyAlignment="1" applyBorder="1" applyFont="1" applyNumberFormat="1">
      <alignment horizontal="center"/>
    </xf>
    <xf borderId="15" fillId="8" fontId="19" numFmtId="164" xfId="0" applyAlignment="1" applyBorder="1" applyFont="1" applyNumberFormat="1">
      <alignment horizontal="center"/>
    </xf>
    <xf borderId="15" fillId="8" fontId="19" numFmtId="2" xfId="0" applyAlignment="1" applyBorder="1" applyFont="1" applyNumberFormat="1">
      <alignment horizontal="right"/>
    </xf>
    <xf borderId="15" fillId="8" fontId="19" numFmtId="177" xfId="0" applyAlignment="1" applyBorder="1" applyFont="1" applyNumberFormat="1">
      <alignment horizontal="right"/>
    </xf>
    <xf borderId="15" fillId="8" fontId="19" numFmtId="177" xfId="0" applyAlignment="1" applyBorder="1" applyFont="1" applyNumberFormat="1">
      <alignment horizontal="center" shrinkToFit="0" wrapText="1"/>
    </xf>
    <xf borderId="21" fillId="8" fontId="19" numFmtId="2" xfId="0" applyAlignment="1" applyBorder="1" applyFont="1" applyNumberFormat="1">
      <alignment horizontal="center"/>
    </xf>
    <xf borderId="15" fillId="0" fontId="19" numFmtId="0" xfId="0" applyAlignment="1" applyBorder="1" applyFont="1">
      <alignment horizontal="center"/>
    </xf>
    <xf borderId="15" fillId="0" fontId="19" numFmtId="0" xfId="0" applyAlignment="1" applyBorder="1" applyFont="1">
      <alignment horizontal="left"/>
    </xf>
    <xf borderId="15" fillId="0" fontId="22" numFmtId="0" xfId="0" applyAlignment="1" applyBorder="1" applyFont="1">
      <alignment horizontal="center"/>
    </xf>
    <xf borderId="15" fillId="0" fontId="20" numFmtId="172" xfId="0" applyAlignment="1" applyBorder="1" applyFont="1" applyNumberFormat="1">
      <alignment horizontal="center"/>
    </xf>
    <xf borderId="15" fillId="0" fontId="21" numFmtId="172" xfId="0" applyAlignment="1" applyBorder="1" applyFont="1" applyNumberFormat="1">
      <alignment horizontal="center"/>
    </xf>
    <xf borderId="15" fillId="0" fontId="19" numFmtId="172" xfId="0" applyAlignment="1" applyBorder="1" applyFont="1" applyNumberFormat="1">
      <alignment horizontal="center"/>
    </xf>
    <xf borderId="15" fillId="0" fontId="19" numFmtId="176" xfId="0" applyAlignment="1" applyBorder="1" applyFont="1" applyNumberFormat="1">
      <alignment horizontal="center"/>
    </xf>
    <xf borderId="15" fillId="0" fontId="19" numFmtId="176" xfId="0" applyAlignment="1" applyBorder="1" applyFont="1" applyNumberFormat="1">
      <alignment horizontal="center" shrinkToFit="0" wrapText="1"/>
    </xf>
    <xf borderId="15" fillId="0" fontId="33" numFmtId="176" xfId="0" applyAlignment="1" applyBorder="1" applyFont="1" applyNumberFormat="1">
      <alignment horizontal="center" shrinkToFit="0" wrapText="1"/>
    </xf>
    <xf borderId="20" fillId="8" fontId="3" numFmtId="4" xfId="0" applyBorder="1" applyFont="1" applyNumberFormat="1"/>
    <xf borderId="15" fillId="8" fontId="3" numFmtId="0" xfId="0" applyBorder="1" applyFont="1"/>
    <xf borderId="20" fillId="8" fontId="3" numFmtId="4" xfId="0" applyAlignment="1" applyBorder="1" applyFont="1" applyNumberFormat="1">
      <alignment horizontal="center"/>
    </xf>
    <xf borderId="15" fillId="8" fontId="20" numFmtId="172" xfId="0" applyAlignment="1" applyBorder="1" applyFont="1" applyNumberFormat="1">
      <alignment horizontal="center"/>
    </xf>
    <xf borderId="15" fillId="8" fontId="19" numFmtId="172" xfId="0" applyAlignment="1" applyBorder="1" applyFont="1" applyNumberFormat="1">
      <alignment horizontal="center"/>
    </xf>
    <xf borderId="27" fillId="8" fontId="33" numFmtId="0" xfId="0" applyAlignment="1" applyBorder="1" applyFont="1">
      <alignment horizontal="center"/>
    </xf>
    <xf borderId="28" fillId="8" fontId="33" numFmtId="4" xfId="0" applyBorder="1" applyFont="1" applyNumberFormat="1"/>
    <xf borderId="27" fillId="8" fontId="33" numFmtId="0" xfId="0" applyBorder="1" applyFont="1"/>
    <xf borderId="28" fillId="8" fontId="33" numFmtId="4" xfId="0" applyAlignment="1" applyBorder="1" applyFont="1" applyNumberFormat="1">
      <alignment horizontal="center"/>
    </xf>
    <xf borderId="27" fillId="8" fontId="19" numFmtId="0" xfId="0" applyAlignment="1" applyBorder="1" applyFont="1">
      <alignment horizontal="center"/>
    </xf>
    <xf borderId="28" fillId="8" fontId="19" numFmtId="4" xfId="0" applyBorder="1" applyFont="1" applyNumberFormat="1"/>
    <xf borderId="27" fillId="8" fontId="19" numFmtId="0" xfId="0" applyBorder="1" applyFont="1"/>
    <xf borderId="28" fillId="8" fontId="19" numFmtId="4" xfId="0" applyAlignment="1" applyBorder="1" applyFont="1" applyNumberFormat="1">
      <alignment horizontal="center"/>
    </xf>
    <xf borderId="27" fillId="8" fontId="3" numFmtId="0" xfId="0" applyAlignment="1" applyBorder="1" applyFont="1">
      <alignment horizontal="center"/>
    </xf>
    <xf borderId="28" fillId="8" fontId="3" numFmtId="4" xfId="0" applyBorder="1" applyFont="1" applyNumberFormat="1"/>
    <xf borderId="27" fillId="8" fontId="3" numFmtId="0" xfId="0" applyBorder="1" applyFont="1"/>
    <xf borderId="28" fillId="8" fontId="3" numFmtId="4" xfId="0" applyAlignment="1" applyBorder="1" applyFont="1" applyNumberFormat="1">
      <alignment horizontal="center"/>
    </xf>
    <xf borderId="27" fillId="8" fontId="22" numFmtId="0" xfId="0" applyAlignment="1" applyBorder="1" applyFont="1">
      <alignment shrinkToFit="0" vertical="center" wrapText="1"/>
    </xf>
    <xf borderId="20" fillId="8" fontId="22" numFmtId="172" xfId="0" applyAlignment="1" applyBorder="1" applyFont="1" applyNumberFormat="1">
      <alignment horizontal="right" shrinkToFit="0" vertical="center" wrapText="1"/>
    </xf>
    <xf borderId="20" fillId="8" fontId="22" numFmtId="0" xfId="0" applyAlignment="1" applyBorder="1" applyFont="1">
      <alignment horizontal="right" vertical="center"/>
    </xf>
    <xf borderId="46" fillId="8" fontId="3" numFmtId="0" xfId="0" applyBorder="1" applyFont="1"/>
    <xf borderId="15" fillId="8" fontId="22" numFmtId="1" xfId="0" applyAlignment="1" applyBorder="1" applyFont="1" applyNumberFormat="1">
      <alignment horizontal="center" shrinkToFit="0" vertical="center" wrapText="1"/>
    </xf>
    <xf borderId="46" fillId="8" fontId="33" numFmtId="0" xfId="0" applyBorder="1" applyFont="1"/>
    <xf borderId="27" fillId="8" fontId="22" numFmtId="1" xfId="0" applyAlignment="1" applyBorder="1" applyFont="1" applyNumberFormat="1">
      <alignment horizontal="center" shrinkToFit="0" vertical="center" wrapText="1"/>
    </xf>
    <xf borderId="27" fillId="8" fontId="46" numFmtId="4" xfId="0" applyAlignment="1" applyBorder="1" applyFont="1" applyNumberFormat="1">
      <alignment vertical="center"/>
    </xf>
    <xf borderId="27" fillId="8" fontId="22" numFmtId="168" xfId="0" applyAlignment="1" applyBorder="1" applyFont="1" applyNumberFormat="1">
      <alignment horizontal="center" vertical="center"/>
    </xf>
    <xf borderId="20" fillId="8" fontId="22" numFmtId="14" xfId="0" applyAlignment="1" applyBorder="1" applyFont="1" applyNumberFormat="1">
      <alignment horizontal="center" vertical="center"/>
    </xf>
    <xf borderId="27" fillId="8" fontId="22" numFmtId="0" xfId="0" applyAlignment="1" applyBorder="1" applyFont="1">
      <alignment vertical="center"/>
    </xf>
    <xf borderId="15" fillId="8" fontId="47" numFmtId="0" xfId="0" applyAlignment="1" applyBorder="1" applyFont="1">
      <alignment horizontal="center"/>
    </xf>
    <xf borderId="15" fillId="8" fontId="47" numFmtId="0" xfId="0" applyAlignment="1" applyBorder="1" applyFont="1">
      <alignment horizontal="left"/>
    </xf>
    <xf borderId="15" fillId="8" fontId="47" numFmtId="2" xfId="0" applyAlignment="1" applyBorder="1" applyFont="1" applyNumberFormat="1">
      <alignment horizontal="center"/>
    </xf>
    <xf borderId="15" fillId="8" fontId="47" numFmtId="164" xfId="0" applyAlignment="1" applyBorder="1" applyFont="1" applyNumberFormat="1">
      <alignment horizontal="center"/>
    </xf>
    <xf borderId="15" fillId="8" fontId="47" numFmtId="2" xfId="0" applyAlignment="1" applyBorder="1" applyFont="1" applyNumberFormat="1">
      <alignment horizontal="right"/>
    </xf>
    <xf borderId="15" fillId="8" fontId="47" numFmtId="177" xfId="0" applyAlignment="1" applyBorder="1" applyFont="1" applyNumberFormat="1">
      <alignment horizontal="right"/>
    </xf>
    <xf borderId="15" fillId="8" fontId="47" numFmtId="177" xfId="0" applyAlignment="1" applyBorder="1" applyFont="1" applyNumberFormat="1">
      <alignment horizontal="center" shrinkToFit="0" wrapText="1"/>
    </xf>
    <xf borderId="21" fillId="8" fontId="47" numFmtId="2" xfId="0" applyAlignment="1" applyBorder="1" applyFont="1" applyNumberFormat="1">
      <alignment horizontal="center"/>
    </xf>
    <xf borderId="47" fillId="8" fontId="22" numFmtId="0" xfId="0" applyAlignment="1" applyBorder="1" applyFont="1">
      <alignment horizontal="center" shrinkToFit="0" vertical="center" wrapText="1"/>
    </xf>
    <xf borderId="15" fillId="12" fontId="19" numFmtId="0" xfId="0" applyAlignment="1" applyBorder="1" applyFont="1">
      <alignment horizontal="center"/>
    </xf>
    <xf borderId="15" fillId="12" fontId="19" numFmtId="0" xfId="0" applyAlignment="1" applyBorder="1" applyFont="1">
      <alignment horizontal="left"/>
    </xf>
    <xf borderId="15" fillId="12" fontId="22" numFmtId="0" xfId="0" applyAlignment="1" applyBorder="1" applyFont="1">
      <alignment horizontal="center"/>
    </xf>
    <xf borderId="15" fillId="12" fontId="20" numFmtId="172" xfId="0" applyAlignment="1" applyBorder="1" applyFont="1" applyNumberFormat="1">
      <alignment horizontal="center"/>
    </xf>
    <xf borderId="15" fillId="12" fontId="21" numFmtId="172" xfId="0" applyAlignment="1" applyBorder="1" applyFont="1" applyNumberFormat="1">
      <alignment horizontal="center"/>
    </xf>
    <xf borderId="15" fillId="12" fontId="19" numFmtId="172" xfId="0" applyAlignment="1" applyBorder="1" applyFont="1" applyNumberFormat="1">
      <alignment horizontal="center"/>
    </xf>
    <xf borderId="15" fillId="12" fontId="19" numFmtId="176" xfId="0" applyAlignment="1" applyBorder="1" applyFont="1" applyNumberFormat="1">
      <alignment horizontal="center"/>
    </xf>
    <xf borderId="15" fillId="12" fontId="19" numFmtId="176" xfId="0" applyAlignment="1" applyBorder="1" applyFont="1" applyNumberFormat="1">
      <alignment horizontal="center" shrinkToFit="0" wrapText="1"/>
    </xf>
    <xf borderId="15" fillId="12" fontId="33" numFmtId="176" xfId="0" applyAlignment="1" applyBorder="1" applyFont="1" applyNumberFormat="1">
      <alignment horizontal="center" shrinkToFit="0" wrapText="1"/>
    </xf>
    <xf borderId="15" fillId="8" fontId="33" numFmtId="0" xfId="0" applyBorder="1" applyFont="1"/>
    <xf borderId="28" fillId="8" fontId="22" numFmtId="168" xfId="0" applyAlignment="1" applyBorder="1" applyFont="1" applyNumberFormat="1">
      <alignment horizontal="left" vertical="center"/>
    </xf>
    <xf borderId="15" fillId="8" fontId="8" numFmtId="2" xfId="0" applyAlignment="1" applyBorder="1" applyFont="1" applyNumberFormat="1">
      <alignment horizontal="center" vertical="center"/>
    </xf>
    <xf borderId="15" fillId="8" fontId="8" numFmtId="2" xfId="0" applyAlignment="1" applyBorder="1" applyFont="1" applyNumberFormat="1">
      <alignment horizontal="center" shrinkToFit="0" vertical="center" wrapText="1"/>
    </xf>
    <xf borderId="27" fillId="8" fontId="28" numFmtId="0" xfId="0" applyAlignment="1" applyBorder="1" applyFont="1">
      <alignment horizontal="right"/>
    </xf>
    <xf borderId="28" fillId="8" fontId="28" numFmtId="0" xfId="0" applyBorder="1" applyFont="1"/>
    <xf borderId="28" fillId="8" fontId="28" numFmtId="2" xfId="0" applyAlignment="1" applyBorder="1" applyFont="1" applyNumberFormat="1">
      <alignment horizontal="right"/>
    </xf>
    <xf borderId="28" fillId="8" fontId="28" numFmtId="0" xfId="0" applyAlignment="1" applyBorder="1" applyFont="1">
      <alignment horizontal="right"/>
    </xf>
    <xf borderId="28" fillId="8" fontId="28" numFmtId="164" xfId="0" applyBorder="1" applyFont="1" applyNumberFormat="1"/>
    <xf borderId="28" fillId="8" fontId="28" numFmtId="2" xfId="0" applyBorder="1" applyFont="1" applyNumberFormat="1"/>
    <xf borderId="28" fillId="8" fontId="48" numFmtId="2" xfId="0" applyAlignment="1" applyBorder="1" applyFont="1" applyNumberFormat="1">
      <alignment horizontal="right"/>
    </xf>
    <xf borderId="15" fillId="8" fontId="48" numFmtId="177" xfId="0" applyAlignment="1" applyBorder="1" applyFont="1" applyNumberFormat="1">
      <alignment horizontal="right"/>
    </xf>
    <xf borderId="15" fillId="8" fontId="28" numFmtId="2" xfId="0" applyAlignment="1" applyBorder="1" applyFont="1" applyNumberFormat="1">
      <alignment horizontal="right"/>
    </xf>
    <xf borderId="28" fillId="8" fontId="49" numFmtId="2" xfId="0" applyAlignment="1" applyBorder="1" applyFont="1" applyNumberFormat="1">
      <alignment horizontal="right"/>
    </xf>
    <xf borderId="28" fillId="8" fontId="49" numFmtId="177" xfId="0" applyBorder="1" applyFont="1" applyNumberFormat="1"/>
    <xf borderId="15" fillId="8" fontId="28" numFmtId="177" xfId="0" applyAlignment="1" applyBorder="1" applyFont="1" applyNumberFormat="1">
      <alignment horizontal="right"/>
    </xf>
    <xf borderId="20" fillId="8" fontId="19" numFmtId="4" xfId="0" applyBorder="1" applyFont="1" applyNumberFormat="1"/>
    <xf borderId="20" fillId="8" fontId="19" numFmtId="4" xfId="0" applyAlignment="1" applyBorder="1" applyFont="1" applyNumberFormat="1">
      <alignment horizontal="center"/>
    </xf>
    <xf borderId="15" fillId="8" fontId="28" numFmtId="177" xfId="0" applyAlignment="1" applyBorder="1" applyFont="1" applyNumberFormat="1">
      <alignment horizontal="center" shrinkToFit="0" wrapText="1"/>
    </xf>
    <xf borderId="20" fillId="8" fontId="19" numFmtId="2" xfId="0" applyAlignment="1" applyBorder="1" applyFont="1" applyNumberFormat="1">
      <alignment horizontal="center"/>
    </xf>
    <xf borderId="20" fillId="8" fontId="19" numFmtId="164" xfId="0" applyAlignment="1" applyBorder="1" applyFont="1" applyNumberFormat="1">
      <alignment horizontal="center"/>
    </xf>
    <xf borderId="28" fillId="8" fontId="49" numFmtId="0" xfId="0" applyBorder="1" applyFont="1"/>
    <xf borderId="21" fillId="8" fontId="28" numFmtId="2" xfId="0" applyAlignment="1" applyBorder="1" applyFont="1" applyNumberFormat="1">
      <alignment horizontal="center"/>
    </xf>
    <xf borderId="20" fillId="8" fontId="19" numFmtId="2" xfId="0" applyAlignment="1" applyBorder="1" applyFont="1" applyNumberFormat="1">
      <alignment horizontal="right"/>
    </xf>
    <xf borderId="15" fillId="8" fontId="28" numFmtId="0" xfId="0" applyAlignment="1" applyBorder="1" applyFont="1">
      <alignment horizontal="right"/>
    </xf>
    <xf borderId="20" fillId="8" fontId="19" numFmtId="2" xfId="0" applyBorder="1" applyFont="1" applyNumberFormat="1"/>
    <xf borderId="20" fillId="8" fontId="19" numFmtId="177" xfId="0" applyAlignment="1" applyBorder="1" applyFont="1" applyNumberFormat="1">
      <alignment horizontal="right"/>
    </xf>
    <xf borderId="20" fillId="8" fontId="19" numFmtId="177" xfId="0" applyAlignment="1" applyBorder="1" applyFont="1" applyNumberFormat="1">
      <alignment horizontal="center" shrinkToFit="0" wrapText="1"/>
    </xf>
    <xf borderId="21" fillId="8" fontId="19" numFmtId="2" xfId="0" applyBorder="1" applyFont="1" applyNumberFormat="1"/>
    <xf borderId="28" fillId="8" fontId="50" numFmtId="4" xfId="0" applyAlignment="1" applyBorder="1" applyFont="1" applyNumberFormat="1">
      <alignment horizontal="left" vertical="center"/>
    </xf>
    <xf borderId="15" fillId="0" fontId="27" numFmtId="168" xfId="0" applyAlignment="1" applyBorder="1" applyFont="1" applyNumberFormat="1">
      <alignment horizontal="center"/>
    </xf>
    <xf borderId="15" fillId="8" fontId="19" numFmtId="173" xfId="0" applyAlignment="1" applyBorder="1" applyFont="1" applyNumberFormat="1">
      <alignment horizontal="center"/>
    </xf>
    <xf borderId="20" fillId="8" fontId="28" numFmtId="0" xfId="0" applyBorder="1" applyFont="1"/>
    <xf borderId="20" fillId="8" fontId="28" numFmtId="2" xfId="0" applyAlignment="1" applyBorder="1" applyFont="1" applyNumberFormat="1">
      <alignment horizontal="right"/>
    </xf>
    <xf borderId="20" fillId="8" fontId="28" numFmtId="0" xfId="0" applyAlignment="1" applyBorder="1" applyFont="1">
      <alignment horizontal="right"/>
    </xf>
    <xf borderId="20" fillId="8" fontId="28" numFmtId="164" xfId="0" applyBorder="1" applyFont="1" applyNumberFormat="1"/>
    <xf borderId="20" fillId="8" fontId="28" numFmtId="2" xfId="0" applyBorder="1" applyFont="1" applyNumberFormat="1"/>
    <xf borderId="20" fillId="8" fontId="49" numFmtId="2" xfId="0" applyAlignment="1" applyBorder="1" applyFont="1" applyNumberFormat="1">
      <alignment horizontal="right"/>
    </xf>
    <xf borderId="20" fillId="8" fontId="49" numFmtId="177" xfId="0" applyBorder="1" applyFont="1" applyNumberFormat="1"/>
    <xf borderId="20" fillId="8" fontId="49" numFmtId="0" xfId="0" applyBorder="1" applyFont="1"/>
    <xf borderId="15" fillId="8" fontId="49" numFmtId="0" xfId="0" applyAlignment="1" applyBorder="1" applyFont="1">
      <alignment horizontal="right"/>
    </xf>
    <xf borderId="20" fillId="8" fontId="49" numFmtId="0" xfId="0" applyAlignment="1" applyBorder="1" applyFont="1">
      <alignment horizontal="right"/>
    </xf>
    <xf borderId="20" fillId="8" fontId="49" numFmtId="164" xfId="0" applyBorder="1" applyFont="1" applyNumberFormat="1"/>
    <xf borderId="28" fillId="8" fontId="49" numFmtId="2" xfId="0" applyBorder="1" applyFont="1" applyNumberFormat="1"/>
    <xf borderId="20" fillId="8" fontId="49" numFmtId="2" xfId="0" applyBorder="1" applyFont="1" applyNumberFormat="1"/>
    <xf borderId="28" fillId="8" fontId="51" numFmtId="2" xfId="0" applyAlignment="1" applyBorder="1" applyFont="1" applyNumberFormat="1">
      <alignment horizontal="right"/>
    </xf>
    <xf borderId="15" fillId="8" fontId="51" numFmtId="177" xfId="0" applyAlignment="1" applyBorder="1" applyFont="1" applyNumberFormat="1">
      <alignment horizontal="right"/>
    </xf>
    <xf borderId="15" fillId="8" fontId="49" numFmtId="2" xfId="0" applyAlignment="1" applyBorder="1" applyFont="1" applyNumberFormat="1">
      <alignment horizontal="right"/>
    </xf>
    <xf borderId="15" fillId="8" fontId="49" numFmtId="177" xfId="0" applyAlignment="1" applyBorder="1" applyFont="1" applyNumberFormat="1">
      <alignment horizontal="right"/>
    </xf>
    <xf borderId="15" fillId="8" fontId="49" numFmtId="177" xfId="0" applyAlignment="1" applyBorder="1" applyFont="1" applyNumberFormat="1">
      <alignment horizontal="center" shrinkToFit="0" wrapText="1"/>
    </xf>
    <xf borderId="21" fillId="8" fontId="49" numFmtId="2" xfId="0" applyAlignment="1" applyBorder="1" applyFont="1" applyNumberFormat="1">
      <alignment horizontal="center"/>
    </xf>
    <xf borderId="28" fillId="8" fontId="28" numFmtId="4" xfId="0" applyBorder="1" applyFont="1" applyNumberFormat="1"/>
    <xf borderId="28" fillId="8" fontId="3" numFmtId="49" xfId="0" applyAlignment="1" applyBorder="1" applyFont="1" applyNumberFormat="1">
      <alignment vertical="center"/>
    </xf>
    <xf borderId="28" fillId="8" fontId="22" numFmtId="172" xfId="0" applyAlignment="1" applyBorder="1" applyFont="1" applyNumberFormat="1">
      <alignment horizontal="right" shrinkToFit="0" vertical="center" wrapText="1"/>
    </xf>
    <xf borderId="33" fillId="8" fontId="22" numFmtId="0" xfId="0" applyAlignment="1" applyBorder="1" applyFont="1">
      <alignment horizontal="right" shrinkToFit="0" vertical="center" wrapText="1"/>
    </xf>
    <xf borderId="48" fillId="8" fontId="22" numFmtId="0" xfId="0" applyAlignment="1" applyBorder="1" applyFont="1">
      <alignment horizontal="center" shrinkToFit="0" vertical="center" wrapText="1"/>
    </xf>
    <xf borderId="28" fillId="8" fontId="28" numFmtId="0" xfId="0" applyAlignment="1" applyBorder="1" applyFont="1">
      <alignment vertical="center"/>
    </xf>
    <xf borderId="33" fillId="8" fontId="3" numFmtId="0" xfId="0" applyAlignment="1" applyBorder="1" applyFont="1">
      <alignment vertical="center"/>
    </xf>
    <xf borderId="27" fillId="8" fontId="22" numFmtId="49" xfId="0" applyAlignment="1" applyBorder="1" applyFont="1" applyNumberFormat="1">
      <alignment horizontal="center" shrinkToFit="0" vertical="center" wrapText="1"/>
    </xf>
    <xf borderId="28" fillId="8" fontId="22" numFmtId="49" xfId="0" applyAlignment="1" applyBorder="1" applyFont="1" applyNumberFormat="1">
      <alignment vertical="center"/>
    </xf>
    <xf borderId="20" fillId="8" fontId="22" numFmtId="171" xfId="0" applyAlignment="1" applyBorder="1" applyFont="1" applyNumberFormat="1">
      <alignment shrinkToFit="0" wrapText="1"/>
    </xf>
    <xf borderId="15" fillId="12" fontId="52" numFmtId="0" xfId="0" applyAlignment="1" applyBorder="1" applyFont="1">
      <alignment horizontal="center" vertical="center"/>
    </xf>
    <xf borderId="28" fillId="8" fontId="22" numFmtId="171" xfId="0" applyAlignment="1" applyBorder="1" applyFont="1" applyNumberFormat="1">
      <alignment horizontal="center" shrinkToFit="0" vertical="center" wrapText="1"/>
    </xf>
    <xf borderId="20" fillId="8" fontId="28" numFmtId="4" xfId="0" applyBorder="1" applyFont="1" applyNumberFormat="1"/>
    <xf borderId="21" fillId="8" fontId="49" numFmtId="2" xfId="0" applyBorder="1" applyFont="1" applyNumberFormat="1"/>
    <xf borderId="39" fillId="8" fontId="22" numFmtId="0" xfId="0" applyAlignment="1" applyBorder="1" applyFont="1">
      <alignment vertical="center"/>
    </xf>
    <xf borderId="28" fillId="8" fontId="49" numFmtId="4" xfId="0" applyBorder="1" applyFont="1" applyNumberFormat="1"/>
    <xf borderId="28" fillId="8" fontId="49" numFmtId="0" xfId="0" applyAlignment="1" applyBorder="1" applyFont="1">
      <alignment horizontal="right"/>
    </xf>
    <xf borderId="28" fillId="8" fontId="49" numFmtId="164" xfId="0" applyBorder="1" applyFont="1" applyNumberFormat="1"/>
    <xf borderId="28" fillId="13" fontId="49" numFmtId="2" xfId="0" applyAlignment="1" applyBorder="1" applyFont="1" applyNumberFormat="1">
      <alignment horizontal="right"/>
    </xf>
    <xf borderId="21" fillId="8" fontId="28" numFmtId="2" xfId="0" applyAlignment="1" applyBorder="1" applyFont="1" applyNumberFormat="1">
      <alignment horizontal="center" shrinkToFit="0" wrapText="1"/>
    </xf>
    <xf borderId="15" fillId="8" fontId="3" numFmtId="0" xfId="0" applyAlignment="1" applyBorder="1" applyFont="1">
      <alignment horizontal="center" shrinkToFit="0" wrapText="1"/>
    </xf>
    <xf borderId="21" fillId="8" fontId="37" numFmtId="0" xfId="0" applyAlignment="1" applyBorder="1" applyFont="1">
      <alignment horizontal="center" vertical="center"/>
    </xf>
    <xf borderId="40" fillId="8" fontId="37" numFmtId="0" xfId="0" applyAlignment="1" applyBorder="1" applyFont="1">
      <alignment horizontal="center" vertical="center"/>
    </xf>
    <xf borderId="21" fillId="8" fontId="53" numFmtId="0" xfId="0" applyAlignment="1" applyBorder="1" applyFont="1">
      <alignment vertical="center"/>
    </xf>
    <xf quotePrefix="1" borderId="21" fillId="8" fontId="53" numFmtId="0" xfId="0" applyAlignment="1" applyBorder="1" applyFont="1">
      <alignment vertical="center"/>
    </xf>
    <xf borderId="15" fillId="0" fontId="54" numFmtId="0" xfId="0" applyAlignment="1" applyBorder="1" applyFont="1">
      <alignment horizontal="center"/>
    </xf>
    <xf borderId="28" fillId="8" fontId="33" numFmtId="0" xfId="0" applyAlignment="1" applyBorder="1" applyFont="1">
      <alignment horizontal="center"/>
    </xf>
    <xf borderId="28" fillId="8" fontId="33" numFmtId="0" xfId="0" applyBorder="1" applyFont="1"/>
    <xf borderId="20" fillId="8" fontId="33" numFmtId="2" xfId="0" applyAlignment="1" applyBorder="1" applyFont="1" applyNumberFormat="1">
      <alignment horizontal="right"/>
    </xf>
    <xf borderId="20" fillId="8" fontId="33" numFmtId="0" xfId="0" applyAlignment="1" applyBorder="1" applyFont="1">
      <alignment horizontal="center"/>
    </xf>
    <xf borderId="20" fillId="8" fontId="33" numFmtId="0" xfId="0" applyBorder="1" applyFont="1"/>
    <xf borderId="20" fillId="8" fontId="3" numFmtId="2" xfId="0" applyAlignment="1" applyBorder="1" applyFont="1" applyNumberFormat="1">
      <alignment horizontal="right"/>
    </xf>
    <xf borderId="20" fillId="8" fontId="3" numFmtId="177" xfId="0" applyAlignment="1" applyBorder="1" applyFont="1" applyNumberFormat="1">
      <alignment horizontal="right"/>
    </xf>
    <xf borderId="20" fillId="8" fontId="3" numFmtId="177" xfId="0" applyAlignment="1" applyBorder="1" applyFont="1" applyNumberFormat="1">
      <alignment horizontal="center" shrinkToFit="0" wrapText="1"/>
    </xf>
    <xf borderId="28" fillId="8" fontId="3" numFmtId="2" xfId="0" applyAlignment="1" applyBorder="1" applyFont="1" applyNumberFormat="1">
      <alignment horizontal="right"/>
    </xf>
    <xf borderId="28" fillId="8" fontId="3" numFmtId="177" xfId="0" applyAlignment="1" applyBorder="1" applyFont="1" applyNumberFormat="1">
      <alignment horizontal="right"/>
    </xf>
    <xf borderId="28" fillId="8" fontId="3" numFmtId="177" xfId="0" applyAlignment="1" applyBorder="1" applyFont="1" applyNumberFormat="1">
      <alignment horizontal="center" shrinkToFit="0" wrapText="1"/>
    </xf>
    <xf borderId="20" fillId="8" fontId="3" numFmtId="2" xfId="0" applyAlignment="1" applyBorder="1" applyFont="1" applyNumberFormat="1">
      <alignment horizontal="center"/>
    </xf>
    <xf borderId="20" fillId="8" fontId="3" numFmtId="2" xfId="0" applyBorder="1" applyFont="1" applyNumberFormat="1"/>
    <xf borderId="20" fillId="8" fontId="3" numFmtId="172" xfId="0" applyBorder="1" applyFont="1" applyNumberFormat="1"/>
    <xf borderId="28" fillId="8" fontId="3" numFmtId="2" xfId="0" applyAlignment="1" applyBorder="1" applyFont="1" applyNumberFormat="1">
      <alignment horizontal="center"/>
    </xf>
    <xf borderId="28" fillId="8" fontId="3" numFmtId="2" xfId="0" applyBorder="1" applyFont="1" applyNumberFormat="1"/>
    <xf borderId="28" fillId="8" fontId="3" numFmtId="172" xfId="0" applyBorder="1" applyFont="1" applyNumberFormat="1"/>
    <xf borderId="27" fillId="8" fontId="49" numFmtId="0" xfId="0" applyAlignment="1" applyBorder="1" applyFont="1">
      <alignment horizontal="right"/>
    </xf>
    <xf borderId="20" fillId="8" fontId="3" numFmtId="0" xfId="0" applyAlignment="1" applyBorder="1" applyFont="1">
      <alignment shrinkToFit="0" wrapText="1"/>
    </xf>
    <xf borderId="20" fillId="8" fontId="3" numFmtId="4" xfId="0" applyAlignment="1" applyBorder="1" applyFont="1" applyNumberFormat="1">
      <alignment shrinkToFit="0" wrapText="1"/>
    </xf>
    <xf borderId="20" fillId="8" fontId="3" numFmtId="14" xfId="0" applyAlignment="1" applyBorder="1" applyFont="1" applyNumberFormat="1">
      <alignment horizontal="center"/>
    </xf>
    <xf borderId="15" fillId="0" fontId="19" numFmtId="0" xfId="0" applyAlignment="1" applyBorder="1" applyFont="1">
      <alignment horizontal="center" shrinkToFit="0" wrapText="1"/>
    </xf>
    <xf borderId="37" fillId="0" fontId="55" numFmtId="0" xfId="0" applyAlignment="1" applyBorder="1" applyFont="1">
      <alignment shrinkToFit="0" wrapText="1"/>
    </xf>
    <xf borderId="37" fillId="0" fontId="19" numFmtId="4" xfId="0" applyAlignment="1" applyBorder="1" applyFont="1" applyNumberFormat="1">
      <alignment shrinkToFit="0" wrapText="1"/>
    </xf>
    <xf borderId="38" fillId="0" fontId="19" numFmtId="4" xfId="0" applyBorder="1" applyFont="1" applyNumberFormat="1"/>
    <xf borderId="37" fillId="0" fontId="19" numFmtId="4" xfId="0" applyAlignment="1" applyBorder="1" applyFont="1" applyNumberFormat="1">
      <alignment horizontal="center" shrinkToFit="0" wrapText="1"/>
    </xf>
    <xf borderId="38" fillId="0" fontId="19" numFmtId="171" xfId="0" applyAlignment="1" applyBorder="1" applyFont="1" applyNumberFormat="1">
      <alignment horizontal="right"/>
    </xf>
    <xf borderId="18" fillId="0" fontId="19" numFmtId="0" xfId="0" applyAlignment="1" applyBorder="1" applyFont="1">
      <alignment horizontal="center"/>
    </xf>
    <xf borderId="18" fillId="0" fontId="19" numFmtId="164" xfId="0" applyAlignment="1" applyBorder="1" applyFont="1" applyNumberFormat="1">
      <alignment horizontal="center"/>
    </xf>
    <xf borderId="38" fillId="0" fontId="19" numFmtId="2" xfId="0" applyAlignment="1" applyBorder="1" applyFont="1" applyNumberFormat="1">
      <alignment horizontal="center"/>
    </xf>
    <xf borderId="18" fillId="0" fontId="19" numFmtId="4" xfId="0" applyAlignment="1" applyBorder="1" applyFont="1" applyNumberFormat="1">
      <alignment horizontal="right"/>
    </xf>
    <xf borderId="38" fillId="0" fontId="19" numFmtId="168" xfId="0" applyAlignment="1" applyBorder="1" applyFont="1" applyNumberFormat="1">
      <alignment horizontal="right"/>
    </xf>
    <xf borderId="18" fillId="0" fontId="3" numFmtId="169" xfId="0" applyBorder="1" applyFont="1" applyNumberFormat="1"/>
    <xf borderId="18" fillId="0" fontId="3" numFmtId="0" xfId="0" applyAlignment="1" applyBorder="1" applyFont="1">
      <alignment horizontal="center"/>
    </xf>
    <xf borderId="18" fillId="0" fontId="3" numFmtId="0" xfId="0" applyBorder="1" applyFont="1"/>
    <xf borderId="15" fillId="0" fontId="3" numFmtId="2" xfId="0" applyAlignment="1" applyBorder="1" applyFont="1" applyNumberFormat="1">
      <alignment horizontal="right"/>
    </xf>
    <xf borderId="15" fillId="0" fontId="3" numFmtId="177" xfId="0" applyAlignment="1" applyBorder="1" applyFont="1" applyNumberFormat="1">
      <alignment horizontal="right"/>
    </xf>
    <xf borderId="21" fillId="8" fontId="28" numFmtId="2" xfId="0" applyBorder="1" applyFont="1" applyNumberFormat="1"/>
    <xf borderId="15" fillId="0" fontId="3" numFmtId="177" xfId="0" applyAlignment="1" applyBorder="1" applyFont="1" applyNumberFormat="1">
      <alignment horizontal="center" shrinkToFit="0" wrapText="1"/>
    </xf>
    <xf borderId="15" fillId="0" fontId="3" numFmtId="0" xfId="0" applyAlignment="1" applyBorder="1" applyFont="1">
      <alignment horizontal="center"/>
    </xf>
    <xf borderId="0" fillId="0" fontId="3" numFmtId="2" xfId="0" applyAlignment="1" applyFont="1" applyNumberFormat="1">
      <alignment horizontal="center"/>
    </xf>
    <xf borderId="18" fillId="0" fontId="56" numFmtId="4" xfId="0" applyBorder="1" applyFont="1" applyNumberFormat="1"/>
    <xf borderId="18" fillId="0" fontId="3" numFmtId="4" xfId="0" applyBorder="1" applyFont="1" applyNumberFormat="1"/>
    <xf borderId="18" fillId="0" fontId="3" numFmtId="4" xfId="0" applyAlignment="1" applyBorder="1" applyFont="1" applyNumberFormat="1">
      <alignment horizontal="center"/>
    </xf>
    <xf borderId="18" fillId="0" fontId="3" numFmtId="171" xfId="0" applyAlignment="1" applyBorder="1" applyFont="1" applyNumberFormat="1">
      <alignment horizontal="right"/>
    </xf>
    <xf borderId="18" fillId="0" fontId="3" numFmtId="164" xfId="0" applyAlignment="1" applyBorder="1" applyFont="1" applyNumberFormat="1">
      <alignment horizontal="center"/>
    </xf>
    <xf borderId="18" fillId="0" fontId="3" numFmtId="2" xfId="0" applyAlignment="1" applyBorder="1" applyFont="1" applyNumberFormat="1">
      <alignment horizontal="center"/>
    </xf>
    <xf borderId="18" fillId="0" fontId="3" numFmtId="4" xfId="0" applyAlignment="1" applyBorder="1" applyFont="1" applyNumberFormat="1">
      <alignment horizontal="right"/>
    </xf>
    <xf borderId="18" fillId="0" fontId="3" numFmtId="168" xfId="0" applyAlignment="1" applyBorder="1" applyFont="1" applyNumberFormat="1">
      <alignment horizontal="right"/>
    </xf>
    <xf borderId="38" fillId="0" fontId="57" numFmtId="4" xfId="0" applyBorder="1" applyFont="1" applyNumberFormat="1"/>
    <xf borderId="38" fillId="0" fontId="3" numFmtId="4" xfId="0" applyBorder="1" applyFont="1" applyNumberFormat="1"/>
    <xf borderId="38" fillId="0" fontId="3" numFmtId="4" xfId="0" applyAlignment="1" applyBorder="1" applyFont="1" applyNumberFormat="1">
      <alignment horizontal="center"/>
    </xf>
    <xf borderId="38" fillId="0" fontId="3" numFmtId="171" xfId="0" applyAlignment="1" applyBorder="1" applyFont="1" applyNumberFormat="1">
      <alignment horizontal="right"/>
    </xf>
    <xf borderId="38" fillId="0" fontId="3" numFmtId="164" xfId="0" applyAlignment="1" applyBorder="1" applyFont="1" applyNumberFormat="1">
      <alignment horizontal="center"/>
    </xf>
    <xf borderId="38" fillId="0" fontId="3" numFmtId="2" xfId="0" applyAlignment="1" applyBorder="1" applyFont="1" applyNumberFormat="1">
      <alignment horizontal="center"/>
    </xf>
    <xf borderId="38" fillId="0" fontId="3" numFmtId="4" xfId="0" applyAlignment="1" applyBorder="1" applyFont="1" applyNumberFormat="1">
      <alignment horizontal="right"/>
    </xf>
    <xf borderId="38" fillId="0" fontId="3" numFmtId="168" xfId="0" applyAlignment="1" applyBorder="1" applyFont="1" applyNumberFormat="1">
      <alignment horizontal="right"/>
    </xf>
    <xf borderId="38" fillId="0" fontId="3" numFmtId="169" xfId="0" applyBorder="1" applyFont="1" applyNumberFormat="1"/>
    <xf borderId="20" fillId="8" fontId="49" numFmtId="4" xfId="0" applyBorder="1" applyFont="1" applyNumberFormat="1"/>
    <xf borderId="38" fillId="0" fontId="3" numFmtId="0" xfId="0" applyAlignment="1" applyBorder="1" applyFont="1">
      <alignment horizontal="right" shrinkToFit="0" wrapText="1"/>
    </xf>
    <xf borderId="38" fillId="0" fontId="3" numFmtId="0" xfId="0" applyAlignment="1" applyBorder="1" applyFont="1">
      <alignment shrinkToFit="0" wrapText="1"/>
    </xf>
    <xf borderId="38" fillId="0" fontId="3" numFmtId="0" xfId="0" applyAlignment="1" applyBorder="1" applyFont="1">
      <alignment horizontal="center" shrinkToFit="0" wrapText="1"/>
    </xf>
    <xf borderId="38" fillId="0" fontId="3" numFmtId="4" xfId="0" applyAlignment="1" applyBorder="1" applyFont="1" applyNumberFormat="1">
      <alignment shrinkToFit="0" wrapText="1"/>
    </xf>
    <xf borderId="38" fillId="0" fontId="3" numFmtId="4" xfId="0" applyAlignment="1" applyBorder="1" applyFont="1" applyNumberFormat="1">
      <alignment horizontal="center" shrinkToFit="0" wrapText="1"/>
    </xf>
    <xf borderId="15" fillId="0" fontId="49" numFmtId="0" xfId="0" applyAlignment="1" applyBorder="1" applyFont="1">
      <alignment horizontal="right"/>
    </xf>
    <xf borderId="38" fillId="0" fontId="49" numFmtId="0" xfId="0" applyBorder="1" applyFont="1"/>
    <xf borderId="38" fillId="0" fontId="49" numFmtId="4" xfId="0" applyBorder="1" applyFont="1" applyNumberFormat="1"/>
    <xf borderId="38" fillId="0" fontId="49" numFmtId="2" xfId="0" applyAlignment="1" applyBorder="1" applyFont="1" applyNumberFormat="1">
      <alignment horizontal="right"/>
    </xf>
    <xf borderId="38" fillId="0" fontId="49" numFmtId="0" xfId="0" applyAlignment="1" applyBorder="1" applyFont="1">
      <alignment horizontal="right"/>
    </xf>
    <xf borderId="15" fillId="0" fontId="58" numFmtId="0" xfId="0" applyAlignment="1" applyBorder="1" applyFont="1">
      <alignment horizontal="center"/>
    </xf>
    <xf borderId="38" fillId="0" fontId="49" numFmtId="164" xfId="0" applyBorder="1" applyFont="1" applyNumberFormat="1"/>
    <xf borderId="18" fillId="0" fontId="49" numFmtId="2" xfId="0" applyBorder="1" applyFont="1" applyNumberFormat="1"/>
    <xf borderId="38" fillId="0" fontId="49" numFmtId="2" xfId="0" applyBorder="1" applyFont="1" applyNumberFormat="1"/>
    <xf borderId="38" fillId="0" fontId="51" numFmtId="2" xfId="0" applyAlignment="1" applyBorder="1" applyFont="1" applyNumberFormat="1">
      <alignment horizontal="right"/>
    </xf>
    <xf borderId="15" fillId="0" fontId="51" numFmtId="177" xfId="0" applyAlignment="1" applyBorder="1" applyFont="1" applyNumberFormat="1">
      <alignment horizontal="right"/>
    </xf>
    <xf borderId="15" fillId="0" fontId="49" numFmtId="2" xfId="0" applyAlignment="1" applyBorder="1" applyFont="1" applyNumberFormat="1">
      <alignment horizontal="right"/>
    </xf>
    <xf borderId="38" fillId="0" fontId="49" numFmtId="177" xfId="0" applyBorder="1" applyFont="1" applyNumberFormat="1"/>
    <xf borderId="15" fillId="0" fontId="49" numFmtId="177" xfId="0" applyAlignment="1" applyBorder="1" applyFont="1" applyNumberFormat="1">
      <alignment horizontal="right"/>
    </xf>
    <xf borderId="15" fillId="0" fontId="49" numFmtId="177" xfId="0" applyAlignment="1" applyBorder="1" applyFont="1" applyNumberFormat="1">
      <alignment horizontal="center" shrinkToFit="0" wrapText="1"/>
    </xf>
    <xf borderId="0" fillId="0" fontId="49" numFmtId="2" xfId="0" applyAlignment="1" applyFont="1" applyNumberFormat="1">
      <alignment horizontal="center"/>
    </xf>
    <xf borderId="37" fillId="0" fontId="49" numFmtId="0" xfId="0" applyAlignment="1" applyBorder="1" applyFont="1">
      <alignment horizontal="right"/>
    </xf>
    <xf borderId="18" fillId="0" fontId="49" numFmtId="0" xfId="0" applyBorder="1" applyFont="1"/>
    <xf borderId="18" fillId="0" fontId="49" numFmtId="4" xfId="0" applyBorder="1" applyFont="1" applyNumberFormat="1"/>
    <xf borderId="18" fillId="0" fontId="49" numFmtId="2" xfId="0" applyAlignment="1" applyBorder="1" applyFont="1" applyNumberFormat="1">
      <alignment horizontal="right"/>
    </xf>
    <xf borderId="18" fillId="0" fontId="49" numFmtId="0" xfId="0" applyAlignment="1" applyBorder="1" applyFont="1">
      <alignment horizontal="right"/>
    </xf>
    <xf borderId="18" fillId="0" fontId="49" numFmtId="164" xfId="0" applyBorder="1" applyFont="1" applyNumberFormat="1"/>
    <xf borderId="18" fillId="0" fontId="49" numFmtId="177" xfId="0" applyBorder="1" applyFont="1" applyNumberFormat="1"/>
    <xf borderId="28" fillId="8" fontId="3" numFmtId="3" xfId="0" applyBorder="1" applyFont="1" applyNumberFormat="1"/>
    <xf borderId="28" fillId="8" fontId="3" numFmtId="2" xfId="0" applyAlignment="1" applyBorder="1" applyFont="1" applyNumberFormat="1">
      <alignment horizontal="right" vertical="center"/>
    </xf>
    <xf borderId="15" fillId="14" fontId="28" numFmtId="0" xfId="0" applyAlignment="1" applyBorder="1" applyFill="1" applyFont="1">
      <alignment horizontal="right"/>
    </xf>
    <xf borderId="15" fillId="14" fontId="28" numFmtId="0" xfId="0" applyBorder="1" applyFont="1"/>
    <xf borderId="20" fillId="14" fontId="28" numFmtId="4" xfId="0" applyBorder="1" applyFont="1" applyNumberFormat="1"/>
    <xf borderId="27" fillId="14" fontId="28" numFmtId="0" xfId="0" applyBorder="1" applyFont="1"/>
    <xf borderId="28" fillId="14" fontId="28" numFmtId="4" xfId="0" applyBorder="1" applyFont="1" applyNumberFormat="1"/>
    <xf borderId="15" fillId="14" fontId="28" numFmtId="4" xfId="0" applyAlignment="1" applyBorder="1" applyFont="1" applyNumberFormat="1">
      <alignment horizontal="center"/>
    </xf>
    <xf borderId="15" fillId="14" fontId="28" numFmtId="0" xfId="0" applyAlignment="1" applyBorder="1" applyFont="1">
      <alignment horizontal="center"/>
    </xf>
    <xf borderId="15" fillId="14" fontId="28" numFmtId="2" xfId="0" applyAlignment="1" applyBorder="1" applyFont="1" applyNumberFormat="1">
      <alignment horizontal="center"/>
    </xf>
    <xf borderId="15" fillId="14" fontId="28" numFmtId="164" xfId="0" applyAlignment="1" applyBorder="1" applyFont="1" applyNumberFormat="1">
      <alignment horizontal="center"/>
    </xf>
    <xf borderId="15" fillId="14" fontId="28" numFmtId="2" xfId="0" applyAlignment="1" applyBorder="1" applyFont="1" applyNumberFormat="1">
      <alignment horizontal="right"/>
    </xf>
    <xf borderId="28" fillId="14" fontId="28" numFmtId="0" xfId="0" applyAlignment="1" applyBorder="1" applyFont="1">
      <alignment shrinkToFit="0" wrapText="1"/>
    </xf>
    <xf borderId="28" fillId="14" fontId="48" numFmtId="2" xfId="0" applyAlignment="1" applyBorder="1" applyFont="1" applyNumberFormat="1">
      <alignment horizontal="right"/>
    </xf>
    <xf borderId="15" fillId="14" fontId="48" numFmtId="177" xfId="0" applyAlignment="1" applyBorder="1" applyFont="1" applyNumberFormat="1">
      <alignment horizontal="right"/>
    </xf>
    <xf borderId="15" fillId="14" fontId="28" numFmtId="177" xfId="0" applyAlignment="1" applyBorder="1" applyFont="1" applyNumberFormat="1">
      <alignment horizontal="right"/>
    </xf>
    <xf borderId="15" fillId="14" fontId="28" numFmtId="177" xfId="0" applyAlignment="1" applyBorder="1" applyFont="1" applyNumberFormat="1">
      <alignment horizontal="center" shrinkToFit="0" wrapText="1"/>
    </xf>
    <xf borderId="21" fillId="14" fontId="28" numFmtId="2" xfId="0" applyAlignment="1" applyBorder="1" applyFont="1" applyNumberFormat="1">
      <alignment horizontal="center"/>
    </xf>
    <xf borderId="27" fillId="14" fontId="28" numFmtId="0" xfId="0" applyAlignment="1" applyBorder="1" applyFont="1">
      <alignment horizontal="right"/>
    </xf>
    <xf borderId="27" fillId="14" fontId="28" numFmtId="4" xfId="0" applyAlignment="1" applyBorder="1" applyFont="1" applyNumberFormat="1">
      <alignment horizontal="center"/>
    </xf>
    <xf borderId="15" fillId="14" fontId="49" numFmtId="0" xfId="0" applyAlignment="1" applyBorder="1" applyFont="1">
      <alignment horizontal="right"/>
    </xf>
    <xf borderId="27" fillId="14" fontId="49" numFmtId="0" xfId="0" applyBorder="1" applyFont="1"/>
    <xf borderId="28" fillId="14" fontId="49" numFmtId="4" xfId="0" applyBorder="1" applyFont="1" applyNumberFormat="1"/>
    <xf borderId="27" fillId="14" fontId="49" numFmtId="4" xfId="0" applyAlignment="1" applyBorder="1" applyFont="1" applyNumberFormat="1">
      <alignment horizontal="center"/>
    </xf>
    <xf borderId="15" fillId="14" fontId="49" numFmtId="0" xfId="0" applyAlignment="1" applyBorder="1" applyFont="1">
      <alignment horizontal="center"/>
    </xf>
    <xf borderId="15" fillId="14" fontId="49" numFmtId="2" xfId="0" applyAlignment="1" applyBorder="1" applyFont="1" applyNumberFormat="1">
      <alignment horizontal="center"/>
    </xf>
    <xf borderId="15" fillId="14" fontId="49" numFmtId="164" xfId="0" applyAlignment="1" applyBorder="1" applyFont="1" applyNumberFormat="1">
      <alignment horizontal="center"/>
    </xf>
    <xf borderId="15" fillId="14" fontId="49" numFmtId="2" xfId="0" applyAlignment="1" applyBorder="1" applyFont="1" applyNumberFormat="1">
      <alignment horizontal="right"/>
    </xf>
    <xf borderId="28" fillId="14" fontId="49" numFmtId="0" xfId="0" applyAlignment="1" applyBorder="1" applyFont="1">
      <alignment shrinkToFit="0" wrapText="1"/>
    </xf>
    <xf borderId="28" fillId="14" fontId="51" numFmtId="2" xfId="0" applyAlignment="1" applyBorder="1" applyFont="1" applyNumberFormat="1">
      <alignment horizontal="right"/>
    </xf>
    <xf borderId="15" fillId="14" fontId="51" numFmtId="177" xfId="0" applyAlignment="1" applyBorder="1" applyFont="1" applyNumberFormat="1">
      <alignment horizontal="right"/>
    </xf>
    <xf borderId="15" fillId="14" fontId="49" numFmtId="177" xfId="0" applyAlignment="1" applyBorder="1" applyFont="1" applyNumberFormat="1">
      <alignment horizontal="right"/>
    </xf>
    <xf borderId="15" fillId="14" fontId="49" numFmtId="177" xfId="0" applyAlignment="1" applyBorder="1" applyFont="1" applyNumberFormat="1">
      <alignment horizontal="center" shrinkToFit="0" wrapText="1"/>
    </xf>
    <xf borderId="21" fillId="14" fontId="49" numFmtId="2" xfId="0" applyAlignment="1" applyBorder="1" applyFont="1" applyNumberFormat="1">
      <alignment horizontal="center"/>
    </xf>
    <xf borderId="27" fillId="14" fontId="49" numFmtId="0" xfId="0" applyAlignment="1" applyBorder="1" applyFont="1">
      <alignment horizontal="right"/>
    </xf>
    <xf borderId="27" fillId="14" fontId="28" numFmtId="0" xfId="0" applyAlignment="1" applyBorder="1" applyFont="1">
      <alignment horizontal="center"/>
    </xf>
    <xf borderId="28" fillId="14" fontId="28" numFmtId="0" xfId="0" applyBorder="1" applyFont="1"/>
    <xf borderId="15" fillId="14" fontId="28" numFmtId="0" xfId="0" applyAlignment="1" applyBorder="1" applyFont="1">
      <alignment horizontal="left"/>
    </xf>
    <xf borderId="28" fillId="14" fontId="49" numFmtId="0" xfId="0" applyBorder="1" applyFont="1"/>
    <xf borderId="15" fillId="14" fontId="49" numFmtId="0" xfId="0" applyAlignment="1" applyBorder="1" applyFont="1">
      <alignment horizontal="left"/>
    </xf>
    <xf borderId="27" fillId="14" fontId="49" numFmtId="0" xfId="0" applyAlignment="1" applyBorder="1" applyFont="1">
      <alignment horizontal="center"/>
    </xf>
    <xf borderId="20" fillId="14" fontId="49" numFmtId="2" xfId="0" applyAlignment="1" applyBorder="1" applyFont="1" applyNumberFormat="1">
      <alignment horizontal="right"/>
    </xf>
    <xf borderId="20" fillId="8" fontId="59" numFmtId="4" xfId="0" applyBorder="1" applyFont="1" applyNumberFormat="1"/>
    <xf borderId="20" fillId="14" fontId="49" numFmtId="0" xfId="0" applyAlignment="1" applyBorder="1" applyFont="1">
      <alignment horizontal="center"/>
    </xf>
    <xf borderId="20" fillId="8" fontId="3" numFmtId="171" xfId="0" applyAlignment="1" applyBorder="1" applyFont="1" applyNumberFormat="1">
      <alignment horizontal="right"/>
    </xf>
    <xf borderId="20" fillId="14" fontId="49" numFmtId="0" xfId="0" applyBorder="1" applyFont="1"/>
    <xf borderId="20" fillId="8" fontId="3" numFmtId="4" xfId="0" applyAlignment="1" applyBorder="1" applyFont="1" applyNumberFormat="1">
      <alignment horizontal="right"/>
    </xf>
    <xf borderId="20" fillId="8" fontId="3" numFmtId="168" xfId="0" applyAlignment="1" applyBorder="1" applyFont="1" applyNumberFormat="1">
      <alignment horizontal="right"/>
    </xf>
    <xf borderId="20" fillId="14" fontId="28" numFmtId="0" xfId="0" applyBorder="1" applyFont="1"/>
    <xf borderId="20" fillId="8" fontId="3" numFmtId="169" xfId="0" applyBorder="1" applyFont="1" applyNumberFormat="1"/>
    <xf borderId="20" fillId="14" fontId="28" numFmtId="2" xfId="0" applyAlignment="1" applyBorder="1" applyFont="1" applyNumberFormat="1">
      <alignment horizontal="right"/>
    </xf>
    <xf borderId="20" fillId="14" fontId="28" numFmtId="0" xfId="0" applyAlignment="1" applyBorder="1" applyFont="1">
      <alignment horizontal="center"/>
    </xf>
    <xf borderId="28" fillId="8" fontId="3" numFmtId="0" xfId="0" applyAlignment="1" applyBorder="1" applyFont="1">
      <alignment horizontal="center" shrinkToFit="0" wrapText="1"/>
    </xf>
    <xf borderId="20" fillId="14" fontId="28" numFmtId="177" xfId="0" applyAlignment="1" applyBorder="1" applyFont="1" applyNumberFormat="1">
      <alignment horizontal="right"/>
    </xf>
    <xf borderId="28" fillId="8" fontId="3" numFmtId="0" xfId="0" applyAlignment="1" applyBorder="1" applyFont="1">
      <alignment shrinkToFit="0" wrapText="1"/>
    </xf>
    <xf borderId="28" fillId="8" fontId="3" numFmtId="4" xfId="0" applyAlignment="1" applyBorder="1" applyFont="1" applyNumberFormat="1">
      <alignment shrinkToFit="0" wrapText="1"/>
    </xf>
    <xf borderId="28" fillId="8" fontId="3" numFmtId="4" xfId="0" applyAlignment="1" applyBorder="1" applyFont="1" applyNumberFormat="1">
      <alignment horizontal="center" shrinkToFit="0" wrapText="1"/>
    </xf>
    <xf borderId="28" fillId="8" fontId="3" numFmtId="171" xfId="0" applyAlignment="1" applyBorder="1" applyFont="1" applyNumberFormat="1">
      <alignment horizontal="right"/>
    </xf>
    <xf borderId="28" fillId="8" fontId="3" numFmtId="4" xfId="0" applyAlignment="1" applyBorder="1" applyFont="1" applyNumberFormat="1">
      <alignment horizontal="right"/>
    </xf>
    <xf borderId="20" fillId="14" fontId="28" numFmtId="177" xfId="0" applyAlignment="1" applyBorder="1" applyFont="1" applyNumberFormat="1">
      <alignment horizontal="center" shrinkToFit="0" wrapText="1"/>
    </xf>
    <xf borderId="28" fillId="8" fontId="3" numFmtId="168" xfId="0" applyAlignment="1" applyBorder="1" applyFont="1" applyNumberFormat="1">
      <alignment horizontal="right"/>
    </xf>
    <xf borderId="28" fillId="8" fontId="3" numFmtId="169" xfId="0" applyBorder="1" applyFont="1" applyNumberFormat="1"/>
    <xf borderId="28" fillId="14" fontId="28" numFmtId="2" xfId="0" applyAlignment="1" applyBorder="1" applyFont="1" applyNumberFormat="1">
      <alignment horizontal="right"/>
    </xf>
    <xf borderId="28" fillId="14" fontId="28" numFmtId="0" xfId="0" applyAlignment="1" applyBorder="1" applyFont="1">
      <alignment horizontal="center"/>
    </xf>
    <xf borderId="28" fillId="14" fontId="28" numFmtId="177" xfId="0" applyAlignment="1" applyBorder="1" applyFont="1" applyNumberFormat="1">
      <alignment horizontal="right"/>
    </xf>
    <xf borderId="28" fillId="14" fontId="28" numFmtId="177" xfId="0" applyAlignment="1" applyBorder="1" applyFont="1" applyNumberFormat="1">
      <alignment horizontal="center" shrinkToFit="0" wrapText="1"/>
    </xf>
    <xf borderId="28" fillId="8" fontId="60" numFmtId="4" xfId="0" applyBorder="1" applyFont="1" applyNumberFormat="1"/>
    <xf borderId="20" fillId="14" fontId="28" numFmtId="2" xfId="0" applyAlignment="1" applyBorder="1" applyFont="1" applyNumberFormat="1">
      <alignment horizontal="center"/>
    </xf>
    <xf borderId="20" fillId="14" fontId="28" numFmtId="2" xfId="0" applyBorder="1" applyFont="1" applyNumberFormat="1"/>
    <xf borderId="20" fillId="14" fontId="28" numFmtId="172" xfId="0" applyBorder="1" applyFont="1" applyNumberFormat="1"/>
    <xf borderId="28" fillId="14" fontId="28" numFmtId="2" xfId="0" applyAlignment="1" applyBorder="1" applyFont="1" applyNumberFormat="1">
      <alignment horizontal="center"/>
    </xf>
    <xf borderId="28" fillId="14" fontId="28" numFmtId="2" xfId="0" applyBorder="1" applyFont="1" applyNumberFormat="1"/>
    <xf borderId="28" fillId="14" fontId="28" numFmtId="172" xfId="0" applyBorder="1" applyFont="1" applyNumberFormat="1"/>
    <xf borderId="28" fillId="14" fontId="49" numFmtId="2" xfId="0" applyAlignment="1" applyBorder="1" applyFont="1" applyNumberFormat="1">
      <alignment horizontal="center"/>
    </xf>
    <xf borderId="28" fillId="14" fontId="49" numFmtId="0" xfId="0" applyAlignment="1" applyBorder="1" applyFont="1">
      <alignment horizontal="center"/>
    </xf>
    <xf borderId="28" fillId="14" fontId="49" numFmtId="2" xfId="0" applyAlignment="1" applyBorder="1" applyFont="1" applyNumberFormat="1">
      <alignment horizontal="right"/>
    </xf>
    <xf borderId="28" fillId="14" fontId="49" numFmtId="2" xfId="0" applyBorder="1" applyFont="1" applyNumberFormat="1"/>
    <xf borderId="28" fillId="14" fontId="49" numFmtId="177" xfId="0" applyAlignment="1" applyBorder="1" applyFont="1" applyNumberFormat="1">
      <alignment horizontal="right"/>
    </xf>
    <xf borderId="28" fillId="14" fontId="49" numFmtId="177" xfId="0" applyAlignment="1" applyBorder="1" applyFont="1" applyNumberFormat="1">
      <alignment horizontal="center" shrinkToFit="0" wrapText="1"/>
    </xf>
    <xf borderId="28" fillId="14" fontId="49" numFmtId="172" xfId="0" applyBorder="1" applyFont="1" applyNumberFormat="1"/>
    <xf borderId="28" fillId="8" fontId="28" numFmtId="177" xfId="0" applyAlignment="1" applyBorder="1" applyFont="1" applyNumberFormat="1">
      <alignment horizontal="right"/>
    </xf>
    <xf borderId="28" fillId="8" fontId="28" numFmtId="177" xfId="0" applyAlignment="1" applyBorder="1" applyFont="1" applyNumberFormat="1">
      <alignment horizontal="center" shrinkToFit="0" wrapText="1"/>
    </xf>
    <xf borderId="28" fillId="8" fontId="28" numFmtId="172" xfId="0" applyBorder="1" applyFont="1" applyNumberFormat="1"/>
    <xf borderId="28" fillId="8" fontId="49" numFmtId="177" xfId="0" applyAlignment="1" applyBorder="1" applyFont="1" applyNumberFormat="1">
      <alignment horizontal="right"/>
    </xf>
    <xf borderId="28" fillId="8" fontId="49" numFmtId="177" xfId="0" applyAlignment="1" applyBorder="1" applyFont="1" applyNumberFormat="1">
      <alignment horizontal="center" shrinkToFit="0" wrapText="1"/>
    </xf>
    <xf borderId="15" fillId="15" fontId="28" numFmtId="0" xfId="0" applyAlignment="1" applyBorder="1" applyFill="1" applyFont="1">
      <alignment horizontal="right"/>
    </xf>
    <xf borderId="15" fillId="15" fontId="28" numFmtId="0" xfId="0" applyAlignment="1" applyBorder="1" applyFont="1">
      <alignment horizontal="center"/>
    </xf>
    <xf borderId="15" fillId="15" fontId="28" numFmtId="0" xfId="0" applyAlignment="1" applyBorder="1" applyFont="1">
      <alignment shrinkToFit="0" wrapText="1"/>
    </xf>
    <xf borderId="15" fillId="15" fontId="28" numFmtId="4" xfId="0" applyAlignment="1" applyBorder="1" applyFont="1" applyNumberFormat="1">
      <alignment shrinkToFit="0" wrapText="1"/>
    </xf>
    <xf borderId="28" fillId="15" fontId="28" numFmtId="4" xfId="0" applyBorder="1" applyFont="1" applyNumberFormat="1"/>
    <xf borderId="28" fillId="15" fontId="28" numFmtId="4" xfId="0" applyAlignment="1" applyBorder="1" applyFont="1" applyNumberFormat="1">
      <alignment horizontal="center"/>
    </xf>
    <xf borderId="15" fillId="15" fontId="28" numFmtId="4" xfId="0" applyAlignment="1" applyBorder="1" applyFont="1" applyNumberFormat="1">
      <alignment horizontal="center"/>
    </xf>
    <xf borderId="15" fillId="15" fontId="28" numFmtId="2" xfId="0" applyAlignment="1" applyBorder="1" applyFont="1" applyNumberFormat="1">
      <alignment horizontal="center"/>
    </xf>
    <xf borderId="20" fillId="15" fontId="28" numFmtId="0" xfId="0" applyAlignment="1" applyBorder="1" applyFont="1">
      <alignment horizontal="center"/>
    </xf>
    <xf borderId="15" fillId="15" fontId="28" numFmtId="14" xfId="0" applyAlignment="1" applyBorder="1" applyFont="1" applyNumberFormat="1">
      <alignment horizontal="center"/>
    </xf>
    <xf borderId="20" fillId="15" fontId="28" numFmtId="14" xfId="0" applyAlignment="1" applyBorder="1" applyFont="1" applyNumberFormat="1">
      <alignment horizontal="center"/>
    </xf>
    <xf borderId="20" fillId="15" fontId="28" numFmtId="2" xfId="0" applyAlignment="1" applyBorder="1" applyFont="1" applyNumberFormat="1">
      <alignment horizontal="right"/>
    </xf>
    <xf borderId="15" fillId="15" fontId="28" numFmtId="2" xfId="0" applyAlignment="1" applyBorder="1" applyFont="1" applyNumberFormat="1">
      <alignment horizontal="right"/>
    </xf>
    <xf borderId="28" fillId="15" fontId="28" numFmtId="2" xfId="0" applyAlignment="1" applyBorder="1" applyFont="1" applyNumberFormat="1">
      <alignment horizontal="right"/>
    </xf>
    <xf borderId="15" fillId="15" fontId="28" numFmtId="0" xfId="0" applyBorder="1" applyFont="1"/>
    <xf borderId="28" fillId="8" fontId="3" numFmtId="49" xfId="0" applyAlignment="1" applyBorder="1" applyFont="1" applyNumberFormat="1">
      <alignment horizontal="center"/>
    </xf>
    <xf borderId="15" fillId="15" fontId="28" numFmtId="177" xfId="0" applyAlignment="1" applyBorder="1" applyFont="1" applyNumberFormat="1">
      <alignment horizontal="right"/>
    </xf>
    <xf borderId="15" fillId="15" fontId="28" numFmtId="177" xfId="0" applyAlignment="1" applyBorder="1" applyFont="1" applyNumberFormat="1">
      <alignment horizontal="center" shrinkToFit="0" wrapText="1"/>
    </xf>
    <xf borderId="21" fillId="15" fontId="28" numFmtId="2" xfId="0" applyAlignment="1" applyBorder="1" applyFont="1" applyNumberFormat="1">
      <alignment horizontal="center"/>
    </xf>
    <xf borderId="27" fillId="15" fontId="28" numFmtId="0" xfId="0" applyAlignment="1" applyBorder="1" applyFont="1">
      <alignment horizontal="right"/>
    </xf>
    <xf borderId="15" fillId="12" fontId="19" numFmtId="164" xfId="0" applyAlignment="1" applyBorder="1" applyFont="1" applyNumberFormat="1">
      <alignment horizontal="center"/>
    </xf>
    <xf borderId="15" fillId="12" fontId="54" numFmtId="0" xfId="0" applyAlignment="1" applyBorder="1" applyFont="1">
      <alignment horizontal="center"/>
    </xf>
    <xf borderId="15" fillId="12" fontId="22" numFmtId="4" xfId="0" applyAlignment="1" applyBorder="1" applyFont="1" applyNumberFormat="1">
      <alignment horizontal="center"/>
    </xf>
    <xf borderId="15" fillId="12" fontId="22" numFmtId="168" xfId="0" applyAlignment="1" applyBorder="1" applyFont="1" applyNumberFormat="1">
      <alignment horizontal="center"/>
    </xf>
    <xf borderId="15" fillId="12" fontId="3" numFmtId="0" xfId="0" applyAlignment="1" applyBorder="1" applyFont="1">
      <alignment horizontal="left"/>
    </xf>
    <xf borderId="21" fillId="15" fontId="28" numFmtId="0" xfId="0" applyAlignment="1" applyBorder="1" applyFont="1">
      <alignment horizontal="center"/>
    </xf>
    <xf borderId="27" fillId="15" fontId="28" numFmtId="4" xfId="0" applyAlignment="1" applyBorder="1" applyFont="1" applyNumberFormat="1">
      <alignment horizontal="center"/>
    </xf>
    <xf borderId="28" fillId="15" fontId="28" numFmtId="0" xfId="0" applyAlignment="1" applyBorder="1" applyFont="1">
      <alignment horizontal="center"/>
    </xf>
    <xf borderId="15" fillId="15" fontId="49" numFmtId="0" xfId="0" applyBorder="1" applyFont="1"/>
    <xf borderId="15" fillId="15" fontId="49" numFmtId="0" xfId="0" applyAlignment="1" applyBorder="1" applyFont="1">
      <alignment shrinkToFit="0" wrapText="1"/>
    </xf>
    <xf borderId="15" fillId="15" fontId="49" numFmtId="164" xfId="0" applyAlignment="1" applyBorder="1" applyFont="1" applyNumberFormat="1">
      <alignment horizontal="right" shrinkToFit="0" wrapText="1"/>
    </xf>
    <xf borderId="28" fillId="15" fontId="28" numFmtId="0" xfId="0" applyBorder="1" applyFont="1"/>
    <xf borderId="28" fillId="15" fontId="28" numFmtId="177" xfId="0" applyAlignment="1" applyBorder="1" applyFont="1" applyNumberFormat="1">
      <alignment horizontal="right"/>
    </xf>
    <xf borderId="28" fillId="15" fontId="28" numFmtId="177" xfId="0" applyAlignment="1" applyBorder="1" applyFont="1" applyNumberFormat="1">
      <alignment horizontal="center" shrinkToFit="0" wrapText="1"/>
    </xf>
    <xf borderId="28" fillId="8" fontId="3" numFmtId="4" xfId="0" applyAlignment="1" applyBorder="1" applyFont="1" applyNumberFormat="1">
      <alignment horizontal="left"/>
    </xf>
    <xf borderId="34" fillId="8" fontId="3" numFmtId="0" xfId="0" applyAlignment="1" applyBorder="1" applyFont="1">
      <alignment horizontal="center"/>
    </xf>
    <xf borderId="15" fillId="15" fontId="49" numFmtId="4" xfId="0" applyAlignment="1" applyBorder="1" applyFont="1" applyNumberFormat="1">
      <alignment shrinkToFit="0" wrapText="1"/>
    </xf>
    <xf borderId="20" fillId="15" fontId="28" numFmtId="2" xfId="0" applyAlignment="1" applyBorder="1" applyFont="1" applyNumberFormat="1">
      <alignment horizontal="center"/>
    </xf>
    <xf borderId="20" fillId="15" fontId="28" numFmtId="177" xfId="0" applyAlignment="1" applyBorder="1" applyFont="1" applyNumberFormat="1">
      <alignment horizontal="right"/>
    </xf>
    <xf borderId="20" fillId="15" fontId="28" numFmtId="177" xfId="0" applyAlignment="1" applyBorder="1" applyFont="1" applyNumberFormat="1">
      <alignment horizontal="center" shrinkToFit="0" wrapText="1"/>
    </xf>
    <xf borderId="20" fillId="15" fontId="28" numFmtId="0" xfId="0" applyBorder="1" applyFont="1"/>
    <xf borderId="15" fillId="15" fontId="28" numFmtId="164" xfId="0" applyAlignment="1" applyBorder="1" applyFont="1" applyNumberFormat="1">
      <alignment horizontal="center"/>
    </xf>
    <xf borderId="28" fillId="15" fontId="28" numFmtId="0" xfId="0" applyAlignment="1" applyBorder="1" applyFont="1">
      <alignment horizontal="center" shrinkToFit="0" wrapText="1"/>
    </xf>
    <xf borderId="28" fillId="15" fontId="28" numFmtId="0" xfId="0" applyAlignment="1" applyBorder="1" applyFont="1">
      <alignment shrinkToFit="0" wrapText="1"/>
    </xf>
    <xf borderId="28" fillId="15" fontId="28" numFmtId="4" xfId="0" applyAlignment="1" applyBorder="1" applyFont="1" applyNumberFormat="1">
      <alignment shrinkToFit="0" wrapText="1"/>
    </xf>
    <xf borderId="28" fillId="15" fontId="28" numFmtId="4" xfId="0" applyAlignment="1" applyBorder="1" applyFont="1" applyNumberFormat="1">
      <alignment horizontal="center" shrinkToFit="0" wrapText="1"/>
    </xf>
    <xf borderId="28" fillId="15" fontId="28" numFmtId="2" xfId="0" applyAlignment="1" applyBorder="1" applyFont="1" applyNumberFormat="1">
      <alignment horizontal="center"/>
    </xf>
    <xf borderId="28" fillId="15" fontId="28" numFmtId="178" xfId="0" applyAlignment="1" applyBorder="1" applyFont="1" applyNumberFormat="1">
      <alignment horizontal="right"/>
    </xf>
    <xf borderId="28" fillId="15" fontId="28" numFmtId="169" xfId="0" applyBorder="1" applyFont="1" applyNumberFormat="1"/>
    <xf borderId="28" fillId="15" fontId="61" numFmtId="4" xfId="0" applyBorder="1" applyFont="1" applyNumberFormat="1"/>
    <xf borderId="20" fillId="15" fontId="28" numFmtId="4" xfId="0" applyBorder="1" applyFont="1" applyNumberFormat="1"/>
    <xf borderId="20" fillId="15" fontId="28" numFmtId="4" xfId="0" applyAlignment="1" applyBorder="1" applyFont="1" applyNumberFormat="1">
      <alignment horizontal="center"/>
    </xf>
    <xf borderId="15" fillId="8" fontId="3" numFmtId="4" xfId="0" applyAlignment="1" applyBorder="1" applyFont="1" applyNumberFormat="1">
      <alignment horizontal="center" shrinkToFit="0" wrapText="1"/>
    </xf>
    <xf borderId="20" fillId="15" fontId="28" numFmtId="2" xfId="0" applyBorder="1" applyFont="1" applyNumberFormat="1"/>
    <xf borderId="20" fillId="15" fontId="28" numFmtId="172" xfId="0" applyBorder="1" applyFont="1" applyNumberFormat="1"/>
    <xf borderId="28" fillId="15" fontId="28" numFmtId="2" xfId="0" applyBorder="1" applyFont="1" applyNumberFormat="1"/>
    <xf borderId="21" fillId="8" fontId="19" numFmtId="0" xfId="0" applyAlignment="1" applyBorder="1" applyFont="1">
      <alignment horizontal="left"/>
    </xf>
    <xf borderId="28" fillId="15" fontId="28" numFmtId="172" xfId="0" applyBorder="1" applyFont="1" applyNumberFormat="1"/>
    <xf borderId="15" fillId="8" fontId="3" numFmtId="4" xfId="0" applyAlignment="1" applyBorder="1" applyFont="1" applyNumberFormat="1">
      <alignment horizontal="left" shrinkToFit="0" wrapText="1"/>
    </xf>
    <xf borderId="15" fillId="8" fontId="3" numFmtId="49" xfId="0" applyAlignment="1" applyBorder="1" applyFont="1" applyNumberFormat="1">
      <alignment horizontal="center"/>
    </xf>
    <xf borderId="28" fillId="15" fontId="28" numFmtId="49" xfId="0" applyAlignment="1" applyBorder="1" applyFont="1" applyNumberFormat="1">
      <alignment horizontal="center"/>
    </xf>
    <xf borderId="15" fillId="15" fontId="28" numFmtId="0" xfId="0" applyAlignment="1" applyBorder="1" applyFont="1">
      <alignment horizontal="center" shrinkToFit="0" wrapText="1"/>
    </xf>
    <xf borderId="15" fillId="15" fontId="28" numFmtId="0" xfId="0" applyAlignment="1" applyBorder="1" applyFont="1">
      <alignment horizontal="left"/>
    </xf>
    <xf borderId="28" fillId="15" fontId="28" numFmtId="0" xfId="0" applyAlignment="1" applyBorder="1" applyFont="1">
      <alignment horizontal="left"/>
    </xf>
    <xf borderId="28" fillId="15" fontId="28" numFmtId="4" xfId="0" applyAlignment="1" applyBorder="1" applyFont="1" applyNumberFormat="1">
      <alignment horizontal="left"/>
    </xf>
    <xf borderId="15" fillId="8" fontId="3" numFmtId="0" xfId="0" applyAlignment="1" applyBorder="1" applyFont="1">
      <alignment shrinkToFit="0" wrapText="1"/>
    </xf>
    <xf borderId="15" fillId="8" fontId="3" numFmtId="4" xfId="0" applyAlignment="1" applyBorder="1" applyFont="1" applyNumberFormat="1">
      <alignment shrinkToFit="0" wrapText="1"/>
    </xf>
    <xf borderId="15" fillId="8" fontId="3" numFmtId="4" xfId="0" applyAlignment="1" applyBorder="1" applyFont="1" applyNumberFormat="1">
      <alignment horizontal="center"/>
    </xf>
    <xf borderId="15" fillId="8" fontId="3" numFmtId="14" xfId="0" applyAlignment="1" applyBorder="1" applyFont="1" applyNumberFormat="1">
      <alignment horizontal="center"/>
    </xf>
    <xf borderId="15" fillId="15" fontId="49" numFmtId="0" xfId="0" applyAlignment="1" applyBorder="1" applyFont="1">
      <alignment shrinkToFit="0" vertical="center" wrapText="1"/>
    </xf>
    <xf borderId="15" fillId="15" fontId="27" numFmtId="0" xfId="0" applyAlignment="1" applyBorder="1" applyFont="1">
      <alignment vertical="center"/>
    </xf>
    <xf borderId="27" fillId="8" fontId="3" numFmtId="4" xfId="0" applyAlignment="1" applyBorder="1" applyFont="1" applyNumberFormat="1">
      <alignment horizontal="center"/>
    </xf>
    <xf borderId="27" fillId="8" fontId="3" numFmtId="0" xfId="0" applyAlignment="1" applyBorder="1" applyFont="1">
      <alignment horizontal="center" shrinkToFit="0" wrapText="1"/>
    </xf>
    <xf borderId="15" fillId="15" fontId="49" numFmtId="0" xfId="0" applyAlignment="1" applyBorder="1" applyFont="1">
      <alignment vertical="center"/>
    </xf>
    <xf borderId="27" fillId="8" fontId="3" numFmtId="4" xfId="0" applyAlignment="1" applyBorder="1" applyFont="1" applyNumberFormat="1">
      <alignment horizontal="center" shrinkToFit="0" wrapText="1"/>
    </xf>
    <xf borderId="28" fillId="8" fontId="3" numFmtId="14" xfId="0" applyAlignment="1" applyBorder="1" applyFont="1" applyNumberFormat="1">
      <alignment horizontal="center"/>
    </xf>
    <xf borderId="28" fillId="8" fontId="3" numFmtId="164" xfId="0" applyAlignment="1" applyBorder="1" applyFont="1" applyNumberFormat="1">
      <alignment horizontal="center" shrinkToFit="0" wrapText="1"/>
    </xf>
    <xf borderId="15" fillId="8" fontId="49" numFmtId="0" xfId="0" applyAlignment="1" applyBorder="1" applyFont="1">
      <alignment horizontal="center"/>
    </xf>
    <xf borderId="15" fillId="8" fontId="49" numFmtId="0" xfId="0" applyBorder="1" applyFont="1"/>
    <xf borderId="15" fillId="8" fontId="49" numFmtId="4" xfId="0" applyBorder="1" applyFont="1" applyNumberFormat="1"/>
    <xf borderId="15" fillId="8" fontId="49" numFmtId="4" xfId="0" applyAlignment="1" applyBorder="1" applyFont="1" applyNumberFormat="1">
      <alignment horizontal="center"/>
    </xf>
    <xf borderId="15" fillId="8" fontId="49" numFmtId="2" xfId="0" applyAlignment="1" applyBorder="1" applyFont="1" applyNumberFormat="1">
      <alignment horizontal="center"/>
    </xf>
    <xf borderId="15" fillId="8" fontId="49" numFmtId="164" xfId="0" applyAlignment="1" applyBorder="1" applyFont="1" applyNumberFormat="1">
      <alignment horizontal="center"/>
    </xf>
    <xf borderId="15" fillId="8" fontId="49" numFmtId="2" xfId="0" applyBorder="1" applyFont="1" applyNumberFormat="1"/>
    <xf borderId="15" fillId="8" fontId="51" numFmtId="2" xfId="0" applyAlignment="1" applyBorder="1" applyFont="1" applyNumberFormat="1">
      <alignment horizontal="right"/>
    </xf>
    <xf borderId="15" fillId="8" fontId="51" numFmtId="172" xfId="0" applyAlignment="1" applyBorder="1" applyFont="1" applyNumberFormat="1">
      <alignment horizontal="right"/>
    </xf>
    <xf borderId="15" fillId="8" fontId="62" numFmtId="2" xfId="0" applyAlignment="1" applyBorder="1" applyFont="1" applyNumberFormat="1">
      <alignment horizontal="right"/>
    </xf>
    <xf borderId="15" fillId="8" fontId="49" numFmtId="176" xfId="0" applyAlignment="1" applyBorder="1" applyFont="1" applyNumberFormat="1">
      <alignment horizontal="right"/>
    </xf>
    <xf borderId="15" fillId="8" fontId="49" numFmtId="176" xfId="0" applyAlignment="1" applyBorder="1" applyFont="1" applyNumberFormat="1">
      <alignment horizontal="right" shrinkToFit="0" wrapText="1"/>
    </xf>
    <xf borderId="15" fillId="8" fontId="63" numFmtId="176" xfId="0" applyAlignment="1" applyBorder="1" applyFont="1" applyNumberFormat="1">
      <alignment horizontal="right" shrinkToFit="0" wrapText="1"/>
    </xf>
    <xf borderId="27" fillId="8" fontId="3" numFmtId="164" xfId="0" applyAlignment="1" applyBorder="1" applyFont="1" applyNumberFormat="1">
      <alignment horizontal="center"/>
    </xf>
    <xf borderId="15" fillId="8" fontId="49" numFmtId="49" xfId="0" applyAlignment="1" applyBorder="1" applyFont="1" applyNumberFormat="1">
      <alignment horizontal="center"/>
    </xf>
    <xf borderId="15" fillId="8" fontId="28" numFmtId="0" xfId="0" applyAlignment="1" applyBorder="1" applyFont="1">
      <alignment horizontal="center"/>
    </xf>
    <xf borderId="27" fillId="8" fontId="28" numFmtId="0" xfId="0" applyAlignment="1" applyBorder="1" applyFont="1">
      <alignment horizontal="center"/>
    </xf>
    <xf borderId="27" fillId="8" fontId="28" numFmtId="0" xfId="0" applyBorder="1" applyFont="1"/>
    <xf borderId="28" fillId="8" fontId="28" numFmtId="4" xfId="0" applyAlignment="1" applyBorder="1" applyFont="1" applyNumberFormat="1">
      <alignment horizontal="center"/>
    </xf>
    <xf borderId="15" fillId="8" fontId="28" numFmtId="2" xfId="0" applyAlignment="1" applyBorder="1" applyFont="1" applyNumberFormat="1">
      <alignment horizontal="center"/>
    </xf>
    <xf borderId="15" fillId="8" fontId="28" numFmtId="0" xfId="0" applyAlignment="1" applyBorder="1" applyFont="1">
      <alignment shrinkToFit="0" wrapText="1"/>
    </xf>
    <xf borderId="15" fillId="8" fontId="28" numFmtId="4" xfId="0" applyAlignment="1" applyBorder="1" applyFont="1" applyNumberFormat="1">
      <alignment shrinkToFit="0" wrapText="1"/>
    </xf>
    <xf borderId="15" fillId="8" fontId="28" numFmtId="4" xfId="0" applyAlignment="1" applyBorder="1" applyFont="1" applyNumberFormat="1">
      <alignment horizontal="center"/>
    </xf>
    <xf borderId="20" fillId="8" fontId="28" numFmtId="0" xfId="0" applyAlignment="1" applyBorder="1" applyFont="1">
      <alignment horizontal="center"/>
    </xf>
    <xf borderId="15" fillId="8" fontId="28" numFmtId="164" xfId="0" applyAlignment="1" applyBorder="1" applyFont="1" applyNumberFormat="1">
      <alignment horizontal="center"/>
    </xf>
    <xf borderId="15" fillId="8" fontId="28" numFmtId="0" xfId="0" applyBorder="1" applyFont="1"/>
    <xf borderId="27" fillId="8" fontId="28" numFmtId="4" xfId="0" applyAlignment="1" applyBorder="1" applyFont="1" applyNumberFormat="1">
      <alignment horizontal="center"/>
    </xf>
    <xf borderId="27" fillId="8" fontId="28" numFmtId="0" xfId="0" applyAlignment="1" applyBorder="1" applyFont="1">
      <alignment horizontal="center" shrinkToFit="0" wrapText="1"/>
    </xf>
    <xf borderId="27" fillId="8" fontId="28" numFmtId="4" xfId="0" applyAlignment="1" applyBorder="1" applyFont="1" applyNumberFormat="1">
      <alignment horizontal="center" shrinkToFit="0" wrapText="1"/>
    </xf>
    <xf borderId="28" fillId="8" fontId="28" numFmtId="4" xfId="0" applyAlignment="1" applyBorder="1" applyFont="1" applyNumberFormat="1">
      <alignment horizontal="center" shrinkToFit="0" wrapText="1"/>
    </xf>
    <xf borderId="20" fillId="8" fontId="28" numFmtId="4" xfId="0" applyAlignment="1" applyBorder="1" applyFont="1" applyNumberFormat="1">
      <alignment horizontal="center"/>
    </xf>
    <xf borderId="20" fillId="8" fontId="28" numFmtId="0" xfId="0" applyAlignment="1" applyBorder="1" applyFont="1">
      <alignment shrinkToFit="0" wrapText="1"/>
    </xf>
    <xf borderId="20" fillId="8" fontId="28" numFmtId="4" xfId="0" applyAlignment="1" applyBorder="1" applyFont="1" applyNumberFormat="1">
      <alignment shrinkToFit="0" wrapText="1"/>
    </xf>
    <xf borderId="20" fillId="8" fontId="28" numFmtId="2" xfId="0" applyAlignment="1" applyBorder="1" applyFont="1" applyNumberFormat="1">
      <alignment horizontal="center"/>
    </xf>
    <xf borderId="20" fillId="8" fontId="28" numFmtId="177" xfId="0" applyAlignment="1" applyBorder="1" applyFont="1" applyNumberFormat="1">
      <alignment horizontal="right"/>
    </xf>
    <xf borderId="20" fillId="8" fontId="28" numFmtId="177" xfId="0" applyAlignment="1" applyBorder="1" applyFont="1" applyNumberFormat="1">
      <alignment horizontal="center" shrinkToFit="0" wrapText="1"/>
    </xf>
    <xf borderId="28" fillId="8" fontId="28" numFmtId="0" xfId="0" applyAlignment="1" applyBorder="1" applyFont="1">
      <alignment horizontal="center"/>
    </xf>
    <xf borderId="27" fillId="8" fontId="3" numFmtId="2" xfId="0" applyAlignment="1" applyBorder="1" applyFont="1" applyNumberFormat="1">
      <alignment horizontal="right"/>
    </xf>
    <xf borderId="15" fillId="8" fontId="22" numFmtId="2" xfId="0" applyAlignment="1" applyBorder="1" applyFont="1" applyNumberFormat="1">
      <alignment horizontal="center"/>
    </xf>
    <xf borderId="15" fillId="8" fontId="22" numFmtId="2" xfId="0" applyAlignment="1" applyBorder="1" applyFont="1" applyNumberFormat="1">
      <alignment horizontal="right" shrinkToFit="0" wrapText="1"/>
    </xf>
    <xf borderId="15" fillId="8" fontId="24" numFmtId="172" xfId="0" applyAlignment="1" applyBorder="1" applyFont="1" applyNumberFormat="1">
      <alignment horizontal="right" vertical="center"/>
    </xf>
    <xf borderId="15" fillId="8" fontId="22" numFmtId="2" xfId="0" applyAlignment="1" applyBorder="1" applyFont="1" applyNumberFormat="1">
      <alignment horizontal="right" vertical="center"/>
    </xf>
    <xf borderId="15" fillId="8" fontId="24" numFmtId="2" xfId="0" applyAlignment="1" applyBorder="1" applyFont="1" applyNumberFormat="1">
      <alignment horizontal="right" vertical="center"/>
    </xf>
    <xf borderId="15" fillId="8" fontId="22" numFmtId="2" xfId="0" applyAlignment="1" applyBorder="1" applyFont="1" applyNumberFormat="1">
      <alignment horizontal="right"/>
    </xf>
    <xf borderId="15" fillId="8" fontId="22" numFmtId="177" xfId="0" applyAlignment="1" applyBorder="1" applyFont="1" applyNumberFormat="1">
      <alignment horizontal="right"/>
    </xf>
    <xf borderId="15" fillId="8" fontId="22" numFmtId="3" xfId="0" applyAlignment="1" applyBorder="1" applyFont="1" applyNumberFormat="1">
      <alignment horizontal="right" shrinkToFit="0" wrapText="1"/>
    </xf>
    <xf borderId="15" fillId="8" fontId="22" numFmtId="177" xfId="0" applyAlignment="1" applyBorder="1" applyFont="1" applyNumberFormat="1">
      <alignment horizontal="center"/>
    </xf>
    <xf borderId="21" fillId="8" fontId="22" numFmtId="177" xfId="0" applyAlignment="1" applyBorder="1" applyFont="1" applyNumberFormat="1">
      <alignment horizontal="center"/>
    </xf>
    <xf borderId="21" fillId="8" fontId="22" numFmtId="0" xfId="0" applyAlignment="1" applyBorder="1" applyFont="1">
      <alignment horizontal="center"/>
    </xf>
    <xf borderId="21" fillId="8" fontId="22" numFmtId="2" xfId="0" applyAlignment="1" applyBorder="1" applyFont="1" applyNumberFormat="1">
      <alignment horizontal="center"/>
    </xf>
    <xf borderId="15" fillId="8" fontId="24" numFmtId="2" xfId="0" applyAlignment="1" applyBorder="1" applyFont="1" applyNumberFormat="1">
      <alignment horizontal="center" vertical="center"/>
    </xf>
    <xf borderId="15" fillId="8" fontId="24" numFmtId="2" xfId="0" applyAlignment="1" applyBorder="1" applyFont="1" applyNumberFormat="1">
      <alignment horizontal="center" shrinkToFit="0" vertical="center" wrapText="1"/>
    </xf>
    <xf borderId="15" fillId="8" fontId="24" numFmtId="172" xfId="0" applyAlignment="1" applyBorder="1" applyFont="1" applyNumberFormat="1">
      <alignment horizontal="center" shrinkToFit="0" vertical="center" wrapText="1"/>
    </xf>
    <xf borderId="15" fillId="13" fontId="24" numFmtId="2" xfId="0" applyAlignment="1" applyBorder="1" applyFont="1" applyNumberFormat="1">
      <alignment horizontal="center" shrinkToFit="0" vertical="center" wrapText="1"/>
    </xf>
    <xf borderId="15" fillId="8" fontId="24" numFmtId="177" xfId="0" applyAlignment="1" applyBorder="1" applyFont="1" applyNumberFormat="1">
      <alignment horizontal="center" shrinkToFit="0" vertical="center" wrapText="1"/>
    </xf>
    <xf borderId="15" fillId="8" fontId="24" numFmtId="3" xfId="0" applyAlignment="1" applyBorder="1" applyFont="1" applyNumberFormat="1">
      <alignment horizontal="center" vertical="center"/>
    </xf>
    <xf borderId="21" fillId="8" fontId="24" numFmtId="2" xfId="0" applyAlignment="1" applyBorder="1" applyFont="1" applyNumberFormat="1">
      <alignment horizontal="center" shrinkToFit="0" vertical="center" wrapText="1"/>
    </xf>
    <xf borderId="27" fillId="8" fontId="22" numFmtId="0" xfId="0" applyAlignment="1" applyBorder="1" applyFont="1">
      <alignment horizontal="right"/>
    </xf>
    <xf borderId="15" fillId="8" fontId="22" numFmtId="0" xfId="0" applyBorder="1" applyFont="1"/>
    <xf borderId="28" fillId="8" fontId="22" numFmtId="2" xfId="0" applyAlignment="1" applyBorder="1" applyFont="1" applyNumberFormat="1">
      <alignment horizontal="center"/>
    </xf>
    <xf borderId="28" fillId="8" fontId="22" numFmtId="2" xfId="0" applyBorder="1" applyFont="1" applyNumberFormat="1"/>
    <xf borderId="15" fillId="8" fontId="22" numFmtId="172" xfId="0" applyAlignment="1" applyBorder="1" applyFont="1" applyNumberFormat="1">
      <alignment horizontal="right"/>
    </xf>
    <xf borderId="15" fillId="8" fontId="27" numFmtId="172" xfId="0" applyAlignment="1" applyBorder="1" applyFont="1" applyNumberFormat="1">
      <alignment horizontal="right"/>
    </xf>
    <xf borderId="20" fillId="8" fontId="27" numFmtId="3" xfId="0" applyBorder="1" applyFont="1" applyNumberFormat="1"/>
    <xf borderId="15" fillId="8" fontId="22" numFmtId="177" xfId="0" applyAlignment="1" applyBorder="1" applyFont="1" applyNumberFormat="1">
      <alignment horizontal="center" shrinkToFit="0" wrapText="1"/>
    </xf>
    <xf borderId="28" fillId="8" fontId="27" numFmtId="0" xfId="0" applyBorder="1" applyFont="1"/>
    <xf borderId="15" fillId="8" fontId="22" numFmtId="0" xfId="0" applyAlignment="1" applyBorder="1" applyFont="1">
      <alignment horizontal="right"/>
    </xf>
    <xf borderId="27" fillId="8" fontId="22" numFmtId="0" xfId="0" applyBorder="1" applyFont="1"/>
    <xf borderId="27" fillId="8" fontId="22" numFmtId="164" xfId="0" applyAlignment="1" applyBorder="1" applyFont="1" applyNumberFormat="1">
      <alignment horizontal="center"/>
    </xf>
    <xf borderId="27" fillId="8" fontId="27" numFmtId="172" xfId="0" applyAlignment="1" applyBorder="1" applyFont="1" applyNumberFormat="1">
      <alignment horizontal="right"/>
    </xf>
    <xf borderId="20" fillId="8" fontId="22" numFmtId="2" xfId="0" applyBorder="1" applyFont="1" applyNumberFormat="1"/>
    <xf borderId="20" fillId="8" fontId="27" numFmtId="0" xfId="0" applyAlignment="1" applyBorder="1" applyFont="1">
      <alignment horizontal="right"/>
    </xf>
    <xf borderId="28" fillId="8" fontId="27" numFmtId="2" xfId="0" applyBorder="1" applyFont="1" applyNumberFormat="1"/>
    <xf borderId="20" fillId="8" fontId="27" numFmtId="2" xfId="0" applyBorder="1" applyFont="1" applyNumberFormat="1"/>
    <xf borderId="15" fillId="8" fontId="27" numFmtId="177" xfId="0" applyAlignment="1" applyBorder="1" applyFont="1" applyNumberFormat="1">
      <alignment horizontal="right"/>
    </xf>
    <xf borderId="15" fillId="8" fontId="27" numFmtId="177" xfId="0" applyAlignment="1" applyBorder="1" applyFont="1" applyNumberFormat="1">
      <alignment horizontal="center" shrinkToFit="0" wrapText="1"/>
    </xf>
    <xf borderId="21" fillId="8" fontId="27" numFmtId="2" xfId="0" applyAlignment="1" applyBorder="1" applyFont="1" applyNumberFormat="1">
      <alignment horizontal="center"/>
    </xf>
    <xf borderId="27" fillId="8" fontId="27" numFmtId="0" xfId="0" applyAlignment="1" applyBorder="1" applyFont="1">
      <alignment horizontal="right"/>
    </xf>
    <xf borderId="28" fillId="8" fontId="27" numFmtId="2" xfId="0" applyAlignment="1" applyBorder="1" applyFont="1" applyNumberFormat="1">
      <alignment horizontal="center"/>
    </xf>
    <xf borderId="28" fillId="8" fontId="27" numFmtId="0" xfId="0" applyAlignment="1" applyBorder="1" applyFont="1">
      <alignment horizontal="right"/>
    </xf>
    <xf borderId="20" fillId="8" fontId="27" numFmtId="179" xfId="0" applyAlignment="1" applyBorder="1" applyFont="1" applyNumberFormat="1">
      <alignment horizontal="center"/>
    </xf>
    <xf borderId="15" fillId="8" fontId="27" numFmtId="2" xfId="0" applyAlignment="1" applyBorder="1" applyFont="1" applyNumberFormat="1">
      <alignment horizontal="right"/>
    </xf>
    <xf borderId="28" fillId="8" fontId="27" numFmtId="2" xfId="0" applyAlignment="1" applyBorder="1" applyFont="1" applyNumberFormat="1">
      <alignment horizontal="right"/>
    </xf>
    <xf borderId="15" fillId="8" fontId="19" numFmtId="2" xfId="0" applyBorder="1" applyFont="1" applyNumberFormat="1"/>
    <xf borderId="27" fillId="8" fontId="27" numFmtId="0" xfId="0" applyBorder="1" applyFont="1"/>
    <xf borderId="20" fillId="8" fontId="27" numFmtId="3" xfId="0" applyAlignment="1" applyBorder="1" applyFont="1" applyNumberFormat="1">
      <alignment horizontal="right"/>
    </xf>
    <xf borderId="15" fillId="8" fontId="19" numFmtId="0" xfId="0" applyBorder="1" applyFont="1"/>
    <xf borderId="20" fillId="8" fontId="27" numFmtId="164" xfId="0" applyAlignment="1" applyBorder="1" applyFont="1" applyNumberFormat="1">
      <alignment horizontal="center"/>
    </xf>
    <xf borderId="20" fillId="8" fontId="27" numFmtId="2" xfId="0" applyAlignment="1" applyBorder="1" applyFont="1" applyNumberFormat="1">
      <alignment horizontal="right"/>
    </xf>
    <xf borderId="20" fillId="8" fontId="22" numFmtId="179" xfId="0" applyAlignment="1" applyBorder="1" applyFont="1" applyNumberFormat="1">
      <alignment horizontal="center"/>
    </xf>
    <xf borderId="28" fillId="8" fontId="27" numFmtId="4" xfId="0" applyBorder="1" applyFont="1" applyNumberFormat="1"/>
    <xf borderId="28" fillId="8" fontId="27" numFmtId="164" xfId="0" applyAlignment="1" applyBorder="1" applyFont="1" applyNumberFormat="1">
      <alignment horizontal="center"/>
    </xf>
    <xf borderId="28" fillId="8" fontId="27" numFmtId="0" xfId="0" applyAlignment="1" applyBorder="1" applyFont="1">
      <alignment horizontal="center"/>
    </xf>
    <xf borderId="27" fillId="8" fontId="28" numFmtId="2" xfId="0" applyAlignment="1" applyBorder="1" applyFont="1" applyNumberFormat="1">
      <alignment horizontal="right"/>
    </xf>
    <xf borderId="15" fillId="8" fontId="27" numFmtId="0" xfId="0" applyAlignment="1" applyBorder="1" applyFont="1">
      <alignment horizontal="right"/>
    </xf>
    <xf borderId="28" fillId="8" fontId="19" numFmtId="2" xfId="0" applyBorder="1" applyFont="1" applyNumberFormat="1"/>
    <xf borderId="15" fillId="8" fontId="27" numFmtId="0" xfId="0" applyBorder="1" applyFont="1"/>
    <xf borderId="28" fillId="8" fontId="19" numFmtId="0" xfId="0" applyBorder="1" applyFont="1"/>
    <xf borderId="21" fillId="8" fontId="27" numFmtId="2" xfId="0" applyBorder="1" applyFont="1" applyNumberFormat="1"/>
    <xf borderId="21" fillId="8" fontId="3" numFmtId="172" xfId="0" applyBorder="1" applyFont="1" applyNumberFormat="1"/>
    <xf borderId="21" fillId="8" fontId="27" numFmtId="0" xfId="0" applyBorder="1" applyFont="1"/>
    <xf borderId="21" fillId="8" fontId="22" numFmtId="2" xfId="0" applyAlignment="1" applyBorder="1" applyFont="1" applyNumberFormat="1">
      <alignment horizontal="center" shrinkToFit="0" wrapText="1"/>
    </xf>
    <xf borderId="28" fillId="8" fontId="64" numFmtId="0" xfId="0" applyBorder="1" applyFont="1"/>
    <xf borderId="20" fillId="8" fontId="27" numFmtId="172" xfId="0" applyAlignment="1" applyBorder="1" applyFont="1" applyNumberFormat="1">
      <alignment horizontal="right"/>
    </xf>
    <xf borderId="27" fillId="8" fontId="22" numFmtId="2" xfId="0" applyAlignment="1" applyBorder="1" applyFont="1" applyNumberFormat="1">
      <alignment horizontal="right"/>
    </xf>
    <xf borderId="20" fillId="8" fontId="27" numFmtId="0" xfId="0" applyAlignment="1" applyBorder="1" applyFont="1">
      <alignment horizontal="center"/>
    </xf>
    <xf borderId="27" fillId="8" fontId="22" numFmtId="172" xfId="0" applyAlignment="1" applyBorder="1" applyFont="1" applyNumberFormat="1">
      <alignment horizontal="right"/>
    </xf>
    <xf borderId="28" fillId="8" fontId="22" numFmtId="164" xfId="0" applyAlignment="1" applyBorder="1" applyFont="1" applyNumberFormat="1">
      <alignment horizontal="center"/>
    </xf>
    <xf borderId="21" fillId="8" fontId="22" numFmtId="2" xfId="0" applyBorder="1" applyFont="1" applyNumberFormat="1"/>
    <xf borderId="20" fillId="8" fontId="65" numFmtId="0" xfId="0" applyBorder="1" applyFont="1"/>
    <xf borderId="28" fillId="8" fontId="28" numFmtId="0" xfId="0" applyAlignment="1" applyBorder="1" applyFont="1">
      <alignment horizontal="center" shrinkToFit="0" wrapText="1"/>
    </xf>
    <xf borderId="28" fillId="8" fontId="28" numFmtId="0" xfId="0" applyAlignment="1" applyBorder="1" applyFont="1">
      <alignment shrinkToFit="0" wrapText="1"/>
    </xf>
    <xf borderId="28" fillId="8" fontId="28" numFmtId="4" xfId="0" applyAlignment="1" applyBorder="1" applyFont="1" applyNumberFormat="1">
      <alignment shrinkToFit="0" wrapText="1"/>
    </xf>
    <xf borderId="20" fillId="8" fontId="27" numFmtId="177" xfId="0" applyAlignment="1" applyBorder="1" applyFont="1" applyNumberFormat="1">
      <alignment horizontal="right"/>
    </xf>
    <xf borderId="20" fillId="8" fontId="27" numFmtId="177" xfId="0" applyAlignment="1" applyBorder="1" applyFont="1" applyNumberFormat="1">
      <alignment horizontal="center" shrinkToFit="0" wrapText="1"/>
    </xf>
    <xf borderId="28" fillId="8" fontId="27" numFmtId="177" xfId="0" applyAlignment="1" applyBorder="1" applyFont="1" applyNumberFormat="1">
      <alignment horizontal="right"/>
    </xf>
    <xf borderId="28" fillId="8" fontId="27" numFmtId="177" xfId="0" applyAlignment="1" applyBorder="1" applyFont="1" applyNumberFormat="1">
      <alignment horizontal="center" shrinkToFit="0" wrapText="1"/>
    </xf>
    <xf borderId="21" fillId="8" fontId="27" numFmtId="172" xfId="0" applyBorder="1" applyFont="1" applyNumberFormat="1"/>
    <xf borderId="20" fillId="8" fontId="3" numFmtId="0" xfId="0" applyAlignment="1" applyBorder="1" applyFont="1">
      <alignment horizontal="center" shrinkToFit="0" wrapText="1"/>
    </xf>
    <xf borderId="20" fillId="8" fontId="3" numFmtId="4" xfId="0" applyAlignment="1" applyBorder="1" applyFont="1" applyNumberFormat="1">
      <alignment horizontal="center" shrinkToFit="0" wrapText="1"/>
    </xf>
    <xf borderId="28" fillId="8" fontId="22" numFmtId="177" xfId="0" applyAlignment="1" applyBorder="1" applyFont="1" applyNumberFormat="1">
      <alignment horizontal="right"/>
    </xf>
    <xf borderId="28" fillId="8" fontId="22" numFmtId="177" xfId="0" applyAlignment="1" applyBorder="1" applyFont="1" applyNumberFormat="1">
      <alignment horizontal="center" shrinkToFit="0" wrapText="1"/>
    </xf>
    <xf borderId="21" fillId="8" fontId="22" numFmtId="172" xfId="0" applyBorder="1" applyFont="1" applyNumberFormat="1"/>
    <xf borderId="27" fillId="8" fontId="66" numFmtId="0" xfId="0" applyBorder="1" applyFont="1"/>
    <xf borderId="28" fillId="8" fontId="66" numFmtId="0" xfId="0" applyBorder="1" applyFont="1"/>
    <xf borderId="28" fillId="8" fontId="66" numFmtId="4" xfId="0" applyBorder="1" applyFont="1" applyNumberFormat="1"/>
    <xf borderId="28" fillId="8" fontId="66" numFmtId="2" xfId="0" applyAlignment="1" applyBorder="1" applyFont="1" applyNumberFormat="1">
      <alignment horizontal="center"/>
    </xf>
    <xf borderId="28" fillId="8" fontId="66" numFmtId="0" xfId="0" applyAlignment="1" applyBorder="1" applyFont="1">
      <alignment horizontal="right"/>
    </xf>
    <xf borderId="20" fillId="8" fontId="66" numFmtId="179" xfId="0" applyAlignment="1" applyBorder="1" applyFont="1" applyNumberFormat="1">
      <alignment horizontal="center"/>
    </xf>
    <xf borderId="28" fillId="8" fontId="66" numFmtId="0" xfId="0" applyAlignment="1" applyBorder="1" applyFont="1">
      <alignment horizontal="center"/>
    </xf>
    <xf borderId="28" fillId="8" fontId="66" numFmtId="2" xfId="0" applyAlignment="1" applyBorder="1" applyFont="1" applyNumberFormat="1">
      <alignment horizontal="right"/>
    </xf>
    <xf borderId="15" fillId="8" fontId="66" numFmtId="2" xfId="0" applyAlignment="1" applyBorder="1" applyFont="1" applyNumberFormat="1">
      <alignment horizontal="right"/>
    </xf>
    <xf borderId="28" fillId="8" fontId="66" numFmtId="2" xfId="0" applyBorder="1" applyFont="1" applyNumberFormat="1"/>
    <xf borderId="15" fillId="8" fontId="66" numFmtId="0" xfId="0" applyBorder="1" applyFont="1"/>
    <xf borderId="21" fillId="8" fontId="66" numFmtId="172" xfId="0" applyBorder="1" applyFont="1" applyNumberFormat="1"/>
    <xf borderId="21" fillId="8" fontId="66" numFmtId="2" xfId="0" applyAlignment="1" applyBorder="1" applyFont="1" applyNumberFormat="1">
      <alignment horizontal="center"/>
    </xf>
    <xf borderId="28" fillId="8" fontId="3" numFmtId="0" xfId="0" applyAlignment="1" applyBorder="1" applyFont="1">
      <alignment horizontal="right" shrinkToFit="0" wrapText="1"/>
    </xf>
    <xf borderId="20" fillId="8" fontId="66" numFmtId="164" xfId="0" applyAlignment="1" applyBorder="1" applyFont="1" applyNumberFormat="1">
      <alignment horizontal="center"/>
    </xf>
    <xf borderId="20" fillId="8" fontId="28" numFmtId="0" xfId="0" applyAlignment="1" applyBorder="1" applyFont="1">
      <alignment horizontal="center" shrinkToFit="0" wrapText="1"/>
    </xf>
    <xf borderId="20" fillId="8" fontId="28" numFmtId="4" xfId="0" applyAlignment="1" applyBorder="1" applyFont="1" applyNumberFormat="1">
      <alignment horizontal="center" shrinkToFit="0" wrapText="1"/>
    </xf>
    <xf borderId="15" fillId="0" fontId="22" numFmtId="0" xfId="0" applyBorder="1" applyFont="1"/>
    <xf borderId="37" fillId="0" fontId="22" numFmtId="0" xfId="0" applyBorder="1" applyFont="1"/>
    <xf borderId="38" fillId="0" fontId="22" numFmtId="0" xfId="0" applyBorder="1" applyFont="1"/>
    <xf borderId="28" fillId="8" fontId="22" numFmtId="14" xfId="0" applyAlignment="1" applyBorder="1" applyFont="1" applyNumberFormat="1">
      <alignment horizontal="center"/>
    </xf>
    <xf borderId="20" fillId="8" fontId="22" numFmtId="14" xfId="0" applyAlignment="1" applyBorder="1" applyFont="1" applyNumberFormat="1">
      <alignment horizontal="center"/>
    </xf>
    <xf borderId="28" fillId="8" fontId="27" numFmtId="172" xfId="0" applyAlignment="1" applyBorder="1" applyFont="1" applyNumberFormat="1">
      <alignment horizontal="right"/>
    </xf>
    <xf borderId="28" fillId="8" fontId="27" numFmtId="3" xfId="0" applyBorder="1" applyFont="1" applyNumberFormat="1"/>
    <xf borderId="20" fillId="8" fontId="3" numFmtId="49" xfId="0" applyAlignment="1" applyBorder="1" applyFont="1" applyNumberFormat="1">
      <alignment horizontal="center"/>
    </xf>
    <xf borderId="15" fillId="8" fontId="3" numFmtId="4" xfId="0" applyBorder="1" applyFont="1" applyNumberFormat="1"/>
    <xf borderId="15" fillId="8" fontId="3" numFmtId="173" xfId="0" applyAlignment="1" applyBorder="1" applyFont="1" applyNumberFormat="1">
      <alignment horizontal="center"/>
    </xf>
    <xf borderId="28" fillId="8" fontId="28" numFmtId="0" xfId="0" applyAlignment="1" applyBorder="1" applyFont="1">
      <alignment horizontal="right" shrinkToFit="0" wrapText="1"/>
    </xf>
    <xf borderId="27" fillId="8" fontId="22" numFmtId="4" xfId="0" applyAlignment="1" applyBorder="1" applyFont="1" applyNumberFormat="1">
      <alignment horizontal="center"/>
    </xf>
    <xf borderId="15" fillId="8" fontId="27" numFmtId="164" xfId="0" applyAlignment="1" applyBorder="1" applyFont="1" applyNumberFormat="1">
      <alignment horizontal="center" shrinkToFit="0" wrapText="1"/>
    </xf>
    <xf borderId="15" fillId="8" fontId="28" numFmtId="49" xfId="0" applyAlignment="1" applyBorder="1" applyFont="1" applyNumberFormat="1">
      <alignment horizontal="center"/>
    </xf>
    <xf borderId="15" fillId="8" fontId="27" numFmtId="4" xfId="0" applyAlignment="1" applyBorder="1" applyFont="1" applyNumberFormat="1">
      <alignment shrinkToFit="0" wrapText="1"/>
    </xf>
    <xf borderId="20" fillId="8" fontId="22" numFmtId="177" xfId="0" applyAlignment="1" applyBorder="1" applyFont="1" applyNumberFormat="1">
      <alignment horizontal="right"/>
    </xf>
    <xf borderId="20" fillId="8" fontId="22" numFmtId="177" xfId="0" applyAlignment="1" applyBorder="1" applyFont="1" applyNumberFormat="1">
      <alignment horizontal="center" shrinkToFit="0" wrapText="1"/>
    </xf>
    <xf borderId="20" fillId="8" fontId="28" numFmtId="49" xfId="0" applyAlignment="1" applyBorder="1" applyFont="1" applyNumberFormat="1">
      <alignment horizontal="center"/>
    </xf>
    <xf borderId="15" fillId="8" fontId="28" numFmtId="4" xfId="0" applyBorder="1" applyFont="1" applyNumberFormat="1"/>
    <xf borderId="15" fillId="8" fontId="28" numFmtId="4" xfId="0" applyAlignment="1" applyBorder="1" applyFont="1" applyNumberFormat="1">
      <alignment horizontal="center" shrinkToFit="0" wrapText="1"/>
    </xf>
    <xf borderId="15" fillId="8" fontId="28" numFmtId="4" xfId="0" applyAlignment="1" applyBorder="1" applyFont="1" applyNumberFormat="1">
      <alignment horizontal="left" shrinkToFit="0" wrapText="1"/>
    </xf>
    <xf borderId="28" fillId="8" fontId="22" numFmtId="178" xfId="0" applyAlignment="1" applyBorder="1" applyFont="1" applyNumberFormat="1">
      <alignment horizontal="right"/>
    </xf>
    <xf borderId="28" fillId="8" fontId="22" numFmtId="169" xfId="0" applyBorder="1" applyFont="1" applyNumberFormat="1"/>
    <xf borderId="20" fillId="8" fontId="22" numFmtId="172" xfId="0" applyBorder="1" applyFont="1" applyNumberFormat="1"/>
    <xf borderId="28" fillId="8" fontId="22" numFmtId="172" xfId="0" applyBorder="1" applyFont="1" applyNumberFormat="1"/>
    <xf borderId="15" fillId="8" fontId="22" numFmtId="3" xfId="0" applyAlignment="1" applyBorder="1" applyFont="1" applyNumberFormat="1">
      <alignment horizontal="right"/>
    </xf>
    <xf borderId="20" fillId="8" fontId="22" numFmtId="2" xfId="0" applyAlignment="1" applyBorder="1" applyFont="1" applyNumberFormat="1">
      <alignment horizontal="center"/>
    </xf>
    <xf borderId="21" fillId="8" fontId="3" numFmtId="0" xfId="0" applyAlignment="1" applyBorder="1" applyFont="1">
      <alignment horizontal="left"/>
    </xf>
    <xf borderId="21" fillId="8" fontId="3" numFmtId="2" xfId="0" applyAlignment="1" applyBorder="1" applyFont="1" applyNumberFormat="1">
      <alignment horizontal="right"/>
    </xf>
    <xf borderId="21" fillId="8" fontId="3" numFmtId="177" xfId="0" applyAlignment="1" applyBorder="1" applyFont="1" applyNumberFormat="1">
      <alignment horizontal="right"/>
    </xf>
    <xf borderId="28" fillId="8" fontId="22" numFmtId="0" xfId="0" applyAlignment="1" applyBorder="1" applyFont="1">
      <alignment horizontal="left"/>
    </xf>
    <xf borderId="15" fillId="8" fontId="27" numFmtId="0" xfId="0" applyAlignment="1" applyBorder="1" applyFont="1">
      <alignment shrinkToFit="0" vertical="center" wrapText="1"/>
    </xf>
    <xf borderId="15" fillId="8" fontId="27" numFmtId="0" xfId="0" applyAlignment="1" applyBorder="1" applyFont="1">
      <alignment vertical="center"/>
    </xf>
    <xf borderId="28" fillId="8" fontId="28" numFmtId="164" xfId="0" applyAlignment="1" applyBorder="1" applyFont="1" applyNumberFormat="1">
      <alignment horizontal="center"/>
    </xf>
    <xf borderId="15" fillId="8" fontId="27" numFmtId="4" xfId="0" applyBorder="1" applyFont="1" applyNumberFormat="1"/>
    <xf borderId="15" fillId="8" fontId="27" numFmtId="2" xfId="0" applyBorder="1" applyFont="1" applyNumberFormat="1"/>
    <xf borderId="15" fillId="8" fontId="67" numFmtId="2" xfId="0" applyAlignment="1" applyBorder="1" applyFont="1" applyNumberFormat="1">
      <alignment horizontal="right"/>
    </xf>
    <xf borderId="15" fillId="8" fontId="27" numFmtId="3" xfId="0" applyAlignment="1" applyBorder="1" applyFont="1" applyNumberFormat="1">
      <alignment horizontal="right"/>
    </xf>
    <xf borderId="15" fillId="8" fontId="27" numFmtId="176" xfId="0" applyAlignment="1" applyBorder="1" applyFont="1" applyNumberFormat="1">
      <alignment horizontal="right"/>
    </xf>
    <xf borderId="15" fillId="8" fontId="27" numFmtId="176" xfId="0" applyAlignment="1" applyBorder="1" applyFont="1" applyNumberFormat="1">
      <alignment horizontal="right" shrinkToFit="0" wrapText="1"/>
    </xf>
    <xf borderId="15" fillId="8" fontId="67" numFmtId="176" xfId="0" applyAlignment="1" applyBorder="1" applyFont="1" applyNumberFormat="1">
      <alignment horizontal="right" shrinkToFit="0" wrapText="1"/>
    </xf>
    <xf borderId="15" fillId="8" fontId="27" numFmtId="49" xfId="0" applyAlignment="1" applyBorder="1" applyFont="1" applyNumberFormat="1">
      <alignment horizontal="center"/>
    </xf>
    <xf borderId="15" fillId="0" fontId="27" numFmtId="0" xfId="0" applyAlignment="1" applyBorder="1" applyFont="1">
      <alignment vertical="center"/>
    </xf>
    <xf borderId="15" fillId="8" fontId="24" numFmtId="172" xfId="0" applyAlignment="1" applyBorder="1" applyFont="1" applyNumberFormat="1">
      <alignment horizontal="center" vertical="center"/>
    </xf>
    <xf borderId="28" fillId="13" fontId="22" numFmtId="2" xfId="0" applyBorder="1" applyFont="1" applyNumberFormat="1"/>
    <xf borderId="27" fillId="15" fontId="22" numFmtId="0" xfId="0" applyBorder="1" applyFont="1"/>
    <xf borderId="15" fillId="15" fontId="22" numFmtId="2" xfId="0" applyAlignment="1" applyBorder="1" applyFont="1" applyNumberFormat="1">
      <alignment horizontal="right"/>
    </xf>
    <xf borderId="38" fillId="0" fontId="22" numFmtId="4" xfId="0" applyBorder="1" applyFont="1" applyNumberFormat="1"/>
    <xf borderId="37" fillId="0" fontId="22" numFmtId="4" xfId="0" applyBorder="1" applyFont="1" applyNumberFormat="1"/>
    <xf borderId="18" fillId="0" fontId="22" numFmtId="4" xfId="0" applyBorder="1" applyFont="1" applyNumberFormat="1"/>
    <xf borderId="15" fillId="0" fontId="22" numFmtId="4" xfId="0" applyBorder="1" applyFont="1" applyNumberFormat="1"/>
    <xf borderId="15" fillId="15" fontId="22" numFmtId="0" xfId="0" applyAlignment="1" applyBorder="1" applyFont="1">
      <alignment horizontal="right"/>
    </xf>
    <xf borderId="15" fillId="15" fontId="22" numFmtId="0" xfId="0" applyBorder="1" applyFont="1"/>
    <xf borderId="20" fillId="15" fontId="22" numFmtId="4" xfId="0" applyBorder="1" applyFont="1" applyNumberFormat="1"/>
    <xf borderId="20" fillId="15" fontId="22" numFmtId="0" xfId="0" applyBorder="1" applyFont="1"/>
    <xf borderId="28" fillId="15" fontId="22" numFmtId="0" xfId="0" applyBorder="1" applyFont="1"/>
    <xf borderId="15" fillId="15" fontId="22" numFmtId="4" xfId="0" applyBorder="1" applyFont="1" applyNumberFormat="1"/>
    <xf borderId="28" fillId="15" fontId="22" numFmtId="2" xfId="0" applyAlignment="1" applyBorder="1" applyFont="1" applyNumberFormat="1">
      <alignment horizontal="center"/>
    </xf>
    <xf borderId="28" fillId="15" fontId="22" numFmtId="0" xfId="0" applyAlignment="1" applyBorder="1" applyFont="1">
      <alignment horizontal="right"/>
    </xf>
    <xf borderId="27" fillId="15" fontId="22" numFmtId="164" xfId="0" applyAlignment="1" applyBorder="1" applyFont="1" applyNumberFormat="1">
      <alignment horizontal="center"/>
    </xf>
    <xf borderId="20" fillId="15" fontId="22" numFmtId="164" xfId="0" applyAlignment="1" applyBorder="1" applyFont="1" applyNumberFormat="1">
      <alignment horizontal="center"/>
    </xf>
    <xf borderId="20" fillId="15" fontId="22" numFmtId="2" xfId="0" applyAlignment="1" applyBorder="1" applyFont="1" applyNumberFormat="1">
      <alignment horizontal="right"/>
    </xf>
    <xf borderId="28" fillId="15" fontId="22" numFmtId="172" xfId="0" applyAlignment="1" applyBorder="1" applyFont="1" applyNumberFormat="1">
      <alignment horizontal="right"/>
    </xf>
    <xf borderId="28" fillId="15" fontId="22" numFmtId="2" xfId="0" applyBorder="1" applyFont="1" applyNumberFormat="1"/>
    <xf borderId="15" fillId="15" fontId="27" numFmtId="0" xfId="0" applyBorder="1" applyFont="1"/>
    <xf borderId="15" fillId="15" fontId="22" numFmtId="172" xfId="0" applyAlignment="1" applyBorder="1" applyFont="1" applyNumberFormat="1">
      <alignment horizontal="right"/>
    </xf>
    <xf borderId="15" fillId="15" fontId="27" numFmtId="172" xfId="0" applyAlignment="1" applyBorder="1" applyFont="1" applyNumberFormat="1">
      <alignment horizontal="right"/>
    </xf>
    <xf borderId="20" fillId="15" fontId="27" numFmtId="3" xfId="0" applyBorder="1" applyFont="1" applyNumberFormat="1"/>
    <xf borderId="15" fillId="15" fontId="22" numFmtId="177" xfId="0" applyAlignment="1" applyBorder="1" applyFont="1" applyNumberFormat="1">
      <alignment horizontal="right"/>
    </xf>
    <xf borderId="15" fillId="15" fontId="22" numFmtId="177" xfId="0" applyAlignment="1" applyBorder="1" applyFont="1" applyNumberFormat="1">
      <alignment horizontal="center" shrinkToFit="0" wrapText="1"/>
    </xf>
    <xf borderId="28" fillId="15" fontId="27" numFmtId="0" xfId="0" applyBorder="1" applyFont="1"/>
    <xf borderId="21" fillId="15" fontId="22" numFmtId="2" xfId="0" applyAlignment="1" applyBorder="1" applyFont="1" applyNumberFormat="1">
      <alignment horizontal="center"/>
    </xf>
    <xf borderId="27" fillId="15" fontId="22" numFmtId="0" xfId="0" applyAlignment="1" applyBorder="1" applyFont="1">
      <alignment horizontal="right"/>
    </xf>
    <xf borderId="28" fillId="15" fontId="22" numFmtId="4" xfId="0" applyBorder="1" applyFont="1" applyNumberFormat="1"/>
    <xf borderId="20" fillId="15" fontId="27" numFmtId="0" xfId="0" applyBorder="1" applyFont="1"/>
    <xf borderId="27" fillId="15" fontId="22" numFmtId="4" xfId="0" applyBorder="1" applyFont="1" applyNumberFormat="1"/>
    <xf borderId="28" fillId="15" fontId="27" numFmtId="0" xfId="0" applyAlignment="1" applyBorder="1" applyFont="1">
      <alignment horizontal="right"/>
    </xf>
    <xf borderId="28" fillId="15" fontId="27" numFmtId="2" xfId="0" applyBorder="1" applyFont="1" applyNumberFormat="1"/>
    <xf borderId="15" fillId="15" fontId="27" numFmtId="2" xfId="0" applyAlignment="1" applyBorder="1" applyFont="1" applyNumberFormat="1">
      <alignment horizontal="right"/>
    </xf>
    <xf borderId="20" fillId="15" fontId="27" numFmtId="3" xfId="0" applyAlignment="1" applyBorder="1" applyFont="1" applyNumberFormat="1">
      <alignment horizontal="right"/>
    </xf>
    <xf borderId="15" fillId="15" fontId="27" numFmtId="177" xfId="0" applyAlignment="1" applyBorder="1" applyFont="1" applyNumberFormat="1">
      <alignment horizontal="right"/>
    </xf>
    <xf borderId="15" fillId="15" fontId="27" numFmtId="177" xfId="0" applyAlignment="1" applyBorder="1" applyFont="1" applyNumberFormat="1">
      <alignment horizontal="center" shrinkToFit="0" wrapText="1"/>
    </xf>
    <xf borderId="21" fillId="15" fontId="27" numFmtId="2" xfId="0" applyBorder="1" applyFont="1" applyNumberFormat="1"/>
    <xf borderId="20" fillId="15" fontId="22" numFmtId="0" xfId="0" applyAlignment="1" applyBorder="1" applyFont="1">
      <alignment horizontal="right"/>
    </xf>
    <xf borderId="20" fillId="15" fontId="22" numFmtId="2" xfId="0" applyBorder="1" applyFont="1" applyNumberFormat="1"/>
    <xf borderId="21" fillId="15" fontId="27" numFmtId="2" xfId="0" applyAlignment="1" applyBorder="1" applyFont="1" applyNumberFormat="1">
      <alignment horizontal="center"/>
    </xf>
    <xf borderId="27" fillId="15" fontId="22" numFmtId="2" xfId="0" applyAlignment="1" applyBorder="1" applyFont="1" applyNumberFormat="1">
      <alignment horizontal="right"/>
    </xf>
    <xf borderId="21" fillId="15" fontId="27" numFmtId="0" xfId="0" applyBorder="1" applyFont="1"/>
    <xf borderId="15" fillId="12" fontId="22" numFmtId="2" xfId="0" applyAlignment="1" applyBorder="1" applyFont="1" applyNumberFormat="1">
      <alignment horizontal="center"/>
    </xf>
    <xf borderId="21" fillId="15" fontId="22" numFmtId="2" xfId="0" applyAlignment="1" applyBorder="1" applyFont="1" applyNumberFormat="1">
      <alignment horizontal="center" shrinkToFit="0" wrapText="1"/>
    </xf>
    <xf borderId="15" fillId="12" fontId="24" numFmtId="2" xfId="0" applyAlignment="1" applyBorder="1" applyFont="1" applyNumberFormat="1">
      <alignment horizontal="center" vertical="center"/>
    </xf>
    <xf borderId="15" fillId="13" fontId="24" numFmtId="172" xfId="0" applyAlignment="1" applyBorder="1" applyFont="1" applyNumberFormat="1">
      <alignment horizontal="center" shrinkToFit="0" vertical="center" wrapText="1"/>
    </xf>
    <xf borderId="20" fillId="8" fontId="22" numFmtId="0" xfId="0" applyAlignment="1" applyBorder="1" applyFont="1">
      <alignment horizontal="left"/>
    </xf>
    <xf borderId="15" fillId="8" fontId="22" numFmtId="164" xfId="0" applyAlignment="1" applyBorder="1" applyFont="1" applyNumberFormat="1">
      <alignment horizontal="left"/>
    </xf>
    <xf borderId="20" fillId="8" fontId="22" numFmtId="164" xfId="0" applyAlignment="1" applyBorder="1" applyFont="1" applyNumberFormat="1">
      <alignment horizontal="left"/>
    </xf>
    <xf borderId="27" fillId="8" fontId="22" numFmtId="0" xfId="0" applyAlignment="1" applyBorder="1" applyFont="1">
      <alignment horizontal="left"/>
    </xf>
    <xf borderId="27" fillId="8" fontId="22" numFmtId="164" xfId="0" applyAlignment="1" applyBorder="1" applyFont="1" applyNumberFormat="1">
      <alignment horizontal="left"/>
    </xf>
    <xf borderId="28" fillId="8" fontId="22" numFmtId="164" xfId="0" applyAlignment="1" applyBorder="1" applyFont="1" applyNumberFormat="1">
      <alignment horizontal="left"/>
    </xf>
    <xf borderId="15" fillId="15" fontId="22" numFmtId="0" xfId="0" applyAlignment="1" applyBorder="1" applyFont="1">
      <alignment horizontal="left"/>
    </xf>
    <xf borderId="20" fillId="15" fontId="22" numFmtId="0" xfId="0" applyAlignment="1" applyBorder="1" applyFont="1">
      <alignment horizontal="left"/>
    </xf>
    <xf borderId="15" fillId="15" fontId="22" numFmtId="164" xfId="0" applyAlignment="1" applyBorder="1" applyFont="1" applyNumberFormat="1">
      <alignment horizontal="left"/>
    </xf>
    <xf borderId="20" fillId="15" fontId="22" numFmtId="164" xfId="0" applyAlignment="1" applyBorder="1" applyFont="1" applyNumberFormat="1">
      <alignment horizontal="left"/>
    </xf>
    <xf borderId="28" fillId="15" fontId="22" numFmtId="172" xfId="0" applyBorder="1" applyFont="1" applyNumberFormat="1"/>
    <xf borderId="15" fillId="15" fontId="22" numFmtId="2" xfId="0" applyAlignment="1" applyBorder="1" applyFont="1" applyNumberFormat="1">
      <alignment horizontal="center"/>
    </xf>
    <xf borderId="28" fillId="8" fontId="22" numFmtId="0" xfId="0" applyAlignment="1" applyBorder="1" applyFont="1">
      <alignment horizontal="right" shrinkToFit="0" wrapText="1"/>
    </xf>
    <xf borderId="27" fillId="15" fontId="22" numFmtId="0" xfId="0" applyAlignment="1" applyBorder="1" applyFont="1">
      <alignment horizontal="left"/>
    </xf>
    <xf borderId="28" fillId="15" fontId="22" numFmtId="0" xfId="0" applyAlignment="1" applyBorder="1" applyFont="1">
      <alignment horizontal="left"/>
    </xf>
    <xf borderId="27" fillId="15" fontId="22" numFmtId="164" xfId="0" applyAlignment="1" applyBorder="1" applyFont="1" applyNumberFormat="1">
      <alignment horizontal="left"/>
    </xf>
    <xf borderId="28" fillId="15" fontId="22" numFmtId="164" xfId="0" applyAlignment="1" applyBorder="1" applyFont="1" applyNumberFormat="1">
      <alignment horizontal="left"/>
    </xf>
    <xf borderId="49" fillId="15" fontId="22" numFmtId="0" xfId="0" applyAlignment="1" applyBorder="1" applyFont="1">
      <alignment horizontal="center"/>
    </xf>
    <xf borderId="49" fillId="15" fontId="22" numFmtId="0" xfId="0" applyBorder="1" applyFont="1"/>
    <xf borderId="50" fillId="15" fontId="22" numFmtId="0" xfId="0" applyAlignment="1" applyBorder="1" applyFont="1">
      <alignment horizontal="center"/>
    </xf>
    <xf borderId="50" fillId="15" fontId="22" numFmtId="0" xfId="0" applyBorder="1" applyFont="1"/>
    <xf borderId="15" fillId="8" fontId="22" numFmtId="49" xfId="0" applyAlignment="1" applyBorder="1" applyFont="1" applyNumberFormat="1">
      <alignment horizontal="center"/>
    </xf>
    <xf borderId="15" fillId="8" fontId="22" numFmtId="4" xfId="0" applyBorder="1" applyFont="1" applyNumberFormat="1"/>
    <xf borderId="15" fillId="8" fontId="22" numFmtId="4" xfId="0" applyAlignment="1" applyBorder="1" applyFont="1" applyNumberFormat="1">
      <alignment horizontal="left" shrinkToFit="0" wrapText="1"/>
    </xf>
    <xf borderId="20" fillId="15" fontId="27" numFmtId="0" xfId="0" applyAlignment="1" applyBorder="1" applyFont="1">
      <alignment horizontal="right"/>
    </xf>
    <xf borderId="28" fillId="15" fontId="27" numFmtId="172" xfId="0" applyBorder="1" applyFont="1" applyNumberFormat="1"/>
    <xf borderId="20" fillId="15" fontId="27" numFmtId="2" xfId="0" applyBorder="1" applyFont="1" applyNumberFormat="1"/>
    <xf borderId="15" fillId="15" fontId="27" numFmtId="2" xfId="0" applyAlignment="1" applyBorder="1" applyFont="1" applyNumberFormat="1">
      <alignment horizontal="center"/>
    </xf>
    <xf borderId="15" fillId="15" fontId="27" numFmtId="0" xfId="0" applyAlignment="1" applyBorder="1" applyFont="1">
      <alignment horizontal="center"/>
    </xf>
    <xf borderId="28" fillId="15" fontId="27" numFmtId="172" xfId="0" applyAlignment="1" applyBorder="1" applyFont="1" applyNumberFormat="1">
      <alignment horizontal="right"/>
    </xf>
    <xf borderId="15" fillId="15" fontId="27" numFmtId="2" xfId="0" applyBorder="1" applyFont="1" applyNumberFormat="1"/>
    <xf borderId="21" fillId="8" fontId="22" numFmtId="0" xfId="0" applyAlignment="1" applyBorder="1" applyFont="1">
      <alignment horizontal="left"/>
    </xf>
    <xf borderId="20" fillId="15" fontId="22" numFmtId="4" xfId="0" applyAlignment="1" applyBorder="1" applyFont="1" applyNumberFormat="1">
      <alignment horizontal="left"/>
    </xf>
    <xf borderId="28" fillId="15" fontId="22" numFmtId="4" xfId="0" applyAlignment="1" applyBorder="1" applyFont="1" applyNumberFormat="1">
      <alignment horizontal="left"/>
    </xf>
    <xf borderId="21" fillId="15" fontId="22" numFmtId="2" xfId="0" applyBorder="1" applyFont="1" applyNumberFormat="1"/>
    <xf borderId="21" fillId="8" fontId="22" numFmtId="164" xfId="0" applyAlignment="1" applyBorder="1" applyFont="1" applyNumberFormat="1">
      <alignment horizontal="center"/>
    </xf>
    <xf borderId="21" fillId="8" fontId="22" numFmtId="2" xfId="0" applyAlignment="1" applyBorder="1" applyFont="1" applyNumberFormat="1">
      <alignment horizontal="right"/>
    </xf>
    <xf borderId="21" fillId="8" fontId="22" numFmtId="172" xfId="0" applyAlignment="1" applyBorder="1" applyFont="1" applyNumberFormat="1">
      <alignment horizontal="right"/>
    </xf>
    <xf borderId="21" fillId="8" fontId="22" numFmtId="3" xfId="0" applyAlignment="1" applyBorder="1" applyFont="1" applyNumberFormat="1">
      <alignment horizontal="right"/>
    </xf>
    <xf borderId="21" fillId="8" fontId="22" numFmtId="177" xfId="0" applyAlignment="1" applyBorder="1" applyFont="1" applyNumberFormat="1">
      <alignment horizontal="right"/>
    </xf>
    <xf borderId="15" fillId="8" fontId="22" numFmtId="2" xfId="0" applyAlignment="1" applyBorder="1" applyFont="1" applyNumberFormat="1">
      <alignment horizontal="center" shrinkToFit="0" wrapText="1"/>
    </xf>
    <xf borderId="15" fillId="15" fontId="22" numFmtId="0" xfId="0" applyAlignment="1" applyBorder="1" applyFont="1">
      <alignment horizontal="center"/>
    </xf>
    <xf borderId="15" fillId="0" fontId="22" numFmtId="2" xfId="0" applyAlignment="1" applyBorder="1" applyFont="1" applyNumberFormat="1">
      <alignment horizontal="right"/>
    </xf>
    <xf borderId="37" fillId="0" fontId="22" numFmtId="2" xfId="0" applyAlignment="1" applyBorder="1" applyFont="1" applyNumberFormat="1">
      <alignment horizontal="right"/>
    </xf>
    <xf borderId="18" fillId="0" fontId="68" numFmtId="0" xfId="0" applyBorder="1" applyFont="1"/>
    <xf borderId="38" fillId="0" fontId="69" numFmtId="0" xfId="0" applyBorder="1" applyFont="1"/>
    <xf borderId="15" fillId="12" fontId="22" numFmtId="0" xfId="0" applyAlignment="1" applyBorder="1" applyFont="1">
      <alignment horizontal="right"/>
    </xf>
    <xf borderId="15" fillId="12" fontId="22" numFmtId="0" xfId="0" applyAlignment="1" applyBorder="1" applyFont="1">
      <alignment horizontal="left"/>
    </xf>
    <xf borderId="20" fillId="12" fontId="22" numFmtId="0" xfId="0" applyAlignment="1" applyBorder="1" applyFont="1">
      <alignment horizontal="left"/>
    </xf>
    <xf borderId="28" fillId="12" fontId="22" numFmtId="2" xfId="0" applyAlignment="1" applyBorder="1" applyFont="1" applyNumberFormat="1">
      <alignment horizontal="center"/>
    </xf>
    <xf borderId="28" fillId="12" fontId="22" numFmtId="0" xfId="0" applyAlignment="1" applyBorder="1" applyFont="1">
      <alignment horizontal="right"/>
    </xf>
    <xf borderId="15" fillId="12" fontId="22" numFmtId="164" xfId="0" applyAlignment="1" applyBorder="1" applyFont="1" applyNumberFormat="1">
      <alignment horizontal="left"/>
    </xf>
    <xf borderId="20" fillId="12" fontId="22" numFmtId="164" xfId="0" applyAlignment="1" applyBorder="1" applyFont="1" applyNumberFormat="1">
      <alignment horizontal="left"/>
    </xf>
    <xf borderId="20" fillId="12" fontId="22" numFmtId="2" xfId="0" applyAlignment="1" applyBorder="1" applyFont="1" applyNumberFormat="1">
      <alignment horizontal="right"/>
    </xf>
    <xf borderId="15" fillId="12" fontId="22" numFmtId="2" xfId="0" applyAlignment="1" applyBorder="1" applyFont="1" applyNumberFormat="1">
      <alignment horizontal="right"/>
    </xf>
    <xf borderId="28" fillId="12" fontId="22" numFmtId="172" xfId="0" applyAlignment="1" applyBorder="1" applyFont="1" applyNumberFormat="1">
      <alignment horizontal="right"/>
    </xf>
    <xf borderId="20" fillId="12" fontId="22" numFmtId="172" xfId="0" applyBorder="1" applyFont="1" applyNumberFormat="1"/>
    <xf borderId="28" fillId="12" fontId="22" numFmtId="2" xfId="0" applyBorder="1" applyFont="1" applyNumberFormat="1"/>
    <xf borderId="15" fillId="12" fontId="22" numFmtId="172" xfId="0" applyAlignment="1" applyBorder="1" applyFont="1" applyNumberFormat="1">
      <alignment horizontal="right"/>
    </xf>
    <xf borderId="15" fillId="12" fontId="27" numFmtId="172" xfId="0" applyAlignment="1" applyBorder="1" applyFont="1" applyNumberFormat="1">
      <alignment horizontal="right"/>
    </xf>
    <xf borderId="20" fillId="12" fontId="27" numFmtId="3" xfId="0" applyBorder="1" applyFont="1" applyNumberFormat="1"/>
    <xf borderId="15" fillId="12" fontId="22" numFmtId="177" xfId="0" applyAlignment="1" applyBorder="1" applyFont="1" applyNumberFormat="1">
      <alignment horizontal="right"/>
    </xf>
    <xf borderId="15" fillId="12" fontId="22" numFmtId="177" xfId="0" applyAlignment="1" applyBorder="1" applyFont="1" applyNumberFormat="1">
      <alignment horizontal="center" shrinkToFit="0" wrapText="1"/>
    </xf>
    <xf borderId="28" fillId="12" fontId="27" numFmtId="0" xfId="0" applyBorder="1" applyFont="1"/>
    <xf borderId="21" fillId="12" fontId="22" numFmtId="2" xfId="0" applyAlignment="1" applyBorder="1" applyFont="1" applyNumberFormat="1">
      <alignment horizontal="center"/>
    </xf>
    <xf borderId="20" fillId="15" fontId="22" numFmtId="172" xfId="0" applyBorder="1" applyFont="1" applyNumberFormat="1"/>
    <xf borderId="18" fillId="0" fontId="22" numFmtId="2" xfId="0" applyAlignment="1" applyBorder="1" applyFont="1" applyNumberFormat="1">
      <alignment horizontal="right"/>
    </xf>
    <xf borderId="38" fillId="0" fontId="22" numFmtId="2" xfId="0" applyAlignment="1" applyBorder="1" applyFont="1" applyNumberFormat="1">
      <alignment horizontal="right"/>
    </xf>
    <xf borderId="20" fillId="8" fontId="27" numFmtId="172" xfId="0" applyBorder="1" applyFont="1" applyNumberFormat="1"/>
    <xf borderId="20" fillId="15" fontId="70" numFmtId="0" xfId="0" applyAlignment="1" applyBorder="1" applyFont="1">
      <alignment horizontal="left"/>
    </xf>
    <xf borderId="28" fillId="15" fontId="22" numFmtId="2" xfId="0" applyAlignment="1" applyBorder="1" applyFont="1" applyNumberFormat="1">
      <alignment horizontal="right"/>
    </xf>
    <xf borderId="28" fillId="15" fontId="71" numFmtId="0" xfId="0" applyAlignment="1" applyBorder="1" applyFont="1">
      <alignment horizontal="left"/>
    </xf>
    <xf borderId="15" fillId="15" fontId="22" numFmtId="2" xfId="0" applyBorder="1" applyFont="1" applyNumberFormat="1"/>
    <xf borderId="20" fillId="15" fontId="27" numFmtId="172" xfId="0" applyBorder="1" applyFont="1" applyNumberFormat="1"/>
    <xf borderId="20" fillId="15" fontId="27" numFmtId="2" xfId="0" applyAlignment="1" applyBorder="1" applyFont="1" applyNumberFormat="1">
      <alignment horizontal="right"/>
    </xf>
    <xf borderId="20" fillId="15" fontId="27" numFmtId="177" xfId="0" applyAlignment="1" applyBorder="1" applyFont="1" applyNumberFormat="1">
      <alignment horizontal="right"/>
    </xf>
    <xf borderId="20" fillId="15" fontId="27" numFmtId="177" xfId="0" applyAlignment="1" applyBorder="1" applyFont="1" applyNumberFormat="1">
      <alignment horizontal="center" shrinkToFit="0" wrapText="1"/>
    </xf>
    <xf borderId="28" fillId="15" fontId="27" numFmtId="2" xfId="0" applyAlignment="1" applyBorder="1" applyFont="1" applyNumberFormat="1">
      <alignment horizontal="right"/>
    </xf>
    <xf borderId="28" fillId="15" fontId="27" numFmtId="177" xfId="0" applyAlignment="1" applyBorder="1" applyFont="1" applyNumberFormat="1">
      <alignment horizontal="right"/>
    </xf>
    <xf borderId="28" fillId="15" fontId="27" numFmtId="177" xfId="0" applyAlignment="1" applyBorder="1" applyFont="1" applyNumberFormat="1">
      <alignment horizontal="center" shrinkToFit="0" wrapText="1"/>
    </xf>
    <xf borderId="15" fillId="8" fontId="27" numFmtId="172" xfId="0" applyBorder="1" applyFont="1" applyNumberFormat="1"/>
    <xf borderId="15" fillId="8" fontId="22" numFmtId="172" xfId="0" applyBorder="1" applyFont="1" applyNumberFormat="1"/>
    <xf borderId="28" fillId="15" fontId="27" numFmtId="0" xfId="0" applyAlignment="1" applyBorder="1" applyFont="1">
      <alignment horizontal="center"/>
    </xf>
    <xf borderId="15" fillId="15" fontId="27" numFmtId="172" xfId="0" applyBorder="1" applyFont="1" applyNumberFormat="1"/>
    <xf borderId="28" fillId="15" fontId="22" numFmtId="177" xfId="0" applyAlignment="1" applyBorder="1" applyFont="1" applyNumberFormat="1">
      <alignment horizontal="right"/>
    </xf>
    <xf borderId="28" fillId="15" fontId="22" numFmtId="177" xfId="0" applyAlignment="1" applyBorder="1" applyFont="1" applyNumberFormat="1">
      <alignment horizontal="center" shrinkToFit="0" wrapText="1"/>
    </xf>
    <xf borderId="15" fillId="15" fontId="22" numFmtId="172" xfId="0" applyBorder="1" applyFont="1" applyNumberFormat="1"/>
    <xf borderId="28" fillId="15" fontId="66" numFmtId="0" xfId="0" applyAlignment="1" applyBorder="1" applyFont="1">
      <alignment horizontal="right"/>
    </xf>
    <xf borderId="28" fillId="15" fontId="66" numFmtId="2" xfId="0" applyBorder="1" applyFont="1" applyNumberFormat="1"/>
    <xf borderId="15" fillId="15" fontId="66" numFmtId="0" xfId="0" applyBorder="1" applyFont="1"/>
    <xf borderId="15" fillId="15" fontId="66" numFmtId="172" xfId="0" applyBorder="1" applyFont="1" applyNumberFormat="1"/>
    <xf borderId="21" fillId="15" fontId="66" numFmtId="2" xfId="0" applyAlignment="1" applyBorder="1" applyFont="1" applyNumberFormat="1">
      <alignment horizontal="center"/>
    </xf>
    <xf borderId="20" fillId="15" fontId="22" numFmtId="0" xfId="0" applyAlignment="1" applyBorder="1" applyFont="1">
      <alignment horizontal="center"/>
    </xf>
    <xf borderId="28" fillId="8" fontId="22" numFmtId="173" xfId="0" applyAlignment="1" applyBorder="1" applyFont="1" applyNumberFormat="1">
      <alignment horizontal="left"/>
    </xf>
    <xf borderId="15" fillId="0" fontId="22" numFmtId="0" xfId="0" applyAlignment="1" applyBorder="1" applyFont="1">
      <alignment horizontal="left"/>
    </xf>
    <xf borderId="18" fillId="0" fontId="22" numFmtId="0" xfId="0" applyAlignment="1" applyBorder="1" applyFont="1">
      <alignment horizontal="left"/>
    </xf>
    <xf borderId="15" fillId="0" fontId="22" numFmtId="164" xfId="0" applyAlignment="1" applyBorder="1" applyFont="1" applyNumberFormat="1">
      <alignment horizontal="left"/>
    </xf>
    <xf borderId="18" fillId="0" fontId="22" numFmtId="164" xfId="0" applyAlignment="1" applyBorder="1" applyFont="1" applyNumberFormat="1">
      <alignment horizontal="left"/>
    </xf>
    <xf borderId="37" fillId="0" fontId="22" numFmtId="0" xfId="0" applyAlignment="1" applyBorder="1" applyFont="1">
      <alignment horizontal="left"/>
    </xf>
    <xf borderId="38" fillId="0" fontId="22" numFmtId="0" xfId="0" applyAlignment="1" applyBorder="1" applyFont="1">
      <alignment horizontal="left"/>
    </xf>
    <xf borderId="37" fillId="0" fontId="22" numFmtId="164" xfId="0" applyAlignment="1" applyBorder="1" applyFont="1" applyNumberFormat="1">
      <alignment horizontal="left"/>
    </xf>
    <xf borderId="38" fillId="0" fontId="22" numFmtId="164" xfId="0" applyAlignment="1" applyBorder="1" applyFont="1" applyNumberFormat="1">
      <alignment horizontal="left"/>
    </xf>
    <xf borderId="28" fillId="8" fontId="27" numFmtId="172" xfId="0" applyBorder="1" applyFont="1" applyNumberFormat="1"/>
    <xf borderId="38" fillId="0" fontId="22" numFmtId="4" xfId="0" applyAlignment="1" applyBorder="1" applyFont="1" applyNumberFormat="1">
      <alignment horizontal="left"/>
    </xf>
    <xf borderId="18" fillId="0" fontId="22" numFmtId="4" xfId="0" applyAlignment="1" applyBorder="1" applyFont="1" applyNumberFormat="1">
      <alignment horizontal="left"/>
    </xf>
    <xf borderId="38" fillId="0" fontId="22" numFmtId="2" xfId="0" applyAlignment="1" applyBorder="1" applyFont="1" applyNumberFormat="1">
      <alignment horizontal="center"/>
    </xf>
    <xf borderId="38" fillId="0" fontId="22" numFmtId="172" xfId="0" applyAlignment="1" applyBorder="1" applyFont="1" applyNumberFormat="1">
      <alignment horizontal="right"/>
    </xf>
    <xf borderId="38" fillId="0" fontId="22" numFmtId="172" xfId="0" applyBorder="1" applyFont="1" applyNumberFormat="1"/>
    <xf borderId="38" fillId="0" fontId="22" numFmtId="2" xfId="0" applyBorder="1" applyFont="1" applyNumberFormat="1"/>
    <xf borderId="15" fillId="0" fontId="22" numFmtId="172" xfId="0" applyAlignment="1" applyBorder="1" applyFont="1" applyNumberFormat="1">
      <alignment horizontal="right"/>
    </xf>
    <xf borderId="15" fillId="0" fontId="27" numFmtId="172" xfId="0" applyAlignment="1" applyBorder="1" applyFont="1" applyNumberFormat="1">
      <alignment horizontal="right"/>
    </xf>
    <xf borderId="18" fillId="0" fontId="27" numFmtId="3" xfId="0" applyBorder="1" applyFont="1" applyNumberFormat="1"/>
    <xf borderId="15" fillId="0" fontId="22" numFmtId="177" xfId="0" applyAlignment="1" applyBorder="1" applyFont="1" applyNumberFormat="1">
      <alignment horizontal="right"/>
    </xf>
    <xf borderId="15" fillId="0" fontId="22" numFmtId="177" xfId="0" applyAlignment="1" applyBorder="1" applyFont="1" applyNumberFormat="1">
      <alignment horizontal="center" shrinkToFit="0" wrapText="1"/>
    </xf>
    <xf borderId="38" fillId="0" fontId="27" numFmtId="0" xfId="0" applyBorder="1" applyFont="1"/>
    <xf borderId="15" fillId="0" fontId="22" numFmtId="2" xfId="0" applyAlignment="1" applyBorder="1" applyFont="1" applyNumberFormat="1">
      <alignment horizontal="center"/>
    </xf>
    <xf borderId="0" fillId="0" fontId="22" numFmtId="2" xfId="0" applyAlignment="1" applyFont="1" applyNumberFormat="1">
      <alignment horizontal="center"/>
    </xf>
    <xf borderId="37" fillId="0" fontId="22" numFmtId="0" xfId="0" applyAlignment="1" applyBorder="1" applyFont="1">
      <alignment horizontal="right"/>
    </xf>
    <xf borderId="15" fillId="8" fontId="22" numFmtId="2" xfId="0" applyBorder="1" applyFont="1" applyNumberFormat="1"/>
    <xf borderId="28" fillId="16" fontId="27" numFmtId="172" xfId="0" applyBorder="1" applyFill="1" applyFont="1" applyNumberFormat="1"/>
    <xf borderId="18" fillId="0" fontId="72" numFmtId="0" xfId="0" applyAlignment="1" applyBorder="1" applyFont="1">
      <alignment horizontal="left"/>
    </xf>
    <xf borderId="15" fillId="0" fontId="22" numFmtId="164" xfId="0" applyBorder="1" applyFont="1" applyNumberFormat="1"/>
    <xf borderId="18" fillId="0" fontId="22" numFmtId="164" xfId="0" applyBorder="1" applyFont="1" applyNumberFormat="1"/>
    <xf borderId="38" fillId="0" fontId="73" numFmtId="0" xfId="0" applyAlignment="1" applyBorder="1" applyFont="1">
      <alignment horizontal="left"/>
    </xf>
    <xf borderId="37" fillId="0" fontId="22" numFmtId="164" xfId="0" applyBorder="1" applyFont="1" applyNumberFormat="1"/>
    <xf borderId="38" fillId="0" fontId="22" numFmtId="164" xfId="0" applyBorder="1" applyFont="1" applyNumberFormat="1"/>
    <xf borderId="15" fillId="8" fontId="66" numFmtId="172" xfId="0" applyBorder="1" applyFont="1" applyNumberFormat="1"/>
    <xf borderId="20" fillId="12" fontId="22" numFmtId="0" xfId="0" applyBorder="1" applyFont="1"/>
    <xf borderId="20" fillId="12" fontId="22" numFmtId="4" xfId="0" applyBorder="1" applyFont="1" applyNumberFormat="1"/>
    <xf borderId="28" fillId="12" fontId="22" numFmtId="2" xfId="0" applyAlignment="1" applyBorder="1" applyFont="1" applyNumberFormat="1">
      <alignment horizontal="right"/>
    </xf>
    <xf borderId="28" fillId="12" fontId="22" numFmtId="0" xfId="0" applyBorder="1" applyFont="1"/>
    <xf borderId="27" fillId="12" fontId="22" numFmtId="0" xfId="0" applyAlignment="1" applyBorder="1" applyFont="1">
      <alignment horizontal="left"/>
    </xf>
    <xf borderId="28" fillId="12" fontId="22" numFmtId="4" xfId="0" applyBorder="1" applyFont="1" applyNumberFormat="1"/>
    <xf borderId="28" fillId="15" fontId="22" numFmtId="0" xfId="0" applyAlignment="1" applyBorder="1" applyFont="1">
      <alignment horizontal="center"/>
    </xf>
    <xf borderId="28" fillId="15" fontId="22" numFmtId="169" xfId="0" applyBorder="1" applyFont="1" applyNumberFormat="1"/>
    <xf borderId="28" fillId="15" fontId="22" numFmtId="173" xfId="0" applyAlignment="1" applyBorder="1" applyFont="1" applyNumberFormat="1">
      <alignment horizontal="left"/>
    </xf>
    <xf borderId="15" fillId="0" fontId="27" numFmtId="0" xfId="0" applyBorder="1" applyFont="1"/>
    <xf borderId="18" fillId="0" fontId="27" numFmtId="0" xfId="0" applyBorder="1" applyFont="1"/>
    <xf borderId="20" fillId="8" fontId="27" numFmtId="0" xfId="0" applyAlignment="1" applyBorder="1" applyFont="1">
      <alignment horizontal="left"/>
    </xf>
    <xf borderId="15" fillId="0" fontId="27" numFmtId="164" xfId="0" applyBorder="1" applyFont="1" applyNumberFormat="1"/>
    <xf borderId="18" fillId="0" fontId="27" numFmtId="164" xfId="0" applyBorder="1" applyFont="1" applyNumberFormat="1"/>
    <xf borderId="18" fillId="0" fontId="27" numFmtId="2" xfId="0" applyAlignment="1" applyBorder="1" applyFont="1" applyNumberFormat="1">
      <alignment horizontal="right"/>
    </xf>
    <xf borderId="15" fillId="0" fontId="22" numFmtId="0" xfId="0" applyAlignment="1" applyBorder="1" applyFont="1">
      <alignment horizontal="right"/>
    </xf>
    <xf borderId="20" fillId="8" fontId="22" numFmtId="3" xfId="0" applyBorder="1" applyFont="1" applyNumberFormat="1"/>
    <xf borderId="15" fillId="0" fontId="3" numFmtId="0" xfId="0" applyBorder="1" applyFont="1"/>
    <xf borderId="15" fillId="0" fontId="3" numFmtId="164" xfId="0" applyBorder="1" applyFont="1" applyNumberFormat="1"/>
    <xf borderId="21" fillId="8" fontId="22" numFmtId="0" xfId="0" applyBorder="1" applyFont="1"/>
    <xf borderId="15" fillId="15" fontId="22" numFmtId="164" xfId="0" applyBorder="1" applyFont="1" applyNumberFormat="1"/>
    <xf borderId="20" fillId="15" fontId="22" numFmtId="164" xfId="0" applyBorder="1" applyFont="1" applyNumberFormat="1"/>
    <xf borderId="15" fillId="8" fontId="22" numFmtId="164" xfId="0" applyBorder="1" applyFont="1" applyNumberFormat="1"/>
    <xf borderId="20" fillId="8" fontId="22" numFmtId="164" xfId="0" applyBorder="1" applyFont="1" applyNumberFormat="1"/>
    <xf borderId="15" fillId="0" fontId="74" numFmtId="0" xfId="0" applyBorder="1" applyFont="1"/>
    <xf borderId="15" fillId="0" fontId="24" numFmtId="0" xfId="0" applyAlignment="1" applyBorder="1" applyFont="1">
      <alignment horizontal="center" vertical="center"/>
    </xf>
    <xf borderId="15" fillId="0" fontId="24" numFmtId="4" xfId="0" applyAlignment="1" applyBorder="1" applyFont="1" applyNumberFormat="1">
      <alignment horizontal="center" vertical="center"/>
    </xf>
    <xf borderId="38" fillId="0" fontId="22" numFmtId="180" xfId="0" applyAlignment="1" applyBorder="1" applyFont="1" applyNumberFormat="1">
      <alignment horizontal="left"/>
    </xf>
    <xf borderId="15" fillId="0" fontId="3" numFmtId="0" xfId="0" applyAlignment="1" applyBorder="1" applyFont="1">
      <alignment horizontal="right"/>
    </xf>
    <xf borderId="18" fillId="0" fontId="22" numFmtId="180" xfId="0" applyAlignment="1" applyBorder="1" applyFont="1" applyNumberFormat="1">
      <alignment horizontal="left"/>
    </xf>
    <xf borderId="0" fillId="0" fontId="22" numFmtId="0" xfId="0" applyAlignment="1" applyFont="1">
      <alignment horizontal="left"/>
    </xf>
    <xf borderId="21" fillId="8" fontId="22" numFmtId="0" xfId="0" applyAlignment="1" applyBorder="1" applyFont="1">
      <alignment horizontal="right"/>
    </xf>
    <xf borderId="0" fillId="0" fontId="22" numFmtId="0" xfId="0" applyFont="1"/>
    <xf borderId="0" fillId="0" fontId="22" numFmtId="164" xfId="0" applyFont="1" applyNumberFormat="1"/>
    <xf borderId="0" fillId="0" fontId="22" numFmtId="2" xfId="0" applyAlignment="1" applyFont="1" applyNumberFormat="1">
      <alignment horizontal="right"/>
    </xf>
    <xf borderId="21" fillId="8" fontId="22" numFmtId="3" xfId="0" applyBorder="1" applyFont="1" applyNumberFormat="1"/>
    <xf borderId="21" fillId="8" fontId="22" numFmtId="177" xfId="0" applyAlignment="1" applyBorder="1" applyFont="1" applyNumberFormat="1">
      <alignment horizontal="center" shrinkToFit="0" wrapText="1"/>
    </xf>
    <xf borderId="15" fillId="8" fontId="3" numFmtId="167" xfId="0" applyAlignment="1" applyBorder="1" applyFont="1" applyNumberFormat="1">
      <alignment horizontal="right" shrinkToFit="0" wrapText="1"/>
    </xf>
    <xf borderId="15" fillId="8" fontId="8" numFmtId="169" xfId="0" applyAlignment="1" applyBorder="1" applyFont="1" applyNumberFormat="1">
      <alignment horizontal="right" vertical="center"/>
    </xf>
    <xf borderId="15" fillId="8" fontId="8" numFmtId="169" xfId="0" applyAlignment="1" applyBorder="1" applyFont="1" applyNumberFormat="1">
      <alignment horizontal="center" vertical="center"/>
    </xf>
    <xf borderId="15" fillId="8" fontId="8" numFmtId="0" xfId="0" applyAlignment="1" applyBorder="1" applyFont="1">
      <alignment horizontal="center"/>
    </xf>
    <xf borderId="15" fillId="8" fontId="3" numFmtId="176" xfId="0" applyAlignment="1" applyBorder="1" applyFont="1" applyNumberFormat="1">
      <alignment horizontal="center" shrinkToFit="0" wrapText="1"/>
    </xf>
    <xf borderId="15" fillId="8" fontId="3" numFmtId="176" xfId="0" applyAlignment="1" applyBorder="1" applyFont="1" applyNumberFormat="1">
      <alignment horizontal="center"/>
    </xf>
    <xf borderId="15" fillId="8" fontId="44" numFmtId="0" xfId="0" applyAlignment="1" applyBorder="1" applyFont="1">
      <alignment horizontal="center" shrinkToFit="0" vertical="center" wrapText="1"/>
    </xf>
    <xf borderId="15" fillId="8" fontId="44" numFmtId="167" xfId="0" applyAlignment="1" applyBorder="1" applyFont="1" applyNumberFormat="1">
      <alignment horizontal="center" shrinkToFit="0" vertical="center" wrapText="1"/>
    </xf>
    <xf borderId="15" fillId="8" fontId="44" numFmtId="169" xfId="0" applyAlignment="1" applyBorder="1" applyFont="1" applyNumberFormat="1">
      <alignment horizontal="center" shrinkToFit="0" vertical="center" wrapText="1"/>
    </xf>
    <xf borderId="15" fillId="13" fontId="44" numFmtId="169" xfId="0" applyAlignment="1" applyBorder="1" applyFont="1" applyNumberFormat="1">
      <alignment horizontal="center" shrinkToFit="0" vertical="center" wrapText="1"/>
    </xf>
    <xf borderId="15" fillId="8" fontId="44" numFmtId="168" xfId="0" applyAlignment="1" applyBorder="1" applyFont="1" applyNumberFormat="1">
      <alignment horizontal="center" shrinkToFit="0" vertical="center" wrapText="1"/>
    </xf>
    <xf borderId="15" fillId="8" fontId="44" numFmtId="170" xfId="0" applyAlignment="1" applyBorder="1" applyFont="1" applyNumberFormat="1">
      <alignment horizontal="center" shrinkToFit="0" vertical="center" wrapText="1"/>
    </xf>
    <xf borderId="15" fillId="8" fontId="8" numFmtId="0" xfId="0" applyAlignment="1" applyBorder="1" applyFont="1">
      <alignment horizontal="center" vertical="center"/>
    </xf>
    <xf borderId="15" fillId="8" fontId="8" numFmtId="176" xfId="0" applyAlignment="1" applyBorder="1" applyFont="1" applyNumberFormat="1">
      <alignment horizontal="center" shrinkToFit="0" vertical="center" wrapText="1"/>
    </xf>
    <xf borderId="15" fillId="8" fontId="3" numFmtId="0" xfId="0" applyAlignment="1" applyBorder="1" applyFont="1">
      <alignment horizontal="right"/>
    </xf>
    <xf borderId="15" fillId="17" fontId="75" numFmtId="0" xfId="0" applyAlignment="1" applyBorder="1" applyFill="1" applyFont="1">
      <alignment horizontal="center" vertical="center"/>
    </xf>
    <xf borderId="15" fillId="17" fontId="75" numFmtId="0" xfId="0" applyAlignment="1" applyBorder="1" applyFont="1">
      <alignment horizontal="center" shrinkToFit="0" vertical="center" wrapText="1"/>
    </xf>
    <xf borderId="21" fillId="17" fontId="75" numFmtId="0" xfId="0" applyAlignment="1" applyBorder="1" applyFont="1">
      <alignment horizontal="center" vertical="center"/>
    </xf>
    <xf borderId="21" fillId="17" fontId="75" numFmtId="2" xfId="0" applyAlignment="1" applyBorder="1" applyFont="1" applyNumberFormat="1">
      <alignment horizontal="center" shrinkToFit="0" vertical="center" wrapText="1"/>
    </xf>
    <xf borderId="21" fillId="17" fontId="75" numFmtId="0" xfId="0" applyAlignment="1" applyBorder="1" applyFont="1">
      <alignment horizontal="center" shrinkToFit="0" vertical="center" wrapText="1"/>
    </xf>
    <xf borderId="0" fillId="0" fontId="19" numFmtId="0" xfId="0" applyAlignment="1" applyFont="1">
      <alignment shrinkToFit="0" vertical="center" wrapText="1"/>
    </xf>
    <xf borderId="0" fillId="0" fontId="19" numFmtId="0" xfId="0" applyAlignment="1" applyFont="1">
      <alignment vertical="center"/>
    </xf>
    <xf borderId="15" fillId="9" fontId="75" numFmtId="0" xfId="0" applyAlignment="1" applyBorder="1" applyFont="1">
      <alignment horizontal="center"/>
    </xf>
    <xf borderId="15" fillId="9" fontId="76" numFmtId="0" xfId="0" applyBorder="1" applyFont="1"/>
    <xf borderId="15" fillId="9" fontId="76" numFmtId="2" xfId="0" applyAlignment="1" applyBorder="1" applyFont="1" applyNumberFormat="1">
      <alignment shrinkToFit="0" wrapText="1"/>
    </xf>
    <xf borderId="15" fillId="9" fontId="76" numFmtId="0" xfId="0" applyAlignment="1" applyBorder="1" applyFont="1">
      <alignment shrinkToFit="0" wrapText="1"/>
    </xf>
    <xf borderId="0" fillId="0" fontId="75" numFmtId="0" xfId="0" applyFont="1"/>
    <xf borderId="15" fillId="13" fontId="19" numFmtId="0" xfId="0" applyAlignment="1" applyBorder="1" applyFont="1">
      <alignment horizontal="center"/>
    </xf>
    <xf borderId="15" fillId="13" fontId="19" numFmtId="0" xfId="0" applyBorder="1" applyFont="1"/>
    <xf borderId="15" fillId="13" fontId="19" numFmtId="2" xfId="0" applyAlignment="1" applyBorder="1" applyFont="1" applyNumberFormat="1">
      <alignment shrinkToFit="0" wrapText="1"/>
    </xf>
    <xf borderId="15" fillId="13" fontId="19" numFmtId="0" xfId="0" applyAlignment="1" applyBorder="1" applyFont="1">
      <alignment shrinkToFit="0" wrapText="1"/>
    </xf>
    <xf borderId="15" fillId="13" fontId="77" numFmtId="0" xfId="0" applyBorder="1" applyFont="1"/>
    <xf borderId="15" fillId="13" fontId="19" numFmtId="2" xfId="0" applyBorder="1" applyFont="1" applyNumberFormat="1"/>
    <xf borderId="15" fillId="0" fontId="19" numFmtId="0" xfId="0" applyBorder="1" applyFont="1"/>
    <xf borderId="15" fillId="0" fontId="19" numFmtId="4" xfId="0" applyAlignment="1" applyBorder="1" applyFont="1" applyNumberFormat="1">
      <alignment shrinkToFit="0" wrapText="1"/>
    </xf>
    <xf borderId="15" fillId="0" fontId="19" numFmtId="0" xfId="0" applyAlignment="1" applyBorder="1" applyFont="1">
      <alignment shrinkToFit="0" wrapText="1"/>
    </xf>
    <xf borderId="15" fillId="0" fontId="78" numFmtId="0" xfId="0" applyBorder="1" applyFont="1"/>
    <xf borderId="15" fillId="0" fontId="19" numFmtId="2" xfId="0" applyBorder="1" applyFont="1" applyNumberFormat="1"/>
    <xf borderId="15" fillId="0" fontId="19" numFmtId="4" xfId="0" applyBorder="1" applyFont="1" applyNumberFormat="1"/>
    <xf borderId="15" fillId="0" fontId="19" numFmtId="2" xfId="0" applyAlignment="1" applyBorder="1" applyFont="1" applyNumberFormat="1">
      <alignment shrinkToFit="0" wrapText="1"/>
    </xf>
    <xf borderId="15" fillId="9" fontId="76" numFmtId="0" xfId="0" applyAlignment="1" applyBorder="1" applyFont="1">
      <alignment horizontal="center" vertical="center"/>
    </xf>
    <xf borderId="15" fillId="9" fontId="76" numFmtId="0" xfId="0" applyAlignment="1" applyBorder="1" applyFont="1">
      <alignment vertical="center"/>
    </xf>
    <xf borderId="15" fillId="9" fontId="76" numFmtId="2" xfId="0" applyAlignment="1" applyBorder="1" applyFont="1" applyNumberFormat="1">
      <alignment shrinkToFit="0" vertical="center" wrapText="1"/>
    </xf>
    <xf borderId="15" fillId="9" fontId="76" numFmtId="0" xfId="0" applyAlignment="1" applyBorder="1" applyFont="1">
      <alignment shrinkToFit="0" vertical="center" wrapText="1"/>
    </xf>
    <xf borderId="0" fillId="0" fontId="76" numFmtId="0" xfId="0" applyAlignment="1" applyFont="1">
      <alignment vertical="center"/>
    </xf>
    <xf borderId="0" fillId="0" fontId="19" numFmtId="0" xfId="0" applyAlignment="1" applyFont="1">
      <alignment horizontal="center"/>
    </xf>
    <xf borderId="0" fillId="0" fontId="19" numFmtId="0" xfId="0" applyAlignment="1" applyFont="1">
      <alignment shrinkToFit="0" wrapText="1"/>
    </xf>
    <xf borderId="0" fillId="0" fontId="19" numFmtId="2" xfId="0" applyFont="1" applyNumberFormat="1"/>
    <xf borderId="15" fillId="8" fontId="22" numFmtId="4" xfId="0" applyAlignment="1" applyBorder="1" applyFont="1" applyNumberFormat="1">
      <alignment horizontal="right"/>
    </xf>
    <xf borderId="15" fillId="8" fontId="22" numFmtId="168" xfId="0" applyAlignment="1" applyBorder="1" applyFont="1" applyNumberFormat="1">
      <alignment horizontal="right"/>
    </xf>
    <xf borderId="15" fillId="8" fontId="24" numFmtId="172" xfId="0" applyAlignment="1" applyBorder="1" applyFont="1" applyNumberFormat="1">
      <alignment horizontal="center"/>
    </xf>
    <xf borderId="15" fillId="8" fontId="19" numFmtId="0" xfId="0" applyAlignment="1" applyBorder="1" applyFont="1">
      <alignment horizontal="right"/>
    </xf>
    <xf borderId="15" fillId="14" fontId="22" numFmtId="0" xfId="0" applyAlignment="1" applyBorder="1" applyFont="1">
      <alignment horizontal="center"/>
    </xf>
    <xf borderId="27" fillId="14" fontId="3" numFmtId="0" xfId="0" applyAlignment="1" applyBorder="1" applyFont="1">
      <alignment horizontal="center"/>
    </xf>
    <xf borderId="28" fillId="14" fontId="3" numFmtId="4" xfId="0" applyBorder="1" applyFont="1" applyNumberFormat="1"/>
    <xf borderId="27" fillId="14" fontId="3" numFmtId="0" xfId="0" applyBorder="1" applyFont="1"/>
    <xf borderId="28" fillId="14" fontId="3" numFmtId="4" xfId="0" applyAlignment="1" applyBorder="1" applyFont="1" applyNumberFormat="1">
      <alignment horizontal="center"/>
    </xf>
    <xf borderId="15" fillId="14" fontId="3" numFmtId="0" xfId="0" applyAlignment="1" applyBorder="1" applyFont="1">
      <alignment horizontal="center"/>
    </xf>
    <xf borderId="15" fillId="14" fontId="22" numFmtId="171" xfId="0" applyAlignment="1" applyBorder="1" applyFont="1" applyNumberFormat="1">
      <alignment horizontal="center"/>
    </xf>
    <xf borderId="15" fillId="14" fontId="3" numFmtId="164" xfId="0" applyAlignment="1" applyBorder="1" applyFont="1" applyNumberFormat="1">
      <alignment horizontal="center"/>
    </xf>
    <xf borderId="15" fillId="14" fontId="22" numFmtId="4" xfId="0" applyAlignment="1" applyBorder="1" applyFont="1" applyNumberFormat="1">
      <alignment horizontal="right"/>
    </xf>
    <xf borderId="15" fillId="14" fontId="22" numFmtId="168" xfId="0" applyAlignment="1" applyBorder="1" applyFont="1" applyNumberFormat="1">
      <alignment horizontal="right"/>
    </xf>
    <xf borderId="15" fillId="14" fontId="3" numFmtId="169" xfId="0" applyAlignment="1" applyBorder="1" applyFont="1" applyNumberFormat="1">
      <alignment horizontal="center"/>
    </xf>
    <xf borderId="15" fillId="14" fontId="22" numFmtId="172" xfId="0" applyAlignment="1" applyBorder="1" applyFont="1" applyNumberFormat="1">
      <alignment horizontal="center"/>
    </xf>
    <xf borderId="15" fillId="14" fontId="24" numFmtId="172" xfId="0" applyAlignment="1" applyBorder="1" applyFont="1" applyNumberFormat="1">
      <alignment horizontal="center"/>
    </xf>
    <xf borderId="15" fillId="14" fontId="3" numFmtId="172" xfId="0" applyAlignment="1" applyBorder="1" applyFont="1" applyNumberFormat="1">
      <alignment horizontal="center"/>
    </xf>
    <xf borderId="15" fillId="14" fontId="3" numFmtId="176" xfId="0" applyAlignment="1" applyBorder="1" applyFont="1" applyNumberFormat="1">
      <alignment horizontal="center"/>
    </xf>
    <xf borderId="15" fillId="14" fontId="3" numFmtId="176" xfId="0" applyAlignment="1" applyBorder="1" applyFont="1" applyNumberFormat="1">
      <alignment horizontal="center" shrinkToFit="0" wrapText="1"/>
    </xf>
    <xf borderId="28" fillId="8" fontId="3" numFmtId="0" xfId="0" applyAlignment="1" applyBorder="1" applyFont="1">
      <alignment horizontal="right"/>
    </xf>
    <xf borderId="20" fillId="8" fontId="3" numFmtId="0" xfId="0" applyAlignment="1" applyBorder="1" applyFont="1">
      <alignment horizontal="right"/>
    </xf>
    <xf borderId="20" fillId="8" fontId="8" numFmtId="172" xfId="0" applyAlignment="1" applyBorder="1" applyFont="1" applyNumberFormat="1">
      <alignment horizontal="center"/>
    </xf>
    <xf borderId="20" fillId="8" fontId="3" numFmtId="172" xfId="0" applyAlignment="1" applyBorder="1" applyFont="1" applyNumberFormat="1">
      <alignment horizontal="center"/>
    </xf>
    <xf borderId="20" fillId="8" fontId="3" numFmtId="176" xfId="0" applyAlignment="1" applyBorder="1" applyFont="1" applyNumberFormat="1">
      <alignment horizontal="center"/>
    </xf>
    <xf borderId="20" fillId="8" fontId="3" numFmtId="176" xfId="0" applyAlignment="1" applyBorder="1" applyFont="1" applyNumberFormat="1">
      <alignment horizontal="center" shrinkToFit="0" wrapText="1"/>
    </xf>
    <xf borderId="28" fillId="8" fontId="8" numFmtId="172" xfId="0" applyAlignment="1" applyBorder="1" applyFont="1" applyNumberFormat="1">
      <alignment horizontal="center"/>
    </xf>
    <xf borderId="28" fillId="8" fontId="3" numFmtId="172" xfId="0" applyAlignment="1" applyBorder="1" applyFont="1" applyNumberFormat="1">
      <alignment horizontal="center"/>
    </xf>
    <xf borderId="28" fillId="8" fontId="3" numFmtId="176" xfId="0" applyAlignment="1" applyBorder="1" applyFont="1" applyNumberFormat="1">
      <alignment horizontal="center"/>
    </xf>
    <xf borderId="28" fillId="8" fontId="3" numFmtId="176" xfId="0" applyAlignment="1" applyBorder="1" applyFont="1" applyNumberFormat="1">
      <alignment horizontal="center" shrinkToFit="0" wrapText="1"/>
    </xf>
    <xf borderId="28" fillId="8" fontId="22" numFmtId="171" xfId="0" applyAlignment="1" applyBorder="1" applyFont="1" applyNumberFormat="1">
      <alignment horizontal="center"/>
    </xf>
    <xf borderId="28" fillId="8" fontId="3" numFmtId="3" xfId="0" applyAlignment="1" applyBorder="1" applyFont="1" applyNumberFormat="1">
      <alignment horizontal="right"/>
    </xf>
    <xf borderId="15" fillId="8" fontId="3" numFmtId="172" xfId="0" applyAlignment="1" applyBorder="1" applyFont="1" applyNumberFormat="1">
      <alignment horizontal="right"/>
    </xf>
    <xf borderId="27" fillId="8" fontId="3" numFmtId="0" xfId="0" applyAlignment="1" applyBorder="1" applyFont="1">
      <alignment horizontal="right"/>
    </xf>
    <xf borderId="21" fillId="8" fontId="3" numFmtId="4" xfId="0" applyAlignment="1" applyBorder="1" applyFont="1" applyNumberFormat="1">
      <alignment horizontal="left"/>
    </xf>
    <xf borderId="20" fillId="8" fontId="22" numFmtId="171" xfId="0" applyAlignment="1" applyBorder="1" applyFont="1" applyNumberFormat="1">
      <alignment horizontal="right"/>
    </xf>
    <xf borderId="20" fillId="8" fontId="22" numFmtId="4" xfId="0" applyAlignment="1" applyBorder="1" applyFont="1" applyNumberFormat="1">
      <alignment horizontal="right"/>
    </xf>
    <xf borderId="20" fillId="8" fontId="24" numFmtId="168" xfId="0" applyAlignment="1" applyBorder="1" applyFont="1" applyNumberFormat="1">
      <alignment horizontal="right"/>
    </xf>
    <xf borderId="28" fillId="8" fontId="22" numFmtId="171" xfId="0" applyAlignment="1" applyBorder="1" applyFont="1" applyNumberFormat="1">
      <alignment horizontal="right"/>
    </xf>
    <xf borderId="28" fillId="8" fontId="22" numFmtId="4" xfId="0" applyAlignment="1" applyBorder="1" applyFont="1" applyNumberFormat="1">
      <alignment horizontal="right"/>
    </xf>
    <xf borderId="28" fillId="8" fontId="24" numFmtId="168" xfId="0" applyAlignment="1" applyBorder="1" applyFont="1" applyNumberFormat="1">
      <alignment horizontal="right"/>
    </xf>
    <xf borderId="28" fillId="8" fontId="79" numFmtId="4" xfId="0" applyBorder="1" applyFont="1" applyNumberFormat="1"/>
    <xf borderId="28" fillId="8" fontId="22" numFmtId="164" xfId="0" applyAlignment="1" applyBorder="1" applyFont="1" applyNumberFormat="1">
      <alignment horizontal="right" shrinkToFit="0" wrapText="1"/>
    </xf>
    <xf borderId="20" fillId="8" fontId="22" numFmtId="171" xfId="0" applyAlignment="1" applyBorder="1" applyFont="1" applyNumberFormat="1">
      <alignment horizontal="center"/>
    </xf>
    <xf borderId="18" fillId="0" fontId="19" numFmtId="4" xfId="0" applyAlignment="1" applyBorder="1" applyFont="1" applyNumberFormat="1">
      <alignment horizontal="center"/>
    </xf>
    <xf borderId="20" fillId="8" fontId="3" numFmtId="168" xfId="0" applyAlignment="1" applyBorder="1" applyFont="1" applyNumberFormat="1">
      <alignment horizontal="center"/>
    </xf>
    <xf borderId="28" fillId="8" fontId="3" numFmtId="168" xfId="0" applyAlignment="1" applyBorder="1" applyFont="1" applyNumberFormat="1">
      <alignment horizontal="center"/>
    </xf>
    <xf borderId="15" fillId="0" fontId="27" numFmtId="164" xfId="0" applyAlignment="1" applyBorder="1" applyFont="1" applyNumberFormat="1">
      <alignment horizontal="center"/>
    </xf>
    <xf borderId="18" fillId="0" fontId="27" numFmtId="164" xfId="0" applyAlignment="1" applyBorder="1" applyFont="1" applyNumberFormat="1">
      <alignment horizontal="center"/>
    </xf>
    <xf borderId="18" fillId="0" fontId="27" numFmtId="0" xfId="0" applyAlignment="1" applyBorder="1" applyFont="1">
      <alignment horizontal="center"/>
    </xf>
    <xf borderId="18" fillId="0" fontId="19" numFmtId="168" xfId="0" applyAlignment="1" applyBorder="1" applyFont="1" applyNumberFormat="1">
      <alignment horizontal="center"/>
    </xf>
    <xf borderId="18" fillId="0" fontId="19" numFmtId="169" xfId="0" applyBorder="1" applyFont="1" applyNumberFormat="1"/>
    <xf borderId="18" fillId="0" fontId="19" numFmtId="0" xfId="0" applyBorder="1" applyFont="1"/>
    <xf borderId="37" fillId="0" fontId="27" numFmtId="164" xfId="0" applyAlignment="1" applyBorder="1" applyFont="1" applyNumberFormat="1">
      <alignment horizontal="center"/>
    </xf>
    <xf borderId="38" fillId="0" fontId="27" numFmtId="164" xfId="0" applyAlignment="1" applyBorder="1" applyFont="1" applyNumberFormat="1">
      <alignment horizontal="center"/>
    </xf>
    <xf borderId="28" fillId="12" fontId="27" numFmtId="0" xfId="0" applyAlignment="1" applyBorder="1" applyFont="1">
      <alignment horizontal="center"/>
    </xf>
    <xf borderId="20" fillId="12" fontId="19" numFmtId="4" xfId="0" applyAlignment="1" applyBorder="1" applyFont="1" applyNumberFormat="1">
      <alignment horizontal="center"/>
    </xf>
    <xf borderId="28" fillId="12" fontId="19" numFmtId="168" xfId="0" applyAlignment="1" applyBorder="1" applyFont="1" applyNumberFormat="1">
      <alignment horizontal="center"/>
    </xf>
    <xf borderId="38" fillId="0" fontId="19" numFmtId="169" xfId="0" applyBorder="1" applyFont="1" applyNumberFormat="1"/>
    <xf borderId="38" fillId="0" fontId="19" numFmtId="0" xfId="0" applyAlignment="1" applyBorder="1" applyFont="1">
      <alignment horizontal="center"/>
    </xf>
    <xf borderId="38" fillId="0" fontId="19" numFmtId="0" xfId="0" applyBorder="1" applyFont="1"/>
    <xf borderId="38" fillId="0" fontId="27" numFmtId="0" xfId="0" applyAlignment="1" applyBorder="1" applyFont="1">
      <alignment horizontal="center"/>
    </xf>
    <xf borderId="38" fillId="0" fontId="19" numFmtId="168" xfId="0" applyAlignment="1" applyBorder="1" applyFont="1" applyNumberFormat="1">
      <alignment horizontal="center"/>
    </xf>
    <xf borderId="28" fillId="8" fontId="3" numFmtId="169" xfId="0" applyAlignment="1" applyBorder="1" applyFont="1" applyNumberFormat="1">
      <alignment horizontal="right"/>
    </xf>
    <xf borderId="28" fillId="8" fontId="24" numFmtId="168" xfId="0" applyAlignment="1" applyBorder="1" applyFont="1" applyNumberFormat="1">
      <alignment horizontal="center"/>
    </xf>
    <xf borderId="20" fillId="8" fontId="24" numFmtId="168" xfId="0" applyAlignment="1" applyBorder="1" applyFont="1" applyNumberFormat="1">
      <alignment horizontal="center"/>
    </xf>
    <xf borderId="28" fillId="8" fontId="22" numFmtId="173" xfId="0" applyAlignment="1" applyBorder="1" applyFont="1" applyNumberFormat="1">
      <alignment horizontal="center"/>
    </xf>
    <xf borderId="20" fillId="8" fontId="80" numFmtId="4" xfId="0" applyBorder="1" applyFont="1" applyNumberFormat="1"/>
    <xf borderId="21" fillId="8" fontId="19" numFmtId="0" xfId="0" applyAlignment="1" applyBorder="1" applyFont="1">
      <alignment horizontal="right"/>
    </xf>
  </cellXfs>
  <cellStyles count="1">
    <cellStyle xfId="0" name="Normal" builtinId="0"/>
  </cellStyles>
  <dxfs count="13">
    <dxf>
      <font/>
      <fill>
        <patternFill patternType="none"/>
      </fill>
      <border/>
    </dxf>
    <dxf>
      <font/>
      <fill>
        <patternFill patternType="solid">
          <fgColor rgb="FF37618D"/>
          <bgColor rgb="FF37618D"/>
        </patternFill>
      </fill>
      <border/>
    </dxf>
    <dxf>
      <font/>
      <fill>
        <patternFill patternType="solid">
          <fgColor rgb="FFFFFFFF"/>
          <bgColor rgb="FFFFFFFF"/>
        </patternFill>
      </fill>
      <border/>
    </dxf>
    <dxf>
      <font/>
      <fill>
        <patternFill patternType="solid">
          <fgColor rgb="FFF8F8FF"/>
          <bgColor rgb="FFF8F8FF"/>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color rgb="FFFF0000"/>
      </font>
      <fill>
        <patternFill patternType="solid">
          <fgColor rgb="FFFFF2CC"/>
          <bgColor rgb="FFFFF2CC"/>
        </patternFill>
      </fill>
      <border/>
    </dxf>
    <dxf>
      <font>
        <b/>
        <color rgb="FFFF0000"/>
      </font>
      <fill>
        <patternFill patternType="none"/>
      </fill>
      <border/>
    </dxf>
    <dxf>
      <font/>
      <fill>
        <patternFill patternType="solid">
          <fgColor rgb="FFFF0000"/>
          <bgColor rgb="FFFF0000"/>
        </patternFill>
      </fill>
      <border/>
    </dxf>
    <dxf>
      <font/>
      <fill>
        <patternFill patternType="solid">
          <fgColor rgb="FF00FF00"/>
          <bgColor rgb="FF00FF00"/>
        </patternFill>
      </fill>
      <border/>
    </dxf>
    <dxf>
      <font/>
      <fill>
        <patternFill patternType="solid">
          <fgColor rgb="FFFFFF00"/>
          <bgColor rgb="FFFFFF00"/>
        </patternFill>
      </fill>
      <border/>
    </dxf>
    <dxf>
      <font/>
      <fill>
        <patternFill patternType="solid">
          <fgColor rgb="FFB7E1CD"/>
          <bgColor rgb="FFB7E1CD"/>
        </patternFill>
      </fill>
      <border/>
    </dxf>
  </dxfs>
  <tableStyles count="8">
    <tableStyle count="3" pivot="0" name="Product backlog-style">
      <tableStyleElement dxfId="1" type="headerRow"/>
      <tableStyleElement dxfId="2" type="firstRowStripe"/>
      <tableStyleElement dxfId="3" type="secondRowStripe"/>
    </tableStyle>
    <tableStyle count="4" pivot="0" name="Sub-task sprint 1-style">
      <tableStyleElement dxfId="4" type="headerRow"/>
      <tableStyleElement dxfId="2" type="firstRowStripe"/>
      <tableStyleElement dxfId="5" type="secondRowStripe"/>
      <tableStyleElement dxfId="6" size="0" type="wholeTable"/>
    </tableStyle>
    <tableStyle count="4" pivot="0" name="HaDD task sprint-style">
      <tableStyleElement dxfId="4" type="headerRow"/>
      <tableStyleElement dxfId="2" type="firstRowStripe"/>
      <tableStyleElement dxfId="5" type="secondRowStripe"/>
      <tableStyleElement dxfId="6" size="0" type="wholeTable"/>
    </tableStyle>
    <tableStyle count="2" pivot="0" name="HaDD task sprint-style 2">
      <tableStyleElement dxfId="2" type="firstRowStripe"/>
      <tableStyleElement dxfId="5" type="secondRowStripe"/>
    </tableStyle>
    <tableStyle count="2" pivot="0" name="HaDD task sprint-style 3">
      <tableStyleElement dxfId="2" type="firstRowStripe"/>
      <tableStyleElement dxfId="5" type="secondRowStripe"/>
    </tableStyle>
    <tableStyle count="2" pivot="0" name="HaDD task sprint-style 4">
      <tableStyleElement dxfId="2" type="firstRowStripe"/>
      <tableStyleElement dxfId="5" type="secondRowStripe"/>
    </tableStyle>
    <tableStyle count="2" pivot="0" name="HaDD task sprint-style 5">
      <tableStyleElement dxfId="2" type="firstRowStripe"/>
      <tableStyleElement dxfId="5" type="secondRowStripe"/>
    </tableStyle>
    <tableStyle count="4" pivot="0" name="Warehouse resource-style">
      <tableStyleElement dxfId="4" type="headerRow"/>
      <tableStyleElement dxfId="2"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152400</xdr:colOff>
      <xdr:row>3</xdr:row>
      <xdr:rowOff>190500</xdr:rowOff>
    </xdr:from>
    <xdr:ext cx="1819275" cy="28575"/>
    <xdr:grpSp>
      <xdr:nvGrpSpPr>
        <xdr:cNvPr id="2" name="Shape 2"/>
        <xdr:cNvGrpSpPr/>
      </xdr:nvGrpSpPr>
      <xdr:grpSpPr>
        <a:xfrm>
          <a:off x="4436363" y="3765713"/>
          <a:ext cx="1819275" cy="28575"/>
          <a:chOff x="4436363" y="3765713"/>
          <a:chExt cx="1819275" cy="28575"/>
        </a:xfrm>
      </xdr:grpSpPr>
      <xdr:grpSp>
        <xdr:nvGrpSpPr>
          <xdr:cNvPr id="3" name="Shape 3" title="Bản vẽ"/>
          <xdr:cNvGrpSpPr/>
        </xdr:nvGrpSpPr>
        <xdr:grpSpPr>
          <a:xfrm>
            <a:off x="4436363" y="3765713"/>
            <a:ext cx="1819275" cy="28575"/>
            <a:chOff x="2675850" y="1957550"/>
            <a:chExt cx="1801200" cy="9900"/>
          </a:xfrm>
        </xdr:grpSpPr>
        <xdr:sp>
          <xdr:nvSpPr>
            <xdr:cNvPr id="4" name="Shape 4"/>
            <xdr:cNvSpPr/>
          </xdr:nvSpPr>
          <xdr:spPr>
            <a:xfrm>
              <a:off x="2675850" y="1957550"/>
              <a:ext cx="1801200" cy="9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5" name="Shape 5"/>
            <xdr:cNvCxnSpPr/>
          </xdr:nvCxnSpPr>
          <xdr:spPr>
            <a:xfrm flipH="1" rot="10800000">
              <a:off x="2675850" y="1957550"/>
              <a:ext cx="1801200" cy="9900"/>
            </a:xfrm>
            <a:prstGeom prst="straightConnector1">
              <a:avLst/>
            </a:prstGeom>
            <a:noFill/>
            <a:ln cap="flat" cmpd="sng" w="9525">
              <a:solidFill>
                <a:srgbClr val="000000"/>
              </a:solidFill>
              <a:prstDash val="solid"/>
              <a:round/>
              <a:headEnd len="sm" w="sm" type="none"/>
              <a:tailEnd len="sm" w="sm" type="none"/>
            </a:ln>
          </xdr:spPr>
        </xdr:cxnSp>
      </xdr:grpSp>
    </xdr:grp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123825</xdr:colOff>
      <xdr:row>4</xdr:row>
      <xdr:rowOff>38100</xdr:rowOff>
    </xdr:from>
    <xdr:ext cx="1819275" cy="28575"/>
    <xdr:grpSp>
      <xdr:nvGrpSpPr>
        <xdr:cNvPr id="2" name="Shape 2"/>
        <xdr:cNvGrpSpPr/>
      </xdr:nvGrpSpPr>
      <xdr:grpSpPr>
        <a:xfrm>
          <a:off x="4436363" y="3765713"/>
          <a:ext cx="1819275" cy="28575"/>
          <a:chOff x="4436363" y="3765713"/>
          <a:chExt cx="1819275" cy="28575"/>
        </a:xfrm>
      </xdr:grpSpPr>
      <xdr:grpSp>
        <xdr:nvGrpSpPr>
          <xdr:cNvPr id="6" name="Shape 6" title="Bản vẽ"/>
          <xdr:cNvGrpSpPr/>
        </xdr:nvGrpSpPr>
        <xdr:grpSpPr>
          <a:xfrm>
            <a:off x="4436363" y="3765713"/>
            <a:ext cx="1819275" cy="28575"/>
            <a:chOff x="2675850" y="1957550"/>
            <a:chExt cx="1801200" cy="9900"/>
          </a:xfrm>
        </xdr:grpSpPr>
        <xdr:sp>
          <xdr:nvSpPr>
            <xdr:cNvPr id="4" name="Shape 4"/>
            <xdr:cNvSpPr/>
          </xdr:nvSpPr>
          <xdr:spPr>
            <a:xfrm>
              <a:off x="2675850" y="1957550"/>
              <a:ext cx="1801200" cy="9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7" name="Shape 7"/>
            <xdr:cNvCxnSpPr/>
          </xdr:nvCxnSpPr>
          <xdr:spPr>
            <a:xfrm flipH="1" rot="10800000">
              <a:off x="2675850" y="1957550"/>
              <a:ext cx="1801200" cy="9900"/>
            </a:xfrm>
            <a:prstGeom prst="straightConnector1">
              <a:avLst/>
            </a:prstGeom>
            <a:noFill/>
            <a:ln cap="flat" cmpd="sng" w="9525">
              <a:solidFill>
                <a:srgbClr val="000000"/>
              </a:solidFill>
              <a:prstDash val="solid"/>
              <a:round/>
              <a:headEnd len="sm" w="sm" type="none"/>
              <a:tailEnd len="sm" w="sm" type="none"/>
            </a:ln>
          </xdr:spPr>
        </xdr:cxnSp>
      </xdr:grpSp>
    </xdr:grp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28" displayName="Table_1" name="Table_1" id="1">
  <tableColumns count="15">
    <tableColumn name="ID" id="1"/>
    <tableColumn name="Component" id="2"/>
    <tableColumn name="Component describe" id="3"/>
    <tableColumn name="Epic" id="4"/>
    <tableColumn name="Epic describe" id="5"/>
    <tableColumn name="Story" id="6"/>
    <tableColumn name="Story description" id="7"/>
    <tableColumn name="Story point" id="8"/>
    <tableColumn name="Priority" id="9"/>
    <tableColumn name="Sprint" id="10"/>
    <tableColumn name="Release" id="11"/>
    <tableColumn name="Status" id="12"/>
    <tableColumn name="Start date" id="13"/>
    <tableColumn name="End date" id="14"/>
    <tableColumn name="Attach link" id="15"/>
  </tableColumns>
  <tableStyleInfo name="Product backlog-style" showColumnStripes="0" showFirstColumn="1" showLastColumn="1" showRowStripes="1"/>
</table>
</file>

<file path=xl/tables/table2.xml><?xml version="1.0" encoding="utf-8"?>
<table xmlns="http://schemas.openxmlformats.org/spreadsheetml/2006/main" ref="A1:N248" displayName="Bảng_1" name="Bảng_1" id="2">
  <tableColumns count="14">
    <tableColumn name="Type" id="1"/>
    <tableColumn name="Summary" id="2"/>
    <tableColumn name="Description" id="3"/>
    <tableColumn name="Priority" id="4"/>
    <tableColumn name="Assignee" id="5"/>
    <tableColumn name="Reporter" id="6"/>
    <tableColumn name="Story point" id="7"/>
    <tableColumn name="Start Date" id="8"/>
    <tableColumn name="End Date" id="9"/>
    <tableColumn name="Original Estimate" id="10"/>
    <tableColumn name="Remaining Estimate" id="11"/>
    <tableColumn name="Budget/ULNL ( MM)" id="12"/>
    <tableColumn name="Thiết bị VPS" id="13"/>
    <tableColumn name="Epic link" id="14"/>
  </tableColumns>
  <tableStyleInfo name="Sub-task sprint 1-style" showColumnStripes="0" showFirstColumn="1" showLastColumn="1" showRowStripes="1"/>
</table>
</file>

<file path=xl/tables/table3.xml><?xml version="1.0" encoding="utf-8"?>
<table xmlns="http://schemas.openxmlformats.org/spreadsheetml/2006/main" ref="A1:N23" displayName="Bảng" name="Bảng" id="3">
  <tableColumns count="14">
    <tableColumn name="Type" id="1"/>
    <tableColumn name="Summary" id="2"/>
    <tableColumn name="Description" id="3"/>
    <tableColumn name="Priority" id="4"/>
    <tableColumn name="Assignee" id="5"/>
    <tableColumn name="Reporter" id="6"/>
    <tableColumn name="Story point" id="7"/>
    <tableColumn name="Start Date" id="8"/>
    <tableColumn name="End Date" id="9"/>
    <tableColumn name="Original Estimate" id="10"/>
    <tableColumn name="Remaining Estimate" id="11"/>
    <tableColumn name="Budget/ULNL ( MM)" id="12"/>
    <tableColumn name="Thiết bị VPS" id="13"/>
    <tableColumn name="Epic link" id="14"/>
  </tableColumns>
  <tableStyleInfo name="HaDD task sprint-style" showColumnStripes="0" showFirstColumn="1" showLastColumn="1" showRowStripes="1"/>
</table>
</file>

<file path=xl/tables/table4.xml><?xml version="1.0" encoding="utf-8"?>
<table xmlns="http://schemas.openxmlformats.org/spreadsheetml/2006/main" headerRowCount="0" ref="A27:N28" displayName="Table_2" name="Table_2" id="4">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HaDD task sprint-style 2" showColumnStripes="0" showFirstColumn="1" showLastColumn="1" showRowStripes="1"/>
</table>
</file>

<file path=xl/tables/table5.xml><?xml version="1.0" encoding="utf-8"?>
<table xmlns="http://schemas.openxmlformats.org/spreadsheetml/2006/main" headerRowCount="0" ref="A34:N34" displayName="Table_3" name="Table_3" id="5">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HaDD task sprint-style 3" showColumnStripes="0" showFirstColumn="1" showLastColumn="1" showRowStripes="1"/>
</table>
</file>

<file path=xl/tables/table6.xml><?xml version="1.0" encoding="utf-8"?>
<table xmlns="http://schemas.openxmlformats.org/spreadsheetml/2006/main" headerRowCount="0" ref="A41:N41" displayName="Table_4" name="Table_4" id="6">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HaDD task sprint-style 4" showColumnStripes="0" showFirstColumn="1" showLastColumn="1" showRowStripes="1"/>
</table>
</file>

<file path=xl/tables/table7.xml><?xml version="1.0" encoding="utf-8"?>
<table xmlns="http://schemas.openxmlformats.org/spreadsheetml/2006/main" headerRowCount="0" ref="A43:N48" displayName="Table_5" name="Table_5" id="7">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HaDD task sprint-style 5" showColumnStripes="0" showFirstColumn="1" showLastColumn="1" showRowStripes="1"/>
</table>
</file>

<file path=xl/tables/table8.xml><?xml version="1.0" encoding="utf-8"?>
<table xmlns="http://schemas.openxmlformats.org/spreadsheetml/2006/main" ref="A1:F17" displayName="Employee_Effort_Tracking" name="Employee_Effort_Tracking" id="8">
  <tableColumns count="6">
    <tableColumn name="STT" id="1"/>
    <tableColumn name="Mã NV" id="2"/>
    <tableColumn name="Tên nhân viên trên Jira" id="3"/>
    <tableColumn name="Account" id="4"/>
    <tableColumn name="Email" id="5"/>
    <tableColumn name="Nỗ lực thực hiện tháng BU gửi" id="6"/>
  </tableColumns>
  <tableStyleInfo name="Warehouse resourc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11" Type="http://schemas.openxmlformats.org/officeDocument/2006/relationships/table" Target="../tables/table7.xml"/><Relationship Id="rId10" Type="http://schemas.openxmlformats.org/officeDocument/2006/relationships/table" Target="../tables/table6.xml"/><Relationship Id="rId9" Type="http://schemas.openxmlformats.org/officeDocument/2006/relationships/table" Target="../tables/table5.xml"/><Relationship Id="rId7" Type="http://schemas.openxmlformats.org/officeDocument/2006/relationships/table" Target="../tables/table3.xml"/><Relationship Id="rId8"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mailto:tungnh26@viettel.com.vn" TargetMode="External"/><Relationship Id="rId10" Type="http://schemas.openxmlformats.org/officeDocument/2006/relationships/hyperlink" Target="mailto:anhht124@viettel.com.vn" TargetMode="External"/><Relationship Id="rId13" Type="http://schemas.openxmlformats.org/officeDocument/2006/relationships/hyperlink" Target="mailto:quanglm10@viettel.com.vn" TargetMode="External"/><Relationship Id="rId12" Type="http://schemas.openxmlformats.org/officeDocument/2006/relationships/hyperlink" Target="mailto:hoanv68@viettel.com.vn" TargetMode="External"/><Relationship Id="rId1" Type="http://schemas.openxmlformats.org/officeDocument/2006/relationships/hyperlink" Target="mailto:truongnv51@viettel.com.vn" TargetMode="External"/><Relationship Id="rId2" Type="http://schemas.openxmlformats.org/officeDocument/2006/relationships/hyperlink" Target="mailto:duclh14@viettel.com.vn" TargetMode="External"/><Relationship Id="rId3" Type="http://schemas.openxmlformats.org/officeDocument/2006/relationships/hyperlink" Target="mailto:hiepndh@viettel.com.vn" TargetMode="External"/><Relationship Id="rId4" Type="http://schemas.openxmlformats.org/officeDocument/2006/relationships/hyperlink" Target="mailto:chiennt11@viettel.com.vn" TargetMode="External"/><Relationship Id="rId9" Type="http://schemas.openxmlformats.org/officeDocument/2006/relationships/hyperlink" Target="mailto:doanbv2@viettel.com.vn" TargetMode="External"/><Relationship Id="rId15" Type="http://schemas.openxmlformats.org/officeDocument/2006/relationships/hyperlink" Target="mailto:hadd@viettel.com.vn" TargetMode="External"/><Relationship Id="rId14" Type="http://schemas.openxmlformats.org/officeDocument/2006/relationships/hyperlink" Target="mailto:nhuandt@viettel.com.vn" TargetMode="External"/><Relationship Id="rId17" Type="http://schemas.openxmlformats.org/officeDocument/2006/relationships/drawing" Target="../drawings/drawing5.xml"/><Relationship Id="rId16" Type="http://schemas.openxmlformats.org/officeDocument/2006/relationships/hyperlink" Target="mailto:duongnp@viettel.com.vn" TargetMode="External"/><Relationship Id="rId5" Type="http://schemas.openxmlformats.org/officeDocument/2006/relationships/hyperlink" Target="mailto:dongnt30@viettel.com.vn" TargetMode="External"/><Relationship Id="rId19" Type="http://schemas.openxmlformats.org/officeDocument/2006/relationships/table" Target="../tables/table8.xml"/><Relationship Id="rId6" Type="http://schemas.openxmlformats.org/officeDocument/2006/relationships/hyperlink" Target="mailto:quangnt23@viettel.com.vn" TargetMode="External"/><Relationship Id="rId7" Type="http://schemas.openxmlformats.org/officeDocument/2006/relationships/hyperlink" Target="mailto:duyn127@viettel.com.vn" TargetMode="External"/><Relationship Id="rId8" Type="http://schemas.openxmlformats.org/officeDocument/2006/relationships/hyperlink" Target="mailto:quantm18@viettel.com.vn"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mailto:trungnv62@viettel.com.vn" TargetMode="External"/><Relationship Id="rId11" Type="http://schemas.openxmlformats.org/officeDocument/2006/relationships/hyperlink" Target="mailto:quangtm19@viettel.com.vn" TargetMode="External"/><Relationship Id="rId22" Type="http://schemas.openxmlformats.org/officeDocument/2006/relationships/hyperlink" Target="mailto:hienlt61@viettel.com.vn" TargetMode="External"/><Relationship Id="rId10" Type="http://schemas.openxmlformats.org/officeDocument/2006/relationships/hyperlink" Target="mailto:tienvt11@viettel.com.vn" TargetMode="External"/><Relationship Id="rId21" Type="http://schemas.openxmlformats.org/officeDocument/2006/relationships/hyperlink" Target="mailto:hienlt61@viettel.com.vn" TargetMode="External"/><Relationship Id="rId13" Type="http://schemas.openxmlformats.org/officeDocument/2006/relationships/hyperlink" Target="mailto:hanhnm4@viettel.com.vn" TargetMode="External"/><Relationship Id="rId24" Type="http://schemas.openxmlformats.org/officeDocument/2006/relationships/vmlDrawing" Target="../drawings/vmlDrawing1.vml"/><Relationship Id="rId12" Type="http://schemas.openxmlformats.org/officeDocument/2006/relationships/hyperlink" Target="mailto:toancv4@viettel.com.vn" TargetMode="External"/><Relationship Id="rId23" Type="http://schemas.openxmlformats.org/officeDocument/2006/relationships/drawing" Target="../drawings/drawing8.xml"/><Relationship Id="rId1" Type="http://schemas.openxmlformats.org/officeDocument/2006/relationships/comments" Target="../comments1.xml"/><Relationship Id="rId2" Type="http://schemas.openxmlformats.org/officeDocument/2006/relationships/hyperlink" Target="mailto:hieptm@viettel.com.vn" TargetMode="External"/><Relationship Id="rId3" Type="http://schemas.openxmlformats.org/officeDocument/2006/relationships/hyperlink" Target="mailto:anhnv206@viettel.com.vn" TargetMode="External"/><Relationship Id="rId4" Type="http://schemas.openxmlformats.org/officeDocument/2006/relationships/hyperlink" Target="mailto:anhcbt@viettel.com.vn" TargetMode="External"/><Relationship Id="rId9" Type="http://schemas.openxmlformats.org/officeDocument/2006/relationships/hyperlink" Target="mailto:hanhnm4@viettel.com.vn" TargetMode="External"/><Relationship Id="rId15" Type="http://schemas.openxmlformats.org/officeDocument/2006/relationships/hyperlink" Target="mailto:trangpt61@viettel.com.vn" TargetMode="External"/><Relationship Id="rId14" Type="http://schemas.openxmlformats.org/officeDocument/2006/relationships/hyperlink" Target="mailto:yennt416@viettel.com.vn" TargetMode="External"/><Relationship Id="rId17" Type="http://schemas.openxmlformats.org/officeDocument/2006/relationships/hyperlink" Target="mailto:hanghtt18@viettel.com.vn" TargetMode="External"/><Relationship Id="rId16" Type="http://schemas.openxmlformats.org/officeDocument/2006/relationships/hyperlink" Target="mailto:anhcbt@viettel.com.vn" TargetMode="External"/><Relationship Id="rId5" Type="http://schemas.openxmlformats.org/officeDocument/2006/relationships/hyperlink" Target="mailto:hieunm32@viettel.com.vn" TargetMode="External"/><Relationship Id="rId19" Type="http://schemas.openxmlformats.org/officeDocument/2006/relationships/hyperlink" Target="mailto:thucdv4@viettel.com.vn" TargetMode="External"/><Relationship Id="rId6" Type="http://schemas.openxmlformats.org/officeDocument/2006/relationships/hyperlink" Target="mailto:duonghm1@viettel.com.vn" TargetMode="External"/><Relationship Id="rId18" Type="http://schemas.openxmlformats.org/officeDocument/2006/relationships/hyperlink" Target="mailto:khanhtt14@viettel.com.vn" TargetMode="External"/><Relationship Id="rId7" Type="http://schemas.openxmlformats.org/officeDocument/2006/relationships/hyperlink" Target="mailto:yennt416@viettel.com.vn" TargetMode="External"/><Relationship Id="rId8" Type="http://schemas.openxmlformats.org/officeDocument/2006/relationships/hyperlink" Target="mailto:trangpt61@viettel.com.vn"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mailto:thucdv4@viettel.com.vn" TargetMode="External"/><Relationship Id="rId11" Type="http://schemas.openxmlformats.org/officeDocument/2006/relationships/hyperlink" Target="mailto:quangtm19@viettel.com.vn" TargetMode="External"/><Relationship Id="rId22" Type="http://schemas.openxmlformats.org/officeDocument/2006/relationships/hyperlink" Target="mailto:hienlt61@viettel.com.vn" TargetMode="External"/><Relationship Id="rId10" Type="http://schemas.openxmlformats.org/officeDocument/2006/relationships/hyperlink" Target="mailto:tienvt11@viettel.com.vn" TargetMode="External"/><Relationship Id="rId21" Type="http://schemas.openxmlformats.org/officeDocument/2006/relationships/hyperlink" Target="mailto:trungnv62@viettel.com.vn" TargetMode="External"/><Relationship Id="rId13" Type="http://schemas.openxmlformats.org/officeDocument/2006/relationships/hyperlink" Target="mailto:hanhnm4@viettel.com.vn" TargetMode="External"/><Relationship Id="rId24" Type="http://schemas.openxmlformats.org/officeDocument/2006/relationships/vmlDrawing" Target="../drawings/vmlDrawing2.vml"/><Relationship Id="rId12" Type="http://schemas.openxmlformats.org/officeDocument/2006/relationships/hyperlink" Target="mailto:toancv4@viettel.com.vn" TargetMode="External"/><Relationship Id="rId23" Type="http://schemas.openxmlformats.org/officeDocument/2006/relationships/drawing" Target="../drawings/drawing9.xml"/><Relationship Id="rId1" Type="http://schemas.openxmlformats.org/officeDocument/2006/relationships/comments" Target="../comments2.xml"/><Relationship Id="rId2" Type="http://schemas.openxmlformats.org/officeDocument/2006/relationships/hyperlink" Target="mailto:hieptm@viettel.com.vn" TargetMode="External"/><Relationship Id="rId3" Type="http://schemas.openxmlformats.org/officeDocument/2006/relationships/hyperlink" Target="mailto:anhnv206@viettel.com.vn" TargetMode="External"/><Relationship Id="rId4" Type="http://schemas.openxmlformats.org/officeDocument/2006/relationships/hyperlink" Target="mailto:hieunm32@viettel.com.vn" TargetMode="External"/><Relationship Id="rId9" Type="http://schemas.openxmlformats.org/officeDocument/2006/relationships/hyperlink" Target="mailto:hanhnm4@viettel.com.vn" TargetMode="External"/><Relationship Id="rId15" Type="http://schemas.openxmlformats.org/officeDocument/2006/relationships/hyperlink" Target="mailto:trangpt61@viettel.com.vn" TargetMode="External"/><Relationship Id="rId14" Type="http://schemas.openxmlformats.org/officeDocument/2006/relationships/hyperlink" Target="mailto:yennt416@viettel.com.vn" TargetMode="External"/><Relationship Id="rId17" Type="http://schemas.openxmlformats.org/officeDocument/2006/relationships/hyperlink" Target="mailto:hieunm32@viettel.com.vn" TargetMode="External"/><Relationship Id="rId16" Type="http://schemas.openxmlformats.org/officeDocument/2006/relationships/hyperlink" Target="mailto:anhcbt@viettel.com.vn" TargetMode="External"/><Relationship Id="rId5" Type="http://schemas.openxmlformats.org/officeDocument/2006/relationships/hyperlink" Target="mailto:anhcbt@viettel.com.vn" TargetMode="External"/><Relationship Id="rId19" Type="http://schemas.openxmlformats.org/officeDocument/2006/relationships/hyperlink" Target="mailto:khanhtt14@viettel.com.vn" TargetMode="External"/><Relationship Id="rId6" Type="http://schemas.openxmlformats.org/officeDocument/2006/relationships/hyperlink" Target="mailto:duonghm1@viettel.com.vn" TargetMode="External"/><Relationship Id="rId18" Type="http://schemas.openxmlformats.org/officeDocument/2006/relationships/hyperlink" Target="mailto:hanghtt18@viettel.com.vn" TargetMode="External"/><Relationship Id="rId7" Type="http://schemas.openxmlformats.org/officeDocument/2006/relationships/hyperlink" Target="mailto:yennt416@viettel.com.vn" TargetMode="External"/><Relationship Id="rId8" Type="http://schemas.openxmlformats.org/officeDocument/2006/relationships/hyperlink" Target="mailto:trangpt61@viettel.com.vn" TargetMode="External"/></Relationships>
</file>

<file path=xl/worksheets/_rels/sheet10.xml.rels><?xml version="1.0" encoding="UTF-8" standalone="yes"?><Relationships xmlns="http://schemas.openxmlformats.org/package/2006/relationships"><Relationship Id="rId11" Type="http://schemas.openxmlformats.org/officeDocument/2006/relationships/hyperlink" Target="mailto:yennt416@viettel.com.vn" TargetMode="External"/><Relationship Id="rId10" Type="http://schemas.openxmlformats.org/officeDocument/2006/relationships/hyperlink" Target="mailto:hanhnm4@viettel.com.vn" TargetMode="External"/><Relationship Id="rId13" Type="http://schemas.openxmlformats.org/officeDocument/2006/relationships/hyperlink" Target="mailto:anhcbt@viettel.com.vn" TargetMode="External"/><Relationship Id="rId12" Type="http://schemas.openxmlformats.org/officeDocument/2006/relationships/hyperlink" Target="mailto:trangpt61@viettel.com.vn" TargetMode="External"/><Relationship Id="rId1" Type="http://schemas.openxmlformats.org/officeDocument/2006/relationships/comments" Target="../comments3.xml"/><Relationship Id="rId2" Type="http://schemas.openxmlformats.org/officeDocument/2006/relationships/hyperlink" Target="mailto:trangpt61@viettel.com.vn" TargetMode="External"/><Relationship Id="rId3" Type="http://schemas.openxmlformats.org/officeDocument/2006/relationships/hyperlink" Target="mailto:anhnv206@viettel.com.vn" TargetMode="External"/><Relationship Id="rId4" Type="http://schemas.openxmlformats.org/officeDocument/2006/relationships/hyperlink" Target="mailto:duonghm1@viettel.com.vn" TargetMode="External"/><Relationship Id="rId9" Type="http://schemas.openxmlformats.org/officeDocument/2006/relationships/hyperlink" Target="mailto:toancv4@viettel.com.vn" TargetMode="External"/><Relationship Id="rId15" Type="http://schemas.openxmlformats.org/officeDocument/2006/relationships/hyperlink" Target="mailto:hanghtt18@viettel.com.vn" TargetMode="External"/><Relationship Id="rId14" Type="http://schemas.openxmlformats.org/officeDocument/2006/relationships/hyperlink" Target="mailto:hieunm32@viettel.com.vn" TargetMode="External"/><Relationship Id="rId17" Type="http://schemas.openxmlformats.org/officeDocument/2006/relationships/vmlDrawing" Target="../drawings/vmlDrawing3.vml"/><Relationship Id="rId16" Type="http://schemas.openxmlformats.org/officeDocument/2006/relationships/drawing" Target="../drawings/drawing10.xml"/><Relationship Id="rId5" Type="http://schemas.openxmlformats.org/officeDocument/2006/relationships/hyperlink" Target="mailto:hieptm@viettel.com.vn" TargetMode="External"/><Relationship Id="rId6" Type="http://schemas.openxmlformats.org/officeDocument/2006/relationships/hyperlink" Target="mailto:duonghm1@viettel.com.vn" TargetMode="External"/><Relationship Id="rId7" Type="http://schemas.openxmlformats.org/officeDocument/2006/relationships/hyperlink" Target="mailto:tienvt11@viettel.com.vn" TargetMode="External"/><Relationship Id="rId8" Type="http://schemas.openxmlformats.org/officeDocument/2006/relationships/hyperlink" Target="mailto:quangtm19@viettel.com.vn" TargetMode="External"/></Relationships>
</file>

<file path=xl/worksheets/_rels/sheet11.xml.rels><?xml version="1.0" encoding="UTF-8" standalone="yes"?><Relationships xmlns="http://schemas.openxmlformats.org/package/2006/relationships"><Relationship Id="rId10" Type="http://schemas.openxmlformats.org/officeDocument/2006/relationships/vmlDrawing" Target="../drawings/vmlDrawing4.vml"/><Relationship Id="rId1" Type="http://schemas.openxmlformats.org/officeDocument/2006/relationships/comments" Target="../comments4.xml"/><Relationship Id="rId2" Type="http://schemas.openxmlformats.org/officeDocument/2006/relationships/hyperlink" Target="mailto:duonghm1@viettel.com.vn" TargetMode="External"/><Relationship Id="rId3" Type="http://schemas.openxmlformats.org/officeDocument/2006/relationships/hyperlink" Target="mailto:tienvt11@viettel.com.vn" TargetMode="External"/><Relationship Id="rId4" Type="http://schemas.openxmlformats.org/officeDocument/2006/relationships/hyperlink" Target="mailto:hieptm@viettel.com.vn" TargetMode="External"/><Relationship Id="rId9" Type="http://schemas.openxmlformats.org/officeDocument/2006/relationships/drawing" Target="../drawings/drawing11.xml"/><Relationship Id="rId5" Type="http://schemas.openxmlformats.org/officeDocument/2006/relationships/hyperlink" Target="mailto:hanhnm4@viettel.com.vn" TargetMode="External"/><Relationship Id="rId6" Type="http://schemas.openxmlformats.org/officeDocument/2006/relationships/hyperlink" Target="mailto:hieunm32@viettel.com.vn" TargetMode="External"/><Relationship Id="rId7" Type="http://schemas.openxmlformats.org/officeDocument/2006/relationships/hyperlink" Target="mailto:anhcbt@viettel.com.vn" TargetMode="External"/><Relationship Id="rId8" Type="http://schemas.openxmlformats.org/officeDocument/2006/relationships/hyperlink" Target="http://bu05.vtnet.oss.vtc.ba/" TargetMode="External"/></Relationships>
</file>

<file path=xl/worksheets/_rels/sheet12.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2.xml"/><Relationship Id="rId3"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10" Type="http://schemas.openxmlformats.org/officeDocument/2006/relationships/vmlDrawing" Target="../drawings/vmlDrawing6.vml"/><Relationship Id="rId1" Type="http://schemas.openxmlformats.org/officeDocument/2006/relationships/comments" Target="../comments6.xml"/><Relationship Id="rId2" Type="http://schemas.openxmlformats.org/officeDocument/2006/relationships/hyperlink" Target="mailto:duonghm1@viettel.com.vn" TargetMode="External"/><Relationship Id="rId3" Type="http://schemas.openxmlformats.org/officeDocument/2006/relationships/hyperlink" Target="mailto:tienvt11@viettel.com.vn" TargetMode="External"/><Relationship Id="rId4" Type="http://schemas.openxmlformats.org/officeDocument/2006/relationships/hyperlink" Target="mailto:hieptm@viettel.com.vn" TargetMode="External"/><Relationship Id="rId9" Type="http://schemas.openxmlformats.org/officeDocument/2006/relationships/drawing" Target="../drawings/drawing13.xml"/><Relationship Id="rId5" Type="http://schemas.openxmlformats.org/officeDocument/2006/relationships/hyperlink" Target="mailto:hanhnm4@viettel.com.vn" TargetMode="External"/><Relationship Id="rId6" Type="http://schemas.openxmlformats.org/officeDocument/2006/relationships/hyperlink" Target="mailto:hieunm32@viettel.com.vn" TargetMode="External"/><Relationship Id="rId7" Type="http://schemas.openxmlformats.org/officeDocument/2006/relationships/hyperlink" Target="mailto:anhcbt@viettel.com.vn" TargetMode="External"/><Relationship Id="rId8" Type="http://schemas.openxmlformats.org/officeDocument/2006/relationships/hyperlink" Target="http://bu05.vtnet.oss.vtc.ba/" TargetMode="External"/></Relationships>
</file>

<file path=xl/worksheets/_rels/sheet14.xml.rels><?xml version="1.0" encoding="UTF-8" standalone="yes"?><Relationships xmlns="http://schemas.openxmlformats.org/package/2006/relationships"><Relationship Id="rId11" Type="http://schemas.openxmlformats.org/officeDocument/2006/relationships/vmlDrawing" Target="../drawings/vmlDrawing7.vml"/><Relationship Id="rId10" Type="http://schemas.openxmlformats.org/officeDocument/2006/relationships/drawing" Target="../drawings/drawing14.xml"/><Relationship Id="rId1" Type="http://schemas.openxmlformats.org/officeDocument/2006/relationships/comments" Target="../comments7.xml"/><Relationship Id="rId2" Type="http://schemas.openxmlformats.org/officeDocument/2006/relationships/hyperlink" Target="http://bu01.vtpost.qlts.sx/" TargetMode="External"/><Relationship Id="rId3" Type="http://schemas.openxmlformats.org/officeDocument/2006/relationships/hyperlink" Target="http://bu01.vtpost.qlts.sx/" TargetMode="External"/><Relationship Id="rId4" Type="http://schemas.openxmlformats.org/officeDocument/2006/relationships/hyperlink" Target="http://bu01.vtpost.qlts.sx/" TargetMode="External"/><Relationship Id="rId9" Type="http://schemas.openxmlformats.org/officeDocument/2006/relationships/hyperlink" Target="http://bu01.vtpost.qlts.sx/" TargetMode="External"/><Relationship Id="rId5" Type="http://schemas.openxmlformats.org/officeDocument/2006/relationships/hyperlink" Target="http://bu01.vtpost.qlts.sx/" TargetMode="External"/><Relationship Id="rId6" Type="http://schemas.openxmlformats.org/officeDocument/2006/relationships/hyperlink" Target="http://bu01.vtpost.qlts.sx/" TargetMode="External"/><Relationship Id="rId7" Type="http://schemas.openxmlformats.org/officeDocument/2006/relationships/hyperlink" Target="http://bu01.vtpost.qlts.sx/" TargetMode="External"/><Relationship Id="rId8" Type="http://schemas.openxmlformats.org/officeDocument/2006/relationships/hyperlink" Target="http://bu01.vtpost.qlts.sx/" TargetMode="External"/></Relationships>
</file>

<file path=xl/worksheets/_rels/sheet15.xml.rels><?xml version="1.0" encoding="UTF-8" standalone="yes"?><Relationships xmlns="http://schemas.openxmlformats.org/package/2006/relationships"><Relationship Id="rId11" Type="http://schemas.openxmlformats.org/officeDocument/2006/relationships/hyperlink" Target="http://bu01.vtpost.qlts.sx/" TargetMode="External"/><Relationship Id="rId10" Type="http://schemas.openxmlformats.org/officeDocument/2006/relationships/hyperlink" Target="http://bu01.vtpost.qlts.sx/" TargetMode="External"/><Relationship Id="rId13" Type="http://schemas.openxmlformats.org/officeDocument/2006/relationships/hyperlink" Target="http://bu01.vtpost.qlts.sx/" TargetMode="External"/><Relationship Id="rId12" Type="http://schemas.openxmlformats.org/officeDocument/2006/relationships/hyperlink" Target="http://bu01.vtpost.qlts.sx/" TargetMode="External"/><Relationship Id="rId1" Type="http://schemas.openxmlformats.org/officeDocument/2006/relationships/comments" Target="../comments8.xml"/><Relationship Id="rId2" Type="http://schemas.openxmlformats.org/officeDocument/2006/relationships/hyperlink" Target="http://bu01.vtpost.qlts.sx/" TargetMode="External"/><Relationship Id="rId3" Type="http://schemas.openxmlformats.org/officeDocument/2006/relationships/hyperlink" Target="http://bu01.vtpost.qlts.sx/" TargetMode="External"/><Relationship Id="rId4" Type="http://schemas.openxmlformats.org/officeDocument/2006/relationships/hyperlink" Target="http://bu01.vtpost.qlts.sx/" TargetMode="External"/><Relationship Id="rId9" Type="http://schemas.openxmlformats.org/officeDocument/2006/relationships/hyperlink" Target="http://bu01.vtpost.qlts.sx/" TargetMode="External"/><Relationship Id="rId15" Type="http://schemas.openxmlformats.org/officeDocument/2006/relationships/vmlDrawing" Target="../drawings/vmlDrawing8.vml"/><Relationship Id="rId14" Type="http://schemas.openxmlformats.org/officeDocument/2006/relationships/drawing" Target="../drawings/drawing15.xml"/><Relationship Id="rId5" Type="http://schemas.openxmlformats.org/officeDocument/2006/relationships/hyperlink" Target="http://bu01.vtpost.qlts.sx/" TargetMode="External"/><Relationship Id="rId6" Type="http://schemas.openxmlformats.org/officeDocument/2006/relationships/hyperlink" Target="http://bu01.vtpost.qlts.sx/" TargetMode="External"/><Relationship Id="rId7" Type="http://schemas.openxmlformats.org/officeDocument/2006/relationships/hyperlink" Target="http://bu01.vtpost.qlts.sx/" TargetMode="External"/><Relationship Id="rId8" Type="http://schemas.openxmlformats.org/officeDocument/2006/relationships/hyperlink" Target="http://bu01.vtpost.qlts.sx/" TargetMode="External"/></Relationships>
</file>

<file path=xl/worksheets/_rels/sheet16.xml.rels><?xml version="1.0" encoding="UTF-8" standalone="yes"?><Relationships xmlns="http://schemas.openxmlformats.org/package/2006/relationships"><Relationship Id="rId20" Type="http://schemas.openxmlformats.org/officeDocument/2006/relationships/hyperlink" Target="http://bu01.vtpost.qlts.sx/" TargetMode="External"/><Relationship Id="rId22" Type="http://schemas.openxmlformats.org/officeDocument/2006/relationships/hyperlink" Target="http://bu01.vtpost.qlts.sx/" TargetMode="External"/><Relationship Id="rId21" Type="http://schemas.openxmlformats.org/officeDocument/2006/relationships/hyperlink" Target="http://bu01.vtpost.qlts.sx/" TargetMode="External"/><Relationship Id="rId24" Type="http://schemas.openxmlformats.org/officeDocument/2006/relationships/hyperlink" Target="http://bu01.vtpost.qlts.sx/" TargetMode="External"/><Relationship Id="rId23" Type="http://schemas.openxmlformats.org/officeDocument/2006/relationships/hyperlink" Target="http://bu01.vtpost.qlts.sx/" TargetMode="External"/><Relationship Id="rId1" Type="http://schemas.openxmlformats.org/officeDocument/2006/relationships/comments" Target="../comments9.xml"/><Relationship Id="rId2" Type="http://schemas.openxmlformats.org/officeDocument/2006/relationships/hyperlink" Target="http://bu01.mytel.dashboard.sx/" TargetMode="External"/><Relationship Id="rId3" Type="http://schemas.openxmlformats.org/officeDocument/2006/relationships/hyperlink" Target="http://bu01.mytel.dashboard.sx/" TargetMode="External"/><Relationship Id="rId4" Type="http://schemas.openxmlformats.org/officeDocument/2006/relationships/hyperlink" Target="http://bu01.mytel.dashboard.sx/" TargetMode="External"/><Relationship Id="rId9" Type="http://schemas.openxmlformats.org/officeDocument/2006/relationships/hyperlink" Target="http://bu01.vtpost.qlts.sx/" TargetMode="External"/><Relationship Id="rId26" Type="http://schemas.openxmlformats.org/officeDocument/2006/relationships/drawing" Target="../drawings/drawing16.xml"/><Relationship Id="rId25" Type="http://schemas.openxmlformats.org/officeDocument/2006/relationships/hyperlink" Target="http://bu01.vtpost.qlts.sx/" TargetMode="External"/><Relationship Id="rId27" Type="http://schemas.openxmlformats.org/officeDocument/2006/relationships/vmlDrawing" Target="../drawings/vmlDrawing9.vml"/><Relationship Id="rId5" Type="http://schemas.openxmlformats.org/officeDocument/2006/relationships/hyperlink" Target="http://bu01.mytel.dashboard.sx/" TargetMode="External"/><Relationship Id="rId6" Type="http://schemas.openxmlformats.org/officeDocument/2006/relationships/hyperlink" Target="http://bu01.mytel.dashboard.sx/" TargetMode="External"/><Relationship Id="rId7" Type="http://schemas.openxmlformats.org/officeDocument/2006/relationships/hyperlink" Target="http://bu01.mytel.dashboard.sx/" TargetMode="External"/><Relationship Id="rId8" Type="http://schemas.openxmlformats.org/officeDocument/2006/relationships/hyperlink" Target="http://bu01.vtpost.qlts.sx/" TargetMode="External"/><Relationship Id="rId11" Type="http://schemas.openxmlformats.org/officeDocument/2006/relationships/hyperlink" Target="http://bu01.vtpost.qlts.sx/" TargetMode="External"/><Relationship Id="rId10" Type="http://schemas.openxmlformats.org/officeDocument/2006/relationships/hyperlink" Target="http://bu01.vtpost.qlts.sx/" TargetMode="External"/><Relationship Id="rId13" Type="http://schemas.openxmlformats.org/officeDocument/2006/relationships/hyperlink" Target="http://bu01.vtpost.qlts.sx/" TargetMode="External"/><Relationship Id="rId12" Type="http://schemas.openxmlformats.org/officeDocument/2006/relationships/hyperlink" Target="http://bu01.vtpost.qlts.sx/" TargetMode="External"/><Relationship Id="rId15" Type="http://schemas.openxmlformats.org/officeDocument/2006/relationships/hyperlink" Target="http://bu01.vtpost.qlts.sx/" TargetMode="External"/><Relationship Id="rId14" Type="http://schemas.openxmlformats.org/officeDocument/2006/relationships/hyperlink" Target="http://bu01.vtpost.qlts.sx/" TargetMode="External"/><Relationship Id="rId17" Type="http://schemas.openxmlformats.org/officeDocument/2006/relationships/hyperlink" Target="http://bu01.vtpost.qlts.sx/" TargetMode="External"/><Relationship Id="rId16" Type="http://schemas.openxmlformats.org/officeDocument/2006/relationships/hyperlink" Target="http://bu01.vtpost.qlts.sx/" TargetMode="External"/><Relationship Id="rId19" Type="http://schemas.openxmlformats.org/officeDocument/2006/relationships/hyperlink" Target="http://bu01.vtpost.qlts.sx/" TargetMode="External"/><Relationship Id="rId18" Type="http://schemas.openxmlformats.org/officeDocument/2006/relationships/hyperlink" Target="http://bu01.vtpost.qlts.sx/" TargetMode="External"/></Relationships>
</file>

<file path=xl/worksheets/_rels/sheet17.xml.rels><?xml version="1.0" encoding="UTF-8" standalone="yes"?><Relationships xmlns="http://schemas.openxmlformats.org/package/2006/relationships"><Relationship Id="rId20" Type="http://schemas.openxmlformats.org/officeDocument/2006/relationships/hyperlink" Target="http://bu01.vtpost.qlts.sx/" TargetMode="External"/><Relationship Id="rId22" Type="http://schemas.openxmlformats.org/officeDocument/2006/relationships/hyperlink" Target="http://bu01.vtpost.qlts.sx/" TargetMode="External"/><Relationship Id="rId21" Type="http://schemas.openxmlformats.org/officeDocument/2006/relationships/hyperlink" Target="http://bu01.vtpost.qlts.sx/" TargetMode="External"/><Relationship Id="rId24" Type="http://schemas.openxmlformats.org/officeDocument/2006/relationships/hyperlink" Target="http://bu01.vtpost.qlts.sx/" TargetMode="External"/><Relationship Id="rId23" Type="http://schemas.openxmlformats.org/officeDocument/2006/relationships/hyperlink" Target="http://bu01.vtpost.qlts.sx/" TargetMode="External"/><Relationship Id="rId1" Type="http://schemas.openxmlformats.org/officeDocument/2006/relationships/comments" Target="../comments10.xml"/><Relationship Id="rId2" Type="http://schemas.openxmlformats.org/officeDocument/2006/relationships/hyperlink" Target="http://bu01.mytel.dashboard.sx/" TargetMode="External"/><Relationship Id="rId3" Type="http://schemas.openxmlformats.org/officeDocument/2006/relationships/hyperlink" Target="http://bu01.mytel.dashboard.sx/" TargetMode="External"/><Relationship Id="rId4" Type="http://schemas.openxmlformats.org/officeDocument/2006/relationships/hyperlink" Target="http://bu01.mytel.dashboard.sx/" TargetMode="External"/><Relationship Id="rId9" Type="http://schemas.openxmlformats.org/officeDocument/2006/relationships/hyperlink" Target="http://bu01.vtpost.qlts.sx/" TargetMode="External"/><Relationship Id="rId26" Type="http://schemas.openxmlformats.org/officeDocument/2006/relationships/hyperlink" Target="http://bu01.vtpost.qlts.sx/" TargetMode="External"/><Relationship Id="rId25" Type="http://schemas.openxmlformats.org/officeDocument/2006/relationships/hyperlink" Target="http://bu01.vtpost.qlts.sx/" TargetMode="External"/><Relationship Id="rId28" Type="http://schemas.openxmlformats.org/officeDocument/2006/relationships/hyperlink" Target="http://bu01.vtpost.qlts.sx/" TargetMode="External"/><Relationship Id="rId27" Type="http://schemas.openxmlformats.org/officeDocument/2006/relationships/hyperlink" Target="http://bu01.vtpost.qlts.sx/" TargetMode="External"/><Relationship Id="rId5" Type="http://schemas.openxmlformats.org/officeDocument/2006/relationships/hyperlink" Target="http://bu01.mytel.dashboard.sx/" TargetMode="External"/><Relationship Id="rId6" Type="http://schemas.openxmlformats.org/officeDocument/2006/relationships/hyperlink" Target="http://bu01.mytel.dashboard.sx/" TargetMode="External"/><Relationship Id="rId29" Type="http://schemas.openxmlformats.org/officeDocument/2006/relationships/drawing" Target="../drawings/drawing17.xml"/><Relationship Id="rId7" Type="http://schemas.openxmlformats.org/officeDocument/2006/relationships/hyperlink" Target="http://bu01.mytel.dashboard.sx/" TargetMode="External"/><Relationship Id="rId8" Type="http://schemas.openxmlformats.org/officeDocument/2006/relationships/hyperlink" Target="http://bu01.vtpost.qlts.sx/" TargetMode="External"/><Relationship Id="rId30" Type="http://schemas.openxmlformats.org/officeDocument/2006/relationships/vmlDrawing" Target="../drawings/vmlDrawing10.vml"/><Relationship Id="rId11" Type="http://schemas.openxmlformats.org/officeDocument/2006/relationships/hyperlink" Target="http://bu01.vtpost.qlts.sx/" TargetMode="External"/><Relationship Id="rId10" Type="http://schemas.openxmlformats.org/officeDocument/2006/relationships/hyperlink" Target="http://bu01.vtpost.qlts.sx/" TargetMode="External"/><Relationship Id="rId13" Type="http://schemas.openxmlformats.org/officeDocument/2006/relationships/hyperlink" Target="http://bu01.vtpost.qlts.sx/" TargetMode="External"/><Relationship Id="rId12" Type="http://schemas.openxmlformats.org/officeDocument/2006/relationships/hyperlink" Target="http://bu01.vtpost.qlts.sx/" TargetMode="External"/><Relationship Id="rId15" Type="http://schemas.openxmlformats.org/officeDocument/2006/relationships/hyperlink" Target="http://bu01.vtpost.qlts.sx/" TargetMode="External"/><Relationship Id="rId14" Type="http://schemas.openxmlformats.org/officeDocument/2006/relationships/hyperlink" Target="http://bu01.vtpost.qlts.sx/" TargetMode="External"/><Relationship Id="rId17" Type="http://schemas.openxmlformats.org/officeDocument/2006/relationships/hyperlink" Target="http://bu01.vtpost.qlts.sx/" TargetMode="External"/><Relationship Id="rId16" Type="http://schemas.openxmlformats.org/officeDocument/2006/relationships/hyperlink" Target="http://bu01.vtpost.qlts.sx/" TargetMode="External"/><Relationship Id="rId19" Type="http://schemas.openxmlformats.org/officeDocument/2006/relationships/hyperlink" Target="http://bu01.vtpost.qlts.sx/" TargetMode="External"/><Relationship Id="rId18" Type="http://schemas.openxmlformats.org/officeDocument/2006/relationships/hyperlink" Target="http://bu01.vtpost.qlts.sx/" TargetMode="External"/></Relationships>
</file>

<file path=xl/worksheets/_rels/sheet18.xml.rels><?xml version="1.0" encoding="UTF-8" standalone="yes"?><Relationships xmlns="http://schemas.openxmlformats.org/package/2006/relationships"><Relationship Id="rId20" Type="http://schemas.openxmlformats.org/officeDocument/2006/relationships/hyperlink" Target="http://bu01.vtpost.qlts.sx/" TargetMode="External"/><Relationship Id="rId22" Type="http://schemas.openxmlformats.org/officeDocument/2006/relationships/hyperlink" Target="http://bu01.vtpost.qlts.sx/" TargetMode="External"/><Relationship Id="rId21" Type="http://schemas.openxmlformats.org/officeDocument/2006/relationships/hyperlink" Target="http://bu01.vtpost.qlts.sx/" TargetMode="External"/><Relationship Id="rId24" Type="http://schemas.openxmlformats.org/officeDocument/2006/relationships/hyperlink" Target="http://bu01.vtpost.qlts.sx/" TargetMode="External"/><Relationship Id="rId23" Type="http://schemas.openxmlformats.org/officeDocument/2006/relationships/hyperlink" Target="http://bu01.vtpost.qlts.sx/" TargetMode="External"/><Relationship Id="rId1" Type="http://schemas.openxmlformats.org/officeDocument/2006/relationships/comments" Target="../comments11.xml"/><Relationship Id="rId2" Type="http://schemas.openxmlformats.org/officeDocument/2006/relationships/hyperlink" Target="http://bu01.mytel.dashboard.sx/" TargetMode="External"/><Relationship Id="rId3" Type="http://schemas.openxmlformats.org/officeDocument/2006/relationships/hyperlink" Target="http://bu01.mytel.dashboard.sx/" TargetMode="External"/><Relationship Id="rId4" Type="http://schemas.openxmlformats.org/officeDocument/2006/relationships/hyperlink" Target="http://bu01.mytel.dashboard.sx/" TargetMode="External"/><Relationship Id="rId9" Type="http://schemas.openxmlformats.org/officeDocument/2006/relationships/hyperlink" Target="http://bu01.mytel.dashboard.sx/" TargetMode="External"/><Relationship Id="rId26" Type="http://schemas.openxmlformats.org/officeDocument/2006/relationships/hyperlink" Target="http://bu01.vtpost.qlts.sx/" TargetMode="External"/><Relationship Id="rId25" Type="http://schemas.openxmlformats.org/officeDocument/2006/relationships/hyperlink" Target="http://bu01.vtpost.qlts.sx/" TargetMode="External"/><Relationship Id="rId28" Type="http://schemas.openxmlformats.org/officeDocument/2006/relationships/vmlDrawing" Target="../drawings/vmlDrawing11.vml"/><Relationship Id="rId27" Type="http://schemas.openxmlformats.org/officeDocument/2006/relationships/drawing" Target="../drawings/drawing18.xml"/><Relationship Id="rId5" Type="http://schemas.openxmlformats.org/officeDocument/2006/relationships/hyperlink" Target="http://bu01.mytel.dashboard.sx/" TargetMode="External"/><Relationship Id="rId6" Type="http://schemas.openxmlformats.org/officeDocument/2006/relationships/hyperlink" Target="http://bu01.mytel.dashboard.sx/" TargetMode="External"/><Relationship Id="rId7" Type="http://schemas.openxmlformats.org/officeDocument/2006/relationships/hyperlink" Target="http://bu01.mytel.dashboard.sx/" TargetMode="External"/><Relationship Id="rId8" Type="http://schemas.openxmlformats.org/officeDocument/2006/relationships/hyperlink" Target="http://bu01.mytel.dashboard.sx/" TargetMode="External"/><Relationship Id="rId11" Type="http://schemas.openxmlformats.org/officeDocument/2006/relationships/hyperlink" Target="http://bu01.vtk.qlts.sx/" TargetMode="External"/><Relationship Id="rId10" Type="http://schemas.openxmlformats.org/officeDocument/2006/relationships/hyperlink" Target="http://bu01.vtk.qlts.sx/" TargetMode="External"/><Relationship Id="rId13" Type="http://schemas.openxmlformats.org/officeDocument/2006/relationships/hyperlink" Target="http://bu01.vtpost.qlts.sx/" TargetMode="External"/><Relationship Id="rId12" Type="http://schemas.openxmlformats.org/officeDocument/2006/relationships/hyperlink" Target="http://bu01.vtpost.qlts.sx/" TargetMode="External"/><Relationship Id="rId15" Type="http://schemas.openxmlformats.org/officeDocument/2006/relationships/hyperlink" Target="http://bu01.vtpost.qlts.sx/" TargetMode="External"/><Relationship Id="rId14" Type="http://schemas.openxmlformats.org/officeDocument/2006/relationships/hyperlink" Target="http://bu01.vtpost.qlts.sx/" TargetMode="External"/><Relationship Id="rId17" Type="http://schemas.openxmlformats.org/officeDocument/2006/relationships/hyperlink" Target="http://bu01.vtpost.qlts.sx/" TargetMode="External"/><Relationship Id="rId16" Type="http://schemas.openxmlformats.org/officeDocument/2006/relationships/hyperlink" Target="http://bu01.vtpost.qlts.sx/" TargetMode="External"/><Relationship Id="rId19" Type="http://schemas.openxmlformats.org/officeDocument/2006/relationships/hyperlink" Target="http://bu01.vtpost.qlts.sx/" TargetMode="External"/><Relationship Id="rId18" Type="http://schemas.openxmlformats.org/officeDocument/2006/relationships/hyperlink" Target="http://bu01.vtpost.qlts.sx/" TargetMode="External"/></Relationships>
</file>

<file path=xl/worksheets/_rels/sheet19.xml.rels><?xml version="1.0" encoding="UTF-8" standalone="yes"?><Relationships xmlns="http://schemas.openxmlformats.org/package/2006/relationships"><Relationship Id="rId20" Type="http://schemas.openxmlformats.org/officeDocument/2006/relationships/hyperlink" Target="http://bu01.vtpost.qlts.sx/" TargetMode="External"/><Relationship Id="rId22" Type="http://schemas.openxmlformats.org/officeDocument/2006/relationships/hyperlink" Target="http://bu01.vtpost.qlts.sx/" TargetMode="External"/><Relationship Id="rId21" Type="http://schemas.openxmlformats.org/officeDocument/2006/relationships/hyperlink" Target="http://bu01.vtpost.qlts.sx/" TargetMode="External"/><Relationship Id="rId24" Type="http://schemas.openxmlformats.org/officeDocument/2006/relationships/drawing" Target="../drawings/drawing19.xml"/><Relationship Id="rId23" Type="http://schemas.openxmlformats.org/officeDocument/2006/relationships/hyperlink" Target="http://bu01.vtpost.qlts.sx/" TargetMode="External"/><Relationship Id="rId1" Type="http://schemas.openxmlformats.org/officeDocument/2006/relationships/comments" Target="../comments12.xml"/><Relationship Id="rId2" Type="http://schemas.openxmlformats.org/officeDocument/2006/relationships/hyperlink" Target="http://bu01.mytel.dashboard.sx/" TargetMode="External"/><Relationship Id="rId3" Type="http://schemas.openxmlformats.org/officeDocument/2006/relationships/hyperlink" Target="http://bu01.mytel.dashboard.sx/" TargetMode="External"/><Relationship Id="rId4" Type="http://schemas.openxmlformats.org/officeDocument/2006/relationships/hyperlink" Target="http://bu01.mytel.dashboard.sx/" TargetMode="External"/><Relationship Id="rId9" Type="http://schemas.openxmlformats.org/officeDocument/2006/relationships/hyperlink" Target="http://bu01.mytel.dashboard.sx/" TargetMode="External"/><Relationship Id="rId25" Type="http://schemas.openxmlformats.org/officeDocument/2006/relationships/vmlDrawing" Target="../drawings/vmlDrawing12.vml"/><Relationship Id="rId5" Type="http://schemas.openxmlformats.org/officeDocument/2006/relationships/hyperlink" Target="http://bu01.mytel.dashboard.sx/" TargetMode="External"/><Relationship Id="rId6" Type="http://schemas.openxmlformats.org/officeDocument/2006/relationships/hyperlink" Target="http://bu01.mytel.dashboard.sx/" TargetMode="External"/><Relationship Id="rId7" Type="http://schemas.openxmlformats.org/officeDocument/2006/relationships/hyperlink" Target="http://bu01.mytel.dashboard.sx/" TargetMode="External"/><Relationship Id="rId8" Type="http://schemas.openxmlformats.org/officeDocument/2006/relationships/hyperlink" Target="http://bu01.mytel.dashboard.sx/" TargetMode="External"/><Relationship Id="rId11" Type="http://schemas.openxmlformats.org/officeDocument/2006/relationships/hyperlink" Target="http://bu01.mytel.dashboard.sx/" TargetMode="External"/><Relationship Id="rId10" Type="http://schemas.openxmlformats.org/officeDocument/2006/relationships/hyperlink" Target="http://bu01.mytel.dashboard.sx/" TargetMode="External"/><Relationship Id="rId13" Type="http://schemas.openxmlformats.org/officeDocument/2006/relationships/hyperlink" Target="http://bu01.vtk.qlts.sx/" TargetMode="External"/><Relationship Id="rId12" Type="http://schemas.openxmlformats.org/officeDocument/2006/relationships/hyperlink" Target="http://bu01.mytel.dashboard.sx/" TargetMode="External"/><Relationship Id="rId15" Type="http://schemas.openxmlformats.org/officeDocument/2006/relationships/hyperlink" Target="http://bu01.vtk.qlts.sx/" TargetMode="External"/><Relationship Id="rId14" Type="http://schemas.openxmlformats.org/officeDocument/2006/relationships/hyperlink" Target="http://bu01.vtk.qlts.sx/" TargetMode="External"/><Relationship Id="rId17" Type="http://schemas.openxmlformats.org/officeDocument/2006/relationships/hyperlink" Target="http://bu01.vtpost.qlts.sx/" TargetMode="External"/><Relationship Id="rId16" Type="http://schemas.openxmlformats.org/officeDocument/2006/relationships/hyperlink" Target="http://bu01.vtpost.qlts.sx/" TargetMode="External"/><Relationship Id="rId19" Type="http://schemas.openxmlformats.org/officeDocument/2006/relationships/hyperlink" Target="http://bu01.vtpost.qlts.sx/" TargetMode="External"/><Relationship Id="rId18" Type="http://schemas.openxmlformats.org/officeDocument/2006/relationships/hyperlink" Target="http://bu01.vtpost.qlts.sx/" TargetMode="External"/></Relationships>
</file>

<file path=xl/worksheets/_rels/sheet20.xml.rels><?xml version="1.0" encoding="UTF-8" standalone="yes"?><Relationships xmlns="http://schemas.openxmlformats.org/package/2006/relationships"><Relationship Id="rId20" Type="http://schemas.openxmlformats.org/officeDocument/2006/relationships/hyperlink" Target="http://bu01.vtk.qlts.sx/" TargetMode="External"/><Relationship Id="rId22" Type="http://schemas.openxmlformats.org/officeDocument/2006/relationships/hyperlink" Target="http://bu01.vtk.qlts.sx/" TargetMode="External"/><Relationship Id="rId21" Type="http://schemas.openxmlformats.org/officeDocument/2006/relationships/hyperlink" Target="http://bu01.vtk.qlts.sx/" TargetMode="External"/><Relationship Id="rId24" Type="http://schemas.openxmlformats.org/officeDocument/2006/relationships/hyperlink" Target="http://bu01.vtpost.qlts.sx/" TargetMode="External"/><Relationship Id="rId23" Type="http://schemas.openxmlformats.org/officeDocument/2006/relationships/hyperlink" Target="http://bu01.vtpost.qlts.sx/" TargetMode="External"/><Relationship Id="rId1" Type="http://schemas.openxmlformats.org/officeDocument/2006/relationships/comments" Target="../comments13.xml"/><Relationship Id="rId2" Type="http://schemas.openxmlformats.org/officeDocument/2006/relationships/hyperlink" Target="http://bu01.mytel.dashboard.sx/" TargetMode="External"/><Relationship Id="rId3" Type="http://schemas.openxmlformats.org/officeDocument/2006/relationships/hyperlink" Target="http://bu01.mytel.dashboard.sx/" TargetMode="External"/><Relationship Id="rId4" Type="http://schemas.openxmlformats.org/officeDocument/2006/relationships/hyperlink" Target="http://bu01.mytel.dashboard.sx/" TargetMode="External"/><Relationship Id="rId9" Type="http://schemas.openxmlformats.org/officeDocument/2006/relationships/hyperlink" Target="http://bu01.mytel.dashboard.sx/" TargetMode="External"/><Relationship Id="rId26" Type="http://schemas.openxmlformats.org/officeDocument/2006/relationships/hyperlink" Target="http://bu01.vtpost.qlts.sx/" TargetMode="External"/><Relationship Id="rId25" Type="http://schemas.openxmlformats.org/officeDocument/2006/relationships/hyperlink" Target="http://bu01.vtpost.qlts.sx/" TargetMode="External"/><Relationship Id="rId28" Type="http://schemas.openxmlformats.org/officeDocument/2006/relationships/hyperlink" Target="http://bu01.vtpost.qlts.sx/" TargetMode="External"/><Relationship Id="rId27" Type="http://schemas.openxmlformats.org/officeDocument/2006/relationships/hyperlink" Target="http://bu01.vtpost.qlts.sx/" TargetMode="External"/><Relationship Id="rId5" Type="http://schemas.openxmlformats.org/officeDocument/2006/relationships/hyperlink" Target="http://bu01.mytel.dashboard.sx/" TargetMode="External"/><Relationship Id="rId6" Type="http://schemas.openxmlformats.org/officeDocument/2006/relationships/hyperlink" Target="http://bu01.mytel.dashboard.sx/" TargetMode="External"/><Relationship Id="rId29" Type="http://schemas.openxmlformats.org/officeDocument/2006/relationships/hyperlink" Target="http://bu01.vtpost.qlts.sx/" TargetMode="External"/><Relationship Id="rId7" Type="http://schemas.openxmlformats.org/officeDocument/2006/relationships/hyperlink" Target="http://bu01.mytel.dashboard.sx/" TargetMode="External"/><Relationship Id="rId8" Type="http://schemas.openxmlformats.org/officeDocument/2006/relationships/hyperlink" Target="http://bu01.mytel.dashboard.sx/" TargetMode="External"/><Relationship Id="rId31" Type="http://schemas.openxmlformats.org/officeDocument/2006/relationships/drawing" Target="../drawings/drawing20.xml"/><Relationship Id="rId30" Type="http://schemas.openxmlformats.org/officeDocument/2006/relationships/hyperlink" Target="http://bu01.vtpost.qlts.sx/" TargetMode="External"/><Relationship Id="rId11" Type="http://schemas.openxmlformats.org/officeDocument/2006/relationships/hyperlink" Target="http://bu01.mytel.dashboard.sx/" TargetMode="External"/><Relationship Id="rId10" Type="http://schemas.openxmlformats.org/officeDocument/2006/relationships/hyperlink" Target="http://bu01.mytel.dashboard.sx/" TargetMode="External"/><Relationship Id="rId32" Type="http://schemas.openxmlformats.org/officeDocument/2006/relationships/vmlDrawing" Target="../drawings/vmlDrawing13.vml"/><Relationship Id="rId13" Type="http://schemas.openxmlformats.org/officeDocument/2006/relationships/hyperlink" Target="http://bu01.vssc.workflow.sx/" TargetMode="External"/><Relationship Id="rId12" Type="http://schemas.openxmlformats.org/officeDocument/2006/relationships/hyperlink" Target="http://bu01.vssc.workflow.sx/" TargetMode="External"/><Relationship Id="rId15" Type="http://schemas.openxmlformats.org/officeDocument/2006/relationships/hyperlink" Target="http://bu01.vssc.workflow.sx/" TargetMode="External"/><Relationship Id="rId14" Type="http://schemas.openxmlformats.org/officeDocument/2006/relationships/hyperlink" Target="http://bu01.vssc.workflow.sx/" TargetMode="External"/><Relationship Id="rId17" Type="http://schemas.openxmlformats.org/officeDocument/2006/relationships/hyperlink" Target="http://bu01.vssc.workflow.sx/" TargetMode="External"/><Relationship Id="rId16" Type="http://schemas.openxmlformats.org/officeDocument/2006/relationships/hyperlink" Target="http://bu01.vssc.workflow.sx/" TargetMode="External"/><Relationship Id="rId19" Type="http://schemas.openxmlformats.org/officeDocument/2006/relationships/hyperlink" Target="http://bu01.vtk.qlts.sx/" TargetMode="External"/><Relationship Id="rId18" Type="http://schemas.openxmlformats.org/officeDocument/2006/relationships/hyperlink" Target="http://bu01.vssc.workflow.sx/" TargetMode="External"/></Relationships>
</file>

<file path=xl/worksheets/_rels/sheet21.xml.rels><?xml version="1.0" encoding="UTF-8" standalone="yes"?><Relationships xmlns="http://schemas.openxmlformats.org/package/2006/relationships"><Relationship Id="rId20" Type="http://schemas.openxmlformats.org/officeDocument/2006/relationships/hyperlink" Target="http://bu01.vssc.workflow.sx/" TargetMode="External"/><Relationship Id="rId22" Type="http://schemas.openxmlformats.org/officeDocument/2006/relationships/hyperlink" Target="http://bu01.vssc.workflow.sx/" TargetMode="External"/><Relationship Id="rId21" Type="http://schemas.openxmlformats.org/officeDocument/2006/relationships/hyperlink" Target="http://bu01.vssc.workflow.sx/" TargetMode="External"/><Relationship Id="rId24" Type="http://schemas.openxmlformats.org/officeDocument/2006/relationships/hyperlink" Target="http://bu01.vtk.qlts.sx/" TargetMode="External"/><Relationship Id="rId23" Type="http://schemas.openxmlformats.org/officeDocument/2006/relationships/hyperlink" Target="http://bu01.vssc.workflow.sx/" TargetMode="External"/><Relationship Id="rId1" Type="http://schemas.openxmlformats.org/officeDocument/2006/relationships/comments" Target="../comments14.xml"/><Relationship Id="rId2" Type="http://schemas.openxmlformats.org/officeDocument/2006/relationships/hyperlink" Target="http://bu01.mytel.dashboard.sx/" TargetMode="External"/><Relationship Id="rId3" Type="http://schemas.openxmlformats.org/officeDocument/2006/relationships/hyperlink" Target="http://bu01.mytel.dashboard.sx/" TargetMode="External"/><Relationship Id="rId4" Type="http://schemas.openxmlformats.org/officeDocument/2006/relationships/hyperlink" Target="http://bu01.mytel.dashboard.sx/" TargetMode="External"/><Relationship Id="rId9" Type="http://schemas.openxmlformats.org/officeDocument/2006/relationships/hyperlink" Target="http://bu01.mytel.dashboard.sx/" TargetMode="External"/><Relationship Id="rId26" Type="http://schemas.openxmlformats.org/officeDocument/2006/relationships/hyperlink" Target="http://bu01.vtk.qlts.sx/" TargetMode="External"/><Relationship Id="rId25" Type="http://schemas.openxmlformats.org/officeDocument/2006/relationships/hyperlink" Target="http://bu01.vtk.qlts.sx/" TargetMode="External"/><Relationship Id="rId28" Type="http://schemas.openxmlformats.org/officeDocument/2006/relationships/hyperlink" Target="http://bu01.vtpost.qlts.sx/" TargetMode="External"/><Relationship Id="rId27" Type="http://schemas.openxmlformats.org/officeDocument/2006/relationships/hyperlink" Target="http://bu01.vtk.qlts.sx/" TargetMode="External"/><Relationship Id="rId5" Type="http://schemas.openxmlformats.org/officeDocument/2006/relationships/hyperlink" Target="http://bu01.mytel.dashboard.sx/" TargetMode="External"/><Relationship Id="rId6" Type="http://schemas.openxmlformats.org/officeDocument/2006/relationships/hyperlink" Target="http://bu01.mytel.dashboard.sx/" TargetMode="External"/><Relationship Id="rId29" Type="http://schemas.openxmlformats.org/officeDocument/2006/relationships/hyperlink" Target="http://bu01.vtpost.qlts.sx/" TargetMode="External"/><Relationship Id="rId7" Type="http://schemas.openxmlformats.org/officeDocument/2006/relationships/hyperlink" Target="http://bu01.mytel.dashboard.sx/" TargetMode="External"/><Relationship Id="rId8" Type="http://schemas.openxmlformats.org/officeDocument/2006/relationships/hyperlink" Target="http://bu01.mytel.dashboard.sx/" TargetMode="External"/><Relationship Id="rId31" Type="http://schemas.openxmlformats.org/officeDocument/2006/relationships/hyperlink" Target="http://bu01.vtpost.qlts.sx/" TargetMode="External"/><Relationship Id="rId30" Type="http://schemas.openxmlformats.org/officeDocument/2006/relationships/hyperlink" Target="http://bu01.vtpost.qlts.sx/" TargetMode="External"/><Relationship Id="rId11" Type="http://schemas.openxmlformats.org/officeDocument/2006/relationships/hyperlink" Target="http://bu01.vssc.workflow.sx/" TargetMode="External"/><Relationship Id="rId33" Type="http://schemas.openxmlformats.org/officeDocument/2006/relationships/hyperlink" Target="http://bu01.vtpost.qlts.sx/" TargetMode="External"/><Relationship Id="rId10" Type="http://schemas.openxmlformats.org/officeDocument/2006/relationships/hyperlink" Target="http://bu01.mytel.dashboard.sx/" TargetMode="External"/><Relationship Id="rId32" Type="http://schemas.openxmlformats.org/officeDocument/2006/relationships/hyperlink" Target="http://bu01.vtpost.qlts.sx/" TargetMode="External"/><Relationship Id="rId13" Type="http://schemas.openxmlformats.org/officeDocument/2006/relationships/hyperlink" Target="http://bu01.vssc.workflow.sx/" TargetMode="External"/><Relationship Id="rId35" Type="http://schemas.openxmlformats.org/officeDocument/2006/relationships/vmlDrawing" Target="../drawings/vmlDrawing14.vml"/><Relationship Id="rId12" Type="http://schemas.openxmlformats.org/officeDocument/2006/relationships/hyperlink" Target="http://bu01.vssc.workflow.sx/" TargetMode="External"/><Relationship Id="rId34" Type="http://schemas.openxmlformats.org/officeDocument/2006/relationships/drawing" Target="../drawings/drawing21.xml"/><Relationship Id="rId15" Type="http://schemas.openxmlformats.org/officeDocument/2006/relationships/hyperlink" Target="http://bu01.vssc.workflow.sx/" TargetMode="External"/><Relationship Id="rId14" Type="http://schemas.openxmlformats.org/officeDocument/2006/relationships/hyperlink" Target="http://bu01.vssc.workflow.sx/" TargetMode="External"/><Relationship Id="rId17" Type="http://schemas.openxmlformats.org/officeDocument/2006/relationships/hyperlink" Target="http://bu01.vssc.workflow.sx/" TargetMode="External"/><Relationship Id="rId16" Type="http://schemas.openxmlformats.org/officeDocument/2006/relationships/hyperlink" Target="http://bu01.vssc.workflow.sx/" TargetMode="External"/><Relationship Id="rId19" Type="http://schemas.openxmlformats.org/officeDocument/2006/relationships/hyperlink" Target="http://bu01.vssc.workflow.sx/" TargetMode="External"/><Relationship Id="rId18" Type="http://schemas.openxmlformats.org/officeDocument/2006/relationships/hyperlink" Target="http://bu01.vssc.workflow.sx/" TargetMode="External"/></Relationships>
</file>

<file path=xl/worksheets/_rels/sheet22.xml.rels><?xml version="1.0" encoding="UTF-8" standalone="yes"?><Relationships xmlns="http://schemas.openxmlformats.org/package/2006/relationships"><Relationship Id="rId20" Type="http://schemas.openxmlformats.org/officeDocument/2006/relationships/hyperlink" Target="http://bu01.vtk.qlts.sx/" TargetMode="External"/><Relationship Id="rId22" Type="http://schemas.openxmlformats.org/officeDocument/2006/relationships/hyperlink" Target="http://bu01.vtpost.qlts.sx/" TargetMode="External"/><Relationship Id="rId21" Type="http://schemas.openxmlformats.org/officeDocument/2006/relationships/hyperlink" Target="http://bu01.vtk.qlts.sx/" TargetMode="External"/><Relationship Id="rId24" Type="http://schemas.openxmlformats.org/officeDocument/2006/relationships/hyperlink" Target="http://bu01.vtpost.qlts.sx/" TargetMode="External"/><Relationship Id="rId23" Type="http://schemas.openxmlformats.org/officeDocument/2006/relationships/hyperlink" Target="http://bu01.vtpost.qlts.sx/" TargetMode="External"/><Relationship Id="rId1" Type="http://schemas.openxmlformats.org/officeDocument/2006/relationships/comments" Target="../comments15.xml"/><Relationship Id="rId2" Type="http://schemas.openxmlformats.org/officeDocument/2006/relationships/hyperlink" Target="http://bu01.vssc.workflow.sx/" TargetMode="External"/><Relationship Id="rId3" Type="http://schemas.openxmlformats.org/officeDocument/2006/relationships/hyperlink" Target="http://bu01.vssc.workflow.sx/" TargetMode="External"/><Relationship Id="rId4" Type="http://schemas.openxmlformats.org/officeDocument/2006/relationships/hyperlink" Target="http://bu01.vssc.workflow.sx/" TargetMode="External"/><Relationship Id="rId9" Type="http://schemas.openxmlformats.org/officeDocument/2006/relationships/hyperlink" Target="http://bu01.vssc.workflow.sx/" TargetMode="External"/><Relationship Id="rId26" Type="http://schemas.openxmlformats.org/officeDocument/2006/relationships/drawing" Target="../drawings/drawing22.xml"/><Relationship Id="rId25" Type="http://schemas.openxmlformats.org/officeDocument/2006/relationships/hyperlink" Target="http://bu01.vtpost.qlts.sx/" TargetMode="External"/><Relationship Id="rId27" Type="http://schemas.openxmlformats.org/officeDocument/2006/relationships/vmlDrawing" Target="../drawings/vmlDrawing15.vml"/><Relationship Id="rId5" Type="http://schemas.openxmlformats.org/officeDocument/2006/relationships/hyperlink" Target="http://bu01.vssc.workflow.sx/" TargetMode="External"/><Relationship Id="rId6" Type="http://schemas.openxmlformats.org/officeDocument/2006/relationships/hyperlink" Target="http://bu01.vssc.workflow.sx/" TargetMode="External"/><Relationship Id="rId7" Type="http://schemas.openxmlformats.org/officeDocument/2006/relationships/hyperlink" Target="http://bu01.vssc.workflow.sx/" TargetMode="External"/><Relationship Id="rId8" Type="http://schemas.openxmlformats.org/officeDocument/2006/relationships/hyperlink" Target="http://bu01.vssc.workflow.sx/" TargetMode="External"/><Relationship Id="rId11" Type="http://schemas.openxmlformats.org/officeDocument/2006/relationships/hyperlink" Target="http://bu01.vssc.workflow.sx/" TargetMode="External"/><Relationship Id="rId10" Type="http://schemas.openxmlformats.org/officeDocument/2006/relationships/hyperlink" Target="http://bu01.vssc.workflow.sx/" TargetMode="External"/><Relationship Id="rId13" Type="http://schemas.openxmlformats.org/officeDocument/2006/relationships/hyperlink" Target="http://bu01.vssc.workflow.sx/" TargetMode="External"/><Relationship Id="rId12" Type="http://schemas.openxmlformats.org/officeDocument/2006/relationships/hyperlink" Target="http://bu01.vssc.workflow.sx/" TargetMode="External"/><Relationship Id="rId15" Type="http://schemas.openxmlformats.org/officeDocument/2006/relationships/hyperlink" Target="http://bu01.vssc.workflow.sx/" TargetMode="External"/><Relationship Id="rId14" Type="http://schemas.openxmlformats.org/officeDocument/2006/relationships/hyperlink" Target="http://bu01.vssc.workflow.sx/" TargetMode="External"/><Relationship Id="rId17" Type="http://schemas.openxmlformats.org/officeDocument/2006/relationships/hyperlink" Target="http://bu01.vssc.workflow.sx/" TargetMode="External"/><Relationship Id="rId16" Type="http://schemas.openxmlformats.org/officeDocument/2006/relationships/hyperlink" Target="http://bu01.vssc.workflow.sx/" TargetMode="External"/><Relationship Id="rId19" Type="http://schemas.openxmlformats.org/officeDocument/2006/relationships/hyperlink" Target="http://bu01.vssc.workflow.sx/" TargetMode="External"/><Relationship Id="rId18" Type="http://schemas.openxmlformats.org/officeDocument/2006/relationships/hyperlink" Target="http://bu01.vssc.workflow.sx/" TargetMode="External"/></Relationships>
</file>

<file path=xl/worksheets/_rels/sheet23.xml.rels><?xml version="1.0" encoding="UTF-8" standalone="yes"?><Relationships xmlns="http://schemas.openxmlformats.org/package/2006/relationships"><Relationship Id="rId20" Type="http://schemas.openxmlformats.org/officeDocument/2006/relationships/hyperlink" Target="http://bu01.vtpost.qlda.sx/" TargetMode="External"/><Relationship Id="rId22" Type="http://schemas.openxmlformats.org/officeDocument/2006/relationships/hyperlink" Target="http://bu01.vtpost.qlts.sx/" TargetMode="External"/><Relationship Id="rId21" Type="http://schemas.openxmlformats.org/officeDocument/2006/relationships/hyperlink" Target="http://bu01.vtpost.qlts.sx/" TargetMode="External"/><Relationship Id="rId24" Type="http://schemas.openxmlformats.org/officeDocument/2006/relationships/hyperlink" Target="http://bu01.vtpost.qlts.sx/" TargetMode="External"/><Relationship Id="rId23" Type="http://schemas.openxmlformats.org/officeDocument/2006/relationships/hyperlink" Target="http://bu01.vtpost.qlts.sx/" TargetMode="External"/><Relationship Id="rId1" Type="http://schemas.openxmlformats.org/officeDocument/2006/relationships/comments" Target="../comments16.xml"/><Relationship Id="rId2" Type="http://schemas.openxmlformats.org/officeDocument/2006/relationships/hyperlink" Target="http://bu01.vssc.workflow.sx/" TargetMode="External"/><Relationship Id="rId3" Type="http://schemas.openxmlformats.org/officeDocument/2006/relationships/hyperlink" Target="http://bu01.vssc.workflow.sx/" TargetMode="External"/><Relationship Id="rId4" Type="http://schemas.openxmlformats.org/officeDocument/2006/relationships/hyperlink" Target="http://bu01.vssc.workflow.sx/" TargetMode="External"/><Relationship Id="rId9" Type="http://schemas.openxmlformats.org/officeDocument/2006/relationships/hyperlink" Target="http://bu01.vssc.workflow.sx/" TargetMode="External"/><Relationship Id="rId26" Type="http://schemas.openxmlformats.org/officeDocument/2006/relationships/hyperlink" Target="http://bu01.vtpost.qlts.sx/" TargetMode="External"/><Relationship Id="rId25" Type="http://schemas.openxmlformats.org/officeDocument/2006/relationships/hyperlink" Target="http://bu01.vtpost.qlts.sx/" TargetMode="External"/><Relationship Id="rId28" Type="http://schemas.openxmlformats.org/officeDocument/2006/relationships/vmlDrawing" Target="../drawings/vmlDrawing16.vml"/><Relationship Id="rId27" Type="http://schemas.openxmlformats.org/officeDocument/2006/relationships/drawing" Target="../drawings/drawing23.xml"/><Relationship Id="rId5" Type="http://schemas.openxmlformats.org/officeDocument/2006/relationships/hyperlink" Target="http://bu01.vssc.workflow.sx/" TargetMode="External"/><Relationship Id="rId6" Type="http://schemas.openxmlformats.org/officeDocument/2006/relationships/hyperlink" Target="http://bu01.vssc.workflow.sx/" TargetMode="External"/><Relationship Id="rId7" Type="http://schemas.openxmlformats.org/officeDocument/2006/relationships/hyperlink" Target="http://bu01.vssc.workflow.sx/" TargetMode="External"/><Relationship Id="rId8" Type="http://schemas.openxmlformats.org/officeDocument/2006/relationships/hyperlink" Target="http://bu01.vssc.workflow.sx/" TargetMode="External"/><Relationship Id="rId11" Type="http://schemas.openxmlformats.org/officeDocument/2006/relationships/hyperlink" Target="http://bu01.vssc.workflow.sx/" TargetMode="External"/><Relationship Id="rId10" Type="http://schemas.openxmlformats.org/officeDocument/2006/relationships/hyperlink" Target="http://bu01.vssc.workflow.sx/" TargetMode="External"/><Relationship Id="rId13" Type="http://schemas.openxmlformats.org/officeDocument/2006/relationships/hyperlink" Target="http://bu01.vssc.workflow.sx/" TargetMode="External"/><Relationship Id="rId12" Type="http://schemas.openxmlformats.org/officeDocument/2006/relationships/hyperlink" Target="http://bu01.vssc.workflow.sx/" TargetMode="External"/><Relationship Id="rId15" Type="http://schemas.openxmlformats.org/officeDocument/2006/relationships/hyperlink" Target="http://bu01.vtpost.qlda.sx/" TargetMode="External"/><Relationship Id="rId14" Type="http://schemas.openxmlformats.org/officeDocument/2006/relationships/hyperlink" Target="http://bu01.vssc.workflow.sx/" TargetMode="External"/><Relationship Id="rId17" Type="http://schemas.openxmlformats.org/officeDocument/2006/relationships/hyperlink" Target="http://bu01.vtpost.qlda.sx/" TargetMode="External"/><Relationship Id="rId16" Type="http://schemas.openxmlformats.org/officeDocument/2006/relationships/hyperlink" Target="http://bu01.vtpost.qlda.sx/" TargetMode="External"/><Relationship Id="rId19" Type="http://schemas.openxmlformats.org/officeDocument/2006/relationships/hyperlink" Target="http://bu01.vtpost.qlda.sx/" TargetMode="External"/><Relationship Id="rId18" Type="http://schemas.openxmlformats.org/officeDocument/2006/relationships/hyperlink" Target="http://bu01.vtpost.qlda.sx/" TargetMode="External"/></Relationships>
</file>

<file path=xl/worksheets/_rels/sheet24.xml.rels><?xml version="1.0" encoding="UTF-8" standalone="yes"?><Relationships xmlns="http://schemas.openxmlformats.org/package/2006/relationships"><Relationship Id="rId20" Type="http://schemas.openxmlformats.org/officeDocument/2006/relationships/hyperlink" Target="http://bu01.vtpost.qlda.sx/" TargetMode="External"/><Relationship Id="rId22" Type="http://schemas.openxmlformats.org/officeDocument/2006/relationships/hyperlink" Target="http://bu01.vtpost.qlts.sx/" TargetMode="External"/><Relationship Id="rId21" Type="http://schemas.openxmlformats.org/officeDocument/2006/relationships/hyperlink" Target="http://bu01.vtpost.qlda.sx/" TargetMode="External"/><Relationship Id="rId24" Type="http://schemas.openxmlformats.org/officeDocument/2006/relationships/hyperlink" Target="http://bu01.vtpost.qlts.sx/" TargetMode="External"/><Relationship Id="rId23" Type="http://schemas.openxmlformats.org/officeDocument/2006/relationships/hyperlink" Target="http://bu01.vtpost.qlts.sx/" TargetMode="External"/><Relationship Id="rId1" Type="http://schemas.openxmlformats.org/officeDocument/2006/relationships/comments" Target="../comments17.xml"/><Relationship Id="rId2" Type="http://schemas.openxmlformats.org/officeDocument/2006/relationships/hyperlink" Target="http://bu01.vssc.workflow.sx/" TargetMode="External"/><Relationship Id="rId3" Type="http://schemas.openxmlformats.org/officeDocument/2006/relationships/hyperlink" Target="http://bu01.vssc.workflow.sx/" TargetMode="External"/><Relationship Id="rId4" Type="http://schemas.openxmlformats.org/officeDocument/2006/relationships/hyperlink" Target="http://bu01.vssc.workflow.sx/" TargetMode="External"/><Relationship Id="rId9" Type="http://schemas.openxmlformats.org/officeDocument/2006/relationships/hyperlink" Target="http://bu01.vssc.workflow.sx/" TargetMode="External"/><Relationship Id="rId26" Type="http://schemas.openxmlformats.org/officeDocument/2006/relationships/hyperlink" Target="http://bu01.vtpost.qlts.sx/" TargetMode="External"/><Relationship Id="rId25" Type="http://schemas.openxmlformats.org/officeDocument/2006/relationships/hyperlink" Target="http://bu01.vtpost.qlts.sx/" TargetMode="External"/><Relationship Id="rId28" Type="http://schemas.openxmlformats.org/officeDocument/2006/relationships/hyperlink" Target="http://bu01.vtpost.qlts.sx/" TargetMode="External"/><Relationship Id="rId27" Type="http://schemas.openxmlformats.org/officeDocument/2006/relationships/hyperlink" Target="http://bu01.vtpost.qlts.sx/" TargetMode="External"/><Relationship Id="rId5" Type="http://schemas.openxmlformats.org/officeDocument/2006/relationships/hyperlink" Target="http://bu01.vssc.workflow.sx/" TargetMode="External"/><Relationship Id="rId6" Type="http://schemas.openxmlformats.org/officeDocument/2006/relationships/hyperlink" Target="http://bu01.vssc.workflow.sx/" TargetMode="External"/><Relationship Id="rId29" Type="http://schemas.openxmlformats.org/officeDocument/2006/relationships/drawing" Target="../drawings/drawing24.xml"/><Relationship Id="rId7" Type="http://schemas.openxmlformats.org/officeDocument/2006/relationships/hyperlink" Target="http://bu01.vssc.workflow.sx/" TargetMode="External"/><Relationship Id="rId8" Type="http://schemas.openxmlformats.org/officeDocument/2006/relationships/hyperlink" Target="http://bu01.vssc.workflow.sx/" TargetMode="External"/><Relationship Id="rId30" Type="http://schemas.openxmlformats.org/officeDocument/2006/relationships/vmlDrawing" Target="../drawings/vmlDrawing17.vml"/><Relationship Id="rId11" Type="http://schemas.openxmlformats.org/officeDocument/2006/relationships/hyperlink" Target="http://bu01.vssc.workflow.sx/" TargetMode="External"/><Relationship Id="rId10" Type="http://schemas.openxmlformats.org/officeDocument/2006/relationships/hyperlink" Target="http://bu01.vssc.workflow.sx/" TargetMode="External"/><Relationship Id="rId13" Type="http://schemas.openxmlformats.org/officeDocument/2006/relationships/hyperlink" Target="http://bu01.vssc.workflow.sx/" TargetMode="External"/><Relationship Id="rId12" Type="http://schemas.openxmlformats.org/officeDocument/2006/relationships/hyperlink" Target="http://bu01.vssc.workflow.sx/" TargetMode="External"/><Relationship Id="rId15" Type="http://schemas.openxmlformats.org/officeDocument/2006/relationships/hyperlink" Target="http://bu01.vtpost.qlda.sx/" TargetMode="External"/><Relationship Id="rId14" Type="http://schemas.openxmlformats.org/officeDocument/2006/relationships/hyperlink" Target="http://bu01.vssc.workflow.sx/" TargetMode="External"/><Relationship Id="rId17" Type="http://schemas.openxmlformats.org/officeDocument/2006/relationships/hyperlink" Target="http://bu01.vtpost.qlda.sx/" TargetMode="External"/><Relationship Id="rId16" Type="http://schemas.openxmlformats.org/officeDocument/2006/relationships/hyperlink" Target="http://bu01.vtpost.qlda.sx/" TargetMode="External"/><Relationship Id="rId19" Type="http://schemas.openxmlformats.org/officeDocument/2006/relationships/hyperlink" Target="http://bu01.vtpost.qlda.sx/" TargetMode="External"/><Relationship Id="rId18" Type="http://schemas.openxmlformats.org/officeDocument/2006/relationships/hyperlink" Target="http://bu01.vtpost.qlda.sx/" TargetMode="External"/></Relationships>
</file>

<file path=xl/worksheets/_rels/sheet25.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25.xml"/><Relationship Id="rId3" Type="http://schemas.openxmlformats.org/officeDocument/2006/relationships/vmlDrawing" Target="../drawings/vmlDrawing18.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hyperlink" Target="mailto:trangpt61@viettel.com.vn" TargetMode="External"/><Relationship Id="rId3" Type="http://schemas.openxmlformats.org/officeDocument/2006/relationships/hyperlink" Target="mailto:hieptm@viettel.com.vn" TargetMode="External"/><Relationship Id="rId4" Type="http://schemas.openxmlformats.org/officeDocument/2006/relationships/hyperlink" Target="mailto:hanhnm4@viettel.com.vn" TargetMode="External"/><Relationship Id="rId9" Type="http://schemas.openxmlformats.org/officeDocument/2006/relationships/hyperlink" Target="mailto:tienvt11@viettel.com.vn" TargetMode="External"/><Relationship Id="rId5" Type="http://schemas.openxmlformats.org/officeDocument/2006/relationships/hyperlink" Target="mailto:hieunm32@viettel.com.vn" TargetMode="External"/><Relationship Id="rId6" Type="http://schemas.openxmlformats.org/officeDocument/2006/relationships/hyperlink" Target="mailto:anhcbt@viettel.com.vn" TargetMode="External"/><Relationship Id="rId7" Type="http://schemas.openxmlformats.org/officeDocument/2006/relationships/hyperlink" Target="mailto:yennt416@viettel.com.vn" TargetMode="External"/><Relationship Id="rId8" Type="http://schemas.openxmlformats.org/officeDocument/2006/relationships/hyperlink" Target="mailto:hanhnm4@viettel.com.vn" TargetMode="External"/><Relationship Id="rId11" Type="http://schemas.openxmlformats.org/officeDocument/2006/relationships/hyperlink" Target="mailto:duonghm1@viettel.com.vn" TargetMode="External"/><Relationship Id="rId10" Type="http://schemas.openxmlformats.org/officeDocument/2006/relationships/hyperlink" Target="mailto:toancv4@viettel.com.vn" TargetMode="External"/><Relationship Id="rId13" Type="http://schemas.openxmlformats.org/officeDocument/2006/relationships/hyperlink" Target="mailto:yennt416@viettel.com.vn" TargetMode="External"/><Relationship Id="rId12" Type="http://schemas.openxmlformats.org/officeDocument/2006/relationships/hyperlink" Target="mailto:duonghm1@viettel.com.vn" TargetMode="External"/><Relationship Id="rId15" Type="http://schemas.openxmlformats.org/officeDocument/2006/relationships/drawing" Target="../drawings/drawing26.xml"/><Relationship Id="rId14" Type="http://schemas.openxmlformats.org/officeDocument/2006/relationships/hyperlink" Target="mailto:tienvt11@viettel.com.vn" TargetMode="External"/><Relationship Id="rId16" Type="http://schemas.openxmlformats.org/officeDocument/2006/relationships/vmlDrawing" Target="../drawings/vmlDrawing19.vml"/></Relationships>
</file>

<file path=xl/worksheets/_rels/sheet27.xml.rels><?xml version="1.0" encoding="UTF-8" standalone="yes"?><Relationships xmlns="http://schemas.openxmlformats.org/package/2006/relationships"><Relationship Id="rId1" Type="http://schemas.openxmlformats.org/officeDocument/2006/relationships/hyperlink" Target="https://prnt.sc/32QTkHav7bR2" TargetMode="External"/><Relationship Id="rId2" Type="http://schemas.openxmlformats.org/officeDocument/2006/relationships/hyperlink" Target="https://prnt.sc/cquorobmsJzy" TargetMode="External"/><Relationship Id="rId3" Type="http://schemas.openxmlformats.org/officeDocument/2006/relationships/hyperlink" Target="https://prnt.sc/pmfZLdLfu1ba" TargetMode="External"/><Relationship Id="rId4" Type="http://schemas.openxmlformats.org/officeDocument/2006/relationships/hyperlink" Target="https://prnt.sc/NkLPxBRFMSrr" TargetMode="External"/><Relationship Id="rId9" Type="http://schemas.openxmlformats.org/officeDocument/2006/relationships/hyperlink" Target="https://prnt.sc/98zah-OkTLpG" TargetMode="External"/><Relationship Id="rId5" Type="http://schemas.openxmlformats.org/officeDocument/2006/relationships/hyperlink" Target="https://prnt.sc/2CVacPI17h5X" TargetMode="External"/><Relationship Id="rId6" Type="http://schemas.openxmlformats.org/officeDocument/2006/relationships/hyperlink" Target="https://prnt.sc/x9CP6LXykJ7b" TargetMode="External"/><Relationship Id="rId7" Type="http://schemas.openxmlformats.org/officeDocument/2006/relationships/hyperlink" Target="https://prnt.sc/QQqEyLW_Cgtz" TargetMode="External"/><Relationship Id="rId8" Type="http://schemas.openxmlformats.org/officeDocument/2006/relationships/hyperlink" Target="https://prnt.sc/I37_6MPfDjdn" TargetMode="External"/><Relationship Id="rId11" Type="http://schemas.openxmlformats.org/officeDocument/2006/relationships/hyperlink" Target="https://prnt.sc/lSWMIDPBEeQv" TargetMode="External"/><Relationship Id="rId10" Type="http://schemas.openxmlformats.org/officeDocument/2006/relationships/hyperlink" Target="https://prnt.sc/DBDR4Nec529J" TargetMode="External"/><Relationship Id="rId13" Type="http://schemas.openxmlformats.org/officeDocument/2006/relationships/hyperlink" Target="https://prnt.sc/DQXG-kBvTI_S" TargetMode="External"/><Relationship Id="rId12" Type="http://schemas.openxmlformats.org/officeDocument/2006/relationships/hyperlink" Target="https://prnt.sc/U8RL0geGHiTS" TargetMode="External"/><Relationship Id="rId15" Type="http://schemas.openxmlformats.org/officeDocument/2006/relationships/hyperlink" Target="https://prnt.sc/R6tM2bKz56g1" TargetMode="External"/><Relationship Id="rId14" Type="http://schemas.openxmlformats.org/officeDocument/2006/relationships/hyperlink" Target="https://prnt.sc/adBpLRyHFtzP" TargetMode="External"/><Relationship Id="rId17" Type="http://schemas.openxmlformats.org/officeDocument/2006/relationships/drawing" Target="../drawings/drawing27.xml"/><Relationship Id="rId16" Type="http://schemas.openxmlformats.org/officeDocument/2006/relationships/hyperlink" Target="https://prnt.sc/PvEBY7Yz755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8"/>
    <col customWidth="1" min="2" max="2" width="16.88"/>
    <col customWidth="1" min="3" max="3" width="50.5"/>
    <col customWidth="1" min="4" max="4" width="18.88"/>
    <col customWidth="1" min="5" max="5" width="36.0"/>
    <col customWidth="1" min="6" max="6" width="37.63"/>
    <col customWidth="1" min="7" max="7" width="25.13"/>
    <col customWidth="1" min="8" max="8" width="13.38"/>
    <col customWidth="1" min="9" max="9" width="15.13"/>
    <col customWidth="1" min="10" max="11" width="12.63"/>
    <col customWidth="1" min="12" max="12" width="15.13"/>
    <col customWidth="1" min="13" max="15" width="12.63"/>
  </cols>
  <sheetData>
    <row r="1">
      <c r="A1" s="5" t="s">
        <v>29</v>
      </c>
      <c r="B1" s="5" t="s">
        <v>30</v>
      </c>
      <c r="C1" s="5" t="s">
        <v>32</v>
      </c>
      <c r="D1" s="5" t="s">
        <v>14</v>
      </c>
      <c r="E1" s="5" t="s">
        <v>33</v>
      </c>
      <c r="F1" s="5" t="s">
        <v>19</v>
      </c>
      <c r="G1" s="5" t="s">
        <v>34</v>
      </c>
      <c r="H1" s="5" t="s">
        <v>6</v>
      </c>
      <c r="I1" s="5" t="s">
        <v>3</v>
      </c>
      <c r="J1" s="5" t="s">
        <v>36</v>
      </c>
      <c r="K1" s="5" t="s">
        <v>37</v>
      </c>
      <c r="L1" s="5" t="s">
        <v>38</v>
      </c>
      <c r="M1" s="5" t="s">
        <v>40</v>
      </c>
      <c r="N1" s="5" t="s">
        <v>41</v>
      </c>
      <c r="O1" s="5" t="s">
        <v>42</v>
      </c>
      <c r="P1" s="6"/>
      <c r="Q1" s="6"/>
      <c r="R1" s="6"/>
      <c r="S1" s="6"/>
      <c r="T1" s="6"/>
      <c r="U1" s="6"/>
      <c r="V1" s="6"/>
    </row>
    <row r="2">
      <c r="A2" s="8">
        <f t="shared" ref="A2:A25" si="1">row()-1</f>
        <v>1</v>
      </c>
      <c r="B2" s="8" t="s">
        <v>48</v>
      </c>
      <c r="C2" s="8" t="s">
        <v>49</v>
      </c>
      <c r="D2" s="8" t="s">
        <v>50</v>
      </c>
      <c r="E2" s="8" t="s">
        <v>51</v>
      </c>
      <c r="F2" s="8" t="s">
        <v>52</v>
      </c>
      <c r="G2" s="8" t="s">
        <v>53</v>
      </c>
      <c r="H2" s="8"/>
      <c r="I2" s="8"/>
      <c r="J2" s="8" t="s">
        <v>55</v>
      </c>
      <c r="K2" s="8" t="s">
        <v>56</v>
      </c>
      <c r="L2" s="12" t="s">
        <v>57</v>
      </c>
      <c r="M2" s="13">
        <v>46235.0</v>
      </c>
      <c r="N2" s="14">
        <v>46249.0</v>
      </c>
      <c r="O2" s="12"/>
      <c r="P2" s="6"/>
      <c r="Q2" s="6"/>
      <c r="R2" s="6"/>
      <c r="S2" s="6"/>
      <c r="T2" s="6"/>
      <c r="U2" s="6"/>
      <c r="V2" s="6"/>
    </row>
    <row r="3">
      <c r="A3" s="8">
        <f t="shared" si="1"/>
        <v>2</v>
      </c>
      <c r="B3" s="8" t="s">
        <v>48</v>
      </c>
      <c r="C3" s="8" t="s">
        <v>49</v>
      </c>
      <c r="D3" s="8" t="s">
        <v>50</v>
      </c>
      <c r="E3" s="8" t="s">
        <v>51</v>
      </c>
      <c r="F3" s="8" t="s">
        <v>62</v>
      </c>
      <c r="G3" s="8" t="s">
        <v>63</v>
      </c>
      <c r="H3" s="8"/>
      <c r="I3" s="8"/>
      <c r="J3" s="8" t="s">
        <v>55</v>
      </c>
      <c r="K3" s="8" t="s">
        <v>56</v>
      </c>
      <c r="L3" s="12" t="s">
        <v>57</v>
      </c>
      <c r="M3" s="13">
        <v>46235.0</v>
      </c>
      <c r="N3" s="14">
        <v>46249.0</v>
      </c>
      <c r="O3" s="12"/>
      <c r="P3" s="6"/>
      <c r="Q3" s="6"/>
      <c r="R3" s="6"/>
      <c r="S3" s="6"/>
      <c r="T3" s="6"/>
      <c r="U3" s="6"/>
      <c r="V3" s="16"/>
    </row>
    <row r="4">
      <c r="A4" s="18">
        <f t="shared" si="1"/>
        <v>3</v>
      </c>
      <c r="B4" s="18" t="s">
        <v>48</v>
      </c>
      <c r="C4" s="18" t="s">
        <v>49</v>
      </c>
      <c r="D4" s="18" t="s">
        <v>50</v>
      </c>
      <c r="E4" s="18" t="s">
        <v>51</v>
      </c>
      <c r="F4" s="18" t="s">
        <v>68</v>
      </c>
      <c r="G4" s="18" t="s">
        <v>69</v>
      </c>
      <c r="H4" s="18"/>
      <c r="I4" s="18"/>
      <c r="J4" s="18" t="s">
        <v>55</v>
      </c>
      <c r="K4" s="18" t="s">
        <v>56</v>
      </c>
      <c r="L4" s="21" t="s">
        <v>57</v>
      </c>
      <c r="M4" s="23">
        <v>46235.0</v>
      </c>
      <c r="N4" s="24">
        <v>46249.0</v>
      </c>
      <c r="O4" s="21"/>
      <c r="P4" s="25"/>
      <c r="Q4" s="25"/>
      <c r="R4" s="25"/>
      <c r="S4" s="25"/>
      <c r="T4" s="25"/>
      <c r="U4" s="25"/>
      <c r="V4" s="25"/>
      <c r="W4" s="26"/>
      <c r="X4" s="26"/>
      <c r="Y4" s="26"/>
      <c r="Z4" s="26"/>
      <c r="AA4" s="26"/>
      <c r="AB4" s="26"/>
      <c r="AC4" s="26"/>
      <c r="AD4" s="26"/>
      <c r="AE4" s="26"/>
    </row>
    <row r="5">
      <c r="A5" s="8">
        <f t="shared" si="1"/>
        <v>4</v>
      </c>
      <c r="B5" s="8" t="s">
        <v>48</v>
      </c>
      <c r="C5" s="8" t="s">
        <v>49</v>
      </c>
      <c r="D5" s="8" t="s">
        <v>50</v>
      </c>
      <c r="E5" s="8" t="s">
        <v>51</v>
      </c>
      <c r="F5" s="8" t="s">
        <v>75</v>
      </c>
      <c r="G5" s="8" t="s">
        <v>76</v>
      </c>
      <c r="H5" s="8"/>
      <c r="I5" s="8"/>
      <c r="J5" s="8" t="s">
        <v>55</v>
      </c>
      <c r="K5" s="8" t="s">
        <v>56</v>
      </c>
      <c r="L5" s="12" t="s">
        <v>57</v>
      </c>
      <c r="M5" s="13">
        <v>46235.0</v>
      </c>
      <c r="N5" s="14">
        <v>46249.0</v>
      </c>
      <c r="O5" s="12"/>
      <c r="P5" s="6"/>
      <c r="Q5" s="6"/>
      <c r="R5" s="6"/>
      <c r="S5" s="6"/>
      <c r="T5" s="6"/>
      <c r="U5" s="6"/>
      <c r="V5" s="16"/>
    </row>
    <row r="6">
      <c r="A6" s="18">
        <f t="shared" si="1"/>
        <v>5</v>
      </c>
      <c r="B6" s="18" t="s">
        <v>48</v>
      </c>
      <c r="C6" s="18" t="s">
        <v>49</v>
      </c>
      <c r="D6" s="18" t="s">
        <v>50</v>
      </c>
      <c r="E6" s="18" t="s">
        <v>51</v>
      </c>
      <c r="F6" s="18" t="s">
        <v>77</v>
      </c>
      <c r="G6" s="18" t="s">
        <v>78</v>
      </c>
      <c r="H6" s="18"/>
      <c r="I6" s="18"/>
      <c r="J6" s="18" t="s">
        <v>55</v>
      </c>
      <c r="K6" s="18" t="s">
        <v>56</v>
      </c>
      <c r="L6" s="21" t="s">
        <v>57</v>
      </c>
      <c r="M6" s="23">
        <v>46235.0</v>
      </c>
      <c r="N6" s="24">
        <v>46249.0</v>
      </c>
      <c r="O6" s="21"/>
      <c r="P6" s="25"/>
      <c r="Q6" s="25"/>
      <c r="R6" s="25"/>
      <c r="S6" s="25"/>
      <c r="T6" s="25"/>
      <c r="U6" s="25"/>
      <c r="V6" s="25"/>
      <c r="W6" s="26"/>
      <c r="X6" s="26"/>
      <c r="Y6" s="26"/>
      <c r="Z6" s="26"/>
      <c r="AA6" s="26"/>
      <c r="AB6" s="26"/>
      <c r="AC6" s="26"/>
      <c r="AD6" s="26"/>
      <c r="AE6" s="26"/>
    </row>
    <row r="7">
      <c r="A7" s="18">
        <f t="shared" si="1"/>
        <v>6</v>
      </c>
      <c r="B7" s="18" t="s">
        <v>48</v>
      </c>
      <c r="C7" s="18" t="s">
        <v>49</v>
      </c>
      <c r="D7" s="18" t="s">
        <v>50</v>
      </c>
      <c r="E7" s="18" t="s">
        <v>51</v>
      </c>
      <c r="F7" s="18" t="s">
        <v>83</v>
      </c>
      <c r="G7" s="18" t="s">
        <v>84</v>
      </c>
      <c r="H7" s="18"/>
      <c r="I7" s="18"/>
      <c r="J7" s="18" t="s">
        <v>55</v>
      </c>
      <c r="K7" s="18" t="s">
        <v>56</v>
      </c>
      <c r="L7" s="21" t="s">
        <v>57</v>
      </c>
      <c r="M7" s="23">
        <v>46235.0</v>
      </c>
      <c r="N7" s="24">
        <v>46249.0</v>
      </c>
      <c r="O7" s="21"/>
      <c r="P7" s="25"/>
      <c r="Q7" s="25"/>
      <c r="R7" s="25"/>
      <c r="S7" s="25"/>
      <c r="T7" s="25"/>
      <c r="U7" s="25"/>
      <c r="V7" s="44"/>
      <c r="W7" s="26"/>
      <c r="X7" s="26"/>
      <c r="Y7" s="26"/>
      <c r="Z7" s="26"/>
      <c r="AA7" s="26"/>
      <c r="AB7" s="26"/>
      <c r="AC7" s="26"/>
      <c r="AD7" s="26"/>
      <c r="AE7" s="26"/>
    </row>
    <row r="8">
      <c r="A8" s="18">
        <f t="shared" si="1"/>
        <v>7</v>
      </c>
      <c r="B8" s="18" t="s">
        <v>48</v>
      </c>
      <c r="C8" s="18" t="s">
        <v>49</v>
      </c>
      <c r="D8" s="18" t="s">
        <v>50</v>
      </c>
      <c r="E8" s="18" t="s">
        <v>51</v>
      </c>
      <c r="F8" s="18" t="s">
        <v>88</v>
      </c>
      <c r="G8" s="18" t="s">
        <v>89</v>
      </c>
      <c r="H8" s="18"/>
      <c r="I8" s="18"/>
      <c r="J8" s="18" t="s">
        <v>55</v>
      </c>
      <c r="K8" s="18" t="s">
        <v>56</v>
      </c>
      <c r="L8" s="21" t="s">
        <v>57</v>
      </c>
      <c r="M8" s="23">
        <v>46235.0</v>
      </c>
      <c r="N8" s="24">
        <v>46249.0</v>
      </c>
      <c r="O8" s="50"/>
      <c r="P8" s="25"/>
      <c r="Q8" s="25"/>
      <c r="R8" s="25"/>
      <c r="S8" s="25"/>
      <c r="T8" s="25"/>
      <c r="U8" s="25"/>
      <c r="V8" s="44"/>
      <c r="W8" s="26"/>
      <c r="X8" s="26"/>
      <c r="Y8" s="26"/>
      <c r="Z8" s="26"/>
      <c r="AA8" s="26"/>
      <c r="AB8" s="26"/>
      <c r="AC8" s="26"/>
      <c r="AD8" s="26"/>
      <c r="AE8" s="26"/>
    </row>
    <row r="9">
      <c r="A9" s="18">
        <f t="shared" si="1"/>
        <v>8</v>
      </c>
      <c r="B9" s="18" t="s">
        <v>48</v>
      </c>
      <c r="C9" s="18" t="s">
        <v>49</v>
      </c>
      <c r="D9" s="18" t="s">
        <v>50</v>
      </c>
      <c r="E9" s="18" t="s">
        <v>51</v>
      </c>
      <c r="F9" s="18" t="s">
        <v>94</v>
      </c>
      <c r="G9" s="18" t="s">
        <v>95</v>
      </c>
      <c r="H9" s="18"/>
      <c r="I9" s="18"/>
      <c r="J9" s="18" t="s">
        <v>55</v>
      </c>
      <c r="K9" s="18" t="s">
        <v>56</v>
      </c>
      <c r="L9" s="21" t="s">
        <v>57</v>
      </c>
      <c r="M9" s="23">
        <v>46235.0</v>
      </c>
      <c r="N9" s="24">
        <v>46249.0</v>
      </c>
      <c r="O9" s="21"/>
      <c r="P9" s="25"/>
      <c r="Q9" s="25"/>
      <c r="R9" s="25"/>
      <c r="S9" s="25"/>
      <c r="T9" s="25"/>
      <c r="U9" s="25"/>
      <c r="V9" s="44"/>
      <c r="W9" s="26"/>
      <c r="X9" s="26"/>
      <c r="Y9" s="26"/>
      <c r="Z9" s="26"/>
      <c r="AA9" s="26"/>
      <c r="AB9" s="26"/>
      <c r="AC9" s="26"/>
      <c r="AD9" s="26"/>
      <c r="AE9" s="26"/>
    </row>
    <row r="10">
      <c r="A10" s="8">
        <f t="shared" si="1"/>
        <v>9</v>
      </c>
      <c r="B10" s="8" t="s">
        <v>48</v>
      </c>
      <c r="C10" s="8" t="s">
        <v>49</v>
      </c>
      <c r="D10" s="8" t="s">
        <v>50</v>
      </c>
      <c r="E10" s="8" t="s">
        <v>51</v>
      </c>
      <c r="F10" s="8" t="s">
        <v>103</v>
      </c>
      <c r="G10" s="8" t="s">
        <v>105</v>
      </c>
      <c r="H10" s="8"/>
      <c r="I10" s="8"/>
      <c r="J10" s="8" t="s">
        <v>55</v>
      </c>
      <c r="K10" s="8" t="s">
        <v>56</v>
      </c>
      <c r="L10" s="12" t="s">
        <v>57</v>
      </c>
      <c r="M10" s="13">
        <v>46235.0</v>
      </c>
      <c r="N10" s="14">
        <v>46249.0</v>
      </c>
      <c r="O10" s="64"/>
      <c r="P10" s="6"/>
      <c r="Q10" s="6"/>
      <c r="R10" s="6"/>
      <c r="S10" s="6"/>
      <c r="T10" s="6"/>
      <c r="U10" s="6"/>
      <c r="V10" s="6"/>
    </row>
    <row r="11">
      <c r="A11" s="8">
        <f t="shared" si="1"/>
        <v>10</v>
      </c>
      <c r="B11" s="8" t="s">
        <v>48</v>
      </c>
      <c r="C11" s="8" t="s">
        <v>49</v>
      </c>
      <c r="D11" s="8" t="s">
        <v>50</v>
      </c>
      <c r="E11" s="8" t="s">
        <v>51</v>
      </c>
      <c r="F11" s="8" t="s">
        <v>110</v>
      </c>
      <c r="G11" s="8" t="s">
        <v>111</v>
      </c>
      <c r="H11" s="8"/>
      <c r="I11" s="8"/>
      <c r="J11" s="8" t="s">
        <v>55</v>
      </c>
      <c r="K11" s="8" t="s">
        <v>56</v>
      </c>
      <c r="L11" s="12" t="s">
        <v>57</v>
      </c>
      <c r="M11" s="13">
        <v>46235.0</v>
      </c>
      <c r="N11" s="14">
        <v>46249.0</v>
      </c>
      <c r="O11" s="12"/>
      <c r="P11" s="6"/>
      <c r="Q11" s="6"/>
      <c r="R11" s="6"/>
      <c r="S11" s="6"/>
      <c r="T11" s="6"/>
      <c r="U11" s="6"/>
      <c r="V11" s="16"/>
    </row>
    <row r="12">
      <c r="A12" s="8">
        <f t="shared" si="1"/>
        <v>11</v>
      </c>
      <c r="B12" s="8" t="s">
        <v>48</v>
      </c>
      <c r="C12" s="8" t="s">
        <v>49</v>
      </c>
      <c r="D12" s="8" t="s">
        <v>50</v>
      </c>
      <c r="E12" s="8" t="s">
        <v>51</v>
      </c>
      <c r="F12" s="8" t="s">
        <v>114</v>
      </c>
      <c r="G12" s="8" t="s">
        <v>115</v>
      </c>
      <c r="H12" s="8"/>
      <c r="I12" s="8"/>
      <c r="J12" s="8" t="s">
        <v>55</v>
      </c>
      <c r="K12" s="8" t="s">
        <v>56</v>
      </c>
      <c r="L12" s="12" t="s">
        <v>57</v>
      </c>
      <c r="M12" s="13">
        <v>46235.0</v>
      </c>
      <c r="N12" s="14">
        <v>46249.0</v>
      </c>
      <c r="O12" s="12"/>
      <c r="P12" s="6"/>
      <c r="Q12" s="6"/>
      <c r="R12" s="6"/>
      <c r="S12" s="6"/>
      <c r="T12" s="6"/>
      <c r="U12" s="6"/>
      <c r="V12" s="16"/>
    </row>
    <row r="13">
      <c r="A13" s="18">
        <f t="shared" si="1"/>
        <v>12</v>
      </c>
      <c r="B13" s="18" t="s">
        <v>48</v>
      </c>
      <c r="C13" s="18" t="s">
        <v>49</v>
      </c>
      <c r="D13" s="18" t="s">
        <v>50</v>
      </c>
      <c r="E13" s="18" t="s">
        <v>51</v>
      </c>
      <c r="F13" s="18" t="s">
        <v>118</v>
      </c>
      <c r="G13" s="18" t="s">
        <v>120</v>
      </c>
      <c r="H13" s="18"/>
      <c r="I13" s="18"/>
      <c r="J13" s="18" t="s">
        <v>55</v>
      </c>
      <c r="K13" s="18" t="s">
        <v>56</v>
      </c>
      <c r="L13" s="21" t="s">
        <v>57</v>
      </c>
      <c r="M13" s="23">
        <v>46235.0</v>
      </c>
      <c r="N13" s="24">
        <v>46249.0</v>
      </c>
      <c r="O13" s="21"/>
      <c r="P13" s="25"/>
      <c r="Q13" s="25"/>
      <c r="R13" s="25"/>
      <c r="S13" s="25"/>
      <c r="T13" s="25"/>
      <c r="U13" s="25"/>
      <c r="V13" s="44"/>
      <c r="W13" s="26"/>
      <c r="X13" s="26"/>
      <c r="Y13" s="26"/>
      <c r="Z13" s="26"/>
      <c r="AA13" s="26"/>
      <c r="AB13" s="26"/>
      <c r="AC13" s="26"/>
      <c r="AD13" s="26"/>
      <c r="AE13" s="26"/>
    </row>
    <row r="14">
      <c r="A14" s="8">
        <f t="shared" si="1"/>
        <v>13</v>
      </c>
      <c r="B14" s="8" t="s">
        <v>48</v>
      </c>
      <c r="C14" s="8" t="s">
        <v>49</v>
      </c>
      <c r="D14" s="8" t="s">
        <v>50</v>
      </c>
      <c r="E14" s="8" t="s">
        <v>51</v>
      </c>
      <c r="F14" s="8" t="s">
        <v>129</v>
      </c>
      <c r="G14" s="8" t="s">
        <v>132</v>
      </c>
      <c r="H14" s="8"/>
      <c r="I14" s="8"/>
      <c r="J14" s="8" t="s">
        <v>55</v>
      </c>
      <c r="K14" s="8" t="s">
        <v>56</v>
      </c>
      <c r="L14" s="12" t="s">
        <v>57</v>
      </c>
      <c r="M14" s="13">
        <v>46235.0</v>
      </c>
      <c r="N14" s="14">
        <v>46249.0</v>
      </c>
      <c r="O14" s="64"/>
      <c r="P14" s="6"/>
      <c r="Q14" s="6"/>
      <c r="R14" s="6"/>
      <c r="S14" s="6"/>
      <c r="T14" s="6"/>
      <c r="U14" s="6"/>
      <c r="V14" s="16"/>
    </row>
    <row r="15">
      <c r="A15" s="8">
        <f t="shared" si="1"/>
        <v>14</v>
      </c>
      <c r="B15" s="8" t="s">
        <v>48</v>
      </c>
      <c r="C15" s="8" t="s">
        <v>49</v>
      </c>
      <c r="D15" s="8" t="s">
        <v>50</v>
      </c>
      <c r="E15" s="8" t="s">
        <v>51</v>
      </c>
      <c r="F15" s="8" t="s">
        <v>141</v>
      </c>
      <c r="G15" s="8" t="s">
        <v>143</v>
      </c>
      <c r="H15" s="8"/>
      <c r="I15" s="8"/>
      <c r="J15" s="8" t="s">
        <v>55</v>
      </c>
      <c r="K15" s="8" t="s">
        <v>56</v>
      </c>
      <c r="L15" s="12" t="s">
        <v>57</v>
      </c>
      <c r="M15" s="13">
        <v>46235.0</v>
      </c>
      <c r="N15" s="14">
        <v>46249.0</v>
      </c>
      <c r="O15" s="64"/>
      <c r="P15" s="6"/>
      <c r="Q15" s="6"/>
      <c r="R15" s="6"/>
      <c r="S15" s="6"/>
      <c r="T15" s="6"/>
      <c r="U15" s="6"/>
      <c r="V15" s="16"/>
    </row>
    <row r="16">
      <c r="A16" s="8">
        <f t="shared" si="1"/>
        <v>15</v>
      </c>
      <c r="B16" s="8" t="s">
        <v>48</v>
      </c>
      <c r="C16" s="8" t="s">
        <v>49</v>
      </c>
      <c r="D16" s="8" t="s">
        <v>50</v>
      </c>
      <c r="E16" s="8" t="s">
        <v>51</v>
      </c>
      <c r="F16" s="8" t="s">
        <v>148</v>
      </c>
      <c r="G16" s="8" t="s">
        <v>149</v>
      </c>
      <c r="H16" s="8"/>
      <c r="I16" s="8"/>
      <c r="J16" s="8" t="s">
        <v>55</v>
      </c>
      <c r="K16" s="8" t="s">
        <v>56</v>
      </c>
      <c r="L16" s="12" t="s">
        <v>57</v>
      </c>
      <c r="M16" s="13">
        <v>46235.0</v>
      </c>
      <c r="N16" s="14">
        <v>46249.0</v>
      </c>
      <c r="O16" s="12"/>
      <c r="P16" s="6"/>
      <c r="Q16" s="6"/>
      <c r="R16" s="6"/>
      <c r="S16" s="6"/>
      <c r="T16" s="6"/>
      <c r="U16" s="6"/>
      <c r="V16" s="16"/>
    </row>
    <row r="17">
      <c r="A17" s="8">
        <f t="shared" si="1"/>
        <v>16</v>
      </c>
      <c r="B17" s="8" t="s">
        <v>48</v>
      </c>
      <c r="C17" s="8" t="s">
        <v>49</v>
      </c>
      <c r="D17" s="8" t="s">
        <v>50</v>
      </c>
      <c r="E17" s="8" t="s">
        <v>51</v>
      </c>
      <c r="F17" s="8" t="s">
        <v>154</v>
      </c>
      <c r="G17" s="8" t="s">
        <v>155</v>
      </c>
      <c r="H17" s="8"/>
      <c r="I17" s="8"/>
      <c r="J17" s="8" t="s">
        <v>55</v>
      </c>
      <c r="K17" s="8" t="s">
        <v>56</v>
      </c>
      <c r="L17" s="12" t="s">
        <v>57</v>
      </c>
      <c r="M17" s="13">
        <v>46235.0</v>
      </c>
      <c r="N17" s="14">
        <v>46249.0</v>
      </c>
      <c r="O17" s="64"/>
      <c r="P17" s="6"/>
      <c r="Q17" s="6"/>
      <c r="R17" s="6"/>
      <c r="S17" s="6"/>
      <c r="T17" s="6"/>
      <c r="U17" s="6"/>
      <c r="V17" s="6"/>
    </row>
    <row r="18">
      <c r="A18" s="8">
        <f t="shared" si="1"/>
        <v>17</v>
      </c>
      <c r="B18" s="8" t="s">
        <v>48</v>
      </c>
      <c r="C18" s="8" t="s">
        <v>49</v>
      </c>
      <c r="D18" s="8" t="s">
        <v>50</v>
      </c>
      <c r="E18" s="8" t="s">
        <v>51</v>
      </c>
      <c r="F18" s="8" t="s">
        <v>160</v>
      </c>
      <c r="G18" s="8" t="s">
        <v>161</v>
      </c>
      <c r="H18" s="8"/>
      <c r="I18" s="8"/>
      <c r="J18" s="8" t="s">
        <v>55</v>
      </c>
      <c r="K18" s="8" t="s">
        <v>56</v>
      </c>
      <c r="L18" s="12" t="s">
        <v>57</v>
      </c>
      <c r="M18" s="13">
        <v>46235.0</v>
      </c>
      <c r="N18" s="14">
        <v>46249.0</v>
      </c>
      <c r="O18" s="12"/>
      <c r="P18" s="6"/>
      <c r="Q18" s="6"/>
      <c r="R18" s="6"/>
      <c r="S18" s="6"/>
      <c r="T18" s="6"/>
      <c r="U18" s="6"/>
      <c r="V18" s="16"/>
    </row>
    <row r="19">
      <c r="A19" s="8">
        <f t="shared" si="1"/>
        <v>18</v>
      </c>
      <c r="B19" s="8" t="s">
        <v>48</v>
      </c>
      <c r="C19" s="8" t="s">
        <v>49</v>
      </c>
      <c r="D19" s="8" t="s">
        <v>50</v>
      </c>
      <c r="E19" s="8" t="s">
        <v>51</v>
      </c>
      <c r="F19" s="8" t="s">
        <v>169</v>
      </c>
      <c r="G19" s="8" t="s">
        <v>170</v>
      </c>
      <c r="H19" s="8"/>
      <c r="I19" s="8"/>
      <c r="J19" s="8" t="s">
        <v>55</v>
      </c>
      <c r="K19" s="8" t="s">
        <v>56</v>
      </c>
      <c r="L19" s="12" t="s">
        <v>57</v>
      </c>
      <c r="M19" s="13">
        <v>46235.0</v>
      </c>
      <c r="N19" s="14">
        <v>46249.0</v>
      </c>
      <c r="O19" s="64"/>
      <c r="P19" s="6"/>
      <c r="Q19" s="6"/>
      <c r="R19" s="6"/>
      <c r="S19" s="6"/>
      <c r="T19" s="6"/>
      <c r="U19" s="6"/>
      <c r="V19" s="16"/>
    </row>
    <row r="20">
      <c r="A20" s="8">
        <f t="shared" si="1"/>
        <v>19</v>
      </c>
      <c r="B20" s="8" t="s">
        <v>48</v>
      </c>
      <c r="C20" s="8" t="s">
        <v>49</v>
      </c>
      <c r="D20" s="8" t="s">
        <v>50</v>
      </c>
      <c r="E20" s="8" t="s">
        <v>51</v>
      </c>
      <c r="F20" s="8" t="s">
        <v>177</v>
      </c>
      <c r="G20" s="8" t="s">
        <v>178</v>
      </c>
      <c r="H20" s="8"/>
      <c r="I20" s="8"/>
      <c r="J20" s="8" t="s">
        <v>55</v>
      </c>
      <c r="K20" s="8" t="s">
        <v>56</v>
      </c>
      <c r="L20" s="12" t="s">
        <v>57</v>
      </c>
      <c r="M20" s="13">
        <v>46235.0</v>
      </c>
      <c r="N20" s="14">
        <v>46249.0</v>
      </c>
      <c r="O20" s="12"/>
      <c r="P20" s="6"/>
      <c r="Q20" s="6"/>
      <c r="R20" s="6"/>
      <c r="S20" s="6"/>
      <c r="T20" s="6"/>
      <c r="U20" s="6"/>
      <c r="V20" s="16"/>
    </row>
    <row r="21">
      <c r="A21" s="8">
        <f t="shared" si="1"/>
        <v>20</v>
      </c>
      <c r="B21" s="8" t="s">
        <v>48</v>
      </c>
      <c r="C21" s="8" t="s">
        <v>49</v>
      </c>
      <c r="D21" s="8" t="s">
        <v>50</v>
      </c>
      <c r="E21" s="8" t="s">
        <v>51</v>
      </c>
      <c r="F21" s="8" t="s">
        <v>183</v>
      </c>
      <c r="G21" s="8" t="s">
        <v>184</v>
      </c>
      <c r="H21" s="8"/>
      <c r="I21" s="8"/>
      <c r="J21" s="8" t="s">
        <v>55</v>
      </c>
      <c r="K21" s="8" t="s">
        <v>56</v>
      </c>
      <c r="L21" s="12" t="s">
        <v>57</v>
      </c>
      <c r="M21" s="13">
        <v>46235.0</v>
      </c>
      <c r="N21" s="14">
        <v>46249.0</v>
      </c>
      <c r="O21" s="64"/>
      <c r="P21" s="6"/>
      <c r="Q21" s="6"/>
      <c r="R21" s="6"/>
      <c r="S21" s="6"/>
      <c r="T21" s="6"/>
      <c r="U21" s="6"/>
      <c r="V21" s="6"/>
    </row>
    <row r="22">
      <c r="A22" s="8">
        <f t="shared" si="1"/>
        <v>21</v>
      </c>
      <c r="B22" s="8" t="s">
        <v>48</v>
      </c>
      <c r="C22" s="8" t="s">
        <v>49</v>
      </c>
      <c r="D22" s="8" t="s">
        <v>50</v>
      </c>
      <c r="E22" s="8" t="s">
        <v>51</v>
      </c>
      <c r="F22" s="8" t="s">
        <v>188</v>
      </c>
      <c r="G22" s="8" t="s">
        <v>190</v>
      </c>
      <c r="H22" s="8"/>
      <c r="I22" s="8"/>
      <c r="J22" s="8" t="s">
        <v>55</v>
      </c>
      <c r="K22" s="8" t="s">
        <v>56</v>
      </c>
      <c r="L22" s="12" t="s">
        <v>57</v>
      </c>
      <c r="M22" s="13">
        <v>46235.0</v>
      </c>
      <c r="N22" s="14">
        <v>46249.0</v>
      </c>
      <c r="O22" s="12"/>
      <c r="P22" s="6"/>
      <c r="Q22" s="6"/>
      <c r="R22" s="6"/>
      <c r="S22" s="6"/>
      <c r="T22" s="6"/>
      <c r="U22" s="6"/>
      <c r="V22" s="6"/>
    </row>
    <row r="23">
      <c r="A23" s="8">
        <f t="shared" si="1"/>
        <v>22</v>
      </c>
      <c r="B23" s="8" t="s">
        <v>48</v>
      </c>
      <c r="C23" s="8" t="s">
        <v>49</v>
      </c>
      <c r="D23" s="8" t="s">
        <v>50</v>
      </c>
      <c r="E23" s="8" t="s">
        <v>51</v>
      </c>
      <c r="F23" s="8" t="s">
        <v>194</v>
      </c>
      <c r="G23" s="8" t="s">
        <v>195</v>
      </c>
      <c r="H23" s="8"/>
      <c r="I23" s="8"/>
      <c r="J23" s="8" t="s">
        <v>55</v>
      </c>
      <c r="K23" s="8" t="s">
        <v>56</v>
      </c>
      <c r="L23" s="12" t="s">
        <v>57</v>
      </c>
      <c r="M23" s="13">
        <v>46235.0</v>
      </c>
      <c r="N23" s="14">
        <v>46249.0</v>
      </c>
      <c r="O23" s="12"/>
      <c r="P23" s="6"/>
      <c r="Q23" s="6"/>
      <c r="R23" s="6"/>
      <c r="S23" s="6"/>
      <c r="T23" s="6"/>
      <c r="U23" s="6"/>
      <c r="V23" s="16"/>
    </row>
    <row r="24">
      <c r="A24" s="8">
        <f t="shared" si="1"/>
        <v>23</v>
      </c>
      <c r="B24" s="8" t="s">
        <v>48</v>
      </c>
      <c r="C24" s="8" t="s">
        <v>49</v>
      </c>
      <c r="D24" s="8" t="s">
        <v>50</v>
      </c>
      <c r="E24" s="8" t="s">
        <v>51</v>
      </c>
      <c r="F24" s="8" t="s">
        <v>202</v>
      </c>
      <c r="G24" s="8" t="s">
        <v>203</v>
      </c>
      <c r="H24" s="8"/>
      <c r="I24" s="8"/>
      <c r="J24" s="8" t="s">
        <v>55</v>
      </c>
      <c r="K24" s="8" t="s">
        <v>56</v>
      </c>
      <c r="L24" s="12" t="s">
        <v>57</v>
      </c>
      <c r="M24" s="13">
        <v>46235.0</v>
      </c>
      <c r="N24" s="14">
        <v>46249.0</v>
      </c>
      <c r="O24" s="12"/>
      <c r="P24" s="6"/>
      <c r="Q24" s="6"/>
      <c r="R24" s="6"/>
      <c r="S24" s="6"/>
      <c r="T24" s="6"/>
      <c r="U24" s="6"/>
      <c r="V24" s="16"/>
    </row>
    <row r="25">
      <c r="A25" s="8">
        <f t="shared" si="1"/>
        <v>24</v>
      </c>
      <c r="B25" s="8" t="s">
        <v>48</v>
      </c>
      <c r="C25" s="8" t="s">
        <v>49</v>
      </c>
      <c r="D25" s="8" t="s">
        <v>50</v>
      </c>
      <c r="E25" s="8" t="s">
        <v>51</v>
      </c>
      <c r="F25" s="8" t="s">
        <v>210</v>
      </c>
      <c r="G25" s="8" t="s">
        <v>212</v>
      </c>
      <c r="H25" s="8"/>
      <c r="I25" s="8"/>
      <c r="J25" s="8" t="s">
        <v>55</v>
      </c>
      <c r="K25" s="8" t="s">
        <v>56</v>
      </c>
      <c r="L25" s="12" t="s">
        <v>57</v>
      </c>
      <c r="M25" s="13">
        <v>46235.0</v>
      </c>
      <c r="N25" s="14">
        <v>46249.0</v>
      </c>
      <c r="O25" s="12"/>
      <c r="P25" s="6"/>
      <c r="Q25" s="6"/>
      <c r="R25" s="6"/>
      <c r="S25" s="6"/>
      <c r="T25" s="6"/>
      <c r="U25" s="6"/>
      <c r="V25" s="16"/>
    </row>
    <row r="26">
      <c r="A26" s="8">
        <v>25.0</v>
      </c>
      <c r="B26" s="8" t="s">
        <v>48</v>
      </c>
      <c r="C26" s="8" t="s">
        <v>49</v>
      </c>
      <c r="D26" s="8" t="s">
        <v>50</v>
      </c>
      <c r="E26" s="8" t="s">
        <v>51</v>
      </c>
      <c r="F26" s="8" t="s">
        <v>219</v>
      </c>
      <c r="G26" s="8" t="s">
        <v>221</v>
      </c>
      <c r="H26" s="8"/>
      <c r="I26" s="8"/>
      <c r="J26" s="8" t="s">
        <v>55</v>
      </c>
      <c r="K26" s="8" t="s">
        <v>56</v>
      </c>
      <c r="L26" s="12" t="s">
        <v>57</v>
      </c>
      <c r="M26" s="13">
        <v>46235.0</v>
      </c>
      <c r="N26" s="14">
        <v>46249.0</v>
      </c>
      <c r="O26" s="64"/>
      <c r="P26" s="6"/>
      <c r="Q26" s="6"/>
      <c r="R26" s="6"/>
      <c r="S26" s="6"/>
      <c r="T26" s="6"/>
      <c r="U26" s="6"/>
      <c r="V26" s="16"/>
    </row>
    <row r="27">
      <c r="A27" s="8">
        <v>26.0</v>
      </c>
      <c r="B27" s="8" t="s">
        <v>48</v>
      </c>
      <c r="C27" s="8" t="s">
        <v>49</v>
      </c>
      <c r="D27" s="8" t="s">
        <v>50</v>
      </c>
      <c r="E27" s="8" t="s">
        <v>51</v>
      </c>
      <c r="F27" s="8" t="s">
        <v>225</v>
      </c>
      <c r="G27" s="8" t="s">
        <v>226</v>
      </c>
      <c r="H27" s="8"/>
      <c r="I27" s="8"/>
      <c r="J27" s="8" t="s">
        <v>55</v>
      </c>
      <c r="K27" s="8" t="s">
        <v>56</v>
      </c>
      <c r="L27" s="12" t="s">
        <v>57</v>
      </c>
      <c r="M27" s="72">
        <v>46235.0</v>
      </c>
      <c r="N27" s="73">
        <v>46249.0</v>
      </c>
      <c r="O27" s="64"/>
      <c r="P27" s="6"/>
      <c r="Q27" s="6"/>
      <c r="R27" s="6"/>
      <c r="S27" s="6"/>
      <c r="T27" s="6"/>
      <c r="U27" s="6"/>
      <c r="V27" s="6"/>
    </row>
    <row r="28">
      <c r="A28" s="8">
        <v>27.0</v>
      </c>
      <c r="B28" s="8" t="s">
        <v>48</v>
      </c>
      <c r="C28" s="8" t="s">
        <v>49</v>
      </c>
      <c r="D28" s="8" t="s">
        <v>50</v>
      </c>
      <c r="E28" s="8" t="s">
        <v>51</v>
      </c>
      <c r="F28" s="8" t="s">
        <v>232</v>
      </c>
      <c r="G28" s="8" t="s">
        <v>234</v>
      </c>
      <c r="H28" s="8"/>
      <c r="I28" s="8"/>
      <c r="J28" s="8" t="s">
        <v>55</v>
      </c>
      <c r="K28" s="8" t="s">
        <v>56</v>
      </c>
      <c r="L28" s="12" t="s">
        <v>57</v>
      </c>
      <c r="M28" s="72">
        <v>46235.0</v>
      </c>
      <c r="N28" s="73">
        <v>46249.0</v>
      </c>
      <c r="O28" s="12"/>
      <c r="P28" s="6"/>
      <c r="Q28" s="6"/>
      <c r="R28" s="6"/>
      <c r="S28" s="6"/>
      <c r="T28" s="6"/>
      <c r="U28" s="6"/>
      <c r="V28" s="16"/>
    </row>
    <row r="29">
      <c r="A29" s="74"/>
      <c r="B29" s="74"/>
      <c r="C29" s="74"/>
      <c r="D29" s="74"/>
      <c r="E29" s="74"/>
      <c r="F29" s="74"/>
      <c r="G29" s="74"/>
      <c r="H29" s="74"/>
      <c r="I29" s="74"/>
      <c r="J29" s="74"/>
      <c r="K29" s="74"/>
      <c r="L29" s="75"/>
      <c r="M29" s="74"/>
      <c r="N29" s="75"/>
      <c r="O29" s="76"/>
      <c r="P29" s="6"/>
      <c r="Q29" s="6"/>
      <c r="R29" s="6"/>
      <c r="S29" s="6"/>
      <c r="T29" s="6"/>
      <c r="U29" s="6"/>
      <c r="V29" s="16"/>
    </row>
    <row r="30">
      <c r="A30" s="74"/>
      <c r="B30" s="74"/>
      <c r="C30" s="74"/>
      <c r="D30" s="74"/>
      <c r="E30" s="74"/>
      <c r="F30" s="74"/>
      <c r="G30" s="74"/>
      <c r="H30" s="74"/>
      <c r="I30" s="74"/>
      <c r="J30" s="74"/>
      <c r="K30" s="74"/>
      <c r="L30" s="75"/>
      <c r="M30" s="74"/>
      <c r="N30" s="75"/>
      <c r="O30" s="75"/>
      <c r="P30" s="6"/>
      <c r="Q30" s="6"/>
      <c r="R30" s="6"/>
      <c r="S30" s="6"/>
      <c r="T30" s="6"/>
      <c r="U30" s="6"/>
      <c r="V30" s="6"/>
    </row>
    <row r="31">
      <c r="A31" s="74"/>
      <c r="B31" s="74"/>
      <c r="C31" s="74"/>
      <c r="D31" s="74"/>
      <c r="E31" s="74"/>
      <c r="F31" s="74"/>
      <c r="G31" s="74"/>
      <c r="H31" s="74"/>
      <c r="I31" s="74"/>
      <c r="J31" s="74"/>
      <c r="K31" s="74"/>
      <c r="L31" s="75"/>
      <c r="M31" s="74"/>
      <c r="N31" s="75"/>
      <c r="O31" s="75"/>
      <c r="P31" s="6"/>
      <c r="Q31" s="6"/>
      <c r="R31" s="6"/>
      <c r="S31" s="6"/>
      <c r="T31" s="6"/>
      <c r="U31" s="6"/>
      <c r="V31" s="16"/>
    </row>
    <row r="32">
      <c r="A32" s="74"/>
      <c r="B32" s="74"/>
      <c r="C32" s="74"/>
      <c r="D32" s="74"/>
      <c r="E32" s="74"/>
      <c r="F32" s="74"/>
      <c r="G32" s="74"/>
      <c r="H32" s="74"/>
      <c r="I32" s="74"/>
      <c r="J32" s="74"/>
      <c r="K32" s="74"/>
      <c r="L32" s="75"/>
      <c r="M32" s="74"/>
      <c r="N32" s="75"/>
      <c r="O32" s="75"/>
      <c r="P32" s="6"/>
      <c r="Q32" s="6"/>
      <c r="R32" s="6"/>
      <c r="S32" s="6"/>
      <c r="T32" s="6"/>
      <c r="U32" s="6"/>
      <c r="V32" s="16"/>
    </row>
    <row r="33">
      <c r="A33" s="74"/>
      <c r="B33" s="74"/>
      <c r="C33" s="74"/>
      <c r="D33" s="74"/>
      <c r="E33" s="74"/>
      <c r="F33" s="74"/>
      <c r="G33" s="74"/>
      <c r="H33" s="74"/>
      <c r="I33" s="74"/>
      <c r="J33" s="74"/>
      <c r="K33" s="74"/>
      <c r="L33" s="75"/>
      <c r="M33" s="74"/>
      <c r="N33" s="75"/>
      <c r="O33" s="76"/>
      <c r="P33" s="6"/>
      <c r="Q33" s="6"/>
      <c r="R33" s="6"/>
      <c r="S33" s="6"/>
      <c r="T33" s="6"/>
      <c r="U33" s="6"/>
      <c r="V33" s="6"/>
    </row>
    <row r="34">
      <c r="A34" s="74"/>
      <c r="B34" s="74"/>
      <c r="C34" s="74"/>
      <c r="D34" s="74"/>
      <c r="E34" s="74"/>
      <c r="F34" s="74"/>
      <c r="G34" s="74"/>
      <c r="H34" s="74"/>
      <c r="I34" s="74"/>
      <c r="J34" s="74"/>
      <c r="K34" s="74"/>
      <c r="L34" s="75"/>
      <c r="M34" s="74"/>
      <c r="N34" s="75"/>
      <c r="O34" s="75"/>
      <c r="P34" s="6"/>
      <c r="Q34" s="6"/>
      <c r="R34" s="6"/>
      <c r="S34" s="6"/>
      <c r="T34" s="6"/>
      <c r="U34" s="6"/>
      <c r="V34" s="6"/>
    </row>
    <row r="35">
      <c r="A35" s="74"/>
      <c r="B35" s="74"/>
      <c r="C35" s="74"/>
      <c r="D35" s="74"/>
      <c r="E35" s="74"/>
      <c r="F35" s="74"/>
      <c r="G35" s="74"/>
      <c r="H35" s="74"/>
      <c r="I35" s="74"/>
      <c r="J35" s="74"/>
      <c r="K35" s="74"/>
      <c r="L35" s="75"/>
      <c r="M35" s="74"/>
      <c r="N35" s="75"/>
      <c r="O35" s="75"/>
      <c r="P35" s="6"/>
      <c r="Q35" s="6"/>
      <c r="R35" s="6"/>
      <c r="S35" s="6"/>
      <c r="T35" s="6"/>
      <c r="U35" s="6"/>
      <c r="V35" s="16"/>
    </row>
    <row r="36">
      <c r="A36" s="74"/>
      <c r="B36" s="74"/>
      <c r="C36" s="74"/>
      <c r="D36" s="74"/>
      <c r="E36" s="74"/>
      <c r="F36" s="74"/>
      <c r="G36" s="74"/>
      <c r="H36" s="74"/>
      <c r="I36" s="74"/>
      <c r="J36" s="74"/>
      <c r="K36" s="74"/>
      <c r="L36" s="75"/>
      <c r="M36" s="74"/>
      <c r="N36" s="75"/>
      <c r="O36" s="75"/>
      <c r="P36" s="6"/>
      <c r="Q36" s="6"/>
      <c r="R36" s="6"/>
      <c r="S36" s="6"/>
      <c r="T36" s="6"/>
      <c r="U36" s="6"/>
      <c r="V36" s="16"/>
    </row>
    <row r="37">
      <c r="A37" s="74"/>
      <c r="B37" s="74"/>
      <c r="C37" s="74"/>
      <c r="D37" s="74"/>
      <c r="E37" s="74"/>
      <c r="F37" s="74"/>
      <c r="G37" s="74"/>
      <c r="H37" s="74"/>
      <c r="I37" s="74"/>
      <c r="J37" s="74"/>
      <c r="K37" s="74"/>
      <c r="L37" s="75"/>
      <c r="M37" s="74"/>
      <c r="N37" s="75"/>
      <c r="O37" s="75"/>
      <c r="P37" s="6"/>
      <c r="Q37" s="6"/>
      <c r="R37" s="6"/>
      <c r="S37" s="6"/>
      <c r="T37" s="6"/>
      <c r="U37" s="6"/>
      <c r="V37" s="6"/>
    </row>
    <row r="38">
      <c r="A38" s="74"/>
      <c r="B38" s="74"/>
      <c r="C38" s="74"/>
      <c r="D38" s="74"/>
      <c r="E38" s="74"/>
      <c r="F38" s="74"/>
      <c r="G38" s="74"/>
      <c r="H38" s="74"/>
      <c r="I38" s="74"/>
      <c r="J38" s="74"/>
      <c r="K38" s="74"/>
      <c r="L38" s="75"/>
      <c r="M38" s="74"/>
      <c r="N38" s="75"/>
      <c r="O38" s="76"/>
      <c r="P38" s="6"/>
      <c r="Q38" s="6"/>
      <c r="R38" s="6"/>
      <c r="S38" s="6"/>
      <c r="T38" s="6"/>
      <c r="U38" s="6"/>
      <c r="V38" s="16"/>
    </row>
    <row r="39">
      <c r="A39" s="74"/>
      <c r="B39" s="74"/>
      <c r="C39" s="74"/>
      <c r="D39" s="74"/>
      <c r="E39" s="74"/>
      <c r="F39" s="74"/>
      <c r="G39" s="74"/>
      <c r="H39" s="74"/>
      <c r="I39" s="74"/>
      <c r="J39" s="74"/>
      <c r="K39" s="74"/>
      <c r="L39" s="75"/>
      <c r="M39" s="74"/>
      <c r="N39" s="75"/>
      <c r="O39" s="76"/>
      <c r="P39" s="6"/>
      <c r="Q39" s="6"/>
      <c r="R39" s="6"/>
      <c r="S39" s="6"/>
      <c r="T39" s="6"/>
      <c r="U39" s="6"/>
      <c r="V39" s="16"/>
    </row>
    <row r="40">
      <c r="A40" s="74"/>
      <c r="B40" s="74"/>
      <c r="C40" s="74"/>
      <c r="D40" s="74"/>
      <c r="E40" s="74"/>
      <c r="F40" s="74"/>
      <c r="G40" s="74"/>
      <c r="H40" s="74"/>
      <c r="I40" s="74"/>
      <c r="J40" s="74"/>
      <c r="K40" s="74"/>
      <c r="L40" s="75"/>
      <c r="M40" s="74"/>
      <c r="N40" s="75"/>
      <c r="O40" s="75"/>
      <c r="P40" s="6"/>
      <c r="Q40" s="6"/>
      <c r="R40" s="6"/>
      <c r="S40" s="6"/>
      <c r="T40" s="6"/>
      <c r="U40" s="6"/>
      <c r="V40" s="16"/>
    </row>
    <row r="41">
      <c r="A41" s="74"/>
      <c r="B41" s="74"/>
      <c r="C41" s="74"/>
      <c r="D41" s="74"/>
      <c r="E41" s="74"/>
      <c r="F41" s="74"/>
      <c r="G41" s="74"/>
      <c r="H41" s="74"/>
      <c r="I41" s="74"/>
      <c r="J41" s="74"/>
      <c r="K41" s="74"/>
      <c r="L41" s="75"/>
      <c r="M41" s="74"/>
      <c r="N41" s="75"/>
      <c r="O41" s="76"/>
      <c r="P41" s="6"/>
      <c r="Q41" s="6"/>
      <c r="R41" s="6"/>
      <c r="S41" s="6"/>
      <c r="T41" s="6"/>
      <c r="U41" s="6"/>
      <c r="V41" s="6"/>
    </row>
    <row r="42">
      <c r="A42" s="83"/>
      <c r="B42" s="83"/>
      <c r="C42" s="83"/>
      <c r="D42" s="83"/>
      <c r="E42" s="83"/>
      <c r="F42" s="83"/>
      <c r="G42" s="83"/>
      <c r="H42" s="83"/>
      <c r="I42" s="83"/>
      <c r="J42" s="83"/>
      <c r="K42" s="83"/>
      <c r="L42" s="83"/>
      <c r="M42" s="83"/>
      <c r="N42" s="83"/>
      <c r="O42" s="83"/>
    </row>
    <row r="43">
      <c r="A43" s="83"/>
      <c r="B43" s="83"/>
      <c r="C43" s="83"/>
      <c r="D43" s="83"/>
      <c r="E43" s="83"/>
      <c r="F43" s="83"/>
      <c r="G43" s="83"/>
      <c r="H43" s="83"/>
      <c r="I43" s="83"/>
      <c r="J43" s="83"/>
      <c r="K43" s="83"/>
      <c r="L43" s="83"/>
      <c r="M43" s="83"/>
      <c r="N43" s="83"/>
      <c r="O43" s="83"/>
    </row>
    <row r="44">
      <c r="A44" s="83"/>
      <c r="B44" s="83"/>
      <c r="C44" s="83"/>
      <c r="D44" s="83"/>
      <c r="E44" s="83"/>
      <c r="F44" s="83"/>
      <c r="G44" s="83"/>
      <c r="H44" s="83"/>
      <c r="I44" s="83"/>
      <c r="J44" s="83"/>
      <c r="K44" s="83"/>
      <c r="L44" s="83"/>
      <c r="M44" s="83"/>
      <c r="N44" s="83"/>
      <c r="O44" s="83"/>
    </row>
    <row r="45">
      <c r="A45" s="83"/>
      <c r="B45" s="83"/>
      <c r="C45" s="83"/>
      <c r="D45" s="83"/>
      <c r="E45" s="83"/>
      <c r="F45" s="83"/>
      <c r="G45" s="83"/>
      <c r="H45" s="83"/>
      <c r="I45" s="83"/>
      <c r="J45" s="83"/>
      <c r="K45" s="83"/>
      <c r="L45" s="83"/>
      <c r="M45" s="83"/>
      <c r="N45" s="83"/>
      <c r="O45" s="83"/>
    </row>
    <row r="46">
      <c r="A46" s="83"/>
      <c r="B46" s="83"/>
      <c r="C46" s="83"/>
      <c r="D46" s="83"/>
      <c r="E46" s="83"/>
      <c r="F46" s="83"/>
      <c r="G46" s="83"/>
      <c r="H46" s="83"/>
      <c r="I46" s="83"/>
      <c r="J46" s="83"/>
      <c r="K46" s="83"/>
      <c r="L46" s="83"/>
      <c r="M46" s="83"/>
      <c r="N46" s="83"/>
      <c r="O46" s="83"/>
    </row>
    <row r="47">
      <c r="A47" s="83"/>
      <c r="B47" s="83"/>
      <c r="C47" s="83"/>
      <c r="D47" s="83"/>
      <c r="E47" s="83"/>
      <c r="F47" s="83"/>
      <c r="G47" s="83"/>
      <c r="H47" s="83"/>
      <c r="I47" s="83"/>
      <c r="J47" s="83"/>
      <c r="K47" s="83"/>
      <c r="L47" s="83"/>
      <c r="M47" s="83"/>
      <c r="N47" s="83"/>
      <c r="O47" s="83"/>
    </row>
    <row r="48">
      <c r="A48" s="83"/>
      <c r="B48" s="83"/>
      <c r="C48" s="83"/>
      <c r="D48" s="83"/>
      <c r="E48" s="83"/>
      <c r="F48" s="83"/>
      <c r="G48" s="83"/>
      <c r="H48" s="83"/>
      <c r="I48" s="83"/>
      <c r="J48" s="83"/>
      <c r="K48" s="83"/>
      <c r="L48" s="83"/>
      <c r="M48" s="83"/>
      <c r="N48" s="83"/>
      <c r="O48" s="83"/>
    </row>
    <row r="49">
      <c r="A49" s="83"/>
      <c r="B49" s="83"/>
      <c r="C49" s="83"/>
      <c r="D49" s="83"/>
      <c r="E49" s="83"/>
      <c r="F49" s="83"/>
      <c r="G49" s="83"/>
      <c r="H49" s="83"/>
      <c r="I49" s="83"/>
      <c r="J49" s="83"/>
      <c r="K49" s="83"/>
      <c r="L49" s="83"/>
      <c r="M49" s="83"/>
      <c r="N49" s="83"/>
      <c r="O49" s="83"/>
    </row>
    <row r="50">
      <c r="A50" s="83"/>
      <c r="B50" s="83"/>
      <c r="C50" s="83"/>
      <c r="D50" s="83"/>
      <c r="E50" s="83"/>
      <c r="F50" s="83"/>
      <c r="G50" s="83"/>
      <c r="H50" s="83"/>
      <c r="I50" s="83"/>
      <c r="J50" s="83"/>
      <c r="K50" s="83"/>
      <c r="L50" s="83"/>
      <c r="M50" s="83"/>
      <c r="N50" s="83"/>
      <c r="O50" s="83"/>
    </row>
    <row r="51">
      <c r="A51" s="83"/>
      <c r="B51" s="83"/>
      <c r="C51" s="83"/>
      <c r="D51" s="83"/>
      <c r="E51" s="83"/>
      <c r="F51" s="83"/>
      <c r="G51" s="83"/>
      <c r="H51" s="83"/>
      <c r="I51" s="83"/>
      <c r="J51" s="83"/>
      <c r="K51" s="83"/>
      <c r="L51" s="83"/>
      <c r="M51" s="83"/>
      <c r="N51" s="83"/>
      <c r="O51" s="83"/>
    </row>
    <row r="52">
      <c r="A52" s="83"/>
      <c r="B52" s="83"/>
      <c r="C52" s="83"/>
      <c r="D52" s="83"/>
      <c r="E52" s="83"/>
      <c r="F52" s="83"/>
      <c r="G52" s="83"/>
      <c r="H52" s="83"/>
      <c r="I52" s="83"/>
      <c r="J52" s="83"/>
      <c r="K52" s="83"/>
      <c r="L52" s="83"/>
      <c r="M52" s="83"/>
      <c r="N52" s="83"/>
      <c r="O52" s="83"/>
    </row>
    <row r="53">
      <c r="A53" s="83"/>
      <c r="B53" s="83"/>
      <c r="C53" s="83"/>
      <c r="D53" s="83"/>
      <c r="E53" s="83"/>
      <c r="F53" s="83"/>
      <c r="G53" s="83"/>
      <c r="H53" s="83"/>
      <c r="I53" s="83"/>
      <c r="J53" s="83"/>
      <c r="K53" s="83"/>
      <c r="L53" s="83"/>
      <c r="M53" s="83"/>
      <c r="N53" s="83"/>
      <c r="O53" s="83"/>
    </row>
    <row r="54">
      <c r="A54" s="83"/>
      <c r="B54" s="83"/>
      <c r="C54" s="83"/>
      <c r="D54" s="83"/>
      <c r="E54" s="83"/>
      <c r="F54" s="83"/>
      <c r="G54" s="83"/>
      <c r="H54" s="83"/>
      <c r="I54" s="83"/>
      <c r="J54" s="83"/>
      <c r="K54" s="83"/>
      <c r="L54" s="83"/>
      <c r="M54" s="83"/>
      <c r="N54" s="83"/>
      <c r="O54" s="83"/>
    </row>
    <row r="55">
      <c r="A55" s="83"/>
      <c r="B55" s="83"/>
      <c r="C55" s="83"/>
      <c r="D55" s="83"/>
      <c r="E55" s="83"/>
      <c r="F55" s="83"/>
      <c r="G55" s="83"/>
      <c r="H55" s="83"/>
      <c r="I55" s="83"/>
      <c r="J55" s="83"/>
      <c r="K55" s="83"/>
      <c r="L55" s="83"/>
      <c r="M55" s="83"/>
      <c r="N55" s="83"/>
      <c r="O55" s="83"/>
    </row>
    <row r="56">
      <c r="A56" s="83"/>
      <c r="B56" s="83"/>
      <c r="C56" s="83"/>
      <c r="D56" s="83"/>
      <c r="E56" s="83"/>
      <c r="F56" s="83"/>
      <c r="G56" s="83"/>
      <c r="H56" s="83"/>
      <c r="I56" s="83"/>
      <c r="J56" s="83"/>
      <c r="K56" s="83"/>
      <c r="L56" s="83"/>
      <c r="M56" s="83"/>
      <c r="N56" s="83"/>
      <c r="O56" s="83"/>
    </row>
    <row r="57">
      <c r="A57" s="83"/>
      <c r="B57" s="83"/>
      <c r="C57" s="83"/>
      <c r="D57" s="83"/>
      <c r="E57" s="83"/>
      <c r="F57" s="83"/>
      <c r="G57" s="83"/>
      <c r="H57" s="83"/>
      <c r="I57" s="83"/>
      <c r="J57" s="83"/>
      <c r="K57" s="83"/>
      <c r="L57" s="83"/>
      <c r="M57" s="83"/>
      <c r="N57" s="83"/>
      <c r="O57" s="83"/>
    </row>
    <row r="58">
      <c r="A58" s="83"/>
      <c r="B58" s="83"/>
      <c r="C58" s="83"/>
      <c r="D58" s="83"/>
      <c r="E58" s="83"/>
      <c r="F58" s="83"/>
      <c r="G58" s="83"/>
      <c r="H58" s="83"/>
      <c r="I58" s="83"/>
      <c r="J58" s="83"/>
      <c r="K58" s="83"/>
      <c r="L58" s="83"/>
      <c r="M58" s="83"/>
      <c r="N58" s="83"/>
      <c r="O58" s="83"/>
    </row>
    <row r="59">
      <c r="A59" s="83"/>
      <c r="B59" s="83"/>
      <c r="C59" s="83"/>
      <c r="D59" s="83"/>
      <c r="E59" s="83"/>
      <c r="F59" s="83"/>
      <c r="G59" s="83"/>
      <c r="H59" s="83"/>
      <c r="I59" s="83"/>
      <c r="J59" s="83"/>
      <c r="K59" s="83"/>
      <c r="L59" s="83"/>
      <c r="M59" s="83"/>
      <c r="N59" s="83"/>
      <c r="O59" s="83"/>
    </row>
    <row r="60">
      <c r="A60" s="83"/>
      <c r="B60" s="83"/>
      <c r="C60" s="83"/>
      <c r="D60" s="83"/>
      <c r="E60" s="83"/>
      <c r="F60" s="83"/>
      <c r="G60" s="83"/>
      <c r="H60" s="83"/>
      <c r="I60" s="83"/>
      <c r="J60" s="83"/>
      <c r="K60" s="83"/>
      <c r="L60" s="83"/>
      <c r="M60" s="83"/>
      <c r="N60" s="83"/>
      <c r="O60" s="83"/>
    </row>
    <row r="61">
      <c r="A61" s="83"/>
      <c r="B61" s="83"/>
      <c r="C61" s="83"/>
      <c r="D61" s="83"/>
      <c r="E61" s="83"/>
      <c r="F61" s="83"/>
      <c r="G61" s="83"/>
      <c r="H61" s="83"/>
      <c r="I61" s="83"/>
      <c r="J61" s="83"/>
      <c r="K61" s="83"/>
      <c r="L61" s="83"/>
      <c r="M61" s="83"/>
      <c r="N61" s="83"/>
      <c r="O61" s="83"/>
    </row>
    <row r="62">
      <c r="A62" s="83"/>
      <c r="B62" s="83"/>
      <c r="C62" s="83"/>
      <c r="D62" s="83"/>
      <c r="E62" s="83"/>
      <c r="F62" s="83"/>
      <c r="G62" s="83"/>
      <c r="H62" s="83"/>
      <c r="I62" s="83"/>
      <c r="J62" s="83"/>
      <c r="K62" s="83"/>
      <c r="L62" s="83"/>
      <c r="M62" s="83"/>
      <c r="N62" s="83"/>
      <c r="O62" s="83"/>
    </row>
    <row r="63">
      <c r="A63" s="83"/>
      <c r="B63" s="83"/>
      <c r="C63" s="83"/>
      <c r="D63" s="83"/>
      <c r="E63" s="83"/>
      <c r="F63" s="83"/>
      <c r="G63" s="83"/>
      <c r="H63" s="83"/>
      <c r="I63" s="83"/>
      <c r="J63" s="83"/>
      <c r="K63" s="83"/>
      <c r="L63" s="83"/>
      <c r="M63" s="83"/>
      <c r="N63" s="83"/>
      <c r="O63" s="83"/>
    </row>
    <row r="64">
      <c r="A64" s="83"/>
      <c r="B64" s="83"/>
      <c r="C64" s="83"/>
      <c r="D64" s="83"/>
      <c r="E64" s="83"/>
      <c r="F64" s="83"/>
      <c r="G64" s="83"/>
      <c r="H64" s="83"/>
      <c r="I64" s="83"/>
      <c r="J64" s="83"/>
      <c r="K64" s="83"/>
      <c r="L64" s="83"/>
      <c r="M64" s="83"/>
      <c r="N64" s="83"/>
      <c r="O64" s="83"/>
    </row>
    <row r="65">
      <c r="A65" s="83"/>
      <c r="B65" s="83"/>
      <c r="C65" s="83"/>
      <c r="D65" s="83"/>
      <c r="E65" s="83"/>
      <c r="F65" s="83"/>
      <c r="G65" s="83"/>
      <c r="H65" s="83"/>
      <c r="I65" s="83"/>
      <c r="J65" s="83"/>
      <c r="K65" s="83"/>
      <c r="L65" s="83"/>
      <c r="M65" s="83"/>
      <c r="N65" s="83"/>
      <c r="O65" s="83"/>
    </row>
    <row r="66">
      <c r="A66" s="83"/>
      <c r="B66" s="83"/>
      <c r="C66" s="83"/>
      <c r="D66" s="83"/>
      <c r="E66" s="83"/>
      <c r="F66" s="83"/>
      <c r="G66" s="83"/>
      <c r="H66" s="83"/>
      <c r="I66" s="83"/>
      <c r="J66" s="83"/>
      <c r="K66" s="83"/>
      <c r="L66" s="83"/>
      <c r="M66" s="83"/>
      <c r="N66" s="83"/>
      <c r="O66" s="83"/>
    </row>
    <row r="67">
      <c r="A67" s="83"/>
      <c r="B67" s="83"/>
      <c r="C67" s="83"/>
      <c r="D67" s="83"/>
      <c r="E67" s="83"/>
      <c r="F67" s="83"/>
      <c r="G67" s="83"/>
      <c r="H67" s="83"/>
      <c r="I67" s="83"/>
      <c r="J67" s="83"/>
      <c r="K67" s="83"/>
      <c r="L67" s="83"/>
      <c r="M67" s="83"/>
      <c r="N67" s="83"/>
      <c r="O67" s="83"/>
    </row>
    <row r="68">
      <c r="A68" s="83"/>
      <c r="B68" s="83"/>
      <c r="C68" s="83"/>
      <c r="D68" s="83"/>
      <c r="E68" s="83"/>
      <c r="F68" s="83"/>
      <c r="G68" s="83"/>
      <c r="H68" s="83"/>
      <c r="I68" s="83"/>
      <c r="J68" s="83"/>
      <c r="K68" s="83"/>
      <c r="L68" s="83"/>
      <c r="M68" s="83"/>
      <c r="N68" s="83"/>
      <c r="O68" s="83"/>
    </row>
    <row r="69">
      <c r="A69" s="83"/>
      <c r="B69" s="83"/>
      <c r="C69" s="83"/>
      <c r="D69" s="83"/>
      <c r="E69" s="83"/>
      <c r="F69" s="83"/>
      <c r="G69" s="83"/>
      <c r="H69" s="83"/>
      <c r="I69" s="83"/>
      <c r="J69" s="83"/>
      <c r="K69" s="83"/>
      <c r="L69" s="83"/>
      <c r="M69" s="83"/>
      <c r="N69" s="83"/>
      <c r="O69" s="83"/>
    </row>
    <row r="70">
      <c r="A70" s="83"/>
      <c r="B70" s="83"/>
      <c r="C70" s="83"/>
      <c r="D70" s="83"/>
      <c r="E70" s="83"/>
      <c r="F70" s="83"/>
      <c r="G70" s="83"/>
      <c r="H70" s="83"/>
      <c r="I70" s="83"/>
      <c r="J70" s="83"/>
      <c r="K70" s="83"/>
      <c r="L70" s="83"/>
      <c r="M70" s="83"/>
      <c r="N70" s="83"/>
      <c r="O70" s="83"/>
    </row>
    <row r="71">
      <c r="A71" s="83"/>
      <c r="B71" s="83"/>
      <c r="C71" s="83"/>
      <c r="D71" s="83"/>
      <c r="E71" s="83"/>
      <c r="F71" s="83"/>
      <c r="G71" s="83"/>
      <c r="H71" s="83"/>
      <c r="I71" s="83"/>
      <c r="J71" s="83"/>
      <c r="K71" s="83"/>
      <c r="L71" s="83"/>
      <c r="M71" s="83"/>
      <c r="N71" s="83"/>
      <c r="O71" s="83"/>
    </row>
    <row r="72">
      <c r="A72" s="83"/>
      <c r="B72" s="83"/>
      <c r="C72" s="83"/>
      <c r="D72" s="83"/>
      <c r="E72" s="83"/>
      <c r="F72" s="83"/>
      <c r="G72" s="83"/>
      <c r="H72" s="83"/>
      <c r="I72" s="83"/>
      <c r="J72" s="83"/>
      <c r="K72" s="83"/>
      <c r="L72" s="83"/>
      <c r="M72" s="83"/>
      <c r="N72" s="83"/>
      <c r="O72" s="83"/>
    </row>
    <row r="73">
      <c r="A73" s="83"/>
      <c r="B73" s="83"/>
      <c r="C73" s="83"/>
      <c r="D73" s="83"/>
      <c r="E73" s="83"/>
      <c r="F73" s="83"/>
      <c r="G73" s="83"/>
      <c r="H73" s="83"/>
      <c r="I73" s="83"/>
      <c r="J73" s="83"/>
      <c r="K73" s="83"/>
      <c r="L73" s="83"/>
      <c r="M73" s="83"/>
      <c r="N73" s="83"/>
      <c r="O73" s="83"/>
    </row>
    <row r="74">
      <c r="A74" s="83"/>
      <c r="B74" s="83"/>
      <c r="C74" s="83"/>
      <c r="D74" s="83"/>
      <c r="E74" s="83"/>
      <c r="F74" s="83"/>
      <c r="G74" s="83"/>
      <c r="H74" s="83"/>
      <c r="I74" s="83"/>
      <c r="J74" s="83"/>
      <c r="K74" s="83"/>
      <c r="L74" s="83"/>
      <c r="M74" s="83"/>
      <c r="N74" s="83"/>
      <c r="O74" s="83"/>
    </row>
    <row r="75">
      <c r="A75" s="83"/>
      <c r="B75" s="83"/>
      <c r="C75" s="83"/>
      <c r="D75" s="83"/>
      <c r="E75" s="83"/>
      <c r="F75" s="83"/>
      <c r="G75" s="83"/>
      <c r="H75" s="83"/>
      <c r="I75" s="83"/>
      <c r="J75" s="83"/>
      <c r="K75" s="83"/>
      <c r="L75" s="83"/>
      <c r="M75" s="83"/>
      <c r="N75" s="83"/>
      <c r="O75" s="83"/>
    </row>
    <row r="76">
      <c r="A76" s="83"/>
      <c r="B76" s="83"/>
      <c r="C76" s="83"/>
      <c r="D76" s="83"/>
      <c r="E76" s="83"/>
      <c r="F76" s="83"/>
      <c r="G76" s="83"/>
      <c r="H76" s="83"/>
      <c r="I76" s="83"/>
      <c r="J76" s="83"/>
      <c r="K76" s="83"/>
      <c r="L76" s="83"/>
      <c r="M76" s="83"/>
      <c r="N76" s="83"/>
      <c r="O76" s="83"/>
    </row>
    <row r="77">
      <c r="A77" s="83"/>
      <c r="B77" s="83"/>
      <c r="C77" s="83"/>
      <c r="D77" s="83"/>
      <c r="E77" s="83"/>
      <c r="F77" s="83"/>
      <c r="G77" s="83"/>
      <c r="H77" s="83"/>
      <c r="I77" s="83"/>
      <c r="J77" s="83"/>
      <c r="K77" s="83"/>
      <c r="L77" s="83"/>
      <c r="M77" s="83"/>
      <c r="N77" s="83"/>
      <c r="O77" s="83"/>
    </row>
    <row r="78">
      <c r="A78" s="83"/>
      <c r="B78" s="83"/>
      <c r="C78" s="83"/>
      <c r="D78" s="83"/>
      <c r="E78" s="83"/>
      <c r="F78" s="83"/>
      <c r="G78" s="83"/>
      <c r="H78" s="83"/>
      <c r="I78" s="83"/>
      <c r="J78" s="83"/>
      <c r="K78" s="83"/>
      <c r="L78" s="83"/>
      <c r="M78" s="83"/>
      <c r="N78" s="83"/>
      <c r="O78" s="83"/>
    </row>
    <row r="79">
      <c r="A79" s="83"/>
      <c r="B79" s="83"/>
      <c r="C79" s="83"/>
      <c r="D79" s="83"/>
      <c r="E79" s="83"/>
      <c r="F79" s="83"/>
      <c r="G79" s="83"/>
      <c r="H79" s="83"/>
      <c r="I79" s="83"/>
      <c r="J79" s="83"/>
      <c r="K79" s="83"/>
      <c r="L79" s="83"/>
      <c r="M79" s="83"/>
      <c r="N79" s="83"/>
      <c r="O79" s="83"/>
    </row>
    <row r="80">
      <c r="A80" s="83"/>
      <c r="B80" s="83"/>
      <c r="C80" s="83"/>
      <c r="D80" s="83"/>
      <c r="E80" s="83"/>
      <c r="F80" s="83"/>
      <c r="G80" s="83"/>
      <c r="H80" s="83"/>
      <c r="I80" s="83"/>
      <c r="J80" s="83"/>
      <c r="K80" s="83"/>
      <c r="L80" s="83"/>
      <c r="M80" s="83"/>
      <c r="N80" s="83"/>
      <c r="O80" s="83"/>
    </row>
    <row r="81">
      <c r="A81" s="83"/>
      <c r="B81" s="83"/>
      <c r="C81" s="83"/>
      <c r="D81" s="83"/>
      <c r="E81" s="83"/>
      <c r="F81" s="83"/>
      <c r="G81" s="83"/>
      <c r="H81" s="83"/>
      <c r="I81" s="83"/>
      <c r="J81" s="83"/>
      <c r="K81" s="83"/>
      <c r="L81" s="83"/>
      <c r="M81" s="83"/>
      <c r="N81" s="83"/>
      <c r="O81" s="83"/>
    </row>
    <row r="82">
      <c r="A82" s="83"/>
      <c r="B82" s="83"/>
      <c r="C82" s="83"/>
      <c r="D82" s="83"/>
      <c r="E82" s="83"/>
      <c r="F82" s="83"/>
      <c r="G82" s="83"/>
      <c r="H82" s="83"/>
      <c r="I82" s="83"/>
      <c r="J82" s="83"/>
      <c r="K82" s="83"/>
      <c r="L82" s="83"/>
      <c r="M82" s="83"/>
      <c r="N82" s="83"/>
      <c r="O82" s="83"/>
    </row>
    <row r="83">
      <c r="A83" s="83"/>
      <c r="B83" s="83"/>
      <c r="C83" s="83"/>
      <c r="D83" s="83"/>
      <c r="E83" s="83"/>
      <c r="F83" s="83"/>
      <c r="G83" s="83"/>
      <c r="H83" s="83"/>
      <c r="I83" s="83"/>
      <c r="J83" s="83"/>
      <c r="K83" s="83"/>
      <c r="L83" s="83"/>
      <c r="M83" s="83"/>
      <c r="N83" s="83"/>
      <c r="O83" s="83"/>
    </row>
    <row r="84">
      <c r="A84" s="83"/>
      <c r="B84" s="83"/>
      <c r="C84" s="83"/>
      <c r="D84" s="83"/>
      <c r="E84" s="83"/>
      <c r="F84" s="83"/>
      <c r="G84" s="83"/>
      <c r="H84" s="83"/>
      <c r="I84" s="83"/>
      <c r="J84" s="83"/>
      <c r="K84" s="83"/>
      <c r="L84" s="83"/>
      <c r="M84" s="83"/>
      <c r="N84" s="83"/>
      <c r="O84" s="83"/>
    </row>
    <row r="85">
      <c r="A85" s="83"/>
      <c r="B85" s="83"/>
      <c r="C85" s="83"/>
      <c r="D85" s="83"/>
      <c r="E85" s="83"/>
      <c r="F85" s="83"/>
      <c r="G85" s="83"/>
      <c r="H85" s="83"/>
      <c r="I85" s="83"/>
      <c r="J85" s="83"/>
      <c r="K85" s="83"/>
      <c r="L85" s="83"/>
      <c r="M85" s="83"/>
      <c r="N85" s="83"/>
      <c r="O85" s="83"/>
    </row>
    <row r="86">
      <c r="A86" s="83"/>
      <c r="B86" s="83"/>
      <c r="C86" s="83"/>
      <c r="D86" s="83"/>
      <c r="E86" s="83"/>
      <c r="F86" s="83"/>
      <c r="G86" s="83"/>
      <c r="H86" s="83"/>
      <c r="I86" s="83"/>
      <c r="J86" s="83"/>
      <c r="K86" s="83"/>
      <c r="L86" s="83"/>
      <c r="M86" s="83"/>
      <c r="N86" s="83"/>
      <c r="O86" s="83"/>
    </row>
    <row r="87">
      <c r="A87" s="83"/>
      <c r="B87" s="83"/>
      <c r="C87" s="83"/>
      <c r="D87" s="83"/>
      <c r="E87" s="83"/>
      <c r="F87" s="83"/>
      <c r="G87" s="83"/>
      <c r="H87" s="83"/>
      <c r="I87" s="83"/>
      <c r="J87" s="83"/>
      <c r="K87" s="83"/>
      <c r="L87" s="83"/>
      <c r="M87" s="83"/>
      <c r="N87" s="83"/>
      <c r="O87" s="83"/>
    </row>
    <row r="88">
      <c r="A88" s="83"/>
      <c r="B88" s="83"/>
      <c r="C88" s="83"/>
      <c r="D88" s="83"/>
      <c r="E88" s="83"/>
      <c r="F88" s="83"/>
      <c r="G88" s="83"/>
      <c r="H88" s="83"/>
      <c r="I88" s="83"/>
      <c r="J88" s="83"/>
      <c r="K88" s="83"/>
      <c r="L88" s="83"/>
      <c r="M88" s="83"/>
      <c r="N88" s="83"/>
      <c r="O88" s="83"/>
    </row>
    <row r="89">
      <c r="A89" s="83"/>
      <c r="B89" s="83"/>
      <c r="C89" s="83"/>
      <c r="D89" s="83"/>
      <c r="E89" s="83"/>
      <c r="F89" s="83"/>
      <c r="G89" s="83"/>
      <c r="H89" s="83"/>
      <c r="I89" s="83"/>
      <c r="J89" s="83"/>
      <c r="K89" s="83"/>
      <c r="L89" s="83"/>
      <c r="M89" s="83"/>
      <c r="N89" s="83"/>
      <c r="O89" s="83"/>
    </row>
    <row r="90">
      <c r="A90" s="83"/>
      <c r="B90" s="83"/>
      <c r="C90" s="83"/>
      <c r="D90" s="83"/>
      <c r="E90" s="83"/>
      <c r="F90" s="83"/>
      <c r="G90" s="83"/>
      <c r="H90" s="83"/>
      <c r="I90" s="83"/>
      <c r="J90" s="83"/>
      <c r="K90" s="83"/>
      <c r="L90" s="83"/>
      <c r="M90" s="83"/>
      <c r="N90" s="83"/>
      <c r="O90" s="83"/>
    </row>
    <row r="91">
      <c r="A91" s="83"/>
      <c r="B91" s="83"/>
      <c r="C91" s="83"/>
      <c r="D91" s="83"/>
      <c r="E91" s="83"/>
      <c r="F91" s="83"/>
      <c r="G91" s="83"/>
      <c r="H91" s="83"/>
      <c r="I91" s="83"/>
      <c r="J91" s="83"/>
      <c r="K91" s="83"/>
      <c r="L91" s="83"/>
      <c r="M91" s="83"/>
      <c r="N91" s="83"/>
      <c r="O91" s="83"/>
    </row>
    <row r="92">
      <c r="A92" s="83"/>
      <c r="B92" s="83"/>
      <c r="C92" s="83"/>
      <c r="D92" s="83"/>
      <c r="E92" s="83"/>
      <c r="F92" s="83"/>
      <c r="G92" s="83"/>
      <c r="H92" s="83"/>
      <c r="I92" s="83"/>
      <c r="J92" s="83"/>
      <c r="K92" s="83"/>
      <c r="L92" s="83"/>
      <c r="M92" s="83"/>
      <c r="N92" s="83"/>
      <c r="O92" s="83"/>
    </row>
    <row r="93">
      <c r="A93" s="83"/>
      <c r="B93" s="83"/>
      <c r="C93" s="83"/>
      <c r="D93" s="83"/>
      <c r="E93" s="83"/>
      <c r="F93" s="83"/>
      <c r="G93" s="83"/>
      <c r="H93" s="83"/>
      <c r="I93" s="83"/>
      <c r="J93" s="83"/>
      <c r="K93" s="83"/>
      <c r="L93" s="83"/>
      <c r="M93" s="83"/>
      <c r="N93" s="83"/>
      <c r="O93" s="83"/>
    </row>
    <row r="94">
      <c r="A94" s="83"/>
      <c r="B94" s="83"/>
      <c r="C94" s="83"/>
      <c r="D94" s="83"/>
      <c r="E94" s="83"/>
      <c r="F94" s="83"/>
      <c r="G94" s="83"/>
      <c r="H94" s="83"/>
      <c r="I94" s="83"/>
      <c r="J94" s="83"/>
      <c r="K94" s="83"/>
      <c r="L94" s="83"/>
      <c r="M94" s="83"/>
      <c r="N94" s="83"/>
      <c r="O94" s="83"/>
    </row>
    <row r="95">
      <c r="A95" s="83"/>
      <c r="B95" s="83"/>
      <c r="C95" s="83"/>
      <c r="D95" s="83"/>
      <c r="E95" s="83"/>
      <c r="F95" s="83"/>
      <c r="G95" s="83"/>
      <c r="H95" s="83"/>
      <c r="I95" s="83"/>
      <c r="J95" s="83"/>
      <c r="K95" s="83"/>
      <c r="L95" s="83"/>
      <c r="M95" s="83"/>
      <c r="N95" s="83"/>
      <c r="O95" s="83"/>
    </row>
    <row r="96">
      <c r="A96" s="83"/>
      <c r="B96" s="83"/>
      <c r="C96" s="83"/>
      <c r="D96" s="83"/>
      <c r="E96" s="83"/>
      <c r="F96" s="83"/>
      <c r="G96" s="83"/>
      <c r="H96" s="83"/>
      <c r="I96" s="83"/>
      <c r="J96" s="83"/>
      <c r="K96" s="83"/>
      <c r="L96" s="83"/>
      <c r="M96" s="83"/>
      <c r="N96" s="83"/>
      <c r="O96" s="83"/>
    </row>
    <row r="97">
      <c r="A97" s="83"/>
      <c r="B97" s="83"/>
      <c r="C97" s="83"/>
      <c r="D97" s="83"/>
      <c r="E97" s="83"/>
      <c r="F97" s="83"/>
      <c r="G97" s="83"/>
      <c r="H97" s="83"/>
      <c r="I97" s="83"/>
      <c r="J97" s="83"/>
      <c r="K97" s="83"/>
      <c r="L97" s="83"/>
      <c r="M97" s="83"/>
      <c r="N97" s="83"/>
      <c r="O97" s="83"/>
    </row>
    <row r="98">
      <c r="A98" s="83"/>
      <c r="B98" s="83"/>
      <c r="C98" s="83"/>
      <c r="D98" s="83"/>
      <c r="E98" s="83"/>
      <c r="F98" s="83"/>
      <c r="G98" s="83"/>
      <c r="H98" s="83"/>
      <c r="I98" s="83"/>
      <c r="J98" s="83"/>
      <c r="K98" s="83"/>
      <c r="L98" s="83"/>
      <c r="M98" s="83"/>
      <c r="N98" s="83"/>
      <c r="O98" s="83"/>
    </row>
    <row r="99">
      <c r="A99" s="83"/>
      <c r="B99" s="83"/>
      <c r="C99" s="83"/>
      <c r="D99" s="83"/>
      <c r="E99" s="83"/>
      <c r="F99" s="83"/>
      <c r="G99" s="83"/>
      <c r="H99" s="83"/>
      <c r="I99" s="83"/>
      <c r="J99" s="83"/>
      <c r="K99" s="83"/>
      <c r="L99" s="83"/>
      <c r="M99" s="83"/>
      <c r="N99" s="83"/>
      <c r="O99" s="83"/>
    </row>
    <row r="100">
      <c r="A100" s="83"/>
      <c r="B100" s="83"/>
      <c r="C100" s="83"/>
      <c r="D100" s="83"/>
      <c r="E100" s="83"/>
      <c r="F100" s="83"/>
      <c r="G100" s="83"/>
      <c r="H100" s="83"/>
      <c r="I100" s="83"/>
      <c r="J100" s="83"/>
      <c r="K100" s="83"/>
      <c r="L100" s="83"/>
      <c r="M100" s="83"/>
      <c r="N100" s="83"/>
      <c r="O100" s="83"/>
    </row>
    <row r="101">
      <c r="A101" s="83"/>
      <c r="B101" s="83"/>
      <c r="C101" s="83"/>
      <c r="D101" s="83"/>
      <c r="E101" s="83"/>
      <c r="F101" s="83"/>
      <c r="G101" s="83"/>
      <c r="H101" s="83"/>
      <c r="I101" s="83"/>
      <c r="J101" s="83"/>
      <c r="K101" s="83"/>
      <c r="L101" s="83"/>
      <c r="M101" s="83"/>
      <c r="N101" s="83"/>
      <c r="O101" s="83"/>
    </row>
    <row r="102">
      <c r="A102" s="83"/>
      <c r="B102" s="83"/>
      <c r="C102" s="83"/>
      <c r="D102" s="83"/>
      <c r="E102" s="83"/>
      <c r="F102" s="83"/>
      <c r="G102" s="83"/>
      <c r="H102" s="83"/>
      <c r="I102" s="83"/>
      <c r="J102" s="83"/>
      <c r="K102" s="83"/>
      <c r="L102" s="83"/>
      <c r="M102" s="83"/>
      <c r="N102" s="83"/>
      <c r="O102" s="83"/>
    </row>
    <row r="103">
      <c r="A103" s="83"/>
      <c r="B103" s="83"/>
      <c r="C103" s="83"/>
      <c r="D103" s="83"/>
      <c r="E103" s="83"/>
      <c r="F103" s="83"/>
      <c r="G103" s="83"/>
      <c r="H103" s="83"/>
      <c r="I103" s="83"/>
      <c r="J103" s="83"/>
      <c r="K103" s="83"/>
      <c r="L103" s="83"/>
      <c r="M103" s="83"/>
      <c r="N103" s="83"/>
      <c r="O103" s="83"/>
    </row>
    <row r="104">
      <c r="A104" s="83"/>
      <c r="B104" s="83"/>
      <c r="C104" s="83"/>
      <c r="D104" s="83"/>
      <c r="E104" s="83"/>
      <c r="F104" s="83"/>
      <c r="G104" s="83"/>
      <c r="H104" s="83"/>
      <c r="I104" s="83"/>
      <c r="J104" s="83"/>
      <c r="K104" s="83"/>
      <c r="L104" s="83"/>
      <c r="M104" s="83"/>
      <c r="N104" s="83"/>
      <c r="O104" s="83"/>
    </row>
    <row r="105">
      <c r="A105" s="83"/>
      <c r="B105" s="83"/>
      <c r="C105" s="83"/>
      <c r="D105" s="83"/>
      <c r="E105" s="83"/>
      <c r="F105" s="83"/>
      <c r="G105" s="83"/>
      <c r="H105" s="83"/>
      <c r="I105" s="83"/>
      <c r="J105" s="83"/>
      <c r="K105" s="83"/>
      <c r="L105" s="83"/>
      <c r="M105" s="83"/>
      <c r="N105" s="83"/>
      <c r="O105" s="83"/>
    </row>
    <row r="106">
      <c r="A106" s="83"/>
      <c r="B106" s="83"/>
      <c r="C106" s="83"/>
      <c r="D106" s="83"/>
      <c r="E106" s="83"/>
      <c r="F106" s="83"/>
      <c r="G106" s="83"/>
      <c r="H106" s="83"/>
      <c r="I106" s="83"/>
      <c r="J106" s="83"/>
      <c r="K106" s="83"/>
      <c r="L106" s="83"/>
      <c r="M106" s="83"/>
      <c r="N106" s="83"/>
      <c r="O106" s="83"/>
    </row>
    <row r="107">
      <c r="A107" s="83"/>
      <c r="B107" s="83"/>
      <c r="C107" s="83"/>
      <c r="D107" s="83"/>
      <c r="E107" s="83"/>
      <c r="F107" s="83"/>
      <c r="G107" s="83"/>
      <c r="H107" s="83"/>
      <c r="I107" s="83"/>
      <c r="J107" s="83"/>
      <c r="K107" s="83"/>
      <c r="L107" s="83"/>
      <c r="M107" s="83"/>
      <c r="N107" s="83"/>
      <c r="O107" s="83"/>
    </row>
    <row r="108">
      <c r="A108" s="83"/>
      <c r="B108" s="83"/>
      <c r="C108" s="83"/>
      <c r="D108" s="83"/>
      <c r="E108" s="83"/>
      <c r="F108" s="83"/>
      <c r="G108" s="83"/>
      <c r="H108" s="83"/>
      <c r="I108" s="83"/>
      <c r="J108" s="83"/>
      <c r="K108" s="83"/>
      <c r="L108" s="83"/>
      <c r="M108" s="83"/>
      <c r="N108" s="83"/>
      <c r="O108" s="83"/>
    </row>
    <row r="109">
      <c r="A109" s="83"/>
      <c r="B109" s="83"/>
      <c r="C109" s="83"/>
      <c r="D109" s="83"/>
      <c r="E109" s="83"/>
      <c r="F109" s="83"/>
      <c r="G109" s="83"/>
      <c r="H109" s="83"/>
      <c r="I109" s="83"/>
      <c r="J109" s="83"/>
      <c r="K109" s="83"/>
      <c r="L109" s="83"/>
      <c r="M109" s="83"/>
      <c r="N109" s="83"/>
      <c r="O109" s="83"/>
    </row>
    <row r="110">
      <c r="A110" s="83"/>
      <c r="B110" s="83"/>
      <c r="C110" s="83"/>
      <c r="D110" s="83"/>
      <c r="E110" s="83"/>
      <c r="F110" s="83"/>
      <c r="G110" s="83"/>
      <c r="H110" s="83"/>
      <c r="I110" s="83"/>
      <c r="J110" s="83"/>
      <c r="K110" s="83"/>
      <c r="L110" s="83"/>
      <c r="M110" s="83"/>
      <c r="N110" s="83"/>
      <c r="O110" s="83"/>
    </row>
    <row r="111">
      <c r="A111" s="83"/>
      <c r="B111" s="83"/>
      <c r="C111" s="83"/>
      <c r="D111" s="83"/>
      <c r="E111" s="83"/>
      <c r="F111" s="83"/>
      <c r="G111" s="83"/>
      <c r="H111" s="83"/>
      <c r="I111" s="83"/>
      <c r="J111" s="83"/>
      <c r="K111" s="83"/>
      <c r="L111" s="83"/>
      <c r="M111" s="83"/>
      <c r="N111" s="83"/>
      <c r="O111" s="83"/>
    </row>
    <row r="112">
      <c r="A112" s="83"/>
      <c r="B112" s="83"/>
      <c r="C112" s="83"/>
      <c r="D112" s="83"/>
      <c r="E112" s="83"/>
      <c r="F112" s="83"/>
      <c r="G112" s="83"/>
      <c r="H112" s="83"/>
      <c r="I112" s="83"/>
      <c r="J112" s="83"/>
      <c r="K112" s="83"/>
      <c r="L112" s="83"/>
      <c r="M112" s="83"/>
      <c r="N112" s="83"/>
      <c r="O112" s="83"/>
    </row>
    <row r="113">
      <c r="A113" s="83"/>
      <c r="B113" s="83"/>
      <c r="C113" s="83"/>
      <c r="D113" s="83"/>
      <c r="E113" s="83"/>
      <c r="F113" s="83"/>
      <c r="G113" s="83"/>
      <c r="H113" s="83"/>
      <c r="I113" s="83"/>
      <c r="J113" s="83"/>
      <c r="K113" s="83"/>
      <c r="L113" s="83"/>
      <c r="M113" s="83"/>
      <c r="N113" s="83"/>
      <c r="O113" s="83"/>
    </row>
    <row r="114">
      <c r="A114" s="83"/>
      <c r="B114" s="83"/>
      <c r="C114" s="83"/>
      <c r="D114" s="83"/>
      <c r="E114" s="83"/>
      <c r="F114" s="83"/>
      <c r="G114" s="83"/>
      <c r="H114" s="83"/>
      <c r="I114" s="83"/>
      <c r="J114" s="83"/>
      <c r="K114" s="83"/>
      <c r="L114" s="83"/>
      <c r="M114" s="83"/>
      <c r="N114" s="83"/>
      <c r="O114" s="83"/>
    </row>
    <row r="115">
      <c r="A115" s="83"/>
      <c r="B115" s="83"/>
      <c r="C115" s="83"/>
      <c r="D115" s="83"/>
      <c r="E115" s="83"/>
      <c r="F115" s="83"/>
      <c r="G115" s="83"/>
      <c r="H115" s="83"/>
      <c r="I115" s="83"/>
      <c r="J115" s="83"/>
      <c r="K115" s="83"/>
      <c r="L115" s="83"/>
      <c r="M115" s="83"/>
      <c r="N115" s="83"/>
      <c r="O115" s="83"/>
    </row>
    <row r="116">
      <c r="A116" s="83"/>
      <c r="B116" s="83"/>
      <c r="C116" s="83"/>
      <c r="D116" s="83"/>
      <c r="E116" s="83"/>
      <c r="F116" s="83"/>
      <c r="G116" s="83"/>
      <c r="H116" s="83"/>
      <c r="I116" s="83"/>
      <c r="J116" s="83"/>
      <c r="K116" s="83"/>
      <c r="L116" s="83"/>
      <c r="M116" s="83"/>
      <c r="N116" s="83"/>
      <c r="O116" s="83"/>
    </row>
    <row r="117">
      <c r="A117" s="83"/>
      <c r="B117" s="83"/>
      <c r="C117" s="83"/>
      <c r="D117" s="83"/>
      <c r="E117" s="83"/>
      <c r="F117" s="83"/>
      <c r="G117" s="83"/>
      <c r="H117" s="83"/>
      <c r="I117" s="83"/>
      <c r="J117" s="83"/>
      <c r="K117" s="83"/>
      <c r="L117" s="83"/>
      <c r="M117" s="83"/>
      <c r="N117" s="83"/>
      <c r="O117" s="83"/>
    </row>
    <row r="118">
      <c r="A118" s="83"/>
      <c r="B118" s="83"/>
      <c r="C118" s="83"/>
      <c r="D118" s="83"/>
      <c r="E118" s="83"/>
      <c r="F118" s="83"/>
      <c r="G118" s="83"/>
      <c r="H118" s="83"/>
      <c r="I118" s="83"/>
      <c r="J118" s="83"/>
      <c r="K118" s="83"/>
      <c r="L118" s="83"/>
      <c r="M118" s="83"/>
      <c r="N118" s="83"/>
      <c r="O118" s="83"/>
    </row>
    <row r="119">
      <c r="A119" s="83"/>
      <c r="B119" s="83"/>
      <c r="C119" s="83"/>
      <c r="D119" s="83"/>
      <c r="E119" s="83"/>
      <c r="F119" s="83"/>
      <c r="G119" s="83"/>
      <c r="H119" s="83"/>
      <c r="I119" s="83"/>
      <c r="J119" s="83"/>
      <c r="K119" s="83"/>
      <c r="L119" s="83"/>
      <c r="M119" s="83"/>
      <c r="N119" s="83"/>
      <c r="O119" s="83"/>
    </row>
    <row r="120">
      <c r="A120" s="83"/>
      <c r="B120" s="83"/>
      <c r="C120" s="83"/>
      <c r="D120" s="83"/>
      <c r="E120" s="83"/>
      <c r="F120" s="83"/>
      <c r="G120" s="83"/>
      <c r="H120" s="83"/>
      <c r="I120" s="83"/>
      <c r="J120" s="83"/>
      <c r="K120" s="83"/>
      <c r="L120" s="83"/>
      <c r="M120" s="83"/>
      <c r="N120" s="83"/>
      <c r="O120" s="83"/>
    </row>
    <row r="121">
      <c r="A121" s="83"/>
      <c r="B121" s="83"/>
      <c r="C121" s="83"/>
      <c r="D121" s="83"/>
      <c r="E121" s="83"/>
      <c r="F121" s="83"/>
      <c r="G121" s="83"/>
      <c r="H121" s="83"/>
      <c r="I121" s="83"/>
      <c r="J121" s="83"/>
      <c r="K121" s="83"/>
      <c r="L121" s="83"/>
      <c r="M121" s="83"/>
      <c r="N121" s="83"/>
      <c r="O121" s="83"/>
    </row>
    <row r="122">
      <c r="A122" s="83"/>
      <c r="B122" s="83"/>
      <c r="C122" s="83"/>
      <c r="D122" s="83"/>
      <c r="E122" s="83"/>
      <c r="F122" s="83"/>
      <c r="G122" s="83"/>
      <c r="H122" s="83"/>
      <c r="I122" s="83"/>
      <c r="J122" s="83"/>
      <c r="K122" s="83"/>
      <c r="L122" s="83"/>
      <c r="M122" s="83"/>
      <c r="N122" s="83"/>
      <c r="O122" s="83"/>
    </row>
    <row r="123">
      <c r="A123" s="83"/>
      <c r="B123" s="83"/>
      <c r="C123" s="83"/>
      <c r="D123" s="83"/>
      <c r="E123" s="83"/>
      <c r="F123" s="83"/>
      <c r="G123" s="83"/>
      <c r="H123" s="83"/>
      <c r="I123" s="83"/>
      <c r="J123" s="83"/>
      <c r="K123" s="83"/>
      <c r="L123" s="83"/>
      <c r="M123" s="83"/>
      <c r="N123" s="83"/>
      <c r="O123" s="83"/>
    </row>
    <row r="124">
      <c r="A124" s="83"/>
      <c r="B124" s="83"/>
      <c r="C124" s="83"/>
      <c r="D124" s="83"/>
      <c r="E124" s="83"/>
      <c r="F124" s="83"/>
      <c r="G124" s="83"/>
      <c r="H124" s="83"/>
      <c r="I124" s="83"/>
      <c r="J124" s="83"/>
      <c r="K124" s="83"/>
      <c r="L124" s="83"/>
      <c r="M124" s="83"/>
      <c r="N124" s="83"/>
      <c r="O124" s="83"/>
    </row>
    <row r="125">
      <c r="A125" s="83"/>
      <c r="B125" s="83"/>
      <c r="C125" s="83"/>
      <c r="D125" s="83"/>
      <c r="E125" s="83"/>
      <c r="F125" s="83"/>
      <c r="G125" s="83"/>
      <c r="H125" s="83"/>
      <c r="I125" s="83"/>
      <c r="J125" s="83"/>
      <c r="K125" s="83"/>
      <c r="L125" s="83"/>
      <c r="M125" s="83"/>
      <c r="N125" s="83"/>
      <c r="O125" s="83"/>
    </row>
    <row r="126">
      <c r="A126" s="83"/>
      <c r="B126" s="83"/>
      <c r="C126" s="83"/>
      <c r="D126" s="83"/>
      <c r="E126" s="83"/>
      <c r="F126" s="83"/>
      <c r="G126" s="83"/>
      <c r="H126" s="83"/>
      <c r="I126" s="83"/>
      <c r="J126" s="83"/>
      <c r="K126" s="83"/>
      <c r="L126" s="83"/>
      <c r="M126" s="83"/>
      <c r="N126" s="83"/>
      <c r="O126" s="83"/>
    </row>
    <row r="127">
      <c r="A127" s="83"/>
      <c r="B127" s="83"/>
      <c r="C127" s="83"/>
      <c r="D127" s="83"/>
      <c r="E127" s="83"/>
      <c r="F127" s="83"/>
      <c r="G127" s="83"/>
      <c r="H127" s="83"/>
      <c r="I127" s="83"/>
      <c r="J127" s="83"/>
      <c r="K127" s="83"/>
      <c r="L127" s="83"/>
      <c r="M127" s="83"/>
      <c r="N127" s="83"/>
      <c r="O127" s="83"/>
    </row>
    <row r="128">
      <c r="A128" s="83"/>
      <c r="B128" s="83"/>
      <c r="C128" s="83"/>
      <c r="D128" s="83"/>
      <c r="E128" s="83"/>
      <c r="F128" s="83"/>
      <c r="G128" s="83"/>
      <c r="H128" s="83"/>
      <c r="I128" s="83"/>
      <c r="J128" s="83"/>
      <c r="K128" s="83"/>
      <c r="L128" s="83"/>
      <c r="M128" s="83"/>
      <c r="N128" s="83"/>
      <c r="O128" s="83"/>
    </row>
    <row r="129">
      <c r="A129" s="83"/>
      <c r="B129" s="83"/>
      <c r="C129" s="83"/>
      <c r="D129" s="83"/>
      <c r="E129" s="83"/>
      <c r="F129" s="83"/>
      <c r="G129" s="83"/>
      <c r="H129" s="83"/>
      <c r="I129" s="83"/>
      <c r="J129" s="83"/>
      <c r="K129" s="83"/>
      <c r="L129" s="83"/>
      <c r="M129" s="83"/>
      <c r="N129" s="83"/>
      <c r="O129" s="83"/>
    </row>
    <row r="130">
      <c r="A130" s="83"/>
      <c r="B130" s="83"/>
      <c r="C130" s="83"/>
      <c r="D130" s="83"/>
      <c r="E130" s="83"/>
      <c r="F130" s="83"/>
      <c r="G130" s="83"/>
      <c r="H130" s="83"/>
      <c r="I130" s="83"/>
      <c r="J130" s="83"/>
      <c r="K130" s="83"/>
      <c r="L130" s="83"/>
      <c r="M130" s="83"/>
      <c r="N130" s="83"/>
      <c r="O130" s="83"/>
    </row>
    <row r="131">
      <c r="A131" s="83"/>
      <c r="B131" s="83"/>
      <c r="C131" s="83"/>
      <c r="D131" s="83"/>
      <c r="E131" s="83"/>
      <c r="F131" s="83"/>
      <c r="G131" s="83"/>
      <c r="H131" s="83"/>
      <c r="I131" s="83"/>
      <c r="J131" s="83"/>
      <c r="K131" s="83"/>
      <c r="L131" s="83"/>
      <c r="M131" s="83"/>
      <c r="N131" s="83"/>
      <c r="O131" s="83"/>
    </row>
    <row r="132">
      <c r="A132" s="83"/>
      <c r="B132" s="83"/>
      <c r="C132" s="83"/>
      <c r="D132" s="83"/>
      <c r="E132" s="83"/>
      <c r="F132" s="83"/>
      <c r="G132" s="83"/>
      <c r="H132" s="83"/>
      <c r="I132" s="83"/>
      <c r="J132" s="83"/>
      <c r="K132" s="83"/>
      <c r="L132" s="83"/>
      <c r="M132" s="83"/>
      <c r="N132" s="83"/>
      <c r="O132" s="83"/>
    </row>
    <row r="133">
      <c r="A133" s="83"/>
      <c r="B133" s="83"/>
      <c r="C133" s="83"/>
      <c r="D133" s="83"/>
      <c r="E133" s="83"/>
      <c r="F133" s="83"/>
      <c r="G133" s="83"/>
      <c r="H133" s="83"/>
      <c r="I133" s="83"/>
      <c r="J133" s="83"/>
      <c r="K133" s="83"/>
      <c r="L133" s="83"/>
      <c r="M133" s="83"/>
      <c r="N133" s="83"/>
      <c r="O133" s="83"/>
    </row>
    <row r="134">
      <c r="A134" s="83"/>
      <c r="B134" s="83"/>
      <c r="C134" s="83"/>
      <c r="D134" s="83"/>
      <c r="E134" s="83"/>
      <c r="F134" s="83"/>
      <c r="G134" s="83"/>
      <c r="H134" s="83"/>
      <c r="I134" s="83"/>
      <c r="J134" s="83"/>
      <c r="K134" s="83"/>
      <c r="L134" s="83"/>
      <c r="M134" s="83"/>
      <c r="N134" s="83"/>
      <c r="O134" s="83"/>
    </row>
    <row r="135">
      <c r="A135" s="83"/>
      <c r="B135" s="83"/>
      <c r="C135" s="83"/>
      <c r="D135" s="83"/>
      <c r="E135" s="83"/>
      <c r="F135" s="83"/>
      <c r="G135" s="83"/>
      <c r="H135" s="83"/>
      <c r="I135" s="83"/>
      <c r="J135" s="83"/>
      <c r="K135" s="83"/>
      <c r="L135" s="83"/>
      <c r="M135" s="83"/>
      <c r="N135" s="83"/>
      <c r="O135" s="83"/>
    </row>
    <row r="136">
      <c r="A136" s="83"/>
      <c r="B136" s="83"/>
      <c r="C136" s="83"/>
      <c r="D136" s="83"/>
      <c r="E136" s="83"/>
      <c r="F136" s="83"/>
      <c r="G136" s="83"/>
      <c r="H136" s="83"/>
      <c r="I136" s="83"/>
      <c r="J136" s="83"/>
      <c r="K136" s="83"/>
      <c r="L136" s="83"/>
      <c r="M136" s="83"/>
      <c r="N136" s="83"/>
      <c r="O136" s="83"/>
    </row>
    <row r="137">
      <c r="A137" s="83"/>
      <c r="B137" s="83"/>
      <c r="C137" s="83"/>
      <c r="D137" s="83"/>
      <c r="E137" s="83"/>
      <c r="F137" s="83"/>
      <c r="G137" s="83"/>
      <c r="H137" s="83"/>
      <c r="I137" s="83"/>
      <c r="J137" s="83"/>
      <c r="K137" s="83"/>
      <c r="L137" s="83"/>
      <c r="M137" s="83"/>
      <c r="N137" s="83"/>
      <c r="O137" s="83"/>
    </row>
    <row r="138">
      <c r="A138" s="83"/>
      <c r="B138" s="83"/>
      <c r="C138" s="83"/>
      <c r="D138" s="83"/>
      <c r="E138" s="83"/>
      <c r="F138" s="83"/>
      <c r="G138" s="83"/>
      <c r="H138" s="83"/>
      <c r="I138" s="83"/>
      <c r="J138" s="83"/>
      <c r="K138" s="83"/>
      <c r="L138" s="83"/>
      <c r="M138" s="83"/>
      <c r="N138" s="83"/>
      <c r="O138" s="83"/>
    </row>
    <row r="139">
      <c r="A139" s="83"/>
      <c r="B139" s="83"/>
      <c r="C139" s="83"/>
      <c r="D139" s="83"/>
      <c r="E139" s="83"/>
      <c r="F139" s="83"/>
      <c r="G139" s="83"/>
      <c r="H139" s="83"/>
      <c r="I139" s="83"/>
      <c r="J139" s="83"/>
      <c r="K139" s="83"/>
      <c r="L139" s="83"/>
      <c r="M139" s="83"/>
      <c r="N139" s="83"/>
      <c r="O139" s="83"/>
    </row>
    <row r="140">
      <c r="A140" s="83"/>
      <c r="B140" s="83"/>
      <c r="C140" s="83"/>
      <c r="D140" s="83"/>
      <c r="E140" s="83"/>
      <c r="F140" s="83"/>
      <c r="G140" s="83"/>
      <c r="H140" s="83"/>
      <c r="I140" s="83"/>
      <c r="J140" s="83"/>
      <c r="K140" s="83"/>
      <c r="L140" s="83"/>
      <c r="M140" s="83"/>
      <c r="N140" s="83"/>
      <c r="O140" s="83"/>
    </row>
    <row r="141">
      <c r="A141" s="83"/>
      <c r="B141" s="83"/>
      <c r="C141" s="83"/>
      <c r="D141" s="83"/>
      <c r="E141" s="83"/>
      <c r="F141" s="83"/>
      <c r="G141" s="83"/>
      <c r="H141" s="83"/>
      <c r="I141" s="83"/>
      <c r="J141" s="83"/>
      <c r="K141" s="83"/>
      <c r="L141" s="83"/>
      <c r="M141" s="83"/>
      <c r="N141" s="83"/>
      <c r="O141" s="83"/>
    </row>
    <row r="142">
      <c r="A142" s="83"/>
      <c r="B142" s="83"/>
      <c r="C142" s="83"/>
      <c r="D142" s="83"/>
      <c r="E142" s="83"/>
      <c r="F142" s="83"/>
      <c r="G142" s="83"/>
      <c r="H142" s="83"/>
      <c r="I142" s="83"/>
      <c r="J142" s="83"/>
      <c r="K142" s="83"/>
      <c r="L142" s="83"/>
      <c r="M142" s="83"/>
      <c r="N142" s="83"/>
      <c r="O142" s="83"/>
    </row>
    <row r="143">
      <c r="A143" s="83"/>
      <c r="B143" s="83"/>
      <c r="C143" s="83"/>
      <c r="D143" s="83"/>
      <c r="E143" s="83"/>
      <c r="F143" s="83"/>
      <c r="G143" s="83"/>
      <c r="H143" s="83"/>
      <c r="I143" s="83"/>
      <c r="J143" s="83"/>
      <c r="K143" s="83"/>
      <c r="L143" s="83"/>
      <c r="M143" s="83"/>
      <c r="N143" s="83"/>
      <c r="O143" s="83"/>
    </row>
    <row r="144">
      <c r="A144" s="83"/>
      <c r="B144" s="83"/>
      <c r="C144" s="83"/>
      <c r="D144" s="83"/>
      <c r="E144" s="83"/>
      <c r="F144" s="83"/>
      <c r="G144" s="83"/>
      <c r="H144" s="83"/>
      <c r="I144" s="83"/>
      <c r="J144" s="83"/>
      <c r="K144" s="83"/>
      <c r="L144" s="83"/>
      <c r="M144" s="83"/>
      <c r="N144" s="83"/>
      <c r="O144" s="83"/>
    </row>
    <row r="145">
      <c r="A145" s="83"/>
      <c r="B145" s="83"/>
      <c r="C145" s="83"/>
      <c r="D145" s="83"/>
      <c r="E145" s="83"/>
      <c r="F145" s="83"/>
      <c r="G145" s="83"/>
      <c r="H145" s="83"/>
      <c r="I145" s="83"/>
      <c r="J145" s="83"/>
      <c r="K145" s="83"/>
      <c r="L145" s="83"/>
      <c r="M145" s="83"/>
      <c r="N145" s="83"/>
      <c r="O145" s="83"/>
    </row>
    <row r="146">
      <c r="A146" s="83"/>
      <c r="B146" s="83"/>
      <c r="C146" s="83"/>
      <c r="D146" s="83"/>
      <c r="E146" s="83"/>
      <c r="F146" s="83"/>
      <c r="G146" s="83"/>
      <c r="H146" s="83"/>
      <c r="I146" s="83"/>
      <c r="J146" s="83"/>
      <c r="K146" s="83"/>
      <c r="L146" s="83"/>
      <c r="M146" s="83"/>
      <c r="N146" s="83"/>
      <c r="O146" s="83"/>
    </row>
    <row r="147">
      <c r="A147" s="83"/>
      <c r="B147" s="83"/>
      <c r="C147" s="83"/>
      <c r="D147" s="83"/>
      <c r="E147" s="83"/>
      <c r="F147" s="83"/>
      <c r="G147" s="83"/>
      <c r="H147" s="83"/>
      <c r="I147" s="83"/>
      <c r="J147" s="83"/>
      <c r="K147" s="83"/>
      <c r="L147" s="83"/>
      <c r="M147" s="83"/>
      <c r="N147" s="83"/>
      <c r="O147" s="83"/>
    </row>
    <row r="148">
      <c r="A148" s="83"/>
      <c r="B148" s="83"/>
      <c r="C148" s="83"/>
      <c r="D148" s="83"/>
      <c r="E148" s="83"/>
      <c r="F148" s="83"/>
      <c r="G148" s="83"/>
      <c r="H148" s="83"/>
      <c r="I148" s="83"/>
      <c r="J148" s="83"/>
      <c r="K148" s="83"/>
      <c r="L148" s="83"/>
      <c r="M148" s="83"/>
      <c r="N148" s="83"/>
      <c r="O148" s="83"/>
    </row>
    <row r="149">
      <c r="A149" s="83"/>
      <c r="B149" s="83"/>
      <c r="C149" s="83"/>
      <c r="D149" s="83"/>
      <c r="E149" s="83"/>
      <c r="F149" s="83"/>
      <c r="G149" s="83"/>
      <c r="H149" s="83"/>
      <c r="I149" s="83"/>
      <c r="J149" s="83"/>
      <c r="K149" s="83"/>
      <c r="L149" s="83"/>
      <c r="M149" s="83"/>
      <c r="N149" s="83"/>
      <c r="O149" s="83"/>
    </row>
    <row r="150">
      <c r="A150" s="83"/>
      <c r="B150" s="83"/>
      <c r="C150" s="83"/>
      <c r="D150" s="83"/>
      <c r="E150" s="83"/>
      <c r="F150" s="83"/>
      <c r="G150" s="83"/>
      <c r="H150" s="83"/>
      <c r="I150" s="83"/>
      <c r="J150" s="83"/>
      <c r="K150" s="83"/>
      <c r="L150" s="83"/>
      <c r="M150" s="83"/>
      <c r="N150" s="83"/>
      <c r="O150" s="83"/>
    </row>
    <row r="151">
      <c r="A151" s="83"/>
      <c r="B151" s="83"/>
      <c r="C151" s="83"/>
      <c r="D151" s="83"/>
      <c r="E151" s="83"/>
      <c r="F151" s="83"/>
      <c r="G151" s="83"/>
      <c r="H151" s="83"/>
      <c r="I151" s="83"/>
      <c r="J151" s="83"/>
      <c r="K151" s="83"/>
      <c r="L151" s="83"/>
      <c r="M151" s="83"/>
      <c r="N151" s="83"/>
      <c r="O151" s="83"/>
    </row>
    <row r="152">
      <c r="A152" s="83"/>
      <c r="B152" s="83"/>
      <c r="C152" s="83"/>
      <c r="D152" s="83"/>
      <c r="E152" s="83"/>
      <c r="F152" s="83"/>
      <c r="G152" s="83"/>
      <c r="H152" s="83"/>
      <c r="I152" s="83"/>
      <c r="J152" s="83"/>
      <c r="K152" s="83"/>
      <c r="L152" s="83"/>
      <c r="M152" s="83"/>
      <c r="N152" s="83"/>
      <c r="O152" s="83"/>
    </row>
    <row r="153">
      <c r="A153" s="83"/>
      <c r="B153" s="83"/>
      <c r="C153" s="83"/>
      <c r="D153" s="83"/>
      <c r="E153" s="83"/>
      <c r="F153" s="83"/>
      <c r="G153" s="83"/>
      <c r="H153" s="83"/>
      <c r="I153" s="83"/>
      <c r="J153" s="83"/>
      <c r="K153" s="83"/>
      <c r="L153" s="83"/>
      <c r="M153" s="83"/>
      <c r="N153" s="83"/>
      <c r="O153" s="83"/>
    </row>
    <row r="154">
      <c r="A154" s="83"/>
      <c r="B154" s="83"/>
      <c r="C154" s="83"/>
      <c r="D154" s="83"/>
      <c r="E154" s="83"/>
      <c r="F154" s="83"/>
      <c r="G154" s="83"/>
      <c r="H154" s="83"/>
      <c r="I154" s="83"/>
      <c r="J154" s="83"/>
      <c r="K154" s="83"/>
      <c r="L154" s="83"/>
      <c r="M154" s="83"/>
      <c r="N154" s="83"/>
      <c r="O154" s="83"/>
    </row>
    <row r="155">
      <c r="A155" s="83"/>
      <c r="B155" s="83"/>
      <c r="C155" s="83"/>
      <c r="D155" s="83"/>
      <c r="E155" s="83"/>
      <c r="F155" s="83"/>
      <c r="G155" s="83"/>
      <c r="H155" s="83"/>
      <c r="I155" s="83"/>
      <c r="J155" s="83"/>
      <c r="K155" s="83"/>
      <c r="L155" s="83"/>
      <c r="M155" s="83"/>
      <c r="N155" s="83"/>
      <c r="O155" s="83"/>
    </row>
    <row r="156">
      <c r="A156" s="83"/>
      <c r="B156" s="83"/>
      <c r="C156" s="83"/>
      <c r="D156" s="83"/>
      <c r="E156" s="83"/>
      <c r="F156" s="83"/>
      <c r="G156" s="83"/>
      <c r="H156" s="83"/>
      <c r="I156" s="83"/>
      <c r="J156" s="83"/>
      <c r="K156" s="83"/>
      <c r="L156" s="83"/>
      <c r="M156" s="83"/>
      <c r="N156" s="83"/>
      <c r="O156" s="83"/>
    </row>
    <row r="157">
      <c r="A157" s="83"/>
      <c r="B157" s="83"/>
      <c r="C157" s="83"/>
      <c r="D157" s="83"/>
      <c r="E157" s="83"/>
      <c r="F157" s="83"/>
      <c r="G157" s="83"/>
      <c r="H157" s="83"/>
      <c r="I157" s="83"/>
      <c r="J157" s="83"/>
      <c r="K157" s="83"/>
      <c r="L157" s="83"/>
      <c r="M157" s="83"/>
      <c r="N157" s="83"/>
      <c r="O157" s="83"/>
    </row>
    <row r="158">
      <c r="A158" s="83"/>
      <c r="B158" s="83"/>
      <c r="C158" s="83"/>
      <c r="D158" s="83"/>
      <c r="E158" s="83"/>
      <c r="F158" s="83"/>
      <c r="G158" s="83"/>
      <c r="H158" s="83"/>
      <c r="I158" s="83"/>
      <c r="J158" s="83"/>
      <c r="K158" s="83"/>
      <c r="L158" s="83"/>
      <c r="M158" s="83"/>
      <c r="N158" s="83"/>
      <c r="O158" s="83"/>
    </row>
    <row r="159">
      <c r="A159" s="83"/>
      <c r="B159" s="83"/>
      <c r="C159" s="83"/>
      <c r="D159" s="83"/>
      <c r="E159" s="83"/>
      <c r="F159" s="83"/>
      <c r="G159" s="83"/>
      <c r="H159" s="83"/>
      <c r="I159" s="83"/>
      <c r="J159" s="83"/>
      <c r="K159" s="83"/>
      <c r="L159" s="83"/>
      <c r="M159" s="83"/>
      <c r="N159" s="83"/>
      <c r="O159" s="83"/>
    </row>
    <row r="160">
      <c r="A160" s="83"/>
      <c r="B160" s="83"/>
      <c r="C160" s="83"/>
      <c r="D160" s="83"/>
      <c r="E160" s="83"/>
      <c r="F160" s="83"/>
      <c r="G160" s="83"/>
      <c r="H160" s="83"/>
      <c r="I160" s="83"/>
      <c r="J160" s="83"/>
      <c r="K160" s="83"/>
      <c r="L160" s="83"/>
      <c r="M160" s="83"/>
      <c r="N160" s="83"/>
      <c r="O160" s="83"/>
    </row>
    <row r="161">
      <c r="A161" s="83"/>
      <c r="B161" s="83"/>
      <c r="C161" s="83"/>
      <c r="D161" s="83"/>
      <c r="E161" s="83"/>
      <c r="F161" s="83"/>
      <c r="G161" s="83"/>
      <c r="H161" s="83"/>
      <c r="I161" s="83"/>
      <c r="J161" s="83"/>
      <c r="K161" s="83"/>
      <c r="L161" s="83"/>
      <c r="M161" s="83"/>
      <c r="N161" s="83"/>
      <c r="O161" s="83"/>
    </row>
    <row r="162">
      <c r="A162" s="83"/>
      <c r="B162" s="83"/>
      <c r="C162" s="83"/>
      <c r="D162" s="83"/>
      <c r="E162" s="83"/>
      <c r="F162" s="83"/>
      <c r="G162" s="83"/>
      <c r="H162" s="83"/>
      <c r="I162" s="83"/>
      <c r="J162" s="83"/>
      <c r="K162" s="83"/>
      <c r="L162" s="83"/>
      <c r="M162" s="83"/>
      <c r="N162" s="83"/>
      <c r="O162" s="83"/>
    </row>
    <row r="163">
      <c r="A163" s="83"/>
      <c r="B163" s="83"/>
      <c r="C163" s="83"/>
      <c r="D163" s="83"/>
      <c r="E163" s="83"/>
      <c r="F163" s="83"/>
      <c r="G163" s="83"/>
      <c r="H163" s="83"/>
      <c r="I163" s="83"/>
      <c r="J163" s="83"/>
      <c r="K163" s="83"/>
      <c r="L163" s="83"/>
      <c r="M163" s="83"/>
      <c r="N163" s="83"/>
      <c r="O163" s="83"/>
    </row>
    <row r="164">
      <c r="A164" s="83"/>
      <c r="B164" s="83"/>
      <c r="C164" s="83"/>
      <c r="D164" s="83"/>
      <c r="E164" s="83"/>
      <c r="F164" s="83"/>
      <c r="G164" s="83"/>
      <c r="H164" s="83"/>
      <c r="I164" s="83"/>
      <c r="J164" s="83"/>
      <c r="K164" s="83"/>
      <c r="L164" s="83"/>
      <c r="M164" s="83"/>
      <c r="N164" s="83"/>
      <c r="O164" s="83"/>
    </row>
    <row r="165">
      <c r="A165" s="83"/>
      <c r="B165" s="83"/>
      <c r="C165" s="83"/>
      <c r="D165" s="83"/>
      <c r="E165" s="83"/>
      <c r="F165" s="83"/>
      <c r="G165" s="83"/>
      <c r="H165" s="83"/>
      <c r="I165" s="83"/>
      <c r="J165" s="83"/>
      <c r="K165" s="83"/>
      <c r="L165" s="83"/>
      <c r="M165" s="83"/>
      <c r="N165" s="83"/>
      <c r="O165" s="83"/>
    </row>
    <row r="166">
      <c r="A166" s="83"/>
      <c r="B166" s="83"/>
      <c r="C166" s="83"/>
      <c r="D166" s="83"/>
      <c r="E166" s="83"/>
      <c r="F166" s="83"/>
      <c r="G166" s="83"/>
      <c r="H166" s="83"/>
      <c r="I166" s="83"/>
      <c r="J166" s="83"/>
      <c r="K166" s="83"/>
      <c r="L166" s="83"/>
      <c r="M166" s="83"/>
      <c r="N166" s="83"/>
      <c r="O166" s="83"/>
    </row>
    <row r="167">
      <c r="A167" s="83"/>
      <c r="B167" s="83"/>
      <c r="C167" s="83"/>
      <c r="D167" s="83"/>
      <c r="E167" s="83"/>
      <c r="F167" s="83"/>
      <c r="G167" s="83"/>
      <c r="H167" s="83"/>
      <c r="I167" s="83"/>
      <c r="J167" s="83"/>
      <c r="K167" s="83"/>
      <c r="L167" s="83"/>
      <c r="M167" s="83"/>
      <c r="N167" s="83"/>
      <c r="O167" s="83"/>
    </row>
    <row r="168">
      <c r="A168" s="83"/>
      <c r="B168" s="83"/>
      <c r="C168" s="83"/>
      <c r="D168" s="83"/>
      <c r="E168" s="83"/>
      <c r="F168" s="83"/>
      <c r="G168" s="83"/>
      <c r="H168" s="83"/>
      <c r="I168" s="83"/>
      <c r="J168" s="83"/>
      <c r="K168" s="83"/>
      <c r="L168" s="83"/>
      <c r="M168" s="83"/>
      <c r="N168" s="83"/>
      <c r="O168" s="83"/>
    </row>
    <row r="169">
      <c r="A169" s="83"/>
      <c r="B169" s="83"/>
      <c r="C169" s="83"/>
      <c r="D169" s="83"/>
      <c r="E169" s="83"/>
      <c r="F169" s="83"/>
      <c r="G169" s="83"/>
      <c r="H169" s="83"/>
      <c r="I169" s="83"/>
      <c r="J169" s="83"/>
      <c r="K169" s="83"/>
      <c r="L169" s="83"/>
      <c r="M169" s="83"/>
      <c r="N169" s="83"/>
      <c r="O169" s="83"/>
    </row>
    <row r="170">
      <c r="A170" s="83"/>
      <c r="B170" s="83"/>
      <c r="C170" s="83"/>
      <c r="D170" s="83"/>
      <c r="E170" s="83"/>
      <c r="F170" s="83"/>
      <c r="G170" s="83"/>
      <c r="H170" s="83"/>
      <c r="I170" s="83"/>
      <c r="J170" s="83"/>
      <c r="K170" s="83"/>
      <c r="L170" s="83"/>
      <c r="M170" s="83"/>
      <c r="N170" s="83"/>
      <c r="O170" s="83"/>
    </row>
    <row r="171">
      <c r="A171" s="83"/>
      <c r="B171" s="83"/>
      <c r="C171" s="83"/>
      <c r="D171" s="83"/>
      <c r="E171" s="83"/>
      <c r="F171" s="83"/>
      <c r="G171" s="83"/>
      <c r="H171" s="83"/>
      <c r="I171" s="83"/>
      <c r="J171" s="83"/>
      <c r="K171" s="83"/>
      <c r="L171" s="83"/>
      <c r="M171" s="83"/>
      <c r="N171" s="83"/>
      <c r="O171" s="83"/>
    </row>
    <row r="172">
      <c r="A172" s="83"/>
      <c r="B172" s="83"/>
      <c r="C172" s="83"/>
      <c r="D172" s="83"/>
      <c r="E172" s="83"/>
      <c r="F172" s="83"/>
      <c r="G172" s="83"/>
      <c r="H172" s="83"/>
      <c r="I172" s="83"/>
      <c r="J172" s="83"/>
      <c r="K172" s="83"/>
      <c r="L172" s="83"/>
      <c r="M172" s="83"/>
      <c r="N172" s="83"/>
      <c r="O172" s="83"/>
    </row>
    <row r="173">
      <c r="A173" s="83"/>
      <c r="B173" s="83"/>
      <c r="C173" s="83"/>
      <c r="D173" s="83"/>
      <c r="E173" s="83"/>
      <c r="F173" s="83"/>
      <c r="G173" s="83"/>
      <c r="H173" s="83"/>
      <c r="I173" s="83"/>
      <c r="J173" s="83"/>
      <c r="K173" s="83"/>
      <c r="L173" s="83"/>
      <c r="M173" s="83"/>
      <c r="N173" s="83"/>
      <c r="O173" s="83"/>
    </row>
    <row r="174">
      <c r="A174" s="83"/>
      <c r="B174" s="83"/>
      <c r="C174" s="83"/>
      <c r="D174" s="83"/>
      <c r="E174" s="83"/>
      <c r="F174" s="83"/>
      <c r="G174" s="83"/>
      <c r="H174" s="83"/>
      <c r="I174" s="83"/>
      <c r="J174" s="83"/>
      <c r="K174" s="83"/>
      <c r="L174" s="83"/>
      <c r="M174" s="83"/>
      <c r="N174" s="83"/>
      <c r="O174" s="83"/>
    </row>
    <row r="175">
      <c r="A175" s="83"/>
      <c r="B175" s="83"/>
      <c r="C175" s="83"/>
      <c r="D175" s="83"/>
      <c r="E175" s="83"/>
      <c r="F175" s="83"/>
      <c r="G175" s="83"/>
      <c r="H175" s="83"/>
      <c r="I175" s="83"/>
      <c r="J175" s="83"/>
      <c r="K175" s="83"/>
      <c r="L175" s="83"/>
      <c r="M175" s="83"/>
      <c r="N175" s="83"/>
      <c r="O175" s="83"/>
    </row>
    <row r="176">
      <c r="A176" s="83"/>
      <c r="B176" s="83"/>
      <c r="C176" s="83"/>
      <c r="D176" s="83"/>
      <c r="E176" s="83"/>
      <c r="F176" s="83"/>
      <c r="G176" s="83"/>
      <c r="H176" s="83"/>
      <c r="I176" s="83"/>
      <c r="J176" s="83"/>
      <c r="K176" s="83"/>
      <c r="L176" s="83"/>
      <c r="M176" s="83"/>
      <c r="N176" s="83"/>
      <c r="O176" s="83"/>
    </row>
    <row r="177">
      <c r="A177" s="83"/>
      <c r="B177" s="83"/>
      <c r="C177" s="83"/>
      <c r="D177" s="83"/>
      <c r="E177" s="83"/>
      <c r="F177" s="83"/>
      <c r="G177" s="83"/>
      <c r="H177" s="83"/>
      <c r="I177" s="83"/>
      <c r="J177" s="83"/>
      <c r="K177" s="83"/>
      <c r="L177" s="83"/>
      <c r="M177" s="83"/>
      <c r="N177" s="83"/>
      <c r="O177" s="83"/>
    </row>
    <row r="178">
      <c r="A178" s="83"/>
      <c r="B178" s="83"/>
      <c r="C178" s="83"/>
      <c r="D178" s="83"/>
      <c r="E178" s="83"/>
      <c r="F178" s="83"/>
      <c r="G178" s="83"/>
      <c r="H178" s="83"/>
      <c r="I178" s="83"/>
      <c r="J178" s="83"/>
      <c r="K178" s="83"/>
      <c r="L178" s="83"/>
      <c r="M178" s="83"/>
      <c r="N178" s="83"/>
      <c r="O178" s="83"/>
    </row>
    <row r="179">
      <c r="A179" s="83"/>
      <c r="B179" s="83"/>
      <c r="C179" s="83"/>
      <c r="D179" s="83"/>
      <c r="E179" s="83"/>
      <c r="F179" s="83"/>
      <c r="G179" s="83"/>
      <c r="H179" s="83"/>
      <c r="I179" s="83"/>
      <c r="J179" s="83"/>
      <c r="K179" s="83"/>
      <c r="L179" s="83"/>
      <c r="M179" s="83"/>
      <c r="N179" s="83"/>
      <c r="O179" s="83"/>
    </row>
    <row r="180">
      <c r="A180" s="83"/>
      <c r="B180" s="83"/>
      <c r="C180" s="83"/>
      <c r="D180" s="83"/>
      <c r="E180" s="83"/>
      <c r="F180" s="83"/>
      <c r="G180" s="83"/>
      <c r="H180" s="83"/>
      <c r="I180" s="83"/>
      <c r="J180" s="83"/>
      <c r="K180" s="83"/>
      <c r="L180" s="83"/>
      <c r="M180" s="83"/>
      <c r="N180" s="83"/>
      <c r="O180" s="83"/>
    </row>
    <row r="181">
      <c r="A181" s="83"/>
      <c r="B181" s="83"/>
      <c r="C181" s="83"/>
      <c r="D181" s="83"/>
      <c r="E181" s="83"/>
      <c r="F181" s="83"/>
      <c r="G181" s="83"/>
      <c r="H181" s="83"/>
      <c r="I181" s="83"/>
      <c r="J181" s="83"/>
      <c r="K181" s="83"/>
      <c r="L181" s="83"/>
      <c r="M181" s="83"/>
      <c r="N181" s="83"/>
      <c r="O181" s="83"/>
    </row>
    <row r="182">
      <c r="A182" s="83"/>
      <c r="B182" s="83"/>
      <c r="C182" s="83"/>
      <c r="D182" s="83"/>
      <c r="E182" s="83"/>
      <c r="F182" s="83"/>
      <c r="G182" s="83"/>
      <c r="H182" s="83"/>
      <c r="I182" s="83"/>
      <c r="J182" s="83"/>
      <c r="K182" s="83"/>
      <c r="L182" s="83"/>
      <c r="M182" s="83"/>
      <c r="N182" s="83"/>
      <c r="O182" s="83"/>
    </row>
    <row r="183">
      <c r="A183" s="83"/>
      <c r="B183" s="83"/>
      <c r="C183" s="83"/>
      <c r="D183" s="83"/>
      <c r="E183" s="83"/>
      <c r="F183" s="83"/>
      <c r="G183" s="83"/>
      <c r="H183" s="83"/>
      <c r="I183" s="83"/>
      <c r="J183" s="83"/>
      <c r="K183" s="83"/>
      <c r="L183" s="83"/>
      <c r="M183" s="83"/>
      <c r="N183" s="83"/>
      <c r="O183" s="83"/>
    </row>
    <row r="184">
      <c r="A184" s="83"/>
      <c r="B184" s="83"/>
      <c r="C184" s="83"/>
      <c r="D184" s="83"/>
      <c r="E184" s="83"/>
      <c r="F184" s="83"/>
      <c r="G184" s="83"/>
      <c r="H184" s="83"/>
      <c r="I184" s="83"/>
      <c r="J184" s="83"/>
      <c r="K184" s="83"/>
      <c r="L184" s="83"/>
      <c r="M184" s="83"/>
      <c r="N184" s="83"/>
      <c r="O184" s="83"/>
    </row>
    <row r="185">
      <c r="A185" s="83"/>
      <c r="B185" s="83"/>
      <c r="C185" s="83"/>
      <c r="D185" s="83"/>
      <c r="E185" s="83"/>
      <c r="F185" s="83"/>
      <c r="G185" s="83"/>
      <c r="H185" s="83"/>
      <c r="I185" s="83"/>
      <c r="J185" s="83"/>
      <c r="K185" s="83"/>
      <c r="L185" s="83"/>
      <c r="M185" s="83"/>
      <c r="N185" s="83"/>
      <c r="O185" s="83"/>
    </row>
    <row r="186">
      <c r="A186" s="83"/>
      <c r="B186" s="83"/>
      <c r="C186" s="83"/>
      <c r="D186" s="83"/>
      <c r="E186" s="83"/>
      <c r="F186" s="83"/>
      <c r="G186" s="83"/>
      <c r="H186" s="83"/>
      <c r="I186" s="83"/>
      <c r="J186" s="83"/>
      <c r="K186" s="83"/>
      <c r="L186" s="83"/>
      <c r="M186" s="83"/>
      <c r="N186" s="83"/>
      <c r="O186" s="83"/>
    </row>
    <row r="187">
      <c r="A187" s="83"/>
      <c r="B187" s="83"/>
      <c r="C187" s="83"/>
      <c r="D187" s="83"/>
      <c r="E187" s="83"/>
      <c r="F187" s="83"/>
      <c r="G187" s="83"/>
      <c r="H187" s="83"/>
      <c r="I187" s="83"/>
      <c r="J187" s="83"/>
      <c r="K187" s="83"/>
      <c r="L187" s="83"/>
      <c r="M187" s="83"/>
      <c r="N187" s="83"/>
      <c r="O187" s="83"/>
    </row>
    <row r="188">
      <c r="A188" s="83"/>
      <c r="B188" s="83"/>
      <c r="C188" s="83"/>
      <c r="D188" s="83"/>
      <c r="E188" s="83"/>
      <c r="F188" s="83"/>
      <c r="G188" s="83"/>
      <c r="H188" s="83"/>
      <c r="I188" s="83"/>
      <c r="J188" s="83"/>
      <c r="K188" s="83"/>
      <c r="L188" s="83"/>
      <c r="M188" s="83"/>
      <c r="N188" s="83"/>
      <c r="O188" s="83"/>
    </row>
    <row r="189">
      <c r="A189" s="83"/>
      <c r="B189" s="83"/>
      <c r="C189" s="83"/>
      <c r="D189" s="83"/>
      <c r="E189" s="83"/>
      <c r="F189" s="83"/>
      <c r="G189" s="83"/>
      <c r="H189" s="83"/>
      <c r="I189" s="83"/>
      <c r="J189" s="83"/>
      <c r="K189" s="83"/>
      <c r="L189" s="83"/>
      <c r="M189" s="83"/>
      <c r="N189" s="83"/>
      <c r="O189" s="83"/>
    </row>
    <row r="190">
      <c r="A190" s="83"/>
      <c r="B190" s="83"/>
      <c r="C190" s="83"/>
      <c r="D190" s="83"/>
      <c r="E190" s="83"/>
      <c r="F190" s="83"/>
      <c r="G190" s="83"/>
      <c r="H190" s="83"/>
      <c r="I190" s="83"/>
      <c r="J190" s="83"/>
      <c r="K190" s="83"/>
      <c r="L190" s="83"/>
      <c r="M190" s="83"/>
      <c r="N190" s="83"/>
      <c r="O190" s="83"/>
    </row>
    <row r="191">
      <c r="A191" s="83"/>
      <c r="B191" s="83"/>
      <c r="C191" s="83"/>
      <c r="D191" s="83"/>
      <c r="E191" s="83"/>
      <c r="F191" s="83"/>
      <c r="G191" s="83"/>
      <c r="H191" s="83"/>
      <c r="I191" s="83"/>
      <c r="J191" s="83"/>
      <c r="K191" s="83"/>
      <c r="L191" s="83"/>
      <c r="M191" s="83"/>
      <c r="N191" s="83"/>
      <c r="O191" s="83"/>
    </row>
    <row r="192">
      <c r="A192" s="83"/>
      <c r="B192" s="83"/>
      <c r="C192" s="83"/>
      <c r="D192" s="83"/>
      <c r="E192" s="83"/>
      <c r="F192" s="83"/>
      <c r="G192" s="83"/>
      <c r="H192" s="83"/>
      <c r="I192" s="83"/>
      <c r="J192" s="83"/>
      <c r="K192" s="83"/>
      <c r="L192" s="83"/>
      <c r="M192" s="83"/>
      <c r="N192" s="83"/>
      <c r="O192" s="83"/>
    </row>
    <row r="193">
      <c r="A193" s="83"/>
      <c r="B193" s="83"/>
      <c r="C193" s="83"/>
      <c r="D193" s="83"/>
      <c r="E193" s="83"/>
      <c r="F193" s="83"/>
      <c r="G193" s="83"/>
      <c r="H193" s="83"/>
      <c r="I193" s="83"/>
      <c r="J193" s="83"/>
      <c r="K193" s="83"/>
      <c r="L193" s="83"/>
      <c r="M193" s="83"/>
      <c r="N193" s="83"/>
      <c r="O193" s="83"/>
    </row>
    <row r="194">
      <c r="A194" s="83"/>
      <c r="B194" s="83"/>
      <c r="C194" s="83"/>
      <c r="D194" s="83"/>
      <c r="E194" s="83"/>
      <c r="F194" s="83"/>
      <c r="G194" s="83"/>
      <c r="H194" s="83"/>
      <c r="I194" s="83"/>
      <c r="J194" s="83"/>
      <c r="K194" s="83"/>
      <c r="L194" s="83"/>
      <c r="M194" s="83"/>
      <c r="N194" s="83"/>
      <c r="O194" s="83"/>
    </row>
    <row r="195">
      <c r="A195" s="83"/>
      <c r="B195" s="83"/>
      <c r="C195" s="83"/>
      <c r="D195" s="83"/>
      <c r="E195" s="83"/>
      <c r="F195" s="83"/>
      <c r="G195" s="83"/>
      <c r="H195" s="83"/>
      <c r="I195" s="83"/>
      <c r="J195" s="83"/>
      <c r="K195" s="83"/>
      <c r="L195" s="83"/>
      <c r="M195" s="83"/>
      <c r="N195" s="83"/>
      <c r="O195" s="83"/>
    </row>
    <row r="196">
      <c r="A196" s="83"/>
      <c r="B196" s="83"/>
      <c r="C196" s="83"/>
      <c r="D196" s="83"/>
      <c r="E196" s="83"/>
      <c r="F196" s="83"/>
      <c r="G196" s="83"/>
      <c r="H196" s="83"/>
      <c r="I196" s="83"/>
      <c r="J196" s="83"/>
      <c r="K196" s="83"/>
      <c r="L196" s="83"/>
      <c r="M196" s="83"/>
      <c r="N196" s="83"/>
      <c r="O196" s="83"/>
    </row>
    <row r="197">
      <c r="A197" s="83"/>
      <c r="B197" s="83"/>
      <c r="C197" s="83"/>
      <c r="D197" s="83"/>
      <c r="E197" s="83"/>
      <c r="F197" s="83"/>
      <c r="G197" s="83"/>
      <c r="H197" s="83"/>
      <c r="I197" s="83"/>
      <c r="J197" s="83"/>
      <c r="K197" s="83"/>
      <c r="L197" s="83"/>
      <c r="M197" s="83"/>
      <c r="N197" s="83"/>
      <c r="O197" s="83"/>
    </row>
    <row r="198">
      <c r="A198" s="83"/>
      <c r="B198" s="83"/>
      <c r="C198" s="83"/>
      <c r="D198" s="83"/>
      <c r="E198" s="83"/>
      <c r="F198" s="83"/>
      <c r="G198" s="83"/>
      <c r="H198" s="83"/>
      <c r="I198" s="83"/>
      <c r="J198" s="83"/>
      <c r="K198" s="83"/>
      <c r="L198" s="83"/>
      <c r="M198" s="83"/>
      <c r="N198" s="83"/>
      <c r="O198" s="83"/>
    </row>
    <row r="199">
      <c r="A199" s="83"/>
      <c r="B199" s="83"/>
      <c r="C199" s="83"/>
      <c r="D199" s="83"/>
      <c r="E199" s="83"/>
      <c r="F199" s="83"/>
      <c r="G199" s="83"/>
      <c r="H199" s="83"/>
      <c r="I199" s="83"/>
      <c r="J199" s="83"/>
      <c r="K199" s="83"/>
      <c r="L199" s="83"/>
      <c r="M199" s="83"/>
      <c r="N199" s="83"/>
      <c r="O199" s="83"/>
    </row>
    <row r="200">
      <c r="A200" s="83"/>
      <c r="B200" s="83"/>
      <c r="C200" s="83"/>
      <c r="D200" s="83"/>
      <c r="E200" s="83"/>
      <c r="F200" s="83"/>
      <c r="G200" s="83"/>
      <c r="H200" s="83"/>
      <c r="I200" s="83"/>
      <c r="J200" s="83"/>
      <c r="K200" s="83"/>
      <c r="L200" s="83"/>
      <c r="M200" s="83"/>
      <c r="N200" s="83"/>
      <c r="O200" s="83"/>
    </row>
    <row r="201">
      <c r="A201" s="83"/>
      <c r="B201" s="83"/>
      <c r="C201" s="83"/>
      <c r="D201" s="83"/>
      <c r="E201" s="83"/>
      <c r="F201" s="83"/>
      <c r="G201" s="83"/>
      <c r="H201" s="83"/>
      <c r="I201" s="83"/>
      <c r="J201" s="83"/>
      <c r="K201" s="83"/>
      <c r="L201" s="83"/>
      <c r="M201" s="83"/>
      <c r="N201" s="83"/>
      <c r="O201" s="83"/>
    </row>
    <row r="202">
      <c r="A202" s="83"/>
      <c r="B202" s="83"/>
      <c r="C202" s="83"/>
      <c r="D202" s="83"/>
      <c r="E202" s="83"/>
      <c r="F202" s="83"/>
      <c r="G202" s="83"/>
      <c r="H202" s="83"/>
      <c r="I202" s="83"/>
      <c r="J202" s="83"/>
      <c r="K202" s="83"/>
      <c r="L202" s="83"/>
      <c r="M202" s="83"/>
      <c r="N202" s="83"/>
      <c r="O202" s="83"/>
    </row>
    <row r="203">
      <c r="A203" s="83"/>
      <c r="B203" s="83"/>
      <c r="C203" s="83"/>
      <c r="D203" s="83"/>
      <c r="E203" s="83"/>
      <c r="F203" s="83"/>
      <c r="G203" s="83"/>
      <c r="H203" s="83"/>
      <c r="I203" s="83"/>
      <c r="J203" s="83"/>
      <c r="K203" s="83"/>
      <c r="L203" s="83"/>
      <c r="M203" s="83"/>
      <c r="N203" s="83"/>
      <c r="O203" s="83"/>
    </row>
    <row r="204">
      <c r="A204" s="83"/>
      <c r="B204" s="83"/>
      <c r="C204" s="83"/>
      <c r="D204" s="83"/>
      <c r="E204" s="83"/>
      <c r="F204" s="83"/>
      <c r="G204" s="83"/>
      <c r="H204" s="83"/>
      <c r="I204" s="83"/>
      <c r="J204" s="83"/>
      <c r="K204" s="83"/>
      <c r="L204" s="83"/>
      <c r="M204" s="83"/>
      <c r="N204" s="83"/>
      <c r="O204" s="83"/>
    </row>
    <row r="205">
      <c r="A205" s="83"/>
      <c r="B205" s="83"/>
      <c r="C205" s="83"/>
      <c r="D205" s="83"/>
      <c r="E205" s="83"/>
      <c r="F205" s="83"/>
      <c r="G205" s="83"/>
      <c r="H205" s="83"/>
      <c r="I205" s="83"/>
      <c r="J205" s="83"/>
      <c r="K205" s="83"/>
      <c r="L205" s="83"/>
      <c r="M205" s="83"/>
      <c r="N205" s="83"/>
      <c r="O205" s="83"/>
    </row>
    <row r="206">
      <c r="A206" s="83"/>
      <c r="B206" s="83"/>
      <c r="C206" s="83"/>
      <c r="D206" s="83"/>
      <c r="E206" s="83"/>
      <c r="F206" s="83"/>
      <c r="G206" s="83"/>
      <c r="H206" s="83"/>
      <c r="I206" s="83"/>
      <c r="J206" s="83"/>
      <c r="K206" s="83"/>
      <c r="L206" s="83"/>
      <c r="M206" s="83"/>
      <c r="N206" s="83"/>
      <c r="O206" s="83"/>
    </row>
    <row r="207">
      <c r="A207" s="83"/>
      <c r="B207" s="83"/>
      <c r="C207" s="83"/>
      <c r="D207" s="83"/>
      <c r="E207" s="83"/>
      <c r="F207" s="83"/>
      <c r="G207" s="83"/>
      <c r="H207" s="83"/>
      <c r="I207" s="83"/>
      <c r="J207" s="83"/>
      <c r="K207" s="83"/>
      <c r="L207" s="83"/>
      <c r="M207" s="83"/>
      <c r="N207" s="83"/>
      <c r="O207" s="83"/>
    </row>
    <row r="208">
      <c r="A208" s="83"/>
      <c r="B208" s="83"/>
      <c r="C208" s="83"/>
      <c r="D208" s="83"/>
      <c r="E208" s="83"/>
      <c r="F208" s="83"/>
      <c r="G208" s="83"/>
      <c r="H208" s="83"/>
      <c r="I208" s="83"/>
      <c r="J208" s="83"/>
      <c r="K208" s="83"/>
      <c r="L208" s="83"/>
      <c r="M208" s="83"/>
      <c r="N208" s="83"/>
      <c r="O208" s="83"/>
    </row>
    <row r="209">
      <c r="A209" s="83"/>
      <c r="B209" s="83"/>
      <c r="C209" s="83"/>
      <c r="D209" s="83"/>
      <c r="E209" s="83"/>
      <c r="F209" s="83"/>
      <c r="G209" s="83"/>
      <c r="H209" s="83"/>
      <c r="I209" s="83"/>
      <c r="J209" s="83"/>
      <c r="K209" s="83"/>
      <c r="L209" s="83"/>
      <c r="M209" s="83"/>
      <c r="N209" s="83"/>
      <c r="O209" s="83"/>
    </row>
    <row r="210">
      <c r="A210" s="83"/>
      <c r="B210" s="83"/>
      <c r="C210" s="83"/>
      <c r="D210" s="83"/>
      <c r="E210" s="83"/>
      <c r="F210" s="83"/>
      <c r="G210" s="83"/>
      <c r="H210" s="83"/>
      <c r="I210" s="83"/>
      <c r="J210" s="83"/>
      <c r="K210" s="83"/>
      <c r="L210" s="83"/>
      <c r="M210" s="83"/>
      <c r="N210" s="83"/>
      <c r="O210" s="83"/>
    </row>
    <row r="211">
      <c r="A211" s="83"/>
      <c r="B211" s="83"/>
      <c r="C211" s="83"/>
      <c r="D211" s="83"/>
      <c r="E211" s="83"/>
      <c r="F211" s="83"/>
      <c r="G211" s="83"/>
      <c r="H211" s="83"/>
      <c r="I211" s="83"/>
      <c r="J211" s="83"/>
      <c r="K211" s="83"/>
      <c r="L211" s="83"/>
      <c r="M211" s="83"/>
      <c r="N211" s="83"/>
      <c r="O211" s="83"/>
    </row>
    <row r="212">
      <c r="A212" s="83"/>
      <c r="B212" s="83"/>
      <c r="C212" s="83"/>
      <c r="D212" s="83"/>
      <c r="E212" s="83"/>
      <c r="F212" s="83"/>
      <c r="G212" s="83"/>
      <c r="H212" s="83"/>
      <c r="I212" s="83"/>
      <c r="J212" s="83"/>
      <c r="K212" s="83"/>
      <c r="L212" s="83"/>
      <c r="M212" s="83"/>
      <c r="N212" s="83"/>
      <c r="O212" s="83"/>
    </row>
    <row r="213">
      <c r="A213" s="83"/>
      <c r="B213" s="83"/>
      <c r="C213" s="83"/>
      <c r="D213" s="83"/>
      <c r="E213" s="83"/>
      <c r="F213" s="83"/>
      <c r="G213" s="83"/>
      <c r="H213" s="83"/>
      <c r="I213" s="83"/>
      <c r="J213" s="83"/>
      <c r="K213" s="83"/>
      <c r="L213" s="83"/>
      <c r="M213" s="83"/>
      <c r="N213" s="83"/>
      <c r="O213" s="83"/>
    </row>
    <row r="214">
      <c r="A214" s="83"/>
      <c r="B214" s="83"/>
      <c r="C214" s="83"/>
      <c r="D214" s="83"/>
      <c r="E214" s="83"/>
      <c r="F214" s="83"/>
      <c r="G214" s="83"/>
      <c r="H214" s="83"/>
      <c r="I214" s="83"/>
      <c r="J214" s="83"/>
      <c r="K214" s="83"/>
      <c r="L214" s="83"/>
      <c r="M214" s="83"/>
      <c r="N214" s="83"/>
      <c r="O214" s="83"/>
    </row>
    <row r="215">
      <c r="A215" s="83"/>
      <c r="B215" s="83"/>
      <c r="C215" s="83"/>
      <c r="D215" s="83"/>
      <c r="E215" s="83"/>
      <c r="F215" s="83"/>
      <c r="G215" s="83"/>
      <c r="H215" s="83"/>
      <c r="I215" s="83"/>
      <c r="J215" s="83"/>
      <c r="K215" s="83"/>
      <c r="L215" s="83"/>
      <c r="M215" s="83"/>
      <c r="N215" s="83"/>
      <c r="O215" s="83"/>
    </row>
    <row r="216">
      <c r="A216" s="83"/>
      <c r="B216" s="83"/>
      <c r="C216" s="83"/>
      <c r="D216" s="83"/>
      <c r="E216" s="83"/>
      <c r="F216" s="83"/>
      <c r="G216" s="83"/>
      <c r="H216" s="83"/>
      <c r="I216" s="83"/>
      <c r="J216" s="83"/>
      <c r="K216" s="83"/>
      <c r="L216" s="83"/>
      <c r="M216" s="83"/>
      <c r="N216" s="83"/>
      <c r="O216" s="83"/>
    </row>
    <row r="217">
      <c r="A217" s="83"/>
      <c r="B217" s="83"/>
      <c r="C217" s="83"/>
      <c r="D217" s="83"/>
      <c r="E217" s="83"/>
      <c r="F217" s="83"/>
      <c r="G217" s="83"/>
      <c r="H217" s="83"/>
      <c r="I217" s="83"/>
      <c r="J217" s="83"/>
      <c r="K217" s="83"/>
      <c r="L217" s="83"/>
      <c r="M217" s="83"/>
      <c r="N217" s="83"/>
      <c r="O217" s="83"/>
    </row>
    <row r="218">
      <c r="A218" s="83"/>
      <c r="B218" s="83"/>
      <c r="C218" s="83"/>
      <c r="D218" s="83"/>
      <c r="E218" s="83"/>
      <c r="F218" s="83"/>
      <c r="G218" s="83"/>
      <c r="H218" s="83"/>
      <c r="I218" s="83"/>
      <c r="J218" s="83"/>
      <c r="K218" s="83"/>
      <c r="L218" s="83"/>
      <c r="M218" s="83"/>
      <c r="N218" s="83"/>
      <c r="O218" s="83"/>
    </row>
    <row r="219">
      <c r="A219" s="83"/>
      <c r="B219" s="83"/>
      <c r="C219" s="83"/>
      <c r="D219" s="83"/>
      <c r="E219" s="83"/>
      <c r="F219" s="83"/>
      <c r="G219" s="83"/>
      <c r="H219" s="83"/>
      <c r="I219" s="83"/>
      <c r="J219" s="83"/>
      <c r="K219" s="83"/>
      <c r="L219" s="83"/>
      <c r="M219" s="83"/>
      <c r="N219" s="83"/>
      <c r="O219" s="83"/>
    </row>
    <row r="220">
      <c r="A220" s="83"/>
      <c r="B220" s="83"/>
      <c r="C220" s="83"/>
      <c r="D220" s="83"/>
      <c r="E220" s="83"/>
      <c r="F220" s="83"/>
      <c r="G220" s="83"/>
      <c r="H220" s="83"/>
      <c r="I220" s="83"/>
      <c r="J220" s="83"/>
      <c r="K220" s="83"/>
      <c r="L220" s="83"/>
      <c r="M220" s="83"/>
      <c r="N220" s="83"/>
      <c r="O220" s="83"/>
    </row>
    <row r="221">
      <c r="A221" s="83"/>
      <c r="B221" s="83"/>
      <c r="C221" s="83"/>
      <c r="D221" s="83"/>
      <c r="E221" s="83"/>
      <c r="F221" s="83"/>
      <c r="G221" s="83"/>
      <c r="H221" s="83"/>
      <c r="I221" s="83"/>
      <c r="J221" s="83"/>
      <c r="K221" s="83"/>
      <c r="L221" s="83"/>
      <c r="M221" s="83"/>
      <c r="N221" s="83"/>
      <c r="O221" s="83"/>
    </row>
    <row r="222">
      <c r="A222" s="83"/>
      <c r="B222" s="83"/>
      <c r="C222" s="83"/>
      <c r="D222" s="83"/>
      <c r="E222" s="83"/>
      <c r="F222" s="83"/>
      <c r="G222" s="83"/>
      <c r="H222" s="83"/>
      <c r="I222" s="83"/>
      <c r="J222" s="83"/>
      <c r="K222" s="83"/>
      <c r="L222" s="83"/>
      <c r="M222" s="83"/>
      <c r="N222" s="83"/>
      <c r="O222" s="83"/>
    </row>
    <row r="223">
      <c r="A223" s="83"/>
      <c r="B223" s="83"/>
      <c r="C223" s="83"/>
      <c r="D223" s="83"/>
      <c r="E223" s="83"/>
      <c r="F223" s="83"/>
      <c r="G223" s="83"/>
      <c r="H223" s="83"/>
      <c r="I223" s="83"/>
      <c r="J223" s="83"/>
      <c r="K223" s="83"/>
      <c r="L223" s="83"/>
      <c r="M223" s="83"/>
      <c r="N223" s="83"/>
      <c r="O223" s="83"/>
    </row>
    <row r="224">
      <c r="A224" s="83"/>
      <c r="B224" s="83"/>
      <c r="C224" s="83"/>
      <c r="D224" s="83"/>
      <c r="E224" s="83"/>
      <c r="F224" s="83"/>
      <c r="G224" s="83"/>
      <c r="H224" s="83"/>
      <c r="I224" s="83"/>
      <c r="J224" s="83"/>
      <c r="K224" s="83"/>
      <c r="L224" s="83"/>
      <c r="M224" s="83"/>
      <c r="N224" s="83"/>
      <c r="O224" s="83"/>
    </row>
    <row r="225">
      <c r="A225" s="83"/>
      <c r="B225" s="83"/>
      <c r="C225" s="83"/>
      <c r="D225" s="83"/>
      <c r="E225" s="83"/>
      <c r="F225" s="83"/>
      <c r="G225" s="83"/>
      <c r="H225" s="83"/>
      <c r="I225" s="83"/>
      <c r="J225" s="83"/>
      <c r="K225" s="83"/>
      <c r="L225" s="83"/>
      <c r="M225" s="83"/>
      <c r="N225" s="83"/>
      <c r="O225" s="83"/>
    </row>
    <row r="226">
      <c r="A226" s="83"/>
      <c r="B226" s="83"/>
      <c r="C226" s="83"/>
      <c r="D226" s="83"/>
      <c r="E226" s="83"/>
      <c r="F226" s="83"/>
      <c r="G226" s="83"/>
      <c r="H226" s="83"/>
      <c r="I226" s="83"/>
      <c r="J226" s="83"/>
      <c r="K226" s="83"/>
      <c r="L226" s="83"/>
      <c r="M226" s="83"/>
      <c r="N226" s="83"/>
      <c r="O226" s="83"/>
    </row>
    <row r="227">
      <c r="A227" s="83"/>
      <c r="B227" s="83"/>
      <c r="C227" s="83"/>
      <c r="D227" s="83"/>
      <c r="E227" s="83"/>
      <c r="F227" s="83"/>
      <c r="G227" s="83"/>
      <c r="H227" s="83"/>
      <c r="I227" s="83"/>
      <c r="J227" s="83"/>
      <c r="K227" s="83"/>
      <c r="L227" s="83"/>
      <c r="M227" s="83"/>
      <c r="N227" s="83"/>
      <c r="O227" s="83"/>
    </row>
    <row r="228">
      <c r="A228" s="83"/>
      <c r="B228" s="83"/>
      <c r="C228" s="83"/>
      <c r="D228" s="83"/>
      <c r="E228" s="83"/>
      <c r="F228" s="83"/>
      <c r="G228" s="83"/>
      <c r="H228" s="83"/>
      <c r="I228" s="83"/>
      <c r="J228" s="83"/>
      <c r="K228" s="83"/>
      <c r="L228" s="83"/>
      <c r="M228" s="83"/>
      <c r="N228" s="83"/>
      <c r="O228" s="83"/>
    </row>
    <row r="229">
      <c r="A229" s="83"/>
      <c r="B229" s="83"/>
      <c r="C229" s="83"/>
      <c r="D229" s="83"/>
      <c r="E229" s="83"/>
      <c r="F229" s="83"/>
      <c r="G229" s="83"/>
      <c r="H229" s="83"/>
      <c r="I229" s="83"/>
      <c r="J229" s="83"/>
      <c r="K229" s="83"/>
      <c r="L229" s="83"/>
      <c r="M229" s="83"/>
      <c r="N229" s="83"/>
      <c r="O229" s="83"/>
    </row>
    <row r="230">
      <c r="A230" s="83"/>
      <c r="B230" s="83"/>
      <c r="C230" s="83"/>
      <c r="D230" s="83"/>
      <c r="E230" s="83"/>
      <c r="F230" s="83"/>
      <c r="G230" s="83"/>
      <c r="H230" s="83"/>
      <c r="I230" s="83"/>
      <c r="J230" s="83"/>
      <c r="K230" s="83"/>
      <c r="L230" s="83"/>
      <c r="M230" s="83"/>
      <c r="N230" s="83"/>
      <c r="O230" s="83"/>
    </row>
    <row r="231">
      <c r="A231" s="83"/>
      <c r="B231" s="83"/>
      <c r="C231" s="83"/>
      <c r="D231" s="83"/>
      <c r="E231" s="83"/>
      <c r="F231" s="83"/>
      <c r="G231" s="83"/>
      <c r="H231" s="83"/>
      <c r="I231" s="83"/>
      <c r="J231" s="83"/>
      <c r="K231" s="83"/>
      <c r="L231" s="83"/>
      <c r="M231" s="83"/>
      <c r="N231" s="83"/>
      <c r="O231" s="83"/>
    </row>
    <row r="232">
      <c r="A232" s="83"/>
      <c r="B232" s="83"/>
      <c r="C232" s="83"/>
      <c r="D232" s="83"/>
      <c r="E232" s="83"/>
      <c r="F232" s="83"/>
      <c r="G232" s="83"/>
      <c r="H232" s="83"/>
      <c r="I232" s="83"/>
      <c r="J232" s="83"/>
      <c r="K232" s="83"/>
      <c r="L232" s="83"/>
      <c r="M232" s="83"/>
      <c r="N232" s="83"/>
      <c r="O232" s="83"/>
    </row>
    <row r="233">
      <c r="A233" s="83"/>
      <c r="B233" s="83"/>
      <c r="C233" s="83"/>
      <c r="D233" s="83"/>
      <c r="E233" s="83"/>
      <c r="F233" s="83"/>
      <c r="G233" s="83"/>
      <c r="H233" s="83"/>
      <c r="I233" s="83"/>
      <c r="J233" s="83"/>
      <c r="K233" s="83"/>
      <c r="L233" s="83"/>
      <c r="M233" s="83"/>
      <c r="N233" s="83"/>
      <c r="O233" s="83"/>
    </row>
    <row r="234">
      <c r="A234" s="83"/>
      <c r="B234" s="83"/>
      <c r="C234" s="83"/>
      <c r="D234" s="83"/>
      <c r="E234" s="83"/>
      <c r="F234" s="83"/>
      <c r="G234" s="83"/>
      <c r="H234" s="83"/>
      <c r="I234" s="83"/>
      <c r="J234" s="83"/>
      <c r="K234" s="83"/>
      <c r="L234" s="83"/>
      <c r="M234" s="83"/>
      <c r="N234" s="83"/>
      <c r="O234" s="83"/>
    </row>
    <row r="235">
      <c r="A235" s="83"/>
      <c r="B235" s="83"/>
      <c r="C235" s="83"/>
      <c r="D235" s="83"/>
      <c r="E235" s="83"/>
      <c r="F235" s="83"/>
      <c r="G235" s="83"/>
      <c r="H235" s="83"/>
      <c r="I235" s="83"/>
      <c r="J235" s="83"/>
      <c r="K235" s="83"/>
      <c r="L235" s="83"/>
      <c r="M235" s="83"/>
      <c r="N235" s="83"/>
      <c r="O235" s="83"/>
    </row>
    <row r="236">
      <c r="A236" s="83"/>
      <c r="B236" s="83"/>
      <c r="C236" s="83"/>
      <c r="D236" s="83"/>
      <c r="E236" s="83"/>
      <c r="F236" s="83"/>
      <c r="G236" s="83"/>
      <c r="H236" s="83"/>
      <c r="I236" s="83"/>
      <c r="J236" s="83"/>
      <c r="K236" s="83"/>
      <c r="L236" s="83"/>
      <c r="M236" s="83"/>
      <c r="N236" s="83"/>
      <c r="O236" s="83"/>
    </row>
    <row r="237">
      <c r="A237" s="83"/>
      <c r="B237" s="83"/>
      <c r="C237" s="83"/>
      <c r="D237" s="83"/>
      <c r="E237" s="83"/>
      <c r="F237" s="83"/>
      <c r="G237" s="83"/>
      <c r="H237" s="83"/>
      <c r="I237" s="83"/>
      <c r="J237" s="83"/>
      <c r="K237" s="83"/>
      <c r="L237" s="83"/>
      <c r="M237" s="83"/>
      <c r="N237" s="83"/>
      <c r="O237" s="83"/>
    </row>
    <row r="238">
      <c r="A238" s="83"/>
      <c r="B238" s="83"/>
      <c r="C238" s="83"/>
      <c r="D238" s="83"/>
      <c r="E238" s="83"/>
      <c r="F238" s="83"/>
      <c r="G238" s="83"/>
      <c r="H238" s="83"/>
      <c r="I238" s="83"/>
      <c r="J238" s="83"/>
      <c r="K238" s="83"/>
      <c r="L238" s="83"/>
      <c r="M238" s="83"/>
      <c r="N238" s="83"/>
      <c r="O238" s="83"/>
    </row>
    <row r="239">
      <c r="A239" s="83"/>
      <c r="B239" s="83"/>
      <c r="C239" s="83"/>
      <c r="D239" s="83"/>
      <c r="E239" s="83"/>
      <c r="F239" s="83"/>
      <c r="G239" s="83"/>
      <c r="H239" s="83"/>
      <c r="I239" s="83"/>
      <c r="J239" s="83"/>
      <c r="K239" s="83"/>
      <c r="L239" s="83"/>
      <c r="M239" s="83"/>
      <c r="N239" s="83"/>
      <c r="O239" s="83"/>
    </row>
    <row r="240">
      <c r="A240" s="83"/>
      <c r="B240" s="83"/>
      <c r="C240" s="83"/>
      <c r="D240" s="83"/>
      <c r="E240" s="83"/>
      <c r="F240" s="83"/>
      <c r="G240" s="83"/>
      <c r="H240" s="83"/>
      <c r="I240" s="83"/>
      <c r="J240" s="83"/>
      <c r="K240" s="83"/>
      <c r="L240" s="83"/>
      <c r="M240" s="83"/>
      <c r="N240" s="83"/>
      <c r="O240" s="83"/>
    </row>
    <row r="241">
      <c r="A241" s="83"/>
      <c r="B241" s="83"/>
      <c r="C241" s="83"/>
      <c r="D241" s="83"/>
      <c r="E241" s="83"/>
      <c r="F241" s="83"/>
      <c r="G241" s="83"/>
      <c r="H241" s="83"/>
      <c r="I241" s="83"/>
      <c r="J241" s="83"/>
      <c r="K241" s="83"/>
      <c r="L241" s="83"/>
      <c r="M241" s="83"/>
      <c r="N241" s="83"/>
      <c r="O241" s="83"/>
    </row>
    <row r="242">
      <c r="A242" s="83"/>
      <c r="B242" s="83"/>
      <c r="C242" s="83"/>
      <c r="D242" s="83"/>
      <c r="E242" s="83"/>
      <c r="F242" s="83"/>
      <c r="G242" s="83"/>
      <c r="H242" s="83"/>
      <c r="I242" s="83"/>
      <c r="J242" s="83"/>
      <c r="K242" s="83"/>
      <c r="L242" s="83"/>
      <c r="M242" s="83"/>
      <c r="N242" s="83"/>
      <c r="O242" s="83"/>
    </row>
    <row r="243">
      <c r="A243" s="83"/>
      <c r="B243" s="83"/>
      <c r="C243" s="83"/>
      <c r="D243" s="83"/>
      <c r="E243" s="83"/>
      <c r="F243" s="83"/>
      <c r="G243" s="83"/>
      <c r="H243" s="83"/>
      <c r="I243" s="83"/>
      <c r="J243" s="83"/>
      <c r="K243" s="83"/>
      <c r="L243" s="83"/>
      <c r="M243" s="83"/>
      <c r="N243" s="83"/>
      <c r="O243" s="83"/>
    </row>
    <row r="244">
      <c r="A244" s="83"/>
      <c r="B244" s="83"/>
      <c r="C244" s="83"/>
      <c r="D244" s="83"/>
      <c r="E244" s="83"/>
      <c r="F244" s="83"/>
      <c r="G244" s="83"/>
      <c r="H244" s="83"/>
      <c r="I244" s="83"/>
      <c r="J244" s="83"/>
      <c r="K244" s="83"/>
      <c r="L244" s="83"/>
      <c r="M244" s="83"/>
      <c r="N244" s="83"/>
      <c r="O244" s="83"/>
    </row>
    <row r="245">
      <c r="A245" s="83"/>
      <c r="B245" s="83"/>
      <c r="C245" s="83"/>
      <c r="D245" s="83"/>
      <c r="E245" s="83"/>
      <c r="F245" s="83"/>
      <c r="G245" s="83"/>
      <c r="H245" s="83"/>
      <c r="I245" s="83"/>
      <c r="J245" s="83"/>
      <c r="K245" s="83"/>
      <c r="L245" s="83"/>
      <c r="M245" s="83"/>
      <c r="N245" s="83"/>
      <c r="O245" s="83"/>
    </row>
    <row r="246">
      <c r="A246" s="83"/>
      <c r="B246" s="83"/>
      <c r="C246" s="83"/>
      <c r="D246" s="83"/>
      <c r="E246" s="83"/>
      <c r="F246" s="83"/>
      <c r="G246" s="83"/>
      <c r="H246" s="83"/>
      <c r="I246" s="83"/>
      <c r="J246" s="83"/>
      <c r="K246" s="83"/>
      <c r="L246" s="83"/>
      <c r="M246" s="83"/>
      <c r="N246" s="83"/>
      <c r="O246" s="83"/>
    </row>
    <row r="247">
      <c r="A247" s="83"/>
      <c r="B247" s="83"/>
      <c r="C247" s="83"/>
      <c r="D247" s="83"/>
      <c r="E247" s="83"/>
      <c r="F247" s="83"/>
      <c r="G247" s="83"/>
      <c r="H247" s="83"/>
      <c r="I247" s="83"/>
      <c r="J247" s="83"/>
      <c r="K247" s="83"/>
      <c r="L247" s="83"/>
      <c r="M247" s="83"/>
      <c r="N247" s="83"/>
      <c r="O247" s="83"/>
    </row>
    <row r="248">
      <c r="A248" s="83"/>
      <c r="B248" s="83"/>
      <c r="C248" s="83"/>
      <c r="D248" s="83"/>
      <c r="E248" s="83"/>
      <c r="F248" s="83"/>
      <c r="G248" s="83"/>
      <c r="H248" s="83"/>
      <c r="I248" s="83"/>
      <c r="J248" s="83"/>
      <c r="K248" s="83"/>
      <c r="L248" s="83"/>
      <c r="M248" s="83"/>
      <c r="N248" s="83"/>
      <c r="O248" s="83"/>
    </row>
    <row r="249">
      <c r="A249" s="83"/>
      <c r="B249" s="83"/>
      <c r="C249" s="83"/>
      <c r="D249" s="83"/>
      <c r="E249" s="83"/>
      <c r="F249" s="83"/>
      <c r="G249" s="83"/>
      <c r="H249" s="83"/>
      <c r="I249" s="83"/>
      <c r="J249" s="83"/>
      <c r="K249" s="83"/>
      <c r="L249" s="83"/>
      <c r="M249" s="83"/>
      <c r="N249" s="83"/>
      <c r="O249" s="83"/>
    </row>
    <row r="250">
      <c r="A250" s="83"/>
      <c r="B250" s="83"/>
      <c r="C250" s="83"/>
      <c r="D250" s="83"/>
      <c r="E250" s="83"/>
      <c r="F250" s="83"/>
      <c r="G250" s="83"/>
      <c r="H250" s="83"/>
      <c r="I250" s="83"/>
      <c r="J250" s="83"/>
      <c r="K250" s="83"/>
      <c r="L250" s="83"/>
      <c r="M250" s="83"/>
      <c r="N250" s="83"/>
      <c r="O250" s="83"/>
    </row>
    <row r="251">
      <c r="A251" s="83"/>
      <c r="B251" s="83"/>
      <c r="C251" s="83"/>
      <c r="D251" s="83"/>
      <c r="E251" s="83"/>
      <c r="F251" s="83"/>
      <c r="G251" s="83"/>
      <c r="H251" s="83"/>
      <c r="I251" s="83"/>
      <c r="J251" s="83"/>
      <c r="K251" s="83"/>
      <c r="L251" s="83"/>
      <c r="M251" s="83"/>
      <c r="N251" s="83"/>
      <c r="O251" s="83"/>
    </row>
    <row r="252">
      <c r="A252" s="83"/>
      <c r="B252" s="83"/>
      <c r="C252" s="83"/>
      <c r="D252" s="83"/>
      <c r="E252" s="83"/>
      <c r="F252" s="83"/>
      <c r="G252" s="83"/>
      <c r="H252" s="83"/>
      <c r="I252" s="83"/>
      <c r="J252" s="83"/>
      <c r="K252" s="83"/>
      <c r="L252" s="83"/>
      <c r="M252" s="83"/>
      <c r="N252" s="83"/>
      <c r="O252" s="83"/>
    </row>
    <row r="253">
      <c r="A253" s="83"/>
      <c r="B253" s="83"/>
      <c r="C253" s="83"/>
      <c r="D253" s="83"/>
      <c r="E253" s="83"/>
      <c r="F253" s="83"/>
      <c r="G253" s="83"/>
      <c r="H253" s="83"/>
      <c r="I253" s="83"/>
      <c r="J253" s="83"/>
      <c r="K253" s="83"/>
      <c r="L253" s="83"/>
      <c r="M253" s="83"/>
      <c r="N253" s="83"/>
      <c r="O253" s="83"/>
    </row>
    <row r="254">
      <c r="A254" s="83"/>
      <c r="B254" s="83"/>
      <c r="C254" s="83"/>
      <c r="D254" s="83"/>
      <c r="E254" s="83"/>
      <c r="F254" s="83"/>
      <c r="G254" s="83"/>
      <c r="H254" s="83"/>
      <c r="I254" s="83"/>
      <c r="J254" s="83"/>
      <c r="K254" s="83"/>
      <c r="L254" s="83"/>
      <c r="M254" s="83"/>
      <c r="N254" s="83"/>
      <c r="O254" s="83"/>
    </row>
    <row r="255">
      <c r="A255" s="83"/>
      <c r="B255" s="83"/>
      <c r="C255" s="83"/>
      <c r="D255" s="83"/>
      <c r="E255" s="83"/>
      <c r="F255" s="83"/>
      <c r="G255" s="83"/>
      <c r="H255" s="83"/>
      <c r="I255" s="83"/>
      <c r="J255" s="83"/>
      <c r="K255" s="83"/>
      <c r="L255" s="83"/>
      <c r="M255" s="83"/>
      <c r="N255" s="83"/>
      <c r="O255" s="83"/>
    </row>
    <row r="256">
      <c r="A256" s="83"/>
      <c r="B256" s="83"/>
      <c r="C256" s="83"/>
      <c r="D256" s="83"/>
      <c r="E256" s="83"/>
      <c r="F256" s="83"/>
      <c r="G256" s="83"/>
      <c r="H256" s="83"/>
      <c r="I256" s="83"/>
      <c r="J256" s="83"/>
      <c r="K256" s="83"/>
      <c r="L256" s="83"/>
      <c r="M256" s="83"/>
      <c r="N256" s="83"/>
      <c r="O256" s="83"/>
    </row>
    <row r="257">
      <c r="A257" s="83"/>
      <c r="B257" s="83"/>
      <c r="C257" s="83"/>
      <c r="D257" s="83"/>
      <c r="E257" s="83"/>
      <c r="F257" s="83"/>
      <c r="G257" s="83"/>
      <c r="H257" s="83"/>
      <c r="I257" s="83"/>
      <c r="J257" s="83"/>
      <c r="K257" s="83"/>
      <c r="L257" s="83"/>
      <c r="M257" s="83"/>
      <c r="N257" s="83"/>
      <c r="O257" s="83"/>
    </row>
    <row r="258">
      <c r="A258" s="83"/>
      <c r="B258" s="83"/>
      <c r="C258" s="83"/>
      <c r="D258" s="83"/>
      <c r="E258" s="83"/>
      <c r="F258" s="83"/>
      <c r="G258" s="83"/>
      <c r="H258" s="83"/>
      <c r="I258" s="83"/>
      <c r="J258" s="83"/>
      <c r="K258" s="83"/>
      <c r="L258" s="83"/>
      <c r="M258" s="83"/>
      <c r="N258" s="83"/>
      <c r="O258" s="83"/>
    </row>
    <row r="259">
      <c r="A259" s="83"/>
      <c r="B259" s="83"/>
      <c r="C259" s="83"/>
      <c r="D259" s="83"/>
      <c r="E259" s="83"/>
      <c r="F259" s="83"/>
      <c r="G259" s="83"/>
      <c r="H259" s="83"/>
      <c r="I259" s="83"/>
      <c r="J259" s="83"/>
      <c r="K259" s="83"/>
      <c r="L259" s="83"/>
      <c r="M259" s="83"/>
      <c r="N259" s="83"/>
      <c r="O259" s="83"/>
    </row>
    <row r="260">
      <c r="A260" s="83"/>
      <c r="B260" s="83"/>
      <c r="C260" s="83"/>
      <c r="D260" s="83"/>
      <c r="E260" s="83"/>
      <c r="F260" s="83"/>
      <c r="G260" s="83"/>
      <c r="H260" s="83"/>
      <c r="I260" s="83"/>
      <c r="J260" s="83"/>
      <c r="K260" s="83"/>
      <c r="L260" s="83"/>
      <c r="M260" s="83"/>
      <c r="N260" s="83"/>
      <c r="O260" s="83"/>
    </row>
    <row r="261">
      <c r="A261" s="83"/>
      <c r="B261" s="83"/>
      <c r="C261" s="83"/>
      <c r="D261" s="83"/>
      <c r="E261" s="83"/>
      <c r="F261" s="83"/>
      <c r="G261" s="83"/>
      <c r="H261" s="83"/>
      <c r="I261" s="83"/>
      <c r="J261" s="83"/>
      <c r="K261" s="83"/>
      <c r="L261" s="83"/>
      <c r="M261" s="83"/>
      <c r="N261" s="83"/>
      <c r="O261" s="83"/>
    </row>
    <row r="262">
      <c r="A262" s="83"/>
      <c r="B262" s="83"/>
      <c r="C262" s="83"/>
      <c r="D262" s="83"/>
      <c r="E262" s="83"/>
      <c r="F262" s="83"/>
      <c r="G262" s="83"/>
      <c r="H262" s="83"/>
      <c r="I262" s="83"/>
      <c r="J262" s="83"/>
      <c r="K262" s="83"/>
      <c r="L262" s="83"/>
      <c r="M262" s="83"/>
      <c r="N262" s="83"/>
      <c r="O262" s="83"/>
    </row>
    <row r="263">
      <c r="A263" s="83"/>
      <c r="B263" s="83"/>
      <c r="C263" s="83"/>
      <c r="D263" s="83"/>
      <c r="E263" s="83"/>
      <c r="F263" s="83"/>
      <c r="G263" s="83"/>
      <c r="H263" s="83"/>
      <c r="I263" s="83"/>
      <c r="J263" s="83"/>
      <c r="K263" s="83"/>
      <c r="L263" s="83"/>
      <c r="M263" s="83"/>
      <c r="N263" s="83"/>
      <c r="O263" s="83"/>
    </row>
    <row r="264">
      <c r="A264" s="83"/>
      <c r="B264" s="83"/>
      <c r="C264" s="83"/>
      <c r="D264" s="83"/>
      <c r="E264" s="83"/>
      <c r="F264" s="83"/>
      <c r="G264" s="83"/>
      <c r="H264" s="83"/>
      <c r="I264" s="83"/>
      <c r="J264" s="83"/>
      <c r="K264" s="83"/>
      <c r="L264" s="83"/>
      <c r="M264" s="83"/>
      <c r="N264" s="83"/>
      <c r="O264" s="83"/>
    </row>
    <row r="265">
      <c r="A265" s="83"/>
      <c r="B265" s="83"/>
      <c r="C265" s="83"/>
      <c r="D265" s="83"/>
      <c r="E265" s="83"/>
      <c r="F265" s="83"/>
      <c r="G265" s="83"/>
      <c r="H265" s="83"/>
      <c r="I265" s="83"/>
      <c r="J265" s="83"/>
      <c r="K265" s="83"/>
      <c r="L265" s="83"/>
      <c r="M265" s="83"/>
      <c r="N265" s="83"/>
      <c r="O265" s="83"/>
    </row>
    <row r="266">
      <c r="A266" s="83"/>
      <c r="B266" s="83"/>
      <c r="C266" s="83"/>
      <c r="D266" s="83"/>
      <c r="E266" s="83"/>
      <c r="F266" s="83"/>
      <c r="G266" s="83"/>
      <c r="H266" s="83"/>
      <c r="I266" s="83"/>
      <c r="J266" s="83"/>
      <c r="K266" s="83"/>
      <c r="L266" s="83"/>
      <c r="M266" s="83"/>
      <c r="N266" s="83"/>
      <c r="O266" s="83"/>
    </row>
    <row r="267">
      <c r="A267" s="83"/>
      <c r="B267" s="83"/>
      <c r="C267" s="83"/>
      <c r="D267" s="83"/>
      <c r="E267" s="83"/>
      <c r="F267" s="83"/>
      <c r="G267" s="83"/>
      <c r="H267" s="83"/>
      <c r="I267" s="83"/>
      <c r="J267" s="83"/>
      <c r="K267" s="83"/>
      <c r="L267" s="83"/>
      <c r="M267" s="83"/>
      <c r="N267" s="83"/>
      <c r="O267" s="83"/>
    </row>
    <row r="268">
      <c r="A268" s="83"/>
      <c r="B268" s="83"/>
      <c r="C268" s="83"/>
      <c r="D268" s="83"/>
      <c r="E268" s="83"/>
      <c r="F268" s="83"/>
      <c r="G268" s="83"/>
      <c r="H268" s="83"/>
      <c r="I268" s="83"/>
      <c r="J268" s="83"/>
      <c r="K268" s="83"/>
      <c r="L268" s="83"/>
      <c r="M268" s="83"/>
      <c r="N268" s="83"/>
      <c r="O268" s="83"/>
    </row>
    <row r="269">
      <c r="A269" s="83"/>
      <c r="B269" s="83"/>
      <c r="C269" s="83"/>
      <c r="D269" s="83"/>
      <c r="E269" s="83"/>
      <c r="F269" s="83"/>
      <c r="G269" s="83"/>
      <c r="H269" s="83"/>
      <c r="I269" s="83"/>
      <c r="J269" s="83"/>
      <c r="K269" s="83"/>
      <c r="L269" s="83"/>
      <c r="M269" s="83"/>
      <c r="N269" s="83"/>
      <c r="O269" s="83"/>
    </row>
    <row r="270">
      <c r="A270" s="83"/>
      <c r="B270" s="83"/>
      <c r="C270" s="83"/>
      <c r="D270" s="83"/>
      <c r="E270" s="83"/>
      <c r="F270" s="83"/>
      <c r="G270" s="83"/>
      <c r="H270" s="83"/>
      <c r="I270" s="83"/>
      <c r="J270" s="83"/>
      <c r="K270" s="83"/>
      <c r="L270" s="83"/>
      <c r="M270" s="83"/>
      <c r="N270" s="83"/>
      <c r="O270" s="83"/>
    </row>
    <row r="271">
      <c r="A271" s="83"/>
      <c r="B271" s="83"/>
      <c r="C271" s="83"/>
      <c r="D271" s="83"/>
      <c r="E271" s="83"/>
      <c r="F271" s="83"/>
      <c r="G271" s="83"/>
      <c r="H271" s="83"/>
      <c r="I271" s="83"/>
      <c r="J271" s="83"/>
      <c r="K271" s="83"/>
      <c r="L271" s="83"/>
      <c r="M271" s="83"/>
      <c r="N271" s="83"/>
      <c r="O271" s="83"/>
    </row>
    <row r="272">
      <c r="A272" s="83"/>
      <c r="B272" s="83"/>
      <c r="C272" s="83"/>
      <c r="D272" s="83"/>
      <c r="E272" s="83"/>
      <c r="F272" s="83"/>
      <c r="G272" s="83"/>
      <c r="H272" s="83"/>
      <c r="I272" s="83"/>
      <c r="J272" s="83"/>
      <c r="K272" s="83"/>
      <c r="L272" s="83"/>
      <c r="M272" s="83"/>
      <c r="N272" s="83"/>
      <c r="O272" s="83"/>
    </row>
    <row r="273">
      <c r="A273" s="83"/>
      <c r="B273" s="83"/>
      <c r="C273" s="83"/>
      <c r="D273" s="83"/>
      <c r="E273" s="83"/>
      <c r="F273" s="83"/>
      <c r="G273" s="83"/>
      <c r="H273" s="83"/>
      <c r="I273" s="83"/>
      <c r="J273" s="83"/>
      <c r="K273" s="83"/>
      <c r="L273" s="83"/>
      <c r="M273" s="83"/>
      <c r="N273" s="83"/>
      <c r="O273" s="83"/>
    </row>
    <row r="274">
      <c r="A274" s="83"/>
      <c r="B274" s="83"/>
      <c r="C274" s="83"/>
      <c r="D274" s="83"/>
      <c r="E274" s="83"/>
      <c r="F274" s="83"/>
      <c r="G274" s="83"/>
      <c r="H274" s="83"/>
      <c r="I274" s="83"/>
      <c r="J274" s="83"/>
      <c r="K274" s="83"/>
      <c r="L274" s="83"/>
      <c r="M274" s="83"/>
      <c r="N274" s="83"/>
      <c r="O274" s="83"/>
    </row>
    <row r="275">
      <c r="A275" s="83"/>
      <c r="B275" s="83"/>
      <c r="C275" s="83"/>
      <c r="D275" s="83"/>
      <c r="E275" s="83"/>
      <c r="F275" s="83"/>
      <c r="G275" s="83"/>
      <c r="H275" s="83"/>
      <c r="I275" s="83"/>
      <c r="J275" s="83"/>
      <c r="K275" s="83"/>
      <c r="L275" s="83"/>
      <c r="M275" s="83"/>
      <c r="N275" s="83"/>
      <c r="O275" s="83"/>
    </row>
    <row r="276">
      <c r="A276" s="83"/>
      <c r="B276" s="83"/>
      <c r="C276" s="83"/>
      <c r="D276" s="83"/>
      <c r="E276" s="83"/>
      <c r="F276" s="83"/>
      <c r="G276" s="83"/>
      <c r="H276" s="83"/>
      <c r="I276" s="83"/>
      <c r="J276" s="83"/>
      <c r="K276" s="83"/>
      <c r="L276" s="83"/>
      <c r="M276" s="83"/>
      <c r="N276" s="83"/>
      <c r="O276" s="83"/>
    </row>
    <row r="277">
      <c r="A277" s="83"/>
      <c r="B277" s="83"/>
      <c r="C277" s="83"/>
      <c r="D277" s="83"/>
      <c r="E277" s="83"/>
      <c r="F277" s="83"/>
      <c r="G277" s="83"/>
      <c r="H277" s="83"/>
      <c r="I277" s="83"/>
      <c r="J277" s="83"/>
      <c r="K277" s="83"/>
      <c r="L277" s="83"/>
      <c r="M277" s="83"/>
      <c r="N277" s="83"/>
      <c r="O277" s="83"/>
    </row>
    <row r="278">
      <c r="A278" s="83"/>
      <c r="B278" s="83"/>
      <c r="C278" s="83"/>
      <c r="D278" s="83"/>
      <c r="E278" s="83"/>
      <c r="F278" s="83"/>
      <c r="G278" s="83"/>
      <c r="H278" s="83"/>
      <c r="I278" s="83"/>
      <c r="J278" s="83"/>
      <c r="K278" s="83"/>
      <c r="L278" s="83"/>
      <c r="M278" s="83"/>
      <c r="N278" s="83"/>
      <c r="O278" s="83"/>
    </row>
    <row r="279">
      <c r="A279" s="83"/>
      <c r="B279" s="83"/>
      <c r="C279" s="83"/>
      <c r="D279" s="83"/>
      <c r="E279" s="83"/>
      <c r="F279" s="83"/>
      <c r="G279" s="83"/>
      <c r="H279" s="83"/>
      <c r="I279" s="83"/>
      <c r="J279" s="83"/>
      <c r="K279" s="83"/>
      <c r="L279" s="83"/>
      <c r="M279" s="83"/>
      <c r="N279" s="83"/>
      <c r="O279" s="83"/>
    </row>
    <row r="280">
      <c r="A280" s="83"/>
      <c r="B280" s="83"/>
      <c r="C280" s="83"/>
      <c r="D280" s="83"/>
      <c r="E280" s="83"/>
      <c r="F280" s="83"/>
      <c r="G280" s="83"/>
      <c r="H280" s="83"/>
      <c r="I280" s="83"/>
      <c r="J280" s="83"/>
      <c r="K280" s="83"/>
      <c r="L280" s="83"/>
      <c r="M280" s="83"/>
      <c r="N280" s="83"/>
      <c r="O280" s="83"/>
    </row>
    <row r="281">
      <c r="A281" s="83"/>
      <c r="B281" s="83"/>
      <c r="C281" s="83"/>
      <c r="D281" s="83"/>
      <c r="E281" s="83"/>
      <c r="F281" s="83"/>
      <c r="G281" s="83"/>
      <c r="H281" s="83"/>
      <c r="I281" s="83"/>
      <c r="J281" s="83"/>
      <c r="K281" s="83"/>
      <c r="L281" s="83"/>
      <c r="M281" s="83"/>
      <c r="N281" s="83"/>
      <c r="O281" s="83"/>
    </row>
    <row r="282">
      <c r="A282" s="83"/>
      <c r="B282" s="83"/>
      <c r="C282" s="83"/>
      <c r="D282" s="83"/>
      <c r="E282" s="83"/>
      <c r="F282" s="83"/>
      <c r="G282" s="83"/>
      <c r="H282" s="83"/>
      <c r="I282" s="83"/>
      <c r="J282" s="83"/>
      <c r="K282" s="83"/>
      <c r="L282" s="83"/>
      <c r="M282" s="83"/>
      <c r="N282" s="83"/>
      <c r="O282" s="83"/>
    </row>
    <row r="283">
      <c r="A283" s="83"/>
      <c r="B283" s="83"/>
      <c r="C283" s="83"/>
      <c r="D283" s="83"/>
      <c r="E283" s="83"/>
      <c r="F283" s="83"/>
      <c r="G283" s="83"/>
      <c r="H283" s="83"/>
      <c r="I283" s="83"/>
      <c r="J283" s="83"/>
      <c r="K283" s="83"/>
      <c r="L283" s="83"/>
      <c r="M283" s="83"/>
      <c r="N283" s="83"/>
      <c r="O283" s="83"/>
    </row>
    <row r="284">
      <c r="A284" s="83"/>
      <c r="B284" s="83"/>
      <c r="C284" s="83"/>
      <c r="D284" s="83"/>
      <c r="E284" s="83"/>
      <c r="F284" s="83"/>
      <c r="G284" s="83"/>
      <c r="H284" s="83"/>
      <c r="I284" s="83"/>
      <c r="J284" s="83"/>
      <c r="K284" s="83"/>
      <c r="L284" s="83"/>
      <c r="M284" s="83"/>
      <c r="N284" s="83"/>
      <c r="O284" s="83"/>
    </row>
    <row r="285">
      <c r="A285" s="83"/>
      <c r="B285" s="83"/>
      <c r="C285" s="83"/>
      <c r="D285" s="83"/>
      <c r="E285" s="83"/>
      <c r="F285" s="83"/>
      <c r="G285" s="83"/>
      <c r="H285" s="83"/>
      <c r="I285" s="83"/>
      <c r="J285" s="83"/>
      <c r="K285" s="83"/>
      <c r="L285" s="83"/>
      <c r="M285" s="83"/>
      <c r="N285" s="83"/>
      <c r="O285" s="83"/>
    </row>
    <row r="286">
      <c r="A286" s="83"/>
      <c r="B286" s="83"/>
      <c r="C286" s="83"/>
      <c r="D286" s="83"/>
      <c r="E286" s="83"/>
      <c r="F286" s="83"/>
      <c r="G286" s="83"/>
      <c r="H286" s="83"/>
      <c r="I286" s="83"/>
      <c r="J286" s="83"/>
      <c r="K286" s="83"/>
      <c r="L286" s="83"/>
      <c r="M286" s="83"/>
      <c r="N286" s="83"/>
      <c r="O286" s="83"/>
    </row>
    <row r="287">
      <c r="A287" s="83"/>
      <c r="B287" s="83"/>
      <c r="C287" s="83"/>
      <c r="D287" s="83"/>
      <c r="E287" s="83"/>
      <c r="F287" s="83"/>
      <c r="G287" s="83"/>
      <c r="H287" s="83"/>
      <c r="I287" s="83"/>
      <c r="J287" s="83"/>
      <c r="K287" s="83"/>
      <c r="L287" s="83"/>
      <c r="M287" s="83"/>
      <c r="N287" s="83"/>
      <c r="O287" s="83"/>
    </row>
    <row r="288">
      <c r="A288" s="83"/>
      <c r="B288" s="83"/>
      <c r="C288" s="83"/>
      <c r="D288" s="83"/>
      <c r="E288" s="83"/>
      <c r="F288" s="83"/>
      <c r="G288" s="83"/>
      <c r="H288" s="83"/>
      <c r="I288" s="83"/>
      <c r="J288" s="83"/>
      <c r="K288" s="83"/>
      <c r="L288" s="83"/>
      <c r="M288" s="83"/>
      <c r="N288" s="83"/>
      <c r="O288" s="83"/>
    </row>
    <row r="289">
      <c r="A289" s="83"/>
      <c r="B289" s="83"/>
      <c r="C289" s="83"/>
      <c r="D289" s="83"/>
      <c r="E289" s="83"/>
      <c r="F289" s="83"/>
      <c r="G289" s="83"/>
      <c r="H289" s="83"/>
      <c r="I289" s="83"/>
      <c r="J289" s="83"/>
      <c r="K289" s="83"/>
      <c r="L289" s="83"/>
      <c r="M289" s="83"/>
      <c r="N289" s="83"/>
      <c r="O289" s="83"/>
    </row>
    <row r="290">
      <c r="A290" s="83"/>
      <c r="B290" s="83"/>
      <c r="C290" s="83"/>
      <c r="D290" s="83"/>
      <c r="E290" s="83"/>
      <c r="F290" s="83"/>
      <c r="G290" s="83"/>
      <c r="H290" s="83"/>
      <c r="I290" s="83"/>
      <c r="J290" s="83"/>
      <c r="K290" s="83"/>
      <c r="L290" s="83"/>
      <c r="M290" s="83"/>
      <c r="N290" s="83"/>
      <c r="O290" s="83"/>
    </row>
    <row r="291">
      <c r="A291" s="83"/>
      <c r="B291" s="83"/>
      <c r="C291" s="83"/>
      <c r="D291" s="83"/>
      <c r="E291" s="83"/>
      <c r="F291" s="83"/>
      <c r="G291" s="83"/>
      <c r="H291" s="83"/>
      <c r="I291" s="83"/>
      <c r="J291" s="83"/>
      <c r="K291" s="83"/>
      <c r="L291" s="83"/>
      <c r="M291" s="83"/>
      <c r="N291" s="83"/>
      <c r="O291" s="83"/>
    </row>
    <row r="292">
      <c r="A292" s="83"/>
      <c r="B292" s="83"/>
      <c r="C292" s="83"/>
      <c r="D292" s="83"/>
      <c r="E292" s="83"/>
      <c r="F292" s="83"/>
      <c r="G292" s="83"/>
      <c r="H292" s="83"/>
      <c r="I292" s="83"/>
      <c r="J292" s="83"/>
      <c r="K292" s="83"/>
      <c r="L292" s="83"/>
      <c r="M292" s="83"/>
      <c r="N292" s="83"/>
      <c r="O292" s="83"/>
    </row>
    <row r="293">
      <c r="A293" s="83"/>
      <c r="B293" s="83"/>
      <c r="C293" s="83"/>
      <c r="D293" s="83"/>
      <c r="E293" s="83"/>
      <c r="F293" s="83"/>
      <c r="G293" s="83"/>
      <c r="H293" s="83"/>
      <c r="I293" s="83"/>
      <c r="J293" s="83"/>
      <c r="K293" s="83"/>
      <c r="L293" s="83"/>
      <c r="M293" s="83"/>
      <c r="N293" s="83"/>
      <c r="O293" s="83"/>
    </row>
    <row r="294">
      <c r="A294" s="83"/>
      <c r="B294" s="83"/>
      <c r="C294" s="83"/>
      <c r="D294" s="83"/>
      <c r="E294" s="83"/>
      <c r="F294" s="83"/>
      <c r="G294" s="83"/>
      <c r="H294" s="83"/>
      <c r="I294" s="83"/>
      <c r="J294" s="83"/>
      <c r="K294" s="83"/>
      <c r="L294" s="83"/>
      <c r="M294" s="83"/>
      <c r="N294" s="83"/>
      <c r="O294" s="83"/>
    </row>
    <row r="295">
      <c r="A295" s="83"/>
      <c r="B295" s="83"/>
      <c r="C295" s="83"/>
      <c r="D295" s="83"/>
      <c r="E295" s="83"/>
      <c r="F295" s="83"/>
      <c r="G295" s="83"/>
      <c r="H295" s="83"/>
      <c r="I295" s="83"/>
      <c r="J295" s="83"/>
      <c r="K295" s="83"/>
      <c r="L295" s="83"/>
      <c r="M295" s="83"/>
      <c r="N295" s="83"/>
      <c r="O295" s="83"/>
    </row>
    <row r="296">
      <c r="A296" s="83"/>
      <c r="B296" s="83"/>
      <c r="C296" s="83"/>
      <c r="D296" s="83"/>
      <c r="E296" s="83"/>
      <c r="F296" s="83"/>
      <c r="G296" s="83"/>
      <c r="H296" s="83"/>
      <c r="I296" s="83"/>
      <c r="J296" s="83"/>
      <c r="K296" s="83"/>
      <c r="L296" s="83"/>
      <c r="M296" s="83"/>
      <c r="N296" s="83"/>
      <c r="O296" s="83"/>
    </row>
    <row r="297">
      <c r="A297" s="83"/>
      <c r="B297" s="83"/>
      <c r="C297" s="83"/>
      <c r="D297" s="83"/>
      <c r="E297" s="83"/>
      <c r="F297" s="83"/>
      <c r="G297" s="83"/>
      <c r="H297" s="83"/>
      <c r="I297" s="83"/>
      <c r="J297" s="83"/>
      <c r="K297" s="83"/>
      <c r="L297" s="83"/>
      <c r="M297" s="83"/>
      <c r="N297" s="83"/>
      <c r="O297" s="83"/>
    </row>
    <row r="298">
      <c r="A298" s="83"/>
      <c r="B298" s="83"/>
      <c r="C298" s="83"/>
      <c r="D298" s="83"/>
      <c r="E298" s="83"/>
      <c r="F298" s="83"/>
      <c r="G298" s="83"/>
      <c r="H298" s="83"/>
      <c r="I298" s="83"/>
      <c r="J298" s="83"/>
      <c r="K298" s="83"/>
      <c r="L298" s="83"/>
      <c r="M298" s="83"/>
      <c r="N298" s="83"/>
      <c r="O298" s="83"/>
    </row>
    <row r="299">
      <c r="A299" s="83"/>
      <c r="B299" s="83"/>
      <c r="C299" s="83"/>
      <c r="D299" s="83"/>
      <c r="E299" s="83"/>
      <c r="F299" s="83"/>
      <c r="G299" s="83"/>
      <c r="H299" s="83"/>
      <c r="I299" s="83"/>
      <c r="J299" s="83"/>
      <c r="K299" s="83"/>
      <c r="L299" s="83"/>
      <c r="M299" s="83"/>
      <c r="N299" s="83"/>
      <c r="O299" s="83"/>
    </row>
    <row r="300">
      <c r="A300" s="83"/>
      <c r="B300" s="83"/>
      <c r="C300" s="83"/>
      <c r="D300" s="83"/>
      <c r="E300" s="83"/>
      <c r="F300" s="83"/>
      <c r="G300" s="83"/>
      <c r="H300" s="83"/>
      <c r="I300" s="83"/>
      <c r="J300" s="83"/>
      <c r="K300" s="83"/>
      <c r="L300" s="83"/>
      <c r="M300" s="83"/>
      <c r="N300" s="83"/>
      <c r="O300" s="83"/>
    </row>
    <row r="301">
      <c r="A301" s="83"/>
      <c r="B301" s="83"/>
      <c r="C301" s="83"/>
      <c r="D301" s="83"/>
      <c r="E301" s="83"/>
      <c r="F301" s="83"/>
      <c r="G301" s="83"/>
      <c r="H301" s="83"/>
      <c r="I301" s="83"/>
      <c r="J301" s="83"/>
      <c r="K301" s="83"/>
      <c r="L301" s="83"/>
      <c r="M301" s="83"/>
      <c r="N301" s="83"/>
      <c r="O301" s="83"/>
    </row>
    <row r="302">
      <c r="A302" s="83"/>
      <c r="B302" s="83"/>
      <c r="C302" s="83"/>
      <c r="D302" s="83"/>
      <c r="E302" s="83"/>
      <c r="F302" s="83"/>
      <c r="G302" s="83"/>
      <c r="H302" s="83"/>
      <c r="I302" s="83"/>
      <c r="J302" s="83"/>
      <c r="K302" s="83"/>
      <c r="L302" s="83"/>
      <c r="M302" s="83"/>
      <c r="N302" s="83"/>
      <c r="O302" s="83"/>
    </row>
    <row r="303">
      <c r="A303" s="83"/>
      <c r="B303" s="83"/>
      <c r="C303" s="83"/>
      <c r="D303" s="83"/>
      <c r="E303" s="83"/>
      <c r="F303" s="83"/>
      <c r="G303" s="83"/>
      <c r="H303" s="83"/>
      <c r="I303" s="83"/>
      <c r="J303" s="83"/>
      <c r="K303" s="83"/>
      <c r="L303" s="83"/>
      <c r="M303" s="83"/>
      <c r="N303" s="83"/>
      <c r="O303" s="83"/>
    </row>
    <row r="304">
      <c r="A304" s="83"/>
      <c r="B304" s="83"/>
      <c r="C304" s="83"/>
      <c r="D304" s="83"/>
      <c r="E304" s="83"/>
      <c r="F304" s="83"/>
      <c r="G304" s="83"/>
      <c r="H304" s="83"/>
      <c r="I304" s="83"/>
      <c r="J304" s="83"/>
      <c r="K304" s="83"/>
      <c r="L304" s="83"/>
      <c r="M304" s="83"/>
      <c r="N304" s="83"/>
      <c r="O304" s="83"/>
    </row>
    <row r="305">
      <c r="A305" s="83"/>
      <c r="B305" s="83"/>
      <c r="C305" s="83"/>
      <c r="D305" s="83"/>
      <c r="E305" s="83"/>
      <c r="F305" s="83"/>
      <c r="G305" s="83"/>
      <c r="H305" s="83"/>
      <c r="I305" s="83"/>
      <c r="J305" s="83"/>
      <c r="K305" s="83"/>
      <c r="L305" s="83"/>
      <c r="M305" s="83"/>
      <c r="N305" s="83"/>
      <c r="O305" s="83"/>
    </row>
    <row r="306">
      <c r="A306" s="83"/>
      <c r="B306" s="83"/>
      <c r="C306" s="83"/>
      <c r="D306" s="83"/>
      <c r="E306" s="83"/>
      <c r="F306" s="83"/>
      <c r="G306" s="83"/>
      <c r="H306" s="83"/>
      <c r="I306" s="83"/>
      <c r="J306" s="83"/>
      <c r="K306" s="83"/>
      <c r="L306" s="83"/>
      <c r="M306" s="83"/>
      <c r="N306" s="83"/>
      <c r="O306" s="83"/>
    </row>
    <row r="307">
      <c r="A307" s="83"/>
      <c r="B307" s="83"/>
      <c r="C307" s="83"/>
      <c r="D307" s="83"/>
      <c r="E307" s="83"/>
      <c r="F307" s="83"/>
      <c r="G307" s="83"/>
      <c r="H307" s="83"/>
      <c r="I307" s="83"/>
      <c r="J307" s="83"/>
      <c r="K307" s="83"/>
      <c r="L307" s="83"/>
      <c r="M307" s="83"/>
      <c r="N307" s="83"/>
      <c r="O307" s="83"/>
    </row>
    <row r="308">
      <c r="A308" s="83"/>
      <c r="B308" s="83"/>
      <c r="C308" s="83"/>
      <c r="D308" s="83"/>
      <c r="E308" s="83"/>
      <c r="F308" s="83"/>
      <c r="G308" s="83"/>
      <c r="H308" s="83"/>
      <c r="I308" s="83"/>
      <c r="J308" s="83"/>
      <c r="K308" s="83"/>
      <c r="L308" s="83"/>
      <c r="M308" s="83"/>
      <c r="N308" s="83"/>
      <c r="O308" s="83"/>
    </row>
    <row r="309">
      <c r="A309" s="83"/>
      <c r="B309" s="83"/>
      <c r="C309" s="83"/>
      <c r="D309" s="83"/>
      <c r="E309" s="83"/>
      <c r="F309" s="83"/>
      <c r="G309" s="83"/>
      <c r="H309" s="83"/>
      <c r="I309" s="83"/>
      <c r="J309" s="83"/>
      <c r="K309" s="83"/>
      <c r="L309" s="83"/>
      <c r="M309" s="83"/>
      <c r="N309" s="83"/>
      <c r="O309" s="83"/>
    </row>
    <row r="310">
      <c r="A310" s="83"/>
      <c r="B310" s="83"/>
      <c r="C310" s="83"/>
      <c r="D310" s="83"/>
      <c r="E310" s="83"/>
      <c r="F310" s="83"/>
      <c r="G310" s="83"/>
      <c r="H310" s="83"/>
      <c r="I310" s="83"/>
      <c r="J310" s="83"/>
      <c r="K310" s="83"/>
      <c r="L310" s="83"/>
      <c r="M310" s="83"/>
      <c r="N310" s="83"/>
      <c r="O310" s="83"/>
    </row>
    <row r="311">
      <c r="A311" s="83"/>
      <c r="B311" s="83"/>
      <c r="C311" s="83"/>
      <c r="D311" s="83"/>
      <c r="E311" s="83"/>
      <c r="F311" s="83"/>
      <c r="G311" s="83"/>
      <c r="H311" s="83"/>
      <c r="I311" s="83"/>
      <c r="J311" s="83"/>
      <c r="K311" s="83"/>
      <c r="L311" s="83"/>
      <c r="M311" s="83"/>
      <c r="N311" s="83"/>
      <c r="O311" s="83"/>
    </row>
    <row r="312">
      <c r="A312" s="83"/>
      <c r="B312" s="83"/>
      <c r="C312" s="83"/>
      <c r="D312" s="83"/>
      <c r="E312" s="83"/>
      <c r="F312" s="83"/>
      <c r="G312" s="83"/>
      <c r="H312" s="83"/>
      <c r="I312" s="83"/>
      <c r="J312" s="83"/>
      <c r="K312" s="83"/>
      <c r="L312" s="83"/>
      <c r="M312" s="83"/>
      <c r="N312" s="83"/>
      <c r="O312" s="83"/>
    </row>
    <row r="313">
      <c r="A313" s="83"/>
      <c r="B313" s="83"/>
      <c r="C313" s="83"/>
      <c r="D313" s="83"/>
      <c r="E313" s="83"/>
      <c r="F313" s="83"/>
      <c r="G313" s="83"/>
      <c r="H313" s="83"/>
      <c r="I313" s="83"/>
      <c r="J313" s="83"/>
      <c r="K313" s="83"/>
      <c r="L313" s="83"/>
      <c r="M313" s="83"/>
      <c r="N313" s="83"/>
      <c r="O313" s="83"/>
    </row>
    <row r="314">
      <c r="A314" s="83"/>
      <c r="B314" s="83"/>
      <c r="C314" s="83"/>
      <c r="D314" s="83"/>
      <c r="E314" s="83"/>
      <c r="F314" s="83"/>
      <c r="G314" s="83"/>
      <c r="H314" s="83"/>
      <c r="I314" s="83"/>
      <c r="J314" s="83"/>
      <c r="K314" s="83"/>
      <c r="L314" s="83"/>
      <c r="M314" s="83"/>
      <c r="N314" s="83"/>
      <c r="O314" s="83"/>
    </row>
    <row r="315">
      <c r="A315" s="83"/>
      <c r="B315" s="83"/>
      <c r="C315" s="83"/>
      <c r="D315" s="83"/>
      <c r="E315" s="83"/>
      <c r="F315" s="83"/>
      <c r="G315" s="83"/>
      <c r="H315" s="83"/>
      <c r="I315" s="83"/>
      <c r="J315" s="83"/>
      <c r="K315" s="83"/>
      <c r="L315" s="83"/>
      <c r="M315" s="83"/>
      <c r="N315" s="83"/>
      <c r="O315" s="83"/>
    </row>
    <row r="316">
      <c r="A316" s="83"/>
      <c r="B316" s="83"/>
      <c r="C316" s="83"/>
      <c r="D316" s="83"/>
      <c r="E316" s="83"/>
      <c r="F316" s="83"/>
      <c r="G316" s="83"/>
      <c r="H316" s="83"/>
      <c r="I316" s="83"/>
      <c r="J316" s="83"/>
      <c r="K316" s="83"/>
      <c r="L316" s="83"/>
      <c r="M316" s="83"/>
      <c r="N316" s="83"/>
      <c r="O316" s="83"/>
    </row>
    <row r="317">
      <c r="A317" s="83"/>
      <c r="B317" s="83"/>
      <c r="C317" s="83"/>
      <c r="D317" s="83"/>
      <c r="E317" s="83"/>
      <c r="F317" s="83"/>
      <c r="G317" s="83"/>
      <c r="H317" s="83"/>
      <c r="I317" s="83"/>
      <c r="J317" s="83"/>
      <c r="K317" s="83"/>
      <c r="L317" s="83"/>
      <c r="M317" s="83"/>
      <c r="N317" s="83"/>
      <c r="O317" s="83"/>
    </row>
    <row r="318">
      <c r="A318" s="83"/>
      <c r="B318" s="83"/>
      <c r="C318" s="83"/>
      <c r="D318" s="83"/>
      <c r="E318" s="83"/>
      <c r="F318" s="83"/>
      <c r="G318" s="83"/>
      <c r="H318" s="83"/>
      <c r="I318" s="83"/>
      <c r="J318" s="83"/>
      <c r="K318" s="83"/>
      <c r="L318" s="83"/>
      <c r="M318" s="83"/>
      <c r="N318" s="83"/>
      <c r="O318" s="83"/>
    </row>
    <row r="319">
      <c r="A319" s="83"/>
      <c r="B319" s="83"/>
      <c r="C319" s="83"/>
      <c r="D319" s="83"/>
      <c r="E319" s="83"/>
      <c r="F319" s="83"/>
      <c r="G319" s="83"/>
      <c r="H319" s="83"/>
      <c r="I319" s="83"/>
      <c r="J319" s="83"/>
      <c r="K319" s="83"/>
      <c r="L319" s="83"/>
      <c r="M319" s="83"/>
      <c r="N319" s="83"/>
      <c r="O319" s="83"/>
    </row>
    <row r="320">
      <c r="A320" s="83"/>
      <c r="B320" s="83"/>
      <c r="C320" s="83"/>
      <c r="D320" s="83"/>
      <c r="E320" s="83"/>
      <c r="F320" s="83"/>
      <c r="G320" s="83"/>
      <c r="H320" s="83"/>
      <c r="I320" s="83"/>
      <c r="J320" s="83"/>
      <c r="K320" s="83"/>
      <c r="L320" s="83"/>
      <c r="M320" s="83"/>
      <c r="N320" s="83"/>
      <c r="O320" s="83"/>
    </row>
    <row r="321">
      <c r="A321" s="83"/>
      <c r="B321" s="83"/>
      <c r="C321" s="83"/>
      <c r="D321" s="83"/>
      <c r="E321" s="83"/>
      <c r="F321" s="83"/>
      <c r="G321" s="83"/>
      <c r="H321" s="83"/>
      <c r="I321" s="83"/>
      <c r="J321" s="83"/>
      <c r="K321" s="83"/>
      <c r="L321" s="83"/>
      <c r="M321" s="83"/>
      <c r="N321" s="83"/>
      <c r="O321" s="83"/>
    </row>
    <row r="322">
      <c r="A322" s="83"/>
      <c r="B322" s="83"/>
      <c r="C322" s="83"/>
      <c r="D322" s="83"/>
      <c r="E322" s="83"/>
      <c r="F322" s="83"/>
      <c r="G322" s="83"/>
      <c r="H322" s="83"/>
      <c r="I322" s="83"/>
      <c r="J322" s="83"/>
      <c r="K322" s="83"/>
      <c r="L322" s="83"/>
      <c r="M322" s="83"/>
      <c r="N322" s="83"/>
      <c r="O322" s="83"/>
    </row>
    <row r="323">
      <c r="A323" s="83"/>
      <c r="B323" s="83"/>
      <c r="C323" s="83"/>
      <c r="D323" s="83"/>
      <c r="E323" s="83"/>
      <c r="F323" s="83"/>
      <c r="G323" s="83"/>
      <c r="H323" s="83"/>
      <c r="I323" s="83"/>
      <c r="J323" s="83"/>
      <c r="K323" s="83"/>
      <c r="L323" s="83"/>
      <c r="M323" s="83"/>
      <c r="N323" s="83"/>
      <c r="O323" s="83"/>
    </row>
    <row r="324">
      <c r="A324" s="83"/>
      <c r="B324" s="83"/>
      <c r="C324" s="83"/>
      <c r="D324" s="83"/>
      <c r="E324" s="83"/>
      <c r="F324" s="83"/>
      <c r="G324" s="83"/>
      <c r="H324" s="83"/>
      <c r="I324" s="83"/>
      <c r="J324" s="83"/>
      <c r="K324" s="83"/>
      <c r="L324" s="83"/>
      <c r="M324" s="83"/>
      <c r="N324" s="83"/>
      <c r="O324" s="83"/>
    </row>
    <row r="325">
      <c r="A325" s="83"/>
      <c r="B325" s="83"/>
      <c r="C325" s="83"/>
      <c r="D325" s="83"/>
      <c r="E325" s="83"/>
      <c r="F325" s="83"/>
      <c r="G325" s="83"/>
      <c r="H325" s="83"/>
      <c r="I325" s="83"/>
      <c r="J325" s="83"/>
      <c r="K325" s="83"/>
      <c r="L325" s="83"/>
      <c r="M325" s="83"/>
      <c r="N325" s="83"/>
      <c r="O325" s="83"/>
    </row>
    <row r="326">
      <c r="A326" s="83"/>
      <c r="B326" s="83"/>
      <c r="C326" s="83"/>
      <c r="D326" s="83"/>
      <c r="E326" s="83"/>
      <c r="F326" s="83"/>
      <c r="G326" s="83"/>
      <c r="H326" s="83"/>
      <c r="I326" s="83"/>
      <c r="J326" s="83"/>
      <c r="K326" s="83"/>
      <c r="L326" s="83"/>
      <c r="M326" s="83"/>
      <c r="N326" s="83"/>
      <c r="O326" s="83"/>
    </row>
    <row r="327">
      <c r="A327" s="83"/>
      <c r="B327" s="83"/>
      <c r="C327" s="83"/>
      <c r="D327" s="83"/>
      <c r="E327" s="83"/>
      <c r="F327" s="83"/>
      <c r="G327" s="83"/>
      <c r="H327" s="83"/>
      <c r="I327" s="83"/>
      <c r="J327" s="83"/>
      <c r="K327" s="83"/>
      <c r="L327" s="83"/>
      <c r="M327" s="83"/>
      <c r="N327" s="83"/>
      <c r="O327" s="83"/>
    </row>
    <row r="328">
      <c r="A328" s="83"/>
      <c r="B328" s="83"/>
      <c r="C328" s="83"/>
      <c r="D328" s="83"/>
      <c r="E328" s="83"/>
      <c r="F328" s="83"/>
      <c r="G328" s="83"/>
      <c r="H328" s="83"/>
      <c r="I328" s="83"/>
      <c r="J328" s="83"/>
      <c r="K328" s="83"/>
      <c r="L328" s="83"/>
      <c r="M328" s="83"/>
      <c r="N328" s="83"/>
      <c r="O328" s="83"/>
    </row>
    <row r="329">
      <c r="A329" s="83"/>
      <c r="B329" s="83"/>
      <c r="C329" s="83"/>
      <c r="D329" s="83"/>
      <c r="E329" s="83"/>
      <c r="F329" s="83"/>
      <c r="G329" s="83"/>
      <c r="H329" s="83"/>
      <c r="I329" s="83"/>
      <c r="J329" s="83"/>
      <c r="K329" s="83"/>
      <c r="L329" s="83"/>
      <c r="M329" s="83"/>
      <c r="N329" s="83"/>
      <c r="O329" s="83"/>
    </row>
    <row r="330">
      <c r="A330" s="83"/>
      <c r="B330" s="83"/>
      <c r="C330" s="83"/>
      <c r="D330" s="83"/>
      <c r="E330" s="83"/>
      <c r="F330" s="83"/>
      <c r="G330" s="83"/>
      <c r="H330" s="83"/>
      <c r="I330" s="83"/>
      <c r="J330" s="83"/>
      <c r="K330" s="83"/>
      <c r="L330" s="83"/>
      <c r="M330" s="83"/>
      <c r="N330" s="83"/>
      <c r="O330" s="83"/>
    </row>
    <row r="331">
      <c r="A331" s="83"/>
      <c r="B331" s="83"/>
      <c r="C331" s="83"/>
      <c r="D331" s="83"/>
      <c r="E331" s="83"/>
      <c r="F331" s="83"/>
      <c r="G331" s="83"/>
      <c r="H331" s="83"/>
      <c r="I331" s="83"/>
      <c r="J331" s="83"/>
      <c r="K331" s="83"/>
      <c r="L331" s="83"/>
      <c r="M331" s="83"/>
      <c r="N331" s="83"/>
      <c r="O331" s="83"/>
    </row>
    <row r="332">
      <c r="A332" s="83"/>
      <c r="B332" s="83"/>
      <c r="C332" s="83"/>
      <c r="D332" s="83"/>
      <c r="E332" s="83"/>
      <c r="F332" s="83"/>
      <c r="G332" s="83"/>
      <c r="H332" s="83"/>
      <c r="I332" s="83"/>
      <c r="J332" s="83"/>
      <c r="K332" s="83"/>
      <c r="L332" s="83"/>
      <c r="M332" s="83"/>
      <c r="N332" s="83"/>
      <c r="O332" s="83"/>
    </row>
    <row r="333">
      <c r="A333" s="83"/>
      <c r="B333" s="83"/>
      <c r="C333" s="83"/>
      <c r="D333" s="83"/>
      <c r="E333" s="83"/>
      <c r="F333" s="83"/>
      <c r="G333" s="83"/>
      <c r="H333" s="83"/>
      <c r="I333" s="83"/>
      <c r="J333" s="83"/>
      <c r="K333" s="83"/>
      <c r="L333" s="83"/>
      <c r="M333" s="83"/>
      <c r="N333" s="83"/>
      <c r="O333" s="83"/>
    </row>
    <row r="334">
      <c r="A334" s="83"/>
      <c r="B334" s="83"/>
      <c r="C334" s="83"/>
      <c r="D334" s="83"/>
      <c r="E334" s="83"/>
      <c r="F334" s="83"/>
      <c r="G334" s="83"/>
      <c r="H334" s="83"/>
      <c r="I334" s="83"/>
      <c r="J334" s="83"/>
      <c r="K334" s="83"/>
      <c r="L334" s="83"/>
      <c r="M334" s="83"/>
      <c r="N334" s="83"/>
      <c r="O334" s="83"/>
    </row>
    <row r="335">
      <c r="A335" s="83"/>
      <c r="B335" s="83"/>
      <c r="C335" s="83"/>
      <c r="D335" s="83"/>
      <c r="E335" s="83"/>
      <c r="F335" s="83"/>
      <c r="G335" s="83"/>
      <c r="H335" s="83"/>
      <c r="I335" s="83"/>
      <c r="J335" s="83"/>
      <c r="K335" s="83"/>
      <c r="L335" s="83"/>
      <c r="M335" s="83"/>
      <c r="N335" s="83"/>
      <c r="O335" s="83"/>
    </row>
    <row r="336">
      <c r="A336" s="83"/>
      <c r="B336" s="83"/>
      <c r="C336" s="83"/>
      <c r="D336" s="83"/>
      <c r="E336" s="83"/>
      <c r="F336" s="83"/>
      <c r="G336" s="83"/>
      <c r="H336" s="83"/>
      <c r="I336" s="83"/>
      <c r="J336" s="83"/>
      <c r="K336" s="83"/>
      <c r="L336" s="83"/>
      <c r="M336" s="83"/>
      <c r="N336" s="83"/>
      <c r="O336" s="83"/>
    </row>
    <row r="337">
      <c r="A337" s="83"/>
      <c r="B337" s="83"/>
      <c r="C337" s="83"/>
      <c r="D337" s="83"/>
      <c r="E337" s="83"/>
      <c r="F337" s="83"/>
      <c r="G337" s="83"/>
      <c r="H337" s="83"/>
      <c r="I337" s="83"/>
      <c r="J337" s="83"/>
      <c r="K337" s="83"/>
      <c r="L337" s="83"/>
      <c r="M337" s="83"/>
      <c r="N337" s="83"/>
      <c r="O337" s="83"/>
    </row>
    <row r="338">
      <c r="A338" s="83"/>
      <c r="B338" s="83"/>
      <c r="C338" s="83"/>
      <c r="D338" s="83"/>
      <c r="E338" s="83"/>
      <c r="F338" s="83"/>
      <c r="G338" s="83"/>
      <c r="H338" s="83"/>
      <c r="I338" s="83"/>
      <c r="J338" s="83"/>
      <c r="K338" s="83"/>
      <c r="L338" s="83"/>
      <c r="M338" s="83"/>
      <c r="N338" s="83"/>
      <c r="O338" s="83"/>
    </row>
    <row r="339">
      <c r="A339" s="83"/>
      <c r="B339" s="83"/>
      <c r="C339" s="83"/>
      <c r="D339" s="83"/>
      <c r="E339" s="83"/>
      <c r="F339" s="83"/>
      <c r="G339" s="83"/>
      <c r="H339" s="83"/>
      <c r="I339" s="83"/>
      <c r="J339" s="83"/>
      <c r="K339" s="83"/>
      <c r="L339" s="83"/>
      <c r="M339" s="83"/>
      <c r="N339" s="83"/>
      <c r="O339" s="83"/>
    </row>
    <row r="340">
      <c r="A340" s="83"/>
      <c r="B340" s="83"/>
      <c r="C340" s="83"/>
      <c r="D340" s="83"/>
      <c r="E340" s="83"/>
      <c r="F340" s="83"/>
      <c r="G340" s="83"/>
      <c r="H340" s="83"/>
      <c r="I340" s="83"/>
      <c r="J340" s="83"/>
      <c r="K340" s="83"/>
      <c r="L340" s="83"/>
      <c r="M340" s="83"/>
      <c r="N340" s="83"/>
      <c r="O340" s="83"/>
    </row>
    <row r="341">
      <c r="A341" s="83"/>
      <c r="B341" s="83"/>
      <c r="C341" s="83"/>
      <c r="D341" s="83"/>
      <c r="E341" s="83"/>
      <c r="F341" s="83"/>
      <c r="G341" s="83"/>
      <c r="H341" s="83"/>
      <c r="I341" s="83"/>
      <c r="J341" s="83"/>
      <c r="K341" s="83"/>
      <c r="L341" s="83"/>
      <c r="M341" s="83"/>
      <c r="N341" s="83"/>
      <c r="O341" s="83"/>
    </row>
    <row r="342">
      <c r="A342" s="83"/>
      <c r="B342" s="83"/>
      <c r="C342" s="83"/>
      <c r="D342" s="83"/>
      <c r="E342" s="83"/>
      <c r="F342" s="83"/>
      <c r="G342" s="83"/>
      <c r="H342" s="83"/>
      <c r="I342" s="83"/>
      <c r="J342" s="83"/>
      <c r="K342" s="83"/>
      <c r="L342" s="83"/>
      <c r="M342" s="83"/>
      <c r="N342" s="83"/>
      <c r="O342" s="83"/>
    </row>
    <row r="343">
      <c r="A343" s="83"/>
      <c r="B343" s="83"/>
      <c r="C343" s="83"/>
      <c r="D343" s="83"/>
      <c r="E343" s="83"/>
      <c r="F343" s="83"/>
      <c r="G343" s="83"/>
      <c r="H343" s="83"/>
      <c r="I343" s="83"/>
      <c r="J343" s="83"/>
      <c r="K343" s="83"/>
      <c r="L343" s="83"/>
      <c r="M343" s="83"/>
      <c r="N343" s="83"/>
      <c r="O343" s="83"/>
    </row>
    <row r="344">
      <c r="A344" s="83"/>
      <c r="B344" s="83"/>
      <c r="C344" s="83"/>
      <c r="D344" s="83"/>
      <c r="E344" s="83"/>
      <c r="F344" s="83"/>
      <c r="G344" s="83"/>
      <c r="H344" s="83"/>
      <c r="I344" s="83"/>
      <c r="J344" s="83"/>
      <c r="K344" s="83"/>
      <c r="L344" s="83"/>
      <c r="M344" s="83"/>
      <c r="N344" s="83"/>
      <c r="O344" s="83"/>
    </row>
    <row r="345">
      <c r="A345" s="83"/>
      <c r="B345" s="83"/>
      <c r="C345" s="83"/>
      <c r="D345" s="83"/>
      <c r="E345" s="83"/>
      <c r="F345" s="83"/>
      <c r="G345" s="83"/>
      <c r="H345" s="83"/>
      <c r="I345" s="83"/>
      <c r="J345" s="83"/>
      <c r="K345" s="83"/>
      <c r="L345" s="83"/>
      <c r="M345" s="83"/>
      <c r="N345" s="83"/>
      <c r="O345" s="83"/>
    </row>
    <row r="346">
      <c r="A346" s="83"/>
      <c r="B346" s="83"/>
      <c r="C346" s="83"/>
      <c r="D346" s="83"/>
      <c r="E346" s="83"/>
      <c r="F346" s="83"/>
      <c r="G346" s="83"/>
      <c r="H346" s="83"/>
      <c r="I346" s="83"/>
      <c r="J346" s="83"/>
      <c r="K346" s="83"/>
      <c r="L346" s="83"/>
      <c r="M346" s="83"/>
      <c r="N346" s="83"/>
      <c r="O346" s="83"/>
    </row>
    <row r="347">
      <c r="A347" s="83"/>
      <c r="B347" s="83"/>
      <c r="C347" s="83"/>
      <c r="D347" s="83"/>
      <c r="E347" s="83"/>
      <c r="F347" s="83"/>
      <c r="G347" s="83"/>
      <c r="H347" s="83"/>
      <c r="I347" s="83"/>
      <c r="J347" s="83"/>
      <c r="K347" s="83"/>
      <c r="L347" s="83"/>
      <c r="M347" s="83"/>
      <c r="N347" s="83"/>
      <c r="O347" s="83"/>
    </row>
    <row r="348">
      <c r="A348" s="83"/>
      <c r="B348" s="83"/>
      <c r="C348" s="83"/>
      <c r="D348" s="83"/>
      <c r="E348" s="83"/>
      <c r="F348" s="83"/>
      <c r="G348" s="83"/>
      <c r="H348" s="83"/>
      <c r="I348" s="83"/>
      <c r="J348" s="83"/>
      <c r="K348" s="83"/>
      <c r="L348" s="83"/>
      <c r="M348" s="83"/>
      <c r="N348" s="83"/>
      <c r="O348" s="83"/>
    </row>
    <row r="349">
      <c r="A349" s="83"/>
      <c r="B349" s="83"/>
      <c r="C349" s="83"/>
      <c r="D349" s="83"/>
      <c r="E349" s="83"/>
      <c r="F349" s="83"/>
      <c r="G349" s="83"/>
      <c r="H349" s="83"/>
      <c r="I349" s="83"/>
      <c r="J349" s="83"/>
      <c r="K349" s="83"/>
      <c r="L349" s="83"/>
      <c r="M349" s="83"/>
      <c r="N349" s="83"/>
      <c r="O349" s="83"/>
    </row>
    <row r="350">
      <c r="A350" s="83"/>
      <c r="B350" s="83"/>
      <c r="C350" s="83"/>
      <c r="D350" s="83"/>
      <c r="E350" s="83"/>
      <c r="F350" s="83"/>
      <c r="G350" s="83"/>
      <c r="H350" s="83"/>
      <c r="I350" s="83"/>
      <c r="J350" s="83"/>
      <c r="K350" s="83"/>
      <c r="L350" s="83"/>
      <c r="M350" s="83"/>
      <c r="N350" s="83"/>
      <c r="O350" s="83"/>
    </row>
    <row r="351">
      <c r="A351" s="83"/>
      <c r="B351" s="83"/>
      <c r="C351" s="83"/>
      <c r="D351" s="83"/>
      <c r="E351" s="83"/>
      <c r="F351" s="83"/>
      <c r="G351" s="83"/>
      <c r="H351" s="83"/>
      <c r="I351" s="83"/>
      <c r="J351" s="83"/>
      <c r="K351" s="83"/>
      <c r="L351" s="83"/>
      <c r="M351" s="83"/>
      <c r="N351" s="83"/>
      <c r="O351" s="83"/>
    </row>
    <row r="352">
      <c r="A352" s="83"/>
      <c r="B352" s="83"/>
      <c r="C352" s="83"/>
      <c r="D352" s="83"/>
      <c r="E352" s="83"/>
      <c r="F352" s="83"/>
      <c r="G352" s="83"/>
      <c r="H352" s="83"/>
      <c r="I352" s="83"/>
      <c r="J352" s="83"/>
      <c r="K352" s="83"/>
      <c r="L352" s="83"/>
      <c r="M352" s="83"/>
      <c r="N352" s="83"/>
      <c r="O352" s="83"/>
    </row>
    <row r="353">
      <c r="A353" s="83"/>
      <c r="B353" s="83"/>
      <c r="C353" s="83"/>
      <c r="D353" s="83"/>
      <c r="E353" s="83"/>
      <c r="F353" s="83"/>
      <c r="G353" s="83"/>
      <c r="H353" s="83"/>
      <c r="I353" s="83"/>
      <c r="J353" s="83"/>
      <c r="K353" s="83"/>
      <c r="L353" s="83"/>
      <c r="M353" s="83"/>
      <c r="N353" s="83"/>
      <c r="O353" s="83"/>
    </row>
    <row r="354">
      <c r="A354" s="83"/>
      <c r="B354" s="83"/>
      <c r="C354" s="83"/>
      <c r="D354" s="83"/>
      <c r="E354" s="83"/>
      <c r="F354" s="83"/>
      <c r="G354" s="83"/>
      <c r="H354" s="83"/>
      <c r="I354" s="83"/>
      <c r="J354" s="83"/>
      <c r="K354" s="83"/>
      <c r="L354" s="83"/>
      <c r="M354" s="83"/>
      <c r="N354" s="83"/>
      <c r="O354" s="83"/>
    </row>
    <row r="355">
      <c r="A355" s="83"/>
      <c r="B355" s="83"/>
      <c r="C355" s="83"/>
      <c r="D355" s="83"/>
      <c r="E355" s="83"/>
      <c r="F355" s="83"/>
      <c r="G355" s="83"/>
      <c r="H355" s="83"/>
      <c r="I355" s="83"/>
      <c r="J355" s="83"/>
      <c r="K355" s="83"/>
      <c r="L355" s="83"/>
      <c r="M355" s="83"/>
      <c r="N355" s="83"/>
      <c r="O355" s="83"/>
    </row>
    <row r="356">
      <c r="A356" s="83"/>
      <c r="B356" s="83"/>
      <c r="C356" s="83"/>
      <c r="D356" s="83"/>
      <c r="E356" s="83"/>
      <c r="F356" s="83"/>
      <c r="G356" s="83"/>
      <c r="H356" s="83"/>
      <c r="I356" s="83"/>
      <c r="J356" s="83"/>
      <c r="K356" s="83"/>
      <c r="L356" s="83"/>
      <c r="M356" s="83"/>
      <c r="N356" s="83"/>
      <c r="O356" s="83"/>
    </row>
    <row r="357">
      <c r="A357" s="83"/>
      <c r="B357" s="83"/>
      <c r="C357" s="83"/>
      <c r="D357" s="83"/>
      <c r="E357" s="83"/>
      <c r="F357" s="83"/>
      <c r="G357" s="83"/>
      <c r="H357" s="83"/>
      <c r="I357" s="83"/>
      <c r="J357" s="83"/>
      <c r="K357" s="83"/>
      <c r="L357" s="83"/>
      <c r="M357" s="83"/>
      <c r="N357" s="83"/>
      <c r="O357" s="83"/>
    </row>
    <row r="358">
      <c r="A358" s="83"/>
      <c r="B358" s="83"/>
      <c r="C358" s="83"/>
      <c r="D358" s="83"/>
      <c r="E358" s="83"/>
      <c r="F358" s="83"/>
      <c r="G358" s="83"/>
      <c r="H358" s="83"/>
      <c r="I358" s="83"/>
      <c r="J358" s="83"/>
      <c r="K358" s="83"/>
      <c r="L358" s="83"/>
      <c r="M358" s="83"/>
      <c r="N358" s="83"/>
      <c r="O358" s="83"/>
    </row>
    <row r="359">
      <c r="A359" s="83"/>
      <c r="B359" s="83"/>
      <c r="C359" s="83"/>
      <c r="D359" s="83"/>
      <c r="E359" s="83"/>
      <c r="F359" s="83"/>
      <c r="G359" s="83"/>
      <c r="H359" s="83"/>
      <c r="I359" s="83"/>
      <c r="J359" s="83"/>
      <c r="K359" s="83"/>
      <c r="L359" s="83"/>
      <c r="M359" s="83"/>
      <c r="N359" s="83"/>
      <c r="O359" s="83"/>
    </row>
    <row r="360">
      <c r="A360" s="83"/>
      <c r="B360" s="83"/>
      <c r="C360" s="83"/>
      <c r="D360" s="83"/>
      <c r="E360" s="83"/>
      <c r="F360" s="83"/>
      <c r="G360" s="83"/>
      <c r="H360" s="83"/>
      <c r="I360" s="83"/>
      <c r="J360" s="83"/>
      <c r="K360" s="83"/>
      <c r="L360" s="83"/>
      <c r="M360" s="83"/>
      <c r="N360" s="83"/>
      <c r="O360" s="83"/>
    </row>
    <row r="361">
      <c r="A361" s="83"/>
      <c r="B361" s="83"/>
      <c r="C361" s="83"/>
      <c r="D361" s="83"/>
      <c r="E361" s="83"/>
      <c r="F361" s="83"/>
      <c r="G361" s="83"/>
      <c r="H361" s="83"/>
      <c r="I361" s="83"/>
      <c r="J361" s="83"/>
      <c r="K361" s="83"/>
      <c r="L361" s="83"/>
      <c r="M361" s="83"/>
      <c r="N361" s="83"/>
      <c r="O361" s="83"/>
    </row>
    <row r="362">
      <c r="A362" s="83"/>
      <c r="B362" s="83"/>
      <c r="C362" s="83"/>
      <c r="D362" s="83"/>
      <c r="E362" s="83"/>
      <c r="F362" s="83"/>
      <c r="G362" s="83"/>
      <c r="H362" s="83"/>
      <c r="I362" s="83"/>
      <c r="J362" s="83"/>
      <c r="K362" s="83"/>
      <c r="L362" s="83"/>
      <c r="M362" s="83"/>
      <c r="N362" s="83"/>
      <c r="O362" s="83"/>
    </row>
    <row r="363">
      <c r="A363" s="83"/>
      <c r="B363" s="83"/>
      <c r="C363" s="83"/>
      <c r="D363" s="83"/>
      <c r="E363" s="83"/>
      <c r="F363" s="83"/>
      <c r="G363" s="83"/>
      <c r="H363" s="83"/>
      <c r="I363" s="83"/>
      <c r="J363" s="83"/>
      <c r="K363" s="83"/>
      <c r="L363" s="83"/>
      <c r="M363" s="83"/>
      <c r="N363" s="83"/>
      <c r="O363" s="83"/>
    </row>
    <row r="364">
      <c r="A364" s="83"/>
      <c r="B364" s="83"/>
      <c r="C364" s="83"/>
      <c r="D364" s="83"/>
      <c r="E364" s="83"/>
      <c r="F364" s="83"/>
      <c r="G364" s="83"/>
      <c r="H364" s="83"/>
      <c r="I364" s="83"/>
      <c r="J364" s="83"/>
      <c r="K364" s="83"/>
      <c r="L364" s="83"/>
      <c r="M364" s="83"/>
      <c r="N364" s="83"/>
      <c r="O364" s="83"/>
    </row>
    <row r="365">
      <c r="A365" s="83"/>
      <c r="B365" s="83"/>
      <c r="C365" s="83"/>
      <c r="D365" s="83"/>
      <c r="E365" s="83"/>
      <c r="F365" s="83"/>
      <c r="G365" s="83"/>
      <c r="H365" s="83"/>
      <c r="I365" s="83"/>
      <c r="J365" s="83"/>
      <c r="K365" s="83"/>
      <c r="L365" s="83"/>
      <c r="M365" s="83"/>
      <c r="N365" s="83"/>
      <c r="O365" s="83"/>
    </row>
    <row r="366">
      <c r="A366" s="83"/>
      <c r="B366" s="83"/>
      <c r="C366" s="83"/>
      <c r="D366" s="83"/>
      <c r="E366" s="83"/>
      <c r="F366" s="83"/>
      <c r="G366" s="83"/>
      <c r="H366" s="83"/>
      <c r="I366" s="83"/>
      <c r="J366" s="83"/>
      <c r="K366" s="83"/>
      <c r="L366" s="83"/>
      <c r="M366" s="83"/>
      <c r="N366" s="83"/>
      <c r="O366" s="83"/>
    </row>
    <row r="367">
      <c r="A367" s="83"/>
      <c r="B367" s="83"/>
      <c r="C367" s="83"/>
      <c r="D367" s="83"/>
      <c r="E367" s="83"/>
      <c r="F367" s="83"/>
      <c r="G367" s="83"/>
      <c r="H367" s="83"/>
      <c r="I367" s="83"/>
      <c r="J367" s="83"/>
      <c r="K367" s="83"/>
      <c r="L367" s="83"/>
      <c r="M367" s="83"/>
      <c r="N367" s="83"/>
      <c r="O367" s="83"/>
    </row>
    <row r="368">
      <c r="A368" s="83"/>
      <c r="B368" s="83"/>
      <c r="C368" s="83"/>
      <c r="D368" s="83"/>
      <c r="E368" s="83"/>
      <c r="F368" s="83"/>
      <c r="G368" s="83"/>
      <c r="H368" s="83"/>
      <c r="I368" s="83"/>
      <c r="J368" s="83"/>
      <c r="K368" s="83"/>
      <c r="L368" s="83"/>
      <c r="M368" s="83"/>
      <c r="N368" s="83"/>
      <c r="O368" s="83"/>
    </row>
    <row r="369">
      <c r="A369" s="83"/>
      <c r="B369" s="83"/>
      <c r="C369" s="83"/>
      <c r="D369" s="83"/>
      <c r="E369" s="83"/>
      <c r="F369" s="83"/>
      <c r="G369" s="83"/>
      <c r="H369" s="83"/>
      <c r="I369" s="83"/>
      <c r="J369" s="83"/>
      <c r="K369" s="83"/>
      <c r="L369" s="83"/>
      <c r="M369" s="83"/>
      <c r="N369" s="83"/>
      <c r="O369" s="83"/>
    </row>
    <row r="370">
      <c r="A370" s="83"/>
      <c r="B370" s="83"/>
      <c r="C370" s="83"/>
      <c r="D370" s="83"/>
      <c r="E370" s="83"/>
      <c r="F370" s="83"/>
      <c r="G370" s="83"/>
      <c r="H370" s="83"/>
      <c r="I370" s="83"/>
      <c r="J370" s="83"/>
      <c r="K370" s="83"/>
      <c r="L370" s="83"/>
      <c r="M370" s="83"/>
      <c r="N370" s="83"/>
      <c r="O370" s="83"/>
    </row>
    <row r="371">
      <c r="A371" s="83"/>
      <c r="B371" s="83"/>
      <c r="C371" s="83"/>
      <c r="D371" s="83"/>
      <c r="E371" s="83"/>
      <c r="F371" s="83"/>
      <c r="G371" s="83"/>
      <c r="H371" s="83"/>
      <c r="I371" s="83"/>
      <c r="J371" s="83"/>
      <c r="K371" s="83"/>
      <c r="L371" s="83"/>
      <c r="M371" s="83"/>
      <c r="N371" s="83"/>
      <c r="O371" s="83"/>
    </row>
    <row r="372">
      <c r="A372" s="83"/>
      <c r="B372" s="83"/>
      <c r="C372" s="83"/>
      <c r="D372" s="83"/>
      <c r="E372" s="83"/>
      <c r="F372" s="83"/>
      <c r="G372" s="83"/>
      <c r="H372" s="83"/>
      <c r="I372" s="83"/>
      <c r="J372" s="83"/>
      <c r="K372" s="83"/>
      <c r="L372" s="83"/>
      <c r="M372" s="83"/>
      <c r="N372" s="83"/>
      <c r="O372" s="83"/>
    </row>
    <row r="373">
      <c r="A373" s="83"/>
      <c r="B373" s="83"/>
      <c r="C373" s="83"/>
      <c r="D373" s="83"/>
      <c r="E373" s="83"/>
      <c r="F373" s="83"/>
      <c r="G373" s="83"/>
      <c r="H373" s="83"/>
      <c r="I373" s="83"/>
      <c r="J373" s="83"/>
      <c r="K373" s="83"/>
      <c r="L373" s="83"/>
      <c r="M373" s="83"/>
      <c r="N373" s="83"/>
      <c r="O373" s="83"/>
    </row>
    <row r="374">
      <c r="A374" s="83"/>
      <c r="B374" s="83"/>
      <c r="C374" s="83"/>
      <c r="D374" s="83"/>
      <c r="E374" s="83"/>
      <c r="F374" s="83"/>
      <c r="G374" s="83"/>
      <c r="H374" s="83"/>
      <c r="I374" s="83"/>
      <c r="J374" s="83"/>
      <c r="K374" s="83"/>
      <c r="L374" s="83"/>
      <c r="M374" s="83"/>
      <c r="N374" s="83"/>
      <c r="O374" s="83"/>
    </row>
    <row r="375">
      <c r="A375" s="83"/>
      <c r="B375" s="83"/>
      <c r="C375" s="83"/>
      <c r="D375" s="83"/>
      <c r="E375" s="83"/>
      <c r="F375" s="83"/>
      <c r="G375" s="83"/>
      <c r="H375" s="83"/>
      <c r="I375" s="83"/>
      <c r="J375" s="83"/>
      <c r="K375" s="83"/>
      <c r="L375" s="83"/>
      <c r="M375" s="83"/>
      <c r="N375" s="83"/>
      <c r="O375" s="83"/>
    </row>
    <row r="376">
      <c r="A376" s="83"/>
      <c r="B376" s="83"/>
      <c r="C376" s="83"/>
      <c r="D376" s="83"/>
      <c r="E376" s="83"/>
      <c r="F376" s="83"/>
      <c r="G376" s="83"/>
      <c r="H376" s="83"/>
      <c r="I376" s="83"/>
      <c r="J376" s="83"/>
      <c r="K376" s="83"/>
      <c r="L376" s="83"/>
      <c r="M376" s="83"/>
      <c r="N376" s="83"/>
      <c r="O376" s="83"/>
    </row>
    <row r="377">
      <c r="A377" s="83"/>
      <c r="B377" s="83"/>
      <c r="C377" s="83"/>
      <c r="D377" s="83"/>
      <c r="E377" s="83"/>
      <c r="F377" s="83"/>
      <c r="G377" s="83"/>
      <c r="H377" s="83"/>
      <c r="I377" s="83"/>
      <c r="J377" s="83"/>
      <c r="K377" s="83"/>
      <c r="L377" s="83"/>
      <c r="M377" s="83"/>
      <c r="N377" s="83"/>
      <c r="O377" s="83"/>
    </row>
    <row r="378">
      <c r="A378" s="83"/>
      <c r="B378" s="83"/>
      <c r="C378" s="83"/>
      <c r="D378" s="83"/>
      <c r="E378" s="83"/>
      <c r="F378" s="83"/>
      <c r="G378" s="83"/>
      <c r="H378" s="83"/>
      <c r="I378" s="83"/>
      <c r="J378" s="83"/>
      <c r="K378" s="83"/>
      <c r="L378" s="83"/>
      <c r="M378" s="83"/>
      <c r="N378" s="83"/>
      <c r="O378" s="83"/>
    </row>
    <row r="379">
      <c r="A379" s="83"/>
      <c r="B379" s="83"/>
      <c r="C379" s="83"/>
      <c r="D379" s="83"/>
      <c r="E379" s="83"/>
      <c r="F379" s="83"/>
      <c r="G379" s="83"/>
      <c r="H379" s="83"/>
      <c r="I379" s="83"/>
      <c r="J379" s="83"/>
      <c r="K379" s="83"/>
      <c r="L379" s="83"/>
      <c r="M379" s="83"/>
      <c r="N379" s="83"/>
      <c r="O379" s="83"/>
    </row>
    <row r="380">
      <c r="A380" s="83"/>
      <c r="B380" s="83"/>
      <c r="C380" s="83"/>
      <c r="D380" s="83"/>
      <c r="E380" s="83"/>
      <c r="F380" s="83"/>
      <c r="G380" s="83"/>
      <c r="H380" s="83"/>
      <c r="I380" s="83"/>
      <c r="J380" s="83"/>
      <c r="K380" s="83"/>
      <c r="L380" s="83"/>
      <c r="M380" s="83"/>
      <c r="N380" s="83"/>
      <c r="O380" s="83"/>
    </row>
    <row r="381">
      <c r="A381" s="83"/>
      <c r="B381" s="83"/>
      <c r="C381" s="83"/>
      <c r="D381" s="83"/>
      <c r="E381" s="83"/>
      <c r="F381" s="83"/>
      <c r="G381" s="83"/>
      <c r="H381" s="83"/>
      <c r="I381" s="83"/>
      <c r="J381" s="83"/>
      <c r="K381" s="83"/>
      <c r="L381" s="83"/>
      <c r="M381" s="83"/>
      <c r="N381" s="83"/>
      <c r="O381" s="83"/>
    </row>
    <row r="382">
      <c r="A382" s="83"/>
      <c r="B382" s="83"/>
      <c r="C382" s="83"/>
      <c r="D382" s="83"/>
      <c r="E382" s="83"/>
      <c r="F382" s="83"/>
      <c r="G382" s="83"/>
      <c r="H382" s="83"/>
      <c r="I382" s="83"/>
      <c r="J382" s="83"/>
      <c r="K382" s="83"/>
      <c r="L382" s="83"/>
      <c r="M382" s="83"/>
      <c r="N382" s="83"/>
      <c r="O382" s="83"/>
    </row>
    <row r="383">
      <c r="A383" s="83"/>
      <c r="B383" s="83"/>
      <c r="C383" s="83"/>
      <c r="D383" s="83"/>
      <c r="E383" s="83"/>
      <c r="F383" s="83"/>
      <c r="G383" s="83"/>
      <c r="H383" s="83"/>
      <c r="I383" s="83"/>
      <c r="J383" s="83"/>
      <c r="K383" s="83"/>
      <c r="L383" s="83"/>
      <c r="M383" s="83"/>
      <c r="N383" s="83"/>
      <c r="O383" s="83"/>
    </row>
    <row r="384">
      <c r="A384" s="83"/>
      <c r="B384" s="83"/>
      <c r="C384" s="83"/>
      <c r="D384" s="83"/>
      <c r="E384" s="83"/>
      <c r="F384" s="83"/>
      <c r="G384" s="83"/>
      <c r="H384" s="83"/>
      <c r="I384" s="83"/>
      <c r="J384" s="83"/>
      <c r="K384" s="83"/>
      <c r="L384" s="83"/>
      <c r="M384" s="83"/>
      <c r="N384" s="83"/>
      <c r="O384" s="83"/>
    </row>
    <row r="385">
      <c r="A385" s="83"/>
      <c r="B385" s="83"/>
      <c r="C385" s="83"/>
      <c r="D385" s="83"/>
      <c r="E385" s="83"/>
      <c r="F385" s="83"/>
      <c r="G385" s="83"/>
      <c r="H385" s="83"/>
      <c r="I385" s="83"/>
      <c r="J385" s="83"/>
      <c r="K385" s="83"/>
      <c r="L385" s="83"/>
      <c r="M385" s="83"/>
      <c r="N385" s="83"/>
      <c r="O385" s="83"/>
    </row>
    <row r="386">
      <c r="A386" s="83"/>
      <c r="B386" s="83"/>
      <c r="C386" s="83"/>
      <c r="D386" s="83"/>
      <c r="E386" s="83"/>
      <c r="F386" s="83"/>
      <c r="G386" s="83"/>
      <c r="H386" s="83"/>
      <c r="I386" s="83"/>
      <c r="J386" s="83"/>
      <c r="K386" s="83"/>
      <c r="L386" s="83"/>
      <c r="M386" s="83"/>
      <c r="N386" s="83"/>
      <c r="O386" s="83"/>
    </row>
    <row r="387">
      <c r="A387" s="83"/>
      <c r="B387" s="83"/>
      <c r="C387" s="83"/>
      <c r="D387" s="83"/>
      <c r="E387" s="83"/>
      <c r="F387" s="83"/>
      <c r="G387" s="83"/>
      <c r="H387" s="83"/>
      <c r="I387" s="83"/>
      <c r="J387" s="83"/>
      <c r="K387" s="83"/>
      <c r="L387" s="83"/>
      <c r="M387" s="83"/>
      <c r="N387" s="83"/>
      <c r="O387" s="83"/>
    </row>
    <row r="388">
      <c r="A388" s="83"/>
      <c r="B388" s="83"/>
      <c r="C388" s="83"/>
      <c r="D388" s="83"/>
      <c r="E388" s="83"/>
      <c r="F388" s="83"/>
      <c r="G388" s="83"/>
      <c r="H388" s="83"/>
      <c r="I388" s="83"/>
      <c r="J388" s="83"/>
      <c r="K388" s="83"/>
      <c r="L388" s="83"/>
      <c r="M388" s="83"/>
      <c r="N388" s="83"/>
      <c r="O388" s="83"/>
    </row>
    <row r="389">
      <c r="A389" s="83"/>
      <c r="B389" s="83"/>
      <c r="C389" s="83"/>
      <c r="D389" s="83"/>
      <c r="E389" s="83"/>
      <c r="F389" s="83"/>
      <c r="G389" s="83"/>
      <c r="H389" s="83"/>
      <c r="I389" s="83"/>
      <c r="J389" s="83"/>
      <c r="K389" s="83"/>
      <c r="L389" s="83"/>
      <c r="M389" s="83"/>
      <c r="N389" s="83"/>
      <c r="O389" s="83"/>
    </row>
    <row r="390">
      <c r="A390" s="83"/>
      <c r="B390" s="83"/>
      <c r="C390" s="83"/>
      <c r="D390" s="83"/>
      <c r="E390" s="83"/>
      <c r="F390" s="83"/>
      <c r="G390" s="83"/>
      <c r="H390" s="83"/>
      <c r="I390" s="83"/>
      <c r="J390" s="83"/>
      <c r="K390" s="83"/>
      <c r="L390" s="83"/>
      <c r="M390" s="83"/>
      <c r="N390" s="83"/>
      <c r="O390" s="83"/>
    </row>
    <row r="391">
      <c r="A391" s="83"/>
      <c r="B391" s="83"/>
      <c r="C391" s="83"/>
      <c r="D391" s="83"/>
      <c r="E391" s="83"/>
      <c r="F391" s="83"/>
      <c r="G391" s="83"/>
      <c r="H391" s="83"/>
      <c r="I391" s="83"/>
      <c r="J391" s="83"/>
      <c r="K391" s="83"/>
      <c r="L391" s="83"/>
      <c r="M391" s="83"/>
      <c r="N391" s="83"/>
      <c r="O391" s="83"/>
    </row>
    <row r="392">
      <c r="A392" s="83"/>
      <c r="B392" s="83"/>
      <c r="C392" s="83"/>
      <c r="D392" s="83"/>
      <c r="E392" s="83"/>
      <c r="F392" s="83"/>
      <c r="G392" s="83"/>
      <c r="H392" s="83"/>
      <c r="I392" s="83"/>
      <c r="J392" s="83"/>
      <c r="K392" s="83"/>
      <c r="L392" s="83"/>
      <c r="M392" s="83"/>
      <c r="N392" s="83"/>
      <c r="O392" s="83"/>
    </row>
    <row r="393">
      <c r="A393" s="83"/>
      <c r="B393" s="83"/>
      <c r="C393" s="83"/>
      <c r="D393" s="83"/>
      <c r="E393" s="83"/>
      <c r="F393" s="83"/>
      <c r="G393" s="83"/>
      <c r="H393" s="83"/>
      <c r="I393" s="83"/>
      <c r="J393" s="83"/>
      <c r="K393" s="83"/>
      <c r="L393" s="83"/>
      <c r="M393" s="83"/>
      <c r="N393" s="83"/>
      <c r="O393" s="83"/>
    </row>
    <row r="394">
      <c r="A394" s="83"/>
      <c r="B394" s="83"/>
      <c r="C394" s="83"/>
      <c r="D394" s="83"/>
      <c r="E394" s="83"/>
      <c r="F394" s="83"/>
      <c r="G394" s="83"/>
      <c r="H394" s="83"/>
      <c r="I394" s="83"/>
      <c r="J394" s="83"/>
      <c r="K394" s="83"/>
      <c r="L394" s="83"/>
      <c r="M394" s="83"/>
      <c r="N394" s="83"/>
      <c r="O394" s="83"/>
    </row>
    <row r="395">
      <c r="A395" s="83"/>
      <c r="B395" s="83"/>
      <c r="C395" s="83"/>
      <c r="D395" s="83"/>
      <c r="E395" s="83"/>
      <c r="F395" s="83"/>
      <c r="G395" s="83"/>
      <c r="H395" s="83"/>
      <c r="I395" s="83"/>
      <c r="J395" s="83"/>
      <c r="K395" s="83"/>
      <c r="L395" s="83"/>
      <c r="M395" s="83"/>
      <c r="N395" s="83"/>
      <c r="O395" s="83"/>
    </row>
    <row r="396">
      <c r="A396" s="83"/>
      <c r="B396" s="83"/>
      <c r="C396" s="83"/>
      <c r="D396" s="83"/>
      <c r="E396" s="83"/>
      <c r="F396" s="83"/>
      <c r="G396" s="83"/>
      <c r="H396" s="83"/>
      <c r="I396" s="83"/>
      <c r="J396" s="83"/>
      <c r="K396" s="83"/>
      <c r="L396" s="83"/>
      <c r="M396" s="83"/>
      <c r="N396" s="83"/>
      <c r="O396" s="83"/>
    </row>
    <row r="397">
      <c r="A397" s="83"/>
      <c r="B397" s="83"/>
      <c r="C397" s="83"/>
      <c r="D397" s="83"/>
      <c r="E397" s="83"/>
      <c r="F397" s="83"/>
      <c r="G397" s="83"/>
      <c r="H397" s="83"/>
      <c r="I397" s="83"/>
      <c r="J397" s="83"/>
      <c r="K397" s="83"/>
      <c r="L397" s="83"/>
      <c r="M397" s="83"/>
      <c r="N397" s="83"/>
      <c r="O397" s="83"/>
    </row>
    <row r="398">
      <c r="A398" s="83"/>
      <c r="B398" s="83"/>
      <c r="C398" s="83"/>
      <c r="D398" s="83"/>
      <c r="E398" s="83"/>
      <c r="F398" s="83"/>
      <c r="G398" s="83"/>
      <c r="H398" s="83"/>
      <c r="I398" s="83"/>
      <c r="J398" s="83"/>
      <c r="K398" s="83"/>
      <c r="L398" s="83"/>
      <c r="M398" s="83"/>
      <c r="N398" s="83"/>
      <c r="O398" s="83"/>
    </row>
    <row r="399">
      <c r="A399" s="83"/>
      <c r="B399" s="83"/>
      <c r="C399" s="83"/>
      <c r="D399" s="83"/>
      <c r="E399" s="83"/>
      <c r="F399" s="83"/>
      <c r="G399" s="83"/>
      <c r="H399" s="83"/>
      <c r="I399" s="83"/>
      <c r="J399" s="83"/>
      <c r="K399" s="83"/>
      <c r="L399" s="83"/>
      <c r="M399" s="83"/>
      <c r="N399" s="83"/>
      <c r="O399" s="83"/>
    </row>
    <row r="400">
      <c r="A400" s="83"/>
      <c r="B400" s="83"/>
      <c r="C400" s="83"/>
      <c r="D400" s="83"/>
      <c r="E400" s="83"/>
      <c r="F400" s="83"/>
      <c r="G400" s="83"/>
      <c r="H400" s="83"/>
      <c r="I400" s="83"/>
      <c r="J400" s="83"/>
      <c r="K400" s="83"/>
      <c r="L400" s="83"/>
      <c r="M400" s="83"/>
      <c r="N400" s="83"/>
      <c r="O400" s="83"/>
    </row>
    <row r="401">
      <c r="A401" s="83"/>
      <c r="B401" s="83"/>
      <c r="C401" s="83"/>
      <c r="D401" s="83"/>
      <c r="E401" s="83"/>
      <c r="F401" s="83"/>
      <c r="G401" s="83"/>
      <c r="H401" s="83"/>
      <c r="I401" s="83"/>
      <c r="J401" s="83"/>
      <c r="K401" s="83"/>
      <c r="L401" s="83"/>
      <c r="M401" s="83"/>
      <c r="N401" s="83"/>
      <c r="O401" s="83"/>
    </row>
    <row r="402">
      <c r="A402" s="83"/>
      <c r="B402" s="83"/>
      <c r="C402" s="83"/>
      <c r="D402" s="83"/>
      <c r="E402" s="83"/>
      <c r="F402" s="83"/>
      <c r="G402" s="83"/>
      <c r="H402" s="83"/>
      <c r="I402" s="83"/>
      <c r="J402" s="83"/>
      <c r="K402" s="83"/>
      <c r="L402" s="83"/>
      <c r="M402" s="83"/>
      <c r="N402" s="83"/>
      <c r="O402" s="83"/>
    </row>
    <row r="403">
      <c r="A403" s="83"/>
      <c r="B403" s="83"/>
      <c r="C403" s="83"/>
      <c r="D403" s="83"/>
      <c r="E403" s="83"/>
      <c r="F403" s="83"/>
      <c r="G403" s="83"/>
      <c r="H403" s="83"/>
      <c r="I403" s="83"/>
      <c r="J403" s="83"/>
      <c r="K403" s="83"/>
      <c r="L403" s="83"/>
      <c r="M403" s="83"/>
      <c r="N403" s="83"/>
      <c r="O403" s="83"/>
    </row>
    <row r="404">
      <c r="A404" s="83"/>
      <c r="B404" s="83"/>
      <c r="C404" s="83"/>
      <c r="D404" s="83"/>
      <c r="E404" s="83"/>
      <c r="F404" s="83"/>
      <c r="G404" s="83"/>
      <c r="H404" s="83"/>
      <c r="I404" s="83"/>
      <c r="J404" s="83"/>
      <c r="K404" s="83"/>
      <c r="L404" s="83"/>
      <c r="M404" s="83"/>
      <c r="N404" s="83"/>
      <c r="O404" s="83"/>
    </row>
    <row r="405">
      <c r="A405" s="83"/>
      <c r="B405" s="83"/>
      <c r="C405" s="83"/>
      <c r="D405" s="83"/>
      <c r="E405" s="83"/>
      <c r="F405" s="83"/>
      <c r="G405" s="83"/>
      <c r="H405" s="83"/>
      <c r="I405" s="83"/>
      <c r="J405" s="83"/>
      <c r="K405" s="83"/>
      <c r="L405" s="83"/>
      <c r="M405" s="83"/>
      <c r="N405" s="83"/>
      <c r="O405" s="83"/>
    </row>
    <row r="406">
      <c r="A406" s="83"/>
      <c r="B406" s="83"/>
      <c r="C406" s="83"/>
      <c r="D406" s="83"/>
      <c r="E406" s="83"/>
      <c r="F406" s="83"/>
      <c r="G406" s="83"/>
      <c r="H406" s="83"/>
      <c r="I406" s="83"/>
      <c r="J406" s="83"/>
      <c r="K406" s="83"/>
      <c r="L406" s="83"/>
      <c r="M406" s="83"/>
      <c r="N406" s="83"/>
      <c r="O406" s="83"/>
    </row>
    <row r="407">
      <c r="A407" s="83"/>
      <c r="B407" s="83"/>
      <c r="C407" s="83"/>
      <c r="D407" s="83"/>
      <c r="E407" s="83"/>
      <c r="F407" s="83"/>
      <c r="G407" s="83"/>
      <c r="H407" s="83"/>
      <c r="I407" s="83"/>
      <c r="J407" s="83"/>
      <c r="K407" s="83"/>
      <c r="L407" s="83"/>
      <c r="M407" s="83"/>
      <c r="N407" s="83"/>
      <c r="O407" s="83"/>
    </row>
    <row r="408">
      <c r="A408" s="83"/>
      <c r="B408" s="83"/>
      <c r="C408" s="83"/>
      <c r="D408" s="83"/>
      <c r="E408" s="83"/>
      <c r="F408" s="83"/>
      <c r="G408" s="83"/>
      <c r="H408" s="83"/>
      <c r="I408" s="83"/>
      <c r="J408" s="83"/>
      <c r="K408" s="83"/>
      <c r="L408" s="83"/>
      <c r="M408" s="83"/>
      <c r="N408" s="83"/>
      <c r="O408" s="83"/>
    </row>
    <row r="409">
      <c r="A409" s="83"/>
      <c r="B409" s="83"/>
      <c r="C409" s="83"/>
      <c r="D409" s="83"/>
      <c r="E409" s="83"/>
      <c r="F409" s="83"/>
      <c r="G409" s="83"/>
      <c r="H409" s="83"/>
      <c r="I409" s="83"/>
      <c r="J409" s="83"/>
      <c r="K409" s="83"/>
      <c r="L409" s="83"/>
      <c r="M409" s="83"/>
      <c r="N409" s="83"/>
      <c r="O409" s="83"/>
    </row>
    <row r="410">
      <c r="A410" s="83"/>
      <c r="B410" s="83"/>
      <c r="C410" s="83"/>
      <c r="D410" s="83"/>
      <c r="E410" s="83"/>
      <c r="F410" s="83"/>
      <c r="G410" s="83"/>
      <c r="H410" s="83"/>
      <c r="I410" s="83"/>
      <c r="J410" s="83"/>
      <c r="K410" s="83"/>
      <c r="L410" s="83"/>
      <c r="M410" s="83"/>
      <c r="N410" s="83"/>
      <c r="O410" s="83"/>
    </row>
    <row r="411">
      <c r="A411" s="83"/>
      <c r="B411" s="83"/>
      <c r="C411" s="83"/>
      <c r="D411" s="83"/>
      <c r="E411" s="83"/>
      <c r="F411" s="83"/>
      <c r="G411" s="83"/>
      <c r="H411" s="83"/>
      <c r="I411" s="83"/>
      <c r="J411" s="83"/>
      <c r="K411" s="83"/>
      <c r="L411" s="83"/>
      <c r="M411" s="83"/>
      <c r="N411" s="83"/>
      <c r="O411" s="83"/>
    </row>
    <row r="412">
      <c r="A412" s="83"/>
      <c r="B412" s="83"/>
      <c r="C412" s="83"/>
      <c r="D412" s="83"/>
      <c r="E412" s="83"/>
      <c r="F412" s="83"/>
      <c r="G412" s="83"/>
      <c r="H412" s="83"/>
      <c r="I412" s="83"/>
      <c r="J412" s="83"/>
      <c r="K412" s="83"/>
      <c r="L412" s="83"/>
      <c r="M412" s="83"/>
      <c r="N412" s="83"/>
      <c r="O412" s="83"/>
    </row>
    <row r="413">
      <c r="A413" s="83"/>
      <c r="B413" s="83"/>
      <c r="C413" s="83"/>
      <c r="D413" s="83"/>
      <c r="E413" s="83"/>
      <c r="F413" s="83"/>
      <c r="G413" s="83"/>
      <c r="H413" s="83"/>
      <c r="I413" s="83"/>
      <c r="J413" s="83"/>
      <c r="K413" s="83"/>
      <c r="L413" s="83"/>
      <c r="M413" s="83"/>
      <c r="N413" s="83"/>
      <c r="O413" s="83"/>
    </row>
    <row r="414">
      <c r="A414" s="83"/>
      <c r="B414" s="83"/>
      <c r="C414" s="83"/>
      <c r="D414" s="83"/>
      <c r="E414" s="83"/>
      <c r="F414" s="83"/>
      <c r="G414" s="83"/>
      <c r="H414" s="83"/>
      <c r="I414" s="83"/>
      <c r="J414" s="83"/>
      <c r="K414" s="83"/>
      <c r="L414" s="83"/>
      <c r="M414" s="83"/>
      <c r="N414" s="83"/>
      <c r="O414" s="83"/>
    </row>
    <row r="415">
      <c r="A415" s="83"/>
      <c r="B415" s="83"/>
      <c r="C415" s="83"/>
      <c r="D415" s="83"/>
      <c r="E415" s="83"/>
      <c r="F415" s="83"/>
      <c r="G415" s="83"/>
      <c r="H415" s="83"/>
      <c r="I415" s="83"/>
      <c r="J415" s="83"/>
      <c r="K415" s="83"/>
      <c r="L415" s="83"/>
      <c r="M415" s="83"/>
      <c r="N415" s="83"/>
      <c r="O415" s="83"/>
    </row>
    <row r="416">
      <c r="A416" s="83"/>
      <c r="B416" s="83"/>
      <c r="C416" s="83"/>
      <c r="D416" s="83"/>
      <c r="E416" s="83"/>
      <c r="F416" s="83"/>
      <c r="G416" s="83"/>
      <c r="H416" s="83"/>
      <c r="I416" s="83"/>
      <c r="J416" s="83"/>
      <c r="K416" s="83"/>
      <c r="L416" s="83"/>
      <c r="M416" s="83"/>
      <c r="N416" s="83"/>
      <c r="O416" s="83"/>
    </row>
    <row r="417">
      <c r="A417" s="83"/>
      <c r="B417" s="83"/>
      <c r="C417" s="83"/>
      <c r="D417" s="83"/>
      <c r="E417" s="83"/>
      <c r="F417" s="83"/>
      <c r="G417" s="83"/>
      <c r="H417" s="83"/>
      <c r="I417" s="83"/>
      <c r="J417" s="83"/>
      <c r="K417" s="83"/>
      <c r="L417" s="83"/>
      <c r="M417" s="83"/>
      <c r="N417" s="83"/>
      <c r="O417" s="83"/>
    </row>
    <row r="418">
      <c r="A418" s="83"/>
      <c r="B418" s="83"/>
      <c r="C418" s="83"/>
      <c r="D418" s="83"/>
      <c r="E418" s="83"/>
      <c r="F418" s="83"/>
      <c r="G418" s="83"/>
      <c r="H418" s="83"/>
      <c r="I418" s="83"/>
      <c r="J418" s="83"/>
      <c r="K418" s="83"/>
      <c r="L418" s="83"/>
      <c r="M418" s="83"/>
      <c r="N418" s="83"/>
      <c r="O418" s="83"/>
    </row>
    <row r="419">
      <c r="A419" s="83"/>
      <c r="B419" s="83"/>
      <c r="C419" s="83"/>
      <c r="D419" s="83"/>
      <c r="E419" s="83"/>
      <c r="F419" s="83"/>
      <c r="G419" s="83"/>
      <c r="H419" s="83"/>
      <c r="I419" s="83"/>
      <c r="J419" s="83"/>
      <c r="K419" s="83"/>
      <c r="L419" s="83"/>
      <c r="M419" s="83"/>
      <c r="N419" s="83"/>
      <c r="O419" s="83"/>
    </row>
    <row r="420">
      <c r="A420" s="83"/>
      <c r="B420" s="83"/>
      <c r="C420" s="83"/>
      <c r="D420" s="83"/>
      <c r="E420" s="83"/>
      <c r="F420" s="83"/>
      <c r="G420" s="83"/>
      <c r="H420" s="83"/>
      <c r="I420" s="83"/>
      <c r="J420" s="83"/>
      <c r="K420" s="83"/>
      <c r="L420" s="83"/>
      <c r="M420" s="83"/>
      <c r="N420" s="83"/>
      <c r="O420" s="83"/>
    </row>
    <row r="421">
      <c r="A421" s="83"/>
      <c r="B421" s="83"/>
      <c r="C421" s="83"/>
      <c r="D421" s="83"/>
      <c r="E421" s="83"/>
      <c r="F421" s="83"/>
      <c r="G421" s="83"/>
      <c r="H421" s="83"/>
      <c r="I421" s="83"/>
      <c r="J421" s="83"/>
      <c r="K421" s="83"/>
      <c r="L421" s="83"/>
      <c r="M421" s="83"/>
      <c r="N421" s="83"/>
      <c r="O421" s="83"/>
    </row>
    <row r="422">
      <c r="A422" s="83"/>
      <c r="B422" s="83"/>
      <c r="C422" s="83"/>
      <c r="D422" s="83"/>
      <c r="E422" s="83"/>
      <c r="F422" s="83"/>
      <c r="G422" s="83"/>
      <c r="H422" s="83"/>
      <c r="I422" s="83"/>
      <c r="J422" s="83"/>
      <c r="K422" s="83"/>
      <c r="L422" s="83"/>
      <c r="M422" s="83"/>
      <c r="N422" s="83"/>
      <c r="O422" s="83"/>
    </row>
    <row r="423">
      <c r="A423" s="83"/>
      <c r="B423" s="83"/>
      <c r="C423" s="83"/>
      <c r="D423" s="83"/>
      <c r="E423" s="83"/>
      <c r="F423" s="83"/>
      <c r="G423" s="83"/>
      <c r="H423" s="83"/>
      <c r="I423" s="83"/>
      <c r="J423" s="83"/>
      <c r="K423" s="83"/>
      <c r="L423" s="83"/>
      <c r="M423" s="83"/>
      <c r="N423" s="83"/>
      <c r="O423" s="83"/>
    </row>
    <row r="424">
      <c r="A424" s="83"/>
      <c r="B424" s="83"/>
      <c r="C424" s="83"/>
      <c r="D424" s="83"/>
      <c r="E424" s="83"/>
      <c r="F424" s="83"/>
      <c r="G424" s="83"/>
      <c r="H424" s="83"/>
      <c r="I424" s="83"/>
      <c r="J424" s="83"/>
      <c r="K424" s="83"/>
      <c r="L424" s="83"/>
      <c r="M424" s="83"/>
      <c r="N424" s="83"/>
      <c r="O424" s="83"/>
    </row>
    <row r="425">
      <c r="A425" s="83"/>
      <c r="B425" s="83"/>
      <c r="C425" s="83"/>
      <c r="D425" s="83"/>
      <c r="E425" s="83"/>
      <c r="F425" s="83"/>
      <c r="G425" s="83"/>
      <c r="H425" s="83"/>
      <c r="I425" s="83"/>
      <c r="J425" s="83"/>
      <c r="K425" s="83"/>
      <c r="L425" s="83"/>
      <c r="M425" s="83"/>
      <c r="N425" s="83"/>
      <c r="O425" s="83"/>
    </row>
    <row r="426">
      <c r="A426" s="83"/>
      <c r="B426" s="83"/>
      <c r="C426" s="83"/>
      <c r="D426" s="83"/>
      <c r="E426" s="83"/>
      <c r="F426" s="83"/>
      <c r="G426" s="83"/>
      <c r="H426" s="83"/>
      <c r="I426" s="83"/>
      <c r="J426" s="83"/>
      <c r="K426" s="83"/>
      <c r="L426" s="83"/>
      <c r="M426" s="83"/>
      <c r="N426" s="83"/>
      <c r="O426" s="83"/>
    </row>
    <row r="427">
      <c r="A427" s="83"/>
      <c r="B427" s="83"/>
      <c r="C427" s="83"/>
      <c r="D427" s="83"/>
      <c r="E427" s="83"/>
      <c r="F427" s="83"/>
      <c r="G427" s="83"/>
      <c r="H427" s="83"/>
      <c r="I427" s="83"/>
      <c r="J427" s="83"/>
      <c r="K427" s="83"/>
      <c r="L427" s="83"/>
      <c r="M427" s="83"/>
      <c r="N427" s="83"/>
      <c r="O427" s="83"/>
    </row>
    <row r="428">
      <c r="A428" s="83"/>
      <c r="B428" s="83"/>
      <c r="C428" s="83"/>
      <c r="D428" s="83"/>
      <c r="E428" s="83"/>
      <c r="F428" s="83"/>
      <c r="G428" s="83"/>
      <c r="H428" s="83"/>
      <c r="I428" s="83"/>
      <c r="J428" s="83"/>
      <c r="K428" s="83"/>
      <c r="L428" s="83"/>
      <c r="M428" s="83"/>
      <c r="N428" s="83"/>
      <c r="O428" s="83"/>
    </row>
    <row r="429">
      <c r="A429" s="83"/>
      <c r="B429" s="83"/>
      <c r="C429" s="83"/>
      <c r="D429" s="83"/>
      <c r="E429" s="83"/>
      <c r="F429" s="83"/>
      <c r="G429" s="83"/>
      <c r="H429" s="83"/>
      <c r="I429" s="83"/>
      <c r="J429" s="83"/>
      <c r="K429" s="83"/>
      <c r="L429" s="83"/>
      <c r="M429" s="83"/>
      <c r="N429" s="83"/>
      <c r="O429" s="83"/>
    </row>
    <row r="430">
      <c r="A430" s="83"/>
      <c r="B430" s="83"/>
      <c r="C430" s="83"/>
      <c r="D430" s="83"/>
      <c r="E430" s="83"/>
      <c r="F430" s="83"/>
      <c r="G430" s="83"/>
      <c r="H430" s="83"/>
      <c r="I430" s="83"/>
      <c r="J430" s="83"/>
      <c r="K430" s="83"/>
      <c r="L430" s="83"/>
      <c r="M430" s="83"/>
      <c r="N430" s="83"/>
      <c r="O430" s="83"/>
    </row>
    <row r="431">
      <c r="A431" s="83"/>
      <c r="B431" s="83"/>
      <c r="C431" s="83"/>
      <c r="D431" s="83"/>
      <c r="E431" s="83"/>
      <c r="F431" s="83"/>
      <c r="G431" s="83"/>
      <c r="H431" s="83"/>
      <c r="I431" s="83"/>
      <c r="J431" s="83"/>
      <c r="K431" s="83"/>
      <c r="L431" s="83"/>
      <c r="M431" s="83"/>
      <c r="N431" s="83"/>
      <c r="O431" s="83"/>
    </row>
    <row r="432">
      <c r="A432" s="83"/>
      <c r="B432" s="83"/>
      <c r="C432" s="83"/>
      <c r="D432" s="83"/>
      <c r="E432" s="83"/>
      <c r="F432" s="83"/>
      <c r="G432" s="83"/>
      <c r="H432" s="83"/>
      <c r="I432" s="83"/>
      <c r="J432" s="83"/>
      <c r="K432" s="83"/>
      <c r="L432" s="83"/>
      <c r="M432" s="83"/>
      <c r="N432" s="83"/>
      <c r="O432" s="83"/>
    </row>
    <row r="433">
      <c r="A433" s="83"/>
      <c r="B433" s="83"/>
      <c r="C433" s="83"/>
      <c r="D433" s="83"/>
      <c r="E433" s="83"/>
      <c r="F433" s="83"/>
      <c r="G433" s="83"/>
      <c r="H433" s="83"/>
      <c r="I433" s="83"/>
      <c r="J433" s="83"/>
      <c r="K433" s="83"/>
      <c r="L433" s="83"/>
      <c r="M433" s="83"/>
      <c r="N433" s="83"/>
      <c r="O433" s="83"/>
    </row>
    <row r="434">
      <c r="A434" s="83"/>
      <c r="B434" s="83"/>
      <c r="C434" s="83"/>
      <c r="D434" s="83"/>
      <c r="E434" s="83"/>
      <c r="F434" s="83"/>
      <c r="G434" s="83"/>
      <c r="H434" s="83"/>
      <c r="I434" s="83"/>
      <c r="J434" s="83"/>
      <c r="K434" s="83"/>
      <c r="L434" s="83"/>
      <c r="M434" s="83"/>
      <c r="N434" s="83"/>
      <c r="O434" s="83"/>
    </row>
    <row r="435">
      <c r="A435" s="83"/>
      <c r="B435" s="83"/>
      <c r="C435" s="83"/>
      <c r="D435" s="83"/>
      <c r="E435" s="83"/>
      <c r="F435" s="83"/>
      <c r="G435" s="83"/>
      <c r="H435" s="83"/>
      <c r="I435" s="83"/>
      <c r="J435" s="83"/>
      <c r="K435" s="83"/>
      <c r="L435" s="83"/>
      <c r="M435" s="83"/>
      <c r="N435" s="83"/>
      <c r="O435" s="83"/>
    </row>
    <row r="436">
      <c r="A436" s="83"/>
      <c r="B436" s="83"/>
      <c r="C436" s="83"/>
      <c r="D436" s="83"/>
      <c r="E436" s="83"/>
      <c r="F436" s="83"/>
      <c r="G436" s="83"/>
      <c r="H436" s="83"/>
      <c r="I436" s="83"/>
      <c r="J436" s="83"/>
      <c r="K436" s="83"/>
      <c r="L436" s="83"/>
      <c r="M436" s="83"/>
      <c r="N436" s="83"/>
      <c r="O436" s="83"/>
    </row>
    <row r="437">
      <c r="A437" s="83"/>
      <c r="B437" s="83"/>
      <c r="C437" s="83"/>
      <c r="D437" s="83"/>
      <c r="E437" s="83"/>
      <c r="F437" s="83"/>
      <c r="G437" s="83"/>
      <c r="H437" s="83"/>
      <c r="I437" s="83"/>
      <c r="J437" s="83"/>
      <c r="K437" s="83"/>
      <c r="L437" s="83"/>
      <c r="M437" s="83"/>
      <c r="N437" s="83"/>
      <c r="O437" s="83"/>
    </row>
    <row r="438">
      <c r="A438" s="83"/>
      <c r="B438" s="83"/>
      <c r="C438" s="83"/>
      <c r="D438" s="83"/>
      <c r="E438" s="83"/>
      <c r="F438" s="83"/>
      <c r="G438" s="83"/>
      <c r="H438" s="83"/>
      <c r="I438" s="83"/>
      <c r="J438" s="83"/>
      <c r="K438" s="83"/>
      <c r="L438" s="83"/>
      <c r="M438" s="83"/>
      <c r="N438" s="83"/>
      <c r="O438" s="83"/>
    </row>
    <row r="439">
      <c r="A439" s="83"/>
      <c r="B439" s="83"/>
      <c r="C439" s="83"/>
      <c r="D439" s="83"/>
      <c r="E439" s="83"/>
      <c r="F439" s="83"/>
      <c r="G439" s="83"/>
      <c r="H439" s="83"/>
      <c r="I439" s="83"/>
      <c r="J439" s="83"/>
      <c r="K439" s="83"/>
      <c r="L439" s="83"/>
      <c r="M439" s="83"/>
      <c r="N439" s="83"/>
      <c r="O439" s="83"/>
    </row>
    <row r="440">
      <c r="A440" s="83"/>
      <c r="B440" s="83"/>
      <c r="C440" s="83"/>
      <c r="D440" s="83"/>
      <c r="E440" s="83"/>
      <c r="F440" s="83"/>
      <c r="G440" s="83"/>
      <c r="H440" s="83"/>
      <c r="I440" s="83"/>
      <c r="J440" s="83"/>
      <c r="K440" s="83"/>
      <c r="L440" s="83"/>
      <c r="M440" s="83"/>
      <c r="N440" s="83"/>
      <c r="O440" s="83"/>
    </row>
    <row r="441">
      <c r="A441" s="83"/>
      <c r="B441" s="83"/>
      <c r="C441" s="83"/>
      <c r="D441" s="83"/>
      <c r="E441" s="83"/>
      <c r="F441" s="83"/>
      <c r="G441" s="83"/>
      <c r="H441" s="83"/>
      <c r="I441" s="83"/>
      <c r="J441" s="83"/>
      <c r="K441" s="83"/>
      <c r="L441" s="83"/>
      <c r="M441" s="83"/>
      <c r="N441" s="83"/>
      <c r="O441" s="83"/>
    </row>
    <row r="442">
      <c r="A442" s="83"/>
      <c r="B442" s="83"/>
      <c r="C442" s="83"/>
      <c r="D442" s="83"/>
      <c r="E442" s="83"/>
      <c r="F442" s="83"/>
      <c r="G442" s="83"/>
      <c r="H442" s="83"/>
      <c r="I442" s="83"/>
      <c r="J442" s="83"/>
      <c r="K442" s="83"/>
      <c r="L442" s="83"/>
      <c r="M442" s="83"/>
      <c r="N442" s="83"/>
      <c r="O442" s="83"/>
    </row>
    <row r="443">
      <c r="A443" s="83"/>
      <c r="B443" s="83"/>
      <c r="C443" s="83"/>
      <c r="D443" s="83"/>
      <c r="E443" s="83"/>
      <c r="F443" s="83"/>
      <c r="G443" s="83"/>
      <c r="H443" s="83"/>
      <c r="I443" s="83"/>
      <c r="J443" s="83"/>
      <c r="K443" s="83"/>
      <c r="L443" s="83"/>
      <c r="M443" s="83"/>
      <c r="N443" s="83"/>
      <c r="O443" s="83"/>
    </row>
    <row r="444">
      <c r="A444" s="83"/>
      <c r="B444" s="83"/>
      <c r="C444" s="83"/>
      <c r="D444" s="83"/>
      <c r="E444" s="83"/>
      <c r="F444" s="83"/>
      <c r="G444" s="83"/>
      <c r="H444" s="83"/>
      <c r="I444" s="83"/>
      <c r="J444" s="83"/>
      <c r="K444" s="83"/>
      <c r="L444" s="83"/>
      <c r="M444" s="83"/>
      <c r="N444" s="83"/>
      <c r="O444" s="83"/>
    </row>
    <row r="445">
      <c r="A445" s="83"/>
      <c r="B445" s="83"/>
      <c r="C445" s="83"/>
      <c r="D445" s="83"/>
      <c r="E445" s="83"/>
      <c r="F445" s="83"/>
      <c r="G445" s="83"/>
      <c r="H445" s="83"/>
      <c r="I445" s="83"/>
      <c r="J445" s="83"/>
      <c r="K445" s="83"/>
      <c r="L445" s="83"/>
      <c r="M445" s="83"/>
      <c r="N445" s="83"/>
      <c r="O445" s="83"/>
    </row>
    <row r="446">
      <c r="A446" s="83"/>
      <c r="B446" s="83"/>
      <c r="C446" s="83"/>
      <c r="D446" s="83"/>
      <c r="E446" s="83"/>
      <c r="F446" s="83"/>
      <c r="G446" s="83"/>
      <c r="H446" s="83"/>
      <c r="I446" s="83"/>
      <c r="J446" s="83"/>
      <c r="K446" s="83"/>
      <c r="L446" s="83"/>
      <c r="M446" s="83"/>
      <c r="N446" s="83"/>
      <c r="O446" s="83"/>
    </row>
    <row r="447">
      <c r="A447" s="83"/>
      <c r="B447" s="83"/>
      <c r="C447" s="83"/>
      <c r="D447" s="83"/>
      <c r="E447" s="83"/>
      <c r="F447" s="83"/>
      <c r="G447" s="83"/>
      <c r="H447" s="83"/>
      <c r="I447" s="83"/>
      <c r="J447" s="83"/>
      <c r="K447" s="83"/>
      <c r="L447" s="83"/>
      <c r="M447" s="83"/>
      <c r="N447" s="83"/>
      <c r="O447" s="83"/>
    </row>
    <row r="448">
      <c r="A448" s="83"/>
      <c r="B448" s="83"/>
      <c r="C448" s="83"/>
      <c r="D448" s="83"/>
      <c r="E448" s="83"/>
      <c r="F448" s="83"/>
      <c r="G448" s="83"/>
      <c r="H448" s="83"/>
      <c r="I448" s="83"/>
      <c r="J448" s="83"/>
      <c r="K448" s="83"/>
      <c r="L448" s="83"/>
      <c r="M448" s="83"/>
      <c r="N448" s="83"/>
      <c r="O448" s="83"/>
    </row>
    <row r="449">
      <c r="A449" s="83"/>
      <c r="B449" s="83"/>
      <c r="C449" s="83"/>
      <c r="D449" s="83"/>
      <c r="E449" s="83"/>
      <c r="F449" s="83"/>
      <c r="G449" s="83"/>
      <c r="H449" s="83"/>
      <c r="I449" s="83"/>
      <c r="J449" s="83"/>
      <c r="K449" s="83"/>
      <c r="L449" s="83"/>
      <c r="M449" s="83"/>
      <c r="N449" s="83"/>
      <c r="O449" s="83"/>
    </row>
    <row r="450">
      <c r="A450" s="83"/>
      <c r="B450" s="83"/>
      <c r="C450" s="83"/>
      <c r="D450" s="83"/>
      <c r="E450" s="83"/>
      <c r="F450" s="83"/>
      <c r="G450" s="83"/>
      <c r="H450" s="83"/>
      <c r="I450" s="83"/>
      <c r="J450" s="83"/>
      <c r="K450" s="83"/>
      <c r="L450" s="83"/>
      <c r="M450" s="83"/>
      <c r="N450" s="83"/>
      <c r="O450" s="83"/>
    </row>
    <row r="451">
      <c r="A451" s="83"/>
      <c r="B451" s="83"/>
      <c r="C451" s="83"/>
      <c r="D451" s="83"/>
      <c r="E451" s="83"/>
      <c r="F451" s="83"/>
      <c r="G451" s="83"/>
      <c r="H451" s="83"/>
      <c r="I451" s="83"/>
      <c r="J451" s="83"/>
      <c r="K451" s="83"/>
      <c r="L451" s="83"/>
      <c r="M451" s="83"/>
      <c r="N451" s="83"/>
      <c r="O451" s="83"/>
    </row>
    <row r="452">
      <c r="A452" s="83"/>
      <c r="B452" s="83"/>
      <c r="C452" s="83"/>
      <c r="D452" s="83"/>
      <c r="E452" s="83"/>
      <c r="F452" s="83"/>
      <c r="G452" s="83"/>
      <c r="H452" s="83"/>
      <c r="I452" s="83"/>
      <c r="J452" s="83"/>
      <c r="K452" s="83"/>
      <c r="L452" s="83"/>
      <c r="M452" s="83"/>
      <c r="N452" s="83"/>
      <c r="O452" s="83"/>
    </row>
    <row r="453">
      <c r="A453" s="83"/>
      <c r="B453" s="83"/>
      <c r="C453" s="83"/>
      <c r="D453" s="83"/>
      <c r="E453" s="83"/>
      <c r="F453" s="83"/>
      <c r="G453" s="83"/>
      <c r="H453" s="83"/>
      <c r="I453" s="83"/>
      <c r="J453" s="83"/>
      <c r="K453" s="83"/>
      <c r="L453" s="83"/>
      <c r="M453" s="83"/>
      <c r="N453" s="83"/>
      <c r="O453" s="83"/>
    </row>
    <row r="454">
      <c r="A454" s="83"/>
      <c r="B454" s="83"/>
      <c r="C454" s="83"/>
      <c r="D454" s="83"/>
      <c r="E454" s="83"/>
      <c r="F454" s="83"/>
      <c r="G454" s="83"/>
      <c r="H454" s="83"/>
      <c r="I454" s="83"/>
      <c r="J454" s="83"/>
      <c r="K454" s="83"/>
      <c r="L454" s="83"/>
      <c r="M454" s="83"/>
      <c r="N454" s="83"/>
      <c r="O454" s="83"/>
    </row>
    <row r="455">
      <c r="A455" s="83"/>
      <c r="B455" s="83"/>
      <c r="C455" s="83"/>
      <c r="D455" s="83"/>
      <c r="E455" s="83"/>
      <c r="F455" s="83"/>
      <c r="G455" s="83"/>
      <c r="H455" s="83"/>
      <c r="I455" s="83"/>
      <c r="J455" s="83"/>
      <c r="K455" s="83"/>
      <c r="L455" s="83"/>
      <c r="M455" s="83"/>
      <c r="N455" s="83"/>
      <c r="O455" s="83"/>
    </row>
    <row r="456">
      <c r="A456" s="83"/>
      <c r="B456" s="83"/>
      <c r="C456" s="83"/>
      <c r="D456" s="83"/>
      <c r="E456" s="83"/>
      <c r="F456" s="83"/>
      <c r="G456" s="83"/>
      <c r="H456" s="83"/>
      <c r="I456" s="83"/>
      <c r="J456" s="83"/>
      <c r="K456" s="83"/>
      <c r="L456" s="83"/>
      <c r="M456" s="83"/>
      <c r="N456" s="83"/>
      <c r="O456" s="83"/>
    </row>
    <row r="457">
      <c r="A457" s="83"/>
      <c r="B457" s="83"/>
      <c r="C457" s="83"/>
      <c r="D457" s="83"/>
      <c r="E457" s="83"/>
      <c r="F457" s="83"/>
      <c r="G457" s="83"/>
      <c r="H457" s="83"/>
      <c r="I457" s="83"/>
      <c r="J457" s="83"/>
      <c r="K457" s="83"/>
      <c r="L457" s="83"/>
      <c r="M457" s="83"/>
      <c r="N457" s="83"/>
      <c r="O457" s="83"/>
    </row>
    <row r="458">
      <c r="A458" s="83"/>
      <c r="B458" s="83"/>
      <c r="C458" s="83"/>
      <c r="D458" s="83"/>
      <c r="E458" s="83"/>
      <c r="F458" s="83"/>
      <c r="G458" s="83"/>
      <c r="H458" s="83"/>
      <c r="I458" s="83"/>
      <c r="J458" s="83"/>
      <c r="K458" s="83"/>
      <c r="L458" s="83"/>
      <c r="M458" s="83"/>
      <c r="N458" s="83"/>
      <c r="O458" s="83"/>
    </row>
    <row r="459">
      <c r="A459" s="83"/>
      <c r="B459" s="83"/>
      <c r="C459" s="83"/>
      <c r="D459" s="83"/>
      <c r="E459" s="83"/>
      <c r="F459" s="83"/>
      <c r="G459" s="83"/>
      <c r="H459" s="83"/>
      <c r="I459" s="83"/>
      <c r="J459" s="83"/>
      <c r="K459" s="83"/>
      <c r="L459" s="83"/>
      <c r="M459" s="83"/>
      <c r="N459" s="83"/>
      <c r="O459" s="83"/>
    </row>
    <row r="460">
      <c r="A460" s="83"/>
      <c r="B460" s="83"/>
      <c r="C460" s="83"/>
      <c r="D460" s="83"/>
      <c r="E460" s="83"/>
      <c r="F460" s="83"/>
      <c r="G460" s="83"/>
      <c r="H460" s="83"/>
      <c r="I460" s="83"/>
      <c r="J460" s="83"/>
      <c r="K460" s="83"/>
      <c r="L460" s="83"/>
      <c r="M460" s="83"/>
      <c r="N460" s="83"/>
      <c r="O460" s="83"/>
    </row>
    <row r="461">
      <c r="A461" s="83"/>
      <c r="B461" s="83"/>
      <c r="C461" s="83"/>
      <c r="D461" s="83"/>
      <c r="E461" s="83"/>
      <c r="F461" s="83"/>
      <c r="G461" s="83"/>
      <c r="H461" s="83"/>
      <c r="I461" s="83"/>
      <c r="J461" s="83"/>
      <c r="K461" s="83"/>
      <c r="L461" s="83"/>
      <c r="M461" s="83"/>
      <c r="N461" s="83"/>
      <c r="O461" s="83"/>
    </row>
    <row r="462">
      <c r="A462" s="83"/>
      <c r="B462" s="83"/>
      <c r="C462" s="83"/>
      <c r="D462" s="83"/>
      <c r="E462" s="83"/>
      <c r="F462" s="83"/>
      <c r="G462" s="83"/>
      <c r="H462" s="83"/>
      <c r="I462" s="83"/>
      <c r="J462" s="83"/>
      <c r="K462" s="83"/>
      <c r="L462" s="83"/>
      <c r="M462" s="83"/>
      <c r="N462" s="83"/>
      <c r="O462" s="83"/>
    </row>
    <row r="463">
      <c r="A463" s="83"/>
      <c r="B463" s="83"/>
      <c r="C463" s="83"/>
      <c r="D463" s="83"/>
      <c r="E463" s="83"/>
      <c r="F463" s="83"/>
      <c r="G463" s="83"/>
      <c r="H463" s="83"/>
      <c r="I463" s="83"/>
      <c r="J463" s="83"/>
      <c r="K463" s="83"/>
      <c r="L463" s="83"/>
      <c r="M463" s="83"/>
      <c r="N463" s="83"/>
      <c r="O463" s="83"/>
    </row>
    <row r="464">
      <c r="A464" s="83"/>
      <c r="B464" s="83"/>
      <c r="C464" s="83"/>
      <c r="D464" s="83"/>
      <c r="E464" s="83"/>
      <c r="F464" s="83"/>
      <c r="G464" s="83"/>
      <c r="H464" s="83"/>
      <c r="I464" s="83"/>
      <c r="J464" s="83"/>
      <c r="K464" s="83"/>
      <c r="L464" s="83"/>
      <c r="M464" s="83"/>
      <c r="N464" s="83"/>
      <c r="O464" s="83"/>
    </row>
    <row r="465">
      <c r="A465" s="83"/>
      <c r="B465" s="83"/>
      <c r="C465" s="83"/>
      <c r="D465" s="83"/>
      <c r="E465" s="83"/>
      <c r="F465" s="83"/>
      <c r="G465" s="83"/>
      <c r="H465" s="83"/>
      <c r="I465" s="83"/>
      <c r="J465" s="83"/>
      <c r="K465" s="83"/>
      <c r="L465" s="83"/>
      <c r="M465" s="83"/>
      <c r="N465" s="83"/>
      <c r="O465" s="83"/>
    </row>
    <row r="466">
      <c r="A466" s="83"/>
      <c r="B466" s="83"/>
      <c r="C466" s="83"/>
      <c r="D466" s="83"/>
      <c r="E466" s="83"/>
      <c r="F466" s="83"/>
      <c r="G466" s="83"/>
      <c r="H466" s="83"/>
      <c r="I466" s="83"/>
      <c r="J466" s="83"/>
      <c r="K466" s="83"/>
      <c r="L466" s="83"/>
      <c r="M466" s="83"/>
      <c r="N466" s="83"/>
      <c r="O466" s="83"/>
    </row>
    <row r="467">
      <c r="A467" s="83"/>
      <c r="B467" s="83"/>
      <c r="C467" s="83"/>
      <c r="D467" s="83"/>
      <c r="E467" s="83"/>
      <c r="F467" s="83"/>
      <c r="G467" s="83"/>
      <c r="H467" s="83"/>
      <c r="I467" s="83"/>
      <c r="J467" s="83"/>
      <c r="K467" s="83"/>
      <c r="L467" s="83"/>
      <c r="M467" s="83"/>
      <c r="N467" s="83"/>
      <c r="O467" s="83"/>
    </row>
    <row r="468">
      <c r="A468" s="83"/>
      <c r="B468" s="83"/>
      <c r="C468" s="83"/>
      <c r="D468" s="83"/>
      <c r="E468" s="83"/>
      <c r="F468" s="83"/>
      <c r="G468" s="83"/>
      <c r="H468" s="83"/>
      <c r="I468" s="83"/>
      <c r="J468" s="83"/>
      <c r="K468" s="83"/>
      <c r="L468" s="83"/>
      <c r="M468" s="83"/>
      <c r="N468" s="83"/>
      <c r="O468" s="83"/>
    </row>
    <row r="469">
      <c r="A469" s="83"/>
      <c r="B469" s="83"/>
      <c r="C469" s="83"/>
      <c r="D469" s="83"/>
      <c r="E469" s="83"/>
      <c r="F469" s="83"/>
      <c r="G469" s="83"/>
      <c r="H469" s="83"/>
      <c r="I469" s="83"/>
      <c r="J469" s="83"/>
      <c r="K469" s="83"/>
      <c r="L469" s="83"/>
      <c r="M469" s="83"/>
      <c r="N469" s="83"/>
      <c r="O469" s="83"/>
    </row>
    <row r="470">
      <c r="A470" s="83"/>
      <c r="B470" s="83"/>
      <c r="C470" s="83"/>
      <c r="D470" s="83"/>
      <c r="E470" s="83"/>
      <c r="F470" s="83"/>
      <c r="G470" s="83"/>
      <c r="H470" s="83"/>
      <c r="I470" s="83"/>
      <c r="J470" s="83"/>
      <c r="K470" s="83"/>
      <c r="L470" s="83"/>
      <c r="M470" s="83"/>
      <c r="N470" s="83"/>
      <c r="O470" s="83"/>
    </row>
    <row r="471">
      <c r="A471" s="83"/>
      <c r="B471" s="83"/>
      <c r="C471" s="83"/>
      <c r="D471" s="83"/>
      <c r="E471" s="83"/>
      <c r="F471" s="83"/>
      <c r="G471" s="83"/>
      <c r="H471" s="83"/>
      <c r="I471" s="83"/>
      <c r="J471" s="83"/>
      <c r="K471" s="83"/>
      <c r="L471" s="83"/>
      <c r="M471" s="83"/>
      <c r="N471" s="83"/>
      <c r="O471" s="83"/>
    </row>
    <row r="472">
      <c r="A472" s="83"/>
      <c r="B472" s="83"/>
      <c r="C472" s="83"/>
      <c r="D472" s="83"/>
      <c r="E472" s="83"/>
      <c r="F472" s="83"/>
      <c r="G472" s="83"/>
      <c r="H472" s="83"/>
      <c r="I472" s="83"/>
      <c r="J472" s="83"/>
      <c r="K472" s="83"/>
      <c r="L472" s="83"/>
      <c r="M472" s="83"/>
      <c r="N472" s="83"/>
      <c r="O472" s="83"/>
    </row>
    <row r="473">
      <c r="A473" s="83"/>
      <c r="B473" s="83"/>
      <c r="C473" s="83"/>
      <c r="D473" s="83"/>
      <c r="E473" s="83"/>
      <c r="F473" s="83"/>
      <c r="G473" s="83"/>
      <c r="H473" s="83"/>
      <c r="I473" s="83"/>
      <c r="J473" s="83"/>
      <c r="K473" s="83"/>
      <c r="L473" s="83"/>
      <c r="M473" s="83"/>
      <c r="N473" s="83"/>
      <c r="O473" s="83"/>
    </row>
    <row r="474">
      <c r="A474" s="83"/>
      <c r="B474" s="83"/>
      <c r="C474" s="83"/>
      <c r="D474" s="83"/>
      <c r="E474" s="83"/>
      <c r="F474" s="83"/>
      <c r="G474" s="83"/>
      <c r="H474" s="83"/>
      <c r="I474" s="83"/>
      <c r="J474" s="83"/>
      <c r="K474" s="83"/>
      <c r="L474" s="83"/>
      <c r="M474" s="83"/>
      <c r="N474" s="83"/>
      <c r="O474" s="83"/>
    </row>
    <row r="475">
      <c r="A475" s="83"/>
      <c r="B475" s="83"/>
      <c r="C475" s="83"/>
      <c r="D475" s="83"/>
      <c r="E475" s="83"/>
      <c r="F475" s="83"/>
      <c r="G475" s="83"/>
      <c r="H475" s="83"/>
      <c r="I475" s="83"/>
      <c r="J475" s="83"/>
      <c r="K475" s="83"/>
      <c r="L475" s="83"/>
      <c r="M475" s="83"/>
      <c r="N475" s="83"/>
      <c r="O475" s="83"/>
    </row>
    <row r="476">
      <c r="A476" s="83"/>
      <c r="B476" s="83"/>
      <c r="C476" s="83"/>
      <c r="D476" s="83"/>
      <c r="E476" s="83"/>
      <c r="F476" s="83"/>
      <c r="G476" s="83"/>
      <c r="H476" s="83"/>
      <c r="I476" s="83"/>
      <c r="J476" s="83"/>
      <c r="K476" s="83"/>
      <c r="L476" s="83"/>
      <c r="M476" s="83"/>
      <c r="N476" s="83"/>
      <c r="O476" s="83"/>
    </row>
    <row r="477">
      <c r="A477" s="83"/>
      <c r="B477" s="83"/>
      <c r="C477" s="83"/>
      <c r="D477" s="83"/>
      <c r="E477" s="83"/>
      <c r="F477" s="83"/>
      <c r="G477" s="83"/>
      <c r="H477" s="83"/>
      <c r="I477" s="83"/>
      <c r="J477" s="83"/>
      <c r="K477" s="83"/>
      <c r="L477" s="83"/>
      <c r="M477" s="83"/>
      <c r="N477" s="83"/>
      <c r="O477" s="83"/>
    </row>
    <row r="478">
      <c r="A478" s="83"/>
      <c r="B478" s="83"/>
      <c r="C478" s="83"/>
      <c r="D478" s="83"/>
      <c r="E478" s="83"/>
      <c r="F478" s="83"/>
      <c r="G478" s="83"/>
      <c r="H478" s="83"/>
      <c r="I478" s="83"/>
      <c r="J478" s="83"/>
      <c r="K478" s="83"/>
      <c r="L478" s="83"/>
      <c r="M478" s="83"/>
      <c r="N478" s="83"/>
      <c r="O478" s="83"/>
    </row>
    <row r="479">
      <c r="A479" s="83"/>
      <c r="B479" s="83"/>
      <c r="C479" s="83"/>
      <c r="D479" s="83"/>
      <c r="E479" s="83"/>
      <c r="F479" s="83"/>
      <c r="G479" s="83"/>
      <c r="H479" s="83"/>
      <c r="I479" s="83"/>
      <c r="J479" s="83"/>
      <c r="K479" s="83"/>
      <c r="L479" s="83"/>
      <c r="M479" s="83"/>
      <c r="N479" s="83"/>
      <c r="O479" s="83"/>
    </row>
    <row r="480">
      <c r="A480" s="83"/>
      <c r="B480" s="83"/>
      <c r="C480" s="83"/>
      <c r="D480" s="83"/>
      <c r="E480" s="83"/>
      <c r="F480" s="83"/>
      <c r="G480" s="83"/>
      <c r="H480" s="83"/>
      <c r="I480" s="83"/>
      <c r="J480" s="83"/>
      <c r="K480" s="83"/>
      <c r="L480" s="83"/>
      <c r="M480" s="83"/>
      <c r="N480" s="83"/>
      <c r="O480" s="83"/>
    </row>
    <row r="481">
      <c r="A481" s="83"/>
      <c r="B481" s="83"/>
      <c r="C481" s="83"/>
      <c r="D481" s="83"/>
      <c r="E481" s="83"/>
      <c r="F481" s="83"/>
      <c r="G481" s="83"/>
      <c r="H481" s="83"/>
      <c r="I481" s="83"/>
      <c r="J481" s="83"/>
      <c r="K481" s="83"/>
      <c r="L481" s="83"/>
      <c r="M481" s="83"/>
      <c r="N481" s="83"/>
      <c r="O481" s="83"/>
    </row>
    <row r="482">
      <c r="A482" s="83"/>
      <c r="B482" s="83"/>
      <c r="C482" s="83"/>
      <c r="D482" s="83"/>
      <c r="E482" s="83"/>
      <c r="F482" s="83"/>
      <c r="G482" s="83"/>
      <c r="H482" s="83"/>
      <c r="I482" s="83"/>
      <c r="J482" s="83"/>
      <c r="K482" s="83"/>
      <c r="L482" s="83"/>
      <c r="M482" s="83"/>
      <c r="N482" s="83"/>
      <c r="O482" s="83"/>
    </row>
    <row r="483">
      <c r="A483" s="83"/>
      <c r="B483" s="83"/>
      <c r="C483" s="83"/>
      <c r="D483" s="83"/>
      <c r="E483" s="83"/>
      <c r="F483" s="83"/>
      <c r="G483" s="83"/>
      <c r="H483" s="83"/>
      <c r="I483" s="83"/>
      <c r="J483" s="83"/>
      <c r="K483" s="83"/>
      <c r="L483" s="83"/>
      <c r="M483" s="83"/>
      <c r="N483" s="83"/>
      <c r="O483" s="83"/>
    </row>
    <row r="484">
      <c r="A484" s="83"/>
      <c r="B484" s="83"/>
      <c r="C484" s="83"/>
      <c r="D484" s="83"/>
      <c r="E484" s="83"/>
      <c r="F484" s="83"/>
      <c r="G484" s="83"/>
      <c r="H484" s="83"/>
      <c r="I484" s="83"/>
      <c r="J484" s="83"/>
      <c r="K484" s="83"/>
      <c r="L484" s="83"/>
      <c r="M484" s="83"/>
      <c r="N484" s="83"/>
      <c r="O484" s="83"/>
    </row>
    <row r="485">
      <c r="A485" s="83"/>
      <c r="B485" s="83"/>
      <c r="C485" s="83"/>
      <c r="D485" s="83"/>
      <c r="E485" s="83"/>
      <c r="F485" s="83"/>
      <c r="G485" s="83"/>
      <c r="H485" s="83"/>
      <c r="I485" s="83"/>
      <c r="J485" s="83"/>
      <c r="K485" s="83"/>
      <c r="L485" s="83"/>
      <c r="M485" s="83"/>
      <c r="N485" s="83"/>
      <c r="O485" s="83"/>
    </row>
    <row r="486">
      <c r="A486" s="83"/>
      <c r="B486" s="83"/>
      <c r="C486" s="83"/>
      <c r="D486" s="83"/>
      <c r="E486" s="83"/>
      <c r="F486" s="83"/>
      <c r="G486" s="83"/>
      <c r="H486" s="83"/>
      <c r="I486" s="83"/>
      <c r="J486" s="83"/>
      <c r="K486" s="83"/>
      <c r="L486" s="83"/>
      <c r="M486" s="83"/>
      <c r="N486" s="83"/>
      <c r="O486" s="83"/>
    </row>
    <row r="487">
      <c r="A487" s="83"/>
      <c r="B487" s="83"/>
      <c r="C487" s="83"/>
      <c r="D487" s="83"/>
      <c r="E487" s="83"/>
      <c r="F487" s="83"/>
      <c r="G487" s="83"/>
      <c r="H487" s="83"/>
      <c r="I487" s="83"/>
      <c r="J487" s="83"/>
      <c r="K487" s="83"/>
      <c r="L487" s="83"/>
      <c r="M487" s="83"/>
      <c r="N487" s="83"/>
      <c r="O487" s="83"/>
    </row>
    <row r="488">
      <c r="A488" s="83"/>
      <c r="B488" s="83"/>
      <c r="C488" s="83"/>
      <c r="D488" s="83"/>
      <c r="E488" s="83"/>
      <c r="F488" s="83"/>
      <c r="G488" s="83"/>
      <c r="H488" s="83"/>
      <c r="I488" s="83"/>
      <c r="J488" s="83"/>
      <c r="K488" s="83"/>
      <c r="L488" s="83"/>
      <c r="M488" s="83"/>
      <c r="N488" s="83"/>
      <c r="O488" s="83"/>
    </row>
    <row r="489">
      <c r="A489" s="83"/>
      <c r="B489" s="83"/>
      <c r="C489" s="83"/>
      <c r="D489" s="83"/>
      <c r="E489" s="83"/>
      <c r="F489" s="83"/>
      <c r="G489" s="83"/>
      <c r="H489" s="83"/>
      <c r="I489" s="83"/>
      <c r="J489" s="83"/>
      <c r="K489" s="83"/>
      <c r="L489" s="83"/>
      <c r="M489" s="83"/>
      <c r="N489" s="83"/>
      <c r="O489" s="83"/>
    </row>
    <row r="490">
      <c r="A490" s="83"/>
      <c r="B490" s="83"/>
      <c r="C490" s="83"/>
      <c r="D490" s="83"/>
      <c r="E490" s="83"/>
      <c r="F490" s="83"/>
      <c r="G490" s="83"/>
      <c r="H490" s="83"/>
      <c r="I490" s="83"/>
      <c r="J490" s="83"/>
      <c r="K490" s="83"/>
      <c r="L490" s="83"/>
      <c r="M490" s="83"/>
      <c r="N490" s="83"/>
      <c r="O490" s="83"/>
    </row>
    <row r="491">
      <c r="A491" s="83"/>
      <c r="B491" s="83"/>
      <c r="C491" s="83"/>
      <c r="D491" s="83"/>
      <c r="E491" s="83"/>
      <c r="F491" s="83"/>
      <c r="G491" s="83"/>
      <c r="H491" s="83"/>
      <c r="I491" s="83"/>
      <c r="J491" s="83"/>
      <c r="K491" s="83"/>
      <c r="L491" s="83"/>
      <c r="M491" s="83"/>
      <c r="N491" s="83"/>
      <c r="O491" s="83"/>
    </row>
    <row r="492">
      <c r="A492" s="83"/>
      <c r="B492" s="83"/>
      <c r="C492" s="83"/>
      <c r="D492" s="83"/>
      <c r="E492" s="83"/>
      <c r="F492" s="83"/>
      <c r="G492" s="83"/>
      <c r="H492" s="83"/>
      <c r="I492" s="83"/>
      <c r="J492" s="83"/>
      <c r="K492" s="83"/>
      <c r="L492" s="83"/>
      <c r="M492" s="83"/>
      <c r="N492" s="83"/>
      <c r="O492" s="83"/>
    </row>
    <row r="493">
      <c r="A493" s="83"/>
      <c r="B493" s="83"/>
      <c r="C493" s="83"/>
      <c r="D493" s="83"/>
      <c r="E493" s="83"/>
      <c r="F493" s="83"/>
      <c r="G493" s="83"/>
      <c r="H493" s="83"/>
      <c r="I493" s="83"/>
      <c r="J493" s="83"/>
      <c r="K493" s="83"/>
      <c r="L493" s="83"/>
      <c r="M493" s="83"/>
      <c r="N493" s="83"/>
      <c r="O493" s="83"/>
    </row>
    <row r="494">
      <c r="A494" s="83"/>
      <c r="B494" s="83"/>
      <c r="C494" s="83"/>
      <c r="D494" s="83"/>
      <c r="E494" s="83"/>
      <c r="F494" s="83"/>
      <c r="G494" s="83"/>
      <c r="H494" s="83"/>
      <c r="I494" s="83"/>
      <c r="J494" s="83"/>
      <c r="K494" s="83"/>
      <c r="L494" s="83"/>
      <c r="M494" s="83"/>
      <c r="N494" s="83"/>
      <c r="O494" s="83"/>
    </row>
    <row r="495">
      <c r="A495" s="83"/>
      <c r="B495" s="83"/>
      <c r="C495" s="83"/>
      <c r="D495" s="83"/>
      <c r="E495" s="83"/>
      <c r="F495" s="83"/>
      <c r="G495" s="83"/>
      <c r="H495" s="83"/>
      <c r="I495" s="83"/>
      <c r="J495" s="83"/>
      <c r="K495" s="83"/>
      <c r="L495" s="83"/>
      <c r="M495" s="83"/>
      <c r="N495" s="83"/>
      <c r="O495" s="83"/>
    </row>
    <row r="496">
      <c r="A496" s="83"/>
      <c r="B496" s="83"/>
      <c r="C496" s="83"/>
      <c r="D496" s="83"/>
      <c r="E496" s="83"/>
      <c r="F496" s="83"/>
      <c r="G496" s="83"/>
      <c r="H496" s="83"/>
      <c r="I496" s="83"/>
      <c r="J496" s="83"/>
      <c r="K496" s="83"/>
      <c r="L496" s="83"/>
      <c r="M496" s="83"/>
      <c r="N496" s="83"/>
      <c r="O496" s="83"/>
    </row>
    <row r="497">
      <c r="A497" s="83"/>
      <c r="B497" s="83"/>
      <c r="C497" s="83"/>
      <c r="D497" s="83"/>
      <c r="E497" s="83"/>
      <c r="F497" s="83"/>
      <c r="G497" s="83"/>
      <c r="H497" s="83"/>
      <c r="I497" s="83"/>
      <c r="J497" s="83"/>
      <c r="K497" s="83"/>
      <c r="L497" s="83"/>
      <c r="M497" s="83"/>
      <c r="N497" s="83"/>
      <c r="O497" s="83"/>
    </row>
    <row r="498">
      <c r="A498" s="83"/>
      <c r="B498" s="83"/>
      <c r="C498" s="83"/>
      <c r="D498" s="83"/>
      <c r="E498" s="83"/>
      <c r="F498" s="83"/>
      <c r="G498" s="83"/>
      <c r="H498" s="83"/>
      <c r="I498" s="83"/>
      <c r="J498" s="83"/>
      <c r="K498" s="83"/>
      <c r="L498" s="83"/>
      <c r="M498" s="83"/>
      <c r="N498" s="83"/>
      <c r="O498" s="83"/>
    </row>
    <row r="499">
      <c r="A499" s="83"/>
      <c r="B499" s="83"/>
      <c r="C499" s="83"/>
      <c r="D499" s="83"/>
      <c r="E499" s="83"/>
      <c r="F499" s="83"/>
      <c r="G499" s="83"/>
      <c r="H499" s="83"/>
      <c r="I499" s="83"/>
      <c r="J499" s="83"/>
      <c r="K499" s="83"/>
      <c r="L499" s="83"/>
      <c r="M499" s="83"/>
      <c r="N499" s="83"/>
      <c r="O499" s="83"/>
    </row>
    <row r="500">
      <c r="A500" s="83"/>
      <c r="B500" s="83"/>
      <c r="C500" s="83"/>
      <c r="D500" s="83"/>
      <c r="E500" s="83"/>
      <c r="F500" s="83"/>
      <c r="G500" s="83"/>
      <c r="H500" s="83"/>
      <c r="I500" s="83"/>
      <c r="J500" s="83"/>
      <c r="K500" s="83"/>
      <c r="L500" s="83"/>
      <c r="M500" s="83"/>
      <c r="N500" s="83"/>
      <c r="O500" s="83"/>
    </row>
    <row r="501">
      <c r="A501" s="83"/>
      <c r="B501" s="83"/>
      <c r="C501" s="83"/>
      <c r="D501" s="83"/>
      <c r="E501" s="83"/>
      <c r="F501" s="83"/>
      <c r="G501" s="83"/>
      <c r="H501" s="83"/>
      <c r="I501" s="83"/>
      <c r="J501" s="83"/>
      <c r="K501" s="83"/>
      <c r="L501" s="83"/>
      <c r="M501" s="83"/>
      <c r="N501" s="83"/>
      <c r="O501" s="83"/>
    </row>
    <row r="502">
      <c r="A502" s="83"/>
      <c r="B502" s="83"/>
      <c r="C502" s="83"/>
      <c r="D502" s="83"/>
      <c r="E502" s="83"/>
      <c r="F502" s="83"/>
      <c r="G502" s="83"/>
      <c r="H502" s="83"/>
      <c r="I502" s="83"/>
      <c r="J502" s="83"/>
      <c r="K502" s="83"/>
      <c r="L502" s="83"/>
      <c r="M502" s="83"/>
      <c r="N502" s="83"/>
      <c r="O502" s="83"/>
    </row>
    <row r="503">
      <c r="A503" s="83"/>
      <c r="B503" s="83"/>
      <c r="C503" s="83"/>
      <c r="D503" s="83"/>
      <c r="E503" s="83"/>
      <c r="F503" s="83"/>
      <c r="G503" s="83"/>
      <c r="H503" s="83"/>
      <c r="I503" s="83"/>
      <c r="J503" s="83"/>
      <c r="K503" s="83"/>
      <c r="L503" s="83"/>
      <c r="M503" s="83"/>
      <c r="N503" s="83"/>
      <c r="O503" s="83"/>
    </row>
    <row r="504">
      <c r="A504" s="83"/>
      <c r="B504" s="83"/>
      <c r="C504" s="83"/>
      <c r="D504" s="83"/>
      <c r="E504" s="83"/>
      <c r="F504" s="83"/>
      <c r="G504" s="83"/>
      <c r="H504" s="83"/>
      <c r="I504" s="83"/>
      <c r="J504" s="83"/>
      <c r="K504" s="83"/>
      <c r="L504" s="83"/>
      <c r="M504" s="83"/>
      <c r="N504" s="83"/>
      <c r="O504" s="83"/>
    </row>
    <row r="505">
      <c r="A505" s="83"/>
      <c r="B505" s="83"/>
      <c r="C505" s="83"/>
      <c r="D505" s="83"/>
      <c r="E505" s="83"/>
      <c r="F505" s="83"/>
      <c r="G505" s="83"/>
      <c r="H505" s="83"/>
      <c r="I505" s="83"/>
      <c r="J505" s="83"/>
      <c r="K505" s="83"/>
      <c r="L505" s="83"/>
      <c r="M505" s="83"/>
      <c r="N505" s="83"/>
      <c r="O505" s="83"/>
    </row>
    <row r="506">
      <c r="A506" s="83"/>
      <c r="B506" s="83"/>
      <c r="C506" s="83"/>
      <c r="D506" s="83"/>
      <c r="E506" s="83"/>
      <c r="F506" s="83"/>
      <c r="G506" s="83"/>
      <c r="H506" s="83"/>
      <c r="I506" s="83"/>
      <c r="J506" s="83"/>
      <c r="K506" s="83"/>
      <c r="L506" s="83"/>
      <c r="M506" s="83"/>
      <c r="N506" s="83"/>
      <c r="O506" s="83"/>
    </row>
    <row r="507">
      <c r="A507" s="83"/>
      <c r="B507" s="83"/>
      <c r="C507" s="83"/>
      <c r="D507" s="83"/>
      <c r="E507" s="83"/>
      <c r="F507" s="83"/>
      <c r="G507" s="83"/>
      <c r="H507" s="83"/>
      <c r="I507" s="83"/>
      <c r="J507" s="83"/>
      <c r="K507" s="83"/>
      <c r="L507" s="83"/>
      <c r="M507" s="83"/>
      <c r="N507" s="83"/>
      <c r="O507" s="83"/>
    </row>
    <row r="508">
      <c r="A508" s="83"/>
      <c r="B508" s="83"/>
      <c r="C508" s="83"/>
      <c r="D508" s="83"/>
      <c r="E508" s="83"/>
      <c r="F508" s="83"/>
      <c r="G508" s="83"/>
      <c r="H508" s="83"/>
      <c r="I508" s="83"/>
      <c r="J508" s="83"/>
      <c r="K508" s="83"/>
      <c r="L508" s="83"/>
      <c r="M508" s="83"/>
      <c r="N508" s="83"/>
      <c r="O508" s="83"/>
    </row>
    <row r="509">
      <c r="A509" s="83"/>
      <c r="B509" s="83"/>
      <c r="C509" s="83"/>
      <c r="D509" s="83"/>
      <c r="E509" s="83"/>
      <c r="F509" s="83"/>
      <c r="G509" s="83"/>
      <c r="H509" s="83"/>
      <c r="I509" s="83"/>
      <c r="J509" s="83"/>
      <c r="K509" s="83"/>
      <c r="L509" s="83"/>
      <c r="M509" s="83"/>
      <c r="N509" s="83"/>
      <c r="O509" s="83"/>
    </row>
    <row r="510">
      <c r="A510" s="83"/>
      <c r="B510" s="83"/>
      <c r="C510" s="83"/>
      <c r="D510" s="83"/>
      <c r="E510" s="83"/>
      <c r="F510" s="83"/>
      <c r="G510" s="83"/>
      <c r="H510" s="83"/>
      <c r="I510" s="83"/>
      <c r="J510" s="83"/>
      <c r="K510" s="83"/>
      <c r="L510" s="83"/>
      <c r="M510" s="83"/>
      <c r="N510" s="83"/>
      <c r="O510" s="83"/>
    </row>
    <row r="511">
      <c r="A511" s="83"/>
      <c r="B511" s="83"/>
      <c r="C511" s="83"/>
      <c r="D511" s="83"/>
      <c r="E511" s="83"/>
      <c r="F511" s="83"/>
      <c r="G511" s="83"/>
      <c r="H511" s="83"/>
      <c r="I511" s="83"/>
      <c r="J511" s="83"/>
      <c r="K511" s="83"/>
      <c r="L511" s="83"/>
      <c r="M511" s="83"/>
      <c r="N511" s="83"/>
      <c r="O511" s="83"/>
    </row>
    <row r="512">
      <c r="A512" s="83"/>
      <c r="B512" s="83"/>
      <c r="C512" s="83"/>
      <c r="D512" s="83"/>
      <c r="E512" s="83"/>
      <c r="F512" s="83"/>
      <c r="G512" s="83"/>
      <c r="H512" s="83"/>
      <c r="I512" s="83"/>
      <c r="J512" s="83"/>
      <c r="K512" s="83"/>
      <c r="L512" s="83"/>
      <c r="M512" s="83"/>
      <c r="N512" s="83"/>
      <c r="O512" s="83"/>
    </row>
    <row r="513">
      <c r="A513" s="83"/>
      <c r="B513" s="83"/>
      <c r="C513" s="83"/>
      <c r="D513" s="83"/>
      <c r="E513" s="83"/>
      <c r="F513" s="83"/>
      <c r="G513" s="83"/>
      <c r="H513" s="83"/>
      <c r="I513" s="83"/>
      <c r="J513" s="83"/>
      <c r="K513" s="83"/>
      <c r="L513" s="83"/>
      <c r="M513" s="83"/>
      <c r="N513" s="83"/>
      <c r="O513" s="83"/>
    </row>
    <row r="514">
      <c r="A514" s="83"/>
      <c r="B514" s="83"/>
      <c r="C514" s="83"/>
      <c r="D514" s="83"/>
      <c r="E514" s="83"/>
      <c r="F514" s="83"/>
      <c r="G514" s="83"/>
      <c r="H514" s="83"/>
      <c r="I514" s="83"/>
      <c r="J514" s="83"/>
      <c r="K514" s="83"/>
      <c r="L514" s="83"/>
      <c r="M514" s="83"/>
      <c r="N514" s="83"/>
      <c r="O514" s="83"/>
    </row>
    <row r="515">
      <c r="A515" s="83"/>
      <c r="B515" s="83"/>
      <c r="C515" s="83"/>
      <c r="D515" s="83"/>
      <c r="E515" s="83"/>
      <c r="F515" s="83"/>
      <c r="G515" s="83"/>
      <c r="H515" s="83"/>
      <c r="I515" s="83"/>
      <c r="J515" s="83"/>
      <c r="K515" s="83"/>
      <c r="L515" s="83"/>
      <c r="M515" s="83"/>
      <c r="N515" s="83"/>
      <c r="O515" s="83"/>
    </row>
    <row r="516">
      <c r="A516" s="83"/>
      <c r="B516" s="83"/>
      <c r="C516" s="83"/>
      <c r="D516" s="83"/>
      <c r="E516" s="83"/>
      <c r="F516" s="83"/>
      <c r="G516" s="83"/>
      <c r="H516" s="83"/>
      <c r="I516" s="83"/>
      <c r="J516" s="83"/>
      <c r="K516" s="83"/>
      <c r="L516" s="83"/>
      <c r="M516" s="83"/>
      <c r="N516" s="83"/>
      <c r="O516" s="83"/>
    </row>
    <row r="517">
      <c r="A517" s="83"/>
      <c r="B517" s="83"/>
      <c r="C517" s="83"/>
      <c r="D517" s="83"/>
      <c r="E517" s="83"/>
      <c r="F517" s="83"/>
      <c r="G517" s="83"/>
      <c r="H517" s="83"/>
      <c r="I517" s="83"/>
      <c r="J517" s="83"/>
      <c r="K517" s="83"/>
      <c r="L517" s="83"/>
      <c r="M517" s="83"/>
      <c r="N517" s="83"/>
      <c r="O517" s="83"/>
    </row>
    <row r="518">
      <c r="A518" s="83"/>
      <c r="B518" s="83"/>
      <c r="C518" s="83"/>
      <c r="D518" s="83"/>
      <c r="E518" s="83"/>
      <c r="F518" s="83"/>
      <c r="G518" s="83"/>
      <c r="H518" s="83"/>
      <c r="I518" s="83"/>
      <c r="J518" s="83"/>
      <c r="K518" s="83"/>
      <c r="L518" s="83"/>
      <c r="M518" s="83"/>
      <c r="N518" s="83"/>
      <c r="O518" s="83"/>
    </row>
    <row r="519">
      <c r="A519" s="83"/>
      <c r="B519" s="83"/>
      <c r="C519" s="83"/>
      <c r="D519" s="83"/>
      <c r="E519" s="83"/>
      <c r="F519" s="83"/>
      <c r="G519" s="83"/>
      <c r="H519" s="83"/>
      <c r="I519" s="83"/>
      <c r="J519" s="83"/>
      <c r="K519" s="83"/>
      <c r="L519" s="83"/>
      <c r="M519" s="83"/>
      <c r="N519" s="83"/>
      <c r="O519" s="83"/>
    </row>
    <row r="520">
      <c r="A520" s="83"/>
      <c r="B520" s="83"/>
      <c r="C520" s="83"/>
      <c r="D520" s="83"/>
      <c r="E520" s="83"/>
      <c r="F520" s="83"/>
      <c r="G520" s="83"/>
      <c r="H520" s="83"/>
      <c r="I520" s="83"/>
      <c r="J520" s="83"/>
      <c r="K520" s="83"/>
      <c r="L520" s="83"/>
      <c r="M520" s="83"/>
      <c r="N520" s="83"/>
      <c r="O520" s="83"/>
    </row>
    <row r="521">
      <c r="A521" s="83"/>
      <c r="B521" s="83"/>
      <c r="C521" s="83"/>
      <c r="D521" s="83"/>
      <c r="E521" s="83"/>
      <c r="F521" s="83"/>
      <c r="G521" s="83"/>
      <c r="H521" s="83"/>
      <c r="I521" s="83"/>
      <c r="J521" s="83"/>
      <c r="K521" s="83"/>
      <c r="L521" s="83"/>
      <c r="M521" s="83"/>
      <c r="N521" s="83"/>
      <c r="O521" s="83"/>
    </row>
    <row r="522">
      <c r="A522" s="83"/>
      <c r="B522" s="83"/>
      <c r="C522" s="83"/>
      <c r="D522" s="83"/>
      <c r="E522" s="83"/>
      <c r="F522" s="83"/>
      <c r="G522" s="83"/>
      <c r="H522" s="83"/>
      <c r="I522" s="83"/>
      <c r="J522" s="83"/>
      <c r="K522" s="83"/>
      <c r="L522" s="83"/>
      <c r="M522" s="83"/>
      <c r="N522" s="83"/>
      <c r="O522" s="83"/>
    </row>
    <row r="523">
      <c r="A523" s="83"/>
      <c r="B523" s="83"/>
      <c r="C523" s="83"/>
      <c r="D523" s="83"/>
      <c r="E523" s="83"/>
      <c r="F523" s="83"/>
      <c r="G523" s="83"/>
      <c r="H523" s="83"/>
      <c r="I523" s="83"/>
      <c r="J523" s="83"/>
      <c r="K523" s="83"/>
      <c r="L523" s="83"/>
      <c r="M523" s="83"/>
      <c r="N523" s="83"/>
      <c r="O523" s="83"/>
    </row>
    <row r="524">
      <c r="A524" s="83"/>
      <c r="B524" s="83"/>
      <c r="C524" s="83"/>
      <c r="D524" s="83"/>
      <c r="E524" s="83"/>
      <c r="F524" s="83"/>
      <c r="G524" s="83"/>
      <c r="H524" s="83"/>
      <c r="I524" s="83"/>
      <c r="J524" s="83"/>
      <c r="K524" s="83"/>
      <c r="L524" s="83"/>
      <c r="M524" s="83"/>
      <c r="N524" s="83"/>
      <c r="O524" s="83"/>
    </row>
    <row r="525">
      <c r="A525" s="83"/>
      <c r="B525" s="83"/>
      <c r="C525" s="83"/>
      <c r="D525" s="83"/>
      <c r="E525" s="83"/>
      <c r="F525" s="83"/>
      <c r="G525" s="83"/>
      <c r="H525" s="83"/>
      <c r="I525" s="83"/>
      <c r="J525" s="83"/>
      <c r="K525" s="83"/>
      <c r="L525" s="83"/>
      <c r="M525" s="83"/>
      <c r="N525" s="83"/>
      <c r="O525" s="83"/>
    </row>
    <row r="526">
      <c r="A526" s="83"/>
      <c r="B526" s="83"/>
      <c r="C526" s="83"/>
      <c r="D526" s="83"/>
      <c r="E526" s="83"/>
      <c r="F526" s="83"/>
      <c r="G526" s="83"/>
      <c r="H526" s="83"/>
      <c r="I526" s="83"/>
      <c r="J526" s="83"/>
      <c r="K526" s="83"/>
      <c r="L526" s="83"/>
      <c r="M526" s="83"/>
      <c r="N526" s="83"/>
      <c r="O526" s="83"/>
    </row>
    <row r="527">
      <c r="A527" s="83"/>
      <c r="B527" s="83"/>
      <c r="C527" s="83"/>
      <c r="D527" s="83"/>
      <c r="E527" s="83"/>
      <c r="F527" s="83"/>
      <c r="G527" s="83"/>
      <c r="H527" s="83"/>
      <c r="I527" s="83"/>
      <c r="J527" s="83"/>
      <c r="K527" s="83"/>
      <c r="L527" s="83"/>
      <c r="M527" s="83"/>
      <c r="N527" s="83"/>
      <c r="O527" s="83"/>
    </row>
    <row r="528">
      <c r="A528" s="83"/>
      <c r="B528" s="83"/>
      <c r="C528" s="83"/>
      <c r="D528" s="83"/>
      <c r="E528" s="83"/>
      <c r="F528" s="83"/>
      <c r="G528" s="83"/>
      <c r="H528" s="83"/>
      <c r="I528" s="83"/>
      <c r="J528" s="83"/>
      <c r="K528" s="83"/>
      <c r="L528" s="83"/>
      <c r="M528" s="83"/>
      <c r="N528" s="83"/>
      <c r="O528" s="83"/>
    </row>
    <row r="529">
      <c r="A529" s="83"/>
      <c r="B529" s="83"/>
      <c r="C529" s="83"/>
      <c r="D529" s="83"/>
      <c r="E529" s="83"/>
      <c r="F529" s="83"/>
      <c r="G529" s="83"/>
      <c r="H529" s="83"/>
      <c r="I529" s="83"/>
      <c r="J529" s="83"/>
      <c r="K529" s="83"/>
      <c r="L529" s="83"/>
      <c r="M529" s="83"/>
      <c r="N529" s="83"/>
      <c r="O529" s="83"/>
    </row>
    <row r="530">
      <c r="A530" s="83"/>
      <c r="B530" s="83"/>
      <c r="C530" s="83"/>
      <c r="D530" s="83"/>
      <c r="E530" s="83"/>
      <c r="F530" s="83"/>
      <c r="G530" s="83"/>
      <c r="H530" s="83"/>
      <c r="I530" s="83"/>
      <c r="J530" s="83"/>
      <c r="K530" s="83"/>
      <c r="L530" s="83"/>
      <c r="M530" s="83"/>
      <c r="N530" s="83"/>
      <c r="O530" s="83"/>
    </row>
    <row r="531">
      <c r="A531" s="83"/>
      <c r="B531" s="83"/>
      <c r="C531" s="83"/>
      <c r="D531" s="83"/>
      <c r="E531" s="83"/>
      <c r="F531" s="83"/>
      <c r="G531" s="83"/>
      <c r="H531" s="83"/>
      <c r="I531" s="83"/>
      <c r="J531" s="83"/>
      <c r="K531" s="83"/>
      <c r="L531" s="83"/>
      <c r="M531" s="83"/>
      <c r="N531" s="83"/>
      <c r="O531" s="83"/>
    </row>
    <row r="532">
      <c r="A532" s="83"/>
      <c r="B532" s="83"/>
      <c r="C532" s="83"/>
      <c r="D532" s="83"/>
      <c r="E532" s="83"/>
      <c r="F532" s="83"/>
      <c r="G532" s="83"/>
      <c r="H532" s="83"/>
      <c r="I532" s="83"/>
      <c r="J532" s="83"/>
      <c r="K532" s="83"/>
      <c r="L532" s="83"/>
      <c r="M532" s="83"/>
      <c r="N532" s="83"/>
      <c r="O532" s="83"/>
    </row>
    <row r="533">
      <c r="A533" s="83"/>
      <c r="B533" s="83"/>
      <c r="C533" s="83"/>
      <c r="D533" s="83"/>
      <c r="E533" s="83"/>
      <c r="F533" s="83"/>
      <c r="G533" s="83"/>
      <c r="H533" s="83"/>
      <c r="I533" s="83"/>
      <c r="J533" s="83"/>
      <c r="K533" s="83"/>
      <c r="L533" s="83"/>
      <c r="M533" s="83"/>
      <c r="N533" s="83"/>
      <c r="O533" s="83"/>
    </row>
    <row r="534">
      <c r="A534" s="83"/>
      <c r="B534" s="83"/>
      <c r="C534" s="83"/>
      <c r="D534" s="83"/>
      <c r="E534" s="83"/>
      <c r="F534" s="83"/>
      <c r="G534" s="83"/>
      <c r="H534" s="83"/>
      <c r="I534" s="83"/>
      <c r="J534" s="83"/>
      <c r="K534" s="83"/>
      <c r="L534" s="83"/>
      <c r="M534" s="83"/>
      <c r="N534" s="83"/>
      <c r="O534" s="83"/>
    </row>
    <row r="535">
      <c r="A535" s="83"/>
      <c r="B535" s="83"/>
      <c r="C535" s="83"/>
      <c r="D535" s="83"/>
      <c r="E535" s="83"/>
      <c r="F535" s="83"/>
      <c r="G535" s="83"/>
      <c r="H535" s="83"/>
      <c r="I535" s="83"/>
      <c r="J535" s="83"/>
      <c r="K535" s="83"/>
      <c r="L535" s="83"/>
      <c r="M535" s="83"/>
      <c r="N535" s="83"/>
      <c r="O535" s="83"/>
    </row>
    <row r="536">
      <c r="A536" s="83"/>
      <c r="B536" s="83"/>
      <c r="C536" s="83"/>
      <c r="D536" s="83"/>
      <c r="E536" s="83"/>
      <c r="F536" s="83"/>
      <c r="G536" s="83"/>
      <c r="H536" s="83"/>
      <c r="I536" s="83"/>
      <c r="J536" s="83"/>
      <c r="K536" s="83"/>
      <c r="L536" s="83"/>
      <c r="M536" s="83"/>
      <c r="N536" s="83"/>
      <c r="O536" s="83"/>
    </row>
    <row r="537">
      <c r="A537" s="83"/>
      <c r="B537" s="83"/>
      <c r="C537" s="83"/>
      <c r="D537" s="83"/>
      <c r="E537" s="83"/>
      <c r="F537" s="83"/>
      <c r="G537" s="83"/>
      <c r="H537" s="83"/>
      <c r="I537" s="83"/>
      <c r="J537" s="83"/>
      <c r="K537" s="83"/>
      <c r="L537" s="83"/>
      <c r="M537" s="83"/>
      <c r="N537" s="83"/>
      <c r="O537" s="83"/>
    </row>
    <row r="538">
      <c r="A538" s="83"/>
      <c r="B538" s="83"/>
      <c r="C538" s="83"/>
      <c r="D538" s="83"/>
      <c r="E538" s="83"/>
      <c r="F538" s="83"/>
      <c r="G538" s="83"/>
      <c r="H538" s="83"/>
      <c r="I538" s="83"/>
      <c r="J538" s="83"/>
      <c r="K538" s="83"/>
      <c r="L538" s="83"/>
      <c r="M538" s="83"/>
      <c r="N538" s="83"/>
      <c r="O538" s="83"/>
    </row>
    <row r="539">
      <c r="A539" s="83"/>
      <c r="B539" s="83"/>
      <c r="C539" s="83"/>
      <c r="D539" s="83"/>
      <c r="E539" s="83"/>
      <c r="F539" s="83"/>
      <c r="G539" s="83"/>
      <c r="H539" s="83"/>
      <c r="I539" s="83"/>
      <c r="J539" s="83"/>
      <c r="K539" s="83"/>
      <c r="L539" s="83"/>
      <c r="M539" s="83"/>
      <c r="N539" s="83"/>
      <c r="O539" s="83"/>
    </row>
    <row r="540">
      <c r="A540" s="83"/>
      <c r="B540" s="83"/>
      <c r="C540" s="83"/>
      <c r="D540" s="83"/>
      <c r="E540" s="83"/>
      <c r="F540" s="83"/>
      <c r="G540" s="83"/>
      <c r="H540" s="83"/>
      <c r="I540" s="83"/>
      <c r="J540" s="83"/>
      <c r="K540" s="83"/>
      <c r="L540" s="83"/>
      <c r="M540" s="83"/>
      <c r="N540" s="83"/>
      <c r="O540" s="83"/>
    </row>
    <row r="541">
      <c r="A541" s="83"/>
      <c r="B541" s="83"/>
      <c r="C541" s="83"/>
      <c r="D541" s="83"/>
      <c r="E541" s="83"/>
      <c r="F541" s="83"/>
      <c r="G541" s="83"/>
      <c r="H541" s="83"/>
      <c r="I541" s="83"/>
      <c r="J541" s="83"/>
      <c r="K541" s="83"/>
      <c r="L541" s="83"/>
      <c r="M541" s="83"/>
      <c r="N541" s="83"/>
      <c r="O541" s="83"/>
    </row>
    <row r="542">
      <c r="A542" s="83"/>
      <c r="B542" s="83"/>
      <c r="C542" s="83"/>
      <c r="D542" s="83"/>
      <c r="E542" s="83"/>
      <c r="F542" s="83"/>
      <c r="G542" s="83"/>
      <c r="H542" s="83"/>
      <c r="I542" s="83"/>
      <c r="J542" s="83"/>
      <c r="K542" s="83"/>
      <c r="L542" s="83"/>
      <c r="M542" s="83"/>
      <c r="N542" s="83"/>
      <c r="O542" s="83"/>
    </row>
    <row r="543">
      <c r="A543" s="83"/>
      <c r="B543" s="83"/>
      <c r="C543" s="83"/>
      <c r="D543" s="83"/>
      <c r="E543" s="83"/>
      <c r="F543" s="83"/>
      <c r="G543" s="83"/>
      <c r="H543" s="83"/>
      <c r="I543" s="83"/>
      <c r="J543" s="83"/>
      <c r="K543" s="83"/>
      <c r="L543" s="83"/>
      <c r="M543" s="83"/>
      <c r="N543" s="83"/>
      <c r="O543" s="83"/>
    </row>
    <row r="544">
      <c r="A544" s="83"/>
      <c r="B544" s="83"/>
      <c r="C544" s="83"/>
      <c r="D544" s="83"/>
      <c r="E544" s="83"/>
      <c r="F544" s="83"/>
      <c r="G544" s="83"/>
      <c r="H544" s="83"/>
      <c r="I544" s="83"/>
      <c r="J544" s="83"/>
      <c r="K544" s="83"/>
      <c r="L544" s="83"/>
      <c r="M544" s="83"/>
      <c r="N544" s="83"/>
      <c r="O544" s="83"/>
    </row>
    <row r="545">
      <c r="A545" s="83"/>
      <c r="B545" s="83"/>
      <c r="C545" s="83"/>
      <c r="D545" s="83"/>
      <c r="E545" s="83"/>
      <c r="F545" s="83"/>
      <c r="G545" s="83"/>
      <c r="H545" s="83"/>
      <c r="I545" s="83"/>
      <c r="J545" s="83"/>
      <c r="K545" s="83"/>
      <c r="L545" s="83"/>
      <c r="M545" s="83"/>
      <c r="N545" s="83"/>
      <c r="O545" s="83"/>
    </row>
    <row r="546">
      <c r="A546" s="83"/>
      <c r="B546" s="83"/>
      <c r="C546" s="83"/>
      <c r="D546" s="83"/>
      <c r="E546" s="83"/>
      <c r="F546" s="83"/>
      <c r="G546" s="83"/>
      <c r="H546" s="83"/>
      <c r="I546" s="83"/>
      <c r="J546" s="83"/>
      <c r="K546" s="83"/>
      <c r="L546" s="83"/>
      <c r="M546" s="83"/>
      <c r="N546" s="83"/>
      <c r="O546" s="83"/>
    </row>
    <row r="547">
      <c r="A547" s="83"/>
      <c r="B547" s="83"/>
      <c r="C547" s="83"/>
      <c r="D547" s="83"/>
      <c r="E547" s="83"/>
      <c r="F547" s="83"/>
      <c r="G547" s="83"/>
      <c r="H547" s="83"/>
      <c r="I547" s="83"/>
      <c r="J547" s="83"/>
      <c r="K547" s="83"/>
      <c r="L547" s="83"/>
      <c r="M547" s="83"/>
      <c r="N547" s="83"/>
      <c r="O547" s="83"/>
    </row>
    <row r="548">
      <c r="A548" s="83"/>
      <c r="B548" s="83"/>
      <c r="C548" s="83"/>
      <c r="D548" s="83"/>
      <c r="E548" s="83"/>
      <c r="F548" s="83"/>
      <c r="G548" s="83"/>
      <c r="H548" s="83"/>
      <c r="I548" s="83"/>
      <c r="J548" s="83"/>
      <c r="K548" s="83"/>
      <c r="L548" s="83"/>
      <c r="M548" s="83"/>
      <c r="N548" s="83"/>
      <c r="O548" s="83"/>
    </row>
    <row r="549">
      <c r="A549" s="83"/>
      <c r="B549" s="83"/>
      <c r="C549" s="83"/>
      <c r="D549" s="83"/>
      <c r="E549" s="83"/>
      <c r="F549" s="83"/>
      <c r="G549" s="83"/>
      <c r="H549" s="83"/>
      <c r="I549" s="83"/>
      <c r="J549" s="83"/>
      <c r="K549" s="83"/>
      <c r="L549" s="83"/>
      <c r="M549" s="83"/>
      <c r="N549" s="83"/>
      <c r="O549" s="83"/>
    </row>
    <row r="550">
      <c r="A550" s="83"/>
      <c r="B550" s="83"/>
      <c r="C550" s="83"/>
      <c r="D550" s="83"/>
      <c r="E550" s="83"/>
      <c r="F550" s="83"/>
      <c r="G550" s="83"/>
      <c r="H550" s="83"/>
      <c r="I550" s="83"/>
      <c r="J550" s="83"/>
      <c r="K550" s="83"/>
      <c r="L550" s="83"/>
      <c r="M550" s="83"/>
      <c r="N550" s="83"/>
      <c r="O550" s="83"/>
    </row>
    <row r="551">
      <c r="A551" s="83"/>
      <c r="B551" s="83"/>
      <c r="C551" s="83"/>
      <c r="D551" s="83"/>
      <c r="E551" s="83"/>
      <c r="F551" s="83"/>
      <c r="G551" s="83"/>
      <c r="H551" s="83"/>
      <c r="I551" s="83"/>
      <c r="J551" s="83"/>
      <c r="K551" s="83"/>
      <c r="L551" s="83"/>
      <c r="M551" s="83"/>
      <c r="N551" s="83"/>
      <c r="O551" s="83"/>
    </row>
    <row r="552">
      <c r="A552" s="83"/>
      <c r="B552" s="83"/>
      <c r="C552" s="83"/>
      <c r="D552" s="83"/>
      <c r="E552" s="83"/>
      <c r="F552" s="83"/>
      <c r="G552" s="83"/>
      <c r="H552" s="83"/>
      <c r="I552" s="83"/>
      <c r="J552" s="83"/>
      <c r="K552" s="83"/>
      <c r="L552" s="83"/>
      <c r="M552" s="83"/>
      <c r="N552" s="83"/>
      <c r="O552" s="83"/>
    </row>
    <row r="553">
      <c r="A553" s="83"/>
      <c r="B553" s="83"/>
      <c r="C553" s="83"/>
      <c r="D553" s="83"/>
      <c r="E553" s="83"/>
      <c r="F553" s="83"/>
      <c r="G553" s="83"/>
      <c r="H553" s="83"/>
      <c r="I553" s="83"/>
      <c r="J553" s="83"/>
      <c r="K553" s="83"/>
      <c r="L553" s="83"/>
      <c r="M553" s="83"/>
      <c r="N553" s="83"/>
      <c r="O553" s="83"/>
    </row>
    <row r="554">
      <c r="A554" s="83"/>
      <c r="B554" s="83"/>
      <c r="C554" s="83"/>
      <c r="D554" s="83"/>
      <c r="E554" s="83"/>
      <c r="F554" s="83"/>
      <c r="G554" s="83"/>
      <c r="H554" s="83"/>
      <c r="I554" s="83"/>
      <c r="J554" s="83"/>
      <c r="K554" s="83"/>
      <c r="L554" s="83"/>
      <c r="M554" s="83"/>
      <c r="N554" s="83"/>
      <c r="O554" s="83"/>
    </row>
    <row r="555">
      <c r="A555" s="83"/>
      <c r="B555" s="83"/>
      <c r="C555" s="83"/>
      <c r="D555" s="83"/>
      <c r="E555" s="83"/>
      <c r="F555" s="83"/>
      <c r="G555" s="83"/>
      <c r="H555" s="83"/>
      <c r="I555" s="83"/>
      <c r="J555" s="83"/>
      <c r="K555" s="83"/>
      <c r="L555" s="83"/>
      <c r="M555" s="83"/>
      <c r="N555" s="83"/>
      <c r="O555" s="83"/>
    </row>
    <row r="556">
      <c r="A556" s="83"/>
      <c r="B556" s="83"/>
      <c r="C556" s="83"/>
      <c r="D556" s="83"/>
      <c r="E556" s="83"/>
      <c r="F556" s="83"/>
      <c r="G556" s="83"/>
      <c r="H556" s="83"/>
      <c r="I556" s="83"/>
      <c r="J556" s="83"/>
      <c r="K556" s="83"/>
      <c r="L556" s="83"/>
      <c r="M556" s="83"/>
      <c r="N556" s="83"/>
      <c r="O556" s="83"/>
    </row>
    <row r="557">
      <c r="A557" s="83"/>
      <c r="B557" s="83"/>
      <c r="C557" s="83"/>
      <c r="D557" s="83"/>
      <c r="E557" s="83"/>
      <c r="F557" s="83"/>
      <c r="G557" s="83"/>
      <c r="H557" s="83"/>
      <c r="I557" s="83"/>
      <c r="J557" s="83"/>
      <c r="K557" s="83"/>
      <c r="L557" s="83"/>
      <c r="M557" s="83"/>
      <c r="N557" s="83"/>
      <c r="O557" s="83"/>
    </row>
    <row r="558">
      <c r="A558" s="83"/>
      <c r="B558" s="83"/>
      <c r="C558" s="83"/>
      <c r="D558" s="83"/>
      <c r="E558" s="83"/>
      <c r="F558" s="83"/>
      <c r="G558" s="83"/>
      <c r="H558" s="83"/>
      <c r="I558" s="83"/>
      <c r="J558" s="83"/>
      <c r="K558" s="83"/>
      <c r="L558" s="83"/>
      <c r="M558" s="83"/>
      <c r="N558" s="83"/>
      <c r="O558" s="83"/>
    </row>
    <row r="559">
      <c r="A559" s="83"/>
      <c r="B559" s="83"/>
      <c r="C559" s="83"/>
      <c r="D559" s="83"/>
      <c r="E559" s="83"/>
      <c r="F559" s="83"/>
      <c r="G559" s="83"/>
      <c r="H559" s="83"/>
      <c r="I559" s="83"/>
      <c r="J559" s="83"/>
      <c r="K559" s="83"/>
      <c r="L559" s="83"/>
      <c r="M559" s="83"/>
      <c r="N559" s="83"/>
      <c r="O559" s="83"/>
    </row>
    <row r="560">
      <c r="A560" s="83"/>
      <c r="B560" s="83"/>
      <c r="C560" s="83"/>
      <c r="D560" s="83"/>
      <c r="E560" s="83"/>
      <c r="F560" s="83"/>
      <c r="G560" s="83"/>
      <c r="H560" s="83"/>
      <c r="I560" s="83"/>
      <c r="J560" s="83"/>
      <c r="K560" s="83"/>
      <c r="L560" s="83"/>
      <c r="M560" s="83"/>
      <c r="N560" s="83"/>
      <c r="O560" s="83"/>
    </row>
    <row r="561">
      <c r="A561" s="83"/>
      <c r="B561" s="83"/>
      <c r="C561" s="83"/>
      <c r="D561" s="83"/>
      <c r="E561" s="83"/>
      <c r="F561" s="83"/>
      <c r="G561" s="83"/>
      <c r="H561" s="83"/>
      <c r="I561" s="83"/>
      <c r="J561" s="83"/>
      <c r="K561" s="83"/>
      <c r="L561" s="83"/>
      <c r="M561" s="83"/>
      <c r="N561" s="83"/>
      <c r="O561" s="83"/>
    </row>
    <row r="562">
      <c r="A562" s="83"/>
      <c r="B562" s="83"/>
      <c r="C562" s="83"/>
      <c r="D562" s="83"/>
      <c r="E562" s="83"/>
      <c r="F562" s="83"/>
      <c r="G562" s="83"/>
      <c r="H562" s="83"/>
      <c r="I562" s="83"/>
      <c r="J562" s="83"/>
      <c r="K562" s="83"/>
      <c r="L562" s="83"/>
      <c r="M562" s="83"/>
      <c r="N562" s="83"/>
      <c r="O562" s="83"/>
    </row>
    <row r="563">
      <c r="A563" s="83"/>
      <c r="B563" s="83"/>
      <c r="C563" s="83"/>
      <c r="D563" s="83"/>
      <c r="E563" s="83"/>
      <c r="F563" s="83"/>
      <c r="G563" s="83"/>
      <c r="H563" s="83"/>
      <c r="I563" s="83"/>
      <c r="J563" s="83"/>
      <c r="K563" s="83"/>
      <c r="L563" s="83"/>
      <c r="M563" s="83"/>
      <c r="N563" s="83"/>
      <c r="O563" s="83"/>
    </row>
    <row r="564">
      <c r="A564" s="83"/>
      <c r="B564" s="83"/>
      <c r="C564" s="83"/>
      <c r="D564" s="83"/>
      <c r="E564" s="83"/>
      <c r="F564" s="83"/>
      <c r="G564" s="83"/>
      <c r="H564" s="83"/>
      <c r="I564" s="83"/>
      <c r="J564" s="83"/>
      <c r="K564" s="83"/>
      <c r="L564" s="83"/>
      <c r="M564" s="83"/>
      <c r="N564" s="83"/>
      <c r="O564" s="83"/>
    </row>
    <row r="565">
      <c r="A565" s="83"/>
      <c r="B565" s="83"/>
      <c r="C565" s="83"/>
      <c r="D565" s="83"/>
      <c r="E565" s="83"/>
      <c r="F565" s="83"/>
      <c r="G565" s="83"/>
      <c r="H565" s="83"/>
      <c r="I565" s="83"/>
      <c r="J565" s="83"/>
      <c r="K565" s="83"/>
      <c r="L565" s="83"/>
      <c r="M565" s="83"/>
      <c r="N565" s="83"/>
      <c r="O565" s="83"/>
    </row>
    <row r="566">
      <c r="A566" s="83"/>
      <c r="B566" s="83"/>
      <c r="C566" s="83"/>
      <c r="D566" s="83"/>
      <c r="E566" s="83"/>
      <c r="F566" s="83"/>
      <c r="G566" s="83"/>
      <c r="H566" s="83"/>
      <c r="I566" s="83"/>
      <c r="J566" s="83"/>
      <c r="K566" s="83"/>
      <c r="L566" s="83"/>
      <c r="M566" s="83"/>
      <c r="N566" s="83"/>
      <c r="O566" s="83"/>
    </row>
    <row r="567">
      <c r="A567" s="83"/>
      <c r="B567" s="83"/>
      <c r="C567" s="83"/>
      <c r="D567" s="83"/>
      <c r="E567" s="83"/>
      <c r="F567" s="83"/>
      <c r="G567" s="83"/>
      <c r="H567" s="83"/>
      <c r="I567" s="83"/>
      <c r="J567" s="83"/>
      <c r="K567" s="83"/>
      <c r="L567" s="83"/>
      <c r="M567" s="83"/>
      <c r="N567" s="83"/>
      <c r="O567" s="83"/>
    </row>
    <row r="568">
      <c r="A568" s="83"/>
      <c r="B568" s="83"/>
      <c r="C568" s="83"/>
      <c r="D568" s="83"/>
      <c r="E568" s="83"/>
      <c r="F568" s="83"/>
      <c r="G568" s="83"/>
      <c r="H568" s="83"/>
      <c r="I568" s="83"/>
      <c r="J568" s="83"/>
      <c r="K568" s="83"/>
      <c r="L568" s="83"/>
      <c r="M568" s="83"/>
      <c r="N568" s="83"/>
      <c r="O568" s="83"/>
    </row>
    <row r="569">
      <c r="A569" s="83"/>
      <c r="B569" s="83"/>
      <c r="C569" s="83"/>
      <c r="D569" s="83"/>
      <c r="E569" s="83"/>
      <c r="F569" s="83"/>
      <c r="G569" s="83"/>
      <c r="H569" s="83"/>
      <c r="I569" s="83"/>
      <c r="J569" s="83"/>
      <c r="K569" s="83"/>
      <c r="L569" s="83"/>
      <c r="M569" s="83"/>
      <c r="N569" s="83"/>
      <c r="O569" s="83"/>
    </row>
    <row r="570">
      <c r="A570" s="83"/>
      <c r="B570" s="83"/>
      <c r="C570" s="83"/>
      <c r="D570" s="83"/>
      <c r="E570" s="83"/>
      <c r="F570" s="83"/>
      <c r="G570" s="83"/>
      <c r="H570" s="83"/>
      <c r="I570" s="83"/>
      <c r="J570" s="83"/>
      <c r="K570" s="83"/>
      <c r="L570" s="83"/>
      <c r="M570" s="83"/>
      <c r="N570" s="83"/>
      <c r="O570" s="83"/>
    </row>
    <row r="571">
      <c r="A571" s="83"/>
      <c r="B571" s="83"/>
      <c r="C571" s="83"/>
      <c r="D571" s="83"/>
      <c r="E571" s="83"/>
      <c r="F571" s="83"/>
      <c r="G571" s="83"/>
      <c r="H571" s="83"/>
      <c r="I571" s="83"/>
      <c r="J571" s="83"/>
      <c r="K571" s="83"/>
      <c r="L571" s="83"/>
      <c r="M571" s="83"/>
      <c r="N571" s="83"/>
      <c r="O571" s="83"/>
    </row>
    <row r="572">
      <c r="A572" s="83"/>
      <c r="B572" s="83"/>
      <c r="C572" s="83"/>
      <c r="D572" s="83"/>
      <c r="E572" s="83"/>
      <c r="F572" s="83"/>
      <c r="G572" s="83"/>
      <c r="H572" s="83"/>
      <c r="I572" s="83"/>
      <c r="J572" s="83"/>
      <c r="K572" s="83"/>
      <c r="L572" s="83"/>
      <c r="M572" s="83"/>
      <c r="N572" s="83"/>
      <c r="O572" s="83"/>
    </row>
    <row r="573">
      <c r="A573" s="83"/>
      <c r="B573" s="83"/>
      <c r="C573" s="83"/>
      <c r="D573" s="83"/>
      <c r="E573" s="83"/>
      <c r="F573" s="83"/>
      <c r="G573" s="83"/>
      <c r="H573" s="83"/>
      <c r="I573" s="83"/>
      <c r="J573" s="83"/>
      <c r="K573" s="83"/>
      <c r="L573" s="83"/>
      <c r="M573" s="83"/>
      <c r="N573" s="83"/>
      <c r="O573" s="83"/>
    </row>
    <row r="574">
      <c r="A574" s="83"/>
      <c r="B574" s="83"/>
      <c r="C574" s="83"/>
      <c r="D574" s="83"/>
      <c r="E574" s="83"/>
      <c r="F574" s="83"/>
      <c r="G574" s="83"/>
      <c r="H574" s="83"/>
      <c r="I574" s="83"/>
      <c r="J574" s="83"/>
      <c r="K574" s="83"/>
      <c r="L574" s="83"/>
      <c r="M574" s="83"/>
      <c r="N574" s="83"/>
      <c r="O574" s="83"/>
    </row>
    <row r="575">
      <c r="A575" s="83"/>
      <c r="B575" s="83"/>
      <c r="C575" s="83"/>
      <c r="D575" s="83"/>
      <c r="E575" s="83"/>
      <c r="F575" s="83"/>
      <c r="G575" s="83"/>
      <c r="H575" s="83"/>
      <c r="I575" s="83"/>
      <c r="J575" s="83"/>
      <c r="K575" s="83"/>
      <c r="L575" s="83"/>
      <c r="M575" s="83"/>
      <c r="N575" s="83"/>
      <c r="O575" s="83"/>
    </row>
    <row r="576">
      <c r="A576" s="83"/>
      <c r="B576" s="83"/>
      <c r="C576" s="83"/>
      <c r="D576" s="83"/>
      <c r="E576" s="83"/>
      <c r="F576" s="83"/>
      <c r="G576" s="83"/>
      <c r="H576" s="83"/>
      <c r="I576" s="83"/>
      <c r="J576" s="83"/>
      <c r="K576" s="83"/>
      <c r="L576" s="83"/>
      <c r="M576" s="83"/>
      <c r="N576" s="83"/>
      <c r="O576" s="83"/>
    </row>
    <row r="577">
      <c r="A577" s="83"/>
      <c r="B577" s="83"/>
      <c r="C577" s="83"/>
      <c r="D577" s="83"/>
      <c r="E577" s="83"/>
      <c r="F577" s="83"/>
      <c r="G577" s="83"/>
      <c r="H577" s="83"/>
      <c r="I577" s="83"/>
      <c r="J577" s="83"/>
      <c r="K577" s="83"/>
      <c r="L577" s="83"/>
      <c r="M577" s="83"/>
      <c r="N577" s="83"/>
      <c r="O577" s="83"/>
    </row>
    <row r="578">
      <c r="A578" s="83"/>
      <c r="B578" s="83"/>
      <c r="C578" s="83"/>
      <c r="D578" s="83"/>
      <c r="E578" s="83"/>
      <c r="F578" s="83"/>
      <c r="G578" s="83"/>
      <c r="H578" s="83"/>
      <c r="I578" s="83"/>
      <c r="J578" s="83"/>
      <c r="K578" s="83"/>
      <c r="L578" s="83"/>
      <c r="M578" s="83"/>
      <c r="N578" s="83"/>
      <c r="O578" s="83"/>
    </row>
    <row r="579">
      <c r="A579" s="83"/>
      <c r="B579" s="83"/>
      <c r="C579" s="83"/>
      <c r="D579" s="83"/>
      <c r="E579" s="83"/>
      <c r="F579" s="83"/>
      <c r="G579" s="83"/>
      <c r="H579" s="83"/>
      <c r="I579" s="83"/>
      <c r="J579" s="83"/>
      <c r="K579" s="83"/>
      <c r="L579" s="83"/>
      <c r="M579" s="83"/>
      <c r="N579" s="83"/>
      <c r="O579" s="83"/>
    </row>
    <row r="580">
      <c r="A580" s="83"/>
      <c r="B580" s="83"/>
      <c r="C580" s="83"/>
      <c r="D580" s="83"/>
      <c r="E580" s="83"/>
      <c r="F580" s="83"/>
      <c r="G580" s="83"/>
      <c r="H580" s="83"/>
      <c r="I580" s="83"/>
      <c r="J580" s="83"/>
      <c r="K580" s="83"/>
      <c r="L580" s="83"/>
      <c r="M580" s="83"/>
      <c r="N580" s="83"/>
      <c r="O580" s="83"/>
    </row>
    <row r="581">
      <c r="A581" s="83"/>
      <c r="B581" s="83"/>
      <c r="C581" s="83"/>
      <c r="D581" s="83"/>
      <c r="E581" s="83"/>
      <c r="F581" s="83"/>
      <c r="G581" s="83"/>
      <c r="H581" s="83"/>
      <c r="I581" s="83"/>
      <c r="J581" s="83"/>
      <c r="K581" s="83"/>
      <c r="L581" s="83"/>
      <c r="M581" s="83"/>
      <c r="N581" s="83"/>
      <c r="O581" s="83"/>
    </row>
    <row r="582">
      <c r="A582" s="83"/>
      <c r="B582" s="83"/>
      <c r="C582" s="83"/>
      <c r="D582" s="83"/>
      <c r="E582" s="83"/>
      <c r="F582" s="83"/>
      <c r="G582" s="83"/>
      <c r="H582" s="83"/>
      <c r="I582" s="83"/>
      <c r="J582" s="83"/>
      <c r="K582" s="83"/>
      <c r="L582" s="83"/>
      <c r="M582" s="83"/>
      <c r="N582" s="83"/>
      <c r="O582" s="83"/>
    </row>
    <row r="583">
      <c r="A583" s="83"/>
      <c r="B583" s="83"/>
      <c r="C583" s="83"/>
      <c r="D583" s="83"/>
      <c r="E583" s="83"/>
      <c r="F583" s="83"/>
      <c r="G583" s="83"/>
      <c r="H583" s="83"/>
      <c r="I583" s="83"/>
      <c r="J583" s="83"/>
      <c r="K583" s="83"/>
      <c r="L583" s="83"/>
      <c r="M583" s="83"/>
      <c r="N583" s="83"/>
      <c r="O583" s="83"/>
    </row>
    <row r="584">
      <c r="A584" s="83"/>
      <c r="B584" s="83"/>
      <c r="C584" s="83"/>
      <c r="D584" s="83"/>
      <c r="E584" s="83"/>
      <c r="F584" s="83"/>
      <c r="G584" s="83"/>
      <c r="H584" s="83"/>
      <c r="I584" s="83"/>
      <c r="J584" s="83"/>
      <c r="K584" s="83"/>
      <c r="L584" s="83"/>
      <c r="M584" s="83"/>
      <c r="N584" s="83"/>
      <c r="O584" s="83"/>
    </row>
    <row r="585">
      <c r="A585" s="83"/>
      <c r="B585" s="83"/>
      <c r="C585" s="83"/>
      <c r="D585" s="83"/>
      <c r="E585" s="83"/>
      <c r="F585" s="83"/>
      <c r="G585" s="83"/>
      <c r="H585" s="83"/>
      <c r="I585" s="83"/>
      <c r="J585" s="83"/>
      <c r="K585" s="83"/>
      <c r="L585" s="83"/>
      <c r="M585" s="83"/>
      <c r="N585" s="83"/>
      <c r="O585" s="83"/>
    </row>
    <row r="586">
      <c r="A586" s="83"/>
      <c r="B586" s="83"/>
      <c r="C586" s="83"/>
      <c r="D586" s="83"/>
      <c r="E586" s="83"/>
      <c r="F586" s="83"/>
      <c r="G586" s="83"/>
      <c r="H586" s="83"/>
      <c r="I586" s="83"/>
      <c r="J586" s="83"/>
      <c r="K586" s="83"/>
      <c r="L586" s="83"/>
      <c r="M586" s="83"/>
      <c r="N586" s="83"/>
      <c r="O586" s="83"/>
    </row>
    <row r="587">
      <c r="A587" s="83"/>
      <c r="B587" s="83"/>
      <c r="C587" s="83"/>
      <c r="D587" s="83"/>
      <c r="E587" s="83"/>
      <c r="F587" s="83"/>
      <c r="G587" s="83"/>
      <c r="H587" s="83"/>
      <c r="I587" s="83"/>
      <c r="J587" s="83"/>
      <c r="K587" s="83"/>
      <c r="L587" s="83"/>
      <c r="M587" s="83"/>
      <c r="N587" s="83"/>
      <c r="O587" s="83"/>
    </row>
    <row r="588">
      <c r="A588" s="83"/>
      <c r="B588" s="83"/>
      <c r="C588" s="83"/>
      <c r="D588" s="83"/>
      <c r="E588" s="83"/>
      <c r="F588" s="83"/>
      <c r="G588" s="83"/>
      <c r="H588" s="83"/>
      <c r="I588" s="83"/>
      <c r="J588" s="83"/>
      <c r="K588" s="83"/>
      <c r="L588" s="83"/>
      <c r="M588" s="83"/>
      <c r="N588" s="83"/>
      <c r="O588" s="83"/>
    </row>
    <row r="589">
      <c r="A589" s="83"/>
      <c r="B589" s="83"/>
      <c r="C589" s="83"/>
      <c r="D589" s="83"/>
      <c r="E589" s="83"/>
      <c r="F589" s="83"/>
      <c r="G589" s="83"/>
      <c r="H589" s="83"/>
      <c r="I589" s="83"/>
      <c r="J589" s="83"/>
      <c r="K589" s="83"/>
      <c r="L589" s="83"/>
      <c r="M589" s="83"/>
      <c r="N589" s="83"/>
      <c r="O589" s="83"/>
    </row>
    <row r="590">
      <c r="A590" s="83"/>
      <c r="B590" s="83"/>
      <c r="C590" s="83"/>
      <c r="D590" s="83"/>
      <c r="E590" s="83"/>
      <c r="F590" s="83"/>
      <c r="G590" s="83"/>
      <c r="H590" s="83"/>
      <c r="I590" s="83"/>
      <c r="J590" s="83"/>
      <c r="K590" s="83"/>
      <c r="L590" s="83"/>
      <c r="M590" s="83"/>
      <c r="N590" s="83"/>
      <c r="O590" s="83"/>
    </row>
    <row r="591">
      <c r="A591" s="83"/>
      <c r="B591" s="83"/>
      <c r="C591" s="83"/>
      <c r="D591" s="83"/>
      <c r="E591" s="83"/>
      <c r="F591" s="83"/>
      <c r="G591" s="83"/>
      <c r="H591" s="83"/>
      <c r="I591" s="83"/>
      <c r="J591" s="83"/>
      <c r="K591" s="83"/>
      <c r="L591" s="83"/>
      <c r="M591" s="83"/>
      <c r="N591" s="83"/>
      <c r="O591" s="83"/>
    </row>
    <row r="592">
      <c r="A592" s="83"/>
      <c r="B592" s="83"/>
      <c r="C592" s="83"/>
      <c r="D592" s="83"/>
      <c r="E592" s="83"/>
      <c r="F592" s="83"/>
      <c r="G592" s="83"/>
      <c r="H592" s="83"/>
      <c r="I592" s="83"/>
      <c r="J592" s="83"/>
      <c r="K592" s="83"/>
      <c r="L592" s="83"/>
      <c r="M592" s="83"/>
      <c r="N592" s="83"/>
      <c r="O592" s="83"/>
    </row>
    <row r="593">
      <c r="A593" s="83"/>
      <c r="B593" s="83"/>
      <c r="C593" s="83"/>
      <c r="D593" s="83"/>
      <c r="E593" s="83"/>
      <c r="F593" s="83"/>
      <c r="G593" s="83"/>
      <c r="H593" s="83"/>
      <c r="I593" s="83"/>
      <c r="J593" s="83"/>
      <c r="K593" s="83"/>
      <c r="L593" s="83"/>
      <c r="M593" s="83"/>
      <c r="N593" s="83"/>
      <c r="O593" s="83"/>
    </row>
    <row r="594">
      <c r="A594" s="83"/>
      <c r="B594" s="83"/>
      <c r="C594" s="83"/>
      <c r="D594" s="83"/>
      <c r="E594" s="83"/>
      <c r="F594" s="83"/>
      <c r="G594" s="83"/>
      <c r="H594" s="83"/>
      <c r="I594" s="83"/>
      <c r="J594" s="83"/>
      <c r="K594" s="83"/>
      <c r="L594" s="83"/>
      <c r="M594" s="83"/>
      <c r="N594" s="83"/>
      <c r="O594" s="83"/>
    </row>
    <row r="595">
      <c r="A595" s="83"/>
      <c r="B595" s="83"/>
      <c r="C595" s="83"/>
      <c r="D595" s="83"/>
      <c r="E595" s="83"/>
      <c r="F595" s="83"/>
      <c r="G595" s="83"/>
      <c r="H595" s="83"/>
      <c r="I595" s="83"/>
      <c r="J595" s="83"/>
      <c r="K595" s="83"/>
      <c r="L595" s="83"/>
      <c r="M595" s="83"/>
      <c r="N595" s="83"/>
      <c r="O595" s="83"/>
    </row>
    <row r="596">
      <c r="A596" s="83"/>
      <c r="B596" s="83"/>
      <c r="C596" s="83"/>
      <c r="D596" s="83"/>
      <c r="E596" s="83"/>
      <c r="F596" s="83"/>
      <c r="G596" s="83"/>
      <c r="H596" s="83"/>
      <c r="I596" s="83"/>
      <c r="J596" s="83"/>
      <c r="K596" s="83"/>
      <c r="L596" s="83"/>
      <c r="M596" s="83"/>
      <c r="N596" s="83"/>
      <c r="O596" s="83"/>
    </row>
    <row r="597">
      <c r="A597" s="83"/>
      <c r="B597" s="83"/>
      <c r="C597" s="83"/>
      <c r="D597" s="83"/>
      <c r="E597" s="83"/>
      <c r="F597" s="83"/>
      <c r="G597" s="83"/>
      <c r="H597" s="83"/>
      <c r="I597" s="83"/>
      <c r="J597" s="83"/>
      <c r="K597" s="83"/>
      <c r="L597" s="83"/>
      <c r="M597" s="83"/>
      <c r="N597" s="83"/>
      <c r="O597" s="83"/>
    </row>
    <row r="598">
      <c r="A598" s="83"/>
      <c r="B598" s="83"/>
      <c r="C598" s="83"/>
      <c r="D598" s="83"/>
      <c r="E598" s="83"/>
      <c r="F598" s="83"/>
      <c r="G598" s="83"/>
      <c r="H598" s="83"/>
      <c r="I598" s="83"/>
      <c r="J598" s="83"/>
      <c r="K598" s="83"/>
      <c r="L598" s="83"/>
      <c r="M598" s="83"/>
      <c r="N598" s="83"/>
      <c r="O598" s="83"/>
    </row>
    <row r="599">
      <c r="A599" s="83"/>
      <c r="B599" s="83"/>
      <c r="C599" s="83"/>
      <c r="D599" s="83"/>
      <c r="E599" s="83"/>
      <c r="F599" s="83"/>
      <c r="G599" s="83"/>
      <c r="H599" s="83"/>
      <c r="I599" s="83"/>
      <c r="J599" s="83"/>
      <c r="K599" s="83"/>
      <c r="L599" s="83"/>
      <c r="M599" s="83"/>
      <c r="N599" s="83"/>
      <c r="O599" s="83"/>
    </row>
    <row r="600">
      <c r="A600" s="83"/>
      <c r="B600" s="83"/>
      <c r="C600" s="83"/>
      <c r="D600" s="83"/>
      <c r="E600" s="83"/>
      <c r="F600" s="83"/>
      <c r="G600" s="83"/>
      <c r="H600" s="83"/>
      <c r="I600" s="83"/>
      <c r="J600" s="83"/>
      <c r="K600" s="83"/>
      <c r="L600" s="83"/>
      <c r="M600" s="83"/>
      <c r="N600" s="83"/>
      <c r="O600" s="83"/>
    </row>
    <row r="601">
      <c r="A601" s="83"/>
      <c r="B601" s="83"/>
      <c r="C601" s="83"/>
      <c r="D601" s="83"/>
      <c r="E601" s="83"/>
      <c r="F601" s="83"/>
      <c r="G601" s="83"/>
      <c r="H601" s="83"/>
      <c r="I601" s="83"/>
      <c r="J601" s="83"/>
      <c r="K601" s="83"/>
      <c r="L601" s="83"/>
      <c r="M601" s="83"/>
      <c r="N601" s="83"/>
      <c r="O601" s="83"/>
    </row>
    <row r="602">
      <c r="A602" s="83"/>
      <c r="B602" s="83"/>
      <c r="C602" s="83"/>
      <c r="D602" s="83"/>
      <c r="E602" s="83"/>
      <c r="F602" s="83"/>
      <c r="G602" s="83"/>
      <c r="H602" s="83"/>
      <c r="I602" s="83"/>
      <c r="J602" s="83"/>
      <c r="K602" s="83"/>
      <c r="L602" s="83"/>
      <c r="M602" s="83"/>
      <c r="N602" s="83"/>
      <c r="O602" s="83"/>
    </row>
    <row r="603">
      <c r="A603" s="83"/>
      <c r="B603" s="83"/>
      <c r="C603" s="83"/>
      <c r="D603" s="83"/>
      <c r="E603" s="83"/>
      <c r="F603" s="83"/>
      <c r="G603" s="83"/>
      <c r="H603" s="83"/>
      <c r="I603" s="83"/>
      <c r="J603" s="83"/>
      <c r="K603" s="83"/>
      <c r="L603" s="83"/>
      <c r="M603" s="83"/>
      <c r="N603" s="83"/>
      <c r="O603" s="83"/>
    </row>
    <row r="604">
      <c r="A604" s="83"/>
      <c r="B604" s="83"/>
      <c r="C604" s="83"/>
      <c r="D604" s="83"/>
      <c r="E604" s="83"/>
      <c r="F604" s="83"/>
      <c r="G604" s="83"/>
      <c r="H604" s="83"/>
      <c r="I604" s="83"/>
      <c r="J604" s="83"/>
      <c r="K604" s="83"/>
      <c r="L604" s="83"/>
      <c r="M604" s="83"/>
      <c r="N604" s="83"/>
      <c r="O604" s="83"/>
    </row>
    <row r="605">
      <c r="A605" s="83"/>
      <c r="B605" s="83"/>
      <c r="C605" s="83"/>
      <c r="D605" s="83"/>
      <c r="E605" s="83"/>
      <c r="F605" s="83"/>
      <c r="G605" s="83"/>
      <c r="H605" s="83"/>
      <c r="I605" s="83"/>
      <c r="J605" s="83"/>
      <c r="K605" s="83"/>
      <c r="L605" s="83"/>
      <c r="M605" s="83"/>
      <c r="N605" s="83"/>
      <c r="O605" s="83"/>
    </row>
    <row r="606">
      <c r="A606" s="83"/>
      <c r="B606" s="83"/>
      <c r="C606" s="83"/>
      <c r="D606" s="83"/>
      <c r="E606" s="83"/>
      <c r="F606" s="83"/>
      <c r="G606" s="83"/>
      <c r="H606" s="83"/>
      <c r="I606" s="83"/>
      <c r="J606" s="83"/>
      <c r="K606" s="83"/>
      <c r="L606" s="83"/>
      <c r="M606" s="83"/>
      <c r="N606" s="83"/>
      <c r="O606" s="83"/>
    </row>
    <row r="607">
      <c r="A607" s="83"/>
      <c r="B607" s="83"/>
      <c r="C607" s="83"/>
      <c r="D607" s="83"/>
      <c r="E607" s="83"/>
      <c r="F607" s="83"/>
      <c r="G607" s="83"/>
      <c r="H607" s="83"/>
      <c r="I607" s="83"/>
      <c r="J607" s="83"/>
      <c r="K607" s="83"/>
      <c r="L607" s="83"/>
      <c r="M607" s="83"/>
      <c r="N607" s="83"/>
      <c r="O607" s="83"/>
    </row>
    <row r="608">
      <c r="A608" s="83"/>
      <c r="B608" s="83"/>
      <c r="C608" s="83"/>
      <c r="D608" s="83"/>
      <c r="E608" s="83"/>
      <c r="F608" s="83"/>
      <c r="G608" s="83"/>
      <c r="H608" s="83"/>
      <c r="I608" s="83"/>
      <c r="J608" s="83"/>
      <c r="K608" s="83"/>
      <c r="L608" s="83"/>
      <c r="M608" s="83"/>
      <c r="N608" s="83"/>
      <c r="O608" s="83"/>
    </row>
    <row r="609">
      <c r="A609" s="83"/>
      <c r="B609" s="83"/>
      <c r="C609" s="83"/>
      <c r="D609" s="83"/>
      <c r="E609" s="83"/>
      <c r="F609" s="83"/>
      <c r="G609" s="83"/>
      <c r="H609" s="83"/>
      <c r="I609" s="83"/>
      <c r="J609" s="83"/>
      <c r="K609" s="83"/>
      <c r="L609" s="83"/>
      <c r="M609" s="83"/>
      <c r="N609" s="83"/>
      <c r="O609" s="83"/>
    </row>
    <row r="610">
      <c r="A610" s="83"/>
      <c r="B610" s="83"/>
      <c r="C610" s="83"/>
      <c r="D610" s="83"/>
      <c r="E610" s="83"/>
      <c r="F610" s="83"/>
      <c r="G610" s="83"/>
      <c r="H610" s="83"/>
      <c r="I610" s="83"/>
      <c r="J610" s="83"/>
      <c r="K610" s="83"/>
      <c r="L610" s="83"/>
      <c r="M610" s="83"/>
      <c r="N610" s="83"/>
      <c r="O610" s="83"/>
    </row>
    <row r="611">
      <c r="A611" s="83"/>
      <c r="B611" s="83"/>
      <c r="C611" s="83"/>
      <c r="D611" s="83"/>
      <c r="E611" s="83"/>
      <c r="F611" s="83"/>
      <c r="G611" s="83"/>
      <c r="H611" s="83"/>
      <c r="I611" s="83"/>
      <c r="J611" s="83"/>
      <c r="K611" s="83"/>
      <c r="L611" s="83"/>
      <c r="M611" s="83"/>
      <c r="N611" s="83"/>
      <c r="O611" s="83"/>
    </row>
    <row r="612">
      <c r="A612" s="83"/>
      <c r="B612" s="83"/>
      <c r="C612" s="83"/>
      <c r="D612" s="83"/>
      <c r="E612" s="83"/>
      <c r="F612" s="83"/>
      <c r="G612" s="83"/>
      <c r="H612" s="83"/>
      <c r="I612" s="83"/>
      <c r="J612" s="83"/>
      <c r="K612" s="83"/>
      <c r="L612" s="83"/>
      <c r="M612" s="83"/>
      <c r="N612" s="83"/>
      <c r="O612" s="83"/>
    </row>
    <row r="613">
      <c r="A613" s="83"/>
      <c r="B613" s="83"/>
      <c r="C613" s="83"/>
      <c r="D613" s="83"/>
      <c r="E613" s="83"/>
      <c r="F613" s="83"/>
      <c r="G613" s="83"/>
      <c r="H613" s="83"/>
      <c r="I613" s="83"/>
      <c r="J613" s="83"/>
      <c r="K613" s="83"/>
      <c r="L613" s="83"/>
      <c r="M613" s="83"/>
      <c r="N613" s="83"/>
      <c r="O613" s="83"/>
    </row>
    <row r="614">
      <c r="A614" s="83"/>
      <c r="B614" s="83"/>
      <c r="C614" s="83"/>
      <c r="D614" s="83"/>
      <c r="E614" s="83"/>
      <c r="F614" s="83"/>
      <c r="G614" s="83"/>
      <c r="H614" s="83"/>
      <c r="I614" s="83"/>
      <c r="J614" s="83"/>
      <c r="K614" s="83"/>
      <c r="L614" s="83"/>
      <c r="M614" s="83"/>
      <c r="N614" s="83"/>
      <c r="O614" s="83"/>
    </row>
    <row r="615">
      <c r="A615" s="83"/>
      <c r="B615" s="83"/>
      <c r="C615" s="83"/>
      <c r="D615" s="83"/>
      <c r="E615" s="83"/>
      <c r="F615" s="83"/>
      <c r="G615" s="83"/>
      <c r="H615" s="83"/>
      <c r="I615" s="83"/>
      <c r="J615" s="83"/>
      <c r="K615" s="83"/>
      <c r="L615" s="83"/>
      <c r="M615" s="83"/>
      <c r="N615" s="83"/>
      <c r="O615" s="83"/>
    </row>
    <row r="616">
      <c r="A616" s="83"/>
      <c r="B616" s="83"/>
      <c r="C616" s="83"/>
      <c r="D616" s="83"/>
      <c r="E616" s="83"/>
      <c r="F616" s="83"/>
      <c r="G616" s="83"/>
      <c r="H616" s="83"/>
      <c r="I616" s="83"/>
      <c r="J616" s="83"/>
      <c r="K616" s="83"/>
      <c r="L616" s="83"/>
      <c r="M616" s="83"/>
      <c r="N616" s="83"/>
      <c r="O616" s="83"/>
    </row>
    <row r="617">
      <c r="A617" s="83"/>
      <c r="B617" s="83"/>
      <c r="C617" s="83"/>
      <c r="D617" s="83"/>
      <c r="E617" s="83"/>
      <c r="F617" s="83"/>
      <c r="G617" s="83"/>
      <c r="H617" s="83"/>
      <c r="I617" s="83"/>
      <c r="J617" s="83"/>
      <c r="K617" s="83"/>
      <c r="L617" s="83"/>
      <c r="M617" s="83"/>
      <c r="N617" s="83"/>
      <c r="O617" s="83"/>
    </row>
    <row r="618">
      <c r="A618" s="83"/>
      <c r="B618" s="83"/>
      <c r="C618" s="83"/>
      <c r="D618" s="83"/>
      <c r="E618" s="83"/>
      <c r="F618" s="83"/>
      <c r="G618" s="83"/>
      <c r="H618" s="83"/>
      <c r="I618" s="83"/>
      <c r="J618" s="83"/>
      <c r="K618" s="83"/>
      <c r="L618" s="83"/>
      <c r="M618" s="83"/>
      <c r="N618" s="83"/>
      <c r="O618" s="83"/>
    </row>
    <row r="619">
      <c r="A619" s="83"/>
      <c r="B619" s="83"/>
      <c r="C619" s="83"/>
      <c r="D619" s="83"/>
      <c r="E619" s="83"/>
      <c r="F619" s="83"/>
      <c r="G619" s="83"/>
      <c r="H619" s="83"/>
      <c r="I619" s="83"/>
      <c r="J619" s="83"/>
      <c r="K619" s="83"/>
      <c r="L619" s="83"/>
      <c r="M619" s="83"/>
      <c r="N619" s="83"/>
      <c r="O619" s="83"/>
    </row>
    <row r="620">
      <c r="A620" s="83"/>
      <c r="B620" s="83"/>
      <c r="C620" s="83"/>
      <c r="D620" s="83"/>
      <c r="E620" s="83"/>
      <c r="F620" s="83"/>
      <c r="G620" s="83"/>
      <c r="H620" s="83"/>
      <c r="I620" s="83"/>
      <c r="J620" s="83"/>
      <c r="K620" s="83"/>
      <c r="L620" s="83"/>
      <c r="M620" s="83"/>
      <c r="N620" s="83"/>
      <c r="O620" s="83"/>
    </row>
    <row r="621">
      <c r="A621" s="83"/>
      <c r="B621" s="83"/>
      <c r="C621" s="83"/>
      <c r="D621" s="83"/>
      <c r="E621" s="83"/>
      <c r="F621" s="83"/>
      <c r="G621" s="83"/>
      <c r="H621" s="83"/>
      <c r="I621" s="83"/>
      <c r="J621" s="83"/>
      <c r="K621" s="83"/>
      <c r="L621" s="83"/>
      <c r="M621" s="83"/>
      <c r="N621" s="83"/>
      <c r="O621" s="83"/>
    </row>
    <row r="622">
      <c r="A622" s="83"/>
      <c r="B622" s="83"/>
      <c r="C622" s="83"/>
      <c r="D622" s="83"/>
      <c r="E622" s="83"/>
      <c r="F622" s="83"/>
      <c r="G622" s="83"/>
      <c r="H622" s="83"/>
      <c r="I622" s="83"/>
      <c r="J622" s="83"/>
      <c r="K622" s="83"/>
      <c r="L622" s="83"/>
      <c r="M622" s="83"/>
      <c r="N622" s="83"/>
      <c r="O622" s="83"/>
    </row>
    <row r="623">
      <c r="A623" s="83"/>
      <c r="B623" s="83"/>
      <c r="C623" s="83"/>
      <c r="D623" s="83"/>
      <c r="E623" s="83"/>
      <c r="F623" s="83"/>
      <c r="G623" s="83"/>
      <c r="H623" s="83"/>
      <c r="I623" s="83"/>
      <c r="J623" s="83"/>
      <c r="K623" s="83"/>
      <c r="L623" s="83"/>
      <c r="M623" s="83"/>
      <c r="N623" s="83"/>
      <c r="O623" s="83"/>
    </row>
    <row r="624">
      <c r="A624" s="83"/>
      <c r="B624" s="83"/>
      <c r="C624" s="83"/>
      <c r="D624" s="83"/>
      <c r="E624" s="83"/>
      <c r="F624" s="83"/>
      <c r="G624" s="83"/>
      <c r="H624" s="83"/>
      <c r="I624" s="83"/>
      <c r="J624" s="83"/>
      <c r="K624" s="83"/>
      <c r="L624" s="83"/>
      <c r="M624" s="83"/>
      <c r="N624" s="83"/>
      <c r="O624" s="83"/>
    </row>
    <row r="625">
      <c r="A625" s="83"/>
      <c r="B625" s="83"/>
      <c r="C625" s="83"/>
      <c r="D625" s="83"/>
      <c r="E625" s="83"/>
      <c r="F625" s="83"/>
      <c r="G625" s="83"/>
      <c r="H625" s="83"/>
      <c r="I625" s="83"/>
      <c r="J625" s="83"/>
      <c r="K625" s="83"/>
      <c r="L625" s="83"/>
      <c r="M625" s="83"/>
      <c r="N625" s="83"/>
      <c r="O625" s="83"/>
    </row>
    <row r="626">
      <c r="A626" s="83"/>
      <c r="B626" s="83"/>
      <c r="C626" s="83"/>
      <c r="D626" s="83"/>
      <c r="E626" s="83"/>
      <c r="F626" s="83"/>
      <c r="G626" s="83"/>
      <c r="H626" s="83"/>
      <c r="I626" s="83"/>
      <c r="J626" s="83"/>
      <c r="K626" s="83"/>
      <c r="L626" s="83"/>
      <c r="M626" s="83"/>
      <c r="N626" s="83"/>
      <c r="O626" s="83"/>
    </row>
    <row r="627">
      <c r="A627" s="83"/>
      <c r="B627" s="83"/>
      <c r="C627" s="83"/>
      <c r="D627" s="83"/>
      <c r="E627" s="83"/>
      <c r="F627" s="83"/>
      <c r="G627" s="83"/>
      <c r="H627" s="83"/>
      <c r="I627" s="83"/>
      <c r="J627" s="83"/>
      <c r="K627" s="83"/>
      <c r="L627" s="83"/>
      <c r="M627" s="83"/>
      <c r="N627" s="83"/>
      <c r="O627" s="83"/>
    </row>
    <row r="628">
      <c r="A628" s="83"/>
      <c r="B628" s="83"/>
      <c r="C628" s="83"/>
      <c r="D628" s="83"/>
      <c r="E628" s="83"/>
      <c r="F628" s="83"/>
      <c r="G628" s="83"/>
      <c r="H628" s="83"/>
      <c r="I628" s="83"/>
      <c r="J628" s="83"/>
      <c r="K628" s="83"/>
      <c r="L628" s="83"/>
      <c r="M628" s="83"/>
      <c r="N628" s="83"/>
      <c r="O628" s="83"/>
    </row>
    <row r="629">
      <c r="A629" s="83"/>
      <c r="B629" s="83"/>
      <c r="C629" s="83"/>
      <c r="D629" s="83"/>
      <c r="E629" s="83"/>
      <c r="F629" s="83"/>
      <c r="G629" s="83"/>
      <c r="H629" s="83"/>
      <c r="I629" s="83"/>
      <c r="J629" s="83"/>
      <c r="K629" s="83"/>
      <c r="L629" s="83"/>
      <c r="M629" s="83"/>
      <c r="N629" s="83"/>
      <c r="O629" s="83"/>
    </row>
    <row r="630">
      <c r="A630" s="83"/>
      <c r="B630" s="83"/>
      <c r="C630" s="83"/>
      <c r="D630" s="83"/>
      <c r="E630" s="83"/>
      <c r="F630" s="83"/>
      <c r="G630" s="83"/>
      <c r="H630" s="83"/>
      <c r="I630" s="83"/>
      <c r="J630" s="83"/>
      <c r="K630" s="83"/>
      <c r="L630" s="83"/>
      <c r="M630" s="83"/>
      <c r="N630" s="83"/>
      <c r="O630" s="83"/>
    </row>
    <row r="631">
      <c r="A631" s="83"/>
      <c r="B631" s="83"/>
      <c r="C631" s="83"/>
      <c r="D631" s="83"/>
      <c r="E631" s="83"/>
      <c r="F631" s="83"/>
      <c r="G631" s="83"/>
      <c r="H631" s="83"/>
      <c r="I631" s="83"/>
      <c r="J631" s="83"/>
      <c r="K631" s="83"/>
      <c r="L631" s="83"/>
      <c r="M631" s="83"/>
      <c r="N631" s="83"/>
      <c r="O631" s="83"/>
    </row>
    <row r="632">
      <c r="A632" s="83"/>
      <c r="B632" s="83"/>
      <c r="C632" s="83"/>
      <c r="D632" s="83"/>
      <c r="E632" s="83"/>
      <c r="F632" s="83"/>
      <c r="G632" s="83"/>
      <c r="H632" s="83"/>
      <c r="I632" s="83"/>
      <c r="J632" s="83"/>
      <c r="K632" s="83"/>
      <c r="L632" s="83"/>
      <c r="M632" s="83"/>
      <c r="N632" s="83"/>
      <c r="O632" s="83"/>
    </row>
    <row r="633">
      <c r="A633" s="83"/>
      <c r="B633" s="83"/>
      <c r="C633" s="83"/>
      <c r="D633" s="83"/>
      <c r="E633" s="83"/>
      <c r="F633" s="83"/>
      <c r="G633" s="83"/>
      <c r="H633" s="83"/>
      <c r="I633" s="83"/>
      <c r="J633" s="83"/>
      <c r="K633" s="83"/>
      <c r="L633" s="83"/>
      <c r="M633" s="83"/>
      <c r="N633" s="83"/>
      <c r="O633" s="83"/>
    </row>
    <row r="634">
      <c r="A634" s="83"/>
      <c r="B634" s="83"/>
      <c r="C634" s="83"/>
      <c r="D634" s="83"/>
      <c r="E634" s="83"/>
      <c r="F634" s="83"/>
      <c r="G634" s="83"/>
      <c r="H634" s="83"/>
      <c r="I634" s="83"/>
      <c r="J634" s="83"/>
      <c r="K634" s="83"/>
      <c r="L634" s="83"/>
      <c r="M634" s="83"/>
      <c r="N634" s="83"/>
      <c r="O634" s="83"/>
    </row>
    <row r="635">
      <c r="A635" s="83"/>
      <c r="B635" s="83"/>
      <c r="C635" s="83"/>
      <c r="D635" s="83"/>
      <c r="E635" s="83"/>
      <c r="F635" s="83"/>
      <c r="G635" s="83"/>
      <c r="H635" s="83"/>
      <c r="I635" s="83"/>
      <c r="J635" s="83"/>
      <c r="K635" s="83"/>
      <c r="L635" s="83"/>
      <c r="M635" s="83"/>
      <c r="N635" s="83"/>
      <c r="O635" s="83"/>
    </row>
    <row r="636">
      <c r="A636" s="83"/>
      <c r="B636" s="83"/>
      <c r="C636" s="83"/>
      <c r="D636" s="83"/>
      <c r="E636" s="83"/>
      <c r="F636" s="83"/>
      <c r="G636" s="83"/>
      <c r="H636" s="83"/>
      <c r="I636" s="83"/>
      <c r="J636" s="83"/>
      <c r="K636" s="83"/>
      <c r="L636" s="83"/>
      <c r="M636" s="83"/>
      <c r="N636" s="83"/>
      <c r="O636" s="83"/>
    </row>
    <row r="637">
      <c r="A637" s="83"/>
      <c r="B637" s="83"/>
      <c r="C637" s="83"/>
      <c r="D637" s="83"/>
      <c r="E637" s="83"/>
      <c r="F637" s="83"/>
      <c r="G637" s="83"/>
      <c r="H637" s="83"/>
      <c r="I637" s="83"/>
      <c r="J637" s="83"/>
      <c r="K637" s="83"/>
      <c r="L637" s="83"/>
      <c r="M637" s="83"/>
      <c r="N637" s="83"/>
      <c r="O637" s="83"/>
    </row>
    <row r="638">
      <c r="A638" s="83"/>
      <c r="B638" s="83"/>
      <c r="C638" s="83"/>
      <c r="D638" s="83"/>
      <c r="E638" s="83"/>
      <c r="F638" s="83"/>
      <c r="G638" s="83"/>
      <c r="H638" s="83"/>
      <c r="I638" s="83"/>
      <c r="J638" s="83"/>
      <c r="K638" s="83"/>
      <c r="L638" s="83"/>
      <c r="M638" s="83"/>
      <c r="N638" s="83"/>
      <c r="O638" s="83"/>
    </row>
    <row r="639">
      <c r="A639" s="83"/>
      <c r="B639" s="83"/>
      <c r="C639" s="83"/>
      <c r="D639" s="83"/>
      <c r="E639" s="83"/>
      <c r="F639" s="83"/>
      <c r="G639" s="83"/>
      <c r="H639" s="83"/>
      <c r="I639" s="83"/>
      <c r="J639" s="83"/>
      <c r="K639" s="83"/>
      <c r="L639" s="83"/>
      <c r="M639" s="83"/>
      <c r="N639" s="83"/>
      <c r="O639" s="83"/>
    </row>
    <row r="640">
      <c r="A640" s="83"/>
      <c r="B640" s="83"/>
      <c r="C640" s="83"/>
      <c r="D640" s="83"/>
      <c r="E640" s="83"/>
      <c r="F640" s="83"/>
      <c r="G640" s="83"/>
      <c r="H640" s="83"/>
      <c r="I640" s="83"/>
      <c r="J640" s="83"/>
      <c r="K640" s="83"/>
      <c r="L640" s="83"/>
      <c r="M640" s="83"/>
      <c r="N640" s="83"/>
      <c r="O640" s="83"/>
    </row>
    <row r="641">
      <c r="A641" s="83"/>
      <c r="B641" s="83"/>
      <c r="C641" s="83"/>
      <c r="D641" s="83"/>
      <c r="E641" s="83"/>
      <c r="F641" s="83"/>
      <c r="G641" s="83"/>
      <c r="H641" s="83"/>
      <c r="I641" s="83"/>
      <c r="J641" s="83"/>
      <c r="K641" s="83"/>
      <c r="L641" s="83"/>
      <c r="M641" s="83"/>
      <c r="N641" s="83"/>
      <c r="O641" s="83"/>
    </row>
    <row r="642">
      <c r="A642" s="83"/>
      <c r="B642" s="83"/>
      <c r="C642" s="83"/>
      <c r="D642" s="83"/>
      <c r="E642" s="83"/>
      <c r="F642" s="83"/>
      <c r="G642" s="83"/>
      <c r="H642" s="83"/>
      <c r="I642" s="83"/>
      <c r="J642" s="83"/>
      <c r="K642" s="83"/>
      <c r="L642" s="83"/>
      <c r="M642" s="83"/>
      <c r="N642" s="83"/>
      <c r="O642" s="83"/>
    </row>
    <row r="643">
      <c r="A643" s="83"/>
      <c r="B643" s="83"/>
      <c r="C643" s="83"/>
      <c r="D643" s="83"/>
      <c r="E643" s="83"/>
      <c r="F643" s="83"/>
      <c r="G643" s="83"/>
      <c r="H643" s="83"/>
      <c r="I643" s="83"/>
      <c r="J643" s="83"/>
      <c r="K643" s="83"/>
      <c r="L643" s="83"/>
      <c r="M643" s="83"/>
      <c r="N643" s="83"/>
      <c r="O643" s="83"/>
    </row>
    <row r="644">
      <c r="A644" s="83"/>
      <c r="B644" s="83"/>
      <c r="C644" s="83"/>
      <c r="D644" s="83"/>
      <c r="E644" s="83"/>
      <c r="F644" s="83"/>
      <c r="G644" s="83"/>
      <c r="H644" s="83"/>
      <c r="I644" s="83"/>
      <c r="J644" s="83"/>
      <c r="K644" s="83"/>
      <c r="L644" s="83"/>
      <c r="M644" s="83"/>
      <c r="N644" s="83"/>
      <c r="O644" s="83"/>
    </row>
    <row r="645">
      <c r="A645" s="83"/>
      <c r="B645" s="83"/>
      <c r="C645" s="83"/>
      <c r="D645" s="83"/>
      <c r="E645" s="83"/>
      <c r="F645" s="83"/>
      <c r="G645" s="83"/>
      <c r="H645" s="83"/>
      <c r="I645" s="83"/>
      <c r="J645" s="83"/>
      <c r="K645" s="83"/>
      <c r="L645" s="83"/>
      <c r="M645" s="83"/>
      <c r="N645" s="83"/>
      <c r="O645" s="83"/>
    </row>
    <row r="646">
      <c r="A646" s="83"/>
      <c r="B646" s="83"/>
      <c r="C646" s="83"/>
      <c r="D646" s="83"/>
      <c r="E646" s="83"/>
      <c r="F646" s="83"/>
      <c r="G646" s="83"/>
      <c r="H646" s="83"/>
      <c r="I646" s="83"/>
      <c r="J646" s="83"/>
      <c r="K646" s="83"/>
      <c r="L646" s="83"/>
      <c r="M646" s="83"/>
      <c r="N646" s="83"/>
      <c r="O646" s="83"/>
    </row>
    <row r="647">
      <c r="A647" s="83"/>
      <c r="B647" s="83"/>
      <c r="C647" s="83"/>
      <c r="D647" s="83"/>
      <c r="E647" s="83"/>
      <c r="F647" s="83"/>
      <c r="G647" s="83"/>
      <c r="H647" s="83"/>
      <c r="I647" s="83"/>
      <c r="J647" s="83"/>
      <c r="K647" s="83"/>
      <c r="L647" s="83"/>
      <c r="M647" s="83"/>
      <c r="N647" s="83"/>
      <c r="O647" s="83"/>
    </row>
    <row r="648">
      <c r="A648" s="83"/>
      <c r="B648" s="83"/>
      <c r="C648" s="83"/>
      <c r="D648" s="83"/>
      <c r="E648" s="83"/>
      <c r="F648" s="83"/>
      <c r="G648" s="83"/>
      <c r="H648" s="83"/>
      <c r="I648" s="83"/>
      <c r="J648" s="83"/>
      <c r="K648" s="83"/>
      <c r="L648" s="83"/>
      <c r="M648" s="83"/>
      <c r="N648" s="83"/>
      <c r="O648" s="83"/>
    </row>
    <row r="649">
      <c r="A649" s="83"/>
      <c r="B649" s="83"/>
      <c r="C649" s="83"/>
      <c r="D649" s="83"/>
      <c r="E649" s="83"/>
      <c r="F649" s="83"/>
      <c r="G649" s="83"/>
      <c r="H649" s="83"/>
      <c r="I649" s="83"/>
      <c r="J649" s="83"/>
      <c r="K649" s="83"/>
      <c r="L649" s="83"/>
      <c r="M649" s="83"/>
      <c r="N649" s="83"/>
      <c r="O649" s="83"/>
    </row>
    <row r="650">
      <c r="A650" s="83"/>
      <c r="B650" s="83"/>
      <c r="C650" s="83"/>
      <c r="D650" s="83"/>
      <c r="E650" s="83"/>
      <c r="F650" s="83"/>
      <c r="G650" s="83"/>
      <c r="H650" s="83"/>
      <c r="I650" s="83"/>
      <c r="J650" s="83"/>
      <c r="K650" s="83"/>
      <c r="L650" s="83"/>
      <c r="M650" s="83"/>
      <c r="N650" s="83"/>
      <c r="O650" s="83"/>
    </row>
    <row r="651">
      <c r="A651" s="83"/>
      <c r="B651" s="83"/>
      <c r="C651" s="83"/>
      <c r="D651" s="83"/>
      <c r="E651" s="83"/>
      <c r="F651" s="83"/>
      <c r="G651" s="83"/>
      <c r="H651" s="83"/>
      <c r="I651" s="83"/>
      <c r="J651" s="83"/>
      <c r="K651" s="83"/>
      <c r="L651" s="83"/>
      <c r="M651" s="83"/>
      <c r="N651" s="83"/>
      <c r="O651" s="83"/>
    </row>
    <row r="652">
      <c r="A652" s="83"/>
      <c r="B652" s="83"/>
      <c r="C652" s="83"/>
      <c r="D652" s="83"/>
      <c r="E652" s="83"/>
      <c r="F652" s="83"/>
      <c r="G652" s="83"/>
      <c r="H652" s="83"/>
      <c r="I652" s="83"/>
      <c r="J652" s="83"/>
      <c r="K652" s="83"/>
      <c r="L652" s="83"/>
      <c r="M652" s="83"/>
      <c r="N652" s="83"/>
      <c r="O652" s="83"/>
    </row>
    <row r="653">
      <c r="A653" s="83"/>
      <c r="B653" s="83"/>
      <c r="C653" s="83"/>
      <c r="D653" s="83"/>
      <c r="E653" s="83"/>
      <c r="F653" s="83"/>
      <c r="G653" s="83"/>
      <c r="H653" s="83"/>
      <c r="I653" s="83"/>
      <c r="J653" s="83"/>
      <c r="K653" s="83"/>
      <c r="L653" s="83"/>
      <c r="M653" s="83"/>
      <c r="N653" s="83"/>
      <c r="O653" s="83"/>
    </row>
    <row r="654">
      <c r="A654" s="83"/>
      <c r="B654" s="83"/>
      <c r="C654" s="83"/>
      <c r="D654" s="83"/>
      <c r="E654" s="83"/>
      <c r="F654" s="83"/>
      <c r="G654" s="83"/>
      <c r="H654" s="83"/>
      <c r="I654" s="83"/>
      <c r="J654" s="83"/>
      <c r="K654" s="83"/>
      <c r="L654" s="83"/>
      <c r="M654" s="83"/>
      <c r="N654" s="83"/>
      <c r="O654" s="83"/>
    </row>
    <row r="655">
      <c r="A655" s="83"/>
      <c r="B655" s="83"/>
      <c r="C655" s="83"/>
      <c r="D655" s="83"/>
      <c r="E655" s="83"/>
      <c r="F655" s="83"/>
      <c r="G655" s="83"/>
      <c r="H655" s="83"/>
      <c r="I655" s="83"/>
      <c r="J655" s="83"/>
      <c r="K655" s="83"/>
      <c r="L655" s="83"/>
      <c r="M655" s="83"/>
      <c r="N655" s="83"/>
      <c r="O655" s="83"/>
    </row>
    <row r="656">
      <c r="A656" s="83"/>
      <c r="B656" s="83"/>
      <c r="C656" s="83"/>
      <c r="D656" s="83"/>
      <c r="E656" s="83"/>
      <c r="F656" s="83"/>
      <c r="G656" s="83"/>
      <c r="H656" s="83"/>
      <c r="I656" s="83"/>
      <c r="J656" s="83"/>
      <c r="K656" s="83"/>
      <c r="L656" s="83"/>
      <c r="M656" s="83"/>
      <c r="N656" s="83"/>
      <c r="O656" s="83"/>
    </row>
    <row r="657">
      <c r="A657" s="83"/>
      <c r="B657" s="83"/>
      <c r="C657" s="83"/>
      <c r="D657" s="83"/>
      <c r="E657" s="83"/>
      <c r="F657" s="83"/>
      <c r="G657" s="83"/>
      <c r="H657" s="83"/>
      <c r="I657" s="83"/>
      <c r="J657" s="83"/>
      <c r="K657" s="83"/>
      <c r="L657" s="83"/>
      <c r="M657" s="83"/>
      <c r="N657" s="83"/>
      <c r="O657" s="83"/>
    </row>
    <row r="658">
      <c r="A658" s="83"/>
      <c r="B658" s="83"/>
      <c r="C658" s="83"/>
      <c r="D658" s="83"/>
      <c r="E658" s="83"/>
      <c r="F658" s="83"/>
      <c r="G658" s="83"/>
      <c r="H658" s="83"/>
      <c r="I658" s="83"/>
      <c r="J658" s="83"/>
      <c r="K658" s="83"/>
      <c r="L658" s="83"/>
      <c r="M658" s="83"/>
      <c r="N658" s="83"/>
      <c r="O658" s="83"/>
    </row>
    <row r="659">
      <c r="A659" s="83"/>
      <c r="B659" s="83"/>
      <c r="C659" s="83"/>
      <c r="D659" s="83"/>
      <c r="E659" s="83"/>
      <c r="F659" s="83"/>
      <c r="G659" s="83"/>
      <c r="H659" s="83"/>
      <c r="I659" s="83"/>
      <c r="J659" s="83"/>
      <c r="K659" s="83"/>
      <c r="L659" s="83"/>
      <c r="M659" s="83"/>
      <c r="N659" s="83"/>
      <c r="O659" s="83"/>
    </row>
    <row r="660">
      <c r="A660" s="83"/>
      <c r="B660" s="83"/>
      <c r="C660" s="83"/>
      <c r="D660" s="83"/>
      <c r="E660" s="83"/>
      <c r="F660" s="83"/>
      <c r="G660" s="83"/>
      <c r="H660" s="83"/>
      <c r="I660" s="83"/>
      <c r="J660" s="83"/>
      <c r="K660" s="83"/>
      <c r="L660" s="83"/>
      <c r="M660" s="83"/>
      <c r="N660" s="83"/>
      <c r="O660" s="83"/>
    </row>
    <row r="661">
      <c r="A661" s="83"/>
      <c r="B661" s="83"/>
      <c r="C661" s="83"/>
      <c r="D661" s="83"/>
      <c r="E661" s="83"/>
      <c r="F661" s="83"/>
      <c r="G661" s="83"/>
      <c r="H661" s="83"/>
      <c r="I661" s="83"/>
      <c r="J661" s="83"/>
      <c r="K661" s="83"/>
      <c r="L661" s="83"/>
      <c r="M661" s="83"/>
      <c r="N661" s="83"/>
      <c r="O661" s="83"/>
    </row>
    <row r="662">
      <c r="A662" s="83"/>
      <c r="B662" s="83"/>
      <c r="C662" s="83"/>
      <c r="D662" s="83"/>
      <c r="E662" s="83"/>
      <c r="F662" s="83"/>
      <c r="G662" s="83"/>
      <c r="H662" s="83"/>
      <c r="I662" s="83"/>
      <c r="J662" s="83"/>
      <c r="K662" s="83"/>
      <c r="L662" s="83"/>
      <c r="M662" s="83"/>
      <c r="N662" s="83"/>
      <c r="O662" s="83"/>
    </row>
    <row r="663">
      <c r="A663" s="83"/>
      <c r="B663" s="83"/>
      <c r="C663" s="83"/>
      <c r="D663" s="83"/>
      <c r="E663" s="83"/>
      <c r="F663" s="83"/>
      <c r="G663" s="83"/>
      <c r="H663" s="83"/>
      <c r="I663" s="83"/>
      <c r="J663" s="83"/>
      <c r="K663" s="83"/>
      <c r="L663" s="83"/>
      <c r="M663" s="83"/>
      <c r="N663" s="83"/>
      <c r="O663" s="83"/>
    </row>
    <row r="664">
      <c r="A664" s="83"/>
      <c r="B664" s="83"/>
      <c r="C664" s="83"/>
      <c r="D664" s="83"/>
      <c r="E664" s="83"/>
      <c r="F664" s="83"/>
      <c r="G664" s="83"/>
      <c r="H664" s="83"/>
      <c r="I664" s="83"/>
      <c r="J664" s="83"/>
      <c r="K664" s="83"/>
      <c r="L664" s="83"/>
      <c r="M664" s="83"/>
      <c r="N664" s="83"/>
      <c r="O664" s="83"/>
    </row>
    <row r="665">
      <c r="A665" s="83"/>
      <c r="B665" s="83"/>
      <c r="C665" s="83"/>
      <c r="D665" s="83"/>
      <c r="E665" s="83"/>
      <c r="F665" s="83"/>
      <c r="G665" s="83"/>
      <c r="H665" s="83"/>
      <c r="I665" s="83"/>
      <c r="J665" s="83"/>
      <c r="K665" s="83"/>
      <c r="L665" s="83"/>
      <c r="M665" s="83"/>
      <c r="N665" s="83"/>
      <c r="O665" s="83"/>
    </row>
    <row r="666">
      <c r="A666" s="83"/>
      <c r="B666" s="83"/>
      <c r="C666" s="83"/>
      <c r="D666" s="83"/>
      <c r="E666" s="83"/>
      <c r="F666" s="83"/>
      <c r="G666" s="83"/>
      <c r="H666" s="83"/>
      <c r="I666" s="83"/>
      <c r="J666" s="83"/>
      <c r="K666" s="83"/>
      <c r="L666" s="83"/>
      <c r="M666" s="83"/>
      <c r="N666" s="83"/>
      <c r="O666" s="83"/>
    </row>
    <row r="667">
      <c r="A667" s="83"/>
      <c r="B667" s="83"/>
      <c r="C667" s="83"/>
      <c r="D667" s="83"/>
      <c r="E667" s="83"/>
      <c r="F667" s="83"/>
      <c r="G667" s="83"/>
      <c r="H667" s="83"/>
      <c r="I667" s="83"/>
      <c r="J667" s="83"/>
      <c r="K667" s="83"/>
      <c r="L667" s="83"/>
      <c r="M667" s="83"/>
      <c r="N667" s="83"/>
      <c r="O667" s="83"/>
    </row>
    <row r="668">
      <c r="A668" s="83"/>
      <c r="B668" s="83"/>
      <c r="C668" s="83"/>
      <c r="D668" s="83"/>
      <c r="E668" s="83"/>
      <c r="F668" s="83"/>
      <c r="G668" s="83"/>
      <c r="H668" s="83"/>
      <c r="I668" s="83"/>
      <c r="J668" s="83"/>
      <c r="K668" s="83"/>
      <c r="L668" s="83"/>
      <c r="M668" s="83"/>
      <c r="N668" s="83"/>
      <c r="O668" s="83"/>
    </row>
    <row r="669">
      <c r="A669" s="83"/>
      <c r="B669" s="83"/>
      <c r="C669" s="83"/>
      <c r="D669" s="83"/>
      <c r="E669" s="83"/>
      <c r="F669" s="83"/>
      <c r="G669" s="83"/>
      <c r="H669" s="83"/>
      <c r="I669" s="83"/>
      <c r="J669" s="83"/>
      <c r="K669" s="83"/>
      <c r="L669" s="83"/>
      <c r="M669" s="83"/>
      <c r="N669" s="83"/>
      <c r="O669" s="83"/>
    </row>
    <row r="670">
      <c r="A670" s="83"/>
      <c r="B670" s="83"/>
      <c r="C670" s="83"/>
      <c r="D670" s="83"/>
      <c r="E670" s="83"/>
      <c r="F670" s="83"/>
      <c r="G670" s="83"/>
      <c r="H670" s="83"/>
      <c r="I670" s="83"/>
      <c r="J670" s="83"/>
      <c r="K670" s="83"/>
      <c r="L670" s="83"/>
      <c r="M670" s="83"/>
      <c r="N670" s="83"/>
      <c r="O670" s="83"/>
    </row>
    <row r="671">
      <c r="A671" s="83"/>
      <c r="B671" s="83"/>
      <c r="C671" s="83"/>
      <c r="D671" s="83"/>
      <c r="E671" s="83"/>
      <c r="F671" s="83"/>
      <c r="G671" s="83"/>
      <c r="H671" s="83"/>
      <c r="I671" s="83"/>
      <c r="J671" s="83"/>
      <c r="K671" s="83"/>
      <c r="L671" s="83"/>
      <c r="M671" s="83"/>
      <c r="N671" s="83"/>
      <c r="O671" s="83"/>
    </row>
    <row r="672">
      <c r="A672" s="83"/>
      <c r="B672" s="83"/>
      <c r="C672" s="83"/>
      <c r="D672" s="83"/>
      <c r="E672" s="83"/>
      <c r="F672" s="83"/>
      <c r="G672" s="83"/>
      <c r="H672" s="83"/>
      <c r="I672" s="83"/>
      <c r="J672" s="83"/>
      <c r="K672" s="83"/>
      <c r="L672" s="83"/>
      <c r="M672" s="83"/>
      <c r="N672" s="83"/>
      <c r="O672" s="83"/>
    </row>
    <row r="673">
      <c r="A673" s="83"/>
      <c r="B673" s="83"/>
      <c r="C673" s="83"/>
      <c r="D673" s="83"/>
      <c r="E673" s="83"/>
      <c r="F673" s="83"/>
      <c r="G673" s="83"/>
      <c r="H673" s="83"/>
      <c r="I673" s="83"/>
      <c r="J673" s="83"/>
      <c r="K673" s="83"/>
      <c r="L673" s="83"/>
      <c r="M673" s="83"/>
      <c r="N673" s="83"/>
      <c r="O673" s="83"/>
    </row>
    <row r="674">
      <c r="A674" s="83"/>
      <c r="B674" s="83"/>
      <c r="C674" s="83"/>
      <c r="D674" s="83"/>
      <c r="E674" s="83"/>
      <c r="F674" s="83"/>
      <c r="G674" s="83"/>
      <c r="H674" s="83"/>
      <c r="I674" s="83"/>
      <c r="J674" s="83"/>
      <c r="K674" s="83"/>
      <c r="L674" s="83"/>
      <c r="M674" s="83"/>
      <c r="N674" s="83"/>
      <c r="O674" s="83"/>
    </row>
    <row r="675">
      <c r="A675" s="83"/>
      <c r="B675" s="83"/>
      <c r="C675" s="83"/>
      <c r="D675" s="83"/>
      <c r="E675" s="83"/>
      <c r="F675" s="83"/>
      <c r="G675" s="83"/>
      <c r="H675" s="83"/>
      <c r="I675" s="83"/>
      <c r="J675" s="83"/>
      <c r="K675" s="83"/>
      <c r="L675" s="83"/>
      <c r="M675" s="83"/>
      <c r="N675" s="83"/>
      <c r="O675" s="83"/>
    </row>
    <row r="676">
      <c r="A676" s="83"/>
      <c r="B676" s="83"/>
      <c r="C676" s="83"/>
      <c r="D676" s="83"/>
      <c r="E676" s="83"/>
      <c r="F676" s="83"/>
      <c r="G676" s="83"/>
      <c r="H676" s="83"/>
      <c r="I676" s="83"/>
      <c r="J676" s="83"/>
      <c r="K676" s="83"/>
      <c r="L676" s="83"/>
      <c r="M676" s="83"/>
      <c r="N676" s="83"/>
      <c r="O676" s="83"/>
    </row>
    <row r="677">
      <c r="A677" s="83"/>
      <c r="B677" s="83"/>
      <c r="C677" s="83"/>
      <c r="D677" s="83"/>
      <c r="E677" s="83"/>
      <c r="F677" s="83"/>
      <c r="G677" s="83"/>
      <c r="H677" s="83"/>
      <c r="I677" s="83"/>
      <c r="J677" s="83"/>
      <c r="K677" s="83"/>
      <c r="L677" s="83"/>
      <c r="M677" s="83"/>
      <c r="N677" s="83"/>
      <c r="O677" s="83"/>
    </row>
    <row r="678">
      <c r="A678" s="83"/>
      <c r="B678" s="83"/>
      <c r="C678" s="83"/>
      <c r="D678" s="83"/>
      <c r="E678" s="83"/>
      <c r="F678" s="83"/>
      <c r="G678" s="83"/>
      <c r="H678" s="83"/>
      <c r="I678" s="83"/>
      <c r="J678" s="83"/>
      <c r="K678" s="83"/>
      <c r="L678" s="83"/>
      <c r="M678" s="83"/>
      <c r="N678" s="83"/>
      <c r="O678" s="83"/>
    </row>
    <row r="679">
      <c r="A679" s="83"/>
      <c r="B679" s="83"/>
      <c r="C679" s="83"/>
      <c r="D679" s="83"/>
      <c r="E679" s="83"/>
      <c r="F679" s="83"/>
      <c r="G679" s="83"/>
      <c r="H679" s="83"/>
      <c r="I679" s="83"/>
      <c r="J679" s="83"/>
      <c r="K679" s="83"/>
      <c r="L679" s="83"/>
      <c r="M679" s="83"/>
      <c r="N679" s="83"/>
      <c r="O679" s="83"/>
    </row>
    <row r="680">
      <c r="A680" s="83"/>
      <c r="B680" s="83"/>
      <c r="C680" s="83"/>
      <c r="D680" s="83"/>
      <c r="E680" s="83"/>
      <c r="F680" s="83"/>
      <c r="G680" s="83"/>
      <c r="H680" s="83"/>
      <c r="I680" s="83"/>
      <c r="J680" s="83"/>
      <c r="K680" s="83"/>
      <c r="L680" s="83"/>
      <c r="M680" s="83"/>
      <c r="N680" s="83"/>
      <c r="O680" s="83"/>
    </row>
    <row r="681">
      <c r="A681" s="83"/>
      <c r="B681" s="83"/>
      <c r="C681" s="83"/>
      <c r="D681" s="83"/>
      <c r="E681" s="83"/>
      <c r="F681" s="83"/>
      <c r="G681" s="83"/>
      <c r="H681" s="83"/>
      <c r="I681" s="83"/>
      <c r="J681" s="83"/>
      <c r="K681" s="83"/>
      <c r="L681" s="83"/>
      <c r="M681" s="83"/>
      <c r="N681" s="83"/>
      <c r="O681" s="83"/>
    </row>
    <row r="682">
      <c r="A682" s="83"/>
      <c r="B682" s="83"/>
      <c r="C682" s="83"/>
      <c r="D682" s="83"/>
      <c r="E682" s="83"/>
      <c r="F682" s="83"/>
      <c r="G682" s="83"/>
      <c r="H682" s="83"/>
      <c r="I682" s="83"/>
      <c r="J682" s="83"/>
      <c r="K682" s="83"/>
      <c r="L682" s="83"/>
      <c r="M682" s="83"/>
      <c r="N682" s="83"/>
      <c r="O682" s="83"/>
    </row>
    <row r="683">
      <c r="A683" s="83"/>
      <c r="B683" s="83"/>
      <c r="C683" s="83"/>
      <c r="D683" s="83"/>
      <c r="E683" s="83"/>
      <c r="F683" s="83"/>
      <c r="G683" s="83"/>
      <c r="H683" s="83"/>
      <c r="I683" s="83"/>
      <c r="J683" s="83"/>
      <c r="K683" s="83"/>
      <c r="L683" s="83"/>
      <c r="M683" s="83"/>
      <c r="N683" s="83"/>
      <c r="O683" s="83"/>
    </row>
    <row r="684">
      <c r="A684" s="83"/>
      <c r="B684" s="83"/>
      <c r="C684" s="83"/>
      <c r="D684" s="83"/>
      <c r="E684" s="83"/>
      <c r="F684" s="83"/>
      <c r="G684" s="83"/>
      <c r="H684" s="83"/>
      <c r="I684" s="83"/>
      <c r="J684" s="83"/>
      <c r="K684" s="83"/>
      <c r="L684" s="83"/>
      <c r="M684" s="83"/>
      <c r="N684" s="83"/>
      <c r="O684" s="83"/>
    </row>
    <row r="685">
      <c r="A685" s="83"/>
      <c r="B685" s="83"/>
      <c r="C685" s="83"/>
      <c r="D685" s="83"/>
      <c r="E685" s="83"/>
      <c r="F685" s="83"/>
      <c r="G685" s="83"/>
      <c r="H685" s="83"/>
      <c r="I685" s="83"/>
      <c r="J685" s="83"/>
      <c r="K685" s="83"/>
      <c r="L685" s="83"/>
      <c r="M685" s="83"/>
      <c r="N685" s="83"/>
      <c r="O685" s="83"/>
    </row>
    <row r="686">
      <c r="A686" s="83"/>
      <c r="B686" s="83"/>
      <c r="C686" s="83"/>
      <c r="D686" s="83"/>
      <c r="E686" s="83"/>
      <c r="F686" s="83"/>
      <c r="G686" s="83"/>
      <c r="H686" s="83"/>
      <c r="I686" s="83"/>
      <c r="J686" s="83"/>
      <c r="K686" s="83"/>
      <c r="L686" s="83"/>
      <c r="M686" s="83"/>
      <c r="N686" s="83"/>
      <c r="O686" s="83"/>
    </row>
    <row r="687">
      <c r="A687" s="83"/>
      <c r="B687" s="83"/>
      <c r="C687" s="83"/>
      <c r="D687" s="83"/>
      <c r="E687" s="83"/>
      <c r="F687" s="83"/>
      <c r="G687" s="83"/>
      <c r="H687" s="83"/>
      <c r="I687" s="83"/>
      <c r="J687" s="83"/>
      <c r="K687" s="83"/>
      <c r="L687" s="83"/>
      <c r="M687" s="83"/>
      <c r="N687" s="83"/>
      <c r="O687" s="83"/>
    </row>
    <row r="688">
      <c r="A688" s="83"/>
      <c r="B688" s="83"/>
      <c r="C688" s="83"/>
      <c r="D688" s="83"/>
      <c r="E688" s="83"/>
      <c r="F688" s="83"/>
      <c r="G688" s="83"/>
      <c r="H688" s="83"/>
      <c r="I688" s="83"/>
      <c r="J688" s="83"/>
      <c r="K688" s="83"/>
      <c r="L688" s="83"/>
      <c r="M688" s="83"/>
      <c r="N688" s="83"/>
      <c r="O688" s="83"/>
    </row>
    <row r="689">
      <c r="A689" s="83"/>
      <c r="B689" s="83"/>
      <c r="C689" s="83"/>
      <c r="D689" s="83"/>
      <c r="E689" s="83"/>
      <c r="F689" s="83"/>
      <c r="G689" s="83"/>
      <c r="H689" s="83"/>
      <c r="I689" s="83"/>
      <c r="J689" s="83"/>
      <c r="K689" s="83"/>
      <c r="L689" s="83"/>
      <c r="M689" s="83"/>
      <c r="N689" s="83"/>
      <c r="O689" s="83"/>
    </row>
    <row r="690">
      <c r="A690" s="83"/>
      <c r="B690" s="83"/>
      <c r="C690" s="83"/>
      <c r="D690" s="83"/>
      <c r="E690" s="83"/>
      <c r="F690" s="83"/>
      <c r="G690" s="83"/>
      <c r="H690" s="83"/>
      <c r="I690" s="83"/>
      <c r="J690" s="83"/>
      <c r="K690" s="83"/>
      <c r="L690" s="83"/>
      <c r="M690" s="83"/>
      <c r="N690" s="83"/>
      <c r="O690" s="83"/>
    </row>
    <row r="691">
      <c r="A691" s="83"/>
      <c r="B691" s="83"/>
      <c r="C691" s="83"/>
      <c r="D691" s="83"/>
      <c r="E691" s="83"/>
      <c r="F691" s="83"/>
      <c r="G691" s="83"/>
      <c r="H691" s="83"/>
      <c r="I691" s="83"/>
      <c r="J691" s="83"/>
      <c r="K691" s="83"/>
      <c r="L691" s="83"/>
      <c r="M691" s="83"/>
      <c r="N691" s="83"/>
      <c r="O691" s="83"/>
    </row>
    <row r="692">
      <c r="A692" s="83"/>
      <c r="B692" s="83"/>
      <c r="C692" s="83"/>
      <c r="D692" s="83"/>
      <c r="E692" s="83"/>
      <c r="F692" s="83"/>
      <c r="G692" s="83"/>
      <c r="H692" s="83"/>
      <c r="I692" s="83"/>
      <c r="J692" s="83"/>
      <c r="K692" s="83"/>
      <c r="L692" s="83"/>
      <c r="M692" s="83"/>
      <c r="N692" s="83"/>
      <c r="O692" s="83"/>
    </row>
    <row r="693">
      <c r="A693" s="83"/>
      <c r="B693" s="83"/>
      <c r="C693" s="83"/>
      <c r="D693" s="83"/>
      <c r="E693" s="83"/>
      <c r="F693" s="83"/>
      <c r="G693" s="83"/>
      <c r="H693" s="83"/>
      <c r="I693" s="83"/>
      <c r="J693" s="83"/>
      <c r="K693" s="83"/>
      <c r="L693" s="83"/>
      <c r="M693" s="83"/>
      <c r="N693" s="83"/>
      <c r="O693" s="83"/>
    </row>
    <row r="694">
      <c r="A694" s="83"/>
      <c r="B694" s="83"/>
      <c r="C694" s="83"/>
      <c r="D694" s="83"/>
      <c r="E694" s="83"/>
      <c r="F694" s="83"/>
      <c r="G694" s="83"/>
      <c r="H694" s="83"/>
      <c r="I694" s="83"/>
      <c r="J694" s="83"/>
      <c r="K694" s="83"/>
      <c r="L694" s="83"/>
      <c r="M694" s="83"/>
      <c r="N694" s="83"/>
      <c r="O694" s="83"/>
    </row>
    <row r="695">
      <c r="A695" s="83"/>
      <c r="B695" s="83"/>
      <c r="C695" s="83"/>
      <c r="D695" s="83"/>
      <c r="E695" s="83"/>
      <c r="F695" s="83"/>
      <c r="G695" s="83"/>
      <c r="H695" s="83"/>
      <c r="I695" s="83"/>
      <c r="J695" s="83"/>
      <c r="K695" s="83"/>
      <c r="L695" s="83"/>
      <c r="M695" s="83"/>
      <c r="N695" s="83"/>
      <c r="O695" s="83"/>
    </row>
    <row r="696">
      <c r="A696" s="83"/>
      <c r="B696" s="83"/>
      <c r="C696" s="83"/>
      <c r="D696" s="83"/>
      <c r="E696" s="83"/>
      <c r="F696" s="83"/>
      <c r="G696" s="83"/>
      <c r="H696" s="83"/>
      <c r="I696" s="83"/>
      <c r="J696" s="83"/>
      <c r="K696" s="83"/>
      <c r="L696" s="83"/>
      <c r="M696" s="83"/>
      <c r="N696" s="83"/>
      <c r="O696" s="83"/>
    </row>
    <row r="697">
      <c r="A697" s="83"/>
      <c r="B697" s="83"/>
      <c r="C697" s="83"/>
      <c r="D697" s="83"/>
      <c r="E697" s="83"/>
      <c r="F697" s="83"/>
      <c r="G697" s="83"/>
      <c r="H697" s="83"/>
      <c r="I697" s="83"/>
      <c r="J697" s="83"/>
      <c r="K697" s="83"/>
      <c r="L697" s="83"/>
      <c r="M697" s="83"/>
      <c r="N697" s="83"/>
      <c r="O697" s="83"/>
    </row>
    <row r="698">
      <c r="A698" s="83"/>
      <c r="B698" s="83"/>
      <c r="C698" s="83"/>
      <c r="D698" s="83"/>
      <c r="E698" s="83"/>
      <c r="F698" s="83"/>
      <c r="G698" s="83"/>
      <c r="H698" s="83"/>
      <c r="I698" s="83"/>
      <c r="J698" s="83"/>
      <c r="K698" s="83"/>
      <c r="L698" s="83"/>
      <c r="M698" s="83"/>
      <c r="N698" s="83"/>
      <c r="O698" s="83"/>
    </row>
    <row r="699">
      <c r="A699" s="83"/>
      <c r="B699" s="83"/>
      <c r="C699" s="83"/>
      <c r="D699" s="83"/>
      <c r="E699" s="83"/>
      <c r="F699" s="83"/>
      <c r="G699" s="83"/>
      <c r="H699" s="83"/>
      <c r="I699" s="83"/>
      <c r="J699" s="83"/>
      <c r="K699" s="83"/>
      <c r="L699" s="83"/>
      <c r="M699" s="83"/>
      <c r="N699" s="83"/>
      <c r="O699" s="83"/>
    </row>
    <row r="700">
      <c r="A700" s="83"/>
      <c r="B700" s="83"/>
      <c r="C700" s="83"/>
      <c r="D700" s="83"/>
      <c r="E700" s="83"/>
      <c r="F700" s="83"/>
      <c r="G700" s="83"/>
      <c r="H700" s="83"/>
      <c r="I700" s="83"/>
      <c r="J700" s="83"/>
      <c r="K700" s="83"/>
      <c r="L700" s="83"/>
      <c r="M700" s="83"/>
      <c r="N700" s="83"/>
      <c r="O700" s="83"/>
    </row>
    <row r="701">
      <c r="A701" s="83"/>
      <c r="B701" s="83"/>
      <c r="C701" s="83"/>
      <c r="D701" s="83"/>
      <c r="E701" s="83"/>
      <c r="F701" s="83"/>
      <c r="G701" s="83"/>
      <c r="H701" s="83"/>
      <c r="I701" s="83"/>
      <c r="J701" s="83"/>
      <c r="K701" s="83"/>
      <c r="L701" s="83"/>
      <c r="M701" s="83"/>
      <c r="N701" s="83"/>
      <c r="O701" s="83"/>
    </row>
    <row r="702">
      <c r="A702" s="83"/>
      <c r="B702" s="83"/>
      <c r="C702" s="83"/>
      <c r="D702" s="83"/>
      <c r="E702" s="83"/>
      <c r="F702" s="83"/>
      <c r="G702" s="83"/>
      <c r="H702" s="83"/>
      <c r="I702" s="83"/>
      <c r="J702" s="83"/>
      <c r="K702" s="83"/>
      <c r="L702" s="83"/>
      <c r="M702" s="83"/>
      <c r="N702" s="83"/>
      <c r="O702" s="83"/>
    </row>
    <row r="703">
      <c r="A703" s="83"/>
      <c r="B703" s="83"/>
      <c r="C703" s="83"/>
      <c r="D703" s="83"/>
      <c r="E703" s="83"/>
      <c r="F703" s="83"/>
      <c r="G703" s="83"/>
      <c r="H703" s="83"/>
      <c r="I703" s="83"/>
      <c r="J703" s="83"/>
      <c r="K703" s="83"/>
      <c r="L703" s="83"/>
      <c r="M703" s="83"/>
      <c r="N703" s="83"/>
      <c r="O703" s="83"/>
    </row>
    <row r="704">
      <c r="A704" s="83"/>
      <c r="B704" s="83"/>
      <c r="C704" s="83"/>
      <c r="D704" s="83"/>
      <c r="E704" s="83"/>
      <c r="F704" s="83"/>
      <c r="G704" s="83"/>
      <c r="H704" s="83"/>
      <c r="I704" s="83"/>
      <c r="J704" s="83"/>
      <c r="K704" s="83"/>
      <c r="L704" s="83"/>
      <c r="M704" s="83"/>
      <c r="N704" s="83"/>
      <c r="O704" s="83"/>
    </row>
    <row r="705">
      <c r="A705" s="83"/>
      <c r="B705" s="83"/>
      <c r="C705" s="83"/>
      <c r="D705" s="83"/>
      <c r="E705" s="83"/>
      <c r="F705" s="83"/>
      <c r="G705" s="83"/>
      <c r="H705" s="83"/>
      <c r="I705" s="83"/>
      <c r="J705" s="83"/>
      <c r="K705" s="83"/>
      <c r="L705" s="83"/>
      <c r="M705" s="83"/>
      <c r="N705" s="83"/>
      <c r="O705" s="83"/>
    </row>
    <row r="706">
      <c r="A706" s="83"/>
      <c r="B706" s="83"/>
      <c r="C706" s="83"/>
      <c r="D706" s="83"/>
      <c r="E706" s="83"/>
      <c r="F706" s="83"/>
      <c r="G706" s="83"/>
      <c r="H706" s="83"/>
      <c r="I706" s="83"/>
      <c r="J706" s="83"/>
      <c r="K706" s="83"/>
      <c r="L706" s="83"/>
      <c r="M706" s="83"/>
      <c r="N706" s="83"/>
      <c r="O706" s="83"/>
    </row>
    <row r="707">
      <c r="A707" s="83"/>
      <c r="B707" s="83"/>
      <c r="C707" s="83"/>
      <c r="D707" s="83"/>
      <c r="E707" s="83"/>
      <c r="F707" s="83"/>
      <c r="G707" s="83"/>
      <c r="H707" s="83"/>
      <c r="I707" s="83"/>
      <c r="J707" s="83"/>
      <c r="K707" s="83"/>
      <c r="L707" s="83"/>
      <c r="M707" s="83"/>
      <c r="N707" s="83"/>
      <c r="O707" s="83"/>
    </row>
    <row r="708">
      <c r="A708" s="83"/>
      <c r="B708" s="83"/>
      <c r="C708" s="83"/>
      <c r="D708" s="83"/>
      <c r="E708" s="83"/>
      <c r="F708" s="83"/>
      <c r="G708" s="83"/>
      <c r="H708" s="83"/>
      <c r="I708" s="83"/>
      <c r="J708" s="83"/>
      <c r="K708" s="83"/>
      <c r="L708" s="83"/>
      <c r="M708" s="83"/>
      <c r="N708" s="83"/>
      <c r="O708" s="83"/>
    </row>
    <row r="709">
      <c r="A709" s="83"/>
      <c r="B709" s="83"/>
      <c r="C709" s="83"/>
      <c r="D709" s="83"/>
      <c r="E709" s="83"/>
      <c r="F709" s="83"/>
      <c r="G709" s="83"/>
      <c r="H709" s="83"/>
      <c r="I709" s="83"/>
      <c r="J709" s="83"/>
      <c r="K709" s="83"/>
      <c r="L709" s="83"/>
      <c r="M709" s="83"/>
      <c r="N709" s="83"/>
      <c r="O709" s="83"/>
    </row>
    <row r="710">
      <c r="A710" s="83"/>
      <c r="B710" s="83"/>
      <c r="C710" s="83"/>
      <c r="D710" s="83"/>
      <c r="E710" s="83"/>
      <c r="F710" s="83"/>
      <c r="G710" s="83"/>
      <c r="H710" s="83"/>
      <c r="I710" s="83"/>
      <c r="J710" s="83"/>
      <c r="K710" s="83"/>
      <c r="L710" s="83"/>
      <c r="M710" s="83"/>
      <c r="N710" s="83"/>
      <c r="O710" s="83"/>
    </row>
    <row r="711">
      <c r="A711" s="83"/>
      <c r="B711" s="83"/>
      <c r="C711" s="83"/>
      <c r="D711" s="83"/>
      <c r="E711" s="83"/>
      <c r="F711" s="83"/>
      <c r="G711" s="83"/>
      <c r="H711" s="83"/>
      <c r="I711" s="83"/>
      <c r="J711" s="83"/>
      <c r="K711" s="83"/>
      <c r="L711" s="83"/>
      <c r="M711" s="83"/>
      <c r="N711" s="83"/>
      <c r="O711" s="83"/>
    </row>
    <row r="712">
      <c r="A712" s="83"/>
      <c r="B712" s="83"/>
      <c r="C712" s="83"/>
      <c r="D712" s="83"/>
      <c r="E712" s="83"/>
      <c r="F712" s="83"/>
      <c r="G712" s="83"/>
      <c r="H712" s="83"/>
      <c r="I712" s="83"/>
      <c r="J712" s="83"/>
      <c r="K712" s="83"/>
      <c r="L712" s="83"/>
      <c r="M712" s="83"/>
      <c r="N712" s="83"/>
      <c r="O712" s="83"/>
    </row>
    <row r="713">
      <c r="A713" s="83"/>
      <c r="B713" s="83"/>
      <c r="C713" s="83"/>
      <c r="D713" s="83"/>
      <c r="E713" s="83"/>
      <c r="F713" s="83"/>
      <c r="G713" s="83"/>
      <c r="H713" s="83"/>
      <c r="I713" s="83"/>
      <c r="J713" s="83"/>
      <c r="K713" s="83"/>
      <c r="L713" s="83"/>
      <c r="M713" s="83"/>
      <c r="N713" s="83"/>
      <c r="O713" s="83"/>
    </row>
    <row r="714">
      <c r="A714" s="83"/>
      <c r="B714" s="83"/>
      <c r="C714" s="83"/>
      <c r="D714" s="83"/>
      <c r="E714" s="83"/>
      <c r="F714" s="83"/>
      <c r="G714" s="83"/>
      <c r="H714" s="83"/>
      <c r="I714" s="83"/>
      <c r="J714" s="83"/>
      <c r="K714" s="83"/>
      <c r="L714" s="83"/>
      <c r="M714" s="83"/>
      <c r="N714" s="83"/>
      <c r="O714" s="83"/>
    </row>
    <row r="715">
      <c r="A715" s="83"/>
      <c r="B715" s="83"/>
      <c r="C715" s="83"/>
      <c r="D715" s="83"/>
      <c r="E715" s="83"/>
      <c r="F715" s="83"/>
      <c r="G715" s="83"/>
      <c r="H715" s="83"/>
      <c r="I715" s="83"/>
      <c r="J715" s="83"/>
      <c r="K715" s="83"/>
      <c r="L715" s="83"/>
      <c r="M715" s="83"/>
      <c r="N715" s="83"/>
      <c r="O715" s="83"/>
    </row>
    <row r="716">
      <c r="A716" s="83"/>
      <c r="B716" s="83"/>
      <c r="C716" s="83"/>
      <c r="D716" s="83"/>
      <c r="E716" s="83"/>
      <c r="F716" s="83"/>
      <c r="G716" s="83"/>
      <c r="H716" s="83"/>
      <c r="I716" s="83"/>
      <c r="J716" s="83"/>
      <c r="K716" s="83"/>
      <c r="L716" s="83"/>
      <c r="M716" s="83"/>
      <c r="N716" s="83"/>
      <c r="O716" s="83"/>
    </row>
    <row r="717">
      <c r="A717" s="83"/>
      <c r="B717" s="83"/>
      <c r="C717" s="83"/>
      <c r="D717" s="83"/>
      <c r="E717" s="83"/>
      <c r="F717" s="83"/>
      <c r="G717" s="83"/>
      <c r="H717" s="83"/>
      <c r="I717" s="83"/>
      <c r="J717" s="83"/>
      <c r="K717" s="83"/>
      <c r="L717" s="83"/>
      <c r="M717" s="83"/>
      <c r="N717" s="83"/>
      <c r="O717" s="83"/>
    </row>
    <row r="718">
      <c r="A718" s="83"/>
      <c r="B718" s="83"/>
      <c r="C718" s="83"/>
      <c r="D718" s="83"/>
      <c r="E718" s="83"/>
      <c r="F718" s="83"/>
      <c r="G718" s="83"/>
      <c r="H718" s="83"/>
      <c r="I718" s="83"/>
      <c r="J718" s="83"/>
      <c r="K718" s="83"/>
      <c r="L718" s="83"/>
      <c r="M718" s="83"/>
      <c r="N718" s="83"/>
      <c r="O718" s="83"/>
    </row>
    <row r="719">
      <c r="A719" s="83"/>
      <c r="B719" s="83"/>
      <c r="C719" s="83"/>
      <c r="D719" s="83"/>
      <c r="E719" s="83"/>
      <c r="F719" s="83"/>
      <c r="G719" s="83"/>
      <c r="H719" s="83"/>
      <c r="I719" s="83"/>
      <c r="J719" s="83"/>
      <c r="K719" s="83"/>
      <c r="L719" s="83"/>
      <c r="M719" s="83"/>
      <c r="N719" s="83"/>
      <c r="O719" s="83"/>
    </row>
    <row r="720">
      <c r="A720" s="83"/>
      <c r="B720" s="83"/>
      <c r="C720" s="83"/>
      <c r="D720" s="83"/>
      <c r="E720" s="83"/>
      <c r="F720" s="83"/>
      <c r="G720" s="83"/>
      <c r="H720" s="83"/>
      <c r="I720" s="83"/>
      <c r="J720" s="83"/>
      <c r="K720" s="83"/>
      <c r="L720" s="83"/>
      <c r="M720" s="83"/>
      <c r="N720" s="83"/>
      <c r="O720" s="83"/>
    </row>
    <row r="721">
      <c r="A721" s="83"/>
      <c r="B721" s="83"/>
      <c r="C721" s="83"/>
      <c r="D721" s="83"/>
      <c r="E721" s="83"/>
      <c r="F721" s="83"/>
      <c r="G721" s="83"/>
      <c r="H721" s="83"/>
      <c r="I721" s="83"/>
      <c r="J721" s="83"/>
      <c r="K721" s="83"/>
      <c r="L721" s="83"/>
      <c r="M721" s="83"/>
      <c r="N721" s="83"/>
      <c r="O721" s="83"/>
    </row>
    <row r="722">
      <c r="A722" s="83"/>
      <c r="B722" s="83"/>
      <c r="C722" s="83"/>
      <c r="D722" s="83"/>
      <c r="E722" s="83"/>
      <c r="F722" s="83"/>
      <c r="G722" s="83"/>
      <c r="H722" s="83"/>
      <c r="I722" s="83"/>
      <c r="J722" s="83"/>
      <c r="K722" s="83"/>
      <c r="L722" s="83"/>
      <c r="M722" s="83"/>
      <c r="N722" s="83"/>
      <c r="O722" s="83"/>
    </row>
    <row r="723">
      <c r="A723" s="83"/>
      <c r="B723" s="83"/>
      <c r="C723" s="83"/>
      <c r="D723" s="83"/>
      <c r="E723" s="83"/>
      <c r="F723" s="83"/>
      <c r="G723" s="83"/>
      <c r="H723" s="83"/>
      <c r="I723" s="83"/>
      <c r="J723" s="83"/>
      <c r="K723" s="83"/>
      <c r="L723" s="83"/>
      <c r="M723" s="83"/>
      <c r="N723" s="83"/>
      <c r="O723" s="83"/>
    </row>
    <row r="724">
      <c r="A724" s="83"/>
      <c r="B724" s="83"/>
      <c r="C724" s="83"/>
      <c r="D724" s="83"/>
      <c r="E724" s="83"/>
      <c r="F724" s="83"/>
      <c r="G724" s="83"/>
      <c r="H724" s="83"/>
      <c r="I724" s="83"/>
      <c r="J724" s="83"/>
      <c r="K724" s="83"/>
      <c r="L724" s="83"/>
      <c r="M724" s="83"/>
      <c r="N724" s="83"/>
      <c r="O724" s="83"/>
    </row>
    <row r="725">
      <c r="A725" s="83"/>
      <c r="B725" s="83"/>
      <c r="C725" s="83"/>
      <c r="D725" s="83"/>
      <c r="E725" s="83"/>
      <c r="F725" s="83"/>
      <c r="G725" s="83"/>
      <c r="H725" s="83"/>
      <c r="I725" s="83"/>
      <c r="J725" s="83"/>
      <c r="K725" s="83"/>
      <c r="L725" s="83"/>
      <c r="M725" s="83"/>
      <c r="N725" s="83"/>
      <c r="O725" s="83"/>
    </row>
    <row r="726">
      <c r="A726" s="83"/>
      <c r="B726" s="83"/>
      <c r="C726" s="83"/>
      <c r="D726" s="83"/>
      <c r="E726" s="83"/>
      <c r="F726" s="83"/>
      <c r="G726" s="83"/>
      <c r="H726" s="83"/>
      <c r="I726" s="83"/>
      <c r="J726" s="83"/>
      <c r="K726" s="83"/>
      <c r="L726" s="83"/>
      <c r="M726" s="83"/>
      <c r="N726" s="83"/>
      <c r="O726" s="83"/>
    </row>
    <row r="727">
      <c r="A727" s="83"/>
      <c r="B727" s="83"/>
      <c r="C727" s="83"/>
      <c r="D727" s="83"/>
      <c r="E727" s="83"/>
      <c r="F727" s="83"/>
      <c r="G727" s="83"/>
      <c r="H727" s="83"/>
      <c r="I727" s="83"/>
      <c r="J727" s="83"/>
      <c r="K727" s="83"/>
      <c r="L727" s="83"/>
      <c r="M727" s="83"/>
      <c r="N727" s="83"/>
      <c r="O727" s="83"/>
    </row>
    <row r="728">
      <c r="A728" s="83"/>
      <c r="B728" s="83"/>
      <c r="C728" s="83"/>
      <c r="D728" s="83"/>
      <c r="E728" s="83"/>
      <c r="F728" s="83"/>
      <c r="G728" s="83"/>
      <c r="H728" s="83"/>
      <c r="I728" s="83"/>
      <c r="J728" s="83"/>
      <c r="K728" s="83"/>
      <c r="L728" s="83"/>
      <c r="M728" s="83"/>
      <c r="N728" s="83"/>
      <c r="O728" s="83"/>
    </row>
    <row r="729">
      <c r="A729" s="83"/>
      <c r="B729" s="83"/>
      <c r="C729" s="83"/>
      <c r="D729" s="83"/>
      <c r="E729" s="83"/>
      <c r="F729" s="83"/>
      <c r="G729" s="83"/>
      <c r="H729" s="83"/>
      <c r="I729" s="83"/>
      <c r="J729" s="83"/>
      <c r="K729" s="83"/>
      <c r="L729" s="83"/>
      <c r="M729" s="83"/>
      <c r="N729" s="83"/>
      <c r="O729" s="83"/>
    </row>
    <row r="730">
      <c r="A730" s="83"/>
      <c r="B730" s="83"/>
      <c r="C730" s="83"/>
      <c r="D730" s="83"/>
      <c r="E730" s="83"/>
      <c r="F730" s="83"/>
      <c r="G730" s="83"/>
      <c r="H730" s="83"/>
      <c r="I730" s="83"/>
      <c r="J730" s="83"/>
      <c r="K730" s="83"/>
      <c r="L730" s="83"/>
      <c r="M730" s="83"/>
      <c r="N730" s="83"/>
      <c r="O730" s="83"/>
    </row>
    <row r="731">
      <c r="A731" s="83"/>
      <c r="B731" s="83"/>
      <c r="C731" s="83"/>
      <c r="D731" s="83"/>
      <c r="E731" s="83"/>
      <c r="F731" s="83"/>
      <c r="G731" s="83"/>
      <c r="H731" s="83"/>
      <c r="I731" s="83"/>
      <c r="J731" s="83"/>
      <c r="K731" s="83"/>
      <c r="L731" s="83"/>
      <c r="M731" s="83"/>
      <c r="N731" s="83"/>
      <c r="O731" s="83"/>
    </row>
    <row r="732">
      <c r="A732" s="83"/>
      <c r="B732" s="83"/>
      <c r="C732" s="83"/>
      <c r="D732" s="83"/>
      <c r="E732" s="83"/>
      <c r="F732" s="83"/>
      <c r="G732" s="83"/>
      <c r="H732" s="83"/>
      <c r="I732" s="83"/>
      <c r="J732" s="83"/>
      <c r="K732" s="83"/>
      <c r="L732" s="83"/>
      <c r="M732" s="83"/>
      <c r="N732" s="83"/>
      <c r="O732" s="83"/>
    </row>
    <row r="733">
      <c r="A733" s="83"/>
      <c r="B733" s="83"/>
      <c r="C733" s="83"/>
      <c r="D733" s="83"/>
      <c r="E733" s="83"/>
      <c r="F733" s="83"/>
      <c r="G733" s="83"/>
      <c r="H733" s="83"/>
      <c r="I733" s="83"/>
      <c r="J733" s="83"/>
      <c r="K733" s="83"/>
      <c r="L733" s="83"/>
      <c r="M733" s="83"/>
      <c r="N733" s="83"/>
      <c r="O733" s="83"/>
    </row>
    <row r="734">
      <c r="A734" s="83"/>
      <c r="B734" s="83"/>
      <c r="C734" s="83"/>
      <c r="D734" s="83"/>
      <c r="E734" s="83"/>
      <c r="F734" s="83"/>
      <c r="G734" s="83"/>
      <c r="H734" s="83"/>
      <c r="I734" s="83"/>
      <c r="J734" s="83"/>
      <c r="K734" s="83"/>
      <c r="L734" s="83"/>
      <c r="M734" s="83"/>
      <c r="N734" s="83"/>
      <c r="O734" s="83"/>
    </row>
    <row r="735">
      <c r="A735" s="83"/>
      <c r="B735" s="83"/>
      <c r="C735" s="83"/>
      <c r="D735" s="83"/>
      <c r="E735" s="83"/>
      <c r="F735" s="83"/>
      <c r="G735" s="83"/>
      <c r="H735" s="83"/>
      <c r="I735" s="83"/>
      <c r="J735" s="83"/>
      <c r="K735" s="83"/>
      <c r="L735" s="83"/>
      <c r="M735" s="83"/>
      <c r="N735" s="83"/>
      <c r="O735" s="83"/>
    </row>
    <row r="736">
      <c r="A736" s="83"/>
      <c r="B736" s="83"/>
      <c r="C736" s="83"/>
      <c r="D736" s="83"/>
      <c r="E736" s="83"/>
      <c r="F736" s="83"/>
      <c r="G736" s="83"/>
      <c r="H736" s="83"/>
      <c r="I736" s="83"/>
      <c r="J736" s="83"/>
      <c r="K736" s="83"/>
      <c r="L736" s="83"/>
      <c r="M736" s="83"/>
      <c r="N736" s="83"/>
      <c r="O736" s="83"/>
    </row>
    <row r="737">
      <c r="A737" s="83"/>
      <c r="B737" s="83"/>
      <c r="C737" s="83"/>
      <c r="D737" s="83"/>
      <c r="E737" s="83"/>
      <c r="F737" s="83"/>
      <c r="G737" s="83"/>
      <c r="H737" s="83"/>
      <c r="I737" s="83"/>
      <c r="J737" s="83"/>
      <c r="K737" s="83"/>
      <c r="L737" s="83"/>
      <c r="M737" s="83"/>
      <c r="N737" s="83"/>
      <c r="O737" s="83"/>
    </row>
    <row r="738">
      <c r="A738" s="83"/>
      <c r="B738" s="83"/>
      <c r="C738" s="83"/>
      <c r="D738" s="83"/>
      <c r="E738" s="83"/>
      <c r="F738" s="83"/>
      <c r="G738" s="83"/>
      <c r="H738" s="83"/>
      <c r="I738" s="83"/>
      <c r="J738" s="83"/>
      <c r="K738" s="83"/>
      <c r="L738" s="83"/>
      <c r="M738" s="83"/>
      <c r="N738" s="83"/>
      <c r="O738" s="83"/>
    </row>
    <row r="739">
      <c r="A739" s="83"/>
      <c r="B739" s="83"/>
      <c r="C739" s="83"/>
      <c r="D739" s="83"/>
      <c r="E739" s="83"/>
      <c r="F739" s="83"/>
      <c r="G739" s="83"/>
      <c r="H739" s="83"/>
      <c r="I739" s="83"/>
      <c r="J739" s="83"/>
      <c r="K739" s="83"/>
      <c r="L739" s="83"/>
      <c r="M739" s="83"/>
      <c r="N739" s="83"/>
      <c r="O739" s="83"/>
    </row>
    <row r="740">
      <c r="A740" s="83"/>
      <c r="B740" s="83"/>
      <c r="C740" s="83"/>
      <c r="D740" s="83"/>
      <c r="E740" s="83"/>
      <c r="F740" s="83"/>
      <c r="G740" s="83"/>
      <c r="H740" s="83"/>
      <c r="I740" s="83"/>
      <c r="J740" s="83"/>
      <c r="K740" s="83"/>
      <c r="L740" s="83"/>
      <c r="M740" s="83"/>
      <c r="N740" s="83"/>
      <c r="O740" s="83"/>
    </row>
    <row r="741">
      <c r="A741" s="83"/>
      <c r="B741" s="83"/>
      <c r="C741" s="83"/>
      <c r="D741" s="83"/>
      <c r="E741" s="83"/>
      <c r="F741" s="83"/>
      <c r="G741" s="83"/>
      <c r="H741" s="83"/>
      <c r="I741" s="83"/>
      <c r="J741" s="83"/>
      <c r="K741" s="83"/>
      <c r="L741" s="83"/>
      <c r="M741" s="83"/>
      <c r="N741" s="83"/>
      <c r="O741" s="83"/>
    </row>
    <row r="742">
      <c r="A742" s="83"/>
      <c r="B742" s="83"/>
      <c r="C742" s="83"/>
      <c r="D742" s="83"/>
      <c r="E742" s="83"/>
      <c r="F742" s="83"/>
      <c r="G742" s="83"/>
      <c r="H742" s="83"/>
      <c r="I742" s="83"/>
      <c r="J742" s="83"/>
      <c r="K742" s="83"/>
      <c r="L742" s="83"/>
      <c r="M742" s="83"/>
      <c r="N742" s="83"/>
      <c r="O742" s="83"/>
    </row>
    <row r="743">
      <c r="A743" s="83"/>
      <c r="B743" s="83"/>
      <c r="C743" s="83"/>
      <c r="D743" s="83"/>
      <c r="E743" s="83"/>
      <c r="F743" s="83"/>
      <c r="G743" s="83"/>
      <c r="H743" s="83"/>
      <c r="I743" s="83"/>
      <c r="J743" s="83"/>
      <c r="K743" s="83"/>
      <c r="L743" s="83"/>
      <c r="M743" s="83"/>
      <c r="N743" s="83"/>
      <c r="O743" s="83"/>
    </row>
    <row r="744">
      <c r="A744" s="83"/>
      <c r="B744" s="83"/>
      <c r="C744" s="83"/>
      <c r="D744" s="83"/>
      <c r="E744" s="83"/>
      <c r="F744" s="83"/>
      <c r="G744" s="83"/>
      <c r="H744" s="83"/>
      <c r="I744" s="83"/>
      <c r="J744" s="83"/>
      <c r="K744" s="83"/>
      <c r="L744" s="83"/>
      <c r="M744" s="83"/>
      <c r="N744" s="83"/>
      <c r="O744" s="83"/>
    </row>
    <row r="745">
      <c r="A745" s="83"/>
      <c r="B745" s="83"/>
      <c r="C745" s="83"/>
      <c r="D745" s="83"/>
      <c r="E745" s="83"/>
      <c r="F745" s="83"/>
      <c r="G745" s="83"/>
      <c r="H745" s="83"/>
      <c r="I745" s="83"/>
      <c r="J745" s="83"/>
      <c r="K745" s="83"/>
      <c r="L745" s="83"/>
      <c r="M745" s="83"/>
      <c r="N745" s="83"/>
      <c r="O745" s="83"/>
    </row>
    <row r="746">
      <c r="A746" s="83"/>
      <c r="B746" s="83"/>
      <c r="C746" s="83"/>
      <c r="D746" s="83"/>
      <c r="E746" s="83"/>
      <c r="F746" s="83"/>
      <c r="G746" s="83"/>
      <c r="H746" s="83"/>
      <c r="I746" s="83"/>
      <c r="J746" s="83"/>
      <c r="K746" s="83"/>
      <c r="L746" s="83"/>
      <c r="M746" s="83"/>
      <c r="N746" s="83"/>
      <c r="O746" s="83"/>
    </row>
    <row r="747">
      <c r="A747" s="83"/>
      <c r="B747" s="83"/>
      <c r="C747" s="83"/>
      <c r="D747" s="83"/>
      <c r="E747" s="83"/>
      <c r="F747" s="83"/>
      <c r="G747" s="83"/>
      <c r="H747" s="83"/>
      <c r="I747" s="83"/>
      <c r="J747" s="83"/>
      <c r="K747" s="83"/>
      <c r="L747" s="83"/>
      <c r="M747" s="83"/>
      <c r="N747" s="83"/>
      <c r="O747" s="83"/>
    </row>
    <row r="748">
      <c r="A748" s="83"/>
      <c r="B748" s="83"/>
      <c r="C748" s="83"/>
      <c r="D748" s="83"/>
      <c r="E748" s="83"/>
      <c r="F748" s="83"/>
      <c r="G748" s="83"/>
      <c r="H748" s="83"/>
      <c r="I748" s="83"/>
      <c r="J748" s="83"/>
      <c r="K748" s="83"/>
      <c r="L748" s="83"/>
      <c r="M748" s="83"/>
      <c r="N748" s="83"/>
      <c r="O748" s="83"/>
    </row>
    <row r="749">
      <c r="A749" s="83"/>
      <c r="B749" s="83"/>
      <c r="C749" s="83"/>
      <c r="D749" s="83"/>
      <c r="E749" s="83"/>
      <c r="F749" s="83"/>
      <c r="G749" s="83"/>
      <c r="H749" s="83"/>
      <c r="I749" s="83"/>
      <c r="J749" s="83"/>
      <c r="K749" s="83"/>
      <c r="L749" s="83"/>
      <c r="M749" s="83"/>
      <c r="N749" s="83"/>
      <c r="O749" s="83"/>
    </row>
    <row r="750">
      <c r="A750" s="83"/>
      <c r="B750" s="83"/>
      <c r="C750" s="83"/>
      <c r="D750" s="83"/>
      <c r="E750" s="83"/>
      <c r="F750" s="83"/>
      <c r="G750" s="83"/>
      <c r="H750" s="83"/>
      <c r="I750" s="83"/>
      <c r="J750" s="83"/>
      <c r="K750" s="83"/>
      <c r="L750" s="83"/>
      <c r="M750" s="83"/>
      <c r="N750" s="83"/>
      <c r="O750" s="83"/>
    </row>
    <row r="751">
      <c r="A751" s="83"/>
      <c r="B751" s="83"/>
      <c r="C751" s="83"/>
      <c r="D751" s="83"/>
      <c r="E751" s="83"/>
      <c r="F751" s="83"/>
      <c r="G751" s="83"/>
      <c r="H751" s="83"/>
      <c r="I751" s="83"/>
      <c r="J751" s="83"/>
      <c r="K751" s="83"/>
      <c r="L751" s="83"/>
      <c r="M751" s="83"/>
      <c r="N751" s="83"/>
      <c r="O751" s="83"/>
    </row>
    <row r="752">
      <c r="A752" s="83"/>
      <c r="B752" s="83"/>
      <c r="C752" s="83"/>
      <c r="D752" s="83"/>
      <c r="E752" s="83"/>
      <c r="F752" s="83"/>
      <c r="G752" s="83"/>
      <c r="H752" s="83"/>
      <c r="I752" s="83"/>
      <c r="J752" s="83"/>
      <c r="K752" s="83"/>
      <c r="L752" s="83"/>
      <c r="M752" s="83"/>
      <c r="N752" s="83"/>
      <c r="O752" s="83"/>
    </row>
    <row r="753">
      <c r="A753" s="83"/>
      <c r="B753" s="83"/>
      <c r="C753" s="83"/>
      <c r="D753" s="83"/>
      <c r="E753" s="83"/>
      <c r="F753" s="83"/>
      <c r="G753" s="83"/>
      <c r="H753" s="83"/>
      <c r="I753" s="83"/>
      <c r="J753" s="83"/>
      <c r="K753" s="83"/>
      <c r="L753" s="83"/>
      <c r="M753" s="83"/>
      <c r="N753" s="83"/>
      <c r="O753" s="83"/>
    </row>
    <row r="754">
      <c r="A754" s="83"/>
      <c r="B754" s="83"/>
      <c r="C754" s="83"/>
      <c r="D754" s="83"/>
      <c r="E754" s="83"/>
      <c r="F754" s="83"/>
      <c r="G754" s="83"/>
      <c r="H754" s="83"/>
      <c r="I754" s="83"/>
      <c r="J754" s="83"/>
      <c r="K754" s="83"/>
      <c r="L754" s="83"/>
      <c r="M754" s="83"/>
      <c r="N754" s="83"/>
      <c r="O754" s="83"/>
    </row>
    <row r="755">
      <c r="A755" s="83"/>
      <c r="B755" s="83"/>
      <c r="C755" s="83"/>
      <c r="D755" s="83"/>
      <c r="E755" s="83"/>
      <c r="F755" s="83"/>
      <c r="G755" s="83"/>
      <c r="H755" s="83"/>
      <c r="I755" s="83"/>
      <c r="J755" s="83"/>
      <c r="K755" s="83"/>
      <c r="L755" s="83"/>
      <c r="M755" s="83"/>
      <c r="N755" s="83"/>
      <c r="O755" s="83"/>
    </row>
    <row r="756">
      <c r="A756" s="83"/>
      <c r="B756" s="83"/>
      <c r="C756" s="83"/>
      <c r="D756" s="83"/>
      <c r="E756" s="83"/>
      <c r="F756" s="83"/>
      <c r="G756" s="83"/>
      <c r="H756" s="83"/>
      <c r="I756" s="83"/>
      <c r="J756" s="83"/>
      <c r="K756" s="83"/>
      <c r="L756" s="83"/>
      <c r="M756" s="83"/>
      <c r="N756" s="83"/>
      <c r="O756" s="83"/>
    </row>
    <row r="757">
      <c r="A757" s="83"/>
      <c r="B757" s="83"/>
      <c r="C757" s="83"/>
      <c r="D757" s="83"/>
      <c r="E757" s="83"/>
      <c r="F757" s="83"/>
      <c r="G757" s="83"/>
      <c r="H757" s="83"/>
      <c r="I757" s="83"/>
      <c r="J757" s="83"/>
      <c r="K757" s="83"/>
      <c r="L757" s="83"/>
      <c r="M757" s="83"/>
      <c r="N757" s="83"/>
      <c r="O757" s="83"/>
    </row>
    <row r="758">
      <c r="A758" s="83"/>
      <c r="B758" s="83"/>
      <c r="C758" s="83"/>
      <c r="D758" s="83"/>
      <c r="E758" s="83"/>
      <c r="F758" s="83"/>
      <c r="G758" s="83"/>
      <c r="H758" s="83"/>
      <c r="I758" s="83"/>
      <c r="J758" s="83"/>
      <c r="K758" s="83"/>
      <c r="L758" s="83"/>
      <c r="M758" s="83"/>
      <c r="N758" s="83"/>
      <c r="O758" s="83"/>
    </row>
    <row r="759">
      <c r="A759" s="83"/>
      <c r="B759" s="83"/>
      <c r="C759" s="83"/>
      <c r="D759" s="83"/>
      <c r="E759" s="83"/>
      <c r="F759" s="83"/>
      <c r="G759" s="83"/>
      <c r="H759" s="83"/>
      <c r="I759" s="83"/>
      <c r="J759" s="83"/>
      <c r="K759" s="83"/>
      <c r="L759" s="83"/>
      <c r="M759" s="83"/>
      <c r="N759" s="83"/>
      <c r="O759" s="83"/>
    </row>
    <row r="760">
      <c r="A760" s="83"/>
      <c r="B760" s="83"/>
      <c r="C760" s="83"/>
      <c r="D760" s="83"/>
      <c r="E760" s="83"/>
      <c r="F760" s="83"/>
      <c r="G760" s="83"/>
      <c r="H760" s="83"/>
      <c r="I760" s="83"/>
      <c r="J760" s="83"/>
      <c r="K760" s="83"/>
      <c r="L760" s="83"/>
      <c r="M760" s="83"/>
      <c r="N760" s="83"/>
      <c r="O760" s="83"/>
    </row>
    <row r="761">
      <c r="A761" s="83"/>
      <c r="B761" s="83"/>
      <c r="C761" s="83"/>
      <c r="D761" s="83"/>
      <c r="E761" s="83"/>
      <c r="F761" s="83"/>
      <c r="G761" s="83"/>
      <c r="H761" s="83"/>
      <c r="I761" s="83"/>
      <c r="J761" s="83"/>
      <c r="K761" s="83"/>
      <c r="L761" s="83"/>
      <c r="M761" s="83"/>
      <c r="N761" s="83"/>
      <c r="O761" s="83"/>
    </row>
    <row r="762">
      <c r="A762" s="83"/>
      <c r="B762" s="83"/>
      <c r="C762" s="83"/>
      <c r="D762" s="83"/>
      <c r="E762" s="83"/>
      <c r="F762" s="83"/>
      <c r="G762" s="83"/>
      <c r="H762" s="83"/>
      <c r="I762" s="83"/>
      <c r="J762" s="83"/>
      <c r="K762" s="83"/>
      <c r="L762" s="83"/>
      <c r="M762" s="83"/>
      <c r="N762" s="83"/>
      <c r="O762" s="83"/>
    </row>
    <row r="763">
      <c r="A763" s="83"/>
      <c r="B763" s="83"/>
      <c r="C763" s="83"/>
      <c r="D763" s="83"/>
      <c r="E763" s="83"/>
      <c r="F763" s="83"/>
      <c r="G763" s="83"/>
      <c r="H763" s="83"/>
      <c r="I763" s="83"/>
      <c r="J763" s="83"/>
      <c r="K763" s="83"/>
      <c r="L763" s="83"/>
      <c r="M763" s="83"/>
      <c r="N763" s="83"/>
      <c r="O763" s="83"/>
    </row>
    <row r="764">
      <c r="A764" s="83"/>
      <c r="B764" s="83"/>
      <c r="C764" s="83"/>
      <c r="D764" s="83"/>
      <c r="E764" s="83"/>
      <c r="F764" s="83"/>
      <c r="G764" s="83"/>
      <c r="H764" s="83"/>
      <c r="I764" s="83"/>
      <c r="J764" s="83"/>
      <c r="K764" s="83"/>
      <c r="L764" s="83"/>
      <c r="M764" s="83"/>
      <c r="N764" s="83"/>
      <c r="O764" s="83"/>
    </row>
    <row r="765">
      <c r="A765" s="83"/>
      <c r="B765" s="83"/>
      <c r="C765" s="83"/>
      <c r="D765" s="83"/>
      <c r="E765" s="83"/>
      <c r="F765" s="83"/>
      <c r="G765" s="83"/>
      <c r="H765" s="83"/>
      <c r="I765" s="83"/>
      <c r="J765" s="83"/>
      <c r="K765" s="83"/>
      <c r="L765" s="83"/>
      <c r="M765" s="83"/>
      <c r="N765" s="83"/>
      <c r="O765" s="83"/>
    </row>
    <row r="766">
      <c r="A766" s="83"/>
      <c r="B766" s="83"/>
      <c r="C766" s="83"/>
      <c r="D766" s="83"/>
      <c r="E766" s="83"/>
      <c r="F766" s="83"/>
      <c r="G766" s="83"/>
      <c r="H766" s="83"/>
      <c r="I766" s="83"/>
      <c r="J766" s="83"/>
      <c r="K766" s="83"/>
      <c r="L766" s="83"/>
      <c r="M766" s="83"/>
      <c r="N766" s="83"/>
      <c r="O766" s="83"/>
    </row>
    <row r="767">
      <c r="A767" s="83"/>
      <c r="B767" s="83"/>
      <c r="C767" s="83"/>
      <c r="D767" s="83"/>
      <c r="E767" s="83"/>
      <c r="F767" s="83"/>
      <c r="G767" s="83"/>
      <c r="H767" s="83"/>
      <c r="I767" s="83"/>
      <c r="J767" s="83"/>
      <c r="K767" s="83"/>
      <c r="L767" s="83"/>
      <c r="M767" s="83"/>
      <c r="N767" s="83"/>
      <c r="O767" s="83"/>
    </row>
    <row r="768">
      <c r="A768" s="83"/>
      <c r="B768" s="83"/>
      <c r="C768" s="83"/>
      <c r="D768" s="83"/>
      <c r="E768" s="83"/>
      <c r="F768" s="83"/>
      <c r="G768" s="83"/>
      <c r="H768" s="83"/>
      <c r="I768" s="83"/>
      <c r="J768" s="83"/>
      <c r="K768" s="83"/>
      <c r="L768" s="83"/>
      <c r="M768" s="83"/>
      <c r="N768" s="83"/>
      <c r="O768" s="83"/>
    </row>
    <row r="769">
      <c r="A769" s="83"/>
      <c r="B769" s="83"/>
      <c r="C769" s="83"/>
      <c r="D769" s="83"/>
      <c r="E769" s="83"/>
      <c r="F769" s="83"/>
      <c r="G769" s="83"/>
      <c r="H769" s="83"/>
      <c r="I769" s="83"/>
      <c r="J769" s="83"/>
      <c r="K769" s="83"/>
      <c r="L769" s="83"/>
      <c r="M769" s="83"/>
      <c r="N769" s="83"/>
      <c r="O769" s="83"/>
    </row>
    <row r="770">
      <c r="A770" s="83"/>
      <c r="B770" s="83"/>
      <c r="C770" s="83"/>
      <c r="D770" s="83"/>
      <c r="E770" s="83"/>
      <c r="F770" s="83"/>
      <c r="G770" s="83"/>
      <c r="H770" s="83"/>
      <c r="I770" s="83"/>
      <c r="J770" s="83"/>
      <c r="K770" s="83"/>
      <c r="L770" s="83"/>
      <c r="M770" s="83"/>
      <c r="N770" s="83"/>
      <c r="O770" s="83"/>
    </row>
    <row r="771">
      <c r="A771" s="83"/>
      <c r="B771" s="83"/>
      <c r="C771" s="83"/>
      <c r="D771" s="83"/>
      <c r="E771" s="83"/>
      <c r="F771" s="83"/>
      <c r="G771" s="83"/>
      <c r="H771" s="83"/>
      <c r="I771" s="83"/>
      <c r="J771" s="83"/>
      <c r="K771" s="83"/>
      <c r="L771" s="83"/>
      <c r="M771" s="83"/>
      <c r="N771" s="83"/>
      <c r="O771" s="83"/>
    </row>
    <row r="772">
      <c r="A772" s="83"/>
      <c r="B772" s="83"/>
      <c r="C772" s="83"/>
      <c r="D772" s="83"/>
      <c r="E772" s="83"/>
      <c r="F772" s="83"/>
      <c r="G772" s="83"/>
      <c r="H772" s="83"/>
      <c r="I772" s="83"/>
      <c r="J772" s="83"/>
      <c r="K772" s="83"/>
      <c r="L772" s="83"/>
      <c r="M772" s="83"/>
      <c r="N772" s="83"/>
      <c r="O772" s="83"/>
    </row>
    <row r="773">
      <c r="A773" s="83"/>
      <c r="B773" s="83"/>
      <c r="C773" s="83"/>
      <c r="D773" s="83"/>
      <c r="E773" s="83"/>
      <c r="F773" s="83"/>
      <c r="G773" s="83"/>
      <c r="H773" s="83"/>
      <c r="I773" s="83"/>
      <c r="J773" s="83"/>
      <c r="K773" s="83"/>
      <c r="L773" s="83"/>
      <c r="M773" s="83"/>
      <c r="N773" s="83"/>
      <c r="O773" s="83"/>
    </row>
    <row r="774">
      <c r="A774" s="83"/>
      <c r="B774" s="83"/>
      <c r="C774" s="83"/>
      <c r="D774" s="83"/>
      <c r="E774" s="83"/>
      <c r="F774" s="83"/>
      <c r="G774" s="83"/>
      <c r="H774" s="83"/>
      <c r="I774" s="83"/>
      <c r="J774" s="83"/>
      <c r="K774" s="83"/>
      <c r="L774" s="83"/>
      <c r="M774" s="83"/>
      <c r="N774" s="83"/>
      <c r="O774" s="83"/>
    </row>
    <row r="775">
      <c r="A775" s="83"/>
      <c r="B775" s="83"/>
      <c r="C775" s="83"/>
      <c r="D775" s="83"/>
      <c r="E775" s="83"/>
      <c r="F775" s="83"/>
      <c r="G775" s="83"/>
      <c r="H775" s="83"/>
      <c r="I775" s="83"/>
      <c r="J775" s="83"/>
      <c r="K775" s="83"/>
      <c r="L775" s="83"/>
      <c r="M775" s="83"/>
      <c r="N775" s="83"/>
      <c r="O775" s="83"/>
    </row>
    <row r="776">
      <c r="A776" s="83"/>
      <c r="B776" s="83"/>
      <c r="C776" s="83"/>
      <c r="D776" s="83"/>
      <c r="E776" s="83"/>
      <c r="F776" s="83"/>
      <c r="G776" s="83"/>
      <c r="H776" s="83"/>
      <c r="I776" s="83"/>
      <c r="J776" s="83"/>
      <c r="K776" s="83"/>
      <c r="L776" s="83"/>
      <c r="M776" s="83"/>
      <c r="N776" s="83"/>
      <c r="O776" s="83"/>
    </row>
    <row r="777">
      <c r="A777" s="83"/>
      <c r="B777" s="83"/>
      <c r="C777" s="83"/>
      <c r="D777" s="83"/>
      <c r="E777" s="83"/>
      <c r="F777" s="83"/>
      <c r="G777" s="83"/>
      <c r="H777" s="83"/>
      <c r="I777" s="83"/>
      <c r="J777" s="83"/>
      <c r="K777" s="83"/>
      <c r="L777" s="83"/>
      <c r="M777" s="83"/>
      <c r="N777" s="83"/>
      <c r="O777" s="83"/>
    </row>
    <row r="778">
      <c r="A778" s="83"/>
      <c r="B778" s="83"/>
      <c r="C778" s="83"/>
      <c r="D778" s="83"/>
      <c r="E778" s="83"/>
      <c r="F778" s="83"/>
      <c r="G778" s="83"/>
      <c r="H778" s="83"/>
      <c r="I778" s="83"/>
      <c r="J778" s="83"/>
      <c r="K778" s="83"/>
      <c r="L778" s="83"/>
      <c r="M778" s="83"/>
      <c r="N778" s="83"/>
      <c r="O778" s="83"/>
    </row>
    <row r="779">
      <c r="A779" s="83"/>
      <c r="B779" s="83"/>
      <c r="C779" s="83"/>
      <c r="D779" s="83"/>
      <c r="E779" s="83"/>
      <c r="F779" s="83"/>
      <c r="G779" s="83"/>
      <c r="H779" s="83"/>
      <c r="I779" s="83"/>
      <c r="J779" s="83"/>
      <c r="K779" s="83"/>
      <c r="L779" s="83"/>
      <c r="M779" s="83"/>
      <c r="N779" s="83"/>
      <c r="O779" s="83"/>
    </row>
    <row r="780">
      <c r="A780" s="83"/>
      <c r="B780" s="83"/>
      <c r="C780" s="83"/>
      <c r="D780" s="83"/>
      <c r="E780" s="83"/>
      <c r="F780" s="83"/>
      <c r="G780" s="83"/>
      <c r="H780" s="83"/>
      <c r="I780" s="83"/>
      <c r="J780" s="83"/>
      <c r="K780" s="83"/>
      <c r="L780" s="83"/>
      <c r="M780" s="83"/>
      <c r="N780" s="83"/>
      <c r="O780" s="83"/>
    </row>
    <row r="781">
      <c r="A781" s="83"/>
      <c r="B781" s="83"/>
      <c r="C781" s="83"/>
      <c r="D781" s="83"/>
      <c r="E781" s="83"/>
      <c r="F781" s="83"/>
      <c r="G781" s="83"/>
      <c r="H781" s="83"/>
      <c r="I781" s="83"/>
      <c r="J781" s="83"/>
      <c r="K781" s="83"/>
      <c r="L781" s="83"/>
      <c r="M781" s="83"/>
      <c r="N781" s="83"/>
      <c r="O781" s="83"/>
    </row>
    <row r="782">
      <c r="A782" s="83"/>
      <c r="B782" s="83"/>
      <c r="C782" s="83"/>
      <c r="D782" s="83"/>
      <c r="E782" s="83"/>
      <c r="F782" s="83"/>
      <c r="G782" s="83"/>
      <c r="H782" s="83"/>
      <c r="I782" s="83"/>
      <c r="J782" s="83"/>
      <c r="K782" s="83"/>
      <c r="L782" s="83"/>
      <c r="M782" s="83"/>
      <c r="N782" s="83"/>
      <c r="O782" s="83"/>
    </row>
    <row r="783">
      <c r="A783" s="83"/>
      <c r="B783" s="83"/>
      <c r="C783" s="83"/>
      <c r="D783" s="83"/>
      <c r="E783" s="83"/>
      <c r="F783" s="83"/>
      <c r="G783" s="83"/>
      <c r="H783" s="83"/>
      <c r="I783" s="83"/>
      <c r="J783" s="83"/>
      <c r="K783" s="83"/>
      <c r="L783" s="83"/>
      <c r="M783" s="83"/>
      <c r="N783" s="83"/>
      <c r="O783" s="83"/>
    </row>
    <row r="784">
      <c r="A784" s="83"/>
      <c r="B784" s="83"/>
      <c r="C784" s="83"/>
      <c r="D784" s="83"/>
      <c r="E784" s="83"/>
      <c r="F784" s="83"/>
      <c r="G784" s="83"/>
      <c r="H784" s="83"/>
      <c r="I784" s="83"/>
      <c r="J784" s="83"/>
      <c r="K784" s="83"/>
      <c r="L784" s="83"/>
      <c r="M784" s="83"/>
      <c r="N784" s="83"/>
      <c r="O784" s="83"/>
    </row>
    <row r="785">
      <c r="A785" s="83"/>
      <c r="B785" s="83"/>
      <c r="C785" s="83"/>
      <c r="D785" s="83"/>
      <c r="E785" s="83"/>
      <c r="F785" s="83"/>
      <c r="G785" s="83"/>
      <c r="H785" s="83"/>
      <c r="I785" s="83"/>
      <c r="J785" s="83"/>
      <c r="K785" s="83"/>
      <c r="L785" s="83"/>
      <c r="M785" s="83"/>
      <c r="N785" s="83"/>
      <c r="O785" s="83"/>
    </row>
    <row r="786">
      <c r="A786" s="83"/>
      <c r="B786" s="83"/>
      <c r="C786" s="83"/>
      <c r="D786" s="83"/>
      <c r="E786" s="83"/>
      <c r="F786" s="83"/>
      <c r="G786" s="83"/>
      <c r="H786" s="83"/>
      <c r="I786" s="83"/>
      <c r="J786" s="83"/>
      <c r="K786" s="83"/>
      <c r="L786" s="83"/>
      <c r="M786" s="83"/>
      <c r="N786" s="83"/>
      <c r="O786" s="83"/>
    </row>
    <row r="787">
      <c r="A787" s="83"/>
      <c r="B787" s="83"/>
      <c r="C787" s="83"/>
      <c r="D787" s="83"/>
      <c r="E787" s="83"/>
      <c r="F787" s="83"/>
      <c r="G787" s="83"/>
      <c r="H787" s="83"/>
      <c r="I787" s="83"/>
      <c r="J787" s="83"/>
      <c r="K787" s="83"/>
      <c r="L787" s="83"/>
      <c r="M787" s="83"/>
      <c r="N787" s="83"/>
      <c r="O787" s="83"/>
    </row>
    <row r="788">
      <c r="A788" s="83"/>
      <c r="B788" s="83"/>
      <c r="C788" s="83"/>
      <c r="D788" s="83"/>
      <c r="E788" s="83"/>
      <c r="F788" s="83"/>
      <c r="G788" s="83"/>
      <c r="H788" s="83"/>
      <c r="I788" s="83"/>
      <c r="J788" s="83"/>
      <c r="K788" s="83"/>
      <c r="L788" s="83"/>
      <c r="M788" s="83"/>
      <c r="N788" s="83"/>
      <c r="O788" s="83"/>
    </row>
    <row r="789">
      <c r="A789" s="83"/>
      <c r="B789" s="83"/>
      <c r="C789" s="83"/>
      <c r="D789" s="83"/>
      <c r="E789" s="83"/>
      <c r="F789" s="83"/>
      <c r="G789" s="83"/>
      <c r="H789" s="83"/>
      <c r="I789" s="83"/>
      <c r="J789" s="83"/>
      <c r="K789" s="83"/>
      <c r="L789" s="83"/>
      <c r="M789" s="83"/>
      <c r="N789" s="83"/>
      <c r="O789" s="83"/>
    </row>
    <row r="790">
      <c r="A790" s="83"/>
      <c r="B790" s="83"/>
      <c r="C790" s="83"/>
      <c r="D790" s="83"/>
      <c r="E790" s="83"/>
      <c r="F790" s="83"/>
      <c r="G790" s="83"/>
      <c r="H790" s="83"/>
      <c r="I790" s="83"/>
      <c r="J790" s="83"/>
      <c r="K790" s="83"/>
      <c r="L790" s="83"/>
      <c r="M790" s="83"/>
      <c r="N790" s="83"/>
      <c r="O790" s="83"/>
    </row>
    <row r="791">
      <c r="A791" s="83"/>
      <c r="B791" s="83"/>
      <c r="C791" s="83"/>
      <c r="D791" s="83"/>
      <c r="E791" s="83"/>
      <c r="F791" s="83"/>
      <c r="G791" s="83"/>
      <c r="H791" s="83"/>
      <c r="I791" s="83"/>
      <c r="J791" s="83"/>
      <c r="K791" s="83"/>
      <c r="L791" s="83"/>
      <c r="M791" s="83"/>
      <c r="N791" s="83"/>
      <c r="O791" s="83"/>
    </row>
    <row r="792">
      <c r="A792" s="83"/>
      <c r="B792" s="83"/>
      <c r="C792" s="83"/>
      <c r="D792" s="83"/>
      <c r="E792" s="83"/>
      <c r="F792" s="83"/>
      <c r="G792" s="83"/>
      <c r="H792" s="83"/>
      <c r="I792" s="83"/>
      <c r="J792" s="83"/>
      <c r="K792" s="83"/>
      <c r="L792" s="83"/>
      <c r="M792" s="83"/>
      <c r="N792" s="83"/>
      <c r="O792" s="83"/>
    </row>
    <row r="793">
      <c r="A793" s="83"/>
      <c r="B793" s="83"/>
      <c r="C793" s="83"/>
      <c r="D793" s="83"/>
      <c r="E793" s="83"/>
      <c r="F793" s="83"/>
      <c r="G793" s="83"/>
      <c r="H793" s="83"/>
      <c r="I793" s="83"/>
      <c r="J793" s="83"/>
      <c r="K793" s="83"/>
      <c r="L793" s="83"/>
      <c r="M793" s="83"/>
      <c r="N793" s="83"/>
      <c r="O793" s="83"/>
    </row>
    <row r="794">
      <c r="A794" s="83"/>
      <c r="B794" s="83"/>
      <c r="C794" s="83"/>
      <c r="D794" s="83"/>
      <c r="E794" s="83"/>
      <c r="F794" s="83"/>
      <c r="G794" s="83"/>
      <c r="H794" s="83"/>
      <c r="I794" s="83"/>
      <c r="J794" s="83"/>
      <c r="K794" s="83"/>
      <c r="L794" s="83"/>
      <c r="M794" s="83"/>
      <c r="N794" s="83"/>
      <c r="O794" s="83"/>
    </row>
    <row r="795">
      <c r="A795" s="83"/>
      <c r="B795" s="83"/>
      <c r="C795" s="83"/>
      <c r="D795" s="83"/>
      <c r="E795" s="83"/>
      <c r="F795" s="83"/>
      <c r="G795" s="83"/>
      <c r="H795" s="83"/>
      <c r="I795" s="83"/>
      <c r="J795" s="83"/>
      <c r="K795" s="83"/>
      <c r="L795" s="83"/>
      <c r="M795" s="83"/>
      <c r="N795" s="83"/>
      <c r="O795" s="83"/>
    </row>
    <row r="796">
      <c r="A796" s="83"/>
      <c r="B796" s="83"/>
      <c r="C796" s="83"/>
      <c r="D796" s="83"/>
      <c r="E796" s="83"/>
      <c r="F796" s="83"/>
      <c r="G796" s="83"/>
      <c r="H796" s="83"/>
      <c r="I796" s="83"/>
      <c r="J796" s="83"/>
      <c r="K796" s="83"/>
      <c r="L796" s="83"/>
      <c r="M796" s="83"/>
      <c r="N796" s="83"/>
      <c r="O796" s="83"/>
    </row>
    <row r="797">
      <c r="A797" s="83"/>
      <c r="B797" s="83"/>
      <c r="C797" s="83"/>
      <c r="D797" s="83"/>
      <c r="E797" s="83"/>
      <c r="F797" s="83"/>
      <c r="G797" s="83"/>
      <c r="H797" s="83"/>
      <c r="I797" s="83"/>
      <c r="J797" s="83"/>
      <c r="K797" s="83"/>
      <c r="L797" s="83"/>
      <c r="M797" s="83"/>
      <c r="N797" s="83"/>
      <c r="O797" s="83"/>
    </row>
    <row r="798">
      <c r="A798" s="83"/>
      <c r="B798" s="83"/>
      <c r="C798" s="83"/>
      <c r="D798" s="83"/>
      <c r="E798" s="83"/>
      <c r="F798" s="83"/>
      <c r="G798" s="83"/>
      <c r="H798" s="83"/>
      <c r="I798" s="83"/>
      <c r="J798" s="83"/>
      <c r="K798" s="83"/>
      <c r="L798" s="83"/>
      <c r="M798" s="83"/>
      <c r="N798" s="83"/>
      <c r="O798" s="83"/>
    </row>
    <row r="799">
      <c r="A799" s="83"/>
      <c r="B799" s="83"/>
      <c r="C799" s="83"/>
      <c r="D799" s="83"/>
      <c r="E799" s="83"/>
      <c r="F799" s="83"/>
      <c r="G799" s="83"/>
      <c r="H799" s="83"/>
      <c r="I799" s="83"/>
      <c r="J799" s="83"/>
      <c r="K799" s="83"/>
      <c r="L799" s="83"/>
      <c r="M799" s="83"/>
      <c r="N799" s="83"/>
      <c r="O799" s="83"/>
    </row>
    <row r="800">
      <c r="A800" s="83"/>
      <c r="B800" s="83"/>
      <c r="C800" s="83"/>
      <c r="D800" s="83"/>
      <c r="E800" s="83"/>
      <c r="F800" s="83"/>
      <c r="G800" s="83"/>
      <c r="H800" s="83"/>
      <c r="I800" s="83"/>
      <c r="J800" s="83"/>
      <c r="K800" s="83"/>
      <c r="L800" s="83"/>
      <c r="M800" s="83"/>
      <c r="N800" s="83"/>
      <c r="O800" s="83"/>
    </row>
    <row r="801">
      <c r="A801" s="83"/>
      <c r="B801" s="83"/>
      <c r="C801" s="83"/>
      <c r="D801" s="83"/>
      <c r="E801" s="83"/>
      <c r="F801" s="83"/>
      <c r="G801" s="83"/>
      <c r="H801" s="83"/>
      <c r="I801" s="83"/>
      <c r="J801" s="83"/>
      <c r="K801" s="83"/>
      <c r="L801" s="83"/>
      <c r="M801" s="83"/>
      <c r="N801" s="83"/>
      <c r="O801" s="83"/>
    </row>
    <row r="802">
      <c r="A802" s="83"/>
      <c r="B802" s="83"/>
      <c r="C802" s="83"/>
      <c r="D802" s="83"/>
      <c r="E802" s="83"/>
      <c r="F802" s="83"/>
      <c r="G802" s="83"/>
      <c r="H802" s="83"/>
      <c r="I802" s="83"/>
      <c r="J802" s="83"/>
      <c r="K802" s="83"/>
      <c r="L802" s="83"/>
      <c r="M802" s="83"/>
      <c r="N802" s="83"/>
      <c r="O802" s="83"/>
    </row>
    <row r="803">
      <c r="A803" s="83"/>
      <c r="B803" s="83"/>
      <c r="C803" s="83"/>
      <c r="D803" s="83"/>
      <c r="E803" s="83"/>
      <c r="F803" s="83"/>
      <c r="G803" s="83"/>
      <c r="H803" s="83"/>
      <c r="I803" s="83"/>
      <c r="J803" s="83"/>
      <c r="K803" s="83"/>
      <c r="L803" s="83"/>
      <c r="M803" s="83"/>
      <c r="N803" s="83"/>
      <c r="O803" s="83"/>
    </row>
    <row r="804">
      <c r="A804" s="83"/>
      <c r="B804" s="83"/>
      <c r="C804" s="83"/>
      <c r="D804" s="83"/>
      <c r="E804" s="83"/>
      <c r="F804" s="83"/>
      <c r="G804" s="83"/>
      <c r="H804" s="83"/>
      <c r="I804" s="83"/>
      <c r="J804" s="83"/>
      <c r="K804" s="83"/>
      <c r="L804" s="83"/>
      <c r="M804" s="83"/>
      <c r="N804" s="83"/>
      <c r="O804" s="83"/>
    </row>
    <row r="805">
      <c r="A805" s="83"/>
      <c r="B805" s="83"/>
      <c r="C805" s="83"/>
      <c r="D805" s="83"/>
      <c r="E805" s="83"/>
      <c r="F805" s="83"/>
      <c r="G805" s="83"/>
      <c r="H805" s="83"/>
      <c r="I805" s="83"/>
      <c r="J805" s="83"/>
      <c r="K805" s="83"/>
      <c r="L805" s="83"/>
      <c r="M805" s="83"/>
      <c r="N805" s="83"/>
      <c r="O805" s="83"/>
    </row>
    <row r="806">
      <c r="A806" s="83"/>
      <c r="B806" s="83"/>
      <c r="C806" s="83"/>
      <c r="D806" s="83"/>
      <c r="E806" s="83"/>
      <c r="F806" s="83"/>
      <c r="G806" s="83"/>
      <c r="H806" s="83"/>
      <c r="I806" s="83"/>
      <c r="J806" s="83"/>
      <c r="K806" s="83"/>
      <c r="L806" s="83"/>
      <c r="M806" s="83"/>
      <c r="N806" s="83"/>
      <c r="O806" s="83"/>
    </row>
    <row r="807">
      <c r="A807" s="83"/>
      <c r="B807" s="83"/>
      <c r="C807" s="83"/>
      <c r="D807" s="83"/>
      <c r="E807" s="83"/>
      <c r="F807" s="83"/>
      <c r="G807" s="83"/>
      <c r="H807" s="83"/>
      <c r="I807" s="83"/>
      <c r="J807" s="83"/>
      <c r="K807" s="83"/>
      <c r="L807" s="83"/>
      <c r="M807" s="83"/>
      <c r="N807" s="83"/>
      <c r="O807" s="83"/>
    </row>
    <row r="808">
      <c r="A808" s="83"/>
      <c r="B808" s="83"/>
      <c r="C808" s="83"/>
      <c r="D808" s="83"/>
      <c r="E808" s="83"/>
      <c r="F808" s="83"/>
      <c r="G808" s="83"/>
      <c r="H808" s="83"/>
      <c r="I808" s="83"/>
      <c r="J808" s="83"/>
      <c r="K808" s="83"/>
      <c r="L808" s="83"/>
      <c r="M808" s="83"/>
      <c r="N808" s="83"/>
      <c r="O808" s="83"/>
    </row>
    <row r="809">
      <c r="A809" s="83"/>
      <c r="B809" s="83"/>
      <c r="C809" s="83"/>
      <c r="D809" s="83"/>
      <c r="E809" s="83"/>
      <c r="F809" s="83"/>
      <c r="G809" s="83"/>
      <c r="H809" s="83"/>
      <c r="I809" s="83"/>
      <c r="J809" s="83"/>
      <c r="K809" s="83"/>
      <c r="L809" s="83"/>
      <c r="M809" s="83"/>
      <c r="N809" s="83"/>
      <c r="O809" s="83"/>
    </row>
    <row r="810">
      <c r="A810" s="83"/>
      <c r="B810" s="83"/>
      <c r="C810" s="83"/>
      <c r="D810" s="83"/>
      <c r="E810" s="83"/>
      <c r="F810" s="83"/>
      <c r="G810" s="83"/>
      <c r="H810" s="83"/>
      <c r="I810" s="83"/>
      <c r="J810" s="83"/>
      <c r="K810" s="83"/>
      <c r="L810" s="83"/>
      <c r="M810" s="83"/>
      <c r="N810" s="83"/>
      <c r="O810" s="83"/>
    </row>
    <row r="811">
      <c r="A811" s="83"/>
      <c r="B811" s="83"/>
      <c r="C811" s="83"/>
      <c r="D811" s="83"/>
      <c r="E811" s="83"/>
      <c r="F811" s="83"/>
      <c r="G811" s="83"/>
      <c r="H811" s="83"/>
      <c r="I811" s="83"/>
      <c r="J811" s="83"/>
      <c r="K811" s="83"/>
      <c r="L811" s="83"/>
      <c r="M811" s="83"/>
      <c r="N811" s="83"/>
      <c r="O811" s="83"/>
    </row>
    <row r="812">
      <c r="A812" s="83"/>
      <c r="B812" s="83"/>
      <c r="C812" s="83"/>
      <c r="D812" s="83"/>
      <c r="E812" s="83"/>
      <c r="F812" s="83"/>
      <c r="G812" s="83"/>
      <c r="H812" s="83"/>
      <c r="I812" s="83"/>
      <c r="J812" s="83"/>
      <c r="K812" s="83"/>
      <c r="L812" s="83"/>
      <c r="M812" s="83"/>
      <c r="N812" s="83"/>
      <c r="O812" s="83"/>
    </row>
    <row r="813">
      <c r="A813" s="83"/>
      <c r="B813" s="83"/>
      <c r="C813" s="83"/>
      <c r="D813" s="83"/>
      <c r="E813" s="83"/>
      <c r="F813" s="83"/>
      <c r="G813" s="83"/>
      <c r="H813" s="83"/>
      <c r="I813" s="83"/>
      <c r="J813" s="83"/>
      <c r="K813" s="83"/>
      <c r="L813" s="83"/>
      <c r="M813" s="83"/>
      <c r="N813" s="83"/>
      <c r="O813" s="83"/>
    </row>
    <row r="814">
      <c r="A814" s="83"/>
      <c r="B814" s="83"/>
      <c r="C814" s="83"/>
      <c r="D814" s="83"/>
      <c r="E814" s="83"/>
      <c r="F814" s="83"/>
      <c r="G814" s="83"/>
      <c r="H814" s="83"/>
      <c r="I814" s="83"/>
      <c r="J814" s="83"/>
      <c r="K814" s="83"/>
      <c r="L814" s="83"/>
      <c r="M814" s="83"/>
      <c r="N814" s="83"/>
      <c r="O814" s="83"/>
    </row>
    <row r="815">
      <c r="A815" s="83"/>
      <c r="B815" s="83"/>
      <c r="C815" s="83"/>
      <c r="D815" s="83"/>
      <c r="E815" s="83"/>
      <c r="F815" s="83"/>
      <c r="G815" s="83"/>
      <c r="H815" s="83"/>
      <c r="I815" s="83"/>
      <c r="J815" s="83"/>
      <c r="K815" s="83"/>
      <c r="L815" s="83"/>
      <c r="M815" s="83"/>
      <c r="N815" s="83"/>
      <c r="O815" s="83"/>
    </row>
    <row r="816">
      <c r="A816" s="83"/>
      <c r="B816" s="83"/>
      <c r="C816" s="83"/>
      <c r="D816" s="83"/>
      <c r="E816" s="83"/>
      <c r="F816" s="83"/>
      <c r="G816" s="83"/>
      <c r="H816" s="83"/>
      <c r="I816" s="83"/>
      <c r="J816" s="83"/>
      <c r="K816" s="83"/>
      <c r="L816" s="83"/>
      <c r="M816" s="83"/>
      <c r="N816" s="83"/>
      <c r="O816" s="83"/>
    </row>
    <row r="817">
      <c r="A817" s="83"/>
      <c r="B817" s="83"/>
      <c r="C817" s="83"/>
      <c r="D817" s="83"/>
      <c r="E817" s="83"/>
      <c r="F817" s="83"/>
      <c r="G817" s="83"/>
      <c r="H817" s="83"/>
      <c r="I817" s="83"/>
      <c r="J817" s="83"/>
      <c r="K817" s="83"/>
      <c r="L817" s="83"/>
      <c r="M817" s="83"/>
      <c r="N817" s="83"/>
      <c r="O817" s="83"/>
    </row>
    <row r="818">
      <c r="A818" s="83"/>
      <c r="B818" s="83"/>
      <c r="C818" s="83"/>
      <c r="D818" s="83"/>
      <c r="E818" s="83"/>
      <c r="F818" s="83"/>
      <c r="G818" s="83"/>
      <c r="H818" s="83"/>
      <c r="I818" s="83"/>
      <c r="J818" s="83"/>
      <c r="K818" s="83"/>
      <c r="L818" s="83"/>
      <c r="M818" s="83"/>
      <c r="N818" s="83"/>
      <c r="O818" s="83"/>
    </row>
    <row r="819">
      <c r="A819" s="83"/>
      <c r="B819" s="83"/>
      <c r="C819" s="83"/>
      <c r="D819" s="83"/>
      <c r="E819" s="83"/>
      <c r="F819" s="83"/>
      <c r="G819" s="83"/>
      <c r="H819" s="83"/>
      <c r="I819" s="83"/>
      <c r="J819" s="83"/>
      <c r="K819" s="83"/>
      <c r="L819" s="83"/>
      <c r="M819" s="83"/>
      <c r="N819" s="83"/>
      <c r="O819" s="83"/>
    </row>
    <row r="820">
      <c r="A820" s="83"/>
      <c r="B820" s="83"/>
      <c r="C820" s="83"/>
      <c r="D820" s="83"/>
      <c r="E820" s="83"/>
      <c r="F820" s="83"/>
      <c r="G820" s="83"/>
      <c r="H820" s="83"/>
      <c r="I820" s="83"/>
      <c r="J820" s="83"/>
      <c r="K820" s="83"/>
      <c r="L820" s="83"/>
      <c r="M820" s="83"/>
      <c r="N820" s="83"/>
      <c r="O820" s="83"/>
    </row>
    <row r="821">
      <c r="A821" s="83"/>
      <c r="B821" s="83"/>
      <c r="C821" s="83"/>
      <c r="D821" s="83"/>
      <c r="E821" s="83"/>
      <c r="F821" s="83"/>
      <c r="G821" s="83"/>
      <c r="H821" s="83"/>
      <c r="I821" s="83"/>
      <c r="J821" s="83"/>
      <c r="K821" s="83"/>
      <c r="L821" s="83"/>
      <c r="M821" s="83"/>
      <c r="N821" s="83"/>
      <c r="O821" s="83"/>
    </row>
    <row r="822">
      <c r="A822" s="83"/>
      <c r="B822" s="83"/>
      <c r="C822" s="83"/>
      <c r="D822" s="83"/>
      <c r="E822" s="83"/>
      <c r="F822" s="83"/>
      <c r="G822" s="83"/>
      <c r="H822" s="83"/>
      <c r="I822" s="83"/>
      <c r="J822" s="83"/>
      <c r="K822" s="83"/>
      <c r="L822" s="83"/>
      <c r="M822" s="83"/>
      <c r="N822" s="83"/>
      <c r="O822" s="83"/>
    </row>
    <row r="823">
      <c r="A823" s="83"/>
      <c r="B823" s="83"/>
      <c r="C823" s="83"/>
      <c r="D823" s="83"/>
      <c r="E823" s="83"/>
      <c r="F823" s="83"/>
      <c r="G823" s="83"/>
      <c r="H823" s="83"/>
      <c r="I823" s="83"/>
      <c r="J823" s="83"/>
      <c r="K823" s="83"/>
      <c r="L823" s="83"/>
      <c r="M823" s="83"/>
      <c r="N823" s="83"/>
      <c r="O823" s="83"/>
    </row>
    <row r="824">
      <c r="A824" s="83"/>
      <c r="B824" s="83"/>
      <c r="C824" s="83"/>
      <c r="D824" s="83"/>
      <c r="E824" s="83"/>
      <c r="F824" s="83"/>
      <c r="G824" s="83"/>
      <c r="H824" s="83"/>
      <c r="I824" s="83"/>
      <c r="J824" s="83"/>
      <c r="K824" s="83"/>
      <c r="L824" s="83"/>
      <c r="M824" s="83"/>
      <c r="N824" s="83"/>
      <c r="O824" s="83"/>
    </row>
    <row r="825">
      <c r="A825" s="83"/>
      <c r="B825" s="83"/>
      <c r="C825" s="83"/>
      <c r="D825" s="83"/>
      <c r="E825" s="83"/>
      <c r="F825" s="83"/>
      <c r="G825" s="83"/>
      <c r="H825" s="83"/>
      <c r="I825" s="83"/>
      <c r="J825" s="83"/>
      <c r="K825" s="83"/>
      <c r="L825" s="83"/>
      <c r="M825" s="83"/>
      <c r="N825" s="83"/>
      <c r="O825" s="83"/>
    </row>
    <row r="826">
      <c r="A826" s="83"/>
      <c r="B826" s="83"/>
      <c r="C826" s="83"/>
      <c r="D826" s="83"/>
      <c r="E826" s="83"/>
      <c r="F826" s="83"/>
      <c r="G826" s="83"/>
      <c r="H826" s="83"/>
      <c r="I826" s="83"/>
      <c r="J826" s="83"/>
      <c r="K826" s="83"/>
      <c r="L826" s="83"/>
      <c r="M826" s="83"/>
      <c r="N826" s="83"/>
      <c r="O826" s="83"/>
    </row>
    <row r="827">
      <c r="A827" s="83"/>
      <c r="B827" s="83"/>
      <c r="C827" s="83"/>
      <c r="D827" s="83"/>
      <c r="E827" s="83"/>
      <c r="F827" s="83"/>
      <c r="G827" s="83"/>
      <c r="H827" s="83"/>
      <c r="I827" s="83"/>
      <c r="J827" s="83"/>
      <c r="K827" s="83"/>
      <c r="L827" s="83"/>
      <c r="M827" s="83"/>
      <c r="N827" s="83"/>
      <c r="O827" s="83"/>
    </row>
    <row r="828">
      <c r="A828" s="83"/>
      <c r="B828" s="83"/>
      <c r="C828" s="83"/>
      <c r="D828" s="83"/>
      <c r="E828" s="83"/>
      <c r="F828" s="83"/>
      <c r="G828" s="83"/>
      <c r="H828" s="83"/>
      <c r="I828" s="83"/>
      <c r="J828" s="83"/>
      <c r="K828" s="83"/>
      <c r="L828" s="83"/>
      <c r="M828" s="83"/>
      <c r="N828" s="83"/>
      <c r="O828" s="83"/>
    </row>
    <row r="829">
      <c r="A829" s="83"/>
      <c r="B829" s="83"/>
      <c r="C829" s="83"/>
      <c r="D829" s="83"/>
      <c r="E829" s="83"/>
      <c r="F829" s="83"/>
      <c r="G829" s="83"/>
      <c r="H829" s="83"/>
      <c r="I829" s="83"/>
      <c r="J829" s="83"/>
      <c r="K829" s="83"/>
      <c r="L829" s="83"/>
      <c r="M829" s="83"/>
      <c r="N829" s="83"/>
      <c r="O829" s="83"/>
    </row>
    <row r="830">
      <c r="A830" s="83"/>
      <c r="B830" s="83"/>
      <c r="C830" s="83"/>
      <c r="D830" s="83"/>
      <c r="E830" s="83"/>
      <c r="F830" s="83"/>
      <c r="G830" s="83"/>
      <c r="H830" s="83"/>
      <c r="I830" s="83"/>
      <c r="J830" s="83"/>
      <c r="K830" s="83"/>
      <c r="L830" s="83"/>
      <c r="M830" s="83"/>
      <c r="N830" s="83"/>
      <c r="O830" s="83"/>
    </row>
    <row r="831">
      <c r="A831" s="83"/>
      <c r="B831" s="83"/>
      <c r="C831" s="83"/>
      <c r="D831" s="83"/>
      <c r="E831" s="83"/>
      <c r="F831" s="83"/>
      <c r="G831" s="83"/>
      <c r="H831" s="83"/>
      <c r="I831" s="83"/>
      <c r="J831" s="83"/>
      <c r="K831" s="83"/>
      <c r="L831" s="83"/>
      <c r="M831" s="83"/>
      <c r="N831" s="83"/>
      <c r="O831" s="83"/>
    </row>
    <row r="832">
      <c r="A832" s="83"/>
      <c r="B832" s="83"/>
      <c r="C832" s="83"/>
      <c r="D832" s="83"/>
      <c r="E832" s="83"/>
      <c r="F832" s="83"/>
      <c r="G832" s="83"/>
      <c r="H832" s="83"/>
      <c r="I832" s="83"/>
      <c r="J832" s="83"/>
      <c r="K832" s="83"/>
      <c r="L832" s="83"/>
      <c r="M832" s="83"/>
      <c r="N832" s="83"/>
      <c r="O832" s="83"/>
    </row>
    <row r="833">
      <c r="A833" s="83"/>
      <c r="B833" s="83"/>
      <c r="C833" s="83"/>
      <c r="D833" s="83"/>
      <c r="E833" s="83"/>
      <c r="F833" s="83"/>
      <c r="G833" s="83"/>
      <c r="H833" s="83"/>
      <c r="I833" s="83"/>
      <c r="J833" s="83"/>
      <c r="K833" s="83"/>
      <c r="L833" s="83"/>
      <c r="M833" s="83"/>
      <c r="N833" s="83"/>
      <c r="O833" s="83"/>
    </row>
    <row r="834">
      <c r="A834" s="83"/>
      <c r="B834" s="83"/>
      <c r="C834" s="83"/>
      <c r="D834" s="83"/>
      <c r="E834" s="83"/>
      <c r="F834" s="83"/>
      <c r="G834" s="83"/>
      <c r="H834" s="83"/>
      <c r="I834" s="83"/>
      <c r="J834" s="83"/>
      <c r="K834" s="83"/>
      <c r="L834" s="83"/>
      <c r="M834" s="83"/>
      <c r="N834" s="83"/>
      <c r="O834" s="83"/>
    </row>
    <row r="835">
      <c r="A835" s="83"/>
      <c r="B835" s="83"/>
      <c r="C835" s="83"/>
      <c r="D835" s="83"/>
      <c r="E835" s="83"/>
      <c r="F835" s="83"/>
      <c r="G835" s="83"/>
      <c r="H835" s="83"/>
      <c r="I835" s="83"/>
      <c r="J835" s="83"/>
      <c r="K835" s="83"/>
      <c r="L835" s="83"/>
      <c r="M835" s="83"/>
      <c r="N835" s="83"/>
      <c r="O835" s="83"/>
    </row>
    <row r="836">
      <c r="A836" s="83"/>
      <c r="B836" s="83"/>
      <c r="C836" s="83"/>
      <c r="D836" s="83"/>
      <c r="E836" s="83"/>
      <c r="F836" s="83"/>
      <c r="G836" s="83"/>
      <c r="H836" s="83"/>
      <c r="I836" s="83"/>
      <c r="J836" s="83"/>
      <c r="K836" s="83"/>
      <c r="L836" s="83"/>
      <c r="M836" s="83"/>
      <c r="N836" s="83"/>
      <c r="O836" s="83"/>
    </row>
    <row r="837">
      <c r="A837" s="83"/>
      <c r="B837" s="83"/>
      <c r="C837" s="83"/>
      <c r="D837" s="83"/>
      <c r="E837" s="83"/>
      <c r="F837" s="83"/>
      <c r="G837" s="83"/>
      <c r="H837" s="83"/>
      <c r="I837" s="83"/>
      <c r="J837" s="83"/>
      <c r="K837" s="83"/>
      <c r="L837" s="83"/>
      <c r="M837" s="83"/>
      <c r="N837" s="83"/>
      <c r="O837" s="83"/>
    </row>
    <row r="838">
      <c r="A838" s="83"/>
      <c r="B838" s="83"/>
      <c r="C838" s="83"/>
      <c r="D838" s="83"/>
      <c r="E838" s="83"/>
      <c r="F838" s="83"/>
      <c r="G838" s="83"/>
      <c r="H838" s="83"/>
      <c r="I838" s="83"/>
      <c r="J838" s="83"/>
      <c r="K838" s="83"/>
      <c r="L838" s="83"/>
      <c r="M838" s="83"/>
      <c r="N838" s="83"/>
      <c r="O838" s="83"/>
    </row>
    <row r="839">
      <c r="A839" s="83"/>
      <c r="B839" s="83"/>
      <c r="C839" s="83"/>
      <c r="D839" s="83"/>
      <c r="E839" s="83"/>
      <c r="F839" s="83"/>
      <c r="G839" s="83"/>
      <c r="H839" s="83"/>
      <c r="I839" s="83"/>
      <c r="J839" s="83"/>
      <c r="K839" s="83"/>
      <c r="L839" s="83"/>
      <c r="M839" s="83"/>
      <c r="N839" s="83"/>
      <c r="O839" s="83"/>
    </row>
    <row r="840">
      <c r="A840" s="83"/>
      <c r="B840" s="83"/>
      <c r="C840" s="83"/>
      <c r="D840" s="83"/>
      <c r="E840" s="83"/>
      <c r="F840" s="83"/>
      <c r="G840" s="83"/>
      <c r="H840" s="83"/>
      <c r="I840" s="83"/>
      <c r="J840" s="83"/>
      <c r="K840" s="83"/>
      <c r="L840" s="83"/>
      <c r="M840" s="83"/>
      <c r="N840" s="83"/>
      <c r="O840" s="83"/>
    </row>
    <row r="841">
      <c r="A841" s="83"/>
      <c r="B841" s="83"/>
      <c r="C841" s="83"/>
      <c r="D841" s="83"/>
      <c r="E841" s="83"/>
      <c r="F841" s="83"/>
      <c r="G841" s="83"/>
      <c r="H841" s="83"/>
      <c r="I841" s="83"/>
      <c r="J841" s="83"/>
      <c r="K841" s="83"/>
      <c r="L841" s="83"/>
      <c r="M841" s="83"/>
      <c r="N841" s="83"/>
      <c r="O841" s="83"/>
    </row>
    <row r="842">
      <c r="A842" s="83"/>
      <c r="B842" s="83"/>
      <c r="C842" s="83"/>
      <c r="D842" s="83"/>
      <c r="E842" s="83"/>
      <c r="F842" s="83"/>
      <c r="G842" s="83"/>
      <c r="H842" s="83"/>
      <c r="I842" s="83"/>
      <c r="J842" s="83"/>
      <c r="K842" s="83"/>
      <c r="L842" s="83"/>
      <c r="M842" s="83"/>
      <c r="N842" s="83"/>
      <c r="O842" s="83"/>
    </row>
    <row r="843">
      <c r="A843" s="83"/>
      <c r="B843" s="83"/>
      <c r="C843" s="83"/>
      <c r="D843" s="83"/>
      <c r="E843" s="83"/>
      <c r="F843" s="83"/>
      <c r="G843" s="83"/>
      <c r="H843" s="83"/>
      <c r="I843" s="83"/>
      <c r="J843" s="83"/>
      <c r="K843" s="83"/>
      <c r="L843" s="83"/>
      <c r="M843" s="83"/>
      <c r="N843" s="83"/>
      <c r="O843" s="83"/>
    </row>
    <row r="844">
      <c r="A844" s="83"/>
      <c r="B844" s="83"/>
      <c r="C844" s="83"/>
      <c r="D844" s="83"/>
      <c r="E844" s="83"/>
      <c r="F844" s="83"/>
      <c r="G844" s="83"/>
      <c r="H844" s="83"/>
      <c r="I844" s="83"/>
      <c r="J844" s="83"/>
      <c r="K844" s="83"/>
      <c r="L844" s="83"/>
      <c r="M844" s="83"/>
      <c r="N844" s="83"/>
      <c r="O844" s="83"/>
    </row>
    <row r="845">
      <c r="A845" s="83"/>
      <c r="B845" s="83"/>
      <c r="C845" s="83"/>
      <c r="D845" s="83"/>
      <c r="E845" s="83"/>
      <c r="F845" s="83"/>
      <c r="G845" s="83"/>
      <c r="H845" s="83"/>
      <c r="I845" s="83"/>
      <c r="J845" s="83"/>
      <c r="K845" s="83"/>
      <c r="L845" s="83"/>
      <c r="M845" s="83"/>
      <c r="N845" s="83"/>
      <c r="O845" s="83"/>
    </row>
    <row r="846">
      <c r="A846" s="83"/>
      <c r="B846" s="83"/>
      <c r="C846" s="83"/>
      <c r="D846" s="83"/>
      <c r="E846" s="83"/>
      <c r="F846" s="83"/>
      <c r="G846" s="83"/>
      <c r="H846" s="83"/>
      <c r="I846" s="83"/>
      <c r="J846" s="83"/>
      <c r="K846" s="83"/>
      <c r="L846" s="83"/>
      <c r="M846" s="83"/>
      <c r="N846" s="83"/>
      <c r="O846" s="83"/>
    </row>
    <row r="847">
      <c r="A847" s="83"/>
      <c r="B847" s="83"/>
      <c r="C847" s="83"/>
      <c r="D847" s="83"/>
      <c r="E847" s="83"/>
      <c r="F847" s="83"/>
      <c r="G847" s="83"/>
      <c r="H847" s="83"/>
      <c r="I847" s="83"/>
      <c r="J847" s="83"/>
      <c r="K847" s="83"/>
      <c r="L847" s="83"/>
      <c r="M847" s="83"/>
      <c r="N847" s="83"/>
      <c r="O847" s="83"/>
    </row>
    <row r="848">
      <c r="A848" s="83"/>
      <c r="B848" s="83"/>
      <c r="C848" s="83"/>
      <c r="D848" s="83"/>
      <c r="E848" s="83"/>
      <c r="F848" s="83"/>
      <c r="G848" s="83"/>
      <c r="H848" s="83"/>
      <c r="I848" s="83"/>
      <c r="J848" s="83"/>
      <c r="K848" s="83"/>
      <c r="L848" s="83"/>
      <c r="M848" s="83"/>
      <c r="N848" s="83"/>
      <c r="O848" s="83"/>
    </row>
    <row r="849">
      <c r="A849" s="83"/>
      <c r="B849" s="83"/>
      <c r="C849" s="83"/>
      <c r="D849" s="83"/>
      <c r="E849" s="83"/>
      <c r="F849" s="83"/>
      <c r="G849" s="83"/>
      <c r="H849" s="83"/>
      <c r="I849" s="83"/>
      <c r="J849" s="83"/>
      <c r="K849" s="83"/>
      <c r="L849" s="83"/>
      <c r="M849" s="83"/>
      <c r="N849" s="83"/>
      <c r="O849" s="83"/>
    </row>
    <row r="850">
      <c r="A850" s="83"/>
      <c r="B850" s="83"/>
      <c r="C850" s="83"/>
      <c r="D850" s="83"/>
      <c r="E850" s="83"/>
      <c r="F850" s="83"/>
      <c r="G850" s="83"/>
      <c r="H850" s="83"/>
      <c r="I850" s="83"/>
      <c r="J850" s="83"/>
      <c r="K850" s="83"/>
      <c r="L850" s="83"/>
      <c r="M850" s="83"/>
      <c r="N850" s="83"/>
      <c r="O850" s="83"/>
    </row>
    <row r="851">
      <c r="A851" s="83"/>
      <c r="B851" s="83"/>
      <c r="C851" s="83"/>
      <c r="D851" s="83"/>
      <c r="E851" s="83"/>
      <c r="F851" s="83"/>
      <c r="G851" s="83"/>
      <c r="H851" s="83"/>
      <c r="I851" s="83"/>
      <c r="J851" s="83"/>
      <c r="K851" s="83"/>
      <c r="L851" s="83"/>
      <c r="M851" s="83"/>
      <c r="N851" s="83"/>
      <c r="O851" s="83"/>
    </row>
    <row r="852">
      <c r="A852" s="83"/>
      <c r="B852" s="83"/>
      <c r="C852" s="83"/>
      <c r="D852" s="83"/>
      <c r="E852" s="83"/>
      <c r="F852" s="83"/>
      <c r="G852" s="83"/>
      <c r="H852" s="83"/>
      <c r="I852" s="83"/>
      <c r="J852" s="83"/>
      <c r="K852" s="83"/>
      <c r="L852" s="83"/>
      <c r="M852" s="83"/>
      <c r="N852" s="83"/>
      <c r="O852" s="83"/>
    </row>
    <row r="853">
      <c r="A853" s="83"/>
      <c r="B853" s="83"/>
      <c r="C853" s="83"/>
      <c r="D853" s="83"/>
      <c r="E853" s="83"/>
      <c r="F853" s="83"/>
      <c r="G853" s="83"/>
      <c r="H853" s="83"/>
      <c r="I853" s="83"/>
      <c r="J853" s="83"/>
      <c r="K853" s="83"/>
      <c r="L853" s="83"/>
      <c r="M853" s="83"/>
      <c r="N853" s="83"/>
      <c r="O853" s="83"/>
    </row>
    <row r="854">
      <c r="A854" s="83"/>
      <c r="B854" s="83"/>
      <c r="C854" s="83"/>
      <c r="D854" s="83"/>
      <c r="E854" s="83"/>
      <c r="F854" s="83"/>
      <c r="G854" s="83"/>
      <c r="H854" s="83"/>
      <c r="I854" s="83"/>
      <c r="J854" s="83"/>
      <c r="K854" s="83"/>
      <c r="L854" s="83"/>
      <c r="M854" s="83"/>
      <c r="N854" s="83"/>
      <c r="O854" s="83"/>
    </row>
    <row r="855">
      <c r="A855" s="83"/>
      <c r="B855" s="83"/>
      <c r="C855" s="83"/>
      <c r="D855" s="83"/>
      <c r="E855" s="83"/>
      <c r="F855" s="83"/>
      <c r="G855" s="83"/>
      <c r="H855" s="83"/>
      <c r="I855" s="83"/>
      <c r="J855" s="83"/>
      <c r="K855" s="83"/>
      <c r="L855" s="83"/>
      <c r="M855" s="83"/>
      <c r="N855" s="83"/>
      <c r="O855" s="83"/>
    </row>
    <row r="856">
      <c r="A856" s="83"/>
      <c r="B856" s="83"/>
      <c r="C856" s="83"/>
      <c r="D856" s="83"/>
      <c r="E856" s="83"/>
      <c r="F856" s="83"/>
      <c r="G856" s="83"/>
      <c r="H856" s="83"/>
      <c r="I856" s="83"/>
      <c r="J856" s="83"/>
      <c r="K856" s="83"/>
      <c r="L856" s="83"/>
      <c r="M856" s="83"/>
      <c r="N856" s="83"/>
      <c r="O856" s="83"/>
    </row>
    <row r="857">
      <c r="A857" s="83"/>
      <c r="B857" s="83"/>
      <c r="C857" s="83"/>
      <c r="D857" s="83"/>
      <c r="E857" s="83"/>
      <c r="F857" s="83"/>
      <c r="G857" s="83"/>
      <c r="H857" s="83"/>
      <c r="I857" s="83"/>
      <c r="J857" s="83"/>
      <c r="K857" s="83"/>
      <c r="L857" s="83"/>
      <c r="M857" s="83"/>
      <c r="N857" s="83"/>
      <c r="O857" s="83"/>
    </row>
    <row r="858">
      <c r="A858" s="83"/>
      <c r="B858" s="83"/>
      <c r="C858" s="83"/>
      <c r="D858" s="83"/>
      <c r="E858" s="83"/>
      <c r="F858" s="83"/>
      <c r="G858" s="83"/>
      <c r="H858" s="83"/>
      <c r="I858" s="83"/>
      <c r="J858" s="83"/>
      <c r="K858" s="83"/>
      <c r="L858" s="83"/>
      <c r="M858" s="83"/>
      <c r="N858" s="83"/>
      <c r="O858" s="83"/>
    </row>
    <row r="859">
      <c r="A859" s="83"/>
      <c r="B859" s="83"/>
      <c r="C859" s="83"/>
      <c r="D859" s="83"/>
      <c r="E859" s="83"/>
      <c r="F859" s="83"/>
      <c r="G859" s="83"/>
      <c r="H859" s="83"/>
      <c r="I859" s="83"/>
      <c r="J859" s="83"/>
      <c r="K859" s="83"/>
      <c r="L859" s="83"/>
      <c r="M859" s="83"/>
      <c r="N859" s="83"/>
      <c r="O859" s="83"/>
    </row>
    <row r="860">
      <c r="A860" s="83"/>
      <c r="B860" s="83"/>
      <c r="C860" s="83"/>
      <c r="D860" s="83"/>
      <c r="E860" s="83"/>
      <c r="F860" s="83"/>
      <c r="G860" s="83"/>
      <c r="H860" s="83"/>
      <c r="I860" s="83"/>
      <c r="J860" s="83"/>
      <c r="K860" s="83"/>
      <c r="L860" s="83"/>
      <c r="M860" s="83"/>
      <c r="N860" s="83"/>
      <c r="O860" s="83"/>
    </row>
    <row r="861">
      <c r="A861" s="83"/>
      <c r="B861" s="83"/>
      <c r="C861" s="83"/>
      <c r="D861" s="83"/>
      <c r="E861" s="83"/>
      <c r="F861" s="83"/>
      <c r="G861" s="83"/>
      <c r="H861" s="83"/>
      <c r="I861" s="83"/>
      <c r="J861" s="83"/>
      <c r="K861" s="83"/>
      <c r="L861" s="83"/>
      <c r="M861" s="83"/>
      <c r="N861" s="83"/>
      <c r="O861" s="83"/>
    </row>
    <row r="862">
      <c r="A862" s="83"/>
      <c r="B862" s="83"/>
      <c r="C862" s="83"/>
      <c r="D862" s="83"/>
      <c r="E862" s="83"/>
      <c r="F862" s="83"/>
      <c r="G862" s="83"/>
      <c r="H862" s="83"/>
      <c r="I862" s="83"/>
      <c r="J862" s="83"/>
      <c r="K862" s="83"/>
      <c r="L862" s="83"/>
      <c r="M862" s="83"/>
      <c r="N862" s="83"/>
      <c r="O862" s="83"/>
    </row>
    <row r="863">
      <c r="A863" s="83"/>
      <c r="B863" s="83"/>
      <c r="C863" s="83"/>
      <c r="D863" s="83"/>
      <c r="E863" s="83"/>
      <c r="F863" s="83"/>
      <c r="G863" s="83"/>
      <c r="H863" s="83"/>
      <c r="I863" s="83"/>
      <c r="J863" s="83"/>
      <c r="K863" s="83"/>
      <c r="L863" s="83"/>
      <c r="M863" s="83"/>
      <c r="N863" s="83"/>
      <c r="O863" s="83"/>
    </row>
    <row r="864">
      <c r="A864" s="83"/>
      <c r="B864" s="83"/>
      <c r="C864" s="83"/>
      <c r="D864" s="83"/>
      <c r="E864" s="83"/>
      <c r="F864" s="83"/>
      <c r="G864" s="83"/>
      <c r="H864" s="83"/>
      <c r="I864" s="83"/>
      <c r="J864" s="83"/>
      <c r="K864" s="83"/>
      <c r="L864" s="83"/>
      <c r="M864" s="83"/>
      <c r="N864" s="83"/>
      <c r="O864" s="83"/>
    </row>
    <row r="865">
      <c r="A865" s="83"/>
      <c r="B865" s="83"/>
      <c r="C865" s="83"/>
      <c r="D865" s="83"/>
      <c r="E865" s="83"/>
      <c r="F865" s="83"/>
      <c r="G865" s="83"/>
      <c r="H865" s="83"/>
      <c r="I865" s="83"/>
      <c r="J865" s="83"/>
      <c r="K865" s="83"/>
      <c r="L865" s="83"/>
      <c r="M865" s="83"/>
      <c r="N865" s="83"/>
      <c r="O865" s="83"/>
    </row>
    <row r="866">
      <c r="A866" s="83"/>
      <c r="B866" s="83"/>
      <c r="C866" s="83"/>
      <c r="D866" s="83"/>
      <c r="E866" s="83"/>
      <c r="F866" s="83"/>
      <c r="G866" s="83"/>
      <c r="H866" s="83"/>
      <c r="I866" s="83"/>
      <c r="J866" s="83"/>
      <c r="K866" s="83"/>
      <c r="L866" s="83"/>
      <c r="M866" s="83"/>
      <c r="N866" s="83"/>
      <c r="O866" s="83"/>
    </row>
    <row r="867">
      <c r="A867" s="83"/>
      <c r="B867" s="83"/>
      <c r="C867" s="83"/>
      <c r="D867" s="83"/>
      <c r="E867" s="83"/>
      <c r="F867" s="83"/>
      <c r="G867" s="83"/>
      <c r="H867" s="83"/>
      <c r="I867" s="83"/>
      <c r="J867" s="83"/>
      <c r="K867" s="83"/>
      <c r="L867" s="83"/>
      <c r="M867" s="83"/>
      <c r="N867" s="83"/>
      <c r="O867" s="83"/>
    </row>
    <row r="868">
      <c r="A868" s="83"/>
      <c r="B868" s="83"/>
      <c r="C868" s="83"/>
      <c r="D868" s="83"/>
      <c r="E868" s="83"/>
      <c r="F868" s="83"/>
      <c r="G868" s="83"/>
      <c r="H868" s="83"/>
      <c r="I868" s="83"/>
      <c r="J868" s="83"/>
      <c r="K868" s="83"/>
      <c r="L868" s="83"/>
      <c r="M868" s="83"/>
      <c r="N868" s="83"/>
      <c r="O868" s="83"/>
    </row>
    <row r="869">
      <c r="A869" s="83"/>
      <c r="B869" s="83"/>
      <c r="C869" s="83"/>
      <c r="D869" s="83"/>
      <c r="E869" s="83"/>
      <c r="F869" s="83"/>
      <c r="G869" s="83"/>
      <c r="H869" s="83"/>
      <c r="I869" s="83"/>
      <c r="J869" s="83"/>
      <c r="K869" s="83"/>
      <c r="L869" s="83"/>
      <c r="M869" s="83"/>
      <c r="N869" s="83"/>
      <c r="O869" s="83"/>
    </row>
    <row r="870">
      <c r="A870" s="83"/>
      <c r="B870" s="83"/>
      <c r="C870" s="83"/>
      <c r="D870" s="83"/>
      <c r="E870" s="83"/>
      <c r="F870" s="83"/>
      <c r="G870" s="83"/>
      <c r="H870" s="83"/>
      <c r="I870" s="83"/>
      <c r="J870" s="83"/>
      <c r="K870" s="83"/>
      <c r="L870" s="83"/>
      <c r="M870" s="83"/>
      <c r="N870" s="83"/>
      <c r="O870" s="83"/>
    </row>
    <row r="871">
      <c r="A871" s="83"/>
      <c r="B871" s="83"/>
      <c r="C871" s="83"/>
      <c r="D871" s="83"/>
      <c r="E871" s="83"/>
      <c r="F871" s="83"/>
      <c r="G871" s="83"/>
      <c r="H871" s="83"/>
      <c r="I871" s="83"/>
      <c r="J871" s="83"/>
      <c r="K871" s="83"/>
      <c r="L871" s="83"/>
      <c r="M871" s="83"/>
      <c r="N871" s="83"/>
      <c r="O871" s="83"/>
    </row>
    <row r="872">
      <c r="A872" s="83"/>
      <c r="B872" s="83"/>
      <c r="C872" s="83"/>
      <c r="D872" s="83"/>
      <c r="E872" s="83"/>
      <c r="F872" s="83"/>
      <c r="G872" s="83"/>
      <c r="H872" s="83"/>
      <c r="I872" s="83"/>
      <c r="J872" s="83"/>
      <c r="K872" s="83"/>
      <c r="L872" s="83"/>
      <c r="M872" s="83"/>
      <c r="N872" s="83"/>
      <c r="O872" s="83"/>
    </row>
    <row r="873">
      <c r="A873" s="83"/>
      <c r="B873" s="83"/>
      <c r="C873" s="83"/>
      <c r="D873" s="83"/>
      <c r="E873" s="83"/>
      <c r="F873" s="83"/>
      <c r="G873" s="83"/>
      <c r="H873" s="83"/>
      <c r="I873" s="83"/>
      <c r="J873" s="83"/>
      <c r="K873" s="83"/>
      <c r="L873" s="83"/>
      <c r="M873" s="83"/>
      <c r="N873" s="83"/>
      <c r="O873" s="83"/>
    </row>
    <row r="874">
      <c r="A874" s="83"/>
      <c r="B874" s="83"/>
      <c r="C874" s="83"/>
      <c r="D874" s="83"/>
      <c r="E874" s="83"/>
      <c r="F874" s="83"/>
      <c r="G874" s="83"/>
      <c r="H874" s="83"/>
      <c r="I874" s="83"/>
      <c r="J874" s="83"/>
      <c r="K874" s="83"/>
      <c r="L874" s="83"/>
      <c r="M874" s="83"/>
      <c r="N874" s="83"/>
      <c r="O874" s="83"/>
    </row>
    <row r="875">
      <c r="A875" s="83"/>
      <c r="B875" s="83"/>
      <c r="C875" s="83"/>
      <c r="D875" s="83"/>
      <c r="E875" s="83"/>
      <c r="F875" s="83"/>
      <c r="G875" s="83"/>
      <c r="H875" s="83"/>
      <c r="I875" s="83"/>
      <c r="J875" s="83"/>
      <c r="K875" s="83"/>
      <c r="L875" s="83"/>
      <c r="M875" s="83"/>
      <c r="N875" s="83"/>
      <c r="O875" s="83"/>
    </row>
    <row r="876">
      <c r="A876" s="83"/>
      <c r="B876" s="83"/>
      <c r="C876" s="83"/>
      <c r="D876" s="83"/>
      <c r="E876" s="83"/>
      <c r="F876" s="83"/>
      <c r="G876" s="83"/>
      <c r="H876" s="83"/>
      <c r="I876" s="83"/>
      <c r="J876" s="83"/>
      <c r="K876" s="83"/>
      <c r="L876" s="83"/>
      <c r="M876" s="83"/>
      <c r="N876" s="83"/>
      <c r="O876" s="83"/>
    </row>
    <row r="877">
      <c r="A877" s="83"/>
      <c r="B877" s="83"/>
      <c r="C877" s="83"/>
      <c r="D877" s="83"/>
      <c r="E877" s="83"/>
      <c r="F877" s="83"/>
      <c r="G877" s="83"/>
      <c r="H877" s="83"/>
      <c r="I877" s="83"/>
      <c r="J877" s="83"/>
      <c r="K877" s="83"/>
      <c r="L877" s="83"/>
      <c r="M877" s="83"/>
      <c r="N877" s="83"/>
      <c r="O877" s="83"/>
    </row>
    <row r="878">
      <c r="A878" s="83"/>
      <c r="B878" s="83"/>
      <c r="C878" s="83"/>
      <c r="D878" s="83"/>
      <c r="E878" s="83"/>
      <c r="F878" s="83"/>
      <c r="G878" s="83"/>
      <c r="H878" s="83"/>
      <c r="I878" s="83"/>
      <c r="J878" s="83"/>
      <c r="K878" s="83"/>
      <c r="L878" s="83"/>
      <c r="M878" s="83"/>
      <c r="N878" s="83"/>
      <c r="O878" s="83"/>
    </row>
    <row r="879">
      <c r="A879" s="83"/>
      <c r="B879" s="83"/>
      <c r="C879" s="83"/>
      <c r="D879" s="83"/>
      <c r="E879" s="83"/>
      <c r="F879" s="83"/>
      <c r="G879" s="83"/>
      <c r="H879" s="83"/>
      <c r="I879" s="83"/>
      <c r="J879" s="83"/>
      <c r="K879" s="83"/>
      <c r="L879" s="83"/>
      <c r="M879" s="83"/>
      <c r="N879" s="83"/>
      <c r="O879" s="83"/>
    </row>
    <row r="880">
      <c r="A880" s="83"/>
      <c r="B880" s="83"/>
      <c r="C880" s="83"/>
      <c r="D880" s="83"/>
      <c r="E880" s="83"/>
      <c r="F880" s="83"/>
      <c r="G880" s="83"/>
      <c r="H880" s="83"/>
      <c r="I880" s="83"/>
      <c r="J880" s="83"/>
      <c r="K880" s="83"/>
      <c r="L880" s="83"/>
      <c r="M880" s="83"/>
      <c r="N880" s="83"/>
      <c r="O880" s="83"/>
    </row>
    <row r="881">
      <c r="A881" s="83"/>
      <c r="B881" s="83"/>
      <c r="C881" s="83"/>
      <c r="D881" s="83"/>
      <c r="E881" s="83"/>
      <c r="F881" s="83"/>
      <c r="G881" s="83"/>
      <c r="H881" s="83"/>
      <c r="I881" s="83"/>
      <c r="J881" s="83"/>
      <c r="K881" s="83"/>
      <c r="L881" s="83"/>
      <c r="M881" s="83"/>
      <c r="N881" s="83"/>
      <c r="O881" s="83"/>
    </row>
    <row r="882">
      <c r="A882" s="83"/>
      <c r="B882" s="83"/>
      <c r="C882" s="83"/>
      <c r="D882" s="83"/>
      <c r="E882" s="83"/>
      <c r="F882" s="83"/>
      <c r="G882" s="83"/>
      <c r="H882" s="83"/>
      <c r="I882" s="83"/>
      <c r="J882" s="83"/>
      <c r="K882" s="83"/>
      <c r="L882" s="83"/>
      <c r="M882" s="83"/>
      <c r="N882" s="83"/>
      <c r="O882" s="83"/>
    </row>
    <row r="883">
      <c r="A883" s="83"/>
      <c r="B883" s="83"/>
      <c r="C883" s="83"/>
      <c r="D883" s="83"/>
      <c r="E883" s="83"/>
      <c r="F883" s="83"/>
      <c r="G883" s="83"/>
      <c r="H883" s="83"/>
      <c r="I883" s="83"/>
      <c r="J883" s="83"/>
      <c r="K883" s="83"/>
      <c r="L883" s="83"/>
      <c r="M883" s="83"/>
      <c r="N883" s="83"/>
      <c r="O883" s="83"/>
    </row>
    <row r="884">
      <c r="A884" s="83"/>
      <c r="B884" s="83"/>
      <c r="C884" s="83"/>
      <c r="D884" s="83"/>
      <c r="E884" s="83"/>
      <c r="F884" s="83"/>
      <c r="G884" s="83"/>
      <c r="H884" s="83"/>
      <c r="I884" s="83"/>
      <c r="J884" s="83"/>
      <c r="K884" s="83"/>
      <c r="L884" s="83"/>
      <c r="M884" s="83"/>
      <c r="N884" s="83"/>
      <c r="O884" s="83"/>
    </row>
    <row r="885">
      <c r="A885" s="83"/>
      <c r="B885" s="83"/>
      <c r="C885" s="83"/>
      <c r="D885" s="83"/>
      <c r="E885" s="83"/>
      <c r="F885" s="83"/>
      <c r="G885" s="83"/>
      <c r="H885" s="83"/>
      <c r="I885" s="83"/>
      <c r="J885" s="83"/>
      <c r="K885" s="83"/>
      <c r="L885" s="83"/>
      <c r="M885" s="83"/>
      <c r="N885" s="83"/>
      <c r="O885" s="83"/>
    </row>
    <row r="886">
      <c r="A886" s="83"/>
      <c r="B886" s="83"/>
      <c r="C886" s="83"/>
      <c r="D886" s="83"/>
      <c r="E886" s="83"/>
      <c r="F886" s="83"/>
      <c r="G886" s="83"/>
      <c r="H886" s="83"/>
      <c r="I886" s="83"/>
      <c r="J886" s="83"/>
      <c r="K886" s="83"/>
      <c r="L886" s="83"/>
      <c r="M886" s="83"/>
      <c r="N886" s="83"/>
      <c r="O886" s="83"/>
    </row>
    <row r="887">
      <c r="A887" s="83"/>
      <c r="B887" s="83"/>
      <c r="C887" s="83"/>
      <c r="D887" s="83"/>
      <c r="E887" s="83"/>
      <c r="F887" s="83"/>
      <c r="G887" s="83"/>
      <c r="H887" s="83"/>
      <c r="I887" s="83"/>
      <c r="J887" s="83"/>
      <c r="K887" s="83"/>
      <c r="L887" s="83"/>
      <c r="M887" s="83"/>
      <c r="N887" s="83"/>
      <c r="O887" s="83"/>
    </row>
    <row r="888">
      <c r="A888" s="83"/>
      <c r="B888" s="83"/>
      <c r="C888" s="83"/>
      <c r="D888" s="83"/>
      <c r="E888" s="83"/>
      <c r="F888" s="83"/>
      <c r="G888" s="83"/>
      <c r="H888" s="83"/>
      <c r="I888" s="83"/>
      <c r="J888" s="83"/>
      <c r="K888" s="83"/>
      <c r="L888" s="83"/>
      <c r="M888" s="83"/>
      <c r="N888" s="83"/>
      <c r="O888" s="83"/>
    </row>
    <row r="889">
      <c r="A889" s="83"/>
      <c r="B889" s="83"/>
      <c r="C889" s="83"/>
      <c r="D889" s="83"/>
      <c r="E889" s="83"/>
      <c r="F889" s="83"/>
      <c r="G889" s="83"/>
      <c r="H889" s="83"/>
      <c r="I889" s="83"/>
      <c r="J889" s="83"/>
      <c r="K889" s="83"/>
      <c r="L889" s="83"/>
      <c r="M889" s="83"/>
      <c r="N889" s="83"/>
      <c r="O889" s="83"/>
    </row>
    <row r="890">
      <c r="A890" s="83"/>
      <c r="B890" s="83"/>
      <c r="C890" s="83"/>
      <c r="D890" s="83"/>
      <c r="E890" s="83"/>
      <c r="F890" s="83"/>
      <c r="G890" s="83"/>
      <c r="H890" s="83"/>
      <c r="I890" s="83"/>
      <c r="J890" s="83"/>
      <c r="K890" s="83"/>
      <c r="L890" s="83"/>
      <c r="M890" s="83"/>
      <c r="N890" s="83"/>
      <c r="O890" s="83"/>
    </row>
    <row r="891">
      <c r="A891" s="83"/>
      <c r="B891" s="83"/>
      <c r="C891" s="83"/>
      <c r="D891" s="83"/>
      <c r="E891" s="83"/>
      <c r="F891" s="83"/>
      <c r="G891" s="83"/>
      <c r="H891" s="83"/>
      <c r="I891" s="83"/>
      <c r="J891" s="83"/>
      <c r="K891" s="83"/>
      <c r="L891" s="83"/>
      <c r="M891" s="83"/>
      <c r="N891" s="83"/>
      <c r="O891" s="83"/>
    </row>
    <row r="892">
      <c r="A892" s="83"/>
      <c r="B892" s="83"/>
      <c r="C892" s="83"/>
      <c r="D892" s="83"/>
      <c r="E892" s="83"/>
      <c r="F892" s="83"/>
      <c r="G892" s="83"/>
      <c r="H892" s="83"/>
      <c r="I892" s="83"/>
      <c r="J892" s="83"/>
      <c r="K892" s="83"/>
      <c r="L892" s="83"/>
      <c r="M892" s="83"/>
      <c r="N892" s="83"/>
      <c r="O892" s="83"/>
    </row>
    <row r="893">
      <c r="A893" s="83"/>
      <c r="B893" s="83"/>
      <c r="C893" s="83"/>
      <c r="D893" s="83"/>
      <c r="E893" s="83"/>
      <c r="F893" s="83"/>
      <c r="G893" s="83"/>
      <c r="H893" s="83"/>
      <c r="I893" s="83"/>
      <c r="J893" s="83"/>
      <c r="K893" s="83"/>
      <c r="L893" s="83"/>
      <c r="M893" s="83"/>
      <c r="N893" s="83"/>
      <c r="O893" s="83"/>
    </row>
    <row r="894">
      <c r="A894" s="83"/>
      <c r="B894" s="83"/>
      <c r="C894" s="83"/>
      <c r="D894" s="83"/>
      <c r="E894" s="83"/>
      <c r="F894" s="83"/>
      <c r="G894" s="83"/>
      <c r="H894" s="83"/>
      <c r="I894" s="83"/>
      <c r="J894" s="83"/>
      <c r="K894" s="83"/>
      <c r="L894" s="83"/>
      <c r="M894" s="83"/>
      <c r="N894" s="83"/>
      <c r="O894" s="83"/>
    </row>
    <row r="895">
      <c r="A895" s="83"/>
      <c r="B895" s="83"/>
      <c r="C895" s="83"/>
      <c r="D895" s="83"/>
      <c r="E895" s="83"/>
      <c r="F895" s="83"/>
      <c r="G895" s="83"/>
      <c r="H895" s="83"/>
      <c r="I895" s="83"/>
      <c r="J895" s="83"/>
      <c r="K895" s="83"/>
      <c r="L895" s="83"/>
      <c r="M895" s="83"/>
      <c r="N895" s="83"/>
      <c r="O895" s="83"/>
    </row>
    <row r="896">
      <c r="A896" s="83"/>
      <c r="B896" s="83"/>
      <c r="C896" s="83"/>
      <c r="D896" s="83"/>
      <c r="E896" s="83"/>
      <c r="F896" s="83"/>
      <c r="G896" s="83"/>
      <c r="H896" s="83"/>
      <c r="I896" s="83"/>
      <c r="J896" s="83"/>
      <c r="K896" s="83"/>
      <c r="L896" s="83"/>
      <c r="M896" s="83"/>
      <c r="N896" s="83"/>
      <c r="O896" s="83"/>
    </row>
    <row r="897">
      <c r="A897" s="83"/>
      <c r="B897" s="83"/>
      <c r="C897" s="83"/>
      <c r="D897" s="83"/>
      <c r="E897" s="83"/>
      <c r="F897" s="83"/>
      <c r="G897" s="83"/>
      <c r="H897" s="83"/>
      <c r="I897" s="83"/>
      <c r="J897" s="83"/>
      <c r="K897" s="83"/>
      <c r="L897" s="83"/>
      <c r="M897" s="83"/>
      <c r="N897" s="83"/>
      <c r="O897" s="83"/>
    </row>
    <row r="898">
      <c r="A898" s="83"/>
      <c r="B898" s="83"/>
      <c r="C898" s="83"/>
      <c r="D898" s="83"/>
      <c r="E898" s="83"/>
      <c r="F898" s="83"/>
      <c r="G898" s="83"/>
      <c r="H898" s="83"/>
      <c r="I898" s="83"/>
      <c r="J898" s="83"/>
      <c r="K898" s="83"/>
      <c r="L898" s="83"/>
      <c r="M898" s="83"/>
      <c r="N898" s="83"/>
      <c r="O898" s="83"/>
    </row>
    <row r="899">
      <c r="A899" s="83"/>
      <c r="B899" s="83"/>
      <c r="C899" s="83"/>
      <c r="D899" s="83"/>
      <c r="E899" s="83"/>
      <c r="F899" s="83"/>
      <c r="G899" s="83"/>
      <c r="H899" s="83"/>
      <c r="I899" s="83"/>
      <c r="J899" s="83"/>
      <c r="K899" s="83"/>
      <c r="L899" s="83"/>
      <c r="M899" s="83"/>
      <c r="N899" s="83"/>
      <c r="O899" s="83"/>
    </row>
    <row r="900">
      <c r="A900" s="83"/>
      <c r="B900" s="83"/>
      <c r="C900" s="83"/>
      <c r="D900" s="83"/>
      <c r="E900" s="83"/>
      <c r="F900" s="83"/>
      <c r="G900" s="83"/>
      <c r="H900" s="83"/>
      <c r="I900" s="83"/>
      <c r="J900" s="83"/>
      <c r="K900" s="83"/>
      <c r="L900" s="83"/>
      <c r="M900" s="83"/>
      <c r="N900" s="83"/>
      <c r="O900" s="83"/>
    </row>
    <row r="901">
      <c r="A901" s="83"/>
      <c r="B901" s="83"/>
      <c r="C901" s="83"/>
      <c r="D901" s="83"/>
      <c r="E901" s="83"/>
      <c r="F901" s="83"/>
      <c r="G901" s="83"/>
      <c r="H901" s="83"/>
      <c r="I901" s="83"/>
      <c r="J901" s="83"/>
      <c r="K901" s="83"/>
      <c r="L901" s="83"/>
      <c r="M901" s="83"/>
      <c r="N901" s="83"/>
      <c r="O901" s="83"/>
    </row>
    <row r="902">
      <c r="A902" s="83"/>
      <c r="B902" s="83"/>
      <c r="C902" s="83"/>
      <c r="D902" s="83"/>
      <c r="E902" s="83"/>
      <c r="F902" s="83"/>
      <c r="G902" s="83"/>
      <c r="H902" s="83"/>
      <c r="I902" s="83"/>
      <c r="J902" s="83"/>
      <c r="K902" s="83"/>
      <c r="L902" s="83"/>
      <c r="M902" s="83"/>
      <c r="N902" s="83"/>
      <c r="O902" s="83"/>
    </row>
    <row r="903">
      <c r="A903" s="83"/>
      <c r="B903" s="83"/>
      <c r="C903" s="83"/>
      <c r="D903" s="83"/>
      <c r="E903" s="83"/>
      <c r="F903" s="83"/>
      <c r="G903" s="83"/>
      <c r="H903" s="83"/>
      <c r="I903" s="83"/>
      <c r="J903" s="83"/>
      <c r="K903" s="83"/>
      <c r="L903" s="83"/>
      <c r="M903" s="83"/>
      <c r="N903" s="83"/>
      <c r="O903" s="83"/>
    </row>
    <row r="904">
      <c r="A904" s="83"/>
      <c r="B904" s="83"/>
      <c r="C904" s="83"/>
      <c r="D904" s="83"/>
      <c r="E904" s="83"/>
      <c r="F904" s="83"/>
      <c r="G904" s="83"/>
      <c r="H904" s="83"/>
      <c r="I904" s="83"/>
      <c r="J904" s="83"/>
      <c r="K904" s="83"/>
      <c r="L904" s="83"/>
      <c r="M904" s="83"/>
      <c r="N904" s="83"/>
      <c r="O904" s="83"/>
    </row>
    <row r="905">
      <c r="A905" s="83"/>
      <c r="B905" s="83"/>
      <c r="C905" s="83"/>
      <c r="D905" s="83"/>
      <c r="E905" s="83"/>
      <c r="F905" s="83"/>
      <c r="G905" s="83"/>
      <c r="H905" s="83"/>
      <c r="I905" s="83"/>
      <c r="J905" s="83"/>
      <c r="K905" s="83"/>
      <c r="L905" s="83"/>
      <c r="M905" s="83"/>
      <c r="N905" s="83"/>
      <c r="O905" s="83"/>
    </row>
    <row r="906">
      <c r="A906" s="83"/>
      <c r="B906" s="83"/>
      <c r="C906" s="83"/>
      <c r="D906" s="83"/>
      <c r="E906" s="83"/>
      <c r="F906" s="83"/>
      <c r="G906" s="83"/>
      <c r="H906" s="83"/>
      <c r="I906" s="83"/>
      <c r="J906" s="83"/>
      <c r="K906" s="83"/>
      <c r="L906" s="83"/>
      <c r="M906" s="83"/>
      <c r="N906" s="83"/>
      <c r="O906" s="83"/>
    </row>
    <row r="907">
      <c r="A907" s="83"/>
      <c r="B907" s="83"/>
      <c r="C907" s="83"/>
      <c r="D907" s="83"/>
      <c r="E907" s="83"/>
      <c r="F907" s="83"/>
      <c r="G907" s="83"/>
      <c r="H907" s="83"/>
      <c r="I907" s="83"/>
      <c r="J907" s="83"/>
      <c r="K907" s="83"/>
      <c r="L907" s="83"/>
      <c r="M907" s="83"/>
      <c r="N907" s="83"/>
      <c r="O907" s="83"/>
    </row>
    <row r="908">
      <c r="A908" s="83"/>
      <c r="B908" s="83"/>
      <c r="C908" s="83"/>
      <c r="D908" s="83"/>
      <c r="E908" s="83"/>
      <c r="F908" s="83"/>
      <c r="G908" s="83"/>
      <c r="H908" s="83"/>
      <c r="I908" s="83"/>
      <c r="J908" s="83"/>
      <c r="K908" s="83"/>
      <c r="L908" s="83"/>
      <c r="M908" s="83"/>
      <c r="N908" s="83"/>
      <c r="O908" s="83"/>
    </row>
    <row r="909">
      <c r="A909" s="83"/>
      <c r="B909" s="83"/>
      <c r="C909" s="83"/>
      <c r="D909" s="83"/>
      <c r="E909" s="83"/>
      <c r="F909" s="83"/>
      <c r="G909" s="83"/>
      <c r="H909" s="83"/>
      <c r="I909" s="83"/>
      <c r="J909" s="83"/>
      <c r="K909" s="83"/>
      <c r="L909" s="83"/>
      <c r="M909" s="83"/>
      <c r="N909" s="83"/>
      <c r="O909" s="83"/>
    </row>
    <row r="910">
      <c r="A910" s="83"/>
      <c r="B910" s="83"/>
      <c r="C910" s="83"/>
      <c r="D910" s="83"/>
      <c r="E910" s="83"/>
      <c r="F910" s="83"/>
      <c r="G910" s="83"/>
      <c r="H910" s="83"/>
      <c r="I910" s="83"/>
      <c r="J910" s="83"/>
      <c r="K910" s="83"/>
      <c r="L910" s="83"/>
      <c r="M910" s="83"/>
      <c r="N910" s="83"/>
      <c r="O910" s="83"/>
    </row>
    <row r="911">
      <c r="A911" s="83"/>
      <c r="B911" s="83"/>
      <c r="C911" s="83"/>
      <c r="D911" s="83"/>
      <c r="E911" s="83"/>
      <c r="F911" s="83"/>
      <c r="G911" s="83"/>
      <c r="H911" s="83"/>
      <c r="I911" s="83"/>
      <c r="J911" s="83"/>
      <c r="K911" s="83"/>
      <c r="L911" s="83"/>
      <c r="M911" s="83"/>
      <c r="N911" s="83"/>
      <c r="O911" s="83"/>
    </row>
    <row r="912">
      <c r="A912" s="83"/>
      <c r="B912" s="83"/>
      <c r="C912" s="83"/>
      <c r="D912" s="83"/>
      <c r="E912" s="83"/>
      <c r="F912" s="83"/>
      <c r="G912" s="83"/>
      <c r="H912" s="83"/>
      <c r="I912" s="83"/>
      <c r="J912" s="83"/>
      <c r="K912" s="83"/>
      <c r="L912" s="83"/>
      <c r="M912" s="83"/>
      <c r="N912" s="83"/>
      <c r="O912" s="83"/>
    </row>
    <row r="913">
      <c r="A913" s="83"/>
      <c r="B913" s="83"/>
      <c r="C913" s="83"/>
      <c r="D913" s="83"/>
      <c r="E913" s="83"/>
      <c r="F913" s="83"/>
      <c r="G913" s="83"/>
      <c r="H913" s="83"/>
      <c r="I913" s="83"/>
      <c r="J913" s="83"/>
      <c r="K913" s="83"/>
      <c r="L913" s="83"/>
      <c r="M913" s="83"/>
      <c r="N913" s="83"/>
      <c r="O913" s="83"/>
    </row>
    <row r="914">
      <c r="A914" s="83"/>
      <c r="B914" s="83"/>
      <c r="C914" s="83"/>
      <c r="D914" s="83"/>
      <c r="E914" s="83"/>
      <c r="F914" s="83"/>
      <c r="G914" s="83"/>
      <c r="H914" s="83"/>
      <c r="I914" s="83"/>
      <c r="J914" s="83"/>
      <c r="K914" s="83"/>
      <c r="L914" s="83"/>
      <c r="M914" s="83"/>
      <c r="N914" s="83"/>
      <c r="O914" s="83"/>
    </row>
    <row r="915">
      <c r="A915" s="83"/>
      <c r="B915" s="83"/>
      <c r="C915" s="83"/>
      <c r="D915" s="83"/>
      <c r="E915" s="83"/>
      <c r="F915" s="83"/>
      <c r="G915" s="83"/>
      <c r="H915" s="83"/>
      <c r="I915" s="83"/>
      <c r="J915" s="83"/>
      <c r="K915" s="83"/>
      <c r="L915" s="83"/>
      <c r="M915" s="83"/>
      <c r="N915" s="83"/>
      <c r="O915" s="83"/>
    </row>
    <row r="916">
      <c r="A916" s="83"/>
      <c r="B916" s="83"/>
      <c r="C916" s="83"/>
      <c r="D916" s="83"/>
      <c r="E916" s="83"/>
      <c r="F916" s="83"/>
      <c r="G916" s="83"/>
      <c r="H916" s="83"/>
      <c r="I916" s="83"/>
      <c r="J916" s="83"/>
      <c r="K916" s="83"/>
      <c r="L916" s="83"/>
      <c r="M916" s="83"/>
      <c r="N916" s="83"/>
      <c r="O916" s="83"/>
    </row>
    <row r="917">
      <c r="A917" s="83"/>
      <c r="B917" s="83"/>
      <c r="C917" s="83"/>
      <c r="D917" s="83"/>
      <c r="E917" s="83"/>
      <c r="F917" s="83"/>
      <c r="G917" s="83"/>
      <c r="H917" s="83"/>
      <c r="I917" s="83"/>
      <c r="J917" s="83"/>
      <c r="K917" s="83"/>
      <c r="L917" s="83"/>
      <c r="M917" s="83"/>
      <c r="N917" s="83"/>
      <c r="O917" s="83"/>
    </row>
    <row r="918">
      <c r="A918" s="83"/>
      <c r="B918" s="83"/>
      <c r="C918" s="83"/>
      <c r="D918" s="83"/>
      <c r="E918" s="83"/>
      <c r="F918" s="83"/>
      <c r="G918" s="83"/>
      <c r="H918" s="83"/>
      <c r="I918" s="83"/>
      <c r="J918" s="83"/>
      <c r="K918" s="83"/>
      <c r="L918" s="83"/>
      <c r="M918" s="83"/>
      <c r="N918" s="83"/>
      <c r="O918" s="83"/>
    </row>
    <row r="919">
      <c r="A919" s="83"/>
      <c r="B919" s="83"/>
      <c r="C919" s="83"/>
      <c r="D919" s="83"/>
      <c r="E919" s="83"/>
      <c r="F919" s="83"/>
      <c r="G919" s="83"/>
      <c r="H919" s="83"/>
      <c r="I919" s="83"/>
      <c r="J919" s="83"/>
      <c r="K919" s="83"/>
      <c r="L919" s="83"/>
      <c r="M919" s="83"/>
      <c r="N919" s="83"/>
      <c r="O919" s="83"/>
    </row>
    <row r="920">
      <c r="A920" s="83"/>
      <c r="B920" s="83"/>
      <c r="C920" s="83"/>
      <c r="D920" s="83"/>
      <c r="E920" s="83"/>
      <c r="F920" s="83"/>
      <c r="G920" s="83"/>
      <c r="H920" s="83"/>
      <c r="I920" s="83"/>
      <c r="J920" s="83"/>
      <c r="K920" s="83"/>
      <c r="L920" s="83"/>
      <c r="M920" s="83"/>
      <c r="N920" s="83"/>
      <c r="O920" s="83"/>
    </row>
    <row r="921">
      <c r="A921" s="83"/>
      <c r="B921" s="83"/>
      <c r="C921" s="83"/>
      <c r="D921" s="83"/>
      <c r="E921" s="83"/>
      <c r="F921" s="83"/>
      <c r="G921" s="83"/>
      <c r="H921" s="83"/>
      <c r="I921" s="83"/>
      <c r="J921" s="83"/>
      <c r="K921" s="83"/>
      <c r="L921" s="83"/>
      <c r="M921" s="83"/>
      <c r="N921" s="83"/>
      <c r="O921" s="83"/>
    </row>
    <row r="922">
      <c r="A922" s="83"/>
      <c r="B922" s="83"/>
      <c r="C922" s="83"/>
      <c r="D922" s="83"/>
      <c r="E922" s="83"/>
      <c r="F922" s="83"/>
      <c r="G922" s="83"/>
      <c r="H922" s="83"/>
      <c r="I922" s="83"/>
      <c r="J922" s="83"/>
      <c r="K922" s="83"/>
      <c r="L922" s="83"/>
      <c r="M922" s="83"/>
      <c r="N922" s="83"/>
      <c r="O922" s="83"/>
    </row>
    <row r="923">
      <c r="A923" s="83"/>
      <c r="B923" s="83"/>
      <c r="C923" s="83"/>
      <c r="D923" s="83"/>
      <c r="E923" s="83"/>
      <c r="F923" s="83"/>
      <c r="G923" s="83"/>
      <c r="H923" s="83"/>
      <c r="I923" s="83"/>
      <c r="J923" s="83"/>
      <c r="K923" s="83"/>
      <c r="L923" s="83"/>
      <c r="M923" s="83"/>
      <c r="N923" s="83"/>
      <c r="O923" s="83"/>
    </row>
    <row r="924">
      <c r="A924" s="83"/>
      <c r="B924" s="83"/>
      <c r="C924" s="83"/>
      <c r="D924" s="83"/>
      <c r="E924" s="83"/>
      <c r="F924" s="83"/>
      <c r="G924" s="83"/>
      <c r="H924" s="83"/>
      <c r="I924" s="83"/>
      <c r="J924" s="83"/>
      <c r="K924" s="83"/>
      <c r="L924" s="83"/>
      <c r="M924" s="83"/>
      <c r="N924" s="83"/>
      <c r="O924" s="83"/>
    </row>
    <row r="925">
      <c r="A925" s="83"/>
      <c r="B925" s="83"/>
      <c r="C925" s="83"/>
      <c r="D925" s="83"/>
      <c r="E925" s="83"/>
      <c r="F925" s="83"/>
      <c r="G925" s="83"/>
      <c r="H925" s="83"/>
      <c r="I925" s="83"/>
      <c r="J925" s="83"/>
      <c r="K925" s="83"/>
      <c r="L925" s="83"/>
      <c r="M925" s="83"/>
      <c r="N925" s="83"/>
      <c r="O925" s="83"/>
    </row>
    <row r="926">
      <c r="A926" s="83"/>
      <c r="B926" s="83"/>
      <c r="C926" s="83"/>
      <c r="D926" s="83"/>
      <c r="E926" s="83"/>
      <c r="F926" s="83"/>
      <c r="G926" s="83"/>
      <c r="H926" s="83"/>
      <c r="I926" s="83"/>
      <c r="J926" s="83"/>
      <c r="K926" s="83"/>
      <c r="L926" s="83"/>
      <c r="M926" s="83"/>
      <c r="N926" s="83"/>
      <c r="O926" s="83"/>
    </row>
    <row r="927">
      <c r="A927" s="83"/>
      <c r="B927" s="83"/>
      <c r="C927" s="83"/>
      <c r="D927" s="83"/>
      <c r="E927" s="83"/>
      <c r="F927" s="83"/>
      <c r="G927" s="83"/>
      <c r="H927" s="83"/>
      <c r="I927" s="83"/>
      <c r="J927" s="83"/>
      <c r="K927" s="83"/>
      <c r="L927" s="83"/>
      <c r="M927" s="83"/>
      <c r="N927" s="83"/>
      <c r="O927" s="83"/>
    </row>
    <row r="928">
      <c r="A928" s="83"/>
      <c r="B928" s="83"/>
      <c r="C928" s="83"/>
      <c r="D928" s="83"/>
      <c r="E928" s="83"/>
      <c r="F928" s="83"/>
      <c r="G928" s="83"/>
      <c r="H928" s="83"/>
      <c r="I928" s="83"/>
      <c r="J928" s="83"/>
      <c r="K928" s="83"/>
      <c r="L928" s="83"/>
      <c r="M928" s="83"/>
      <c r="N928" s="83"/>
      <c r="O928" s="83"/>
    </row>
    <row r="929">
      <c r="A929" s="83"/>
      <c r="B929" s="83"/>
      <c r="C929" s="83"/>
      <c r="D929" s="83"/>
      <c r="E929" s="83"/>
      <c r="F929" s="83"/>
      <c r="G929" s="83"/>
      <c r="H929" s="83"/>
      <c r="I929" s="83"/>
      <c r="J929" s="83"/>
      <c r="K929" s="83"/>
      <c r="L929" s="83"/>
      <c r="M929" s="83"/>
      <c r="N929" s="83"/>
      <c r="O929" s="83"/>
    </row>
    <row r="930">
      <c r="A930" s="83"/>
      <c r="B930" s="83"/>
      <c r="C930" s="83"/>
      <c r="D930" s="83"/>
      <c r="E930" s="83"/>
      <c r="F930" s="83"/>
      <c r="G930" s="83"/>
      <c r="H930" s="83"/>
      <c r="I930" s="83"/>
      <c r="J930" s="83"/>
      <c r="K930" s="83"/>
      <c r="L930" s="83"/>
      <c r="M930" s="83"/>
      <c r="N930" s="83"/>
      <c r="O930" s="83"/>
    </row>
    <row r="931">
      <c r="A931" s="83"/>
      <c r="B931" s="83"/>
      <c r="C931" s="83"/>
      <c r="D931" s="83"/>
      <c r="E931" s="83"/>
      <c r="F931" s="83"/>
      <c r="G931" s="83"/>
      <c r="H931" s="83"/>
      <c r="I931" s="83"/>
      <c r="J931" s="83"/>
      <c r="K931" s="83"/>
      <c r="L931" s="83"/>
      <c r="M931" s="83"/>
      <c r="N931" s="83"/>
      <c r="O931" s="83"/>
    </row>
    <row r="932">
      <c r="A932" s="83"/>
      <c r="B932" s="83"/>
      <c r="C932" s="83"/>
      <c r="D932" s="83"/>
      <c r="E932" s="83"/>
      <c r="F932" s="83"/>
      <c r="G932" s="83"/>
      <c r="H932" s="83"/>
      <c r="I932" s="83"/>
      <c r="J932" s="83"/>
      <c r="K932" s="83"/>
      <c r="L932" s="83"/>
      <c r="M932" s="83"/>
      <c r="N932" s="83"/>
      <c r="O932" s="83"/>
    </row>
    <row r="933">
      <c r="A933" s="83"/>
      <c r="B933" s="83"/>
      <c r="C933" s="83"/>
      <c r="D933" s="83"/>
      <c r="E933" s="83"/>
      <c r="F933" s="83"/>
      <c r="G933" s="83"/>
      <c r="H933" s="83"/>
      <c r="I933" s="83"/>
      <c r="J933" s="83"/>
      <c r="K933" s="83"/>
      <c r="L933" s="83"/>
      <c r="M933" s="83"/>
      <c r="N933" s="83"/>
      <c r="O933" s="83"/>
    </row>
    <row r="934">
      <c r="A934" s="83"/>
      <c r="B934" s="83"/>
      <c r="C934" s="83"/>
      <c r="D934" s="83"/>
      <c r="E934" s="83"/>
      <c r="F934" s="83"/>
      <c r="G934" s="83"/>
      <c r="H934" s="83"/>
      <c r="I934" s="83"/>
      <c r="J934" s="83"/>
      <c r="K934" s="83"/>
      <c r="L934" s="83"/>
      <c r="M934" s="83"/>
      <c r="N934" s="83"/>
      <c r="O934" s="83"/>
    </row>
    <row r="935">
      <c r="A935" s="83"/>
      <c r="B935" s="83"/>
      <c r="C935" s="83"/>
      <c r="D935" s="83"/>
      <c r="E935" s="83"/>
      <c r="F935" s="83"/>
      <c r="G935" s="83"/>
      <c r="H935" s="83"/>
      <c r="I935" s="83"/>
      <c r="J935" s="83"/>
      <c r="K935" s="83"/>
      <c r="L935" s="83"/>
      <c r="M935" s="83"/>
      <c r="N935" s="83"/>
      <c r="O935" s="83"/>
    </row>
    <row r="936">
      <c r="A936" s="83"/>
      <c r="B936" s="83"/>
      <c r="C936" s="83"/>
      <c r="D936" s="83"/>
      <c r="E936" s="83"/>
      <c r="F936" s="83"/>
      <c r="G936" s="83"/>
      <c r="H936" s="83"/>
      <c r="I936" s="83"/>
      <c r="J936" s="83"/>
      <c r="K936" s="83"/>
      <c r="L936" s="83"/>
      <c r="M936" s="83"/>
      <c r="N936" s="83"/>
      <c r="O936" s="83"/>
    </row>
    <row r="937">
      <c r="A937" s="83"/>
      <c r="B937" s="83"/>
      <c r="C937" s="83"/>
      <c r="D937" s="83"/>
      <c r="E937" s="83"/>
      <c r="F937" s="83"/>
      <c r="G937" s="83"/>
      <c r="H937" s="83"/>
      <c r="I937" s="83"/>
      <c r="J937" s="83"/>
      <c r="K937" s="83"/>
      <c r="L937" s="83"/>
      <c r="M937" s="83"/>
      <c r="N937" s="83"/>
      <c r="O937" s="83"/>
    </row>
    <row r="938">
      <c r="A938" s="83"/>
      <c r="B938" s="83"/>
      <c r="C938" s="83"/>
      <c r="D938" s="83"/>
      <c r="E938" s="83"/>
      <c r="F938" s="83"/>
      <c r="G938" s="83"/>
      <c r="H938" s="83"/>
      <c r="I938" s="83"/>
      <c r="J938" s="83"/>
      <c r="K938" s="83"/>
      <c r="L938" s="83"/>
      <c r="M938" s="83"/>
      <c r="N938" s="83"/>
      <c r="O938" s="83"/>
    </row>
    <row r="939">
      <c r="A939" s="83"/>
      <c r="B939" s="83"/>
      <c r="C939" s="83"/>
      <c r="D939" s="83"/>
      <c r="E939" s="83"/>
      <c r="F939" s="83"/>
      <c r="G939" s="83"/>
      <c r="H939" s="83"/>
      <c r="I939" s="83"/>
      <c r="J939" s="83"/>
      <c r="K939" s="83"/>
      <c r="L939" s="83"/>
      <c r="M939" s="83"/>
      <c r="N939" s="83"/>
      <c r="O939" s="83"/>
    </row>
    <row r="940">
      <c r="A940" s="83"/>
      <c r="B940" s="83"/>
      <c r="C940" s="83"/>
      <c r="D940" s="83"/>
      <c r="E940" s="83"/>
      <c r="F940" s="83"/>
      <c r="G940" s="83"/>
      <c r="H940" s="83"/>
      <c r="I940" s="83"/>
      <c r="J940" s="83"/>
      <c r="K940" s="83"/>
      <c r="L940" s="83"/>
      <c r="M940" s="83"/>
      <c r="N940" s="83"/>
      <c r="O940" s="83"/>
    </row>
    <row r="941">
      <c r="A941" s="83"/>
      <c r="B941" s="83"/>
      <c r="C941" s="83"/>
      <c r="D941" s="83"/>
      <c r="E941" s="83"/>
      <c r="F941" s="83"/>
      <c r="G941" s="83"/>
      <c r="H941" s="83"/>
      <c r="I941" s="83"/>
      <c r="J941" s="83"/>
      <c r="K941" s="83"/>
      <c r="L941" s="83"/>
      <c r="M941" s="83"/>
      <c r="N941" s="83"/>
      <c r="O941" s="83"/>
    </row>
    <row r="942">
      <c r="A942" s="83"/>
      <c r="B942" s="83"/>
      <c r="C942" s="83"/>
      <c r="D942" s="83"/>
      <c r="E942" s="83"/>
      <c r="F942" s="83"/>
      <c r="G942" s="83"/>
      <c r="H942" s="83"/>
      <c r="I942" s="83"/>
      <c r="J942" s="83"/>
      <c r="K942" s="83"/>
      <c r="L942" s="83"/>
      <c r="M942" s="83"/>
      <c r="N942" s="83"/>
      <c r="O942" s="83"/>
    </row>
    <row r="943">
      <c r="A943" s="83"/>
      <c r="B943" s="83"/>
      <c r="C943" s="83"/>
      <c r="D943" s="83"/>
      <c r="E943" s="83"/>
      <c r="F943" s="83"/>
      <c r="G943" s="83"/>
      <c r="H943" s="83"/>
      <c r="I943" s="83"/>
      <c r="J943" s="83"/>
      <c r="K943" s="83"/>
      <c r="L943" s="83"/>
      <c r="M943" s="83"/>
      <c r="N943" s="83"/>
      <c r="O943" s="83"/>
    </row>
    <row r="944">
      <c r="A944" s="83"/>
      <c r="B944" s="83"/>
      <c r="C944" s="83"/>
      <c r="D944" s="83"/>
      <c r="E944" s="83"/>
      <c r="F944" s="83"/>
      <c r="G944" s="83"/>
      <c r="H944" s="83"/>
      <c r="I944" s="83"/>
      <c r="J944" s="83"/>
      <c r="K944" s="83"/>
      <c r="L944" s="83"/>
      <c r="M944" s="83"/>
      <c r="N944" s="83"/>
      <c r="O944" s="83"/>
    </row>
    <row r="945">
      <c r="A945" s="83"/>
      <c r="B945" s="83"/>
      <c r="C945" s="83"/>
      <c r="D945" s="83"/>
      <c r="E945" s="83"/>
      <c r="F945" s="83"/>
      <c r="G945" s="83"/>
      <c r="H945" s="83"/>
      <c r="I945" s="83"/>
      <c r="J945" s="83"/>
      <c r="K945" s="83"/>
      <c r="L945" s="83"/>
      <c r="M945" s="83"/>
      <c r="N945" s="83"/>
      <c r="O945" s="83"/>
    </row>
    <row r="946">
      <c r="A946" s="83"/>
      <c r="B946" s="83"/>
      <c r="C946" s="83"/>
      <c r="D946" s="83"/>
      <c r="E946" s="83"/>
      <c r="F946" s="83"/>
      <c r="G946" s="83"/>
      <c r="H946" s="83"/>
      <c r="I946" s="83"/>
      <c r="J946" s="83"/>
      <c r="K946" s="83"/>
      <c r="L946" s="83"/>
      <c r="M946" s="83"/>
      <c r="N946" s="83"/>
      <c r="O946" s="83"/>
    </row>
    <row r="947">
      <c r="A947" s="83"/>
      <c r="B947" s="83"/>
      <c r="C947" s="83"/>
      <c r="D947" s="83"/>
      <c r="E947" s="83"/>
      <c r="F947" s="83"/>
      <c r="G947" s="83"/>
      <c r="H947" s="83"/>
      <c r="I947" s="83"/>
      <c r="J947" s="83"/>
      <c r="K947" s="83"/>
      <c r="L947" s="83"/>
      <c r="M947" s="83"/>
      <c r="N947" s="83"/>
      <c r="O947" s="83"/>
    </row>
    <row r="948">
      <c r="A948" s="83"/>
      <c r="B948" s="83"/>
      <c r="C948" s="83"/>
      <c r="D948" s="83"/>
      <c r="E948" s="83"/>
      <c r="F948" s="83"/>
      <c r="G948" s="83"/>
      <c r="H948" s="83"/>
      <c r="I948" s="83"/>
      <c r="J948" s="83"/>
      <c r="K948" s="83"/>
      <c r="L948" s="83"/>
      <c r="M948" s="83"/>
      <c r="N948" s="83"/>
      <c r="O948" s="83"/>
    </row>
    <row r="949">
      <c r="A949" s="83"/>
      <c r="B949" s="83"/>
      <c r="C949" s="83"/>
      <c r="D949" s="83"/>
      <c r="E949" s="83"/>
      <c r="F949" s="83"/>
      <c r="G949" s="83"/>
      <c r="H949" s="83"/>
      <c r="I949" s="83"/>
      <c r="J949" s="83"/>
      <c r="K949" s="83"/>
      <c r="L949" s="83"/>
      <c r="M949" s="83"/>
      <c r="N949" s="83"/>
      <c r="O949" s="83"/>
    </row>
    <row r="950">
      <c r="A950" s="83"/>
      <c r="B950" s="83"/>
      <c r="C950" s="83"/>
      <c r="D950" s="83"/>
      <c r="E950" s="83"/>
      <c r="F950" s="83"/>
      <c r="G950" s="83"/>
      <c r="H950" s="83"/>
      <c r="I950" s="83"/>
      <c r="J950" s="83"/>
      <c r="K950" s="83"/>
      <c r="L950" s="83"/>
      <c r="M950" s="83"/>
      <c r="N950" s="83"/>
      <c r="O950" s="83"/>
    </row>
    <row r="951">
      <c r="A951" s="83"/>
      <c r="B951" s="83"/>
      <c r="C951" s="83"/>
      <c r="D951" s="83"/>
      <c r="E951" s="83"/>
      <c r="F951" s="83"/>
      <c r="G951" s="83"/>
      <c r="H951" s="83"/>
      <c r="I951" s="83"/>
      <c r="J951" s="83"/>
      <c r="K951" s="83"/>
      <c r="L951" s="83"/>
      <c r="M951" s="83"/>
      <c r="N951" s="83"/>
      <c r="O951" s="83"/>
    </row>
    <row r="952">
      <c r="A952" s="83"/>
      <c r="B952" s="83"/>
      <c r="C952" s="83"/>
      <c r="D952" s="83"/>
      <c r="E952" s="83"/>
      <c r="F952" s="83"/>
      <c r="G952" s="83"/>
      <c r="H952" s="83"/>
      <c r="I952" s="83"/>
      <c r="J952" s="83"/>
      <c r="K952" s="83"/>
      <c r="L952" s="83"/>
      <c r="M952" s="83"/>
      <c r="N952" s="83"/>
      <c r="O952" s="83"/>
    </row>
    <row r="953">
      <c r="A953" s="83"/>
      <c r="B953" s="83"/>
      <c r="C953" s="83"/>
      <c r="D953" s="83"/>
      <c r="E953" s="83"/>
      <c r="F953" s="83"/>
      <c r="G953" s="83"/>
      <c r="H953" s="83"/>
      <c r="I953" s="83"/>
      <c r="J953" s="83"/>
      <c r="K953" s="83"/>
      <c r="L953" s="83"/>
      <c r="M953" s="83"/>
      <c r="N953" s="83"/>
      <c r="O953" s="83"/>
    </row>
    <row r="954">
      <c r="A954" s="83"/>
      <c r="B954" s="83"/>
      <c r="C954" s="83"/>
      <c r="D954" s="83"/>
      <c r="E954" s="83"/>
      <c r="F954" s="83"/>
      <c r="G954" s="83"/>
      <c r="H954" s="83"/>
      <c r="I954" s="83"/>
      <c r="J954" s="83"/>
      <c r="K954" s="83"/>
      <c r="L954" s="83"/>
      <c r="M954" s="83"/>
      <c r="N954" s="83"/>
      <c r="O954" s="83"/>
    </row>
    <row r="955">
      <c r="A955" s="83"/>
      <c r="B955" s="83"/>
      <c r="C955" s="83"/>
      <c r="D955" s="83"/>
      <c r="E955" s="83"/>
      <c r="F955" s="83"/>
      <c r="G955" s="83"/>
      <c r="H955" s="83"/>
      <c r="I955" s="83"/>
      <c r="J955" s="83"/>
      <c r="K955" s="83"/>
      <c r="L955" s="83"/>
      <c r="M955" s="83"/>
      <c r="N955" s="83"/>
      <c r="O955" s="83"/>
    </row>
    <row r="956">
      <c r="A956" s="83"/>
      <c r="B956" s="83"/>
      <c r="C956" s="83"/>
      <c r="D956" s="83"/>
      <c r="E956" s="83"/>
      <c r="F956" s="83"/>
      <c r="G956" s="83"/>
      <c r="H956" s="83"/>
      <c r="I956" s="83"/>
      <c r="J956" s="83"/>
      <c r="K956" s="83"/>
      <c r="L956" s="83"/>
      <c r="M956" s="83"/>
      <c r="N956" s="83"/>
      <c r="O956" s="83"/>
    </row>
    <row r="957">
      <c r="A957" s="83"/>
      <c r="B957" s="83"/>
      <c r="C957" s="83"/>
      <c r="D957" s="83"/>
      <c r="E957" s="83"/>
      <c r="F957" s="83"/>
      <c r="G957" s="83"/>
      <c r="H957" s="83"/>
      <c r="I957" s="83"/>
      <c r="J957" s="83"/>
      <c r="K957" s="83"/>
      <c r="L957" s="83"/>
      <c r="M957" s="83"/>
      <c r="N957" s="83"/>
      <c r="O957" s="83"/>
    </row>
    <row r="958">
      <c r="A958" s="83"/>
      <c r="B958" s="83"/>
      <c r="C958" s="83"/>
      <c r="D958" s="83"/>
      <c r="E958" s="83"/>
      <c r="F958" s="83"/>
      <c r="G958" s="83"/>
      <c r="H958" s="83"/>
      <c r="I958" s="83"/>
      <c r="J958" s="83"/>
      <c r="K958" s="83"/>
      <c r="L958" s="83"/>
      <c r="M958" s="83"/>
      <c r="N958" s="83"/>
      <c r="O958" s="83"/>
    </row>
    <row r="959">
      <c r="A959" s="83"/>
      <c r="B959" s="83"/>
      <c r="C959" s="83"/>
      <c r="D959" s="83"/>
      <c r="E959" s="83"/>
      <c r="F959" s="83"/>
      <c r="G959" s="83"/>
      <c r="H959" s="83"/>
      <c r="I959" s="83"/>
      <c r="J959" s="83"/>
      <c r="K959" s="83"/>
      <c r="L959" s="83"/>
      <c r="M959" s="83"/>
      <c r="N959" s="83"/>
      <c r="O959" s="83"/>
    </row>
    <row r="960">
      <c r="A960" s="83"/>
      <c r="B960" s="83"/>
      <c r="C960" s="83"/>
      <c r="D960" s="83"/>
      <c r="E960" s="83"/>
      <c r="F960" s="83"/>
      <c r="G960" s="83"/>
      <c r="H960" s="83"/>
      <c r="I960" s="83"/>
      <c r="J960" s="83"/>
      <c r="K960" s="83"/>
      <c r="L960" s="83"/>
      <c r="M960" s="83"/>
      <c r="N960" s="83"/>
      <c r="O960" s="83"/>
    </row>
    <row r="961">
      <c r="A961" s="83"/>
      <c r="B961" s="83"/>
      <c r="C961" s="83"/>
      <c r="D961" s="83"/>
      <c r="E961" s="83"/>
      <c r="F961" s="83"/>
      <c r="G961" s="83"/>
      <c r="H961" s="83"/>
      <c r="I961" s="83"/>
      <c r="J961" s="83"/>
      <c r="K961" s="83"/>
      <c r="L961" s="83"/>
      <c r="M961" s="83"/>
      <c r="N961" s="83"/>
      <c r="O961" s="83"/>
    </row>
    <row r="962">
      <c r="A962" s="83"/>
      <c r="B962" s="83"/>
      <c r="C962" s="83"/>
      <c r="D962" s="83"/>
      <c r="E962" s="83"/>
      <c r="F962" s="83"/>
      <c r="G962" s="83"/>
      <c r="H962" s="83"/>
      <c r="I962" s="83"/>
      <c r="J962" s="83"/>
      <c r="K962" s="83"/>
      <c r="L962" s="83"/>
      <c r="M962" s="83"/>
      <c r="N962" s="83"/>
      <c r="O962" s="83"/>
    </row>
    <row r="963">
      <c r="A963" s="83"/>
      <c r="B963" s="83"/>
      <c r="C963" s="83"/>
      <c r="D963" s="83"/>
      <c r="E963" s="83"/>
      <c r="F963" s="83"/>
      <c r="G963" s="83"/>
      <c r="H963" s="83"/>
      <c r="I963" s="83"/>
      <c r="J963" s="83"/>
      <c r="K963" s="83"/>
      <c r="L963" s="83"/>
      <c r="M963" s="83"/>
      <c r="N963" s="83"/>
      <c r="O963" s="83"/>
    </row>
    <row r="964">
      <c r="A964" s="83"/>
      <c r="B964" s="83"/>
      <c r="C964" s="83"/>
      <c r="D964" s="83"/>
      <c r="E964" s="83"/>
      <c r="F964" s="83"/>
      <c r="G964" s="83"/>
      <c r="H964" s="83"/>
      <c r="I964" s="83"/>
      <c r="J964" s="83"/>
      <c r="K964" s="83"/>
      <c r="L964" s="83"/>
      <c r="M964" s="83"/>
      <c r="N964" s="83"/>
      <c r="O964" s="83"/>
    </row>
    <row r="965">
      <c r="A965" s="83"/>
      <c r="B965" s="83"/>
      <c r="C965" s="83"/>
      <c r="D965" s="83"/>
      <c r="E965" s="83"/>
      <c r="F965" s="83"/>
      <c r="G965" s="83"/>
      <c r="H965" s="83"/>
      <c r="I965" s="83"/>
      <c r="J965" s="83"/>
      <c r="K965" s="83"/>
      <c r="L965" s="83"/>
      <c r="M965" s="83"/>
      <c r="N965" s="83"/>
      <c r="O965" s="83"/>
    </row>
    <row r="966">
      <c r="A966" s="83"/>
      <c r="B966" s="83"/>
      <c r="C966" s="83"/>
      <c r="D966" s="83"/>
      <c r="E966" s="83"/>
      <c r="F966" s="83"/>
      <c r="G966" s="83"/>
      <c r="H966" s="83"/>
      <c r="I966" s="83"/>
      <c r="J966" s="83"/>
      <c r="K966" s="83"/>
      <c r="L966" s="83"/>
      <c r="M966" s="83"/>
      <c r="N966" s="83"/>
      <c r="O966" s="83"/>
    </row>
    <row r="967">
      <c r="A967" s="83"/>
      <c r="B967" s="83"/>
      <c r="C967" s="83"/>
      <c r="D967" s="83"/>
      <c r="E967" s="83"/>
      <c r="F967" s="83"/>
      <c r="G967" s="83"/>
      <c r="H967" s="83"/>
      <c r="I967" s="83"/>
      <c r="J967" s="83"/>
      <c r="K967" s="83"/>
      <c r="L967" s="83"/>
      <c r="M967" s="83"/>
      <c r="N967" s="83"/>
      <c r="O967" s="83"/>
    </row>
    <row r="968">
      <c r="A968" s="83"/>
      <c r="B968" s="83"/>
      <c r="C968" s="83"/>
      <c r="D968" s="83"/>
      <c r="E968" s="83"/>
      <c r="F968" s="83"/>
      <c r="G968" s="83"/>
      <c r="H968" s="83"/>
      <c r="I968" s="83"/>
      <c r="J968" s="83"/>
      <c r="K968" s="83"/>
      <c r="L968" s="83"/>
      <c r="M968" s="83"/>
      <c r="N968" s="83"/>
      <c r="O968" s="83"/>
    </row>
    <row r="969">
      <c r="A969" s="83"/>
      <c r="B969" s="83"/>
      <c r="C969" s="83"/>
      <c r="D969" s="83"/>
      <c r="E969" s="83"/>
      <c r="F969" s="83"/>
      <c r="G969" s="83"/>
      <c r="H969" s="83"/>
      <c r="I969" s="83"/>
      <c r="J969" s="83"/>
      <c r="K969" s="83"/>
      <c r="L969" s="83"/>
      <c r="M969" s="83"/>
      <c r="N969" s="83"/>
      <c r="O969" s="83"/>
    </row>
    <row r="970">
      <c r="A970" s="83"/>
      <c r="B970" s="83"/>
      <c r="C970" s="83"/>
      <c r="D970" s="83"/>
      <c r="E970" s="83"/>
      <c r="F970" s="83"/>
      <c r="G970" s="83"/>
      <c r="H970" s="83"/>
      <c r="I970" s="83"/>
      <c r="J970" s="83"/>
      <c r="K970" s="83"/>
      <c r="L970" s="83"/>
      <c r="M970" s="83"/>
      <c r="N970" s="83"/>
      <c r="O970" s="83"/>
    </row>
    <row r="971">
      <c r="A971" s="83"/>
      <c r="B971" s="83"/>
      <c r="C971" s="83"/>
      <c r="D971" s="83"/>
      <c r="E971" s="83"/>
      <c r="F971" s="83"/>
      <c r="G971" s="83"/>
      <c r="H971" s="83"/>
      <c r="I971" s="83"/>
      <c r="J971" s="83"/>
      <c r="K971" s="83"/>
      <c r="L971" s="83"/>
      <c r="M971" s="83"/>
      <c r="N971" s="83"/>
      <c r="O971" s="83"/>
    </row>
    <row r="972">
      <c r="A972" s="83"/>
      <c r="B972" s="83"/>
      <c r="C972" s="83"/>
      <c r="D972" s="83"/>
      <c r="E972" s="83"/>
      <c r="F972" s="83"/>
      <c r="G972" s="83"/>
      <c r="H972" s="83"/>
      <c r="I972" s="83"/>
      <c r="J972" s="83"/>
      <c r="K972" s="83"/>
      <c r="L972" s="83"/>
      <c r="M972" s="83"/>
      <c r="N972" s="83"/>
      <c r="O972" s="83"/>
    </row>
    <row r="973">
      <c r="A973" s="83"/>
      <c r="B973" s="83"/>
      <c r="C973" s="83"/>
      <c r="D973" s="83"/>
      <c r="E973" s="83"/>
      <c r="F973" s="83"/>
      <c r="G973" s="83"/>
      <c r="H973" s="83"/>
      <c r="I973" s="83"/>
      <c r="J973" s="83"/>
      <c r="K973" s="83"/>
      <c r="L973" s="83"/>
      <c r="M973" s="83"/>
      <c r="N973" s="83"/>
      <c r="O973" s="83"/>
    </row>
    <row r="974">
      <c r="A974" s="83"/>
      <c r="B974" s="83"/>
      <c r="C974" s="83"/>
      <c r="D974" s="83"/>
      <c r="E974" s="83"/>
      <c r="F974" s="83"/>
      <c r="G974" s="83"/>
      <c r="H974" s="83"/>
      <c r="I974" s="83"/>
      <c r="J974" s="83"/>
      <c r="K974" s="83"/>
      <c r="L974" s="83"/>
      <c r="M974" s="83"/>
      <c r="N974" s="83"/>
      <c r="O974" s="83"/>
    </row>
    <row r="975">
      <c r="A975" s="83"/>
      <c r="B975" s="83"/>
      <c r="C975" s="83"/>
      <c r="D975" s="83"/>
      <c r="E975" s="83"/>
      <c r="F975" s="83"/>
      <c r="G975" s="83"/>
      <c r="H975" s="83"/>
      <c r="I975" s="83"/>
      <c r="J975" s="83"/>
      <c r="K975" s="83"/>
      <c r="L975" s="83"/>
      <c r="M975" s="83"/>
      <c r="N975" s="83"/>
      <c r="O975" s="83"/>
    </row>
    <row r="976">
      <c r="A976" s="83"/>
      <c r="B976" s="83"/>
      <c r="C976" s="83"/>
      <c r="D976" s="83"/>
      <c r="E976" s="83"/>
      <c r="F976" s="83"/>
      <c r="G976" s="83"/>
      <c r="H976" s="83"/>
      <c r="I976" s="83"/>
      <c r="J976" s="83"/>
      <c r="K976" s="83"/>
      <c r="L976" s="83"/>
      <c r="M976" s="83"/>
      <c r="N976" s="83"/>
      <c r="O976" s="83"/>
    </row>
    <row r="977">
      <c r="A977" s="83"/>
      <c r="B977" s="83"/>
      <c r="C977" s="83"/>
      <c r="D977" s="83"/>
      <c r="E977" s="83"/>
      <c r="F977" s="83"/>
      <c r="G977" s="83"/>
      <c r="H977" s="83"/>
      <c r="I977" s="83"/>
      <c r="J977" s="83"/>
      <c r="K977" s="83"/>
      <c r="L977" s="83"/>
      <c r="M977" s="83"/>
      <c r="N977" s="83"/>
      <c r="O977" s="83"/>
    </row>
    <row r="978">
      <c r="A978" s="83"/>
      <c r="B978" s="83"/>
      <c r="C978" s="83"/>
      <c r="D978" s="83"/>
      <c r="E978" s="83"/>
      <c r="F978" s="83"/>
      <c r="G978" s="83"/>
      <c r="H978" s="83"/>
      <c r="I978" s="83"/>
      <c r="J978" s="83"/>
      <c r="K978" s="83"/>
      <c r="L978" s="83"/>
      <c r="M978" s="83"/>
      <c r="N978" s="83"/>
      <c r="O978" s="83"/>
    </row>
    <row r="979">
      <c r="A979" s="83"/>
      <c r="B979" s="83"/>
      <c r="C979" s="83"/>
      <c r="D979" s="83"/>
      <c r="E979" s="83"/>
      <c r="F979" s="83"/>
      <c r="G979" s="83"/>
      <c r="H979" s="83"/>
      <c r="I979" s="83"/>
      <c r="J979" s="83"/>
      <c r="K979" s="83"/>
      <c r="L979" s="83"/>
      <c r="M979" s="83"/>
      <c r="N979" s="83"/>
      <c r="O979" s="83"/>
    </row>
    <row r="980">
      <c r="A980" s="83"/>
      <c r="B980" s="83"/>
      <c r="C980" s="83"/>
      <c r="D980" s="83"/>
      <c r="E980" s="83"/>
      <c r="F980" s="83"/>
      <c r="G980" s="83"/>
      <c r="H980" s="83"/>
      <c r="I980" s="83"/>
      <c r="J980" s="83"/>
      <c r="K980" s="83"/>
      <c r="L980" s="83"/>
      <c r="M980" s="83"/>
      <c r="N980" s="83"/>
      <c r="O980" s="83"/>
    </row>
    <row r="981">
      <c r="A981" s="83"/>
      <c r="B981" s="83"/>
      <c r="C981" s="83"/>
      <c r="D981" s="83"/>
      <c r="E981" s="83"/>
      <c r="F981" s="83"/>
      <c r="G981" s="83"/>
      <c r="H981" s="83"/>
      <c r="I981" s="83"/>
      <c r="J981" s="83"/>
      <c r="K981" s="83"/>
      <c r="L981" s="83"/>
      <c r="M981" s="83"/>
      <c r="N981" s="83"/>
      <c r="O981" s="83"/>
    </row>
    <row r="982">
      <c r="A982" s="83"/>
      <c r="B982" s="83"/>
      <c r="C982" s="83"/>
      <c r="D982" s="83"/>
      <c r="E982" s="83"/>
      <c r="F982" s="83"/>
      <c r="G982" s="83"/>
      <c r="H982" s="83"/>
      <c r="I982" s="83"/>
      <c r="J982" s="83"/>
      <c r="K982" s="83"/>
      <c r="L982" s="83"/>
      <c r="M982" s="83"/>
      <c r="N982" s="83"/>
      <c r="O982" s="83"/>
    </row>
    <row r="983">
      <c r="A983" s="83"/>
      <c r="B983" s="83"/>
      <c r="C983" s="83"/>
      <c r="D983" s="83"/>
      <c r="E983" s="83"/>
      <c r="F983" s="83"/>
      <c r="G983" s="83"/>
      <c r="H983" s="83"/>
      <c r="I983" s="83"/>
      <c r="J983" s="83"/>
      <c r="K983" s="83"/>
      <c r="L983" s="83"/>
      <c r="M983" s="83"/>
      <c r="N983" s="83"/>
      <c r="O983" s="83"/>
    </row>
    <row r="984">
      <c r="A984" s="83"/>
      <c r="B984" s="83"/>
      <c r="C984" s="83"/>
      <c r="D984" s="83"/>
      <c r="E984" s="83"/>
      <c r="F984" s="83"/>
      <c r="G984" s="83"/>
      <c r="H984" s="83"/>
      <c r="I984" s="83"/>
      <c r="J984" s="83"/>
      <c r="K984" s="83"/>
      <c r="L984" s="83"/>
      <c r="M984" s="83"/>
      <c r="N984" s="83"/>
      <c r="O984" s="83"/>
    </row>
    <row r="985">
      <c r="A985" s="83"/>
      <c r="B985" s="83"/>
      <c r="C985" s="83"/>
      <c r="D985" s="83"/>
      <c r="E985" s="83"/>
      <c r="F985" s="83"/>
      <c r="G985" s="83"/>
      <c r="H985" s="83"/>
      <c r="I985" s="83"/>
      <c r="J985" s="83"/>
      <c r="K985" s="83"/>
      <c r="L985" s="83"/>
      <c r="M985" s="83"/>
      <c r="N985" s="83"/>
      <c r="O985" s="83"/>
    </row>
    <row r="986">
      <c r="A986" s="83"/>
      <c r="B986" s="83"/>
      <c r="C986" s="83"/>
      <c r="D986" s="83"/>
      <c r="E986" s="83"/>
      <c r="F986" s="83"/>
      <c r="G986" s="83"/>
      <c r="H986" s="83"/>
      <c r="I986" s="83"/>
      <c r="J986" s="83"/>
      <c r="K986" s="83"/>
      <c r="L986" s="83"/>
      <c r="M986" s="83"/>
      <c r="N986" s="83"/>
      <c r="O986" s="83"/>
    </row>
    <row r="987">
      <c r="A987" s="83"/>
      <c r="B987" s="83"/>
      <c r="C987" s="83"/>
      <c r="D987" s="83"/>
      <c r="E987" s="83"/>
      <c r="F987" s="83"/>
      <c r="G987" s="83"/>
      <c r="H987" s="83"/>
      <c r="I987" s="83"/>
      <c r="J987" s="83"/>
      <c r="K987" s="83"/>
      <c r="L987" s="83"/>
      <c r="M987" s="83"/>
      <c r="N987" s="83"/>
      <c r="O987" s="83"/>
    </row>
    <row r="988">
      <c r="A988" s="83"/>
      <c r="B988" s="83"/>
      <c r="C988" s="83"/>
      <c r="D988" s="83"/>
      <c r="E988" s="83"/>
      <c r="F988" s="83"/>
      <c r="G988" s="83"/>
      <c r="H988" s="83"/>
      <c r="I988" s="83"/>
      <c r="J988" s="83"/>
      <c r="K988" s="83"/>
      <c r="L988" s="83"/>
      <c r="M988" s="83"/>
      <c r="N988" s="83"/>
      <c r="O988" s="83"/>
    </row>
    <row r="989">
      <c r="A989" s="83"/>
      <c r="B989" s="83"/>
      <c r="C989" s="83"/>
      <c r="D989" s="83"/>
      <c r="E989" s="83"/>
      <c r="F989" s="83"/>
      <c r="G989" s="83"/>
      <c r="H989" s="83"/>
      <c r="I989" s="83"/>
      <c r="J989" s="83"/>
      <c r="K989" s="83"/>
      <c r="L989" s="83"/>
      <c r="M989" s="83"/>
      <c r="N989" s="83"/>
      <c r="O989" s="83"/>
    </row>
    <row r="990">
      <c r="A990" s="83"/>
      <c r="B990" s="83"/>
      <c r="C990" s="83"/>
      <c r="D990" s="83"/>
      <c r="E990" s="83"/>
      <c r="F990" s="83"/>
      <c r="G990" s="83"/>
      <c r="H990" s="83"/>
      <c r="I990" s="83"/>
      <c r="J990" s="83"/>
      <c r="K990" s="83"/>
      <c r="L990" s="83"/>
      <c r="M990" s="83"/>
      <c r="N990" s="83"/>
      <c r="O990" s="83"/>
    </row>
    <row r="991">
      <c r="A991" s="83"/>
      <c r="B991" s="83"/>
      <c r="C991" s="83"/>
      <c r="D991" s="83"/>
      <c r="E991" s="83"/>
      <c r="F991" s="83"/>
      <c r="G991" s="83"/>
      <c r="H991" s="83"/>
      <c r="I991" s="83"/>
      <c r="J991" s="83"/>
      <c r="K991" s="83"/>
      <c r="L991" s="83"/>
      <c r="M991" s="83"/>
      <c r="N991" s="83"/>
      <c r="O991" s="83"/>
    </row>
    <row r="992">
      <c r="A992" s="83"/>
      <c r="B992" s="83"/>
      <c r="C992" s="83"/>
      <c r="D992" s="83"/>
      <c r="E992" s="83"/>
      <c r="F992" s="83"/>
      <c r="G992" s="83"/>
      <c r="H992" s="83"/>
      <c r="I992" s="83"/>
      <c r="J992" s="83"/>
      <c r="K992" s="83"/>
      <c r="L992" s="83"/>
      <c r="M992" s="83"/>
      <c r="N992" s="83"/>
      <c r="O992" s="83"/>
    </row>
    <row r="993">
      <c r="A993" s="83"/>
      <c r="B993" s="83"/>
      <c r="C993" s="83"/>
      <c r="D993" s="83"/>
      <c r="E993" s="83"/>
      <c r="F993" s="83"/>
      <c r="G993" s="83"/>
      <c r="H993" s="83"/>
      <c r="I993" s="83"/>
      <c r="J993" s="83"/>
      <c r="K993" s="83"/>
      <c r="L993" s="83"/>
      <c r="M993" s="83"/>
      <c r="N993" s="83"/>
      <c r="O993" s="83"/>
    </row>
    <row r="994">
      <c r="A994" s="83"/>
      <c r="B994" s="83"/>
      <c r="C994" s="83"/>
      <c r="D994" s="83"/>
      <c r="E994" s="83"/>
      <c r="F994" s="83"/>
      <c r="G994" s="83"/>
      <c r="H994" s="83"/>
      <c r="I994" s="83"/>
      <c r="J994" s="83"/>
      <c r="K994" s="83"/>
      <c r="L994" s="83"/>
      <c r="M994" s="83"/>
      <c r="N994" s="83"/>
      <c r="O994" s="83"/>
    </row>
    <row r="995">
      <c r="A995" s="83"/>
      <c r="B995" s="83"/>
      <c r="C995" s="83"/>
      <c r="D995" s="83"/>
      <c r="E995" s="83"/>
      <c r="F995" s="83"/>
      <c r="G995" s="83"/>
      <c r="H995" s="83"/>
      <c r="I995" s="83"/>
      <c r="J995" s="83"/>
      <c r="K995" s="83"/>
      <c r="L995" s="83"/>
      <c r="M995" s="83"/>
      <c r="N995" s="83"/>
      <c r="O995" s="83"/>
    </row>
    <row r="996">
      <c r="A996" s="83"/>
      <c r="B996" s="83"/>
      <c r="C996" s="83"/>
      <c r="D996" s="83"/>
      <c r="E996" s="83"/>
      <c r="F996" s="83"/>
      <c r="G996" s="83"/>
      <c r="H996" s="83"/>
      <c r="I996" s="83"/>
      <c r="J996" s="83"/>
      <c r="K996" s="83"/>
      <c r="L996" s="83"/>
      <c r="M996" s="83"/>
      <c r="N996" s="83"/>
      <c r="O996" s="83"/>
    </row>
    <row r="997">
      <c r="A997" s="83"/>
      <c r="B997" s="83"/>
      <c r="C997" s="83"/>
      <c r="D997" s="83"/>
      <c r="E997" s="83"/>
      <c r="F997" s="83"/>
      <c r="G997" s="83"/>
      <c r="H997" s="83"/>
      <c r="I997" s="83"/>
      <c r="J997" s="83"/>
      <c r="K997" s="83"/>
      <c r="L997" s="83"/>
      <c r="M997" s="83"/>
      <c r="N997" s="83"/>
      <c r="O997" s="83"/>
    </row>
    <row r="998">
      <c r="A998" s="83"/>
      <c r="B998" s="83"/>
      <c r="C998" s="83"/>
      <c r="D998" s="83"/>
      <c r="E998" s="83"/>
      <c r="F998" s="83"/>
      <c r="G998" s="83"/>
      <c r="H998" s="83"/>
      <c r="I998" s="83"/>
      <c r="J998" s="83"/>
      <c r="K998" s="83"/>
      <c r="L998" s="83"/>
      <c r="M998" s="83"/>
      <c r="N998" s="83"/>
      <c r="O998" s="83"/>
    </row>
    <row r="999">
      <c r="A999" s="83"/>
      <c r="B999" s="83"/>
      <c r="C999" s="83"/>
      <c r="D999" s="83"/>
      <c r="E999" s="83"/>
      <c r="F999" s="83"/>
      <c r="G999" s="83"/>
      <c r="H999" s="83"/>
      <c r="I999" s="83"/>
      <c r="J999" s="83"/>
      <c r="K999" s="83"/>
      <c r="L999" s="83"/>
      <c r="M999" s="83"/>
      <c r="N999" s="83"/>
      <c r="O999" s="83"/>
    </row>
    <row r="1000">
      <c r="A1000" s="83"/>
      <c r="B1000" s="83"/>
      <c r="C1000" s="83"/>
      <c r="D1000" s="83"/>
      <c r="E1000" s="83"/>
      <c r="F1000" s="83"/>
      <c r="G1000" s="83"/>
      <c r="H1000" s="83"/>
      <c r="I1000" s="83"/>
      <c r="J1000" s="83"/>
      <c r="K1000" s="83"/>
      <c r="L1000" s="83"/>
      <c r="M1000" s="83"/>
      <c r="N1000" s="83"/>
      <c r="O1000" s="83"/>
    </row>
  </sheetData>
  <dataValidations>
    <dataValidation type="list" allowBlank="1" sqref="L29:L1000">
      <formula1>"designing,designed,developing,developed,testing,tested,UAT,released"</formula1>
    </dataValidation>
    <dataValidation type="list" allowBlank="1" sqref="L2:L28">
      <formula1>"designing,designed,developing,developed,testing,tested,UAT,released"</formula1>
    </dataValidation>
    <dataValidation type="list" allowBlank="1" sqref="I29:I1000">
      <formula1>"Must have,Should have,Could have,Won't have"</formula1>
    </dataValidation>
    <dataValidation type="list" allowBlank="1" sqref="I2:I28">
      <formula1>"Must have,Should have,Could have,Won't have"</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54.63"/>
    <col customWidth="1" min="3" max="3" width="35.5"/>
    <col customWidth="1" min="5" max="5" width="18.38"/>
    <col customWidth="1" min="7" max="7" width="13.5"/>
    <col customWidth="1" min="8" max="8" width="12.88"/>
    <col customWidth="1" min="10" max="10" width="24.63"/>
    <col customWidth="1" min="11" max="11" width="25.13"/>
    <col customWidth="1" min="12" max="12" width="21.5"/>
    <col customWidth="1" min="13" max="13" width="23.0"/>
    <col customWidth="1" min="14" max="14" width="18.5"/>
  </cols>
  <sheetData>
    <row r="1" ht="22.5" customHeight="1">
      <c r="A1" s="7" t="s">
        <v>0</v>
      </c>
      <c r="B1" s="9" t="s">
        <v>1</v>
      </c>
      <c r="C1" s="9" t="s">
        <v>2</v>
      </c>
      <c r="D1" s="9" t="s">
        <v>3</v>
      </c>
      <c r="E1" s="9" t="s">
        <v>4</v>
      </c>
      <c r="F1" s="9" t="s">
        <v>5</v>
      </c>
      <c r="G1" s="9" t="s">
        <v>6</v>
      </c>
      <c r="H1" s="9" t="s">
        <v>7</v>
      </c>
      <c r="I1" s="9" t="s">
        <v>8</v>
      </c>
      <c r="J1" s="9" t="s">
        <v>9</v>
      </c>
      <c r="K1" s="9" t="s">
        <v>10</v>
      </c>
      <c r="L1" s="9" t="s">
        <v>11</v>
      </c>
      <c r="M1" s="9" t="s">
        <v>12</v>
      </c>
      <c r="N1" s="15" t="s">
        <v>13</v>
      </c>
    </row>
    <row r="2" ht="22.5" customHeight="1">
      <c r="A2" s="17" t="s">
        <v>14</v>
      </c>
      <c r="B2" s="19" t="s">
        <v>15</v>
      </c>
      <c r="C2" s="19" t="s">
        <v>15</v>
      </c>
      <c r="D2" s="22" t="s">
        <v>16</v>
      </c>
      <c r="E2" s="22" t="s">
        <v>17</v>
      </c>
      <c r="F2" s="22" t="s">
        <v>17</v>
      </c>
      <c r="G2" s="22">
        <v>13.0</v>
      </c>
      <c r="H2" s="27">
        <v>46235.0</v>
      </c>
      <c r="I2" s="27">
        <v>46249.0</v>
      </c>
      <c r="J2" s="22" t="s">
        <v>18</v>
      </c>
      <c r="K2" s="22" t="s">
        <v>18</v>
      </c>
      <c r="L2" s="28">
        <v>0.0</v>
      </c>
      <c r="M2" s="29"/>
      <c r="N2" s="30"/>
    </row>
    <row r="3" ht="22.5" customHeight="1">
      <c r="A3" s="32" t="s">
        <v>19</v>
      </c>
      <c r="B3" s="34" t="s">
        <v>20</v>
      </c>
      <c r="C3" s="34" t="s">
        <v>20</v>
      </c>
      <c r="D3" s="37" t="s">
        <v>16</v>
      </c>
      <c r="E3" s="37" t="s">
        <v>21</v>
      </c>
      <c r="F3" s="37" t="s">
        <v>17</v>
      </c>
      <c r="G3" s="37">
        <v>5.0</v>
      </c>
      <c r="H3" s="41">
        <v>46235.0</v>
      </c>
      <c r="I3" s="41">
        <v>46240.0</v>
      </c>
      <c r="J3" s="37" t="s">
        <v>22</v>
      </c>
      <c r="K3" s="37" t="s">
        <v>22</v>
      </c>
      <c r="L3" s="45">
        <v>0.0</v>
      </c>
      <c r="M3" s="46"/>
      <c r="N3" s="48"/>
    </row>
    <row r="4" ht="22.5" customHeight="1">
      <c r="A4" s="52" t="s">
        <v>23</v>
      </c>
      <c r="B4" s="54" t="s">
        <v>24</v>
      </c>
      <c r="C4" s="54" t="s">
        <v>24</v>
      </c>
      <c r="D4" s="56" t="s">
        <v>16</v>
      </c>
      <c r="E4" s="56" t="s">
        <v>25</v>
      </c>
      <c r="F4" s="56" t="s">
        <v>17</v>
      </c>
      <c r="G4" s="56">
        <v>3.0</v>
      </c>
      <c r="H4" s="60">
        <v>46235.0</v>
      </c>
      <c r="I4" s="60">
        <v>46235.0</v>
      </c>
      <c r="J4" s="56" t="s">
        <v>26</v>
      </c>
      <c r="K4" s="56" t="s">
        <v>26</v>
      </c>
      <c r="L4" s="61">
        <v>4417.0</v>
      </c>
      <c r="M4" s="62"/>
      <c r="N4" s="62"/>
      <c r="O4" s="63"/>
      <c r="P4" s="63"/>
      <c r="Q4" s="63"/>
      <c r="R4" s="63"/>
      <c r="S4" s="63"/>
      <c r="T4" s="63"/>
      <c r="U4" s="63"/>
      <c r="V4" s="63"/>
      <c r="W4" s="63"/>
      <c r="X4" s="63"/>
      <c r="Y4" s="63"/>
    </row>
    <row r="5" ht="22.5" customHeight="1">
      <c r="A5" s="52" t="s">
        <v>23</v>
      </c>
      <c r="B5" s="54" t="s">
        <v>27</v>
      </c>
      <c r="C5" s="54" t="s">
        <v>27</v>
      </c>
      <c r="D5" s="56" t="s">
        <v>16</v>
      </c>
      <c r="E5" s="56" t="s">
        <v>25</v>
      </c>
      <c r="F5" s="56" t="s">
        <v>17</v>
      </c>
      <c r="G5" s="56">
        <v>3.0</v>
      </c>
      <c r="H5" s="60">
        <v>46235.0</v>
      </c>
      <c r="I5" s="60">
        <v>46235.0</v>
      </c>
      <c r="J5" s="56" t="s">
        <v>26</v>
      </c>
      <c r="K5" s="56" t="s">
        <v>26</v>
      </c>
      <c r="L5" s="61">
        <v>4417.0</v>
      </c>
      <c r="M5" s="62"/>
      <c r="N5" s="62"/>
      <c r="O5" s="63"/>
      <c r="P5" s="63"/>
      <c r="Q5" s="63"/>
      <c r="R5" s="63"/>
      <c r="S5" s="63"/>
      <c r="T5" s="63"/>
      <c r="U5" s="63"/>
      <c r="V5" s="63"/>
      <c r="W5" s="63"/>
      <c r="X5" s="63"/>
      <c r="Y5" s="63"/>
    </row>
    <row r="6" ht="22.5" customHeight="1">
      <c r="A6" s="52" t="s">
        <v>23</v>
      </c>
      <c r="B6" s="54" t="s">
        <v>28</v>
      </c>
      <c r="C6" s="54" t="s">
        <v>28</v>
      </c>
      <c r="D6" s="56" t="s">
        <v>16</v>
      </c>
      <c r="E6" s="56" t="s">
        <v>25</v>
      </c>
      <c r="F6" s="56" t="s">
        <v>17</v>
      </c>
      <c r="G6" s="56">
        <v>3.0</v>
      </c>
      <c r="H6" s="60">
        <v>46235.0</v>
      </c>
      <c r="I6" s="60">
        <v>46240.0</v>
      </c>
      <c r="J6" s="56" t="s">
        <v>22</v>
      </c>
      <c r="K6" s="56" t="s">
        <v>22</v>
      </c>
      <c r="L6" s="61">
        <v>4417.0</v>
      </c>
      <c r="M6" s="62"/>
      <c r="N6" s="62"/>
      <c r="O6" s="63"/>
      <c r="P6" s="63"/>
      <c r="Q6" s="63"/>
      <c r="R6" s="63"/>
      <c r="S6" s="63"/>
      <c r="T6" s="63"/>
      <c r="U6" s="63"/>
      <c r="V6" s="63"/>
      <c r="W6" s="63"/>
      <c r="X6" s="63"/>
      <c r="Y6" s="63"/>
    </row>
    <row r="7" ht="22.5" customHeight="1">
      <c r="A7" s="52" t="s">
        <v>23</v>
      </c>
      <c r="B7" s="54" t="s">
        <v>31</v>
      </c>
      <c r="C7" s="54" t="s">
        <v>31</v>
      </c>
      <c r="D7" s="56" t="s">
        <v>16</v>
      </c>
      <c r="E7" s="56" t="s">
        <v>25</v>
      </c>
      <c r="F7" s="56" t="s">
        <v>17</v>
      </c>
      <c r="G7" s="56">
        <v>3.0</v>
      </c>
      <c r="H7" s="60">
        <v>46237.0</v>
      </c>
      <c r="I7" s="60">
        <v>46237.0</v>
      </c>
      <c r="J7" s="56" t="s">
        <v>26</v>
      </c>
      <c r="K7" s="56" t="s">
        <v>26</v>
      </c>
      <c r="L7" s="61">
        <v>4417.0</v>
      </c>
      <c r="M7" s="62"/>
      <c r="N7" s="62"/>
      <c r="O7" s="63"/>
      <c r="P7" s="63"/>
      <c r="Q7" s="63"/>
      <c r="R7" s="63"/>
      <c r="S7" s="63"/>
      <c r="T7" s="63"/>
      <c r="U7" s="63"/>
      <c r="V7" s="63"/>
      <c r="W7" s="63"/>
      <c r="X7" s="63"/>
      <c r="Y7" s="63"/>
    </row>
    <row r="8" ht="22.5" customHeight="1">
      <c r="A8" s="32" t="s">
        <v>19</v>
      </c>
      <c r="B8" s="34" t="s">
        <v>35</v>
      </c>
      <c r="C8" s="34" t="s">
        <v>35</v>
      </c>
      <c r="D8" s="37" t="s">
        <v>16</v>
      </c>
      <c r="E8" s="37" t="s">
        <v>17</v>
      </c>
      <c r="F8" s="37" t="s">
        <v>17</v>
      </c>
      <c r="G8" s="37">
        <v>13.0</v>
      </c>
      <c r="H8" s="41">
        <v>46239.0</v>
      </c>
      <c r="I8" s="41">
        <v>46241.0</v>
      </c>
      <c r="J8" s="37" t="s">
        <v>39</v>
      </c>
      <c r="K8" s="37" t="s">
        <v>39</v>
      </c>
      <c r="L8" s="45">
        <v>0.0</v>
      </c>
      <c r="M8" s="46"/>
      <c r="N8" s="48"/>
    </row>
    <row r="9" ht="22.5" customHeight="1">
      <c r="A9" s="52" t="s">
        <v>23</v>
      </c>
      <c r="B9" s="54" t="s">
        <v>43</v>
      </c>
      <c r="C9" s="54" t="s">
        <v>43</v>
      </c>
      <c r="D9" s="56" t="s">
        <v>16</v>
      </c>
      <c r="E9" s="56" t="s">
        <v>25</v>
      </c>
      <c r="F9" s="56" t="s">
        <v>17</v>
      </c>
      <c r="G9" s="56">
        <v>2.0</v>
      </c>
      <c r="H9" s="60">
        <v>46239.0</v>
      </c>
      <c r="I9" s="60">
        <v>46241.0</v>
      </c>
      <c r="J9" s="56" t="s">
        <v>39</v>
      </c>
      <c r="K9" s="56" t="s">
        <v>39</v>
      </c>
      <c r="L9" s="61">
        <v>4417.0</v>
      </c>
      <c r="M9" s="62"/>
      <c r="N9" s="62"/>
      <c r="O9" s="63"/>
      <c r="P9" s="63"/>
      <c r="Q9" s="63"/>
      <c r="R9" s="63"/>
      <c r="S9" s="63"/>
      <c r="T9" s="63"/>
      <c r="U9" s="63"/>
      <c r="V9" s="63"/>
      <c r="W9" s="63"/>
      <c r="X9" s="63"/>
      <c r="Y9" s="63"/>
    </row>
    <row r="10" ht="22.5" customHeight="1">
      <c r="A10" s="52" t="s">
        <v>23</v>
      </c>
      <c r="B10" s="54" t="s">
        <v>44</v>
      </c>
      <c r="C10" s="54" t="s">
        <v>45</v>
      </c>
      <c r="D10" s="56" t="s">
        <v>16</v>
      </c>
      <c r="E10" s="56" t="s">
        <v>25</v>
      </c>
      <c r="F10" s="56" t="s">
        <v>17</v>
      </c>
      <c r="G10" s="56">
        <v>5.0</v>
      </c>
      <c r="H10" s="60">
        <v>46239.0</v>
      </c>
      <c r="I10" s="60">
        <v>46241.0</v>
      </c>
      <c r="J10" s="56" t="s">
        <v>39</v>
      </c>
      <c r="K10" s="56" t="s">
        <v>39</v>
      </c>
      <c r="L10" s="61">
        <v>4417.0</v>
      </c>
      <c r="M10" s="62"/>
      <c r="N10" s="62"/>
      <c r="O10" s="63"/>
      <c r="P10" s="63"/>
      <c r="Q10" s="63"/>
      <c r="R10" s="63"/>
      <c r="S10" s="63"/>
      <c r="T10" s="63"/>
      <c r="U10" s="63"/>
      <c r="V10" s="63"/>
      <c r="W10" s="63"/>
      <c r="X10" s="63"/>
      <c r="Y10" s="63"/>
    </row>
    <row r="11" ht="22.5" customHeight="1">
      <c r="A11" s="52" t="s">
        <v>23</v>
      </c>
      <c r="B11" s="54" t="s">
        <v>44</v>
      </c>
      <c r="C11" s="54" t="s">
        <v>45</v>
      </c>
      <c r="D11" s="56" t="s">
        <v>16</v>
      </c>
      <c r="E11" s="56" t="s">
        <v>21</v>
      </c>
      <c r="F11" s="56" t="s">
        <v>17</v>
      </c>
      <c r="G11" s="56">
        <v>5.0</v>
      </c>
      <c r="H11" s="60">
        <v>46239.0</v>
      </c>
      <c r="I11" s="60">
        <v>46241.0</v>
      </c>
      <c r="J11" s="56" t="s">
        <v>39</v>
      </c>
      <c r="K11" s="56" t="s">
        <v>39</v>
      </c>
      <c r="L11" s="61">
        <v>5150.0</v>
      </c>
      <c r="M11" s="62"/>
      <c r="N11" s="62"/>
      <c r="O11" s="63"/>
      <c r="P11" s="63"/>
      <c r="Q11" s="63"/>
      <c r="R11" s="63"/>
      <c r="S11" s="63"/>
      <c r="T11" s="63"/>
      <c r="U11" s="63"/>
      <c r="V11" s="63"/>
      <c r="W11" s="63"/>
      <c r="X11" s="63"/>
      <c r="Y11" s="63"/>
    </row>
    <row r="12" ht="22.5" customHeight="1">
      <c r="A12" s="52" t="s">
        <v>23</v>
      </c>
      <c r="B12" s="54" t="s">
        <v>46</v>
      </c>
      <c r="C12" s="54" t="s">
        <v>47</v>
      </c>
      <c r="D12" s="56" t="s">
        <v>16</v>
      </c>
      <c r="E12" s="56" t="s">
        <v>25</v>
      </c>
      <c r="F12" s="56" t="s">
        <v>17</v>
      </c>
      <c r="G12" s="56">
        <v>2.0</v>
      </c>
      <c r="H12" s="60">
        <v>46239.0</v>
      </c>
      <c r="I12" s="60">
        <v>46241.0</v>
      </c>
      <c r="J12" s="56" t="s">
        <v>39</v>
      </c>
      <c r="K12" s="56" t="s">
        <v>39</v>
      </c>
      <c r="L12" s="61">
        <v>4417.0</v>
      </c>
      <c r="M12" s="62"/>
      <c r="N12" s="62"/>
      <c r="O12" s="63"/>
      <c r="P12" s="63"/>
      <c r="Q12" s="63"/>
      <c r="R12" s="63"/>
      <c r="S12" s="63"/>
      <c r="T12" s="63"/>
      <c r="U12" s="63"/>
      <c r="V12" s="63"/>
      <c r="W12" s="63"/>
      <c r="X12" s="63"/>
      <c r="Y12" s="63"/>
    </row>
    <row r="13" ht="22.5" customHeight="1">
      <c r="A13" s="52" t="s">
        <v>23</v>
      </c>
      <c r="B13" s="54" t="s">
        <v>46</v>
      </c>
      <c r="C13" s="54" t="s">
        <v>47</v>
      </c>
      <c r="D13" s="56" t="s">
        <v>16</v>
      </c>
      <c r="E13" s="56" t="s">
        <v>21</v>
      </c>
      <c r="F13" s="56" t="s">
        <v>17</v>
      </c>
      <c r="G13" s="56">
        <v>2.0</v>
      </c>
      <c r="H13" s="60">
        <v>46239.0</v>
      </c>
      <c r="I13" s="60">
        <v>46241.0</v>
      </c>
      <c r="J13" s="56" t="s">
        <v>39</v>
      </c>
      <c r="K13" s="56" t="s">
        <v>39</v>
      </c>
      <c r="L13" s="61">
        <v>5150.0</v>
      </c>
      <c r="M13" s="62"/>
      <c r="N13" s="62"/>
      <c r="O13" s="63"/>
      <c r="P13" s="63"/>
      <c r="Q13" s="63"/>
      <c r="R13" s="63"/>
      <c r="S13" s="63"/>
      <c r="T13" s="63"/>
      <c r="U13" s="63"/>
      <c r="V13" s="63"/>
      <c r="W13" s="63"/>
      <c r="X13" s="63"/>
      <c r="Y13" s="63"/>
    </row>
    <row r="14" ht="22.5" customHeight="1">
      <c r="A14" s="32" t="s">
        <v>19</v>
      </c>
      <c r="B14" s="34" t="s">
        <v>54</v>
      </c>
      <c r="C14" s="34" t="s">
        <v>54</v>
      </c>
      <c r="D14" s="37" t="s">
        <v>16</v>
      </c>
      <c r="E14" s="37" t="s">
        <v>17</v>
      </c>
      <c r="F14" s="37" t="s">
        <v>17</v>
      </c>
      <c r="G14" s="37">
        <v>13.0</v>
      </c>
      <c r="H14" s="41">
        <v>46238.0</v>
      </c>
      <c r="I14" s="41">
        <v>46249.0</v>
      </c>
      <c r="J14" s="37" t="s">
        <v>58</v>
      </c>
      <c r="K14" s="37" t="s">
        <v>58</v>
      </c>
      <c r="L14" s="45">
        <v>0.0</v>
      </c>
      <c r="M14" s="46"/>
      <c r="N14" s="48"/>
    </row>
    <row r="15" ht="22.5" customHeight="1">
      <c r="A15" s="52" t="s">
        <v>23</v>
      </c>
      <c r="B15" s="54" t="s">
        <v>59</v>
      </c>
      <c r="C15" s="54" t="s">
        <v>59</v>
      </c>
      <c r="D15" s="56" t="s">
        <v>16</v>
      </c>
      <c r="E15" s="56" t="s">
        <v>25</v>
      </c>
      <c r="F15" s="56" t="s">
        <v>17</v>
      </c>
      <c r="G15" s="56">
        <v>2.0</v>
      </c>
      <c r="H15" s="60">
        <v>46238.0</v>
      </c>
      <c r="I15" s="60">
        <v>46239.0</v>
      </c>
      <c r="J15" s="56" t="s">
        <v>60</v>
      </c>
      <c r="K15" s="56" t="s">
        <v>60</v>
      </c>
      <c r="L15" s="61">
        <v>4417.0</v>
      </c>
      <c r="M15" s="62"/>
      <c r="N15" s="62"/>
      <c r="O15" s="63"/>
      <c r="P15" s="63"/>
      <c r="Q15" s="63"/>
      <c r="R15" s="63"/>
      <c r="S15" s="63"/>
      <c r="T15" s="63"/>
      <c r="U15" s="63"/>
      <c r="V15" s="63"/>
      <c r="W15" s="63"/>
      <c r="X15" s="63"/>
      <c r="Y15" s="63"/>
    </row>
    <row r="16" ht="22.5" customHeight="1">
      <c r="A16" s="52" t="s">
        <v>23</v>
      </c>
      <c r="B16" s="54" t="s">
        <v>61</v>
      </c>
      <c r="C16" s="54" t="s">
        <v>61</v>
      </c>
      <c r="D16" s="56" t="s">
        <v>16</v>
      </c>
      <c r="E16" s="56" t="s">
        <v>21</v>
      </c>
      <c r="F16" s="56" t="s">
        <v>17</v>
      </c>
      <c r="G16" s="56">
        <v>2.0</v>
      </c>
      <c r="H16" s="60">
        <v>46238.0</v>
      </c>
      <c r="I16" s="60">
        <v>46238.0</v>
      </c>
      <c r="J16" s="56" t="s">
        <v>26</v>
      </c>
      <c r="K16" s="56" t="s">
        <v>26</v>
      </c>
      <c r="L16" s="61">
        <v>5150.0</v>
      </c>
      <c r="M16" s="62"/>
      <c r="N16" s="62"/>
      <c r="O16" s="63"/>
      <c r="P16" s="63"/>
      <c r="Q16" s="63"/>
      <c r="R16" s="63"/>
      <c r="S16" s="63"/>
      <c r="T16" s="63"/>
      <c r="U16" s="63"/>
      <c r="V16" s="63"/>
      <c r="W16" s="63"/>
      <c r="X16" s="63"/>
      <c r="Y16" s="63"/>
    </row>
    <row r="17" ht="22.5" customHeight="1">
      <c r="A17" s="52" t="s">
        <v>23</v>
      </c>
      <c r="B17" s="54" t="s">
        <v>64</v>
      </c>
      <c r="C17" s="54" t="s">
        <v>64</v>
      </c>
      <c r="D17" s="56" t="s">
        <v>16</v>
      </c>
      <c r="E17" s="56" t="s">
        <v>25</v>
      </c>
      <c r="F17" s="56" t="s">
        <v>17</v>
      </c>
      <c r="G17" s="56">
        <v>3.0</v>
      </c>
      <c r="H17" s="60">
        <v>46238.0</v>
      </c>
      <c r="I17" s="60">
        <v>46239.0</v>
      </c>
      <c r="J17" s="56" t="s">
        <v>60</v>
      </c>
      <c r="K17" s="56" t="s">
        <v>60</v>
      </c>
      <c r="L17" s="61">
        <v>4417.0</v>
      </c>
      <c r="M17" s="62"/>
      <c r="N17" s="62"/>
      <c r="O17" s="63"/>
      <c r="P17" s="63"/>
      <c r="Q17" s="63"/>
      <c r="R17" s="63"/>
      <c r="S17" s="63"/>
      <c r="T17" s="63"/>
      <c r="U17" s="63"/>
      <c r="V17" s="63"/>
      <c r="W17" s="63"/>
      <c r="X17" s="63"/>
      <c r="Y17" s="63"/>
    </row>
    <row r="18" ht="22.5" customHeight="1">
      <c r="A18" s="52" t="s">
        <v>23</v>
      </c>
      <c r="B18" s="54" t="s">
        <v>65</v>
      </c>
      <c r="C18" s="54" t="s">
        <v>65</v>
      </c>
      <c r="D18" s="56" t="s">
        <v>16</v>
      </c>
      <c r="E18" s="56" t="s">
        <v>21</v>
      </c>
      <c r="F18" s="56" t="s">
        <v>17</v>
      </c>
      <c r="G18" s="56">
        <v>3.0</v>
      </c>
      <c r="H18" s="60">
        <v>46239.0</v>
      </c>
      <c r="I18" s="60">
        <v>46249.0</v>
      </c>
      <c r="J18" s="56" t="s">
        <v>66</v>
      </c>
      <c r="K18" s="56" t="s">
        <v>66</v>
      </c>
      <c r="L18" s="61">
        <v>5150.0</v>
      </c>
      <c r="M18" s="62"/>
      <c r="N18" s="62"/>
      <c r="O18" s="63"/>
      <c r="P18" s="63"/>
      <c r="Q18" s="63"/>
      <c r="R18" s="63"/>
      <c r="S18" s="63"/>
      <c r="T18" s="63"/>
      <c r="U18" s="63"/>
      <c r="V18" s="63"/>
      <c r="W18" s="63"/>
      <c r="X18" s="63"/>
      <c r="Y18" s="63"/>
    </row>
    <row r="19" ht="22.5" customHeight="1">
      <c r="A19" s="52" t="s">
        <v>23</v>
      </c>
      <c r="B19" s="54" t="s">
        <v>70</v>
      </c>
      <c r="C19" s="54" t="s">
        <v>70</v>
      </c>
      <c r="D19" s="56" t="s">
        <v>16</v>
      </c>
      <c r="E19" s="56" t="s">
        <v>21</v>
      </c>
      <c r="F19" s="56" t="s">
        <v>17</v>
      </c>
      <c r="G19" s="56">
        <v>3.0</v>
      </c>
      <c r="H19" s="60">
        <v>46239.0</v>
      </c>
      <c r="I19" s="60">
        <v>46239.0</v>
      </c>
      <c r="J19" s="56" t="s">
        <v>26</v>
      </c>
      <c r="K19" s="56" t="s">
        <v>26</v>
      </c>
      <c r="L19" s="61">
        <v>5150.0</v>
      </c>
      <c r="M19" s="62"/>
      <c r="N19" s="62"/>
      <c r="O19" s="63"/>
      <c r="P19" s="63"/>
      <c r="Q19" s="63"/>
      <c r="R19" s="63"/>
      <c r="S19" s="63"/>
      <c r="T19" s="63"/>
      <c r="U19" s="63"/>
      <c r="V19" s="63"/>
      <c r="W19" s="63"/>
      <c r="X19" s="63"/>
      <c r="Y19" s="63"/>
    </row>
    <row r="20" ht="22.5" customHeight="1">
      <c r="A20" s="52" t="s">
        <v>23</v>
      </c>
      <c r="B20" s="54" t="s">
        <v>71</v>
      </c>
      <c r="C20" s="54" t="s">
        <v>71</v>
      </c>
      <c r="D20" s="56" t="s">
        <v>16</v>
      </c>
      <c r="E20" s="56" t="s">
        <v>21</v>
      </c>
      <c r="F20" s="56" t="s">
        <v>17</v>
      </c>
      <c r="G20" s="56">
        <v>2.0</v>
      </c>
      <c r="H20" s="60">
        <v>46240.0</v>
      </c>
      <c r="I20" s="60">
        <v>46249.0</v>
      </c>
      <c r="J20" s="56" t="s">
        <v>72</v>
      </c>
      <c r="K20" s="56" t="s">
        <v>72</v>
      </c>
      <c r="L20" s="61">
        <v>5150.0</v>
      </c>
      <c r="M20" s="62"/>
      <c r="N20" s="62"/>
      <c r="O20" s="63"/>
      <c r="P20" s="63"/>
      <c r="Q20" s="63"/>
      <c r="R20" s="63"/>
      <c r="S20" s="63"/>
      <c r="T20" s="63"/>
      <c r="U20" s="63"/>
      <c r="V20" s="63"/>
      <c r="W20" s="63"/>
      <c r="X20" s="63"/>
      <c r="Y20" s="63"/>
    </row>
    <row r="21" ht="22.5" customHeight="1">
      <c r="A21" s="52" t="s">
        <v>23</v>
      </c>
      <c r="B21" s="54" t="s">
        <v>73</v>
      </c>
      <c r="C21" s="54" t="s">
        <v>73</v>
      </c>
      <c r="D21" s="56" t="s">
        <v>16</v>
      </c>
      <c r="E21" s="56" t="s">
        <v>21</v>
      </c>
      <c r="F21" s="56" t="s">
        <v>17</v>
      </c>
      <c r="G21" s="56">
        <v>2.0</v>
      </c>
      <c r="H21" s="60">
        <v>46244.0</v>
      </c>
      <c r="I21" s="60">
        <v>46248.0</v>
      </c>
      <c r="J21" s="56" t="s">
        <v>74</v>
      </c>
      <c r="K21" s="56" t="s">
        <v>74</v>
      </c>
      <c r="L21" s="61">
        <v>5150.0</v>
      </c>
      <c r="M21" s="62"/>
      <c r="N21" s="62"/>
      <c r="O21" s="63"/>
      <c r="P21" s="63"/>
      <c r="Q21" s="63"/>
      <c r="R21" s="63"/>
      <c r="S21" s="63"/>
      <c r="T21" s="63"/>
      <c r="U21" s="63"/>
      <c r="V21" s="63"/>
      <c r="W21" s="63"/>
      <c r="X21" s="63"/>
      <c r="Y21" s="63"/>
    </row>
    <row r="22" ht="22.5" customHeight="1">
      <c r="A22" s="52" t="s">
        <v>23</v>
      </c>
      <c r="B22" s="54" t="s">
        <v>70</v>
      </c>
      <c r="C22" s="54" t="s">
        <v>70</v>
      </c>
      <c r="D22" s="56" t="s">
        <v>16</v>
      </c>
      <c r="E22" s="56" t="s">
        <v>25</v>
      </c>
      <c r="F22" s="56" t="s">
        <v>17</v>
      </c>
      <c r="G22" s="56">
        <v>3.0</v>
      </c>
      <c r="H22" s="60">
        <v>46239.0</v>
      </c>
      <c r="I22" s="60">
        <v>46239.0</v>
      </c>
      <c r="J22" s="56" t="s">
        <v>26</v>
      </c>
      <c r="K22" s="56" t="s">
        <v>26</v>
      </c>
      <c r="L22" s="61">
        <v>4417.0</v>
      </c>
      <c r="M22" s="62"/>
      <c r="N22" s="62"/>
      <c r="O22" s="77"/>
      <c r="P22" s="77"/>
      <c r="Q22" s="77"/>
      <c r="R22" s="77"/>
      <c r="S22" s="77"/>
      <c r="T22" s="77"/>
      <c r="U22" s="77"/>
      <c r="V22" s="77"/>
      <c r="W22" s="77"/>
      <c r="X22" s="77"/>
      <c r="Y22" s="77"/>
    </row>
    <row r="23" ht="22.5" customHeight="1">
      <c r="A23" s="52" t="s">
        <v>23</v>
      </c>
      <c r="B23" s="54" t="s">
        <v>71</v>
      </c>
      <c r="C23" s="54" t="s">
        <v>71</v>
      </c>
      <c r="D23" s="56" t="s">
        <v>16</v>
      </c>
      <c r="E23" s="56" t="s">
        <v>25</v>
      </c>
      <c r="F23" s="56" t="s">
        <v>17</v>
      </c>
      <c r="G23" s="56">
        <v>2.0</v>
      </c>
      <c r="H23" s="60">
        <v>46240.0</v>
      </c>
      <c r="I23" s="60">
        <v>46240.0</v>
      </c>
      <c r="J23" s="56" t="s">
        <v>26</v>
      </c>
      <c r="K23" s="56" t="s">
        <v>26</v>
      </c>
      <c r="L23" s="61">
        <v>4417.0</v>
      </c>
      <c r="M23" s="62"/>
      <c r="N23" s="62"/>
      <c r="O23" s="77"/>
      <c r="P23" s="77"/>
      <c r="Q23" s="77"/>
      <c r="R23" s="77"/>
      <c r="S23" s="77"/>
      <c r="T23" s="77"/>
      <c r="U23" s="77"/>
      <c r="V23" s="77"/>
      <c r="W23" s="77"/>
      <c r="X23" s="77"/>
      <c r="Y23" s="77"/>
    </row>
    <row r="24" ht="22.5" customHeight="1">
      <c r="A24" s="32" t="s">
        <v>19</v>
      </c>
      <c r="B24" s="34" t="s">
        <v>79</v>
      </c>
      <c r="C24" s="34" t="s">
        <v>79</v>
      </c>
      <c r="D24" s="37" t="s">
        <v>80</v>
      </c>
      <c r="E24" s="37" t="s">
        <v>17</v>
      </c>
      <c r="F24" s="37" t="s">
        <v>17</v>
      </c>
      <c r="G24" s="37">
        <v>3.0</v>
      </c>
      <c r="H24" s="41">
        <v>46235.0</v>
      </c>
      <c r="I24" s="41">
        <v>46249.0</v>
      </c>
      <c r="J24" s="37" t="s">
        <v>18</v>
      </c>
      <c r="K24" s="37" t="s">
        <v>18</v>
      </c>
      <c r="L24" s="45">
        <v>0.0</v>
      </c>
      <c r="M24" s="46"/>
      <c r="N24" s="48"/>
      <c r="O24" s="91"/>
      <c r="P24" s="91"/>
      <c r="Q24" s="91"/>
      <c r="R24" s="91"/>
      <c r="S24" s="91"/>
      <c r="T24" s="91"/>
      <c r="U24" s="91"/>
      <c r="V24" s="91"/>
      <c r="W24" s="91"/>
      <c r="X24" s="91"/>
      <c r="Y24" s="91"/>
    </row>
    <row r="25" ht="22.5" customHeight="1">
      <c r="A25" s="92" t="s">
        <v>19</v>
      </c>
      <c r="B25" s="93" t="s">
        <v>82</v>
      </c>
      <c r="C25" s="93" t="s">
        <v>82</v>
      </c>
      <c r="D25" s="96" t="s">
        <v>80</v>
      </c>
      <c r="E25" s="96" t="s">
        <v>17</v>
      </c>
      <c r="F25" s="96" t="s">
        <v>17</v>
      </c>
      <c r="G25" s="96">
        <v>3.0</v>
      </c>
      <c r="H25" s="100">
        <v>46235.0</v>
      </c>
      <c r="I25" s="100">
        <v>46249.0</v>
      </c>
      <c r="J25" s="96" t="s">
        <v>18</v>
      </c>
      <c r="K25" s="96" t="s">
        <v>18</v>
      </c>
      <c r="L25" s="102">
        <v>0.0</v>
      </c>
      <c r="M25" s="103"/>
      <c r="N25" s="104"/>
      <c r="O25" s="63"/>
      <c r="P25" s="63"/>
      <c r="Q25" s="63"/>
      <c r="R25" s="63"/>
      <c r="S25" s="63"/>
      <c r="T25" s="63"/>
      <c r="U25" s="63"/>
      <c r="V25" s="63"/>
      <c r="W25" s="63"/>
      <c r="X25" s="63"/>
      <c r="Y25" s="63"/>
    </row>
    <row r="26" ht="22.5" customHeight="1">
      <c r="A26" s="92" t="s">
        <v>19</v>
      </c>
      <c r="B26" s="93" t="s">
        <v>85</v>
      </c>
      <c r="C26" s="93" t="s">
        <v>85</v>
      </c>
      <c r="D26" s="96" t="s">
        <v>80</v>
      </c>
      <c r="E26" s="96" t="s">
        <v>17</v>
      </c>
      <c r="F26" s="96" t="s">
        <v>17</v>
      </c>
      <c r="G26" s="96">
        <v>3.0</v>
      </c>
      <c r="H26" s="100">
        <v>46237.0</v>
      </c>
      <c r="I26" s="100">
        <v>46249.0</v>
      </c>
      <c r="J26" s="96" t="s">
        <v>18</v>
      </c>
      <c r="K26" s="96" t="s">
        <v>18</v>
      </c>
      <c r="L26" s="102">
        <v>0.0</v>
      </c>
      <c r="M26" s="103"/>
      <c r="N26" s="104"/>
      <c r="O26" s="113"/>
      <c r="P26" s="113"/>
      <c r="Q26" s="113"/>
      <c r="R26" s="113"/>
      <c r="S26" s="113"/>
      <c r="T26" s="113"/>
      <c r="U26" s="113"/>
      <c r="V26" s="113"/>
      <c r="W26" s="113"/>
      <c r="X26" s="113"/>
      <c r="Y26" s="113"/>
    </row>
    <row r="27" ht="22.5" customHeight="1">
      <c r="A27" s="52" t="s">
        <v>23</v>
      </c>
      <c r="B27" s="54" t="s">
        <v>86</v>
      </c>
      <c r="C27" s="54" t="s">
        <v>86</v>
      </c>
      <c r="D27" s="56" t="s">
        <v>80</v>
      </c>
      <c r="E27" s="56" t="s">
        <v>87</v>
      </c>
      <c r="F27" s="56" t="s">
        <v>17</v>
      </c>
      <c r="G27" s="56">
        <v>2.0</v>
      </c>
      <c r="H27" s="60">
        <v>46237.0</v>
      </c>
      <c r="I27" s="60">
        <v>46238.0</v>
      </c>
      <c r="J27" s="56" t="s">
        <v>60</v>
      </c>
      <c r="K27" s="56" t="s">
        <v>60</v>
      </c>
      <c r="L27" s="61">
        <v>7750.0</v>
      </c>
      <c r="M27" s="62"/>
      <c r="N27" s="62"/>
      <c r="O27" s="63"/>
      <c r="P27" s="63"/>
      <c r="Q27" s="63"/>
      <c r="R27" s="63"/>
      <c r="S27" s="63"/>
      <c r="T27" s="63"/>
      <c r="U27" s="63"/>
      <c r="V27" s="63"/>
      <c r="W27" s="63"/>
      <c r="X27" s="63"/>
      <c r="Y27" s="63"/>
    </row>
    <row r="28" ht="22.5" customHeight="1">
      <c r="A28" s="52" t="s">
        <v>23</v>
      </c>
      <c r="B28" s="54" t="s">
        <v>90</v>
      </c>
      <c r="C28" s="54" t="s">
        <v>91</v>
      </c>
      <c r="D28" s="56" t="s">
        <v>80</v>
      </c>
      <c r="E28" s="56" t="s">
        <v>87</v>
      </c>
      <c r="F28" s="56" t="s">
        <v>17</v>
      </c>
      <c r="G28" s="56">
        <v>2.0</v>
      </c>
      <c r="H28" s="60">
        <v>46239.0</v>
      </c>
      <c r="I28" s="60">
        <v>46241.0</v>
      </c>
      <c r="J28" s="56" t="s">
        <v>39</v>
      </c>
      <c r="K28" s="56" t="s">
        <v>39</v>
      </c>
      <c r="L28" s="61">
        <v>7750.0</v>
      </c>
      <c r="M28" s="62"/>
      <c r="N28" s="62"/>
      <c r="O28" s="63"/>
      <c r="P28" s="63"/>
      <c r="Q28" s="63"/>
      <c r="R28" s="63"/>
      <c r="S28" s="63"/>
      <c r="T28" s="63"/>
      <c r="U28" s="63"/>
      <c r="V28" s="63"/>
      <c r="W28" s="63"/>
      <c r="X28" s="63"/>
      <c r="Y28" s="63"/>
    </row>
    <row r="29" ht="22.5" customHeight="1">
      <c r="A29" s="52" t="s">
        <v>23</v>
      </c>
      <c r="B29" s="54" t="s">
        <v>93</v>
      </c>
      <c r="C29" s="54" t="s">
        <v>93</v>
      </c>
      <c r="D29" s="56" t="s">
        <v>80</v>
      </c>
      <c r="E29" s="56" t="s">
        <v>87</v>
      </c>
      <c r="F29" s="56" t="s">
        <v>17</v>
      </c>
      <c r="G29" s="56">
        <v>2.0</v>
      </c>
      <c r="H29" s="60">
        <v>46244.0</v>
      </c>
      <c r="I29" s="60">
        <v>46245.0</v>
      </c>
      <c r="J29" s="56" t="s">
        <v>60</v>
      </c>
      <c r="K29" s="56" t="s">
        <v>60</v>
      </c>
      <c r="L29" s="61">
        <v>7750.0</v>
      </c>
      <c r="M29" s="62"/>
      <c r="N29" s="62"/>
      <c r="O29" s="63"/>
      <c r="P29" s="63"/>
      <c r="Q29" s="63"/>
      <c r="R29" s="63"/>
      <c r="S29" s="63"/>
      <c r="T29" s="63"/>
      <c r="U29" s="63"/>
      <c r="V29" s="63"/>
      <c r="W29" s="63"/>
      <c r="X29" s="63"/>
      <c r="Y29" s="63"/>
    </row>
    <row r="30" ht="22.5" customHeight="1">
      <c r="A30" s="52" t="s">
        <v>23</v>
      </c>
      <c r="B30" s="54" t="s">
        <v>96</v>
      </c>
      <c r="C30" s="54" t="s">
        <v>96</v>
      </c>
      <c r="D30" s="56" t="s">
        <v>16</v>
      </c>
      <c r="E30" s="56" t="s">
        <v>87</v>
      </c>
      <c r="F30" s="56" t="s">
        <v>17</v>
      </c>
      <c r="G30" s="56">
        <v>3.0</v>
      </c>
      <c r="H30" s="60">
        <v>46246.0</v>
      </c>
      <c r="I30" s="60">
        <v>46249.0</v>
      </c>
      <c r="J30" s="56" t="s">
        <v>39</v>
      </c>
      <c r="K30" s="56" t="s">
        <v>39</v>
      </c>
      <c r="L30" s="61">
        <v>7750.0</v>
      </c>
      <c r="M30" s="62"/>
      <c r="N30" s="62"/>
      <c r="O30" s="63"/>
      <c r="P30" s="63"/>
      <c r="Q30" s="63"/>
      <c r="R30" s="63"/>
      <c r="S30" s="63"/>
      <c r="T30" s="63"/>
      <c r="U30" s="63"/>
      <c r="V30" s="63"/>
      <c r="W30" s="63"/>
      <c r="X30" s="63"/>
      <c r="Y30" s="63"/>
    </row>
    <row r="31" ht="22.5" customHeight="1">
      <c r="A31" s="32" t="s">
        <v>19</v>
      </c>
      <c r="B31" s="34" t="s">
        <v>97</v>
      </c>
      <c r="C31" s="34" t="s">
        <v>97</v>
      </c>
      <c r="D31" s="37" t="s">
        <v>16</v>
      </c>
      <c r="E31" s="37" t="s">
        <v>17</v>
      </c>
      <c r="F31" s="37" t="s">
        <v>17</v>
      </c>
      <c r="G31" s="37">
        <v>5.0</v>
      </c>
      <c r="H31" s="41">
        <v>46237.0</v>
      </c>
      <c r="I31" s="41">
        <v>46239.0</v>
      </c>
      <c r="J31" s="37" t="s">
        <v>39</v>
      </c>
      <c r="K31" s="37" t="s">
        <v>39</v>
      </c>
      <c r="L31" s="45">
        <v>0.0</v>
      </c>
      <c r="M31" s="46"/>
      <c r="N31" s="48"/>
    </row>
    <row r="32" ht="22.5" customHeight="1">
      <c r="A32" s="52" t="s">
        <v>23</v>
      </c>
      <c r="B32" s="54" t="s">
        <v>99</v>
      </c>
      <c r="C32" s="54" t="s">
        <v>100</v>
      </c>
      <c r="D32" s="56" t="s">
        <v>16</v>
      </c>
      <c r="E32" s="56" t="s">
        <v>101</v>
      </c>
      <c r="F32" s="56" t="s">
        <v>17</v>
      </c>
      <c r="G32" s="56">
        <v>3.0</v>
      </c>
      <c r="H32" s="60">
        <v>46237.0</v>
      </c>
      <c r="I32" s="60">
        <v>46237.0</v>
      </c>
      <c r="J32" s="56" t="s">
        <v>26</v>
      </c>
      <c r="K32" s="56" t="s">
        <v>26</v>
      </c>
      <c r="L32" s="61">
        <v>2381.0</v>
      </c>
      <c r="M32" s="62"/>
      <c r="N32" s="62"/>
    </row>
    <row r="33" ht="22.5" customHeight="1">
      <c r="A33" s="52" t="s">
        <v>23</v>
      </c>
      <c r="B33" s="54" t="s">
        <v>102</v>
      </c>
      <c r="C33" s="54" t="s">
        <v>104</v>
      </c>
      <c r="D33" s="56" t="s">
        <v>16</v>
      </c>
      <c r="E33" s="56" t="s">
        <v>106</v>
      </c>
      <c r="F33" s="56" t="s">
        <v>17</v>
      </c>
      <c r="G33" s="56">
        <v>3.0</v>
      </c>
      <c r="H33" s="60">
        <v>46237.0</v>
      </c>
      <c r="I33" s="60">
        <v>46237.0</v>
      </c>
      <c r="J33" s="56" t="s">
        <v>26</v>
      </c>
      <c r="K33" s="56" t="s">
        <v>26</v>
      </c>
      <c r="L33" s="61">
        <v>7950.0</v>
      </c>
      <c r="M33" s="62"/>
      <c r="N33" s="62"/>
      <c r="O33" s="63"/>
      <c r="P33" s="63"/>
      <c r="Q33" s="63"/>
      <c r="R33" s="63"/>
      <c r="S33" s="63"/>
      <c r="T33" s="63"/>
      <c r="U33" s="63"/>
      <c r="V33" s="63"/>
      <c r="W33" s="63"/>
      <c r="X33" s="63"/>
      <c r="Y33" s="63"/>
    </row>
    <row r="34" ht="22.5" customHeight="1">
      <c r="A34" s="52" t="s">
        <v>23</v>
      </c>
      <c r="B34" s="54" t="s">
        <v>107</v>
      </c>
      <c r="C34" s="54" t="s">
        <v>108</v>
      </c>
      <c r="D34" s="56" t="s">
        <v>16</v>
      </c>
      <c r="E34" s="56" t="s">
        <v>109</v>
      </c>
      <c r="F34" s="56" t="s">
        <v>17</v>
      </c>
      <c r="G34" s="56">
        <v>3.0</v>
      </c>
      <c r="H34" s="60">
        <v>46237.0</v>
      </c>
      <c r="I34" s="60">
        <v>46237.0</v>
      </c>
      <c r="J34" s="56" t="s">
        <v>26</v>
      </c>
      <c r="K34" s="56" t="s">
        <v>26</v>
      </c>
      <c r="L34" s="61">
        <v>1938.0</v>
      </c>
      <c r="M34" s="62"/>
      <c r="N34" s="62"/>
      <c r="O34" s="63"/>
      <c r="P34" s="63"/>
      <c r="Q34" s="63"/>
      <c r="R34" s="63"/>
      <c r="S34" s="63"/>
      <c r="T34" s="63"/>
      <c r="U34" s="63"/>
      <c r="V34" s="63"/>
      <c r="W34" s="63"/>
      <c r="X34" s="63"/>
      <c r="Y34" s="63"/>
    </row>
    <row r="35" ht="22.5" customHeight="1">
      <c r="A35" s="52" t="s">
        <v>23</v>
      </c>
      <c r="B35" s="54" t="s">
        <v>112</v>
      </c>
      <c r="C35" s="54" t="s">
        <v>113</v>
      </c>
      <c r="D35" s="56" t="s">
        <v>16</v>
      </c>
      <c r="E35" s="56" t="s">
        <v>101</v>
      </c>
      <c r="F35" s="56" t="s">
        <v>17</v>
      </c>
      <c r="G35" s="56">
        <v>3.0</v>
      </c>
      <c r="H35" s="60">
        <v>46238.0</v>
      </c>
      <c r="I35" s="60">
        <v>46238.0</v>
      </c>
      <c r="J35" s="56" t="s">
        <v>26</v>
      </c>
      <c r="K35" s="56" t="s">
        <v>26</v>
      </c>
      <c r="L35" s="61">
        <v>2381.0</v>
      </c>
      <c r="M35" s="62"/>
      <c r="N35" s="62"/>
      <c r="O35" s="63"/>
      <c r="P35" s="63"/>
      <c r="Q35" s="63"/>
      <c r="R35" s="63"/>
      <c r="S35" s="63"/>
      <c r="T35" s="63"/>
      <c r="U35" s="63"/>
      <c r="V35" s="63"/>
      <c r="W35" s="63"/>
      <c r="X35" s="63"/>
      <c r="Y35" s="63"/>
    </row>
    <row r="36" ht="22.5" customHeight="1">
      <c r="A36" s="52" t="s">
        <v>23</v>
      </c>
      <c r="B36" s="54" t="s">
        <v>116</v>
      </c>
      <c r="C36" s="54" t="s">
        <v>113</v>
      </c>
      <c r="D36" s="56" t="s">
        <v>16</v>
      </c>
      <c r="E36" s="56" t="s">
        <v>109</v>
      </c>
      <c r="F36" s="56" t="s">
        <v>17</v>
      </c>
      <c r="G36" s="56">
        <v>3.0</v>
      </c>
      <c r="H36" s="60">
        <v>46238.0</v>
      </c>
      <c r="I36" s="60">
        <v>46238.0</v>
      </c>
      <c r="J36" s="56" t="s">
        <v>26</v>
      </c>
      <c r="K36" s="56" t="s">
        <v>26</v>
      </c>
      <c r="L36" s="61">
        <v>1938.0</v>
      </c>
      <c r="M36" s="62"/>
      <c r="N36" s="62"/>
      <c r="O36" s="63"/>
      <c r="P36" s="63"/>
      <c r="Q36" s="63"/>
      <c r="R36" s="63"/>
      <c r="S36" s="63"/>
      <c r="T36" s="63"/>
      <c r="U36" s="63"/>
      <c r="V36" s="63"/>
      <c r="W36" s="63"/>
      <c r="X36" s="63"/>
      <c r="Y36" s="63"/>
    </row>
    <row r="37" ht="22.5" customHeight="1">
      <c r="A37" s="52" t="s">
        <v>23</v>
      </c>
      <c r="B37" s="54" t="s">
        <v>119</v>
      </c>
      <c r="C37" s="54" t="s">
        <v>121</v>
      </c>
      <c r="D37" s="56" t="s">
        <v>16</v>
      </c>
      <c r="E37" s="56" t="s">
        <v>109</v>
      </c>
      <c r="F37" s="56" t="s">
        <v>17</v>
      </c>
      <c r="G37" s="56">
        <v>3.0</v>
      </c>
      <c r="H37" s="60">
        <v>46238.0</v>
      </c>
      <c r="I37" s="60">
        <v>46238.0</v>
      </c>
      <c r="J37" s="56" t="s">
        <v>26</v>
      </c>
      <c r="K37" s="56" t="s">
        <v>26</v>
      </c>
      <c r="L37" s="61">
        <v>1938.0</v>
      </c>
      <c r="M37" s="62"/>
      <c r="N37" s="62"/>
      <c r="O37" s="63"/>
      <c r="P37" s="63"/>
      <c r="Q37" s="63"/>
      <c r="R37" s="63"/>
      <c r="S37" s="63"/>
      <c r="T37" s="63"/>
      <c r="U37" s="63"/>
      <c r="V37" s="63"/>
      <c r="W37" s="63"/>
      <c r="X37" s="63"/>
      <c r="Y37" s="63"/>
    </row>
    <row r="38" ht="22.5" customHeight="1">
      <c r="A38" s="52" t="s">
        <v>23</v>
      </c>
      <c r="B38" s="54" t="s">
        <v>122</v>
      </c>
      <c r="C38" s="54" t="s">
        <v>123</v>
      </c>
      <c r="D38" s="56" t="s">
        <v>16</v>
      </c>
      <c r="E38" s="56" t="s">
        <v>101</v>
      </c>
      <c r="F38" s="56" t="s">
        <v>17</v>
      </c>
      <c r="G38" s="56">
        <v>3.0</v>
      </c>
      <c r="H38" s="60">
        <v>46239.0</v>
      </c>
      <c r="I38" s="60">
        <v>46239.0</v>
      </c>
      <c r="J38" s="56" t="s">
        <v>26</v>
      </c>
      <c r="K38" s="56" t="s">
        <v>26</v>
      </c>
      <c r="L38" s="61">
        <v>2381.0</v>
      </c>
      <c r="M38" s="62"/>
      <c r="N38" s="62"/>
      <c r="O38" s="63"/>
      <c r="P38" s="63"/>
      <c r="Q38" s="63"/>
      <c r="R38" s="63"/>
      <c r="S38" s="63"/>
      <c r="T38" s="63"/>
      <c r="U38" s="63"/>
      <c r="V38" s="63"/>
      <c r="W38" s="63"/>
      <c r="X38" s="63"/>
      <c r="Y38" s="63"/>
    </row>
    <row r="39" ht="22.5" customHeight="1">
      <c r="A39" s="52" t="s">
        <v>23</v>
      </c>
      <c r="B39" s="54" t="s">
        <v>124</v>
      </c>
      <c r="C39" s="54" t="s">
        <v>125</v>
      </c>
      <c r="D39" s="56" t="s">
        <v>16</v>
      </c>
      <c r="E39" s="56" t="s">
        <v>106</v>
      </c>
      <c r="F39" s="56" t="s">
        <v>17</v>
      </c>
      <c r="G39" s="56">
        <v>3.0</v>
      </c>
      <c r="H39" s="60">
        <v>46238.0</v>
      </c>
      <c r="I39" s="60">
        <v>46238.0</v>
      </c>
      <c r="J39" s="56" t="s">
        <v>26</v>
      </c>
      <c r="K39" s="56" t="s">
        <v>26</v>
      </c>
      <c r="L39" s="61">
        <v>7950.0</v>
      </c>
      <c r="M39" s="62"/>
      <c r="N39" s="62"/>
    </row>
    <row r="40" ht="22.5" customHeight="1">
      <c r="A40" s="52" t="s">
        <v>23</v>
      </c>
      <c r="B40" s="54" t="s">
        <v>126</v>
      </c>
      <c r="C40" s="54" t="s">
        <v>127</v>
      </c>
      <c r="D40" s="56" t="s">
        <v>16</v>
      </c>
      <c r="E40" s="56" t="s">
        <v>128</v>
      </c>
      <c r="F40" s="56" t="s">
        <v>17</v>
      </c>
      <c r="G40" s="56">
        <v>3.0</v>
      </c>
      <c r="H40" s="60">
        <v>46238.0</v>
      </c>
      <c r="I40" s="60">
        <v>46238.0</v>
      </c>
      <c r="J40" s="56" t="s">
        <v>26</v>
      </c>
      <c r="K40" s="56" t="s">
        <v>26</v>
      </c>
      <c r="L40" s="61">
        <v>2561.0</v>
      </c>
      <c r="M40" s="62"/>
      <c r="N40" s="62"/>
      <c r="O40" s="63"/>
      <c r="P40" s="63"/>
      <c r="Q40" s="63"/>
      <c r="R40" s="63"/>
      <c r="S40" s="63"/>
      <c r="T40" s="63"/>
      <c r="U40" s="63"/>
      <c r="V40" s="63"/>
      <c r="W40" s="63"/>
      <c r="X40" s="63"/>
      <c r="Y40" s="63"/>
    </row>
    <row r="41" ht="22.5" customHeight="1">
      <c r="A41" s="52" t="s">
        <v>23</v>
      </c>
      <c r="B41" s="54" t="s">
        <v>130</v>
      </c>
      <c r="C41" s="54" t="s">
        <v>131</v>
      </c>
      <c r="D41" s="56" t="s">
        <v>16</v>
      </c>
      <c r="E41" s="56" t="s">
        <v>133</v>
      </c>
      <c r="F41" s="56" t="s">
        <v>17</v>
      </c>
      <c r="G41" s="56">
        <v>3.0</v>
      </c>
      <c r="H41" s="60">
        <v>46239.0</v>
      </c>
      <c r="I41" s="60">
        <v>46239.0</v>
      </c>
      <c r="J41" s="56" t="s">
        <v>26</v>
      </c>
      <c r="K41" s="56" t="s">
        <v>26</v>
      </c>
      <c r="L41" s="61">
        <v>1464.0</v>
      </c>
      <c r="M41" s="62"/>
      <c r="N41" s="62"/>
      <c r="O41" s="63"/>
      <c r="P41" s="63"/>
      <c r="Q41" s="63"/>
      <c r="R41" s="63"/>
      <c r="S41" s="63"/>
      <c r="T41" s="63"/>
      <c r="U41" s="63"/>
      <c r="V41" s="63"/>
      <c r="W41" s="63"/>
      <c r="X41" s="63"/>
      <c r="Y41" s="63"/>
    </row>
    <row r="42" ht="22.5" customHeight="1">
      <c r="A42" s="32" t="s">
        <v>19</v>
      </c>
      <c r="B42" s="34" t="s">
        <v>134</v>
      </c>
      <c r="C42" s="34" t="s">
        <v>134</v>
      </c>
      <c r="D42" s="37" t="s">
        <v>16</v>
      </c>
      <c r="E42" s="37" t="s">
        <v>17</v>
      </c>
      <c r="F42" s="37" t="s">
        <v>17</v>
      </c>
      <c r="G42" s="37">
        <v>3.0</v>
      </c>
      <c r="H42" s="41">
        <v>46235.0</v>
      </c>
      <c r="I42" s="41">
        <v>46249.0</v>
      </c>
      <c r="J42" s="37" t="s">
        <v>18</v>
      </c>
      <c r="K42" s="37" t="s">
        <v>18</v>
      </c>
      <c r="L42" s="45">
        <v>0.0</v>
      </c>
      <c r="M42" s="46"/>
      <c r="N42" s="48"/>
      <c r="O42" s="63"/>
      <c r="P42" s="63"/>
      <c r="Q42" s="63"/>
      <c r="R42" s="63"/>
      <c r="S42" s="63"/>
      <c r="T42" s="63"/>
      <c r="U42" s="63"/>
      <c r="V42" s="63"/>
      <c r="W42" s="63"/>
      <c r="X42" s="63"/>
      <c r="Y42" s="63"/>
    </row>
    <row r="43" ht="22.5" customHeight="1">
      <c r="A43" s="52" t="s">
        <v>23</v>
      </c>
      <c r="B43" s="54" t="s">
        <v>135</v>
      </c>
      <c r="C43" s="54" t="s">
        <v>136</v>
      </c>
      <c r="D43" s="56" t="s">
        <v>16</v>
      </c>
      <c r="E43" s="56" t="s">
        <v>21</v>
      </c>
      <c r="F43" s="56" t="s">
        <v>17</v>
      </c>
      <c r="G43" s="56">
        <v>5.0</v>
      </c>
      <c r="H43" s="60">
        <v>46235.0</v>
      </c>
      <c r="I43" s="60">
        <v>46249.0</v>
      </c>
      <c r="J43" s="56" t="s">
        <v>18</v>
      </c>
      <c r="K43" s="56" t="s">
        <v>18</v>
      </c>
      <c r="L43" s="61">
        <v>5150.0</v>
      </c>
      <c r="M43" s="62"/>
      <c r="N43" s="62"/>
      <c r="O43" s="63"/>
      <c r="P43" s="63"/>
      <c r="Q43" s="63"/>
      <c r="R43" s="63"/>
      <c r="S43" s="63"/>
      <c r="T43" s="63"/>
      <c r="U43" s="63"/>
      <c r="V43" s="63"/>
      <c r="W43" s="63"/>
      <c r="X43" s="63"/>
      <c r="Y43" s="63"/>
    </row>
    <row r="44" ht="22.5" customHeight="1">
      <c r="A44" s="52" t="s">
        <v>23</v>
      </c>
      <c r="B44" s="54" t="s">
        <v>137</v>
      </c>
      <c r="C44" s="54" t="s">
        <v>138</v>
      </c>
      <c r="D44" s="56" t="s">
        <v>16</v>
      </c>
      <c r="E44" s="56" t="s">
        <v>25</v>
      </c>
      <c r="F44" s="56" t="s">
        <v>17</v>
      </c>
      <c r="G44" s="56">
        <v>5.0</v>
      </c>
      <c r="H44" s="60">
        <v>46235.0</v>
      </c>
      <c r="I44" s="60">
        <v>46240.0</v>
      </c>
      <c r="J44" s="56" t="s">
        <v>22</v>
      </c>
      <c r="K44" s="56" t="s">
        <v>22</v>
      </c>
      <c r="L44" s="61">
        <v>4417.0</v>
      </c>
      <c r="M44" s="62"/>
      <c r="N44" s="62"/>
    </row>
    <row r="45" ht="22.5" customHeight="1">
      <c r="A45" s="52" t="s">
        <v>23</v>
      </c>
      <c r="B45" s="54" t="s">
        <v>139</v>
      </c>
      <c r="C45" s="54" t="s">
        <v>140</v>
      </c>
      <c r="D45" s="56" t="s">
        <v>16</v>
      </c>
      <c r="E45" s="56" t="s">
        <v>101</v>
      </c>
      <c r="F45" s="56" t="s">
        <v>17</v>
      </c>
      <c r="G45" s="56">
        <v>5.0</v>
      </c>
      <c r="H45" s="60">
        <v>46235.0</v>
      </c>
      <c r="I45" s="60">
        <v>46238.0</v>
      </c>
      <c r="J45" s="56" t="s">
        <v>60</v>
      </c>
      <c r="K45" s="56" t="s">
        <v>60</v>
      </c>
      <c r="L45" s="61">
        <v>2381.0</v>
      </c>
      <c r="M45" s="62"/>
      <c r="N45" s="62"/>
      <c r="O45" s="63"/>
      <c r="P45" s="63"/>
      <c r="Q45" s="63"/>
      <c r="R45" s="63"/>
      <c r="S45" s="63"/>
      <c r="T45" s="63"/>
      <c r="U45" s="63"/>
      <c r="V45" s="63"/>
      <c r="W45" s="63"/>
      <c r="X45" s="63"/>
      <c r="Y45" s="63"/>
    </row>
    <row r="46" ht="22.5" customHeight="1">
      <c r="A46" s="32" t="s">
        <v>19</v>
      </c>
      <c r="B46" s="34" t="s">
        <v>142</v>
      </c>
      <c r="C46" s="34" t="s">
        <v>142</v>
      </c>
      <c r="D46" s="37" t="s">
        <v>80</v>
      </c>
      <c r="E46" s="37" t="s">
        <v>17</v>
      </c>
      <c r="F46" s="37" t="s">
        <v>17</v>
      </c>
      <c r="G46" s="37">
        <v>3.0</v>
      </c>
      <c r="H46" s="41">
        <v>46235.0</v>
      </c>
      <c r="I46" s="41">
        <v>46249.0</v>
      </c>
      <c r="J46" s="37" t="s">
        <v>18</v>
      </c>
      <c r="K46" s="37" t="s">
        <v>18</v>
      </c>
      <c r="L46" s="45">
        <v>0.0</v>
      </c>
      <c r="M46" s="46"/>
      <c r="N46" s="48"/>
      <c r="O46" s="63"/>
      <c r="P46" s="63"/>
      <c r="Q46" s="63"/>
      <c r="R46" s="63"/>
      <c r="S46" s="63"/>
      <c r="T46" s="63"/>
      <c r="U46" s="63"/>
      <c r="V46" s="63"/>
      <c r="W46" s="63"/>
      <c r="X46" s="63"/>
      <c r="Y46" s="63"/>
    </row>
    <row r="47" ht="22.5" customHeight="1">
      <c r="A47" s="92" t="s">
        <v>19</v>
      </c>
      <c r="B47" s="93" t="s">
        <v>52</v>
      </c>
      <c r="C47" s="93" t="s">
        <v>144</v>
      </c>
      <c r="D47" s="96" t="s">
        <v>16</v>
      </c>
      <c r="E47" s="96" t="s">
        <v>145</v>
      </c>
      <c r="F47" s="96" t="s">
        <v>17</v>
      </c>
      <c r="G47" s="96">
        <v>8.0</v>
      </c>
      <c r="H47" s="100">
        <v>46235.0</v>
      </c>
      <c r="I47" s="100">
        <v>46249.0</v>
      </c>
      <c r="J47" s="96" t="s">
        <v>18</v>
      </c>
      <c r="K47" s="96" t="s">
        <v>18</v>
      </c>
      <c r="L47" s="102">
        <v>0.0</v>
      </c>
      <c r="M47" s="103"/>
      <c r="N47" s="104"/>
      <c r="O47" s="63"/>
      <c r="P47" s="63"/>
      <c r="Q47" s="63"/>
      <c r="R47" s="63"/>
      <c r="S47" s="63"/>
      <c r="T47" s="63"/>
      <c r="U47" s="63"/>
      <c r="V47" s="63"/>
      <c r="W47" s="63"/>
      <c r="X47" s="63"/>
      <c r="Y47" s="63"/>
    </row>
    <row r="48" ht="22.5" customHeight="1">
      <c r="A48" s="92" t="s">
        <v>19</v>
      </c>
      <c r="B48" s="93" t="s">
        <v>20</v>
      </c>
      <c r="C48" s="93" t="s">
        <v>20</v>
      </c>
      <c r="D48" s="96" t="s">
        <v>16</v>
      </c>
      <c r="E48" s="96" t="s">
        <v>21</v>
      </c>
      <c r="F48" s="96" t="s">
        <v>17</v>
      </c>
      <c r="G48" s="96">
        <v>5.0</v>
      </c>
      <c r="H48" s="100">
        <v>46235.0</v>
      </c>
      <c r="I48" s="100">
        <v>46240.0</v>
      </c>
      <c r="J48" s="96" t="s">
        <v>22</v>
      </c>
      <c r="K48" s="96" t="s">
        <v>22</v>
      </c>
      <c r="L48" s="102">
        <v>0.0</v>
      </c>
      <c r="M48" s="103"/>
      <c r="N48" s="104"/>
      <c r="O48" s="63"/>
      <c r="P48" s="63"/>
      <c r="Q48" s="63"/>
      <c r="R48" s="63"/>
      <c r="S48" s="63"/>
      <c r="T48" s="63"/>
      <c r="U48" s="63"/>
      <c r="V48" s="63"/>
      <c r="W48" s="63"/>
      <c r="X48" s="63"/>
      <c r="Y48" s="63"/>
    </row>
    <row r="49" ht="22.5" customHeight="1">
      <c r="A49" s="52" t="s">
        <v>23</v>
      </c>
      <c r="B49" s="54" t="s">
        <v>147</v>
      </c>
      <c r="C49" s="54" t="s">
        <v>147</v>
      </c>
      <c r="D49" s="56" t="s">
        <v>16</v>
      </c>
      <c r="E49" s="56" t="s">
        <v>21</v>
      </c>
      <c r="F49" s="56" t="s">
        <v>17</v>
      </c>
      <c r="G49" s="56">
        <v>3.0</v>
      </c>
      <c r="H49" s="60">
        <v>46235.0</v>
      </c>
      <c r="I49" s="60">
        <v>46240.0</v>
      </c>
      <c r="J49" s="56" t="s">
        <v>22</v>
      </c>
      <c r="K49" s="56" t="s">
        <v>22</v>
      </c>
      <c r="L49" s="61">
        <v>5150.0</v>
      </c>
      <c r="M49" s="62"/>
      <c r="N49" s="62"/>
      <c r="O49" s="63"/>
      <c r="P49" s="63"/>
      <c r="Q49" s="63"/>
      <c r="R49" s="63"/>
      <c r="S49" s="63"/>
      <c r="T49" s="63"/>
      <c r="U49" s="63"/>
      <c r="V49" s="63"/>
      <c r="W49" s="63"/>
      <c r="X49" s="63"/>
      <c r="Y49" s="63"/>
    </row>
    <row r="50" ht="22.5" customHeight="1">
      <c r="A50" s="52" t="s">
        <v>23</v>
      </c>
      <c r="B50" s="54" t="s">
        <v>147</v>
      </c>
      <c r="C50" s="54" t="s">
        <v>147</v>
      </c>
      <c r="D50" s="56" t="s">
        <v>16</v>
      </c>
      <c r="E50" s="56" t="s">
        <v>25</v>
      </c>
      <c r="F50" s="56" t="s">
        <v>17</v>
      </c>
      <c r="G50" s="56">
        <v>3.0</v>
      </c>
      <c r="H50" s="60">
        <v>46235.0</v>
      </c>
      <c r="I50" s="60">
        <v>46240.0</v>
      </c>
      <c r="J50" s="56" t="s">
        <v>22</v>
      </c>
      <c r="K50" s="56" t="s">
        <v>22</v>
      </c>
      <c r="L50" s="61">
        <v>4417.0</v>
      </c>
      <c r="M50" s="62"/>
      <c r="N50" s="62"/>
      <c r="O50" s="63"/>
      <c r="P50" s="63"/>
      <c r="Q50" s="63"/>
      <c r="R50" s="63"/>
      <c r="S50" s="63"/>
      <c r="T50" s="63"/>
      <c r="U50" s="63"/>
      <c r="V50" s="63"/>
      <c r="W50" s="63"/>
      <c r="X50" s="63"/>
      <c r="Y50" s="63"/>
    </row>
    <row r="51" ht="22.5" customHeight="1">
      <c r="A51" s="32" t="s">
        <v>19</v>
      </c>
      <c r="B51" s="34" t="s">
        <v>150</v>
      </c>
      <c r="C51" s="34" t="s">
        <v>150</v>
      </c>
      <c r="D51" s="37" t="s">
        <v>16</v>
      </c>
      <c r="E51" s="37" t="s">
        <v>21</v>
      </c>
      <c r="F51" s="37" t="s">
        <v>17</v>
      </c>
      <c r="G51" s="37">
        <v>5.0</v>
      </c>
      <c r="H51" s="41">
        <v>46235.0</v>
      </c>
      <c r="I51" s="41">
        <v>46240.0</v>
      </c>
      <c r="J51" s="37" t="s">
        <v>22</v>
      </c>
      <c r="K51" s="37" t="s">
        <v>22</v>
      </c>
      <c r="L51" s="45">
        <v>0.0</v>
      </c>
      <c r="M51" s="46"/>
      <c r="N51" s="48"/>
    </row>
    <row r="52" ht="22.5" customHeight="1">
      <c r="A52" s="52" t="s">
        <v>23</v>
      </c>
      <c r="B52" s="54" t="s">
        <v>151</v>
      </c>
      <c r="C52" s="54" t="s">
        <v>151</v>
      </c>
      <c r="D52" s="56" t="s">
        <v>16</v>
      </c>
      <c r="E52" s="56" t="s">
        <v>21</v>
      </c>
      <c r="F52" s="56" t="s">
        <v>17</v>
      </c>
      <c r="G52" s="56">
        <v>3.0</v>
      </c>
      <c r="H52" s="60">
        <v>46235.0</v>
      </c>
      <c r="I52" s="60">
        <v>46240.0</v>
      </c>
      <c r="J52" s="56" t="s">
        <v>22</v>
      </c>
      <c r="K52" s="56" t="s">
        <v>22</v>
      </c>
      <c r="L52" s="61">
        <v>5150.0</v>
      </c>
      <c r="M52" s="62"/>
      <c r="N52" s="62"/>
    </row>
    <row r="53" ht="22.5" customHeight="1">
      <c r="A53" s="52" t="s">
        <v>23</v>
      </c>
      <c r="B53" s="54" t="s">
        <v>151</v>
      </c>
      <c r="C53" s="54" t="s">
        <v>151</v>
      </c>
      <c r="D53" s="56" t="s">
        <v>16</v>
      </c>
      <c r="E53" s="56" t="s">
        <v>25</v>
      </c>
      <c r="F53" s="56" t="s">
        <v>17</v>
      </c>
      <c r="G53" s="56">
        <v>3.0</v>
      </c>
      <c r="H53" s="60">
        <v>46235.0</v>
      </c>
      <c r="I53" s="60">
        <v>46240.0</v>
      </c>
      <c r="J53" s="56" t="s">
        <v>22</v>
      </c>
      <c r="K53" s="56" t="s">
        <v>22</v>
      </c>
      <c r="L53" s="61">
        <v>4417.0</v>
      </c>
      <c r="M53" s="62"/>
      <c r="N53" s="62"/>
      <c r="O53" s="63"/>
      <c r="P53" s="63"/>
      <c r="Q53" s="63"/>
      <c r="R53" s="63"/>
      <c r="S53" s="63"/>
      <c r="T53" s="63"/>
      <c r="U53" s="63"/>
      <c r="V53" s="63"/>
      <c r="W53" s="63"/>
      <c r="X53" s="63"/>
      <c r="Y53" s="63"/>
    </row>
    <row r="54" ht="22.5" customHeight="1">
      <c r="A54" s="32" t="s">
        <v>19</v>
      </c>
      <c r="B54" s="34" t="s">
        <v>152</v>
      </c>
      <c r="C54" s="34" t="s">
        <v>152</v>
      </c>
      <c r="D54" s="37" t="s">
        <v>16</v>
      </c>
      <c r="E54" s="37" t="s">
        <v>101</v>
      </c>
      <c r="F54" s="37" t="s">
        <v>17</v>
      </c>
      <c r="G54" s="37">
        <v>5.0</v>
      </c>
      <c r="H54" s="41">
        <v>46235.0</v>
      </c>
      <c r="I54" s="41">
        <v>46249.0</v>
      </c>
      <c r="J54" s="37" t="s">
        <v>18</v>
      </c>
      <c r="K54" s="37" t="s">
        <v>18</v>
      </c>
      <c r="L54" s="45">
        <v>0.0</v>
      </c>
      <c r="M54" s="46"/>
      <c r="N54" s="48"/>
      <c r="O54" s="63"/>
      <c r="P54" s="63"/>
      <c r="Q54" s="63"/>
      <c r="R54" s="63"/>
      <c r="S54" s="63"/>
      <c r="T54" s="63"/>
      <c r="U54" s="63"/>
      <c r="V54" s="63"/>
      <c r="W54" s="63"/>
      <c r="X54" s="63"/>
      <c r="Y54" s="63"/>
    </row>
    <row r="55" ht="22.5" customHeight="1">
      <c r="A55" s="52" t="s">
        <v>23</v>
      </c>
      <c r="B55" s="54" t="s">
        <v>153</v>
      </c>
      <c r="C55" s="54" t="s">
        <v>153</v>
      </c>
      <c r="D55" s="56" t="s">
        <v>16</v>
      </c>
      <c r="E55" s="56" t="s">
        <v>101</v>
      </c>
      <c r="F55" s="56" t="s">
        <v>17</v>
      </c>
      <c r="G55" s="56">
        <v>3.0</v>
      </c>
      <c r="H55" s="60">
        <v>46235.0</v>
      </c>
      <c r="I55" s="60">
        <v>46240.0</v>
      </c>
      <c r="J55" s="56" t="s">
        <v>22</v>
      </c>
      <c r="K55" s="56" t="s">
        <v>22</v>
      </c>
      <c r="L55" s="61">
        <v>2381.0</v>
      </c>
      <c r="M55" s="62"/>
      <c r="N55" s="62"/>
      <c r="O55" s="63"/>
      <c r="P55" s="63"/>
      <c r="Q55" s="63"/>
      <c r="R55" s="63"/>
      <c r="S55" s="63"/>
      <c r="T55" s="63"/>
      <c r="U55" s="63"/>
      <c r="V55" s="63"/>
      <c r="W55" s="63"/>
      <c r="X55" s="63"/>
      <c r="Y55" s="63"/>
    </row>
    <row r="56" ht="22.5" customHeight="1">
      <c r="A56" s="52" t="s">
        <v>23</v>
      </c>
      <c r="B56" s="54" t="s">
        <v>156</v>
      </c>
      <c r="C56" s="54" t="s">
        <v>156</v>
      </c>
      <c r="D56" s="56" t="s">
        <v>16</v>
      </c>
      <c r="E56" s="56" t="s">
        <v>101</v>
      </c>
      <c r="F56" s="56" t="s">
        <v>17</v>
      </c>
      <c r="G56" s="56">
        <v>2.0</v>
      </c>
      <c r="H56" s="60">
        <v>46247.0</v>
      </c>
      <c r="I56" s="60">
        <v>46249.0</v>
      </c>
      <c r="J56" s="56" t="s">
        <v>60</v>
      </c>
      <c r="K56" s="56" t="s">
        <v>60</v>
      </c>
      <c r="L56" s="61">
        <v>2381.0</v>
      </c>
      <c r="M56" s="62"/>
      <c r="N56" s="62"/>
    </row>
    <row r="57" ht="22.5" customHeight="1">
      <c r="A57" s="32" t="s">
        <v>19</v>
      </c>
      <c r="B57" s="34" t="s">
        <v>52</v>
      </c>
      <c r="C57" s="34" t="s">
        <v>52</v>
      </c>
      <c r="D57" s="37" t="s">
        <v>80</v>
      </c>
      <c r="E57" s="37" t="s">
        <v>145</v>
      </c>
      <c r="F57" s="37" t="s">
        <v>17</v>
      </c>
      <c r="G57" s="37">
        <v>8.0</v>
      </c>
      <c r="H57" s="41">
        <v>46235.0</v>
      </c>
      <c r="I57" s="41">
        <v>46249.0</v>
      </c>
      <c r="J57" s="37" t="s">
        <v>18</v>
      </c>
      <c r="K57" s="37" t="s">
        <v>18</v>
      </c>
      <c r="L57" s="45">
        <v>0.0</v>
      </c>
      <c r="M57" s="46"/>
      <c r="N57" s="48"/>
    </row>
    <row r="58" ht="22.5" customHeight="1">
      <c r="A58" s="52" t="s">
        <v>23</v>
      </c>
      <c r="B58" s="54" t="s">
        <v>157</v>
      </c>
      <c r="C58" s="54" t="s">
        <v>157</v>
      </c>
      <c r="D58" s="56" t="s">
        <v>80</v>
      </c>
      <c r="E58" s="56" t="s">
        <v>145</v>
      </c>
      <c r="F58" s="56" t="s">
        <v>17</v>
      </c>
      <c r="G58" s="56">
        <v>3.0</v>
      </c>
      <c r="H58" s="60">
        <v>46235.0</v>
      </c>
      <c r="I58" s="60">
        <v>46240.0</v>
      </c>
      <c r="J58" s="56" t="s">
        <v>22</v>
      </c>
      <c r="K58" s="56" t="s">
        <v>22</v>
      </c>
      <c r="L58" s="61">
        <v>4614.0</v>
      </c>
      <c r="M58" s="62"/>
      <c r="N58" s="62"/>
    </row>
    <row r="59" ht="22.5" customHeight="1">
      <c r="A59" s="52" t="s">
        <v>23</v>
      </c>
      <c r="B59" s="54" t="s">
        <v>158</v>
      </c>
      <c r="C59" s="54" t="s">
        <v>158</v>
      </c>
      <c r="D59" s="56" t="s">
        <v>80</v>
      </c>
      <c r="E59" s="56" t="s">
        <v>101</v>
      </c>
      <c r="F59" s="56" t="s">
        <v>17</v>
      </c>
      <c r="G59" s="56">
        <v>3.0</v>
      </c>
      <c r="H59" s="60">
        <v>46235.0</v>
      </c>
      <c r="I59" s="60">
        <v>46240.0</v>
      </c>
      <c r="J59" s="56" t="s">
        <v>22</v>
      </c>
      <c r="K59" s="56" t="s">
        <v>22</v>
      </c>
      <c r="L59" s="61">
        <v>2381.0</v>
      </c>
      <c r="M59" s="62"/>
      <c r="N59" s="62"/>
    </row>
    <row r="60" ht="22.5" customHeight="1">
      <c r="A60" s="52" t="s">
        <v>23</v>
      </c>
      <c r="B60" s="54" t="s">
        <v>159</v>
      </c>
      <c r="C60" s="54" t="s">
        <v>159</v>
      </c>
      <c r="D60" s="56" t="s">
        <v>80</v>
      </c>
      <c r="E60" s="56" t="s">
        <v>133</v>
      </c>
      <c r="F60" s="56" t="s">
        <v>17</v>
      </c>
      <c r="G60" s="56">
        <v>3.0</v>
      </c>
      <c r="H60" s="60">
        <v>46235.0</v>
      </c>
      <c r="I60" s="60">
        <v>46240.0</v>
      </c>
      <c r="J60" s="56" t="s">
        <v>22</v>
      </c>
      <c r="K60" s="56" t="s">
        <v>22</v>
      </c>
      <c r="L60" s="61">
        <v>1464.0</v>
      </c>
      <c r="M60" s="62"/>
      <c r="N60" s="62"/>
    </row>
    <row r="61" ht="22.5" customHeight="1">
      <c r="A61" s="52" t="s">
        <v>23</v>
      </c>
      <c r="B61" s="54" t="s">
        <v>162</v>
      </c>
      <c r="C61" s="54" t="s">
        <v>162</v>
      </c>
      <c r="D61" s="56" t="s">
        <v>80</v>
      </c>
      <c r="E61" s="56" t="s">
        <v>145</v>
      </c>
      <c r="F61" s="56" t="s">
        <v>17</v>
      </c>
      <c r="G61" s="56">
        <v>3.0</v>
      </c>
      <c r="H61" s="60">
        <v>46241.0</v>
      </c>
      <c r="I61" s="60">
        <v>46243.0</v>
      </c>
      <c r="J61" s="56" t="s">
        <v>26</v>
      </c>
      <c r="K61" s="56" t="s">
        <v>26</v>
      </c>
      <c r="L61" s="61">
        <v>4614.0</v>
      </c>
      <c r="M61" s="62"/>
      <c r="N61" s="62"/>
    </row>
    <row r="62" ht="22.5" customHeight="1">
      <c r="A62" s="52" t="s">
        <v>23</v>
      </c>
      <c r="B62" s="54" t="s">
        <v>164</v>
      </c>
      <c r="C62" s="54" t="s">
        <v>164</v>
      </c>
      <c r="D62" s="56" t="s">
        <v>80</v>
      </c>
      <c r="E62" s="56" t="s">
        <v>145</v>
      </c>
      <c r="F62" s="56" t="s">
        <v>17</v>
      </c>
      <c r="G62" s="56">
        <v>1.0</v>
      </c>
      <c r="H62" s="60">
        <v>46244.0</v>
      </c>
      <c r="I62" s="60">
        <v>46246.0</v>
      </c>
      <c r="J62" s="56" t="s">
        <v>39</v>
      </c>
      <c r="K62" s="56" t="s">
        <v>39</v>
      </c>
      <c r="L62" s="61">
        <v>4614.0</v>
      </c>
      <c r="M62" s="62"/>
      <c r="N62" s="62"/>
    </row>
    <row r="63" ht="22.5" customHeight="1">
      <c r="A63" s="52" t="s">
        <v>23</v>
      </c>
      <c r="B63" s="54" t="s">
        <v>165</v>
      </c>
      <c r="C63" s="54" t="s">
        <v>165</v>
      </c>
      <c r="D63" s="56" t="s">
        <v>80</v>
      </c>
      <c r="E63" s="56" t="s">
        <v>101</v>
      </c>
      <c r="F63" s="56" t="s">
        <v>17</v>
      </c>
      <c r="G63" s="56">
        <v>3.0</v>
      </c>
      <c r="H63" s="60">
        <v>46241.0</v>
      </c>
      <c r="I63" s="60">
        <v>46243.0</v>
      </c>
      <c r="J63" s="56" t="s">
        <v>26</v>
      </c>
      <c r="K63" s="56" t="s">
        <v>26</v>
      </c>
      <c r="L63" s="61">
        <v>2381.0</v>
      </c>
      <c r="M63" s="62"/>
      <c r="N63" s="62"/>
    </row>
    <row r="64" ht="22.5" customHeight="1">
      <c r="A64" s="52" t="s">
        <v>23</v>
      </c>
      <c r="B64" s="54" t="s">
        <v>166</v>
      </c>
      <c r="C64" s="54" t="s">
        <v>166</v>
      </c>
      <c r="D64" s="56" t="s">
        <v>80</v>
      </c>
      <c r="E64" s="56" t="s">
        <v>101</v>
      </c>
      <c r="F64" s="56" t="s">
        <v>17</v>
      </c>
      <c r="G64" s="56">
        <v>1.0</v>
      </c>
      <c r="H64" s="60">
        <v>46244.0</v>
      </c>
      <c r="I64" s="60">
        <v>46246.0</v>
      </c>
      <c r="J64" s="56" t="s">
        <v>39</v>
      </c>
      <c r="K64" s="56" t="s">
        <v>39</v>
      </c>
      <c r="L64" s="61">
        <v>2381.0</v>
      </c>
      <c r="M64" s="62"/>
      <c r="N64" s="62"/>
    </row>
    <row r="65" ht="22.5" customHeight="1">
      <c r="A65" s="52" t="s">
        <v>23</v>
      </c>
      <c r="B65" s="54" t="s">
        <v>167</v>
      </c>
      <c r="C65" s="54" t="s">
        <v>167</v>
      </c>
      <c r="D65" s="56" t="s">
        <v>80</v>
      </c>
      <c r="E65" s="56" t="s">
        <v>133</v>
      </c>
      <c r="F65" s="56" t="s">
        <v>17</v>
      </c>
      <c r="G65" s="56">
        <v>3.0</v>
      </c>
      <c r="H65" s="60">
        <v>46241.0</v>
      </c>
      <c r="I65" s="60">
        <v>46243.0</v>
      </c>
      <c r="J65" s="56" t="s">
        <v>26</v>
      </c>
      <c r="K65" s="56" t="s">
        <v>26</v>
      </c>
      <c r="L65" s="61">
        <v>1464.0</v>
      </c>
      <c r="M65" s="62"/>
      <c r="N65" s="62"/>
      <c r="O65" s="63"/>
      <c r="P65" s="63"/>
      <c r="Q65" s="63"/>
      <c r="R65" s="63"/>
      <c r="S65" s="63"/>
      <c r="T65" s="63"/>
      <c r="U65" s="63"/>
      <c r="V65" s="63"/>
      <c r="W65" s="63"/>
      <c r="X65" s="63"/>
      <c r="Y65" s="63"/>
    </row>
    <row r="66" ht="22.5" customHeight="1">
      <c r="A66" s="52" t="s">
        <v>23</v>
      </c>
      <c r="B66" s="54" t="s">
        <v>168</v>
      </c>
      <c r="C66" s="54" t="s">
        <v>168</v>
      </c>
      <c r="D66" s="56" t="s">
        <v>80</v>
      </c>
      <c r="E66" s="56" t="s">
        <v>133</v>
      </c>
      <c r="F66" s="56" t="s">
        <v>17</v>
      </c>
      <c r="G66" s="56">
        <v>1.0</v>
      </c>
      <c r="H66" s="60">
        <v>46244.0</v>
      </c>
      <c r="I66" s="60">
        <v>46246.0</v>
      </c>
      <c r="J66" s="56" t="s">
        <v>39</v>
      </c>
      <c r="K66" s="56" t="s">
        <v>39</v>
      </c>
      <c r="L66" s="61">
        <v>1464.0</v>
      </c>
      <c r="M66" s="62"/>
      <c r="N66" s="62"/>
      <c r="O66" s="63"/>
      <c r="P66" s="63"/>
      <c r="Q66" s="63"/>
      <c r="R66" s="63"/>
      <c r="S66" s="63"/>
      <c r="T66" s="63"/>
      <c r="U66" s="63"/>
      <c r="V66" s="63"/>
      <c r="W66" s="63"/>
      <c r="X66" s="63"/>
      <c r="Y66" s="63"/>
    </row>
    <row r="67" ht="22.5" customHeight="1">
      <c r="A67" s="52" t="s">
        <v>23</v>
      </c>
      <c r="B67" s="54" t="s">
        <v>171</v>
      </c>
      <c r="C67" s="54" t="s">
        <v>171</v>
      </c>
      <c r="D67" s="56" t="s">
        <v>80</v>
      </c>
      <c r="E67" s="56" t="s">
        <v>133</v>
      </c>
      <c r="F67" s="56" t="s">
        <v>172</v>
      </c>
      <c r="G67" s="56">
        <v>2.0</v>
      </c>
      <c r="H67" s="60">
        <v>46240.0</v>
      </c>
      <c r="I67" s="60">
        <v>46241.0</v>
      </c>
      <c r="J67" s="56" t="s">
        <v>60</v>
      </c>
      <c r="K67" s="56" t="s">
        <v>60</v>
      </c>
      <c r="L67" s="61">
        <v>1464.0</v>
      </c>
      <c r="M67" s="62"/>
      <c r="N67" s="62"/>
      <c r="O67" s="63"/>
      <c r="P67" s="63"/>
      <c r="Q67" s="63"/>
      <c r="R67" s="63"/>
      <c r="S67" s="63"/>
      <c r="T67" s="63"/>
      <c r="U67" s="63"/>
      <c r="V67" s="63"/>
      <c r="W67" s="63"/>
      <c r="X67" s="63"/>
      <c r="Y67" s="63"/>
    </row>
    <row r="68" ht="22.5" customHeight="1">
      <c r="A68" s="52" t="s">
        <v>23</v>
      </c>
      <c r="B68" s="54" t="s">
        <v>173</v>
      </c>
      <c r="C68" s="54" t="s">
        <v>173</v>
      </c>
      <c r="D68" s="56" t="s">
        <v>80</v>
      </c>
      <c r="E68" s="56" t="s">
        <v>145</v>
      </c>
      <c r="F68" s="56" t="s">
        <v>17</v>
      </c>
      <c r="G68" s="56">
        <v>2.0</v>
      </c>
      <c r="H68" s="60">
        <v>46247.0</v>
      </c>
      <c r="I68" s="60">
        <v>46249.0</v>
      </c>
      <c r="J68" s="56" t="s">
        <v>60</v>
      </c>
      <c r="K68" s="56" t="s">
        <v>60</v>
      </c>
      <c r="L68" s="61">
        <v>4614.0</v>
      </c>
      <c r="M68" s="62"/>
      <c r="N68" s="62"/>
      <c r="O68" s="63"/>
      <c r="P68" s="63"/>
      <c r="Q68" s="63"/>
      <c r="R68" s="63"/>
      <c r="S68" s="63"/>
      <c r="T68" s="63"/>
      <c r="U68" s="63"/>
      <c r="V68" s="63"/>
      <c r="W68" s="63"/>
      <c r="X68" s="63"/>
      <c r="Y68" s="63"/>
    </row>
    <row r="69" ht="22.5" customHeight="1">
      <c r="A69" s="32" t="s">
        <v>19</v>
      </c>
      <c r="B69" s="34" t="s">
        <v>62</v>
      </c>
      <c r="C69" s="34" t="s">
        <v>62</v>
      </c>
      <c r="D69" s="37" t="s">
        <v>80</v>
      </c>
      <c r="E69" s="37" t="s">
        <v>109</v>
      </c>
      <c r="F69" s="37" t="s">
        <v>17</v>
      </c>
      <c r="G69" s="37">
        <v>5.0</v>
      </c>
      <c r="H69" s="41">
        <v>46235.0</v>
      </c>
      <c r="I69" s="41">
        <v>46249.0</v>
      </c>
      <c r="J69" s="37" t="s">
        <v>18</v>
      </c>
      <c r="K69" s="37" t="s">
        <v>18</v>
      </c>
      <c r="L69" s="45">
        <v>0.0</v>
      </c>
      <c r="M69" s="46"/>
      <c r="N69" s="48"/>
      <c r="O69" s="63"/>
      <c r="P69" s="63"/>
      <c r="Q69" s="63"/>
      <c r="R69" s="63"/>
      <c r="S69" s="63"/>
      <c r="T69" s="63"/>
      <c r="U69" s="63"/>
      <c r="V69" s="63"/>
      <c r="W69" s="63"/>
      <c r="X69" s="63"/>
      <c r="Y69" s="63"/>
    </row>
    <row r="70" ht="22.5" customHeight="1">
      <c r="A70" s="52" t="s">
        <v>23</v>
      </c>
      <c r="B70" s="54" t="s">
        <v>174</v>
      </c>
      <c r="C70" s="54" t="s">
        <v>174</v>
      </c>
      <c r="D70" s="56" t="s">
        <v>80</v>
      </c>
      <c r="E70" s="56" t="s">
        <v>109</v>
      </c>
      <c r="F70" s="56" t="s">
        <v>17</v>
      </c>
      <c r="G70" s="56">
        <v>3.0</v>
      </c>
      <c r="H70" s="60">
        <v>46235.0</v>
      </c>
      <c r="I70" s="60">
        <v>46240.0</v>
      </c>
      <c r="J70" s="56" t="s">
        <v>22</v>
      </c>
      <c r="K70" s="56" t="s">
        <v>22</v>
      </c>
      <c r="L70" s="61">
        <v>1938.0</v>
      </c>
      <c r="M70" s="62"/>
      <c r="N70" s="62"/>
      <c r="O70" s="63"/>
      <c r="P70" s="63"/>
      <c r="Q70" s="63"/>
      <c r="R70" s="63"/>
      <c r="S70" s="63"/>
      <c r="T70" s="63"/>
      <c r="U70" s="63"/>
      <c r="V70" s="63"/>
      <c r="W70" s="63"/>
      <c r="X70" s="63"/>
      <c r="Y70" s="63"/>
    </row>
    <row r="71" ht="22.5" customHeight="1">
      <c r="A71" s="52" t="s">
        <v>23</v>
      </c>
      <c r="B71" s="54" t="s">
        <v>175</v>
      </c>
      <c r="C71" s="54" t="s">
        <v>175</v>
      </c>
      <c r="D71" s="56" t="s">
        <v>80</v>
      </c>
      <c r="E71" s="56" t="s">
        <v>176</v>
      </c>
      <c r="F71" s="56" t="s">
        <v>17</v>
      </c>
      <c r="G71" s="56">
        <v>3.0</v>
      </c>
      <c r="H71" s="60">
        <v>46235.0</v>
      </c>
      <c r="I71" s="60">
        <v>46240.0</v>
      </c>
      <c r="J71" s="56" t="s">
        <v>22</v>
      </c>
      <c r="K71" s="56" t="s">
        <v>22</v>
      </c>
      <c r="L71" s="61">
        <v>2149.0</v>
      </c>
      <c r="M71" s="62"/>
      <c r="N71" s="62"/>
      <c r="O71" s="63"/>
      <c r="P71" s="63"/>
      <c r="Q71" s="63"/>
      <c r="R71" s="63"/>
      <c r="S71" s="63"/>
      <c r="T71" s="63"/>
      <c r="U71" s="63"/>
      <c r="V71" s="63"/>
      <c r="W71" s="63"/>
      <c r="X71" s="63"/>
      <c r="Y71" s="63"/>
    </row>
    <row r="72" ht="22.5" customHeight="1">
      <c r="A72" s="52" t="s">
        <v>23</v>
      </c>
      <c r="B72" s="54" t="s">
        <v>179</v>
      </c>
      <c r="C72" s="54" t="s">
        <v>179</v>
      </c>
      <c r="D72" s="56" t="s">
        <v>80</v>
      </c>
      <c r="E72" s="56" t="s">
        <v>133</v>
      </c>
      <c r="F72" s="56" t="s">
        <v>17</v>
      </c>
      <c r="G72" s="56">
        <v>3.0</v>
      </c>
      <c r="H72" s="60">
        <v>46235.0</v>
      </c>
      <c r="I72" s="60">
        <v>46240.0</v>
      </c>
      <c r="J72" s="56" t="s">
        <v>22</v>
      </c>
      <c r="K72" s="56" t="s">
        <v>22</v>
      </c>
      <c r="L72" s="61">
        <v>1464.0</v>
      </c>
      <c r="M72" s="62"/>
      <c r="N72" s="62"/>
      <c r="O72" s="63"/>
      <c r="P72" s="63"/>
      <c r="Q72" s="63"/>
      <c r="R72" s="63"/>
      <c r="S72" s="63"/>
      <c r="T72" s="63"/>
      <c r="U72" s="63"/>
      <c r="V72" s="63"/>
      <c r="W72" s="63"/>
      <c r="X72" s="63"/>
      <c r="Y72" s="63"/>
    </row>
    <row r="73" ht="22.5" customHeight="1">
      <c r="A73" s="52" t="s">
        <v>23</v>
      </c>
      <c r="B73" s="54" t="s">
        <v>180</v>
      </c>
      <c r="C73" s="54" t="s">
        <v>180</v>
      </c>
      <c r="D73" s="56" t="s">
        <v>80</v>
      </c>
      <c r="E73" s="56" t="s">
        <v>109</v>
      </c>
      <c r="F73" s="56" t="s">
        <v>17</v>
      </c>
      <c r="G73" s="56">
        <v>3.0</v>
      </c>
      <c r="H73" s="60">
        <v>46241.0</v>
      </c>
      <c r="I73" s="60">
        <v>46243.0</v>
      </c>
      <c r="J73" s="56" t="s">
        <v>26</v>
      </c>
      <c r="K73" s="56" t="s">
        <v>26</v>
      </c>
      <c r="L73" s="61">
        <v>1938.0</v>
      </c>
      <c r="M73" s="62"/>
      <c r="N73" s="62"/>
      <c r="O73" s="63"/>
      <c r="P73" s="63"/>
      <c r="Q73" s="63"/>
      <c r="R73" s="63"/>
      <c r="S73" s="63"/>
      <c r="T73" s="63"/>
      <c r="U73" s="63"/>
      <c r="V73" s="63"/>
      <c r="W73" s="63"/>
      <c r="X73" s="63"/>
      <c r="Y73" s="63"/>
    </row>
    <row r="74" ht="22.5" customHeight="1">
      <c r="A74" s="52" t="s">
        <v>23</v>
      </c>
      <c r="B74" s="54" t="s">
        <v>182</v>
      </c>
      <c r="C74" s="54" t="s">
        <v>182</v>
      </c>
      <c r="D74" s="56" t="s">
        <v>80</v>
      </c>
      <c r="E74" s="56" t="s">
        <v>109</v>
      </c>
      <c r="F74" s="56" t="s">
        <v>17</v>
      </c>
      <c r="G74" s="56">
        <v>1.0</v>
      </c>
      <c r="H74" s="60">
        <v>46244.0</v>
      </c>
      <c r="I74" s="60">
        <v>46246.0</v>
      </c>
      <c r="J74" s="56" t="s">
        <v>39</v>
      </c>
      <c r="K74" s="56" t="s">
        <v>39</v>
      </c>
      <c r="L74" s="61">
        <v>1938.0</v>
      </c>
      <c r="M74" s="62"/>
      <c r="N74" s="62"/>
      <c r="O74" s="63"/>
      <c r="P74" s="63"/>
      <c r="Q74" s="63"/>
      <c r="R74" s="63"/>
      <c r="S74" s="63"/>
      <c r="T74" s="63"/>
      <c r="U74" s="63"/>
      <c r="V74" s="63"/>
      <c r="W74" s="63"/>
      <c r="X74" s="63"/>
      <c r="Y74" s="63"/>
    </row>
    <row r="75" ht="22.5" customHeight="1">
      <c r="A75" s="52" t="s">
        <v>23</v>
      </c>
      <c r="B75" s="54" t="s">
        <v>185</v>
      </c>
      <c r="C75" s="54" t="s">
        <v>185</v>
      </c>
      <c r="D75" s="56" t="s">
        <v>80</v>
      </c>
      <c r="E75" s="56" t="s">
        <v>176</v>
      </c>
      <c r="F75" s="56" t="s">
        <v>17</v>
      </c>
      <c r="G75" s="56">
        <v>3.0</v>
      </c>
      <c r="H75" s="60">
        <v>46241.0</v>
      </c>
      <c r="I75" s="60">
        <v>46243.0</v>
      </c>
      <c r="J75" s="56" t="s">
        <v>26</v>
      </c>
      <c r="K75" s="56" t="s">
        <v>26</v>
      </c>
      <c r="L75" s="61">
        <v>2149.0</v>
      </c>
      <c r="M75" s="62"/>
      <c r="N75" s="62"/>
      <c r="O75" s="63"/>
      <c r="P75" s="63"/>
      <c r="Q75" s="63"/>
      <c r="R75" s="63"/>
      <c r="S75" s="63"/>
      <c r="T75" s="63"/>
      <c r="U75" s="63"/>
      <c r="V75" s="63"/>
      <c r="W75" s="63"/>
      <c r="X75" s="63"/>
      <c r="Y75" s="63"/>
    </row>
    <row r="76" ht="22.5" customHeight="1">
      <c r="A76" s="52" t="s">
        <v>23</v>
      </c>
      <c r="B76" s="54" t="s">
        <v>186</v>
      </c>
      <c r="C76" s="54" t="s">
        <v>186</v>
      </c>
      <c r="D76" s="56" t="s">
        <v>80</v>
      </c>
      <c r="E76" s="56" t="s">
        <v>176</v>
      </c>
      <c r="F76" s="56" t="s">
        <v>17</v>
      </c>
      <c r="G76" s="56">
        <v>1.0</v>
      </c>
      <c r="H76" s="60">
        <v>46244.0</v>
      </c>
      <c r="I76" s="60">
        <v>46246.0</v>
      </c>
      <c r="J76" s="56" t="s">
        <v>39</v>
      </c>
      <c r="K76" s="56" t="s">
        <v>39</v>
      </c>
      <c r="L76" s="61">
        <v>2149.0</v>
      </c>
      <c r="M76" s="62"/>
      <c r="N76" s="62"/>
    </row>
    <row r="77" ht="22.5" customHeight="1">
      <c r="A77" s="52" t="s">
        <v>23</v>
      </c>
      <c r="B77" s="54" t="s">
        <v>187</v>
      </c>
      <c r="C77" s="54" t="s">
        <v>187</v>
      </c>
      <c r="D77" s="56" t="s">
        <v>80</v>
      </c>
      <c r="E77" s="56" t="s">
        <v>133</v>
      </c>
      <c r="F77" s="56" t="s">
        <v>17</v>
      </c>
      <c r="G77" s="56">
        <v>3.0</v>
      </c>
      <c r="H77" s="60">
        <v>46241.0</v>
      </c>
      <c r="I77" s="60">
        <v>46243.0</v>
      </c>
      <c r="J77" s="56" t="s">
        <v>26</v>
      </c>
      <c r="K77" s="56" t="s">
        <v>26</v>
      </c>
      <c r="L77" s="61">
        <v>1464.0</v>
      </c>
      <c r="M77" s="62"/>
      <c r="N77" s="62"/>
      <c r="O77" s="77"/>
      <c r="P77" s="77"/>
      <c r="Q77" s="77"/>
      <c r="R77" s="77"/>
      <c r="S77" s="77"/>
      <c r="T77" s="77"/>
      <c r="U77" s="77"/>
      <c r="V77" s="77"/>
      <c r="W77" s="77"/>
      <c r="X77" s="77"/>
      <c r="Y77" s="77"/>
    </row>
    <row r="78" ht="22.5" customHeight="1">
      <c r="A78" s="52" t="s">
        <v>23</v>
      </c>
      <c r="B78" s="54" t="s">
        <v>189</v>
      </c>
      <c r="C78" s="54" t="s">
        <v>189</v>
      </c>
      <c r="D78" s="56" t="s">
        <v>80</v>
      </c>
      <c r="E78" s="56" t="s">
        <v>133</v>
      </c>
      <c r="F78" s="56" t="s">
        <v>17</v>
      </c>
      <c r="G78" s="56">
        <v>1.0</v>
      </c>
      <c r="H78" s="60">
        <v>46244.0</v>
      </c>
      <c r="I78" s="60">
        <v>46246.0</v>
      </c>
      <c r="J78" s="56" t="s">
        <v>39</v>
      </c>
      <c r="K78" s="56" t="s">
        <v>39</v>
      </c>
      <c r="L78" s="61">
        <v>1464.0</v>
      </c>
      <c r="M78" s="62"/>
      <c r="N78" s="62"/>
      <c r="O78" s="77"/>
      <c r="P78" s="77"/>
      <c r="Q78" s="77"/>
      <c r="R78" s="77"/>
      <c r="S78" s="77"/>
      <c r="T78" s="77"/>
      <c r="U78" s="77"/>
      <c r="V78" s="77"/>
      <c r="W78" s="77"/>
      <c r="X78" s="77"/>
      <c r="Y78" s="77"/>
    </row>
    <row r="79" ht="22.5" customHeight="1">
      <c r="A79" s="52" t="s">
        <v>23</v>
      </c>
      <c r="B79" s="54" t="s">
        <v>191</v>
      </c>
      <c r="C79" s="54" t="s">
        <v>191</v>
      </c>
      <c r="D79" s="56" t="s">
        <v>80</v>
      </c>
      <c r="E79" s="56" t="s">
        <v>133</v>
      </c>
      <c r="F79" s="56" t="s">
        <v>17</v>
      </c>
      <c r="G79" s="56">
        <v>2.0</v>
      </c>
      <c r="H79" s="60">
        <v>46244.0</v>
      </c>
      <c r="I79" s="60">
        <v>46245.0</v>
      </c>
      <c r="J79" s="56" t="s">
        <v>60</v>
      </c>
      <c r="K79" s="56" t="s">
        <v>60</v>
      </c>
      <c r="L79" s="61">
        <v>1464.0</v>
      </c>
      <c r="M79" s="62"/>
      <c r="N79" s="62"/>
      <c r="O79" s="77"/>
      <c r="P79" s="77"/>
      <c r="Q79" s="77"/>
      <c r="R79" s="77"/>
      <c r="S79" s="77"/>
      <c r="T79" s="77"/>
      <c r="U79" s="77"/>
      <c r="V79" s="77"/>
      <c r="W79" s="77"/>
      <c r="X79" s="77"/>
      <c r="Y79" s="77"/>
    </row>
    <row r="80" ht="22.5" customHeight="1">
      <c r="A80" s="52" t="s">
        <v>23</v>
      </c>
      <c r="B80" s="54" t="s">
        <v>192</v>
      </c>
      <c r="C80" s="54" t="s">
        <v>192</v>
      </c>
      <c r="D80" s="56" t="s">
        <v>80</v>
      </c>
      <c r="E80" s="56" t="s">
        <v>176</v>
      </c>
      <c r="F80" s="56" t="s">
        <v>17</v>
      </c>
      <c r="G80" s="56">
        <v>2.0</v>
      </c>
      <c r="H80" s="60">
        <v>46247.0</v>
      </c>
      <c r="I80" s="60">
        <v>46249.0</v>
      </c>
      <c r="J80" s="56" t="s">
        <v>60</v>
      </c>
      <c r="K80" s="56" t="s">
        <v>60</v>
      </c>
      <c r="L80" s="61">
        <v>2149.0</v>
      </c>
      <c r="M80" s="62"/>
      <c r="N80" s="62"/>
      <c r="O80" s="77"/>
      <c r="P80" s="77"/>
      <c r="Q80" s="77"/>
      <c r="R80" s="77"/>
      <c r="S80" s="77"/>
      <c r="T80" s="77"/>
      <c r="U80" s="77"/>
      <c r="V80" s="77"/>
      <c r="W80" s="77"/>
      <c r="X80" s="77"/>
      <c r="Y80" s="77"/>
    </row>
    <row r="81" ht="22.5" customHeight="1">
      <c r="A81" s="32" t="s">
        <v>19</v>
      </c>
      <c r="B81" s="34" t="s">
        <v>68</v>
      </c>
      <c r="C81" s="34" t="s">
        <v>68</v>
      </c>
      <c r="D81" s="37" t="s">
        <v>80</v>
      </c>
      <c r="E81" s="37" t="s">
        <v>109</v>
      </c>
      <c r="F81" s="37" t="s">
        <v>17</v>
      </c>
      <c r="G81" s="37">
        <v>5.0</v>
      </c>
      <c r="H81" s="41">
        <v>46235.0</v>
      </c>
      <c r="I81" s="41">
        <v>46249.0</v>
      </c>
      <c r="J81" s="37" t="s">
        <v>18</v>
      </c>
      <c r="K81" s="37" t="s">
        <v>18</v>
      </c>
      <c r="L81" s="45">
        <v>0.0</v>
      </c>
      <c r="M81" s="46"/>
      <c r="N81" s="48"/>
      <c r="O81" s="77"/>
      <c r="P81" s="77"/>
      <c r="Q81" s="77"/>
      <c r="R81" s="77"/>
      <c r="S81" s="77"/>
      <c r="T81" s="77"/>
      <c r="U81" s="77"/>
      <c r="V81" s="77"/>
      <c r="W81" s="77"/>
      <c r="X81" s="77"/>
      <c r="Y81" s="77"/>
    </row>
    <row r="82" ht="22.5" customHeight="1">
      <c r="A82" s="52" t="s">
        <v>23</v>
      </c>
      <c r="B82" s="54" t="s">
        <v>193</v>
      </c>
      <c r="C82" s="54" t="s">
        <v>193</v>
      </c>
      <c r="D82" s="56" t="s">
        <v>80</v>
      </c>
      <c r="E82" s="56" t="s">
        <v>109</v>
      </c>
      <c r="F82" s="56" t="s">
        <v>17</v>
      </c>
      <c r="G82" s="56">
        <v>3.0</v>
      </c>
      <c r="H82" s="60">
        <v>46235.0</v>
      </c>
      <c r="I82" s="60">
        <v>46240.0</v>
      </c>
      <c r="J82" s="56" t="s">
        <v>22</v>
      </c>
      <c r="K82" s="56" t="s">
        <v>22</v>
      </c>
      <c r="L82" s="61">
        <v>1938.0</v>
      </c>
      <c r="M82" s="62"/>
      <c r="N82" s="62"/>
      <c r="O82" s="77"/>
      <c r="P82" s="77"/>
      <c r="Q82" s="77"/>
      <c r="R82" s="77"/>
      <c r="S82" s="77"/>
      <c r="T82" s="77"/>
      <c r="U82" s="77"/>
      <c r="V82" s="77"/>
      <c r="W82" s="77"/>
      <c r="X82" s="77"/>
      <c r="Y82" s="77"/>
    </row>
    <row r="83" ht="22.5" customHeight="1">
      <c r="A83" s="52" t="s">
        <v>23</v>
      </c>
      <c r="B83" s="54" t="s">
        <v>196</v>
      </c>
      <c r="C83" s="54" t="s">
        <v>196</v>
      </c>
      <c r="D83" s="56" t="s">
        <v>80</v>
      </c>
      <c r="E83" s="56" t="s">
        <v>176</v>
      </c>
      <c r="F83" s="56" t="s">
        <v>17</v>
      </c>
      <c r="G83" s="56">
        <v>3.0</v>
      </c>
      <c r="H83" s="60">
        <v>46235.0</v>
      </c>
      <c r="I83" s="60">
        <v>46240.0</v>
      </c>
      <c r="J83" s="56" t="s">
        <v>22</v>
      </c>
      <c r="K83" s="56" t="s">
        <v>22</v>
      </c>
      <c r="L83" s="61">
        <v>2149.0</v>
      </c>
      <c r="M83" s="62"/>
      <c r="N83" s="62"/>
      <c r="O83" s="77"/>
      <c r="P83" s="77"/>
      <c r="Q83" s="77"/>
      <c r="R83" s="77"/>
      <c r="S83" s="77"/>
      <c r="T83" s="77"/>
      <c r="U83" s="77"/>
      <c r="V83" s="77"/>
      <c r="W83" s="77"/>
      <c r="X83" s="77"/>
      <c r="Y83" s="77"/>
    </row>
    <row r="84" ht="22.5" customHeight="1">
      <c r="A84" s="52" t="s">
        <v>23</v>
      </c>
      <c r="B84" s="54" t="s">
        <v>197</v>
      </c>
      <c r="C84" s="54" t="s">
        <v>197</v>
      </c>
      <c r="D84" s="56" t="s">
        <v>80</v>
      </c>
      <c r="E84" s="56" t="s">
        <v>133</v>
      </c>
      <c r="F84" s="56" t="s">
        <v>17</v>
      </c>
      <c r="G84" s="56">
        <v>3.0</v>
      </c>
      <c r="H84" s="60">
        <v>46235.0</v>
      </c>
      <c r="I84" s="60">
        <v>46240.0</v>
      </c>
      <c r="J84" s="56" t="s">
        <v>22</v>
      </c>
      <c r="K84" s="56" t="s">
        <v>22</v>
      </c>
      <c r="L84" s="61">
        <v>1464.0</v>
      </c>
      <c r="M84" s="62"/>
      <c r="N84" s="62"/>
      <c r="O84" s="77"/>
      <c r="P84" s="77"/>
      <c r="Q84" s="77"/>
      <c r="R84" s="77"/>
      <c r="S84" s="77"/>
      <c r="T84" s="77"/>
      <c r="U84" s="77"/>
      <c r="V84" s="77"/>
      <c r="W84" s="77"/>
      <c r="X84" s="77"/>
      <c r="Y84" s="77"/>
    </row>
    <row r="85" ht="22.5" customHeight="1">
      <c r="A85" s="52" t="s">
        <v>23</v>
      </c>
      <c r="B85" s="54" t="s">
        <v>198</v>
      </c>
      <c r="C85" s="54" t="s">
        <v>198</v>
      </c>
      <c r="D85" s="56" t="s">
        <v>80</v>
      </c>
      <c r="E85" s="56" t="s">
        <v>109</v>
      </c>
      <c r="F85" s="56" t="s">
        <v>17</v>
      </c>
      <c r="G85" s="56">
        <v>3.0</v>
      </c>
      <c r="H85" s="60">
        <v>46241.0</v>
      </c>
      <c r="I85" s="60">
        <v>46243.0</v>
      </c>
      <c r="J85" s="56" t="s">
        <v>26</v>
      </c>
      <c r="K85" s="56" t="s">
        <v>26</v>
      </c>
      <c r="L85" s="61">
        <v>1938.0</v>
      </c>
      <c r="M85" s="62"/>
      <c r="N85" s="62"/>
      <c r="O85" s="77"/>
      <c r="P85" s="77"/>
      <c r="Q85" s="77"/>
      <c r="R85" s="77"/>
      <c r="S85" s="77"/>
      <c r="T85" s="77"/>
      <c r="U85" s="77"/>
      <c r="V85" s="77"/>
      <c r="W85" s="77"/>
      <c r="X85" s="77"/>
      <c r="Y85" s="77"/>
    </row>
    <row r="86" ht="22.5" customHeight="1">
      <c r="A86" s="52" t="s">
        <v>23</v>
      </c>
      <c r="B86" s="54" t="s">
        <v>199</v>
      </c>
      <c r="C86" s="54" t="s">
        <v>199</v>
      </c>
      <c r="D86" s="56" t="s">
        <v>80</v>
      </c>
      <c r="E86" s="56" t="s">
        <v>109</v>
      </c>
      <c r="F86" s="56" t="s">
        <v>17</v>
      </c>
      <c r="G86" s="56">
        <v>1.0</v>
      </c>
      <c r="H86" s="60">
        <v>46244.0</v>
      </c>
      <c r="I86" s="60">
        <v>46246.0</v>
      </c>
      <c r="J86" s="56" t="s">
        <v>39</v>
      </c>
      <c r="K86" s="56" t="s">
        <v>39</v>
      </c>
      <c r="L86" s="61">
        <v>1938.0</v>
      </c>
      <c r="M86" s="62"/>
      <c r="N86" s="62"/>
    </row>
    <row r="87" ht="22.5" customHeight="1">
      <c r="A87" s="52" t="s">
        <v>23</v>
      </c>
      <c r="B87" s="54" t="s">
        <v>200</v>
      </c>
      <c r="C87" s="54" t="s">
        <v>200</v>
      </c>
      <c r="D87" s="56" t="s">
        <v>80</v>
      </c>
      <c r="E87" s="56" t="s">
        <v>176</v>
      </c>
      <c r="F87" s="56" t="s">
        <v>17</v>
      </c>
      <c r="G87" s="56">
        <v>3.0</v>
      </c>
      <c r="H87" s="60">
        <v>46241.0</v>
      </c>
      <c r="I87" s="60">
        <v>46243.0</v>
      </c>
      <c r="J87" s="56" t="s">
        <v>26</v>
      </c>
      <c r="K87" s="56" t="s">
        <v>26</v>
      </c>
      <c r="L87" s="61">
        <v>2149.0</v>
      </c>
      <c r="M87" s="62"/>
      <c r="N87" s="62"/>
      <c r="O87" s="77"/>
      <c r="P87" s="77"/>
      <c r="Q87" s="77"/>
      <c r="R87" s="77"/>
      <c r="S87" s="77"/>
      <c r="T87" s="77"/>
      <c r="U87" s="77"/>
      <c r="V87" s="77"/>
      <c r="W87" s="77"/>
      <c r="X87" s="77"/>
      <c r="Y87" s="77"/>
    </row>
    <row r="88" ht="22.5" customHeight="1">
      <c r="A88" s="52" t="s">
        <v>23</v>
      </c>
      <c r="B88" s="54" t="s">
        <v>201</v>
      </c>
      <c r="C88" s="54" t="s">
        <v>201</v>
      </c>
      <c r="D88" s="56" t="s">
        <v>80</v>
      </c>
      <c r="E88" s="56" t="s">
        <v>176</v>
      </c>
      <c r="F88" s="56" t="s">
        <v>17</v>
      </c>
      <c r="G88" s="56">
        <v>1.0</v>
      </c>
      <c r="H88" s="60">
        <v>46244.0</v>
      </c>
      <c r="I88" s="60">
        <v>46246.0</v>
      </c>
      <c r="J88" s="56" t="s">
        <v>39</v>
      </c>
      <c r="K88" s="56" t="s">
        <v>39</v>
      </c>
      <c r="L88" s="61">
        <v>2149.0</v>
      </c>
      <c r="M88" s="62"/>
      <c r="N88" s="62"/>
    </row>
    <row r="89" ht="22.5" customHeight="1">
      <c r="A89" s="52" t="s">
        <v>23</v>
      </c>
      <c r="B89" s="54" t="s">
        <v>204</v>
      </c>
      <c r="C89" s="54" t="s">
        <v>204</v>
      </c>
      <c r="D89" s="56" t="s">
        <v>80</v>
      </c>
      <c r="E89" s="56" t="s">
        <v>133</v>
      </c>
      <c r="F89" s="56" t="s">
        <v>17</v>
      </c>
      <c r="G89" s="56">
        <v>3.0</v>
      </c>
      <c r="H89" s="60">
        <v>46241.0</v>
      </c>
      <c r="I89" s="60">
        <v>46243.0</v>
      </c>
      <c r="J89" s="56" t="s">
        <v>26</v>
      </c>
      <c r="K89" s="56" t="s">
        <v>26</v>
      </c>
      <c r="L89" s="61">
        <v>1464.0</v>
      </c>
      <c r="M89" s="62"/>
      <c r="N89" s="62"/>
      <c r="O89" s="77"/>
      <c r="P89" s="77"/>
      <c r="Q89" s="77"/>
      <c r="R89" s="77"/>
      <c r="S89" s="77"/>
      <c r="T89" s="77"/>
      <c r="U89" s="77"/>
      <c r="V89" s="77"/>
      <c r="W89" s="77"/>
      <c r="X89" s="77"/>
      <c r="Y89" s="77"/>
    </row>
    <row r="90" ht="22.5" customHeight="1">
      <c r="A90" s="52" t="s">
        <v>23</v>
      </c>
      <c r="B90" s="54" t="s">
        <v>205</v>
      </c>
      <c r="C90" s="54" t="s">
        <v>205</v>
      </c>
      <c r="D90" s="56" t="s">
        <v>80</v>
      </c>
      <c r="E90" s="56" t="s">
        <v>133</v>
      </c>
      <c r="F90" s="56" t="s">
        <v>17</v>
      </c>
      <c r="G90" s="56">
        <v>1.0</v>
      </c>
      <c r="H90" s="60">
        <v>46244.0</v>
      </c>
      <c r="I90" s="60">
        <v>46246.0</v>
      </c>
      <c r="J90" s="56" t="s">
        <v>39</v>
      </c>
      <c r="K90" s="56" t="s">
        <v>39</v>
      </c>
      <c r="L90" s="61">
        <v>1464.0</v>
      </c>
      <c r="M90" s="62"/>
      <c r="N90" s="62"/>
      <c r="O90" s="77"/>
      <c r="P90" s="77"/>
      <c r="Q90" s="77"/>
      <c r="R90" s="77"/>
      <c r="S90" s="77"/>
      <c r="T90" s="77"/>
      <c r="U90" s="77"/>
      <c r="V90" s="77"/>
      <c r="W90" s="77"/>
      <c r="X90" s="77"/>
      <c r="Y90" s="77"/>
    </row>
    <row r="91" ht="22.5" customHeight="1">
      <c r="A91" s="52" t="s">
        <v>23</v>
      </c>
      <c r="B91" s="54" t="s">
        <v>207</v>
      </c>
      <c r="C91" s="54" t="s">
        <v>207</v>
      </c>
      <c r="D91" s="56" t="s">
        <v>80</v>
      </c>
      <c r="E91" s="56" t="s">
        <v>133</v>
      </c>
      <c r="F91" s="56" t="s">
        <v>17</v>
      </c>
      <c r="G91" s="56">
        <v>2.0</v>
      </c>
      <c r="H91" s="60">
        <v>46245.0</v>
      </c>
      <c r="I91" s="60">
        <v>46246.0</v>
      </c>
      <c r="J91" s="56" t="s">
        <v>60</v>
      </c>
      <c r="K91" s="56" t="s">
        <v>60</v>
      </c>
      <c r="L91" s="61">
        <v>1464.0</v>
      </c>
      <c r="M91" s="62"/>
      <c r="N91" s="62"/>
      <c r="O91" s="77"/>
      <c r="P91" s="77"/>
      <c r="Q91" s="77"/>
      <c r="R91" s="77"/>
      <c r="S91" s="77"/>
      <c r="T91" s="77"/>
      <c r="U91" s="77"/>
      <c r="V91" s="77"/>
      <c r="W91" s="77"/>
      <c r="X91" s="77"/>
      <c r="Y91" s="77"/>
    </row>
    <row r="92" ht="22.5" customHeight="1">
      <c r="A92" s="52" t="s">
        <v>23</v>
      </c>
      <c r="B92" s="54" t="s">
        <v>208</v>
      </c>
      <c r="C92" s="54" t="s">
        <v>208</v>
      </c>
      <c r="D92" s="56" t="s">
        <v>80</v>
      </c>
      <c r="E92" s="56" t="s">
        <v>176</v>
      </c>
      <c r="F92" s="56" t="s">
        <v>17</v>
      </c>
      <c r="G92" s="56">
        <v>2.0</v>
      </c>
      <c r="H92" s="60">
        <v>46247.0</v>
      </c>
      <c r="I92" s="60">
        <v>46249.0</v>
      </c>
      <c r="J92" s="56" t="s">
        <v>60</v>
      </c>
      <c r="K92" s="56" t="s">
        <v>60</v>
      </c>
      <c r="L92" s="61">
        <v>2149.0</v>
      </c>
      <c r="M92" s="62"/>
      <c r="N92" s="62"/>
      <c r="O92" s="77"/>
      <c r="P92" s="77"/>
      <c r="Q92" s="77"/>
      <c r="R92" s="77"/>
      <c r="S92" s="77"/>
      <c r="T92" s="77"/>
      <c r="U92" s="77"/>
      <c r="V92" s="77"/>
      <c r="W92" s="77"/>
      <c r="X92" s="77"/>
      <c r="Y92" s="77"/>
    </row>
    <row r="93" ht="22.5" customHeight="1">
      <c r="A93" s="32" t="s">
        <v>19</v>
      </c>
      <c r="B93" s="34" t="s">
        <v>75</v>
      </c>
      <c r="C93" s="34" t="s">
        <v>75</v>
      </c>
      <c r="D93" s="37" t="s">
        <v>80</v>
      </c>
      <c r="E93" s="37" t="s">
        <v>109</v>
      </c>
      <c r="F93" s="37" t="s">
        <v>17</v>
      </c>
      <c r="G93" s="37">
        <v>5.0</v>
      </c>
      <c r="H93" s="41">
        <v>46235.0</v>
      </c>
      <c r="I93" s="41">
        <v>46249.0</v>
      </c>
      <c r="J93" s="37" t="s">
        <v>18</v>
      </c>
      <c r="K93" s="37" t="s">
        <v>18</v>
      </c>
      <c r="L93" s="45">
        <v>0.0</v>
      </c>
      <c r="M93" s="46"/>
      <c r="N93" s="48"/>
      <c r="O93" s="77"/>
      <c r="P93" s="77"/>
      <c r="Q93" s="77"/>
      <c r="R93" s="77"/>
      <c r="S93" s="77"/>
      <c r="T93" s="77"/>
      <c r="U93" s="77"/>
      <c r="V93" s="77"/>
      <c r="W93" s="77"/>
      <c r="X93" s="77"/>
      <c r="Y93" s="77"/>
    </row>
    <row r="94" ht="22.5" customHeight="1">
      <c r="A94" s="52" t="s">
        <v>23</v>
      </c>
      <c r="B94" s="54" t="s">
        <v>209</v>
      </c>
      <c r="C94" s="54" t="s">
        <v>209</v>
      </c>
      <c r="D94" s="56" t="s">
        <v>80</v>
      </c>
      <c r="E94" s="56" t="s">
        <v>109</v>
      </c>
      <c r="F94" s="56" t="s">
        <v>17</v>
      </c>
      <c r="G94" s="56">
        <v>3.0</v>
      </c>
      <c r="H94" s="60">
        <v>46235.0</v>
      </c>
      <c r="I94" s="60">
        <v>46240.0</v>
      </c>
      <c r="J94" s="56" t="s">
        <v>22</v>
      </c>
      <c r="K94" s="56" t="s">
        <v>22</v>
      </c>
      <c r="L94" s="61">
        <v>1938.0</v>
      </c>
      <c r="M94" s="62"/>
      <c r="N94" s="62"/>
      <c r="O94" s="77"/>
      <c r="P94" s="77"/>
      <c r="Q94" s="77"/>
      <c r="R94" s="77"/>
      <c r="S94" s="77"/>
      <c r="T94" s="77"/>
      <c r="U94" s="77"/>
      <c r="V94" s="77"/>
      <c r="W94" s="77"/>
      <c r="X94" s="77"/>
      <c r="Y94" s="77"/>
    </row>
    <row r="95" ht="22.5" customHeight="1">
      <c r="A95" s="52" t="s">
        <v>23</v>
      </c>
      <c r="B95" s="54" t="s">
        <v>211</v>
      </c>
      <c r="C95" s="54" t="s">
        <v>211</v>
      </c>
      <c r="D95" s="56" t="s">
        <v>80</v>
      </c>
      <c r="E95" s="56" t="s">
        <v>176</v>
      </c>
      <c r="F95" s="56" t="s">
        <v>17</v>
      </c>
      <c r="G95" s="56">
        <v>3.0</v>
      </c>
      <c r="H95" s="60">
        <v>46235.0</v>
      </c>
      <c r="I95" s="60">
        <v>46240.0</v>
      </c>
      <c r="J95" s="56" t="s">
        <v>22</v>
      </c>
      <c r="K95" s="56" t="s">
        <v>22</v>
      </c>
      <c r="L95" s="61">
        <v>2149.0</v>
      </c>
      <c r="M95" s="62"/>
      <c r="N95" s="62"/>
      <c r="O95" s="77"/>
      <c r="P95" s="77"/>
      <c r="Q95" s="77"/>
      <c r="R95" s="77"/>
      <c r="S95" s="77"/>
      <c r="T95" s="77"/>
      <c r="U95" s="77"/>
      <c r="V95" s="77"/>
      <c r="W95" s="77"/>
      <c r="X95" s="77"/>
      <c r="Y95" s="77"/>
    </row>
    <row r="96" ht="22.5" customHeight="1">
      <c r="A96" s="52" t="s">
        <v>23</v>
      </c>
      <c r="B96" s="54" t="s">
        <v>213</v>
      </c>
      <c r="C96" s="54" t="s">
        <v>213</v>
      </c>
      <c r="D96" s="56" t="s">
        <v>80</v>
      </c>
      <c r="E96" s="56" t="s">
        <v>133</v>
      </c>
      <c r="F96" s="56" t="s">
        <v>17</v>
      </c>
      <c r="G96" s="56">
        <v>3.0</v>
      </c>
      <c r="H96" s="60">
        <v>46235.0</v>
      </c>
      <c r="I96" s="60">
        <v>46240.0</v>
      </c>
      <c r="J96" s="56" t="s">
        <v>22</v>
      </c>
      <c r="K96" s="56" t="s">
        <v>22</v>
      </c>
      <c r="L96" s="61">
        <v>1464.0</v>
      </c>
      <c r="M96" s="62"/>
      <c r="N96" s="62"/>
      <c r="O96" s="77"/>
      <c r="P96" s="77"/>
      <c r="Q96" s="77"/>
      <c r="R96" s="77"/>
      <c r="S96" s="77"/>
      <c r="T96" s="77"/>
      <c r="U96" s="77"/>
      <c r="V96" s="77"/>
      <c r="W96" s="77"/>
      <c r="X96" s="77"/>
      <c r="Y96" s="77"/>
    </row>
    <row r="97" ht="22.5" customHeight="1">
      <c r="A97" s="52" t="s">
        <v>23</v>
      </c>
      <c r="B97" s="54" t="s">
        <v>214</v>
      </c>
      <c r="C97" s="54" t="s">
        <v>214</v>
      </c>
      <c r="D97" s="56" t="s">
        <v>80</v>
      </c>
      <c r="E97" s="56" t="s">
        <v>109</v>
      </c>
      <c r="F97" s="56" t="s">
        <v>17</v>
      </c>
      <c r="G97" s="56">
        <v>3.0</v>
      </c>
      <c r="H97" s="60">
        <v>46241.0</v>
      </c>
      <c r="I97" s="60">
        <v>46243.0</v>
      </c>
      <c r="J97" s="56" t="s">
        <v>26</v>
      </c>
      <c r="K97" s="56" t="s">
        <v>26</v>
      </c>
      <c r="L97" s="61">
        <v>1938.0</v>
      </c>
      <c r="M97" s="62"/>
      <c r="N97" s="62"/>
    </row>
    <row r="98" ht="22.5" customHeight="1">
      <c r="A98" s="52" t="s">
        <v>23</v>
      </c>
      <c r="B98" s="54" t="s">
        <v>215</v>
      </c>
      <c r="C98" s="54" t="s">
        <v>215</v>
      </c>
      <c r="D98" s="56" t="s">
        <v>80</v>
      </c>
      <c r="E98" s="56" t="s">
        <v>109</v>
      </c>
      <c r="F98" s="56" t="s">
        <v>17</v>
      </c>
      <c r="G98" s="56">
        <v>1.0</v>
      </c>
      <c r="H98" s="60">
        <v>46244.0</v>
      </c>
      <c r="I98" s="60">
        <v>46246.0</v>
      </c>
      <c r="J98" s="56" t="s">
        <v>39</v>
      </c>
      <c r="K98" s="56" t="s">
        <v>39</v>
      </c>
      <c r="L98" s="61">
        <v>1938.0</v>
      </c>
      <c r="M98" s="62"/>
      <c r="N98" s="62"/>
      <c r="O98" s="77"/>
      <c r="P98" s="77"/>
      <c r="Q98" s="77"/>
      <c r="R98" s="77"/>
      <c r="S98" s="77"/>
      <c r="T98" s="77"/>
      <c r="U98" s="77"/>
      <c r="V98" s="77"/>
      <c r="W98" s="77"/>
      <c r="X98" s="77"/>
      <c r="Y98" s="77"/>
    </row>
    <row r="99" ht="22.5" customHeight="1">
      <c r="A99" s="52" t="s">
        <v>23</v>
      </c>
      <c r="B99" s="54" t="s">
        <v>216</v>
      </c>
      <c r="C99" s="54" t="s">
        <v>216</v>
      </c>
      <c r="D99" s="56" t="s">
        <v>80</v>
      </c>
      <c r="E99" s="56" t="s">
        <v>176</v>
      </c>
      <c r="F99" s="56" t="s">
        <v>17</v>
      </c>
      <c r="G99" s="56">
        <v>3.0</v>
      </c>
      <c r="H99" s="60">
        <v>46241.0</v>
      </c>
      <c r="I99" s="60">
        <v>46243.0</v>
      </c>
      <c r="J99" s="56" t="s">
        <v>26</v>
      </c>
      <c r="K99" s="56" t="s">
        <v>26</v>
      </c>
      <c r="L99" s="61">
        <v>2149.0</v>
      </c>
      <c r="M99" s="62"/>
      <c r="N99" s="62"/>
    </row>
    <row r="100" ht="22.5" customHeight="1">
      <c r="A100" s="52" t="s">
        <v>23</v>
      </c>
      <c r="B100" s="54" t="s">
        <v>217</v>
      </c>
      <c r="C100" s="54" t="s">
        <v>217</v>
      </c>
      <c r="D100" s="56" t="s">
        <v>80</v>
      </c>
      <c r="E100" s="56" t="s">
        <v>176</v>
      </c>
      <c r="F100" s="56" t="s">
        <v>17</v>
      </c>
      <c r="G100" s="56">
        <v>1.0</v>
      </c>
      <c r="H100" s="60">
        <v>46244.0</v>
      </c>
      <c r="I100" s="60">
        <v>46246.0</v>
      </c>
      <c r="J100" s="56" t="s">
        <v>39</v>
      </c>
      <c r="K100" s="56" t="s">
        <v>39</v>
      </c>
      <c r="L100" s="61">
        <v>2149.0</v>
      </c>
      <c r="M100" s="62"/>
      <c r="N100" s="62"/>
    </row>
    <row r="101" ht="22.5" customHeight="1">
      <c r="A101" s="52" t="s">
        <v>23</v>
      </c>
      <c r="B101" s="54" t="s">
        <v>220</v>
      </c>
      <c r="C101" s="54" t="s">
        <v>220</v>
      </c>
      <c r="D101" s="56" t="s">
        <v>80</v>
      </c>
      <c r="E101" s="56" t="s">
        <v>133</v>
      </c>
      <c r="F101" s="56" t="s">
        <v>17</v>
      </c>
      <c r="G101" s="56">
        <v>3.0</v>
      </c>
      <c r="H101" s="60">
        <v>46241.0</v>
      </c>
      <c r="I101" s="60">
        <v>46243.0</v>
      </c>
      <c r="J101" s="56" t="s">
        <v>26</v>
      </c>
      <c r="K101" s="56" t="s">
        <v>26</v>
      </c>
      <c r="L101" s="61">
        <v>1464.0</v>
      </c>
      <c r="M101" s="62"/>
      <c r="N101" s="62"/>
    </row>
    <row r="102" ht="22.5" customHeight="1">
      <c r="A102" s="52" t="s">
        <v>23</v>
      </c>
      <c r="B102" s="54" t="s">
        <v>222</v>
      </c>
      <c r="C102" s="54" t="s">
        <v>222</v>
      </c>
      <c r="D102" s="56" t="s">
        <v>80</v>
      </c>
      <c r="E102" s="56" t="s">
        <v>133</v>
      </c>
      <c r="F102" s="56" t="s">
        <v>17</v>
      </c>
      <c r="G102" s="56">
        <v>1.0</v>
      </c>
      <c r="H102" s="60">
        <v>46244.0</v>
      </c>
      <c r="I102" s="60">
        <v>46246.0</v>
      </c>
      <c r="J102" s="56" t="s">
        <v>39</v>
      </c>
      <c r="K102" s="56" t="s">
        <v>39</v>
      </c>
      <c r="L102" s="61">
        <v>1464.0</v>
      </c>
      <c r="M102" s="62"/>
      <c r="N102" s="62"/>
    </row>
    <row r="103" ht="22.5" customHeight="1">
      <c r="A103" s="52" t="s">
        <v>23</v>
      </c>
      <c r="B103" s="54" t="s">
        <v>223</v>
      </c>
      <c r="C103" s="54" t="s">
        <v>223</v>
      </c>
      <c r="D103" s="56" t="s">
        <v>80</v>
      </c>
      <c r="E103" s="56" t="s">
        <v>176</v>
      </c>
      <c r="F103" s="56" t="s">
        <v>17</v>
      </c>
      <c r="G103" s="56">
        <v>2.0</v>
      </c>
      <c r="H103" s="60">
        <v>46247.0</v>
      </c>
      <c r="I103" s="60">
        <v>46249.0</v>
      </c>
      <c r="J103" s="56" t="s">
        <v>60</v>
      </c>
      <c r="K103" s="56" t="s">
        <v>60</v>
      </c>
      <c r="L103" s="61">
        <v>2149.0</v>
      </c>
      <c r="M103" s="62"/>
      <c r="N103" s="62"/>
    </row>
    <row r="104" ht="22.5" customHeight="1">
      <c r="A104" s="32" t="s">
        <v>19</v>
      </c>
      <c r="B104" s="34" t="s">
        <v>77</v>
      </c>
      <c r="C104" s="34" t="s">
        <v>77</v>
      </c>
      <c r="D104" s="37" t="s">
        <v>16</v>
      </c>
      <c r="E104" s="37" t="s">
        <v>109</v>
      </c>
      <c r="F104" s="37" t="s">
        <v>17</v>
      </c>
      <c r="G104" s="37">
        <v>8.0</v>
      </c>
      <c r="H104" s="41">
        <v>46235.0</v>
      </c>
      <c r="I104" s="41">
        <v>46249.0</v>
      </c>
      <c r="J104" s="37" t="s">
        <v>18</v>
      </c>
      <c r="K104" s="37" t="s">
        <v>18</v>
      </c>
      <c r="L104" s="45">
        <v>0.0</v>
      </c>
      <c r="M104" s="46"/>
      <c r="N104" s="48"/>
    </row>
    <row r="105" ht="22.5" customHeight="1">
      <c r="A105" s="52" t="s">
        <v>23</v>
      </c>
      <c r="B105" s="54" t="s">
        <v>224</v>
      </c>
      <c r="C105" s="54" t="s">
        <v>224</v>
      </c>
      <c r="D105" s="56" t="s">
        <v>16</v>
      </c>
      <c r="E105" s="56" t="s">
        <v>109</v>
      </c>
      <c r="F105" s="56" t="s">
        <v>17</v>
      </c>
      <c r="G105" s="56">
        <v>5.0</v>
      </c>
      <c r="H105" s="60">
        <v>46235.0</v>
      </c>
      <c r="I105" s="60">
        <v>46240.0</v>
      </c>
      <c r="J105" s="56" t="s">
        <v>22</v>
      </c>
      <c r="K105" s="56" t="s">
        <v>22</v>
      </c>
      <c r="L105" s="61">
        <v>1938.0</v>
      </c>
      <c r="M105" s="62"/>
      <c r="N105" s="62"/>
    </row>
    <row r="106" ht="22.5" customHeight="1">
      <c r="A106" s="52" t="s">
        <v>23</v>
      </c>
      <c r="B106" s="54" t="s">
        <v>227</v>
      </c>
      <c r="C106" s="54" t="s">
        <v>227</v>
      </c>
      <c r="D106" s="56" t="s">
        <v>16</v>
      </c>
      <c r="E106" s="56" t="s">
        <v>176</v>
      </c>
      <c r="F106" s="56" t="s">
        <v>17</v>
      </c>
      <c r="G106" s="56">
        <v>5.0</v>
      </c>
      <c r="H106" s="60">
        <v>46235.0</v>
      </c>
      <c r="I106" s="60">
        <v>46240.0</v>
      </c>
      <c r="J106" s="56" t="s">
        <v>22</v>
      </c>
      <c r="K106" s="56" t="s">
        <v>22</v>
      </c>
      <c r="L106" s="61">
        <v>2149.0</v>
      </c>
      <c r="M106" s="62"/>
      <c r="N106" s="62"/>
    </row>
    <row r="107" ht="22.5" customHeight="1">
      <c r="A107" s="52" t="s">
        <v>23</v>
      </c>
      <c r="B107" s="54" t="s">
        <v>228</v>
      </c>
      <c r="C107" s="54" t="s">
        <v>228</v>
      </c>
      <c r="D107" s="56" t="s">
        <v>16</v>
      </c>
      <c r="E107" s="56" t="s">
        <v>133</v>
      </c>
      <c r="F107" s="56" t="s">
        <v>17</v>
      </c>
      <c r="G107" s="56">
        <v>5.0</v>
      </c>
      <c r="H107" s="60">
        <v>46235.0</v>
      </c>
      <c r="I107" s="60">
        <v>46240.0</v>
      </c>
      <c r="J107" s="56" t="s">
        <v>22</v>
      </c>
      <c r="K107" s="56" t="s">
        <v>22</v>
      </c>
      <c r="L107" s="61">
        <v>1464.0</v>
      </c>
      <c r="M107" s="62"/>
      <c r="N107" s="62"/>
    </row>
    <row r="108" ht="22.5" customHeight="1">
      <c r="A108" s="52" t="s">
        <v>23</v>
      </c>
      <c r="B108" s="54" t="s">
        <v>229</v>
      </c>
      <c r="C108" s="54" t="s">
        <v>229</v>
      </c>
      <c r="D108" s="56" t="s">
        <v>16</v>
      </c>
      <c r="E108" s="56" t="s">
        <v>109</v>
      </c>
      <c r="F108" s="56" t="s">
        <v>17</v>
      </c>
      <c r="G108" s="56">
        <v>5.0</v>
      </c>
      <c r="H108" s="60">
        <v>46241.0</v>
      </c>
      <c r="I108" s="60">
        <v>46243.0</v>
      </c>
      <c r="J108" s="56" t="s">
        <v>26</v>
      </c>
      <c r="K108" s="56" t="s">
        <v>26</v>
      </c>
      <c r="L108" s="61">
        <v>1938.0</v>
      </c>
      <c r="M108" s="62"/>
      <c r="N108" s="62"/>
    </row>
    <row r="109" ht="22.5" customHeight="1">
      <c r="A109" s="52" t="s">
        <v>23</v>
      </c>
      <c r="B109" s="54" t="s">
        <v>230</v>
      </c>
      <c r="C109" s="54" t="s">
        <v>230</v>
      </c>
      <c r="D109" s="56" t="s">
        <v>16</v>
      </c>
      <c r="E109" s="56" t="s">
        <v>109</v>
      </c>
      <c r="F109" s="56" t="s">
        <v>17</v>
      </c>
      <c r="G109" s="56">
        <v>1.0</v>
      </c>
      <c r="H109" s="60">
        <v>46244.0</v>
      </c>
      <c r="I109" s="60">
        <v>46246.0</v>
      </c>
      <c r="J109" s="56" t="s">
        <v>39</v>
      </c>
      <c r="K109" s="56" t="s">
        <v>39</v>
      </c>
      <c r="L109" s="61">
        <v>1938.0</v>
      </c>
      <c r="M109" s="62"/>
      <c r="N109" s="62"/>
      <c r="O109" s="63"/>
      <c r="P109" s="63"/>
      <c r="Q109" s="63"/>
      <c r="R109" s="63"/>
      <c r="S109" s="63"/>
      <c r="T109" s="63"/>
      <c r="U109" s="63"/>
      <c r="V109" s="63"/>
      <c r="W109" s="63"/>
      <c r="X109" s="63"/>
      <c r="Y109" s="63"/>
    </row>
    <row r="110" ht="22.5" customHeight="1">
      <c r="A110" s="52" t="s">
        <v>23</v>
      </c>
      <c r="B110" s="54" t="s">
        <v>231</v>
      </c>
      <c r="C110" s="54" t="s">
        <v>231</v>
      </c>
      <c r="D110" s="56" t="s">
        <v>16</v>
      </c>
      <c r="E110" s="56" t="s">
        <v>176</v>
      </c>
      <c r="F110" s="56" t="s">
        <v>17</v>
      </c>
      <c r="G110" s="56">
        <v>5.0</v>
      </c>
      <c r="H110" s="60">
        <v>46241.0</v>
      </c>
      <c r="I110" s="60">
        <v>46243.0</v>
      </c>
      <c r="J110" s="56" t="s">
        <v>26</v>
      </c>
      <c r="K110" s="56" t="s">
        <v>26</v>
      </c>
      <c r="L110" s="61">
        <v>2149.0</v>
      </c>
      <c r="M110" s="62"/>
      <c r="N110" s="62"/>
    </row>
    <row r="111" ht="22.5" customHeight="1">
      <c r="A111" s="52" t="s">
        <v>23</v>
      </c>
      <c r="B111" s="54" t="s">
        <v>233</v>
      </c>
      <c r="C111" s="54" t="s">
        <v>233</v>
      </c>
      <c r="D111" s="56" t="s">
        <v>16</v>
      </c>
      <c r="E111" s="56" t="s">
        <v>176</v>
      </c>
      <c r="F111" s="56" t="s">
        <v>17</v>
      </c>
      <c r="G111" s="56">
        <v>1.0</v>
      </c>
      <c r="H111" s="60">
        <v>46244.0</v>
      </c>
      <c r="I111" s="60">
        <v>46246.0</v>
      </c>
      <c r="J111" s="56" t="s">
        <v>39</v>
      </c>
      <c r="K111" s="56" t="s">
        <v>39</v>
      </c>
      <c r="L111" s="61">
        <v>2149.0</v>
      </c>
      <c r="M111" s="62"/>
      <c r="N111" s="62"/>
    </row>
    <row r="112" ht="22.5" customHeight="1">
      <c r="A112" s="52" t="s">
        <v>23</v>
      </c>
      <c r="B112" s="54" t="s">
        <v>235</v>
      </c>
      <c r="C112" s="54" t="s">
        <v>235</v>
      </c>
      <c r="D112" s="56" t="s">
        <v>16</v>
      </c>
      <c r="E112" s="56" t="s">
        <v>133</v>
      </c>
      <c r="F112" s="56" t="s">
        <v>17</v>
      </c>
      <c r="G112" s="56">
        <v>5.0</v>
      </c>
      <c r="H112" s="60">
        <v>46241.0</v>
      </c>
      <c r="I112" s="60">
        <v>46243.0</v>
      </c>
      <c r="J112" s="56" t="s">
        <v>26</v>
      </c>
      <c r="K112" s="56" t="s">
        <v>26</v>
      </c>
      <c r="L112" s="61">
        <v>1464.0</v>
      </c>
      <c r="M112" s="62"/>
      <c r="N112" s="62"/>
    </row>
    <row r="113" ht="22.5" customHeight="1">
      <c r="A113" s="52" t="s">
        <v>23</v>
      </c>
      <c r="B113" s="54" t="s">
        <v>236</v>
      </c>
      <c r="C113" s="54" t="s">
        <v>236</v>
      </c>
      <c r="D113" s="56" t="s">
        <v>16</v>
      </c>
      <c r="E113" s="56" t="s">
        <v>133</v>
      </c>
      <c r="F113" s="56" t="s">
        <v>17</v>
      </c>
      <c r="G113" s="56">
        <v>1.0</v>
      </c>
      <c r="H113" s="60">
        <v>46244.0</v>
      </c>
      <c r="I113" s="60">
        <v>46246.0</v>
      </c>
      <c r="J113" s="56" t="s">
        <v>39</v>
      </c>
      <c r="K113" s="56" t="s">
        <v>39</v>
      </c>
      <c r="L113" s="61">
        <v>1464.0</v>
      </c>
      <c r="M113" s="62"/>
      <c r="N113" s="62"/>
    </row>
    <row r="114" ht="22.5" customHeight="1">
      <c r="A114" s="52" t="s">
        <v>23</v>
      </c>
      <c r="B114" s="54" t="s">
        <v>237</v>
      </c>
      <c r="C114" s="54" t="s">
        <v>237</v>
      </c>
      <c r="D114" s="56" t="s">
        <v>16</v>
      </c>
      <c r="E114" s="56" t="s">
        <v>109</v>
      </c>
      <c r="F114" s="56" t="s">
        <v>17</v>
      </c>
      <c r="G114" s="56">
        <v>2.0</v>
      </c>
      <c r="H114" s="60">
        <v>46247.0</v>
      </c>
      <c r="I114" s="60">
        <v>46249.0</v>
      </c>
      <c r="J114" s="56" t="s">
        <v>60</v>
      </c>
      <c r="K114" s="56" t="s">
        <v>60</v>
      </c>
      <c r="L114" s="61">
        <v>1938.0</v>
      </c>
      <c r="M114" s="62"/>
      <c r="N114" s="62"/>
    </row>
    <row r="115" ht="22.5" customHeight="1">
      <c r="A115" s="32" t="s">
        <v>19</v>
      </c>
      <c r="B115" s="34" t="s">
        <v>83</v>
      </c>
      <c r="C115" s="34" t="s">
        <v>83</v>
      </c>
      <c r="D115" s="37" t="s">
        <v>80</v>
      </c>
      <c r="E115" s="37" t="s">
        <v>109</v>
      </c>
      <c r="F115" s="37" t="s">
        <v>17</v>
      </c>
      <c r="G115" s="37">
        <v>5.0</v>
      </c>
      <c r="H115" s="41">
        <v>46235.0</v>
      </c>
      <c r="I115" s="41">
        <v>46249.0</v>
      </c>
      <c r="J115" s="37" t="s">
        <v>18</v>
      </c>
      <c r="K115" s="37" t="s">
        <v>18</v>
      </c>
      <c r="L115" s="45">
        <v>0.0</v>
      </c>
      <c r="M115" s="46"/>
      <c r="N115" s="48"/>
    </row>
    <row r="116" ht="22.5" customHeight="1">
      <c r="A116" s="52" t="s">
        <v>23</v>
      </c>
      <c r="B116" s="54" t="s">
        <v>238</v>
      </c>
      <c r="C116" s="54" t="s">
        <v>238</v>
      </c>
      <c r="D116" s="56" t="s">
        <v>80</v>
      </c>
      <c r="E116" s="56" t="s">
        <v>109</v>
      </c>
      <c r="F116" s="56" t="s">
        <v>17</v>
      </c>
      <c r="G116" s="56">
        <v>3.0</v>
      </c>
      <c r="H116" s="60">
        <v>46235.0</v>
      </c>
      <c r="I116" s="60">
        <v>46240.0</v>
      </c>
      <c r="J116" s="56" t="s">
        <v>22</v>
      </c>
      <c r="K116" s="56" t="s">
        <v>22</v>
      </c>
      <c r="L116" s="61">
        <v>1938.0</v>
      </c>
      <c r="M116" s="62"/>
      <c r="N116" s="62"/>
    </row>
    <row r="117" ht="22.5" customHeight="1">
      <c r="A117" s="52" t="s">
        <v>23</v>
      </c>
      <c r="B117" s="54" t="s">
        <v>239</v>
      </c>
      <c r="C117" s="54" t="s">
        <v>239</v>
      </c>
      <c r="D117" s="56" t="s">
        <v>80</v>
      </c>
      <c r="E117" s="56" t="s">
        <v>176</v>
      </c>
      <c r="F117" s="56" t="s">
        <v>17</v>
      </c>
      <c r="G117" s="56">
        <v>3.0</v>
      </c>
      <c r="H117" s="60">
        <v>46235.0</v>
      </c>
      <c r="I117" s="60">
        <v>46240.0</v>
      </c>
      <c r="J117" s="56" t="s">
        <v>22</v>
      </c>
      <c r="K117" s="56" t="s">
        <v>22</v>
      </c>
      <c r="L117" s="61">
        <v>2149.0</v>
      </c>
      <c r="M117" s="62"/>
      <c r="N117" s="62"/>
    </row>
    <row r="118" ht="22.5" customHeight="1">
      <c r="A118" s="52" t="s">
        <v>23</v>
      </c>
      <c r="B118" s="54" t="s">
        <v>240</v>
      </c>
      <c r="C118" s="54" t="s">
        <v>240</v>
      </c>
      <c r="D118" s="56" t="s">
        <v>80</v>
      </c>
      <c r="E118" s="56" t="s">
        <v>133</v>
      </c>
      <c r="F118" s="56" t="s">
        <v>17</v>
      </c>
      <c r="G118" s="56">
        <v>3.0</v>
      </c>
      <c r="H118" s="60">
        <v>46235.0</v>
      </c>
      <c r="I118" s="60">
        <v>46240.0</v>
      </c>
      <c r="J118" s="56" t="s">
        <v>22</v>
      </c>
      <c r="K118" s="56" t="s">
        <v>22</v>
      </c>
      <c r="L118" s="61">
        <v>1464.0</v>
      </c>
      <c r="M118" s="62"/>
      <c r="N118" s="62"/>
    </row>
    <row r="119" ht="22.5" customHeight="1">
      <c r="A119" s="52" t="s">
        <v>23</v>
      </c>
      <c r="B119" s="54" t="s">
        <v>241</v>
      </c>
      <c r="C119" s="54" t="s">
        <v>241</v>
      </c>
      <c r="D119" s="56" t="s">
        <v>80</v>
      </c>
      <c r="E119" s="56" t="s">
        <v>109</v>
      </c>
      <c r="F119" s="56" t="s">
        <v>17</v>
      </c>
      <c r="G119" s="56">
        <v>3.0</v>
      </c>
      <c r="H119" s="60">
        <v>46241.0</v>
      </c>
      <c r="I119" s="60">
        <v>46243.0</v>
      </c>
      <c r="J119" s="56" t="s">
        <v>26</v>
      </c>
      <c r="K119" s="56" t="s">
        <v>26</v>
      </c>
      <c r="L119" s="61">
        <v>1938.0</v>
      </c>
      <c r="M119" s="62"/>
      <c r="N119" s="62"/>
    </row>
    <row r="120" ht="22.5" customHeight="1">
      <c r="A120" s="52" t="s">
        <v>23</v>
      </c>
      <c r="B120" s="54" t="s">
        <v>243</v>
      </c>
      <c r="C120" s="54" t="s">
        <v>243</v>
      </c>
      <c r="D120" s="56" t="s">
        <v>80</v>
      </c>
      <c r="E120" s="56" t="s">
        <v>109</v>
      </c>
      <c r="F120" s="56" t="s">
        <v>17</v>
      </c>
      <c r="G120" s="56">
        <v>1.0</v>
      </c>
      <c r="H120" s="60">
        <v>46244.0</v>
      </c>
      <c r="I120" s="60">
        <v>46246.0</v>
      </c>
      <c r="J120" s="56" t="s">
        <v>39</v>
      </c>
      <c r="K120" s="56" t="s">
        <v>39</v>
      </c>
      <c r="L120" s="61">
        <v>1938.0</v>
      </c>
      <c r="M120" s="62"/>
      <c r="N120" s="62"/>
    </row>
    <row r="121" ht="22.5" customHeight="1">
      <c r="A121" s="52" t="s">
        <v>23</v>
      </c>
      <c r="B121" s="54" t="s">
        <v>244</v>
      </c>
      <c r="C121" s="54" t="s">
        <v>244</v>
      </c>
      <c r="D121" s="56" t="s">
        <v>80</v>
      </c>
      <c r="E121" s="56" t="s">
        <v>176</v>
      </c>
      <c r="F121" s="56" t="s">
        <v>17</v>
      </c>
      <c r="G121" s="56">
        <v>3.0</v>
      </c>
      <c r="H121" s="60">
        <v>46241.0</v>
      </c>
      <c r="I121" s="60">
        <v>46243.0</v>
      </c>
      <c r="J121" s="56" t="s">
        <v>26</v>
      </c>
      <c r="K121" s="56" t="s">
        <v>26</v>
      </c>
      <c r="L121" s="61">
        <v>2149.0</v>
      </c>
      <c r="M121" s="62"/>
      <c r="N121" s="62"/>
    </row>
    <row r="122" ht="22.5" customHeight="1">
      <c r="A122" s="52" t="s">
        <v>23</v>
      </c>
      <c r="B122" s="54" t="s">
        <v>245</v>
      </c>
      <c r="C122" s="54" t="s">
        <v>245</v>
      </c>
      <c r="D122" s="56" t="s">
        <v>80</v>
      </c>
      <c r="E122" s="56" t="s">
        <v>176</v>
      </c>
      <c r="F122" s="56" t="s">
        <v>17</v>
      </c>
      <c r="G122" s="56">
        <v>1.0</v>
      </c>
      <c r="H122" s="60">
        <v>46244.0</v>
      </c>
      <c r="I122" s="60">
        <v>46246.0</v>
      </c>
      <c r="J122" s="56" t="s">
        <v>39</v>
      </c>
      <c r="K122" s="56" t="s">
        <v>39</v>
      </c>
      <c r="L122" s="61">
        <v>2149.0</v>
      </c>
      <c r="M122" s="62"/>
      <c r="N122" s="62"/>
    </row>
    <row r="123" ht="22.5" customHeight="1">
      <c r="A123" s="52" t="s">
        <v>23</v>
      </c>
      <c r="B123" s="54" t="s">
        <v>246</v>
      </c>
      <c r="C123" s="54" t="s">
        <v>246</v>
      </c>
      <c r="D123" s="56" t="s">
        <v>80</v>
      </c>
      <c r="E123" s="56" t="s">
        <v>133</v>
      </c>
      <c r="F123" s="56" t="s">
        <v>17</v>
      </c>
      <c r="G123" s="56">
        <v>3.0</v>
      </c>
      <c r="H123" s="60">
        <v>46241.0</v>
      </c>
      <c r="I123" s="60">
        <v>46243.0</v>
      </c>
      <c r="J123" s="56" t="s">
        <v>26</v>
      </c>
      <c r="K123" s="56" t="s">
        <v>26</v>
      </c>
      <c r="L123" s="61">
        <v>1464.0</v>
      </c>
      <c r="M123" s="62"/>
      <c r="N123" s="62"/>
    </row>
    <row r="124" ht="22.5" customHeight="1">
      <c r="A124" s="52" t="s">
        <v>23</v>
      </c>
      <c r="B124" s="54" t="s">
        <v>247</v>
      </c>
      <c r="C124" s="54" t="s">
        <v>247</v>
      </c>
      <c r="D124" s="56" t="s">
        <v>80</v>
      </c>
      <c r="E124" s="56" t="s">
        <v>133</v>
      </c>
      <c r="F124" s="56" t="s">
        <v>17</v>
      </c>
      <c r="G124" s="56">
        <v>1.0</v>
      </c>
      <c r="H124" s="60">
        <v>46244.0</v>
      </c>
      <c r="I124" s="60">
        <v>46246.0</v>
      </c>
      <c r="J124" s="56" t="s">
        <v>39</v>
      </c>
      <c r="K124" s="56" t="s">
        <v>39</v>
      </c>
      <c r="L124" s="61">
        <v>1464.0</v>
      </c>
      <c r="M124" s="62"/>
      <c r="N124" s="62"/>
    </row>
    <row r="125" ht="22.5" customHeight="1">
      <c r="A125" s="52" t="s">
        <v>23</v>
      </c>
      <c r="B125" s="54" t="s">
        <v>248</v>
      </c>
      <c r="C125" s="54" t="s">
        <v>248</v>
      </c>
      <c r="D125" s="56" t="s">
        <v>80</v>
      </c>
      <c r="E125" s="56" t="s">
        <v>133</v>
      </c>
      <c r="F125" s="56" t="s">
        <v>17</v>
      </c>
      <c r="G125" s="56">
        <v>2.0</v>
      </c>
      <c r="H125" s="60">
        <v>46245.0</v>
      </c>
      <c r="I125" s="60">
        <v>46246.0</v>
      </c>
      <c r="J125" s="56" t="s">
        <v>60</v>
      </c>
      <c r="K125" s="56" t="s">
        <v>60</v>
      </c>
      <c r="L125" s="61">
        <v>1464.0</v>
      </c>
      <c r="M125" s="62"/>
      <c r="N125" s="62"/>
    </row>
    <row r="126" ht="22.5" customHeight="1">
      <c r="A126" s="52" t="s">
        <v>23</v>
      </c>
      <c r="B126" s="54" t="s">
        <v>249</v>
      </c>
      <c r="C126" s="54" t="s">
        <v>249</v>
      </c>
      <c r="D126" s="56" t="s">
        <v>80</v>
      </c>
      <c r="E126" s="56" t="s">
        <v>176</v>
      </c>
      <c r="F126" s="56" t="s">
        <v>17</v>
      </c>
      <c r="G126" s="56">
        <v>2.0</v>
      </c>
      <c r="H126" s="60">
        <v>46247.0</v>
      </c>
      <c r="I126" s="60">
        <v>46249.0</v>
      </c>
      <c r="J126" s="56" t="s">
        <v>60</v>
      </c>
      <c r="K126" s="56" t="s">
        <v>60</v>
      </c>
      <c r="L126" s="61">
        <v>2149.0</v>
      </c>
      <c r="M126" s="62"/>
      <c r="N126" s="62"/>
      <c r="O126" s="77"/>
      <c r="P126" s="77"/>
      <c r="Q126" s="77"/>
      <c r="R126" s="77"/>
      <c r="S126" s="77"/>
      <c r="T126" s="77"/>
      <c r="U126" s="77"/>
      <c r="V126" s="77"/>
      <c r="W126" s="77"/>
      <c r="X126" s="77"/>
      <c r="Y126" s="77"/>
    </row>
    <row r="127" ht="22.5" customHeight="1">
      <c r="A127" s="32" t="s">
        <v>19</v>
      </c>
      <c r="B127" s="34" t="s">
        <v>88</v>
      </c>
      <c r="C127" s="34" t="s">
        <v>88</v>
      </c>
      <c r="D127" s="37" t="s">
        <v>80</v>
      </c>
      <c r="E127" s="37" t="s">
        <v>109</v>
      </c>
      <c r="F127" s="37" t="s">
        <v>17</v>
      </c>
      <c r="G127" s="37">
        <v>5.0</v>
      </c>
      <c r="H127" s="41">
        <v>46235.0</v>
      </c>
      <c r="I127" s="41">
        <v>46249.0</v>
      </c>
      <c r="J127" s="37" t="s">
        <v>18</v>
      </c>
      <c r="K127" s="37" t="s">
        <v>18</v>
      </c>
      <c r="L127" s="45">
        <v>0.0</v>
      </c>
      <c r="M127" s="46"/>
      <c r="N127" s="48"/>
    </row>
    <row r="128" ht="22.5" customHeight="1">
      <c r="A128" s="52" t="s">
        <v>23</v>
      </c>
      <c r="B128" s="54" t="s">
        <v>250</v>
      </c>
      <c r="C128" s="54" t="s">
        <v>250</v>
      </c>
      <c r="D128" s="56" t="s">
        <v>80</v>
      </c>
      <c r="E128" s="56" t="s">
        <v>109</v>
      </c>
      <c r="F128" s="56" t="s">
        <v>17</v>
      </c>
      <c r="G128" s="56">
        <v>3.0</v>
      </c>
      <c r="H128" s="60">
        <v>46235.0</v>
      </c>
      <c r="I128" s="60">
        <v>46240.0</v>
      </c>
      <c r="J128" s="56" t="s">
        <v>22</v>
      </c>
      <c r="K128" s="56" t="s">
        <v>22</v>
      </c>
      <c r="L128" s="61">
        <v>1938.0</v>
      </c>
      <c r="M128" s="62"/>
      <c r="N128" s="62"/>
    </row>
    <row r="129" ht="22.5" customHeight="1">
      <c r="A129" s="52" t="s">
        <v>23</v>
      </c>
      <c r="B129" s="54" t="s">
        <v>251</v>
      </c>
      <c r="C129" s="54" t="s">
        <v>251</v>
      </c>
      <c r="D129" s="56" t="s">
        <v>80</v>
      </c>
      <c r="E129" s="56" t="s">
        <v>176</v>
      </c>
      <c r="F129" s="56" t="s">
        <v>17</v>
      </c>
      <c r="G129" s="56">
        <v>3.0</v>
      </c>
      <c r="H129" s="60">
        <v>46235.0</v>
      </c>
      <c r="I129" s="60">
        <v>46240.0</v>
      </c>
      <c r="J129" s="56" t="s">
        <v>22</v>
      </c>
      <c r="K129" s="56" t="s">
        <v>22</v>
      </c>
      <c r="L129" s="61">
        <v>2149.0</v>
      </c>
      <c r="M129" s="62"/>
      <c r="N129" s="62"/>
    </row>
    <row r="130" ht="22.5" customHeight="1">
      <c r="A130" s="52" t="s">
        <v>23</v>
      </c>
      <c r="B130" s="54" t="s">
        <v>252</v>
      </c>
      <c r="C130" s="54" t="s">
        <v>252</v>
      </c>
      <c r="D130" s="56" t="s">
        <v>80</v>
      </c>
      <c r="E130" s="56" t="s">
        <v>133</v>
      </c>
      <c r="F130" s="56" t="s">
        <v>17</v>
      </c>
      <c r="G130" s="56">
        <v>3.0</v>
      </c>
      <c r="H130" s="60">
        <v>46235.0</v>
      </c>
      <c r="I130" s="60">
        <v>46240.0</v>
      </c>
      <c r="J130" s="56" t="s">
        <v>22</v>
      </c>
      <c r="K130" s="56" t="s">
        <v>22</v>
      </c>
      <c r="L130" s="61">
        <v>1464.0</v>
      </c>
      <c r="M130" s="62"/>
      <c r="N130" s="62"/>
      <c r="O130" s="63"/>
      <c r="P130" s="63"/>
      <c r="Q130" s="63"/>
      <c r="R130" s="63"/>
      <c r="S130" s="63"/>
      <c r="T130" s="63"/>
      <c r="U130" s="63"/>
      <c r="V130" s="63"/>
      <c r="W130" s="63"/>
      <c r="X130" s="63"/>
      <c r="Y130" s="63"/>
    </row>
    <row r="131" ht="22.5" customHeight="1">
      <c r="A131" s="52" t="s">
        <v>23</v>
      </c>
      <c r="B131" s="54" t="s">
        <v>253</v>
      </c>
      <c r="C131" s="54" t="s">
        <v>253</v>
      </c>
      <c r="D131" s="56" t="s">
        <v>80</v>
      </c>
      <c r="E131" s="56" t="s">
        <v>109</v>
      </c>
      <c r="F131" s="56" t="s">
        <v>17</v>
      </c>
      <c r="G131" s="56">
        <v>3.0</v>
      </c>
      <c r="H131" s="60">
        <v>46241.0</v>
      </c>
      <c r="I131" s="60">
        <v>46243.0</v>
      </c>
      <c r="J131" s="56" t="s">
        <v>26</v>
      </c>
      <c r="K131" s="56" t="s">
        <v>26</v>
      </c>
      <c r="L131" s="61">
        <v>1938.0</v>
      </c>
      <c r="M131" s="62"/>
      <c r="N131" s="62"/>
      <c r="O131" s="63"/>
      <c r="P131" s="63"/>
      <c r="Q131" s="63"/>
      <c r="R131" s="63"/>
      <c r="S131" s="63"/>
      <c r="T131" s="63"/>
      <c r="U131" s="63"/>
      <c r="V131" s="63"/>
      <c r="W131" s="63"/>
      <c r="X131" s="63"/>
      <c r="Y131" s="63"/>
    </row>
    <row r="132" ht="22.5" customHeight="1">
      <c r="A132" s="52" t="s">
        <v>23</v>
      </c>
      <c r="B132" s="54" t="s">
        <v>254</v>
      </c>
      <c r="C132" s="54" t="s">
        <v>254</v>
      </c>
      <c r="D132" s="56" t="s">
        <v>80</v>
      </c>
      <c r="E132" s="56" t="s">
        <v>109</v>
      </c>
      <c r="F132" s="56" t="s">
        <v>17</v>
      </c>
      <c r="G132" s="56">
        <v>1.0</v>
      </c>
      <c r="H132" s="60">
        <v>46244.0</v>
      </c>
      <c r="I132" s="60">
        <v>46246.0</v>
      </c>
      <c r="J132" s="56" t="s">
        <v>39</v>
      </c>
      <c r="K132" s="56" t="s">
        <v>39</v>
      </c>
      <c r="L132" s="61">
        <v>1938.0</v>
      </c>
      <c r="M132" s="62"/>
      <c r="N132" s="62"/>
      <c r="O132" s="63"/>
      <c r="P132" s="63"/>
      <c r="Q132" s="63"/>
      <c r="R132" s="63"/>
      <c r="S132" s="63"/>
      <c r="T132" s="63"/>
      <c r="U132" s="63"/>
      <c r="V132" s="63"/>
      <c r="W132" s="63"/>
      <c r="X132" s="63"/>
      <c r="Y132" s="63"/>
    </row>
    <row r="133" ht="22.5" customHeight="1">
      <c r="A133" s="52" t="s">
        <v>23</v>
      </c>
      <c r="B133" s="54" t="s">
        <v>255</v>
      </c>
      <c r="C133" s="54" t="s">
        <v>255</v>
      </c>
      <c r="D133" s="56" t="s">
        <v>80</v>
      </c>
      <c r="E133" s="56" t="s">
        <v>176</v>
      </c>
      <c r="F133" s="56" t="s">
        <v>17</v>
      </c>
      <c r="G133" s="56">
        <v>3.0</v>
      </c>
      <c r="H133" s="60">
        <v>46241.0</v>
      </c>
      <c r="I133" s="60">
        <v>46243.0</v>
      </c>
      <c r="J133" s="56" t="s">
        <v>26</v>
      </c>
      <c r="K133" s="56" t="s">
        <v>26</v>
      </c>
      <c r="L133" s="61">
        <v>2149.0</v>
      </c>
      <c r="M133" s="62"/>
      <c r="N133" s="62"/>
      <c r="O133" s="63"/>
      <c r="P133" s="63"/>
      <c r="Q133" s="63"/>
      <c r="R133" s="63"/>
      <c r="S133" s="63"/>
      <c r="T133" s="63"/>
      <c r="U133" s="63"/>
      <c r="V133" s="63"/>
      <c r="W133" s="63"/>
      <c r="X133" s="63"/>
      <c r="Y133" s="63"/>
    </row>
    <row r="134" ht="22.5" customHeight="1">
      <c r="A134" s="52" t="s">
        <v>23</v>
      </c>
      <c r="B134" s="54" t="s">
        <v>256</v>
      </c>
      <c r="C134" s="54" t="s">
        <v>256</v>
      </c>
      <c r="D134" s="56" t="s">
        <v>80</v>
      </c>
      <c r="E134" s="56" t="s">
        <v>176</v>
      </c>
      <c r="F134" s="56" t="s">
        <v>17</v>
      </c>
      <c r="G134" s="56">
        <v>1.0</v>
      </c>
      <c r="H134" s="60">
        <v>46244.0</v>
      </c>
      <c r="I134" s="60">
        <v>46246.0</v>
      </c>
      <c r="J134" s="56" t="s">
        <v>39</v>
      </c>
      <c r="K134" s="56" t="s">
        <v>39</v>
      </c>
      <c r="L134" s="61">
        <v>2149.0</v>
      </c>
      <c r="M134" s="62"/>
      <c r="N134" s="62"/>
      <c r="O134" s="63"/>
      <c r="P134" s="63"/>
      <c r="Q134" s="63"/>
      <c r="R134" s="63"/>
      <c r="S134" s="63"/>
      <c r="T134" s="63"/>
      <c r="U134" s="63"/>
      <c r="V134" s="63"/>
      <c r="W134" s="63"/>
      <c r="X134" s="63"/>
      <c r="Y134" s="63"/>
    </row>
    <row r="135" ht="22.5" customHeight="1">
      <c r="A135" s="52" t="s">
        <v>23</v>
      </c>
      <c r="B135" s="54" t="s">
        <v>257</v>
      </c>
      <c r="C135" s="54" t="s">
        <v>257</v>
      </c>
      <c r="D135" s="56" t="s">
        <v>80</v>
      </c>
      <c r="E135" s="56" t="s">
        <v>133</v>
      </c>
      <c r="F135" s="56" t="s">
        <v>17</v>
      </c>
      <c r="G135" s="56">
        <v>3.0</v>
      </c>
      <c r="H135" s="60">
        <v>46241.0</v>
      </c>
      <c r="I135" s="60">
        <v>46243.0</v>
      </c>
      <c r="J135" s="56" t="s">
        <v>26</v>
      </c>
      <c r="K135" s="56" t="s">
        <v>26</v>
      </c>
      <c r="L135" s="61">
        <v>1464.0</v>
      </c>
      <c r="M135" s="62"/>
      <c r="N135" s="62"/>
      <c r="O135" s="63"/>
      <c r="P135" s="63"/>
      <c r="Q135" s="63"/>
      <c r="R135" s="63"/>
      <c r="S135" s="63"/>
      <c r="T135" s="63"/>
      <c r="U135" s="63"/>
      <c r="V135" s="63"/>
      <c r="W135" s="63"/>
      <c r="X135" s="63"/>
      <c r="Y135" s="63"/>
    </row>
    <row r="136" ht="22.5" customHeight="1">
      <c r="A136" s="52" t="s">
        <v>23</v>
      </c>
      <c r="B136" s="54" t="s">
        <v>258</v>
      </c>
      <c r="C136" s="54" t="s">
        <v>258</v>
      </c>
      <c r="D136" s="56" t="s">
        <v>80</v>
      </c>
      <c r="E136" s="56" t="s">
        <v>133</v>
      </c>
      <c r="F136" s="56" t="s">
        <v>17</v>
      </c>
      <c r="G136" s="56">
        <v>1.0</v>
      </c>
      <c r="H136" s="60">
        <v>46244.0</v>
      </c>
      <c r="I136" s="60">
        <v>46246.0</v>
      </c>
      <c r="J136" s="56" t="s">
        <v>39</v>
      </c>
      <c r="K136" s="56" t="s">
        <v>39</v>
      </c>
      <c r="L136" s="61">
        <v>1464.0</v>
      </c>
      <c r="M136" s="62"/>
      <c r="N136" s="62"/>
      <c r="O136" s="63"/>
      <c r="P136" s="63"/>
      <c r="Q136" s="63"/>
      <c r="R136" s="63"/>
      <c r="S136" s="63"/>
      <c r="T136" s="63"/>
      <c r="U136" s="63"/>
      <c r="V136" s="63"/>
      <c r="W136" s="63"/>
      <c r="X136" s="63"/>
      <c r="Y136" s="63"/>
    </row>
    <row r="137" ht="22.5" customHeight="1">
      <c r="A137" s="52" t="s">
        <v>23</v>
      </c>
      <c r="B137" s="54" t="s">
        <v>259</v>
      </c>
      <c r="C137" s="54" t="s">
        <v>259</v>
      </c>
      <c r="D137" s="56" t="s">
        <v>80</v>
      </c>
      <c r="E137" s="56" t="s">
        <v>133</v>
      </c>
      <c r="F137" s="56" t="s">
        <v>17</v>
      </c>
      <c r="G137" s="56">
        <v>2.0</v>
      </c>
      <c r="H137" s="60">
        <v>46245.0</v>
      </c>
      <c r="I137" s="60">
        <v>46246.0</v>
      </c>
      <c r="J137" s="56" t="s">
        <v>60</v>
      </c>
      <c r="K137" s="56" t="s">
        <v>60</v>
      </c>
      <c r="L137" s="61">
        <v>1464.0</v>
      </c>
      <c r="M137" s="62"/>
      <c r="N137" s="62"/>
      <c r="O137" s="63"/>
      <c r="P137" s="63"/>
      <c r="Q137" s="63"/>
      <c r="R137" s="63"/>
      <c r="S137" s="63"/>
      <c r="T137" s="63"/>
      <c r="U137" s="63"/>
      <c r="V137" s="63"/>
      <c r="W137" s="63"/>
      <c r="X137" s="63"/>
      <c r="Y137" s="63"/>
    </row>
    <row r="138" ht="22.5" customHeight="1">
      <c r="A138" s="52" t="s">
        <v>23</v>
      </c>
      <c r="B138" s="54" t="s">
        <v>260</v>
      </c>
      <c r="C138" s="54" t="s">
        <v>260</v>
      </c>
      <c r="D138" s="56" t="s">
        <v>80</v>
      </c>
      <c r="E138" s="56" t="s">
        <v>109</v>
      </c>
      <c r="F138" s="56" t="s">
        <v>17</v>
      </c>
      <c r="G138" s="56">
        <v>2.0</v>
      </c>
      <c r="H138" s="60">
        <v>46247.0</v>
      </c>
      <c r="I138" s="60">
        <v>46249.0</v>
      </c>
      <c r="J138" s="56" t="s">
        <v>60</v>
      </c>
      <c r="K138" s="56" t="s">
        <v>60</v>
      </c>
      <c r="L138" s="61">
        <v>1938.0</v>
      </c>
      <c r="M138" s="62"/>
      <c r="N138" s="62"/>
      <c r="O138" s="77"/>
      <c r="P138" s="77"/>
      <c r="Q138" s="77"/>
      <c r="R138" s="77"/>
      <c r="S138" s="77"/>
      <c r="T138" s="77"/>
      <c r="U138" s="77"/>
      <c r="V138" s="77"/>
      <c r="W138" s="77"/>
      <c r="X138" s="77"/>
      <c r="Y138" s="77"/>
    </row>
    <row r="139" ht="22.5" customHeight="1">
      <c r="A139" s="32" t="s">
        <v>19</v>
      </c>
      <c r="B139" s="34" t="s">
        <v>94</v>
      </c>
      <c r="C139" s="34" t="s">
        <v>94</v>
      </c>
      <c r="D139" s="37" t="s">
        <v>80</v>
      </c>
      <c r="E139" s="37" t="s">
        <v>145</v>
      </c>
      <c r="F139" s="37" t="s">
        <v>17</v>
      </c>
      <c r="G139" s="37">
        <v>3.0</v>
      </c>
      <c r="H139" s="41">
        <v>46235.0</v>
      </c>
      <c r="I139" s="41">
        <v>46249.0</v>
      </c>
      <c r="J139" s="37" t="s">
        <v>18</v>
      </c>
      <c r="K139" s="37" t="s">
        <v>18</v>
      </c>
      <c r="L139" s="45">
        <v>0.0</v>
      </c>
      <c r="M139" s="46"/>
      <c r="N139" s="48"/>
      <c r="O139" s="63"/>
      <c r="P139" s="63"/>
      <c r="Q139" s="63"/>
      <c r="R139" s="63"/>
      <c r="S139" s="63"/>
      <c r="T139" s="63"/>
      <c r="U139" s="63"/>
      <c r="V139" s="63"/>
      <c r="W139" s="63"/>
      <c r="X139" s="63"/>
      <c r="Y139" s="63"/>
    </row>
    <row r="140" ht="22.5" customHeight="1">
      <c r="A140" s="52" t="s">
        <v>23</v>
      </c>
      <c r="B140" s="54" t="s">
        <v>261</v>
      </c>
      <c r="C140" s="54" t="s">
        <v>261</v>
      </c>
      <c r="D140" s="56" t="s">
        <v>80</v>
      </c>
      <c r="E140" s="56" t="s">
        <v>145</v>
      </c>
      <c r="F140" s="56" t="s">
        <v>17</v>
      </c>
      <c r="G140" s="56">
        <v>3.0</v>
      </c>
      <c r="H140" s="60">
        <v>46235.0</v>
      </c>
      <c r="I140" s="60">
        <v>46240.0</v>
      </c>
      <c r="J140" s="56" t="s">
        <v>22</v>
      </c>
      <c r="K140" s="56" t="s">
        <v>22</v>
      </c>
      <c r="L140" s="61">
        <v>4614.0</v>
      </c>
      <c r="M140" s="62"/>
      <c r="N140" s="62"/>
      <c r="O140" s="63"/>
      <c r="P140" s="63"/>
      <c r="Q140" s="63"/>
      <c r="R140" s="63"/>
      <c r="S140" s="63"/>
      <c r="T140" s="63"/>
      <c r="U140" s="63"/>
      <c r="V140" s="63"/>
      <c r="W140" s="63"/>
      <c r="X140" s="63"/>
      <c r="Y140" s="63"/>
    </row>
    <row r="141" ht="22.5" customHeight="1">
      <c r="A141" s="52" t="s">
        <v>23</v>
      </c>
      <c r="B141" s="54" t="s">
        <v>263</v>
      </c>
      <c r="C141" s="54" t="s">
        <v>263</v>
      </c>
      <c r="D141" s="56" t="s">
        <v>80</v>
      </c>
      <c r="E141" s="56" t="s">
        <v>101</v>
      </c>
      <c r="F141" s="56" t="s">
        <v>17</v>
      </c>
      <c r="G141" s="56">
        <v>3.0</v>
      </c>
      <c r="H141" s="60">
        <v>46235.0</v>
      </c>
      <c r="I141" s="60">
        <v>46240.0</v>
      </c>
      <c r="J141" s="56" t="s">
        <v>22</v>
      </c>
      <c r="K141" s="56" t="s">
        <v>22</v>
      </c>
      <c r="L141" s="61">
        <v>2381.0</v>
      </c>
      <c r="M141" s="62"/>
      <c r="N141" s="62"/>
    </row>
    <row r="142" ht="22.5" customHeight="1">
      <c r="A142" s="52" t="s">
        <v>23</v>
      </c>
      <c r="B142" s="54" t="s">
        <v>264</v>
      </c>
      <c r="C142" s="54" t="s">
        <v>264</v>
      </c>
      <c r="D142" s="56" t="s">
        <v>80</v>
      </c>
      <c r="E142" s="56" t="s">
        <v>133</v>
      </c>
      <c r="F142" s="56" t="s">
        <v>17</v>
      </c>
      <c r="G142" s="56">
        <v>3.0</v>
      </c>
      <c r="H142" s="60">
        <v>46235.0</v>
      </c>
      <c r="I142" s="60">
        <v>46240.0</v>
      </c>
      <c r="J142" s="56" t="s">
        <v>22</v>
      </c>
      <c r="K142" s="56" t="s">
        <v>22</v>
      </c>
      <c r="L142" s="61">
        <v>1464.0</v>
      </c>
      <c r="M142" s="62"/>
      <c r="N142" s="62"/>
      <c r="O142" s="63"/>
      <c r="P142" s="63"/>
      <c r="Q142" s="63"/>
      <c r="R142" s="63"/>
      <c r="S142" s="63"/>
      <c r="T142" s="63"/>
      <c r="U142" s="63"/>
      <c r="V142" s="63"/>
      <c r="W142" s="63"/>
      <c r="X142" s="63"/>
      <c r="Y142" s="63"/>
    </row>
    <row r="143" ht="22.5" customHeight="1">
      <c r="A143" s="52" t="s">
        <v>23</v>
      </c>
      <c r="B143" s="54" t="s">
        <v>265</v>
      </c>
      <c r="C143" s="54" t="s">
        <v>265</v>
      </c>
      <c r="D143" s="56" t="s">
        <v>80</v>
      </c>
      <c r="E143" s="56" t="s">
        <v>145</v>
      </c>
      <c r="F143" s="56" t="s">
        <v>17</v>
      </c>
      <c r="G143" s="56">
        <v>3.0</v>
      </c>
      <c r="H143" s="60">
        <v>46241.0</v>
      </c>
      <c r="I143" s="60">
        <v>46243.0</v>
      </c>
      <c r="J143" s="56" t="s">
        <v>26</v>
      </c>
      <c r="K143" s="56" t="s">
        <v>26</v>
      </c>
      <c r="L143" s="61">
        <v>4614.0</v>
      </c>
      <c r="M143" s="62"/>
      <c r="N143" s="62"/>
      <c r="O143" s="63"/>
      <c r="P143" s="63"/>
      <c r="Q143" s="63"/>
      <c r="R143" s="63"/>
      <c r="S143" s="63"/>
      <c r="T143" s="63"/>
      <c r="U143" s="63"/>
      <c r="V143" s="63"/>
      <c r="W143" s="63"/>
      <c r="X143" s="63"/>
      <c r="Y143" s="63"/>
    </row>
    <row r="144" ht="22.5" customHeight="1">
      <c r="A144" s="52" t="s">
        <v>23</v>
      </c>
      <c r="B144" s="54" t="s">
        <v>266</v>
      </c>
      <c r="C144" s="54" t="s">
        <v>266</v>
      </c>
      <c r="D144" s="56" t="s">
        <v>80</v>
      </c>
      <c r="E144" s="56" t="s">
        <v>145</v>
      </c>
      <c r="F144" s="56" t="s">
        <v>17</v>
      </c>
      <c r="G144" s="56">
        <v>1.0</v>
      </c>
      <c r="H144" s="60">
        <v>46244.0</v>
      </c>
      <c r="I144" s="60">
        <v>46246.0</v>
      </c>
      <c r="J144" s="56" t="s">
        <v>39</v>
      </c>
      <c r="K144" s="56" t="s">
        <v>39</v>
      </c>
      <c r="L144" s="61">
        <v>4614.0</v>
      </c>
      <c r="M144" s="62"/>
      <c r="N144" s="62"/>
      <c r="O144" s="63"/>
      <c r="P144" s="63"/>
      <c r="Q144" s="63"/>
      <c r="R144" s="63"/>
      <c r="S144" s="63"/>
      <c r="T144" s="63"/>
      <c r="U144" s="63"/>
      <c r="V144" s="63"/>
      <c r="W144" s="63"/>
      <c r="X144" s="63"/>
      <c r="Y144" s="63"/>
    </row>
    <row r="145" ht="22.5" customHeight="1">
      <c r="A145" s="52" t="s">
        <v>23</v>
      </c>
      <c r="B145" s="54" t="s">
        <v>267</v>
      </c>
      <c r="C145" s="54" t="s">
        <v>267</v>
      </c>
      <c r="D145" s="56" t="s">
        <v>80</v>
      </c>
      <c r="E145" s="56" t="s">
        <v>101</v>
      </c>
      <c r="F145" s="56" t="s">
        <v>17</v>
      </c>
      <c r="G145" s="56">
        <v>3.0</v>
      </c>
      <c r="H145" s="60">
        <v>46241.0</v>
      </c>
      <c r="I145" s="60">
        <v>46243.0</v>
      </c>
      <c r="J145" s="56" t="s">
        <v>26</v>
      </c>
      <c r="K145" s="56" t="s">
        <v>26</v>
      </c>
      <c r="L145" s="61">
        <v>2381.0</v>
      </c>
      <c r="M145" s="62"/>
      <c r="N145" s="62"/>
      <c r="O145" s="63"/>
      <c r="P145" s="63"/>
      <c r="Q145" s="63"/>
      <c r="R145" s="63"/>
      <c r="S145" s="63"/>
      <c r="T145" s="63"/>
      <c r="U145" s="63"/>
      <c r="V145" s="63"/>
      <c r="W145" s="63"/>
      <c r="X145" s="63"/>
      <c r="Y145" s="63"/>
    </row>
    <row r="146" ht="22.5" customHeight="1">
      <c r="A146" s="52" t="s">
        <v>23</v>
      </c>
      <c r="B146" s="54" t="s">
        <v>268</v>
      </c>
      <c r="C146" s="54" t="s">
        <v>268</v>
      </c>
      <c r="D146" s="56" t="s">
        <v>80</v>
      </c>
      <c r="E146" s="56" t="s">
        <v>101</v>
      </c>
      <c r="F146" s="56" t="s">
        <v>17</v>
      </c>
      <c r="G146" s="56">
        <v>1.0</v>
      </c>
      <c r="H146" s="60">
        <v>46244.0</v>
      </c>
      <c r="I146" s="60">
        <v>46246.0</v>
      </c>
      <c r="J146" s="56" t="s">
        <v>39</v>
      </c>
      <c r="K146" s="56" t="s">
        <v>39</v>
      </c>
      <c r="L146" s="61">
        <v>2381.0</v>
      </c>
      <c r="M146" s="62"/>
      <c r="N146" s="62"/>
      <c r="O146" s="63"/>
      <c r="P146" s="63"/>
      <c r="Q146" s="63"/>
      <c r="R146" s="63"/>
      <c r="S146" s="63"/>
      <c r="T146" s="63"/>
      <c r="U146" s="63"/>
      <c r="V146" s="63"/>
      <c r="W146" s="63"/>
      <c r="X146" s="63"/>
      <c r="Y146" s="63"/>
    </row>
    <row r="147" ht="22.5" customHeight="1">
      <c r="A147" s="52" t="s">
        <v>23</v>
      </c>
      <c r="B147" s="54" t="s">
        <v>269</v>
      </c>
      <c r="C147" s="54" t="s">
        <v>269</v>
      </c>
      <c r="D147" s="56" t="s">
        <v>80</v>
      </c>
      <c r="E147" s="56" t="s">
        <v>133</v>
      </c>
      <c r="F147" s="56" t="s">
        <v>17</v>
      </c>
      <c r="G147" s="56">
        <v>3.0</v>
      </c>
      <c r="H147" s="60">
        <v>46241.0</v>
      </c>
      <c r="I147" s="60">
        <v>46243.0</v>
      </c>
      <c r="J147" s="56" t="s">
        <v>26</v>
      </c>
      <c r="K147" s="56" t="s">
        <v>26</v>
      </c>
      <c r="L147" s="61">
        <v>1464.0</v>
      </c>
      <c r="M147" s="62"/>
      <c r="N147" s="62"/>
      <c r="O147" s="63"/>
      <c r="P147" s="63"/>
      <c r="Q147" s="63"/>
      <c r="R147" s="63"/>
      <c r="S147" s="63"/>
      <c r="T147" s="63"/>
      <c r="U147" s="63"/>
      <c r="V147" s="63"/>
      <c r="W147" s="63"/>
      <c r="X147" s="63"/>
      <c r="Y147" s="63"/>
    </row>
    <row r="148" ht="22.5" customHeight="1">
      <c r="A148" s="52" t="s">
        <v>23</v>
      </c>
      <c r="B148" s="54" t="s">
        <v>270</v>
      </c>
      <c r="C148" s="54" t="s">
        <v>270</v>
      </c>
      <c r="D148" s="56" t="s">
        <v>80</v>
      </c>
      <c r="E148" s="56" t="s">
        <v>133</v>
      </c>
      <c r="F148" s="56" t="s">
        <v>17</v>
      </c>
      <c r="G148" s="56">
        <v>1.0</v>
      </c>
      <c r="H148" s="60">
        <v>46244.0</v>
      </c>
      <c r="I148" s="60">
        <v>46246.0</v>
      </c>
      <c r="J148" s="56" t="s">
        <v>39</v>
      </c>
      <c r="K148" s="56" t="s">
        <v>39</v>
      </c>
      <c r="L148" s="61">
        <v>1464.0</v>
      </c>
      <c r="M148" s="62"/>
      <c r="N148" s="62"/>
      <c r="O148" s="63"/>
      <c r="P148" s="63"/>
      <c r="Q148" s="63"/>
      <c r="R148" s="63"/>
      <c r="S148" s="63"/>
      <c r="T148" s="63"/>
      <c r="U148" s="63"/>
      <c r="V148" s="63"/>
      <c r="W148" s="63"/>
      <c r="X148" s="63"/>
      <c r="Y148" s="63"/>
    </row>
    <row r="149" ht="22.5" customHeight="1">
      <c r="A149" s="52" t="s">
        <v>23</v>
      </c>
      <c r="B149" s="54" t="s">
        <v>271</v>
      </c>
      <c r="C149" s="54" t="s">
        <v>271</v>
      </c>
      <c r="D149" s="56" t="s">
        <v>80</v>
      </c>
      <c r="E149" s="56" t="s">
        <v>145</v>
      </c>
      <c r="F149" s="56" t="s">
        <v>17</v>
      </c>
      <c r="G149" s="56">
        <v>2.0</v>
      </c>
      <c r="H149" s="60">
        <v>46247.0</v>
      </c>
      <c r="I149" s="60">
        <v>46249.0</v>
      </c>
      <c r="J149" s="56" t="s">
        <v>60</v>
      </c>
      <c r="K149" s="56" t="s">
        <v>60</v>
      </c>
      <c r="L149" s="61">
        <v>4614.0</v>
      </c>
      <c r="M149" s="62"/>
      <c r="N149" s="62"/>
      <c r="O149" s="63"/>
      <c r="P149" s="63"/>
      <c r="Q149" s="63"/>
      <c r="R149" s="63"/>
      <c r="S149" s="63"/>
      <c r="T149" s="63"/>
      <c r="U149" s="63"/>
      <c r="V149" s="63"/>
      <c r="W149" s="63"/>
      <c r="X149" s="63"/>
      <c r="Y149" s="63"/>
    </row>
    <row r="150" ht="22.5" customHeight="1">
      <c r="A150" s="32" t="s">
        <v>19</v>
      </c>
      <c r="B150" s="34" t="s">
        <v>103</v>
      </c>
      <c r="C150" s="34" t="s">
        <v>103</v>
      </c>
      <c r="D150" s="37" t="s">
        <v>80</v>
      </c>
      <c r="E150" s="37" t="s">
        <v>145</v>
      </c>
      <c r="F150" s="37" t="s">
        <v>17</v>
      </c>
      <c r="G150" s="37">
        <v>3.0</v>
      </c>
      <c r="H150" s="41">
        <v>46235.0</v>
      </c>
      <c r="I150" s="41">
        <v>46249.0</v>
      </c>
      <c r="J150" s="37" t="s">
        <v>18</v>
      </c>
      <c r="K150" s="37" t="s">
        <v>18</v>
      </c>
      <c r="L150" s="45">
        <v>0.0</v>
      </c>
      <c r="M150" s="46"/>
      <c r="N150" s="48"/>
      <c r="O150" s="63"/>
      <c r="P150" s="63"/>
      <c r="Q150" s="63"/>
      <c r="R150" s="63"/>
      <c r="S150" s="63"/>
      <c r="T150" s="63"/>
      <c r="U150" s="63"/>
      <c r="V150" s="63"/>
      <c r="W150" s="63"/>
      <c r="X150" s="63"/>
      <c r="Y150" s="63"/>
    </row>
    <row r="151" ht="22.5" customHeight="1">
      <c r="A151" s="52" t="s">
        <v>23</v>
      </c>
      <c r="B151" s="54" t="s">
        <v>272</v>
      </c>
      <c r="C151" s="54" t="s">
        <v>272</v>
      </c>
      <c r="D151" s="56" t="s">
        <v>80</v>
      </c>
      <c r="E151" s="56" t="s">
        <v>145</v>
      </c>
      <c r="F151" s="56" t="s">
        <v>17</v>
      </c>
      <c r="G151" s="56">
        <v>3.0</v>
      </c>
      <c r="H151" s="60">
        <v>46235.0</v>
      </c>
      <c r="I151" s="60">
        <v>46240.0</v>
      </c>
      <c r="J151" s="56" t="s">
        <v>22</v>
      </c>
      <c r="K151" s="56" t="s">
        <v>22</v>
      </c>
      <c r="L151" s="61">
        <v>4614.0</v>
      </c>
      <c r="M151" s="62"/>
      <c r="N151" s="62"/>
      <c r="O151" s="63"/>
      <c r="P151" s="63"/>
      <c r="Q151" s="63"/>
      <c r="R151" s="63"/>
      <c r="S151" s="63"/>
      <c r="T151" s="63"/>
      <c r="U151" s="63"/>
      <c r="V151" s="63"/>
      <c r="W151" s="63"/>
      <c r="X151" s="63"/>
      <c r="Y151" s="63"/>
    </row>
    <row r="152" ht="22.5" customHeight="1">
      <c r="A152" s="52" t="s">
        <v>23</v>
      </c>
      <c r="B152" s="54" t="s">
        <v>273</v>
      </c>
      <c r="C152" s="54" t="s">
        <v>273</v>
      </c>
      <c r="D152" s="56" t="s">
        <v>80</v>
      </c>
      <c r="E152" s="56" t="s">
        <v>101</v>
      </c>
      <c r="F152" s="56" t="s">
        <v>17</v>
      </c>
      <c r="G152" s="56">
        <v>3.0</v>
      </c>
      <c r="H152" s="60">
        <v>46235.0</v>
      </c>
      <c r="I152" s="60">
        <v>46240.0</v>
      </c>
      <c r="J152" s="56" t="s">
        <v>22</v>
      </c>
      <c r="K152" s="56" t="s">
        <v>22</v>
      </c>
      <c r="L152" s="61">
        <v>2381.0</v>
      </c>
      <c r="M152" s="62"/>
      <c r="N152" s="62"/>
    </row>
    <row r="153" ht="22.5" customHeight="1">
      <c r="A153" s="52" t="s">
        <v>23</v>
      </c>
      <c r="B153" s="54" t="s">
        <v>274</v>
      </c>
      <c r="C153" s="54" t="s">
        <v>274</v>
      </c>
      <c r="D153" s="56" t="s">
        <v>80</v>
      </c>
      <c r="E153" s="56" t="s">
        <v>133</v>
      </c>
      <c r="F153" s="56" t="s">
        <v>17</v>
      </c>
      <c r="G153" s="56">
        <v>3.0</v>
      </c>
      <c r="H153" s="60">
        <v>46235.0</v>
      </c>
      <c r="I153" s="60">
        <v>46240.0</v>
      </c>
      <c r="J153" s="56" t="s">
        <v>22</v>
      </c>
      <c r="K153" s="56" t="s">
        <v>22</v>
      </c>
      <c r="L153" s="61">
        <v>1464.0</v>
      </c>
      <c r="M153" s="62"/>
      <c r="N153" s="62"/>
      <c r="O153" s="77"/>
      <c r="P153" s="77"/>
      <c r="Q153" s="77"/>
      <c r="R153" s="77"/>
      <c r="S153" s="77"/>
      <c r="T153" s="77"/>
      <c r="U153" s="77"/>
      <c r="V153" s="77"/>
      <c r="W153" s="77"/>
      <c r="X153" s="77"/>
      <c r="Y153" s="77"/>
    </row>
    <row r="154" ht="22.5" customHeight="1">
      <c r="A154" s="52" t="s">
        <v>23</v>
      </c>
      <c r="B154" s="54" t="s">
        <v>275</v>
      </c>
      <c r="C154" s="54" t="s">
        <v>275</v>
      </c>
      <c r="D154" s="56" t="s">
        <v>80</v>
      </c>
      <c r="E154" s="56" t="s">
        <v>145</v>
      </c>
      <c r="F154" s="56" t="s">
        <v>17</v>
      </c>
      <c r="G154" s="56">
        <v>3.0</v>
      </c>
      <c r="H154" s="60">
        <v>46241.0</v>
      </c>
      <c r="I154" s="60">
        <v>46243.0</v>
      </c>
      <c r="J154" s="56" t="s">
        <v>26</v>
      </c>
      <c r="K154" s="56" t="s">
        <v>26</v>
      </c>
      <c r="L154" s="61">
        <v>4614.0</v>
      </c>
      <c r="M154" s="62"/>
      <c r="N154" s="62"/>
      <c r="O154" s="77"/>
      <c r="P154" s="77"/>
      <c r="Q154" s="77"/>
      <c r="R154" s="77"/>
      <c r="S154" s="77"/>
      <c r="T154" s="77"/>
      <c r="U154" s="77"/>
      <c r="V154" s="77"/>
      <c r="W154" s="77"/>
      <c r="X154" s="77"/>
      <c r="Y154" s="77"/>
    </row>
    <row r="155" ht="22.5" customHeight="1">
      <c r="A155" s="52" t="s">
        <v>23</v>
      </c>
      <c r="B155" s="54" t="s">
        <v>276</v>
      </c>
      <c r="C155" s="54" t="s">
        <v>276</v>
      </c>
      <c r="D155" s="56" t="s">
        <v>80</v>
      </c>
      <c r="E155" s="56" t="s">
        <v>145</v>
      </c>
      <c r="F155" s="56" t="s">
        <v>17</v>
      </c>
      <c r="G155" s="56">
        <v>1.0</v>
      </c>
      <c r="H155" s="60">
        <v>46244.0</v>
      </c>
      <c r="I155" s="60">
        <v>46246.0</v>
      </c>
      <c r="J155" s="56" t="s">
        <v>39</v>
      </c>
      <c r="K155" s="56" t="s">
        <v>39</v>
      </c>
      <c r="L155" s="61">
        <v>4614.0</v>
      </c>
      <c r="M155" s="62"/>
      <c r="N155" s="62"/>
      <c r="O155" s="63"/>
      <c r="P155" s="63"/>
      <c r="Q155" s="63"/>
      <c r="R155" s="63"/>
      <c r="S155" s="63"/>
      <c r="T155" s="63"/>
      <c r="U155" s="63"/>
      <c r="V155" s="63"/>
      <c r="W155" s="63"/>
      <c r="X155" s="63"/>
      <c r="Y155" s="63"/>
    </row>
    <row r="156" ht="22.5" customHeight="1">
      <c r="A156" s="52" t="s">
        <v>23</v>
      </c>
      <c r="B156" s="54" t="s">
        <v>277</v>
      </c>
      <c r="C156" s="54" t="s">
        <v>277</v>
      </c>
      <c r="D156" s="56" t="s">
        <v>80</v>
      </c>
      <c r="E156" s="56" t="s">
        <v>101</v>
      </c>
      <c r="F156" s="56" t="s">
        <v>17</v>
      </c>
      <c r="G156" s="56">
        <v>3.0</v>
      </c>
      <c r="H156" s="60">
        <v>46241.0</v>
      </c>
      <c r="I156" s="60">
        <v>46243.0</v>
      </c>
      <c r="J156" s="56" t="s">
        <v>26</v>
      </c>
      <c r="K156" s="56" t="s">
        <v>26</v>
      </c>
      <c r="L156" s="61">
        <v>2381.0</v>
      </c>
      <c r="M156" s="62"/>
      <c r="N156" s="62"/>
      <c r="O156" s="63"/>
      <c r="P156" s="63"/>
      <c r="Q156" s="63"/>
      <c r="R156" s="63"/>
      <c r="S156" s="63"/>
      <c r="T156" s="63"/>
      <c r="U156" s="63"/>
      <c r="V156" s="63"/>
      <c r="W156" s="63"/>
      <c r="X156" s="63"/>
      <c r="Y156" s="63"/>
    </row>
    <row r="157" ht="22.5" customHeight="1">
      <c r="A157" s="52" t="s">
        <v>23</v>
      </c>
      <c r="B157" s="54" t="s">
        <v>278</v>
      </c>
      <c r="C157" s="54" t="s">
        <v>278</v>
      </c>
      <c r="D157" s="56" t="s">
        <v>80</v>
      </c>
      <c r="E157" s="56" t="s">
        <v>101</v>
      </c>
      <c r="F157" s="56" t="s">
        <v>17</v>
      </c>
      <c r="G157" s="56">
        <v>1.0</v>
      </c>
      <c r="H157" s="60">
        <v>46244.0</v>
      </c>
      <c r="I157" s="60">
        <v>46246.0</v>
      </c>
      <c r="J157" s="56" t="s">
        <v>39</v>
      </c>
      <c r="K157" s="56" t="s">
        <v>39</v>
      </c>
      <c r="L157" s="61">
        <v>2381.0</v>
      </c>
      <c r="M157" s="62"/>
      <c r="N157" s="62"/>
      <c r="O157" s="63"/>
      <c r="P157" s="63"/>
      <c r="Q157" s="63"/>
      <c r="R157" s="63"/>
      <c r="S157" s="63"/>
      <c r="T157" s="63"/>
      <c r="U157" s="63"/>
      <c r="V157" s="63"/>
      <c r="W157" s="63"/>
      <c r="X157" s="63"/>
      <c r="Y157" s="63"/>
    </row>
    <row r="158" ht="22.5" customHeight="1">
      <c r="A158" s="52" t="s">
        <v>23</v>
      </c>
      <c r="B158" s="54" t="s">
        <v>279</v>
      </c>
      <c r="C158" s="54" t="s">
        <v>279</v>
      </c>
      <c r="D158" s="56" t="s">
        <v>80</v>
      </c>
      <c r="E158" s="56" t="s">
        <v>133</v>
      </c>
      <c r="F158" s="56" t="s">
        <v>17</v>
      </c>
      <c r="G158" s="56">
        <v>3.0</v>
      </c>
      <c r="H158" s="60">
        <v>46241.0</v>
      </c>
      <c r="I158" s="60">
        <v>46243.0</v>
      </c>
      <c r="J158" s="56" t="s">
        <v>26</v>
      </c>
      <c r="K158" s="56" t="s">
        <v>26</v>
      </c>
      <c r="L158" s="61">
        <v>1464.0</v>
      </c>
      <c r="M158" s="62"/>
      <c r="N158" s="62"/>
      <c r="O158" s="63"/>
      <c r="P158" s="63"/>
      <c r="Q158" s="63"/>
      <c r="R158" s="63"/>
      <c r="S158" s="63"/>
      <c r="T158" s="63"/>
      <c r="U158" s="63"/>
      <c r="V158" s="63"/>
      <c r="W158" s="63"/>
      <c r="X158" s="63"/>
      <c r="Y158" s="63"/>
    </row>
    <row r="159" ht="22.5" customHeight="1">
      <c r="A159" s="52" t="s">
        <v>23</v>
      </c>
      <c r="B159" s="54" t="s">
        <v>280</v>
      </c>
      <c r="C159" s="54" t="s">
        <v>280</v>
      </c>
      <c r="D159" s="56" t="s">
        <v>80</v>
      </c>
      <c r="E159" s="56" t="s">
        <v>133</v>
      </c>
      <c r="F159" s="56" t="s">
        <v>17</v>
      </c>
      <c r="G159" s="56">
        <v>1.0</v>
      </c>
      <c r="H159" s="60">
        <v>46244.0</v>
      </c>
      <c r="I159" s="60">
        <v>46246.0</v>
      </c>
      <c r="J159" s="56" t="s">
        <v>39</v>
      </c>
      <c r="K159" s="56" t="s">
        <v>39</v>
      </c>
      <c r="L159" s="61">
        <v>1464.0</v>
      </c>
      <c r="M159" s="62"/>
      <c r="N159" s="62"/>
      <c r="O159" s="63"/>
      <c r="P159" s="63"/>
      <c r="Q159" s="63"/>
      <c r="R159" s="63"/>
      <c r="S159" s="63"/>
      <c r="T159" s="63"/>
      <c r="U159" s="63"/>
      <c r="V159" s="63"/>
      <c r="W159" s="63"/>
      <c r="X159" s="63"/>
      <c r="Y159" s="63"/>
    </row>
    <row r="160" ht="22.5" customHeight="1">
      <c r="A160" s="52" t="s">
        <v>23</v>
      </c>
      <c r="B160" s="54" t="s">
        <v>281</v>
      </c>
      <c r="C160" s="54" t="s">
        <v>281</v>
      </c>
      <c r="D160" s="56" t="s">
        <v>80</v>
      </c>
      <c r="E160" s="56" t="s">
        <v>145</v>
      </c>
      <c r="F160" s="56" t="s">
        <v>17</v>
      </c>
      <c r="G160" s="56">
        <v>2.0</v>
      </c>
      <c r="H160" s="60">
        <v>46247.0</v>
      </c>
      <c r="I160" s="60">
        <v>46249.0</v>
      </c>
      <c r="J160" s="56" t="s">
        <v>60</v>
      </c>
      <c r="K160" s="56" t="s">
        <v>60</v>
      </c>
      <c r="L160" s="61">
        <v>4614.0</v>
      </c>
      <c r="M160" s="62"/>
      <c r="N160" s="62"/>
      <c r="O160" s="63"/>
      <c r="P160" s="63"/>
      <c r="Q160" s="63"/>
      <c r="R160" s="63"/>
      <c r="S160" s="63"/>
      <c r="T160" s="63"/>
      <c r="U160" s="63"/>
      <c r="V160" s="63"/>
      <c r="W160" s="63"/>
      <c r="X160" s="63"/>
      <c r="Y160" s="63"/>
    </row>
    <row r="161" ht="22.5" customHeight="1">
      <c r="A161" s="32" t="s">
        <v>19</v>
      </c>
      <c r="B161" s="34" t="s">
        <v>110</v>
      </c>
      <c r="C161" s="34" t="s">
        <v>110</v>
      </c>
      <c r="D161" s="37" t="s">
        <v>80</v>
      </c>
      <c r="E161" s="37" t="s">
        <v>145</v>
      </c>
      <c r="F161" s="37" t="s">
        <v>17</v>
      </c>
      <c r="G161" s="37">
        <v>5.0</v>
      </c>
      <c r="H161" s="41">
        <v>46235.0</v>
      </c>
      <c r="I161" s="41">
        <v>46249.0</v>
      </c>
      <c r="J161" s="37" t="s">
        <v>18</v>
      </c>
      <c r="K161" s="37" t="s">
        <v>18</v>
      </c>
      <c r="L161" s="45">
        <v>0.0</v>
      </c>
      <c r="M161" s="46"/>
      <c r="N161" s="48"/>
      <c r="O161" s="63"/>
      <c r="P161" s="63"/>
      <c r="Q161" s="63"/>
      <c r="R161" s="63"/>
      <c r="S161" s="63"/>
      <c r="T161" s="63"/>
      <c r="U161" s="63"/>
      <c r="V161" s="63"/>
      <c r="W161" s="63"/>
      <c r="X161" s="63"/>
      <c r="Y161" s="63"/>
    </row>
    <row r="162" ht="22.5" customHeight="1">
      <c r="A162" s="52" t="s">
        <v>23</v>
      </c>
      <c r="B162" s="54" t="s">
        <v>283</v>
      </c>
      <c r="C162" s="54" t="s">
        <v>283</v>
      </c>
      <c r="D162" s="56" t="s">
        <v>80</v>
      </c>
      <c r="E162" s="56" t="s">
        <v>145</v>
      </c>
      <c r="F162" s="56" t="s">
        <v>17</v>
      </c>
      <c r="G162" s="56">
        <v>3.0</v>
      </c>
      <c r="H162" s="60">
        <v>46235.0</v>
      </c>
      <c r="I162" s="60">
        <v>46240.0</v>
      </c>
      <c r="J162" s="56" t="s">
        <v>22</v>
      </c>
      <c r="K162" s="56" t="s">
        <v>22</v>
      </c>
      <c r="L162" s="61">
        <v>4614.0</v>
      </c>
      <c r="M162" s="62"/>
      <c r="N162" s="62"/>
      <c r="O162" s="63"/>
      <c r="P162" s="63"/>
      <c r="Q162" s="63"/>
      <c r="R162" s="63"/>
      <c r="S162" s="63"/>
      <c r="T162" s="63"/>
      <c r="U162" s="63"/>
      <c r="V162" s="63"/>
      <c r="W162" s="63"/>
      <c r="X162" s="63"/>
      <c r="Y162" s="63"/>
    </row>
    <row r="163" ht="22.5" customHeight="1">
      <c r="A163" s="52" t="s">
        <v>23</v>
      </c>
      <c r="B163" s="54" t="s">
        <v>284</v>
      </c>
      <c r="C163" s="54" t="s">
        <v>284</v>
      </c>
      <c r="D163" s="56" t="s">
        <v>80</v>
      </c>
      <c r="E163" s="56" t="s">
        <v>101</v>
      </c>
      <c r="F163" s="56" t="s">
        <v>17</v>
      </c>
      <c r="G163" s="56">
        <v>3.0</v>
      </c>
      <c r="H163" s="60">
        <v>46235.0</v>
      </c>
      <c r="I163" s="60">
        <v>46240.0</v>
      </c>
      <c r="J163" s="56" t="s">
        <v>22</v>
      </c>
      <c r="K163" s="56" t="s">
        <v>22</v>
      </c>
      <c r="L163" s="61">
        <v>2381.0</v>
      </c>
      <c r="M163" s="62"/>
      <c r="N163" s="62"/>
      <c r="O163" s="63"/>
      <c r="P163" s="63"/>
      <c r="Q163" s="63"/>
      <c r="R163" s="63"/>
      <c r="S163" s="63"/>
      <c r="T163" s="63"/>
      <c r="U163" s="63"/>
      <c r="V163" s="63"/>
      <c r="W163" s="63"/>
      <c r="X163" s="63"/>
      <c r="Y163" s="63"/>
    </row>
    <row r="164" ht="22.5" customHeight="1">
      <c r="A164" s="52" t="s">
        <v>23</v>
      </c>
      <c r="B164" s="54" t="s">
        <v>285</v>
      </c>
      <c r="C164" s="54" t="s">
        <v>285</v>
      </c>
      <c r="D164" s="56" t="s">
        <v>80</v>
      </c>
      <c r="E164" s="56" t="s">
        <v>101</v>
      </c>
      <c r="F164" s="56" t="s">
        <v>17</v>
      </c>
      <c r="G164" s="56">
        <v>3.0</v>
      </c>
      <c r="H164" s="60">
        <v>46235.0</v>
      </c>
      <c r="I164" s="60">
        <v>46240.0</v>
      </c>
      <c r="J164" s="56" t="s">
        <v>22</v>
      </c>
      <c r="K164" s="56" t="s">
        <v>22</v>
      </c>
      <c r="L164" s="61">
        <v>2381.0</v>
      </c>
      <c r="M164" s="62"/>
      <c r="N164" s="62"/>
      <c r="O164" s="63"/>
      <c r="P164" s="63"/>
      <c r="Q164" s="63"/>
      <c r="R164" s="63"/>
      <c r="S164" s="63"/>
      <c r="T164" s="63"/>
      <c r="U164" s="63"/>
      <c r="V164" s="63"/>
      <c r="W164" s="63"/>
      <c r="X164" s="63"/>
      <c r="Y164" s="63"/>
    </row>
    <row r="165" ht="22.5" customHeight="1">
      <c r="A165" s="52" t="s">
        <v>23</v>
      </c>
      <c r="B165" s="54" t="s">
        <v>286</v>
      </c>
      <c r="C165" s="54" t="s">
        <v>286</v>
      </c>
      <c r="D165" s="56" t="s">
        <v>80</v>
      </c>
      <c r="E165" s="56" t="s">
        <v>101</v>
      </c>
      <c r="F165" s="56" t="s">
        <v>17</v>
      </c>
      <c r="G165" s="56">
        <v>3.0</v>
      </c>
      <c r="H165" s="60">
        <v>46235.0</v>
      </c>
      <c r="I165" s="60">
        <v>46240.0</v>
      </c>
      <c r="J165" s="56" t="s">
        <v>22</v>
      </c>
      <c r="K165" s="56" t="s">
        <v>22</v>
      </c>
      <c r="L165" s="61">
        <v>2381.0</v>
      </c>
      <c r="M165" s="62"/>
      <c r="N165" s="62"/>
    </row>
    <row r="166" ht="22.5" customHeight="1">
      <c r="A166" s="52" t="s">
        <v>23</v>
      </c>
      <c r="B166" s="54" t="s">
        <v>284</v>
      </c>
      <c r="C166" s="54" t="s">
        <v>284</v>
      </c>
      <c r="D166" s="56" t="s">
        <v>80</v>
      </c>
      <c r="E166" s="56" t="s">
        <v>101</v>
      </c>
      <c r="F166" s="56" t="s">
        <v>17</v>
      </c>
      <c r="G166" s="56">
        <v>3.0</v>
      </c>
      <c r="H166" s="60">
        <v>46235.0</v>
      </c>
      <c r="I166" s="60">
        <v>46240.0</v>
      </c>
      <c r="J166" s="56" t="s">
        <v>22</v>
      </c>
      <c r="K166" s="56" t="s">
        <v>22</v>
      </c>
      <c r="L166" s="61">
        <v>2381.0</v>
      </c>
      <c r="M166" s="62"/>
      <c r="N166" s="62"/>
    </row>
    <row r="167" ht="22.5" customHeight="1">
      <c r="A167" s="52" t="s">
        <v>23</v>
      </c>
      <c r="B167" s="54" t="s">
        <v>287</v>
      </c>
      <c r="C167" s="54" t="s">
        <v>287</v>
      </c>
      <c r="D167" s="56" t="s">
        <v>80</v>
      </c>
      <c r="E167" s="56" t="s">
        <v>133</v>
      </c>
      <c r="F167" s="56" t="s">
        <v>17</v>
      </c>
      <c r="G167" s="56">
        <v>3.0</v>
      </c>
      <c r="H167" s="60">
        <v>46235.0</v>
      </c>
      <c r="I167" s="60">
        <v>46240.0</v>
      </c>
      <c r="J167" s="56" t="s">
        <v>22</v>
      </c>
      <c r="K167" s="56" t="s">
        <v>22</v>
      </c>
      <c r="L167" s="61">
        <v>1464.0</v>
      </c>
      <c r="M167" s="62"/>
      <c r="N167" s="62"/>
    </row>
    <row r="168" ht="22.5" customHeight="1">
      <c r="A168" s="52" t="s">
        <v>23</v>
      </c>
      <c r="B168" s="54" t="s">
        <v>288</v>
      </c>
      <c r="C168" s="54" t="s">
        <v>288</v>
      </c>
      <c r="D168" s="56" t="s">
        <v>80</v>
      </c>
      <c r="E168" s="56" t="s">
        <v>145</v>
      </c>
      <c r="F168" s="56" t="s">
        <v>17</v>
      </c>
      <c r="G168" s="56">
        <v>3.0</v>
      </c>
      <c r="H168" s="60">
        <v>46241.0</v>
      </c>
      <c r="I168" s="60">
        <v>46243.0</v>
      </c>
      <c r="J168" s="56" t="s">
        <v>26</v>
      </c>
      <c r="K168" s="56" t="s">
        <v>26</v>
      </c>
      <c r="L168" s="61">
        <v>4614.0</v>
      </c>
      <c r="M168" s="62"/>
      <c r="N168" s="62"/>
      <c r="O168" s="63"/>
      <c r="P168" s="63"/>
      <c r="Q168" s="63"/>
      <c r="R168" s="63"/>
      <c r="S168" s="63"/>
      <c r="T168" s="63"/>
      <c r="U168" s="63"/>
      <c r="V168" s="63"/>
      <c r="W168" s="63"/>
      <c r="X168" s="63"/>
      <c r="Y168" s="63"/>
    </row>
    <row r="169" ht="22.5" customHeight="1">
      <c r="A169" s="52" t="s">
        <v>23</v>
      </c>
      <c r="B169" s="54" t="s">
        <v>289</v>
      </c>
      <c r="C169" s="54" t="s">
        <v>289</v>
      </c>
      <c r="D169" s="56" t="s">
        <v>80</v>
      </c>
      <c r="E169" s="56" t="s">
        <v>145</v>
      </c>
      <c r="F169" s="56" t="s">
        <v>17</v>
      </c>
      <c r="G169" s="56">
        <v>1.0</v>
      </c>
      <c r="H169" s="60">
        <v>46244.0</v>
      </c>
      <c r="I169" s="60">
        <v>46246.0</v>
      </c>
      <c r="J169" s="56" t="s">
        <v>39</v>
      </c>
      <c r="K169" s="56" t="s">
        <v>39</v>
      </c>
      <c r="L169" s="61">
        <v>4614.0</v>
      </c>
      <c r="M169" s="62"/>
      <c r="N169" s="62"/>
      <c r="O169" s="63"/>
      <c r="P169" s="63"/>
      <c r="Q169" s="63"/>
      <c r="R169" s="63"/>
      <c r="S169" s="63"/>
      <c r="T169" s="63"/>
      <c r="U169" s="63"/>
      <c r="V169" s="63"/>
      <c r="W169" s="63"/>
      <c r="X169" s="63"/>
      <c r="Y169" s="63"/>
    </row>
    <row r="170" ht="22.5" customHeight="1">
      <c r="A170" s="52" t="s">
        <v>23</v>
      </c>
      <c r="B170" s="54" t="s">
        <v>291</v>
      </c>
      <c r="C170" s="54" t="s">
        <v>291</v>
      </c>
      <c r="D170" s="56" t="s">
        <v>80</v>
      </c>
      <c r="E170" s="56" t="s">
        <v>101</v>
      </c>
      <c r="F170" s="56" t="s">
        <v>17</v>
      </c>
      <c r="G170" s="56">
        <v>3.0</v>
      </c>
      <c r="H170" s="60">
        <v>46241.0</v>
      </c>
      <c r="I170" s="60">
        <v>46243.0</v>
      </c>
      <c r="J170" s="56" t="s">
        <v>26</v>
      </c>
      <c r="K170" s="56" t="s">
        <v>26</v>
      </c>
      <c r="L170" s="61">
        <v>2381.0</v>
      </c>
      <c r="M170" s="62"/>
      <c r="N170" s="62"/>
      <c r="O170" s="63"/>
      <c r="P170" s="63"/>
      <c r="Q170" s="63"/>
      <c r="R170" s="63"/>
      <c r="S170" s="63"/>
      <c r="T170" s="63"/>
      <c r="U170" s="63"/>
      <c r="V170" s="63"/>
      <c r="W170" s="63"/>
      <c r="X170" s="63"/>
      <c r="Y170" s="63"/>
    </row>
    <row r="171" ht="22.5" customHeight="1">
      <c r="A171" s="52" t="s">
        <v>23</v>
      </c>
      <c r="B171" s="54" t="s">
        <v>292</v>
      </c>
      <c r="C171" s="54" t="s">
        <v>292</v>
      </c>
      <c r="D171" s="56" t="s">
        <v>80</v>
      </c>
      <c r="E171" s="56" t="s">
        <v>101</v>
      </c>
      <c r="F171" s="56" t="s">
        <v>17</v>
      </c>
      <c r="G171" s="56">
        <v>1.0</v>
      </c>
      <c r="H171" s="60">
        <v>46244.0</v>
      </c>
      <c r="I171" s="60">
        <v>46246.0</v>
      </c>
      <c r="J171" s="56" t="s">
        <v>39</v>
      </c>
      <c r="K171" s="56" t="s">
        <v>39</v>
      </c>
      <c r="L171" s="61">
        <v>2380.0</v>
      </c>
      <c r="M171" s="62"/>
      <c r="N171" s="62"/>
      <c r="O171" s="63"/>
      <c r="P171" s="63"/>
      <c r="Q171" s="63"/>
      <c r="R171" s="63"/>
      <c r="S171" s="63"/>
      <c r="T171" s="63"/>
      <c r="U171" s="63"/>
      <c r="V171" s="63"/>
      <c r="W171" s="63"/>
      <c r="X171" s="63"/>
      <c r="Y171" s="63"/>
    </row>
    <row r="172" ht="22.5" customHeight="1">
      <c r="A172" s="52" t="s">
        <v>23</v>
      </c>
      <c r="B172" s="54" t="s">
        <v>293</v>
      </c>
      <c r="C172" s="54" t="s">
        <v>293</v>
      </c>
      <c r="D172" s="56" t="s">
        <v>80</v>
      </c>
      <c r="E172" s="56" t="s">
        <v>133</v>
      </c>
      <c r="F172" s="56" t="s">
        <v>17</v>
      </c>
      <c r="G172" s="56">
        <v>3.0</v>
      </c>
      <c r="H172" s="60">
        <v>46241.0</v>
      </c>
      <c r="I172" s="60">
        <v>46243.0</v>
      </c>
      <c r="J172" s="56" t="s">
        <v>26</v>
      </c>
      <c r="K172" s="56" t="s">
        <v>26</v>
      </c>
      <c r="L172" s="61">
        <v>1464.0</v>
      </c>
      <c r="M172" s="62"/>
      <c r="N172" s="62"/>
      <c r="O172" s="63"/>
      <c r="P172" s="63"/>
      <c r="Q172" s="63"/>
      <c r="R172" s="63"/>
      <c r="S172" s="63"/>
      <c r="T172" s="63"/>
      <c r="U172" s="63"/>
      <c r="V172" s="63"/>
      <c r="W172" s="63"/>
      <c r="X172" s="63"/>
      <c r="Y172" s="63"/>
    </row>
    <row r="173" ht="22.5" customHeight="1">
      <c r="A173" s="52" t="s">
        <v>23</v>
      </c>
      <c r="B173" s="54" t="s">
        <v>294</v>
      </c>
      <c r="C173" s="54" t="s">
        <v>294</v>
      </c>
      <c r="D173" s="56" t="s">
        <v>80</v>
      </c>
      <c r="E173" s="56" t="s">
        <v>133</v>
      </c>
      <c r="F173" s="56" t="s">
        <v>17</v>
      </c>
      <c r="G173" s="56">
        <v>1.0</v>
      </c>
      <c r="H173" s="60">
        <v>46244.0</v>
      </c>
      <c r="I173" s="60">
        <v>46246.0</v>
      </c>
      <c r="J173" s="56" t="s">
        <v>39</v>
      </c>
      <c r="K173" s="56" t="s">
        <v>39</v>
      </c>
      <c r="L173" s="61">
        <v>1460.0</v>
      </c>
      <c r="M173" s="62"/>
      <c r="N173" s="62"/>
      <c r="O173" s="63"/>
      <c r="P173" s="63"/>
      <c r="Q173" s="63"/>
      <c r="R173" s="63"/>
      <c r="S173" s="63"/>
      <c r="T173" s="63"/>
      <c r="U173" s="63"/>
      <c r="V173" s="63"/>
      <c r="W173" s="63"/>
      <c r="X173" s="63"/>
      <c r="Y173" s="63"/>
    </row>
    <row r="174" ht="22.5" customHeight="1">
      <c r="A174" s="52" t="s">
        <v>23</v>
      </c>
      <c r="B174" s="54" t="s">
        <v>295</v>
      </c>
      <c r="C174" s="54" t="s">
        <v>295</v>
      </c>
      <c r="D174" s="56" t="s">
        <v>80</v>
      </c>
      <c r="E174" s="56" t="s">
        <v>145</v>
      </c>
      <c r="F174" s="56" t="s">
        <v>17</v>
      </c>
      <c r="G174" s="56">
        <v>2.0</v>
      </c>
      <c r="H174" s="60">
        <v>46247.0</v>
      </c>
      <c r="I174" s="60">
        <v>46249.0</v>
      </c>
      <c r="J174" s="56" t="s">
        <v>60</v>
      </c>
      <c r="K174" s="56" t="s">
        <v>60</v>
      </c>
      <c r="L174" s="61">
        <v>4614.0</v>
      </c>
      <c r="M174" s="62"/>
      <c r="N174" s="62"/>
      <c r="O174" s="63"/>
      <c r="P174" s="63"/>
      <c r="Q174" s="63"/>
      <c r="R174" s="63"/>
      <c r="S174" s="63"/>
      <c r="T174" s="63"/>
      <c r="U174" s="63"/>
      <c r="V174" s="63"/>
      <c r="W174" s="63"/>
      <c r="X174" s="63"/>
      <c r="Y174" s="63"/>
    </row>
    <row r="175" ht="22.5" customHeight="1">
      <c r="A175" s="32" t="s">
        <v>19</v>
      </c>
      <c r="B175" s="34" t="s">
        <v>114</v>
      </c>
      <c r="C175" s="34" t="s">
        <v>114</v>
      </c>
      <c r="D175" s="37" t="s">
        <v>80</v>
      </c>
      <c r="E175" s="37" t="s">
        <v>296</v>
      </c>
      <c r="F175" s="37" t="s">
        <v>17</v>
      </c>
      <c r="G175" s="37">
        <v>3.0</v>
      </c>
      <c r="H175" s="41">
        <v>46235.0</v>
      </c>
      <c r="I175" s="41">
        <v>46249.0</v>
      </c>
      <c r="J175" s="37" t="s">
        <v>18</v>
      </c>
      <c r="K175" s="37" t="s">
        <v>18</v>
      </c>
      <c r="L175" s="45">
        <v>0.0</v>
      </c>
      <c r="M175" s="46"/>
      <c r="N175" s="48"/>
      <c r="O175" s="63"/>
      <c r="P175" s="63"/>
      <c r="Q175" s="63"/>
      <c r="R175" s="63"/>
      <c r="S175" s="63"/>
      <c r="T175" s="63"/>
      <c r="U175" s="63"/>
      <c r="V175" s="63"/>
      <c r="W175" s="63"/>
      <c r="X175" s="63"/>
      <c r="Y175" s="63"/>
    </row>
    <row r="176" ht="22.5" customHeight="1">
      <c r="A176" s="52" t="s">
        <v>23</v>
      </c>
      <c r="B176" s="54" t="s">
        <v>297</v>
      </c>
      <c r="C176" s="54" t="s">
        <v>297</v>
      </c>
      <c r="D176" s="56" t="s">
        <v>80</v>
      </c>
      <c r="E176" s="56" t="s">
        <v>296</v>
      </c>
      <c r="F176" s="56" t="s">
        <v>17</v>
      </c>
      <c r="G176" s="56">
        <v>3.0</v>
      </c>
      <c r="H176" s="60">
        <v>46235.0</v>
      </c>
      <c r="I176" s="60">
        <v>46240.0</v>
      </c>
      <c r="J176" s="56" t="s">
        <v>22</v>
      </c>
      <c r="K176" s="56" t="s">
        <v>22</v>
      </c>
      <c r="L176" s="61">
        <v>2952.0</v>
      </c>
      <c r="M176" s="62"/>
      <c r="N176" s="62"/>
      <c r="O176" s="63"/>
      <c r="P176" s="63"/>
      <c r="Q176" s="63"/>
      <c r="R176" s="63"/>
      <c r="S176" s="63"/>
      <c r="T176" s="63"/>
      <c r="U176" s="63"/>
      <c r="V176" s="63"/>
      <c r="W176" s="63"/>
      <c r="X176" s="63"/>
      <c r="Y176" s="63"/>
    </row>
    <row r="177" ht="22.5" customHeight="1">
      <c r="A177" s="52" t="s">
        <v>23</v>
      </c>
      <c r="B177" s="54" t="s">
        <v>298</v>
      </c>
      <c r="C177" s="54" t="s">
        <v>298</v>
      </c>
      <c r="D177" s="56" t="s">
        <v>80</v>
      </c>
      <c r="E177" s="56" t="s">
        <v>299</v>
      </c>
      <c r="F177" s="56" t="s">
        <v>17</v>
      </c>
      <c r="G177" s="56">
        <v>3.0</v>
      </c>
      <c r="H177" s="60">
        <v>46235.0</v>
      </c>
      <c r="I177" s="60">
        <v>46240.0</v>
      </c>
      <c r="J177" s="56" t="s">
        <v>22</v>
      </c>
      <c r="K177" s="56" t="s">
        <v>22</v>
      </c>
      <c r="L177" s="61">
        <v>2696.0</v>
      </c>
      <c r="M177" s="62"/>
      <c r="N177" s="62"/>
    </row>
    <row r="178" ht="22.5" customHeight="1">
      <c r="A178" s="52" t="s">
        <v>23</v>
      </c>
      <c r="B178" s="54" t="s">
        <v>300</v>
      </c>
      <c r="C178" s="54" t="s">
        <v>300</v>
      </c>
      <c r="D178" s="56" t="s">
        <v>80</v>
      </c>
      <c r="E178" s="56" t="s">
        <v>128</v>
      </c>
      <c r="F178" s="56" t="s">
        <v>17</v>
      </c>
      <c r="G178" s="56">
        <v>3.0</v>
      </c>
      <c r="H178" s="60">
        <v>46235.0</v>
      </c>
      <c r="I178" s="60">
        <v>46240.0</v>
      </c>
      <c r="J178" s="56" t="s">
        <v>22</v>
      </c>
      <c r="K178" s="56" t="s">
        <v>22</v>
      </c>
      <c r="L178" s="61">
        <v>2561.0</v>
      </c>
      <c r="M178" s="62"/>
      <c r="N178" s="62"/>
      <c r="O178" s="63"/>
      <c r="P178" s="63"/>
      <c r="Q178" s="63"/>
      <c r="R178" s="63"/>
      <c r="S178" s="63"/>
      <c r="T178" s="63"/>
      <c r="U178" s="63"/>
      <c r="V178" s="63"/>
      <c r="W178" s="63"/>
      <c r="X178" s="63"/>
      <c r="Y178" s="63"/>
    </row>
    <row r="179" ht="22.5" customHeight="1">
      <c r="A179" s="52" t="s">
        <v>23</v>
      </c>
      <c r="B179" s="54" t="s">
        <v>301</v>
      </c>
      <c r="C179" s="54" t="s">
        <v>301</v>
      </c>
      <c r="D179" s="56" t="s">
        <v>80</v>
      </c>
      <c r="E179" s="56" t="s">
        <v>296</v>
      </c>
      <c r="F179" s="56" t="s">
        <v>17</v>
      </c>
      <c r="G179" s="56">
        <v>3.0</v>
      </c>
      <c r="H179" s="60">
        <v>46241.0</v>
      </c>
      <c r="I179" s="60">
        <v>46243.0</v>
      </c>
      <c r="J179" s="56" t="s">
        <v>26</v>
      </c>
      <c r="K179" s="56" t="s">
        <v>26</v>
      </c>
      <c r="L179" s="61">
        <v>2952.0</v>
      </c>
      <c r="M179" s="62"/>
      <c r="N179" s="62"/>
    </row>
    <row r="180" ht="22.5" customHeight="1">
      <c r="A180" s="52" t="s">
        <v>23</v>
      </c>
      <c r="B180" s="54" t="s">
        <v>302</v>
      </c>
      <c r="C180" s="54" t="s">
        <v>302</v>
      </c>
      <c r="D180" s="56" t="s">
        <v>80</v>
      </c>
      <c r="E180" s="56" t="s">
        <v>296</v>
      </c>
      <c r="F180" s="56" t="s">
        <v>17</v>
      </c>
      <c r="G180" s="56">
        <v>1.0</v>
      </c>
      <c r="H180" s="60">
        <v>46244.0</v>
      </c>
      <c r="I180" s="60">
        <v>46246.0</v>
      </c>
      <c r="J180" s="56" t="s">
        <v>39</v>
      </c>
      <c r="K180" s="56" t="s">
        <v>39</v>
      </c>
      <c r="L180" s="61">
        <v>2952.0</v>
      </c>
      <c r="M180" s="62"/>
      <c r="N180" s="62"/>
    </row>
    <row r="181" ht="22.5" customHeight="1">
      <c r="A181" s="52" t="s">
        <v>23</v>
      </c>
      <c r="B181" s="54" t="s">
        <v>303</v>
      </c>
      <c r="C181" s="54" t="s">
        <v>303</v>
      </c>
      <c r="D181" s="56" t="s">
        <v>80</v>
      </c>
      <c r="E181" s="56" t="s">
        <v>299</v>
      </c>
      <c r="F181" s="56" t="s">
        <v>17</v>
      </c>
      <c r="G181" s="56">
        <v>3.0</v>
      </c>
      <c r="H181" s="60">
        <v>46241.0</v>
      </c>
      <c r="I181" s="60">
        <v>46243.0</v>
      </c>
      <c r="J181" s="56" t="s">
        <v>26</v>
      </c>
      <c r="K181" s="56" t="s">
        <v>26</v>
      </c>
      <c r="L181" s="61">
        <v>2696.0</v>
      </c>
      <c r="M181" s="62"/>
      <c r="N181" s="62"/>
    </row>
    <row r="182" ht="22.5" customHeight="1">
      <c r="A182" s="52" t="s">
        <v>23</v>
      </c>
      <c r="B182" s="54" t="s">
        <v>304</v>
      </c>
      <c r="C182" s="54" t="s">
        <v>304</v>
      </c>
      <c r="D182" s="56" t="s">
        <v>80</v>
      </c>
      <c r="E182" s="56" t="s">
        <v>299</v>
      </c>
      <c r="F182" s="56" t="s">
        <v>17</v>
      </c>
      <c r="G182" s="56">
        <v>1.0</v>
      </c>
      <c r="H182" s="60">
        <v>46244.0</v>
      </c>
      <c r="I182" s="60">
        <v>46246.0</v>
      </c>
      <c r="J182" s="56" t="s">
        <v>39</v>
      </c>
      <c r="K182" s="56" t="s">
        <v>39</v>
      </c>
      <c r="L182" s="61">
        <v>2696.0</v>
      </c>
      <c r="M182" s="62"/>
      <c r="N182" s="62"/>
    </row>
    <row r="183" ht="22.5" customHeight="1">
      <c r="A183" s="52" t="s">
        <v>23</v>
      </c>
      <c r="B183" s="54" t="s">
        <v>305</v>
      </c>
      <c r="C183" s="54" t="s">
        <v>305</v>
      </c>
      <c r="D183" s="56" t="s">
        <v>80</v>
      </c>
      <c r="E183" s="56" t="s">
        <v>128</v>
      </c>
      <c r="F183" s="56" t="s">
        <v>17</v>
      </c>
      <c r="G183" s="56">
        <v>3.0</v>
      </c>
      <c r="H183" s="60">
        <v>46241.0</v>
      </c>
      <c r="I183" s="60">
        <v>46243.0</v>
      </c>
      <c r="J183" s="56" t="s">
        <v>26</v>
      </c>
      <c r="K183" s="56" t="s">
        <v>26</v>
      </c>
      <c r="L183" s="61">
        <v>2561.0</v>
      </c>
      <c r="M183" s="62"/>
      <c r="N183" s="62"/>
    </row>
    <row r="184" ht="22.5" customHeight="1">
      <c r="A184" s="52" t="s">
        <v>23</v>
      </c>
      <c r="B184" s="54" t="s">
        <v>306</v>
      </c>
      <c r="C184" s="54" t="s">
        <v>306</v>
      </c>
      <c r="D184" s="56" t="s">
        <v>80</v>
      </c>
      <c r="E184" s="56" t="s">
        <v>128</v>
      </c>
      <c r="F184" s="56" t="s">
        <v>17</v>
      </c>
      <c r="G184" s="56">
        <v>1.0</v>
      </c>
      <c r="H184" s="60">
        <v>46244.0</v>
      </c>
      <c r="I184" s="60">
        <v>46246.0</v>
      </c>
      <c r="J184" s="56" t="s">
        <v>39</v>
      </c>
      <c r="K184" s="56" t="s">
        <v>39</v>
      </c>
      <c r="L184" s="61">
        <v>2561.0</v>
      </c>
      <c r="M184" s="62"/>
      <c r="N184" s="62"/>
    </row>
    <row r="185" ht="22.5" customHeight="1">
      <c r="A185" s="52" t="s">
        <v>23</v>
      </c>
      <c r="B185" s="54" t="s">
        <v>307</v>
      </c>
      <c r="C185" s="54" t="s">
        <v>307</v>
      </c>
      <c r="D185" s="56" t="s">
        <v>80</v>
      </c>
      <c r="E185" s="56" t="s">
        <v>296</v>
      </c>
      <c r="F185" s="56" t="s">
        <v>17</v>
      </c>
      <c r="G185" s="56">
        <v>2.0</v>
      </c>
      <c r="H185" s="60">
        <v>46247.0</v>
      </c>
      <c r="I185" s="60">
        <v>46249.0</v>
      </c>
      <c r="J185" s="56" t="s">
        <v>60</v>
      </c>
      <c r="K185" s="56" t="s">
        <v>60</v>
      </c>
      <c r="L185" s="61">
        <v>2952.0</v>
      </c>
      <c r="M185" s="62"/>
      <c r="N185" s="62"/>
    </row>
    <row r="186" ht="22.5" customHeight="1">
      <c r="A186" s="32" t="s">
        <v>19</v>
      </c>
      <c r="B186" s="34" t="s">
        <v>118</v>
      </c>
      <c r="C186" s="34" t="s">
        <v>118</v>
      </c>
      <c r="D186" s="37" t="s">
        <v>80</v>
      </c>
      <c r="E186" s="37" t="s">
        <v>296</v>
      </c>
      <c r="F186" s="37" t="s">
        <v>17</v>
      </c>
      <c r="G186" s="37">
        <v>3.0</v>
      </c>
      <c r="H186" s="41">
        <v>46235.0</v>
      </c>
      <c r="I186" s="41">
        <v>46249.0</v>
      </c>
      <c r="J186" s="37" t="s">
        <v>18</v>
      </c>
      <c r="K186" s="37" t="s">
        <v>18</v>
      </c>
      <c r="L186" s="45">
        <v>0.0</v>
      </c>
      <c r="M186" s="46"/>
      <c r="N186" s="48"/>
    </row>
    <row r="187" ht="22.5" customHeight="1">
      <c r="A187" s="52" t="s">
        <v>23</v>
      </c>
      <c r="B187" s="54" t="s">
        <v>308</v>
      </c>
      <c r="C187" s="54" t="s">
        <v>308</v>
      </c>
      <c r="D187" s="56" t="s">
        <v>80</v>
      </c>
      <c r="E187" s="56" t="s">
        <v>296</v>
      </c>
      <c r="F187" s="56" t="s">
        <v>17</v>
      </c>
      <c r="G187" s="56">
        <v>3.0</v>
      </c>
      <c r="H187" s="60">
        <v>46235.0</v>
      </c>
      <c r="I187" s="60">
        <v>46240.0</v>
      </c>
      <c r="J187" s="56" t="s">
        <v>22</v>
      </c>
      <c r="K187" s="56" t="s">
        <v>22</v>
      </c>
      <c r="L187" s="61">
        <v>2952.0</v>
      </c>
      <c r="M187" s="62"/>
      <c r="N187" s="62"/>
      <c r="O187" s="63"/>
      <c r="P187" s="63"/>
      <c r="Q187" s="63"/>
      <c r="R187" s="63"/>
      <c r="S187" s="63"/>
      <c r="T187" s="63"/>
      <c r="U187" s="63"/>
      <c r="V187" s="63"/>
      <c r="W187" s="63"/>
      <c r="X187" s="63"/>
      <c r="Y187" s="63"/>
    </row>
    <row r="188" ht="22.5" customHeight="1">
      <c r="A188" s="52" t="s">
        <v>23</v>
      </c>
      <c r="B188" s="54" t="s">
        <v>309</v>
      </c>
      <c r="C188" s="54" t="s">
        <v>309</v>
      </c>
      <c r="D188" s="56" t="s">
        <v>80</v>
      </c>
      <c r="E188" s="56" t="s">
        <v>299</v>
      </c>
      <c r="F188" s="56" t="s">
        <v>17</v>
      </c>
      <c r="G188" s="56">
        <v>3.0</v>
      </c>
      <c r="H188" s="60">
        <v>46235.0</v>
      </c>
      <c r="I188" s="60">
        <v>46240.0</v>
      </c>
      <c r="J188" s="56" t="s">
        <v>22</v>
      </c>
      <c r="K188" s="56" t="s">
        <v>22</v>
      </c>
      <c r="L188" s="61">
        <v>2696.0</v>
      </c>
      <c r="M188" s="62"/>
      <c r="N188" s="62"/>
      <c r="O188" s="63"/>
      <c r="P188" s="63"/>
      <c r="Q188" s="63"/>
      <c r="R188" s="63"/>
      <c r="S188" s="63"/>
      <c r="T188" s="63"/>
      <c r="U188" s="63"/>
      <c r="V188" s="63"/>
      <c r="W188" s="63"/>
      <c r="X188" s="63"/>
      <c r="Y188" s="63"/>
    </row>
    <row r="189" ht="22.5" customHeight="1">
      <c r="A189" s="52" t="s">
        <v>23</v>
      </c>
      <c r="B189" s="54" t="s">
        <v>310</v>
      </c>
      <c r="C189" s="54" t="s">
        <v>310</v>
      </c>
      <c r="D189" s="56" t="s">
        <v>80</v>
      </c>
      <c r="E189" s="56" t="s">
        <v>128</v>
      </c>
      <c r="F189" s="56" t="s">
        <v>17</v>
      </c>
      <c r="G189" s="56">
        <v>3.0</v>
      </c>
      <c r="H189" s="60">
        <v>46235.0</v>
      </c>
      <c r="I189" s="60">
        <v>46240.0</v>
      </c>
      <c r="J189" s="56" t="s">
        <v>22</v>
      </c>
      <c r="K189" s="56" t="s">
        <v>22</v>
      </c>
      <c r="L189" s="61">
        <v>2561.0</v>
      </c>
      <c r="M189" s="62"/>
      <c r="N189" s="62"/>
    </row>
    <row r="190" ht="22.5" customHeight="1">
      <c r="A190" s="52" t="s">
        <v>23</v>
      </c>
      <c r="B190" s="54" t="s">
        <v>311</v>
      </c>
      <c r="C190" s="54" t="s">
        <v>311</v>
      </c>
      <c r="D190" s="56" t="s">
        <v>80</v>
      </c>
      <c r="E190" s="56" t="s">
        <v>296</v>
      </c>
      <c r="F190" s="56" t="s">
        <v>17</v>
      </c>
      <c r="G190" s="56">
        <v>3.0</v>
      </c>
      <c r="H190" s="60">
        <v>46241.0</v>
      </c>
      <c r="I190" s="60">
        <v>46243.0</v>
      </c>
      <c r="J190" s="56" t="s">
        <v>26</v>
      </c>
      <c r="K190" s="56" t="s">
        <v>26</v>
      </c>
      <c r="L190" s="61">
        <v>2952.0</v>
      </c>
      <c r="M190" s="62"/>
      <c r="N190" s="62"/>
      <c r="O190" s="63"/>
      <c r="P190" s="63"/>
      <c r="Q190" s="63"/>
      <c r="R190" s="63"/>
      <c r="S190" s="63"/>
      <c r="T190" s="63"/>
      <c r="U190" s="63"/>
      <c r="V190" s="63"/>
      <c r="W190" s="63"/>
      <c r="X190" s="63"/>
      <c r="Y190" s="63"/>
    </row>
    <row r="191" ht="22.5" customHeight="1">
      <c r="A191" s="52" t="s">
        <v>23</v>
      </c>
      <c r="B191" s="54" t="s">
        <v>312</v>
      </c>
      <c r="C191" s="54" t="s">
        <v>312</v>
      </c>
      <c r="D191" s="56" t="s">
        <v>80</v>
      </c>
      <c r="E191" s="56" t="s">
        <v>296</v>
      </c>
      <c r="F191" s="56" t="s">
        <v>17</v>
      </c>
      <c r="G191" s="56">
        <v>1.0</v>
      </c>
      <c r="H191" s="60">
        <v>46244.0</v>
      </c>
      <c r="I191" s="60">
        <v>46246.0</v>
      </c>
      <c r="J191" s="56" t="s">
        <v>39</v>
      </c>
      <c r="K191" s="56" t="s">
        <v>39</v>
      </c>
      <c r="L191" s="61">
        <v>2952.0</v>
      </c>
      <c r="M191" s="62"/>
      <c r="N191" s="62"/>
      <c r="O191" s="63"/>
      <c r="P191" s="63"/>
      <c r="Q191" s="63"/>
      <c r="R191" s="63"/>
      <c r="S191" s="63"/>
      <c r="T191" s="63"/>
      <c r="U191" s="63"/>
      <c r="V191" s="63"/>
      <c r="W191" s="63"/>
      <c r="X191" s="63"/>
      <c r="Y191" s="63"/>
    </row>
    <row r="192" ht="22.5" customHeight="1">
      <c r="A192" s="52" t="s">
        <v>23</v>
      </c>
      <c r="B192" s="54" t="s">
        <v>313</v>
      </c>
      <c r="C192" s="54" t="s">
        <v>313</v>
      </c>
      <c r="D192" s="56" t="s">
        <v>80</v>
      </c>
      <c r="E192" s="56" t="s">
        <v>299</v>
      </c>
      <c r="F192" s="56" t="s">
        <v>17</v>
      </c>
      <c r="G192" s="56">
        <v>3.0</v>
      </c>
      <c r="H192" s="60">
        <v>46241.0</v>
      </c>
      <c r="I192" s="60">
        <v>46243.0</v>
      </c>
      <c r="J192" s="56" t="s">
        <v>26</v>
      </c>
      <c r="K192" s="56" t="s">
        <v>26</v>
      </c>
      <c r="L192" s="61">
        <v>2696.0</v>
      </c>
      <c r="M192" s="62"/>
      <c r="N192" s="62"/>
      <c r="O192" s="63"/>
      <c r="P192" s="63"/>
      <c r="Q192" s="63"/>
      <c r="R192" s="63"/>
      <c r="S192" s="63"/>
      <c r="T192" s="63"/>
      <c r="U192" s="63"/>
      <c r="V192" s="63"/>
      <c r="W192" s="63"/>
      <c r="X192" s="63"/>
      <c r="Y192" s="63"/>
    </row>
    <row r="193" ht="22.5" customHeight="1">
      <c r="A193" s="52" t="s">
        <v>23</v>
      </c>
      <c r="B193" s="54" t="s">
        <v>314</v>
      </c>
      <c r="C193" s="54" t="s">
        <v>314</v>
      </c>
      <c r="D193" s="56" t="s">
        <v>80</v>
      </c>
      <c r="E193" s="56" t="s">
        <v>299</v>
      </c>
      <c r="F193" s="56" t="s">
        <v>17</v>
      </c>
      <c r="G193" s="56">
        <v>1.0</v>
      </c>
      <c r="H193" s="60">
        <v>46244.0</v>
      </c>
      <c r="I193" s="60">
        <v>46246.0</v>
      </c>
      <c r="J193" s="56" t="s">
        <v>39</v>
      </c>
      <c r="K193" s="56" t="s">
        <v>39</v>
      </c>
      <c r="L193" s="61">
        <v>2696.0</v>
      </c>
      <c r="M193" s="62"/>
      <c r="N193" s="62"/>
      <c r="O193" s="63"/>
      <c r="P193" s="63"/>
      <c r="Q193" s="63"/>
      <c r="R193" s="63"/>
      <c r="S193" s="63"/>
      <c r="T193" s="63"/>
      <c r="U193" s="63"/>
      <c r="V193" s="63"/>
      <c r="W193" s="63"/>
      <c r="X193" s="63"/>
      <c r="Y193" s="63"/>
    </row>
    <row r="194" ht="22.5" customHeight="1">
      <c r="A194" s="52" t="s">
        <v>23</v>
      </c>
      <c r="B194" s="54" t="s">
        <v>315</v>
      </c>
      <c r="C194" s="54" t="s">
        <v>315</v>
      </c>
      <c r="D194" s="56" t="s">
        <v>80</v>
      </c>
      <c r="E194" s="56" t="s">
        <v>128</v>
      </c>
      <c r="F194" s="56" t="s">
        <v>17</v>
      </c>
      <c r="G194" s="56">
        <v>3.0</v>
      </c>
      <c r="H194" s="60">
        <v>46241.0</v>
      </c>
      <c r="I194" s="60">
        <v>46243.0</v>
      </c>
      <c r="J194" s="56" t="s">
        <v>26</v>
      </c>
      <c r="K194" s="56" t="s">
        <v>26</v>
      </c>
      <c r="L194" s="61">
        <v>2561.0</v>
      </c>
      <c r="M194" s="62"/>
      <c r="N194" s="62"/>
      <c r="O194" s="63"/>
      <c r="P194" s="63"/>
      <c r="Q194" s="63"/>
      <c r="R194" s="63"/>
      <c r="S194" s="63"/>
      <c r="T194" s="63"/>
      <c r="U194" s="63"/>
      <c r="V194" s="63"/>
      <c r="W194" s="63"/>
      <c r="X194" s="63"/>
      <c r="Y194" s="63"/>
    </row>
    <row r="195" ht="22.5" customHeight="1">
      <c r="A195" s="52" t="s">
        <v>23</v>
      </c>
      <c r="B195" s="54" t="s">
        <v>316</v>
      </c>
      <c r="C195" s="54" t="s">
        <v>316</v>
      </c>
      <c r="D195" s="56" t="s">
        <v>80</v>
      </c>
      <c r="E195" s="56" t="s">
        <v>128</v>
      </c>
      <c r="F195" s="56" t="s">
        <v>17</v>
      </c>
      <c r="G195" s="56">
        <v>1.0</v>
      </c>
      <c r="H195" s="60">
        <v>46244.0</v>
      </c>
      <c r="I195" s="60">
        <v>46246.0</v>
      </c>
      <c r="J195" s="56" t="s">
        <v>39</v>
      </c>
      <c r="K195" s="56" t="s">
        <v>39</v>
      </c>
      <c r="L195" s="61">
        <v>2561.0</v>
      </c>
      <c r="M195" s="62"/>
      <c r="N195" s="62"/>
      <c r="O195" s="63"/>
      <c r="P195" s="63"/>
      <c r="Q195" s="63"/>
      <c r="R195" s="63"/>
      <c r="S195" s="63"/>
      <c r="T195" s="63"/>
      <c r="U195" s="63"/>
      <c r="V195" s="63"/>
      <c r="W195" s="63"/>
      <c r="X195" s="63"/>
      <c r="Y195" s="63"/>
    </row>
    <row r="196" ht="22.5" customHeight="1">
      <c r="A196" s="52" t="s">
        <v>23</v>
      </c>
      <c r="B196" s="54" t="s">
        <v>317</v>
      </c>
      <c r="C196" s="54" t="s">
        <v>317</v>
      </c>
      <c r="D196" s="56" t="s">
        <v>80</v>
      </c>
      <c r="E196" s="56" t="s">
        <v>299</v>
      </c>
      <c r="F196" s="56" t="s">
        <v>17</v>
      </c>
      <c r="G196" s="56">
        <v>2.0</v>
      </c>
      <c r="H196" s="60">
        <v>46247.0</v>
      </c>
      <c r="I196" s="60">
        <v>46249.0</v>
      </c>
      <c r="J196" s="56" t="s">
        <v>60</v>
      </c>
      <c r="K196" s="56" t="s">
        <v>60</v>
      </c>
      <c r="L196" s="61">
        <v>2696.0</v>
      </c>
      <c r="M196" s="62"/>
      <c r="N196" s="62"/>
      <c r="O196" s="63"/>
      <c r="P196" s="63"/>
      <c r="Q196" s="63"/>
      <c r="R196" s="63"/>
      <c r="S196" s="63"/>
      <c r="T196" s="63"/>
      <c r="U196" s="63"/>
      <c r="V196" s="63"/>
      <c r="W196" s="63"/>
      <c r="X196" s="63"/>
      <c r="Y196" s="63"/>
    </row>
    <row r="197" ht="22.5" customHeight="1">
      <c r="A197" s="32" t="s">
        <v>19</v>
      </c>
      <c r="B197" s="34" t="s">
        <v>129</v>
      </c>
      <c r="C197" s="34" t="s">
        <v>129</v>
      </c>
      <c r="D197" s="37" t="s">
        <v>80</v>
      </c>
      <c r="E197" s="37" t="s">
        <v>296</v>
      </c>
      <c r="F197" s="37" t="s">
        <v>17</v>
      </c>
      <c r="G197" s="37">
        <v>3.0</v>
      </c>
      <c r="H197" s="41">
        <v>46235.0</v>
      </c>
      <c r="I197" s="41">
        <v>46249.0</v>
      </c>
      <c r="J197" s="37" t="s">
        <v>18</v>
      </c>
      <c r="K197" s="37" t="s">
        <v>18</v>
      </c>
      <c r="L197" s="45">
        <v>0.0</v>
      </c>
      <c r="M197" s="46"/>
      <c r="N197" s="48"/>
      <c r="O197" s="63"/>
      <c r="P197" s="63"/>
      <c r="Q197" s="63"/>
      <c r="R197" s="63"/>
      <c r="S197" s="63"/>
      <c r="T197" s="63"/>
      <c r="U197" s="63"/>
      <c r="V197" s="63"/>
      <c r="W197" s="63"/>
      <c r="X197" s="63"/>
      <c r="Y197" s="63"/>
    </row>
    <row r="198" ht="22.5" customHeight="1">
      <c r="A198" s="52" t="s">
        <v>23</v>
      </c>
      <c r="B198" s="54" t="s">
        <v>318</v>
      </c>
      <c r="C198" s="54" t="s">
        <v>318</v>
      </c>
      <c r="D198" s="56" t="s">
        <v>80</v>
      </c>
      <c r="E198" s="56" t="s">
        <v>296</v>
      </c>
      <c r="F198" s="56" t="s">
        <v>17</v>
      </c>
      <c r="G198" s="56">
        <v>3.0</v>
      </c>
      <c r="H198" s="60">
        <v>46235.0</v>
      </c>
      <c r="I198" s="60">
        <v>46240.0</v>
      </c>
      <c r="J198" s="56" t="s">
        <v>22</v>
      </c>
      <c r="K198" s="56" t="s">
        <v>22</v>
      </c>
      <c r="L198" s="61">
        <v>2952.0</v>
      </c>
      <c r="M198" s="62"/>
      <c r="N198" s="62"/>
      <c r="O198" s="63"/>
      <c r="P198" s="63"/>
      <c r="Q198" s="63"/>
      <c r="R198" s="63"/>
      <c r="S198" s="63"/>
      <c r="T198" s="63"/>
      <c r="U198" s="63"/>
      <c r="V198" s="63"/>
      <c r="W198" s="63"/>
      <c r="X198" s="63"/>
      <c r="Y198" s="63"/>
    </row>
    <row r="199" ht="22.5" customHeight="1">
      <c r="A199" s="52" t="s">
        <v>23</v>
      </c>
      <c r="B199" s="54" t="s">
        <v>319</v>
      </c>
      <c r="C199" s="54" t="s">
        <v>319</v>
      </c>
      <c r="D199" s="56" t="s">
        <v>80</v>
      </c>
      <c r="E199" s="56" t="s">
        <v>299</v>
      </c>
      <c r="F199" s="56" t="s">
        <v>17</v>
      </c>
      <c r="G199" s="56">
        <v>3.0</v>
      </c>
      <c r="H199" s="60">
        <v>46235.0</v>
      </c>
      <c r="I199" s="60">
        <v>46240.0</v>
      </c>
      <c r="J199" s="56" t="s">
        <v>22</v>
      </c>
      <c r="K199" s="56" t="s">
        <v>22</v>
      </c>
      <c r="L199" s="61">
        <v>2696.0</v>
      </c>
      <c r="M199" s="62"/>
      <c r="N199" s="62"/>
    </row>
    <row r="200" ht="22.5" customHeight="1">
      <c r="A200" s="52" t="s">
        <v>23</v>
      </c>
      <c r="B200" s="54" t="s">
        <v>320</v>
      </c>
      <c r="C200" s="54" t="s">
        <v>320</v>
      </c>
      <c r="D200" s="56" t="s">
        <v>80</v>
      </c>
      <c r="E200" s="56" t="s">
        <v>128</v>
      </c>
      <c r="F200" s="56" t="s">
        <v>17</v>
      </c>
      <c r="G200" s="56">
        <v>3.0</v>
      </c>
      <c r="H200" s="60">
        <v>46235.0</v>
      </c>
      <c r="I200" s="60">
        <v>46240.0</v>
      </c>
      <c r="J200" s="56" t="s">
        <v>22</v>
      </c>
      <c r="K200" s="56" t="s">
        <v>22</v>
      </c>
      <c r="L200" s="61">
        <v>2561.0</v>
      </c>
      <c r="M200" s="62"/>
      <c r="N200" s="62"/>
    </row>
    <row r="201" ht="22.5" customHeight="1">
      <c r="A201" s="52" t="s">
        <v>23</v>
      </c>
      <c r="B201" s="54" t="s">
        <v>322</v>
      </c>
      <c r="C201" s="54" t="s">
        <v>322</v>
      </c>
      <c r="D201" s="56" t="s">
        <v>80</v>
      </c>
      <c r="E201" s="56" t="s">
        <v>296</v>
      </c>
      <c r="F201" s="56" t="s">
        <v>17</v>
      </c>
      <c r="G201" s="56">
        <v>3.0</v>
      </c>
      <c r="H201" s="60">
        <v>46241.0</v>
      </c>
      <c r="I201" s="60">
        <v>46243.0</v>
      </c>
      <c r="J201" s="56" t="s">
        <v>26</v>
      </c>
      <c r="K201" s="56" t="s">
        <v>26</v>
      </c>
      <c r="L201" s="61">
        <v>2952.0</v>
      </c>
      <c r="M201" s="62"/>
      <c r="N201" s="62"/>
      <c r="O201" s="63"/>
      <c r="P201" s="63"/>
      <c r="Q201" s="63"/>
      <c r="R201" s="63"/>
      <c r="S201" s="63"/>
      <c r="T201" s="63"/>
      <c r="U201" s="63"/>
      <c r="V201" s="63"/>
      <c r="W201" s="63"/>
      <c r="X201" s="63"/>
      <c r="Y201" s="63"/>
    </row>
    <row r="202" ht="22.5" customHeight="1">
      <c r="A202" s="52" t="s">
        <v>23</v>
      </c>
      <c r="B202" s="54" t="s">
        <v>323</v>
      </c>
      <c r="C202" s="54" t="s">
        <v>323</v>
      </c>
      <c r="D202" s="56" t="s">
        <v>80</v>
      </c>
      <c r="E202" s="56" t="s">
        <v>296</v>
      </c>
      <c r="F202" s="56" t="s">
        <v>17</v>
      </c>
      <c r="G202" s="56">
        <v>1.0</v>
      </c>
      <c r="H202" s="60">
        <v>46244.0</v>
      </c>
      <c r="I202" s="60">
        <v>46246.0</v>
      </c>
      <c r="J202" s="56" t="s">
        <v>39</v>
      </c>
      <c r="K202" s="56" t="s">
        <v>39</v>
      </c>
      <c r="L202" s="61">
        <v>2952.0</v>
      </c>
      <c r="M202" s="62"/>
      <c r="N202" s="62"/>
      <c r="O202" s="63"/>
      <c r="P202" s="63"/>
      <c r="Q202" s="63"/>
      <c r="R202" s="63"/>
      <c r="S202" s="63"/>
      <c r="T202" s="63"/>
      <c r="U202" s="63"/>
      <c r="V202" s="63"/>
      <c r="W202" s="63"/>
      <c r="X202" s="63"/>
      <c r="Y202" s="63"/>
    </row>
    <row r="203" ht="22.5" customHeight="1">
      <c r="A203" s="52" t="s">
        <v>23</v>
      </c>
      <c r="B203" s="54" t="s">
        <v>324</v>
      </c>
      <c r="C203" s="54" t="s">
        <v>324</v>
      </c>
      <c r="D203" s="56" t="s">
        <v>80</v>
      </c>
      <c r="E203" s="56" t="s">
        <v>299</v>
      </c>
      <c r="F203" s="56" t="s">
        <v>17</v>
      </c>
      <c r="G203" s="56">
        <v>3.0</v>
      </c>
      <c r="H203" s="60">
        <v>46241.0</v>
      </c>
      <c r="I203" s="60">
        <v>46243.0</v>
      </c>
      <c r="J203" s="56" t="s">
        <v>26</v>
      </c>
      <c r="K203" s="56" t="s">
        <v>26</v>
      </c>
      <c r="L203" s="61">
        <v>2696.0</v>
      </c>
      <c r="M203" s="62"/>
      <c r="N203" s="62"/>
      <c r="O203" s="63"/>
      <c r="P203" s="63"/>
      <c r="Q203" s="63"/>
      <c r="R203" s="63"/>
      <c r="S203" s="63"/>
      <c r="T203" s="63"/>
      <c r="U203" s="63"/>
      <c r="V203" s="63"/>
      <c r="W203" s="63"/>
      <c r="X203" s="63"/>
      <c r="Y203" s="63"/>
    </row>
    <row r="204" ht="22.5" customHeight="1">
      <c r="A204" s="52" t="s">
        <v>23</v>
      </c>
      <c r="B204" s="54" t="s">
        <v>325</v>
      </c>
      <c r="C204" s="54" t="s">
        <v>325</v>
      </c>
      <c r="D204" s="56" t="s">
        <v>80</v>
      </c>
      <c r="E204" s="56" t="s">
        <v>299</v>
      </c>
      <c r="F204" s="56" t="s">
        <v>17</v>
      </c>
      <c r="G204" s="56">
        <v>1.0</v>
      </c>
      <c r="H204" s="60">
        <v>46244.0</v>
      </c>
      <c r="I204" s="60">
        <v>46246.0</v>
      </c>
      <c r="J204" s="56" t="s">
        <v>39</v>
      </c>
      <c r="K204" s="56" t="s">
        <v>39</v>
      </c>
      <c r="L204" s="61">
        <v>2696.0</v>
      </c>
      <c r="M204" s="62"/>
      <c r="N204" s="62"/>
      <c r="O204" s="63"/>
      <c r="P204" s="63"/>
      <c r="Q204" s="63"/>
      <c r="R204" s="63"/>
      <c r="S204" s="63"/>
      <c r="T204" s="63"/>
      <c r="U204" s="63"/>
      <c r="V204" s="63"/>
      <c r="W204" s="63"/>
      <c r="X204" s="63"/>
      <c r="Y204" s="63"/>
    </row>
    <row r="205" ht="22.5" customHeight="1">
      <c r="A205" s="52" t="s">
        <v>23</v>
      </c>
      <c r="B205" s="54" t="s">
        <v>326</v>
      </c>
      <c r="C205" s="54" t="s">
        <v>326</v>
      </c>
      <c r="D205" s="56" t="s">
        <v>80</v>
      </c>
      <c r="E205" s="56" t="s">
        <v>128</v>
      </c>
      <c r="F205" s="56" t="s">
        <v>17</v>
      </c>
      <c r="G205" s="56">
        <v>3.0</v>
      </c>
      <c r="H205" s="60">
        <v>46241.0</v>
      </c>
      <c r="I205" s="60">
        <v>46243.0</v>
      </c>
      <c r="J205" s="56" t="s">
        <v>26</v>
      </c>
      <c r="K205" s="56" t="s">
        <v>26</v>
      </c>
      <c r="L205" s="61">
        <v>2561.0</v>
      </c>
      <c r="M205" s="62"/>
      <c r="N205" s="62"/>
      <c r="O205" s="63"/>
      <c r="P205" s="63"/>
      <c r="Q205" s="63"/>
      <c r="R205" s="63"/>
      <c r="S205" s="63"/>
      <c r="T205" s="63"/>
      <c r="U205" s="63"/>
      <c r="V205" s="63"/>
      <c r="W205" s="63"/>
      <c r="X205" s="63"/>
      <c r="Y205" s="63"/>
    </row>
    <row r="206" ht="22.5" customHeight="1">
      <c r="A206" s="52" t="s">
        <v>23</v>
      </c>
      <c r="B206" s="54" t="s">
        <v>327</v>
      </c>
      <c r="C206" s="54" t="s">
        <v>327</v>
      </c>
      <c r="D206" s="56" t="s">
        <v>80</v>
      </c>
      <c r="E206" s="56" t="s">
        <v>128</v>
      </c>
      <c r="F206" s="56" t="s">
        <v>17</v>
      </c>
      <c r="G206" s="56">
        <v>1.0</v>
      </c>
      <c r="H206" s="60">
        <v>46244.0</v>
      </c>
      <c r="I206" s="60">
        <v>46246.0</v>
      </c>
      <c r="J206" s="56" t="s">
        <v>39</v>
      </c>
      <c r="K206" s="56" t="s">
        <v>39</v>
      </c>
      <c r="L206" s="61">
        <v>2561.0</v>
      </c>
      <c r="M206" s="62"/>
      <c r="N206" s="62"/>
      <c r="O206" s="63"/>
      <c r="P206" s="63"/>
      <c r="Q206" s="63"/>
      <c r="R206" s="63"/>
      <c r="S206" s="63"/>
      <c r="T206" s="63"/>
      <c r="U206" s="63"/>
      <c r="V206" s="63"/>
      <c r="W206" s="63"/>
      <c r="X206" s="63"/>
      <c r="Y206" s="63"/>
    </row>
    <row r="207" ht="22.5" customHeight="1">
      <c r="A207" s="52" t="s">
        <v>23</v>
      </c>
      <c r="B207" s="54" t="s">
        <v>328</v>
      </c>
      <c r="C207" s="54" t="s">
        <v>328</v>
      </c>
      <c r="D207" s="56" t="s">
        <v>80</v>
      </c>
      <c r="E207" s="56" t="s">
        <v>296</v>
      </c>
      <c r="F207" s="56" t="s">
        <v>17</v>
      </c>
      <c r="G207" s="56">
        <v>2.0</v>
      </c>
      <c r="H207" s="60">
        <v>46247.0</v>
      </c>
      <c r="I207" s="60">
        <v>46249.0</v>
      </c>
      <c r="J207" s="56" t="s">
        <v>60</v>
      </c>
      <c r="K207" s="56" t="s">
        <v>60</v>
      </c>
      <c r="L207" s="61">
        <v>2952.0</v>
      </c>
      <c r="M207" s="62"/>
      <c r="N207" s="62"/>
      <c r="O207" s="63"/>
      <c r="P207" s="63"/>
      <c r="Q207" s="63"/>
      <c r="R207" s="63"/>
      <c r="S207" s="63"/>
      <c r="T207" s="63"/>
      <c r="U207" s="63"/>
      <c r="V207" s="63"/>
      <c r="W207" s="63"/>
      <c r="X207" s="63"/>
      <c r="Y207" s="63"/>
    </row>
    <row r="208" ht="22.5" customHeight="1">
      <c r="A208" s="32" t="s">
        <v>19</v>
      </c>
      <c r="B208" s="34" t="s">
        <v>141</v>
      </c>
      <c r="C208" s="34" t="s">
        <v>141</v>
      </c>
      <c r="D208" s="37" t="s">
        <v>80</v>
      </c>
      <c r="E208" s="37" t="s">
        <v>296</v>
      </c>
      <c r="F208" s="37" t="s">
        <v>17</v>
      </c>
      <c r="G208" s="37">
        <v>5.0</v>
      </c>
      <c r="H208" s="41">
        <v>46235.0</v>
      </c>
      <c r="I208" s="41">
        <v>46249.0</v>
      </c>
      <c r="J208" s="37" t="s">
        <v>18</v>
      </c>
      <c r="K208" s="37" t="s">
        <v>18</v>
      </c>
      <c r="L208" s="45">
        <v>0.0</v>
      </c>
      <c r="M208" s="46"/>
      <c r="N208" s="48"/>
      <c r="O208" s="63"/>
      <c r="P208" s="63"/>
      <c r="Q208" s="63"/>
      <c r="R208" s="63"/>
      <c r="S208" s="63"/>
      <c r="T208" s="63"/>
      <c r="U208" s="63"/>
      <c r="V208" s="63"/>
      <c r="W208" s="63"/>
      <c r="X208" s="63"/>
      <c r="Y208" s="63"/>
    </row>
    <row r="209" ht="22.5" customHeight="1">
      <c r="A209" s="52" t="s">
        <v>23</v>
      </c>
      <c r="B209" s="54" t="s">
        <v>329</v>
      </c>
      <c r="C209" s="54" t="s">
        <v>329</v>
      </c>
      <c r="D209" s="56" t="s">
        <v>80</v>
      </c>
      <c r="E209" s="56" t="s">
        <v>296</v>
      </c>
      <c r="F209" s="56" t="s">
        <v>17</v>
      </c>
      <c r="G209" s="56">
        <v>3.0</v>
      </c>
      <c r="H209" s="60">
        <v>46235.0</v>
      </c>
      <c r="I209" s="60">
        <v>46240.0</v>
      </c>
      <c r="J209" s="56" t="s">
        <v>22</v>
      </c>
      <c r="K209" s="56" t="s">
        <v>22</v>
      </c>
      <c r="L209" s="61">
        <v>2952.0</v>
      </c>
      <c r="M209" s="62"/>
      <c r="N209" s="62"/>
      <c r="O209" s="63"/>
      <c r="P209" s="63"/>
      <c r="Q209" s="63"/>
      <c r="R209" s="63"/>
      <c r="S209" s="63"/>
      <c r="T209" s="63"/>
      <c r="U209" s="63"/>
      <c r="V209" s="63"/>
      <c r="W209" s="63"/>
      <c r="X209" s="63"/>
      <c r="Y209" s="63"/>
    </row>
    <row r="210" ht="22.5" customHeight="1">
      <c r="A210" s="52" t="s">
        <v>23</v>
      </c>
      <c r="B210" s="54" t="s">
        <v>331</v>
      </c>
      <c r="C210" s="54" t="s">
        <v>331</v>
      </c>
      <c r="D210" s="56" t="s">
        <v>80</v>
      </c>
      <c r="E210" s="56" t="s">
        <v>299</v>
      </c>
      <c r="F210" s="56" t="s">
        <v>17</v>
      </c>
      <c r="G210" s="56">
        <v>3.0</v>
      </c>
      <c r="H210" s="60">
        <v>46235.0</v>
      </c>
      <c r="I210" s="60">
        <v>46240.0</v>
      </c>
      <c r="J210" s="56" t="s">
        <v>22</v>
      </c>
      <c r="K210" s="56" t="s">
        <v>22</v>
      </c>
      <c r="L210" s="61">
        <v>2696.0</v>
      </c>
      <c r="M210" s="62"/>
      <c r="N210" s="62"/>
    </row>
    <row r="211" ht="22.5" customHeight="1">
      <c r="A211" s="52" t="s">
        <v>23</v>
      </c>
      <c r="B211" s="54" t="s">
        <v>332</v>
      </c>
      <c r="C211" s="54" t="s">
        <v>332</v>
      </c>
      <c r="D211" s="56" t="s">
        <v>80</v>
      </c>
      <c r="E211" s="56" t="s">
        <v>128</v>
      </c>
      <c r="F211" s="56" t="s">
        <v>17</v>
      </c>
      <c r="G211" s="56">
        <v>3.0</v>
      </c>
      <c r="H211" s="60">
        <v>46235.0</v>
      </c>
      <c r="I211" s="60">
        <v>46240.0</v>
      </c>
      <c r="J211" s="56" t="s">
        <v>22</v>
      </c>
      <c r="K211" s="56" t="s">
        <v>22</v>
      </c>
      <c r="L211" s="61">
        <v>2561.0</v>
      </c>
      <c r="M211" s="62"/>
      <c r="N211" s="62"/>
    </row>
    <row r="212" ht="22.5" customHeight="1">
      <c r="A212" s="52" t="s">
        <v>23</v>
      </c>
      <c r="B212" s="54" t="s">
        <v>333</v>
      </c>
      <c r="C212" s="54" t="s">
        <v>333</v>
      </c>
      <c r="D212" s="56" t="s">
        <v>80</v>
      </c>
      <c r="E212" s="56" t="s">
        <v>296</v>
      </c>
      <c r="F212" s="56" t="s">
        <v>17</v>
      </c>
      <c r="G212" s="56">
        <v>3.0</v>
      </c>
      <c r="H212" s="60">
        <v>46241.0</v>
      </c>
      <c r="I212" s="60">
        <v>46243.0</v>
      </c>
      <c r="J212" s="56" t="s">
        <v>26</v>
      </c>
      <c r="K212" s="56" t="s">
        <v>26</v>
      </c>
      <c r="L212" s="61">
        <v>2952.0</v>
      </c>
      <c r="M212" s="62"/>
      <c r="N212" s="62"/>
    </row>
    <row r="213" ht="22.5" customHeight="1">
      <c r="A213" s="52" t="s">
        <v>23</v>
      </c>
      <c r="B213" s="54" t="s">
        <v>334</v>
      </c>
      <c r="C213" s="54" t="s">
        <v>334</v>
      </c>
      <c r="D213" s="56" t="s">
        <v>80</v>
      </c>
      <c r="E213" s="56" t="s">
        <v>296</v>
      </c>
      <c r="F213" s="56" t="s">
        <v>17</v>
      </c>
      <c r="G213" s="56">
        <v>1.0</v>
      </c>
      <c r="H213" s="60">
        <v>46244.0</v>
      </c>
      <c r="I213" s="60">
        <v>46246.0</v>
      </c>
      <c r="J213" s="56" t="s">
        <v>39</v>
      </c>
      <c r="K213" s="56" t="s">
        <v>39</v>
      </c>
      <c r="L213" s="61">
        <v>2952.0</v>
      </c>
      <c r="M213" s="62"/>
      <c r="N213" s="62"/>
    </row>
    <row r="214" ht="22.5" customHeight="1">
      <c r="A214" s="52" t="s">
        <v>23</v>
      </c>
      <c r="B214" s="54" t="s">
        <v>335</v>
      </c>
      <c r="C214" s="54" t="s">
        <v>335</v>
      </c>
      <c r="D214" s="56" t="s">
        <v>80</v>
      </c>
      <c r="E214" s="56" t="s">
        <v>299</v>
      </c>
      <c r="F214" s="56" t="s">
        <v>17</v>
      </c>
      <c r="G214" s="56">
        <v>3.0</v>
      </c>
      <c r="H214" s="60">
        <v>46241.0</v>
      </c>
      <c r="I214" s="60">
        <v>46243.0</v>
      </c>
      <c r="J214" s="56" t="s">
        <v>26</v>
      </c>
      <c r="K214" s="56" t="s">
        <v>26</v>
      </c>
      <c r="L214" s="61">
        <v>2696.0</v>
      </c>
      <c r="M214" s="62"/>
      <c r="N214" s="62"/>
    </row>
    <row r="215" ht="22.5" customHeight="1">
      <c r="A215" s="52" t="s">
        <v>23</v>
      </c>
      <c r="B215" s="54" t="s">
        <v>336</v>
      </c>
      <c r="C215" s="54" t="s">
        <v>336</v>
      </c>
      <c r="D215" s="56" t="s">
        <v>80</v>
      </c>
      <c r="E215" s="56" t="s">
        <v>299</v>
      </c>
      <c r="F215" s="56" t="s">
        <v>17</v>
      </c>
      <c r="G215" s="56">
        <v>1.0</v>
      </c>
      <c r="H215" s="60">
        <v>46244.0</v>
      </c>
      <c r="I215" s="60">
        <v>46246.0</v>
      </c>
      <c r="J215" s="56" t="s">
        <v>39</v>
      </c>
      <c r="K215" s="56" t="s">
        <v>39</v>
      </c>
      <c r="L215" s="61">
        <v>2696.0</v>
      </c>
      <c r="M215" s="62"/>
      <c r="N215" s="62"/>
    </row>
    <row r="216" ht="22.5" customHeight="1">
      <c r="A216" s="52" t="s">
        <v>23</v>
      </c>
      <c r="B216" s="54" t="s">
        <v>337</v>
      </c>
      <c r="C216" s="54" t="s">
        <v>337</v>
      </c>
      <c r="D216" s="56" t="s">
        <v>80</v>
      </c>
      <c r="E216" s="56" t="s">
        <v>128</v>
      </c>
      <c r="F216" s="56" t="s">
        <v>17</v>
      </c>
      <c r="G216" s="56">
        <v>3.0</v>
      </c>
      <c r="H216" s="60">
        <v>46241.0</v>
      </c>
      <c r="I216" s="60">
        <v>46243.0</v>
      </c>
      <c r="J216" s="56" t="s">
        <v>26</v>
      </c>
      <c r="K216" s="56" t="s">
        <v>26</v>
      </c>
      <c r="L216" s="61">
        <v>2561.0</v>
      </c>
      <c r="M216" s="62"/>
      <c r="N216" s="62"/>
    </row>
    <row r="217" ht="22.5" customHeight="1">
      <c r="A217" s="52" t="s">
        <v>23</v>
      </c>
      <c r="B217" s="54" t="s">
        <v>338</v>
      </c>
      <c r="C217" s="54" t="s">
        <v>338</v>
      </c>
      <c r="D217" s="56" t="s">
        <v>80</v>
      </c>
      <c r="E217" s="56" t="s">
        <v>128</v>
      </c>
      <c r="F217" s="56" t="s">
        <v>17</v>
      </c>
      <c r="G217" s="56">
        <v>1.0</v>
      </c>
      <c r="H217" s="60">
        <v>46244.0</v>
      </c>
      <c r="I217" s="60">
        <v>46246.0</v>
      </c>
      <c r="J217" s="56" t="s">
        <v>39</v>
      </c>
      <c r="K217" s="56" t="s">
        <v>39</v>
      </c>
      <c r="L217" s="61">
        <v>2561.0</v>
      </c>
      <c r="M217" s="62"/>
      <c r="N217" s="62"/>
    </row>
    <row r="218" ht="22.5" customHeight="1">
      <c r="A218" s="52" t="s">
        <v>23</v>
      </c>
      <c r="B218" s="54" t="s">
        <v>339</v>
      </c>
      <c r="C218" s="54" t="s">
        <v>339</v>
      </c>
      <c r="D218" s="56" t="s">
        <v>80</v>
      </c>
      <c r="E218" s="56" t="s">
        <v>299</v>
      </c>
      <c r="F218" s="56" t="s">
        <v>17</v>
      </c>
      <c r="G218" s="56">
        <v>2.0</v>
      </c>
      <c r="H218" s="60">
        <v>46247.0</v>
      </c>
      <c r="I218" s="60">
        <v>46249.0</v>
      </c>
      <c r="J218" s="56" t="s">
        <v>60</v>
      </c>
      <c r="K218" s="56" t="s">
        <v>60</v>
      </c>
      <c r="L218" s="61">
        <v>2696.0</v>
      </c>
      <c r="M218" s="62"/>
      <c r="N218" s="62"/>
    </row>
    <row r="219" ht="22.5" customHeight="1">
      <c r="A219" s="32" t="s">
        <v>19</v>
      </c>
      <c r="B219" s="34" t="s">
        <v>148</v>
      </c>
      <c r="C219" s="34" t="s">
        <v>148</v>
      </c>
      <c r="D219" s="37" t="s">
        <v>16</v>
      </c>
      <c r="E219" s="37" t="s">
        <v>296</v>
      </c>
      <c r="F219" s="37" t="s">
        <v>17</v>
      </c>
      <c r="G219" s="37">
        <v>8.0</v>
      </c>
      <c r="H219" s="41">
        <v>46235.0</v>
      </c>
      <c r="I219" s="41">
        <v>46249.0</v>
      </c>
      <c r="J219" s="37" t="s">
        <v>18</v>
      </c>
      <c r="K219" s="37" t="s">
        <v>18</v>
      </c>
      <c r="L219" s="45">
        <v>0.0</v>
      </c>
      <c r="M219" s="46"/>
      <c r="N219" s="48"/>
    </row>
    <row r="220" ht="22.5" customHeight="1">
      <c r="A220" s="52" t="s">
        <v>23</v>
      </c>
      <c r="B220" s="54" t="s">
        <v>340</v>
      </c>
      <c r="C220" s="54" t="s">
        <v>340</v>
      </c>
      <c r="D220" s="56" t="s">
        <v>16</v>
      </c>
      <c r="E220" s="56" t="s">
        <v>296</v>
      </c>
      <c r="F220" s="56" t="s">
        <v>17</v>
      </c>
      <c r="G220" s="56">
        <v>3.0</v>
      </c>
      <c r="H220" s="60">
        <v>46235.0</v>
      </c>
      <c r="I220" s="60">
        <v>46240.0</v>
      </c>
      <c r="J220" s="56" t="s">
        <v>22</v>
      </c>
      <c r="K220" s="56" t="s">
        <v>22</v>
      </c>
      <c r="L220" s="61">
        <v>2952.0</v>
      </c>
      <c r="M220" s="62"/>
      <c r="N220" s="62"/>
    </row>
    <row r="221" ht="22.5" customHeight="1">
      <c r="A221" s="52" t="s">
        <v>23</v>
      </c>
      <c r="B221" s="54" t="s">
        <v>341</v>
      </c>
      <c r="C221" s="54" t="s">
        <v>341</v>
      </c>
      <c r="D221" s="56" t="s">
        <v>16</v>
      </c>
      <c r="E221" s="56" t="s">
        <v>176</v>
      </c>
      <c r="F221" s="56" t="s">
        <v>17</v>
      </c>
      <c r="G221" s="56">
        <v>3.0</v>
      </c>
      <c r="H221" s="60">
        <v>46235.0</v>
      </c>
      <c r="I221" s="60">
        <v>46240.0</v>
      </c>
      <c r="J221" s="56" t="s">
        <v>22</v>
      </c>
      <c r="K221" s="56" t="s">
        <v>22</v>
      </c>
      <c r="L221" s="61">
        <v>2149.0</v>
      </c>
      <c r="M221" s="62"/>
      <c r="N221" s="62"/>
    </row>
    <row r="222" ht="22.5" customHeight="1">
      <c r="A222" s="52" t="s">
        <v>23</v>
      </c>
      <c r="B222" s="54" t="s">
        <v>342</v>
      </c>
      <c r="C222" s="54" t="s">
        <v>342</v>
      </c>
      <c r="D222" s="56" t="s">
        <v>16</v>
      </c>
      <c r="E222" s="56" t="s">
        <v>128</v>
      </c>
      <c r="F222" s="56" t="s">
        <v>17</v>
      </c>
      <c r="G222" s="56">
        <v>3.0</v>
      </c>
      <c r="H222" s="60">
        <v>46235.0</v>
      </c>
      <c r="I222" s="60">
        <v>46240.0</v>
      </c>
      <c r="J222" s="56" t="s">
        <v>22</v>
      </c>
      <c r="K222" s="56" t="s">
        <v>22</v>
      </c>
      <c r="L222" s="61">
        <v>2561.0</v>
      </c>
      <c r="M222" s="62"/>
      <c r="N222" s="62"/>
    </row>
    <row r="223" ht="22.5" customHeight="1">
      <c r="A223" s="52" t="s">
        <v>23</v>
      </c>
      <c r="B223" s="54" t="s">
        <v>343</v>
      </c>
      <c r="C223" s="54" t="s">
        <v>343</v>
      </c>
      <c r="D223" s="56" t="s">
        <v>16</v>
      </c>
      <c r="E223" s="56" t="s">
        <v>296</v>
      </c>
      <c r="F223" s="56" t="s">
        <v>17</v>
      </c>
      <c r="G223" s="56">
        <v>3.0</v>
      </c>
      <c r="H223" s="60">
        <v>46241.0</v>
      </c>
      <c r="I223" s="60">
        <v>46243.0</v>
      </c>
      <c r="J223" s="56" t="s">
        <v>26</v>
      </c>
      <c r="K223" s="56" t="s">
        <v>26</v>
      </c>
      <c r="L223" s="61">
        <v>2952.0</v>
      </c>
      <c r="M223" s="62"/>
      <c r="N223" s="62"/>
    </row>
    <row r="224" ht="22.5" customHeight="1">
      <c r="A224" s="52" t="s">
        <v>23</v>
      </c>
      <c r="B224" s="54" t="s">
        <v>345</v>
      </c>
      <c r="C224" s="54" t="s">
        <v>345</v>
      </c>
      <c r="D224" s="56" t="s">
        <v>16</v>
      </c>
      <c r="E224" s="56" t="s">
        <v>296</v>
      </c>
      <c r="F224" s="56" t="s">
        <v>17</v>
      </c>
      <c r="G224" s="56">
        <v>1.0</v>
      </c>
      <c r="H224" s="60">
        <v>46244.0</v>
      </c>
      <c r="I224" s="60">
        <v>46246.0</v>
      </c>
      <c r="J224" s="56" t="s">
        <v>39</v>
      </c>
      <c r="K224" s="56" t="s">
        <v>39</v>
      </c>
      <c r="L224" s="61">
        <v>2952.0</v>
      </c>
      <c r="M224" s="62"/>
      <c r="N224" s="62"/>
    </row>
    <row r="225" ht="22.5" customHeight="1">
      <c r="A225" s="52" t="s">
        <v>23</v>
      </c>
      <c r="B225" s="54" t="s">
        <v>346</v>
      </c>
      <c r="C225" s="54" t="s">
        <v>346</v>
      </c>
      <c r="D225" s="56" t="s">
        <v>16</v>
      </c>
      <c r="E225" s="56" t="s">
        <v>176</v>
      </c>
      <c r="F225" s="56" t="s">
        <v>17</v>
      </c>
      <c r="G225" s="56">
        <v>3.0</v>
      </c>
      <c r="H225" s="60">
        <v>46241.0</v>
      </c>
      <c r="I225" s="60">
        <v>46243.0</v>
      </c>
      <c r="J225" s="56" t="s">
        <v>26</v>
      </c>
      <c r="K225" s="56" t="s">
        <v>26</v>
      </c>
      <c r="L225" s="61">
        <v>2149.0</v>
      </c>
      <c r="M225" s="62"/>
      <c r="N225" s="62"/>
    </row>
    <row r="226" ht="22.5" customHeight="1">
      <c r="A226" s="52" t="s">
        <v>23</v>
      </c>
      <c r="B226" s="54" t="s">
        <v>347</v>
      </c>
      <c r="C226" s="54" t="s">
        <v>347</v>
      </c>
      <c r="D226" s="56" t="s">
        <v>16</v>
      </c>
      <c r="E226" s="56" t="s">
        <v>176</v>
      </c>
      <c r="F226" s="56" t="s">
        <v>17</v>
      </c>
      <c r="G226" s="56">
        <v>1.0</v>
      </c>
      <c r="H226" s="60">
        <v>46244.0</v>
      </c>
      <c r="I226" s="60">
        <v>46246.0</v>
      </c>
      <c r="J226" s="56" t="s">
        <v>39</v>
      </c>
      <c r="K226" s="56" t="s">
        <v>39</v>
      </c>
      <c r="L226" s="61">
        <v>2149.0</v>
      </c>
      <c r="M226" s="62"/>
      <c r="N226" s="62"/>
    </row>
    <row r="227" ht="22.5" customHeight="1">
      <c r="A227" s="52" t="s">
        <v>23</v>
      </c>
      <c r="B227" s="54" t="s">
        <v>348</v>
      </c>
      <c r="C227" s="54" t="s">
        <v>348</v>
      </c>
      <c r="D227" s="56" t="s">
        <v>16</v>
      </c>
      <c r="E227" s="56" t="s">
        <v>128</v>
      </c>
      <c r="F227" s="56" t="s">
        <v>17</v>
      </c>
      <c r="G227" s="56">
        <v>3.0</v>
      </c>
      <c r="H227" s="60">
        <v>46241.0</v>
      </c>
      <c r="I227" s="60">
        <v>46243.0</v>
      </c>
      <c r="J227" s="56" t="s">
        <v>26</v>
      </c>
      <c r="K227" s="56" t="s">
        <v>26</v>
      </c>
      <c r="L227" s="61">
        <v>2561.0</v>
      </c>
      <c r="M227" s="62"/>
      <c r="N227" s="62"/>
    </row>
    <row r="228" ht="22.5" customHeight="1">
      <c r="A228" s="52" t="s">
        <v>23</v>
      </c>
      <c r="B228" s="54" t="s">
        <v>349</v>
      </c>
      <c r="C228" s="54" t="s">
        <v>349</v>
      </c>
      <c r="D228" s="56" t="s">
        <v>16</v>
      </c>
      <c r="E228" s="56" t="s">
        <v>128</v>
      </c>
      <c r="F228" s="56" t="s">
        <v>17</v>
      </c>
      <c r="G228" s="56">
        <v>1.0</v>
      </c>
      <c r="H228" s="60">
        <v>46244.0</v>
      </c>
      <c r="I228" s="60">
        <v>46246.0</v>
      </c>
      <c r="J228" s="56" t="s">
        <v>39</v>
      </c>
      <c r="K228" s="56" t="s">
        <v>39</v>
      </c>
      <c r="L228" s="61">
        <v>2561.0</v>
      </c>
      <c r="M228" s="62"/>
      <c r="N228" s="62"/>
    </row>
    <row r="229" ht="22.5" customHeight="1">
      <c r="A229" s="52" t="s">
        <v>23</v>
      </c>
      <c r="B229" s="54" t="s">
        <v>350</v>
      </c>
      <c r="C229" s="54" t="s">
        <v>350</v>
      </c>
      <c r="D229" s="56" t="s">
        <v>16</v>
      </c>
      <c r="E229" s="56" t="s">
        <v>128</v>
      </c>
      <c r="F229" s="56" t="s">
        <v>17</v>
      </c>
      <c r="G229" s="56">
        <v>2.0</v>
      </c>
      <c r="H229" s="60">
        <v>46247.0</v>
      </c>
      <c r="I229" s="60">
        <v>46249.0</v>
      </c>
      <c r="J229" s="56" t="s">
        <v>60</v>
      </c>
      <c r="K229" s="56" t="s">
        <v>60</v>
      </c>
      <c r="L229" s="61">
        <v>2561.0</v>
      </c>
      <c r="M229" s="62"/>
      <c r="N229" s="62"/>
    </row>
    <row r="230" ht="22.5" customHeight="1">
      <c r="A230" s="32" t="s">
        <v>19</v>
      </c>
      <c r="B230" s="34" t="s">
        <v>154</v>
      </c>
      <c r="C230" s="34" t="s">
        <v>154</v>
      </c>
      <c r="D230" s="37" t="s">
        <v>80</v>
      </c>
      <c r="E230" s="37" t="s">
        <v>17</v>
      </c>
      <c r="F230" s="37" t="s">
        <v>17</v>
      </c>
      <c r="G230" s="37">
        <v>8.0</v>
      </c>
      <c r="H230" s="41">
        <v>46235.0</v>
      </c>
      <c r="I230" s="41">
        <v>46249.0</v>
      </c>
      <c r="J230" s="37" t="s">
        <v>18</v>
      </c>
      <c r="K230" s="37" t="s">
        <v>18</v>
      </c>
      <c r="L230" s="45">
        <v>0.0</v>
      </c>
      <c r="M230" s="46"/>
      <c r="N230" s="48"/>
    </row>
    <row r="231" ht="22.5" customHeight="1">
      <c r="A231" s="92" t="s">
        <v>19</v>
      </c>
      <c r="B231" s="93" t="s">
        <v>160</v>
      </c>
      <c r="C231" s="93" t="s">
        <v>160</v>
      </c>
      <c r="D231" s="96" t="s">
        <v>16</v>
      </c>
      <c r="E231" s="96" t="s">
        <v>145</v>
      </c>
      <c r="F231" s="96" t="s">
        <v>17</v>
      </c>
      <c r="G231" s="96">
        <v>13.0</v>
      </c>
      <c r="H231" s="100">
        <v>46235.0</v>
      </c>
      <c r="I231" s="100">
        <v>46249.0</v>
      </c>
      <c r="J231" s="96" t="s">
        <v>18</v>
      </c>
      <c r="K231" s="96" t="s">
        <v>18</v>
      </c>
      <c r="L231" s="102">
        <v>0.0</v>
      </c>
      <c r="M231" s="103"/>
      <c r="N231" s="104"/>
    </row>
    <row r="232" ht="22.5" customHeight="1">
      <c r="A232" s="52" t="s">
        <v>23</v>
      </c>
      <c r="B232" s="54" t="s">
        <v>352</v>
      </c>
      <c r="C232" s="54" t="s">
        <v>352</v>
      </c>
      <c r="D232" s="56" t="s">
        <v>16</v>
      </c>
      <c r="E232" s="56" t="s">
        <v>145</v>
      </c>
      <c r="F232" s="56" t="s">
        <v>17</v>
      </c>
      <c r="G232" s="56">
        <v>5.0</v>
      </c>
      <c r="H232" s="60">
        <v>46235.0</v>
      </c>
      <c r="I232" s="60">
        <v>46240.0</v>
      </c>
      <c r="J232" s="56" t="s">
        <v>22</v>
      </c>
      <c r="K232" s="56" t="s">
        <v>22</v>
      </c>
      <c r="L232" s="61">
        <v>4614.0</v>
      </c>
      <c r="M232" s="62"/>
      <c r="N232" s="62"/>
    </row>
    <row r="233" ht="22.5" customHeight="1">
      <c r="A233" s="52" t="s">
        <v>23</v>
      </c>
      <c r="B233" s="54" t="s">
        <v>353</v>
      </c>
      <c r="C233" s="54" t="s">
        <v>353</v>
      </c>
      <c r="D233" s="56" t="s">
        <v>16</v>
      </c>
      <c r="E233" s="56" t="s">
        <v>354</v>
      </c>
      <c r="F233" s="56" t="s">
        <v>17</v>
      </c>
      <c r="G233" s="56">
        <v>5.0</v>
      </c>
      <c r="H233" s="60">
        <v>46235.0</v>
      </c>
      <c r="I233" s="60">
        <v>46240.0</v>
      </c>
      <c r="J233" s="56" t="s">
        <v>22</v>
      </c>
      <c r="K233" s="56" t="s">
        <v>22</v>
      </c>
      <c r="L233" s="61">
        <v>4429.0</v>
      </c>
      <c r="M233" s="62"/>
      <c r="N233" s="62"/>
    </row>
    <row r="234" ht="22.5" customHeight="1">
      <c r="A234" s="52" t="s">
        <v>23</v>
      </c>
      <c r="B234" s="54" t="s">
        <v>352</v>
      </c>
      <c r="C234" s="54" t="s">
        <v>352</v>
      </c>
      <c r="D234" s="56" t="s">
        <v>16</v>
      </c>
      <c r="E234" s="56" t="s">
        <v>176</v>
      </c>
      <c r="F234" s="56" t="s">
        <v>17</v>
      </c>
      <c r="G234" s="56">
        <v>5.0</v>
      </c>
      <c r="H234" s="60">
        <v>46235.0</v>
      </c>
      <c r="I234" s="60">
        <v>46240.0</v>
      </c>
      <c r="J234" s="56" t="s">
        <v>22</v>
      </c>
      <c r="K234" s="56" t="s">
        <v>22</v>
      </c>
      <c r="L234" s="61">
        <v>2149.0</v>
      </c>
      <c r="M234" s="62"/>
      <c r="N234" s="62"/>
    </row>
    <row r="235" ht="22.5" customHeight="1">
      <c r="A235" s="52" t="s">
        <v>23</v>
      </c>
      <c r="B235" s="54" t="s">
        <v>355</v>
      </c>
      <c r="C235" s="54" t="s">
        <v>355</v>
      </c>
      <c r="D235" s="56" t="s">
        <v>16</v>
      </c>
      <c r="E235" s="56" t="s">
        <v>128</v>
      </c>
      <c r="F235" s="56" t="s">
        <v>17</v>
      </c>
      <c r="G235" s="56">
        <v>5.0</v>
      </c>
      <c r="H235" s="60">
        <v>46235.0</v>
      </c>
      <c r="I235" s="60">
        <v>46240.0</v>
      </c>
      <c r="J235" s="56" t="s">
        <v>22</v>
      </c>
      <c r="K235" s="56" t="s">
        <v>22</v>
      </c>
      <c r="L235" s="61">
        <v>2561.0</v>
      </c>
      <c r="M235" s="62"/>
      <c r="N235" s="62"/>
    </row>
    <row r="236" ht="22.5" customHeight="1">
      <c r="A236" s="52" t="s">
        <v>23</v>
      </c>
      <c r="B236" s="54" t="s">
        <v>356</v>
      </c>
      <c r="C236" s="54" t="s">
        <v>356</v>
      </c>
      <c r="D236" s="56" t="s">
        <v>16</v>
      </c>
      <c r="E236" s="56" t="s">
        <v>145</v>
      </c>
      <c r="F236" s="56" t="s">
        <v>17</v>
      </c>
      <c r="G236" s="56">
        <v>5.0</v>
      </c>
      <c r="H236" s="60">
        <v>46241.0</v>
      </c>
      <c r="I236" s="60">
        <v>46243.0</v>
      </c>
      <c r="J236" s="56" t="s">
        <v>26</v>
      </c>
      <c r="K236" s="56" t="s">
        <v>26</v>
      </c>
      <c r="L236" s="61">
        <v>4614.0</v>
      </c>
      <c r="M236" s="62"/>
      <c r="N236" s="62"/>
    </row>
    <row r="237" ht="22.5" customHeight="1">
      <c r="A237" s="52" t="s">
        <v>23</v>
      </c>
      <c r="B237" s="54" t="s">
        <v>357</v>
      </c>
      <c r="C237" s="54" t="s">
        <v>357</v>
      </c>
      <c r="D237" s="56" t="s">
        <v>16</v>
      </c>
      <c r="E237" s="56" t="s">
        <v>145</v>
      </c>
      <c r="F237" s="56" t="s">
        <v>17</v>
      </c>
      <c r="G237" s="56">
        <v>1.0</v>
      </c>
      <c r="H237" s="60">
        <v>46244.0</v>
      </c>
      <c r="I237" s="60">
        <v>46246.0</v>
      </c>
      <c r="J237" s="56" t="s">
        <v>39</v>
      </c>
      <c r="K237" s="56" t="s">
        <v>39</v>
      </c>
      <c r="L237" s="61">
        <v>4614.0</v>
      </c>
      <c r="M237" s="62"/>
      <c r="N237" s="62"/>
    </row>
    <row r="238" ht="22.5" customHeight="1">
      <c r="A238" s="52" t="s">
        <v>23</v>
      </c>
      <c r="B238" s="54" t="s">
        <v>358</v>
      </c>
      <c r="C238" s="54" t="s">
        <v>358</v>
      </c>
      <c r="D238" s="56" t="s">
        <v>16</v>
      </c>
      <c r="E238" s="56" t="s">
        <v>354</v>
      </c>
      <c r="F238" s="56" t="s">
        <v>17</v>
      </c>
      <c r="G238" s="56">
        <v>5.0</v>
      </c>
      <c r="H238" s="60">
        <v>46241.0</v>
      </c>
      <c r="I238" s="60">
        <v>46243.0</v>
      </c>
      <c r="J238" s="56" t="s">
        <v>26</v>
      </c>
      <c r="K238" s="56" t="s">
        <v>26</v>
      </c>
      <c r="L238" s="61">
        <v>4429.0</v>
      </c>
      <c r="M238" s="62"/>
      <c r="N238" s="62"/>
    </row>
    <row r="239" ht="22.5" customHeight="1">
      <c r="A239" s="52" t="s">
        <v>23</v>
      </c>
      <c r="B239" s="54" t="s">
        <v>359</v>
      </c>
      <c r="C239" s="54" t="s">
        <v>359</v>
      </c>
      <c r="D239" s="56" t="s">
        <v>16</v>
      </c>
      <c r="E239" s="56" t="s">
        <v>354</v>
      </c>
      <c r="F239" s="56" t="s">
        <v>17</v>
      </c>
      <c r="G239" s="56">
        <v>1.0</v>
      </c>
      <c r="H239" s="60">
        <v>46244.0</v>
      </c>
      <c r="I239" s="60">
        <v>46246.0</v>
      </c>
      <c r="J239" s="56" t="s">
        <v>39</v>
      </c>
      <c r="K239" s="56" t="s">
        <v>39</v>
      </c>
      <c r="L239" s="61">
        <v>4429.0</v>
      </c>
      <c r="M239" s="62"/>
      <c r="N239" s="62"/>
    </row>
    <row r="240" ht="22.5" customHeight="1">
      <c r="A240" s="52" t="s">
        <v>23</v>
      </c>
      <c r="B240" s="54" t="s">
        <v>356</v>
      </c>
      <c r="C240" s="54" t="s">
        <v>356</v>
      </c>
      <c r="D240" s="56" t="s">
        <v>16</v>
      </c>
      <c r="E240" s="56" t="s">
        <v>176</v>
      </c>
      <c r="F240" s="56" t="s">
        <v>17</v>
      </c>
      <c r="G240" s="56">
        <v>5.0</v>
      </c>
      <c r="H240" s="60">
        <v>46241.0</v>
      </c>
      <c r="I240" s="60">
        <v>46243.0</v>
      </c>
      <c r="J240" s="56" t="s">
        <v>26</v>
      </c>
      <c r="K240" s="56" t="s">
        <v>26</v>
      </c>
      <c r="L240" s="61">
        <v>2149.0</v>
      </c>
      <c r="M240" s="62"/>
      <c r="N240" s="62"/>
    </row>
    <row r="241" ht="22.5" customHeight="1">
      <c r="A241" s="52" t="s">
        <v>23</v>
      </c>
      <c r="B241" s="54" t="s">
        <v>357</v>
      </c>
      <c r="C241" s="54" t="s">
        <v>357</v>
      </c>
      <c r="D241" s="56" t="s">
        <v>16</v>
      </c>
      <c r="E241" s="56" t="s">
        <v>176</v>
      </c>
      <c r="F241" s="56" t="s">
        <v>17</v>
      </c>
      <c r="G241" s="56">
        <v>1.0</v>
      </c>
      <c r="H241" s="60">
        <v>46244.0</v>
      </c>
      <c r="I241" s="60">
        <v>46246.0</v>
      </c>
      <c r="J241" s="56" t="s">
        <v>39</v>
      </c>
      <c r="K241" s="56" t="s">
        <v>39</v>
      </c>
      <c r="L241" s="61">
        <v>2149.0</v>
      </c>
      <c r="M241" s="62"/>
      <c r="N241" s="62"/>
    </row>
    <row r="242" ht="22.5" customHeight="1">
      <c r="A242" s="52" t="s">
        <v>23</v>
      </c>
      <c r="B242" s="54" t="s">
        <v>360</v>
      </c>
      <c r="C242" s="54" t="s">
        <v>360</v>
      </c>
      <c r="D242" s="56" t="s">
        <v>16</v>
      </c>
      <c r="E242" s="56" t="s">
        <v>128</v>
      </c>
      <c r="F242" s="56" t="s">
        <v>17</v>
      </c>
      <c r="G242" s="56">
        <v>5.0</v>
      </c>
      <c r="H242" s="60">
        <v>46241.0</v>
      </c>
      <c r="I242" s="60">
        <v>46243.0</v>
      </c>
      <c r="J242" s="56" t="s">
        <v>26</v>
      </c>
      <c r="K242" s="56" t="s">
        <v>26</v>
      </c>
      <c r="L242" s="61">
        <v>2561.0</v>
      </c>
      <c r="M242" s="62"/>
      <c r="N242" s="62"/>
    </row>
    <row r="243" ht="22.5" customHeight="1">
      <c r="A243" s="52" t="s">
        <v>23</v>
      </c>
      <c r="B243" s="54" t="s">
        <v>361</v>
      </c>
      <c r="C243" s="54" t="s">
        <v>361</v>
      </c>
      <c r="D243" s="56" t="s">
        <v>16</v>
      </c>
      <c r="E243" s="56" t="s">
        <v>128</v>
      </c>
      <c r="F243" s="56" t="s">
        <v>17</v>
      </c>
      <c r="G243" s="56">
        <v>1.0</v>
      </c>
      <c r="H243" s="60">
        <v>46244.0</v>
      </c>
      <c r="I243" s="60">
        <v>46246.0</v>
      </c>
      <c r="J243" s="56" t="s">
        <v>39</v>
      </c>
      <c r="K243" s="56" t="s">
        <v>39</v>
      </c>
      <c r="L243" s="61">
        <v>2561.0</v>
      </c>
      <c r="M243" s="62"/>
      <c r="N243" s="62"/>
    </row>
    <row r="244" ht="22.5" customHeight="1">
      <c r="A244" s="52" t="s">
        <v>23</v>
      </c>
      <c r="B244" s="54" t="s">
        <v>362</v>
      </c>
      <c r="C244" s="54" t="s">
        <v>362</v>
      </c>
      <c r="D244" s="56" t="s">
        <v>16</v>
      </c>
      <c r="E244" s="56" t="s">
        <v>354</v>
      </c>
      <c r="F244" s="56" t="s">
        <v>17</v>
      </c>
      <c r="G244" s="56">
        <v>2.0</v>
      </c>
      <c r="H244" s="60">
        <v>46247.0</v>
      </c>
      <c r="I244" s="60">
        <v>46249.0</v>
      </c>
      <c r="J244" s="56" t="s">
        <v>60</v>
      </c>
      <c r="K244" s="56" t="s">
        <v>60</v>
      </c>
      <c r="L244" s="61">
        <v>4429.0</v>
      </c>
      <c r="M244" s="62"/>
      <c r="N244" s="62"/>
    </row>
    <row r="245" ht="22.5" customHeight="1">
      <c r="A245" s="32" t="s">
        <v>19</v>
      </c>
      <c r="B245" s="34" t="s">
        <v>169</v>
      </c>
      <c r="C245" s="34" t="s">
        <v>169</v>
      </c>
      <c r="D245" s="37" t="s">
        <v>80</v>
      </c>
      <c r="E245" s="37" t="s">
        <v>299</v>
      </c>
      <c r="F245" s="37" t="s">
        <v>17</v>
      </c>
      <c r="G245" s="37">
        <v>8.0</v>
      </c>
      <c r="H245" s="41">
        <v>46235.0</v>
      </c>
      <c r="I245" s="41">
        <v>46249.0</v>
      </c>
      <c r="J245" s="37" t="s">
        <v>18</v>
      </c>
      <c r="K245" s="37" t="s">
        <v>18</v>
      </c>
      <c r="L245" s="45">
        <v>0.0</v>
      </c>
      <c r="M245" s="46"/>
      <c r="N245" s="48"/>
    </row>
    <row r="246" ht="22.5" customHeight="1">
      <c r="A246" s="52" t="s">
        <v>23</v>
      </c>
      <c r="B246" s="54" t="s">
        <v>364</v>
      </c>
      <c r="C246" s="54" t="s">
        <v>364</v>
      </c>
      <c r="D246" s="56" t="s">
        <v>80</v>
      </c>
      <c r="E246" s="56" t="s">
        <v>299</v>
      </c>
      <c r="F246" s="56" t="s">
        <v>17</v>
      </c>
      <c r="G246" s="56">
        <v>3.0</v>
      </c>
      <c r="H246" s="60">
        <v>46235.0</v>
      </c>
      <c r="I246" s="60">
        <v>46240.0</v>
      </c>
      <c r="J246" s="56" t="s">
        <v>22</v>
      </c>
      <c r="K246" s="56" t="s">
        <v>22</v>
      </c>
      <c r="L246" s="61">
        <v>2696.0</v>
      </c>
      <c r="M246" s="62"/>
      <c r="N246" s="62"/>
    </row>
    <row r="247" ht="22.5" customHeight="1">
      <c r="A247" s="52" t="s">
        <v>23</v>
      </c>
      <c r="B247" s="54" t="s">
        <v>366</v>
      </c>
      <c r="C247" s="54" t="s">
        <v>366</v>
      </c>
      <c r="D247" s="56" t="s">
        <v>80</v>
      </c>
      <c r="E247" s="56" t="s">
        <v>354</v>
      </c>
      <c r="F247" s="56" t="s">
        <v>17</v>
      </c>
      <c r="G247" s="56">
        <v>3.0</v>
      </c>
      <c r="H247" s="60">
        <v>46235.0</v>
      </c>
      <c r="I247" s="60">
        <v>46240.0</v>
      </c>
      <c r="J247" s="56" t="s">
        <v>22</v>
      </c>
      <c r="K247" s="56" t="s">
        <v>22</v>
      </c>
      <c r="L247" s="61">
        <v>4429.0</v>
      </c>
      <c r="M247" s="62"/>
      <c r="N247" s="62"/>
    </row>
    <row r="248" ht="22.5" customHeight="1">
      <c r="A248" s="52" t="s">
        <v>23</v>
      </c>
      <c r="B248" s="54" t="s">
        <v>367</v>
      </c>
      <c r="C248" s="54" t="s">
        <v>367</v>
      </c>
      <c r="D248" s="56" t="s">
        <v>80</v>
      </c>
      <c r="E248" s="56" t="s">
        <v>369</v>
      </c>
      <c r="F248" s="56" t="s">
        <v>17</v>
      </c>
      <c r="G248" s="56">
        <v>3.0</v>
      </c>
      <c r="H248" s="60">
        <v>46235.0</v>
      </c>
      <c r="I248" s="60">
        <v>46240.0</v>
      </c>
      <c r="J248" s="56" t="s">
        <v>22</v>
      </c>
      <c r="K248" s="56" t="s">
        <v>22</v>
      </c>
      <c r="L248" s="61">
        <v>5300.0</v>
      </c>
      <c r="M248" s="62"/>
      <c r="N248" s="62"/>
    </row>
    <row r="249">
      <c r="A249" s="403" t="s">
        <v>23</v>
      </c>
      <c r="B249" s="404" t="s">
        <v>370</v>
      </c>
      <c r="C249" s="404" t="s">
        <v>370</v>
      </c>
      <c r="D249" s="406" t="s">
        <v>80</v>
      </c>
      <c r="E249" s="406" t="s">
        <v>299</v>
      </c>
      <c r="F249" s="406" t="s">
        <v>17</v>
      </c>
      <c r="G249" s="406">
        <v>3.0</v>
      </c>
      <c r="H249" s="408">
        <v>46241.0</v>
      </c>
      <c r="I249" s="408">
        <v>46243.0</v>
      </c>
      <c r="J249" s="406" t="s">
        <v>26</v>
      </c>
      <c r="K249" s="406" t="s">
        <v>26</v>
      </c>
      <c r="L249" s="409">
        <v>2696.0</v>
      </c>
      <c r="M249" s="410"/>
      <c r="N249" s="410"/>
    </row>
    <row r="250">
      <c r="A250" s="403" t="s">
        <v>23</v>
      </c>
      <c r="B250" s="404" t="s">
        <v>371</v>
      </c>
      <c r="C250" s="404" t="s">
        <v>371</v>
      </c>
      <c r="D250" s="406" t="s">
        <v>80</v>
      </c>
      <c r="E250" s="406" t="s">
        <v>299</v>
      </c>
      <c r="F250" s="406" t="s">
        <v>17</v>
      </c>
      <c r="G250" s="406">
        <v>1.0</v>
      </c>
      <c r="H250" s="408">
        <v>46244.0</v>
      </c>
      <c r="I250" s="408">
        <v>46246.0</v>
      </c>
      <c r="J250" s="406" t="s">
        <v>39</v>
      </c>
      <c r="K250" s="406" t="s">
        <v>39</v>
      </c>
      <c r="L250" s="409">
        <v>2696.0</v>
      </c>
      <c r="M250" s="410"/>
      <c r="N250" s="410"/>
    </row>
    <row r="251">
      <c r="A251" s="403" t="s">
        <v>23</v>
      </c>
      <c r="B251" s="404" t="s">
        <v>372</v>
      </c>
      <c r="C251" s="404" t="s">
        <v>372</v>
      </c>
      <c r="D251" s="406" t="s">
        <v>80</v>
      </c>
      <c r="E251" s="406" t="s">
        <v>354</v>
      </c>
      <c r="F251" s="406" t="s">
        <v>17</v>
      </c>
      <c r="G251" s="406">
        <v>3.0</v>
      </c>
      <c r="H251" s="408">
        <v>46241.0</v>
      </c>
      <c r="I251" s="408">
        <v>46243.0</v>
      </c>
      <c r="J251" s="406" t="s">
        <v>26</v>
      </c>
      <c r="K251" s="406" t="s">
        <v>26</v>
      </c>
      <c r="L251" s="409">
        <v>4429.0</v>
      </c>
      <c r="M251" s="410"/>
      <c r="N251" s="410"/>
    </row>
    <row r="252">
      <c r="A252" s="403" t="s">
        <v>23</v>
      </c>
      <c r="B252" s="404" t="s">
        <v>373</v>
      </c>
      <c r="C252" s="404" t="s">
        <v>373</v>
      </c>
      <c r="D252" s="406" t="s">
        <v>80</v>
      </c>
      <c r="E252" s="406" t="s">
        <v>354</v>
      </c>
      <c r="F252" s="406" t="s">
        <v>17</v>
      </c>
      <c r="G252" s="406">
        <v>1.0</v>
      </c>
      <c r="H252" s="408">
        <v>46244.0</v>
      </c>
      <c r="I252" s="408">
        <v>46246.0</v>
      </c>
      <c r="J252" s="406" t="s">
        <v>39</v>
      </c>
      <c r="K252" s="406" t="s">
        <v>39</v>
      </c>
      <c r="L252" s="409">
        <v>4429.0</v>
      </c>
      <c r="M252" s="410"/>
      <c r="N252" s="410"/>
    </row>
    <row r="253">
      <c r="A253" s="403" t="s">
        <v>23</v>
      </c>
      <c r="B253" s="404" t="s">
        <v>374</v>
      </c>
      <c r="C253" s="404" t="s">
        <v>374</v>
      </c>
      <c r="D253" s="406" t="s">
        <v>80</v>
      </c>
      <c r="E253" s="406" t="s">
        <v>369</v>
      </c>
      <c r="F253" s="406" t="s">
        <v>17</v>
      </c>
      <c r="G253" s="406">
        <v>3.0</v>
      </c>
      <c r="H253" s="408">
        <v>46241.0</v>
      </c>
      <c r="I253" s="408">
        <v>46243.0</v>
      </c>
      <c r="J253" s="406" t="s">
        <v>26</v>
      </c>
      <c r="K253" s="406" t="s">
        <v>26</v>
      </c>
      <c r="L253" s="409">
        <v>5300.0</v>
      </c>
      <c r="M253" s="410"/>
      <c r="N253" s="410"/>
    </row>
    <row r="254">
      <c r="A254" s="403" t="s">
        <v>23</v>
      </c>
      <c r="B254" s="404" t="s">
        <v>375</v>
      </c>
      <c r="C254" s="404" t="s">
        <v>375</v>
      </c>
      <c r="D254" s="406" t="s">
        <v>80</v>
      </c>
      <c r="E254" s="406" t="s">
        <v>369</v>
      </c>
      <c r="F254" s="406" t="s">
        <v>17</v>
      </c>
      <c r="G254" s="406">
        <v>1.0</v>
      </c>
      <c r="H254" s="408">
        <v>46244.0</v>
      </c>
      <c r="I254" s="408">
        <v>46246.0</v>
      </c>
      <c r="J254" s="406" t="s">
        <v>39</v>
      </c>
      <c r="K254" s="406" t="s">
        <v>39</v>
      </c>
      <c r="L254" s="409">
        <v>5300.0</v>
      </c>
      <c r="M254" s="410"/>
      <c r="N254" s="410"/>
    </row>
    <row r="255">
      <c r="A255" s="403" t="s">
        <v>23</v>
      </c>
      <c r="B255" s="404" t="s">
        <v>377</v>
      </c>
      <c r="C255" s="404" t="s">
        <v>377</v>
      </c>
      <c r="D255" s="406" t="s">
        <v>80</v>
      </c>
      <c r="E255" s="406" t="s">
        <v>369</v>
      </c>
      <c r="F255" s="406" t="s">
        <v>17</v>
      </c>
      <c r="G255" s="406">
        <v>2.0</v>
      </c>
      <c r="H255" s="408">
        <v>46247.0</v>
      </c>
      <c r="I255" s="408">
        <v>46249.0</v>
      </c>
      <c r="J255" s="406" t="s">
        <v>60</v>
      </c>
      <c r="K255" s="406" t="s">
        <v>60</v>
      </c>
      <c r="L255" s="409">
        <v>5300.0</v>
      </c>
      <c r="M255" s="410"/>
      <c r="N255" s="410"/>
    </row>
    <row r="256">
      <c r="A256" s="423" t="s">
        <v>19</v>
      </c>
      <c r="B256" s="424" t="s">
        <v>177</v>
      </c>
      <c r="C256" s="424" t="s">
        <v>177</v>
      </c>
      <c r="D256" s="425" t="s">
        <v>80</v>
      </c>
      <c r="E256" s="425" t="s">
        <v>176</v>
      </c>
      <c r="F256" s="425" t="s">
        <v>17</v>
      </c>
      <c r="G256" s="425">
        <v>3.0</v>
      </c>
      <c r="H256" s="427">
        <v>46235.0</v>
      </c>
      <c r="I256" s="427">
        <v>46249.0</v>
      </c>
      <c r="J256" s="425" t="s">
        <v>18</v>
      </c>
      <c r="K256" s="425" t="s">
        <v>18</v>
      </c>
      <c r="L256" s="428">
        <v>0.0</v>
      </c>
      <c r="M256" s="429"/>
      <c r="N256" s="410"/>
    </row>
    <row r="257">
      <c r="A257" s="403" t="s">
        <v>23</v>
      </c>
      <c r="B257" s="404" t="s">
        <v>378</v>
      </c>
      <c r="C257" s="404" t="s">
        <v>378</v>
      </c>
      <c r="D257" s="406" t="s">
        <v>80</v>
      </c>
      <c r="E257" s="406" t="s">
        <v>176</v>
      </c>
      <c r="F257" s="406" t="s">
        <v>17</v>
      </c>
      <c r="G257" s="406">
        <v>3.0</v>
      </c>
      <c r="H257" s="408">
        <v>46235.0</v>
      </c>
      <c r="I257" s="408">
        <v>46240.0</v>
      </c>
      <c r="J257" s="406" t="s">
        <v>22</v>
      </c>
      <c r="K257" s="406" t="s">
        <v>22</v>
      </c>
      <c r="L257" s="409">
        <v>2149.0</v>
      </c>
      <c r="M257" s="410"/>
      <c r="N257" s="410"/>
    </row>
    <row r="258">
      <c r="A258" s="403" t="s">
        <v>23</v>
      </c>
      <c r="B258" s="404" t="s">
        <v>380</v>
      </c>
      <c r="C258" s="404" t="s">
        <v>380</v>
      </c>
      <c r="D258" s="406" t="s">
        <v>80</v>
      </c>
      <c r="E258" s="406" t="s">
        <v>354</v>
      </c>
      <c r="F258" s="406" t="s">
        <v>17</v>
      </c>
      <c r="G258" s="406">
        <v>3.0</v>
      </c>
      <c r="H258" s="408">
        <v>46235.0</v>
      </c>
      <c r="I258" s="408">
        <v>46240.0</v>
      </c>
      <c r="J258" s="406" t="s">
        <v>22</v>
      </c>
      <c r="K258" s="406" t="s">
        <v>22</v>
      </c>
      <c r="L258" s="409">
        <v>4429.0</v>
      </c>
      <c r="M258" s="410"/>
      <c r="N258" s="410"/>
    </row>
    <row r="259">
      <c r="A259" s="403" t="s">
        <v>23</v>
      </c>
      <c r="B259" s="404" t="s">
        <v>381</v>
      </c>
      <c r="C259" s="404" t="s">
        <v>381</v>
      </c>
      <c r="D259" s="406" t="s">
        <v>80</v>
      </c>
      <c r="E259" s="406" t="s">
        <v>369</v>
      </c>
      <c r="F259" s="406" t="s">
        <v>17</v>
      </c>
      <c r="G259" s="406">
        <v>3.0</v>
      </c>
      <c r="H259" s="408">
        <v>46235.0</v>
      </c>
      <c r="I259" s="408">
        <v>46240.0</v>
      </c>
      <c r="J259" s="406" t="s">
        <v>22</v>
      </c>
      <c r="K259" s="406" t="s">
        <v>22</v>
      </c>
      <c r="L259" s="409">
        <v>5300.0</v>
      </c>
      <c r="M259" s="410"/>
      <c r="N259" s="410"/>
    </row>
    <row r="260">
      <c r="A260" s="403" t="s">
        <v>23</v>
      </c>
      <c r="B260" s="404" t="s">
        <v>382</v>
      </c>
      <c r="C260" s="404" t="s">
        <v>382</v>
      </c>
      <c r="D260" s="406" t="s">
        <v>80</v>
      </c>
      <c r="E260" s="406" t="s">
        <v>176</v>
      </c>
      <c r="F260" s="406" t="s">
        <v>17</v>
      </c>
      <c r="G260" s="406">
        <v>3.0</v>
      </c>
      <c r="H260" s="408">
        <v>46241.0</v>
      </c>
      <c r="I260" s="408">
        <v>46243.0</v>
      </c>
      <c r="J260" s="406" t="s">
        <v>26</v>
      </c>
      <c r="K260" s="406" t="s">
        <v>26</v>
      </c>
      <c r="L260" s="409">
        <v>2149.0</v>
      </c>
      <c r="M260" s="410"/>
      <c r="N260" s="410"/>
    </row>
    <row r="261">
      <c r="A261" s="403" t="s">
        <v>23</v>
      </c>
      <c r="B261" s="404" t="s">
        <v>383</v>
      </c>
      <c r="C261" s="404" t="s">
        <v>383</v>
      </c>
      <c r="D261" s="406" t="s">
        <v>80</v>
      </c>
      <c r="E261" s="406" t="s">
        <v>176</v>
      </c>
      <c r="F261" s="406" t="s">
        <v>17</v>
      </c>
      <c r="G261" s="406">
        <v>1.0</v>
      </c>
      <c r="H261" s="408">
        <v>46244.0</v>
      </c>
      <c r="I261" s="408">
        <v>46246.0</v>
      </c>
      <c r="J261" s="406" t="s">
        <v>39</v>
      </c>
      <c r="K261" s="406" t="s">
        <v>39</v>
      </c>
      <c r="L261" s="409">
        <v>2149.0</v>
      </c>
      <c r="M261" s="410"/>
      <c r="N261" s="410"/>
    </row>
    <row r="262">
      <c r="A262" s="403" t="s">
        <v>23</v>
      </c>
      <c r="B262" s="404" t="s">
        <v>383</v>
      </c>
      <c r="C262" s="404" t="s">
        <v>383</v>
      </c>
      <c r="D262" s="406" t="s">
        <v>80</v>
      </c>
      <c r="E262" s="406" t="s">
        <v>176</v>
      </c>
      <c r="F262" s="406" t="s">
        <v>17</v>
      </c>
      <c r="G262" s="406">
        <v>1.0</v>
      </c>
      <c r="H262" s="408">
        <v>46244.0</v>
      </c>
      <c r="I262" s="408">
        <v>46246.0</v>
      </c>
      <c r="J262" s="406" t="s">
        <v>39</v>
      </c>
      <c r="K262" s="406" t="s">
        <v>39</v>
      </c>
      <c r="L262" s="409">
        <v>2149.0</v>
      </c>
      <c r="M262" s="410"/>
      <c r="N262" s="410"/>
    </row>
    <row r="263">
      <c r="A263" s="403" t="s">
        <v>23</v>
      </c>
      <c r="B263" s="404" t="s">
        <v>384</v>
      </c>
      <c r="C263" s="404" t="s">
        <v>384</v>
      </c>
      <c r="D263" s="406" t="s">
        <v>80</v>
      </c>
      <c r="E263" s="406" t="s">
        <v>354</v>
      </c>
      <c r="F263" s="406" t="s">
        <v>17</v>
      </c>
      <c r="G263" s="406">
        <v>1.0</v>
      </c>
      <c r="H263" s="408">
        <v>46244.0</v>
      </c>
      <c r="I263" s="408">
        <v>46246.0</v>
      </c>
      <c r="J263" s="406" t="s">
        <v>39</v>
      </c>
      <c r="K263" s="406" t="s">
        <v>39</v>
      </c>
      <c r="L263" s="409">
        <v>4429.0</v>
      </c>
      <c r="M263" s="410"/>
      <c r="N263" s="410"/>
    </row>
    <row r="264">
      <c r="A264" s="403" t="s">
        <v>23</v>
      </c>
      <c r="B264" s="404" t="s">
        <v>385</v>
      </c>
      <c r="C264" s="404" t="s">
        <v>385</v>
      </c>
      <c r="D264" s="406" t="s">
        <v>80</v>
      </c>
      <c r="E264" s="406" t="s">
        <v>369</v>
      </c>
      <c r="F264" s="406" t="s">
        <v>17</v>
      </c>
      <c r="G264" s="406">
        <v>3.0</v>
      </c>
      <c r="H264" s="408">
        <v>46241.0</v>
      </c>
      <c r="I264" s="408">
        <v>46243.0</v>
      </c>
      <c r="J264" s="406" t="s">
        <v>26</v>
      </c>
      <c r="K264" s="406" t="s">
        <v>26</v>
      </c>
      <c r="L264" s="409">
        <v>5300.0</v>
      </c>
      <c r="M264" s="410"/>
      <c r="N264" s="410"/>
    </row>
    <row r="265">
      <c r="A265" s="403" t="s">
        <v>23</v>
      </c>
      <c r="B265" s="404" t="s">
        <v>386</v>
      </c>
      <c r="C265" s="404" t="s">
        <v>386</v>
      </c>
      <c r="D265" s="406" t="s">
        <v>80</v>
      </c>
      <c r="E265" s="406" t="s">
        <v>369</v>
      </c>
      <c r="F265" s="406" t="s">
        <v>17</v>
      </c>
      <c r="G265" s="406">
        <v>1.0</v>
      </c>
      <c r="H265" s="408">
        <v>46244.0</v>
      </c>
      <c r="I265" s="408">
        <v>46246.0</v>
      </c>
      <c r="J265" s="406" t="s">
        <v>39</v>
      </c>
      <c r="K265" s="406" t="s">
        <v>39</v>
      </c>
      <c r="L265" s="409">
        <v>5300.0</v>
      </c>
      <c r="M265" s="410"/>
      <c r="N265" s="410"/>
    </row>
    <row r="266">
      <c r="A266" s="403" t="s">
        <v>23</v>
      </c>
      <c r="B266" s="404" t="s">
        <v>387</v>
      </c>
      <c r="C266" s="404" t="s">
        <v>387</v>
      </c>
      <c r="D266" s="406" t="s">
        <v>80</v>
      </c>
      <c r="E266" s="406" t="s">
        <v>369</v>
      </c>
      <c r="F266" s="406" t="s">
        <v>17</v>
      </c>
      <c r="G266" s="406">
        <v>2.0</v>
      </c>
      <c r="H266" s="408">
        <v>46247.0</v>
      </c>
      <c r="I266" s="408">
        <v>46249.0</v>
      </c>
      <c r="J266" s="406" t="s">
        <v>60</v>
      </c>
      <c r="K266" s="406" t="s">
        <v>60</v>
      </c>
      <c r="L266" s="409">
        <v>5300.0</v>
      </c>
      <c r="M266" s="410"/>
      <c r="N266" s="410"/>
    </row>
    <row r="267">
      <c r="A267" s="423" t="s">
        <v>19</v>
      </c>
      <c r="B267" s="424" t="s">
        <v>183</v>
      </c>
      <c r="C267" s="424" t="s">
        <v>183</v>
      </c>
      <c r="D267" s="425" t="s">
        <v>16</v>
      </c>
      <c r="E267" s="425" t="s">
        <v>109</v>
      </c>
      <c r="F267" s="425" t="s">
        <v>17</v>
      </c>
      <c r="G267" s="425">
        <v>13.0</v>
      </c>
      <c r="H267" s="427">
        <v>46235.0</v>
      </c>
      <c r="I267" s="427">
        <v>46249.0</v>
      </c>
      <c r="J267" s="425" t="s">
        <v>18</v>
      </c>
      <c r="K267" s="425" t="s">
        <v>18</v>
      </c>
      <c r="L267" s="428">
        <v>0.0</v>
      </c>
      <c r="M267" s="429"/>
      <c r="N267" s="430"/>
    </row>
    <row r="268">
      <c r="A268" s="403" t="s">
        <v>23</v>
      </c>
      <c r="B268" s="404" t="s">
        <v>388</v>
      </c>
      <c r="C268" s="404" t="s">
        <v>388</v>
      </c>
      <c r="D268" s="406" t="s">
        <v>16</v>
      </c>
      <c r="E268" s="406" t="s">
        <v>109</v>
      </c>
      <c r="F268" s="406" t="s">
        <v>17</v>
      </c>
      <c r="G268" s="406">
        <v>5.0</v>
      </c>
      <c r="H268" s="408">
        <v>46235.0</v>
      </c>
      <c r="I268" s="408">
        <v>46240.0</v>
      </c>
      <c r="J268" s="406" t="s">
        <v>22</v>
      </c>
      <c r="K268" s="406" t="s">
        <v>22</v>
      </c>
      <c r="L268" s="409">
        <v>1938.0</v>
      </c>
      <c r="M268" s="410"/>
      <c r="N268" s="410"/>
    </row>
    <row r="269">
      <c r="A269" s="403" t="s">
        <v>23</v>
      </c>
      <c r="B269" s="404" t="s">
        <v>389</v>
      </c>
      <c r="C269" s="404" t="s">
        <v>389</v>
      </c>
      <c r="D269" s="406" t="s">
        <v>16</v>
      </c>
      <c r="E269" s="406" t="s">
        <v>176</v>
      </c>
      <c r="F269" s="406" t="s">
        <v>17</v>
      </c>
      <c r="G269" s="406">
        <v>5.0</v>
      </c>
      <c r="H269" s="408">
        <v>46235.0</v>
      </c>
      <c r="I269" s="408">
        <v>46240.0</v>
      </c>
      <c r="J269" s="406" t="s">
        <v>22</v>
      </c>
      <c r="K269" s="406" t="s">
        <v>22</v>
      </c>
      <c r="L269" s="409">
        <v>2149.0</v>
      </c>
      <c r="M269" s="410"/>
      <c r="N269" s="410"/>
    </row>
    <row r="270">
      <c r="A270" s="403" t="s">
        <v>23</v>
      </c>
      <c r="B270" s="404" t="s">
        <v>390</v>
      </c>
      <c r="C270" s="404" t="s">
        <v>390</v>
      </c>
      <c r="D270" s="406" t="s">
        <v>16</v>
      </c>
      <c r="E270" s="406" t="s">
        <v>369</v>
      </c>
      <c r="F270" s="406" t="s">
        <v>17</v>
      </c>
      <c r="G270" s="406">
        <v>5.0</v>
      </c>
      <c r="H270" s="408">
        <v>46235.0</v>
      </c>
      <c r="I270" s="408">
        <v>46240.0</v>
      </c>
      <c r="J270" s="406" t="s">
        <v>22</v>
      </c>
      <c r="K270" s="406" t="s">
        <v>22</v>
      </c>
      <c r="L270" s="409">
        <v>5300.0</v>
      </c>
      <c r="M270" s="410"/>
      <c r="N270" s="410"/>
    </row>
    <row r="271">
      <c r="A271" s="403" t="s">
        <v>23</v>
      </c>
      <c r="B271" s="404" t="s">
        <v>391</v>
      </c>
      <c r="C271" s="404" t="s">
        <v>391</v>
      </c>
      <c r="D271" s="406" t="s">
        <v>16</v>
      </c>
      <c r="E271" s="406" t="s">
        <v>109</v>
      </c>
      <c r="F271" s="406" t="s">
        <v>17</v>
      </c>
      <c r="G271" s="406">
        <v>5.0</v>
      </c>
      <c r="H271" s="408">
        <v>46241.0</v>
      </c>
      <c r="I271" s="408">
        <v>46243.0</v>
      </c>
      <c r="J271" s="406" t="s">
        <v>26</v>
      </c>
      <c r="K271" s="406" t="s">
        <v>26</v>
      </c>
      <c r="L271" s="409">
        <v>1938.0</v>
      </c>
      <c r="M271" s="410"/>
      <c r="N271" s="410"/>
    </row>
    <row r="272">
      <c r="A272" s="403" t="s">
        <v>23</v>
      </c>
      <c r="B272" s="404" t="s">
        <v>392</v>
      </c>
      <c r="C272" s="404" t="s">
        <v>392</v>
      </c>
      <c r="D272" s="406" t="s">
        <v>16</v>
      </c>
      <c r="E272" s="406" t="s">
        <v>109</v>
      </c>
      <c r="F272" s="406" t="s">
        <v>17</v>
      </c>
      <c r="G272" s="406">
        <v>1.0</v>
      </c>
      <c r="H272" s="408">
        <v>46244.0</v>
      </c>
      <c r="I272" s="408">
        <v>46246.0</v>
      </c>
      <c r="J272" s="406" t="s">
        <v>39</v>
      </c>
      <c r="K272" s="406" t="s">
        <v>39</v>
      </c>
      <c r="L272" s="409">
        <v>1938.0</v>
      </c>
      <c r="M272" s="410"/>
      <c r="N272" s="410"/>
    </row>
    <row r="273">
      <c r="A273" s="403" t="s">
        <v>23</v>
      </c>
      <c r="B273" s="404" t="s">
        <v>393</v>
      </c>
      <c r="C273" s="404" t="s">
        <v>393</v>
      </c>
      <c r="D273" s="406" t="s">
        <v>16</v>
      </c>
      <c r="E273" s="406" t="s">
        <v>176</v>
      </c>
      <c r="F273" s="406" t="s">
        <v>17</v>
      </c>
      <c r="G273" s="406">
        <v>5.0</v>
      </c>
      <c r="H273" s="408">
        <v>46241.0</v>
      </c>
      <c r="I273" s="408">
        <v>46243.0</v>
      </c>
      <c r="J273" s="406" t="s">
        <v>26</v>
      </c>
      <c r="K273" s="406" t="s">
        <v>26</v>
      </c>
      <c r="L273" s="409">
        <v>2149.0</v>
      </c>
      <c r="M273" s="410"/>
      <c r="N273" s="410"/>
    </row>
    <row r="274">
      <c r="A274" s="403" t="s">
        <v>23</v>
      </c>
      <c r="B274" s="404" t="s">
        <v>394</v>
      </c>
      <c r="C274" s="404" t="s">
        <v>394</v>
      </c>
      <c r="D274" s="406" t="s">
        <v>16</v>
      </c>
      <c r="E274" s="406" t="s">
        <v>176</v>
      </c>
      <c r="F274" s="406" t="s">
        <v>17</v>
      </c>
      <c r="G274" s="406">
        <v>1.0</v>
      </c>
      <c r="H274" s="408">
        <v>46244.0</v>
      </c>
      <c r="I274" s="408">
        <v>46246.0</v>
      </c>
      <c r="J274" s="406" t="s">
        <v>39</v>
      </c>
      <c r="K274" s="406" t="s">
        <v>39</v>
      </c>
      <c r="L274" s="409">
        <v>2149.0</v>
      </c>
      <c r="M274" s="410"/>
      <c r="N274" s="410"/>
    </row>
    <row r="275">
      <c r="A275" s="403" t="s">
        <v>23</v>
      </c>
      <c r="B275" s="404" t="s">
        <v>395</v>
      </c>
      <c r="C275" s="404" t="s">
        <v>395</v>
      </c>
      <c r="D275" s="406" t="s">
        <v>16</v>
      </c>
      <c r="E275" s="406" t="s">
        <v>369</v>
      </c>
      <c r="F275" s="406" t="s">
        <v>17</v>
      </c>
      <c r="G275" s="406">
        <v>5.0</v>
      </c>
      <c r="H275" s="408">
        <v>46241.0</v>
      </c>
      <c r="I275" s="408">
        <v>46243.0</v>
      </c>
      <c r="J275" s="406" t="s">
        <v>26</v>
      </c>
      <c r="K275" s="406" t="s">
        <v>26</v>
      </c>
      <c r="L275" s="409">
        <v>5300.0</v>
      </c>
      <c r="M275" s="410"/>
      <c r="N275" s="410"/>
    </row>
    <row r="276">
      <c r="A276" s="403" t="s">
        <v>23</v>
      </c>
      <c r="B276" s="404" t="s">
        <v>396</v>
      </c>
      <c r="C276" s="404" t="s">
        <v>396</v>
      </c>
      <c r="D276" s="406" t="s">
        <v>16</v>
      </c>
      <c r="E276" s="406" t="s">
        <v>369</v>
      </c>
      <c r="F276" s="406" t="s">
        <v>17</v>
      </c>
      <c r="G276" s="406">
        <v>1.0</v>
      </c>
      <c r="H276" s="408">
        <v>46244.0</v>
      </c>
      <c r="I276" s="408">
        <v>46246.0</v>
      </c>
      <c r="J276" s="406" t="s">
        <v>39</v>
      </c>
      <c r="K276" s="406" t="s">
        <v>39</v>
      </c>
      <c r="L276" s="409">
        <v>5300.0</v>
      </c>
      <c r="M276" s="410"/>
      <c r="N276" s="410"/>
    </row>
    <row r="277">
      <c r="A277" s="403" t="s">
        <v>23</v>
      </c>
      <c r="B277" s="404" t="s">
        <v>397</v>
      </c>
      <c r="C277" s="404" t="s">
        <v>397</v>
      </c>
      <c r="D277" s="406" t="s">
        <v>16</v>
      </c>
      <c r="E277" s="406" t="s">
        <v>369</v>
      </c>
      <c r="F277" s="406" t="s">
        <v>17</v>
      </c>
      <c r="G277" s="406">
        <v>2.0</v>
      </c>
      <c r="H277" s="408">
        <v>46247.0</v>
      </c>
      <c r="I277" s="408">
        <v>46249.0</v>
      </c>
      <c r="J277" s="406" t="s">
        <v>60</v>
      </c>
      <c r="K277" s="406" t="s">
        <v>60</v>
      </c>
      <c r="L277" s="409">
        <v>5300.0</v>
      </c>
      <c r="M277" s="410"/>
      <c r="N277" s="410"/>
    </row>
    <row r="278">
      <c r="A278" s="423" t="s">
        <v>19</v>
      </c>
      <c r="B278" s="424" t="s">
        <v>188</v>
      </c>
      <c r="C278" s="424" t="s">
        <v>188</v>
      </c>
      <c r="D278" s="425" t="s">
        <v>16</v>
      </c>
      <c r="E278" s="425" t="s">
        <v>296</v>
      </c>
      <c r="F278" s="425" t="s">
        <v>17</v>
      </c>
      <c r="G278" s="425">
        <v>8.0</v>
      </c>
      <c r="H278" s="427">
        <v>46235.0</v>
      </c>
      <c r="I278" s="427">
        <v>46249.0</v>
      </c>
      <c r="J278" s="425" t="s">
        <v>18</v>
      </c>
      <c r="K278" s="425" t="s">
        <v>18</v>
      </c>
      <c r="L278" s="428">
        <v>0.0</v>
      </c>
      <c r="M278" s="429"/>
      <c r="N278" s="430"/>
    </row>
    <row r="279">
      <c r="A279" s="403" t="s">
        <v>23</v>
      </c>
      <c r="B279" s="404" t="s">
        <v>398</v>
      </c>
      <c r="C279" s="404" t="s">
        <v>398</v>
      </c>
      <c r="D279" s="406" t="s">
        <v>16</v>
      </c>
      <c r="E279" s="406" t="s">
        <v>296</v>
      </c>
      <c r="F279" s="406" t="s">
        <v>17</v>
      </c>
      <c r="G279" s="406">
        <v>5.0</v>
      </c>
      <c r="H279" s="408">
        <v>46235.0</v>
      </c>
      <c r="I279" s="408">
        <v>46240.0</v>
      </c>
      <c r="J279" s="406" t="s">
        <v>22</v>
      </c>
      <c r="K279" s="406" t="s">
        <v>22</v>
      </c>
      <c r="L279" s="409">
        <v>2952.0</v>
      </c>
      <c r="M279" s="410"/>
      <c r="N279" s="410"/>
    </row>
    <row r="280">
      <c r="A280" s="403" t="s">
        <v>23</v>
      </c>
      <c r="B280" s="404" t="s">
        <v>399</v>
      </c>
      <c r="C280" s="404" t="s">
        <v>399</v>
      </c>
      <c r="D280" s="406" t="s">
        <v>16</v>
      </c>
      <c r="E280" s="406" t="s">
        <v>145</v>
      </c>
      <c r="F280" s="406" t="s">
        <v>17</v>
      </c>
      <c r="G280" s="406">
        <v>5.0</v>
      </c>
      <c r="H280" s="408">
        <v>46235.0</v>
      </c>
      <c r="I280" s="408">
        <v>46240.0</v>
      </c>
      <c r="J280" s="406" t="s">
        <v>22</v>
      </c>
      <c r="K280" s="406" t="s">
        <v>22</v>
      </c>
      <c r="L280" s="409">
        <v>4614.0</v>
      </c>
      <c r="M280" s="410"/>
      <c r="N280" s="410"/>
    </row>
    <row r="281">
      <c r="A281" s="403" t="s">
        <v>23</v>
      </c>
      <c r="B281" s="404" t="s">
        <v>400</v>
      </c>
      <c r="C281" s="404" t="s">
        <v>400</v>
      </c>
      <c r="D281" s="406" t="s">
        <v>16</v>
      </c>
      <c r="E281" s="406" t="s">
        <v>128</v>
      </c>
      <c r="F281" s="406" t="s">
        <v>17</v>
      </c>
      <c r="G281" s="406">
        <v>5.0</v>
      </c>
      <c r="H281" s="408">
        <v>46235.0</v>
      </c>
      <c r="I281" s="408">
        <v>46240.0</v>
      </c>
      <c r="J281" s="406" t="s">
        <v>22</v>
      </c>
      <c r="K281" s="406" t="s">
        <v>22</v>
      </c>
      <c r="L281" s="409">
        <v>2561.0</v>
      </c>
      <c r="M281" s="410"/>
      <c r="N281" s="410"/>
    </row>
    <row r="282">
      <c r="A282" s="403" t="s">
        <v>23</v>
      </c>
      <c r="B282" s="404" t="s">
        <v>401</v>
      </c>
      <c r="C282" s="404" t="s">
        <v>401</v>
      </c>
      <c r="D282" s="406" t="s">
        <v>16</v>
      </c>
      <c r="E282" s="406" t="s">
        <v>296</v>
      </c>
      <c r="F282" s="406" t="s">
        <v>17</v>
      </c>
      <c r="G282" s="406">
        <v>5.0</v>
      </c>
      <c r="H282" s="408">
        <v>46241.0</v>
      </c>
      <c r="I282" s="408">
        <v>46243.0</v>
      </c>
      <c r="J282" s="406" t="s">
        <v>26</v>
      </c>
      <c r="K282" s="406" t="s">
        <v>26</v>
      </c>
      <c r="L282" s="409">
        <v>2952.0</v>
      </c>
      <c r="M282" s="410"/>
      <c r="N282" s="410"/>
    </row>
    <row r="283">
      <c r="A283" s="403" t="s">
        <v>23</v>
      </c>
      <c r="B283" s="404" t="s">
        <v>402</v>
      </c>
      <c r="C283" s="404" t="s">
        <v>402</v>
      </c>
      <c r="D283" s="406" t="s">
        <v>16</v>
      </c>
      <c r="E283" s="406" t="s">
        <v>296</v>
      </c>
      <c r="F283" s="406" t="s">
        <v>17</v>
      </c>
      <c r="G283" s="406">
        <v>1.0</v>
      </c>
      <c r="H283" s="408">
        <v>46244.0</v>
      </c>
      <c r="I283" s="408">
        <v>46246.0</v>
      </c>
      <c r="J283" s="406" t="s">
        <v>39</v>
      </c>
      <c r="K283" s="406" t="s">
        <v>39</v>
      </c>
      <c r="L283" s="409">
        <v>2952.0</v>
      </c>
      <c r="M283" s="410"/>
      <c r="N283" s="410"/>
    </row>
    <row r="284">
      <c r="A284" s="403" t="s">
        <v>23</v>
      </c>
      <c r="B284" s="404" t="s">
        <v>403</v>
      </c>
      <c r="C284" s="404" t="s">
        <v>403</v>
      </c>
      <c r="D284" s="406" t="s">
        <v>16</v>
      </c>
      <c r="E284" s="406" t="s">
        <v>145</v>
      </c>
      <c r="F284" s="406" t="s">
        <v>17</v>
      </c>
      <c r="G284" s="406">
        <v>5.0</v>
      </c>
      <c r="H284" s="408">
        <v>46241.0</v>
      </c>
      <c r="I284" s="408">
        <v>46243.0</v>
      </c>
      <c r="J284" s="406" t="s">
        <v>26</v>
      </c>
      <c r="K284" s="406" t="s">
        <v>26</v>
      </c>
      <c r="L284" s="409">
        <v>4614.0</v>
      </c>
      <c r="M284" s="410"/>
      <c r="N284" s="410"/>
    </row>
    <row r="285">
      <c r="A285" s="403" t="s">
        <v>23</v>
      </c>
      <c r="B285" s="404" t="s">
        <v>404</v>
      </c>
      <c r="C285" s="404" t="s">
        <v>404</v>
      </c>
      <c r="D285" s="406" t="s">
        <v>16</v>
      </c>
      <c r="E285" s="406" t="s">
        <v>145</v>
      </c>
      <c r="F285" s="406" t="s">
        <v>17</v>
      </c>
      <c r="G285" s="406">
        <v>1.0</v>
      </c>
      <c r="H285" s="408">
        <v>46244.0</v>
      </c>
      <c r="I285" s="408">
        <v>46246.0</v>
      </c>
      <c r="J285" s="406" t="s">
        <v>39</v>
      </c>
      <c r="K285" s="406" t="s">
        <v>39</v>
      </c>
      <c r="L285" s="409">
        <v>4606.0</v>
      </c>
      <c r="M285" s="410"/>
      <c r="N285" s="410"/>
    </row>
    <row r="286">
      <c r="A286" s="403" t="s">
        <v>23</v>
      </c>
      <c r="B286" s="404" t="s">
        <v>405</v>
      </c>
      <c r="C286" s="404" t="s">
        <v>405</v>
      </c>
      <c r="D286" s="406" t="s">
        <v>16</v>
      </c>
      <c r="E286" s="406" t="s">
        <v>128</v>
      </c>
      <c r="F286" s="406" t="s">
        <v>17</v>
      </c>
      <c r="G286" s="406">
        <v>5.0</v>
      </c>
      <c r="H286" s="408">
        <v>46241.0</v>
      </c>
      <c r="I286" s="408">
        <v>46243.0</v>
      </c>
      <c r="J286" s="406" t="s">
        <v>26</v>
      </c>
      <c r="K286" s="406" t="s">
        <v>26</v>
      </c>
      <c r="L286" s="409">
        <v>2561.0</v>
      </c>
      <c r="M286" s="410"/>
      <c r="N286" s="410"/>
    </row>
    <row r="287">
      <c r="A287" s="403" t="s">
        <v>23</v>
      </c>
      <c r="B287" s="404" t="s">
        <v>406</v>
      </c>
      <c r="C287" s="404" t="s">
        <v>406</v>
      </c>
      <c r="D287" s="406" t="s">
        <v>16</v>
      </c>
      <c r="E287" s="406" t="s">
        <v>128</v>
      </c>
      <c r="F287" s="406" t="s">
        <v>17</v>
      </c>
      <c r="G287" s="406">
        <v>1.0</v>
      </c>
      <c r="H287" s="408">
        <v>46244.0</v>
      </c>
      <c r="I287" s="408">
        <v>46246.0</v>
      </c>
      <c r="J287" s="406" t="s">
        <v>39</v>
      </c>
      <c r="K287" s="406" t="s">
        <v>39</v>
      </c>
      <c r="L287" s="409">
        <v>2558.0</v>
      </c>
      <c r="M287" s="410"/>
      <c r="N287" s="410"/>
    </row>
    <row r="288">
      <c r="A288" s="403" t="s">
        <v>23</v>
      </c>
      <c r="B288" s="404" t="s">
        <v>407</v>
      </c>
      <c r="C288" s="404" t="s">
        <v>407</v>
      </c>
      <c r="D288" s="406" t="s">
        <v>16</v>
      </c>
      <c r="E288" s="406" t="s">
        <v>296</v>
      </c>
      <c r="F288" s="406" t="s">
        <v>17</v>
      </c>
      <c r="G288" s="406">
        <v>2.0</v>
      </c>
      <c r="H288" s="408">
        <v>46247.0</v>
      </c>
      <c r="I288" s="408">
        <v>46249.0</v>
      </c>
      <c r="J288" s="406" t="s">
        <v>60</v>
      </c>
      <c r="K288" s="406" t="s">
        <v>60</v>
      </c>
      <c r="L288" s="409">
        <v>2960.0</v>
      </c>
      <c r="M288" s="410"/>
      <c r="N288" s="410"/>
    </row>
    <row r="289">
      <c r="A289" s="423" t="s">
        <v>19</v>
      </c>
      <c r="B289" s="424" t="s">
        <v>194</v>
      </c>
      <c r="C289" s="424" t="s">
        <v>194</v>
      </c>
      <c r="D289" s="425" t="s">
        <v>80</v>
      </c>
      <c r="E289" s="425" t="s">
        <v>176</v>
      </c>
      <c r="F289" s="425" t="s">
        <v>17</v>
      </c>
      <c r="G289" s="425">
        <v>8.0</v>
      </c>
      <c r="H289" s="427">
        <v>46235.0</v>
      </c>
      <c r="I289" s="427">
        <v>46249.0</v>
      </c>
      <c r="J289" s="425" t="s">
        <v>18</v>
      </c>
      <c r="K289" s="425" t="s">
        <v>18</v>
      </c>
      <c r="L289" s="428">
        <v>0.0</v>
      </c>
      <c r="M289" s="429"/>
      <c r="N289" s="430"/>
    </row>
    <row r="290">
      <c r="A290" s="403" t="s">
        <v>23</v>
      </c>
      <c r="B290" s="404" t="s">
        <v>408</v>
      </c>
      <c r="C290" s="404" t="s">
        <v>408</v>
      </c>
      <c r="D290" s="406" t="s">
        <v>80</v>
      </c>
      <c r="E290" s="406" t="s">
        <v>176</v>
      </c>
      <c r="F290" s="406" t="s">
        <v>17</v>
      </c>
      <c r="G290" s="406">
        <v>3.0</v>
      </c>
      <c r="H290" s="408">
        <v>46235.0</v>
      </c>
      <c r="I290" s="408">
        <v>46240.0</v>
      </c>
      <c r="J290" s="406" t="s">
        <v>22</v>
      </c>
      <c r="K290" s="406" t="s">
        <v>22</v>
      </c>
      <c r="L290" s="409">
        <v>2149.0</v>
      </c>
      <c r="M290" s="410"/>
      <c r="N290" s="410"/>
    </row>
    <row r="291">
      <c r="A291" s="403" t="s">
        <v>23</v>
      </c>
      <c r="B291" s="404" t="s">
        <v>409</v>
      </c>
      <c r="C291" s="404" t="s">
        <v>409</v>
      </c>
      <c r="D291" s="406" t="s">
        <v>80</v>
      </c>
      <c r="E291" s="406" t="s">
        <v>354</v>
      </c>
      <c r="F291" s="406" t="s">
        <v>17</v>
      </c>
      <c r="G291" s="406">
        <v>3.0</v>
      </c>
      <c r="H291" s="408">
        <v>46235.0</v>
      </c>
      <c r="I291" s="408">
        <v>46240.0</v>
      </c>
      <c r="J291" s="406" t="s">
        <v>22</v>
      </c>
      <c r="K291" s="406" t="s">
        <v>22</v>
      </c>
      <c r="L291" s="409">
        <v>4429.0</v>
      </c>
      <c r="M291" s="410"/>
      <c r="N291" s="410"/>
    </row>
    <row r="292">
      <c r="A292" s="403" t="s">
        <v>23</v>
      </c>
      <c r="B292" s="404" t="s">
        <v>410</v>
      </c>
      <c r="C292" s="404" t="s">
        <v>410</v>
      </c>
      <c r="D292" s="406" t="s">
        <v>80</v>
      </c>
      <c r="E292" s="406" t="s">
        <v>369</v>
      </c>
      <c r="F292" s="406" t="s">
        <v>17</v>
      </c>
      <c r="G292" s="406">
        <v>3.0</v>
      </c>
      <c r="H292" s="408">
        <v>46235.0</v>
      </c>
      <c r="I292" s="408">
        <v>46240.0</v>
      </c>
      <c r="J292" s="406" t="s">
        <v>22</v>
      </c>
      <c r="K292" s="406" t="s">
        <v>22</v>
      </c>
      <c r="L292" s="409">
        <v>5300.0</v>
      </c>
      <c r="M292" s="410"/>
      <c r="N292" s="410"/>
    </row>
    <row r="293">
      <c r="A293" s="403" t="s">
        <v>23</v>
      </c>
      <c r="B293" s="404" t="s">
        <v>411</v>
      </c>
      <c r="C293" s="404" t="s">
        <v>411</v>
      </c>
      <c r="D293" s="406" t="s">
        <v>80</v>
      </c>
      <c r="E293" s="406" t="s">
        <v>176</v>
      </c>
      <c r="F293" s="406" t="s">
        <v>17</v>
      </c>
      <c r="G293" s="406">
        <v>3.0</v>
      </c>
      <c r="H293" s="408">
        <v>46241.0</v>
      </c>
      <c r="I293" s="408">
        <v>46243.0</v>
      </c>
      <c r="J293" s="406" t="s">
        <v>26</v>
      </c>
      <c r="K293" s="406" t="s">
        <v>26</v>
      </c>
      <c r="L293" s="409">
        <v>2149.0</v>
      </c>
      <c r="M293" s="410"/>
      <c r="N293" s="410"/>
    </row>
    <row r="294">
      <c r="A294" s="403" t="s">
        <v>23</v>
      </c>
      <c r="B294" s="404" t="s">
        <v>412</v>
      </c>
      <c r="C294" s="404" t="s">
        <v>412</v>
      </c>
      <c r="D294" s="406" t="s">
        <v>80</v>
      </c>
      <c r="E294" s="406" t="s">
        <v>176</v>
      </c>
      <c r="F294" s="406" t="s">
        <v>17</v>
      </c>
      <c r="G294" s="406">
        <v>1.0</v>
      </c>
      <c r="H294" s="408">
        <v>46244.0</v>
      </c>
      <c r="I294" s="408">
        <v>46246.0</v>
      </c>
      <c r="J294" s="406" t="s">
        <v>39</v>
      </c>
      <c r="K294" s="406" t="s">
        <v>39</v>
      </c>
      <c r="L294" s="409">
        <v>2136.0</v>
      </c>
      <c r="M294" s="410"/>
      <c r="N294" s="410"/>
    </row>
    <row r="295">
      <c r="A295" s="403" t="s">
        <v>23</v>
      </c>
      <c r="B295" s="404" t="s">
        <v>413</v>
      </c>
      <c r="C295" s="404" t="s">
        <v>413</v>
      </c>
      <c r="D295" s="406" t="s">
        <v>80</v>
      </c>
      <c r="E295" s="406" t="s">
        <v>354</v>
      </c>
      <c r="F295" s="406" t="s">
        <v>17</v>
      </c>
      <c r="G295" s="406">
        <v>3.0</v>
      </c>
      <c r="H295" s="408">
        <v>46241.0</v>
      </c>
      <c r="I295" s="408">
        <v>46243.0</v>
      </c>
      <c r="J295" s="406" t="s">
        <v>26</v>
      </c>
      <c r="K295" s="406" t="s">
        <v>26</v>
      </c>
      <c r="L295" s="409">
        <v>4429.0</v>
      </c>
      <c r="M295" s="410"/>
      <c r="N295" s="410"/>
    </row>
    <row r="296">
      <c r="A296" s="403" t="s">
        <v>23</v>
      </c>
      <c r="B296" s="404" t="s">
        <v>414</v>
      </c>
      <c r="C296" s="404" t="s">
        <v>414</v>
      </c>
      <c r="D296" s="406" t="s">
        <v>80</v>
      </c>
      <c r="E296" s="406" t="s">
        <v>354</v>
      </c>
      <c r="F296" s="406" t="s">
        <v>17</v>
      </c>
      <c r="G296" s="406">
        <v>1.0</v>
      </c>
      <c r="H296" s="408">
        <v>46244.0</v>
      </c>
      <c r="I296" s="408">
        <v>46246.0</v>
      </c>
      <c r="J296" s="406" t="s">
        <v>39</v>
      </c>
      <c r="K296" s="406" t="s">
        <v>39</v>
      </c>
      <c r="L296" s="409">
        <v>4429.0</v>
      </c>
      <c r="M296" s="410"/>
      <c r="N296" s="410"/>
    </row>
    <row r="297">
      <c r="A297" s="403" t="s">
        <v>23</v>
      </c>
      <c r="B297" s="404" t="s">
        <v>415</v>
      </c>
      <c r="C297" s="404" t="s">
        <v>415</v>
      </c>
      <c r="D297" s="406" t="s">
        <v>80</v>
      </c>
      <c r="E297" s="406" t="s">
        <v>369</v>
      </c>
      <c r="F297" s="406" t="s">
        <v>17</v>
      </c>
      <c r="G297" s="406">
        <v>3.0</v>
      </c>
      <c r="H297" s="408">
        <v>46241.0</v>
      </c>
      <c r="I297" s="408">
        <v>46243.0</v>
      </c>
      <c r="J297" s="406" t="s">
        <v>26</v>
      </c>
      <c r="K297" s="406" t="s">
        <v>26</v>
      </c>
      <c r="L297" s="409">
        <v>5300.0</v>
      </c>
      <c r="M297" s="410"/>
      <c r="N297" s="410"/>
    </row>
    <row r="298">
      <c r="A298" s="403" t="s">
        <v>23</v>
      </c>
      <c r="B298" s="404" t="s">
        <v>416</v>
      </c>
      <c r="C298" s="404" t="s">
        <v>416</v>
      </c>
      <c r="D298" s="406" t="s">
        <v>80</v>
      </c>
      <c r="E298" s="406" t="s">
        <v>369</v>
      </c>
      <c r="F298" s="406" t="s">
        <v>17</v>
      </c>
      <c r="G298" s="406">
        <v>1.0</v>
      </c>
      <c r="H298" s="408">
        <v>46244.0</v>
      </c>
      <c r="I298" s="408">
        <v>46246.0</v>
      </c>
      <c r="J298" s="406" t="s">
        <v>39</v>
      </c>
      <c r="K298" s="406" t="s">
        <v>39</v>
      </c>
      <c r="L298" s="409">
        <v>5300.0</v>
      </c>
      <c r="M298" s="410"/>
      <c r="N298" s="410"/>
    </row>
    <row r="299">
      <c r="A299" s="403" t="s">
        <v>23</v>
      </c>
      <c r="B299" s="404" t="s">
        <v>417</v>
      </c>
      <c r="C299" s="404" t="s">
        <v>417</v>
      </c>
      <c r="D299" s="406" t="s">
        <v>80</v>
      </c>
      <c r="E299" s="406" t="s">
        <v>354</v>
      </c>
      <c r="F299" s="406" t="s">
        <v>17</v>
      </c>
      <c r="G299" s="406">
        <v>2.0</v>
      </c>
      <c r="H299" s="408">
        <v>46247.0</v>
      </c>
      <c r="I299" s="408">
        <v>46249.0</v>
      </c>
      <c r="J299" s="406" t="s">
        <v>60</v>
      </c>
      <c r="K299" s="406" t="s">
        <v>60</v>
      </c>
      <c r="L299" s="409">
        <v>4423.0</v>
      </c>
      <c r="M299" s="410"/>
      <c r="N299" s="410"/>
    </row>
    <row r="300">
      <c r="A300" s="423" t="s">
        <v>19</v>
      </c>
      <c r="B300" s="424" t="s">
        <v>202</v>
      </c>
      <c r="C300" s="424" t="s">
        <v>202</v>
      </c>
      <c r="D300" s="425" t="s">
        <v>80</v>
      </c>
      <c r="E300" s="425" t="s">
        <v>299</v>
      </c>
      <c r="F300" s="425" t="s">
        <v>17</v>
      </c>
      <c r="G300" s="425">
        <v>8.0</v>
      </c>
      <c r="H300" s="427">
        <v>46235.0</v>
      </c>
      <c r="I300" s="427">
        <v>46249.0</v>
      </c>
      <c r="J300" s="425" t="s">
        <v>18</v>
      </c>
      <c r="K300" s="425" t="s">
        <v>18</v>
      </c>
      <c r="L300" s="428">
        <v>0.0</v>
      </c>
      <c r="M300" s="429"/>
      <c r="N300" s="430"/>
    </row>
    <row r="301">
      <c r="A301" s="403" t="s">
        <v>23</v>
      </c>
      <c r="B301" s="404" t="s">
        <v>418</v>
      </c>
      <c r="C301" s="404" t="s">
        <v>418</v>
      </c>
      <c r="D301" s="406" t="s">
        <v>80</v>
      </c>
      <c r="E301" s="406" t="s">
        <v>299</v>
      </c>
      <c r="F301" s="406" t="s">
        <v>17</v>
      </c>
      <c r="G301" s="406">
        <v>3.0</v>
      </c>
      <c r="H301" s="408">
        <v>46235.0</v>
      </c>
      <c r="I301" s="408">
        <v>46240.0</v>
      </c>
      <c r="J301" s="406" t="s">
        <v>22</v>
      </c>
      <c r="K301" s="406" t="s">
        <v>22</v>
      </c>
      <c r="L301" s="409">
        <v>2696.0</v>
      </c>
      <c r="M301" s="410"/>
      <c r="N301" s="410"/>
    </row>
    <row r="302">
      <c r="A302" s="403" t="s">
        <v>23</v>
      </c>
      <c r="B302" s="404" t="s">
        <v>419</v>
      </c>
      <c r="C302" s="404" t="s">
        <v>419</v>
      </c>
      <c r="D302" s="406" t="s">
        <v>80</v>
      </c>
      <c r="E302" s="406" t="s">
        <v>109</v>
      </c>
      <c r="F302" s="406" t="s">
        <v>17</v>
      </c>
      <c r="G302" s="406">
        <v>3.0</v>
      </c>
      <c r="H302" s="408">
        <v>46235.0</v>
      </c>
      <c r="I302" s="408">
        <v>46240.0</v>
      </c>
      <c r="J302" s="406" t="s">
        <v>22</v>
      </c>
      <c r="K302" s="406" t="s">
        <v>22</v>
      </c>
      <c r="L302" s="409">
        <v>1938.0</v>
      </c>
      <c r="M302" s="410"/>
      <c r="N302" s="410"/>
    </row>
    <row r="303">
      <c r="A303" s="403" t="s">
        <v>23</v>
      </c>
      <c r="B303" s="404" t="s">
        <v>420</v>
      </c>
      <c r="C303" s="404" t="s">
        <v>420</v>
      </c>
      <c r="D303" s="406" t="s">
        <v>80</v>
      </c>
      <c r="E303" s="406" t="s">
        <v>106</v>
      </c>
      <c r="F303" s="406" t="s">
        <v>17</v>
      </c>
      <c r="G303" s="406">
        <v>3.0</v>
      </c>
      <c r="H303" s="408">
        <v>46235.0</v>
      </c>
      <c r="I303" s="408">
        <v>46240.0</v>
      </c>
      <c r="J303" s="406" t="s">
        <v>22</v>
      </c>
      <c r="K303" s="406" t="s">
        <v>22</v>
      </c>
      <c r="L303" s="409">
        <v>7950.0</v>
      </c>
      <c r="M303" s="410"/>
      <c r="N303" s="410"/>
    </row>
    <row r="304">
      <c r="A304" s="403" t="s">
        <v>23</v>
      </c>
      <c r="B304" s="404" t="s">
        <v>421</v>
      </c>
      <c r="C304" s="404" t="s">
        <v>421</v>
      </c>
      <c r="D304" s="406" t="s">
        <v>80</v>
      </c>
      <c r="E304" s="406" t="s">
        <v>299</v>
      </c>
      <c r="F304" s="406" t="s">
        <v>17</v>
      </c>
      <c r="G304" s="406">
        <v>3.0</v>
      </c>
      <c r="H304" s="408">
        <v>46241.0</v>
      </c>
      <c r="I304" s="408">
        <v>46243.0</v>
      </c>
      <c r="J304" s="406" t="s">
        <v>26</v>
      </c>
      <c r="K304" s="406" t="s">
        <v>26</v>
      </c>
      <c r="L304" s="409">
        <v>2696.0</v>
      </c>
      <c r="M304" s="410"/>
      <c r="N304" s="410"/>
    </row>
    <row r="305">
      <c r="A305" s="403" t="s">
        <v>23</v>
      </c>
      <c r="B305" s="404" t="s">
        <v>422</v>
      </c>
      <c r="C305" s="404" t="s">
        <v>422</v>
      </c>
      <c r="D305" s="406" t="s">
        <v>80</v>
      </c>
      <c r="E305" s="406" t="s">
        <v>299</v>
      </c>
      <c r="F305" s="406" t="s">
        <v>17</v>
      </c>
      <c r="G305" s="406">
        <v>1.0</v>
      </c>
      <c r="H305" s="408">
        <v>46244.0</v>
      </c>
      <c r="I305" s="408">
        <v>46246.0</v>
      </c>
      <c r="J305" s="406" t="s">
        <v>39</v>
      </c>
      <c r="K305" s="406" t="s">
        <v>39</v>
      </c>
      <c r="L305" s="409">
        <v>2696.0</v>
      </c>
      <c r="M305" s="410"/>
      <c r="N305" s="410"/>
    </row>
    <row r="306">
      <c r="A306" s="403" t="s">
        <v>23</v>
      </c>
      <c r="B306" s="404" t="s">
        <v>423</v>
      </c>
      <c r="C306" s="404" t="s">
        <v>423</v>
      </c>
      <c r="D306" s="406" t="s">
        <v>80</v>
      </c>
      <c r="E306" s="406" t="s">
        <v>109</v>
      </c>
      <c r="F306" s="406" t="s">
        <v>17</v>
      </c>
      <c r="G306" s="406">
        <v>3.0</v>
      </c>
      <c r="H306" s="408">
        <v>46241.0</v>
      </c>
      <c r="I306" s="408">
        <v>46243.0</v>
      </c>
      <c r="J306" s="406" t="s">
        <v>26</v>
      </c>
      <c r="K306" s="406" t="s">
        <v>26</v>
      </c>
      <c r="L306" s="409">
        <v>1938.0</v>
      </c>
      <c r="M306" s="410"/>
      <c r="N306" s="410"/>
    </row>
    <row r="307">
      <c r="A307" s="403" t="s">
        <v>23</v>
      </c>
      <c r="B307" s="404" t="s">
        <v>424</v>
      </c>
      <c r="C307" s="404" t="s">
        <v>424</v>
      </c>
      <c r="D307" s="406" t="s">
        <v>80</v>
      </c>
      <c r="E307" s="406" t="s">
        <v>109</v>
      </c>
      <c r="F307" s="406" t="s">
        <v>17</v>
      </c>
      <c r="G307" s="406">
        <v>1.0</v>
      </c>
      <c r="H307" s="408">
        <v>46244.0</v>
      </c>
      <c r="I307" s="408">
        <v>46246.0</v>
      </c>
      <c r="J307" s="406" t="s">
        <v>39</v>
      </c>
      <c r="K307" s="406" t="s">
        <v>39</v>
      </c>
      <c r="L307" s="409">
        <v>1938.0</v>
      </c>
      <c r="M307" s="410"/>
      <c r="N307" s="410"/>
    </row>
    <row r="308">
      <c r="A308" s="403" t="s">
        <v>23</v>
      </c>
      <c r="B308" s="404" t="s">
        <v>425</v>
      </c>
      <c r="C308" s="404" t="s">
        <v>425</v>
      </c>
      <c r="D308" s="406" t="s">
        <v>80</v>
      </c>
      <c r="E308" s="406" t="s">
        <v>106</v>
      </c>
      <c r="F308" s="406" t="s">
        <v>17</v>
      </c>
      <c r="G308" s="406">
        <v>3.0</v>
      </c>
      <c r="H308" s="408">
        <v>46241.0</v>
      </c>
      <c r="I308" s="408">
        <v>46243.0</v>
      </c>
      <c r="J308" s="406" t="s">
        <v>26</v>
      </c>
      <c r="K308" s="406" t="s">
        <v>26</v>
      </c>
      <c r="L308" s="409">
        <v>7950.0</v>
      </c>
      <c r="M308" s="410"/>
      <c r="N308" s="410"/>
    </row>
    <row r="309">
      <c r="A309" s="403" t="s">
        <v>23</v>
      </c>
      <c r="B309" s="404" t="s">
        <v>426</v>
      </c>
      <c r="C309" s="404" t="s">
        <v>426</v>
      </c>
      <c r="D309" s="406" t="s">
        <v>80</v>
      </c>
      <c r="E309" s="406" t="s">
        <v>106</v>
      </c>
      <c r="F309" s="406" t="s">
        <v>17</v>
      </c>
      <c r="G309" s="406">
        <v>1.0</v>
      </c>
      <c r="H309" s="408">
        <v>46244.0</v>
      </c>
      <c r="I309" s="408">
        <v>46246.0</v>
      </c>
      <c r="J309" s="406" t="s">
        <v>39</v>
      </c>
      <c r="K309" s="406" t="s">
        <v>39</v>
      </c>
      <c r="L309" s="409">
        <v>7950.0</v>
      </c>
      <c r="M309" s="410"/>
      <c r="N309" s="410"/>
    </row>
    <row r="310">
      <c r="A310" s="403" t="s">
        <v>23</v>
      </c>
      <c r="B310" s="404" t="s">
        <v>427</v>
      </c>
      <c r="C310" s="404" t="s">
        <v>427</v>
      </c>
      <c r="D310" s="406" t="s">
        <v>80</v>
      </c>
      <c r="E310" s="406" t="s">
        <v>106</v>
      </c>
      <c r="F310" s="406" t="s">
        <v>17</v>
      </c>
      <c r="G310" s="406">
        <v>2.0</v>
      </c>
      <c r="H310" s="408">
        <v>46247.0</v>
      </c>
      <c r="I310" s="408">
        <v>46249.0</v>
      </c>
      <c r="J310" s="406" t="s">
        <v>60</v>
      </c>
      <c r="K310" s="406" t="s">
        <v>60</v>
      </c>
      <c r="L310" s="409">
        <v>7950.0</v>
      </c>
      <c r="M310" s="410"/>
      <c r="N310" s="410"/>
    </row>
    <row r="311">
      <c r="A311" s="423" t="s">
        <v>19</v>
      </c>
      <c r="B311" s="424" t="s">
        <v>210</v>
      </c>
      <c r="C311" s="424" t="s">
        <v>210</v>
      </c>
      <c r="D311" s="425" t="s">
        <v>16</v>
      </c>
      <c r="E311" s="425" t="s">
        <v>299</v>
      </c>
      <c r="F311" s="425" t="s">
        <v>17</v>
      </c>
      <c r="G311" s="425">
        <v>13.0</v>
      </c>
      <c r="H311" s="427">
        <v>46235.0</v>
      </c>
      <c r="I311" s="427">
        <v>46249.0</v>
      </c>
      <c r="J311" s="425" t="s">
        <v>18</v>
      </c>
      <c r="K311" s="425" t="s">
        <v>18</v>
      </c>
      <c r="L311" s="428">
        <v>0.0</v>
      </c>
      <c r="M311" s="429"/>
      <c r="N311" s="430"/>
    </row>
    <row r="312">
      <c r="A312" s="403" t="s">
        <v>23</v>
      </c>
      <c r="B312" s="404" t="s">
        <v>428</v>
      </c>
      <c r="C312" s="404" t="s">
        <v>428</v>
      </c>
      <c r="D312" s="406" t="s">
        <v>16</v>
      </c>
      <c r="E312" s="406" t="s">
        <v>299</v>
      </c>
      <c r="F312" s="406" t="s">
        <v>17</v>
      </c>
      <c r="G312" s="406">
        <v>5.0</v>
      </c>
      <c r="H312" s="408">
        <v>46235.0</v>
      </c>
      <c r="I312" s="408">
        <v>46240.0</v>
      </c>
      <c r="J312" s="406" t="s">
        <v>22</v>
      </c>
      <c r="K312" s="406" t="s">
        <v>22</v>
      </c>
      <c r="L312" s="409">
        <v>2696.0</v>
      </c>
      <c r="M312" s="410"/>
      <c r="N312" s="410"/>
    </row>
    <row r="313">
      <c r="A313" s="403" t="s">
        <v>23</v>
      </c>
      <c r="B313" s="404" t="s">
        <v>429</v>
      </c>
      <c r="C313" s="404" t="s">
        <v>429</v>
      </c>
      <c r="D313" s="406" t="s">
        <v>16</v>
      </c>
      <c r="E313" s="406" t="s">
        <v>109</v>
      </c>
      <c r="F313" s="406" t="s">
        <v>17</v>
      </c>
      <c r="G313" s="406">
        <v>5.0</v>
      </c>
      <c r="H313" s="408">
        <v>46235.0</v>
      </c>
      <c r="I313" s="408">
        <v>46240.0</v>
      </c>
      <c r="J313" s="406" t="s">
        <v>22</v>
      </c>
      <c r="K313" s="406" t="s">
        <v>22</v>
      </c>
      <c r="L313" s="409">
        <v>1938.0</v>
      </c>
      <c r="M313" s="410"/>
      <c r="N313" s="410"/>
    </row>
    <row r="314">
      <c r="A314" s="403" t="s">
        <v>23</v>
      </c>
      <c r="B314" s="404" t="s">
        <v>430</v>
      </c>
      <c r="C314" s="404" t="s">
        <v>430</v>
      </c>
      <c r="D314" s="406" t="s">
        <v>16</v>
      </c>
      <c r="E314" s="406" t="s">
        <v>106</v>
      </c>
      <c r="F314" s="406" t="s">
        <v>17</v>
      </c>
      <c r="G314" s="406">
        <v>5.0</v>
      </c>
      <c r="H314" s="408">
        <v>46235.0</v>
      </c>
      <c r="I314" s="408">
        <v>46240.0</v>
      </c>
      <c r="J314" s="406" t="s">
        <v>22</v>
      </c>
      <c r="K314" s="406" t="s">
        <v>22</v>
      </c>
      <c r="L314" s="409">
        <v>7950.0</v>
      </c>
      <c r="M314" s="410"/>
      <c r="N314" s="410"/>
    </row>
    <row r="315">
      <c r="A315" s="403" t="s">
        <v>23</v>
      </c>
      <c r="B315" s="404" t="s">
        <v>431</v>
      </c>
      <c r="C315" s="404" t="s">
        <v>431</v>
      </c>
      <c r="D315" s="406" t="s">
        <v>16</v>
      </c>
      <c r="E315" s="406" t="s">
        <v>299</v>
      </c>
      <c r="F315" s="406" t="s">
        <v>17</v>
      </c>
      <c r="G315" s="406">
        <v>5.0</v>
      </c>
      <c r="H315" s="408">
        <v>46241.0</v>
      </c>
      <c r="I315" s="408">
        <v>46243.0</v>
      </c>
      <c r="J315" s="406" t="s">
        <v>26</v>
      </c>
      <c r="K315" s="406" t="s">
        <v>26</v>
      </c>
      <c r="L315" s="409">
        <v>2696.0</v>
      </c>
      <c r="M315" s="410"/>
      <c r="N315" s="410"/>
    </row>
    <row r="316">
      <c r="A316" s="403" t="s">
        <v>23</v>
      </c>
      <c r="B316" s="404" t="s">
        <v>432</v>
      </c>
      <c r="C316" s="404" t="s">
        <v>432</v>
      </c>
      <c r="D316" s="406" t="s">
        <v>16</v>
      </c>
      <c r="E316" s="406" t="s">
        <v>299</v>
      </c>
      <c r="F316" s="406" t="s">
        <v>17</v>
      </c>
      <c r="G316" s="406">
        <v>1.0</v>
      </c>
      <c r="H316" s="408">
        <v>46244.0</v>
      </c>
      <c r="I316" s="408">
        <v>46246.0</v>
      </c>
      <c r="J316" s="406" t="s">
        <v>39</v>
      </c>
      <c r="K316" s="406" t="s">
        <v>39</v>
      </c>
      <c r="L316" s="409">
        <v>2688.0</v>
      </c>
      <c r="M316" s="410"/>
      <c r="N316" s="410"/>
    </row>
    <row r="317">
      <c r="A317" s="403" t="s">
        <v>23</v>
      </c>
      <c r="B317" s="404" t="s">
        <v>433</v>
      </c>
      <c r="C317" s="404" t="s">
        <v>433</v>
      </c>
      <c r="D317" s="406" t="s">
        <v>16</v>
      </c>
      <c r="E317" s="406" t="s">
        <v>109</v>
      </c>
      <c r="F317" s="406" t="s">
        <v>17</v>
      </c>
      <c r="G317" s="406">
        <v>5.0</v>
      </c>
      <c r="H317" s="408">
        <v>46241.0</v>
      </c>
      <c r="I317" s="408">
        <v>46243.0</v>
      </c>
      <c r="J317" s="406" t="s">
        <v>26</v>
      </c>
      <c r="K317" s="406" t="s">
        <v>26</v>
      </c>
      <c r="L317" s="409">
        <v>1938.0</v>
      </c>
      <c r="M317" s="410"/>
      <c r="N317" s="410"/>
    </row>
    <row r="318">
      <c r="A318" s="403" t="s">
        <v>23</v>
      </c>
      <c r="B318" s="404" t="s">
        <v>434</v>
      </c>
      <c r="C318" s="404" t="s">
        <v>434</v>
      </c>
      <c r="D318" s="406" t="s">
        <v>16</v>
      </c>
      <c r="E318" s="406" t="s">
        <v>109</v>
      </c>
      <c r="F318" s="406" t="s">
        <v>17</v>
      </c>
      <c r="G318" s="406">
        <v>1.0</v>
      </c>
      <c r="H318" s="408">
        <v>46244.0</v>
      </c>
      <c r="I318" s="408">
        <v>46246.0</v>
      </c>
      <c r="J318" s="406" t="s">
        <v>39</v>
      </c>
      <c r="K318" s="406" t="s">
        <v>39</v>
      </c>
      <c r="L318" s="409">
        <v>1922.0</v>
      </c>
      <c r="M318" s="410"/>
      <c r="N318" s="410"/>
    </row>
    <row r="319">
      <c r="A319" s="403" t="s">
        <v>23</v>
      </c>
      <c r="B319" s="404" t="s">
        <v>435</v>
      </c>
      <c r="C319" s="404" t="s">
        <v>435</v>
      </c>
      <c r="D319" s="406" t="s">
        <v>16</v>
      </c>
      <c r="E319" s="406" t="s">
        <v>106</v>
      </c>
      <c r="F319" s="406" t="s">
        <v>17</v>
      </c>
      <c r="G319" s="406">
        <v>5.0</v>
      </c>
      <c r="H319" s="408">
        <v>46241.0</v>
      </c>
      <c r="I319" s="408">
        <v>46243.0</v>
      </c>
      <c r="J319" s="406" t="s">
        <v>26</v>
      </c>
      <c r="K319" s="406" t="s">
        <v>26</v>
      </c>
      <c r="L319" s="409">
        <v>7950.0</v>
      </c>
      <c r="M319" s="410"/>
      <c r="N319" s="410"/>
    </row>
    <row r="320">
      <c r="A320" s="403" t="s">
        <v>23</v>
      </c>
      <c r="B320" s="404" t="s">
        <v>436</v>
      </c>
      <c r="C320" s="404" t="s">
        <v>436</v>
      </c>
      <c r="D320" s="406" t="s">
        <v>16</v>
      </c>
      <c r="E320" s="406" t="s">
        <v>106</v>
      </c>
      <c r="F320" s="406" t="s">
        <v>17</v>
      </c>
      <c r="G320" s="406">
        <v>1.0</v>
      </c>
      <c r="H320" s="408">
        <v>46244.0</v>
      </c>
      <c r="I320" s="408">
        <v>46246.0</v>
      </c>
      <c r="J320" s="406" t="s">
        <v>39</v>
      </c>
      <c r="K320" s="406" t="s">
        <v>39</v>
      </c>
      <c r="L320" s="409">
        <v>7950.0</v>
      </c>
      <c r="M320" s="410"/>
      <c r="N320" s="410"/>
    </row>
    <row r="321">
      <c r="A321" s="403" t="s">
        <v>23</v>
      </c>
      <c r="B321" s="404" t="s">
        <v>437</v>
      </c>
      <c r="C321" s="404" t="s">
        <v>437</v>
      </c>
      <c r="D321" s="406" t="s">
        <v>16</v>
      </c>
      <c r="E321" s="406" t="s">
        <v>106</v>
      </c>
      <c r="F321" s="406" t="s">
        <v>17</v>
      </c>
      <c r="G321" s="406">
        <v>2.0</v>
      </c>
      <c r="H321" s="408">
        <v>46247.0</v>
      </c>
      <c r="I321" s="408">
        <v>46249.0</v>
      </c>
      <c r="J321" s="406" t="s">
        <v>60</v>
      </c>
      <c r="K321" s="406" t="s">
        <v>60</v>
      </c>
      <c r="L321" s="409">
        <v>7950.0</v>
      </c>
      <c r="M321" s="410"/>
      <c r="N321" s="410"/>
    </row>
    <row r="322">
      <c r="A322" s="443" t="s">
        <v>19</v>
      </c>
      <c r="B322" s="445" t="s">
        <v>438</v>
      </c>
      <c r="C322" s="445" t="s">
        <v>439</v>
      </c>
      <c r="D322" s="443" t="s">
        <v>16</v>
      </c>
      <c r="E322" s="443" t="s">
        <v>25</v>
      </c>
      <c r="F322" s="443" t="s">
        <v>17</v>
      </c>
      <c r="G322" s="447">
        <v>8.0</v>
      </c>
      <c r="H322" s="448">
        <v>46241.0</v>
      </c>
      <c r="I322" s="448">
        <v>46247.0</v>
      </c>
      <c r="J322" s="443" t="s">
        <v>74</v>
      </c>
      <c r="K322" s="443" t="s">
        <v>74</v>
      </c>
      <c r="L322" s="449">
        <v>0.0</v>
      </c>
      <c r="M322" s="450"/>
      <c r="N322" s="450"/>
    </row>
    <row r="323">
      <c r="A323" s="84" t="s">
        <v>23</v>
      </c>
      <c r="B323" s="451" t="s">
        <v>440</v>
      </c>
      <c r="C323" s="451" t="s">
        <v>441</v>
      </c>
      <c r="D323" s="84" t="s">
        <v>16</v>
      </c>
      <c r="E323" s="84" t="s">
        <v>25</v>
      </c>
      <c r="F323" s="84" t="s">
        <v>17</v>
      </c>
      <c r="G323" s="453">
        <v>3.0</v>
      </c>
      <c r="H323" s="455">
        <v>46241.0</v>
      </c>
      <c r="I323" s="455">
        <v>46241.0</v>
      </c>
      <c r="J323" s="84" t="s">
        <v>26</v>
      </c>
      <c r="K323" s="84" t="s">
        <v>26</v>
      </c>
      <c r="L323" s="457">
        <v>4417.0</v>
      </c>
      <c r="M323" s="458"/>
      <c r="N323" s="458"/>
    </row>
    <row r="324">
      <c r="A324" s="84" t="s">
        <v>23</v>
      </c>
      <c r="B324" s="451" t="s">
        <v>442</v>
      </c>
      <c r="C324" s="451" t="s">
        <v>443</v>
      </c>
      <c r="D324" s="84" t="s">
        <v>16</v>
      </c>
      <c r="E324" s="84" t="s">
        <v>25</v>
      </c>
      <c r="F324" s="84" t="s">
        <v>17</v>
      </c>
      <c r="G324" s="453">
        <v>3.0</v>
      </c>
      <c r="H324" s="455">
        <v>46244.0</v>
      </c>
      <c r="I324" s="455">
        <v>46245.0</v>
      </c>
      <c r="J324" s="84" t="s">
        <v>60</v>
      </c>
      <c r="K324" s="84" t="s">
        <v>60</v>
      </c>
      <c r="L324" s="457">
        <v>4417.0</v>
      </c>
      <c r="M324" s="458"/>
      <c r="N324" s="458"/>
    </row>
    <row r="325">
      <c r="A325" s="84" t="s">
        <v>23</v>
      </c>
      <c r="B325" s="451" t="s">
        <v>444</v>
      </c>
      <c r="C325" s="451" t="s">
        <v>445</v>
      </c>
      <c r="D325" s="84" t="s">
        <v>16</v>
      </c>
      <c r="E325" s="84" t="s">
        <v>25</v>
      </c>
      <c r="F325" s="84" t="s">
        <v>17</v>
      </c>
      <c r="G325" s="453">
        <v>3.0</v>
      </c>
      <c r="H325" s="455">
        <v>46246.0</v>
      </c>
      <c r="I325" s="455">
        <v>46247.0</v>
      </c>
      <c r="J325" s="84" t="s">
        <v>60</v>
      </c>
      <c r="K325" s="84" t="s">
        <v>60</v>
      </c>
      <c r="L325" s="457">
        <v>4417.0</v>
      </c>
      <c r="M325" s="458"/>
      <c r="N325" s="458"/>
    </row>
    <row r="326">
      <c r="A326" s="84" t="s">
        <v>23</v>
      </c>
      <c r="B326" s="451" t="s">
        <v>446</v>
      </c>
      <c r="C326" s="451" t="s">
        <v>447</v>
      </c>
      <c r="D326" s="84" t="s">
        <v>16</v>
      </c>
      <c r="E326" s="84" t="s">
        <v>25</v>
      </c>
      <c r="F326" s="84" t="s">
        <v>17</v>
      </c>
      <c r="G326" s="453">
        <v>3.0</v>
      </c>
      <c r="H326" s="455">
        <v>46247.0</v>
      </c>
      <c r="I326" s="455">
        <v>46247.0</v>
      </c>
      <c r="J326" s="84" t="s">
        <v>26</v>
      </c>
      <c r="K326" s="84" t="s">
        <v>26</v>
      </c>
      <c r="L326" s="457">
        <v>4411.0</v>
      </c>
      <c r="M326" s="458"/>
      <c r="N326" s="458"/>
    </row>
    <row r="327">
      <c r="B327" s="114"/>
      <c r="C327" s="114"/>
    </row>
    <row r="328">
      <c r="B328" s="114"/>
      <c r="C328" s="114"/>
    </row>
    <row r="329">
      <c r="B329" s="114"/>
      <c r="C329" s="114"/>
    </row>
    <row r="330">
      <c r="B330" s="114"/>
      <c r="C330" s="114"/>
    </row>
    <row r="331">
      <c r="B331" s="114"/>
      <c r="C331" s="114"/>
    </row>
    <row r="332">
      <c r="B332" s="114"/>
      <c r="C332" s="114"/>
    </row>
    <row r="333">
      <c r="B333" s="114"/>
      <c r="C333" s="114"/>
    </row>
    <row r="334">
      <c r="B334" s="114"/>
      <c r="C334" s="114"/>
    </row>
    <row r="335">
      <c r="B335" s="114"/>
      <c r="C335" s="114"/>
    </row>
    <row r="336">
      <c r="B336" s="114"/>
      <c r="C336" s="114"/>
    </row>
    <row r="337">
      <c r="B337" s="114"/>
      <c r="C337" s="114"/>
    </row>
    <row r="338">
      <c r="B338" s="114"/>
      <c r="C338" s="114"/>
    </row>
    <row r="339">
      <c r="B339" s="114"/>
      <c r="C339" s="114"/>
    </row>
    <row r="340">
      <c r="B340" s="114"/>
      <c r="C340" s="114"/>
    </row>
    <row r="341">
      <c r="B341" s="114"/>
      <c r="C341" s="114"/>
    </row>
    <row r="342">
      <c r="B342" s="114"/>
      <c r="C342" s="114"/>
    </row>
    <row r="343">
      <c r="B343" s="114"/>
      <c r="C343" s="114"/>
    </row>
    <row r="344">
      <c r="B344" s="114"/>
      <c r="C344" s="114"/>
    </row>
    <row r="345">
      <c r="B345" s="114"/>
      <c r="C345" s="114"/>
    </row>
    <row r="346">
      <c r="B346" s="114"/>
      <c r="C346" s="114"/>
    </row>
    <row r="347">
      <c r="B347" s="114"/>
      <c r="C347" s="114"/>
    </row>
    <row r="348">
      <c r="B348" s="114"/>
      <c r="C348" s="114"/>
    </row>
    <row r="349">
      <c r="B349" s="114"/>
      <c r="C349" s="114"/>
    </row>
    <row r="350">
      <c r="B350" s="114"/>
      <c r="C350" s="114"/>
    </row>
    <row r="351">
      <c r="B351" s="114"/>
      <c r="C351" s="114"/>
    </row>
    <row r="352">
      <c r="B352" s="114"/>
      <c r="C352" s="114"/>
    </row>
    <row r="353">
      <c r="B353" s="114"/>
      <c r="C353" s="114"/>
    </row>
    <row r="354">
      <c r="B354" s="114"/>
      <c r="C354" s="114"/>
    </row>
    <row r="355">
      <c r="B355" s="114"/>
      <c r="C355" s="114"/>
    </row>
    <row r="356">
      <c r="B356" s="114"/>
      <c r="C356" s="114"/>
    </row>
    <row r="357">
      <c r="B357" s="114"/>
      <c r="C357" s="114"/>
    </row>
    <row r="358">
      <c r="B358" s="114"/>
      <c r="C358" s="114"/>
    </row>
    <row r="359">
      <c r="B359" s="114"/>
      <c r="C359" s="114"/>
    </row>
    <row r="360">
      <c r="B360" s="114"/>
      <c r="C360" s="114"/>
    </row>
    <row r="361">
      <c r="B361" s="114"/>
      <c r="C361" s="114"/>
    </row>
    <row r="362">
      <c r="B362" s="114"/>
      <c r="C362" s="114"/>
    </row>
    <row r="363">
      <c r="B363" s="114"/>
      <c r="C363" s="114"/>
    </row>
    <row r="364">
      <c r="B364" s="114"/>
      <c r="C364" s="114"/>
    </row>
    <row r="365">
      <c r="B365" s="114"/>
      <c r="C365" s="114"/>
    </row>
    <row r="366">
      <c r="B366" s="114"/>
      <c r="C366" s="114"/>
    </row>
    <row r="367">
      <c r="B367" s="114"/>
      <c r="C367" s="114"/>
    </row>
    <row r="368">
      <c r="B368" s="114"/>
      <c r="C368" s="114"/>
    </row>
    <row r="369">
      <c r="B369" s="114"/>
      <c r="C369" s="114"/>
    </row>
    <row r="370">
      <c r="B370" s="114"/>
      <c r="C370" s="114"/>
    </row>
    <row r="371">
      <c r="B371" s="114"/>
      <c r="C371" s="114"/>
    </row>
    <row r="372">
      <c r="B372" s="114"/>
      <c r="C372" s="114"/>
    </row>
    <row r="373">
      <c r="B373" s="114"/>
      <c r="C373" s="114"/>
    </row>
    <row r="374">
      <c r="B374" s="114"/>
      <c r="C374" s="114"/>
    </row>
    <row r="375">
      <c r="B375" s="114"/>
      <c r="C375" s="114"/>
    </row>
    <row r="376">
      <c r="B376" s="114"/>
      <c r="C376" s="114"/>
    </row>
    <row r="377">
      <c r="B377" s="114"/>
      <c r="C377" s="114"/>
    </row>
    <row r="378">
      <c r="B378" s="114"/>
      <c r="C378" s="114"/>
    </row>
    <row r="379">
      <c r="B379" s="114"/>
      <c r="C379" s="114"/>
    </row>
    <row r="380">
      <c r="B380" s="114"/>
      <c r="C380" s="114"/>
    </row>
    <row r="381">
      <c r="B381" s="114"/>
      <c r="C381" s="114"/>
    </row>
    <row r="382">
      <c r="B382" s="114"/>
      <c r="C382" s="114"/>
    </row>
    <row r="383">
      <c r="B383" s="114"/>
      <c r="C383" s="114"/>
    </row>
    <row r="384">
      <c r="B384" s="114"/>
      <c r="C384" s="114"/>
    </row>
    <row r="385">
      <c r="B385" s="114"/>
      <c r="C385" s="114"/>
    </row>
    <row r="386">
      <c r="B386" s="114"/>
      <c r="C386" s="114"/>
    </row>
    <row r="387">
      <c r="B387" s="114"/>
      <c r="C387" s="114"/>
    </row>
    <row r="388">
      <c r="B388" s="114"/>
      <c r="C388" s="114"/>
    </row>
    <row r="389">
      <c r="B389" s="114"/>
      <c r="C389" s="114"/>
    </row>
    <row r="390">
      <c r="B390" s="114"/>
      <c r="C390" s="114"/>
    </row>
    <row r="391">
      <c r="B391" s="114"/>
      <c r="C391" s="114"/>
    </row>
    <row r="392">
      <c r="B392" s="114"/>
      <c r="C392" s="114"/>
    </row>
    <row r="393">
      <c r="B393" s="114"/>
      <c r="C393" s="114"/>
    </row>
    <row r="394">
      <c r="B394" s="114"/>
      <c r="C394" s="114"/>
    </row>
    <row r="395">
      <c r="B395" s="114"/>
      <c r="C395" s="114"/>
    </row>
    <row r="396">
      <c r="B396" s="114"/>
      <c r="C396" s="114"/>
    </row>
    <row r="397">
      <c r="B397" s="114"/>
      <c r="C397" s="114"/>
    </row>
    <row r="398">
      <c r="B398" s="114"/>
      <c r="C398" s="114"/>
    </row>
    <row r="399">
      <c r="B399" s="114"/>
      <c r="C399" s="114"/>
    </row>
    <row r="400">
      <c r="B400" s="114"/>
      <c r="C400" s="114"/>
    </row>
    <row r="401">
      <c r="B401" s="114"/>
      <c r="C401" s="114"/>
    </row>
    <row r="402">
      <c r="B402" s="114"/>
      <c r="C402" s="114"/>
    </row>
    <row r="403">
      <c r="B403" s="114"/>
      <c r="C403" s="114"/>
    </row>
    <row r="404">
      <c r="B404" s="114"/>
      <c r="C404" s="114"/>
    </row>
    <row r="405">
      <c r="B405" s="114"/>
      <c r="C405" s="114"/>
    </row>
    <row r="406">
      <c r="B406" s="114"/>
      <c r="C406" s="114"/>
    </row>
    <row r="407">
      <c r="B407" s="114"/>
      <c r="C407" s="114"/>
    </row>
    <row r="408">
      <c r="B408" s="114"/>
      <c r="C408" s="114"/>
    </row>
    <row r="409">
      <c r="B409" s="114"/>
      <c r="C409" s="114"/>
    </row>
    <row r="410">
      <c r="B410" s="114"/>
      <c r="C410" s="114"/>
    </row>
    <row r="411">
      <c r="B411" s="114"/>
      <c r="C411" s="114"/>
    </row>
    <row r="412">
      <c r="B412" s="114"/>
      <c r="C412" s="114"/>
    </row>
    <row r="413">
      <c r="B413" s="114"/>
      <c r="C413" s="114"/>
    </row>
    <row r="414">
      <c r="B414" s="114"/>
      <c r="C414" s="114"/>
    </row>
    <row r="415">
      <c r="B415" s="114"/>
      <c r="C415" s="114"/>
    </row>
    <row r="416">
      <c r="B416" s="114"/>
      <c r="C416" s="114"/>
    </row>
    <row r="417">
      <c r="B417" s="114"/>
      <c r="C417" s="114"/>
    </row>
    <row r="418">
      <c r="B418" s="114"/>
      <c r="C418" s="114"/>
    </row>
    <row r="419">
      <c r="B419" s="114"/>
      <c r="C419" s="114"/>
    </row>
    <row r="420">
      <c r="B420" s="114"/>
      <c r="C420" s="114"/>
    </row>
    <row r="421">
      <c r="B421" s="114"/>
      <c r="C421" s="114"/>
    </row>
    <row r="422">
      <c r="B422" s="114"/>
      <c r="C422" s="114"/>
    </row>
    <row r="423">
      <c r="B423" s="114"/>
      <c r="C423" s="114"/>
    </row>
    <row r="424">
      <c r="B424" s="114"/>
      <c r="C424" s="114"/>
    </row>
    <row r="425">
      <c r="B425" s="114"/>
      <c r="C425" s="114"/>
    </row>
    <row r="426">
      <c r="B426" s="114"/>
      <c r="C426" s="114"/>
    </row>
    <row r="427">
      <c r="B427" s="114"/>
      <c r="C427" s="114"/>
    </row>
    <row r="428">
      <c r="B428" s="114"/>
      <c r="C428" s="114"/>
    </row>
    <row r="429">
      <c r="B429" s="114"/>
      <c r="C429" s="114"/>
    </row>
    <row r="430">
      <c r="B430" s="114"/>
      <c r="C430" s="114"/>
    </row>
    <row r="431">
      <c r="B431" s="114"/>
      <c r="C431" s="114"/>
    </row>
    <row r="432">
      <c r="B432" s="114"/>
      <c r="C432" s="114"/>
    </row>
    <row r="433">
      <c r="B433" s="114"/>
      <c r="C433" s="114"/>
    </row>
    <row r="434">
      <c r="B434" s="114"/>
      <c r="C434" s="114"/>
    </row>
    <row r="435">
      <c r="B435" s="114"/>
      <c r="C435" s="114"/>
    </row>
    <row r="436">
      <c r="B436" s="114"/>
      <c r="C436" s="114"/>
    </row>
    <row r="437">
      <c r="B437" s="114"/>
      <c r="C437" s="114"/>
    </row>
    <row r="438">
      <c r="B438" s="114"/>
      <c r="C438" s="114"/>
    </row>
    <row r="439">
      <c r="B439" s="114"/>
      <c r="C439" s="114"/>
    </row>
    <row r="440">
      <c r="B440" s="114"/>
      <c r="C440" s="114"/>
    </row>
    <row r="441">
      <c r="B441" s="114"/>
      <c r="C441" s="114"/>
    </row>
    <row r="442">
      <c r="B442" s="114"/>
      <c r="C442" s="114"/>
    </row>
    <row r="443">
      <c r="B443" s="114"/>
      <c r="C443" s="114"/>
    </row>
    <row r="444">
      <c r="B444" s="114"/>
      <c r="C444" s="114"/>
    </row>
    <row r="445">
      <c r="B445" s="114"/>
      <c r="C445" s="114"/>
    </row>
    <row r="446">
      <c r="B446" s="114"/>
      <c r="C446" s="114"/>
    </row>
    <row r="447">
      <c r="B447" s="114"/>
      <c r="C447" s="114"/>
    </row>
    <row r="448">
      <c r="B448" s="114"/>
      <c r="C448" s="114"/>
    </row>
    <row r="449">
      <c r="B449" s="114"/>
      <c r="C449" s="114"/>
    </row>
    <row r="450">
      <c r="B450" s="114"/>
      <c r="C450" s="114"/>
    </row>
    <row r="451">
      <c r="B451" s="114"/>
      <c r="C451" s="114"/>
    </row>
    <row r="452">
      <c r="B452" s="114"/>
      <c r="C452" s="114"/>
    </row>
    <row r="453">
      <c r="B453" s="114"/>
      <c r="C453" s="114"/>
    </row>
    <row r="454">
      <c r="B454" s="114"/>
      <c r="C454" s="114"/>
    </row>
    <row r="455">
      <c r="B455" s="114"/>
      <c r="C455" s="114"/>
    </row>
    <row r="456">
      <c r="B456" s="114"/>
      <c r="C456" s="114"/>
    </row>
    <row r="457">
      <c r="B457" s="114"/>
      <c r="C457" s="114"/>
    </row>
    <row r="458">
      <c r="B458" s="114"/>
      <c r="C458" s="114"/>
    </row>
    <row r="459">
      <c r="B459" s="114"/>
      <c r="C459" s="114"/>
    </row>
    <row r="460">
      <c r="B460" s="114"/>
      <c r="C460" s="114"/>
    </row>
    <row r="461">
      <c r="B461" s="114"/>
      <c r="C461" s="114"/>
    </row>
    <row r="462">
      <c r="B462" s="114"/>
      <c r="C462" s="114"/>
    </row>
    <row r="463">
      <c r="B463" s="114"/>
      <c r="C463" s="114"/>
    </row>
    <row r="464">
      <c r="B464" s="114"/>
      <c r="C464" s="114"/>
    </row>
    <row r="465">
      <c r="B465" s="114"/>
      <c r="C465" s="114"/>
    </row>
    <row r="466">
      <c r="B466" s="114"/>
      <c r="C466" s="114"/>
    </row>
    <row r="467">
      <c r="B467" s="114"/>
      <c r="C467" s="114"/>
    </row>
    <row r="468">
      <c r="B468" s="114"/>
      <c r="C468" s="114"/>
    </row>
    <row r="469">
      <c r="B469" s="114"/>
      <c r="C469" s="114"/>
    </row>
    <row r="470">
      <c r="B470" s="114"/>
      <c r="C470" s="114"/>
    </row>
    <row r="471">
      <c r="B471" s="114"/>
      <c r="C471" s="114"/>
    </row>
    <row r="472">
      <c r="B472" s="114"/>
      <c r="C472" s="114"/>
    </row>
    <row r="473">
      <c r="B473" s="114"/>
      <c r="C473" s="114"/>
    </row>
    <row r="474">
      <c r="B474" s="114"/>
      <c r="C474" s="114"/>
    </row>
    <row r="475">
      <c r="B475" s="114"/>
      <c r="C475" s="114"/>
    </row>
    <row r="476">
      <c r="B476" s="114"/>
      <c r="C476" s="114"/>
    </row>
    <row r="477">
      <c r="B477" s="114"/>
      <c r="C477" s="114"/>
    </row>
    <row r="478">
      <c r="B478" s="114"/>
      <c r="C478" s="114"/>
    </row>
    <row r="479">
      <c r="B479" s="114"/>
      <c r="C479" s="114"/>
    </row>
    <row r="480">
      <c r="B480" s="114"/>
      <c r="C480" s="114"/>
    </row>
    <row r="481">
      <c r="B481" s="114"/>
      <c r="C481" s="114"/>
    </row>
    <row r="482">
      <c r="B482" s="114"/>
      <c r="C482" s="114"/>
    </row>
    <row r="483">
      <c r="B483" s="114"/>
      <c r="C483" s="114"/>
    </row>
    <row r="484">
      <c r="B484" s="114"/>
      <c r="C484" s="114"/>
    </row>
    <row r="485">
      <c r="B485" s="114"/>
      <c r="C485" s="114"/>
    </row>
    <row r="486">
      <c r="B486" s="114"/>
      <c r="C486" s="114"/>
    </row>
    <row r="487">
      <c r="B487" s="114"/>
      <c r="C487" s="114"/>
    </row>
    <row r="488">
      <c r="B488" s="114"/>
      <c r="C488" s="114"/>
    </row>
    <row r="489">
      <c r="B489" s="114"/>
      <c r="C489" s="114"/>
    </row>
    <row r="490">
      <c r="B490" s="114"/>
      <c r="C490" s="114"/>
    </row>
    <row r="491">
      <c r="B491" s="114"/>
      <c r="C491" s="114"/>
    </row>
    <row r="492">
      <c r="B492" s="114"/>
      <c r="C492" s="114"/>
    </row>
    <row r="493">
      <c r="B493" s="114"/>
      <c r="C493" s="114"/>
    </row>
    <row r="494">
      <c r="B494" s="114"/>
      <c r="C494" s="114"/>
    </row>
    <row r="495">
      <c r="B495" s="114"/>
      <c r="C495" s="114"/>
    </row>
    <row r="496">
      <c r="B496" s="114"/>
      <c r="C496" s="114"/>
    </row>
    <row r="497">
      <c r="B497" s="114"/>
      <c r="C497" s="114"/>
    </row>
    <row r="498">
      <c r="B498" s="114"/>
      <c r="C498" s="114"/>
    </row>
    <row r="499">
      <c r="B499" s="114"/>
      <c r="C499" s="114"/>
    </row>
    <row r="500">
      <c r="B500" s="114"/>
      <c r="C500" s="114"/>
    </row>
    <row r="501">
      <c r="B501" s="114"/>
      <c r="C501" s="114"/>
    </row>
    <row r="502">
      <c r="B502" s="114"/>
      <c r="C502" s="114"/>
    </row>
    <row r="503">
      <c r="B503" s="114"/>
      <c r="C503" s="114"/>
    </row>
    <row r="504">
      <c r="B504" s="114"/>
      <c r="C504" s="114"/>
    </row>
    <row r="505">
      <c r="B505" s="114"/>
      <c r="C505" s="114"/>
    </row>
    <row r="506">
      <c r="B506" s="114"/>
      <c r="C506" s="114"/>
    </row>
    <row r="507">
      <c r="B507" s="114"/>
      <c r="C507" s="114"/>
    </row>
    <row r="508">
      <c r="B508" s="114"/>
      <c r="C508" s="114"/>
    </row>
    <row r="509">
      <c r="B509" s="114"/>
      <c r="C509" s="114"/>
    </row>
    <row r="510">
      <c r="B510" s="114"/>
      <c r="C510" s="114"/>
    </row>
    <row r="511">
      <c r="B511" s="114"/>
      <c r="C511" s="114"/>
    </row>
    <row r="512">
      <c r="B512" s="114"/>
      <c r="C512" s="114"/>
    </row>
    <row r="513">
      <c r="B513" s="114"/>
      <c r="C513" s="114"/>
    </row>
    <row r="514">
      <c r="B514" s="114"/>
      <c r="C514" s="114"/>
    </row>
    <row r="515">
      <c r="B515" s="114"/>
      <c r="C515" s="114"/>
    </row>
    <row r="516">
      <c r="B516" s="114"/>
      <c r="C516" s="114"/>
    </row>
    <row r="517">
      <c r="B517" s="114"/>
      <c r="C517" s="114"/>
    </row>
    <row r="518">
      <c r="B518" s="114"/>
      <c r="C518" s="114"/>
    </row>
    <row r="519">
      <c r="B519" s="114"/>
      <c r="C519" s="114"/>
    </row>
    <row r="520">
      <c r="B520" s="114"/>
      <c r="C520" s="114"/>
    </row>
    <row r="521">
      <c r="B521" s="114"/>
      <c r="C521" s="114"/>
    </row>
    <row r="522">
      <c r="B522" s="114"/>
      <c r="C522" s="114"/>
    </row>
    <row r="523">
      <c r="B523" s="114"/>
      <c r="C523" s="114"/>
    </row>
    <row r="524">
      <c r="B524" s="114"/>
      <c r="C524" s="114"/>
    </row>
    <row r="525">
      <c r="B525" s="114"/>
      <c r="C525" s="114"/>
    </row>
    <row r="526">
      <c r="B526" s="114"/>
      <c r="C526" s="114"/>
    </row>
    <row r="527">
      <c r="B527" s="114"/>
      <c r="C527" s="114"/>
    </row>
    <row r="528">
      <c r="B528" s="114"/>
      <c r="C528" s="114"/>
    </row>
    <row r="529">
      <c r="B529" s="114"/>
      <c r="C529" s="114"/>
    </row>
    <row r="530">
      <c r="B530" s="114"/>
      <c r="C530" s="114"/>
    </row>
    <row r="531">
      <c r="B531" s="114"/>
      <c r="C531" s="114"/>
    </row>
    <row r="532">
      <c r="B532" s="114"/>
      <c r="C532" s="114"/>
    </row>
    <row r="533">
      <c r="B533" s="114"/>
      <c r="C533" s="114"/>
    </row>
    <row r="534">
      <c r="B534" s="114"/>
      <c r="C534" s="114"/>
    </row>
    <row r="535">
      <c r="B535" s="114"/>
      <c r="C535" s="114"/>
    </row>
    <row r="536">
      <c r="B536" s="114"/>
      <c r="C536" s="114"/>
    </row>
    <row r="537">
      <c r="B537" s="114"/>
      <c r="C537" s="114"/>
    </row>
    <row r="538">
      <c r="B538" s="114"/>
      <c r="C538" s="114"/>
    </row>
    <row r="539">
      <c r="B539" s="114"/>
      <c r="C539" s="114"/>
    </row>
    <row r="540">
      <c r="B540" s="114"/>
      <c r="C540" s="114"/>
    </row>
    <row r="541">
      <c r="B541" s="114"/>
      <c r="C541" s="114"/>
    </row>
    <row r="542">
      <c r="B542" s="114"/>
      <c r="C542" s="114"/>
    </row>
    <row r="543">
      <c r="B543" s="114"/>
      <c r="C543" s="114"/>
    </row>
    <row r="544">
      <c r="B544" s="114"/>
      <c r="C544" s="114"/>
    </row>
    <row r="545">
      <c r="B545" s="114"/>
      <c r="C545" s="114"/>
    </row>
    <row r="546">
      <c r="B546" s="114"/>
      <c r="C546" s="114"/>
    </row>
    <row r="547">
      <c r="B547" s="114"/>
      <c r="C547" s="114"/>
    </row>
    <row r="548">
      <c r="B548" s="114"/>
      <c r="C548" s="114"/>
    </row>
    <row r="549">
      <c r="B549" s="114"/>
      <c r="C549" s="114"/>
    </row>
    <row r="550">
      <c r="B550" s="114"/>
      <c r="C550" s="114"/>
    </row>
    <row r="551">
      <c r="B551" s="114"/>
      <c r="C551" s="114"/>
    </row>
    <row r="552">
      <c r="B552" s="114"/>
      <c r="C552" s="114"/>
    </row>
    <row r="553">
      <c r="B553" s="114"/>
      <c r="C553" s="114"/>
    </row>
    <row r="554">
      <c r="B554" s="114"/>
      <c r="C554" s="114"/>
    </row>
    <row r="555">
      <c r="B555" s="114"/>
      <c r="C555" s="114"/>
    </row>
    <row r="556">
      <c r="B556" s="114"/>
      <c r="C556" s="114"/>
    </row>
    <row r="557">
      <c r="B557" s="114"/>
      <c r="C557" s="114"/>
    </row>
    <row r="558">
      <c r="B558" s="114"/>
      <c r="C558" s="114"/>
    </row>
    <row r="559">
      <c r="B559" s="114"/>
      <c r="C559" s="114"/>
    </row>
    <row r="560">
      <c r="B560" s="114"/>
      <c r="C560" s="114"/>
    </row>
    <row r="561">
      <c r="B561" s="114"/>
      <c r="C561" s="114"/>
    </row>
    <row r="562">
      <c r="B562" s="114"/>
      <c r="C562" s="114"/>
    </row>
    <row r="563">
      <c r="B563" s="114"/>
      <c r="C563" s="114"/>
    </row>
    <row r="564">
      <c r="B564" s="114"/>
      <c r="C564" s="114"/>
    </row>
    <row r="565">
      <c r="B565" s="114"/>
      <c r="C565" s="114"/>
    </row>
    <row r="566">
      <c r="B566" s="114"/>
      <c r="C566" s="114"/>
    </row>
    <row r="567">
      <c r="B567" s="114"/>
      <c r="C567" s="114"/>
    </row>
    <row r="568">
      <c r="B568" s="114"/>
      <c r="C568" s="114"/>
    </row>
    <row r="569">
      <c r="B569" s="114"/>
      <c r="C569" s="114"/>
    </row>
    <row r="570">
      <c r="B570" s="114"/>
      <c r="C570" s="114"/>
    </row>
    <row r="571">
      <c r="B571" s="114"/>
      <c r="C571" s="114"/>
    </row>
    <row r="572">
      <c r="B572" s="114"/>
      <c r="C572" s="114"/>
    </row>
    <row r="573">
      <c r="B573" s="114"/>
      <c r="C573" s="114"/>
    </row>
    <row r="574">
      <c r="B574" s="114"/>
      <c r="C574" s="114"/>
    </row>
    <row r="575">
      <c r="B575" s="114"/>
      <c r="C575" s="114"/>
    </row>
    <row r="576">
      <c r="B576" s="114"/>
      <c r="C576" s="114"/>
    </row>
    <row r="577">
      <c r="B577" s="114"/>
      <c r="C577" s="114"/>
    </row>
    <row r="578">
      <c r="B578" s="114"/>
      <c r="C578" s="114"/>
    </row>
    <row r="579">
      <c r="B579" s="114"/>
      <c r="C579" s="114"/>
    </row>
    <row r="580">
      <c r="B580" s="114"/>
      <c r="C580" s="114"/>
    </row>
    <row r="581">
      <c r="B581" s="114"/>
      <c r="C581" s="114"/>
    </row>
    <row r="582">
      <c r="B582" s="114"/>
      <c r="C582" s="114"/>
    </row>
    <row r="583">
      <c r="B583" s="114"/>
      <c r="C583" s="114"/>
    </row>
    <row r="584">
      <c r="B584" s="114"/>
      <c r="C584" s="114"/>
    </row>
    <row r="585">
      <c r="B585" s="114"/>
      <c r="C585" s="114"/>
    </row>
    <row r="586">
      <c r="B586" s="114"/>
      <c r="C586" s="114"/>
    </row>
    <row r="587">
      <c r="B587" s="114"/>
      <c r="C587" s="114"/>
    </row>
    <row r="588">
      <c r="B588" s="114"/>
      <c r="C588" s="114"/>
    </row>
    <row r="589">
      <c r="B589" s="114"/>
      <c r="C589" s="114"/>
    </row>
    <row r="590">
      <c r="B590" s="114"/>
      <c r="C590" s="114"/>
    </row>
    <row r="591">
      <c r="B591" s="114"/>
      <c r="C591" s="114"/>
    </row>
    <row r="592">
      <c r="B592" s="114"/>
      <c r="C592" s="114"/>
    </row>
    <row r="593">
      <c r="B593" s="114"/>
      <c r="C593" s="114"/>
    </row>
    <row r="594">
      <c r="B594" s="114"/>
      <c r="C594" s="114"/>
    </row>
    <row r="595">
      <c r="B595" s="114"/>
      <c r="C595" s="114"/>
    </row>
    <row r="596">
      <c r="B596" s="114"/>
      <c r="C596" s="114"/>
    </row>
    <row r="597">
      <c r="B597" s="114"/>
      <c r="C597" s="114"/>
    </row>
    <row r="598">
      <c r="B598" s="114"/>
      <c r="C598" s="114"/>
    </row>
    <row r="599">
      <c r="B599" s="114"/>
      <c r="C599" s="114"/>
    </row>
    <row r="600">
      <c r="B600" s="114"/>
      <c r="C600" s="114"/>
    </row>
    <row r="601">
      <c r="B601" s="114"/>
      <c r="C601" s="114"/>
    </row>
    <row r="602">
      <c r="B602" s="114"/>
      <c r="C602" s="114"/>
    </row>
    <row r="603">
      <c r="B603" s="114"/>
      <c r="C603" s="114"/>
    </row>
    <row r="604">
      <c r="B604" s="114"/>
      <c r="C604" s="114"/>
    </row>
    <row r="605">
      <c r="B605" s="114"/>
      <c r="C605" s="114"/>
    </row>
    <row r="606">
      <c r="B606" s="114"/>
      <c r="C606" s="114"/>
    </row>
    <row r="607">
      <c r="B607" s="114"/>
      <c r="C607" s="114"/>
    </row>
    <row r="608">
      <c r="B608" s="114"/>
      <c r="C608" s="114"/>
    </row>
    <row r="609">
      <c r="B609" s="114"/>
      <c r="C609" s="114"/>
    </row>
    <row r="610">
      <c r="B610" s="114"/>
      <c r="C610" s="114"/>
    </row>
    <row r="611">
      <c r="B611" s="114"/>
      <c r="C611" s="114"/>
    </row>
    <row r="612">
      <c r="B612" s="114"/>
      <c r="C612" s="114"/>
    </row>
    <row r="613">
      <c r="B613" s="114"/>
      <c r="C613" s="114"/>
    </row>
    <row r="614">
      <c r="B614" s="114"/>
      <c r="C614" s="114"/>
    </row>
    <row r="615">
      <c r="B615" s="114"/>
      <c r="C615" s="114"/>
    </row>
    <row r="616">
      <c r="B616" s="114"/>
      <c r="C616" s="114"/>
    </row>
    <row r="617">
      <c r="B617" s="114"/>
      <c r="C617" s="114"/>
    </row>
    <row r="618">
      <c r="B618" s="114"/>
      <c r="C618" s="114"/>
    </row>
    <row r="619">
      <c r="B619" s="114"/>
      <c r="C619" s="114"/>
    </row>
    <row r="620">
      <c r="B620" s="114"/>
      <c r="C620" s="114"/>
    </row>
    <row r="621">
      <c r="B621" s="114"/>
      <c r="C621" s="114"/>
    </row>
    <row r="622">
      <c r="B622" s="114"/>
      <c r="C622" s="114"/>
    </row>
    <row r="623">
      <c r="B623" s="114"/>
      <c r="C623" s="114"/>
    </row>
    <row r="624">
      <c r="B624" s="114"/>
      <c r="C624" s="114"/>
    </row>
    <row r="625">
      <c r="B625" s="114"/>
      <c r="C625" s="114"/>
    </row>
    <row r="626">
      <c r="B626" s="114"/>
      <c r="C626" s="114"/>
    </row>
    <row r="627">
      <c r="B627" s="114"/>
      <c r="C627" s="114"/>
    </row>
    <row r="628">
      <c r="B628" s="114"/>
      <c r="C628" s="114"/>
    </row>
    <row r="629">
      <c r="B629" s="114"/>
      <c r="C629" s="114"/>
    </row>
    <row r="630">
      <c r="B630" s="114"/>
      <c r="C630" s="114"/>
    </row>
    <row r="631">
      <c r="B631" s="114"/>
      <c r="C631" s="114"/>
    </row>
    <row r="632">
      <c r="B632" s="114"/>
      <c r="C632" s="114"/>
    </row>
    <row r="633">
      <c r="B633" s="114"/>
      <c r="C633" s="114"/>
    </row>
    <row r="634">
      <c r="B634" s="114"/>
      <c r="C634" s="114"/>
    </row>
    <row r="635">
      <c r="B635" s="114"/>
      <c r="C635" s="114"/>
    </row>
    <row r="636">
      <c r="B636" s="114"/>
      <c r="C636" s="114"/>
    </row>
    <row r="637">
      <c r="B637" s="114"/>
      <c r="C637" s="114"/>
    </row>
    <row r="638">
      <c r="B638" s="114"/>
      <c r="C638" s="114"/>
    </row>
    <row r="639">
      <c r="B639" s="114"/>
      <c r="C639" s="114"/>
    </row>
    <row r="640">
      <c r="B640" s="114"/>
      <c r="C640" s="114"/>
    </row>
    <row r="641">
      <c r="B641" s="114"/>
      <c r="C641" s="114"/>
    </row>
    <row r="642">
      <c r="B642" s="114"/>
      <c r="C642" s="114"/>
    </row>
    <row r="643">
      <c r="B643" s="114"/>
      <c r="C643" s="114"/>
    </row>
    <row r="644">
      <c r="B644" s="114"/>
      <c r="C644" s="114"/>
    </row>
    <row r="645">
      <c r="B645" s="114"/>
      <c r="C645" s="114"/>
    </row>
    <row r="646">
      <c r="B646" s="114"/>
      <c r="C646" s="114"/>
    </row>
    <row r="647">
      <c r="B647" s="114"/>
      <c r="C647" s="114"/>
    </row>
    <row r="648">
      <c r="B648" s="114"/>
      <c r="C648" s="114"/>
    </row>
    <row r="649">
      <c r="B649" s="114"/>
      <c r="C649" s="114"/>
    </row>
    <row r="650">
      <c r="B650" s="114"/>
      <c r="C650" s="114"/>
    </row>
    <row r="651">
      <c r="B651" s="114"/>
      <c r="C651" s="114"/>
    </row>
    <row r="652">
      <c r="B652" s="114"/>
      <c r="C652" s="114"/>
    </row>
    <row r="653">
      <c r="B653" s="114"/>
      <c r="C653" s="114"/>
    </row>
    <row r="654">
      <c r="B654" s="114"/>
      <c r="C654" s="114"/>
    </row>
    <row r="655">
      <c r="B655" s="114"/>
      <c r="C655" s="114"/>
    </row>
    <row r="656">
      <c r="B656" s="114"/>
      <c r="C656" s="114"/>
    </row>
    <row r="657">
      <c r="B657" s="114"/>
      <c r="C657" s="114"/>
    </row>
    <row r="658">
      <c r="B658" s="114"/>
      <c r="C658" s="114"/>
    </row>
    <row r="659">
      <c r="B659" s="114"/>
      <c r="C659" s="114"/>
    </row>
    <row r="660">
      <c r="B660" s="114"/>
      <c r="C660" s="114"/>
    </row>
    <row r="661">
      <c r="B661" s="114"/>
      <c r="C661" s="114"/>
    </row>
    <row r="662">
      <c r="B662" s="114"/>
      <c r="C662" s="114"/>
    </row>
    <row r="663">
      <c r="B663" s="114"/>
      <c r="C663" s="114"/>
    </row>
    <row r="664">
      <c r="B664" s="114"/>
      <c r="C664" s="114"/>
    </row>
    <row r="665">
      <c r="B665" s="114"/>
      <c r="C665" s="114"/>
    </row>
    <row r="666">
      <c r="B666" s="114"/>
      <c r="C666" s="114"/>
    </row>
    <row r="667">
      <c r="B667" s="114"/>
      <c r="C667" s="114"/>
    </row>
    <row r="668">
      <c r="B668" s="114"/>
      <c r="C668" s="114"/>
    </row>
    <row r="669">
      <c r="B669" s="114"/>
      <c r="C669" s="114"/>
    </row>
    <row r="670">
      <c r="B670" s="114"/>
      <c r="C670" s="114"/>
    </row>
    <row r="671">
      <c r="B671" s="114"/>
      <c r="C671" s="114"/>
    </row>
    <row r="672">
      <c r="B672" s="114"/>
      <c r="C672" s="114"/>
    </row>
    <row r="673">
      <c r="B673" s="114"/>
      <c r="C673" s="114"/>
    </row>
    <row r="674">
      <c r="B674" s="114"/>
      <c r="C674" s="114"/>
    </row>
    <row r="675">
      <c r="B675" s="114"/>
      <c r="C675" s="114"/>
    </row>
    <row r="676">
      <c r="B676" s="114"/>
      <c r="C676" s="114"/>
    </row>
    <row r="677">
      <c r="B677" s="114"/>
      <c r="C677" s="114"/>
    </row>
    <row r="678">
      <c r="B678" s="114"/>
      <c r="C678" s="114"/>
    </row>
    <row r="679">
      <c r="B679" s="114"/>
      <c r="C679" s="114"/>
    </row>
    <row r="680">
      <c r="B680" s="114"/>
      <c r="C680" s="114"/>
    </row>
    <row r="681">
      <c r="B681" s="114"/>
      <c r="C681" s="114"/>
    </row>
    <row r="682">
      <c r="B682" s="114"/>
      <c r="C682" s="114"/>
    </row>
    <row r="683">
      <c r="B683" s="114"/>
      <c r="C683" s="114"/>
    </row>
    <row r="684">
      <c r="B684" s="114"/>
      <c r="C684" s="114"/>
    </row>
    <row r="685">
      <c r="B685" s="114"/>
      <c r="C685" s="114"/>
    </row>
    <row r="686">
      <c r="B686" s="114"/>
      <c r="C686" s="114"/>
    </row>
    <row r="687">
      <c r="B687" s="114"/>
      <c r="C687" s="114"/>
    </row>
    <row r="688">
      <c r="B688" s="114"/>
      <c r="C688" s="114"/>
    </row>
    <row r="689">
      <c r="B689" s="114"/>
      <c r="C689" s="114"/>
    </row>
    <row r="690">
      <c r="B690" s="114"/>
      <c r="C690" s="114"/>
    </row>
    <row r="691">
      <c r="B691" s="114"/>
      <c r="C691" s="114"/>
    </row>
    <row r="692">
      <c r="B692" s="114"/>
      <c r="C692" s="114"/>
    </row>
    <row r="693">
      <c r="B693" s="114"/>
      <c r="C693" s="114"/>
    </row>
    <row r="694">
      <c r="B694" s="114"/>
      <c r="C694" s="114"/>
    </row>
    <row r="695">
      <c r="B695" s="114"/>
      <c r="C695" s="114"/>
    </row>
    <row r="696">
      <c r="B696" s="114"/>
      <c r="C696" s="114"/>
    </row>
    <row r="697">
      <c r="B697" s="114"/>
      <c r="C697" s="114"/>
    </row>
    <row r="698">
      <c r="B698" s="114"/>
      <c r="C698" s="114"/>
    </row>
    <row r="699">
      <c r="B699" s="114"/>
      <c r="C699" s="114"/>
    </row>
    <row r="700">
      <c r="B700" s="114"/>
      <c r="C700" s="114"/>
    </row>
    <row r="701">
      <c r="B701" s="114"/>
      <c r="C701" s="114"/>
    </row>
    <row r="702">
      <c r="B702" s="114"/>
      <c r="C702" s="114"/>
    </row>
    <row r="703">
      <c r="B703" s="114"/>
      <c r="C703" s="114"/>
    </row>
    <row r="704">
      <c r="B704" s="114"/>
      <c r="C704" s="114"/>
    </row>
    <row r="705">
      <c r="B705" s="114"/>
      <c r="C705" s="114"/>
    </row>
    <row r="706">
      <c r="B706" s="114"/>
      <c r="C706" s="114"/>
    </row>
    <row r="707">
      <c r="B707" s="114"/>
      <c r="C707" s="114"/>
    </row>
    <row r="708">
      <c r="B708" s="114"/>
      <c r="C708" s="114"/>
    </row>
    <row r="709">
      <c r="B709" s="114"/>
      <c r="C709" s="114"/>
    </row>
    <row r="710">
      <c r="B710" s="114"/>
      <c r="C710" s="114"/>
    </row>
    <row r="711">
      <c r="B711" s="114"/>
      <c r="C711" s="114"/>
    </row>
    <row r="712">
      <c r="B712" s="114"/>
      <c r="C712" s="114"/>
    </row>
    <row r="713">
      <c r="B713" s="114"/>
      <c r="C713" s="114"/>
    </row>
    <row r="714">
      <c r="B714" s="114"/>
      <c r="C714" s="114"/>
    </row>
    <row r="715">
      <c r="B715" s="114"/>
      <c r="C715" s="114"/>
    </row>
    <row r="716">
      <c r="B716" s="114"/>
      <c r="C716" s="114"/>
    </row>
    <row r="717">
      <c r="B717" s="114"/>
      <c r="C717" s="114"/>
    </row>
    <row r="718">
      <c r="B718" s="114"/>
      <c r="C718" s="114"/>
    </row>
    <row r="719">
      <c r="B719" s="114"/>
      <c r="C719" s="114"/>
    </row>
    <row r="720">
      <c r="B720" s="114"/>
      <c r="C720" s="114"/>
    </row>
    <row r="721">
      <c r="B721" s="114"/>
      <c r="C721" s="114"/>
    </row>
    <row r="722">
      <c r="B722" s="114"/>
      <c r="C722" s="114"/>
    </row>
    <row r="723">
      <c r="B723" s="114"/>
      <c r="C723" s="114"/>
    </row>
    <row r="724">
      <c r="B724" s="114"/>
      <c r="C724" s="114"/>
    </row>
    <row r="725">
      <c r="B725" s="114"/>
      <c r="C725" s="114"/>
    </row>
    <row r="726">
      <c r="B726" s="114"/>
      <c r="C726" s="114"/>
    </row>
    <row r="727">
      <c r="B727" s="114"/>
      <c r="C727" s="114"/>
    </row>
    <row r="728">
      <c r="B728" s="114"/>
      <c r="C728" s="114"/>
    </row>
    <row r="729">
      <c r="B729" s="114"/>
      <c r="C729" s="114"/>
    </row>
    <row r="730">
      <c r="B730" s="114"/>
      <c r="C730" s="114"/>
    </row>
    <row r="731">
      <c r="B731" s="114"/>
      <c r="C731" s="114"/>
    </row>
    <row r="732">
      <c r="B732" s="114"/>
      <c r="C732" s="114"/>
    </row>
    <row r="733">
      <c r="B733" s="114"/>
      <c r="C733" s="114"/>
    </row>
    <row r="734">
      <c r="B734" s="114"/>
      <c r="C734" s="114"/>
    </row>
    <row r="735">
      <c r="B735" s="114"/>
      <c r="C735" s="114"/>
    </row>
    <row r="736">
      <c r="B736" s="114"/>
      <c r="C736" s="114"/>
    </row>
    <row r="737">
      <c r="B737" s="114"/>
      <c r="C737" s="114"/>
    </row>
    <row r="738">
      <c r="B738" s="114"/>
      <c r="C738" s="114"/>
    </row>
    <row r="739">
      <c r="B739" s="114"/>
      <c r="C739" s="114"/>
    </row>
    <row r="740">
      <c r="B740" s="114"/>
      <c r="C740" s="114"/>
    </row>
    <row r="741">
      <c r="B741" s="114"/>
      <c r="C741" s="114"/>
    </row>
    <row r="742">
      <c r="B742" s="114"/>
      <c r="C742" s="114"/>
    </row>
    <row r="743">
      <c r="B743" s="114"/>
      <c r="C743" s="114"/>
    </row>
    <row r="744">
      <c r="B744" s="114"/>
      <c r="C744" s="114"/>
    </row>
    <row r="745">
      <c r="B745" s="114"/>
      <c r="C745" s="114"/>
    </row>
    <row r="746">
      <c r="B746" s="114"/>
      <c r="C746" s="114"/>
    </row>
    <row r="747">
      <c r="B747" s="114"/>
      <c r="C747" s="114"/>
    </row>
    <row r="748">
      <c r="B748" s="114"/>
      <c r="C748" s="114"/>
    </row>
    <row r="749">
      <c r="B749" s="114"/>
      <c r="C749" s="114"/>
    </row>
    <row r="750">
      <c r="B750" s="114"/>
      <c r="C750" s="114"/>
    </row>
    <row r="751">
      <c r="B751" s="114"/>
      <c r="C751" s="114"/>
    </row>
    <row r="752">
      <c r="B752" s="114"/>
      <c r="C752" s="114"/>
    </row>
    <row r="753">
      <c r="B753" s="114"/>
      <c r="C753" s="114"/>
    </row>
    <row r="754">
      <c r="B754" s="114"/>
      <c r="C754" s="114"/>
    </row>
    <row r="755">
      <c r="B755" s="114"/>
      <c r="C755" s="114"/>
    </row>
    <row r="756">
      <c r="B756" s="114"/>
      <c r="C756" s="114"/>
    </row>
    <row r="757">
      <c r="B757" s="114"/>
      <c r="C757" s="114"/>
    </row>
    <row r="758">
      <c r="B758" s="114"/>
      <c r="C758" s="114"/>
    </row>
    <row r="759">
      <c r="B759" s="114"/>
      <c r="C759" s="114"/>
    </row>
    <row r="760">
      <c r="B760" s="114"/>
      <c r="C760" s="114"/>
    </row>
    <row r="761">
      <c r="B761" s="114"/>
      <c r="C761" s="114"/>
    </row>
    <row r="762">
      <c r="B762" s="114"/>
      <c r="C762" s="114"/>
    </row>
    <row r="763">
      <c r="B763" s="114"/>
      <c r="C763" s="114"/>
    </row>
    <row r="764">
      <c r="B764" s="114"/>
      <c r="C764" s="114"/>
    </row>
    <row r="765">
      <c r="B765" s="114"/>
      <c r="C765" s="114"/>
    </row>
    <row r="766">
      <c r="B766" s="114"/>
      <c r="C766" s="114"/>
    </row>
    <row r="767">
      <c r="B767" s="114"/>
      <c r="C767" s="114"/>
    </row>
    <row r="768">
      <c r="B768" s="114"/>
      <c r="C768" s="114"/>
    </row>
    <row r="769">
      <c r="B769" s="114"/>
      <c r="C769" s="114"/>
    </row>
    <row r="770">
      <c r="B770" s="114"/>
      <c r="C770" s="114"/>
    </row>
    <row r="771">
      <c r="B771" s="114"/>
      <c r="C771" s="114"/>
    </row>
    <row r="772">
      <c r="B772" s="114"/>
      <c r="C772" s="114"/>
    </row>
    <row r="773">
      <c r="B773" s="114"/>
      <c r="C773" s="114"/>
    </row>
    <row r="774">
      <c r="B774" s="114"/>
      <c r="C774" s="114"/>
    </row>
    <row r="775">
      <c r="B775" s="114"/>
      <c r="C775" s="114"/>
    </row>
    <row r="776">
      <c r="B776" s="114"/>
      <c r="C776" s="114"/>
    </row>
    <row r="777">
      <c r="B777" s="114"/>
      <c r="C777" s="114"/>
    </row>
    <row r="778">
      <c r="B778" s="114"/>
      <c r="C778" s="114"/>
    </row>
    <row r="779">
      <c r="B779" s="114"/>
      <c r="C779" s="114"/>
    </row>
    <row r="780">
      <c r="B780" s="114"/>
      <c r="C780" s="114"/>
    </row>
    <row r="781">
      <c r="B781" s="114"/>
      <c r="C781" s="114"/>
    </row>
    <row r="782">
      <c r="B782" s="114"/>
      <c r="C782" s="114"/>
    </row>
    <row r="783">
      <c r="B783" s="114"/>
      <c r="C783" s="114"/>
    </row>
    <row r="784">
      <c r="B784" s="114"/>
      <c r="C784" s="114"/>
    </row>
    <row r="785">
      <c r="B785" s="114"/>
      <c r="C785" s="114"/>
    </row>
    <row r="786">
      <c r="B786" s="114"/>
      <c r="C786" s="114"/>
    </row>
    <row r="787">
      <c r="B787" s="114"/>
      <c r="C787" s="114"/>
    </row>
    <row r="788">
      <c r="B788" s="114"/>
      <c r="C788" s="114"/>
    </row>
    <row r="789">
      <c r="B789" s="114"/>
      <c r="C789" s="114"/>
    </row>
    <row r="790">
      <c r="B790" s="114"/>
      <c r="C790" s="114"/>
    </row>
    <row r="791">
      <c r="B791" s="114"/>
      <c r="C791" s="114"/>
    </row>
    <row r="792">
      <c r="B792" s="114"/>
      <c r="C792" s="114"/>
    </row>
    <row r="793">
      <c r="B793" s="114"/>
      <c r="C793" s="114"/>
    </row>
    <row r="794">
      <c r="B794" s="114"/>
      <c r="C794" s="114"/>
    </row>
    <row r="795">
      <c r="B795" s="114"/>
      <c r="C795" s="114"/>
    </row>
    <row r="796">
      <c r="B796" s="114"/>
      <c r="C796" s="114"/>
    </row>
    <row r="797">
      <c r="B797" s="114"/>
      <c r="C797" s="114"/>
    </row>
    <row r="798">
      <c r="B798" s="114"/>
      <c r="C798" s="114"/>
    </row>
    <row r="799">
      <c r="B799" s="114"/>
      <c r="C799" s="114"/>
    </row>
    <row r="800">
      <c r="B800" s="114"/>
      <c r="C800" s="114"/>
    </row>
    <row r="801">
      <c r="B801" s="114"/>
      <c r="C801" s="114"/>
    </row>
    <row r="802">
      <c r="B802" s="114"/>
      <c r="C802" s="114"/>
    </row>
    <row r="803">
      <c r="B803" s="114"/>
      <c r="C803" s="114"/>
    </row>
    <row r="804">
      <c r="B804" s="114"/>
      <c r="C804" s="114"/>
    </row>
    <row r="805">
      <c r="B805" s="114"/>
      <c r="C805" s="114"/>
    </row>
    <row r="806">
      <c r="B806" s="114"/>
      <c r="C806" s="114"/>
    </row>
    <row r="807">
      <c r="B807" s="114"/>
      <c r="C807" s="114"/>
    </row>
    <row r="808">
      <c r="B808" s="114"/>
      <c r="C808" s="114"/>
    </row>
    <row r="809">
      <c r="B809" s="114"/>
      <c r="C809" s="114"/>
    </row>
    <row r="810">
      <c r="B810" s="114"/>
      <c r="C810" s="114"/>
    </row>
    <row r="811">
      <c r="B811" s="114"/>
      <c r="C811" s="114"/>
    </row>
    <row r="812">
      <c r="B812" s="114"/>
      <c r="C812" s="114"/>
    </row>
    <row r="813">
      <c r="B813" s="114"/>
      <c r="C813" s="114"/>
    </row>
    <row r="814">
      <c r="B814" s="114"/>
      <c r="C814" s="114"/>
    </row>
    <row r="815">
      <c r="B815" s="114"/>
      <c r="C815" s="114"/>
    </row>
    <row r="816">
      <c r="B816" s="114"/>
      <c r="C816" s="114"/>
    </row>
    <row r="817">
      <c r="B817" s="114"/>
      <c r="C817" s="114"/>
    </row>
    <row r="818">
      <c r="B818" s="114"/>
      <c r="C818" s="114"/>
    </row>
    <row r="819">
      <c r="B819" s="114"/>
      <c r="C819" s="114"/>
    </row>
    <row r="820">
      <c r="B820" s="114"/>
      <c r="C820" s="114"/>
    </row>
    <row r="821">
      <c r="B821" s="114"/>
      <c r="C821" s="114"/>
    </row>
    <row r="822">
      <c r="B822" s="114"/>
      <c r="C822" s="114"/>
    </row>
    <row r="823">
      <c r="B823" s="114"/>
      <c r="C823" s="114"/>
    </row>
    <row r="824">
      <c r="B824" s="114"/>
      <c r="C824" s="114"/>
    </row>
    <row r="825">
      <c r="B825" s="114"/>
      <c r="C825" s="114"/>
    </row>
    <row r="826">
      <c r="B826" s="114"/>
      <c r="C826" s="114"/>
    </row>
    <row r="827">
      <c r="B827" s="114"/>
      <c r="C827" s="114"/>
    </row>
    <row r="828">
      <c r="B828" s="114"/>
      <c r="C828" s="114"/>
    </row>
    <row r="829">
      <c r="B829" s="114"/>
      <c r="C829" s="114"/>
    </row>
    <row r="830">
      <c r="B830" s="114"/>
      <c r="C830" s="114"/>
    </row>
    <row r="831">
      <c r="B831" s="114"/>
      <c r="C831" s="114"/>
    </row>
    <row r="832">
      <c r="B832" s="114"/>
      <c r="C832" s="114"/>
    </row>
    <row r="833">
      <c r="B833" s="114"/>
      <c r="C833" s="114"/>
    </row>
    <row r="834">
      <c r="B834" s="114"/>
      <c r="C834" s="114"/>
    </row>
    <row r="835">
      <c r="B835" s="114"/>
      <c r="C835" s="114"/>
    </row>
    <row r="836">
      <c r="B836" s="114"/>
      <c r="C836" s="114"/>
    </row>
    <row r="837">
      <c r="B837" s="114"/>
      <c r="C837" s="114"/>
    </row>
    <row r="838">
      <c r="B838" s="114"/>
      <c r="C838" s="114"/>
    </row>
    <row r="839">
      <c r="B839" s="114"/>
      <c r="C839" s="114"/>
    </row>
    <row r="840">
      <c r="B840" s="114"/>
      <c r="C840" s="114"/>
    </row>
    <row r="841">
      <c r="B841" s="114"/>
      <c r="C841" s="114"/>
    </row>
    <row r="842">
      <c r="B842" s="114"/>
      <c r="C842" s="114"/>
    </row>
    <row r="843">
      <c r="B843" s="114"/>
      <c r="C843" s="114"/>
    </row>
    <row r="844">
      <c r="B844" s="114"/>
      <c r="C844" s="114"/>
    </row>
    <row r="845">
      <c r="B845" s="114"/>
      <c r="C845" s="114"/>
    </row>
    <row r="846">
      <c r="B846" s="114"/>
      <c r="C846" s="114"/>
    </row>
    <row r="847">
      <c r="B847" s="114"/>
      <c r="C847" s="114"/>
    </row>
    <row r="848">
      <c r="B848" s="114"/>
      <c r="C848" s="114"/>
    </row>
    <row r="849">
      <c r="B849" s="114"/>
      <c r="C849" s="114"/>
    </row>
    <row r="850">
      <c r="B850" s="114"/>
      <c r="C850" s="114"/>
    </row>
    <row r="851">
      <c r="B851" s="114"/>
      <c r="C851" s="114"/>
    </row>
    <row r="852">
      <c r="B852" s="114"/>
      <c r="C852" s="114"/>
    </row>
    <row r="853">
      <c r="B853" s="114"/>
      <c r="C853" s="114"/>
    </row>
    <row r="854">
      <c r="B854" s="114"/>
      <c r="C854" s="114"/>
    </row>
    <row r="855">
      <c r="B855" s="114"/>
      <c r="C855" s="114"/>
    </row>
    <row r="856">
      <c r="B856" s="114"/>
      <c r="C856" s="114"/>
    </row>
    <row r="857">
      <c r="B857" s="114"/>
      <c r="C857" s="114"/>
    </row>
    <row r="858">
      <c r="B858" s="114"/>
      <c r="C858" s="114"/>
    </row>
    <row r="859">
      <c r="B859" s="114"/>
      <c r="C859" s="114"/>
    </row>
    <row r="860">
      <c r="B860" s="114"/>
      <c r="C860" s="114"/>
    </row>
    <row r="861">
      <c r="B861" s="114"/>
      <c r="C861" s="114"/>
    </row>
    <row r="862">
      <c r="B862" s="114"/>
      <c r="C862" s="114"/>
    </row>
    <row r="863">
      <c r="B863" s="114"/>
      <c r="C863" s="114"/>
    </row>
    <row r="864">
      <c r="B864" s="114"/>
      <c r="C864" s="114"/>
    </row>
    <row r="865">
      <c r="B865" s="114"/>
      <c r="C865" s="114"/>
    </row>
    <row r="866">
      <c r="B866" s="114"/>
      <c r="C866" s="114"/>
    </row>
    <row r="867">
      <c r="B867" s="114"/>
      <c r="C867" s="114"/>
    </row>
    <row r="868">
      <c r="B868" s="114"/>
      <c r="C868" s="114"/>
    </row>
    <row r="869">
      <c r="B869" s="114"/>
      <c r="C869" s="114"/>
    </row>
    <row r="870">
      <c r="B870" s="114"/>
      <c r="C870" s="114"/>
    </row>
    <row r="871">
      <c r="B871" s="114"/>
      <c r="C871" s="114"/>
    </row>
    <row r="872">
      <c r="B872" s="114"/>
      <c r="C872" s="114"/>
    </row>
    <row r="873">
      <c r="B873" s="114"/>
      <c r="C873" s="114"/>
    </row>
    <row r="874">
      <c r="B874" s="114"/>
      <c r="C874" s="114"/>
    </row>
    <row r="875">
      <c r="B875" s="114"/>
      <c r="C875" s="114"/>
    </row>
    <row r="876">
      <c r="B876" s="114"/>
      <c r="C876" s="114"/>
    </row>
    <row r="877">
      <c r="B877" s="114"/>
      <c r="C877" s="114"/>
    </row>
    <row r="878">
      <c r="B878" s="114"/>
      <c r="C878" s="114"/>
    </row>
    <row r="879">
      <c r="B879" s="114"/>
      <c r="C879" s="114"/>
    </row>
    <row r="880">
      <c r="B880" s="114"/>
      <c r="C880" s="114"/>
    </row>
    <row r="881">
      <c r="B881" s="114"/>
      <c r="C881" s="114"/>
    </row>
    <row r="882">
      <c r="B882" s="114"/>
      <c r="C882" s="114"/>
    </row>
    <row r="883">
      <c r="B883" s="114"/>
      <c r="C883" s="114"/>
    </row>
    <row r="884">
      <c r="B884" s="114"/>
      <c r="C884" s="114"/>
    </row>
    <row r="885">
      <c r="B885" s="114"/>
      <c r="C885" s="114"/>
    </row>
    <row r="886">
      <c r="B886" s="114"/>
      <c r="C886" s="114"/>
    </row>
    <row r="887">
      <c r="B887" s="114"/>
      <c r="C887" s="114"/>
    </row>
    <row r="888">
      <c r="B888" s="114"/>
      <c r="C888" s="114"/>
    </row>
    <row r="889">
      <c r="B889" s="114"/>
      <c r="C889" s="114"/>
    </row>
    <row r="890">
      <c r="B890" s="114"/>
      <c r="C890" s="114"/>
    </row>
    <row r="891">
      <c r="B891" s="114"/>
      <c r="C891" s="114"/>
    </row>
    <row r="892">
      <c r="B892" s="114"/>
      <c r="C892" s="114"/>
    </row>
    <row r="893">
      <c r="B893" s="114"/>
      <c r="C893" s="114"/>
    </row>
    <row r="894">
      <c r="B894" s="114"/>
      <c r="C894" s="114"/>
    </row>
    <row r="895">
      <c r="B895" s="114"/>
      <c r="C895" s="114"/>
    </row>
    <row r="896">
      <c r="B896" s="114"/>
      <c r="C896" s="114"/>
    </row>
    <row r="897">
      <c r="B897" s="114"/>
      <c r="C897" s="114"/>
    </row>
    <row r="898">
      <c r="B898" s="114"/>
      <c r="C898" s="114"/>
    </row>
    <row r="899">
      <c r="B899" s="114"/>
      <c r="C899" s="114"/>
    </row>
    <row r="900">
      <c r="B900" s="114"/>
      <c r="C900" s="114"/>
    </row>
    <row r="901">
      <c r="B901" s="114"/>
      <c r="C901" s="114"/>
    </row>
    <row r="902">
      <c r="B902" s="114"/>
      <c r="C902" s="114"/>
    </row>
    <row r="903">
      <c r="B903" s="114"/>
      <c r="C903" s="114"/>
    </row>
    <row r="904">
      <c r="B904" s="114"/>
      <c r="C904" s="114"/>
    </row>
    <row r="905">
      <c r="B905" s="114"/>
      <c r="C905" s="114"/>
    </row>
    <row r="906">
      <c r="B906" s="114"/>
      <c r="C906" s="114"/>
    </row>
    <row r="907">
      <c r="B907" s="114"/>
      <c r="C907" s="114"/>
    </row>
    <row r="908">
      <c r="B908" s="114"/>
      <c r="C908" s="114"/>
    </row>
    <row r="909">
      <c r="B909" s="114"/>
      <c r="C909" s="114"/>
    </row>
    <row r="910">
      <c r="B910" s="114"/>
      <c r="C910" s="114"/>
    </row>
    <row r="911">
      <c r="B911" s="114"/>
      <c r="C911" s="114"/>
    </row>
    <row r="912">
      <c r="B912" s="114"/>
      <c r="C912" s="114"/>
    </row>
    <row r="913">
      <c r="B913" s="114"/>
      <c r="C913" s="114"/>
    </row>
    <row r="914">
      <c r="B914" s="114"/>
      <c r="C914" s="114"/>
    </row>
    <row r="915">
      <c r="B915" s="114"/>
      <c r="C915" s="114"/>
    </row>
    <row r="916">
      <c r="B916" s="114"/>
      <c r="C916" s="114"/>
    </row>
    <row r="917">
      <c r="B917" s="114"/>
      <c r="C917" s="114"/>
    </row>
    <row r="918">
      <c r="B918" s="114"/>
      <c r="C918" s="114"/>
    </row>
    <row r="919">
      <c r="B919" s="114"/>
      <c r="C919" s="114"/>
    </row>
    <row r="920">
      <c r="B920" s="114"/>
      <c r="C920" s="114"/>
    </row>
    <row r="921">
      <c r="B921" s="114"/>
      <c r="C921" s="114"/>
    </row>
    <row r="922">
      <c r="B922" s="114"/>
      <c r="C922" s="114"/>
    </row>
    <row r="923">
      <c r="B923" s="114"/>
      <c r="C923" s="114"/>
    </row>
    <row r="924">
      <c r="B924" s="114"/>
      <c r="C924" s="114"/>
    </row>
    <row r="925">
      <c r="B925" s="114"/>
      <c r="C925" s="114"/>
    </row>
    <row r="926">
      <c r="B926" s="114"/>
      <c r="C926" s="114"/>
    </row>
    <row r="927">
      <c r="B927" s="114"/>
      <c r="C927" s="114"/>
    </row>
    <row r="928">
      <c r="B928" s="114"/>
      <c r="C928" s="114"/>
    </row>
    <row r="929">
      <c r="B929" s="114"/>
      <c r="C929" s="114"/>
    </row>
    <row r="930">
      <c r="B930" s="114"/>
      <c r="C930" s="114"/>
    </row>
    <row r="931">
      <c r="B931" s="114"/>
      <c r="C931" s="114"/>
    </row>
    <row r="932">
      <c r="B932" s="114"/>
      <c r="C932" s="114"/>
    </row>
    <row r="933">
      <c r="B933" s="114"/>
      <c r="C933" s="114"/>
    </row>
    <row r="934">
      <c r="B934" s="114"/>
      <c r="C934" s="114"/>
    </row>
    <row r="935">
      <c r="B935" s="114"/>
      <c r="C935" s="114"/>
    </row>
    <row r="936">
      <c r="B936" s="114"/>
      <c r="C936" s="114"/>
    </row>
    <row r="937">
      <c r="B937" s="114"/>
      <c r="C937" s="114"/>
    </row>
    <row r="938">
      <c r="B938" s="114"/>
      <c r="C938" s="114"/>
    </row>
    <row r="939">
      <c r="B939" s="114"/>
      <c r="C939" s="114"/>
    </row>
    <row r="940">
      <c r="B940" s="114"/>
      <c r="C940" s="114"/>
    </row>
    <row r="941">
      <c r="B941" s="114"/>
      <c r="C941" s="114"/>
    </row>
    <row r="942">
      <c r="B942" s="114"/>
      <c r="C942" s="114"/>
    </row>
    <row r="943">
      <c r="B943" s="114"/>
      <c r="C943" s="114"/>
    </row>
    <row r="944">
      <c r="B944" s="114"/>
      <c r="C944" s="114"/>
    </row>
    <row r="945">
      <c r="B945" s="114"/>
      <c r="C945" s="114"/>
    </row>
    <row r="946">
      <c r="B946" s="114"/>
      <c r="C946" s="114"/>
    </row>
    <row r="947">
      <c r="B947" s="114"/>
      <c r="C947" s="114"/>
    </row>
    <row r="948">
      <c r="B948" s="114"/>
      <c r="C948" s="114"/>
    </row>
    <row r="949">
      <c r="B949" s="114"/>
      <c r="C949" s="114"/>
    </row>
    <row r="950">
      <c r="B950" s="114"/>
      <c r="C950" s="114"/>
    </row>
    <row r="951">
      <c r="B951" s="114"/>
      <c r="C951" s="114"/>
    </row>
    <row r="952">
      <c r="B952" s="114"/>
      <c r="C952" s="114"/>
    </row>
    <row r="953">
      <c r="B953" s="114"/>
      <c r="C953" s="114"/>
    </row>
    <row r="954">
      <c r="B954" s="114"/>
      <c r="C954" s="114"/>
    </row>
    <row r="955">
      <c r="B955" s="114"/>
      <c r="C955" s="114"/>
    </row>
    <row r="956">
      <c r="B956" s="114"/>
      <c r="C956" s="114"/>
    </row>
    <row r="957">
      <c r="B957" s="114"/>
      <c r="C957" s="114"/>
    </row>
    <row r="958">
      <c r="B958" s="114"/>
      <c r="C958" s="114"/>
    </row>
    <row r="959">
      <c r="B959" s="114"/>
      <c r="C959" s="114"/>
    </row>
    <row r="960">
      <c r="B960" s="114"/>
      <c r="C960" s="114"/>
    </row>
    <row r="961">
      <c r="B961" s="114"/>
      <c r="C961" s="114"/>
    </row>
    <row r="962">
      <c r="B962" s="114"/>
      <c r="C962" s="114"/>
    </row>
    <row r="963">
      <c r="B963" s="114"/>
      <c r="C963" s="114"/>
    </row>
    <row r="964">
      <c r="B964" s="114"/>
      <c r="C964" s="114"/>
    </row>
    <row r="965">
      <c r="B965" s="114"/>
      <c r="C965" s="114"/>
    </row>
    <row r="966">
      <c r="B966" s="114"/>
      <c r="C966" s="114"/>
    </row>
    <row r="967">
      <c r="B967" s="114"/>
      <c r="C967" s="114"/>
    </row>
    <row r="968">
      <c r="B968" s="114"/>
      <c r="C968" s="114"/>
    </row>
    <row r="969">
      <c r="B969" s="114"/>
      <c r="C969" s="114"/>
    </row>
    <row r="970">
      <c r="B970" s="114"/>
      <c r="C970" s="114"/>
    </row>
    <row r="971">
      <c r="B971" s="114"/>
      <c r="C971" s="114"/>
    </row>
    <row r="972">
      <c r="B972" s="114"/>
      <c r="C972" s="114"/>
    </row>
    <row r="973">
      <c r="B973" s="114"/>
      <c r="C973" s="114"/>
    </row>
    <row r="974">
      <c r="B974" s="114"/>
      <c r="C974" s="114"/>
    </row>
    <row r="975">
      <c r="B975" s="114"/>
      <c r="C975" s="114"/>
    </row>
    <row r="976">
      <c r="B976" s="114"/>
      <c r="C976" s="114"/>
    </row>
    <row r="977">
      <c r="B977" s="114"/>
      <c r="C977" s="114"/>
    </row>
    <row r="978">
      <c r="B978" s="114"/>
      <c r="C978" s="114"/>
    </row>
    <row r="979">
      <c r="B979" s="114"/>
      <c r="C979" s="114"/>
    </row>
    <row r="980">
      <c r="B980" s="114"/>
      <c r="C980" s="114"/>
    </row>
    <row r="981">
      <c r="B981" s="114"/>
      <c r="C981" s="114"/>
    </row>
    <row r="982">
      <c r="B982" s="114"/>
      <c r="C982" s="114"/>
    </row>
    <row r="983">
      <c r="B983" s="114"/>
      <c r="C983" s="114"/>
    </row>
    <row r="984">
      <c r="B984" s="114"/>
      <c r="C984" s="114"/>
    </row>
    <row r="985">
      <c r="B985" s="114"/>
      <c r="C985" s="114"/>
    </row>
    <row r="986">
      <c r="B986" s="114"/>
      <c r="C986" s="114"/>
    </row>
    <row r="987">
      <c r="B987" s="114"/>
      <c r="C987" s="114"/>
    </row>
    <row r="988">
      <c r="B988" s="114"/>
      <c r="C988" s="114"/>
    </row>
    <row r="989">
      <c r="B989" s="114"/>
      <c r="C989" s="114"/>
    </row>
    <row r="990">
      <c r="B990" s="114"/>
      <c r="C990" s="114"/>
    </row>
    <row r="991">
      <c r="B991" s="114"/>
      <c r="C991" s="114"/>
    </row>
    <row r="992">
      <c r="B992" s="114"/>
      <c r="C992" s="114"/>
    </row>
    <row r="993">
      <c r="B993" s="114"/>
      <c r="C993" s="114"/>
    </row>
    <row r="994">
      <c r="B994" s="114"/>
      <c r="C994" s="114"/>
    </row>
    <row r="995">
      <c r="B995" s="114"/>
      <c r="C995" s="114"/>
    </row>
    <row r="996">
      <c r="B996" s="114"/>
      <c r="C996" s="114"/>
    </row>
    <row r="997">
      <c r="B997" s="114"/>
      <c r="C997" s="114"/>
    </row>
    <row r="998">
      <c r="B998" s="114"/>
      <c r="C998" s="114"/>
    </row>
    <row r="999">
      <c r="B999" s="114"/>
      <c r="C999" s="114"/>
    </row>
    <row r="1000">
      <c r="B1000" s="114"/>
      <c r="C1000" s="114"/>
    </row>
    <row r="1001">
      <c r="B1001" s="114"/>
      <c r="C1001" s="114"/>
    </row>
    <row r="1002">
      <c r="B1002" s="114"/>
      <c r="C1002" s="114"/>
    </row>
    <row r="1003">
      <c r="B1003" s="114"/>
      <c r="C1003" s="114"/>
    </row>
    <row r="1004">
      <c r="B1004" s="114"/>
      <c r="C1004" s="114"/>
    </row>
    <row r="1005">
      <c r="B1005" s="114"/>
      <c r="C1005" s="114"/>
    </row>
    <row r="1006">
      <c r="B1006" s="114"/>
      <c r="C1006" s="114"/>
    </row>
    <row r="1007">
      <c r="B1007" s="114"/>
      <c r="C1007" s="114"/>
    </row>
    <row r="1008">
      <c r="B1008" s="114"/>
      <c r="C1008" s="114"/>
    </row>
    <row r="1009">
      <c r="B1009" s="114"/>
      <c r="C1009" s="114"/>
    </row>
    <row r="1010">
      <c r="B1010" s="114"/>
      <c r="C1010" s="114"/>
    </row>
    <row r="1011">
      <c r="B1011" s="114"/>
      <c r="C1011" s="114"/>
    </row>
    <row r="1012">
      <c r="B1012" s="114"/>
      <c r="C1012" s="114"/>
    </row>
    <row r="1013">
      <c r="B1013" s="114"/>
      <c r="C1013" s="114"/>
    </row>
    <row r="1014">
      <c r="B1014" s="114"/>
      <c r="C1014" s="114"/>
    </row>
    <row r="1015">
      <c r="B1015" s="114"/>
      <c r="C1015" s="114"/>
    </row>
    <row r="1016">
      <c r="B1016" s="114"/>
      <c r="C1016" s="114"/>
    </row>
    <row r="1017">
      <c r="B1017" s="114"/>
      <c r="C1017" s="114"/>
    </row>
    <row r="1018">
      <c r="B1018" s="114"/>
      <c r="C1018" s="114"/>
    </row>
    <row r="1019">
      <c r="B1019" s="114"/>
      <c r="C1019" s="114"/>
    </row>
    <row r="1020">
      <c r="B1020" s="114"/>
      <c r="C1020" s="114"/>
    </row>
    <row r="1021">
      <c r="B1021" s="114"/>
      <c r="C1021" s="114"/>
    </row>
    <row r="1022">
      <c r="B1022" s="114"/>
      <c r="C1022" s="114"/>
    </row>
    <row r="1023">
      <c r="B1023" s="114"/>
      <c r="C1023" s="114"/>
    </row>
    <row r="1024">
      <c r="B1024" s="114"/>
      <c r="C1024" s="114"/>
    </row>
    <row r="1025">
      <c r="B1025" s="114"/>
      <c r="C1025" s="114"/>
    </row>
    <row r="1026">
      <c r="B1026" s="114"/>
      <c r="C1026" s="114"/>
    </row>
    <row r="1027">
      <c r="B1027" s="114"/>
      <c r="C1027" s="114"/>
    </row>
    <row r="1028">
      <c r="B1028" s="114"/>
      <c r="C1028" s="114"/>
    </row>
    <row r="1029">
      <c r="B1029" s="114"/>
      <c r="C1029" s="114"/>
    </row>
    <row r="1030">
      <c r="B1030" s="114"/>
      <c r="C1030" s="114"/>
    </row>
    <row r="1031">
      <c r="B1031" s="114"/>
      <c r="C1031" s="114"/>
    </row>
    <row r="1032">
      <c r="B1032" s="114"/>
      <c r="C1032" s="114"/>
    </row>
    <row r="1033">
      <c r="B1033" s="114"/>
      <c r="C1033" s="114"/>
    </row>
    <row r="1034">
      <c r="B1034" s="114"/>
      <c r="C1034" s="114"/>
    </row>
    <row r="1035">
      <c r="B1035" s="114"/>
      <c r="C1035" s="114"/>
    </row>
    <row r="1036">
      <c r="B1036" s="114"/>
      <c r="C1036" s="114"/>
    </row>
    <row r="1037">
      <c r="B1037" s="114"/>
      <c r="C1037" s="114"/>
    </row>
    <row r="1038">
      <c r="B1038" s="114"/>
      <c r="C1038" s="114"/>
    </row>
    <row r="1039">
      <c r="B1039" s="114"/>
      <c r="C1039" s="114"/>
    </row>
    <row r="1040">
      <c r="B1040" s="114"/>
      <c r="C1040" s="114"/>
    </row>
    <row r="1041">
      <c r="B1041" s="114"/>
      <c r="C1041" s="114"/>
    </row>
    <row r="1042">
      <c r="B1042" s="114"/>
      <c r="C1042" s="114"/>
    </row>
    <row r="1043">
      <c r="B1043" s="114"/>
      <c r="C1043" s="114"/>
    </row>
    <row r="1044">
      <c r="B1044" s="114"/>
      <c r="C1044" s="114"/>
    </row>
    <row r="1045">
      <c r="B1045" s="114"/>
      <c r="C1045" s="114"/>
    </row>
    <row r="1046">
      <c r="B1046" s="114"/>
      <c r="C1046" s="114"/>
    </row>
    <row r="1047">
      <c r="B1047" s="114"/>
      <c r="C1047" s="114"/>
    </row>
    <row r="1048">
      <c r="B1048" s="114"/>
      <c r="C1048" s="114"/>
    </row>
    <row r="1049">
      <c r="B1049" s="114"/>
      <c r="C1049" s="114"/>
    </row>
    <row r="1050">
      <c r="B1050" s="114"/>
      <c r="C1050" s="114"/>
    </row>
    <row r="1051">
      <c r="B1051" s="114"/>
      <c r="C1051" s="114"/>
    </row>
    <row r="1052">
      <c r="B1052" s="114"/>
      <c r="C1052" s="114"/>
    </row>
    <row r="1053">
      <c r="B1053" s="114"/>
      <c r="C1053" s="114"/>
    </row>
    <row r="1054">
      <c r="B1054" s="114"/>
      <c r="C1054" s="114"/>
    </row>
    <row r="1055">
      <c r="B1055" s="114"/>
      <c r="C1055" s="114"/>
    </row>
    <row r="1056">
      <c r="B1056" s="114"/>
      <c r="C1056" s="114"/>
    </row>
    <row r="1057">
      <c r="B1057" s="114"/>
      <c r="C1057" s="114"/>
    </row>
    <row r="1058">
      <c r="B1058" s="114"/>
      <c r="C1058" s="114"/>
    </row>
    <row r="1059">
      <c r="B1059" s="114"/>
      <c r="C1059" s="114"/>
    </row>
    <row r="1060">
      <c r="B1060" s="114"/>
      <c r="C1060" s="114"/>
    </row>
    <row r="1061">
      <c r="B1061" s="114"/>
      <c r="C1061" s="114"/>
    </row>
    <row r="1062">
      <c r="B1062" s="114"/>
      <c r="C1062" s="114"/>
    </row>
    <row r="1063">
      <c r="B1063" s="114"/>
      <c r="C1063" s="114"/>
    </row>
    <row r="1064">
      <c r="B1064" s="114"/>
      <c r="C1064" s="114"/>
    </row>
    <row r="1065">
      <c r="B1065" s="114"/>
      <c r="C1065" s="114"/>
    </row>
    <row r="1066">
      <c r="B1066" s="114"/>
      <c r="C1066" s="114"/>
    </row>
    <row r="1067">
      <c r="B1067" s="114"/>
      <c r="C1067" s="114"/>
    </row>
    <row r="1068">
      <c r="B1068" s="114"/>
      <c r="C1068" s="114"/>
    </row>
    <row r="1069">
      <c r="B1069" s="114"/>
      <c r="C1069" s="114"/>
    </row>
    <row r="1070">
      <c r="B1070" s="114"/>
      <c r="C1070" s="114"/>
    </row>
    <row r="1071">
      <c r="B1071" s="114"/>
      <c r="C1071" s="114"/>
    </row>
    <row r="1072">
      <c r="B1072" s="114"/>
      <c r="C1072" s="114"/>
    </row>
    <row r="1073">
      <c r="B1073" s="114"/>
      <c r="C1073" s="114"/>
    </row>
    <row r="1074">
      <c r="B1074" s="114"/>
      <c r="C1074" s="114"/>
    </row>
    <row r="1075">
      <c r="B1075" s="114"/>
      <c r="C1075" s="114"/>
    </row>
    <row r="1076">
      <c r="B1076" s="114"/>
      <c r="C1076" s="114"/>
    </row>
    <row r="1077">
      <c r="B1077" s="114"/>
      <c r="C1077" s="114"/>
    </row>
    <row r="1078">
      <c r="B1078" s="114"/>
      <c r="C1078" s="114"/>
    </row>
    <row r="1079">
      <c r="B1079" s="114"/>
      <c r="C1079" s="114"/>
    </row>
    <row r="1080">
      <c r="B1080" s="114"/>
      <c r="C1080" s="114"/>
    </row>
    <row r="1081">
      <c r="B1081" s="114"/>
      <c r="C1081" s="114"/>
    </row>
    <row r="1082">
      <c r="B1082" s="114"/>
      <c r="C1082" s="114"/>
    </row>
    <row r="1083">
      <c r="B1083" s="114"/>
      <c r="C1083" s="114"/>
    </row>
    <row r="1084">
      <c r="B1084" s="114"/>
      <c r="C1084" s="114"/>
    </row>
    <row r="1085">
      <c r="B1085" s="114"/>
      <c r="C1085" s="114"/>
    </row>
    <row r="1086">
      <c r="B1086" s="114"/>
      <c r="C1086" s="114"/>
    </row>
    <row r="1087">
      <c r="B1087" s="114"/>
      <c r="C1087" s="114"/>
    </row>
    <row r="1088">
      <c r="B1088" s="114"/>
      <c r="C1088" s="114"/>
    </row>
    <row r="1089">
      <c r="B1089" s="114"/>
      <c r="C1089" s="114"/>
    </row>
    <row r="1090">
      <c r="B1090" s="114"/>
      <c r="C1090" s="114"/>
    </row>
    <row r="1091">
      <c r="B1091" s="114"/>
      <c r="C1091" s="114"/>
    </row>
    <row r="1092">
      <c r="B1092" s="114"/>
      <c r="C1092" s="114"/>
    </row>
    <row r="1093">
      <c r="B1093" s="114"/>
      <c r="C1093" s="114"/>
    </row>
    <row r="1094">
      <c r="B1094" s="114"/>
      <c r="C1094" s="114"/>
    </row>
    <row r="1095">
      <c r="B1095" s="114"/>
      <c r="C1095" s="114"/>
    </row>
    <row r="1096">
      <c r="B1096" s="114"/>
      <c r="C1096" s="114"/>
    </row>
    <row r="1097">
      <c r="B1097" s="114"/>
      <c r="C1097" s="114"/>
    </row>
    <row r="1098">
      <c r="B1098" s="114"/>
      <c r="C1098" s="114"/>
    </row>
    <row r="1099">
      <c r="B1099" s="114"/>
      <c r="C1099" s="114"/>
    </row>
    <row r="1100">
      <c r="B1100" s="114"/>
      <c r="C1100" s="114"/>
    </row>
    <row r="1101">
      <c r="B1101" s="114"/>
      <c r="C1101" s="114"/>
    </row>
    <row r="1102">
      <c r="B1102" s="114"/>
      <c r="C1102" s="114"/>
    </row>
    <row r="1103">
      <c r="B1103" s="114"/>
      <c r="C1103" s="114"/>
    </row>
    <row r="1104">
      <c r="B1104" s="114"/>
      <c r="C1104" s="114"/>
    </row>
    <row r="1105">
      <c r="B1105" s="114"/>
      <c r="C1105" s="114"/>
    </row>
    <row r="1106">
      <c r="B1106" s="114"/>
      <c r="C1106" s="114"/>
    </row>
    <row r="1107">
      <c r="B1107" s="114"/>
      <c r="C1107" s="114"/>
    </row>
    <row r="1108">
      <c r="B1108" s="114"/>
      <c r="C1108" s="114"/>
    </row>
    <row r="1109">
      <c r="B1109" s="114"/>
      <c r="C1109" s="114"/>
    </row>
    <row r="1110">
      <c r="B1110" s="114"/>
      <c r="C1110" s="114"/>
    </row>
    <row r="1111">
      <c r="B1111" s="114"/>
      <c r="C1111" s="114"/>
    </row>
    <row r="1112">
      <c r="B1112" s="114"/>
      <c r="C1112" s="114"/>
    </row>
    <row r="1113">
      <c r="B1113" s="114"/>
      <c r="C1113" s="114"/>
    </row>
    <row r="1114">
      <c r="B1114" s="114"/>
      <c r="C1114" s="114"/>
    </row>
    <row r="1115">
      <c r="B1115" s="114"/>
      <c r="C1115" s="114"/>
    </row>
    <row r="1116">
      <c r="B1116" s="114"/>
      <c r="C1116" s="114"/>
    </row>
    <row r="1117">
      <c r="B1117" s="114"/>
      <c r="C1117" s="114"/>
    </row>
    <row r="1118">
      <c r="B1118" s="114"/>
      <c r="C1118" s="114"/>
    </row>
    <row r="1119">
      <c r="B1119" s="114"/>
      <c r="C1119" s="114"/>
    </row>
    <row r="1120">
      <c r="B1120" s="114"/>
      <c r="C1120" s="114"/>
    </row>
    <row r="1121">
      <c r="B1121" s="114"/>
      <c r="C1121" s="114"/>
    </row>
    <row r="1122">
      <c r="B1122" s="114"/>
      <c r="C1122" s="114"/>
    </row>
    <row r="1123">
      <c r="B1123" s="114"/>
      <c r="C1123" s="114"/>
    </row>
    <row r="1124">
      <c r="B1124" s="114"/>
      <c r="C1124" s="114"/>
    </row>
    <row r="1125">
      <c r="B1125" s="114"/>
      <c r="C1125" s="114"/>
    </row>
    <row r="1126">
      <c r="B1126" s="114"/>
      <c r="C1126" s="114"/>
    </row>
    <row r="1127">
      <c r="B1127" s="114"/>
      <c r="C1127" s="114"/>
    </row>
    <row r="1128">
      <c r="B1128" s="114"/>
      <c r="C1128" s="114"/>
    </row>
    <row r="1129">
      <c r="B1129" s="114"/>
      <c r="C1129" s="114"/>
    </row>
    <row r="1130">
      <c r="B1130" s="114"/>
      <c r="C1130" s="114"/>
    </row>
    <row r="1131">
      <c r="B1131" s="114"/>
      <c r="C1131" s="114"/>
    </row>
    <row r="1132">
      <c r="B1132" s="114"/>
      <c r="C1132" s="114"/>
    </row>
    <row r="1133">
      <c r="B1133" s="114"/>
      <c r="C1133" s="114"/>
    </row>
    <row r="1134">
      <c r="B1134" s="114"/>
      <c r="C1134" s="114"/>
    </row>
    <row r="1135">
      <c r="B1135" s="114"/>
      <c r="C1135" s="114"/>
    </row>
    <row r="1136">
      <c r="B1136" s="114"/>
      <c r="C1136" s="114"/>
    </row>
    <row r="1137">
      <c r="B1137" s="114"/>
      <c r="C1137" s="114"/>
    </row>
    <row r="1138">
      <c r="B1138" s="114"/>
      <c r="C1138" s="114"/>
    </row>
    <row r="1139">
      <c r="B1139" s="114"/>
      <c r="C1139" s="114"/>
    </row>
    <row r="1140">
      <c r="B1140" s="114"/>
      <c r="C1140" s="114"/>
    </row>
    <row r="1141">
      <c r="B1141" s="114"/>
      <c r="C1141" s="114"/>
    </row>
    <row r="1142">
      <c r="B1142" s="114"/>
      <c r="C1142" s="114"/>
    </row>
    <row r="1143">
      <c r="B1143" s="114"/>
      <c r="C1143" s="114"/>
    </row>
    <row r="1144">
      <c r="B1144" s="114"/>
      <c r="C1144" s="114"/>
    </row>
    <row r="1145">
      <c r="B1145" s="114"/>
      <c r="C1145" s="114"/>
    </row>
    <row r="1146">
      <c r="B1146" s="114"/>
      <c r="C1146" s="114"/>
    </row>
    <row r="1147">
      <c r="B1147" s="114"/>
      <c r="C1147" s="114"/>
    </row>
    <row r="1148">
      <c r="B1148" s="114"/>
      <c r="C1148" s="114"/>
    </row>
    <row r="1149">
      <c r="B1149" s="114"/>
      <c r="C1149" s="114"/>
    </row>
    <row r="1150">
      <c r="B1150" s="114"/>
      <c r="C1150" s="114"/>
    </row>
    <row r="1151">
      <c r="B1151" s="114"/>
      <c r="C1151" s="114"/>
    </row>
    <row r="1152">
      <c r="B1152" s="114"/>
      <c r="C1152" s="114"/>
    </row>
    <row r="1153">
      <c r="B1153" s="114"/>
      <c r="C1153" s="114"/>
    </row>
    <row r="1154">
      <c r="B1154" s="114"/>
      <c r="C1154" s="114"/>
    </row>
    <row r="1155">
      <c r="B1155" s="114"/>
      <c r="C1155" s="114"/>
    </row>
    <row r="1156">
      <c r="B1156" s="114"/>
      <c r="C1156" s="114"/>
    </row>
    <row r="1157">
      <c r="B1157" s="114"/>
      <c r="C1157" s="114"/>
    </row>
    <row r="1158">
      <c r="B1158" s="114"/>
      <c r="C1158" s="114"/>
    </row>
    <row r="1159">
      <c r="B1159" s="114"/>
      <c r="C1159" s="114"/>
    </row>
    <row r="1160">
      <c r="B1160" s="114"/>
      <c r="C1160" s="114"/>
    </row>
    <row r="1161">
      <c r="B1161" s="114"/>
      <c r="C1161" s="114"/>
    </row>
    <row r="1162">
      <c r="B1162" s="114"/>
      <c r="C1162" s="114"/>
    </row>
    <row r="1163">
      <c r="B1163" s="114"/>
      <c r="C1163" s="114"/>
    </row>
    <row r="1164">
      <c r="B1164" s="114"/>
      <c r="C1164" s="114"/>
    </row>
    <row r="1165">
      <c r="B1165" s="114"/>
      <c r="C1165" s="114"/>
    </row>
    <row r="1166">
      <c r="B1166" s="114"/>
      <c r="C1166" s="114"/>
    </row>
    <row r="1167">
      <c r="B1167" s="114"/>
      <c r="C1167" s="114"/>
    </row>
    <row r="1168">
      <c r="B1168" s="114"/>
      <c r="C1168" s="114"/>
    </row>
    <row r="1169">
      <c r="B1169" s="114"/>
      <c r="C1169" s="114"/>
    </row>
    <row r="1170">
      <c r="B1170" s="114"/>
      <c r="C1170" s="114"/>
    </row>
    <row r="1171">
      <c r="B1171" s="114"/>
      <c r="C1171" s="114"/>
    </row>
    <row r="1172">
      <c r="B1172" s="114"/>
      <c r="C1172" s="114"/>
    </row>
    <row r="1173">
      <c r="B1173" s="114"/>
      <c r="C1173" s="114"/>
    </row>
    <row r="1174">
      <c r="B1174" s="114"/>
      <c r="C1174" s="114"/>
    </row>
    <row r="1175">
      <c r="B1175" s="114"/>
      <c r="C1175" s="114"/>
    </row>
    <row r="1176">
      <c r="B1176" s="114"/>
      <c r="C1176" s="114"/>
    </row>
    <row r="1177">
      <c r="B1177" s="114"/>
      <c r="C1177" s="114"/>
    </row>
    <row r="1178">
      <c r="B1178" s="114"/>
      <c r="C1178" s="114"/>
    </row>
    <row r="1179">
      <c r="B1179" s="114"/>
      <c r="C1179" s="114"/>
    </row>
    <row r="1180">
      <c r="B1180" s="114"/>
      <c r="C1180" s="114"/>
    </row>
    <row r="1181">
      <c r="B1181" s="114"/>
      <c r="C1181" s="114"/>
    </row>
    <row r="1182">
      <c r="B1182" s="114"/>
      <c r="C1182" s="114"/>
    </row>
    <row r="1183">
      <c r="B1183" s="114"/>
      <c r="C1183" s="114"/>
    </row>
    <row r="1184">
      <c r="B1184" s="114"/>
      <c r="C1184" s="114"/>
    </row>
    <row r="1185">
      <c r="B1185" s="114"/>
      <c r="C1185" s="114"/>
    </row>
    <row r="1186">
      <c r="B1186" s="114"/>
      <c r="C1186" s="114"/>
    </row>
    <row r="1187">
      <c r="B1187" s="114"/>
      <c r="C1187" s="114"/>
    </row>
    <row r="1188">
      <c r="B1188" s="114"/>
      <c r="C1188" s="114"/>
    </row>
    <row r="1189">
      <c r="B1189" s="114"/>
      <c r="C1189" s="114"/>
    </row>
    <row r="1190">
      <c r="B1190" s="114"/>
      <c r="C1190" s="114"/>
    </row>
    <row r="1191">
      <c r="B1191" s="114"/>
      <c r="C1191" s="114"/>
    </row>
    <row r="1192">
      <c r="B1192" s="114"/>
      <c r="C1192" s="114"/>
    </row>
    <row r="1193">
      <c r="B1193" s="114"/>
      <c r="C1193" s="114"/>
    </row>
    <row r="1194">
      <c r="B1194" s="114"/>
      <c r="C1194" s="114"/>
    </row>
    <row r="1195">
      <c r="B1195" s="114"/>
      <c r="C1195" s="114"/>
    </row>
    <row r="1196">
      <c r="B1196" s="114"/>
      <c r="C1196" s="114"/>
    </row>
    <row r="1197">
      <c r="B1197" s="114"/>
      <c r="C1197" s="114"/>
    </row>
    <row r="1198">
      <c r="B1198" s="114"/>
      <c r="C1198" s="114"/>
    </row>
    <row r="1199">
      <c r="B1199" s="114"/>
      <c r="C1199" s="114"/>
    </row>
    <row r="1200">
      <c r="B1200" s="114"/>
      <c r="C1200" s="114"/>
    </row>
    <row r="1201">
      <c r="B1201" s="114"/>
      <c r="C1201" s="114"/>
    </row>
    <row r="1202">
      <c r="B1202" s="114"/>
      <c r="C1202" s="114"/>
    </row>
    <row r="1203">
      <c r="B1203" s="114"/>
      <c r="C1203" s="114"/>
    </row>
    <row r="1204">
      <c r="B1204" s="114"/>
      <c r="C1204" s="114"/>
    </row>
    <row r="1205">
      <c r="B1205" s="114"/>
      <c r="C1205" s="114"/>
    </row>
    <row r="1206">
      <c r="B1206" s="114"/>
      <c r="C1206" s="114"/>
    </row>
    <row r="1207">
      <c r="B1207" s="114"/>
      <c r="C1207" s="114"/>
    </row>
    <row r="1208">
      <c r="B1208" s="114"/>
      <c r="C1208" s="114"/>
    </row>
    <row r="1209">
      <c r="B1209" s="114"/>
      <c r="C1209" s="114"/>
    </row>
    <row r="1210">
      <c r="B1210" s="114"/>
      <c r="C1210" s="114"/>
    </row>
    <row r="1211">
      <c r="B1211" s="114"/>
      <c r="C1211" s="114"/>
    </row>
    <row r="1212">
      <c r="B1212" s="114"/>
      <c r="C1212" s="114"/>
    </row>
    <row r="1213">
      <c r="B1213" s="114"/>
      <c r="C1213" s="114"/>
    </row>
    <row r="1214">
      <c r="B1214" s="114"/>
      <c r="C1214" s="114"/>
    </row>
    <row r="1215">
      <c r="B1215" s="114"/>
      <c r="C1215" s="114"/>
    </row>
    <row r="1216">
      <c r="B1216" s="114"/>
      <c r="C1216" s="114"/>
    </row>
    <row r="1217">
      <c r="B1217" s="114"/>
      <c r="C1217" s="114"/>
    </row>
    <row r="1218">
      <c r="B1218" s="114"/>
      <c r="C1218" s="114"/>
    </row>
    <row r="1219">
      <c r="B1219" s="114"/>
      <c r="C1219" s="114"/>
    </row>
    <row r="1220">
      <c r="B1220" s="114"/>
      <c r="C1220" s="114"/>
    </row>
    <row r="1221">
      <c r="B1221" s="114"/>
      <c r="C1221" s="114"/>
    </row>
    <row r="1222">
      <c r="B1222" s="114"/>
      <c r="C1222" s="114"/>
    </row>
    <row r="1223">
      <c r="B1223" s="114"/>
      <c r="C1223" s="114"/>
    </row>
    <row r="1224">
      <c r="B1224" s="114"/>
      <c r="C1224" s="114"/>
    </row>
    <row r="1225">
      <c r="B1225" s="114"/>
      <c r="C1225" s="114"/>
    </row>
    <row r="1226">
      <c r="B1226" s="114"/>
      <c r="C1226" s="114"/>
    </row>
    <row r="1227">
      <c r="B1227" s="114"/>
      <c r="C1227" s="114"/>
    </row>
    <row r="1228">
      <c r="B1228" s="114"/>
      <c r="C1228" s="114"/>
    </row>
    <row r="1229">
      <c r="B1229" s="114"/>
      <c r="C1229" s="114"/>
    </row>
    <row r="1230">
      <c r="B1230" s="114"/>
      <c r="C1230" s="114"/>
    </row>
    <row r="1231">
      <c r="B1231" s="114"/>
      <c r="C1231" s="114"/>
    </row>
    <row r="1232">
      <c r="B1232" s="114"/>
      <c r="C1232" s="114"/>
    </row>
    <row r="1233">
      <c r="B1233" s="114"/>
      <c r="C1233" s="114"/>
    </row>
    <row r="1234">
      <c r="B1234" s="114"/>
      <c r="C1234" s="114"/>
    </row>
    <row r="1235">
      <c r="B1235" s="114"/>
      <c r="C1235" s="114"/>
    </row>
    <row r="1236">
      <c r="B1236" s="114"/>
      <c r="C1236" s="114"/>
    </row>
    <row r="1237">
      <c r="B1237" s="114"/>
      <c r="C1237" s="114"/>
    </row>
    <row r="1238">
      <c r="B1238" s="114"/>
      <c r="C1238" s="114"/>
    </row>
    <row r="1239">
      <c r="B1239" s="114"/>
      <c r="C1239" s="114"/>
    </row>
    <row r="1240">
      <c r="B1240" s="114"/>
      <c r="C1240" s="114"/>
    </row>
    <row r="1241">
      <c r="B1241" s="114"/>
      <c r="C1241" s="114"/>
    </row>
    <row r="1242">
      <c r="B1242" s="114"/>
      <c r="C1242" s="114"/>
    </row>
    <row r="1243">
      <c r="B1243" s="114"/>
      <c r="C1243" s="114"/>
    </row>
    <row r="1244">
      <c r="B1244" s="114"/>
      <c r="C1244" s="114"/>
    </row>
    <row r="1245">
      <c r="B1245" s="114"/>
      <c r="C1245" s="114"/>
    </row>
    <row r="1246">
      <c r="B1246" s="114"/>
      <c r="C1246" s="114"/>
    </row>
    <row r="1247">
      <c r="B1247" s="114"/>
      <c r="C1247" s="114"/>
    </row>
    <row r="1248">
      <c r="B1248" s="114"/>
      <c r="C1248" s="114"/>
    </row>
    <row r="1249">
      <c r="B1249" s="114"/>
      <c r="C1249" s="114"/>
    </row>
    <row r="1250">
      <c r="B1250" s="114"/>
      <c r="C1250" s="114"/>
    </row>
    <row r="1251">
      <c r="B1251" s="114"/>
      <c r="C1251" s="114"/>
    </row>
    <row r="1252">
      <c r="B1252" s="114"/>
      <c r="C1252" s="114"/>
    </row>
    <row r="1253">
      <c r="B1253" s="114"/>
      <c r="C1253" s="114"/>
    </row>
    <row r="1254">
      <c r="B1254" s="114"/>
      <c r="C1254" s="114"/>
    </row>
    <row r="1255">
      <c r="B1255" s="114"/>
      <c r="C1255" s="114"/>
    </row>
    <row r="1256">
      <c r="B1256" s="114"/>
      <c r="C1256" s="1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76.5"/>
    <col customWidth="1" min="3" max="3" width="51.88"/>
    <col customWidth="1" min="5" max="5" width="18.38"/>
    <col customWidth="1" min="7" max="7" width="13.5"/>
    <col customWidth="1" min="8" max="8" width="12.88"/>
    <col customWidth="1" min="10" max="10" width="24.63"/>
    <col customWidth="1" min="11" max="11" width="25.13"/>
    <col customWidth="1" min="12" max="12" width="21.5"/>
    <col customWidth="1" min="13" max="13" width="23.0"/>
    <col customWidth="1" min="14" max="14" width="18.5"/>
  </cols>
  <sheetData>
    <row r="1" ht="22.5" customHeight="1">
      <c r="A1" s="10" t="s">
        <v>0</v>
      </c>
      <c r="B1" s="11" t="s">
        <v>1</v>
      </c>
      <c r="C1" s="10" t="s">
        <v>2</v>
      </c>
      <c r="D1" s="10" t="s">
        <v>3</v>
      </c>
      <c r="E1" s="10" t="s">
        <v>4</v>
      </c>
      <c r="F1" s="10" t="s">
        <v>5</v>
      </c>
      <c r="G1" s="10" t="s">
        <v>6</v>
      </c>
      <c r="H1" s="10" t="s">
        <v>7</v>
      </c>
      <c r="I1" s="10" t="s">
        <v>8</v>
      </c>
      <c r="J1" s="10" t="s">
        <v>9</v>
      </c>
      <c r="K1" s="10" t="s">
        <v>10</v>
      </c>
      <c r="L1" s="10" t="s">
        <v>11</v>
      </c>
      <c r="M1" s="10" t="s">
        <v>12</v>
      </c>
      <c r="N1" s="10" t="s">
        <v>13</v>
      </c>
    </row>
    <row r="2" ht="22.5" customHeight="1">
      <c r="A2" s="17" t="s">
        <v>30</v>
      </c>
      <c r="B2" s="20" t="s">
        <v>67</v>
      </c>
      <c r="C2" s="19"/>
      <c r="D2" s="22" t="s">
        <v>16</v>
      </c>
      <c r="E2" s="22" t="s">
        <v>17</v>
      </c>
      <c r="F2" s="22" t="s">
        <v>17</v>
      </c>
      <c r="G2" s="22">
        <v>13.0</v>
      </c>
      <c r="H2" s="27">
        <v>46235.0</v>
      </c>
      <c r="I2" s="27">
        <v>46249.0</v>
      </c>
      <c r="J2" s="22" t="s">
        <v>18</v>
      </c>
      <c r="K2" s="22" t="s">
        <v>18</v>
      </c>
      <c r="L2" s="28">
        <v>0.0</v>
      </c>
      <c r="M2" s="29"/>
      <c r="N2" s="30"/>
    </row>
    <row r="3" ht="22.5" customHeight="1">
      <c r="A3" s="31" t="s">
        <v>14</v>
      </c>
      <c r="B3" s="33" t="s">
        <v>81</v>
      </c>
      <c r="C3" s="35"/>
      <c r="D3" s="36"/>
      <c r="E3" s="36"/>
      <c r="F3" s="38" t="s">
        <v>17</v>
      </c>
      <c r="G3" s="36"/>
      <c r="H3" s="39"/>
      <c r="I3" s="39"/>
      <c r="J3" s="36"/>
      <c r="K3" s="36"/>
      <c r="L3" s="40"/>
      <c r="M3" s="42"/>
      <c r="N3" s="42"/>
      <c r="O3" s="43"/>
      <c r="P3" s="43"/>
      <c r="Q3" s="43"/>
      <c r="R3" s="43"/>
      <c r="S3" s="43"/>
      <c r="T3" s="43"/>
      <c r="U3" s="43"/>
      <c r="V3" s="43"/>
      <c r="W3" s="43"/>
      <c r="X3" s="43"/>
      <c r="Y3" s="43"/>
    </row>
    <row r="4" ht="22.5" customHeight="1">
      <c r="A4" s="47" t="s">
        <v>19</v>
      </c>
      <c r="B4" s="49" t="s">
        <v>92</v>
      </c>
      <c r="C4" s="51"/>
      <c r="D4" s="53"/>
      <c r="E4" s="53"/>
      <c r="F4" s="22" t="s">
        <v>17</v>
      </c>
      <c r="H4" s="55">
        <v>46244.0</v>
      </c>
      <c r="I4" s="55">
        <v>46245.0</v>
      </c>
      <c r="J4" s="53"/>
      <c r="K4" s="53"/>
      <c r="L4" s="57"/>
      <c r="M4" s="58"/>
      <c r="N4" s="58"/>
      <c r="O4" s="59"/>
      <c r="P4" s="59"/>
      <c r="Q4" s="59"/>
      <c r="R4" s="59"/>
      <c r="S4" s="59"/>
      <c r="T4" s="59"/>
      <c r="U4" s="59"/>
      <c r="V4" s="59"/>
      <c r="W4" s="59"/>
      <c r="X4" s="59"/>
      <c r="Y4" s="59"/>
    </row>
    <row r="5" ht="22.5" customHeight="1">
      <c r="A5" s="47" t="s">
        <v>23</v>
      </c>
      <c r="B5" s="49" t="s">
        <v>98</v>
      </c>
      <c r="C5" s="51"/>
      <c r="D5" s="53"/>
      <c r="E5" s="53"/>
      <c r="F5" s="22"/>
      <c r="G5" s="53"/>
      <c r="H5" s="55">
        <v>46244.0</v>
      </c>
      <c r="I5" s="55">
        <v>46244.0</v>
      </c>
      <c r="J5" s="53"/>
      <c r="K5" s="53"/>
      <c r="L5" s="57"/>
      <c r="M5" s="58"/>
      <c r="N5" s="58"/>
      <c r="O5" s="59"/>
      <c r="P5" s="59"/>
      <c r="Q5" s="59"/>
      <c r="R5" s="59"/>
      <c r="S5" s="59"/>
      <c r="T5" s="59"/>
      <c r="U5" s="59"/>
      <c r="V5" s="59"/>
      <c r="W5" s="59"/>
      <c r="X5" s="59"/>
      <c r="Y5" s="59"/>
    </row>
    <row r="6" ht="22.5" customHeight="1">
      <c r="A6" s="47" t="s">
        <v>23</v>
      </c>
      <c r="B6" s="49" t="s">
        <v>117</v>
      </c>
      <c r="C6" s="51"/>
      <c r="D6" s="53"/>
      <c r="E6" s="53"/>
      <c r="F6" s="22"/>
      <c r="G6" s="53"/>
      <c r="H6" s="55">
        <v>46245.0</v>
      </c>
      <c r="I6" s="55">
        <v>46245.0</v>
      </c>
      <c r="J6" s="53"/>
      <c r="K6" s="53"/>
      <c r="L6" s="57"/>
      <c r="M6" s="58"/>
      <c r="N6" s="58"/>
      <c r="O6" s="59"/>
      <c r="P6" s="59"/>
      <c r="Q6" s="59"/>
      <c r="R6" s="59"/>
      <c r="S6" s="59"/>
      <c r="T6" s="59"/>
      <c r="U6" s="59"/>
      <c r="V6" s="59"/>
      <c r="W6" s="59"/>
      <c r="X6" s="59"/>
      <c r="Y6" s="59"/>
    </row>
    <row r="7" ht="22.5" customHeight="1">
      <c r="A7" s="47" t="s">
        <v>23</v>
      </c>
      <c r="B7" s="49" t="s">
        <v>146</v>
      </c>
      <c r="C7" s="51"/>
      <c r="D7" s="53"/>
      <c r="E7" s="53"/>
      <c r="F7" s="22" t="s">
        <v>17</v>
      </c>
      <c r="G7" s="53"/>
      <c r="H7" s="55">
        <v>46246.0</v>
      </c>
      <c r="I7" s="55">
        <v>46246.0</v>
      </c>
      <c r="J7" s="53"/>
      <c r="K7" s="53"/>
      <c r="L7" s="57"/>
      <c r="M7" s="58"/>
      <c r="N7" s="58"/>
      <c r="O7" s="65"/>
      <c r="P7" s="65"/>
      <c r="Q7" s="65"/>
      <c r="R7" s="65"/>
      <c r="S7" s="65"/>
      <c r="T7" s="65"/>
      <c r="U7" s="65"/>
      <c r="V7" s="65"/>
      <c r="W7" s="65"/>
      <c r="X7" s="65"/>
      <c r="Y7" s="65"/>
    </row>
    <row r="8" ht="22.5" customHeight="1">
      <c r="A8" s="47" t="s">
        <v>23</v>
      </c>
      <c r="B8" s="66" t="s">
        <v>163</v>
      </c>
      <c r="C8" s="67"/>
      <c r="D8" s="68"/>
      <c r="E8" s="68"/>
      <c r="F8" s="69"/>
      <c r="G8" s="68"/>
      <c r="H8" s="55">
        <v>46246.0</v>
      </c>
      <c r="I8" s="55">
        <v>46246.0</v>
      </c>
      <c r="J8" s="68"/>
      <c r="K8" s="68"/>
      <c r="L8" s="70"/>
      <c r="M8" s="71"/>
      <c r="N8" s="71"/>
      <c r="O8" s="59"/>
      <c r="P8" s="59"/>
      <c r="Q8" s="59"/>
      <c r="R8" s="59"/>
      <c r="S8" s="59"/>
      <c r="T8" s="59"/>
      <c r="U8" s="59"/>
      <c r="V8" s="59"/>
      <c r="W8" s="59"/>
      <c r="X8" s="59"/>
      <c r="Y8" s="59"/>
    </row>
    <row r="9" ht="22.5" customHeight="1">
      <c r="A9" s="31" t="s">
        <v>14</v>
      </c>
      <c r="B9" s="33" t="s">
        <v>181</v>
      </c>
      <c r="C9" s="35"/>
      <c r="D9" s="36"/>
      <c r="E9" s="36"/>
      <c r="F9" s="38" t="s">
        <v>17</v>
      </c>
      <c r="G9" s="36"/>
      <c r="H9" s="39"/>
      <c r="I9" s="39"/>
      <c r="J9" s="36"/>
      <c r="K9" s="36"/>
      <c r="L9" s="40"/>
      <c r="M9" s="42"/>
      <c r="N9" s="42"/>
      <c r="O9" s="59"/>
      <c r="P9" s="59"/>
      <c r="Q9" s="59"/>
      <c r="R9" s="59"/>
      <c r="S9" s="59"/>
      <c r="T9" s="59"/>
      <c r="U9" s="59"/>
      <c r="V9" s="59"/>
      <c r="W9" s="59"/>
      <c r="X9" s="59"/>
      <c r="Y9" s="59"/>
    </row>
    <row r="10" ht="22.5" customHeight="1">
      <c r="A10" s="47" t="s">
        <v>19</v>
      </c>
      <c r="B10" s="49" t="s">
        <v>92</v>
      </c>
      <c r="C10" s="51"/>
      <c r="D10" s="53"/>
      <c r="E10" s="53"/>
      <c r="F10" s="22" t="s">
        <v>17</v>
      </c>
      <c r="G10" s="53"/>
      <c r="H10" s="55">
        <v>46247.0</v>
      </c>
      <c r="I10" s="55">
        <v>46188.0</v>
      </c>
      <c r="J10" s="53"/>
      <c r="K10" s="53"/>
      <c r="L10" s="57"/>
      <c r="M10" s="58"/>
      <c r="N10" s="58"/>
      <c r="O10" s="59"/>
      <c r="P10" s="59"/>
      <c r="Q10" s="59"/>
      <c r="R10" s="59"/>
      <c r="S10" s="59"/>
      <c r="T10" s="59"/>
      <c r="U10" s="59"/>
      <c r="V10" s="59"/>
      <c r="W10" s="59"/>
      <c r="X10" s="59"/>
      <c r="Y10" s="59"/>
    </row>
    <row r="11" ht="22.5" customHeight="1">
      <c r="A11" s="47" t="s">
        <v>23</v>
      </c>
      <c r="B11" s="49" t="s">
        <v>206</v>
      </c>
      <c r="C11" s="51"/>
      <c r="D11" s="53"/>
      <c r="E11" s="53"/>
      <c r="F11" s="22" t="s">
        <v>17</v>
      </c>
      <c r="G11" s="53"/>
      <c r="H11" s="55">
        <v>46246.0</v>
      </c>
      <c r="I11" s="55">
        <v>46185.0</v>
      </c>
      <c r="J11" s="53"/>
      <c r="K11" s="53"/>
      <c r="L11" s="57"/>
      <c r="M11" s="58"/>
      <c r="N11" s="58"/>
      <c r="O11" s="65"/>
      <c r="P11" s="65"/>
      <c r="Q11" s="65"/>
      <c r="R11" s="65"/>
      <c r="S11" s="65"/>
      <c r="T11" s="65"/>
      <c r="U11" s="65"/>
      <c r="V11" s="65"/>
      <c r="W11" s="65"/>
      <c r="X11" s="65"/>
      <c r="Y11" s="65"/>
    </row>
    <row r="12" ht="22.5" customHeight="1">
      <c r="A12" s="47" t="s">
        <v>23</v>
      </c>
      <c r="B12" s="49" t="s">
        <v>218</v>
      </c>
      <c r="C12" s="51"/>
      <c r="D12" s="53"/>
      <c r="E12" s="53"/>
      <c r="F12" s="22"/>
      <c r="G12" s="53"/>
      <c r="H12" s="55"/>
      <c r="I12" s="55"/>
      <c r="J12" s="53"/>
      <c r="K12" s="53"/>
      <c r="L12" s="57"/>
      <c r="M12" s="58"/>
      <c r="N12" s="58"/>
      <c r="O12" s="65"/>
      <c r="P12" s="65"/>
      <c r="Q12" s="65"/>
      <c r="R12" s="65"/>
      <c r="S12" s="65"/>
      <c r="T12" s="65"/>
      <c r="U12" s="65"/>
      <c r="V12" s="65"/>
      <c r="W12" s="65"/>
      <c r="X12" s="65"/>
      <c r="Y12" s="65"/>
    </row>
    <row r="13" ht="22.5" customHeight="1">
      <c r="A13" s="47" t="s">
        <v>19</v>
      </c>
      <c r="B13" s="49" t="s">
        <v>146</v>
      </c>
      <c r="C13" s="51"/>
      <c r="D13" s="53"/>
      <c r="E13" s="53"/>
      <c r="F13" s="22"/>
      <c r="G13" s="53"/>
      <c r="H13" s="55"/>
      <c r="I13" s="55"/>
      <c r="J13" s="53"/>
      <c r="K13" s="53"/>
      <c r="L13" s="57"/>
      <c r="M13" s="58"/>
      <c r="N13" s="58"/>
      <c r="O13" s="65"/>
      <c r="P13" s="65"/>
      <c r="Q13" s="65"/>
      <c r="R13" s="65"/>
      <c r="S13" s="65"/>
      <c r="T13" s="65"/>
      <c r="U13" s="65"/>
      <c r="V13" s="65"/>
      <c r="W13" s="65"/>
      <c r="X13" s="65"/>
      <c r="Y13" s="65"/>
    </row>
    <row r="14" ht="22.5" customHeight="1">
      <c r="A14" s="47" t="s">
        <v>23</v>
      </c>
      <c r="B14" s="66" t="s">
        <v>242</v>
      </c>
      <c r="C14" s="51"/>
      <c r="D14" s="53"/>
      <c r="E14" s="53"/>
      <c r="F14" s="22"/>
      <c r="G14" s="53"/>
      <c r="H14" s="55"/>
      <c r="I14" s="55"/>
      <c r="J14" s="53"/>
      <c r="K14" s="53"/>
      <c r="L14" s="57"/>
      <c r="M14" s="58"/>
      <c r="N14" s="58"/>
      <c r="O14" s="65"/>
      <c r="P14" s="65"/>
      <c r="Q14" s="65"/>
      <c r="R14" s="65"/>
      <c r="S14" s="65"/>
      <c r="T14" s="65"/>
      <c r="U14" s="65"/>
      <c r="V14" s="65"/>
      <c r="W14" s="65"/>
      <c r="X14" s="65"/>
      <c r="Y14" s="65"/>
    </row>
    <row r="15" ht="22.5" customHeight="1">
      <c r="A15" s="47" t="s">
        <v>23</v>
      </c>
      <c r="B15" s="66" t="s">
        <v>163</v>
      </c>
      <c r="C15" s="51"/>
      <c r="D15" s="53"/>
      <c r="E15" s="53"/>
      <c r="F15" s="22"/>
      <c r="G15" s="53"/>
      <c r="H15" s="55"/>
      <c r="I15" s="55"/>
      <c r="J15" s="53"/>
      <c r="K15" s="53"/>
      <c r="L15" s="57"/>
      <c r="M15" s="58"/>
      <c r="N15" s="58"/>
      <c r="O15" s="65"/>
      <c r="P15" s="65"/>
      <c r="Q15" s="65"/>
      <c r="R15" s="65"/>
      <c r="S15" s="65"/>
      <c r="T15" s="65"/>
      <c r="U15" s="65"/>
      <c r="V15" s="65"/>
      <c r="W15" s="65"/>
      <c r="X15" s="65"/>
      <c r="Y15" s="65"/>
    </row>
    <row r="16" ht="22.5" customHeight="1">
      <c r="A16" s="31" t="s">
        <v>14</v>
      </c>
      <c r="B16" s="33" t="s">
        <v>262</v>
      </c>
      <c r="C16" s="35"/>
      <c r="D16" s="36"/>
      <c r="E16" s="36"/>
      <c r="F16" s="38" t="s">
        <v>17</v>
      </c>
      <c r="G16" s="36"/>
      <c r="H16" s="39"/>
      <c r="I16" s="39"/>
      <c r="J16" s="36"/>
      <c r="K16" s="36"/>
      <c r="L16" s="40"/>
      <c r="M16" s="42"/>
      <c r="N16" s="42"/>
      <c r="O16" s="77"/>
      <c r="P16" s="77"/>
      <c r="Q16" s="77"/>
      <c r="R16" s="77"/>
      <c r="S16" s="77"/>
      <c r="T16" s="77"/>
      <c r="U16" s="77"/>
      <c r="V16" s="77"/>
      <c r="W16" s="77"/>
      <c r="X16" s="77"/>
      <c r="Y16" s="77"/>
    </row>
    <row r="17" ht="22.5" customHeight="1">
      <c r="A17" s="47" t="s">
        <v>19</v>
      </c>
      <c r="B17" s="49" t="s">
        <v>92</v>
      </c>
      <c r="C17" s="78"/>
      <c r="D17" s="78"/>
      <c r="E17" s="78"/>
      <c r="F17" s="22" t="s">
        <v>17</v>
      </c>
      <c r="G17" s="78"/>
      <c r="H17" s="79">
        <v>46247.0</v>
      </c>
      <c r="I17" s="79">
        <v>46247.0</v>
      </c>
      <c r="J17" s="78"/>
      <c r="K17" s="78"/>
      <c r="L17" s="80"/>
      <c r="M17" s="81"/>
      <c r="N17" s="82"/>
      <c r="O17" s="77"/>
      <c r="P17" s="77"/>
      <c r="Q17" s="77"/>
      <c r="R17" s="77"/>
      <c r="S17" s="77"/>
      <c r="T17" s="77"/>
      <c r="U17" s="77"/>
      <c r="V17" s="77"/>
      <c r="W17" s="77"/>
      <c r="X17" s="77"/>
      <c r="Y17" s="77"/>
    </row>
    <row r="18" ht="22.5" customHeight="1">
      <c r="A18" s="47" t="s">
        <v>23</v>
      </c>
      <c r="B18" s="49" t="s">
        <v>282</v>
      </c>
      <c r="C18" s="78"/>
      <c r="D18" s="78"/>
      <c r="E18" s="78"/>
      <c r="F18" s="22"/>
      <c r="G18" s="78"/>
      <c r="H18" s="79"/>
      <c r="I18" s="79"/>
      <c r="J18" s="78"/>
      <c r="K18" s="78"/>
      <c r="L18" s="80"/>
      <c r="M18" s="81"/>
      <c r="N18" s="82"/>
      <c r="O18" s="77"/>
      <c r="P18" s="77"/>
      <c r="Q18" s="77"/>
      <c r="R18" s="77"/>
      <c r="S18" s="77"/>
      <c r="T18" s="77"/>
      <c r="U18" s="77"/>
      <c r="V18" s="77"/>
      <c r="W18" s="77"/>
      <c r="X18" s="77"/>
      <c r="Y18" s="77"/>
    </row>
    <row r="19" ht="22.5" customHeight="1">
      <c r="A19" s="47" t="s">
        <v>23</v>
      </c>
      <c r="B19" s="49" t="s">
        <v>290</v>
      </c>
      <c r="C19" s="78"/>
      <c r="D19" s="78"/>
      <c r="E19" s="78"/>
      <c r="F19" s="22"/>
      <c r="G19" s="78"/>
      <c r="H19" s="79"/>
      <c r="I19" s="79"/>
      <c r="J19" s="78"/>
      <c r="K19" s="78"/>
      <c r="L19" s="80"/>
      <c r="M19" s="81"/>
      <c r="N19" s="82"/>
      <c r="O19" s="77"/>
      <c r="P19" s="77"/>
      <c r="Q19" s="77"/>
      <c r="R19" s="77"/>
      <c r="S19" s="77"/>
      <c r="T19" s="77"/>
      <c r="U19" s="77"/>
      <c r="V19" s="77"/>
      <c r="W19" s="77"/>
      <c r="X19" s="77"/>
      <c r="Y19" s="77"/>
    </row>
    <row r="20" ht="22.5" customHeight="1">
      <c r="A20" s="47" t="s">
        <v>19</v>
      </c>
      <c r="B20" s="49" t="s">
        <v>146</v>
      </c>
      <c r="C20" s="78"/>
      <c r="D20" s="78"/>
      <c r="E20" s="78"/>
      <c r="F20" s="22"/>
      <c r="G20" s="78"/>
      <c r="H20" s="79"/>
      <c r="I20" s="79"/>
      <c r="J20" s="78"/>
      <c r="K20" s="78"/>
      <c r="L20" s="80"/>
      <c r="M20" s="81"/>
      <c r="N20" s="82"/>
      <c r="O20" s="77"/>
      <c r="P20" s="77"/>
      <c r="Q20" s="77"/>
      <c r="R20" s="77"/>
      <c r="S20" s="77"/>
      <c r="T20" s="77"/>
      <c r="U20" s="77"/>
      <c r="V20" s="77"/>
      <c r="W20" s="77"/>
      <c r="X20" s="77"/>
      <c r="Y20" s="77"/>
    </row>
    <row r="21" ht="22.5" customHeight="1">
      <c r="A21" s="47" t="s">
        <v>23</v>
      </c>
      <c r="B21" s="66" t="s">
        <v>242</v>
      </c>
      <c r="C21" s="78"/>
      <c r="D21" s="78"/>
      <c r="E21" s="78"/>
      <c r="F21" s="22"/>
      <c r="G21" s="78"/>
      <c r="H21" s="79"/>
      <c r="I21" s="79"/>
      <c r="J21" s="78"/>
      <c r="K21" s="78"/>
      <c r="L21" s="80"/>
      <c r="M21" s="81"/>
      <c r="N21" s="82"/>
      <c r="O21" s="77"/>
      <c r="P21" s="77"/>
      <c r="Q21" s="77"/>
      <c r="R21" s="77"/>
      <c r="S21" s="77"/>
      <c r="T21" s="77"/>
      <c r="U21" s="77"/>
      <c r="V21" s="77"/>
      <c r="W21" s="77"/>
      <c r="X21" s="77"/>
      <c r="Y21" s="77"/>
    </row>
    <row r="22" ht="22.5" customHeight="1">
      <c r="A22" s="47" t="s">
        <v>23</v>
      </c>
      <c r="B22" s="66" t="s">
        <v>163</v>
      </c>
      <c r="C22" s="78"/>
      <c r="D22" s="78"/>
      <c r="E22" s="78"/>
      <c r="F22" s="22" t="s">
        <v>17</v>
      </c>
      <c r="G22" s="78"/>
      <c r="H22" s="79">
        <v>46247.0</v>
      </c>
      <c r="I22" s="79">
        <v>46247.0</v>
      </c>
      <c r="J22" s="78"/>
      <c r="K22" s="78"/>
      <c r="L22" s="80"/>
      <c r="M22" s="81"/>
      <c r="N22" s="82"/>
      <c r="O22" s="65"/>
      <c r="P22" s="65"/>
      <c r="Q22" s="65"/>
      <c r="R22" s="65"/>
      <c r="S22" s="65"/>
      <c r="T22" s="65"/>
      <c r="U22" s="65"/>
      <c r="V22" s="65"/>
      <c r="W22" s="65"/>
      <c r="X22" s="65"/>
      <c r="Y22" s="65"/>
    </row>
    <row r="23" ht="22.5" customHeight="1">
      <c r="A23" s="31" t="s">
        <v>14</v>
      </c>
      <c r="B23" s="33" t="s">
        <v>321</v>
      </c>
      <c r="C23" s="35"/>
      <c r="D23" s="36"/>
      <c r="E23" s="36"/>
      <c r="F23" s="38" t="s">
        <v>17</v>
      </c>
      <c r="G23" s="36"/>
      <c r="H23" s="39"/>
      <c r="I23" s="39"/>
      <c r="J23" s="36"/>
      <c r="K23" s="36"/>
      <c r="L23" s="40"/>
      <c r="M23" s="42"/>
      <c r="N23" s="42"/>
      <c r="O23" s="77"/>
      <c r="P23" s="77"/>
      <c r="Q23" s="77"/>
      <c r="R23" s="77"/>
      <c r="S23" s="77"/>
      <c r="T23" s="77"/>
      <c r="U23" s="77"/>
      <c r="V23" s="77"/>
      <c r="W23" s="77"/>
      <c r="X23" s="77"/>
      <c r="Y23" s="77"/>
    </row>
    <row r="24">
      <c r="A24" s="84" t="s">
        <v>19</v>
      </c>
      <c r="B24" s="85" t="s">
        <v>92</v>
      </c>
      <c r="C24" s="86"/>
      <c r="D24" s="86"/>
      <c r="E24" s="86"/>
      <c r="F24" s="87"/>
      <c r="G24" s="86"/>
      <c r="H24" s="88"/>
      <c r="I24" s="88"/>
      <c r="J24" s="86"/>
      <c r="K24" s="86"/>
      <c r="L24" s="89"/>
      <c r="M24" s="90"/>
      <c r="N24" s="90"/>
      <c r="O24" s="77"/>
      <c r="P24" s="77"/>
      <c r="Q24" s="77"/>
      <c r="R24" s="77"/>
      <c r="S24" s="77"/>
      <c r="T24" s="77"/>
      <c r="U24" s="77"/>
      <c r="V24" s="77"/>
      <c r="W24" s="77"/>
      <c r="X24" s="77"/>
      <c r="Y24" s="77"/>
    </row>
    <row r="25">
      <c r="A25" s="84" t="s">
        <v>23</v>
      </c>
      <c r="B25" s="85" t="s">
        <v>330</v>
      </c>
      <c r="C25" s="86"/>
      <c r="D25" s="86"/>
      <c r="E25" s="86"/>
      <c r="F25" s="87"/>
      <c r="G25" s="86"/>
      <c r="H25" s="88"/>
      <c r="I25" s="88"/>
      <c r="J25" s="86"/>
      <c r="K25" s="86"/>
      <c r="L25" s="89"/>
      <c r="M25" s="90"/>
      <c r="N25" s="90"/>
      <c r="O25" s="77"/>
      <c r="P25" s="77"/>
      <c r="Q25" s="77"/>
      <c r="R25" s="77"/>
      <c r="S25" s="77"/>
      <c r="T25" s="77"/>
      <c r="U25" s="77"/>
      <c r="V25" s="77"/>
      <c r="W25" s="77"/>
      <c r="X25" s="77"/>
      <c r="Y25" s="77"/>
    </row>
    <row r="26">
      <c r="A26" s="84" t="s">
        <v>19</v>
      </c>
      <c r="B26" s="85" t="s">
        <v>146</v>
      </c>
      <c r="C26" s="86"/>
      <c r="D26" s="86"/>
      <c r="E26" s="86"/>
      <c r="F26" s="87"/>
      <c r="G26" s="86"/>
      <c r="H26" s="88"/>
      <c r="I26" s="88"/>
      <c r="J26" s="86"/>
      <c r="K26" s="86"/>
      <c r="L26" s="89"/>
      <c r="M26" s="90"/>
      <c r="N26" s="90"/>
      <c r="O26" s="77"/>
      <c r="P26" s="77"/>
      <c r="Q26" s="77"/>
      <c r="R26" s="77"/>
      <c r="S26" s="77"/>
      <c r="T26" s="77"/>
      <c r="U26" s="77"/>
      <c r="V26" s="77"/>
      <c r="W26" s="77"/>
      <c r="X26" s="77"/>
      <c r="Y26" s="77"/>
    </row>
    <row r="27">
      <c r="A27" s="84" t="s">
        <v>23</v>
      </c>
      <c r="B27" s="94" t="s">
        <v>242</v>
      </c>
      <c r="C27" s="95"/>
      <c r="D27" s="95"/>
      <c r="E27" s="95"/>
      <c r="F27" s="87" t="s">
        <v>17</v>
      </c>
      <c r="G27" s="95"/>
      <c r="H27" s="97">
        <v>46248.0</v>
      </c>
      <c r="I27" s="97">
        <v>46248.0</v>
      </c>
      <c r="J27" s="95"/>
      <c r="K27" s="95"/>
      <c r="L27" s="98"/>
      <c r="M27" s="99"/>
      <c r="N27" s="101"/>
      <c r="O27" s="77"/>
      <c r="P27" s="77"/>
      <c r="Q27" s="77"/>
      <c r="R27" s="77"/>
      <c r="S27" s="77"/>
      <c r="T27" s="77"/>
      <c r="U27" s="77"/>
      <c r="V27" s="77"/>
      <c r="W27" s="77"/>
      <c r="X27" s="77"/>
      <c r="Y27" s="77"/>
    </row>
    <row r="28">
      <c r="A28" s="84" t="s">
        <v>23</v>
      </c>
      <c r="B28" s="94" t="s">
        <v>163</v>
      </c>
      <c r="C28" s="95"/>
      <c r="D28" s="95"/>
      <c r="E28" s="95"/>
      <c r="F28" s="87" t="s">
        <v>17</v>
      </c>
      <c r="G28" s="95"/>
      <c r="H28" s="97">
        <v>46248.0</v>
      </c>
      <c r="I28" s="97">
        <v>46248.0</v>
      </c>
      <c r="J28" s="95"/>
      <c r="K28" s="95"/>
      <c r="L28" s="98"/>
      <c r="M28" s="99"/>
      <c r="N28" s="101"/>
      <c r="O28" s="65"/>
      <c r="P28" s="65"/>
      <c r="Q28" s="65"/>
      <c r="R28" s="65"/>
      <c r="S28" s="65"/>
      <c r="T28" s="65"/>
      <c r="U28" s="65"/>
      <c r="V28" s="65"/>
      <c r="W28" s="65"/>
      <c r="X28" s="65"/>
      <c r="Y28" s="65"/>
    </row>
    <row r="29">
      <c r="A29" s="105" t="s">
        <v>14</v>
      </c>
      <c r="B29" s="106" t="s">
        <v>344</v>
      </c>
      <c r="C29" s="107"/>
      <c r="D29" s="105"/>
      <c r="E29" s="105"/>
      <c r="F29" s="108" t="s">
        <v>17</v>
      </c>
      <c r="G29" s="109"/>
      <c r="H29" s="110"/>
      <c r="I29" s="110"/>
      <c r="J29" s="105"/>
      <c r="K29" s="105" t="s">
        <v>74</v>
      </c>
      <c r="L29" s="111">
        <v>0.0</v>
      </c>
      <c r="M29" s="112"/>
      <c r="N29" s="112"/>
      <c r="O29" s="77"/>
      <c r="P29" s="77"/>
      <c r="Q29" s="77"/>
      <c r="R29" s="77"/>
      <c r="S29" s="77"/>
      <c r="T29" s="77"/>
      <c r="U29" s="77"/>
      <c r="V29" s="77"/>
      <c r="W29" s="77"/>
      <c r="X29" s="77"/>
      <c r="Y29" s="77"/>
    </row>
    <row r="30">
      <c r="A30" s="84" t="s">
        <v>19</v>
      </c>
      <c r="B30" s="85" t="s">
        <v>92</v>
      </c>
      <c r="C30" s="86"/>
      <c r="D30" s="86"/>
      <c r="E30" s="86"/>
      <c r="F30" s="87"/>
      <c r="G30" s="86"/>
      <c r="H30" s="88"/>
      <c r="I30" s="88"/>
      <c r="J30" s="86"/>
      <c r="K30" s="86"/>
      <c r="L30" s="89"/>
      <c r="M30" s="90"/>
      <c r="N30" s="90"/>
      <c r="O30" s="77"/>
      <c r="P30" s="77"/>
      <c r="Q30" s="77"/>
      <c r="R30" s="77"/>
      <c r="S30" s="77"/>
      <c r="T30" s="77"/>
      <c r="U30" s="77"/>
      <c r="V30" s="77"/>
      <c r="W30" s="77"/>
      <c r="X30" s="77"/>
      <c r="Y30" s="77"/>
    </row>
    <row r="31">
      <c r="A31" s="84" t="s">
        <v>23</v>
      </c>
      <c r="B31" s="85" t="s">
        <v>351</v>
      </c>
      <c r="C31" s="86"/>
      <c r="D31" s="86"/>
      <c r="E31" s="86"/>
      <c r="F31" s="87"/>
      <c r="G31" s="86"/>
      <c r="H31" s="88"/>
      <c r="I31" s="88"/>
      <c r="J31" s="86"/>
      <c r="K31" s="86"/>
      <c r="L31" s="89"/>
      <c r="M31" s="90"/>
      <c r="N31" s="90"/>
      <c r="O31" s="77"/>
      <c r="P31" s="77"/>
      <c r="Q31" s="77"/>
      <c r="R31" s="77"/>
      <c r="S31" s="77"/>
      <c r="T31" s="77"/>
      <c r="U31" s="77"/>
      <c r="V31" s="77"/>
      <c r="W31" s="77"/>
      <c r="X31" s="77"/>
      <c r="Y31" s="77"/>
    </row>
    <row r="32">
      <c r="A32" s="84" t="s">
        <v>19</v>
      </c>
      <c r="B32" s="85" t="s">
        <v>146</v>
      </c>
      <c r="C32" s="86"/>
      <c r="D32" s="86"/>
      <c r="E32" s="86"/>
      <c r="F32" s="87"/>
      <c r="G32" s="86"/>
      <c r="H32" s="88"/>
      <c r="I32" s="88"/>
      <c r="J32" s="86"/>
      <c r="K32" s="86"/>
      <c r="L32" s="89"/>
      <c r="M32" s="90"/>
      <c r="N32" s="90"/>
      <c r="O32" s="77"/>
      <c r="P32" s="77"/>
      <c r="Q32" s="77"/>
      <c r="R32" s="77"/>
      <c r="S32" s="77"/>
      <c r="T32" s="77"/>
      <c r="U32" s="77"/>
      <c r="V32" s="77"/>
      <c r="W32" s="77"/>
      <c r="X32" s="77"/>
      <c r="Y32" s="77"/>
    </row>
    <row r="33">
      <c r="A33" s="84" t="s">
        <v>23</v>
      </c>
      <c r="B33" s="94" t="s">
        <v>242</v>
      </c>
      <c r="C33" s="86"/>
      <c r="D33" s="86"/>
      <c r="E33" s="86"/>
      <c r="F33" s="87"/>
      <c r="G33" s="86"/>
      <c r="H33" s="88"/>
      <c r="I33" s="88"/>
      <c r="J33" s="86"/>
      <c r="K33" s="86"/>
      <c r="L33" s="89"/>
      <c r="M33" s="90"/>
      <c r="N33" s="90"/>
      <c r="O33" s="77"/>
      <c r="P33" s="77"/>
      <c r="Q33" s="77"/>
      <c r="R33" s="77"/>
      <c r="S33" s="77"/>
      <c r="T33" s="77"/>
      <c r="U33" s="77"/>
      <c r="V33" s="77"/>
      <c r="W33" s="77"/>
      <c r="X33" s="77"/>
      <c r="Y33" s="77"/>
    </row>
    <row r="34">
      <c r="A34" s="84" t="s">
        <v>23</v>
      </c>
      <c r="B34" s="94" t="s">
        <v>163</v>
      </c>
      <c r="C34" s="95"/>
      <c r="D34" s="95"/>
      <c r="E34" s="95"/>
      <c r="F34" s="87" t="s">
        <v>17</v>
      </c>
      <c r="G34" s="95"/>
      <c r="H34" s="97">
        <v>46251.0</v>
      </c>
      <c r="I34" s="97">
        <v>46251.0</v>
      </c>
      <c r="J34" s="95"/>
      <c r="K34" s="95"/>
      <c r="L34" s="98"/>
      <c r="M34" s="99"/>
      <c r="N34" s="101"/>
      <c r="O34" s="77"/>
      <c r="P34" s="77"/>
      <c r="Q34" s="77"/>
      <c r="R34" s="77"/>
      <c r="S34" s="77"/>
      <c r="T34" s="77"/>
      <c r="U34" s="77"/>
      <c r="V34" s="77"/>
      <c r="W34" s="77"/>
      <c r="X34" s="77"/>
      <c r="Y34" s="77"/>
    </row>
    <row r="35">
      <c r="A35" s="105" t="s">
        <v>14</v>
      </c>
      <c r="B35" s="106" t="s">
        <v>363</v>
      </c>
      <c r="C35" s="107"/>
      <c r="D35" s="105"/>
      <c r="E35" s="105"/>
      <c r="F35" s="108" t="s">
        <v>17</v>
      </c>
      <c r="G35" s="109"/>
      <c r="H35" s="110"/>
      <c r="I35" s="110"/>
      <c r="J35" s="105"/>
      <c r="K35" s="105"/>
      <c r="L35" s="111"/>
      <c r="M35" s="112"/>
      <c r="N35" s="112"/>
      <c r="O35" s="77"/>
      <c r="P35" s="77"/>
      <c r="Q35" s="77"/>
      <c r="R35" s="77"/>
      <c r="S35" s="77"/>
      <c r="T35" s="77"/>
      <c r="U35" s="77"/>
      <c r="V35" s="77"/>
      <c r="W35" s="77"/>
      <c r="X35" s="77"/>
      <c r="Y35" s="77"/>
    </row>
    <row r="36">
      <c r="A36" s="84" t="s">
        <v>19</v>
      </c>
      <c r="B36" s="85" t="s">
        <v>92</v>
      </c>
      <c r="C36" s="86"/>
      <c r="D36" s="86"/>
      <c r="E36" s="86"/>
      <c r="F36" s="87"/>
      <c r="G36" s="86"/>
      <c r="H36" s="88"/>
      <c r="I36" s="88"/>
      <c r="J36" s="86"/>
      <c r="K36" s="86"/>
      <c r="L36" s="89"/>
      <c r="M36" s="90"/>
      <c r="N36" s="90"/>
      <c r="O36" s="77"/>
      <c r="P36" s="77"/>
      <c r="Q36" s="77"/>
      <c r="R36" s="77"/>
      <c r="S36" s="77"/>
      <c r="T36" s="77"/>
      <c r="U36" s="77"/>
      <c r="V36" s="77"/>
      <c r="W36" s="77"/>
      <c r="X36" s="77"/>
      <c r="Y36" s="77"/>
    </row>
    <row r="37">
      <c r="A37" s="84" t="s">
        <v>23</v>
      </c>
      <c r="B37" s="85" t="s">
        <v>365</v>
      </c>
      <c r="C37" s="86"/>
      <c r="D37" s="86"/>
      <c r="E37" s="86"/>
      <c r="F37" s="87"/>
      <c r="G37" s="86"/>
      <c r="H37" s="88"/>
      <c r="I37" s="88"/>
      <c r="J37" s="86"/>
      <c r="K37" s="86"/>
      <c r="L37" s="89"/>
      <c r="M37" s="90"/>
      <c r="N37" s="90"/>
      <c r="O37" s="77"/>
      <c r="P37" s="77"/>
      <c r="Q37" s="77"/>
      <c r="R37" s="77"/>
      <c r="S37" s="77"/>
      <c r="T37" s="77"/>
      <c r="U37" s="77"/>
      <c r="V37" s="77"/>
      <c r="W37" s="77"/>
      <c r="X37" s="77"/>
      <c r="Y37" s="77"/>
    </row>
    <row r="38">
      <c r="A38" s="84" t="s">
        <v>23</v>
      </c>
      <c r="B38" s="85" t="s">
        <v>368</v>
      </c>
      <c r="C38" s="86"/>
      <c r="D38" s="86"/>
      <c r="E38" s="86"/>
      <c r="F38" s="87"/>
      <c r="G38" s="86"/>
      <c r="H38" s="88"/>
      <c r="I38" s="88"/>
      <c r="J38" s="86"/>
      <c r="K38" s="86"/>
      <c r="L38" s="89"/>
      <c r="M38" s="90"/>
      <c r="N38" s="90"/>
      <c r="O38" s="77"/>
      <c r="P38" s="77"/>
      <c r="Q38" s="77"/>
      <c r="R38" s="77"/>
      <c r="S38" s="77"/>
      <c r="T38" s="77"/>
      <c r="U38" s="77"/>
      <c r="V38" s="77"/>
      <c r="W38" s="77"/>
      <c r="X38" s="77"/>
      <c r="Y38" s="77"/>
    </row>
    <row r="39">
      <c r="A39" s="84" t="s">
        <v>19</v>
      </c>
      <c r="B39" s="85" t="s">
        <v>146</v>
      </c>
      <c r="C39" s="86"/>
      <c r="D39" s="86"/>
      <c r="E39" s="86"/>
      <c r="F39" s="87"/>
      <c r="G39" s="86"/>
      <c r="H39" s="88"/>
      <c r="I39" s="88"/>
      <c r="J39" s="86"/>
      <c r="K39" s="86"/>
      <c r="L39" s="89"/>
      <c r="M39" s="90"/>
      <c r="N39" s="90"/>
      <c r="O39" s="77"/>
      <c r="P39" s="77"/>
      <c r="Q39" s="77"/>
      <c r="R39" s="77"/>
      <c r="S39" s="77"/>
      <c r="T39" s="77"/>
      <c r="U39" s="77"/>
      <c r="V39" s="77"/>
      <c r="W39" s="77"/>
      <c r="X39" s="77"/>
      <c r="Y39" s="77"/>
    </row>
    <row r="40">
      <c r="A40" s="84" t="s">
        <v>23</v>
      </c>
      <c r="B40" s="94" t="s">
        <v>242</v>
      </c>
      <c r="C40" s="86"/>
      <c r="D40" s="86"/>
      <c r="E40" s="86"/>
      <c r="F40" s="87"/>
      <c r="G40" s="86"/>
      <c r="H40" s="88"/>
      <c r="I40" s="88"/>
      <c r="J40" s="86"/>
      <c r="K40" s="86"/>
      <c r="L40" s="89"/>
      <c r="M40" s="90"/>
      <c r="N40" s="90"/>
      <c r="O40" s="77"/>
      <c r="P40" s="77"/>
      <c r="Q40" s="77"/>
      <c r="R40" s="77"/>
      <c r="S40" s="77"/>
      <c r="T40" s="77"/>
      <c r="U40" s="77"/>
      <c r="V40" s="77"/>
      <c r="W40" s="77"/>
      <c r="X40" s="77"/>
      <c r="Y40" s="77"/>
    </row>
    <row r="41">
      <c r="A41" s="84" t="s">
        <v>23</v>
      </c>
      <c r="B41" s="94" t="s">
        <v>163</v>
      </c>
      <c r="C41" s="95"/>
      <c r="D41" s="95"/>
      <c r="E41" s="95"/>
      <c r="F41" s="87" t="s">
        <v>17</v>
      </c>
      <c r="G41" s="95"/>
      <c r="H41" s="97">
        <v>46252.0</v>
      </c>
      <c r="I41" s="97">
        <v>46252.0</v>
      </c>
      <c r="J41" s="95"/>
      <c r="K41" s="95"/>
      <c r="L41" s="98"/>
      <c r="M41" s="99"/>
      <c r="N41" s="101"/>
      <c r="O41" s="77"/>
      <c r="P41" s="77"/>
      <c r="Q41" s="77"/>
      <c r="R41" s="77"/>
      <c r="S41" s="77"/>
      <c r="T41" s="77"/>
      <c r="U41" s="77"/>
      <c r="V41" s="77"/>
      <c r="W41" s="77"/>
      <c r="X41" s="77"/>
      <c r="Y41" s="77"/>
    </row>
    <row r="42">
      <c r="A42" s="105" t="s">
        <v>14</v>
      </c>
      <c r="B42" s="106" t="s">
        <v>376</v>
      </c>
      <c r="C42" s="107"/>
      <c r="D42" s="105"/>
      <c r="E42" s="105"/>
      <c r="F42" s="108" t="s">
        <v>17</v>
      </c>
      <c r="G42" s="109"/>
      <c r="H42" s="110"/>
      <c r="I42" s="110"/>
      <c r="J42" s="105"/>
      <c r="K42" s="105"/>
      <c r="L42" s="111"/>
      <c r="M42" s="112"/>
      <c r="N42" s="112"/>
      <c r="O42" s="77"/>
      <c r="P42" s="77"/>
      <c r="Q42" s="77"/>
      <c r="R42" s="77"/>
      <c r="S42" s="77"/>
      <c r="T42" s="77"/>
      <c r="U42" s="77"/>
      <c r="V42" s="77"/>
      <c r="W42" s="77"/>
      <c r="X42" s="77"/>
      <c r="Y42" s="77"/>
    </row>
    <row r="43">
      <c r="A43" s="84" t="s">
        <v>19</v>
      </c>
      <c r="B43" s="85" t="s">
        <v>92</v>
      </c>
      <c r="C43" s="86"/>
      <c r="D43" s="86"/>
      <c r="E43" s="86"/>
      <c r="F43" s="87"/>
      <c r="G43" s="86"/>
      <c r="H43" s="88"/>
      <c r="I43" s="88"/>
      <c r="J43" s="86"/>
      <c r="K43" s="86"/>
      <c r="L43" s="89"/>
      <c r="M43" s="90"/>
      <c r="N43" s="90"/>
      <c r="O43" s="77"/>
      <c r="P43" s="77"/>
      <c r="Q43" s="77"/>
      <c r="R43" s="77"/>
      <c r="S43" s="77"/>
      <c r="T43" s="77"/>
      <c r="U43" s="77"/>
      <c r="V43" s="77"/>
      <c r="W43" s="77"/>
      <c r="X43" s="77"/>
      <c r="Y43" s="77"/>
    </row>
    <row r="44">
      <c r="A44" s="84" t="s">
        <v>23</v>
      </c>
      <c r="B44" s="85" t="s">
        <v>379</v>
      </c>
      <c r="C44" s="86"/>
      <c r="D44" s="86"/>
      <c r="E44" s="86"/>
      <c r="F44" s="87"/>
      <c r="G44" s="86"/>
      <c r="H44" s="88"/>
      <c r="I44" s="88"/>
      <c r="J44" s="86"/>
      <c r="K44" s="86"/>
      <c r="L44" s="89"/>
      <c r="M44" s="90"/>
      <c r="N44" s="90"/>
      <c r="O44" s="77"/>
      <c r="P44" s="77"/>
      <c r="Q44" s="77"/>
      <c r="R44" s="77"/>
      <c r="S44" s="77"/>
      <c r="T44" s="77"/>
      <c r="U44" s="77"/>
      <c r="V44" s="77"/>
      <c r="W44" s="77"/>
      <c r="X44" s="77"/>
      <c r="Y44" s="77"/>
    </row>
    <row r="45">
      <c r="A45" s="84" t="s">
        <v>23</v>
      </c>
      <c r="B45" s="85" t="s">
        <v>379</v>
      </c>
      <c r="C45" s="86"/>
      <c r="D45" s="86"/>
      <c r="E45" s="86"/>
      <c r="F45" s="87"/>
      <c r="G45" s="86"/>
      <c r="H45" s="88"/>
      <c r="I45" s="88"/>
      <c r="J45" s="86"/>
      <c r="K45" s="86"/>
      <c r="L45" s="89"/>
      <c r="M45" s="90"/>
      <c r="N45" s="90"/>
      <c r="O45" s="77"/>
      <c r="P45" s="77"/>
      <c r="Q45" s="77"/>
      <c r="R45" s="77"/>
      <c r="S45" s="77"/>
      <c r="T45" s="77"/>
      <c r="U45" s="77"/>
      <c r="V45" s="77"/>
      <c r="W45" s="77"/>
      <c r="X45" s="77"/>
      <c r="Y45" s="77"/>
    </row>
    <row r="46">
      <c r="A46" s="84" t="s">
        <v>19</v>
      </c>
      <c r="B46" s="85" t="s">
        <v>146</v>
      </c>
      <c r="C46" s="86"/>
      <c r="D46" s="86"/>
      <c r="E46" s="86"/>
      <c r="F46" s="87"/>
      <c r="G46" s="86"/>
      <c r="H46" s="88"/>
      <c r="I46" s="88"/>
      <c r="J46" s="86"/>
      <c r="K46" s="86"/>
      <c r="L46" s="89"/>
      <c r="M46" s="90"/>
      <c r="N46" s="90"/>
      <c r="O46" s="77"/>
      <c r="P46" s="77"/>
      <c r="Q46" s="77"/>
      <c r="R46" s="77"/>
      <c r="S46" s="77"/>
      <c r="T46" s="77"/>
      <c r="U46" s="77"/>
      <c r="V46" s="77"/>
      <c r="W46" s="77"/>
      <c r="X46" s="77"/>
      <c r="Y46" s="77"/>
    </row>
    <row r="47">
      <c r="A47" s="84" t="s">
        <v>23</v>
      </c>
      <c r="B47" s="94" t="s">
        <v>242</v>
      </c>
      <c r="C47" s="86"/>
      <c r="D47" s="86"/>
      <c r="E47" s="86"/>
      <c r="F47" s="87"/>
      <c r="G47" s="86"/>
      <c r="H47" s="88"/>
      <c r="I47" s="88"/>
      <c r="J47" s="86"/>
      <c r="K47" s="86"/>
      <c r="L47" s="89"/>
      <c r="M47" s="90"/>
      <c r="N47" s="90"/>
      <c r="O47" s="77"/>
      <c r="P47" s="77"/>
      <c r="Q47" s="77"/>
      <c r="R47" s="77"/>
      <c r="S47" s="77"/>
      <c r="T47" s="77"/>
      <c r="U47" s="77"/>
      <c r="V47" s="77"/>
      <c r="W47" s="77"/>
      <c r="X47" s="77"/>
      <c r="Y47" s="77"/>
    </row>
    <row r="48">
      <c r="A48" s="84" t="s">
        <v>23</v>
      </c>
      <c r="B48" s="94" t="s">
        <v>163</v>
      </c>
      <c r="C48" s="95"/>
      <c r="D48" s="95"/>
      <c r="E48" s="95"/>
      <c r="F48" s="87" t="s">
        <v>17</v>
      </c>
      <c r="G48" s="95"/>
      <c r="H48" s="97">
        <v>46252.0</v>
      </c>
      <c r="I48" s="97">
        <v>46252.0</v>
      </c>
      <c r="J48" s="95"/>
      <c r="K48" s="95"/>
      <c r="L48" s="98"/>
      <c r="M48" s="99"/>
      <c r="N48" s="101"/>
      <c r="O48" s="77"/>
      <c r="P48" s="77"/>
      <c r="Q48" s="77"/>
      <c r="R48" s="77"/>
      <c r="S48" s="77"/>
      <c r="T48" s="77"/>
      <c r="U48" s="77"/>
      <c r="V48" s="77"/>
      <c r="W48" s="77"/>
      <c r="X48" s="77"/>
      <c r="Y48" s="77"/>
    </row>
    <row r="49">
      <c r="B49" s="114"/>
      <c r="C49" s="114"/>
    </row>
    <row r="50">
      <c r="B50" s="114"/>
      <c r="C50" s="114"/>
    </row>
    <row r="51">
      <c r="B51" s="114"/>
      <c r="C51" s="114"/>
    </row>
    <row r="52">
      <c r="B52" s="114"/>
      <c r="C52" s="114"/>
    </row>
    <row r="53">
      <c r="B53" s="114"/>
      <c r="C53" s="114"/>
    </row>
    <row r="54">
      <c r="B54" s="114"/>
      <c r="C54" s="114"/>
    </row>
    <row r="55">
      <c r="B55" s="114"/>
      <c r="C55" s="114"/>
    </row>
    <row r="56">
      <c r="B56" s="114"/>
      <c r="C56" s="114"/>
    </row>
    <row r="57">
      <c r="B57" s="114"/>
      <c r="C57" s="114"/>
    </row>
    <row r="58">
      <c r="B58" s="114"/>
      <c r="C58" s="114"/>
    </row>
    <row r="59">
      <c r="B59" s="114"/>
      <c r="C59" s="114"/>
    </row>
    <row r="60">
      <c r="B60" s="114"/>
      <c r="C60" s="114"/>
    </row>
    <row r="61">
      <c r="B61" s="114"/>
      <c r="C61" s="114"/>
    </row>
    <row r="62">
      <c r="B62" s="114"/>
      <c r="C62" s="114"/>
    </row>
    <row r="63">
      <c r="B63" s="114"/>
      <c r="C63" s="114"/>
    </row>
    <row r="64">
      <c r="B64" s="114"/>
      <c r="C64" s="114"/>
    </row>
    <row r="65">
      <c r="B65" s="114"/>
      <c r="C65" s="114"/>
    </row>
    <row r="66">
      <c r="B66" s="114"/>
      <c r="C66" s="114"/>
    </row>
    <row r="67">
      <c r="B67" s="114"/>
      <c r="C67" s="114"/>
    </row>
    <row r="68">
      <c r="B68" s="114"/>
      <c r="C68" s="114"/>
    </row>
    <row r="69">
      <c r="B69" s="114"/>
      <c r="C69" s="114"/>
    </row>
    <row r="70">
      <c r="B70" s="114"/>
      <c r="C70" s="114"/>
    </row>
    <row r="71">
      <c r="B71" s="114"/>
      <c r="C71" s="114"/>
    </row>
    <row r="72">
      <c r="B72" s="114"/>
      <c r="C72" s="114"/>
    </row>
    <row r="73">
      <c r="B73" s="114"/>
      <c r="C73" s="114"/>
    </row>
    <row r="74">
      <c r="B74" s="114"/>
      <c r="C74" s="114"/>
    </row>
    <row r="75">
      <c r="B75" s="114"/>
      <c r="C75" s="114"/>
    </row>
    <row r="76">
      <c r="B76" s="114"/>
      <c r="C76" s="114"/>
    </row>
    <row r="77">
      <c r="B77" s="114"/>
      <c r="C77" s="114"/>
    </row>
    <row r="78">
      <c r="B78" s="114"/>
      <c r="C78" s="114"/>
    </row>
    <row r="79">
      <c r="B79" s="114"/>
      <c r="C79" s="114"/>
    </row>
    <row r="80">
      <c r="B80" s="114"/>
      <c r="C80" s="114"/>
    </row>
    <row r="81">
      <c r="B81" s="114"/>
      <c r="C81" s="114"/>
    </row>
    <row r="82">
      <c r="B82" s="114"/>
      <c r="C82" s="114"/>
    </row>
    <row r="83">
      <c r="B83" s="114"/>
      <c r="C83" s="114"/>
    </row>
    <row r="84">
      <c r="B84" s="114"/>
      <c r="C84" s="114"/>
    </row>
    <row r="85">
      <c r="B85" s="114"/>
      <c r="C85" s="114"/>
    </row>
    <row r="86">
      <c r="B86" s="114"/>
      <c r="C86" s="114"/>
    </row>
    <row r="87">
      <c r="B87" s="114"/>
      <c r="C87" s="114"/>
    </row>
    <row r="88">
      <c r="B88" s="114"/>
      <c r="C88" s="114"/>
    </row>
    <row r="89">
      <c r="B89" s="114"/>
      <c r="C89" s="114"/>
    </row>
    <row r="90">
      <c r="B90" s="114"/>
      <c r="C90" s="114"/>
    </row>
    <row r="91">
      <c r="B91" s="114"/>
      <c r="C91" s="114"/>
    </row>
    <row r="92">
      <c r="B92" s="114"/>
      <c r="C92" s="114"/>
    </row>
    <row r="93">
      <c r="B93" s="114"/>
      <c r="C93" s="114"/>
    </row>
    <row r="94">
      <c r="B94" s="114"/>
      <c r="C94" s="114"/>
    </row>
    <row r="95">
      <c r="B95" s="114"/>
      <c r="C95" s="114"/>
    </row>
    <row r="96">
      <c r="B96" s="114"/>
      <c r="C96" s="114"/>
    </row>
    <row r="97">
      <c r="B97" s="114"/>
      <c r="C97" s="114"/>
    </row>
    <row r="98">
      <c r="B98" s="114"/>
      <c r="C98" s="114"/>
    </row>
    <row r="99">
      <c r="B99" s="114"/>
      <c r="C99" s="114"/>
    </row>
    <row r="100">
      <c r="B100" s="114"/>
      <c r="C100" s="114"/>
    </row>
    <row r="101">
      <c r="B101" s="114"/>
      <c r="C101" s="114"/>
    </row>
    <row r="102">
      <c r="B102" s="114"/>
      <c r="C102" s="114"/>
    </row>
    <row r="103">
      <c r="B103" s="114"/>
      <c r="C103" s="114"/>
    </row>
    <row r="104">
      <c r="B104" s="114"/>
      <c r="C104" s="114"/>
    </row>
    <row r="105">
      <c r="B105" s="114"/>
      <c r="C105" s="114"/>
    </row>
    <row r="106">
      <c r="B106" s="114"/>
      <c r="C106" s="114"/>
    </row>
    <row r="107">
      <c r="B107" s="114"/>
      <c r="C107" s="114"/>
    </row>
    <row r="108">
      <c r="B108" s="114"/>
      <c r="C108" s="114"/>
    </row>
    <row r="109">
      <c r="B109" s="114"/>
      <c r="C109" s="114"/>
    </row>
    <row r="110">
      <c r="B110" s="114"/>
      <c r="C110" s="114"/>
    </row>
    <row r="111">
      <c r="B111" s="114"/>
      <c r="C111" s="114"/>
    </row>
    <row r="112">
      <c r="B112" s="114"/>
      <c r="C112" s="114"/>
    </row>
    <row r="113">
      <c r="B113" s="114"/>
      <c r="C113" s="114"/>
    </row>
    <row r="114">
      <c r="B114" s="114"/>
      <c r="C114" s="114"/>
    </row>
    <row r="115">
      <c r="B115" s="114"/>
      <c r="C115" s="114"/>
    </row>
    <row r="116">
      <c r="B116" s="114"/>
      <c r="C116" s="114"/>
    </row>
    <row r="117">
      <c r="B117" s="114"/>
      <c r="C117" s="114"/>
    </row>
    <row r="118">
      <c r="B118" s="114"/>
      <c r="C118" s="114"/>
    </row>
    <row r="119">
      <c r="B119" s="114"/>
      <c r="C119" s="114"/>
    </row>
    <row r="120">
      <c r="B120" s="114"/>
      <c r="C120" s="114"/>
    </row>
    <row r="121">
      <c r="B121" s="114"/>
      <c r="C121" s="114"/>
    </row>
    <row r="122">
      <c r="B122" s="114"/>
      <c r="C122" s="114"/>
    </row>
    <row r="123">
      <c r="B123" s="114"/>
      <c r="C123" s="114"/>
    </row>
    <row r="124">
      <c r="B124" s="114"/>
      <c r="C124" s="114"/>
    </row>
    <row r="125">
      <c r="B125" s="114"/>
      <c r="C125" s="114"/>
    </row>
    <row r="126">
      <c r="B126" s="114"/>
      <c r="C126" s="114"/>
    </row>
    <row r="127">
      <c r="B127" s="114"/>
      <c r="C127" s="114"/>
    </row>
    <row r="128">
      <c r="B128" s="114"/>
      <c r="C128" s="114"/>
    </row>
    <row r="129">
      <c r="B129" s="114"/>
      <c r="C129" s="114"/>
    </row>
    <row r="130">
      <c r="B130" s="114"/>
      <c r="C130" s="114"/>
    </row>
    <row r="131">
      <c r="B131" s="114"/>
      <c r="C131" s="114"/>
    </row>
    <row r="132">
      <c r="B132" s="114"/>
      <c r="C132" s="114"/>
    </row>
    <row r="133">
      <c r="B133" s="114"/>
      <c r="C133" s="114"/>
    </row>
    <row r="134">
      <c r="B134" s="114"/>
      <c r="C134" s="114"/>
    </row>
    <row r="135">
      <c r="B135" s="114"/>
      <c r="C135" s="114"/>
    </row>
    <row r="136">
      <c r="B136" s="114"/>
      <c r="C136" s="114"/>
    </row>
    <row r="137">
      <c r="B137" s="114"/>
      <c r="C137" s="114"/>
    </row>
    <row r="138">
      <c r="B138" s="114"/>
      <c r="C138" s="114"/>
    </row>
    <row r="139">
      <c r="B139" s="114"/>
      <c r="C139" s="114"/>
    </row>
    <row r="140">
      <c r="B140" s="114"/>
      <c r="C140" s="114"/>
    </row>
    <row r="141">
      <c r="B141" s="114"/>
      <c r="C141" s="114"/>
    </row>
    <row r="142">
      <c r="B142" s="114"/>
      <c r="C142" s="114"/>
    </row>
    <row r="143">
      <c r="B143" s="114"/>
      <c r="C143" s="114"/>
    </row>
    <row r="144">
      <c r="B144" s="114"/>
      <c r="C144" s="114"/>
    </row>
    <row r="145">
      <c r="B145" s="114"/>
      <c r="C145" s="114"/>
    </row>
    <row r="146">
      <c r="B146" s="114"/>
      <c r="C146" s="114"/>
    </row>
    <row r="147">
      <c r="B147" s="114"/>
      <c r="C147" s="114"/>
    </row>
    <row r="148">
      <c r="B148" s="114"/>
      <c r="C148" s="114"/>
    </row>
    <row r="149">
      <c r="B149" s="114"/>
      <c r="C149" s="114"/>
    </row>
    <row r="150">
      <c r="B150" s="114"/>
      <c r="C150" s="114"/>
    </row>
    <row r="151">
      <c r="B151" s="114"/>
      <c r="C151" s="114"/>
    </row>
    <row r="152">
      <c r="B152" s="114"/>
      <c r="C152" s="114"/>
    </row>
    <row r="153">
      <c r="B153" s="114"/>
      <c r="C153" s="114"/>
    </row>
    <row r="154">
      <c r="B154" s="114"/>
      <c r="C154" s="114"/>
    </row>
    <row r="155">
      <c r="B155" s="114"/>
      <c r="C155" s="114"/>
    </row>
    <row r="156">
      <c r="B156" s="114"/>
      <c r="C156" s="114"/>
    </row>
    <row r="157">
      <c r="B157" s="114"/>
      <c r="C157" s="114"/>
    </row>
    <row r="158">
      <c r="B158" s="114"/>
      <c r="C158" s="114"/>
    </row>
    <row r="159">
      <c r="B159" s="114"/>
      <c r="C159" s="114"/>
    </row>
    <row r="160">
      <c r="B160" s="114"/>
      <c r="C160" s="114"/>
    </row>
    <row r="161">
      <c r="B161" s="114"/>
      <c r="C161" s="114"/>
    </row>
    <row r="162">
      <c r="B162" s="114"/>
      <c r="C162" s="114"/>
    </row>
    <row r="163">
      <c r="B163" s="114"/>
      <c r="C163" s="114"/>
    </row>
    <row r="164">
      <c r="B164" s="114"/>
      <c r="C164" s="114"/>
    </row>
    <row r="165">
      <c r="B165" s="114"/>
      <c r="C165" s="114"/>
    </row>
    <row r="166">
      <c r="B166" s="114"/>
      <c r="C166" s="114"/>
    </row>
    <row r="167">
      <c r="B167" s="114"/>
      <c r="C167" s="114"/>
    </row>
    <row r="168">
      <c r="B168" s="114"/>
      <c r="C168" s="114"/>
    </row>
    <row r="169">
      <c r="B169" s="114"/>
      <c r="C169" s="114"/>
    </row>
    <row r="170">
      <c r="B170" s="114"/>
      <c r="C170" s="114"/>
    </row>
    <row r="171">
      <c r="B171" s="114"/>
      <c r="C171" s="114"/>
    </row>
    <row r="172">
      <c r="B172" s="114"/>
      <c r="C172" s="114"/>
    </row>
    <row r="173">
      <c r="B173" s="114"/>
      <c r="C173" s="114"/>
    </row>
    <row r="174">
      <c r="B174" s="114"/>
      <c r="C174" s="114"/>
    </row>
    <row r="175">
      <c r="B175" s="114"/>
      <c r="C175" s="114"/>
    </row>
    <row r="176">
      <c r="B176" s="114"/>
      <c r="C176" s="114"/>
    </row>
    <row r="177">
      <c r="B177" s="114"/>
      <c r="C177" s="114"/>
    </row>
    <row r="178">
      <c r="B178" s="114"/>
      <c r="C178" s="114"/>
    </row>
    <row r="179">
      <c r="B179" s="114"/>
      <c r="C179" s="114"/>
    </row>
    <row r="180">
      <c r="B180" s="114"/>
      <c r="C180" s="114"/>
    </row>
    <row r="181">
      <c r="B181" s="114"/>
      <c r="C181" s="114"/>
    </row>
    <row r="182">
      <c r="B182" s="114"/>
      <c r="C182" s="114"/>
    </row>
    <row r="183">
      <c r="B183" s="114"/>
      <c r="C183" s="114"/>
    </row>
    <row r="184">
      <c r="B184" s="114"/>
      <c r="C184" s="114"/>
    </row>
    <row r="185">
      <c r="B185" s="114"/>
      <c r="C185" s="114"/>
    </row>
    <row r="186">
      <c r="B186" s="114"/>
      <c r="C186" s="114"/>
    </row>
    <row r="187">
      <c r="B187" s="114"/>
      <c r="C187" s="114"/>
    </row>
    <row r="188">
      <c r="B188" s="114"/>
      <c r="C188" s="114"/>
    </row>
    <row r="189">
      <c r="B189" s="114"/>
      <c r="C189" s="114"/>
    </row>
    <row r="190">
      <c r="B190" s="114"/>
      <c r="C190" s="114"/>
    </row>
    <row r="191">
      <c r="B191" s="114"/>
      <c r="C191" s="114"/>
    </row>
    <row r="192">
      <c r="B192" s="114"/>
      <c r="C192" s="114"/>
    </row>
    <row r="193">
      <c r="B193" s="114"/>
      <c r="C193" s="114"/>
    </row>
    <row r="194">
      <c r="B194" s="114"/>
      <c r="C194" s="114"/>
    </row>
    <row r="195">
      <c r="B195" s="114"/>
      <c r="C195" s="114"/>
    </row>
    <row r="196">
      <c r="B196" s="114"/>
      <c r="C196" s="114"/>
    </row>
    <row r="197">
      <c r="B197" s="114"/>
      <c r="C197" s="114"/>
    </row>
    <row r="198">
      <c r="B198" s="114"/>
      <c r="C198" s="114"/>
    </row>
    <row r="199">
      <c r="B199" s="114"/>
      <c r="C199" s="114"/>
    </row>
    <row r="200">
      <c r="B200" s="114"/>
      <c r="C200" s="114"/>
    </row>
    <row r="201">
      <c r="B201" s="114"/>
      <c r="C201" s="114"/>
    </row>
    <row r="202">
      <c r="B202" s="114"/>
      <c r="C202" s="114"/>
    </row>
    <row r="203">
      <c r="B203" s="114"/>
      <c r="C203" s="114"/>
    </row>
    <row r="204">
      <c r="B204" s="114"/>
      <c r="C204" s="114"/>
    </row>
    <row r="205">
      <c r="B205" s="114"/>
      <c r="C205" s="114"/>
    </row>
    <row r="206">
      <c r="B206" s="114"/>
      <c r="C206" s="114"/>
    </row>
    <row r="207">
      <c r="B207" s="114"/>
      <c r="C207" s="114"/>
    </row>
    <row r="208">
      <c r="B208" s="114"/>
      <c r="C208" s="114"/>
    </row>
    <row r="209">
      <c r="B209" s="114"/>
      <c r="C209" s="114"/>
    </row>
    <row r="210">
      <c r="B210" s="114"/>
      <c r="C210" s="114"/>
    </row>
    <row r="211">
      <c r="B211" s="114"/>
      <c r="C211" s="114"/>
    </row>
    <row r="212">
      <c r="B212" s="114"/>
      <c r="C212" s="114"/>
    </row>
    <row r="213">
      <c r="B213" s="114"/>
      <c r="C213" s="114"/>
    </row>
    <row r="214">
      <c r="B214" s="114"/>
      <c r="C214" s="114"/>
    </row>
    <row r="215">
      <c r="B215" s="114"/>
      <c r="C215" s="114"/>
    </row>
    <row r="216">
      <c r="B216" s="114"/>
      <c r="C216" s="114"/>
    </row>
    <row r="217">
      <c r="B217" s="114"/>
      <c r="C217" s="114"/>
    </row>
    <row r="218">
      <c r="B218" s="114"/>
      <c r="C218" s="114"/>
    </row>
    <row r="219">
      <c r="B219" s="114"/>
      <c r="C219" s="114"/>
    </row>
    <row r="220">
      <c r="B220" s="114"/>
      <c r="C220" s="114"/>
    </row>
    <row r="221">
      <c r="B221" s="114"/>
      <c r="C221" s="114"/>
    </row>
    <row r="222">
      <c r="B222" s="114"/>
      <c r="C222" s="114"/>
    </row>
    <row r="223">
      <c r="B223" s="114"/>
      <c r="C223" s="114"/>
    </row>
    <row r="224">
      <c r="B224" s="114"/>
      <c r="C224" s="114"/>
    </row>
    <row r="225">
      <c r="B225" s="114"/>
      <c r="C225" s="114"/>
    </row>
    <row r="226">
      <c r="B226" s="114"/>
      <c r="C226" s="114"/>
    </row>
    <row r="227">
      <c r="B227" s="114"/>
      <c r="C227" s="114"/>
    </row>
    <row r="228">
      <c r="B228" s="114"/>
      <c r="C228" s="114"/>
    </row>
    <row r="229">
      <c r="B229" s="114"/>
      <c r="C229" s="114"/>
    </row>
    <row r="230">
      <c r="B230" s="114"/>
      <c r="C230" s="114"/>
    </row>
    <row r="231">
      <c r="B231" s="114"/>
      <c r="C231" s="114"/>
    </row>
    <row r="232">
      <c r="B232" s="114"/>
      <c r="C232" s="114"/>
    </row>
    <row r="233">
      <c r="B233" s="114"/>
      <c r="C233" s="114"/>
    </row>
    <row r="234">
      <c r="B234" s="114"/>
      <c r="C234" s="114"/>
    </row>
    <row r="235">
      <c r="B235" s="114"/>
      <c r="C235" s="114"/>
    </row>
    <row r="236">
      <c r="B236" s="114"/>
      <c r="C236" s="114"/>
    </row>
    <row r="237">
      <c r="B237" s="114"/>
      <c r="C237" s="114"/>
    </row>
    <row r="238">
      <c r="B238" s="114"/>
      <c r="C238" s="114"/>
    </row>
    <row r="239">
      <c r="B239" s="114"/>
      <c r="C239" s="114"/>
    </row>
    <row r="240">
      <c r="B240" s="114"/>
      <c r="C240" s="114"/>
    </row>
    <row r="241">
      <c r="B241" s="114"/>
      <c r="C241" s="114"/>
    </row>
    <row r="242">
      <c r="B242" s="114"/>
      <c r="C242" s="114"/>
    </row>
    <row r="243">
      <c r="B243" s="114"/>
      <c r="C243" s="114"/>
    </row>
    <row r="244">
      <c r="B244" s="114"/>
      <c r="C244" s="114"/>
    </row>
    <row r="245">
      <c r="B245" s="114"/>
      <c r="C245" s="114"/>
    </row>
    <row r="246">
      <c r="B246" s="114"/>
      <c r="C246" s="114"/>
    </row>
    <row r="247">
      <c r="B247" s="114"/>
      <c r="C247" s="114"/>
    </row>
    <row r="248">
      <c r="B248" s="114"/>
      <c r="C248" s="114"/>
    </row>
    <row r="249">
      <c r="B249" s="114"/>
      <c r="C249" s="114"/>
    </row>
    <row r="250">
      <c r="B250" s="114"/>
      <c r="C250" s="114"/>
    </row>
    <row r="251">
      <c r="B251" s="114"/>
      <c r="C251" s="114"/>
    </row>
    <row r="252">
      <c r="B252" s="114"/>
      <c r="C252" s="114"/>
    </row>
    <row r="253">
      <c r="B253" s="114"/>
      <c r="C253" s="114"/>
    </row>
    <row r="254">
      <c r="B254" s="114"/>
      <c r="C254" s="114"/>
    </row>
    <row r="255">
      <c r="B255" s="114"/>
      <c r="C255" s="114"/>
    </row>
    <row r="256">
      <c r="B256" s="114"/>
      <c r="C256" s="114"/>
    </row>
    <row r="257">
      <c r="B257" s="114"/>
      <c r="C257" s="114"/>
    </row>
    <row r="258">
      <c r="B258" s="114"/>
      <c r="C258" s="114"/>
    </row>
    <row r="259">
      <c r="B259" s="114"/>
      <c r="C259" s="114"/>
    </row>
    <row r="260">
      <c r="B260" s="114"/>
      <c r="C260" s="114"/>
    </row>
    <row r="261">
      <c r="B261" s="114"/>
      <c r="C261" s="114"/>
    </row>
    <row r="262">
      <c r="B262" s="114"/>
      <c r="C262" s="114"/>
    </row>
    <row r="263">
      <c r="B263" s="114"/>
      <c r="C263" s="114"/>
    </row>
    <row r="264">
      <c r="B264" s="114"/>
      <c r="C264" s="114"/>
    </row>
    <row r="265">
      <c r="B265" s="114"/>
      <c r="C265" s="114"/>
    </row>
    <row r="266">
      <c r="B266" s="114"/>
      <c r="C266" s="114"/>
    </row>
    <row r="267">
      <c r="B267" s="114"/>
      <c r="C267" s="114"/>
    </row>
    <row r="268">
      <c r="B268" s="114"/>
      <c r="C268" s="114"/>
    </row>
    <row r="269">
      <c r="B269" s="114"/>
      <c r="C269" s="114"/>
    </row>
    <row r="270">
      <c r="B270" s="114"/>
      <c r="C270" s="114"/>
    </row>
    <row r="271">
      <c r="B271" s="114"/>
      <c r="C271" s="114"/>
    </row>
    <row r="272">
      <c r="B272" s="114"/>
      <c r="C272" s="114"/>
    </row>
    <row r="273">
      <c r="B273" s="114"/>
      <c r="C273" s="114"/>
    </row>
    <row r="274">
      <c r="B274" s="114"/>
      <c r="C274" s="114"/>
    </row>
    <row r="275">
      <c r="B275" s="114"/>
      <c r="C275" s="114"/>
    </row>
    <row r="276">
      <c r="B276" s="114"/>
      <c r="C276" s="114"/>
    </row>
    <row r="277">
      <c r="B277" s="114"/>
      <c r="C277" s="114"/>
    </row>
    <row r="278">
      <c r="B278" s="114"/>
      <c r="C278" s="114"/>
    </row>
    <row r="279">
      <c r="B279" s="114"/>
      <c r="C279" s="114"/>
    </row>
    <row r="280">
      <c r="B280" s="114"/>
      <c r="C280" s="114"/>
    </row>
    <row r="281">
      <c r="B281" s="114"/>
      <c r="C281" s="114"/>
    </row>
    <row r="282">
      <c r="B282" s="114"/>
      <c r="C282" s="114"/>
    </row>
    <row r="283">
      <c r="B283" s="114"/>
      <c r="C283" s="114"/>
    </row>
    <row r="284">
      <c r="B284" s="114"/>
      <c r="C284" s="114"/>
    </row>
    <row r="285">
      <c r="B285" s="114"/>
      <c r="C285" s="114"/>
    </row>
    <row r="286">
      <c r="B286" s="114"/>
      <c r="C286" s="114"/>
    </row>
    <row r="287">
      <c r="B287" s="114"/>
      <c r="C287" s="114"/>
    </row>
    <row r="288">
      <c r="B288" s="114"/>
      <c r="C288" s="114"/>
    </row>
    <row r="289">
      <c r="B289" s="114"/>
      <c r="C289" s="114"/>
    </row>
    <row r="290">
      <c r="B290" s="114"/>
      <c r="C290" s="114"/>
    </row>
    <row r="291">
      <c r="B291" s="114"/>
      <c r="C291" s="114"/>
    </row>
    <row r="292">
      <c r="B292" s="114"/>
      <c r="C292" s="114"/>
    </row>
    <row r="293">
      <c r="B293" s="114"/>
      <c r="C293" s="114"/>
    </row>
    <row r="294">
      <c r="B294" s="114"/>
      <c r="C294" s="114"/>
    </row>
    <row r="295">
      <c r="B295" s="114"/>
      <c r="C295" s="114"/>
    </row>
    <row r="296">
      <c r="B296" s="114"/>
      <c r="C296" s="114"/>
    </row>
    <row r="297">
      <c r="B297" s="114"/>
      <c r="C297" s="114"/>
    </row>
    <row r="298">
      <c r="B298" s="114"/>
      <c r="C298" s="114"/>
    </row>
    <row r="299">
      <c r="B299" s="114"/>
      <c r="C299" s="114"/>
    </row>
    <row r="300">
      <c r="B300" s="114"/>
      <c r="C300" s="114"/>
    </row>
    <row r="301">
      <c r="B301" s="114"/>
      <c r="C301" s="114"/>
    </row>
    <row r="302">
      <c r="B302" s="114"/>
      <c r="C302" s="114"/>
    </row>
    <row r="303">
      <c r="B303" s="114"/>
      <c r="C303" s="114"/>
    </row>
    <row r="304">
      <c r="B304" s="114"/>
      <c r="C304" s="114"/>
    </row>
    <row r="305">
      <c r="B305" s="114"/>
      <c r="C305" s="114"/>
    </row>
    <row r="306">
      <c r="B306" s="114"/>
      <c r="C306" s="114"/>
    </row>
    <row r="307">
      <c r="B307" s="114"/>
      <c r="C307" s="114"/>
    </row>
    <row r="308">
      <c r="B308" s="114"/>
      <c r="C308" s="114"/>
    </row>
    <row r="309">
      <c r="B309" s="114"/>
      <c r="C309" s="114"/>
    </row>
    <row r="310">
      <c r="B310" s="114"/>
      <c r="C310" s="114"/>
    </row>
    <row r="311">
      <c r="B311" s="114"/>
      <c r="C311" s="114"/>
    </row>
    <row r="312">
      <c r="B312" s="114"/>
      <c r="C312" s="114"/>
    </row>
    <row r="313">
      <c r="B313" s="114"/>
      <c r="C313" s="114"/>
    </row>
    <row r="314">
      <c r="B314" s="114"/>
      <c r="C314" s="114"/>
    </row>
    <row r="315">
      <c r="B315" s="114"/>
      <c r="C315" s="114"/>
    </row>
    <row r="316">
      <c r="B316" s="114"/>
      <c r="C316" s="114"/>
    </row>
    <row r="317">
      <c r="B317" s="114"/>
      <c r="C317" s="114"/>
    </row>
    <row r="318">
      <c r="B318" s="114"/>
      <c r="C318" s="114"/>
    </row>
    <row r="319">
      <c r="B319" s="114"/>
      <c r="C319" s="114"/>
    </row>
    <row r="320">
      <c r="B320" s="114"/>
      <c r="C320" s="114"/>
    </row>
    <row r="321">
      <c r="B321" s="114"/>
      <c r="C321" s="114"/>
    </row>
    <row r="322">
      <c r="B322" s="114"/>
      <c r="C322" s="114"/>
    </row>
    <row r="323">
      <c r="B323" s="114"/>
      <c r="C323" s="114"/>
    </row>
    <row r="324">
      <c r="B324" s="114"/>
      <c r="C324" s="114"/>
    </row>
    <row r="325">
      <c r="B325" s="114"/>
      <c r="C325" s="114"/>
    </row>
    <row r="326">
      <c r="B326" s="114"/>
      <c r="C326" s="114"/>
    </row>
    <row r="327">
      <c r="B327" s="114"/>
      <c r="C327" s="114"/>
    </row>
    <row r="328">
      <c r="B328" s="114"/>
      <c r="C328" s="114"/>
    </row>
    <row r="329">
      <c r="B329" s="114"/>
      <c r="C329" s="114"/>
    </row>
    <row r="330">
      <c r="B330" s="114"/>
      <c r="C330" s="114"/>
    </row>
    <row r="331">
      <c r="B331" s="114"/>
      <c r="C331" s="114"/>
    </row>
    <row r="332">
      <c r="B332" s="114"/>
      <c r="C332" s="114"/>
    </row>
    <row r="333">
      <c r="B333" s="114"/>
      <c r="C333" s="114"/>
    </row>
    <row r="334">
      <c r="B334" s="114"/>
      <c r="C334" s="114"/>
    </row>
    <row r="335">
      <c r="B335" s="114"/>
      <c r="C335" s="114"/>
    </row>
    <row r="336">
      <c r="B336" s="114"/>
      <c r="C336" s="114"/>
    </row>
    <row r="337">
      <c r="B337" s="114"/>
      <c r="C337" s="114"/>
    </row>
    <row r="338">
      <c r="B338" s="114"/>
      <c r="C338" s="114"/>
    </row>
    <row r="339">
      <c r="B339" s="114"/>
      <c r="C339" s="114"/>
    </row>
    <row r="340">
      <c r="B340" s="114"/>
      <c r="C340" s="114"/>
    </row>
    <row r="341">
      <c r="B341" s="114"/>
      <c r="C341" s="114"/>
    </row>
    <row r="342">
      <c r="B342" s="114"/>
      <c r="C342" s="114"/>
    </row>
    <row r="343">
      <c r="B343" s="114"/>
      <c r="C343" s="114"/>
    </row>
    <row r="344">
      <c r="B344" s="114"/>
      <c r="C344" s="114"/>
    </row>
    <row r="345">
      <c r="B345" s="114"/>
      <c r="C345" s="114"/>
    </row>
    <row r="346">
      <c r="B346" s="114"/>
      <c r="C346" s="114"/>
    </row>
    <row r="347">
      <c r="B347" s="114"/>
      <c r="C347" s="114"/>
    </row>
    <row r="348">
      <c r="B348" s="114"/>
      <c r="C348" s="114"/>
    </row>
    <row r="349">
      <c r="B349" s="114"/>
      <c r="C349" s="114"/>
    </row>
    <row r="350">
      <c r="B350" s="114"/>
      <c r="C350" s="114"/>
    </row>
    <row r="351">
      <c r="B351" s="114"/>
      <c r="C351" s="114"/>
    </row>
    <row r="352">
      <c r="B352" s="114"/>
      <c r="C352" s="114"/>
    </row>
    <row r="353">
      <c r="B353" s="114"/>
      <c r="C353" s="114"/>
    </row>
    <row r="354">
      <c r="B354" s="114"/>
      <c r="C354" s="114"/>
    </row>
    <row r="355">
      <c r="B355" s="114"/>
      <c r="C355" s="114"/>
    </row>
    <row r="356">
      <c r="B356" s="114"/>
      <c r="C356" s="114"/>
    </row>
    <row r="357">
      <c r="B357" s="114"/>
      <c r="C357" s="114"/>
    </row>
    <row r="358">
      <c r="B358" s="114"/>
      <c r="C358" s="114"/>
    </row>
    <row r="359">
      <c r="B359" s="114"/>
      <c r="C359" s="114"/>
    </row>
    <row r="360">
      <c r="B360" s="114"/>
      <c r="C360" s="114"/>
    </row>
    <row r="361">
      <c r="B361" s="114"/>
      <c r="C361" s="114"/>
    </row>
    <row r="362">
      <c r="B362" s="114"/>
      <c r="C362" s="114"/>
    </row>
    <row r="363">
      <c r="B363" s="114"/>
      <c r="C363" s="114"/>
    </row>
    <row r="364">
      <c r="B364" s="114"/>
      <c r="C364" s="114"/>
    </row>
    <row r="365">
      <c r="B365" s="114"/>
      <c r="C365" s="114"/>
    </row>
    <row r="366">
      <c r="B366" s="114"/>
      <c r="C366" s="114"/>
    </row>
    <row r="367">
      <c r="B367" s="114"/>
      <c r="C367" s="114"/>
    </row>
    <row r="368">
      <c r="B368" s="114"/>
      <c r="C368" s="114"/>
    </row>
    <row r="369">
      <c r="B369" s="114"/>
      <c r="C369" s="114"/>
    </row>
    <row r="370">
      <c r="B370" s="114"/>
      <c r="C370" s="114"/>
    </row>
    <row r="371">
      <c r="B371" s="114"/>
      <c r="C371" s="114"/>
    </row>
    <row r="372">
      <c r="B372" s="114"/>
      <c r="C372" s="114"/>
    </row>
    <row r="373">
      <c r="B373" s="114"/>
      <c r="C373" s="114"/>
    </row>
    <row r="374">
      <c r="B374" s="114"/>
      <c r="C374" s="114"/>
    </row>
    <row r="375">
      <c r="B375" s="114"/>
      <c r="C375" s="114"/>
    </row>
    <row r="376">
      <c r="B376" s="114"/>
      <c r="C376" s="114"/>
    </row>
    <row r="377">
      <c r="B377" s="114"/>
      <c r="C377" s="114"/>
    </row>
    <row r="378">
      <c r="B378" s="114"/>
      <c r="C378" s="114"/>
    </row>
    <row r="379">
      <c r="B379" s="114"/>
      <c r="C379" s="114"/>
    </row>
    <row r="380">
      <c r="B380" s="114"/>
      <c r="C380" s="114"/>
    </row>
    <row r="381">
      <c r="B381" s="114"/>
      <c r="C381" s="114"/>
    </row>
    <row r="382">
      <c r="B382" s="114"/>
      <c r="C382" s="114"/>
    </row>
    <row r="383">
      <c r="B383" s="114"/>
      <c r="C383" s="114"/>
    </row>
    <row r="384">
      <c r="B384" s="114"/>
      <c r="C384" s="114"/>
    </row>
    <row r="385">
      <c r="B385" s="114"/>
      <c r="C385" s="114"/>
    </row>
    <row r="386">
      <c r="B386" s="114"/>
      <c r="C386" s="114"/>
    </row>
    <row r="387">
      <c r="B387" s="114"/>
      <c r="C387" s="114"/>
    </row>
    <row r="388">
      <c r="B388" s="114"/>
      <c r="C388" s="114"/>
    </row>
    <row r="389">
      <c r="B389" s="114"/>
      <c r="C389" s="114"/>
    </row>
    <row r="390">
      <c r="B390" s="114"/>
      <c r="C390" s="114"/>
    </row>
    <row r="391">
      <c r="B391" s="114"/>
      <c r="C391" s="114"/>
    </row>
    <row r="392">
      <c r="B392" s="114"/>
      <c r="C392" s="114"/>
    </row>
    <row r="393">
      <c r="B393" s="114"/>
      <c r="C393" s="114"/>
    </row>
    <row r="394">
      <c r="B394" s="114"/>
      <c r="C394" s="114"/>
    </row>
    <row r="395">
      <c r="B395" s="114"/>
      <c r="C395" s="114"/>
    </row>
    <row r="396">
      <c r="B396" s="114"/>
      <c r="C396" s="114"/>
    </row>
    <row r="397">
      <c r="B397" s="114"/>
      <c r="C397" s="114"/>
    </row>
    <row r="398">
      <c r="B398" s="114"/>
      <c r="C398" s="114"/>
    </row>
    <row r="399">
      <c r="B399" s="114"/>
      <c r="C399" s="114"/>
    </row>
    <row r="400">
      <c r="B400" s="114"/>
      <c r="C400" s="114"/>
    </row>
    <row r="401">
      <c r="B401" s="114"/>
      <c r="C401" s="114"/>
    </row>
    <row r="402">
      <c r="B402" s="114"/>
      <c r="C402" s="114"/>
    </row>
    <row r="403">
      <c r="B403" s="114"/>
      <c r="C403" s="114"/>
    </row>
    <row r="404">
      <c r="B404" s="114"/>
      <c r="C404" s="114"/>
    </row>
    <row r="405">
      <c r="B405" s="114"/>
      <c r="C405" s="114"/>
    </row>
    <row r="406">
      <c r="B406" s="114"/>
      <c r="C406" s="114"/>
    </row>
    <row r="407">
      <c r="B407" s="114"/>
      <c r="C407" s="114"/>
    </row>
    <row r="408">
      <c r="B408" s="114"/>
      <c r="C408" s="114"/>
    </row>
    <row r="409">
      <c r="B409" s="114"/>
      <c r="C409" s="114"/>
    </row>
    <row r="410">
      <c r="B410" s="114"/>
      <c r="C410" s="114"/>
    </row>
    <row r="411">
      <c r="B411" s="114"/>
      <c r="C411" s="114"/>
    </row>
    <row r="412">
      <c r="B412" s="114"/>
      <c r="C412" s="114"/>
    </row>
    <row r="413">
      <c r="B413" s="114"/>
      <c r="C413" s="114"/>
    </row>
    <row r="414">
      <c r="B414" s="114"/>
      <c r="C414" s="114"/>
    </row>
    <row r="415">
      <c r="B415" s="114"/>
      <c r="C415" s="114"/>
    </row>
    <row r="416">
      <c r="B416" s="114"/>
      <c r="C416" s="114"/>
    </row>
    <row r="417">
      <c r="B417" s="114"/>
      <c r="C417" s="114"/>
    </row>
    <row r="418">
      <c r="B418" s="114"/>
      <c r="C418" s="114"/>
    </row>
    <row r="419">
      <c r="B419" s="114"/>
      <c r="C419" s="114"/>
    </row>
    <row r="420">
      <c r="B420" s="114"/>
      <c r="C420" s="114"/>
    </row>
    <row r="421">
      <c r="B421" s="114"/>
      <c r="C421" s="114"/>
    </row>
    <row r="422">
      <c r="B422" s="114"/>
      <c r="C422" s="114"/>
    </row>
    <row r="423">
      <c r="B423" s="114"/>
      <c r="C423" s="114"/>
    </row>
    <row r="424">
      <c r="B424" s="114"/>
      <c r="C424" s="114"/>
    </row>
    <row r="425">
      <c r="B425" s="114"/>
      <c r="C425" s="114"/>
    </row>
    <row r="426">
      <c r="B426" s="114"/>
      <c r="C426" s="114"/>
    </row>
    <row r="427">
      <c r="B427" s="114"/>
      <c r="C427" s="114"/>
    </row>
    <row r="428">
      <c r="B428" s="114"/>
      <c r="C428" s="114"/>
    </row>
    <row r="429">
      <c r="B429" s="114"/>
      <c r="C429" s="114"/>
    </row>
    <row r="430">
      <c r="B430" s="114"/>
      <c r="C430" s="114"/>
    </row>
    <row r="431">
      <c r="B431" s="114"/>
      <c r="C431" s="114"/>
    </row>
    <row r="432">
      <c r="B432" s="114"/>
      <c r="C432" s="114"/>
    </row>
    <row r="433">
      <c r="B433" s="114"/>
      <c r="C433" s="114"/>
    </row>
    <row r="434">
      <c r="B434" s="114"/>
      <c r="C434" s="114"/>
    </row>
    <row r="435">
      <c r="B435" s="114"/>
      <c r="C435" s="114"/>
    </row>
    <row r="436">
      <c r="B436" s="114"/>
      <c r="C436" s="114"/>
    </row>
    <row r="437">
      <c r="B437" s="114"/>
      <c r="C437" s="114"/>
    </row>
    <row r="438">
      <c r="B438" s="114"/>
      <c r="C438" s="114"/>
    </row>
    <row r="439">
      <c r="B439" s="114"/>
      <c r="C439" s="114"/>
    </row>
    <row r="440">
      <c r="B440" s="114"/>
      <c r="C440" s="114"/>
    </row>
    <row r="441">
      <c r="B441" s="114"/>
      <c r="C441" s="114"/>
    </row>
    <row r="442">
      <c r="B442" s="114"/>
      <c r="C442" s="114"/>
    </row>
    <row r="443">
      <c r="B443" s="114"/>
      <c r="C443" s="114"/>
    </row>
    <row r="444">
      <c r="B444" s="114"/>
      <c r="C444" s="114"/>
    </row>
    <row r="445">
      <c r="B445" s="114"/>
      <c r="C445" s="114"/>
    </row>
    <row r="446">
      <c r="B446" s="114"/>
      <c r="C446" s="114"/>
    </row>
    <row r="447">
      <c r="B447" s="114"/>
      <c r="C447" s="114"/>
    </row>
    <row r="448">
      <c r="B448" s="114"/>
      <c r="C448" s="114"/>
    </row>
    <row r="449">
      <c r="B449" s="114"/>
      <c r="C449" s="114"/>
    </row>
    <row r="450">
      <c r="B450" s="114"/>
      <c r="C450" s="114"/>
    </row>
    <row r="451">
      <c r="B451" s="114"/>
      <c r="C451" s="114"/>
    </row>
    <row r="452">
      <c r="B452" s="114"/>
      <c r="C452" s="114"/>
    </row>
    <row r="453">
      <c r="B453" s="114"/>
      <c r="C453" s="114"/>
    </row>
    <row r="454">
      <c r="B454" s="114"/>
      <c r="C454" s="114"/>
    </row>
    <row r="455">
      <c r="B455" s="114"/>
      <c r="C455" s="114"/>
    </row>
    <row r="456">
      <c r="B456" s="114"/>
      <c r="C456" s="114"/>
    </row>
    <row r="457">
      <c r="B457" s="114"/>
      <c r="C457" s="114"/>
    </row>
    <row r="458">
      <c r="B458" s="114"/>
      <c r="C458" s="114"/>
    </row>
    <row r="459">
      <c r="B459" s="114"/>
      <c r="C459" s="114"/>
    </row>
    <row r="460">
      <c r="B460" s="114"/>
      <c r="C460" s="114"/>
    </row>
    <row r="461">
      <c r="B461" s="114"/>
      <c r="C461" s="114"/>
    </row>
    <row r="462">
      <c r="B462" s="114"/>
      <c r="C462" s="114"/>
    </row>
    <row r="463">
      <c r="B463" s="114"/>
      <c r="C463" s="114"/>
    </row>
    <row r="464">
      <c r="B464" s="114"/>
      <c r="C464" s="114"/>
    </row>
    <row r="465">
      <c r="B465" s="114"/>
      <c r="C465" s="114"/>
    </row>
    <row r="466">
      <c r="B466" s="114"/>
      <c r="C466" s="114"/>
    </row>
    <row r="467">
      <c r="B467" s="114"/>
      <c r="C467" s="114"/>
    </row>
    <row r="468">
      <c r="B468" s="114"/>
      <c r="C468" s="114"/>
    </row>
    <row r="469">
      <c r="B469" s="114"/>
      <c r="C469" s="114"/>
    </row>
    <row r="470">
      <c r="B470" s="114"/>
      <c r="C470" s="114"/>
    </row>
    <row r="471">
      <c r="B471" s="114"/>
      <c r="C471" s="114"/>
    </row>
    <row r="472">
      <c r="B472" s="114"/>
      <c r="C472" s="114"/>
    </row>
    <row r="473">
      <c r="B473" s="114"/>
      <c r="C473" s="114"/>
    </row>
    <row r="474">
      <c r="B474" s="114"/>
      <c r="C474" s="114"/>
    </row>
    <row r="475">
      <c r="B475" s="114"/>
      <c r="C475" s="114"/>
    </row>
    <row r="476">
      <c r="B476" s="114"/>
      <c r="C476" s="114"/>
    </row>
    <row r="477">
      <c r="B477" s="114"/>
      <c r="C477" s="114"/>
    </row>
    <row r="478">
      <c r="B478" s="114"/>
      <c r="C478" s="114"/>
    </row>
    <row r="479">
      <c r="B479" s="114"/>
      <c r="C479" s="114"/>
    </row>
    <row r="480">
      <c r="B480" s="114"/>
      <c r="C480" s="114"/>
    </row>
    <row r="481">
      <c r="B481" s="114"/>
      <c r="C481" s="114"/>
    </row>
    <row r="482">
      <c r="B482" s="114"/>
      <c r="C482" s="114"/>
    </row>
    <row r="483">
      <c r="B483" s="114"/>
      <c r="C483" s="114"/>
    </row>
    <row r="484">
      <c r="B484" s="114"/>
      <c r="C484" s="114"/>
    </row>
    <row r="485">
      <c r="B485" s="114"/>
      <c r="C485" s="114"/>
    </row>
    <row r="486">
      <c r="B486" s="114"/>
      <c r="C486" s="114"/>
    </row>
    <row r="487">
      <c r="B487" s="114"/>
      <c r="C487" s="114"/>
    </row>
    <row r="488">
      <c r="B488" s="114"/>
      <c r="C488" s="114"/>
    </row>
    <row r="489">
      <c r="B489" s="114"/>
      <c r="C489" s="114"/>
    </row>
    <row r="490">
      <c r="B490" s="114"/>
      <c r="C490" s="114"/>
    </row>
    <row r="491">
      <c r="B491" s="114"/>
      <c r="C491" s="114"/>
    </row>
    <row r="492">
      <c r="B492" s="114"/>
      <c r="C492" s="114"/>
    </row>
    <row r="493">
      <c r="B493" s="114"/>
      <c r="C493" s="114"/>
    </row>
    <row r="494">
      <c r="B494" s="114"/>
      <c r="C494" s="114"/>
    </row>
    <row r="495">
      <c r="B495" s="114"/>
      <c r="C495" s="114"/>
    </row>
    <row r="496">
      <c r="B496" s="114"/>
      <c r="C496" s="114"/>
    </row>
    <row r="497">
      <c r="B497" s="114"/>
      <c r="C497" s="114"/>
    </row>
    <row r="498">
      <c r="B498" s="114"/>
      <c r="C498" s="114"/>
    </row>
    <row r="499">
      <c r="B499" s="114"/>
      <c r="C499" s="114"/>
    </row>
    <row r="500">
      <c r="B500" s="114"/>
      <c r="C500" s="114"/>
    </row>
    <row r="501">
      <c r="B501" s="114"/>
      <c r="C501" s="114"/>
    </row>
    <row r="502">
      <c r="B502" s="114"/>
      <c r="C502" s="114"/>
    </row>
    <row r="503">
      <c r="B503" s="114"/>
      <c r="C503" s="114"/>
    </row>
    <row r="504">
      <c r="B504" s="114"/>
      <c r="C504" s="114"/>
    </row>
    <row r="505">
      <c r="B505" s="114"/>
      <c r="C505" s="114"/>
    </row>
    <row r="506">
      <c r="B506" s="114"/>
      <c r="C506" s="114"/>
    </row>
    <row r="507">
      <c r="B507" s="114"/>
      <c r="C507" s="114"/>
    </row>
    <row r="508">
      <c r="B508" s="114"/>
      <c r="C508" s="114"/>
    </row>
    <row r="509">
      <c r="B509" s="114"/>
      <c r="C509" s="114"/>
    </row>
    <row r="510">
      <c r="B510" s="114"/>
      <c r="C510" s="114"/>
    </row>
    <row r="511">
      <c r="B511" s="114"/>
      <c r="C511" s="114"/>
    </row>
    <row r="512">
      <c r="B512" s="114"/>
      <c r="C512" s="114"/>
    </row>
    <row r="513">
      <c r="B513" s="114"/>
      <c r="C513" s="114"/>
    </row>
    <row r="514">
      <c r="B514" s="114"/>
      <c r="C514" s="114"/>
    </row>
    <row r="515">
      <c r="B515" s="114"/>
      <c r="C515" s="114"/>
    </row>
    <row r="516">
      <c r="B516" s="114"/>
      <c r="C516" s="114"/>
    </row>
    <row r="517">
      <c r="B517" s="114"/>
      <c r="C517" s="114"/>
    </row>
    <row r="518">
      <c r="B518" s="114"/>
      <c r="C518" s="114"/>
    </row>
    <row r="519">
      <c r="B519" s="114"/>
      <c r="C519" s="114"/>
    </row>
    <row r="520">
      <c r="B520" s="114"/>
      <c r="C520" s="114"/>
    </row>
    <row r="521">
      <c r="B521" s="114"/>
      <c r="C521" s="114"/>
    </row>
    <row r="522">
      <c r="B522" s="114"/>
      <c r="C522" s="114"/>
    </row>
    <row r="523">
      <c r="B523" s="114"/>
      <c r="C523" s="114"/>
    </row>
    <row r="524">
      <c r="B524" s="114"/>
      <c r="C524" s="114"/>
    </row>
    <row r="525">
      <c r="B525" s="114"/>
      <c r="C525" s="114"/>
    </row>
    <row r="526">
      <c r="B526" s="114"/>
      <c r="C526" s="114"/>
    </row>
    <row r="527">
      <c r="B527" s="114"/>
      <c r="C527" s="114"/>
    </row>
    <row r="528">
      <c r="B528" s="114"/>
      <c r="C528" s="114"/>
    </row>
    <row r="529">
      <c r="B529" s="114"/>
      <c r="C529" s="114"/>
    </row>
    <row r="530">
      <c r="B530" s="114"/>
      <c r="C530" s="114"/>
    </row>
    <row r="531">
      <c r="B531" s="114"/>
      <c r="C531" s="114"/>
    </row>
    <row r="532">
      <c r="B532" s="114"/>
      <c r="C532" s="114"/>
    </row>
    <row r="533">
      <c r="B533" s="114"/>
      <c r="C533" s="114"/>
    </row>
    <row r="534">
      <c r="B534" s="114"/>
      <c r="C534" s="114"/>
    </row>
    <row r="535">
      <c r="B535" s="114"/>
      <c r="C535" s="114"/>
    </row>
    <row r="536">
      <c r="B536" s="114"/>
      <c r="C536" s="114"/>
    </row>
    <row r="537">
      <c r="B537" s="114"/>
      <c r="C537" s="114"/>
    </row>
    <row r="538">
      <c r="B538" s="114"/>
      <c r="C538" s="114"/>
    </row>
    <row r="539">
      <c r="B539" s="114"/>
      <c r="C539" s="114"/>
    </row>
    <row r="540">
      <c r="B540" s="114"/>
      <c r="C540" s="114"/>
    </row>
    <row r="541">
      <c r="B541" s="114"/>
      <c r="C541" s="114"/>
    </row>
    <row r="542">
      <c r="B542" s="114"/>
      <c r="C542" s="114"/>
    </row>
    <row r="543">
      <c r="B543" s="114"/>
      <c r="C543" s="114"/>
    </row>
    <row r="544">
      <c r="B544" s="114"/>
      <c r="C544" s="114"/>
    </row>
    <row r="545">
      <c r="B545" s="114"/>
      <c r="C545" s="114"/>
    </row>
    <row r="546">
      <c r="B546" s="114"/>
      <c r="C546" s="114"/>
    </row>
    <row r="547">
      <c r="B547" s="114"/>
      <c r="C547" s="114"/>
    </row>
    <row r="548">
      <c r="B548" s="114"/>
      <c r="C548" s="114"/>
    </row>
    <row r="549">
      <c r="B549" s="114"/>
      <c r="C549" s="114"/>
    </row>
    <row r="550">
      <c r="B550" s="114"/>
      <c r="C550" s="114"/>
    </row>
    <row r="551">
      <c r="B551" s="114"/>
      <c r="C551" s="114"/>
    </row>
    <row r="552">
      <c r="B552" s="114"/>
      <c r="C552" s="114"/>
    </row>
    <row r="553">
      <c r="B553" s="114"/>
      <c r="C553" s="114"/>
    </row>
    <row r="554">
      <c r="B554" s="114"/>
      <c r="C554" s="114"/>
    </row>
    <row r="555">
      <c r="B555" s="114"/>
      <c r="C555" s="114"/>
    </row>
    <row r="556">
      <c r="B556" s="114"/>
      <c r="C556" s="114"/>
    </row>
    <row r="557">
      <c r="B557" s="114"/>
      <c r="C557" s="114"/>
    </row>
    <row r="558">
      <c r="B558" s="114"/>
      <c r="C558" s="114"/>
    </row>
    <row r="559">
      <c r="B559" s="114"/>
      <c r="C559" s="114"/>
    </row>
    <row r="560">
      <c r="B560" s="114"/>
      <c r="C560" s="114"/>
    </row>
    <row r="561">
      <c r="B561" s="114"/>
      <c r="C561" s="114"/>
    </row>
    <row r="562">
      <c r="B562" s="114"/>
      <c r="C562" s="114"/>
    </row>
    <row r="563">
      <c r="B563" s="114"/>
      <c r="C563" s="114"/>
    </row>
    <row r="564">
      <c r="B564" s="114"/>
      <c r="C564" s="114"/>
    </row>
    <row r="565">
      <c r="B565" s="114"/>
      <c r="C565" s="114"/>
    </row>
    <row r="566">
      <c r="B566" s="114"/>
      <c r="C566" s="114"/>
    </row>
    <row r="567">
      <c r="B567" s="114"/>
      <c r="C567" s="114"/>
    </row>
    <row r="568">
      <c r="B568" s="114"/>
      <c r="C568" s="114"/>
    </row>
    <row r="569">
      <c r="B569" s="114"/>
      <c r="C569" s="114"/>
    </row>
    <row r="570">
      <c r="B570" s="114"/>
      <c r="C570" s="114"/>
    </row>
    <row r="571">
      <c r="B571" s="114"/>
      <c r="C571" s="114"/>
    </row>
    <row r="572">
      <c r="B572" s="114"/>
      <c r="C572" s="114"/>
    </row>
    <row r="573">
      <c r="B573" s="114"/>
      <c r="C573" s="114"/>
    </row>
    <row r="574">
      <c r="B574" s="114"/>
      <c r="C574" s="114"/>
    </row>
    <row r="575">
      <c r="B575" s="114"/>
      <c r="C575" s="114"/>
    </row>
    <row r="576">
      <c r="B576" s="114"/>
      <c r="C576" s="114"/>
    </row>
    <row r="577">
      <c r="B577" s="114"/>
      <c r="C577" s="114"/>
    </row>
    <row r="578">
      <c r="B578" s="114"/>
      <c r="C578" s="114"/>
    </row>
    <row r="579">
      <c r="B579" s="114"/>
      <c r="C579" s="114"/>
    </row>
    <row r="580">
      <c r="B580" s="114"/>
      <c r="C580" s="114"/>
    </row>
    <row r="581">
      <c r="B581" s="114"/>
      <c r="C581" s="114"/>
    </row>
    <row r="582">
      <c r="B582" s="114"/>
      <c r="C582" s="114"/>
    </row>
    <row r="583">
      <c r="B583" s="114"/>
      <c r="C583" s="114"/>
    </row>
    <row r="584">
      <c r="B584" s="114"/>
      <c r="C584" s="114"/>
    </row>
    <row r="585">
      <c r="B585" s="114"/>
      <c r="C585" s="114"/>
    </row>
    <row r="586">
      <c r="B586" s="114"/>
      <c r="C586" s="114"/>
    </row>
    <row r="587">
      <c r="B587" s="114"/>
      <c r="C587" s="114"/>
    </row>
    <row r="588">
      <c r="B588" s="114"/>
      <c r="C588" s="114"/>
    </row>
    <row r="589">
      <c r="B589" s="114"/>
      <c r="C589" s="114"/>
    </row>
    <row r="590">
      <c r="B590" s="114"/>
      <c r="C590" s="114"/>
    </row>
    <row r="591">
      <c r="B591" s="114"/>
      <c r="C591" s="114"/>
    </row>
    <row r="592">
      <c r="B592" s="114"/>
      <c r="C592" s="114"/>
    </row>
    <row r="593">
      <c r="B593" s="114"/>
      <c r="C593" s="114"/>
    </row>
    <row r="594">
      <c r="B594" s="114"/>
      <c r="C594" s="114"/>
    </row>
    <row r="595">
      <c r="B595" s="114"/>
      <c r="C595" s="114"/>
    </row>
    <row r="596">
      <c r="B596" s="114"/>
      <c r="C596" s="114"/>
    </row>
    <row r="597">
      <c r="B597" s="114"/>
      <c r="C597" s="114"/>
    </row>
    <row r="598">
      <c r="B598" s="114"/>
      <c r="C598" s="114"/>
    </row>
    <row r="599">
      <c r="B599" s="114"/>
      <c r="C599" s="114"/>
    </row>
    <row r="600">
      <c r="B600" s="114"/>
      <c r="C600" s="114"/>
    </row>
    <row r="601">
      <c r="B601" s="114"/>
      <c r="C601" s="114"/>
    </row>
    <row r="602">
      <c r="B602" s="114"/>
      <c r="C602" s="114"/>
    </row>
    <row r="603">
      <c r="B603" s="114"/>
      <c r="C603" s="114"/>
    </row>
    <row r="604">
      <c r="B604" s="114"/>
      <c r="C604" s="114"/>
    </row>
    <row r="605">
      <c r="B605" s="114"/>
      <c r="C605" s="114"/>
    </row>
    <row r="606">
      <c r="B606" s="114"/>
      <c r="C606" s="114"/>
    </row>
    <row r="607">
      <c r="B607" s="114"/>
      <c r="C607" s="114"/>
    </row>
    <row r="608">
      <c r="B608" s="114"/>
      <c r="C608" s="114"/>
    </row>
    <row r="609">
      <c r="B609" s="114"/>
      <c r="C609" s="114"/>
    </row>
    <row r="610">
      <c r="B610" s="114"/>
      <c r="C610" s="114"/>
    </row>
    <row r="611">
      <c r="B611" s="114"/>
      <c r="C611" s="114"/>
    </row>
    <row r="612">
      <c r="B612" s="114"/>
      <c r="C612" s="114"/>
    </row>
    <row r="613">
      <c r="B613" s="114"/>
      <c r="C613" s="114"/>
    </row>
    <row r="614">
      <c r="B614" s="114"/>
      <c r="C614" s="114"/>
    </row>
    <row r="615">
      <c r="B615" s="114"/>
      <c r="C615" s="114"/>
    </row>
    <row r="616">
      <c r="B616" s="114"/>
      <c r="C616" s="114"/>
    </row>
    <row r="617">
      <c r="B617" s="114"/>
      <c r="C617" s="114"/>
    </row>
    <row r="618">
      <c r="B618" s="114"/>
      <c r="C618" s="114"/>
    </row>
    <row r="619">
      <c r="B619" s="114"/>
      <c r="C619" s="114"/>
    </row>
    <row r="620">
      <c r="B620" s="114"/>
      <c r="C620" s="114"/>
    </row>
    <row r="621">
      <c r="B621" s="114"/>
      <c r="C621" s="114"/>
    </row>
    <row r="622">
      <c r="B622" s="114"/>
      <c r="C622" s="114"/>
    </row>
    <row r="623">
      <c r="B623" s="114"/>
      <c r="C623" s="114"/>
    </row>
    <row r="624">
      <c r="B624" s="114"/>
      <c r="C624" s="114"/>
    </row>
    <row r="625">
      <c r="B625" s="114"/>
      <c r="C625" s="114"/>
    </row>
    <row r="626">
      <c r="B626" s="114"/>
      <c r="C626" s="114"/>
    </row>
    <row r="627">
      <c r="B627" s="114"/>
      <c r="C627" s="114"/>
    </row>
    <row r="628">
      <c r="B628" s="114"/>
      <c r="C628" s="114"/>
    </row>
    <row r="629">
      <c r="B629" s="114"/>
      <c r="C629" s="114"/>
    </row>
    <row r="630">
      <c r="B630" s="114"/>
      <c r="C630" s="114"/>
    </row>
    <row r="631">
      <c r="B631" s="114"/>
      <c r="C631" s="114"/>
    </row>
    <row r="632">
      <c r="B632" s="114"/>
      <c r="C632" s="114"/>
    </row>
    <row r="633">
      <c r="B633" s="114"/>
      <c r="C633" s="114"/>
    </row>
    <row r="634">
      <c r="B634" s="114"/>
      <c r="C634" s="114"/>
    </row>
    <row r="635">
      <c r="B635" s="114"/>
      <c r="C635" s="114"/>
    </row>
    <row r="636">
      <c r="B636" s="114"/>
      <c r="C636" s="114"/>
    </row>
    <row r="637">
      <c r="B637" s="114"/>
      <c r="C637" s="114"/>
    </row>
    <row r="638">
      <c r="B638" s="114"/>
      <c r="C638" s="114"/>
    </row>
    <row r="639">
      <c r="B639" s="114"/>
      <c r="C639" s="114"/>
    </row>
    <row r="640">
      <c r="B640" s="114"/>
      <c r="C640" s="114"/>
    </row>
    <row r="641">
      <c r="B641" s="114"/>
      <c r="C641" s="114"/>
    </row>
    <row r="642">
      <c r="B642" s="114"/>
      <c r="C642" s="114"/>
    </row>
    <row r="643">
      <c r="B643" s="114"/>
      <c r="C643" s="114"/>
    </row>
    <row r="644">
      <c r="B644" s="114"/>
      <c r="C644" s="114"/>
    </row>
    <row r="645">
      <c r="B645" s="114"/>
      <c r="C645" s="114"/>
    </row>
    <row r="646">
      <c r="B646" s="114"/>
      <c r="C646" s="114"/>
    </row>
    <row r="647">
      <c r="B647" s="114"/>
      <c r="C647" s="114"/>
    </row>
    <row r="648">
      <c r="B648" s="114"/>
      <c r="C648" s="114"/>
    </row>
    <row r="649">
      <c r="B649" s="114"/>
      <c r="C649" s="114"/>
    </row>
    <row r="650">
      <c r="B650" s="114"/>
      <c r="C650" s="114"/>
    </row>
    <row r="651">
      <c r="B651" s="114"/>
      <c r="C651" s="114"/>
    </row>
    <row r="652">
      <c r="B652" s="114"/>
      <c r="C652" s="114"/>
    </row>
    <row r="653">
      <c r="B653" s="114"/>
      <c r="C653" s="114"/>
    </row>
    <row r="654">
      <c r="B654" s="114"/>
      <c r="C654" s="114"/>
    </row>
    <row r="655">
      <c r="B655" s="114"/>
      <c r="C655" s="114"/>
    </row>
    <row r="656">
      <c r="B656" s="114"/>
      <c r="C656" s="114"/>
    </row>
    <row r="657">
      <c r="B657" s="114"/>
      <c r="C657" s="114"/>
    </row>
    <row r="658">
      <c r="B658" s="114"/>
      <c r="C658" s="114"/>
    </row>
    <row r="659">
      <c r="B659" s="114"/>
      <c r="C659" s="114"/>
    </row>
    <row r="660">
      <c r="B660" s="114"/>
      <c r="C660" s="114"/>
    </row>
    <row r="661">
      <c r="B661" s="114"/>
      <c r="C661" s="114"/>
    </row>
    <row r="662">
      <c r="B662" s="114"/>
      <c r="C662" s="114"/>
    </row>
    <row r="663">
      <c r="B663" s="114"/>
      <c r="C663" s="114"/>
    </row>
    <row r="664">
      <c r="B664" s="114"/>
      <c r="C664" s="114"/>
    </row>
    <row r="665">
      <c r="B665" s="114"/>
      <c r="C665" s="114"/>
    </row>
    <row r="666">
      <c r="B666" s="114"/>
      <c r="C666" s="114"/>
    </row>
    <row r="667">
      <c r="B667" s="114"/>
      <c r="C667" s="114"/>
    </row>
    <row r="668">
      <c r="B668" s="114"/>
      <c r="C668" s="114"/>
    </row>
    <row r="669">
      <c r="B669" s="114"/>
      <c r="C669" s="114"/>
    </row>
    <row r="670">
      <c r="B670" s="114"/>
      <c r="C670" s="114"/>
    </row>
    <row r="671">
      <c r="B671" s="114"/>
      <c r="C671" s="114"/>
    </row>
    <row r="672">
      <c r="B672" s="114"/>
      <c r="C672" s="114"/>
    </row>
    <row r="673">
      <c r="B673" s="114"/>
      <c r="C673" s="114"/>
    </row>
    <row r="674">
      <c r="B674" s="114"/>
      <c r="C674" s="114"/>
    </row>
    <row r="675">
      <c r="B675" s="114"/>
      <c r="C675" s="114"/>
    </row>
    <row r="676">
      <c r="B676" s="114"/>
      <c r="C676" s="114"/>
    </row>
    <row r="677">
      <c r="B677" s="114"/>
      <c r="C677" s="114"/>
    </row>
    <row r="678">
      <c r="B678" s="114"/>
      <c r="C678" s="114"/>
    </row>
    <row r="679">
      <c r="B679" s="114"/>
      <c r="C679" s="114"/>
    </row>
    <row r="680">
      <c r="B680" s="114"/>
      <c r="C680" s="114"/>
    </row>
    <row r="681">
      <c r="B681" s="114"/>
      <c r="C681" s="114"/>
    </row>
    <row r="682">
      <c r="B682" s="114"/>
      <c r="C682" s="114"/>
    </row>
    <row r="683">
      <c r="B683" s="114"/>
      <c r="C683" s="114"/>
    </row>
    <row r="684">
      <c r="B684" s="114"/>
      <c r="C684" s="114"/>
    </row>
    <row r="685">
      <c r="B685" s="114"/>
      <c r="C685" s="114"/>
    </row>
    <row r="686">
      <c r="B686" s="114"/>
      <c r="C686" s="114"/>
    </row>
    <row r="687">
      <c r="B687" s="114"/>
      <c r="C687" s="114"/>
    </row>
    <row r="688">
      <c r="B688" s="114"/>
      <c r="C688" s="114"/>
    </row>
    <row r="689">
      <c r="B689" s="114"/>
      <c r="C689" s="114"/>
    </row>
    <row r="690">
      <c r="B690" s="114"/>
      <c r="C690" s="114"/>
    </row>
    <row r="691">
      <c r="B691" s="114"/>
      <c r="C691" s="114"/>
    </row>
    <row r="692">
      <c r="B692" s="114"/>
      <c r="C692" s="114"/>
    </row>
    <row r="693">
      <c r="B693" s="114"/>
      <c r="C693" s="114"/>
    </row>
    <row r="694">
      <c r="B694" s="114"/>
      <c r="C694" s="114"/>
    </row>
    <row r="695">
      <c r="B695" s="114"/>
      <c r="C695" s="114"/>
    </row>
    <row r="696">
      <c r="B696" s="114"/>
      <c r="C696" s="114"/>
    </row>
    <row r="697">
      <c r="B697" s="114"/>
      <c r="C697" s="114"/>
    </row>
    <row r="698">
      <c r="B698" s="114"/>
      <c r="C698" s="114"/>
    </row>
    <row r="699">
      <c r="B699" s="114"/>
      <c r="C699" s="114"/>
    </row>
    <row r="700">
      <c r="B700" s="114"/>
      <c r="C700" s="114"/>
    </row>
    <row r="701">
      <c r="B701" s="114"/>
      <c r="C701" s="114"/>
    </row>
    <row r="702">
      <c r="B702" s="114"/>
      <c r="C702" s="114"/>
    </row>
    <row r="703">
      <c r="B703" s="114"/>
      <c r="C703" s="114"/>
    </row>
    <row r="704">
      <c r="B704" s="114"/>
      <c r="C704" s="114"/>
    </row>
    <row r="705">
      <c r="B705" s="114"/>
      <c r="C705" s="114"/>
    </row>
    <row r="706">
      <c r="B706" s="114"/>
      <c r="C706" s="114"/>
    </row>
    <row r="707">
      <c r="B707" s="114"/>
      <c r="C707" s="114"/>
    </row>
    <row r="708">
      <c r="B708" s="114"/>
      <c r="C708" s="114"/>
    </row>
    <row r="709">
      <c r="B709" s="114"/>
      <c r="C709" s="114"/>
    </row>
    <row r="710">
      <c r="B710" s="114"/>
      <c r="C710" s="114"/>
    </row>
    <row r="711">
      <c r="B711" s="114"/>
      <c r="C711" s="114"/>
    </row>
    <row r="712">
      <c r="B712" s="114"/>
      <c r="C712" s="114"/>
    </row>
    <row r="713">
      <c r="B713" s="114"/>
      <c r="C713" s="114"/>
    </row>
    <row r="714">
      <c r="B714" s="114"/>
      <c r="C714" s="114"/>
    </row>
    <row r="715">
      <c r="B715" s="114"/>
      <c r="C715" s="114"/>
    </row>
    <row r="716">
      <c r="B716" s="114"/>
      <c r="C716" s="114"/>
    </row>
    <row r="717">
      <c r="B717" s="114"/>
      <c r="C717" s="114"/>
    </row>
    <row r="718">
      <c r="B718" s="114"/>
      <c r="C718" s="114"/>
    </row>
    <row r="719">
      <c r="B719" s="114"/>
      <c r="C719" s="114"/>
    </row>
    <row r="720">
      <c r="B720" s="114"/>
      <c r="C720" s="114"/>
    </row>
    <row r="721">
      <c r="B721" s="114"/>
      <c r="C721" s="114"/>
    </row>
    <row r="722">
      <c r="B722" s="114"/>
      <c r="C722" s="114"/>
    </row>
    <row r="723">
      <c r="B723" s="114"/>
      <c r="C723" s="114"/>
    </row>
    <row r="724">
      <c r="B724" s="114"/>
      <c r="C724" s="114"/>
    </row>
    <row r="725">
      <c r="B725" s="114"/>
      <c r="C725" s="114"/>
    </row>
    <row r="726">
      <c r="B726" s="114"/>
      <c r="C726" s="114"/>
    </row>
    <row r="727">
      <c r="B727" s="114"/>
      <c r="C727" s="114"/>
    </row>
    <row r="728">
      <c r="B728" s="114"/>
      <c r="C728" s="114"/>
    </row>
    <row r="729">
      <c r="B729" s="114"/>
      <c r="C729" s="114"/>
    </row>
    <row r="730">
      <c r="B730" s="114"/>
      <c r="C730" s="114"/>
    </row>
    <row r="731">
      <c r="B731" s="114"/>
      <c r="C731" s="114"/>
    </row>
    <row r="732">
      <c r="B732" s="114"/>
      <c r="C732" s="114"/>
    </row>
    <row r="733">
      <c r="B733" s="114"/>
      <c r="C733" s="114"/>
    </row>
    <row r="734">
      <c r="B734" s="114"/>
      <c r="C734" s="114"/>
    </row>
    <row r="735">
      <c r="B735" s="114"/>
      <c r="C735" s="114"/>
    </row>
    <row r="736">
      <c r="B736" s="114"/>
      <c r="C736" s="114"/>
    </row>
    <row r="737">
      <c r="B737" s="114"/>
      <c r="C737" s="114"/>
    </row>
    <row r="738">
      <c r="B738" s="114"/>
      <c r="C738" s="114"/>
    </row>
    <row r="739">
      <c r="B739" s="114"/>
      <c r="C739" s="114"/>
    </row>
    <row r="740">
      <c r="B740" s="114"/>
      <c r="C740" s="114"/>
    </row>
    <row r="741">
      <c r="B741" s="114"/>
      <c r="C741" s="114"/>
    </row>
    <row r="742">
      <c r="B742" s="114"/>
      <c r="C742" s="114"/>
    </row>
    <row r="743">
      <c r="B743" s="114"/>
      <c r="C743" s="114"/>
    </row>
    <row r="744">
      <c r="B744" s="114"/>
      <c r="C744" s="114"/>
    </row>
    <row r="745">
      <c r="B745" s="114"/>
      <c r="C745" s="114"/>
    </row>
    <row r="746">
      <c r="B746" s="114"/>
      <c r="C746" s="114"/>
    </row>
    <row r="747">
      <c r="B747" s="114"/>
      <c r="C747" s="114"/>
    </row>
    <row r="748">
      <c r="B748" s="114"/>
      <c r="C748" s="114"/>
    </row>
    <row r="749">
      <c r="B749" s="114"/>
      <c r="C749" s="114"/>
    </row>
    <row r="750">
      <c r="B750" s="114"/>
      <c r="C750" s="114"/>
    </row>
    <row r="751">
      <c r="B751" s="114"/>
      <c r="C751" s="114"/>
    </row>
    <row r="752">
      <c r="B752" s="114"/>
      <c r="C752" s="114"/>
    </row>
    <row r="753">
      <c r="B753" s="114"/>
      <c r="C753" s="114"/>
    </row>
    <row r="754">
      <c r="B754" s="114"/>
      <c r="C754" s="114"/>
    </row>
    <row r="755">
      <c r="B755" s="114"/>
      <c r="C755" s="114"/>
    </row>
    <row r="756">
      <c r="B756" s="114"/>
      <c r="C756" s="114"/>
    </row>
    <row r="757">
      <c r="B757" s="114"/>
      <c r="C757" s="114"/>
    </row>
    <row r="758">
      <c r="B758" s="114"/>
      <c r="C758" s="114"/>
    </row>
    <row r="759">
      <c r="B759" s="114"/>
      <c r="C759" s="114"/>
    </row>
    <row r="760">
      <c r="B760" s="114"/>
      <c r="C760" s="114"/>
    </row>
    <row r="761">
      <c r="B761" s="114"/>
      <c r="C761" s="114"/>
    </row>
    <row r="762">
      <c r="B762" s="114"/>
      <c r="C762" s="114"/>
    </row>
    <row r="763">
      <c r="B763" s="114"/>
      <c r="C763" s="114"/>
    </row>
    <row r="764">
      <c r="B764" s="114"/>
      <c r="C764" s="114"/>
    </row>
    <row r="765">
      <c r="B765" s="114"/>
      <c r="C765" s="114"/>
    </row>
    <row r="766">
      <c r="B766" s="114"/>
      <c r="C766" s="114"/>
    </row>
    <row r="767">
      <c r="B767" s="114"/>
      <c r="C767" s="114"/>
    </row>
    <row r="768">
      <c r="B768" s="114"/>
      <c r="C768" s="114"/>
    </row>
    <row r="769">
      <c r="B769" s="114"/>
      <c r="C769" s="114"/>
    </row>
    <row r="770">
      <c r="B770" s="114"/>
      <c r="C770" s="114"/>
    </row>
    <row r="771">
      <c r="B771" s="114"/>
      <c r="C771" s="114"/>
    </row>
    <row r="772">
      <c r="B772" s="114"/>
      <c r="C772" s="114"/>
    </row>
    <row r="773">
      <c r="B773" s="114"/>
      <c r="C773" s="114"/>
    </row>
    <row r="774">
      <c r="B774" s="114"/>
      <c r="C774" s="114"/>
    </row>
    <row r="775">
      <c r="B775" s="114"/>
      <c r="C775" s="114"/>
    </row>
    <row r="776">
      <c r="B776" s="114"/>
      <c r="C776" s="114"/>
    </row>
    <row r="777">
      <c r="B777" s="114"/>
      <c r="C777" s="114"/>
    </row>
    <row r="778">
      <c r="B778" s="114"/>
      <c r="C778" s="114"/>
    </row>
    <row r="779">
      <c r="B779" s="114"/>
      <c r="C779" s="114"/>
    </row>
    <row r="780">
      <c r="B780" s="114"/>
      <c r="C780" s="114"/>
    </row>
    <row r="781">
      <c r="B781" s="114"/>
      <c r="C781" s="114"/>
    </row>
    <row r="782">
      <c r="B782" s="114"/>
      <c r="C782" s="114"/>
    </row>
    <row r="783">
      <c r="B783" s="114"/>
      <c r="C783" s="114"/>
    </row>
    <row r="784">
      <c r="B784" s="114"/>
      <c r="C784" s="114"/>
    </row>
    <row r="785">
      <c r="B785" s="114"/>
      <c r="C785" s="114"/>
    </row>
    <row r="786">
      <c r="B786" s="114"/>
      <c r="C786" s="114"/>
    </row>
    <row r="787">
      <c r="B787" s="114"/>
      <c r="C787" s="114"/>
    </row>
    <row r="788">
      <c r="B788" s="114"/>
      <c r="C788" s="114"/>
    </row>
    <row r="789">
      <c r="B789" s="114"/>
      <c r="C789" s="114"/>
    </row>
    <row r="790">
      <c r="B790" s="114"/>
      <c r="C790" s="114"/>
    </row>
    <row r="791">
      <c r="B791" s="114"/>
      <c r="C791" s="114"/>
    </row>
    <row r="792">
      <c r="B792" s="114"/>
      <c r="C792" s="114"/>
    </row>
    <row r="793">
      <c r="B793" s="114"/>
      <c r="C793" s="114"/>
    </row>
    <row r="794">
      <c r="B794" s="114"/>
      <c r="C794" s="114"/>
    </row>
    <row r="795">
      <c r="B795" s="114"/>
      <c r="C795" s="114"/>
    </row>
    <row r="796">
      <c r="B796" s="114"/>
      <c r="C796" s="114"/>
    </row>
    <row r="797">
      <c r="B797" s="114"/>
      <c r="C797" s="114"/>
    </row>
    <row r="798">
      <c r="B798" s="114"/>
      <c r="C798" s="114"/>
    </row>
    <row r="799">
      <c r="B799" s="114"/>
      <c r="C799" s="114"/>
    </row>
    <row r="800">
      <c r="B800" s="114"/>
      <c r="C800" s="114"/>
    </row>
    <row r="801">
      <c r="B801" s="114"/>
      <c r="C801" s="114"/>
    </row>
    <row r="802">
      <c r="B802" s="114"/>
      <c r="C802" s="114"/>
    </row>
    <row r="803">
      <c r="B803" s="114"/>
      <c r="C803" s="114"/>
    </row>
    <row r="804">
      <c r="B804" s="114"/>
      <c r="C804" s="114"/>
    </row>
    <row r="805">
      <c r="B805" s="114"/>
      <c r="C805" s="114"/>
    </row>
    <row r="806">
      <c r="B806" s="114"/>
      <c r="C806" s="114"/>
    </row>
    <row r="807">
      <c r="B807" s="114"/>
      <c r="C807" s="114"/>
    </row>
    <row r="808">
      <c r="B808" s="114"/>
      <c r="C808" s="114"/>
    </row>
    <row r="809">
      <c r="B809" s="114"/>
      <c r="C809" s="114"/>
    </row>
    <row r="810">
      <c r="B810" s="114"/>
      <c r="C810" s="114"/>
    </row>
    <row r="811">
      <c r="B811" s="114"/>
      <c r="C811" s="114"/>
    </row>
    <row r="812">
      <c r="B812" s="114"/>
      <c r="C812" s="114"/>
    </row>
    <row r="813">
      <c r="B813" s="114"/>
      <c r="C813" s="114"/>
    </row>
    <row r="814">
      <c r="B814" s="114"/>
      <c r="C814" s="114"/>
    </row>
    <row r="815">
      <c r="B815" s="114"/>
      <c r="C815" s="114"/>
    </row>
    <row r="816">
      <c r="B816" s="114"/>
      <c r="C816" s="114"/>
    </row>
    <row r="817">
      <c r="B817" s="114"/>
      <c r="C817" s="114"/>
    </row>
    <row r="818">
      <c r="B818" s="114"/>
      <c r="C818" s="114"/>
    </row>
    <row r="819">
      <c r="B819" s="114"/>
      <c r="C819" s="114"/>
    </row>
    <row r="820">
      <c r="B820" s="114"/>
      <c r="C820" s="114"/>
    </row>
    <row r="821">
      <c r="B821" s="114"/>
      <c r="C821" s="114"/>
    </row>
    <row r="822">
      <c r="B822" s="114"/>
      <c r="C822" s="114"/>
    </row>
    <row r="823">
      <c r="B823" s="114"/>
      <c r="C823" s="114"/>
    </row>
    <row r="824">
      <c r="B824" s="114"/>
      <c r="C824" s="114"/>
    </row>
    <row r="825">
      <c r="B825" s="114"/>
      <c r="C825" s="114"/>
    </row>
    <row r="826">
      <c r="B826" s="114"/>
      <c r="C826" s="114"/>
    </row>
    <row r="827">
      <c r="B827" s="114"/>
      <c r="C827" s="114"/>
    </row>
    <row r="828">
      <c r="B828" s="114"/>
      <c r="C828" s="114"/>
    </row>
    <row r="829">
      <c r="B829" s="114"/>
      <c r="C829" s="114"/>
    </row>
    <row r="830">
      <c r="B830" s="114"/>
      <c r="C830" s="114"/>
    </row>
    <row r="831">
      <c r="B831" s="114"/>
      <c r="C831" s="114"/>
    </row>
    <row r="832">
      <c r="B832" s="114"/>
      <c r="C832" s="114"/>
    </row>
    <row r="833">
      <c r="B833" s="114"/>
      <c r="C833" s="114"/>
    </row>
    <row r="834">
      <c r="B834" s="114"/>
      <c r="C834" s="114"/>
    </row>
    <row r="835">
      <c r="B835" s="114"/>
      <c r="C835" s="114"/>
    </row>
    <row r="836">
      <c r="B836" s="114"/>
      <c r="C836" s="114"/>
    </row>
    <row r="837">
      <c r="B837" s="114"/>
      <c r="C837" s="114"/>
    </row>
    <row r="838">
      <c r="B838" s="114"/>
      <c r="C838" s="114"/>
    </row>
    <row r="839">
      <c r="B839" s="114"/>
      <c r="C839" s="114"/>
    </row>
    <row r="840">
      <c r="B840" s="114"/>
      <c r="C840" s="114"/>
    </row>
    <row r="841">
      <c r="B841" s="114"/>
      <c r="C841" s="114"/>
    </row>
    <row r="842">
      <c r="B842" s="114"/>
      <c r="C842" s="114"/>
    </row>
    <row r="843">
      <c r="B843" s="114"/>
      <c r="C843" s="114"/>
    </row>
    <row r="844">
      <c r="B844" s="114"/>
      <c r="C844" s="114"/>
    </row>
    <row r="845">
      <c r="B845" s="114"/>
      <c r="C845" s="114"/>
    </row>
    <row r="846">
      <c r="B846" s="114"/>
      <c r="C846" s="114"/>
    </row>
    <row r="847">
      <c r="B847" s="114"/>
      <c r="C847" s="114"/>
    </row>
    <row r="848">
      <c r="B848" s="114"/>
      <c r="C848" s="114"/>
    </row>
    <row r="849">
      <c r="B849" s="114"/>
      <c r="C849" s="114"/>
    </row>
    <row r="850">
      <c r="B850" s="114"/>
      <c r="C850" s="114"/>
    </row>
    <row r="851">
      <c r="B851" s="114"/>
      <c r="C851" s="114"/>
    </row>
    <row r="852">
      <c r="B852" s="114"/>
      <c r="C852" s="114"/>
    </row>
    <row r="853">
      <c r="B853" s="114"/>
      <c r="C853" s="114"/>
    </row>
    <row r="854">
      <c r="B854" s="114"/>
      <c r="C854" s="114"/>
    </row>
    <row r="855">
      <c r="B855" s="114"/>
      <c r="C855" s="114"/>
    </row>
    <row r="856">
      <c r="B856" s="114"/>
      <c r="C856" s="114"/>
    </row>
    <row r="857">
      <c r="B857" s="114"/>
      <c r="C857" s="114"/>
    </row>
    <row r="858">
      <c r="B858" s="114"/>
      <c r="C858" s="114"/>
    </row>
    <row r="859">
      <c r="B859" s="114"/>
      <c r="C859" s="114"/>
    </row>
    <row r="860">
      <c r="B860" s="114"/>
      <c r="C860" s="114"/>
    </row>
    <row r="861">
      <c r="B861" s="114"/>
      <c r="C861" s="114"/>
    </row>
    <row r="862">
      <c r="B862" s="114"/>
      <c r="C862" s="114"/>
    </row>
    <row r="863">
      <c r="B863" s="114"/>
      <c r="C863" s="114"/>
    </row>
    <row r="864">
      <c r="B864" s="114"/>
      <c r="C864" s="114"/>
    </row>
    <row r="865">
      <c r="B865" s="114"/>
      <c r="C865" s="114"/>
    </row>
    <row r="866">
      <c r="B866" s="114"/>
      <c r="C866" s="114"/>
    </row>
    <row r="867">
      <c r="B867" s="114"/>
      <c r="C867" s="114"/>
    </row>
    <row r="868">
      <c r="B868" s="114"/>
      <c r="C868" s="114"/>
    </row>
    <row r="869">
      <c r="B869" s="114"/>
      <c r="C869" s="114"/>
    </row>
    <row r="870">
      <c r="B870" s="114"/>
      <c r="C870" s="114"/>
    </row>
    <row r="871">
      <c r="B871" s="114"/>
      <c r="C871" s="114"/>
    </row>
    <row r="872">
      <c r="B872" s="114"/>
      <c r="C872" s="114"/>
    </row>
    <row r="873">
      <c r="B873" s="114"/>
      <c r="C873" s="114"/>
    </row>
    <row r="874">
      <c r="B874" s="114"/>
      <c r="C874" s="114"/>
    </row>
    <row r="875">
      <c r="B875" s="114"/>
      <c r="C875" s="114"/>
    </row>
    <row r="876">
      <c r="B876" s="114"/>
      <c r="C876" s="114"/>
    </row>
    <row r="877">
      <c r="B877" s="114"/>
      <c r="C877" s="114"/>
    </row>
    <row r="878">
      <c r="B878" s="114"/>
      <c r="C878" s="114"/>
    </row>
    <row r="879">
      <c r="B879" s="114"/>
      <c r="C879" s="114"/>
    </row>
    <row r="880">
      <c r="B880" s="114"/>
      <c r="C880" s="114"/>
    </row>
    <row r="881">
      <c r="B881" s="114"/>
      <c r="C881" s="114"/>
    </row>
    <row r="882">
      <c r="B882" s="114"/>
      <c r="C882" s="114"/>
    </row>
    <row r="883">
      <c r="B883" s="114"/>
      <c r="C883" s="114"/>
    </row>
    <row r="884">
      <c r="B884" s="114"/>
      <c r="C884" s="114"/>
    </row>
    <row r="885">
      <c r="B885" s="114"/>
      <c r="C885" s="114"/>
    </row>
    <row r="886">
      <c r="B886" s="114"/>
      <c r="C886" s="114"/>
    </row>
    <row r="887">
      <c r="B887" s="114"/>
      <c r="C887" s="114"/>
    </row>
    <row r="888">
      <c r="B888" s="114"/>
      <c r="C888" s="114"/>
    </row>
    <row r="889">
      <c r="B889" s="114"/>
      <c r="C889" s="114"/>
    </row>
    <row r="890">
      <c r="B890" s="114"/>
      <c r="C890" s="114"/>
    </row>
    <row r="891">
      <c r="B891" s="114"/>
      <c r="C891" s="114"/>
    </row>
    <row r="892">
      <c r="B892" s="114"/>
      <c r="C892" s="114"/>
    </row>
    <row r="893">
      <c r="B893" s="114"/>
      <c r="C893" s="114"/>
    </row>
    <row r="894">
      <c r="B894" s="114"/>
      <c r="C894" s="114"/>
    </row>
    <row r="895">
      <c r="B895" s="114"/>
      <c r="C895" s="114"/>
    </row>
    <row r="896">
      <c r="B896" s="114"/>
      <c r="C896" s="114"/>
    </row>
    <row r="897">
      <c r="B897" s="114"/>
      <c r="C897" s="114"/>
    </row>
    <row r="898">
      <c r="B898" s="114"/>
      <c r="C898" s="114"/>
    </row>
    <row r="899">
      <c r="B899" s="114"/>
      <c r="C899" s="114"/>
    </row>
    <row r="900">
      <c r="B900" s="114"/>
      <c r="C900" s="114"/>
    </row>
    <row r="901">
      <c r="B901" s="114"/>
      <c r="C901" s="114"/>
    </row>
    <row r="902">
      <c r="B902" s="114"/>
      <c r="C902" s="114"/>
    </row>
    <row r="903">
      <c r="B903" s="114"/>
      <c r="C903" s="114"/>
    </row>
    <row r="904">
      <c r="B904" s="114"/>
      <c r="C904" s="114"/>
    </row>
    <row r="905">
      <c r="B905" s="114"/>
      <c r="C905" s="114"/>
    </row>
    <row r="906">
      <c r="B906" s="114"/>
      <c r="C906" s="114"/>
    </row>
    <row r="907">
      <c r="B907" s="114"/>
      <c r="C907" s="114"/>
    </row>
    <row r="908">
      <c r="B908" s="114"/>
      <c r="C908" s="114"/>
    </row>
    <row r="909">
      <c r="B909" s="114"/>
      <c r="C909" s="114"/>
    </row>
    <row r="910">
      <c r="B910" s="114"/>
      <c r="C910" s="114"/>
    </row>
    <row r="911">
      <c r="B911" s="114"/>
      <c r="C911" s="114"/>
    </row>
    <row r="912">
      <c r="B912" s="114"/>
      <c r="C912" s="114"/>
    </row>
    <row r="913">
      <c r="B913" s="114"/>
      <c r="C913" s="114"/>
    </row>
    <row r="914">
      <c r="B914" s="114"/>
      <c r="C914" s="114"/>
    </row>
    <row r="915">
      <c r="B915" s="114"/>
      <c r="C915" s="114"/>
    </row>
    <row r="916">
      <c r="B916" s="114"/>
      <c r="C916" s="114"/>
    </row>
    <row r="917">
      <c r="B917" s="114"/>
      <c r="C917" s="114"/>
    </row>
    <row r="918">
      <c r="B918" s="114"/>
      <c r="C918" s="114"/>
    </row>
    <row r="919">
      <c r="B919" s="114"/>
      <c r="C919" s="114"/>
    </row>
    <row r="920">
      <c r="B920" s="114"/>
      <c r="C920" s="114"/>
    </row>
    <row r="921">
      <c r="B921" s="114"/>
      <c r="C921" s="114"/>
    </row>
    <row r="922">
      <c r="B922" s="114"/>
      <c r="C922" s="114"/>
    </row>
    <row r="923">
      <c r="B923" s="114"/>
      <c r="C923" s="114"/>
    </row>
    <row r="924">
      <c r="B924" s="114"/>
      <c r="C924" s="114"/>
    </row>
    <row r="925">
      <c r="B925" s="114"/>
      <c r="C925" s="114"/>
    </row>
    <row r="926">
      <c r="B926" s="114"/>
      <c r="C926" s="114"/>
    </row>
    <row r="927">
      <c r="B927" s="114"/>
      <c r="C927" s="114"/>
    </row>
    <row r="928">
      <c r="B928" s="114"/>
      <c r="C928" s="114"/>
    </row>
    <row r="929">
      <c r="B929" s="114"/>
      <c r="C929" s="114"/>
    </row>
    <row r="930">
      <c r="B930" s="114"/>
      <c r="C930" s="114"/>
    </row>
    <row r="931">
      <c r="B931" s="114"/>
      <c r="C931" s="114"/>
    </row>
    <row r="932">
      <c r="B932" s="114"/>
      <c r="C932" s="114"/>
    </row>
    <row r="933">
      <c r="B933" s="114"/>
      <c r="C933" s="114"/>
    </row>
    <row r="934">
      <c r="B934" s="114"/>
      <c r="C934" s="114"/>
    </row>
    <row r="935">
      <c r="B935" s="114"/>
      <c r="C935" s="114"/>
    </row>
    <row r="936">
      <c r="B936" s="114"/>
      <c r="C936" s="114"/>
    </row>
    <row r="937">
      <c r="B937" s="114"/>
      <c r="C937" s="114"/>
    </row>
    <row r="938">
      <c r="B938" s="114"/>
      <c r="C938" s="114"/>
    </row>
    <row r="939">
      <c r="B939" s="114"/>
      <c r="C939" s="114"/>
    </row>
    <row r="940">
      <c r="B940" s="114"/>
      <c r="C940" s="114"/>
    </row>
    <row r="941">
      <c r="B941" s="114"/>
      <c r="C941" s="114"/>
    </row>
    <row r="942">
      <c r="B942" s="114"/>
      <c r="C942" s="114"/>
    </row>
    <row r="943">
      <c r="B943" s="114"/>
      <c r="C943" s="114"/>
    </row>
    <row r="944">
      <c r="B944" s="114"/>
      <c r="C944" s="114"/>
    </row>
    <row r="945">
      <c r="B945" s="114"/>
      <c r="C945" s="114"/>
    </row>
    <row r="946">
      <c r="B946" s="114"/>
      <c r="C946" s="114"/>
    </row>
    <row r="947">
      <c r="B947" s="114"/>
      <c r="C947" s="114"/>
    </row>
    <row r="948">
      <c r="B948" s="114"/>
      <c r="C948" s="114"/>
    </row>
    <row r="949">
      <c r="B949" s="114"/>
      <c r="C949" s="114"/>
    </row>
    <row r="950">
      <c r="B950" s="114"/>
      <c r="C950" s="114"/>
    </row>
    <row r="951">
      <c r="B951" s="114"/>
      <c r="C951" s="114"/>
    </row>
    <row r="952">
      <c r="B952" s="114"/>
      <c r="C952" s="114"/>
    </row>
    <row r="953">
      <c r="B953" s="114"/>
      <c r="C953" s="114"/>
    </row>
    <row r="954">
      <c r="B954" s="114"/>
      <c r="C954" s="114"/>
    </row>
    <row r="955">
      <c r="B955" s="114"/>
      <c r="C955" s="114"/>
    </row>
    <row r="956">
      <c r="B956" s="114"/>
      <c r="C956" s="114"/>
    </row>
    <row r="957">
      <c r="B957" s="114"/>
      <c r="C957" s="114"/>
    </row>
    <row r="958">
      <c r="B958" s="114"/>
      <c r="C958" s="114"/>
    </row>
    <row r="959">
      <c r="B959" s="114"/>
      <c r="C959" s="114"/>
    </row>
    <row r="960">
      <c r="B960" s="114"/>
      <c r="C960" s="114"/>
    </row>
    <row r="961">
      <c r="B961" s="114"/>
      <c r="C961" s="114"/>
    </row>
    <row r="962">
      <c r="B962" s="114"/>
      <c r="C962" s="114"/>
    </row>
    <row r="963">
      <c r="B963" s="114"/>
      <c r="C963" s="114"/>
    </row>
    <row r="964">
      <c r="B964" s="114"/>
      <c r="C964" s="114"/>
    </row>
    <row r="965">
      <c r="B965" s="114"/>
      <c r="C965" s="114"/>
    </row>
    <row r="966">
      <c r="B966" s="114"/>
      <c r="C966" s="114"/>
    </row>
  </sheetData>
  <drawing r:id="rId1"/>
  <tableParts count="5">
    <tablePart r:id="rId7"/>
    <tablePart r:id="rId8"/>
    <tablePart r:id="rId9"/>
    <tablePart r:id="rId10"/>
    <tablePart r:id="rId11"/>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15</v>
      </c>
      <c r="D2" s="2" t="s">
        <v>16</v>
      </c>
      <c r="E2" s="2" t="s">
        <v>17</v>
      </c>
      <c r="F2" s="2" t="s">
        <v>17</v>
      </c>
      <c r="G2" s="2">
        <v>13.0</v>
      </c>
      <c r="H2" s="3">
        <v>46235.0</v>
      </c>
      <c r="I2" s="3">
        <v>46249.0</v>
      </c>
      <c r="J2" s="2" t="s">
        <v>18</v>
      </c>
      <c r="K2" s="2" t="s">
        <v>18</v>
      </c>
      <c r="L2" s="4">
        <v>0.0</v>
      </c>
    </row>
    <row r="3">
      <c r="A3" s="2" t="s">
        <v>19</v>
      </c>
      <c r="B3" s="2" t="s">
        <v>20</v>
      </c>
      <c r="C3" s="2" t="s">
        <v>20</v>
      </c>
      <c r="D3" s="2" t="s">
        <v>16</v>
      </c>
      <c r="E3" s="2" t="s">
        <v>21</v>
      </c>
      <c r="F3" s="2" t="s">
        <v>17</v>
      </c>
      <c r="G3" s="2">
        <v>5.0</v>
      </c>
      <c r="H3" s="3">
        <v>46235.0</v>
      </c>
      <c r="I3" s="3">
        <v>46240.0</v>
      </c>
      <c r="J3" s="2" t="s">
        <v>22</v>
      </c>
      <c r="K3" s="2" t="s">
        <v>22</v>
      </c>
      <c r="L3" s="4">
        <v>0.0</v>
      </c>
    </row>
    <row r="4">
      <c r="A4" s="2" t="s">
        <v>23</v>
      </c>
      <c r="B4" s="2" t="s">
        <v>24</v>
      </c>
      <c r="C4" s="2" t="s">
        <v>24</v>
      </c>
      <c r="D4" s="2" t="s">
        <v>16</v>
      </c>
      <c r="E4" s="2" t="s">
        <v>25</v>
      </c>
      <c r="F4" s="2" t="s">
        <v>17</v>
      </c>
      <c r="G4" s="2">
        <v>3.0</v>
      </c>
      <c r="H4" s="3">
        <v>46235.0</v>
      </c>
      <c r="I4" s="3">
        <v>46235.0</v>
      </c>
      <c r="J4" s="2" t="s">
        <v>26</v>
      </c>
      <c r="K4" s="2" t="s">
        <v>26</v>
      </c>
      <c r="L4" s="4">
        <v>4417.0</v>
      </c>
    </row>
    <row r="5">
      <c r="A5" s="2" t="s">
        <v>23</v>
      </c>
      <c r="B5" s="2" t="s">
        <v>27</v>
      </c>
      <c r="C5" s="2" t="s">
        <v>27</v>
      </c>
      <c r="D5" s="2" t="s">
        <v>16</v>
      </c>
      <c r="E5" s="2" t="s">
        <v>25</v>
      </c>
      <c r="F5" s="2" t="s">
        <v>17</v>
      </c>
      <c r="G5" s="2">
        <v>3.0</v>
      </c>
      <c r="H5" s="3">
        <v>46235.0</v>
      </c>
      <c r="I5" s="3">
        <v>46235.0</v>
      </c>
      <c r="J5" s="2" t="s">
        <v>26</v>
      </c>
      <c r="K5" s="2" t="s">
        <v>26</v>
      </c>
      <c r="L5" s="4">
        <v>4417.0</v>
      </c>
    </row>
    <row r="6">
      <c r="A6" s="2" t="s">
        <v>23</v>
      </c>
      <c r="B6" s="2" t="s">
        <v>28</v>
      </c>
      <c r="C6" s="2" t="s">
        <v>28</v>
      </c>
      <c r="D6" s="2" t="s">
        <v>16</v>
      </c>
      <c r="E6" s="2" t="s">
        <v>25</v>
      </c>
      <c r="F6" s="2" t="s">
        <v>17</v>
      </c>
      <c r="G6" s="2">
        <v>3.0</v>
      </c>
      <c r="H6" s="3">
        <v>46235.0</v>
      </c>
      <c r="I6" s="3">
        <v>46240.0</v>
      </c>
      <c r="J6" s="2" t="s">
        <v>22</v>
      </c>
      <c r="K6" s="2" t="s">
        <v>22</v>
      </c>
      <c r="L6" s="4">
        <v>4417.0</v>
      </c>
    </row>
    <row r="7">
      <c r="A7" s="2" t="s">
        <v>23</v>
      </c>
      <c r="B7" s="2" t="s">
        <v>31</v>
      </c>
      <c r="C7" s="2" t="s">
        <v>31</v>
      </c>
      <c r="D7" s="2" t="s">
        <v>16</v>
      </c>
      <c r="E7" s="2" t="s">
        <v>25</v>
      </c>
      <c r="F7" s="2" t="s">
        <v>17</v>
      </c>
      <c r="G7" s="2">
        <v>3.0</v>
      </c>
      <c r="H7" s="3">
        <v>46237.0</v>
      </c>
      <c r="I7" s="3">
        <v>46237.0</v>
      </c>
      <c r="J7" s="2" t="s">
        <v>26</v>
      </c>
      <c r="K7" s="2" t="s">
        <v>26</v>
      </c>
      <c r="L7" s="4">
        <v>4417.0</v>
      </c>
    </row>
    <row r="8">
      <c r="A8" s="2" t="s">
        <v>19</v>
      </c>
      <c r="B8" s="2" t="s">
        <v>35</v>
      </c>
      <c r="C8" s="2" t="s">
        <v>35</v>
      </c>
      <c r="D8" s="2" t="s">
        <v>16</v>
      </c>
      <c r="E8" s="2" t="s">
        <v>17</v>
      </c>
      <c r="F8" s="2" t="s">
        <v>17</v>
      </c>
      <c r="G8" s="2">
        <v>13.0</v>
      </c>
      <c r="H8" s="3">
        <v>46239.0</v>
      </c>
      <c r="I8" s="3">
        <v>46241.0</v>
      </c>
      <c r="J8" s="2" t="s">
        <v>39</v>
      </c>
      <c r="K8" s="2" t="s">
        <v>39</v>
      </c>
      <c r="L8" s="4">
        <v>0.0</v>
      </c>
    </row>
    <row r="9">
      <c r="A9" s="2" t="s">
        <v>23</v>
      </c>
      <c r="B9" s="2" t="s">
        <v>43</v>
      </c>
      <c r="C9" s="2" t="s">
        <v>43</v>
      </c>
      <c r="D9" s="2" t="s">
        <v>16</v>
      </c>
      <c r="E9" s="2" t="s">
        <v>25</v>
      </c>
      <c r="F9" s="2" t="s">
        <v>17</v>
      </c>
      <c r="G9" s="2">
        <v>2.0</v>
      </c>
      <c r="H9" s="3">
        <v>46239.0</v>
      </c>
      <c r="I9" s="3">
        <v>46241.0</v>
      </c>
      <c r="J9" s="2" t="s">
        <v>39</v>
      </c>
      <c r="K9" s="2" t="s">
        <v>39</v>
      </c>
      <c r="L9" s="4">
        <v>4417.0</v>
      </c>
    </row>
    <row r="10">
      <c r="A10" s="2" t="s">
        <v>23</v>
      </c>
      <c r="B10" s="2" t="s">
        <v>44</v>
      </c>
      <c r="C10" s="2" t="s">
        <v>45</v>
      </c>
      <c r="D10" s="2" t="s">
        <v>16</v>
      </c>
      <c r="E10" s="2" t="s">
        <v>25</v>
      </c>
      <c r="F10" s="2" t="s">
        <v>17</v>
      </c>
      <c r="G10" s="2">
        <v>5.0</v>
      </c>
      <c r="H10" s="3">
        <v>46239.0</v>
      </c>
      <c r="I10" s="3">
        <v>46241.0</v>
      </c>
      <c r="J10" s="2" t="s">
        <v>39</v>
      </c>
      <c r="K10" s="2" t="s">
        <v>39</v>
      </c>
      <c r="L10" s="4">
        <v>4417.0</v>
      </c>
    </row>
    <row r="11">
      <c r="A11" s="2" t="s">
        <v>23</v>
      </c>
      <c r="B11" s="2" t="s">
        <v>44</v>
      </c>
      <c r="C11" s="2" t="s">
        <v>45</v>
      </c>
      <c r="D11" s="2" t="s">
        <v>16</v>
      </c>
      <c r="E11" s="2" t="s">
        <v>21</v>
      </c>
      <c r="F11" s="2" t="s">
        <v>17</v>
      </c>
      <c r="G11" s="2">
        <v>5.0</v>
      </c>
      <c r="H11" s="3">
        <v>46239.0</v>
      </c>
      <c r="I11" s="3">
        <v>46241.0</v>
      </c>
      <c r="J11" s="2" t="s">
        <v>39</v>
      </c>
      <c r="K11" s="2" t="s">
        <v>39</v>
      </c>
      <c r="L11" s="4">
        <v>5150.0</v>
      </c>
    </row>
    <row r="12">
      <c r="A12" s="2" t="s">
        <v>23</v>
      </c>
      <c r="B12" s="2" t="s">
        <v>46</v>
      </c>
      <c r="C12" s="2" t="s">
        <v>47</v>
      </c>
      <c r="D12" s="2" t="s">
        <v>16</v>
      </c>
      <c r="E12" s="2" t="s">
        <v>25</v>
      </c>
      <c r="F12" s="2" t="s">
        <v>17</v>
      </c>
      <c r="G12" s="2">
        <v>2.0</v>
      </c>
      <c r="H12" s="3">
        <v>46239.0</v>
      </c>
      <c r="I12" s="3">
        <v>46241.0</v>
      </c>
      <c r="J12" s="2" t="s">
        <v>39</v>
      </c>
      <c r="K12" s="2" t="s">
        <v>39</v>
      </c>
      <c r="L12" s="4">
        <v>4417.0</v>
      </c>
    </row>
    <row r="13">
      <c r="A13" s="2" t="s">
        <v>23</v>
      </c>
      <c r="B13" s="2" t="s">
        <v>46</v>
      </c>
      <c r="C13" s="2" t="s">
        <v>47</v>
      </c>
      <c r="D13" s="2" t="s">
        <v>16</v>
      </c>
      <c r="E13" s="2" t="s">
        <v>21</v>
      </c>
      <c r="F13" s="2" t="s">
        <v>17</v>
      </c>
      <c r="G13" s="2">
        <v>2.0</v>
      </c>
      <c r="H13" s="3">
        <v>46239.0</v>
      </c>
      <c r="I13" s="3">
        <v>46241.0</v>
      </c>
      <c r="J13" s="2" t="s">
        <v>39</v>
      </c>
      <c r="K13" s="2" t="s">
        <v>39</v>
      </c>
      <c r="L13" s="4">
        <v>5150.0</v>
      </c>
    </row>
    <row r="14">
      <c r="A14" s="2" t="s">
        <v>19</v>
      </c>
      <c r="B14" s="2" t="s">
        <v>54</v>
      </c>
      <c r="C14" s="2" t="s">
        <v>54</v>
      </c>
      <c r="D14" s="2" t="s">
        <v>16</v>
      </c>
      <c r="E14" s="2" t="s">
        <v>17</v>
      </c>
      <c r="F14" s="2" t="s">
        <v>17</v>
      </c>
      <c r="G14" s="2">
        <v>13.0</v>
      </c>
      <c r="H14" s="3">
        <v>46238.0</v>
      </c>
      <c r="I14" s="3">
        <v>46249.0</v>
      </c>
      <c r="J14" s="2" t="s">
        <v>58</v>
      </c>
      <c r="K14" s="2" t="s">
        <v>58</v>
      </c>
      <c r="L14" s="4">
        <v>0.0</v>
      </c>
    </row>
    <row r="15">
      <c r="A15" s="2" t="s">
        <v>23</v>
      </c>
      <c r="B15" s="2" t="s">
        <v>59</v>
      </c>
      <c r="C15" s="2" t="s">
        <v>59</v>
      </c>
      <c r="D15" s="2" t="s">
        <v>16</v>
      </c>
      <c r="E15" s="2" t="s">
        <v>25</v>
      </c>
      <c r="F15" s="2" t="s">
        <v>17</v>
      </c>
      <c r="G15" s="2">
        <v>2.0</v>
      </c>
      <c r="H15" s="3">
        <v>46238.0</v>
      </c>
      <c r="I15" s="3">
        <v>46239.0</v>
      </c>
      <c r="J15" s="2" t="s">
        <v>60</v>
      </c>
      <c r="K15" s="2" t="s">
        <v>60</v>
      </c>
      <c r="L15" s="4">
        <v>4417.0</v>
      </c>
    </row>
    <row r="16">
      <c r="A16" s="2" t="s">
        <v>23</v>
      </c>
      <c r="B16" s="2" t="s">
        <v>61</v>
      </c>
      <c r="C16" s="2" t="s">
        <v>61</v>
      </c>
      <c r="D16" s="2" t="s">
        <v>16</v>
      </c>
      <c r="E16" s="2" t="s">
        <v>21</v>
      </c>
      <c r="F16" s="2" t="s">
        <v>17</v>
      </c>
      <c r="G16" s="2">
        <v>2.0</v>
      </c>
      <c r="H16" s="3">
        <v>46238.0</v>
      </c>
      <c r="I16" s="3">
        <v>46238.0</v>
      </c>
      <c r="J16" s="2" t="s">
        <v>26</v>
      </c>
      <c r="K16" s="2" t="s">
        <v>26</v>
      </c>
      <c r="L16" s="4">
        <v>5150.0</v>
      </c>
    </row>
    <row r="17">
      <c r="A17" s="2" t="s">
        <v>23</v>
      </c>
      <c r="B17" s="2" t="s">
        <v>64</v>
      </c>
      <c r="C17" s="2" t="s">
        <v>64</v>
      </c>
      <c r="D17" s="2" t="s">
        <v>16</v>
      </c>
      <c r="E17" s="2" t="s">
        <v>25</v>
      </c>
      <c r="F17" s="2" t="s">
        <v>17</v>
      </c>
      <c r="G17" s="2">
        <v>3.0</v>
      </c>
      <c r="H17" s="3">
        <v>46238.0</v>
      </c>
      <c r="I17" s="3">
        <v>46239.0</v>
      </c>
      <c r="J17" s="2" t="s">
        <v>60</v>
      </c>
      <c r="K17" s="2" t="s">
        <v>60</v>
      </c>
      <c r="L17" s="4">
        <v>4417.0</v>
      </c>
    </row>
    <row r="18">
      <c r="A18" s="2" t="s">
        <v>23</v>
      </c>
      <c r="B18" s="2" t="s">
        <v>65</v>
      </c>
      <c r="C18" s="2" t="s">
        <v>65</v>
      </c>
      <c r="D18" s="2" t="s">
        <v>16</v>
      </c>
      <c r="E18" s="2" t="s">
        <v>21</v>
      </c>
      <c r="F18" s="2" t="s">
        <v>17</v>
      </c>
      <c r="G18" s="2">
        <v>3.0</v>
      </c>
      <c r="H18" s="3">
        <v>46239.0</v>
      </c>
      <c r="I18" s="3">
        <v>46249.0</v>
      </c>
      <c r="J18" s="2" t="s">
        <v>66</v>
      </c>
      <c r="K18" s="2" t="s">
        <v>66</v>
      </c>
      <c r="L18" s="4">
        <v>5150.0</v>
      </c>
    </row>
    <row r="19">
      <c r="A19" s="2" t="s">
        <v>23</v>
      </c>
      <c r="B19" s="2" t="s">
        <v>70</v>
      </c>
      <c r="C19" s="2" t="s">
        <v>70</v>
      </c>
      <c r="D19" s="2" t="s">
        <v>16</v>
      </c>
      <c r="E19" s="2" t="s">
        <v>21</v>
      </c>
      <c r="F19" s="2" t="s">
        <v>17</v>
      </c>
      <c r="G19" s="2">
        <v>3.0</v>
      </c>
      <c r="H19" s="3">
        <v>46239.0</v>
      </c>
      <c r="I19" s="3">
        <v>46239.0</v>
      </c>
      <c r="J19" s="2" t="s">
        <v>26</v>
      </c>
      <c r="K19" s="2" t="s">
        <v>26</v>
      </c>
      <c r="L19" s="4">
        <v>5150.0</v>
      </c>
    </row>
    <row r="20">
      <c r="A20" s="2" t="s">
        <v>23</v>
      </c>
      <c r="B20" s="2" t="s">
        <v>71</v>
      </c>
      <c r="C20" s="2" t="s">
        <v>71</v>
      </c>
      <c r="D20" s="2" t="s">
        <v>16</v>
      </c>
      <c r="E20" s="2" t="s">
        <v>21</v>
      </c>
      <c r="F20" s="2" t="s">
        <v>17</v>
      </c>
      <c r="G20" s="2">
        <v>2.0</v>
      </c>
      <c r="H20" s="3">
        <v>46240.0</v>
      </c>
      <c r="I20" s="3">
        <v>46249.0</v>
      </c>
      <c r="J20" s="2" t="s">
        <v>72</v>
      </c>
      <c r="K20" s="2" t="s">
        <v>72</v>
      </c>
      <c r="L20" s="4">
        <v>5150.0</v>
      </c>
    </row>
    <row r="21">
      <c r="A21" s="2" t="s">
        <v>23</v>
      </c>
      <c r="B21" s="2" t="s">
        <v>73</v>
      </c>
      <c r="C21" s="2" t="s">
        <v>73</v>
      </c>
      <c r="D21" s="2" t="s">
        <v>16</v>
      </c>
      <c r="E21" s="2" t="s">
        <v>21</v>
      </c>
      <c r="F21" s="2" t="s">
        <v>17</v>
      </c>
      <c r="G21" s="2">
        <v>2.0</v>
      </c>
      <c r="H21" s="3">
        <v>46244.0</v>
      </c>
      <c r="I21" s="3">
        <v>46248.0</v>
      </c>
      <c r="J21" s="2" t="s">
        <v>74</v>
      </c>
      <c r="K21" s="2" t="s">
        <v>74</v>
      </c>
      <c r="L21" s="4">
        <v>5150.0</v>
      </c>
    </row>
    <row r="22">
      <c r="A22" s="2" t="s">
        <v>23</v>
      </c>
      <c r="B22" s="2" t="s">
        <v>70</v>
      </c>
      <c r="C22" s="2" t="s">
        <v>70</v>
      </c>
      <c r="D22" s="2" t="s">
        <v>16</v>
      </c>
      <c r="E22" s="2" t="s">
        <v>25</v>
      </c>
      <c r="F22" s="2" t="s">
        <v>17</v>
      </c>
      <c r="G22" s="2">
        <v>3.0</v>
      </c>
      <c r="H22" s="3">
        <v>46239.0</v>
      </c>
      <c r="I22" s="3">
        <v>46239.0</v>
      </c>
      <c r="J22" s="2" t="s">
        <v>26</v>
      </c>
      <c r="K22" s="2" t="s">
        <v>26</v>
      </c>
      <c r="L22" s="4">
        <v>4417.0</v>
      </c>
    </row>
    <row r="23">
      <c r="A23" s="2" t="s">
        <v>23</v>
      </c>
      <c r="B23" s="2" t="s">
        <v>71</v>
      </c>
      <c r="C23" s="2" t="s">
        <v>71</v>
      </c>
      <c r="D23" s="2" t="s">
        <v>16</v>
      </c>
      <c r="E23" s="2" t="s">
        <v>25</v>
      </c>
      <c r="F23" s="2" t="s">
        <v>17</v>
      </c>
      <c r="G23" s="2">
        <v>2.0</v>
      </c>
      <c r="H23" s="3">
        <v>46240.0</v>
      </c>
      <c r="I23" s="3">
        <v>46240.0</v>
      </c>
      <c r="J23" s="2" t="s">
        <v>26</v>
      </c>
      <c r="K23" s="2" t="s">
        <v>26</v>
      </c>
      <c r="L23" s="4">
        <v>4417.0</v>
      </c>
    </row>
    <row r="24">
      <c r="A24" s="2" t="s">
        <v>19</v>
      </c>
      <c r="B24" s="2" t="s">
        <v>79</v>
      </c>
      <c r="C24" s="2" t="s">
        <v>79</v>
      </c>
      <c r="D24" s="2" t="s">
        <v>80</v>
      </c>
      <c r="E24" s="2" t="s">
        <v>17</v>
      </c>
      <c r="F24" s="2" t="s">
        <v>17</v>
      </c>
      <c r="G24" s="2">
        <v>3.0</v>
      </c>
      <c r="H24" s="3">
        <v>46235.0</v>
      </c>
      <c r="I24" s="3">
        <v>46249.0</v>
      </c>
      <c r="J24" s="2" t="s">
        <v>18</v>
      </c>
      <c r="K24" s="2" t="s">
        <v>18</v>
      </c>
      <c r="L24" s="4">
        <v>0.0</v>
      </c>
    </row>
    <row r="25">
      <c r="A25" s="2" t="s">
        <v>19</v>
      </c>
      <c r="B25" s="2" t="s">
        <v>82</v>
      </c>
      <c r="C25" s="2" t="s">
        <v>82</v>
      </c>
      <c r="D25" s="2" t="s">
        <v>80</v>
      </c>
      <c r="E25" s="2" t="s">
        <v>17</v>
      </c>
      <c r="F25" s="2" t="s">
        <v>17</v>
      </c>
      <c r="G25" s="2">
        <v>3.0</v>
      </c>
      <c r="H25" s="3">
        <v>46235.0</v>
      </c>
      <c r="I25" s="3">
        <v>46249.0</v>
      </c>
      <c r="J25" s="2" t="s">
        <v>18</v>
      </c>
      <c r="K25" s="2" t="s">
        <v>18</v>
      </c>
      <c r="L25" s="4">
        <v>0.0</v>
      </c>
    </row>
    <row r="26">
      <c r="A26" s="2" t="s">
        <v>19</v>
      </c>
      <c r="B26" s="2" t="s">
        <v>85</v>
      </c>
      <c r="C26" s="2" t="s">
        <v>85</v>
      </c>
      <c r="D26" s="2" t="s">
        <v>80</v>
      </c>
      <c r="E26" s="2" t="s">
        <v>17</v>
      </c>
      <c r="F26" s="2" t="s">
        <v>17</v>
      </c>
      <c r="G26" s="2">
        <v>3.0</v>
      </c>
      <c r="H26" s="3">
        <v>46237.0</v>
      </c>
      <c r="I26" s="3">
        <v>46249.0</v>
      </c>
      <c r="J26" s="2" t="s">
        <v>18</v>
      </c>
      <c r="K26" s="2" t="s">
        <v>18</v>
      </c>
      <c r="L26" s="4">
        <v>0.0</v>
      </c>
    </row>
    <row r="27">
      <c r="A27" s="2" t="s">
        <v>23</v>
      </c>
      <c r="B27" s="2" t="s">
        <v>86</v>
      </c>
      <c r="C27" s="2" t="s">
        <v>86</v>
      </c>
      <c r="D27" s="2" t="s">
        <v>80</v>
      </c>
      <c r="E27" s="2" t="s">
        <v>87</v>
      </c>
      <c r="F27" s="2" t="s">
        <v>17</v>
      </c>
      <c r="G27" s="2">
        <v>2.0</v>
      </c>
      <c r="H27" s="3">
        <v>46237.0</v>
      </c>
      <c r="I27" s="3">
        <v>46238.0</v>
      </c>
      <c r="J27" s="2" t="s">
        <v>60</v>
      </c>
      <c r="K27" s="2" t="s">
        <v>60</v>
      </c>
      <c r="L27" s="4">
        <v>7750.0</v>
      </c>
    </row>
    <row r="28">
      <c r="A28" s="2" t="s">
        <v>23</v>
      </c>
      <c r="B28" s="2" t="s">
        <v>90</v>
      </c>
      <c r="C28" s="2" t="s">
        <v>91</v>
      </c>
      <c r="D28" s="2" t="s">
        <v>80</v>
      </c>
      <c r="E28" s="2" t="s">
        <v>87</v>
      </c>
      <c r="F28" s="2" t="s">
        <v>17</v>
      </c>
      <c r="G28" s="2">
        <v>2.0</v>
      </c>
      <c r="H28" s="3">
        <v>46239.0</v>
      </c>
      <c r="I28" s="3">
        <v>46241.0</v>
      </c>
      <c r="J28" s="2" t="s">
        <v>39</v>
      </c>
      <c r="K28" s="2" t="s">
        <v>39</v>
      </c>
      <c r="L28" s="4">
        <v>7750.0</v>
      </c>
    </row>
    <row r="29">
      <c r="A29" s="2" t="s">
        <v>23</v>
      </c>
      <c r="B29" s="2" t="s">
        <v>93</v>
      </c>
      <c r="C29" s="2" t="s">
        <v>93</v>
      </c>
      <c r="D29" s="2" t="s">
        <v>80</v>
      </c>
      <c r="E29" s="2" t="s">
        <v>87</v>
      </c>
      <c r="F29" s="2" t="s">
        <v>17</v>
      </c>
      <c r="G29" s="2">
        <v>2.0</v>
      </c>
      <c r="H29" s="3">
        <v>46244.0</v>
      </c>
      <c r="I29" s="3">
        <v>46245.0</v>
      </c>
      <c r="J29" s="2" t="s">
        <v>60</v>
      </c>
      <c r="K29" s="2" t="s">
        <v>60</v>
      </c>
      <c r="L29" s="4">
        <v>7750.0</v>
      </c>
    </row>
    <row r="30">
      <c r="A30" s="2" t="s">
        <v>23</v>
      </c>
      <c r="B30" s="2" t="s">
        <v>96</v>
      </c>
      <c r="C30" s="2" t="s">
        <v>96</v>
      </c>
      <c r="D30" s="2" t="s">
        <v>16</v>
      </c>
      <c r="E30" s="2" t="s">
        <v>87</v>
      </c>
      <c r="F30" s="2" t="s">
        <v>17</v>
      </c>
      <c r="G30" s="2">
        <v>3.0</v>
      </c>
      <c r="H30" s="3">
        <v>46246.0</v>
      </c>
      <c r="I30" s="3">
        <v>46249.0</v>
      </c>
      <c r="J30" s="2" t="s">
        <v>39</v>
      </c>
      <c r="K30" s="2" t="s">
        <v>39</v>
      </c>
      <c r="L30" s="4">
        <v>7750.0</v>
      </c>
    </row>
    <row r="31">
      <c r="A31" s="2" t="s">
        <v>19</v>
      </c>
      <c r="B31" s="2" t="s">
        <v>97</v>
      </c>
      <c r="C31" s="2" t="s">
        <v>97</v>
      </c>
      <c r="D31" s="2" t="s">
        <v>16</v>
      </c>
      <c r="E31" s="2" t="s">
        <v>17</v>
      </c>
      <c r="F31" s="2" t="s">
        <v>17</v>
      </c>
      <c r="G31" s="2">
        <v>5.0</v>
      </c>
      <c r="H31" s="3">
        <v>46237.0</v>
      </c>
      <c r="I31" s="3">
        <v>46239.0</v>
      </c>
      <c r="J31" s="2" t="s">
        <v>39</v>
      </c>
      <c r="K31" s="2" t="s">
        <v>39</v>
      </c>
      <c r="L31" s="4">
        <v>0.0</v>
      </c>
    </row>
    <row r="32">
      <c r="A32" s="2" t="s">
        <v>23</v>
      </c>
      <c r="B32" s="2" t="s">
        <v>99</v>
      </c>
      <c r="C32" s="2" t="s">
        <v>100</v>
      </c>
      <c r="D32" s="2" t="s">
        <v>16</v>
      </c>
      <c r="E32" s="2" t="s">
        <v>101</v>
      </c>
      <c r="F32" s="2" t="s">
        <v>17</v>
      </c>
      <c r="G32" s="2">
        <v>3.0</v>
      </c>
      <c r="H32" s="3">
        <v>46237.0</v>
      </c>
      <c r="I32" s="3">
        <v>46237.0</v>
      </c>
      <c r="J32" s="2" t="s">
        <v>26</v>
      </c>
      <c r="K32" s="2" t="s">
        <v>26</v>
      </c>
      <c r="L32" s="4">
        <v>2381.0</v>
      </c>
    </row>
    <row r="33">
      <c r="A33" s="2" t="s">
        <v>23</v>
      </c>
      <c r="B33" s="2" t="s">
        <v>102</v>
      </c>
      <c r="C33" s="2" t="s">
        <v>104</v>
      </c>
      <c r="D33" s="2" t="s">
        <v>16</v>
      </c>
      <c r="E33" s="2" t="s">
        <v>106</v>
      </c>
      <c r="F33" s="2" t="s">
        <v>17</v>
      </c>
      <c r="G33" s="2">
        <v>3.0</v>
      </c>
      <c r="H33" s="3">
        <v>46237.0</v>
      </c>
      <c r="I33" s="3">
        <v>46237.0</v>
      </c>
      <c r="J33" s="2" t="s">
        <v>26</v>
      </c>
      <c r="K33" s="2" t="s">
        <v>26</v>
      </c>
      <c r="L33" s="4">
        <v>7950.0</v>
      </c>
    </row>
    <row r="34">
      <c r="A34" s="2" t="s">
        <v>23</v>
      </c>
      <c r="B34" s="2" t="s">
        <v>107</v>
      </c>
      <c r="C34" s="2" t="s">
        <v>108</v>
      </c>
      <c r="D34" s="2" t="s">
        <v>16</v>
      </c>
      <c r="E34" s="2" t="s">
        <v>109</v>
      </c>
      <c r="F34" s="2" t="s">
        <v>17</v>
      </c>
      <c r="G34" s="2">
        <v>3.0</v>
      </c>
      <c r="H34" s="3">
        <v>46237.0</v>
      </c>
      <c r="I34" s="3">
        <v>46237.0</v>
      </c>
      <c r="J34" s="2" t="s">
        <v>26</v>
      </c>
      <c r="K34" s="2" t="s">
        <v>26</v>
      </c>
      <c r="L34" s="4">
        <v>1938.0</v>
      </c>
    </row>
    <row r="35">
      <c r="A35" s="2" t="s">
        <v>23</v>
      </c>
      <c r="B35" s="2" t="s">
        <v>112</v>
      </c>
      <c r="C35" s="2" t="s">
        <v>113</v>
      </c>
      <c r="D35" s="2" t="s">
        <v>16</v>
      </c>
      <c r="E35" s="2" t="s">
        <v>101</v>
      </c>
      <c r="F35" s="2" t="s">
        <v>17</v>
      </c>
      <c r="G35" s="2">
        <v>3.0</v>
      </c>
      <c r="H35" s="3">
        <v>46238.0</v>
      </c>
      <c r="I35" s="3">
        <v>46238.0</v>
      </c>
      <c r="J35" s="2" t="s">
        <v>26</v>
      </c>
      <c r="K35" s="2" t="s">
        <v>26</v>
      </c>
      <c r="L35" s="4">
        <v>2381.0</v>
      </c>
    </row>
    <row r="36">
      <c r="A36" s="2" t="s">
        <v>23</v>
      </c>
      <c r="B36" s="2" t="s">
        <v>116</v>
      </c>
      <c r="C36" s="2" t="s">
        <v>113</v>
      </c>
      <c r="D36" s="2" t="s">
        <v>16</v>
      </c>
      <c r="E36" s="2" t="s">
        <v>109</v>
      </c>
      <c r="F36" s="2" t="s">
        <v>17</v>
      </c>
      <c r="G36" s="2">
        <v>3.0</v>
      </c>
      <c r="H36" s="3">
        <v>46238.0</v>
      </c>
      <c r="I36" s="3">
        <v>46238.0</v>
      </c>
      <c r="J36" s="2" t="s">
        <v>26</v>
      </c>
      <c r="K36" s="2" t="s">
        <v>26</v>
      </c>
      <c r="L36" s="4">
        <v>1938.0</v>
      </c>
    </row>
    <row r="37">
      <c r="A37" s="2" t="s">
        <v>23</v>
      </c>
      <c r="B37" s="2" t="s">
        <v>119</v>
      </c>
      <c r="C37" s="2" t="s">
        <v>121</v>
      </c>
      <c r="D37" s="2" t="s">
        <v>16</v>
      </c>
      <c r="E37" s="2" t="s">
        <v>109</v>
      </c>
      <c r="F37" s="2" t="s">
        <v>17</v>
      </c>
      <c r="G37" s="2">
        <v>3.0</v>
      </c>
      <c r="H37" s="3">
        <v>46238.0</v>
      </c>
      <c r="I37" s="3">
        <v>46238.0</v>
      </c>
      <c r="J37" s="2" t="s">
        <v>26</v>
      </c>
      <c r="K37" s="2" t="s">
        <v>26</v>
      </c>
      <c r="L37" s="4">
        <v>1938.0</v>
      </c>
    </row>
    <row r="38">
      <c r="A38" s="2" t="s">
        <v>23</v>
      </c>
      <c r="B38" s="2" t="s">
        <v>122</v>
      </c>
      <c r="C38" s="2" t="s">
        <v>123</v>
      </c>
      <c r="D38" s="2" t="s">
        <v>16</v>
      </c>
      <c r="E38" s="2" t="s">
        <v>101</v>
      </c>
      <c r="F38" s="2" t="s">
        <v>17</v>
      </c>
      <c r="G38" s="2">
        <v>3.0</v>
      </c>
      <c r="H38" s="3">
        <v>46239.0</v>
      </c>
      <c r="I38" s="3">
        <v>46239.0</v>
      </c>
      <c r="J38" s="2" t="s">
        <v>26</v>
      </c>
      <c r="K38" s="2" t="s">
        <v>26</v>
      </c>
      <c r="L38" s="4">
        <v>2381.0</v>
      </c>
    </row>
    <row r="39">
      <c r="A39" s="2" t="s">
        <v>23</v>
      </c>
      <c r="B39" s="2" t="s">
        <v>124</v>
      </c>
      <c r="C39" s="2" t="s">
        <v>125</v>
      </c>
      <c r="D39" s="2" t="s">
        <v>16</v>
      </c>
      <c r="E39" s="2" t="s">
        <v>106</v>
      </c>
      <c r="F39" s="2" t="s">
        <v>17</v>
      </c>
      <c r="G39" s="2">
        <v>3.0</v>
      </c>
      <c r="H39" s="3">
        <v>46238.0</v>
      </c>
      <c r="I39" s="3">
        <v>46238.0</v>
      </c>
      <c r="J39" s="2" t="s">
        <v>26</v>
      </c>
      <c r="K39" s="2" t="s">
        <v>26</v>
      </c>
      <c r="L39" s="4">
        <v>7950.0</v>
      </c>
    </row>
    <row r="40">
      <c r="A40" s="2" t="s">
        <v>23</v>
      </c>
      <c r="B40" s="2" t="s">
        <v>126</v>
      </c>
      <c r="C40" s="2" t="s">
        <v>127</v>
      </c>
      <c r="D40" s="2" t="s">
        <v>16</v>
      </c>
      <c r="E40" s="2" t="s">
        <v>128</v>
      </c>
      <c r="F40" s="2" t="s">
        <v>17</v>
      </c>
      <c r="G40" s="2">
        <v>3.0</v>
      </c>
      <c r="H40" s="3">
        <v>46238.0</v>
      </c>
      <c r="I40" s="3">
        <v>46238.0</v>
      </c>
      <c r="J40" s="2" t="s">
        <v>26</v>
      </c>
      <c r="K40" s="2" t="s">
        <v>26</v>
      </c>
      <c r="L40" s="4">
        <v>2561.0</v>
      </c>
    </row>
    <row r="41">
      <c r="A41" s="2" t="s">
        <v>23</v>
      </c>
      <c r="B41" s="2" t="s">
        <v>130</v>
      </c>
      <c r="C41" s="2" t="s">
        <v>131</v>
      </c>
      <c r="D41" s="2" t="s">
        <v>16</v>
      </c>
      <c r="E41" s="2" t="s">
        <v>133</v>
      </c>
      <c r="F41" s="2" t="s">
        <v>17</v>
      </c>
      <c r="G41" s="2">
        <v>3.0</v>
      </c>
      <c r="H41" s="3">
        <v>46239.0</v>
      </c>
      <c r="I41" s="3">
        <v>46239.0</v>
      </c>
      <c r="J41" s="2" t="s">
        <v>26</v>
      </c>
      <c r="K41" s="2" t="s">
        <v>26</v>
      </c>
      <c r="L41" s="4">
        <v>1464.0</v>
      </c>
    </row>
    <row r="42">
      <c r="A42" s="2" t="s">
        <v>19</v>
      </c>
      <c r="B42" s="2" t="s">
        <v>134</v>
      </c>
      <c r="C42" s="2" t="s">
        <v>134</v>
      </c>
      <c r="D42" s="2" t="s">
        <v>16</v>
      </c>
      <c r="E42" s="2" t="s">
        <v>17</v>
      </c>
      <c r="F42" s="2" t="s">
        <v>17</v>
      </c>
      <c r="G42" s="2">
        <v>3.0</v>
      </c>
      <c r="H42" s="3">
        <v>46235.0</v>
      </c>
      <c r="I42" s="3">
        <v>46249.0</v>
      </c>
      <c r="J42" s="2" t="s">
        <v>18</v>
      </c>
      <c r="K42" s="2" t="s">
        <v>18</v>
      </c>
      <c r="L42" s="4">
        <v>0.0</v>
      </c>
    </row>
    <row r="43">
      <c r="A43" s="2" t="s">
        <v>23</v>
      </c>
      <c r="B43" s="2" t="s">
        <v>135</v>
      </c>
      <c r="C43" s="2" t="s">
        <v>136</v>
      </c>
      <c r="D43" s="2" t="s">
        <v>16</v>
      </c>
      <c r="E43" s="2" t="s">
        <v>21</v>
      </c>
      <c r="F43" s="2" t="s">
        <v>17</v>
      </c>
      <c r="G43" s="2">
        <v>5.0</v>
      </c>
      <c r="H43" s="3">
        <v>46235.0</v>
      </c>
      <c r="I43" s="3">
        <v>46249.0</v>
      </c>
      <c r="J43" s="2" t="s">
        <v>18</v>
      </c>
      <c r="K43" s="2" t="s">
        <v>18</v>
      </c>
      <c r="L43" s="4">
        <v>5150.0</v>
      </c>
    </row>
    <row r="44">
      <c r="A44" s="2" t="s">
        <v>23</v>
      </c>
      <c r="B44" s="2" t="s">
        <v>137</v>
      </c>
      <c r="C44" s="2" t="s">
        <v>138</v>
      </c>
      <c r="D44" s="2" t="s">
        <v>16</v>
      </c>
      <c r="E44" s="2" t="s">
        <v>25</v>
      </c>
      <c r="F44" s="2" t="s">
        <v>17</v>
      </c>
      <c r="G44" s="2">
        <v>5.0</v>
      </c>
      <c r="H44" s="3">
        <v>46235.0</v>
      </c>
      <c r="I44" s="3">
        <v>46240.0</v>
      </c>
      <c r="J44" s="2" t="s">
        <v>22</v>
      </c>
      <c r="K44" s="2" t="s">
        <v>22</v>
      </c>
      <c r="L44" s="4">
        <v>4417.0</v>
      </c>
    </row>
    <row r="45">
      <c r="A45" s="2" t="s">
        <v>23</v>
      </c>
      <c r="B45" s="2" t="s">
        <v>139</v>
      </c>
      <c r="C45" s="2" t="s">
        <v>140</v>
      </c>
      <c r="D45" s="2" t="s">
        <v>16</v>
      </c>
      <c r="E45" s="2" t="s">
        <v>101</v>
      </c>
      <c r="F45" s="2" t="s">
        <v>17</v>
      </c>
      <c r="G45" s="2">
        <v>5.0</v>
      </c>
      <c r="H45" s="3">
        <v>46235.0</v>
      </c>
      <c r="I45" s="3">
        <v>46238.0</v>
      </c>
      <c r="J45" s="2" t="s">
        <v>60</v>
      </c>
      <c r="K45" s="2" t="s">
        <v>60</v>
      </c>
      <c r="L45" s="4">
        <v>2381.0</v>
      </c>
    </row>
    <row r="46">
      <c r="A46" s="2" t="s">
        <v>19</v>
      </c>
      <c r="B46" s="2" t="s">
        <v>142</v>
      </c>
      <c r="C46" s="2" t="s">
        <v>142</v>
      </c>
      <c r="D46" s="2" t="s">
        <v>80</v>
      </c>
      <c r="E46" s="2" t="s">
        <v>17</v>
      </c>
      <c r="F46" s="2" t="s">
        <v>17</v>
      </c>
      <c r="G46" s="2">
        <v>3.0</v>
      </c>
      <c r="H46" s="3">
        <v>46235.0</v>
      </c>
      <c r="I46" s="3">
        <v>46249.0</v>
      </c>
      <c r="J46" s="2" t="s">
        <v>18</v>
      </c>
      <c r="K46" s="2" t="s">
        <v>18</v>
      </c>
      <c r="L46" s="4">
        <v>0.0</v>
      </c>
    </row>
    <row r="47">
      <c r="A47" s="2" t="s">
        <v>19</v>
      </c>
      <c r="B47" s="2" t="s">
        <v>52</v>
      </c>
      <c r="C47" s="2" t="s">
        <v>144</v>
      </c>
      <c r="D47" s="2" t="s">
        <v>16</v>
      </c>
      <c r="E47" s="2" t="s">
        <v>145</v>
      </c>
      <c r="F47" s="2" t="s">
        <v>17</v>
      </c>
      <c r="G47" s="2">
        <v>8.0</v>
      </c>
      <c r="H47" s="3">
        <v>46235.0</v>
      </c>
      <c r="I47" s="3">
        <v>46249.0</v>
      </c>
      <c r="J47" s="2" t="s">
        <v>18</v>
      </c>
      <c r="K47" s="2" t="s">
        <v>18</v>
      </c>
      <c r="L47" s="4">
        <v>0.0</v>
      </c>
    </row>
    <row r="48">
      <c r="A48" s="2" t="s">
        <v>19</v>
      </c>
      <c r="B48" s="2" t="s">
        <v>20</v>
      </c>
      <c r="C48" s="2" t="s">
        <v>20</v>
      </c>
      <c r="D48" s="2" t="s">
        <v>16</v>
      </c>
      <c r="E48" s="2" t="s">
        <v>21</v>
      </c>
      <c r="F48" s="2" t="s">
        <v>17</v>
      </c>
      <c r="G48" s="2">
        <v>5.0</v>
      </c>
      <c r="H48" s="3">
        <v>46235.0</v>
      </c>
      <c r="I48" s="3">
        <v>46240.0</v>
      </c>
      <c r="J48" s="2" t="s">
        <v>22</v>
      </c>
      <c r="K48" s="2" t="s">
        <v>22</v>
      </c>
      <c r="L48" s="4">
        <v>0.0</v>
      </c>
    </row>
    <row r="49">
      <c r="A49" s="2" t="s">
        <v>23</v>
      </c>
      <c r="B49" s="2" t="s">
        <v>147</v>
      </c>
      <c r="C49" s="2" t="s">
        <v>147</v>
      </c>
      <c r="D49" s="2" t="s">
        <v>16</v>
      </c>
      <c r="E49" s="2" t="s">
        <v>21</v>
      </c>
      <c r="F49" s="2" t="s">
        <v>17</v>
      </c>
      <c r="G49" s="2">
        <v>3.0</v>
      </c>
      <c r="H49" s="3">
        <v>46235.0</v>
      </c>
      <c r="I49" s="3">
        <v>46240.0</v>
      </c>
      <c r="J49" s="2" t="s">
        <v>22</v>
      </c>
      <c r="K49" s="2" t="s">
        <v>22</v>
      </c>
      <c r="L49" s="4">
        <v>5150.0</v>
      </c>
    </row>
    <row r="50">
      <c r="A50" s="2" t="s">
        <v>23</v>
      </c>
      <c r="B50" s="2" t="s">
        <v>147</v>
      </c>
      <c r="C50" s="2" t="s">
        <v>147</v>
      </c>
      <c r="D50" s="2" t="s">
        <v>16</v>
      </c>
      <c r="E50" s="2" t="s">
        <v>25</v>
      </c>
      <c r="F50" s="2" t="s">
        <v>17</v>
      </c>
      <c r="G50" s="2">
        <v>3.0</v>
      </c>
      <c r="H50" s="3">
        <v>46235.0</v>
      </c>
      <c r="I50" s="3">
        <v>46240.0</v>
      </c>
      <c r="J50" s="2" t="s">
        <v>22</v>
      </c>
      <c r="K50" s="2" t="s">
        <v>22</v>
      </c>
      <c r="L50" s="4">
        <v>4417.0</v>
      </c>
    </row>
    <row r="51">
      <c r="A51" s="2" t="s">
        <v>19</v>
      </c>
      <c r="B51" s="2" t="s">
        <v>150</v>
      </c>
      <c r="C51" s="2" t="s">
        <v>150</v>
      </c>
      <c r="D51" s="2" t="s">
        <v>16</v>
      </c>
      <c r="E51" s="2" t="s">
        <v>21</v>
      </c>
      <c r="F51" s="2" t="s">
        <v>17</v>
      </c>
      <c r="G51" s="2">
        <v>5.0</v>
      </c>
      <c r="H51" s="3">
        <v>46235.0</v>
      </c>
      <c r="I51" s="3">
        <v>46240.0</v>
      </c>
      <c r="J51" s="2" t="s">
        <v>22</v>
      </c>
      <c r="K51" s="2" t="s">
        <v>22</v>
      </c>
      <c r="L51" s="4">
        <v>0.0</v>
      </c>
    </row>
    <row r="52">
      <c r="A52" s="2" t="s">
        <v>23</v>
      </c>
      <c r="B52" s="2" t="s">
        <v>151</v>
      </c>
      <c r="C52" s="2" t="s">
        <v>151</v>
      </c>
      <c r="D52" s="2" t="s">
        <v>16</v>
      </c>
      <c r="E52" s="2" t="s">
        <v>21</v>
      </c>
      <c r="F52" s="2" t="s">
        <v>17</v>
      </c>
      <c r="G52" s="2">
        <v>3.0</v>
      </c>
      <c r="H52" s="3">
        <v>46235.0</v>
      </c>
      <c r="I52" s="3">
        <v>46240.0</v>
      </c>
      <c r="J52" s="2" t="s">
        <v>22</v>
      </c>
      <c r="K52" s="2" t="s">
        <v>22</v>
      </c>
      <c r="L52" s="4">
        <v>5150.0</v>
      </c>
    </row>
    <row r="53">
      <c r="A53" s="2" t="s">
        <v>23</v>
      </c>
      <c r="B53" s="2" t="s">
        <v>151</v>
      </c>
      <c r="C53" s="2" t="s">
        <v>151</v>
      </c>
      <c r="D53" s="2" t="s">
        <v>16</v>
      </c>
      <c r="E53" s="2" t="s">
        <v>25</v>
      </c>
      <c r="F53" s="2" t="s">
        <v>17</v>
      </c>
      <c r="G53" s="2">
        <v>3.0</v>
      </c>
      <c r="H53" s="3">
        <v>46235.0</v>
      </c>
      <c r="I53" s="3">
        <v>46240.0</v>
      </c>
      <c r="J53" s="2" t="s">
        <v>22</v>
      </c>
      <c r="K53" s="2" t="s">
        <v>22</v>
      </c>
      <c r="L53" s="4">
        <v>4417.0</v>
      </c>
    </row>
    <row r="54">
      <c r="A54" s="2" t="s">
        <v>19</v>
      </c>
      <c r="B54" s="2" t="s">
        <v>152</v>
      </c>
      <c r="C54" s="2" t="s">
        <v>152</v>
      </c>
      <c r="D54" s="2" t="s">
        <v>16</v>
      </c>
      <c r="E54" s="2" t="s">
        <v>101</v>
      </c>
      <c r="F54" s="2" t="s">
        <v>17</v>
      </c>
      <c r="G54" s="2">
        <v>5.0</v>
      </c>
      <c r="H54" s="3">
        <v>46235.0</v>
      </c>
      <c r="I54" s="3">
        <v>46249.0</v>
      </c>
      <c r="J54" s="2" t="s">
        <v>18</v>
      </c>
      <c r="K54" s="2" t="s">
        <v>18</v>
      </c>
      <c r="L54" s="4">
        <v>0.0</v>
      </c>
    </row>
    <row r="55">
      <c r="A55" s="2" t="s">
        <v>23</v>
      </c>
      <c r="B55" s="2" t="s">
        <v>153</v>
      </c>
      <c r="C55" s="2" t="s">
        <v>153</v>
      </c>
      <c r="D55" s="2" t="s">
        <v>16</v>
      </c>
      <c r="E55" s="2" t="s">
        <v>101</v>
      </c>
      <c r="F55" s="2" t="s">
        <v>17</v>
      </c>
      <c r="G55" s="2">
        <v>3.0</v>
      </c>
      <c r="H55" s="3">
        <v>46235.0</v>
      </c>
      <c r="I55" s="3">
        <v>46240.0</v>
      </c>
      <c r="J55" s="2" t="s">
        <v>22</v>
      </c>
      <c r="K55" s="2" t="s">
        <v>22</v>
      </c>
      <c r="L55" s="4">
        <v>2381.0</v>
      </c>
    </row>
    <row r="56">
      <c r="A56" s="2" t="s">
        <v>23</v>
      </c>
      <c r="B56" s="2" t="s">
        <v>156</v>
      </c>
      <c r="C56" s="2" t="s">
        <v>156</v>
      </c>
      <c r="D56" s="2" t="s">
        <v>16</v>
      </c>
      <c r="E56" s="2" t="s">
        <v>101</v>
      </c>
      <c r="F56" s="2" t="s">
        <v>17</v>
      </c>
      <c r="G56" s="2">
        <v>2.0</v>
      </c>
      <c r="H56" s="3">
        <v>46247.0</v>
      </c>
      <c r="I56" s="3">
        <v>46249.0</v>
      </c>
      <c r="J56" s="2" t="s">
        <v>60</v>
      </c>
      <c r="K56" s="2" t="s">
        <v>60</v>
      </c>
      <c r="L56" s="4">
        <v>2381.0</v>
      </c>
    </row>
    <row r="57">
      <c r="A57" s="2" t="s">
        <v>19</v>
      </c>
      <c r="B57" s="2" t="s">
        <v>52</v>
      </c>
      <c r="C57" s="2" t="s">
        <v>52</v>
      </c>
      <c r="D57" s="2" t="s">
        <v>80</v>
      </c>
      <c r="E57" s="2" t="s">
        <v>145</v>
      </c>
      <c r="F57" s="2" t="s">
        <v>17</v>
      </c>
      <c r="G57" s="2">
        <v>8.0</v>
      </c>
      <c r="H57" s="3">
        <v>46235.0</v>
      </c>
      <c r="I57" s="3">
        <v>46249.0</v>
      </c>
      <c r="J57" s="2" t="s">
        <v>18</v>
      </c>
      <c r="K57" s="2" t="s">
        <v>18</v>
      </c>
      <c r="L57" s="4">
        <v>0.0</v>
      </c>
    </row>
    <row r="58">
      <c r="A58" s="2" t="s">
        <v>23</v>
      </c>
      <c r="B58" s="2" t="s">
        <v>157</v>
      </c>
      <c r="C58" s="2" t="s">
        <v>157</v>
      </c>
      <c r="D58" s="2" t="s">
        <v>80</v>
      </c>
      <c r="E58" s="2" t="s">
        <v>145</v>
      </c>
      <c r="F58" s="2" t="s">
        <v>17</v>
      </c>
      <c r="G58" s="2">
        <v>3.0</v>
      </c>
      <c r="H58" s="3">
        <v>46235.0</v>
      </c>
      <c r="I58" s="3">
        <v>46240.0</v>
      </c>
      <c r="J58" s="2" t="s">
        <v>22</v>
      </c>
      <c r="K58" s="2" t="s">
        <v>22</v>
      </c>
      <c r="L58" s="4">
        <v>4614.0</v>
      </c>
    </row>
    <row r="59">
      <c r="A59" s="2" t="s">
        <v>23</v>
      </c>
      <c r="B59" s="2" t="s">
        <v>158</v>
      </c>
      <c r="C59" s="2" t="s">
        <v>158</v>
      </c>
      <c r="D59" s="2" t="s">
        <v>80</v>
      </c>
      <c r="E59" s="2" t="s">
        <v>101</v>
      </c>
      <c r="F59" s="2" t="s">
        <v>17</v>
      </c>
      <c r="G59" s="2">
        <v>3.0</v>
      </c>
      <c r="H59" s="3">
        <v>46235.0</v>
      </c>
      <c r="I59" s="3">
        <v>46240.0</v>
      </c>
      <c r="J59" s="2" t="s">
        <v>22</v>
      </c>
      <c r="K59" s="2" t="s">
        <v>22</v>
      </c>
      <c r="L59" s="4">
        <v>2381.0</v>
      </c>
    </row>
    <row r="60">
      <c r="A60" s="2" t="s">
        <v>23</v>
      </c>
      <c r="B60" s="2" t="s">
        <v>159</v>
      </c>
      <c r="C60" s="2" t="s">
        <v>159</v>
      </c>
      <c r="D60" s="2" t="s">
        <v>80</v>
      </c>
      <c r="E60" s="2" t="s">
        <v>133</v>
      </c>
      <c r="F60" s="2" t="s">
        <v>17</v>
      </c>
      <c r="G60" s="2">
        <v>3.0</v>
      </c>
      <c r="H60" s="3">
        <v>46235.0</v>
      </c>
      <c r="I60" s="3">
        <v>46240.0</v>
      </c>
      <c r="J60" s="2" t="s">
        <v>22</v>
      </c>
      <c r="K60" s="2" t="s">
        <v>22</v>
      </c>
      <c r="L60" s="4">
        <v>1464.0</v>
      </c>
    </row>
    <row r="61">
      <c r="A61" s="2" t="s">
        <v>23</v>
      </c>
      <c r="B61" s="2" t="s">
        <v>162</v>
      </c>
      <c r="C61" s="2" t="s">
        <v>162</v>
      </c>
      <c r="D61" s="2" t="s">
        <v>80</v>
      </c>
      <c r="E61" s="2" t="s">
        <v>145</v>
      </c>
      <c r="F61" s="2" t="s">
        <v>17</v>
      </c>
      <c r="G61" s="2">
        <v>3.0</v>
      </c>
      <c r="H61" s="3">
        <v>46241.0</v>
      </c>
      <c r="I61" s="3">
        <v>46243.0</v>
      </c>
      <c r="J61" s="2" t="s">
        <v>26</v>
      </c>
      <c r="K61" s="2" t="s">
        <v>26</v>
      </c>
      <c r="L61" s="4">
        <v>4614.0</v>
      </c>
    </row>
    <row r="62">
      <c r="A62" s="2" t="s">
        <v>23</v>
      </c>
      <c r="B62" s="2" t="s">
        <v>164</v>
      </c>
      <c r="C62" s="2" t="s">
        <v>164</v>
      </c>
      <c r="D62" s="2" t="s">
        <v>80</v>
      </c>
      <c r="E62" s="2" t="s">
        <v>145</v>
      </c>
      <c r="F62" s="2" t="s">
        <v>17</v>
      </c>
      <c r="G62" s="2">
        <v>1.0</v>
      </c>
      <c r="H62" s="3">
        <v>46244.0</v>
      </c>
      <c r="I62" s="3">
        <v>46246.0</v>
      </c>
      <c r="J62" s="2" t="s">
        <v>39</v>
      </c>
      <c r="K62" s="2" t="s">
        <v>39</v>
      </c>
      <c r="L62" s="4">
        <v>4614.0</v>
      </c>
    </row>
    <row r="63">
      <c r="A63" s="2" t="s">
        <v>23</v>
      </c>
      <c r="B63" s="2" t="s">
        <v>165</v>
      </c>
      <c r="C63" s="2" t="s">
        <v>165</v>
      </c>
      <c r="D63" s="2" t="s">
        <v>80</v>
      </c>
      <c r="E63" s="2" t="s">
        <v>101</v>
      </c>
      <c r="F63" s="2" t="s">
        <v>17</v>
      </c>
      <c r="G63" s="2">
        <v>3.0</v>
      </c>
      <c r="H63" s="3">
        <v>46241.0</v>
      </c>
      <c r="I63" s="3">
        <v>46243.0</v>
      </c>
      <c r="J63" s="2" t="s">
        <v>26</v>
      </c>
      <c r="K63" s="2" t="s">
        <v>26</v>
      </c>
      <c r="L63" s="4">
        <v>2381.0</v>
      </c>
    </row>
    <row r="64">
      <c r="A64" s="2" t="s">
        <v>23</v>
      </c>
      <c r="B64" s="2" t="s">
        <v>166</v>
      </c>
      <c r="C64" s="2" t="s">
        <v>166</v>
      </c>
      <c r="D64" s="2" t="s">
        <v>80</v>
      </c>
      <c r="E64" s="2" t="s">
        <v>101</v>
      </c>
      <c r="F64" s="2" t="s">
        <v>17</v>
      </c>
      <c r="G64" s="2">
        <v>1.0</v>
      </c>
      <c r="H64" s="3">
        <v>46244.0</v>
      </c>
      <c r="I64" s="3">
        <v>46246.0</v>
      </c>
      <c r="J64" s="2" t="s">
        <v>39</v>
      </c>
      <c r="K64" s="2" t="s">
        <v>39</v>
      </c>
      <c r="L64" s="4">
        <v>2381.0</v>
      </c>
    </row>
    <row r="65">
      <c r="A65" s="2" t="s">
        <v>23</v>
      </c>
      <c r="B65" s="2" t="s">
        <v>167</v>
      </c>
      <c r="C65" s="2" t="s">
        <v>167</v>
      </c>
      <c r="D65" s="2" t="s">
        <v>80</v>
      </c>
      <c r="E65" s="2" t="s">
        <v>133</v>
      </c>
      <c r="F65" s="2" t="s">
        <v>17</v>
      </c>
      <c r="G65" s="2">
        <v>3.0</v>
      </c>
      <c r="H65" s="3">
        <v>46241.0</v>
      </c>
      <c r="I65" s="3">
        <v>46243.0</v>
      </c>
      <c r="J65" s="2" t="s">
        <v>26</v>
      </c>
      <c r="K65" s="2" t="s">
        <v>26</v>
      </c>
      <c r="L65" s="4">
        <v>1464.0</v>
      </c>
    </row>
    <row r="66">
      <c r="A66" s="2" t="s">
        <v>23</v>
      </c>
      <c r="B66" s="2" t="s">
        <v>168</v>
      </c>
      <c r="C66" s="2" t="s">
        <v>168</v>
      </c>
      <c r="D66" s="2" t="s">
        <v>80</v>
      </c>
      <c r="E66" s="2" t="s">
        <v>133</v>
      </c>
      <c r="F66" s="2" t="s">
        <v>17</v>
      </c>
      <c r="G66" s="2">
        <v>1.0</v>
      </c>
      <c r="H66" s="3">
        <v>46244.0</v>
      </c>
      <c r="I66" s="3">
        <v>46246.0</v>
      </c>
      <c r="J66" s="2" t="s">
        <v>39</v>
      </c>
      <c r="K66" s="2" t="s">
        <v>39</v>
      </c>
      <c r="L66" s="4">
        <v>1464.0</v>
      </c>
    </row>
    <row r="67">
      <c r="A67" s="2" t="s">
        <v>23</v>
      </c>
      <c r="B67" s="2" t="s">
        <v>171</v>
      </c>
      <c r="C67" s="2" t="s">
        <v>171</v>
      </c>
      <c r="D67" s="2" t="s">
        <v>80</v>
      </c>
      <c r="E67" s="2" t="s">
        <v>133</v>
      </c>
      <c r="F67" s="2" t="s">
        <v>172</v>
      </c>
      <c r="G67" s="2">
        <v>2.0</v>
      </c>
      <c r="H67" s="3">
        <v>46240.0</v>
      </c>
      <c r="I67" s="3">
        <v>46241.0</v>
      </c>
      <c r="J67" s="2" t="s">
        <v>60</v>
      </c>
      <c r="K67" s="2" t="s">
        <v>60</v>
      </c>
      <c r="L67" s="4">
        <v>1464.0</v>
      </c>
    </row>
    <row r="68">
      <c r="A68" s="2" t="s">
        <v>23</v>
      </c>
      <c r="B68" s="2" t="s">
        <v>173</v>
      </c>
      <c r="C68" s="2" t="s">
        <v>173</v>
      </c>
      <c r="D68" s="2" t="s">
        <v>80</v>
      </c>
      <c r="E68" s="2" t="s">
        <v>145</v>
      </c>
      <c r="F68" s="2" t="s">
        <v>17</v>
      </c>
      <c r="G68" s="2">
        <v>2.0</v>
      </c>
      <c r="H68" s="3">
        <v>46247.0</v>
      </c>
      <c r="I68" s="3">
        <v>46249.0</v>
      </c>
      <c r="J68" s="2" t="s">
        <v>60</v>
      </c>
      <c r="K68" s="2" t="s">
        <v>60</v>
      </c>
      <c r="L68" s="4">
        <v>4614.0</v>
      </c>
    </row>
    <row r="69">
      <c r="A69" s="2" t="s">
        <v>19</v>
      </c>
      <c r="B69" s="2" t="s">
        <v>62</v>
      </c>
      <c r="C69" s="2" t="s">
        <v>62</v>
      </c>
      <c r="D69" s="2" t="s">
        <v>80</v>
      </c>
      <c r="E69" s="2" t="s">
        <v>109</v>
      </c>
      <c r="F69" s="2" t="s">
        <v>17</v>
      </c>
      <c r="G69" s="2">
        <v>5.0</v>
      </c>
      <c r="H69" s="3">
        <v>46235.0</v>
      </c>
      <c r="I69" s="3">
        <v>46249.0</v>
      </c>
      <c r="J69" s="2" t="s">
        <v>18</v>
      </c>
      <c r="K69" s="2" t="s">
        <v>18</v>
      </c>
      <c r="L69" s="4">
        <v>0.0</v>
      </c>
    </row>
    <row r="70">
      <c r="A70" s="2" t="s">
        <v>23</v>
      </c>
      <c r="B70" s="2" t="s">
        <v>174</v>
      </c>
      <c r="C70" s="2" t="s">
        <v>174</v>
      </c>
      <c r="D70" s="2" t="s">
        <v>80</v>
      </c>
      <c r="E70" s="2" t="s">
        <v>109</v>
      </c>
      <c r="F70" s="2" t="s">
        <v>17</v>
      </c>
      <c r="G70" s="2">
        <v>3.0</v>
      </c>
      <c r="H70" s="3">
        <v>46235.0</v>
      </c>
      <c r="I70" s="3">
        <v>46240.0</v>
      </c>
      <c r="J70" s="2" t="s">
        <v>22</v>
      </c>
      <c r="K70" s="2" t="s">
        <v>22</v>
      </c>
      <c r="L70" s="4">
        <v>1938.0</v>
      </c>
    </row>
    <row r="71">
      <c r="A71" s="2" t="s">
        <v>23</v>
      </c>
      <c r="B71" s="2" t="s">
        <v>175</v>
      </c>
      <c r="C71" s="2" t="s">
        <v>175</v>
      </c>
      <c r="D71" s="2" t="s">
        <v>80</v>
      </c>
      <c r="E71" s="2" t="s">
        <v>176</v>
      </c>
      <c r="F71" s="2" t="s">
        <v>17</v>
      </c>
      <c r="G71" s="2">
        <v>3.0</v>
      </c>
      <c r="H71" s="3">
        <v>46235.0</v>
      </c>
      <c r="I71" s="3">
        <v>46240.0</v>
      </c>
      <c r="J71" s="2" t="s">
        <v>22</v>
      </c>
      <c r="K71" s="2" t="s">
        <v>22</v>
      </c>
      <c r="L71" s="4">
        <v>2149.0</v>
      </c>
    </row>
    <row r="72">
      <c r="A72" s="2" t="s">
        <v>23</v>
      </c>
      <c r="B72" s="2" t="s">
        <v>179</v>
      </c>
      <c r="C72" s="2" t="s">
        <v>179</v>
      </c>
      <c r="D72" s="2" t="s">
        <v>80</v>
      </c>
      <c r="E72" s="2" t="s">
        <v>133</v>
      </c>
      <c r="F72" s="2" t="s">
        <v>17</v>
      </c>
      <c r="G72" s="2">
        <v>3.0</v>
      </c>
      <c r="H72" s="3">
        <v>46235.0</v>
      </c>
      <c r="I72" s="3">
        <v>46240.0</v>
      </c>
      <c r="J72" s="2" t="s">
        <v>22</v>
      </c>
      <c r="K72" s="2" t="s">
        <v>22</v>
      </c>
      <c r="L72" s="4">
        <v>1464.0</v>
      </c>
    </row>
    <row r="73">
      <c r="A73" s="2" t="s">
        <v>23</v>
      </c>
      <c r="B73" s="2" t="s">
        <v>180</v>
      </c>
      <c r="C73" s="2" t="s">
        <v>180</v>
      </c>
      <c r="D73" s="2" t="s">
        <v>80</v>
      </c>
      <c r="E73" s="2" t="s">
        <v>109</v>
      </c>
      <c r="F73" s="2" t="s">
        <v>17</v>
      </c>
      <c r="G73" s="2">
        <v>3.0</v>
      </c>
      <c r="H73" s="3">
        <v>46241.0</v>
      </c>
      <c r="I73" s="3">
        <v>46243.0</v>
      </c>
      <c r="J73" s="2" t="s">
        <v>26</v>
      </c>
      <c r="K73" s="2" t="s">
        <v>26</v>
      </c>
      <c r="L73" s="4">
        <v>1938.0</v>
      </c>
    </row>
    <row r="74">
      <c r="A74" s="2" t="s">
        <v>23</v>
      </c>
      <c r="B74" s="2" t="s">
        <v>182</v>
      </c>
      <c r="C74" s="2" t="s">
        <v>182</v>
      </c>
      <c r="D74" s="2" t="s">
        <v>80</v>
      </c>
      <c r="E74" s="2" t="s">
        <v>109</v>
      </c>
      <c r="F74" s="2" t="s">
        <v>17</v>
      </c>
      <c r="G74" s="2">
        <v>1.0</v>
      </c>
      <c r="H74" s="3">
        <v>46244.0</v>
      </c>
      <c r="I74" s="3">
        <v>46246.0</v>
      </c>
      <c r="J74" s="2" t="s">
        <v>39</v>
      </c>
      <c r="K74" s="2" t="s">
        <v>39</v>
      </c>
      <c r="L74" s="4">
        <v>1938.0</v>
      </c>
    </row>
    <row r="75">
      <c r="A75" s="2" t="s">
        <v>23</v>
      </c>
      <c r="B75" s="2" t="s">
        <v>185</v>
      </c>
      <c r="C75" s="2" t="s">
        <v>185</v>
      </c>
      <c r="D75" s="2" t="s">
        <v>80</v>
      </c>
      <c r="E75" s="2" t="s">
        <v>176</v>
      </c>
      <c r="F75" s="2" t="s">
        <v>17</v>
      </c>
      <c r="G75" s="2">
        <v>3.0</v>
      </c>
      <c r="H75" s="3">
        <v>46241.0</v>
      </c>
      <c r="I75" s="3">
        <v>46243.0</v>
      </c>
      <c r="J75" s="2" t="s">
        <v>26</v>
      </c>
      <c r="K75" s="2" t="s">
        <v>26</v>
      </c>
      <c r="L75" s="4">
        <v>2149.0</v>
      </c>
    </row>
    <row r="76">
      <c r="A76" s="2" t="s">
        <v>23</v>
      </c>
      <c r="B76" s="2" t="s">
        <v>186</v>
      </c>
      <c r="C76" s="2" t="s">
        <v>186</v>
      </c>
      <c r="D76" s="2" t="s">
        <v>80</v>
      </c>
      <c r="E76" s="2" t="s">
        <v>176</v>
      </c>
      <c r="F76" s="2" t="s">
        <v>17</v>
      </c>
      <c r="G76" s="2">
        <v>1.0</v>
      </c>
      <c r="H76" s="3">
        <v>46244.0</v>
      </c>
      <c r="I76" s="3">
        <v>46246.0</v>
      </c>
      <c r="J76" s="2" t="s">
        <v>39</v>
      </c>
      <c r="K76" s="2" t="s">
        <v>39</v>
      </c>
      <c r="L76" s="4">
        <v>2149.0</v>
      </c>
    </row>
    <row r="77">
      <c r="A77" s="2" t="s">
        <v>23</v>
      </c>
      <c r="B77" s="2" t="s">
        <v>187</v>
      </c>
      <c r="C77" s="2" t="s">
        <v>187</v>
      </c>
      <c r="D77" s="2" t="s">
        <v>80</v>
      </c>
      <c r="E77" s="2" t="s">
        <v>133</v>
      </c>
      <c r="F77" s="2" t="s">
        <v>17</v>
      </c>
      <c r="G77" s="2">
        <v>3.0</v>
      </c>
      <c r="H77" s="3">
        <v>46241.0</v>
      </c>
      <c r="I77" s="3">
        <v>46243.0</v>
      </c>
      <c r="J77" s="2" t="s">
        <v>26</v>
      </c>
      <c r="K77" s="2" t="s">
        <v>26</v>
      </c>
      <c r="L77" s="4">
        <v>1464.0</v>
      </c>
    </row>
    <row r="78">
      <c r="A78" s="2" t="s">
        <v>23</v>
      </c>
      <c r="B78" s="2" t="s">
        <v>189</v>
      </c>
      <c r="C78" s="2" t="s">
        <v>189</v>
      </c>
      <c r="D78" s="2" t="s">
        <v>80</v>
      </c>
      <c r="E78" s="2" t="s">
        <v>133</v>
      </c>
      <c r="F78" s="2" t="s">
        <v>17</v>
      </c>
      <c r="G78" s="2">
        <v>1.0</v>
      </c>
      <c r="H78" s="3">
        <v>46244.0</v>
      </c>
      <c r="I78" s="3">
        <v>46246.0</v>
      </c>
      <c r="J78" s="2" t="s">
        <v>39</v>
      </c>
      <c r="K78" s="2" t="s">
        <v>39</v>
      </c>
      <c r="L78" s="4">
        <v>1464.0</v>
      </c>
    </row>
    <row r="79">
      <c r="A79" s="2" t="s">
        <v>23</v>
      </c>
      <c r="B79" s="2" t="s">
        <v>191</v>
      </c>
      <c r="C79" s="2" t="s">
        <v>191</v>
      </c>
      <c r="D79" s="2" t="s">
        <v>80</v>
      </c>
      <c r="E79" s="2" t="s">
        <v>133</v>
      </c>
      <c r="F79" s="2" t="s">
        <v>17</v>
      </c>
      <c r="G79" s="2">
        <v>2.0</v>
      </c>
      <c r="H79" s="3">
        <v>46244.0</v>
      </c>
      <c r="I79" s="3">
        <v>46245.0</v>
      </c>
      <c r="J79" s="2" t="s">
        <v>60</v>
      </c>
      <c r="K79" s="2" t="s">
        <v>60</v>
      </c>
      <c r="L79" s="4">
        <v>1464.0</v>
      </c>
    </row>
    <row r="80">
      <c r="A80" s="2" t="s">
        <v>23</v>
      </c>
      <c r="B80" s="2" t="s">
        <v>192</v>
      </c>
      <c r="C80" s="2" t="s">
        <v>192</v>
      </c>
      <c r="D80" s="2" t="s">
        <v>80</v>
      </c>
      <c r="E80" s="2" t="s">
        <v>176</v>
      </c>
      <c r="F80" s="2" t="s">
        <v>17</v>
      </c>
      <c r="G80" s="2">
        <v>2.0</v>
      </c>
      <c r="H80" s="3">
        <v>46247.0</v>
      </c>
      <c r="I80" s="3">
        <v>46249.0</v>
      </c>
      <c r="J80" s="2" t="s">
        <v>60</v>
      </c>
      <c r="K80" s="2" t="s">
        <v>60</v>
      </c>
      <c r="L80" s="4">
        <v>2149.0</v>
      </c>
    </row>
    <row r="81">
      <c r="A81" s="2" t="s">
        <v>19</v>
      </c>
      <c r="B81" s="2" t="s">
        <v>68</v>
      </c>
      <c r="C81" s="2" t="s">
        <v>68</v>
      </c>
      <c r="D81" s="2" t="s">
        <v>80</v>
      </c>
      <c r="E81" s="2" t="s">
        <v>109</v>
      </c>
      <c r="F81" s="2" t="s">
        <v>17</v>
      </c>
      <c r="G81" s="2">
        <v>5.0</v>
      </c>
      <c r="H81" s="3">
        <v>46235.0</v>
      </c>
      <c r="I81" s="3">
        <v>46249.0</v>
      </c>
      <c r="J81" s="2" t="s">
        <v>18</v>
      </c>
      <c r="K81" s="2" t="s">
        <v>18</v>
      </c>
      <c r="L81" s="4">
        <v>0.0</v>
      </c>
    </row>
    <row r="82">
      <c r="A82" s="2" t="s">
        <v>23</v>
      </c>
      <c r="B82" s="2" t="s">
        <v>193</v>
      </c>
      <c r="C82" s="2" t="s">
        <v>193</v>
      </c>
      <c r="D82" s="2" t="s">
        <v>80</v>
      </c>
      <c r="E82" s="2" t="s">
        <v>109</v>
      </c>
      <c r="F82" s="2" t="s">
        <v>17</v>
      </c>
      <c r="G82" s="2">
        <v>3.0</v>
      </c>
      <c r="H82" s="3">
        <v>46235.0</v>
      </c>
      <c r="I82" s="3">
        <v>46240.0</v>
      </c>
      <c r="J82" s="2" t="s">
        <v>22</v>
      </c>
      <c r="K82" s="2" t="s">
        <v>22</v>
      </c>
      <c r="L82" s="4">
        <v>1938.0</v>
      </c>
    </row>
    <row r="83">
      <c r="A83" s="2" t="s">
        <v>23</v>
      </c>
      <c r="B83" s="2" t="s">
        <v>196</v>
      </c>
      <c r="C83" s="2" t="s">
        <v>196</v>
      </c>
      <c r="D83" s="2" t="s">
        <v>80</v>
      </c>
      <c r="E83" s="2" t="s">
        <v>176</v>
      </c>
      <c r="F83" s="2" t="s">
        <v>17</v>
      </c>
      <c r="G83" s="2">
        <v>3.0</v>
      </c>
      <c r="H83" s="3">
        <v>46235.0</v>
      </c>
      <c r="I83" s="3">
        <v>46240.0</v>
      </c>
      <c r="J83" s="2" t="s">
        <v>22</v>
      </c>
      <c r="K83" s="2" t="s">
        <v>22</v>
      </c>
      <c r="L83" s="4">
        <v>2149.0</v>
      </c>
    </row>
    <row r="84">
      <c r="A84" s="2" t="s">
        <v>23</v>
      </c>
      <c r="B84" s="2" t="s">
        <v>197</v>
      </c>
      <c r="C84" s="2" t="s">
        <v>197</v>
      </c>
      <c r="D84" s="2" t="s">
        <v>80</v>
      </c>
      <c r="E84" s="2" t="s">
        <v>133</v>
      </c>
      <c r="F84" s="2" t="s">
        <v>17</v>
      </c>
      <c r="G84" s="2">
        <v>3.0</v>
      </c>
      <c r="H84" s="3">
        <v>46235.0</v>
      </c>
      <c r="I84" s="3">
        <v>46240.0</v>
      </c>
      <c r="J84" s="2" t="s">
        <v>22</v>
      </c>
      <c r="K84" s="2" t="s">
        <v>22</v>
      </c>
      <c r="L84" s="4">
        <v>1464.0</v>
      </c>
    </row>
    <row r="85">
      <c r="A85" s="2" t="s">
        <v>23</v>
      </c>
      <c r="B85" s="2" t="s">
        <v>198</v>
      </c>
      <c r="C85" s="2" t="s">
        <v>198</v>
      </c>
      <c r="D85" s="2" t="s">
        <v>80</v>
      </c>
      <c r="E85" s="2" t="s">
        <v>109</v>
      </c>
      <c r="F85" s="2" t="s">
        <v>17</v>
      </c>
      <c r="G85" s="2">
        <v>3.0</v>
      </c>
      <c r="H85" s="3">
        <v>46241.0</v>
      </c>
      <c r="I85" s="3">
        <v>46243.0</v>
      </c>
      <c r="J85" s="2" t="s">
        <v>26</v>
      </c>
      <c r="K85" s="2" t="s">
        <v>26</v>
      </c>
      <c r="L85" s="4">
        <v>1938.0</v>
      </c>
    </row>
    <row r="86">
      <c r="A86" s="2" t="s">
        <v>23</v>
      </c>
      <c r="B86" s="2" t="s">
        <v>199</v>
      </c>
      <c r="C86" s="2" t="s">
        <v>199</v>
      </c>
      <c r="D86" s="2" t="s">
        <v>80</v>
      </c>
      <c r="E86" s="2" t="s">
        <v>109</v>
      </c>
      <c r="F86" s="2" t="s">
        <v>17</v>
      </c>
      <c r="G86" s="2">
        <v>1.0</v>
      </c>
      <c r="H86" s="3">
        <v>46244.0</v>
      </c>
      <c r="I86" s="3">
        <v>46246.0</v>
      </c>
      <c r="J86" s="2" t="s">
        <v>39</v>
      </c>
      <c r="K86" s="2" t="s">
        <v>39</v>
      </c>
      <c r="L86" s="4">
        <v>1938.0</v>
      </c>
    </row>
    <row r="87">
      <c r="A87" s="2" t="s">
        <v>23</v>
      </c>
      <c r="B87" s="2" t="s">
        <v>200</v>
      </c>
      <c r="C87" s="2" t="s">
        <v>200</v>
      </c>
      <c r="D87" s="2" t="s">
        <v>80</v>
      </c>
      <c r="E87" s="2" t="s">
        <v>176</v>
      </c>
      <c r="F87" s="2" t="s">
        <v>17</v>
      </c>
      <c r="G87" s="2">
        <v>3.0</v>
      </c>
      <c r="H87" s="3">
        <v>46241.0</v>
      </c>
      <c r="I87" s="3">
        <v>46243.0</v>
      </c>
      <c r="J87" s="2" t="s">
        <v>26</v>
      </c>
      <c r="K87" s="2" t="s">
        <v>26</v>
      </c>
      <c r="L87" s="4">
        <v>2149.0</v>
      </c>
    </row>
    <row r="88">
      <c r="A88" s="2" t="s">
        <v>23</v>
      </c>
      <c r="B88" s="2" t="s">
        <v>201</v>
      </c>
      <c r="C88" s="2" t="s">
        <v>201</v>
      </c>
      <c r="D88" s="2" t="s">
        <v>80</v>
      </c>
      <c r="E88" s="2" t="s">
        <v>176</v>
      </c>
      <c r="F88" s="2" t="s">
        <v>17</v>
      </c>
      <c r="G88" s="2">
        <v>1.0</v>
      </c>
      <c r="H88" s="3">
        <v>46244.0</v>
      </c>
      <c r="I88" s="3">
        <v>46246.0</v>
      </c>
      <c r="J88" s="2" t="s">
        <v>39</v>
      </c>
      <c r="K88" s="2" t="s">
        <v>39</v>
      </c>
      <c r="L88" s="4">
        <v>2149.0</v>
      </c>
    </row>
    <row r="89">
      <c r="A89" s="2" t="s">
        <v>23</v>
      </c>
      <c r="B89" s="2" t="s">
        <v>204</v>
      </c>
      <c r="C89" s="2" t="s">
        <v>204</v>
      </c>
      <c r="D89" s="2" t="s">
        <v>80</v>
      </c>
      <c r="E89" s="2" t="s">
        <v>133</v>
      </c>
      <c r="F89" s="2" t="s">
        <v>17</v>
      </c>
      <c r="G89" s="2">
        <v>3.0</v>
      </c>
      <c r="H89" s="3">
        <v>46241.0</v>
      </c>
      <c r="I89" s="3">
        <v>46243.0</v>
      </c>
      <c r="J89" s="2" t="s">
        <v>26</v>
      </c>
      <c r="K89" s="2" t="s">
        <v>26</v>
      </c>
      <c r="L89" s="4">
        <v>1464.0</v>
      </c>
    </row>
    <row r="90">
      <c r="A90" s="2" t="s">
        <v>23</v>
      </c>
      <c r="B90" s="2" t="s">
        <v>205</v>
      </c>
      <c r="C90" s="2" t="s">
        <v>205</v>
      </c>
      <c r="D90" s="2" t="s">
        <v>80</v>
      </c>
      <c r="E90" s="2" t="s">
        <v>133</v>
      </c>
      <c r="F90" s="2" t="s">
        <v>17</v>
      </c>
      <c r="G90" s="2">
        <v>1.0</v>
      </c>
      <c r="H90" s="3">
        <v>46244.0</v>
      </c>
      <c r="I90" s="3">
        <v>46246.0</v>
      </c>
      <c r="J90" s="2" t="s">
        <v>39</v>
      </c>
      <c r="K90" s="2" t="s">
        <v>39</v>
      </c>
      <c r="L90" s="4">
        <v>1464.0</v>
      </c>
    </row>
    <row r="91">
      <c r="A91" s="2" t="s">
        <v>23</v>
      </c>
      <c r="B91" s="2" t="s">
        <v>207</v>
      </c>
      <c r="C91" s="2" t="s">
        <v>207</v>
      </c>
      <c r="D91" s="2" t="s">
        <v>80</v>
      </c>
      <c r="E91" s="2" t="s">
        <v>133</v>
      </c>
      <c r="F91" s="2" t="s">
        <v>17</v>
      </c>
      <c r="G91" s="2">
        <v>2.0</v>
      </c>
      <c r="H91" s="3">
        <v>46245.0</v>
      </c>
      <c r="I91" s="3">
        <v>46246.0</v>
      </c>
      <c r="J91" s="2" t="s">
        <v>60</v>
      </c>
      <c r="K91" s="2" t="s">
        <v>60</v>
      </c>
      <c r="L91" s="4">
        <v>1464.0</v>
      </c>
    </row>
    <row r="92">
      <c r="A92" s="2" t="s">
        <v>23</v>
      </c>
      <c r="B92" s="2" t="s">
        <v>208</v>
      </c>
      <c r="C92" s="2" t="s">
        <v>208</v>
      </c>
      <c r="D92" s="2" t="s">
        <v>80</v>
      </c>
      <c r="E92" s="2" t="s">
        <v>176</v>
      </c>
      <c r="F92" s="2" t="s">
        <v>17</v>
      </c>
      <c r="G92" s="2">
        <v>2.0</v>
      </c>
      <c r="H92" s="3">
        <v>46247.0</v>
      </c>
      <c r="I92" s="3">
        <v>46249.0</v>
      </c>
      <c r="J92" s="2" t="s">
        <v>60</v>
      </c>
      <c r="K92" s="2" t="s">
        <v>60</v>
      </c>
      <c r="L92" s="4">
        <v>2149.0</v>
      </c>
    </row>
    <row r="93">
      <c r="A93" s="2" t="s">
        <v>19</v>
      </c>
      <c r="B93" s="2" t="s">
        <v>75</v>
      </c>
      <c r="C93" s="2" t="s">
        <v>75</v>
      </c>
      <c r="D93" s="2" t="s">
        <v>80</v>
      </c>
      <c r="E93" s="2" t="s">
        <v>109</v>
      </c>
      <c r="F93" s="2" t="s">
        <v>17</v>
      </c>
      <c r="G93" s="2">
        <v>5.0</v>
      </c>
      <c r="H93" s="3">
        <v>46235.0</v>
      </c>
      <c r="I93" s="3">
        <v>46249.0</v>
      </c>
      <c r="J93" s="2" t="s">
        <v>18</v>
      </c>
      <c r="K93" s="2" t="s">
        <v>18</v>
      </c>
      <c r="L93" s="4">
        <v>0.0</v>
      </c>
    </row>
    <row r="94">
      <c r="A94" s="2" t="s">
        <v>23</v>
      </c>
      <c r="B94" s="2" t="s">
        <v>209</v>
      </c>
      <c r="C94" s="2" t="s">
        <v>209</v>
      </c>
      <c r="D94" s="2" t="s">
        <v>80</v>
      </c>
      <c r="E94" s="2" t="s">
        <v>109</v>
      </c>
      <c r="F94" s="2" t="s">
        <v>17</v>
      </c>
      <c r="G94" s="2">
        <v>3.0</v>
      </c>
      <c r="H94" s="3">
        <v>46235.0</v>
      </c>
      <c r="I94" s="3">
        <v>46240.0</v>
      </c>
      <c r="J94" s="2" t="s">
        <v>22</v>
      </c>
      <c r="K94" s="2" t="s">
        <v>22</v>
      </c>
      <c r="L94" s="4">
        <v>1938.0</v>
      </c>
    </row>
    <row r="95">
      <c r="A95" s="2" t="s">
        <v>23</v>
      </c>
      <c r="B95" s="2" t="s">
        <v>211</v>
      </c>
      <c r="C95" s="2" t="s">
        <v>211</v>
      </c>
      <c r="D95" s="2" t="s">
        <v>80</v>
      </c>
      <c r="E95" s="2" t="s">
        <v>176</v>
      </c>
      <c r="F95" s="2" t="s">
        <v>17</v>
      </c>
      <c r="G95" s="2">
        <v>3.0</v>
      </c>
      <c r="H95" s="3">
        <v>46235.0</v>
      </c>
      <c r="I95" s="3">
        <v>46240.0</v>
      </c>
      <c r="J95" s="2" t="s">
        <v>22</v>
      </c>
      <c r="K95" s="2" t="s">
        <v>22</v>
      </c>
      <c r="L95" s="4">
        <v>2149.0</v>
      </c>
    </row>
    <row r="96">
      <c r="A96" s="2" t="s">
        <v>23</v>
      </c>
      <c r="B96" s="2" t="s">
        <v>213</v>
      </c>
      <c r="C96" s="2" t="s">
        <v>213</v>
      </c>
      <c r="D96" s="2" t="s">
        <v>80</v>
      </c>
      <c r="E96" s="2" t="s">
        <v>133</v>
      </c>
      <c r="F96" s="2" t="s">
        <v>17</v>
      </c>
      <c r="G96" s="2">
        <v>3.0</v>
      </c>
      <c r="H96" s="3">
        <v>46235.0</v>
      </c>
      <c r="I96" s="3">
        <v>46240.0</v>
      </c>
      <c r="J96" s="2" t="s">
        <v>22</v>
      </c>
      <c r="K96" s="2" t="s">
        <v>22</v>
      </c>
      <c r="L96" s="4">
        <v>1464.0</v>
      </c>
    </row>
    <row r="97">
      <c r="A97" s="2" t="s">
        <v>23</v>
      </c>
      <c r="B97" s="2" t="s">
        <v>214</v>
      </c>
      <c r="C97" s="2" t="s">
        <v>214</v>
      </c>
      <c r="D97" s="2" t="s">
        <v>80</v>
      </c>
      <c r="E97" s="2" t="s">
        <v>109</v>
      </c>
      <c r="F97" s="2" t="s">
        <v>17</v>
      </c>
      <c r="G97" s="2">
        <v>3.0</v>
      </c>
      <c r="H97" s="3">
        <v>46241.0</v>
      </c>
      <c r="I97" s="3">
        <v>46243.0</v>
      </c>
      <c r="J97" s="2" t="s">
        <v>26</v>
      </c>
      <c r="K97" s="2" t="s">
        <v>26</v>
      </c>
      <c r="L97" s="4">
        <v>1938.0</v>
      </c>
    </row>
    <row r="98">
      <c r="A98" s="2" t="s">
        <v>23</v>
      </c>
      <c r="B98" s="2" t="s">
        <v>215</v>
      </c>
      <c r="C98" s="2" t="s">
        <v>215</v>
      </c>
      <c r="D98" s="2" t="s">
        <v>80</v>
      </c>
      <c r="E98" s="2" t="s">
        <v>109</v>
      </c>
      <c r="F98" s="2" t="s">
        <v>17</v>
      </c>
      <c r="G98" s="2">
        <v>1.0</v>
      </c>
      <c r="H98" s="3">
        <v>46244.0</v>
      </c>
      <c r="I98" s="3">
        <v>46246.0</v>
      </c>
      <c r="J98" s="2" t="s">
        <v>39</v>
      </c>
      <c r="K98" s="2" t="s">
        <v>39</v>
      </c>
      <c r="L98" s="4">
        <v>1938.0</v>
      </c>
    </row>
    <row r="99">
      <c r="A99" s="2" t="s">
        <v>23</v>
      </c>
      <c r="B99" s="2" t="s">
        <v>216</v>
      </c>
      <c r="C99" s="2" t="s">
        <v>216</v>
      </c>
      <c r="D99" s="2" t="s">
        <v>80</v>
      </c>
      <c r="E99" s="2" t="s">
        <v>176</v>
      </c>
      <c r="F99" s="2" t="s">
        <v>17</v>
      </c>
      <c r="G99" s="2">
        <v>3.0</v>
      </c>
      <c r="H99" s="3">
        <v>46241.0</v>
      </c>
      <c r="I99" s="3">
        <v>46243.0</v>
      </c>
      <c r="J99" s="2" t="s">
        <v>26</v>
      </c>
      <c r="K99" s="2" t="s">
        <v>26</v>
      </c>
      <c r="L99" s="4">
        <v>2149.0</v>
      </c>
    </row>
    <row r="100">
      <c r="A100" s="2" t="s">
        <v>23</v>
      </c>
      <c r="B100" s="2" t="s">
        <v>217</v>
      </c>
      <c r="C100" s="2" t="s">
        <v>217</v>
      </c>
      <c r="D100" s="2" t="s">
        <v>80</v>
      </c>
      <c r="E100" s="2" t="s">
        <v>176</v>
      </c>
      <c r="F100" s="2" t="s">
        <v>17</v>
      </c>
      <c r="G100" s="2">
        <v>1.0</v>
      </c>
      <c r="H100" s="3">
        <v>46244.0</v>
      </c>
      <c r="I100" s="3">
        <v>46246.0</v>
      </c>
      <c r="J100" s="2" t="s">
        <v>39</v>
      </c>
      <c r="K100" s="2" t="s">
        <v>39</v>
      </c>
      <c r="L100" s="4">
        <v>2149.0</v>
      </c>
    </row>
    <row r="101">
      <c r="A101" s="2" t="s">
        <v>23</v>
      </c>
      <c r="B101" s="2" t="s">
        <v>220</v>
      </c>
      <c r="C101" s="2" t="s">
        <v>220</v>
      </c>
      <c r="D101" s="2" t="s">
        <v>80</v>
      </c>
      <c r="E101" s="2" t="s">
        <v>133</v>
      </c>
      <c r="F101" s="2" t="s">
        <v>17</v>
      </c>
      <c r="G101" s="2">
        <v>3.0</v>
      </c>
      <c r="H101" s="3">
        <v>46241.0</v>
      </c>
      <c r="I101" s="3">
        <v>46243.0</v>
      </c>
      <c r="J101" s="2" t="s">
        <v>26</v>
      </c>
      <c r="K101" s="2" t="s">
        <v>26</v>
      </c>
      <c r="L101" s="4">
        <v>1464.0</v>
      </c>
    </row>
    <row r="102">
      <c r="A102" s="2" t="s">
        <v>23</v>
      </c>
      <c r="B102" s="2" t="s">
        <v>222</v>
      </c>
      <c r="C102" s="2" t="s">
        <v>222</v>
      </c>
      <c r="D102" s="2" t="s">
        <v>80</v>
      </c>
      <c r="E102" s="2" t="s">
        <v>133</v>
      </c>
      <c r="F102" s="2" t="s">
        <v>17</v>
      </c>
      <c r="G102" s="2">
        <v>1.0</v>
      </c>
      <c r="H102" s="3">
        <v>46244.0</v>
      </c>
      <c r="I102" s="3">
        <v>46246.0</v>
      </c>
      <c r="J102" s="2" t="s">
        <v>39</v>
      </c>
      <c r="K102" s="2" t="s">
        <v>39</v>
      </c>
      <c r="L102" s="4">
        <v>1464.0</v>
      </c>
    </row>
    <row r="103">
      <c r="A103" s="2" t="s">
        <v>23</v>
      </c>
      <c r="B103" s="2" t="s">
        <v>223</v>
      </c>
      <c r="C103" s="2" t="s">
        <v>223</v>
      </c>
      <c r="D103" s="2" t="s">
        <v>80</v>
      </c>
      <c r="E103" s="2" t="s">
        <v>176</v>
      </c>
      <c r="F103" s="2" t="s">
        <v>17</v>
      </c>
      <c r="G103" s="2">
        <v>2.0</v>
      </c>
      <c r="H103" s="3">
        <v>46247.0</v>
      </c>
      <c r="I103" s="3">
        <v>46249.0</v>
      </c>
      <c r="J103" s="2" t="s">
        <v>60</v>
      </c>
      <c r="K103" s="2" t="s">
        <v>60</v>
      </c>
      <c r="L103" s="4">
        <v>2149.0</v>
      </c>
    </row>
    <row r="104">
      <c r="A104" s="2" t="s">
        <v>19</v>
      </c>
      <c r="B104" s="2" t="s">
        <v>77</v>
      </c>
      <c r="C104" s="2" t="s">
        <v>77</v>
      </c>
      <c r="D104" s="2" t="s">
        <v>16</v>
      </c>
      <c r="E104" s="2" t="s">
        <v>109</v>
      </c>
      <c r="F104" s="2" t="s">
        <v>17</v>
      </c>
      <c r="G104" s="2">
        <v>8.0</v>
      </c>
      <c r="H104" s="3">
        <v>46235.0</v>
      </c>
      <c r="I104" s="3">
        <v>46249.0</v>
      </c>
      <c r="J104" s="2" t="s">
        <v>18</v>
      </c>
      <c r="K104" s="2" t="s">
        <v>18</v>
      </c>
      <c r="L104" s="4">
        <v>0.0</v>
      </c>
    </row>
    <row r="105">
      <c r="A105" s="2" t="s">
        <v>23</v>
      </c>
      <c r="B105" s="2" t="s">
        <v>224</v>
      </c>
      <c r="C105" s="2" t="s">
        <v>224</v>
      </c>
      <c r="D105" s="2" t="s">
        <v>16</v>
      </c>
      <c r="E105" s="2" t="s">
        <v>109</v>
      </c>
      <c r="F105" s="2" t="s">
        <v>17</v>
      </c>
      <c r="G105" s="2">
        <v>5.0</v>
      </c>
      <c r="H105" s="3">
        <v>46235.0</v>
      </c>
      <c r="I105" s="3">
        <v>46240.0</v>
      </c>
      <c r="J105" s="2" t="s">
        <v>22</v>
      </c>
      <c r="K105" s="2" t="s">
        <v>22</v>
      </c>
      <c r="L105" s="4">
        <v>1938.0</v>
      </c>
    </row>
    <row r="106">
      <c r="A106" s="2" t="s">
        <v>23</v>
      </c>
      <c r="B106" s="2" t="s">
        <v>227</v>
      </c>
      <c r="C106" s="2" t="s">
        <v>227</v>
      </c>
      <c r="D106" s="2" t="s">
        <v>16</v>
      </c>
      <c r="E106" s="2" t="s">
        <v>176</v>
      </c>
      <c r="F106" s="2" t="s">
        <v>17</v>
      </c>
      <c r="G106" s="2">
        <v>5.0</v>
      </c>
      <c r="H106" s="3">
        <v>46235.0</v>
      </c>
      <c r="I106" s="3">
        <v>46240.0</v>
      </c>
      <c r="J106" s="2" t="s">
        <v>22</v>
      </c>
      <c r="K106" s="2" t="s">
        <v>22</v>
      </c>
      <c r="L106" s="4">
        <v>2149.0</v>
      </c>
    </row>
    <row r="107">
      <c r="A107" s="2" t="s">
        <v>23</v>
      </c>
      <c r="B107" s="2" t="s">
        <v>228</v>
      </c>
      <c r="C107" s="2" t="s">
        <v>228</v>
      </c>
      <c r="D107" s="2" t="s">
        <v>16</v>
      </c>
      <c r="E107" s="2" t="s">
        <v>133</v>
      </c>
      <c r="F107" s="2" t="s">
        <v>17</v>
      </c>
      <c r="G107" s="2">
        <v>5.0</v>
      </c>
      <c r="H107" s="3">
        <v>46235.0</v>
      </c>
      <c r="I107" s="3">
        <v>46240.0</v>
      </c>
      <c r="J107" s="2" t="s">
        <v>22</v>
      </c>
      <c r="K107" s="2" t="s">
        <v>22</v>
      </c>
      <c r="L107" s="4">
        <v>1464.0</v>
      </c>
    </row>
    <row r="108">
      <c r="A108" s="2" t="s">
        <v>23</v>
      </c>
      <c r="B108" s="2" t="s">
        <v>229</v>
      </c>
      <c r="C108" s="2" t="s">
        <v>229</v>
      </c>
      <c r="D108" s="2" t="s">
        <v>16</v>
      </c>
      <c r="E108" s="2" t="s">
        <v>109</v>
      </c>
      <c r="F108" s="2" t="s">
        <v>17</v>
      </c>
      <c r="G108" s="2">
        <v>5.0</v>
      </c>
      <c r="H108" s="3">
        <v>46241.0</v>
      </c>
      <c r="I108" s="3">
        <v>46243.0</v>
      </c>
      <c r="J108" s="2" t="s">
        <v>26</v>
      </c>
      <c r="K108" s="2" t="s">
        <v>26</v>
      </c>
      <c r="L108" s="4">
        <v>1938.0</v>
      </c>
    </row>
    <row r="109">
      <c r="A109" s="2" t="s">
        <v>23</v>
      </c>
      <c r="B109" s="2" t="s">
        <v>230</v>
      </c>
      <c r="C109" s="2" t="s">
        <v>230</v>
      </c>
      <c r="D109" s="2" t="s">
        <v>16</v>
      </c>
      <c r="E109" s="2" t="s">
        <v>109</v>
      </c>
      <c r="F109" s="2" t="s">
        <v>17</v>
      </c>
      <c r="G109" s="2">
        <v>1.0</v>
      </c>
      <c r="H109" s="3">
        <v>46244.0</v>
      </c>
      <c r="I109" s="3">
        <v>46246.0</v>
      </c>
      <c r="J109" s="2" t="s">
        <v>39</v>
      </c>
      <c r="K109" s="2" t="s">
        <v>39</v>
      </c>
      <c r="L109" s="4">
        <v>1938.0</v>
      </c>
    </row>
    <row r="110">
      <c r="A110" s="2" t="s">
        <v>23</v>
      </c>
      <c r="B110" s="2" t="s">
        <v>231</v>
      </c>
      <c r="C110" s="2" t="s">
        <v>231</v>
      </c>
      <c r="D110" s="2" t="s">
        <v>16</v>
      </c>
      <c r="E110" s="2" t="s">
        <v>176</v>
      </c>
      <c r="F110" s="2" t="s">
        <v>17</v>
      </c>
      <c r="G110" s="2">
        <v>5.0</v>
      </c>
      <c r="H110" s="3">
        <v>46241.0</v>
      </c>
      <c r="I110" s="3">
        <v>46243.0</v>
      </c>
      <c r="J110" s="2" t="s">
        <v>26</v>
      </c>
      <c r="K110" s="2" t="s">
        <v>26</v>
      </c>
      <c r="L110" s="4">
        <v>2149.0</v>
      </c>
    </row>
    <row r="111">
      <c r="A111" s="2" t="s">
        <v>23</v>
      </c>
      <c r="B111" s="2" t="s">
        <v>233</v>
      </c>
      <c r="C111" s="2" t="s">
        <v>233</v>
      </c>
      <c r="D111" s="2" t="s">
        <v>16</v>
      </c>
      <c r="E111" s="2" t="s">
        <v>176</v>
      </c>
      <c r="F111" s="2" t="s">
        <v>17</v>
      </c>
      <c r="G111" s="2">
        <v>1.0</v>
      </c>
      <c r="H111" s="3">
        <v>46244.0</v>
      </c>
      <c r="I111" s="3">
        <v>46246.0</v>
      </c>
      <c r="J111" s="2" t="s">
        <v>39</v>
      </c>
      <c r="K111" s="2" t="s">
        <v>39</v>
      </c>
      <c r="L111" s="4">
        <v>2149.0</v>
      </c>
    </row>
    <row r="112">
      <c r="A112" s="2" t="s">
        <v>23</v>
      </c>
      <c r="B112" s="2" t="s">
        <v>235</v>
      </c>
      <c r="C112" s="2" t="s">
        <v>235</v>
      </c>
      <c r="D112" s="2" t="s">
        <v>16</v>
      </c>
      <c r="E112" s="2" t="s">
        <v>133</v>
      </c>
      <c r="F112" s="2" t="s">
        <v>17</v>
      </c>
      <c r="G112" s="2">
        <v>5.0</v>
      </c>
      <c r="H112" s="3">
        <v>46241.0</v>
      </c>
      <c r="I112" s="3">
        <v>46243.0</v>
      </c>
      <c r="J112" s="2" t="s">
        <v>26</v>
      </c>
      <c r="K112" s="2" t="s">
        <v>26</v>
      </c>
      <c r="L112" s="4">
        <v>1464.0</v>
      </c>
    </row>
    <row r="113">
      <c r="A113" s="2" t="s">
        <v>23</v>
      </c>
      <c r="B113" s="2" t="s">
        <v>236</v>
      </c>
      <c r="C113" s="2" t="s">
        <v>236</v>
      </c>
      <c r="D113" s="2" t="s">
        <v>16</v>
      </c>
      <c r="E113" s="2" t="s">
        <v>133</v>
      </c>
      <c r="F113" s="2" t="s">
        <v>17</v>
      </c>
      <c r="G113" s="2">
        <v>1.0</v>
      </c>
      <c r="H113" s="3">
        <v>46244.0</v>
      </c>
      <c r="I113" s="3">
        <v>46246.0</v>
      </c>
      <c r="J113" s="2" t="s">
        <v>39</v>
      </c>
      <c r="K113" s="2" t="s">
        <v>39</v>
      </c>
      <c r="L113" s="4">
        <v>1464.0</v>
      </c>
    </row>
    <row r="114">
      <c r="A114" s="2" t="s">
        <v>23</v>
      </c>
      <c r="B114" s="2" t="s">
        <v>237</v>
      </c>
      <c r="C114" s="2" t="s">
        <v>237</v>
      </c>
      <c r="D114" s="2" t="s">
        <v>16</v>
      </c>
      <c r="E114" s="2" t="s">
        <v>109</v>
      </c>
      <c r="F114" s="2" t="s">
        <v>17</v>
      </c>
      <c r="G114" s="2">
        <v>2.0</v>
      </c>
      <c r="H114" s="3">
        <v>46247.0</v>
      </c>
      <c r="I114" s="3">
        <v>46249.0</v>
      </c>
      <c r="J114" s="2" t="s">
        <v>60</v>
      </c>
      <c r="K114" s="2" t="s">
        <v>60</v>
      </c>
      <c r="L114" s="4">
        <v>1938.0</v>
      </c>
    </row>
    <row r="115">
      <c r="A115" s="2" t="s">
        <v>19</v>
      </c>
      <c r="B115" s="2" t="s">
        <v>83</v>
      </c>
      <c r="C115" s="2" t="s">
        <v>83</v>
      </c>
      <c r="D115" s="2" t="s">
        <v>80</v>
      </c>
      <c r="E115" s="2" t="s">
        <v>109</v>
      </c>
      <c r="F115" s="2" t="s">
        <v>17</v>
      </c>
      <c r="G115" s="2">
        <v>5.0</v>
      </c>
      <c r="H115" s="3">
        <v>46235.0</v>
      </c>
      <c r="I115" s="3">
        <v>46249.0</v>
      </c>
      <c r="J115" s="2" t="s">
        <v>18</v>
      </c>
      <c r="K115" s="2" t="s">
        <v>18</v>
      </c>
      <c r="L115" s="4">
        <v>0.0</v>
      </c>
    </row>
    <row r="116">
      <c r="A116" s="2" t="s">
        <v>23</v>
      </c>
      <c r="B116" s="2" t="s">
        <v>238</v>
      </c>
      <c r="C116" s="2" t="s">
        <v>238</v>
      </c>
      <c r="D116" s="2" t="s">
        <v>80</v>
      </c>
      <c r="E116" s="2" t="s">
        <v>109</v>
      </c>
      <c r="F116" s="2" t="s">
        <v>17</v>
      </c>
      <c r="G116" s="2">
        <v>3.0</v>
      </c>
      <c r="H116" s="3">
        <v>46235.0</v>
      </c>
      <c r="I116" s="3">
        <v>46240.0</v>
      </c>
      <c r="J116" s="2" t="s">
        <v>22</v>
      </c>
      <c r="K116" s="2" t="s">
        <v>22</v>
      </c>
      <c r="L116" s="4">
        <v>1938.0</v>
      </c>
    </row>
    <row r="117">
      <c r="A117" s="2" t="s">
        <v>23</v>
      </c>
      <c r="B117" s="2" t="s">
        <v>239</v>
      </c>
      <c r="C117" s="2" t="s">
        <v>239</v>
      </c>
      <c r="D117" s="2" t="s">
        <v>80</v>
      </c>
      <c r="E117" s="2" t="s">
        <v>176</v>
      </c>
      <c r="F117" s="2" t="s">
        <v>17</v>
      </c>
      <c r="G117" s="2">
        <v>3.0</v>
      </c>
      <c r="H117" s="3">
        <v>46235.0</v>
      </c>
      <c r="I117" s="3">
        <v>46240.0</v>
      </c>
      <c r="J117" s="2" t="s">
        <v>22</v>
      </c>
      <c r="K117" s="2" t="s">
        <v>22</v>
      </c>
      <c r="L117" s="4">
        <v>2149.0</v>
      </c>
    </row>
    <row r="118">
      <c r="A118" s="2" t="s">
        <v>23</v>
      </c>
      <c r="B118" s="2" t="s">
        <v>240</v>
      </c>
      <c r="C118" s="2" t="s">
        <v>240</v>
      </c>
      <c r="D118" s="2" t="s">
        <v>80</v>
      </c>
      <c r="E118" s="2" t="s">
        <v>133</v>
      </c>
      <c r="F118" s="2" t="s">
        <v>17</v>
      </c>
      <c r="G118" s="2">
        <v>3.0</v>
      </c>
      <c r="H118" s="3">
        <v>46235.0</v>
      </c>
      <c r="I118" s="3">
        <v>46240.0</v>
      </c>
      <c r="J118" s="2" t="s">
        <v>22</v>
      </c>
      <c r="K118" s="2" t="s">
        <v>22</v>
      </c>
      <c r="L118" s="4">
        <v>1464.0</v>
      </c>
    </row>
    <row r="119">
      <c r="A119" s="2" t="s">
        <v>23</v>
      </c>
      <c r="B119" s="2" t="s">
        <v>241</v>
      </c>
      <c r="C119" s="2" t="s">
        <v>241</v>
      </c>
      <c r="D119" s="2" t="s">
        <v>80</v>
      </c>
      <c r="E119" s="2" t="s">
        <v>109</v>
      </c>
      <c r="F119" s="2" t="s">
        <v>17</v>
      </c>
      <c r="G119" s="2">
        <v>3.0</v>
      </c>
      <c r="H119" s="3">
        <v>46241.0</v>
      </c>
      <c r="I119" s="3">
        <v>46243.0</v>
      </c>
      <c r="J119" s="2" t="s">
        <v>26</v>
      </c>
      <c r="K119" s="2" t="s">
        <v>26</v>
      </c>
      <c r="L119" s="4">
        <v>1938.0</v>
      </c>
    </row>
    <row r="120">
      <c r="A120" s="2" t="s">
        <v>23</v>
      </c>
      <c r="B120" s="2" t="s">
        <v>243</v>
      </c>
      <c r="C120" s="2" t="s">
        <v>243</v>
      </c>
      <c r="D120" s="2" t="s">
        <v>80</v>
      </c>
      <c r="E120" s="2" t="s">
        <v>109</v>
      </c>
      <c r="F120" s="2" t="s">
        <v>17</v>
      </c>
      <c r="G120" s="2">
        <v>1.0</v>
      </c>
      <c r="H120" s="3">
        <v>46244.0</v>
      </c>
      <c r="I120" s="3">
        <v>46246.0</v>
      </c>
      <c r="J120" s="2" t="s">
        <v>39</v>
      </c>
      <c r="K120" s="2" t="s">
        <v>39</v>
      </c>
      <c r="L120" s="4">
        <v>1938.0</v>
      </c>
    </row>
    <row r="121">
      <c r="A121" s="2" t="s">
        <v>23</v>
      </c>
      <c r="B121" s="2" t="s">
        <v>244</v>
      </c>
      <c r="C121" s="2" t="s">
        <v>244</v>
      </c>
      <c r="D121" s="2" t="s">
        <v>80</v>
      </c>
      <c r="E121" s="2" t="s">
        <v>176</v>
      </c>
      <c r="F121" s="2" t="s">
        <v>17</v>
      </c>
      <c r="G121" s="2">
        <v>3.0</v>
      </c>
      <c r="H121" s="3">
        <v>46241.0</v>
      </c>
      <c r="I121" s="3">
        <v>46243.0</v>
      </c>
      <c r="J121" s="2" t="s">
        <v>26</v>
      </c>
      <c r="K121" s="2" t="s">
        <v>26</v>
      </c>
      <c r="L121" s="4">
        <v>2149.0</v>
      </c>
    </row>
    <row r="122">
      <c r="A122" s="2" t="s">
        <v>23</v>
      </c>
      <c r="B122" s="2" t="s">
        <v>245</v>
      </c>
      <c r="C122" s="2" t="s">
        <v>245</v>
      </c>
      <c r="D122" s="2" t="s">
        <v>80</v>
      </c>
      <c r="E122" s="2" t="s">
        <v>176</v>
      </c>
      <c r="F122" s="2" t="s">
        <v>17</v>
      </c>
      <c r="G122" s="2">
        <v>1.0</v>
      </c>
      <c r="H122" s="3">
        <v>46244.0</v>
      </c>
      <c r="I122" s="3">
        <v>46246.0</v>
      </c>
      <c r="J122" s="2" t="s">
        <v>39</v>
      </c>
      <c r="K122" s="2" t="s">
        <v>39</v>
      </c>
      <c r="L122" s="4">
        <v>2149.0</v>
      </c>
    </row>
    <row r="123">
      <c r="A123" s="2" t="s">
        <v>23</v>
      </c>
      <c r="B123" s="2" t="s">
        <v>246</v>
      </c>
      <c r="C123" s="2" t="s">
        <v>246</v>
      </c>
      <c r="D123" s="2" t="s">
        <v>80</v>
      </c>
      <c r="E123" s="2" t="s">
        <v>133</v>
      </c>
      <c r="F123" s="2" t="s">
        <v>17</v>
      </c>
      <c r="G123" s="2">
        <v>3.0</v>
      </c>
      <c r="H123" s="3">
        <v>46241.0</v>
      </c>
      <c r="I123" s="3">
        <v>46243.0</v>
      </c>
      <c r="J123" s="2" t="s">
        <v>26</v>
      </c>
      <c r="K123" s="2" t="s">
        <v>26</v>
      </c>
      <c r="L123" s="4">
        <v>1464.0</v>
      </c>
    </row>
    <row r="124">
      <c r="A124" s="2" t="s">
        <v>23</v>
      </c>
      <c r="B124" s="2" t="s">
        <v>247</v>
      </c>
      <c r="C124" s="2" t="s">
        <v>247</v>
      </c>
      <c r="D124" s="2" t="s">
        <v>80</v>
      </c>
      <c r="E124" s="2" t="s">
        <v>133</v>
      </c>
      <c r="F124" s="2" t="s">
        <v>17</v>
      </c>
      <c r="G124" s="2">
        <v>1.0</v>
      </c>
      <c r="H124" s="3">
        <v>46244.0</v>
      </c>
      <c r="I124" s="3">
        <v>46246.0</v>
      </c>
      <c r="J124" s="2" t="s">
        <v>39</v>
      </c>
      <c r="K124" s="2" t="s">
        <v>39</v>
      </c>
      <c r="L124" s="4">
        <v>1464.0</v>
      </c>
    </row>
    <row r="125">
      <c r="A125" s="2" t="s">
        <v>23</v>
      </c>
      <c r="B125" s="2" t="s">
        <v>248</v>
      </c>
      <c r="C125" s="2" t="s">
        <v>248</v>
      </c>
      <c r="D125" s="2" t="s">
        <v>80</v>
      </c>
      <c r="E125" s="2" t="s">
        <v>133</v>
      </c>
      <c r="F125" s="2" t="s">
        <v>17</v>
      </c>
      <c r="G125" s="2">
        <v>2.0</v>
      </c>
      <c r="H125" s="3">
        <v>46245.0</v>
      </c>
      <c r="I125" s="3">
        <v>46246.0</v>
      </c>
      <c r="J125" s="2" t="s">
        <v>60</v>
      </c>
      <c r="K125" s="2" t="s">
        <v>60</v>
      </c>
      <c r="L125" s="4">
        <v>1464.0</v>
      </c>
    </row>
    <row r="126">
      <c r="A126" s="2" t="s">
        <v>23</v>
      </c>
      <c r="B126" s="2" t="s">
        <v>249</v>
      </c>
      <c r="C126" s="2" t="s">
        <v>249</v>
      </c>
      <c r="D126" s="2" t="s">
        <v>80</v>
      </c>
      <c r="E126" s="2" t="s">
        <v>176</v>
      </c>
      <c r="F126" s="2" t="s">
        <v>17</v>
      </c>
      <c r="G126" s="2">
        <v>2.0</v>
      </c>
      <c r="H126" s="3">
        <v>46247.0</v>
      </c>
      <c r="I126" s="3">
        <v>46249.0</v>
      </c>
      <c r="J126" s="2" t="s">
        <v>60</v>
      </c>
      <c r="K126" s="2" t="s">
        <v>60</v>
      </c>
      <c r="L126" s="4">
        <v>2149.0</v>
      </c>
    </row>
    <row r="127">
      <c r="A127" s="2" t="s">
        <v>19</v>
      </c>
      <c r="B127" s="2" t="s">
        <v>88</v>
      </c>
      <c r="C127" s="2" t="s">
        <v>88</v>
      </c>
      <c r="D127" s="2" t="s">
        <v>80</v>
      </c>
      <c r="E127" s="2" t="s">
        <v>109</v>
      </c>
      <c r="F127" s="2" t="s">
        <v>17</v>
      </c>
      <c r="G127" s="2">
        <v>5.0</v>
      </c>
      <c r="H127" s="3">
        <v>46235.0</v>
      </c>
      <c r="I127" s="3">
        <v>46249.0</v>
      </c>
      <c r="J127" s="2" t="s">
        <v>18</v>
      </c>
      <c r="K127" s="2" t="s">
        <v>18</v>
      </c>
      <c r="L127" s="4">
        <v>0.0</v>
      </c>
    </row>
    <row r="128">
      <c r="A128" s="2" t="s">
        <v>23</v>
      </c>
      <c r="B128" s="2" t="s">
        <v>250</v>
      </c>
      <c r="C128" s="2" t="s">
        <v>250</v>
      </c>
      <c r="D128" s="2" t="s">
        <v>80</v>
      </c>
      <c r="E128" s="2" t="s">
        <v>109</v>
      </c>
      <c r="F128" s="2" t="s">
        <v>17</v>
      </c>
      <c r="G128" s="2">
        <v>3.0</v>
      </c>
      <c r="H128" s="3">
        <v>46235.0</v>
      </c>
      <c r="I128" s="3">
        <v>46240.0</v>
      </c>
      <c r="J128" s="2" t="s">
        <v>22</v>
      </c>
      <c r="K128" s="2" t="s">
        <v>22</v>
      </c>
      <c r="L128" s="4">
        <v>1938.0</v>
      </c>
    </row>
    <row r="129">
      <c r="A129" s="2" t="s">
        <v>23</v>
      </c>
      <c r="B129" s="2" t="s">
        <v>251</v>
      </c>
      <c r="C129" s="2" t="s">
        <v>251</v>
      </c>
      <c r="D129" s="2" t="s">
        <v>80</v>
      </c>
      <c r="E129" s="2" t="s">
        <v>176</v>
      </c>
      <c r="F129" s="2" t="s">
        <v>17</v>
      </c>
      <c r="G129" s="2">
        <v>3.0</v>
      </c>
      <c r="H129" s="3">
        <v>46235.0</v>
      </c>
      <c r="I129" s="3">
        <v>46240.0</v>
      </c>
      <c r="J129" s="2" t="s">
        <v>22</v>
      </c>
      <c r="K129" s="2" t="s">
        <v>22</v>
      </c>
      <c r="L129" s="4">
        <v>2149.0</v>
      </c>
    </row>
    <row r="130">
      <c r="A130" s="2" t="s">
        <v>23</v>
      </c>
      <c r="B130" s="2" t="s">
        <v>252</v>
      </c>
      <c r="C130" s="2" t="s">
        <v>252</v>
      </c>
      <c r="D130" s="2" t="s">
        <v>80</v>
      </c>
      <c r="E130" s="2" t="s">
        <v>133</v>
      </c>
      <c r="F130" s="2" t="s">
        <v>17</v>
      </c>
      <c r="G130" s="2">
        <v>3.0</v>
      </c>
      <c r="H130" s="3">
        <v>46235.0</v>
      </c>
      <c r="I130" s="3">
        <v>46240.0</v>
      </c>
      <c r="J130" s="2" t="s">
        <v>22</v>
      </c>
      <c r="K130" s="2" t="s">
        <v>22</v>
      </c>
      <c r="L130" s="4">
        <v>1464.0</v>
      </c>
    </row>
    <row r="131">
      <c r="A131" s="2" t="s">
        <v>23</v>
      </c>
      <c r="B131" s="2" t="s">
        <v>253</v>
      </c>
      <c r="C131" s="2" t="s">
        <v>253</v>
      </c>
      <c r="D131" s="2" t="s">
        <v>80</v>
      </c>
      <c r="E131" s="2" t="s">
        <v>109</v>
      </c>
      <c r="F131" s="2" t="s">
        <v>17</v>
      </c>
      <c r="G131" s="2">
        <v>3.0</v>
      </c>
      <c r="H131" s="3">
        <v>46241.0</v>
      </c>
      <c r="I131" s="3">
        <v>46243.0</v>
      </c>
      <c r="J131" s="2" t="s">
        <v>26</v>
      </c>
      <c r="K131" s="2" t="s">
        <v>26</v>
      </c>
      <c r="L131" s="4">
        <v>1938.0</v>
      </c>
    </row>
    <row r="132">
      <c r="A132" s="2" t="s">
        <v>23</v>
      </c>
      <c r="B132" s="2" t="s">
        <v>254</v>
      </c>
      <c r="C132" s="2" t="s">
        <v>254</v>
      </c>
      <c r="D132" s="2" t="s">
        <v>80</v>
      </c>
      <c r="E132" s="2" t="s">
        <v>109</v>
      </c>
      <c r="F132" s="2" t="s">
        <v>17</v>
      </c>
      <c r="G132" s="2">
        <v>1.0</v>
      </c>
      <c r="H132" s="3">
        <v>46244.0</v>
      </c>
      <c r="I132" s="3">
        <v>46246.0</v>
      </c>
      <c r="J132" s="2" t="s">
        <v>39</v>
      </c>
      <c r="K132" s="2" t="s">
        <v>39</v>
      </c>
      <c r="L132" s="4">
        <v>1938.0</v>
      </c>
    </row>
    <row r="133">
      <c r="A133" s="2" t="s">
        <v>23</v>
      </c>
      <c r="B133" s="2" t="s">
        <v>255</v>
      </c>
      <c r="C133" s="2" t="s">
        <v>255</v>
      </c>
      <c r="D133" s="2" t="s">
        <v>80</v>
      </c>
      <c r="E133" s="2" t="s">
        <v>176</v>
      </c>
      <c r="F133" s="2" t="s">
        <v>17</v>
      </c>
      <c r="G133" s="2">
        <v>3.0</v>
      </c>
      <c r="H133" s="3">
        <v>46241.0</v>
      </c>
      <c r="I133" s="3">
        <v>46243.0</v>
      </c>
      <c r="J133" s="2" t="s">
        <v>26</v>
      </c>
      <c r="K133" s="2" t="s">
        <v>26</v>
      </c>
      <c r="L133" s="4">
        <v>2149.0</v>
      </c>
    </row>
    <row r="134">
      <c r="A134" s="2" t="s">
        <v>23</v>
      </c>
      <c r="B134" s="2" t="s">
        <v>256</v>
      </c>
      <c r="C134" s="2" t="s">
        <v>256</v>
      </c>
      <c r="D134" s="2" t="s">
        <v>80</v>
      </c>
      <c r="E134" s="2" t="s">
        <v>176</v>
      </c>
      <c r="F134" s="2" t="s">
        <v>17</v>
      </c>
      <c r="G134" s="2">
        <v>1.0</v>
      </c>
      <c r="H134" s="3">
        <v>46244.0</v>
      </c>
      <c r="I134" s="3">
        <v>46246.0</v>
      </c>
      <c r="J134" s="2" t="s">
        <v>39</v>
      </c>
      <c r="K134" s="2" t="s">
        <v>39</v>
      </c>
      <c r="L134" s="4">
        <v>2149.0</v>
      </c>
    </row>
    <row r="135">
      <c r="A135" s="2" t="s">
        <v>23</v>
      </c>
      <c r="B135" s="2" t="s">
        <v>257</v>
      </c>
      <c r="C135" s="2" t="s">
        <v>257</v>
      </c>
      <c r="D135" s="2" t="s">
        <v>80</v>
      </c>
      <c r="E135" s="2" t="s">
        <v>133</v>
      </c>
      <c r="F135" s="2" t="s">
        <v>17</v>
      </c>
      <c r="G135" s="2">
        <v>3.0</v>
      </c>
      <c r="H135" s="3">
        <v>46241.0</v>
      </c>
      <c r="I135" s="3">
        <v>46243.0</v>
      </c>
      <c r="J135" s="2" t="s">
        <v>26</v>
      </c>
      <c r="K135" s="2" t="s">
        <v>26</v>
      </c>
      <c r="L135" s="4">
        <v>1464.0</v>
      </c>
    </row>
    <row r="136">
      <c r="A136" s="2" t="s">
        <v>23</v>
      </c>
      <c r="B136" s="2" t="s">
        <v>258</v>
      </c>
      <c r="C136" s="2" t="s">
        <v>258</v>
      </c>
      <c r="D136" s="2" t="s">
        <v>80</v>
      </c>
      <c r="E136" s="2" t="s">
        <v>133</v>
      </c>
      <c r="F136" s="2" t="s">
        <v>17</v>
      </c>
      <c r="G136" s="2">
        <v>1.0</v>
      </c>
      <c r="H136" s="3">
        <v>46244.0</v>
      </c>
      <c r="I136" s="3">
        <v>46246.0</v>
      </c>
      <c r="J136" s="2" t="s">
        <v>39</v>
      </c>
      <c r="K136" s="2" t="s">
        <v>39</v>
      </c>
      <c r="L136" s="4">
        <v>1464.0</v>
      </c>
    </row>
    <row r="137">
      <c r="A137" s="2" t="s">
        <v>23</v>
      </c>
      <c r="B137" s="2" t="s">
        <v>259</v>
      </c>
      <c r="C137" s="2" t="s">
        <v>259</v>
      </c>
      <c r="D137" s="2" t="s">
        <v>80</v>
      </c>
      <c r="E137" s="2" t="s">
        <v>133</v>
      </c>
      <c r="F137" s="2" t="s">
        <v>17</v>
      </c>
      <c r="G137" s="2">
        <v>2.0</v>
      </c>
      <c r="H137" s="3">
        <v>46245.0</v>
      </c>
      <c r="I137" s="3">
        <v>46246.0</v>
      </c>
      <c r="J137" s="2" t="s">
        <v>60</v>
      </c>
      <c r="K137" s="2" t="s">
        <v>60</v>
      </c>
      <c r="L137" s="4">
        <v>1464.0</v>
      </c>
    </row>
    <row r="138">
      <c r="A138" s="2" t="s">
        <v>23</v>
      </c>
      <c r="B138" s="2" t="s">
        <v>260</v>
      </c>
      <c r="C138" s="2" t="s">
        <v>260</v>
      </c>
      <c r="D138" s="2" t="s">
        <v>80</v>
      </c>
      <c r="E138" s="2" t="s">
        <v>109</v>
      </c>
      <c r="F138" s="2" t="s">
        <v>17</v>
      </c>
      <c r="G138" s="2">
        <v>2.0</v>
      </c>
      <c r="H138" s="3">
        <v>46247.0</v>
      </c>
      <c r="I138" s="3">
        <v>46249.0</v>
      </c>
      <c r="J138" s="2" t="s">
        <v>60</v>
      </c>
      <c r="K138" s="2" t="s">
        <v>60</v>
      </c>
      <c r="L138" s="4">
        <v>1938.0</v>
      </c>
    </row>
    <row r="139">
      <c r="A139" s="2" t="s">
        <v>19</v>
      </c>
      <c r="B139" s="2" t="s">
        <v>94</v>
      </c>
      <c r="C139" s="2" t="s">
        <v>94</v>
      </c>
      <c r="D139" s="2" t="s">
        <v>80</v>
      </c>
      <c r="E139" s="2" t="s">
        <v>145</v>
      </c>
      <c r="F139" s="2" t="s">
        <v>17</v>
      </c>
      <c r="G139" s="2">
        <v>3.0</v>
      </c>
      <c r="H139" s="3">
        <v>46235.0</v>
      </c>
      <c r="I139" s="3">
        <v>46249.0</v>
      </c>
      <c r="J139" s="2" t="s">
        <v>18</v>
      </c>
      <c r="K139" s="2" t="s">
        <v>18</v>
      </c>
      <c r="L139" s="4">
        <v>0.0</v>
      </c>
    </row>
    <row r="140">
      <c r="A140" s="2" t="s">
        <v>23</v>
      </c>
      <c r="B140" s="2" t="s">
        <v>261</v>
      </c>
      <c r="C140" s="2" t="s">
        <v>261</v>
      </c>
      <c r="D140" s="2" t="s">
        <v>80</v>
      </c>
      <c r="E140" s="2" t="s">
        <v>145</v>
      </c>
      <c r="F140" s="2" t="s">
        <v>17</v>
      </c>
      <c r="G140" s="2">
        <v>3.0</v>
      </c>
      <c r="H140" s="3">
        <v>46235.0</v>
      </c>
      <c r="I140" s="3">
        <v>46240.0</v>
      </c>
      <c r="J140" s="2" t="s">
        <v>22</v>
      </c>
      <c r="K140" s="2" t="s">
        <v>22</v>
      </c>
      <c r="L140" s="4">
        <v>4614.0</v>
      </c>
    </row>
    <row r="141">
      <c r="A141" s="2" t="s">
        <v>23</v>
      </c>
      <c r="B141" s="2" t="s">
        <v>263</v>
      </c>
      <c r="C141" s="2" t="s">
        <v>263</v>
      </c>
      <c r="D141" s="2" t="s">
        <v>80</v>
      </c>
      <c r="E141" s="2" t="s">
        <v>101</v>
      </c>
      <c r="F141" s="2" t="s">
        <v>17</v>
      </c>
      <c r="G141" s="2">
        <v>3.0</v>
      </c>
      <c r="H141" s="3">
        <v>46235.0</v>
      </c>
      <c r="I141" s="3">
        <v>46240.0</v>
      </c>
      <c r="J141" s="2" t="s">
        <v>22</v>
      </c>
      <c r="K141" s="2" t="s">
        <v>22</v>
      </c>
      <c r="L141" s="4">
        <v>2381.0</v>
      </c>
    </row>
    <row r="142">
      <c r="A142" s="2" t="s">
        <v>23</v>
      </c>
      <c r="B142" s="2" t="s">
        <v>264</v>
      </c>
      <c r="C142" s="2" t="s">
        <v>264</v>
      </c>
      <c r="D142" s="2" t="s">
        <v>80</v>
      </c>
      <c r="E142" s="2" t="s">
        <v>133</v>
      </c>
      <c r="F142" s="2" t="s">
        <v>17</v>
      </c>
      <c r="G142" s="2">
        <v>3.0</v>
      </c>
      <c r="H142" s="3">
        <v>46235.0</v>
      </c>
      <c r="I142" s="3">
        <v>46240.0</v>
      </c>
      <c r="J142" s="2" t="s">
        <v>22</v>
      </c>
      <c r="K142" s="2" t="s">
        <v>22</v>
      </c>
      <c r="L142" s="4">
        <v>1464.0</v>
      </c>
    </row>
    <row r="143">
      <c r="A143" s="2" t="s">
        <v>23</v>
      </c>
      <c r="B143" s="2" t="s">
        <v>265</v>
      </c>
      <c r="C143" s="2" t="s">
        <v>265</v>
      </c>
      <c r="D143" s="2" t="s">
        <v>80</v>
      </c>
      <c r="E143" s="2" t="s">
        <v>145</v>
      </c>
      <c r="F143" s="2" t="s">
        <v>17</v>
      </c>
      <c r="G143" s="2">
        <v>3.0</v>
      </c>
      <c r="H143" s="3">
        <v>46241.0</v>
      </c>
      <c r="I143" s="3">
        <v>46243.0</v>
      </c>
      <c r="J143" s="2" t="s">
        <v>26</v>
      </c>
      <c r="K143" s="2" t="s">
        <v>26</v>
      </c>
      <c r="L143" s="4">
        <v>4614.0</v>
      </c>
    </row>
    <row r="144">
      <c r="A144" s="2" t="s">
        <v>23</v>
      </c>
      <c r="B144" s="2" t="s">
        <v>266</v>
      </c>
      <c r="C144" s="2" t="s">
        <v>266</v>
      </c>
      <c r="D144" s="2" t="s">
        <v>80</v>
      </c>
      <c r="E144" s="2" t="s">
        <v>145</v>
      </c>
      <c r="F144" s="2" t="s">
        <v>17</v>
      </c>
      <c r="G144" s="2">
        <v>1.0</v>
      </c>
      <c r="H144" s="3">
        <v>46244.0</v>
      </c>
      <c r="I144" s="3">
        <v>46246.0</v>
      </c>
      <c r="J144" s="2" t="s">
        <v>39</v>
      </c>
      <c r="K144" s="2" t="s">
        <v>39</v>
      </c>
      <c r="L144" s="4">
        <v>4614.0</v>
      </c>
    </row>
    <row r="145">
      <c r="A145" s="2" t="s">
        <v>23</v>
      </c>
      <c r="B145" s="2" t="s">
        <v>267</v>
      </c>
      <c r="C145" s="2" t="s">
        <v>267</v>
      </c>
      <c r="D145" s="2" t="s">
        <v>80</v>
      </c>
      <c r="E145" s="2" t="s">
        <v>101</v>
      </c>
      <c r="F145" s="2" t="s">
        <v>17</v>
      </c>
      <c r="G145" s="2">
        <v>3.0</v>
      </c>
      <c r="H145" s="3">
        <v>46241.0</v>
      </c>
      <c r="I145" s="3">
        <v>46243.0</v>
      </c>
      <c r="J145" s="2" t="s">
        <v>26</v>
      </c>
      <c r="K145" s="2" t="s">
        <v>26</v>
      </c>
      <c r="L145" s="4">
        <v>2381.0</v>
      </c>
    </row>
    <row r="146">
      <c r="A146" s="2" t="s">
        <v>23</v>
      </c>
      <c r="B146" s="2" t="s">
        <v>268</v>
      </c>
      <c r="C146" s="2" t="s">
        <v>268</v>
      </c>
      <c r="D146" s="2" t="s">
        <v>80</v>
      </c>
      <c r="E146" s="2" t="s">
        <v>101</v>
      </c>
      <c r="F146" s="2" t="s">
        <v>17</v>
      </c>
      <c r="G146" s="2">
        <v>1.0</v>
      </c>
      <c r="H146" s="3">
        <v>46244.0</v>
      </c>
      <c r="I146" s="3">
        <v>46246.0</v>
      </c>
      <c r="J146" s="2" t="s">
        <v>39</v>
      </c>
      <c r="K146" s="2" t="s">
        <v>39</v>
      </c>
      <c r="L146" s="4">
        <v>2381.0</v>
      </c>
    </row>
    <row r="147">
      <c r="A147" s="2" t="s">
        <v>23</v>
      </c>
      <c r="B147" s="2" t="s">
        <v>269</v>
      </c>
      <c r="C147" s="2" t="s">
        <v>269</v>
      </c>
      <c r="D147" s="2" t="s">
        <v>80</v>
      </c>
      <c r="E147" s="2" t="s">
        <v>133</v>
      </c>
      <c r="F147" s="2" t="s">
        <v>17</v>
      </c>
      <c r="G147" s="2">
        <v>3.0</v>
      </c>
      <c r="H147" s="3">
        <v>46241.0</v>
      </c>
      <c r="I147" s="3">
        <v>46243.0</v>
      </c>
      <c r="J147" s="2" t="s">
        <v>26</v>
      </c>
      <c r="K147" s="2" t="s">
        <v>26</v>
      </c>
      <c r="L147" s="4">
        <v>1464.0</v>
      </c>
    </row>
    <row r="148">
      <c r="A148" s="2" t="s">
        <v>23</v>
      </c>
      <c r="B148" s="2" t="s">
        <v>270</v>
      </c>
      <c r="C148" s="2" t="s">
        <v>270</v>
      </c>
      <c r="D148" s="2" t="s">
        <v>80</v>
      </c>
      <c r="E148" s="2" t="s">
        <v>133</v>
      </c>
      <c r="F148" s="2" t="s">
        <v>17</v>
      </c>
      <c r="G148" s="2">
        <v>1.0</v>
      </c>
      <c r="H148" s="3">
        <v>46244.0</v>
      </c>
      <c r="I148" s="3">
        <v>46246.0</v>
      </c>
      <c r="J148" s="2" t="s">
        <v>39</v>
      </c>
      <c r="K148" s="2" t="s">
        <v>39</v>
      </c>
      <c r="L148" s="4">
        <v>1464.0</v>
      </c>
    </row>
    <row r="149">
      <c r="A149" s="2" t="s">
        <v>23</v>
      </c>
      <c r="B149" s="2" t="s">
        <v>271</v>
      </c>
      <c r="C149" s="2" t="s">
        <v>271</v>
      </c>
      <c r="D149" s="2" t="s">
        <v>80</v>
      </c>
      <c r="E149" s="2" t="s">
        <v>145</v>
      </c>
      <c r="F149" s="2" t="s">
        <v>17</v>
      </c>
      <c r="G149" s="2">
        <v>2.0</v>
      </c>
      <c r="H149" s="3">
        <v>46247.0</v>
      </c>
      <c r="I149" s="3">
        <v>46249.0</v>
      </c>
      <c r="J149" s="2" t="s">
        <v>60</v>
      </c>
      <c r="K149" s="2" t="s">
        <v>60</v>
      </c>
      <c r="L149" s="4">
        <v>4614.0</v>
      </c>
    </row>
    <row r="150">
      <c r="A150" s="2" t="s">
        <v>19</v>
      </c>
      <c r="B150" s="2" t="s">
        <v>103</v>
      </c>
      <c r="C150" s="2" t="s">
        <v>103</v>
      </c>
      <c r="D150" s="2" t="s">
        <v>80</v>
      </c>
      <c r="E150" s="2" t="s">
        <v>145</v>
      </c>
      <c r="F150" s="2" t="s">
        <v>17</v>
      </c>
      <c r="G150" s="2">
        <v>3.0</v>
      </c>
      <c r="H150" s="3">
        <v>46235.0</v>
      </c>
      <c r="I150" s="3">
        <v>46249.0</v>
      </c>
      <c r="J150" s="2" t="s">
        <v>18</v>
      </c>
      <c r="K150" s="2" t="s">
        <v>18</v>
      </c>
      <c r="L150" s="4">
        <v>0.0</v>
      </c>
    </row>
    <row r="151">
      <c r="A151" s="2" t="s">
        <v>23</v>
      </c>
      <c r="B151" s="2" t="s">
        <v>272</v>
      </c>
      <c r="C151" s="2" t="s">
        <v>272</v>
      </c>
      <c r="D151" s="2" t="s">
        <v>80</v>
      </c>
      <c r="E151" s="2" t="s">
        <v>145</v>
      </c>
      <c r="F151" s="2" t="s">
        <v>17</v>
      </c>
      <c r="G151" s="2">
        <v>3.0</v>
      </c>
      <c r="H151" s="3">
        <v>46235.0</v>
      </c>
      <c r="I151" s="3">
        <v>46240.0</v>
      </c>
      <c r="J151" s="2" t="s">
        <v>22</v>
      </c>
      <c r="K151" s="2" t="s">
        <v>22</v>
      </c>
      <c r="L151" s="4">
        <v>4614.0</v>
      </c>
    </row>
    <row r="152">
      <c r="A152" s="2" t="s">
        <v>23</v>
      </c>
      <c r="B152" s="2" t="s">
        <v>273</v>
      </c>
      <c r="C152" s="2" t="s">
        <v>273</v>
      </c>
      <c r="D152" s="2" t="s">
        <v>80</v>
      </c>
      <c r="E152" s="2" t="s">
        <v>101</v>
      </c>
      <c r="F152" s="2" t="s">
        <v>17</v>
      </c>
      <c r="G152" s="2">
        <v>3.0</v>
      </c>
      <c r="H152" s="3">
        <v>46235.0</v>
      </c>
      <c r="I152" s="3">
        <v>46240.0</v>
      </c>
      <c r="J152" s="2" t="s">
        <v>22</v>
      </c>
      <c r="K152" s="2" t="s">
        <v>22</v>
      </c>
      <c r="L152" s="4">
        <v>2381.0</v>
      </c>
    </row>
    <row r="153">
      <c r="A153" s="2" t="s">
        <v>23</v>
      </c>
      <c r="B153" s="2" t="s">
        <v>274</v>
      </c>
      <c r="C153" s="2" t="s">
        <v>274</v>
      </c>
      <c r="D153" s="2" t="s">
        <v>80</v>
      </c>
      <c r="E153" s="2" t="s">
        <v>133</v>
      </c>
      <c r="F153" s="2" t="s">
        <v>17</v>
      </c>
      <c r="G153" s="2">
        <v>3.0</v>
      </c>
      <c r="H153" s="3">
        <v>46235.0</v>
      </c>
      <c r="I153" s="3">
        <v>46240.0</v>
      </c>
      <c r="J153" s="2" t="s">
        <v>22</v>
      </c>
      <c r="K153" s="2" t="s">
        <v>22</v>
      </c>
      <c r="L153" s="4">
        <v>1464.0</v>
      </c>
    </row>
    <row r="154">
      <c r="A154" s="2" t="s">
        <v>23</v>
      </c>
      <c r="B154" s="2" t="s">
        <v>275</v>
      </c>
      <c r="C154" s="2" t="s">
        <v>275</v>
      </c>
      <c r="D154" s="2" t="s">
        <v>80</v>
      </c>
      <c r="E154" s="2" t="s">
        <v>145</v>
      </c>
      <c r="F154" s="2" t="s">
        <v>17</v>
      </c>
      <c r="G154" s="2">
        <v>3.0</v>
      </c>
      <c r="H154" s="3">
        <v>46241.0</v>
      </c>
      <c r="I154" s="3">
        <v>46243.0</v>
      </c>
      <c r="J154" s="2" t="s">
        <v>26</v>
      </c>
      <c r="K154" s="2" t="s">
        <v>26</v>
      </c>
      <c r="L154" s="4">
        <v>4614.0</v>
      </c>
    </row>
    <row r="155">
      <c r="A155" s="2" t="s">
        <v>23</v>
      </c>
      <c r="B155" s="2" t="s">
        <v>276</v>
      </c>
      <c r="C155" s="2" t="s">
        <v>276</v>
      </c>
      <c r="D155" s="2" t="s">
        <v>80</v>
      </c>
      <c r="E155" s="2" t="s">
        <v>145</v>
      </c>
      <c r="F155" s="2" t="s">
        <v>17</v>
      </c>
      <c r="G155" s="2">
        <v>1.0</v>
      </c>
      <c r="H155" s="3">
        <v>46244.0</v>
      </c>
      <c r="I155" s="3">
        <v>46246.0</v>
      </c>
      <c r="J155" s="2" t="s">
        <v>39</v>
      </c>
      <c r="K155" s="2" t="s">
        <v>39</v>
      </c>
      <c r="L155" s="4">
        <v>4614.0</v>
      </c>
    </row>
    <row r="156">
      <c r="A156" s="2" t="s">
        <v>23</v>
      </c>
      <c r="B156" s="2" t="s">
        <v>277</v>
      </c>
      <c r="C156" s="2" t="s">
        <v>277</v>
      </c>
      <c r="D156" s="2" t="s">
        <v>80</v>
      </c>
      <c r="E156" s="2" t="s">
        <v>101</v>
      </c>
      <c r="F156" s="2" t="s">
        <v>17</v>
      </c>
      <c r="G156" s="2">
        <v>3.0</v>
      </c>
      <c r="H156" s="3">
        <v>46241.0</v>
      </c>
      <c r="I156" s="3">
        <v>46243.0</v>
      </c>
      <c r="J156" s="2" t="s">
        <v>26</v>
      </c>
      <c r="K156" s="2" t="s">
        <v>26</v>
      </c>
      <c r="L156" s="4">
        <v>2381.0</v>
      </c>
    </row>
    <row r="157">
      <c r="A157" s="2" t="s">
        <v>23</v>
      </c>
      <c r="B157" s="2" t="s">
        <v>278</v>
      </c>
      <c r="C157" s="2" t="s">
        <v>278</v>
      </c>
      <c r="D157" s="2" t="s">
        <v>80</v>
      </c>
      <c r="E157" s="2" t="s">
        <v>101</v>
      </c>
      <c r="F157" s="2" t="s">
        <v>17</v>
      </c>
      <c r="G157" s="2">
        <v>1.0</v>
      </c>
      <c r="H157" s="3">
        <v>46244.0</v>
      </c>
      <c r="I157" s="3">
        <v>46246.0</v>
      </c>
      <c r="J157" s="2" t="s">
        <v>39</v>
      </c>
      <c r="K157" s="2" t="s">
        <v>39</v>
      </c>
      <c r="L157" s="4">
        <v>2381.0</v>
      </c>
    </row>
    <row r="158">
      <c r="A158" s="2" t="s">
        <v>23</v>
      </c>
      <c r="B158" s="2" t="s">
        <v>279</v>
      </c>
      <c r="C158" s="2" t="s">
        <v>279</v>
      </c>
      <c r="D158" s="2" t="s">
        <v>80</v>
      </c>
      <c r="E158" s="2" t="s">
        <v>133</v>
      </c>
      <c r="F158" s="2" t="s">
        <v>17</v>
      </c>
      <c r="G158" s="2">
        <v>3.0</v>
      </c>
      <c r="H158" s="3">
        <v>46241.0</v>
      </c>
      <c r="I158" s="3">
        <v>46243.0</v>
      </c>
      <c r="J158" s="2" t="s">
        <v>26</v>
      </c>
      <c r="K158" s="2" t="s">
        <v>26</v>
      </c>
      <c r="L158" s="4">
        <v>1464.0</v>
      </c>
    </row>
    <row r="159">
      <c r="A159" s="2" t="s">
        <v>23</v>
      </c>
      <c r="B159" s="2" t="s">
        <v>280</v>
      </c>
      <c r="C159" s="2" t="s">
        <v>280</v>
      </c>
      <c r="D159" s="2" t="s">
        <v>80</v>
      </c>
      <c r="E159" s="2" t="s">
        <v>133</v>
      </c>
      <c r="F159" s="2" t="s">
        <v>17</v>
      </c>
      <c r="G159" s="2">
        <v>1.0</v>
      </c>
      <c r="H159" s="3">
        <v>46244.0</v>
      </c>
      <c r="I159" s="3">
        <v>46246.0</v>
      </c>
      <c r="J159" s="2" t="s">
        <v>39</v>
      </c>
      <c r="K159" s="2" t="s">
        <v>39</v>
      </c>
      <c r="L159" s="4">
        <v>1464.0</v>
      </c>
    </row>
    <row r="160">
      <c r="A160" s="2" t="s">
        <v>23</v>
      </c>
      <c r="B160" s="2" t="s">
        <v>281</v>
      </c>
      <c r="C160" s="2" t="s">
        <v>281</v>
      </c>
      <c r="D160" s="2" t="s">
        <v>80</v>
      </c>
      <c r="E160" s="2" t="s">
        <v>145</v>
      </c>
      <c r="F160" s="2" t="s">
        <v>17</v>
      </c>
      <c r="G160" s="2">
        <v>2.0</v>
      </c>
      <c r="H160" s="3">
        <v>46247.0</v>
      </c>
      <c r="I160" s="3">
        <v>46249.0</v>
      </c>
      <c r="J160" s="2" t="s">
        <v>60</v>
      </c>
      <c r="K160" s="2" t="s">
        <v>60</v>
      </c>
      <c r="L160" s="4">
        <v>4614.0</v>
      </c>
    </row>
    <row r="161">
      <c r="A161" s="2" t="s">
        <v>19</v>
      </c>
      <c r="B161" s="2" t="s">
        <v>110</v>
      </c>
      <c r="C161" s="2" t="s">
        <v>110</v>
      </c>
      <c r="D161" s="2" t="s">
        <v>80</v>
      </c>
      <c r="E161" s="2" t="s">
        <v>145</v>
      </c>
      <c r="F161" s="2" t="s">
        <v>17</v>
      </c>
      <c r="G161" s="2">
        <v>5.0</v>
      </c>
      <c r="H161" s="3">
        <v>46235.0</v>
      </c>
      <c r="I161" s="3">
        <v>46249.0</v>
      </c>
      <c r="J161" s="2" t="s">
        <v>18</v>
      </c>
      <c r="K161" s="2" t="s">
        <v>18</v>
      </c>
      <c r="L161" s="4">
        <v>0.0</v>
      </c>
    </row>
    <row r="162">
      <c r="A162" s="2" t="s">
        <v>23</v>
      </c>
      <c r="B162" s="2" t="s">
        <v>283</v>
      </c>
      <c r="C162" s="2" t="s">
        <v>283</v>
      </c>
      <c r="D162" s="2" t="s">
        <v>80</v>
      </c>
      <c r="E162" s="2" t="s">
        <v>145</v>
      </c>
      <c r="F162" s="2" t="s">
        <v>17</v>
      </c>
      <c r="G162" s="2">
        <v>3.0</v>
      </c>
      <c r="H162" s="3">
        <v>46235.0</v>
      </c>
      <c r="I162" s="3">
        <v>46240.0</v>
      </c>
      <c r="J162" s="2" t="s">
        <v>22</v>
      </c>
      <c r="K162" s="2" t="s">
        <v>22</v>
      </c>
      <c r="L162" s="4">
        <v>4614.0</v>
      </c>
    </row>
    <row r="163">
      <c r="A163" s="2" t="s">
        <v>23</v>
      </c>
      <c r="B163" s="2" t="s">
        <v>284</v>
      </c>
      <c r="C163" s="2" t="s">
        <v>284</v>
      </c>
      <c r="D163" s="2" t="s">
        <v>80</v>
      </c>
      <c r="E163" s="2" t="s">
        <v>101</v>
      </c>
      <c r="F163" s="2" t="s">
        <v>17</v>
      </c>
      <c r="G163" s="2">
        <v>3.0</v>
      </c>
      <c r="H163" s="3">
        <v>46235.0</v>
      </c>
      <c r="I163" s="3">
        <v>46240.0</v>
      </c>
      <c r="J163" s="2" t="s">
        <v>22</v>
      </c>
      <c r="K163" s="2" t="s">
        <v>22</v>
      </c>
      <c r="L163" s="4">
        <v>2381.0</v>
      </c>
    </row>
    <row r="164">
      <c r="A164" s="2" t="s">
        <v>23</v>
      </c>
      <c r="B164" s="2" t="s">
        <v>285</v>
      </c>
      <c r="C164" s="2" t="s">
        <v>285</v>
      </c>
      <c r="D164" s="2" t="s">
        <v>80</v>
      </c>
      <c r="E164" s="2" t="s">
        <v>101</v>
      </c>
      <c r="F164" s="2" t="s">
        <v>17</v>
      </c>
      <c r="G164" s="2">
        <v>3.0</v>
      </c>
      <c r="H164" s="3">
        <v>46235.0</v>
      </c>
      <c r="I164" s="3">
        <v>46240.0</v>
      </c>
      <c r="J164" s="2" t="s">
        <v>22</v>
      </c>
      <c r="K164" s="2" t="s">
        <v>22</v>
      </c>
      <c r="L164" s="4">
        <v>2381.0</v>
      </c>
    </row>
    <row r="165">
      <c r="A165" s="2" t="s">
        <v>23</v>
      </c>
      <c r="B165" s="2" t="s">
        <v>286</v>
      </c>
      <c r="C165" s="2" t="s">
        <v>286</v>
      </c>
      <c r="D165" s="2" t="s">
        <v>80</v>
      </c>
      <c r="E165" s="2" t="s">
        <v>101</v>
      </c>
      <c r="F165" s="2" t="s">
        <v>17</v>
      </c>
      <c r="G165" s="2">
        <v>3.0</v>
      </c>
      <c r="H165" s="3">
        <v>46235.0</v>
      </c>
      <c r="I165" s="3">
        <v>46240.0</v>
      </c>
      <c r="J165" s="2" t="s">
        <v>22</v>
      </c>
      <c r="K165" s="2" t="s">
        <v>22</v>
      </c>
      <c r="L165" s="4">
        <v>2381.0</v>
      </c>
    </row>
    <row r="166">
      <c r="A166" s="2" t="s">
        <v>23</v>
      </c>
      <c r="B166" s="2" t="s">
        <v>284</v>
      </c>
      <c r="C166" s="2" t="s">
        <v>284</v>
      </c>
      <c r="D166" s="2" t="s">
        <v>80</v>
      </c>
      <c r="E166" s="2" t="s">
        <v>101</v>
      </c>
      <c r="F166" s="2" t="s">
        <v>17</v>
      </c>
      <c r="G166" s="2">
        <v>3.0</v>
      </c>
      <c r="H166" s="3">
        <v>46235.0</v>
      </c>
      <c r="I166" s="3">
        <v>46240.0</v>
      </c>
      <c r="J166" s="2" t="s">
        <v>22</v>
      </c>
      <c r="K166" s="2" t="s">
        <v>22</v>
      </c>
      <c r="L166" s="4">
        <v>2381.0</v>
      </c>
    </row>
    <row r="167">
      <c r="A167" s="2" t="s">
        <v>23</v>
      </c>
      <c r="B167" s="2" t="s">
        <v>287</v>
      </c>
      <c r="C167" s="2" t="s">
        <v>287</v>
      </c>
      <c r="D167" s="2" t="s">
        <v>80</v>
      </c>
      <c r="E167" s="2" t="s">
        <v>133</v>
      </c>
      <c r="F167" s="2" t="s">
        <v>17</v>
      </c>
      <c r="G167" s="2">
        <v>3.0</v>
      </c>
      <c r="H167" s="3">
        <v>46235.0</v>
      </c>
      <c r="I167" s="3">
        <v>46240.0</v>
      </c>
      <c r="J167" s="2" t="s">
        <v>22</v>
      </c>
      <c r="K167" s="2" t="s">
        <v>22</v>
      </c>
      <c r="L167" s="4">
        <v>1464.0</v>
      </c>
    </row>
    <row r="168">
      <c r="A168" s="2" t="s">
        <v>23</v>
      </c>
      <c r="B168" s="2" t="s">
        <v>288</v>
      </c>
      <c r="C168" s="2" t="s">
        <v>288</v>
      </c>
      <c r="D168" s="2" t="s">
        <v>80</v>
      </c>
      <c r="E168" s="2" t="s">
        <v>145</v>
      </c>
      <c r="F168" s="2" t="s">
        <v>17</v>
      </c>
      <c r="G168" s="2">
        <v>3.0</v>
      </c>
      <c r="H168" s="3">
        <v>46241.0</v>
      </c>
      <c r="I168" s="3">
        <v>46243.0</v>
      </c>
      <c r="J168" s="2" t="s">
        <v>26</v>
      </c>
      <c r="K168" s="2" t="s">
        <v>26</v>
      </c>
      <c r="L168" s="4">
        <v>4614.0</v>
      </c>
    </row>
    <row r="169">
      <c r="A169" s="2" t="s">
        <v>23</v>
      </c>
      <c r="B169" s="2" t="s">
        <v>289</v>
      </c>
      <c r="C169" s="2" t="s">
        <v>289</v>
      </c>
      <c r="D169" s="2" t="s">
        <v>80</v>
      </c>
      <c r="E169" s="2" t="s">
        <v>145</v>
      </c>
      <c r="F169" s="2" t="s">
        <v>17</v>
      </c>
      <c r="G169" s="2">
        <v>1.0</v>
      </c>
      <c r="H169" s="3">
        <v>46244.0</v>
      </c>
      <c r="I169" s="3">
        <v>46246.0</v>
      </c>
      <c r="J169" s="2" t="s">
        <v>39</v>
      </c>
      <c r="K169" s="2" t="s">
        <v>39</v>
      </c>
      <c r="L169" s="4">
        <v>4614.0</v>
      </c>
    </row>
    <row r="170">
      <c r="A170" s="2" t="s">
        <v>23</v>
      </c>
      <c r="B170" s="2" t="s">
        <v>291</v>
      </c>
      <c r="C170" s="2" t="s">
        <v>291</v>
      </c>
      <c r="D170" s="2" t="s">
        <v>80</v>
      </c>
      <c r="E170" s="2" t="s">
        <v>101</v>
      </c>
      <c r="F170" s="2" t="s">
        <v>17</v>
      </c>
      <c r="G170" s="2">
        <v>3.0</v>
      </c>
      <c r="H170" s="3">
        <v>46241.0</v>
      </c>
      <c r="I170" s="3">
        <v>46243.0</v>
      </c>
      <c r="J170" s="2" t="s">
        <v>26</v>
      </c>
      <c r="K170" s="2" t="s">
        <v>26</v>
      </c>
      <c r="L170" s="4">
        <v>2381.0</v>
      </c>
    </row>
    <row r="171">
      <c r="A171" s="2" t="s">
        <v>23</v>
      </c>
      <c r="B171" s="2" t="s">
        <v>292</v>
      </c>
      <c r="C171" s="2" t="s">
        <v>292</v>
      </c>
      <c r="D171" s="2" t="s">
        <v>80</v>
      </c>
      <c r="E171" s="2" t="s">
        <v>101</v>
      </c>
      <c r="F171" s="2" t="s">
        <v>17</v>
      </c>
      <c r="G171" s="2">
        <v>1.0</v>
      </c>
      <c r="H171" s="3">
        <v>46244.0</v>
      </c>
      <c r="I171" s="3">
        <v>46246.0</v>
      </c>
      <c r="J171" s="2" t="s">
        <v>39</v>
      </c>
      <c r="K171" s="2" t="s">
        <v>39</v>
      </c>
      <c r="L171" s="4">
        <v>2380.0</v>
      </c>
    </row>
    <row r="172">
      <c r="A172" s="2" t="s">
        <v>23</v>
      </c>
      <c r="B172" s="2" t="s">
        <v>293</v>
      </c>
      <c r="C172" s="2" t="s">
        <v>293</v>
      </c>
      <c r="D172" s="2" t="s">
        <v>80</v>
      </c>
      <c r="E172" s="2" t="s">
        <v>133</v>
      </c>
      <c r="F172" s="2" t="s">
        <v>17</v>
      </c>
      <c r="G172" s="2">
        <v>3.0</v>
      </c>
      <c r="H172" s="3">
        <v>46241.0</v>
      </c>
      <c r="I172" s="3">
        <v>46243.0</v>
      </c>
      <c r="J172" s="2" t="s">
        <v>26</v>
      </c>
      <c r="K172" s="2" t="s">
        <v>26</v>
      </c>
      <c r="L172" s="4">
        <v>1464.0</v>
      </c>
    </row>
    <row r="173">
      <c r="A173" s="2" t="s">
        <v>23</v>
      </c>
      <c r="B173" s="2" t="s">
        <v>294</v>
      </c>
      <c r="C173" s="2" t="s">
        <v>294</v>
      </c>
      <c r="D173" s="2" t="s">
        <v>80</v>
      </c>
      <c r="E173" s="2" t="s">
        <v>133</v>
      </c>
      <c r="F173" s="2" t="s">
        <v>17</v>
      </c>
      <c r="G173" s="2">
        <v>1.0</v>
      </c>
      <c r="H173" s="3">
        <v>46244.0</v>
      </c>
      <c r="I173" s="3">
        <v>46246.0</v>
      </c>
      <c r="J173" s="2" t="s">
        <v>39</v>
      </c>
      <c r="K173" s="2" t="s">
        <v>39</v>
      </c>
      <c r="L173" s="4">
        <v>1460.0</v>
      </c>
    </row>
    <row r="174">
      <c r="A174" s="2" t="s">
        <v>23</v>
      </c>
      <c r="B174" s="2" t="s">
        <v>295</v>
      </c>
      <c r="C174" s="2" t="s">
        <v>295</v>
      </c>
      <c r="D174" s="2" t="s">
        <v>80</v>
      </c>
      <c r="E174" s="2" t="s">
        <v>145</v>
      </c>
      <c r="F174" s="2" t="s">
        <v>17</v>
      </c>
      <c r="G174" s="2">
        <v>2.0</v>
      </c>
      <c r="H174" s="3">
        <v>46247.0</v>
      </c>
      <c r="I174" s="3">
        <v>46249.0</v>
      </c>
      <c r="J174" s="2" t="s">
        <v>60</v>
      </c>
      <c r="K174" s="2" t="s">
        <v>60</v>
      </c>
      <c r="L174" s="4">
        <v>4614.0</v>
      </c>
    </row>
    <row r="175">
      <c r="A175" s="2" t="s">
        <v>19</v>
      </c>
      <c r="B175" s="2" t="s">
        <v>114</v>
      </c>
      <c r="C175" s="2" t="s">
        <v>114</v>
      </c>
      <c r="D175" s="2" t="s">
        <v>80</v>
      </c>
      <c r="E175" s="2" t="s">
        <v>296</v>
      </c>
      <c r="F175" s="2" t="s">
        <v>17</v>
      </c>
      <c r="G175" s="2">
        <v>3.0</v>
      </c>
      <c r="H175" s="3">
        <v>46235.0</v>
      </c>
      <c r="I175" s="3">
        <v>46249.0</v>
      </c>
      <c r="J175" s="2" t="s">
        <v>18</v>
      </c>
      <c r="K175" s="2" t="s">
        <v>18</v>
      </c>
      <c r="L175" s="4">
        <v>0.0</v>
      </c>
    </row>
    <row r="176">
      <c r="A176" s="2" t="s">
        <v>23</v>
      </c>
      <c r="B176" s="2" t="s">
        <v>297</v>
      </c>
      <c r="C176" s="2" t="s">
        <v>297</v>
      </c>
      <c r="D176" s="2" t="s">
        <v>80</v>
      </c>
      <c r="E176" s="2" t="s">
        <v>296</v>
      </c>
      <c r="F176" s="2" t="s">
        <v>17</v>
      </c>
      <c r="G176" s="2">
        <v>3.0</v>
      </c>
      <c r="H176" s="3">
        <v>46235.0</v>
      </c>
      <c r="I176" s="3">
        <v>46240.0</v>
      </c>
      <c r="J176" s="2" t="s">
        <v>22</v>
      </c>
      <c r="K176" s="2" t="s">
        <v>22</v>
      </c>
      <c r="L176" s="4">
        <v>2952.0</v>
      </c>
    </row>
    <row r="177">
      <c r="A177" s="2" t="s">
        <v>23</v>
      </c>
      <c r="B177" s="2" t="s">
        <v>298</v>
      </c>
      <c r="C177" s="2" t="s">
        <v>298</v>
      </c>
      <c r="D177" s="2" t="s">
        <v>80</v>
      </c>
      <c r="E177" s="2" t="s">
        <v>299</v>
      </c>
      <c r="F177" s="2" t="s">
        <v>17</v>
      </c>
      <c r="G177" s="2">
        <v>3.0</v>
      </c>
      <c r="H177" s="3">
        <v>46235.0</v>
      </c>
      <c r="I177" s="3">
        <v>46240.0</v>
      </c>
      <c r="J177" s="2" t="s">
        <v>22</v>
      </c>
      <c r="K177" s="2" t="s">
        <v>22</v>
      </c>
      <c r="L177" s="4">
        <v>2696.0</v>
      </c>
    </row>
    <row r="178">
      <c r="A178" s="2" t="s">
        <v>23</v>
      </c>
      <c r="B178" s="2" t="s">
        <v>300</v>
      </c>
      <c r="C178" s="2" t="s">
        <v>300</v>
      </c>
      <c r="D178" s="2" t="s">
        <v>80</v>
      </c>
      <c r="E178" s="2" t="s">
        <v>128</v>
      </c>
      <c r="F178" s="2" t="s">
        <v>17</v>
      </c>
      <c r="G178" s="2">
        <v>3.0</v>
      </c>
      <c r="H178" s="3">
        <v>46235.0</v>
      </c>
      <c r="I178" s="3">
        <v>46240.0</v>
      </c>
      <c r="J178" s="2" t="s">
        <v>22</v>
      </c>
      <c r="K178" s="2" t="s">
        <v>22</v>
      </c>
      <c r="L178" s="4">
        <v>2561.0</v>
      </c>
    </row>
    <row r="179">
      <c r="A179" s="2" t="s">
        <v>23</v>
      </c>
      <c r="B179" s="2" t="s">
        <v>301</v>
      </c>
      <c r="C179" s="2" t="s">
        <v>301</v>
      </c>
      <c r="D179" s="2" t="s">
        <v>80</v>
      </c>
      <c r="E179" s="2" t="s">
        <v>296</v>
      </c>
      <c r="F179" s="2" t="s">
        <v>17</v>
      </c>
      <c r="G179" s="2">
        <v>3.0</v>
      </c>
      <c r="H179" s="3">
        <v>46241.0</v>
      </c>
      <c r="I179" s="3">
        <v>46243.0</v>
      </c>
      <c r="J179" s="2" t="s">
        <v>26</v>
      </c>
      <c r="K179" s="2" t="s">
        <v>26</v>
      </c>
      <c r="L179" s="4">
        <v>2952.0</v>
      </c>
    </row>
    <row r="180">
      <c r="A180" s="2" t="s">
        <v>23</v>
      </c>
      <c r="B180" s="2" t="s">
        <v>302</v>
      </c>
      <c r="C180" s="2" t="s">
        <v>302</v>
      </c>
      <c r="D180" s="2" t="s">
        <v>80</v>
      </c>
      <c r="E180" s="2" t="s">
        <v>296</v>
      </c>
      <c r="F180" s="2" t="s">
        <v>17</v>
      </c>
      <c r="G180" s="2">
        <v>1.0</v>
      </c>
      <c r="H180" s="3">
        <v>46244.0</v>
      </c>
      <c r="I180" s="3">
        <v>46246.0</v>
      </c>
      <c r="J180" s="2" t="s">
        <v>39</v>
      </c>
      <c r="K180" s="2" t="s">
        <v>39</v>
      </c>
      <c r="L180" s="4">
        <v>2952.0</v>
      </c>
    </row>
    <row r="181">
      <c r="A181" s="2" t="s">
        <v>23</v>
      </c>
      <c r="B181" s="2" t="s">
        <v>303</v>
      </c>
      <c r="C181" s="2" t="s">
        <v>303</v>
      </c>
      <c r="D181" s="2" t="s">
        <v>80</v>
      </c>
      <c r="E181" s="2" t="s">
        <v>299</v>
      </c>
      <c r="F181" s="2" t="s">
        <v>17</v>
      </c>
      <c r="G181" s="2">
        <v>3.0</v>
      </c>
      <c r="H181" s="3">
        <v>46241.0</v>
      </c>
      <c r="I181" s="3">
        <v>46243.0</v>
      </c>
      <c r="J181" s="2" t="s">
        <v>26</v>
      </c>
      <c r="K181" s="2" t="s">
        <v>26</v>
      </c>
      <c r="L181" s="4">
        <v>2696.0</v>
      </c>
    </row>
    <row r="182">
      <c r="A182" s="2" t="s">
        <v>23</v>
      </c>
      <c r="B182" s="2" t="s">
        <v>304</v>
      </c>
      <c r="C182" s="2" t="s">
        <v>304</v>
      </c>
      <c r="D182" s="2" t="s">
        <v>80</v>
      </c>
      <c r="E182" s="2" t="s">
        <v>299</v>
      </c>
      <c r="F182" s="2" t="s">
        <v>17</v>
      </c>
      <c r="G182" s="2">
        <v>1.0</v>
      </c>
      <c r="H182" s="3">
        <v>46244.0</v>
      </c>
      <c r="I182" s="3">
        <v>46246.0</v>
      </c>
      <c r="J182" s="2" t="s">
        <v>39</v>
      </c>
      <c r="K182" s="2" t="s">
        <v>39</v>
      </c>
      <c r="L182" s="4">
        <v>2696.0</v>
      </c>
    </row>
    <row r="183">
      <c r="A183" s="2" t="s">
        <v>23</v>
      </c>
      <c r="B183" s="2" t="s">
        <v>305</v>
      </c>
      <c r="C183" s="2" t="s">
        <v>305</v>
      </c>
      <c r="D183" s="2" t="s">
        <v>80</v>
      </c>
      <c r="E183" s="2" t="s">
        <v>128</v>
      </c>
      <c r="F183" s="2" t="s">
        <v>17</v>
      </c>
      <c r="G183" s="2">
        <v>3.0</v>
      </c>
      <c r="H183" s="3">
        <v>46241.0</v>
      </c>
      <c r="I183" s="3">
        <v>46243.0</v>
      </c>
      <c r="J183" s="2" t="s">
        <v>26</v>
      </c>
      <c r="K183" s="2" t="s">
        <v>26</v>
      </c>
      <c r="L183" s="4">
        <v>2561.0</v>
      </c>
    </row>
    <row r="184">
      <c r="A184" s="2" t="s">
        <v>23</v>
      </c>
      <c r="B184" s="2" t="s">
        <v>306</v>
      </c>
      <c r="C184" s="2" t="s">
        <v>306</v>
      </c>
      <c r="D184" s="2" t="s">
        <v>80</v>
      </c>
      <c r="E184" s="2" t="s">
        <v>128</v>
      </c>
      <c r="F184" s="2" t="s">
        <v>17</v>
      </c>
      <c r="G184" s="2">
        <v>1.0</v>
      </c>
      <c r="H184" s="3">
        <v>46244.0</v>
      </c>
      <c r="I184" s="3">
        <v>46246.0</v>
      </c>
      <c r="J184" s="2" t="s">
        <v>39</v>
      </c>
      <c r="K184" s="2" t="s">
        <v>39</v>
      </c>
      <c r="L184" s="4">
        <v>2561.0</v>
      </c>
    </row>
    <row r="185">
      <c r="A185" s="2" t="s">
        <v>23</v>
      </c>
      <c r="B185" s="2" t="s">
        <v>307</v>
      </c>
      <c r="C185" s="2" t="s">
        <v>307</v>
      </c>
      <c r="D185" s="2" t="s">
        <v>80</v>
      </c>
      <c r="E185" s="2" t="s">
        <v>296</v>
      </c>
      <c r="F185" s="2" t="s">
        <v>17</v>
      </c>
      <c r="G185" s="2">
        <v>2.0</v>
      </c>
      <c r="H185" s="3">
        <v>46247.0</v>
      </c>
      <c r="I185" s="3">
        <v>46249.0</v>
      </c>
      <c r="J185" s="2" t="s">
        <v>60</v>
      </c>
      <c r="K185" s="2" t="s">
        <v>60</v>
      </c>
      <c r="L185" s="4">
        <v>2952.0</v>
      </c>
    </row>
    <row r="186">
      <c r="A186" s="2" t="s">
        <v>19</v>
      </c>
      <c r="B186" s="2" t="s">
        <v>118</v>
      </c>
      <c r="C186" s="2" t="s">
        <v>118</v>
      </c>
      <c r="D186" s="2" t="s">
        <v>80</v>
      </c>
      <c r="E186" s="2" t="s">
        <v>296</v>
      </c>
      <c r="F186" s="2" t="s">
        <v>17</v>
      </c>
      <c r="G186" s="2">
        <v>3.0</v>
      </c>
      <c r="H186" s="3">
        <v>46235.0</v>
      </c>
      <c r="I186" s="3">
        <v>46249.0</v>
      </c>
      <c r="J186" s="2" t="s">
        <v>18</v>
      </c>
      <c r="K186" s="2" t="s">
        <v>18</v>
      </c>
      <c r="L186" s="4">
        <v>0.0</v>
      </c>
    </row>
    <row r="187">
      <c r="A187" s="2" t="s">
        <v>23</v>
      </c>
      <c r="B187" s="2" t="s">
        <v>308</v>
      </c>
      <c r="C187" s="2" t="s">
        <v>308</v>
      </c>
      <c r="D187" s="2" t="s">
        <v>80</v>
      </c>
      <c r="E187" s="2" t="s">
        <v>296</v>
      </c>
      <c r="F187" s="2" t="s">
        <v>17</v>
      </c>
      <c r="G187" s="2">
        <v>3.0</v>
      </c>
      <c r="H187" s="3">
        <v>46235.0</v>
      </c>
      <c r="I187" s="3">
        <v>46240.0</v>
      </c>
      <c r="J187" s="2" t="s">
        <v>22</v>
      </c>
      <c r="K187" s="2" t="s">
        <v>22</v>
      </c>
      <c r="L187" s="4">
        <v>2952.0</v>
      </c>
    </row>
    <row r="188">
      <c r="A188" s="2" t="s">
        <v>23</v>
      </c>
      <c r="B188" s="2" t="s">
        <v>309</v>
      </c>
      <c r="C188" s="2" t="s">
        <v>309</v>
      </c>
      <c r="D188" s="2" t="s">
        <v>80</v>
      </c>
      <c r="E188" s="2" t="s">
        <v>299</v>
      </c>
      <c r="F188" s="2" t="s">
        <v>17</v>
      </c>
      <c r="G188" s="2">
        <v>3.0</v>
      </c>
      <c r="H188" s="3">
        <v>46235.0</v>
      </c>
      <c r="I188" s="3">
        <v>46240.0</v>
      </c>
      <c r="J188" s="2" t="s">
        <v>22</v>
      </c>
      <c r="K188" s="2" t="s">
        <v>22</v>
      </c>
      <c r="L188" s="4">
        <v>2696.0</v>
      </c>
    </row>
    <row r="189">
      <c r="A189" s="2" t="s">
        <v>23</v>
      </c>
      <c r="B189" s="2" t="s">
        <v>310</v>
      </c>
      <c r="C189" s="2" t="s">
        <v>310</v>
      </c>
      <c r="D189" s="2" t="s">
        <v>80</v>
      </c>
      <c r="E189" s="2" t="s">
        <v>128</v>
      </c>
      <c r="F189" s="2" t="s">
        <v>17</v>
      </c>
      <c r="G189" s="2">
        <v>3.0</v>
      </c>
      <c r="H189" s="3">
        <v>46235.0</v>
      </c>
      <c r="I189" s="3">
        <v>46240.0</v>
      </c>
      <c r="J189" s="2" t="s">
        <v>22</v>
      </c>
      <c r="K189" s="2" t="s">
        <v>22</v>
      </c>
      <c r="L189" s="4">
        <v>2561.0</v>
      </c>
    </row>
    <row r="190">
      <c r="A190" s="2" t="s">
        <v>23</v>
      </c>
      <c r="B190" s="2" t="s">
        <v>311</v>
      </c>
      <c r="C190" s="2" t="s">
        <v>311</v>
      </c>
      <c r="D190" s="2" t="s">
        <v>80</v>
      </c>
      <c r="E190" s="2" t="s">
        <v>296</v>
      </c>
      <c r="F190" s="2" t="s">
        <v>17</v>
      </c>
      <c r="G190" s="2">
        <v>3.0</v>
      </c>
      <c r="H190" s="3">
        <v>46241.0</v>
      </c>
      <c r="I190" s="3">
        <v>46243.0</v>
      </c>
      <c r="J190" s="2" t="s">
        <v>26</v>
      </c>
      <c r="K190" s="2" t="s">
        <v>26</v>
      </c>
      <c r="L190" s="4">
        <v>2952.0</v>
      </c>
    </row>
    <row r="191">
      <c r="A191" s="2" t="s">
        <v>23</v>
      </c>
      <c r="B191" s="2" t="s">
        <v>312</v>
      </c>
      <c r="C191" s="2" t="s">
        <v>312</v>
      </c>
      <c r="D191" s="2" t="s">
        <v>80</v>
      </c>
      <c r="E191" s="2" t="s">
        <v>296</v>
      </c>
      <c r="F191" s="2" t="s">
        <v>17</v>
      </c>
      <c r="G191" s="2">
        <v>1.0</v>
      </c>
      <c r="H191" s="3">
        <v>46244.0</v>
      </c>
      <c r="I191" s="3">
        <v>46246.0</v>
      </c>
      <c r="J191" s="2" t="s">
        <v>39</v>
      </c>
      <c r="K191" s="2" t="s">
        <v>39</v>
      </c>
      <c r="L191" s="4">
        <v>2952.0</v>
      </c>
    </row>
    <row r="192">
      <c r="A192" s="2" t="s">
        <v>23</v>
      </c>
      <c r="B192" s="2" t="s">
        <v>313</v>
      </c>
      <c r="C192" s="2" t="s">
        <v>313</v>
      </c>
      <c r="D192" s="2" t="s">
        <v>80</v>
      </c>
      <c r="E192" s="2" t="s">
        <v>299</v>
      </c>
      <c r="F192" s="2" t="s">
        <v>17</v>
      </c>
      <c r="G192" s="2">
        <v>3.0</v>
      </c>
      <c r="H192" s="3">
        <v>46241.0</v>
      </c>
      <c r="I192" s="3">
        <v>46243.0</v>
      </c>
      <c r="J192" s="2" t="s">
        <v>26</v>
      </c>
      <c r="K192" s="2" t="s">
        <v>26</v>
      </c>
      <c r="L192" s="4">
        <v>2696.0</v>
      </c>
    </row>
    <row r="193">
      <c r="A193" s="2" t="s">
        <v>23</v>
      </c>
      <c r="B193" s="2" t="s">
        <v>314</v>
      </c>
      <c r="C193" s="2" t="s">
        <v>314</v>
      </c>
      <c r="D193" s="2" t="s">
        <v>80</v>
      </c>
      <c r="E193" s="2" t="s">
        <v>299</v>
      </c>
      <c r="F193" s="2" t="s">
        <v>17</v>
      </c>
      <c r="G193" s="2">
        <v>1.0</v>
      </c>
      <c r="H193" s="3">
        <v>46244.0</v>
      </c>
      <c r="I193" s="3">
        <v>46246.0</v>
      </c>
      <c r="J193" s="2" t="s">
        <v>39</v>
      </c>
      <c r="K193" s="2" t="s">
        <v>39</v>
      </c>
      <c r="L193" s="4">
        <v>2696.0</v>
      </c>
    </row>
    <row r="194">
      <c r="A194" s="2" t="s">
        <v>23</v>
      </c>
      <c r="B194" s="2" t="s">
        <v>315</v>
      </c>
      <c r="C194" s="2" t="s">
        <v>315</v>
      </c>
      <c r="D194" s="2" t="s">
        <v>80</v>
      </c>
      <c r="E194" s="2" t="s">
        <v>128</v>
      </c>
      <c r="F194" s="2" t="s">
        <v>17</v>
      </c>
      <c r="G194" s="2">
        <v>3.0</v>
      </c>
      <c r="H194" s="3">
        <v>46241.0</v>
      </c>
      <c r="I194" s="3">
        <v>46243.0</v>
      </c>
      <c r="J194" s="2" t="s">
        <v>26</v>
      </c>
      <c r="K194" s="2" t="s">
        <v>26</v>
      </c>
      <c r="L194" s="4">
        <v>2561.0</v>
      </c>
    </row>
    <row r="195">
      <c r="A195" s="2" t="s">
        <v>23</v>
      </c>
      <c r="B195" s="2" t="s">
        <v>316</v>
      </c>
      <c r="C195" s="2" t="s">
        <v>316</v>
      </c>
      <c r="D195" s="2" t="s">
        <v>80</v>
      </c>
      <c r="E195" s="2" t="s">
        <v>128</v>
      </c>
      <c r="F195" s="2" t="s">
        <v>17</v>
      </c>
      <c r="G195" s="2">
        <v>1.0</v>
      </c>
      <c r="H195" s="3">
        <v>46244.0</v>
      </c>
      <c r="I195" s="3">
        <v>46246.0</v>
      </c>
      <c r="J195" s="2" t="s">
        <v>39</v>
      </c>
      <c r="K195" s="2" t="s">
        <v>39</v>
      </c>
      <c r="L195" s="4">
        <v>2561.0</v>
      </c>
    </row>
    <row r="196">
      <c r="A196" s="2" t="s">
        <v>23</v>
      </c>
      <c r="B196" s="2" t="s">
        <v>317</v>
      </c>
      <c r="C196" s="2" t="s">
        <v>317</v>
      </c>
      <c r="D196" s="2" t="s">
        <v>80</v>
      </c>
      <c r="E196" s="2" t="s">
        <v>299</v>
      </c>
      <c r="F196" s="2" t="s">
        <v>17</v>
      </c>
      <c r="G196" s="2">
        <v>2.0</v>
      </c>
      <c r="H196" s="3">
        <v>46247.0</v>
      </c>
      <c r="I196" s="3">
        <v>46249.0</v>
      </c>
      <c r="J196" s="2" t="s">
        <v>60</v>
      </c>
      <c r="K196" s="2" t="s">
        <v>60</v>
      </c>
      <c r="L196" s="4">
        <v>2696.0</v>
      </c>
    </row>
    <row r="197">
      <c r="A197" s="2" t="s">
        <v>19</v>
      </c>
      <c r="B197" s="2" t="s">
        <v>129</v>
      </c>
      <c r="C197" s="2" t="s">
        <v>129</v>
      </c>
      <c r="D197" s="2" t="s">
        <v>80</v>
      </c>
      <c r="E197" s="2" t="s">
        <v>296</v>
      </c>
      <c r="F197" s="2" t="s">
        <v>17</v>
      </c>
      <c r="G197" s="2">
        <v>3.0</v>
      </c>
      <c r="H197" s="3">
        <v>46235.0</v>
      </c>
      <c r="I197" s="3">
        <v>46249.0</v>
      </c>
      <c r="J197" s="2" t="s">
        <v>18</v>
      </c>
      <c r="K197" s="2" t="s">
        <v>18</v>
      </c>
      <c r="L197" s="4">
        <v>0.0</v>
      </c>
    </row>
    <row r="198">
      <c r="A198" s="2" t="s">
        <v>23</v>
      </c>
      <c r="B198" s="2" t="s">
        <v>318</v>
      </c>
      <c r="C198" s="2" t="s">
        <v>318</v>
      </c>
      <c r="D198" s="2" t="s">
        <v>80</v>
      </c>
      <c r="E198" s="2" t="s">
        <v>296</v>
      </c>
      <c r="F198" s="2" t="s">
        <v>17</v>
      </c>
      <c r="G198" s="2">
        <v>3.0</v>
      </c>
      <c r="H198" s="3">
        <v>46235.0</v>
      </c>
      <c r="I198" s="3">
        <v>46240.0</v>
      </c>
      <c r="J198" s="2" t="s">
        <v>22</v>
      </c>
      <c r="K198" s="2" t="s">
        <v>22</v>
      </c>
      <c r="L198" s="4">
        <v>2952.0</v>
      </c>
    </row>
    <row r="199">
      <c r="A199" s="2" t="s">
        <v>23</v>
      </c>
      <c r="B199" s="2" t="s">
        <v>319</v>
      </c>
      <c r="C199" s="2" t="s">
        <v>319</v>
      </c>
      <c r="D199" s="2" t="s">
        <v>80</v>
      </c>
      <c r="E199" s="2" t="s">
        <v>299</v>
      </c>
      <c r="F199" s="2" t="s">
        <v>17</v>
      </c>
      <c r="G199" s="2">
        <v>3.0</v>
      </c>
      <c r="H199" s="3">
        <v>46235.0</v>
      </c>
      <c r="I199" s="3">
        <v>46240.0</v>
      </c>
      <c r="J199" s="2" t="s">
        <v>22</v>
      </c>
      <c r="K199" s="2" t="s">
        <v>22</v>
      </c>
      <c r="L199" s="4">
        <v>2696.0</v>
      </c>
    </row>
    <row r="200">
      <c r="A200" s="2" t="s">
        <v>23</v>
      </c>
      <c r="B200" s="2" t="s">
        <v>320</v>
      </c>
      <c r="C200" s="2" t="s">
        <v>320</v>
      </c>
      <c r="D200" s="2" t="s">
        <v>80</v>
      </c>
      <c r="E200" s="2" t="s">
        <v>128</v>
      </c>
      <c r="F200" s="2" t="s">
        <v>17</v>
      </c>
      <c r="G200" s="2">
        <v>3.0</v>
      </c>
      <c r="H200" s="3">
        <v>46235.0</v>
      </c>
      <c r="I200" s="3">
        <v>46240.0</v>
      </c>
      <c r="J200" s="2" t="s">
        <v>22</v>
      </c>
      <c r="K200" s="2" t="s">
        <v>22</v>
      </c>
      <c r="L200" s="4">
        <v>2561.0</v>
      </c>
    </row>
    <row r="201">
      <c r="A201" s="2" t="s">
        <v>23</v>
      </c>
      <c r="B201" s="2" t="s">
        <v>322</v>
      </c>
      <c r="C201" s="2" t="s">
        <v>322</v>
      </c>
      <c r="D201" s="2" t="s">
        <v>80</v>
      </c>
      <c r="E201" s="2" t="s">
        <v>296</v>
      </c>
      <c r="F201" s="2" t="s">
        <v>17</v>
      </c>
      <c r="G201" s="2">
        <v>3.0</v>
      </c>
      <c r="H201" s="3">
        <v>46241.0</v>
      </c>
      <c r="I201" s="3">
        <v>46243.0</v>
      </c>
      <c r="J201" s="2" t="s">
        <v>26</v>
      </c>
      <c r="K201" s="2" t="s">
        <v>26</v>
      </c>
      <c r="L201" s="4">
        <v>2952.0</v>
      </c>
    </row>
    <row r="202">
      <c r="A202" s="2" t="s">
        <v>23</v>
      </c>
      <c r="B202" s="2" t="s">
        <v>323</v>
      </c>
      <c r="C202" s="2" t="s">
        <v>323</v>
      </c>
      <c r="D202" s="2" t="s">
        <v>80</v>
      </c>
      <c r="E202" s="2" t="s">
        <v>296</v>
      </c>
      <c r="F202" s="2" t="s">
        <v>17</v>
      </c>
      <c r="G202" s="2">
        <v>1.0</v>
      </c>
      <c r="H202" s="3">
        <v>46244.0</v>
      </c>
      <c r="I202" s="3">
        <v>46246.0</v>
      </c>
      <c r="J202" s="2" t="s">
        <v>39</v>
      </c>
      <c r="K202" s="2" t="s">
        <v>39</v>
      </c>
      <c r="L202" s="4">
        <v>2952.0</v>
      </c>
    </row>
    <row r="203">
      <c r="A203" s="2" t="s">
        <v>23</v>
      </c>
      <c r="B203" s="2" t="s">
        <v>324</v>
      </c>
      <c r="C203" s="2" t="s">
        <v>324</v>
      </c>
      <c r="D203" s="2" t="s">
        <v>80</v>
      </c>
      <c r="E203" s="2" t="s">
        <v>299</v>
      </c>
      <c r="F203" s="2" t="s">
        <v>17</v>
      </c>
      <c r="G203" s="2">
        <v>3.0</v>
      </c>
      <c r="H203" s="3">
        <v>46241.0</v>
      </c>
      <c r="I203" s="3">
        <v>46243.0</v>
      </c>
      <c r="J203" s="2" t="s">
        <v>26</v>
      </c>
      <c r="K203" s="2" t="s">
        <v>26</v>
      </c>
      <c r="L203" s="4">
        <v>2696.0</v>
      </c>
    </row>
    <row r="204">
      <c r="A204" s="2" t="s">
        <v>23</v>
      </c>
      <c r="B204" s="2" t="s">
        <v>325</v>
      </c>
      <c r="C204" s="2" t="s">
        <v>325</v>
      </c>
      <c r="D204" s="2" t="s">
        <v>80</v>
      </c>
      <c r="E204" s="2" t="s">
        <v>299</v>
      </c>
      <c r="F204" s="2" t="s">
        <v>17</v>
      </c>
      <c r="G204" s="2">
        <v>1.0</v>
      </c>
      <c r="H204" s="3">
        <v>46244.0</v>
      </c>
      <c r="I204" s="3">
        <v>46246.0</v>
      </c>
      <c r="J204" s="2" t="s">
        <v>39</v>
      </c>
      <c r="K204" s="2" t="s">
        <v>39</v>
      </c>
      <c r="L204" s="4">
        <v>2696.0</v>
      </c>
    </row>
    <row r="205">
      <c r="A205" s="2" t="s">
        <v>23</v>
      </c>
      <c r="B205" s="2" t="s">
        <v>326</v>
      </c>
      <c r="C205" s="2" t="s">
        <v>326</v>
      </c>
      <c r="D205" s="2" t="s">
        <v>80</v>
      </c>
      <c r="E205" s="2" t="s">
        <v>128</v>
      </c>
      <c r="F205" s="2" t="s">
        <v>17</v>
      </c>
      <c r="G205" s="2">
        <v>3.0</v>
      </c>
      <c r="H205" s="3">
        <v>46241.0</v>
      </c>
      <c r="I205" s="3">
        <v>46243.0</v>
      </c>
      <c r="J205" s="2" t="s">
        <v>26</v>
      </c>
      <c r="K205" s="2" t="s">
        <v>26</v>
      </c>
      <c r="L205" s="4">
        <v>2561.0</v>
      </c>
    </row>
    <row r="206">
      <c r="A206" s="2" t="s">
        <v>23</v>
      </c>
      <c r="B206" s="2" t="s">
        <v>327</v>
      </c>
      <c r="C206" s="2" t="s">
        <v>327</v>
      </c>
      <c r="D206" s="2" t="s">
        <v>80</v>
      </c>
      <c r="E206" s="2" t="s">
        <v>128</v>
      </c>
      <c r="F206" s="2" t="s">
        <v>17</v>
      </c>
      <c r="G206" s="2">
        <v>1.0</v>
      </c>
      <c r="H206" s="3">
        <v>46244.0</v>
      </c>
      <c r="I206" s="3">
        <v>46246.0</v>
      </c>
      <c r="J206" s="2" t="s">
        <v>39</v>
      </c>
      <c r="K206" s="2" t="s">
        <v>39</v>
      </c>
      <c r="L206" s="4">
        <v>2561.0</v>
      </c>
    </row>
    <row r="207">
      <c r="A207" s="2" t="s">
        <v>23</v>
      </c>
      <c r="B207" s="2" t="s">
        <v>328</v>
      </c>
      <c r="C207" s="2" t="s">
        <v>328</v>
      </c>
      <c r="D207" s="2" t="s">
        <v>80</v>
      </c>
      <c r="E207" s="2" t="s">
        <v>296</v>
      </c>
      <c r="F207" s="2" t="s">
        <v>17</v>
      </c>
      <c r="G207" s="2">
        <v>2.0</v>
      </c>
      <c r="H207" s="3">
        <v>46247.0</v>
      </c>
      <c r="I207" s="3">
        <v>46249.0</v>
      </c>
      <c r="J207" s="2" t="s">
        <v>60</v>
      </c>
      <c r="K207" s="2" t="s">
        <v>60</v>
      </c>
      <c r="L207" s="4">
        <v>2952.0</v>
      </c>
    </row>
    <row r="208">
      <c r="A208" s="2" t="s">
        <v>19</v>
      </c>
      <c r="B208" s="2" t="s">
        <v>141</v>
      </c>
      <c r="C208" s="2" t="s">
        <v>141</v>
      </c>
      <c r="D208" s="2" t="s">
        <v>80</v>
      </c>
      <c r="E208" s="2" t="s">
        <v>296</v>
      </c>
      <c r="F208" s="2" t="s">
        <v>17</v>
      </c>
      <c r="G208" s="2">
        <v>5.0</v>
      </c>
      <c r="H208" s="3">
        <v>46235.0</v>
      </c>
      <c r="I208" s="3">
        <v>46249.0</v>
      </c>
      <c r="J208" s="2" t="s">
        <v>18</v>
      </c>
      <c r="K208" s="2" t="s">
        <v>18</v>
      </c>
      <c r="L208" s="4">
        <v>0.0</v>
      </c>
    </row>
    <row r="209">
      <c r="A209" s="2" t="s">
        <v>23</v>
      </c>
      <c r="B209" s="2" t="s">
        <v>329</v>
      </c>
      <c r="C209" s="2" t="s">
        <v>329</v>
      </c>
      <c r="D209" s="2" t="s">
        <v>80</v>
      </c>
      <c r="E209" s="2" t="s">
        <v>296</v>
      </c>
      <c r="F209" s="2" t="s">
        <v>17</v>
      </c>
      <c r="G209" s="2">
        <v>3.0</v>
      </c>
      <c r="H209" s="3">
        <v>46235.0</v>
      </c>
      <c r="I209" s="3">
        <v>46240.0</v>
      </c>
      <c r="J209" s="2" t="s">
        <v>22</v>
      </c>
      <c r="K209" s="2" t="s">
        <v>22</v>
      </c>
      <c r="L209" s="4">
        <v>2952.0</v>
      </c>
    </row>
    <row r="210">
      <c r="A210" s="2" t="s">
        <v>23</v>
      </c>
      <c r="B210" s="2" t="s">
        <v>331</v>
      </c>
      <c r="C210" s="2" t="s">
        <v>331</v>
      </c>
      <c r="D210" s="2" t="s">
        <v>80</v>
      </c>
      <c r="E210" s="2" t="s">
        <v>299</v>
      </c>
      <c r="F210" s="2" t="s">
        <v>17</v>
      </c>
      <c r="G210" s="2">
        <v>3.0</v>
      </c>
      <c r="H210" s="3">
        <v>46235.0</v>
      </c>
      <c r="I210" s="3">
        <v>46240.0</v>
      </c>
      <c r="J210" s="2" t="s">
        <v>22</v>
      </c>
      <c r="K210" s="2" t="s">
        <v>22</v>
      </c>
      <c r="L210" s="4">
        <v>2696.0</v>
      </c>
    </row>
    <row r="211">
      <c r="A211" s="2" t="s">
        <v>23</v>
      </c>
      <c r="B211" s="2" t="s">
        <v>332</v>
      </c>
      <c r="C211" s="2" t="s">
        <v>332</v>
      </c>
      <c r="D211" s="2" t="s">
        <v>80</v>
      </c>
      <c r="E211" s="2" t="s">
        <v>128</v>
      </c>
      <c r="F211" s="2" t="s">
        <v>17</v>
      </c>
      <c r="G211" s="2">
        <v>3.0</v>
      </c>
      <c r="H211" s="3">
        <v>46235.0</v>
      </c>
      <c r="I211" s="3">
        <v>46240.0</v>
      </c>
      <c r="J211" s="2" t="s">
        <v>22</v>
      </c>
      <c r="K211" s="2" t="s">
        <v>22</v>
      </c>
      <c r="L211" s="4">
        <v>2561.0</v>
      </c>
    </row>
    <row r="212">
      <c r="A212" s="2" t="s">
        <v>23</v>
      </c>
      <c r="B212" s="2" t="s">
        <v>333</v>
      </c>
      <c r="C212" s="2" t="s">
        <v>333</v>
      </c>
      <c r="D212" s="2" t="s">
        <v>80</v>
      </c>
      <c r="E212" s="2" t="s">
        <v>296</v>
      </c>
      <c r="F212" s="2" t="s">
        <v>17</v>
      </c>
      <c r="G212" s="2">
        <v>3.0</v>
      </c>
      <c r="H212" s="3">
        <v>46241.0</v>
      </c>
      <c r="I212" s="3">
        <v>46243.0</v>
      </c>
      <c r="J212" s="2" t="s">
        <v>26</v>
      </c>
      <c r="K212" s="2" t="s">
        <v>26</v>
      </c>
      <c r="L212" s="4">
        <v>2952.0</v>
      </c>
    </row>
    <row r="213">
      <c r="A213" s="2" t="s">
        <v>23</v>
      </c>
      <c r="B213" s="2" t="s">
        <v>334</v>
      </c>
      <c r="C213" s="2" t="s">
        <v>334</v>
      </c>
      <c r="D213" s="2" t="s">
        <v>80</v>
      </c>
      <c r="E213" s="2" t="s">
        <v>296</v>
      </c>
      <c r="F213" s="2" t="s">
        <v>17</v>
      </c>
      <c r="G213" s="2">
        <v>1.0</v>
      </c>
      <c r="H213" s="3">
        <v>46244.0</v>
      </c>
      <c r="I213" s="3">
        <v>46246.0</v>
      </c>
      <c r="J213" s="2" t="s">
        <v>39</v>
      </c>
      <c r="K213" s="2" t="s">
        <v>39</v>
      </c>
      <c r="L213" s="4">
        <v>2952.0</v>
      </c>
    </row>
    <row r="214">
      <c r="A214" s="2" t="s">
        <v>23</v>
      </c>
      <c r="B214" s="2" t="s">
        <v>335</v>
      </c>
      <c r="C214" s="2" t="s">
        <v>335</v>
      </c>
      <c r="D214" s="2" t="s">
        <v>80</v>
      </c>
      <c r="E214" s="2" t="s">
        <v>299</v>
      </c>
      <c r="F214" s="2" t="s">
        <v>17</v>
      </c>
      <c r="G214" s="2">
        <v>3.0</v>
      </c>
      <c r="H214" s="3">
        <v>46241.0</v>
      </c>
      <c r="I214" s="3">
        <v>46243.0</v>
      </c>
      <c r="J214" s="2" t="s">
        <v>26</v>
      </c>
      <c r="K214" s="2" t="s">
        <v>26</v>
      </c>
      <c r="L214" s="4">
        <v>2696.0</v>
      </c>
    </row>
    <row r="215">
      <c r="A215" s="2" t="s">
        <v>23</v>
      </c>
      <c r="B215" s="2" t="s">
        <v>336</v>
      </c>
      <c r="C215" s="2" t="s">
        <v>336</v>
      </c>
      <c r="D215" s="2" t="s">
        <v>80</v>
      </c>
      <c r="E215" s="2" t="s">
        <v>299</v>
      </c>
      <c r="F215" s="2" t="s">
        <v>17</v>
      </c>
      <c r="G215" s="2">
        <v>1.0</v>
      </c>
      <c r="H215" s="3">
        <v>46244.0</v>
      </c>
      <c r="I215" s="3">
        <v>46246.0</v>
      </c>
      <c r="J215" s="2" t="s">
        <v>39</v>
      </c>
      <c r="K215" s="2" t="s">
        <v>39</v>
      </c>
      <c r="L215" s="4">
        <v>2696.0</v>
      </c>
    </row>
    <row r="216">
      <c r="A216" s="2" t="s">
        <v>23</v>
      </c>
      <c r="B216" s="2" t="s">
        <v>337</v>
      </c>
      <c r="C216" s="2" t="s">
        <v>337</v>
      </c>
      <c r="D216" s="2" t="s">
        <v>80</v>
      </c>
      <c r="E216" s="2" t="s">
        <v>128</v>
      </c>
      <c r="F216" s="2" t="s">
        <v>17</v>
      </c>
      <c r="G216" s="2">
        <v>3.0</v>
      </c>
      <c r="H216" s="3">
        <v>46241.0</v>
      </c>
      <c r="I216" s="3">
        <v>46243.0</v>
      </c>
      <c r="J216" s="2" t="s">
        <v>26</v>
      </c>
      <c r="K216" s="2" t="s">
        <v>26</v>
      </c>
      <c r="L216" s="4">
        <v>2561.0</v>
      </c>
    </row>
    <row r="217">
      <c r="A217" s="2" t="s">
        <v>23</v>
      </c>
      <c r="B217" s="2" t="s">
        <v>338</v>
      </c>
      <c r="C217" s="2" t="s">
        <v>338</v>
      </c>
      <c r="D217" s="2" t="s">
        <v>80</v>
      </c>
      <c r="E217" s="2" t="s">
        <v>128</v>
      </c>
      <c r="F217" s="2" t="s">
        <v>17</v>
      </c>
      <c r="G217" s="2">
        <v>1.0</v>
      </c>
      <c r="H217" s="3">
        <v>46244.0</v>
      </c>
      <c r="I217" s="3">
        <v>46246.0</v>
      </c>
      <c r="J217" s="2" t="s">
        <v>39</v>
      </c>
      <c r="K217" s="2" t="s">
        <v>39</v>
      </c>
      <c r="L217" s="4">
        <v>2561.0</v>
      </c>
    </row>
    <row r="218">
      <c r="A218" s="2" t="s">
        <v>23</v>
      </c>
      <c r="B218" s="2" t="s">
        <v>339</v>
      </c>
      <c r="C218" s="2" t="s">
        <v>339</v>
      </c>
      <c r="D218" s="2" t="s">
        <v>80</v>
      </c>
      <c r="E218" s="2" t="s">
        <v>299</v>
      </c>
      <c r="F218" s="2" t="s">
        <v>17</v>
      </c>
      <c r="G218" s="2">
        <v>2.0</v>
      </c>
      <c r="H218" s="3">
        <v>46247.0</v>
      </c>
      <c r="I218" s="3">
        <v>46249.0</v>
      </c>
      <c r="J218" s="2" t="s">
        <v>60</v>
      </c>
      <c r="K218" s="2" t="s">
        <v>60</v>
      </c>
      <c r="L218" s="4">
        <v>2696.0</v>
      </c>
    </row>
    <row r="219">
      <c r="A219" s="2" t="s">
        <v>19</v>
      </c>
      <c r="B219" s="2" t="s">
        <v>148</v>
      </c>
      <c r="C219" s="2" t="s">
        <v>148</v>
      </c>
      <c r="D219" s="2" t="s">
        <v>16</v>
      </c>
      <c r="E219" s="2" t="s">
        <v>296</v>
      </c>
      <c r="F219" s="2" t="s">
        <v>17</v>
      </c>
      <c r="G219" s="2">
        <v>8.0</v>
      </c>
      <c r="H219" s="3">
        <v>46235.0</v>
      </c>
      <c r="I219" s="3">
        <v>46249.0</v>
      </c>
      <c r="J219" s="2" t="s">
        <v>18</v>
      </c>
      <c r="K219" s="2" t="s">
        <v>18</v>
      </c>
      <c r="L219" s="4">
        <v>0.0</v>
      </c>
    </row>
    <row r="220">
      <c r="A220" s="2" t="s">
        <v>23</v>
      </c>
      <c r="B220" s="2" t="s">
        <v>340</v>
      </c>
      <c r="C220" s="2" t="s">
        <v>340</v>
      </c>
      <c r="D220" s="2" t="s">
        <v>16</v>
      </c>
      <c r="E220" s="2" t="s">
        <v>296</v>
      </c>
      <c r="F220" s="2" t="s">
        <v>17</v>
      </c>
      <c r="G220" s="2">
        <v>3.0</v>
      </c>
      <c r="H220" s="3">
        <v>46235.0</v>
      </c>
      <c r="I220" s="3">
        <v>46240.0</v>
      </c>
      <c r="J220" s="2" t="s">
        <v>22</v>
      </c>
      <c r="K220" s="2" t="s">
        <v>22</v>
      </c>
      <c r="L220" s="4">
        <v>2952.0</v>
      </c>
    </row>
    <row r="221">
      <c r="A221" s="2" t="s">
        <v>23</v>
      </c>
      <c r="B221" s="2" t="s">
        <v>341</v>
      </c>
      <c r="C221" s="2" t="s">
        <v>341</v>
      </c>
      <c r="D221" s="2" t="s">
        <v>16</v>
      </c>
      <c r="E221" s="2" t="s">
        <v>176</v>
      </c>
      <c r="F221" s="2" t="s">
        <v>17</v>
      </c>
      <c r="G221" s="2">
        <v>3.0</v>
      </c>
      <c r="H221" s="3">
        <v>46235.0</v>
      </c>
      <c r="I221" s="3">
        <v>46240.0</v>
      </c>
      <c r="J221" s="2" t="s">
        <v>22</v>
      </c>
      <c r="K221" s="2" t="s">
        <v>22</v>
      </c>
      <c r="L221" s="4">
        <v>2149.0</v>
      </c>
    </row>
    <row r="222">
      <c r="A222" s="2" t="s">
        <v>23</v>
      </c>
      <c r="B222" s="2" t="s">
        <v>342</v>
      </c>
      <c r="C222" s="2" t="s">
        <v>342</v>
      </c>
      <c r="D222" s="2" t="s">
        <v>16</v>
      </c>
      <c r="E222" s="2" t="s">
        <v>128</v>
      </c>
      <c r="F222" s="2" t="s">
        <v>17</v>
      </c>
      <c r="G222" s="2">
        <v>3.0</v>
      </c>
      <c r="H222" s="3">
        <v>46235.0</v>
      </c>
      <c r="I222" s="3">
        <v>46240.0</v>
      </c>
      <c r="J222" s="2" t="s">
        <v>22</v>
      </c>
      <c r="K222" s="2" t="s">
        <v>22</v>
      </c>
      <c r="L222" s="4">
        <v>2561.0</v>
      </c>
    </row>
    <row r="223">
      <c r="A223" s="2" t="s">
        <v>23</v>
      </c>
      <c r="B223" s="2" t="s">
        <v>343</v>
      </c>
      <c r="C223" s="2" t="s">
        <v>343</v>
      </c>
      <c r="D223" s="2" t="s">
        <v>16</v>
      </c>
      <c r="E223" s="2" t="s">
        <v>296</v>
      </c>
      <c r="F223" s="2" t="s">
        <v>17</v>
      </c>
      <c r="G223" s="2">
        <v>3.0</v>
      </c>
      <c r="H223" s="3">
        <v>46241.0</v>
      </c>
      <c r="I223" s="3">
        <v>46243.0</v>
      </c>
      <c r="J223" s="2" t="s">
        <v>26</v>
      </c>
      <c r="K223" s="2" t="s">
        <v>26</v>
      </c>
      <c r="L223" s="4">
        <v>2952.0</v>
      </c>
    </row>
    <row r="224">
      <c r="A224" s="2" t="s">
        <v>23</v>
      </c>
      <c r="B224" s="2" t="s">
        <v>345</v>
      </c>
      <c r="C224" s="2" t="s">
        <v>345</v>
      </c>
      <c r="D224" s="2" t="s">
        <v>16</v>
      </c>
      <c r="E224" s="2" t="s">
        <v>296</v>
      </c>
      <c r="F224" s="2" t="s">
        <v>17</v>
      </c>
      <c r="G224" s="2">
        <v>1.0</v>
      </c>
      <c r="H224" s="3">
        <v>46244.0</v>
      </c>
      <c r="I224" s="3">
        <v>46246.0</v>
      </c>
      <c r="J224" s="2" t="s">
        <v>39</v>
      </c>
      <c r="K224" s="2" t="s">
        <v>39</v>
      </c>
      <c r="L224" s="4">
        <v>2952.0</v>
      </c>
    </row>
    <row r="225">
      <c r="A225" s="2" t="s">
        <v>23</v>
      </c>
      <c r="B225" s="2" t="s">
        <v>346</v>
      </c>
      <c r="C225" s="2" t="s">
        <v>346</v>
      </c>
      <c r="D225" s="2" t="s">
        <v>16</v>
      </c>
      <c r="E225" s="2" t="s">
        <v>176</v>
      </c>
      <c r="F225" s="2" t="s">
        <v>17</v>
      </c>
      <c r="G225" s="2">
        <v>3.0</v>
      </c>
      <c r="H225" s="3">
        <v>46241.0</v>
      </c>
      <c r="I225" s="3">
        <v>46243.0</v>
      </c>
      <c r="J225" s="2" t="s">
        <v>26</v>
      </c>
      <c r="K225" s="2" t="s">
        <v>26</v>
      </c>
      <c r="L225" s="4">
        <v>2149.0</v>
      </c>
    </row>
    <row r="226">
      <c r="A226" s="2" t="s">
        <v>23</v>
      </c>
      <c r="B226" s="2" t="s">
        <v>347</v>
      </c>
      <c r="C226" s="2" t="s">
        <v>347</v>
      </c>
      <c r="D226" s="2" t="s">
        <v>16</v>
      </c>
      <c r="E226" s="2" t="s">
        <v>176</v>
      </c>
      <c r="F226" s="2" t="s">
        <v>17</v>
      </c>
      <c r="G226" s="2">
        <v>1.0</v>
      </c>
      <c r="H226" s="3">
        <v>46244.0</v>
      </c>
      <c r="I226" s="3">
        <v>46246.0</v>
      </c>
      <c r="J226" s="2" t="s">
        <v>39</v>
      </c>
      <c r="K226" s="2" t="s">
        <v>39</v>
      </c>
      <c r="L226" s="4">
        <v>2149.0</v>
      </c>
    </row>
    <row r="227">
      <c r="A227" s="2" t="s">
        <v>23</v>
      </c>
      <c r="B227" s="2" t="s">
        <v>348</v>
      </c>
      <c r="C227" s="2" t="s">
        <v>348</v>
      </c>
      <c r="D227" s="2" t="s">
        <v>16</v>
      </c>
      <c r="E227" s="2" t="s">
        <v>128</v>
      </c>
      <c r="F227" s="2" t="s">
        <v>17</v>
      </c>
      <c r="G227" s="2">
        <v>3.0</v>
      </c>
      <c r="H227" s="3">
        <v>46241.0</v>
      </c>
      <c r="I227" s="3">
        <v>46243.0</v>
      </c>
      <c r="J227" s="2" t="s">
        <v>26</v>
      </c>
      <c r="K227" s="2" t="s">
        <v>26</v>
      </c>
      <c r="L227" s="4">
        <v>2561.0</v>
      </c>
    </row>
    <row r="228">
      <c r="A228" s="2" t="s">
        <v>23</v>
      </c>
      <c r="B228" s="2" t="s">
        <v>349</v>
      </c>
      <c r="C228" s="2" t="s">
        <v>349</v>
      </c>
      <c r="D228" s="2" t="s">
        <v>16</v>
      </c>
      <c r="E228" s="2" t="s">
        <v>128</v>
      </c>
      <c r="F228" s="2" t="s">
        <v>17</v>
      </c>
      <c r="G228" s="2">
        <v>1.0</v>
      </c>
      <c r="H228" s="3">
        <v>46244.0</v>
      </c>
      <c r="I228" s="3">
        <v>46246.0</v>
      </c>
      <c r="J228" s="2" t="s">
        <v>39</v>
      </c>
      <c r="K228" s="2" t="s">
        <v>39</v>
      </c>
      <c r="L228" s="4">
        <v>2561.0</v>
      </c>
    </row>
    <row r="229">
      <c r="A229" s="2" t="s">
        <v>23</v>
      </c>
      <c r="B229" s="2" t="s">
        <v>350</v>
      </c>
      <c r="C229" s="2" t="s">
        <v>350</v>
      </c>
      <c r="D229" s="2" t="s">
        <v>16</v>
      </c>
      <c r="E229" s="2" t="s">
        <v>128</v>
      </c>
      <c r="F229" s="2" t="s">
        <v>17</v>
      </c>
      <c r="G229" s="2">
        <v>2.0</v>
      </c>
      <c r="H229" s="3">
        <v>46247.0</v>
      </c>
      <c r="I229" s="3">
        <v>46249.0</v>
      </c>
      <c r="J229" s="2" t="s">
        <v>60</v>
      </c>
      <c r="K229" s="2" t="s">
        <v>60</v>
      </c>
      <c r="L229" s="4">
        <v>2561.0</v>
      </c>
    </row>
    <row r="230">
      <c r="A230" s="2" t="s">
        <v>19</v>
      </c>
      <c r="B230" s="2" t="s">
        <v>154</v>
      </c>
      <c r="C230" s="2" t="s">
        <v>154</v>
      </c>
      <c r="D230" s="2" t="s">
        <v>80</v>
      </c>
      <c r="E230" s="2" t="s">
        <v>17</v>
      </c>
      <c r="F230" s="2" t="s">
        <v>17</v>
      </c>
      <c r="G230" s="2">
        <v>8.0</v>
      </c>
      <c r="H230" s="3">
        <v>46235.0</v>
      </c>
      <c r="I230" s="3">
        <v>46249.0</v>
      </c>
      <c r="J230" s="2" t="s">
        <v>18</v>
      </c>
      <c r="K230" s="2" t="s">
        <v>18</v>
      </c>
      <c r="L230" s="4">
        <v>0.0</v>
      </c>
    </row>
    <row r="231">
      <c r="A231" s="2" t="s">
        <v>19</v>
      </c>
      <c r="B231" s="2" t="s">
        <v>160</v>
      </c>
      <c r="C231" s="2" t="s">
        <v>160</v>
      </c>
      <c r="D231" s="2" t="s">
        <v>16</v>
      </c>
      <c r="E231" s="2" t="s">
        <v>145</v>
      </c>
      <c r="F231" s="2" t="s">
        <v>17</v>
      </c>
      <c r="G231" s="2">
        <v>13.0</v>
      </c>
      <c r="H231" s="3">
        <v>46235.0</v>
      </c>
      <c r="I231" s="3">
        <v>46249.0</v>
      </c>
      <c r="J231" s="2" t="s">
        <v>18</v>
      </c>
      <c r="K231" s="2" t="s">
        <v>18</v>
      </c>
      <c r="L231" s="4">
        <v>0.0</v>
      </c>
    </row>
    <row r="232">
      <c r="A232" s="2" t="s">
        <v>23</v>
      </c>
      <c r="B232" s="2" t="s">
        <v>352</v>
      </c>
      <c r="C232" s="2" t="s">
        <v>352</v>
      </c>
      <c r="D232" s="2" t="s">
        <v>16</v>
      </c>
      <c r="E232" s="2" t="s">
        <v>145</v>
      </c>
      <c r="F232" s="2" t="s">
        <v>17</v>
      </c>
      <c r="G232" s="2">
        <v>5.0</v>
      </c>
      <c r="H232" s="3">
        <v>46235.0</v>
      </c>
      <c r="I232" s="3">
        <v>46240.0</v>
      </c>
      <c r="J232" s="2" t="s">
        <v>22</v>
      </c>
      <c r="K232" s="2" t="s">
        <v>22</v>
      </c>
      <c r="L232" s="4">
        <v>4614.0</v>
      </c>
    </row>
    <row r="233">
      <c r="A233" s="2" t="s">
        <v>23</v>
      </c>
      <c r="B233" s="2" t="s">
        <v>353</v>
      </c>
      <c r="C233" s="2" t="s">
        <v>353</v>
      </c>
      <c r="D233" s="2" t="s">
        <v>16</v>
      </c>
      <c r="E233" s="2" t="s">
        <v>354</v>
      </c>
      <c r="F233" s="2" t="s">
        <v>17</v>
      </c>
      <c r="G233" s="2">
        <v>5.0</v>
      </c>
      <c r="H233" s="3">
        <v>46235.0</v>
      </c>
      <c r="I233" s="3">
        <v>46240.0</v>
      </c>
      <c r="J233" s="2" t="s">
        <v>22</v>
      </c>
      <c r="K233" s="2" t="s">
        <v>22</v>
      </c>
      <c r="L233" s="4">
        <v>4429.0</v>
      </c>
    </row>
    <row r="234">
      <c r="A234" s="2" t="s">
        <v>23</v>
      </c>
      <c r="B234" s="2" t="s">
        <v>352</v>
      </c>
      <c r="C234" s="2" t="s">
        <v>352</v>
      </c>
      <c r="D234" s="2" t="s">
        <v>16</v>
      </c>
      <c r="E234" s="2" t="s">
        <v>176</v>
      </c>
      <c r="F234" s="2" t="s">
        <v>17</v>
      </c>
      <c r="G234" s="2">
        <v>5.0</v>
      </c>
      <c r="H234" s="3">
        <v>46235.0</v>
      </c>
      <c r="I234" s="3">
        <v>46240.0</v>
      </c>
      <c r="J234" s="2" t="s">
        <v>22</v>
      </c>
      <c r="K234" s="2" t="s">
        <v>22</v>
      </c>
      <c r="L234" s="4">
        <v>2149.0</v>
      </c>
    </row>
    <row r="235">
      <c r="A235" s="2" t="s">
        <v>23</v>
      </c>
      <c r="B235" s="2" t="s">
        <v>355</v>
      </c>
      <c r="C235" s="2" t="s">
        <v>355</v>
      </c>
      <c r="D235" s="2" t="s">
        <v>16</v>
      </c>
      <c r="E235" s="2" t="s">
        <v>128</v>
      </c>
      <c r="F235" s="2" t="s">
        <v>17</v>
      </c>
      <c r="G235" s="2">
        <v>5.0</v>
      </c>
      <c r="H235" s="3">
        <v>46235.0</v>
      </c>
      <c r="I235" s="3">
        <v>46240.0</v>
      </c>
      <c r="J235" s="2" t="s">
        <v>22</v>
      </c>
      <c r="K235" s="2" t="s">
        <v>22</v>
      </c>
      <c r="L235" s="4">
        <v>2561.0</v>
      </c>
    </row>
    <row r="236">
      <c r="A236" s="2" t="s">
        <v>23</v>
      </c>
      <c r="B236" s="2" t="s">
        <v>356</v>
      </c>
      <c r="C236" s="2" t="s">
        <v>356</v>
      </c>
      <c r="D236" s="2" t="s">
        <v>16</v>
      </c>
      <c r="E236" s="2" t="s">
        <v>145</v>
      </c>
      <c r="F236" s="2" t="s">
        <v>17</v>
      </c>
      <c r="G236" s="2">
        <v>5.0</v>
      </c>
      <c r="H236" s="3">
        <v>46241.0</v>
      </c>
      <c r="I236" s="3">
        <v>46243.0</v>
      </c>
      <c r="J236" s="2" t="s">
        <v>26</v>
      </c>
      <c r="K236" s="2" t="s">
        <v>26</v>
      </c>
      <c r="L236" s="4">
        <v>4614.0</v>
      </c>
    </row>
    <row r="237">
      <c r="A237" s="2" t="s">
        <v>23</v>
      </c>
      <c r="B237" s="2" t="s">
        <v>357</v>
      </c>
      <c r="C237" s="2" t="s">
        <v>357</v>
      </c>
      <c r="D237" s="2" t="s">
        <v>16</v>
      </c>
      <c r="E237" s="2" t="s">
        <v>145</v>
      </c>
      <c r="F237" s="2" t="s">
        <v>17</v>
      </c>
      <c r="G237" s="2">
        <v>1.0</v>
      </c>
      <c r="H237" s="3">
        <v>46244.0</v>
      </c>
      <c r="I237" s="3">
        <v>46246.0</v>
      </c>
      <c r="J237" s="2" t="s">
        <v>39</v>
      </c>
      <c r="K237" s="2" t="s">
        <v>39</v>
      </c>
      <c r="L237" s="4">
        <v>4614.0</v>
      </c>
    </row>
    <row r="238">
      <c r="A238" s="2" t="s">
        <v>23</v>
      </c>
      <c r="B238" s="2" t="s">
        <v>358</v>
      </c>
      <c r="C238" s="2" t="s">
        <v>358</v>
      </c>
      <c r="D238" s="2" t="s">
        <v>16</v>
      </c>
      <c r="E238" s="2" t="s">
        <v>354</v>
      </c>
      <c r="F238" s="2" t="s">
        <v>17</v>
      </c>
      <c r="G238" s="2">
        <v>5.0</v>
      </c>
      <c r="H238" s="3">
        <v>46241.0</v>
      </c>
      <c r="I238" s="3">
        <v>46243.0</v>
      </c>
      <c r="J238" s="2" t="s">
        <v>26</v>
      </c>
      <c r="K238" s="2" t="s">
        <v>26</v>
      </c>
      <c r="L238" s="4">
        <v>4429.0</v>
      </c>
    </row>
    <row r="239">
      <c r="A239" s="2" t="s">
        <v>23</v>
      </c>
      <c r="B239" s="2" t="s">
        <v>359</v>
      </c>
      <c r="C239" s="2" t="s">
        <v>359</v>
      </c>
      <c r="D239" s="2" t="s">
        <v>16</v>
      </c>
      <c r="E239" s="2" t="s">
        <v>354</v>
      </c>
      <c r="F239" s="2" t="s">
        <v>17</v>
      </c>
      <c r="G239" s="2">
        <v>1.0</v>
      </c>
      <c r="H239" s="3">
        <v>46244.0</v>
      </c>
      <c r="I239" s="3">
        <v>46246.0</v>
      </c>
      <c r="J239" s="2" t="s">
        <v>39</v>
      </c>
      <c r="K239" s="2" t="s">
        <v>39</v>
      </c>
      <c r="L239" s="4">
        <v>4429.0</v>
      </c>
    </row>
    <row r="240">
      <c r="A240" s="2" t="s">
        <v>23</v>
      </c>
      <c r="B240" s="2" t="s">
        <v>356</v>
      </c>
      <c r="C240" s="2" t="s">
        <v>356</v>
      </c>
      <c r="D240" s="2" t="s">
        <v>16</v>
      </c>
      <c r="E240" s="2" t="s">
        <v>176</v>
      </c>
      <c r="F240" s="2" t="s">
        <v>17</v>
      </c>
      <c r="G240" s="2">
        <v>5.0</v>
      </c>
      <c r="H240" s="3">
        <v>46241.0</v>
      </c>
      <c r="I240" s="3">
        <v>46243.0</v>
      </c>
      <c r="J240" s="2" t="s">
        <v>26</v>
      </c>
      <c r="K240" s="2" t="s">
        <v>26</v>
      </c>
      <c r="L240" s="4">
        <v>2149.0</v>
      </c>
    </row>
    <row r="241">
      <c r="A241" s="2" t="s">
        <v>23</v>
      </c>
      <c r="B241" s="2" t="s">
        <v>357</v>
      </c>
      <c r="C241" s="2" t="s">
        <v>357</v>
      </c>
      <c r="D241" s="2" t="s">
        <v>16</v>
      </c>
      <c r="E241" s="2" t="s">
        <v>176</v>
      </c>
      <c r="F241" s="2" t="s">
        <v>17</v>
      </c>
      <c r="G241" s="2">
        <v>1.0</v>
      </c>
      <c r="H241" s="3">
        <v>46244.0</v>
      </c>
      <c r="I241" s="3">
        <v>46246.0</v>
      </c>
      <c r="J241" s="2" t="s">
        <v>39</v>
      </c>
      <c r="K241" s="2" t="s">
        <v>39</v>
      </c>
      <c r="L241" s="4">
        <v>2149.0</v>
      </c>
    </row>
    <row r="242">
      <c r="A242" s="2" t="s">
        <v>23</v>
      </c>
      <c r="B242" s="2" t="s">
        <v>360</v>
      </c>
      <c r="C242" s="2" t="s">
        <v>360</v>
      </c>
      <c r="D242" s="2" t="s">
        <v>16</v>
      </c>
      <c r="E242" s="2" t="s">
        <v>128</v>
      </c>
      <c r="F242" s="2" t="s">
        <v>17</v>
      </c>
      <c r="G242" s="2">
        <v>5.0</v>
      </c>
      <c r="H242" s="3">
        <v>46241.0</v>
      </c>
      <c r="I242" s="3">
        <v>46243.0</v>
      </c>
      <c r="J242" s="2" t="s">
        <v>26</v>
      </c>
      <c r="K242" s="2" t="s">
        <v>26</v>
      </c>
      <c r="L242" s="4">
        <v>2561.0</v>
      </c>
    </row>
    <row r="243">
      <c r="A243" s="2" t="s">
        <v>23</v>
      </c>
      <c r="B243" s="2" t="s">
        <v>361</v>
      </c>
      <c r="C243" s="2" t="s">
        <v>361</v>
      </c>
      <c r="D243" s="2" t="s">
        <v>16</v>
      </c>
      <c r="E243" s="2" t="s">
        <v>128</v>
      </c>
      <c r="F243" s="2" t="s">
        <v>17</v>
      </c>
      <c r="G243" s="2">
        <v>1.0</v>
      </c>
      <c r="H243" s="3">
        <v>46244.0</v>
      </c>
      <c r="I243" s="3">
        <v>46246.0</v>
      </c>
      <c r="J243" s="2" t="s">
        <v>39</v>
      </c>
      <c r="K243" s="2" t="s">
        <v>39</v>
      </c>
      <c r="L243" s="4">
        <v>2561.0</v>
      </c>
    </row>
    <row r="244">
      <c r="A244" s="2" t="s">
        <v>23</v>
      </c>
      <c r="B244" s="2" t="s">
        <v>362</v>
      </c>
      <c r="C244" s="2" t="s">
        <v>362</v>
      </c>
      <c r="D244" s="2" t="s">
        <v>16</v>
      </c>
      <c r="E244" s="2" t="s">
        <v>354</v>
      </c>
      <c r="F244" s="2" t="s">
        <v>17</v>
      </c>
      <c r="G244" s="2">
        <v>2.0</v>
      </c>
      <c r="H244" s="3">
        <v>46247.0</v>
      </c>
      <c r="I244" s="3">
        <v>46249.0</v>
      </c>
      <c r="J244" s="2" t="s">
        <v>60</v>
      </c>
      <c r="K244" s="2" t="s">
        <v>60</v>
      </c>
      <c r="L244" s="4">
        <v>4429.0</v>
      </c>
    </row>
    <row r="245">
      <c r="A245" s="2" t="s">
        <v>19</v>
      </c>
      <c r="B245" s="2" t="s">
        <v>169</v>
      </c>
      <c r="C245" s="2" t="s">
        <v>169</v>
      </c>
      <c r="D245" s="2" t="s">
        <v>80</v>
      </c>
      <c r="E245" s="2" t="s">
        <v>299</v>
      </c>
      <c r="F245" s="2" t="s">
        <v>17</v>
      </c>
      <c r="G245" s="2">
        <v>8.0</v>
      </c>
      <c r="H245" s="3">
        <v>46235.0</v>
      </c>
      <c r="I245" s="3">
        <v>46249.0</v>
      </c>
      <c r="J245" s="2" t="s">
        <v>18</v>
      </c>
      <c r="K245" s="2" t="s">
        <v>18</v>
      </c>
      <c r="L245" s="4">
        <v>0.0</v>
      </c>
    </row>
    <row r="246">
      <c r="A246" s="2" t="s">
        <v>23</v>
      </c>
      <c r="B246" s="2" t="s">
        <v>364</v>
      </c>
      <c r="C246" s="2" t="s">
        <v>364</v>
      </c>
      <c r="D246" s="2" t="s">
        <v>80</v>
      </c>
      <c r="E246" s="2" t="s">
        <v>299</v>
      </c>
      <c r="F246" s="2" t="s">
        <v>17</v>
      </c>
      <c r="G246" s="2">
        <v>3.0</v>
      </c>
      <c r="H246" s="3">
        <v>46235.0</v>
      </c>
      <c r="I246" s="3">
        <v>46240.0</v>
      </c>
      <c r="J246" s="2" t="s">
        <v>22</v>
      </c>
      <c r="K246" s="2" t="s">
        <v>22</v>
      </c>
      <c r="L246" s="4">
        <v>2696.0</v>
      </c>
    </row>
    <row r="247">
      <c r="A247" s="2" t="s">
        <v>23</v>
      </c>
      <c r="B247" s="2" t="s">
        <v>366</v>
      </c>
      <c r="C247" s="2" t="s">
        <v>366</v>
      </c>
      <c r="D247" s="2" t="s">
        <v>80</v>
      </c>
      <c r="E247" s="2" t="s">
        <v>354</v>
      </c>
      <c r="F247" s="2" t="s">
        <v>17</v>
      </c>
      <c r="G247" s="2">
        <v>3.0</v>
      </c>
      <c r="H247" s="3">
        <v>46235.0</v>
      </c>
      <c r="I247" s="3">
        <v>46240.0</v>
      </c>
      <c r="J247" s="2" t="s">
        <v>22</v>
      </c>
      <c r="K247" s="2" t="s">
        <v>22</v>
      </c>
      <c r="L247" s="4">
        <v>4429.0</v>
      </c>
    </row>
    <row r="248">
      <c r="A248" s="2" t="s">
        <v>23</v>
      </c>
      <c r="B248" s="2" t="s">
        <v>367</v>
      </c>
      <c r="C248" s="2" t="s">
        <v>367</v>
      </c>
      <c r="D248" s="2" t="s">
        <v>80</v>
      </c>
      <c r="E248" s="2" t="s">
        <v>369</v>
      </c>
      <c r="F248" s="2" t="s">
        <v>17</v>
      </c>
      <c r="G248" s="2">
        <v>3.0</v>
      </c>
      <c r="H248" s="3">
        <v>46235.0</v>
      </c>
      <c r="I248" s="3">
        <v>46240.0</v>
      </c>
      <c r="J248" s="2" t="s">
        <v>22</v>
      </c>
      <c r="K248" s="2" t="s">
        <v>22</v>
      </c>
      <c r="L248" s="4">
        <v>5300.0</v>
      </c>
    </row>
    <row r="249">
      <c r="A249" s="2" t="s">
        <v>23</v>
      </c>
      <c r="B249" s="2" t="s">
        <v>370</v>
      </c>
      <c r="C249" s="2" t="s">
        <v>370</v>
      </c>
      <c r="D249" s="2" t="s">
        <v>80</v>
      </c>
      <c r="E249" s="2" t="s">
        <v>299</v>
      </c>
      <c r="F249" s="2" t="s">
        <v>17</v>
      </c>
      <c r="G249" s="2">
        <v>3.0</v>
      </c>
      <c r="H249" s="3">
        <v>46241.0</v>
      </c>
      <c r="I249" s="3">
        <v>46243.0</v>
      </c>
      <c r="J249" s="2" t="s">
        <v>26</v>
      </c>
      <c r="K249" s="2" t="s">
        <v>26</v>
      </c>
      <c r="L249" s="4">
        <v>2696.0</v>
      </c>
    </row>
    <row r="250">
      <c r="A250" s="2" t="s">
        <v>23</v>
      </c>
      <c r="B250" s="2" t="s">
        <v>371</v>
      </c>
      <c r="C250" s="2" t="s">
        <v>371</v>
      </c>
      <c r="D250" s="2" t="s">
        <v>80</v>
      </c>
      <c r="E250" s="2" t="s">
        <v>299</v>
      </c>
      <c r="F250" s="2" t="s">
        <v>17</v>
      </c>
      <c r="G250" s="2">
        <v>1.0</v>
      </c>
      <c r="H250" s="3">
        <v>46244.0</v>
      </c>
      <c r="I250" s="3">
        <v>46246.0</v>
      </c>
      <c r="J250" s="2" t="s">
        <v>39</v>
      </c>
      <c r="K250" s="2" t="s">
        <v>39</v>
      </c>
      <c r="L250" s="4">
        <v>2696.0</v>
      </c>
    </row>
    <row r="251">
      <c r="A251" s="2" t="s">
        <v>23</v>
      </c>
      <c r="B251" s="2" t="s">
        <v>372</v>
      </c>
      <c r="C251" s="2" t="s">
        <v>372</v>
      </c>
      <c r="D251" s="2" t="s">
        <v>80</v>
      </c>
      <c r="E251" s="2" t="s">
        <v>354</v>
      </c>
      <c r="F251" s="2" t="s">
        <v>17</v>
      </c>
      <c r="G251" s="2">
        <v>3.0</v>
      </c>
      <c r="H251" s="3">
        <v>46241.0</v>
      </c>
      <c r="I251" s="3">
        <v>46243.0</v>
      </c>
      <c r="J251" s="2" t="s">
        <v>26</v>
      </c>
      <c r="K251" s="2" t="s">
        <v>26</v>
      </c>
      <c r="L251" s="4">
        <v>4429.0</v>
      </c>
    </row>
    <row r="252">
      <c r="A252" s="2" t="s">
        <v>23</v>
      </c>
      <c r="B252" s="2" t="s">
        <v>373</v>
      </c>
      <c r="C252" s="2" t="s">
        <v>373</v>
      </c>
      <c r="D252" s="2" t="s">
        <v>80</v>
      </c>
      <c r="E252" s="2" t="s">
        <v>354</v>
      </c>
      <c r="F252" s="2" t="s">
        <v>17</v>
      </c>
      <c r="G252" s="2">
        <v>1.0</v>
      </c>
      <c r="H252" s="3">
        <v>46244.0</v>
      </c>
      <c r="I252" s="3">
        <v>46246.0</v>
      </c>
      <c r="J252" s="2" t="s">
        <v>39</v>
      </c>
      <c r="K252" s="2" t="s">
        <v>39</v>
      </c>
      <c r="L252" s="4">
        <v>4429.0</v>
      </c>
    </row>
    <row r="253">
      <c r="A253" s="2" t="s">
        <v>23</v>
      </c>
      <c r="B253" s="2" t="s">
        <v>374</v>
      </c>
      <c r="C253" s="2" t="s">
        <v>374</v>
      </c>
      <c r="D253" s="2" t="s">
        <v>80</v>
      </c>
      <c r="E253" s="2" t="s">
        <v>369</v>
      </c>
      <c r="F253" s="2" t="s">
        <v>17</v>
      </c>
      <c r="G253" s="2">
        <v>3.0</v>
      </c>
      <c r="H253" s="3">
        <v>46241.0</v>
      </c>
      <c r="I253" s="3">
        <v>46243.0</v>
      </c>
      <c r="J253" s="2" t="s">
        <v>26</v>
      </c>
      <c r="K253" s="2" t="s">
        <v>26</v>
      </c>
      <c r="L253" s="4">
        <v>5300.0</v>
      </c>
    </row>
    <row r="254">
      <c r="A254" s="2" t="s">
        <v>23</v>
      </c>
      <c r="B254" s="2" t="s">
        <v>375</v>
      </c>
      <c r="C254" s="2" t="s">
        <v>375</v>
      </c>
      <c r="D254" s="2" t="s">
        <v>80</v>
      </c>
      <c r="E254" s="2" t="s">
        <v>369</v>
      </c>
      <c r="F254" s="2" t="s">
        <v>17</v>
      </c>
      <c r="G254" s="2">
        <v>1.0</v>
      </c>
      <c r="H254" s="3">
        <v>46244.0</v>
      </c>
      <c r="I254" s="3">
        <v>46246.0</v>
      </c>
      <c r="J254" s="2" t="s">
        <v>39</v>
      </c>
      <c r="K254" s="2" t="s">
        <v>39</v>
      </c>
      <c r="L254" s="4">
        <v>5300.0</v>
      </c>
    </row>
    <row r="255">
      <c r="A255" s="2" t="s">
        <v>23</v>
      </c>
      <c r="B255" s="2" t="s">
        <v>377</v>
      </c>
      <c r="C255" s="2" t="s">
        <v>377</v>
      </c>
      <c r="D255" s="2" t="s">
        <v>80</v>
      </c>
      <c r="E255" s="2" t="s">
        <v>369</v>
      </c>
      <c r="F255" s="2" t="s">
        <v>17</v>
      </c>
      <c r="G255" s="2">
        <v>2.0</v>
      </c>
      <c r="H255" s="3">
        <v>46247.0</v>
      </c>
      <c r="I255" s="3">
        <v>46249.0</v>
      </c>
      <c r="J255" s="2" t="s">
        <v>60</v>
      </c>
      <c r="K255" s="2" t="s">
        <v>60</v>
      </c>
      <c r="L255" s="4">
        <v>5300.0</v>
      </c>
    </row>
    <row r="256">
      <c r="A256" s="2" t="s">
        <v>19</v>
      </c>
      <c r="B256" s="2" t="s">
        <v>177</v>
      </c>
      <c r="C256" s="2" t="s">
        <v>177</v>
      </c>
      <c r="D256" s="2" t="s">
        <v>80</v>
      </c>
      <c r="E256" s="2" t="s">
        <v>176</v>
      </c>
      <c r="F256" s="2" t="s">
        <v>17</v>
      </c>
      <c r="G256" s="2">
        <v>3.0</v>
      </c>
      <c r="H256" s="3">
        <v>46235.0</v>
      </c>
      <c r="I256" s="3">
        <v>46249.0</v>
      </c>
      <c r="J256" s="2" t="s">
        <v>18</v>
      </c>
      <c r="K256" s="2" t="s">
        <v>18</v>
      </c>
      <c r="L256" s="4">
        <v>0.0</v>
      </c>
    </row>
    <row r="257">
      <c r="A257" s="2" t="s">
        <v>23</v>
      </c>
      <c r="B257" s="2" t="s">
        <v>378</v>
      </c>
      <c r="C257" s="2" t="s">
        <v>378</v>
      </c>
      <c r="D257" s="2" t="s">
        <v>80</v>
      </c>
      <c r="E257" s="2" t="s">
        <v>176</v>
      </c>
      <c r="F257" s="2" t="s">
        <v>17</v>
      </c>
      <c r="G257" s="2">
        <v>3.0</v>
      </c>
      <c r="H257" s="3">
        <v>46235.0</v>
      </c>
      <c r="I257" s="3">
        <v>46240.0</v>
      </c>
      <c r="J257" s="2" t="s">
        <v>22</v>
      </c>
      <c r="K257" s="2" t="s">
        <v>22</v>
      </c>
      <c r="L257" s="4">
        <v>2149.0</v>
      </c>
    </row>
    <row r="258">
      <c r="A258" s="2" t="s">
        <v>23</v>
      </c>
      <c r="B258" s="2" t="s">
        <v>380</v>
      </c>
      <c r="C258" s="2" t="s">
        <v>380</v>
      </c>
      <c r="D258" s="2" t="s">
        <v>80</v>
      </c>
      <c r="E258" s="2" t="s">
        <v>354</v>
      </c>
      <c r="F258" s="2" t="s">
        <v>17</v>
      </c>
      <c r="G258" s="2">
        <v>3.0</v>
      </c>
      <c r="H258" s="3">
        <v>46235.0</v>
      </c>
      <c r="I258" s="3">
        <v>46240.0</v>
      </c>
      <c r="J258" s="2" t="s">
        <v>22</v>
      </c>
      <c r="K258" s="2" t="s">
        <v>22</v>
      </c>
      <c r="L258" s="4">
        <v>4429.0</v>
      </c>
    </row>
    <row r="259">
      <c r="A259" s="2" t="s">
        <v>23</v>
      </c>
      <c r="B259" s="2" t="s">
        <v>381</v>
      </c>
      <c r="C259" s="2" t="s">
        <v>381</v>
      </c>
      <c r="D259" s="2" t="s">
        <v>80</v>
      </c>
      <c r="E259" s="2" t="s">
        <v>369</v>
      </c>
      <c r="F259" s="2" t="s">
        <v>17</v>
      </c>
      <c r="G259" s="2">
        <v>3.0</v>
      </c>
      <c r="H259" s="3">
        <v>46235.0</v>
      </c>
      <c r="I259" s="3">
        <v>46240.0</v>
      </c>
      <c r="J259" s="2" t="s">
        <v>22</v>
      </c>
      <c r="K259" s="2" t="s">
        <v>22</v>
      </c>
      <c r="L259" s="4">
        <v>5300.0</v>
      </c>
    </row>
    <row r="260">
      <c r="A260" s="2" t="s">
        <v>23</v>
      </c>
      <c r="B260" s="2" t="s">
        <v>382</v>
      </c>
      <c r="C260" s="2" t="s">
        <v>382</v>
      </c>
      <c r="D260" s="2" t="s">
        <v>80</v>
      </c>
      <c r="E260" s="2" t="s">
        <v>176</v>
      </c>
      <c r="F260" s="2" t="s">
        <v>17</v>
      </c>
      <c r="G260" s="2">
        <v>3.0</v>
      </c>
      <c r="H260" s="3">
        <v>46241.0</v>
      </c>
      <c r="I260" s="3">
        <v>46243.0</v>
      </c>
      <c r="J260" s="2" t="s">
        <v>26</v>
      </c>
      <c r="K260" s="2" t="s">
        <v>26</v>
      </c>
      <c r="L260" s="4">
        <v>2149.0</v>
      </c>
    </row>
    <row r="261">
      <c r="A261" s="2" t="s">
        <v>23</v>
      </c>
      <c r="B261" s="2" t="s">
        <v>383</v>
      </c>
      <c r="C261" s="2" t="s">
        <v>383</v>
      </c>
      <c r="D261" s="2" t="s">
        <v>80</v>
      </c>
      <c r="E261" s="2" t="s">
        <v>176</v>
      </c>
      <c r="F261" s="2" t="s">
        <v>17</v>
      </c>
      <c r="G261" s="2">
        <v>1.0</v>
      </c>
      <c r="H261" s="3">
        <v>46244.0</v>
      </c>
      <c r="I261" s="3">
        <v>46246.0</v>
      </c>
      <c r="J261" s="2" t="s">
        <v>39</v>
      </c>
      <c r="K261" s="2" t="s">
        <v>39</v>
      </c>
      <c r="L261" s="4">
        <v>2149.0</v>
      </c>
    </row>
    <row r="262">
      <c r="A262" s="2" t="s">
        <v>23</v>
      </c>
      <c r="B262" s="2" t="s">
        <v>383</v>
      </c>
      <c r="C262" s="2" t="s">
        <v>383</v>
      </c>
      <c r="D262" s="2" t="s">
        <v>80</v>
      </c>
      <c r="E262" s="2" t="s">
        <v>176</v>
      </c>
      <c r="F262" s="2" t="s">
        <v>17</v>
      </c>
      <c r="G262" s="2">
        <v>1.0</v>
      </c>
      <c r="H262" s="3">
        <v>46244.0</v>
      </c>
      <c r="I262" s="3">
        <v>46246.0</v>
      </c>
      <c r="J262" s="2" t="s">
        <v>39</v>
      </c>
      <c r="K262" s="2" t="s">
        <v>39</v>
      </c>
      <c r="L262" s="4">
        <v>2149.0</v>
      </c>
    </row>
    <row r="263">
      <c r="A263" s="2" t="s">
        <v>23</v>
      </c>
      <c r="B263" s="2" t="s">
        <v>384</v>
      </c>
      <c r="C263" s="2" t="s">
        <v>384</v>
      </c>
      <c r="D263" s="2" t="s">
        <v>80</v>
      </c>
      <c r="E263" s="2" t="s">
        <v>354</v>
      </c>
      <c r="F263" s="2" t="s">
        <v>17</v>
      </c>
      <c r="G263" s="2">
        <v>1.0</v>
      </c>
      <c r="H263" s="3">
        <v>46244.0</v>
      </c>
      <c r="I263" s="3">
        <v>46246.0</v>
      </c>
      <c r="J263" s="2" t="s">
        <v>39</v>
      </c>
      <c r="K263" s="2" t="s">
        <v>39</v>
      </c>
      <c r="L263" s="4">
        <v>4429.0</v>
      </c>
    </row>
    <row r="264">
      <c r="A264" s="2" t="s">
        <v>23</v>
      </c>
      <c r="B264" s="2" t="s">
        <v>385</v>
      </c>
      <c r="C264" s="2" t="s">
        <v>385</v>
      </c>
      <c r="D264" s="2" t="s">
        <v>80</v>
      </c>
      <c r="E264" s="2" t="s">
        <v>369</v>
      </c>
      <c r="F264" s="2" t="s">
        <v>17</v>
      </c>
      <c r="G264" s="2">
        <v>3.0</v>
      </c>
      <c r="H264" s="3">
        <v>46241.0</v>
      </c>
      <c r="I264" s="3">
        <v>46243.0</v>
      </c>
      <c r="J264" s="2" t="s">
        <v>26</v>
      </c>
      <c r="K264" s="2" t="s">
        <v>26</v>
      </c>
      <c r="L264" s="4">
        <v>5300.0</v>
      </c>
    </row>
    <row r="265">
      <c r="A265" s="2" t="s">
        <v>23</v>
      </c>
      <c r="B265" s="2" t="s">
        <v>386</v>
      </c>
      <c r="C265" s="2" t="s">
        <v>386</v>
      </c>
      <c r="D265" s="2" t="s">
        <v>80</v>
      </c>
      <c r="E265" s="2" t="s">
        <v>369</v>
      </c>
      <c r="F265" s="2" t="s">
        <v>17</v>
      </c>
      <c r="G265" s="2">
        <v>1.0</v>
      </c>
      <c r="H265" s="3">
        <v>46244.0</v>
      </c>
      <c r="I265" s="3">
        <v>46246.0</v>
      </c>
      <c r="J265" s="2" t="s">
        <v>39</v>
      </c>
      <c r="K265" s="2" t="s">
        <v>39</v>
      </c>
      <c r="L265" s="4">
        <v>5300.0</v>
      </c>
    </row>
    <row r="266">
      <c r="A266" s="2" t="s">
        <v>23</v>
      </c>
      <c r="B266" s="2" t="s">
        <v>387</v>
      </c>
      <c r="C266" s="2" t="s">
        <v>387</v>
      </c>
      <c r="D266" s="2" t="s">
        <v>80</v>
      </c>
      <c r="E266" s="2" t="s">
        <v>369</v>
      </c>
      <c r="F266" s="2" t="s">
        <v>17</v>
      </c>
      <c r="G266" s="2">
        <v>2.0</v>
      </c>
      <c r="H266" s="3">
        <v>46247.0</v>
      </c>
      <c r="I266" s="3">
        <v>46249.0</v>
      </c>
      <c r="J266" s="2" t="s">
        <v>60</v>
      </c>
      <c r="K266" s="2" t="s">
        <v>60</v>
      </c>
      <c r="L266" s="4">
        <v>5300.0</v>
      </c>
    </row>
    <row r="267">
      <c r="A267" s="2" t="s">
        <v>19</v>
      </c>
      <c r="B267" s="2" t="s">
        <v>183</v>
      </c>
      <c r="C267" s="2" t="s">
        <v>183</v>
      </c>
      <c r="D267" s="2" t="s">
        <v>16</v>
      </c>
      <c r="E267" s="2" t="s">
        <v>109</v>
      </c>
      <c r="F267" s="2" t="s">
        <v>17</v>
      </c>
      <c r="G267" s="2">
        <v>13.0</v>
      </c>
      <c r="H267" s="3">
        <v>46235.0</v>
      </c>
      <c r="I267" s="3">
        <v>46249.0</v>
      </c>
      <c r="J267" s="2" t="s">
        <v>18</v>
      </c>
      <c r="K267" s="2" t="s">
        <v>18</v>
      </c>
      <c r="L267" s="4">
        <v>0.0</v>
      </c>
    </row>
    <row r="268">
      <c r="A268" s="2" t="s">
        <v>23</v>
      </c>
      <c r="B268" s="2" t="s">
        <v>388</v>
      </c>
      <c r="C268" s="2" t="s">
        <v>388</v>
      </c>
      <c r="D268" s="2" t="s">
        <v>16</v>
      </c>
      <c r="E268" s="2" t="s">
        <v>109</v>
      </c>
      <c r="F268" s="2" t="s">
        <v>17</v>
      </c>
      <c r="G268" s="2">
        <v>5.0</v>
      </c>
      <c r="H268" s="3">
        <v>46235.0</v>
      </c>
      <c r="I268" s="3">
        <v>46240.0</v>
      </c>
      <c r="J268" s="2" t="s">
        <v>22</v>
      </c>
      <c r="K268" s="2" t="s">
        <v>22</v>
      </c>
      <c r="L268" s="4">
        <v>1938.0</v>
      </c>
    </row>
    <row r="269">
      <c r="A269" s="2" t="s">
        <v>23</v>
      </c>
      <c r="B269" s="2" t="s">
        <v>389</v>
      </c>
      <c r="C269" s="2" t="s">
        <v>389</v>
      </c>
      <c r="D269" s="2" t="s">
        <v>16</v>
      </c>
      <c r="E269" s="2" t="s">
        <v>176</v>
      </c>
      <c r="F269" s="2" t="s">
        <v>17</v>
      </c>
      <c r="G269" s="2">
        <v>5.0</v>
      </c>
      <c r="H269" s="3">
        <v>46235.0</v>
      </c>
      <c r="I269" s="3">
        <v>46240.0</v>
      </c>
      <c r="J269" s="2" t="s">
        <v>22</v>
      </c>
      <c r="K269" s="2" t="s">
        <v>22</v>
      </c>
      <c r="L269" s="4">
        <v>2149.0</v>
      </c>
    </row>
    <row r="270">
      <c r="A270" s="2" t="s">
        <v>23</v>
      </c>
      <c r="B270" s="2" t="s">
        <v>390</v>
      </c>
      <c r="C270" s="2" t="s">
        <v>390</v>
      </c>
      <c r="D270" s="2" t="s">
        <v>16</v>
      </c>
      <c r="E270" s="2" t="s">
        <v>369</v>
      </c>
      <c r="F270" s="2" t="s">
        <v>17</v>
      </c>
      <c r="G270" s="2">
        <v>5.0</v>
      </c>
      <c r="H270" s="3">
        <v>46235.0</v>
      </c>
      <c r="I270" s="3">
        <v>46240.0</v>
      </c>
      <c r="J270" s="2" t="s">
        <v>22</v>
      </c>
      <c r="K270" s="2" t="s">
        <v>22</v>
      </c>
      <c r="L270" s="4">
        <v>5300.0</v>
      </c>
    </row>
    <row r="271">
      <c r="A271" s="2" t="s">
        <v>23</v>
      </c>
      <c r="B271" s="2" t="s">
        <v>391</v>
      </c>
      <c r="C271" s="2" t="s">
        <v>391</v>
      </c>
      <c r="D271" s="2" t="s">
        <v>16</v>
      </c>
      <c r="E271" s="2" t="s">
        <v>109</v>
      </c>
      <c r="F271" s="2" t="s">
        <v>17</v>
      </c>
      <c r="G271" s="2">
        <v>5.0</v>
      </c>
      <c r="H271" s="3">
        <v>46241.0</v>
      </c>
      <c r="I271" s="3">
        <v>46243.0</v>
      </c>
      <c r="J271" s="2" t="s">
        <v>26</v>
      </c>
      <c r="K271" s="2" t="s">
        <v>26</v>
      </c>
      <c r="L271" s="4">
        <v>1938.0</v>
      </c>
    </row>
    <row r="272">
      <c r="A272" s="2" t="s">
        <v>23</v>
      </c>
      <c r="B272" s="2" t="s">
        <v>392</v>
      </c>
      <c r="C272" s="2" t="s">
        <v>392</v>
      </c>
      <c r="D272" s="2" t="s">
        <v>16</v>
      </c>
      <c r="E272" s="2" t="s">
        <v>109</v>
      </c>
      <c r="F272" s="2" t="s">
        <v>17</v>
      </c>
      <c r="G272" s="2">
        <v>1.0</v>
      </c>
      <c r="H272" s="3">
        <v>46244.0</v>
      </c>
      <c r="I272" s="3">
        <v>46246.0</v>
      </c>
      <c r="J272" s="2" t="s">
        <v>39</v>
      </c>
      <c r="K272" s="2" t="s">
        <v>39</v>
      </c>
      <c r="L272" s="4">
        <v>1938.0</v>
      </c>
    </row>
    <row r="273">
      <c r="A273" s="2" t="s">
        <v>23</v>
      </c>
      <c r="B273" s="2" t="s">
        <v>393</v>
      </c>
      <c r="C273" s="2" t="s">
        <v>393</v>
      </c>
      <c r="D273" s="2" t="s">
        <v>16</v>
      </c>
      <c r="E273" s="2" t="s">
        <v>176</v>
      </c>
      <c r="F273" s="2" t="s">
        <v>17</v>
      </c>
      <c r="G273" s="2">
        <v>5.0</v>
      </c>
      <c r="H273" s="3">
        <v>46241.0</v>
      </c>
      <c r="I273" s="3">
        <v>46243.0</v>
      </c>
      <c r="J273" s="2" t="s">
        <v>26</v>
      </c>
      <c r="K273" s="2" t="s">
        <v>26</v>
      </c>
      <c r="L273" s="4">
        <v>2149.0</v>
      </c>
    </row>
    <row r="274">
      <c r="A274" s="2" t="s">
        <v>23</v>
      </c>
      <c r="B274" s="2" t="s">
        <v>394</v>
      </c>
      <c r="C274" s="2" t="s">
        <v>394</v>
      </c>
      <c r="D274" s="2" t="s">
        <v>16</v>
      </c>
      <c r="E274" s="2" t="s">
        <v>176</v>
      </c>
      <c r="F274" s="2" t="s">
        <v>17</v>
      </c>
      <c r="G274" s="2">
        <v>1.0</v>
      </c>
      <c r="H274" s="3">
        <v>46244.0</v>
      </c>
      <c r="I274" s="3">
        <v>46246.0</v>
      </c>
      <c r="J274" s="2" t="s">
        <v>39</v>
      </c>
      <c r="K274" s="2" t="s">
        <v>39</v>
      </c>
      <c r="L274" s="4">
        <v>2149.0</v>
      </c>
    </row>
    <row r="275">
      <c r="A275" s="2" t="s">
        <v>23</v>
      </c>
      <c r="B275" s="2" t="s">
        <v>395</v>
      </c>
      <c r="C275" s="2" t="s">
        <v>395</v>
      </c>
      <c r="D275" s="2" t="s">
        <v>16</v>
      </c>
      <c r="E275" s="2" t="s">
        <v>369</v>
      </c>
      <c r="F275" s="2" t="s">
        <v>17</v>
      </c>
      <c r="G275" s="2">
        <v>5.0</v>
      </c>
      <c r="H275" s="3">
        <v>46241.0</v>
      </c>
      <c r="I275" s="3">
        <v>46243.0</v>
      </c>
      <c r="J275" s="2" t="s">
        <v>26</v>
      </c>
      <c r="K275" s="2" t="s">
        <v>26</v>
      </c>
      <c r="L275" s="4">
        <v>5300.0</v>
      </c>
    </row>
    <row r="276">
      <c r="A276" s="2" t="s">
        <v>23</v>
      </c>
      <c r="B276" s="2" t="s">
        <v>396</v>
      </c>
      <c r="C276" s="2" t="s">
        <v>396</v>
      </c>
      <c r="D276" s="2" t="s">
        <v>16</v>
      </c>
      <c r="E276" s="2" t="s">
        <v>369</v>
      </c>
      <c r="F276" s="2" t="s">
        <v>17</v>
      </c>
      <c r="G276" s="2">
        <v>1.0</v>
      </c>
      <c r="H276" s="3">
        <v>46244.0</v>
      </c>
      <c r="I276" s="3">
        <v>46246.0</v>
      </c>
      <c r="J276" s="2" t="s">
        <v>39</v>
      </c>
      <c r="K276" s="2" t="s">
        <v>39</v>
      </c>
      <c r="L276" s="4">
        <v>5300.0</v>
      </c>
    </row>
    <row r="277">
      <c r="A277" s="2" t="s">
        <v>23</v>
      </c>
      <c r="B277" s="2" t="s">
        <v>397</v>
      </c>
      <c r="C277" s="2" t="s">
        <v>397</v>
      </c>
      <c r="D277" s="2" t="s">
        <v>16</v>
      </c>
      <c r="E277" s="2" t="s">
        <v>369</v>
      </c>
      <c r="F277" s="2" t="s">
        <v>17</v>
      </c>
      <c r="G277" s="2">
        <v>2.0</v>
      </c>
      <c r="H277" s="3">
        <v>46247.0</v>
      </c>
      <c r="I277" s="3">
        <v>46249.0</v>
      </c>
      <c r="J277" s="2" t="s">
        <v>60</v>
      </c>
      <c r="K277" s="2" t="s">
        <v>60</v>
      </c>
      <c r="L277" s="4">
        <v>5300.0</v>
      </c>
    </row>
    <row r="278">
      <c r="A278" s="2" t="s">
        <v>19</v>
      </c>
      <c r="B278" s="2" t="s">
        <v>188</v>
      </c>
      <c r="C278" s="2" t="s">
        <v>188</v>
      </c>
      <c r="D278" s="2" t="s">
        <v>16</v>
      </c>
      <c r="E278" s="2" t="s">
        <v>296</v>
      </c>
      <c r="F278" s="2" t="s">
        <v>17</v>
      </c>
      <c r="G278" s="2">
        <v>8.0</v>
      </c>
      <c r="H278" s="3">
        <v>46235.0</v>
      </c>
      <c r="I278" s="3">
        <v>46249.0</v>
      </c>
      <c r="J278" s="2" t="s">
        <v>18</v>
      </c>
      <c r="K278" s="2" t="s">
        <v>18</v>
      </c>
      <c r="L278" s="4">
        <v>0.0</v>
      </c>
    </row>
    <row r="279">
      <c r="A279" s="2" t="s">
        <v>23</v>
      </c>
      <c r="B279" s="2" t="s">
        <v>398</v>
      </c>
      <c r="C279" s="2" t="s">
        <v>398</v>
      </c>
      <c r="D279" s="2" t="s">
        <v>16</v>
      </c>
      <c r="E279" s="2" t="s">
        <v>296</v>
      </c>
      <c r="F279" s="2" t="s">
        <v>17</v>
      </c>
      <c r="G279" s="2">
        <v>5.0</v>
      </c>
      <c r="H279" s="3">
        <v>46235.0</v>
      </c>
      <c r="I279" s="3">
        <v>46240.0</v>
      </c>
      <c r="J279" s="2" t="s">
        <v>22</v>
      </c>
      <c r="K279" s="2" t="s">
        <v>22</v>
      </c>
      <c r="L279" s="4">
        <v>2952.0</v>
      </c>
    </row>
    <row r="280">
      <c r="A280" s="2" t="s">
        <v>23</v>
      </c>
      <c r="B280" s="2" t="s">
        <v>399</v>
      </c>
      <c r="C280" s="2" t="s">
        <v>399</v>
      </c>
      <c r="D280" s="2" t="s">
        <v>16</v>
      </c>
      <c r="E280" s="2" t="s">
        <v>145</v>
      </c>
      <c r="F280" s="2" t="s">
        <v>17</v>
      </c>
      <c r="G280" s="2">
        <v>5.0</v>
      </c>
      <c r="H280" s="3">
        <v>46235.0</v>
      </c>
      <c r="I280" s="3">
        <v>46240.0</v>
      </c>
      <c r="J280" s="2" t="s">
        <v>22</v>
      </c>
      <c r="K280" s="2" t="s">
        <v>22</v>
      </c>
      <c r="L280" s="4">
        <v>4614.0</v>
      </c>
    </row>
    <row r="281">
      <c r="A281" s="2" t="s">
        <v>23</v>
      </c>
      <c r="B281" s="2" t="s">
        <v>400</v>
      </c>
      <c r="C281" s="2" t="s">
        <v>400</v>
      </c>
      <c r="D281" s="2" t="s">
        <v>16</v>
      </c>
      <c r="E281" s="2" t="s">
        <v>128</v>
      </c>
      <c r="F281" s="2" t="s">
        <v>17</v>
      </c>
      <c r="G281" s="2">
        <v>5.0</v>
      </c>
      <c r="H281" s="3">
        <v>46235.0</v>
      </c>
      <c r="I281" s="3">
        <v>46240.0</v>
      </c>
      <c r="J281" s="2" t="s">
        <v>22</v>
      </c>
      <c r="K281" s="2" t="s">
        <v>22</v>
      </c>
      <c r="L281" s="4">
        <v>2561.0</v>
      </c>
    </row>
    <row r="282">
      <c r="A282" s="2" t="s">
        <v>23</v>
      </c>
      <c r="B282" s="2" t="s">
        <v>401</v>
      </c>
      <c r="C282" s="2" t="s">
        <v>401</v>
      </c>
      <c r="D282" s="2" t="s">
        <v>16</v>
      </c>
      <c r="E282" s="2" t="s">
        <v>296</v>
      </c>
      <c r="F282" s="2" t="s">
        <v>17</v>
      </c>
      <c r="G282" s="2">
        <v>5.0</v>
      </c>
      <c r="H282" s="3">
        <v>46241.0</v>
      </c>
      <c r="I282" s="3">
        <v>46243.0</v>
      </c>
      <c r="J282" s="2" t="s">
        <v>26</v>
      </c>
      <c r="K282" s="2" t="s">
        <v>26</v>
      </c>
      <c r="L282" s="4">
        <v>2952.0</v>
      </c>
    </row>
    <row r="283">
      <c r="A283" s="2" t="s">
        <v>23</v>
      </c>
      <c r="B283" s="2" t="s">
        <v>402</v>
      </c>
      <c r="C283" s="2" t="s">
        <v>402</v>
      </c>
      <c r="D283" s="2" t="s">
        <v>16</v>
      </c>
      <c r="E283" s="2" t="s">
        <v>296</v>
      </c>
      <c r="F283" s="2" t="s">
        <v>17</v>
      </c>
      <c r="G283" s="2">
        <v>1.0</v>
      </c>
      <c r="H283" s="3">
        <v>46244.0</v>
      </c>
      <c r="I283" s="3">
        <v>46246.0</v>
      </c>
      <c r="J283" s="2" t="s">
        <v>39</v>
      </c>
      <c r="K283" s="2" t="s">
        <v>39</v>
      </c>
      <c r="L283" s="4">
        <v>2952.0</v>
      </c>
    </row>
    <row r="284">
      <c r="A284" s="2" t="s">
        <v>23</v>
      </c>
      <c r="B284" s="2" t="s">
        <v>403</v>
      </c>
      <c r="C284" s="2" t="s">
        <v>403</v>
      </c>
      <c r="D284" s="2" t="s">
        <v>16</v>
      </c>
      <c r="E284" s="2" t="s">
        <v>145</v>
      </c>
      <c r="F284" s="2" t="s">
        <v>17</v>
      </c>
      <c r="G284" s="2">
        <v>5.0</v>
      </c>
      <c r="H284" s="3">
        <v>46241.0</v>
      </c>
      <c r="I284" s="3">
        <v>46243.0</v>
      </c>
      <c r="J284" s="2" t="s">
        <v>26</v>
      </c>
      <c r="K284" s="2" t="s">
        <v>26</v>
      </c>
      <c r="L284" s="4">
        <v>4614.0</v>
      </c>
    </row>
    <row r="285">
      <c r="A285" s="2" t="s">
        <v>23</v>
      </c>
      <c r="B285" s="2" t="s">
        <v>404</v>
      </c>
      <c r="C285" s="2" t="s">
        <v>404</v>
      </c>
      <c r="D285" s="2" t="s">
        <v>16</v>
      </c>
      <c r="E285" s="2" t="s">
        <v>145</v>
      </c>
      <c r="F285" s="2" t="s">
        <v>17</v>
      </c>
      <c r="G285" s="2">
        <v>1.0</v>
      </c>
      <c r="H285" s="3">
        <v>46244.0</v>
      </c>
      <c r="I285" s="3">
        <v>46246.0</v>
      </c>
      <c r="J285" s="2" t="s">
        <v>39</v>
      </c>
      <c r="K285" s="2" t="s">
        <v>39</v>
      </c>
      <c r="L285" s="4">
        <v>4606.0</v>
      </c>
    </row>
    <row r="286">
      <c r="A286" s="2" t="s">
        <v>23</v>
      </c>
      <c r="B286" s="2" t="s">
        <v>405</v>
      </c>
      <c r="C286" s="2" t="s">
        <v>405</v>
      </c>
      <c r="D286" s="2" t="s">
        <v>16</v>
      </c>
      <c r="E286" s="2" t="s">
        <v>128</v>
      </c>
      <c r="F286" s="2" t="s">
        <v>17</v>
      </c>
      <c r="G286" s="2">
        <v>5.0</v>
      </c>
      <c r="H286" s="3">
        <v>46241.0</v>
      </c>
      <c r="I286" s="3">
        <v>46243.0</v>
      </c>
      <c r="J286" s="2" t="s">
        <v>26</v>
      </c>
      <c r="K286" s="2" t="s">
        <v>26</v>
      </c>
      <c r="L286" s="4">
        <v>2561.0</v>
      </c>
    </row>
    <row r="287">
      <c r="A287" s="2" t="s">
        <v>23</v>
      </c>
      <c r="B287" s="2" t="s">
        <v>406</v>
      </c>
      <c r="C287" s="2" t="s">
        <v>406</v>
      </c>
      <c r="D287" s="2" t="s">
        <v>16</v>
      </c>
      <c r="E287" s="2" t="s">
        <v>128</v>
      </c>
      <c r="F287" s="2" t="s">
        <v>17</v>
      </c>
      <c r="G287" s="2">
        <v>1.0</v>
      </c>
      <c r="H287" s="3">
        <v>46244.0</v>
      </c>
      <c r="I287" s="3">
        <v>46246.0</v>
      </c>
      <c r="J287" s="2" t="s">
        <v>39</v>
      </c>
      <c r="K287" s="2" t="s">
        <v>39</v>
      </c>
      <c r="L287" s="4">
        <v>2558.0</v>
      </c>
    </row>
    <row r="288">
      <c r="A288" s="2" t="s">
        <v>23</v>
      </c>
      <c r="B288" s="2" t="s">
        <v>407</v>
      </c>
      <c r="C288" s="2" t="s">
        <v>407</v>
      </c>
      <c r="D288" s="2" t="s">
        <v>16</v>
      </c>
      <c r="E288" s="2" t="s">
        <v>296</v>
      </c>
      <c r="F288" s="2" t="s">
        <v>17</v>
      </c>
      <c r="G288" s="2">
        <v>2.0</v>
      </c>
      <c r="H288" s="3">
        <v>46247.0</v>
      </c>
      <c r="I288" s="3">
        <v>46249.0</v>
      </c>
      <c r="J288" s="2" t="s">
        <v>60</v>
      </c>
      <c r="K288" s="2" t="s">
        <v>60</v>
      </c>
      <c r="L288" s="4">
        <v>2960.0</v>
      </c>
    </row>
    <row r="289">
      <c r="A289" s="2" t="s">
        <v>19</v>
      </c>
      <c r="B289" s="2" t="s">
        <v>194</v>
      </c>
      <c r="C289" s="2" t="s">
        <v>194</v>
      </c>
      <c r="D289" s="2" t="s">
        <v>80</v>
      </c>
      <c r="E289" s="2" t="s">
        <v>176</v>
      </c>
      <c r="F289" s="2" t="s">
        <v>17</v>
      </c>
      <c r="G289" s="2">
        <v>8.0</v>
      </c>
      <c r="H289" s="3">
        <v>46235.0</v>
      </c>
      <c r="I289" s="3">
        <v>46249.0</v>
      </c>
      <c r="J289" s="2" t="s">
        <v>18</v>
      </c>
      <c r="K289" s="2" t="s">
        <v>18</v>
      </c>
      <c r="L289" s="4">
        <v>0.0</v>
      </c>
    </row>
    <row r="290">
      <c r="A290" s="2" t="s">
        <v>23</v>
      </c>
      <c r="B290" s="2" t="s">
        <v>408</v>
      </c>
      <c r="C290" s="2" t="s">
        <v>408</v>
      </c>
      <c r="D290" s="2" t="s">
        <v>80</v>
      </c>
      <c r="E290" s="2" t="s">
        <v>176</v>
      </c>
      <c r="F290" s="2" t="s">
        <v>17</v>
      </c>
      <c r="G290" s="2">
        <v>3.0</v>
      </c>
      <c r="H290" s="3">
        <v>46235.0</v>
      </c>
      <c r="I290" s="3">
        <v>46240.0</v>
      </c>
      <c r="J290" s="2" t="s">
        <v>22</v>
      </c>
      <c r="K290" s="2" t="s">
        <v>22</v>
      </c>
      <c r="L290" s="4">
        <v>2149.0</v>
      </c>
    </row>
    <row r="291">
      <c r="A291" s="2" t="s">
        <v>23</v>
      </c>
      <c r="B291" s="2" t="s">
        <v>409</v>
      </c>
      <c r="C291" s="2" t="s">
        <v>409</v>
      </c>
      <c r="D291" s="2" t="s">
        <v>80</v>
      </c>
      <c r="E291" s="2" t="s">
        <v>354</v>
      </c>
      <c r="F291" s="2" t="s">
        <v>17</v>
      </c>
      <c r="G291" s="2">
        <v>3.0</v>
      </c>
      <c r="H291" s="3">
        <v>46235.0</v>
      </c>
      <c r="I291" s="3">
        <v>46240.0</v>
      </c>
      <c r="J291" s="2" t="s">
        <v>22</v>
      </c>
      <c r="K291" s="2" t="s">
        <v>22</v>
      </c>
      <c r="L291" s="4">
        <v>4429.0</v>
      </c>
    </row>
    <row r="292">
      <c r="A292" s="2" t="s">
        <v>23</v>
      </c>
      <c r="B292" s="2" t="s">
        <v>410</v>
      </c>
      <c r="C292" s="2" t="s">
        <v>410</v>
      </c>
      <c r="D292" s="2" t="s">
        <v>80</v>
      </c>
      <c r="E292" s="2" t="s">
        <v>369</v>
      </c>
      <c r="F292" s="2" t="s">
        <v>17</v>
      </c>
      <c r="G292" s="2">
        <v>3.0</v>
      </c>
      <c r="H292" s="3">
        <v>46235.0</v>
      </c>
      <c r="I292" s="3">
        <v>46240.0</v>
      </c>
      <c r="J292" s="2" t="s">
        <v>22</v>
      </c>
      <c r="K292" s="2" t="s">
        <v>22</v>
      </c>
      <c r="L292" s="4">
        <v>5300.0</v>
      </c>
    </row>
    <row r="293">
      <c r="A293" s="2" t="s">
        <v>23</v>
      </c>
      <c r="B293" s="2" t="s">
        <v>411</v>
      </c>
      <c r="C293" s="2" t="s">
        <v>411</v>
      </c>
      <c r="D293" s="2" t="s">
        <v>80</v>
      </c>
      <c r="E293" s="2" t="s">
        <v>176</v>
      </c>
      <c r="F293" s="2" t="s">
        <v>17</v>
      </c>
      <c r="G293" s="2">
        <v>3.0</v>
      </c>
      <c r="H293" s="3">
        <v>46241.0</v>
      </c>
      <c r="I293" s="3">
        <v>46243.0</v>
      </c>
      <c r="J293" s="2" t="s">
        <v>26</v>
      </c>
      <c r="K293" s="2" t="s">
        <v>26</v>
      </c>
      <c r="L293" s="4">
        <v>2149.0</v>
      </c>
    </row>
    <row r="294">
      <c r="A294" s="2" t="s">
        <v>23</v>
      </c>
      <c r="B294" s="2" t="s">
        <v>412</v>
      </c>
      <c r="C294" s="2" t="s">
        <v>412</v>
      </c>
      <c r="D294" s="2" t="s">
        <v>80</v>
      </c>
      <c r="E294" s="2" t="s">
        <v>176</v>
      </c>
      <c r="F294" s="2" t="s">
        <v>17</v>
      </c>
      <c r="G294" s="2">
        <v>1.0</v>
      </c>
      <c r="H294" s="3">
        <v>46244.0</v>
      </c>
      <c r="I294" s="3">
        <v>46246.0</v>
      </c>
      <c r="J294" s="2" t="s">
        <v>39</v>
      </c>
      <c r="K294" s="2" t="s">
        <v>39</v>
      </c>
      <c r="L294" s="4">
        <v>2136.0</v>
      </c>
    </row>
    <row r="295">
      <c r="A295" s="2" t="s">
        <v>23</v>
      </c>
      <c r="B295" s="2" t="s">
        <v>413</v>
      </c>
      <c r="C295" s="2" t="s">
        <v>413</v>
      </c>
      <c r="D295" s="2" t="s">
        <v>80</v>
      </c>
      <c r="E295" s="2" t="s">
        <v>354</v>
      </c>
      <c r="F295" s="2" t="s">
        <v>17</v>
      </c>
      <c r="G295" s="2">
        <v>3.0</v>
      </c>
      <c r="H295" s="3">
        <v>46241.0</v>
      </c>
      <c r="I295" s="3">
        <v>46243.0</v>
      </c>
      <c r="J295" s="2" t="s">
        <v>26</v>
      </c>
      <c r="K295" s="2" t="s">
        <v>26</v>
      </c>
      <c r="L295" s="4">
        <v>4429.0</v>
      </c>
    </row>
    <row r="296">
      <c r="A296" s="2" t="s">
        <v>23</v>
      </c>
      <c r="B296" s="2" t="s">
        <v>414</v>
      </c>
      <c r="C296" s="2" t="s">
        <v>414</v>
      </c>
      <c r="D296" s="2" t="s">
        <v>80</v>
      </c>
      <c r="E296" s="2" t="s">
        <v>354</v>
      </c>
      <c r="F296" s="2" t="s">
        <v>17</v>
      </c>
      <c r="G296" s="2">
        <v>1.0</v>
      </c>
      <c r="H296" s="3">
        <v>46244.0</v>
      </c>
      <c r="I296" s="3">
        <v>46246.0</v>
      </c>
      <c r="J296" s="2" t="s">
        <v>39</v>
      </c>
      <c r="K296" s="2" t="s">
        <v>39</v>
      </c>
      <c r="L296" s="4">
        <v>4429.0</v>
      </c>
    </row>
    <row r="297">
      <c r="A297" s="2" t="s">
        <v>23</v>
      </c>
      <c r="B297" s="2" t="s">
        <v>415</v>
      </c>
      <c r="C297" s="2" t="s">
        <v>415</v>
      </c>
      <c r="D297" s="2" t="s">
        <v>80</v>
      </c>
      <c r="E297" s="2" t="s">
        <v>369</v>
      </c>
      <c r="F297" s="2" t="s">
        <v>17</v>
      </c>
      <c r="G297" s="2">
        <v>3.0</v>
      </c>
      <c r="H297" s="3">
        <v>46241.0</v>
      </c>
      <c r="I297" s="3">
        <v>46243.0</v>
      </c>
      <c r="J297" s="2" t="s">
        <v>26</v>
      </c>
      <c r="K297" s="2" t="s">
        <v>26</v>
      </c>
      <c r="L297" s="4">
        <v>5300.0</v>
      </c>
    </row>
    <row r="298">
      <c r="A298" s="2" t="s">
        <v>23</v>
      </c>
      <c r="B298" s="2" t="s">
        <v>416</v>
      </c>
      <c r="C298" s="2" t="s">
        <v>416</v>
      </c>
      <c r="D298" s="2" t="s">
        <v>80</v>
      </c>
      <c r="E298" s="2" t="s">
        <v>369</v>
      </c>
      <c r="F298" s="2" t="s">
        <v>17</v>
      </c>
      <c r="G298" s="2">
        <v>1.0</v>
      </c>
      <c r="H298" s="3">
        <v>46244.0</v>
      </c>
      <c r="I298" s="3">
        <v>46246.0</v>
      </c>
      <c r="J298" s="2" t="s">
        <v>39</v>
      </c>
      <c r="K298" s="2" t="s">
        <v>39</v>
      </c>
      <c r="L298" s="4">
        <v>5300.0</v>
      </c>
    </row>
    <row r="299">
      <c r="A299" s="2" t="s">
        <v>23</v>
      </c>
      <c r="B299" s="2" t="s">
        <v>417</v>
      </c>
      <c r="C299" s="2" t="s">
        <v>417</v>
      </c>
      <c r="D299" s="2" t="s">
        <v>80</v>
      </c>
      <c r="E299" s="2" t="s">
        <v>354</v>
      </c>
      <c r="F299" s="2" t="s">
        <v>17</v>
      </c>
      <c r="G299" s="2">
        <v>2.0</v>
      </c>
      <c r="H299" s="3">
        <v>46247.0</v>
      </c>
      <c r="I299" s="3">
        <v>46249.0</v>
      </c>
      <c r="J299" s="2" t="s">
        <v>60</v>
      </c>
      <c r="K299" s="2" t="s">
        <v>60</v>
      </c>
      <c r="L299" s="4">
        <v>4423.0</v>
      </c>
    </row>
    <row r="300">
      <c r="A300" s="2" t="s">
        <v>19</v>
      </c>
      <c r="B300" s="2" t="s">
        <v>202</v>
      </c>
      <c r="C300" s="2" t="s">
        <v>202</v>
      </c>
      <c r="D300" s="2" t="s">
        <v>80</v>
      </c>
      <c r="E300" s="2" t="s">
        <v>299</v>
      </c>
      <c r="F300" s="2" t="s">
        <v>17</v>
      </c>
      <c r="G300" s="2">
        <v>8.0</v>
      </c>
      <c r="H300" s="3">
        <v>46235.0</v>
      </c>
      <c r="I300" s="3">
        <v>46249.0</v>
      </c>
      <c r="J300" s="2" t="s">
        <v>18</v>
      </c>
      <c r="K300" s="2" t="s">
        <v>18</v>
      </c>
      <c r="L300" s="4">
        <v>0.0</v>
      </c>
    </row>
    <row r="301">
      <c r="A301" s="2" t="s">
        <v>23</v>
      </c>
      <c r="B301" s="2" t="s">
        <v>418</v>
      </c>
      <c r="C301" s="2" t="s">
        <v>418</v>
      </c>
      <c r="D301" s="2" t="s">
        <v>80</v>
      </c>
      <c r="E301" s="2" t="s">
        <v>299</v>
      </c>
      <c r="F301" s="2" t="s">
        <v>17</v>
      </c>
      <c r="G301" s="2">
        <v>3.0</v>
      </c>
      <c r="H301" s="3">
        <v>46235.0</v>
      </c>
      <c r="I301" s="3">
        <v>46240.0</v>
      </c>
      <c r="J301" s="2" t="s">
        <v>22</v>
      </c>
      <c r="K301" s="2" t="s">
        <v>22</v>
      </c>
      <c r="L301" s="4">
        <v>2696.0</v>
      </c>
    </row>
    <row r="302">
      <c r="A302" s="2" t="s">
        <v>23</v>
      </c>
      <c r="B302" s="2" t="s">
        <v>419</v>
      </c>
      <c r="C302" s="2" t="s">
        <v>419</v>
      </c>
      <c r="D302" s="2" t="s">
        <v>80</v>
      </c>
      <c r="E302" s="2" t="s">
        <v>109</v>
      </c>
      <c r="F302" s="2" t="s">
        <v>17</v>
      </c>
      <c r="G302" s="2">
        <v>3.0</v>
      </c>
      <c r="H302" s="3">
        <v>46235.0</v>
      </c>
      <c r="I302" s="3">
        <v>46240.0</v>
      </c>
      <c r="J302" s="2" t="s">
        <v>22</v>
      </c>
      <c r="K302" s="2" t="s">
        <v>22</v>
      </c>
      <c r="L302" s="4">
        <v>1938.0</v>
      </c>
    </row>
    <row r="303">
      <c r="A303" s="2" t="s">
        <v>23</v>
      </c>
      <c r="B303" s="2" t="s">
        <v>420</v>
      </c>
      <c r="C303" s="2" t="s">
        <v>420</v>
      </c>
      <c r="D303" s="2" t="s">
        <v>80</v>
      </c>
      <c r="E303" s="2" t="s">
        <v>106</v>
      </c>
      <c r="F303" s="2" t="s">
        <v>17</v>
      </c>
      <c r="G303" s="2">
        <v>3.0</v>
      </c>
      <c r="H303" s="3">
        <v>46235.0</v>
      </c>
      <c r="I303" s="3">
        <v>46240.0</v>
      </c>
      <c r="J303" s="2" t="s">
        <v>22</v>
      </c>
      <c r="K303" s="2" t="s">
        <v>22</v>
      </c>
      <c r="L303" s="4">
        <v>7950.0</v>
      </c>
    </row>
    <row r="304">
      <c r="A304" s="2" t="s">
        <v>23</v>
      </c>
      <c r="B304" s="2" t="s">
        <v>421</v>
      </c>
      <c r="C304" s="2" t="s">
        <v>421</v>
      </c>
      <c r="D304" s="2" t="s">
        <v>80</v>
      </c>
      <c r="E304" s="2" t="s">
        <v>299</v>
      </c>
      <c r="F304" s="2" t="s">
        <v>17</v>
      </c>
      <c r="G304" s="2">
        <v>3.0</v>
      </c>
      <c r="H304" s="3">
        <v>46241.0</v>
      </c>
      <c r="I304" s="3">
        <v>46243.0</v>
      </c>
      <c r="J304" s="2" t="s">
        <v>26</v>
      </c>
      <c r="K304" s="2" t="s">
        <v>26</v>
      </c>
      <c r="L304" s="4">
        <v>2696.0</v>
      </c>
    </row>
    <row r="305">
      <c r="A305" s="2" t="s">
        <v>23</v>
      </c>
      <c r="B305" s="2" t="s">
        <v>422</v>
      </c>
      <c r="C305" s="2" t="s">
        <v>422</v>
      </c>
      <c r="D305" s="2" t="s">
        <v>80</v>
      </c>
      <c r="E305" s="2" t="s">
        <v>299</v>
      </c>
      <c r="F305" s="2" t="s">
        <v>17</v>
      </c>
      <c r="G305" s="2">
        <v>1.0</v>
      </c>
      <c r="H305" s="3">
        <v>46244.0</v>
      </c>
      <c r="I305" s="3">
        <v>46246.0</v>
      </c>
      <c r="J305" s="2" t="s">
        <v>39</v>
      </c>
      <c r="K305" s="2" t="s">
        <v>39</v>
      </c>
      <c r="L305" s="4">
        <v>2696.0</v>
      </c>
    </row>
    <row r="306">
      <c r="A306" s="2" t="s">
        <v>23</v>
      </c>
      <c r="B306" s="2" t="s">
        <v>423</v>
      </c>
      <c r="C306" s="2" t="s">
        <v>423</v>
      </c>
      <c r="D306" s="2" t="s">
        <v>80</v>
      </c>
      <c r="E306" s="2" t="s">
        <v>109</v>
      </c>
      <c r="F306" s="2" t="s">
        <v>17</v>
      </c>
      <c r="G306" s="2">
        <v>3.0</v>
      </c>
      <c r="H306" s="3">
        <v>46241.0</v>
      </c>
      <c r="I306" s="3">
        <v>46243.0</v>
      </c>
      <c r="J306" s="2" t="s">
        <v>26</v>
      </c>
      <c r="K306" s="2" t="s">
        <v>26</v>
      </c>
      <c r="L306" s="4">
        <v>1938.0</v>
      </c>
    </row>
    <row r="307">
      <c r="A307" s="2" t="s">
        <v>23</v>
      </c>
      <c r="B307" s="2" t="s">
        <v>424</v>
      </c>
      <c r="C307" s="2" t="s">
        <v>424</v>
      </c>
      <c r="D307" s="2" t="s">
        <v>80</v>
      </c>
      <c r="E307" s="2" t="s">
        <v>109</v>
      </c>
      <c r="F307" s="2" t="s">
        <v>17</v>
      </c>
      <c r="G307" s="2">
        <v>1.0</v>
      </c>
      <c r="H307" s="3">
        <v>46244.0</v>
      </c>
      <c r="I307" s="3">
        <v>46246.0</v>
      </c>
      <c r="J307" s="2" t="s">
        <v>39</v>
      </c>
      <c r="K307" s="2" t="s">
        <v>39</v>
      </c>
      <c r="L307" s="4">
        <v>1938.0</v>
      </c>
    </row>
    <row r="308">
      <c r="A308" s="2" t="s">
        <v>23</v>
      </c>
      <c r="B308" s="2" t="s">
        <v>425</v>
      </c>
      <c r="C308" s="2" t="s">
        <v>425</v>
      </c>
      <c r="D308" s="2" t="s">
        <v>80</v>
      </c>
      <c r="E308" s="2" t="s">
        <v>106</v>
      </c>
      <c r="F308" s="2" t="s">
        <v>17</v>
      </c>
      <c r="G308" s="2">
        <v>3.0</v>
      </c>
      <c r="H308" s="3">
        <v>46241.0</v>
      </c>
      <c r="I308" s="3">
        <v>46243.0</v>
      </c>
      <c r="J308" s="2" t="s">
        <v>26</v>
      </c>
      <c r="K308" s="2" t="s">
        <v>26</v>
      </c>
      <c r="L308" s="4">
        <v>7950.0</v>
      </c>
    </row>
    <row r="309">
      <c r="A309" s="2" t="s">
        <v>23</v>
      </c>
      <c r="B309" s="2" t="s">
        <v>426</v>
      </c>
      <c r="C309" s="2" t="s">
        <v>426</v>
      </c>
      <c r="D309" s="2" t="s">
        <v>80</v>
      </c>
      <c r="E309" s="2" t="s">
        <v>106</v>
      </c>
      <c r="F309" s="2" t="s">
        <v>17</v>
      </c>
      <c r="G309" s="2">
        <v>1.0</v>
      </c>
      <c r="H309" s="3">
        <v>46244.0</v>
      </c>
      <c r="I309" s="3">
        <v>46246.0</v>
      </c>
      <c r="J309" s="2" t="s">
        <v>39</v>
      </c>
      <c r="K309" s="2" t="s">
        <v>39</v>
      </c>
      <c r="L309" s="4">
        <v>7950.0</v>
      </c>
    </row>
    <row r="310">
      <c r="A310" s="2" t="s">
        <v>23</v>
      </c>
      <c r="B310" s="2" t="s">
        <v>427</v>
      </c>
      <c r="C310" s="2" t="s">
        <v>427</v>
      </c>
      <c r="D310" s="2" t="s">
        <v>80</v>
      </c>
      <c r="E310" s="2" t="s">
        <v>106</v>
      </c>
      <c r="F310" s="2" t="s">
        <v>17</v>
      </c>
      <c r="G310" s="2">
        <v>2.0</v>
      </c>
      <c r="H310" s="3">
        <v>46247.0</v>
      </c>
      <c r="I310" s="3">
        <v>46249.0</v>
      </c>
      <c r="J310" s="2" t="s">
        <v>60</v>
      </c>
      <c r="K310" s="2" t="s">
        <v>60</v>
      </c>
      <c r="L310" s="4">
        <v>7950.0</v>
      </c>
    </row>
    <row r="311">
      <c r="A311" s="2" t="s">
        <v>19</v>
      </c>
      <c r="B311" s="2" t="s">
        <v>210</v>
      </c>
      <c r="C311" s="2" t="s">
        <v>210</v>
      </c>
      <c r="D311" s="2" t="s">
        <v>16</v>
      </c>
      <c r="E311" s="2" t="s">
        <v>299</v>
      </c>
      <c r="F311" s="2" t="s">
        <v>17</v>
      </c>
      <c r="G311" s="2">
        <v>13.0</v>
      </c>
      <c r="H311" s="3">
        <v>46235.0</v>
      </c>
      <c r="I311" s="3">
        <v>46249.0</v>
      </c>
      <c r="J311" s="2" t="s">
        <v>18</v>
      </c>
      <c r="K311" s="2" t="s">
        <v>18</v>
      </c>
      <c r="L311" s="4">
        <v>0.0</v>
      </c>
    </row>
    <row r="312">
      <c r="A312" s="2" t="s">
        <v>23</v>
      </c>
      <c r="B312" s="2" t="s">
        <v>428</v>
      </c>
      <c r="C312" s="2" t="s">
        <v>428</v>
      </c>
      <c r="D312" s="2" t="s">
        <v>16</v>
      </c>
      <c r="E312" s="2" t="s">
        <v>299</v>
      </c>
      <c r="F312" s="2" t="s">
        <v>17</v>
      </c>
      <c r="G312" s="2">
        <v>5.0</v>
      </c>
      <c r="H312" s="3">
        <v>46235.0</v>
      </c>
      <c r="I312" s="3">
        <v>46240.0</v>
      </c>
      <c r="J312" s="2" t="s">
        <v>22</v>
      </c>
      <c r="K312" s="2" t="s">
        <v>22</v>
      </c>
      <c r="L312" s="4">
        <v>2696.0</v>
      </c>
    </row>
    <row r="313">
      <c r="A313" s="2" t="s">
        <v>23</v>
      </c>
      <c r="B313" s="2" t="s">
        <v>429</v>
      </c>
      <c r="C313" s="2" t="s">
        <v>429</v>
      </c>
      <c r="D313" s="2" t="s">
        <v>16</v>
      </c>
      <c r="E313" s="2" t="s">
        <v>109</v>
      </c>
      <c r="F313" s="2" t="s">
        <v>17</v>
      </c>
      <c r="G313" s="2">
        <v>5.0</v>
      </c>
      <c r="H313" s="3">
        <v>46235.0</v>
      </c>
      <c r="I313" s="3">
        <v>46240.0</v>
      </c>
      <c r="J313" s="2" t="s">
        <v>22</v>
      </c>
      <c r="K313" s="2" t="s">
        <v>22</v>
      </c>
      <c r="L313" s="4">
        <v>1938.0</v>
      </c>
    </row>
    <row r="314">
      <c r="A314" s="2" t="s">
        <v>23</v>
      </c>
      <c r="B314" s="2" t="s">
        <v>430</v>
      </c>
      <c r="C314" s="2" t="s">
        <v>430</v>
      </c>
      <c r="D314" s="2" t="s">
        <v>16</v>
      </c>
      <c r="E314" s="2" t="s">
        <v>106</v>
      </c>
      <c r="F314" s="2" t="s">
        <v>17</v>
      </c>
      <c r="G314" s="2">
        <v>5.0</v>
      </c>
      <c r="H314" s="3">
        <v>46235.0</v>
      </c>
      <c r="I314" s="3">
        <v>46240.0</v>
      </c>
      <c r="J314" s="2" t="s">
        <v>22</v>
      </c>
      <c r="K314" s="2" t="s">
        <v>22</v>
      </c>
      <c r="L314" s="4">
        <v>7950.0</v>
      </c>
    </row>
    <row r="315">
      <c r="A315" s="2" t="s">
        <v>23</v>
      </c>
      <c r="B315" s="2" t="s">
        <v>431</v>
      </c>
      <c r="C315" s="2" t="s">
        <v>431</v>
      </c>
      <c r="D315" s="2" t="s">
        <v>16</v>
      </c>
      <c r="E315" s="2" t="s">
        <v>299</v>
      </c>
      <c r="F315" s="2" t="s">
        <v>17</v>
      </c>
      <c r="G315" s="2">
        <v>5.0</v>
      </c>
      <c r="H315" s="3">
        <v>46241.0</v>
      </c>
      <c r="I315" s="3">
        <v>46243.0</v>
      </c>
      <c r="J315" s="2" t="s">
        <v>26</v>
      </c>
      <c r="K315" s="2" t="s">
        <v>26</v>
      </c>
      <c r="L315" s="4">
        <v>2696.0</v>
      </c>
    </row>
    <row r="316">
      <c r="A316" s="2" t="s">
        <v>23</v>
      </c>
      <c r="B316" s="2" t="s">
        <v>432</v>
      </c>
      <c r="C316" s="2" t="s">
        <v>432</v>
      </c>
      <c r="D316" s="2" t="s">
        <v>16</v>
      </c>
      <c r="E316" s="2" t="s">
        <v>299</v>
      </c>
      <c r="F316" s="2" t="s">
        <v>17</v>
      </c>
      <c r="G316" s="2">
        <v>1.0</v>
      </c>
      <c r="H316" s="3">
        <v>46244.0</v>
      </c>
      <c r="I316" s="3">
        <v>46246.0</v>
      </c>
      <c r="J316" s="2" t="s">
        <v>39</v>
      </c>
      <c r="K316" s="2" t="s">
        <v>39</v>
      </c>
      <c r="L316" s="4">
        <v>2688.0</v>
      </c>
    </row>
    <row r="317">
      <c r="A317" s="2" t="s">
        <v>23</v>
      </c>
      <c r="B317" s="2" t="s">
        <v>433</v>
      </c>
      <c r="C317" s="2" t="s">
        <v>433</v>
      </c>
      <c r="D317" s="2" t="s">
        <v>16</v>
      </c>
      <c r="E317" s="2" t="s">
        <v>109</v>
      </c>
      <c r="F317" s="2" t="s">
        <v>17</v>
      </c>
      <c r="G317" s="2">
        <v>5.0</v>
      </c>
      <c r="H317" s="3">
        <v>46241.0</v>
      </c>
      <c r="I317" s="3">
        <v>46243.0</v>
      </c>
      <c r="J317" s="2" t="s">
        <v>26</v>
      </c>
      <c r="K317" s="2" t="s">
        <v>26</v>
      </c>
      <c r="L317" s="4">
        <v>1938.0</v>
      </c>
    </row>
    <row r="318">
      <c r="A318" s="2" t="s">
        <v>23</v>
      </c>
      <c r="B318" s="2" t="s">
        <v>434</v>
      </c>
      <c r="C318" s="2" t="s">
        <v>434</v>
      </c>
      <c r="D318" s="2" t="s">
        <v>16</v>
      </c>
      <c r="E318" s="2" t="s">
        <v>109</v>
      </c>
      <c r="F318" s="2" t="s">
        <v>17</v>
      </c>
      <c r="G318" s="2">
        <v>1.0</v>
      </c>
      <c r="H318" s="3">
        <v>46244.0</v>
      </c>
      <c r="I318" s="3">
        <v>46246.0</v>
      </c>
      <c r="J318" s="2" t="s">
        <v>39</v>
      </c>
      <c r="K318" s="2" t="s">
        <v>39</v>
      </c>
      <c r="L318" s="4">
        <v>1922.0</v>
      </c>
    </row>
    <row r="319">
      <c r="A319" s="2" t="s">
        <v>23</v>
      </c>
      <c r="B319" s="2" t="s">
        <v>435</v>
      </c>
      <c r="C319" s="2" t="s">
        <v>435</v>
      </c>
      <c r="D319" s="2" t="s">
        <v>16</v>
      </c>
      <c r="E319" s="2" t="s">
        <v>106</v>
      </c>
      <c r="F319" s="2" t="s">
        <v>17</v>
      </c>
      <c r="G319" s="2">
        <v>5.0</v>
      </c>
      <c r="H319" s="3">
        <v>46241.0</v>
      </c>
      <c r="I319" s="3">
        <v>46243.0</v>
      </c>
      <c r="J319" s="2" t="s">
        <v>26</v>
      </c>
      <c r="K319" s="2" t="s">
        <v>26</v>
      </c>
      <c r="L319" s="4">
        <v>7950.0</v>
      </c>
    </row>
    <row r="320">
      <c r="A320" s="2" t="s">
        <v>23</v>
      </c>
      <c r="B320" s="2" t="s">
        <v>436</v>
      </c>
      <c r="C320" s="2" t="s">
        <v>436</v>
      </c>
      <c r="D320" s="2" t="s">
        <v>16</v>
      </c>
      <c r="E320" s="2" t="s">
        <v>106</v>
      </c>
      <c r="F320" s="2" t="s">
        <v>17</v>
      </c>
      <c r="G320" s="2">
        <v>1.0</v>
      </c>
      <c r="H320" s="3">
        <v>46244.0</v>
      </c>
      <c r="I320" s="3">
        <v>46246.0</v>
      </c>
      <c r="J320" s="2" t="s">
        <v>39</v>
      </c>
      <c r="K320" s="2" t="s">
        <v>39</v>
      </c>
      <c r="L320" s="4">
        <v>7950.0</v>
      </c>
    </row>
    <row r="321">
      <c r="A321" s="2" t="s">
        <v>23</v>
      </c>
      <c r="B321" s="2" t="s">
        <v>437</v>
      </c>
      <c r="C321" s="2" t="s">
        <v>437</v>
      </c>
      <c r="D321" s="2" t="s">
        <v>16</v>
      </c>
      <c r="E321" s="2" t="s">
        <v>106</v>
      </c>
      <c r="F321" s="2" t="s">
        <v>17</v>
      </c>
      <c r="G321" s="2">
        <v>2.0</v>
      </c>
      <c r="H321" s="3">
        <v>46247.0</v>
      </c>
      <c r="I321" s="3">
        <v>46249.0</v>
      </c>
      <c r="J321" s="2" t="s">
        <v>60</v>
      </c>
      <c r="K321" s="2" t="s">
        <v>60</v>
      </c>
      <c r="L321" s="4">
        <v>7950.0</v>
      </c>
    </row>
    <row r="322">
      <c r="A322" s="2" t="s">
        <v>19</v>
      </c>
      <c r="B322" s="2" t="s">
        <v>438</v>
      </c>
      <c r="C322" s="2" t="s">
        <v>439</v>
      </c>
      <c r="D322" s="2" t="s">
        <v>16</v>
      </c>
      <c r="E322" s="2" t="s">
        <v>25</v>
      </c>
      <c r="F322" s="2" t="s">
        <v>17</v>
      </c>
      <c r="G322" s="2">
        <v>8.0</v>
      </c>
      <c r="H322" s="3">
        <v>46241.0</v>
      </c>
      <c r="I322" s="3">
        <v>46247.0</v>
      </c>
      <c r="J322" s="2" t="s">
        <v>74</v>
      </c>
      <c r="K322" s="2" t="s">
        <v>74</v>
      </c>
      <c r="L322" s="4">
        <v>0.0</v>
      </c>
    </row>
    <row r="323">
      <c r="A323" s="2" t="s">
        <v>23</v>
      </c>
      <c r="B323" s="2" t="s">
        <v>440</v>
      </c>
      <c r="C323" s="2" t="s">
        <v>441</v>
      </c>
      <c r="D323" s="2" t="s">
        <v>16</v>
      </c>
      <c r="E323" s="2" t="s">
        <v>25</v>
      </c>
      <c r="F323" s="2" t="s">
        <v>17</v>
      </c>
      <c r="G323" s="2">
        <v>3.0</v>
      </c>
      <c r="H323" s="3">
        <v>46241.0</v>
      </c>
      <c r="I323" s="3">
        <v>46241.0</v>
      </c>
      <c r="J323" s="2" t="s">
        <v>26</v>
      </c>
      <c r="K323" s="2" t="s">
        <v>26</v>
      </c>
      <c r="L323" s="4">
        <v>4417.0</v>
      </c>
    </row>
    <row r="324">
      <c r="A324" s="2" t="s">
        <v>23</v>
      </c>
      <c r="B324" s="2" t="s">
        <v>442</v>
      </c>
      <c r="C324" s="2" t="s">
        <v>443</v>
      </c>
      <c r="D324" s="2" t="s">
        <v>16</v>
      </c>
      <c r="E324" s="2" t="s">
        <v>25</v>
      </c>
      <c r="F324" s="2" t="s">
        <v>17</v>
      </c>
      <c r="G324" s="2">
        <v>3.0</v>
      </c>
      <c r="H324" s="3">
        <v>46244.0</v>
      </c>
      <c r="I324" s="3">
        <v>46245.0</v>
      </c>
      <c r="J324" s="2" t="s">
        <v>60</v>
      </c>
      <c r="K324" s="2" t="s">
        <v>60</v>
      </c>
      <c r="L324" s="4">
        <v>4417.0</v>
      </c>
    </row>
    <row r="325">
      <c r="A325" s="2" t="s">
        <v>23</v>
      </c>
      <c r="B325" s="2" t="s">
        <v>444</v>
      </c>
      <c r="C325" s="2" t="s">
        <v>445</v>
      </c>
      <c r="D325" s="2" t="s">
        <v>16</v>
      </c>
      <c r="E325" s="2" t="s">
        <v>25</v>
      </c>
      <c r="F325" s="2" t="s">
        <v>17</v>
      </c>
      <c r="G325" s="2">
        <v>3.0</v>
      </c>
      <c r="H325" s="3">
        <v>46246.0</v>
      </c>
      <c r="I325" s="3">
        <v>46247.0</v>
      </c>
      <c r="J325" s="2" t="s">
        <v>60</v>
      </c>
      <c r="K325" s="2" t="s">
        <v>60</v>
      </c>
      <c r="L325" s="4">
        <v>4417.0</v>
      </c>
    </row>
    <row r="326">
      <c r="A326" s="2" t="s">
        <v>23</v>
      </c>
      <c r="B326" s="2" t="s">
        <v>446</v>
      </c>
      <c r="C326" s="2" t="s">
        <v>447</v>
      </c>
      <c r="D326" s="2" t="s">
        <v>16</v>
      </c>
      <c r="E326" s="2" t="s">
        <v>25</v>
      </c>
      <c r="F326" s="2" t="s">
        <v>17</v>
      </c>
      <c r="G326" s="2">
        <v>3.0</v>
      </c>
      <c r="H326" s="3">
        <v>46247.0</v>
      </c>
      <c r="I326" s="3">
        <v>46247.0</v>
      </c>
      <c r="J326" s="2" t="s">
        <v>26</v>
      </c>
      <c r="K326" s="2" t="s">
        <v>26</v>
      </c>
      <c r="L326" s="4">
        <v>4411.0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5"/>
    <col customWidth="1" min="2" max="2" width="14.5"/>
    <col customWidth="1" min="3" max="3" width="24.0"/>
    <col customWidth="1" min="5" max="5" width="25.38"/>
    <col customWidth="1" min="6" max="6" width="32.63"/>
  </cols>
  <sheetData>
    <row r="1" ht="22.5" customHeight="1">
      <c r="A1" s="115" t="s">
        <v>448</v>
      </c>
      <c r="B1" s="115" t="s">
        <v>449</v>
      </c>
      <c r="C1" s="115" t="s">
        <v>450</v>
      </c>
      <c r="D1" s="115" t="s">
        <v>451</v>
      </c>
      <c r="E1" s="115" t="s">
        <v>452</v>
      </c>
      <c r="F1" s="116" t="s">
        <v>453</v>
      </c>
    </row>
    <row r="2" ht="22.5" customHeight="1">
      <c r="A2" s="117">
        <v>1.0</v>
      </c>
      <c r="B2" s="118">
        <v>431709.0</v>
      </c>
      <c r="C2" s="119" t="s">
        <v>454</v>
      </c>
      <c r="D2" s="119" t="str">
        <f>LEFT(E2, FIND("@", E2) - 1)</f>
        <v>truongnv51</v>
      </c>
      <c r="E2" s="120" t="s">
        <v>455</v>
      </c>
      <c r="F2" s="121">
        <v>2030.0</v>
      </c>
    </row>
    <row r="3" ht="22.5" customHeight="1">
      <c r="A3" s="117">
        <v>2.0</v>
      </c>
      <c r="B3" s="118">
        <v>461363.0</v>
      </c>
      <c r="C3" s="119" t="s">
        <v>456</v>
      </c>
      <c r="D3" s="119" t="str">
        <f t="shared" ref="D3:D17" si="1">IFERROR(LEFT(E3, FIND("@", E3) - 1), "")</f>
        <v>duclh14</v>
      </c>
      <c r="E3" s="120" t="s">
        <v>457</v>
      </c>
      <c r="F3" s="121">
        <v>1054.0</v>
      </c>
    </row>
    <row r="4" ht="22.5" customHeight="1">
      <c r="A4" s="117">
        <v>3.0</v>
      </c>
      <c r="B4" s="118">
        <v>465483.0</v>
      </c>
      <c r="C4" s="119" t="s">
        <v>458</v>
      </c>
      <c r="D4" s="119" t="str">
        <f t="shared" si="1"/>
        <v>hiepndh</v>
      </c>
      <c r="E4" s="120" t="s">
        <v>459</v>
      </c>
      <c r="F4" s="121">
        <v>1240.0</v>
      </c>
    </row>
    <row r="5" ht="22.5" customHeight="1">
      <c r="A5" s="117">
        <v>4.0</v>
      </c>
      <c r="B5" s="118">
        <v>475827.0</v>
      </c>
      <c r="C5" s="119" t="s">
        <v>460</v>
      </c>
      <c r="D5" s="119" t="str">
        <f t="shared" si="1"/>
        <v>chiennt11</v>
      </c>
      <c r="E5" s="120" t="s">
        <v>461</v>
      </c>
      <c r="F5" s="121">
        <v>1000.0</v>
      </c>
    </row>
    <row r="6" ht="22.5" customHeight="1">
      <c r="A6" s="117">
        <v>5.0</v>
      </c>
      <c r="B6" s="118">
        <v>476361.0</v>
      </c>
      <c r="C6" s="119" t="s">
        <v>462</v>
      </c>
      <c r="D6" s="119" t="str">
        <f t="shared" si="1"/>
        <v>dongnt30</v>
      </c>
      <c r="E6" s="120" t="s">
        <v>463</v>
      </c>
      <c r="F6" s="121">
        <v>0.0</v>
      </c>
    </row>
    <row r="7" ht="22.5" customHeight="1">
      <c r="A7" s="117">
        <v>6.0</v>
      </c>
      <c r="B7" s="118">
        <v>481564.0</v>
      </c>
      <c r="C7" s="119" t="s">
        <v>464</v>
      </c>
      <c r="D7" s="119" t="str">
        <f t="shared" si="1"/>
        <v>quangnt23</v>
      </c>
      <c r="E7" s="120" t="s">
        <v>465</v>
      </c>
      <c r="F7" s="121">
        <v>1590.0</v>
      </c>
    </row>
    <row r="8" ht="22.5" customHeight="1">
      <c r="A8" s="117">
        <v>7.0</v>
      </c>
      <c r="B8" s="118">
        <v>481750.0</v>
      </c>
      <c r="C8" s="119" t="s">
        <v>466</v>
      </c>
      <c r="D8" s="119" t="str">
        <f t="shared" si="1"/>
        <v>duyn127</v>
      </c>
      <c r="E8" s="120" t="s">
        <v>467</v>
      </c>
      <c r="F8" s="121">
        <v>1240.0</v>
      </c>
    </row>
    <row r="9" ht="22.5" customHeight="1">
      <c r="A9" s="117">
        <v>8.0</v>
      </c>
      <c r="B9" s="118">
        <v>483818.0</v>
      </c>
      <c r="C9" s="119" t="s">
        <v>468</v>
      </c>
      <c r="D9" s="119" t="str">
        <f t="shared" si="1"/>
        <v>quantm18</v>
      </c>
      <c r="E9" s="120" t="s">
        <v>469</v>
      </c>
      <c r="F9" s="121">
        <v>1030.0</v>
      </c>
    </row>
    <row r="10" ht="22.5" customHeight="1">
      <c r="A10" s="117">
        <v>9.0</v>
      </c>
      <c r="B10" s="118">
        <v>484874.0</v>
      </c>
      <c r="C10" s="119" t="s">
        <v>470</v>
      </c>
      <c r="D10" s="119" t="str">
        <f t="shared" si="1"/>
        <v>doanbv2</v>
      </c>
      <c r="E10" s="120" t="s">
        <v>471</v>
      </c>
      <c r="F10" s="121">
        <v>1240.0</v>
      </c>
    </row>
    <row r="11" ht="22.5" customHeight="1">
      <c r="A11" s="117">
        <v>10.0</v>
      </c>
      <c r="B11" s="118">
        <v>485462.0</v>
      </c>
      <c r="C11" s="119" t="s">
        <v>472</v>
      </c>
      <c r="D11" s="119" t="str">
        <f t="shared" si="1"/>
        <v>anhht124</v>
      </c>
      <c r="E11" s="120" t="s">
        <v>473</v>
      </c>
      <c r="F11" s="121">
        <v>1240.0</v>
      </c>
    </row>
    <row r="12" ht="22.5" customHeight="1">
      <c r="A12" s="117">
        <v>11.0</v>
      </c>
      <c r="B12" s="118">
        <v>485672.0</v>
      </c>
      <c r="C12" s="119" t="s">
        <v>474</v>
      </c>
      <c r="D12" s="119" t="str">
        <f t="shared" si="1"/>
        <v>tungnh26</v>
      </c>
      <c r="E12" s="120" t="s">
        <v>475</v>
      </c>
      <c r="F12" s="121">
        <v>1590.0</v>
      </c>
    </row>
    <row r="13" ht="22.5" customHeight="1">
      <c r="A13" s="117">
        <v>12.0</v>
      </c>
      <c r="B13" s="118">
        <v>485668.0</v>
      </c>
      <c r="C13" s="119" t="s">
        <v>476</v>
      </c>
      <c r="D13" s="119" t="str">
        <f t="shared" si="1"/>
        <v>hoanv68</v>
      </c>
      <c r="E13" s="120" t="s">
        <v>477</v>
      </c>
      <c r="F13" s="121">
        <v>1590.0</v>
      </c>
    </row>
    <row r="14" ht="22.5" customHeight="1">
      <c r="A14" s="117">
        <v>13.0</v>
      </c>
      <c r="B14" s="118">
        <v>486016.0</v>
      </c>
      <c r="C14" s="119" t="s">
        <v>478</v>
      </c>
      <c r="D14" s="119" t="str">
        <f t="shared" si="1"/>
        <v>quanglm10</v>
      </c>
      <c r="E14" s="120" t="s">
        <v>479</v>
      </c>
      <c r="F14" s="121">
        <v>620.0</v>
      </c>
    </row>
    <row r="15" ht="22.5" customHeight="1">
      <c r="A15" s="117">
        <v>14.0</v>
      </c>
      <c r="B15" s="118">
        <v>486548.0</v>
      </c>
      <c r="C15" s="119" t="s">
        <v>480</v>
      </c>
      <c r="D15" s="119" t="str">
        <f t="shared" si="1"/>
        <v>nhuandt</v>
      </c>
      <c r="E15" s="120" t="s">
        <v>481</v>
      </c>
      <c r="F15" s="121">
        <v>1240.0</v>
      </c>
    </row>
    <row r="16" ht="22.5" customHeight="1">
      <c r="A16" s="117">
        <v>15.0</v>
      </c>
      <c r="B16" s="118">
        <v>486588.0</v>
      </c>
      <c r="C16" s="119" t="s">
        <v>482</v>
      </c>
      <c r="D16" s="119" t="str">
        <f t="shared" si="1"/>
        <v>hadd</v>
      </c>
      <c r="E16" s="120" t="s">
        <v>483</v>
      </c>
      <c r="F16" s="121">
        <v>1590.0</v>
      </c>
    </row>
    <row r="17" ht="22.5" customHeight="1">
      <c r="A17" s="117"/>
      <c r="B17" s="118">
        <v>487808.0</v>
      </c>
      <c r="C17" s="119" t="s">
        <v>484</v>
      </c>
      <c r="D17" s="119" t="str">
        <f t="shared" si="1"/>
        <v>duongnp</v>
      </c>
      <c r="E17" s="122" t="s">
        <v>485</v>
      </c>
      <c r="F17" s="121">
        <v>1178.0</v>
      </c>
    </row>
  </sheetData>
  <dataValidations>
    <dataValidation type="custom" allowBlank="1" showDropDown="1" sqref="A2:B17 F2:F17">
      <formula1>AND(ISNUMBER(A2),(NOT(OR(NOT(ISERROR(DATEVALUE(A2))), AND(ISNUMBER(A2), LEFT(CELL("format", A2))="D")))))</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s>
  <drawing r:id="rId17"/>
  <tableParts count="1">
    <tablePart r:id="rId1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5"/>
  </cols>
  <sheetData>
    <row r="1">
      <c r="A1" s="123" t="s">
        <v>1</v>
      </c>
      <c r="B1" s="124" t="s">
        <v>4</v>
      </c>
      <c r="C1" s="125"/>
      <c r="D1" s="125"/>
      <c r="E1" s="126"/>
    </row>
    <row r="2">
      <c r="A2" s="127" t="s">
        <v>20</v>
      </c>
      <c r="B2" s="127" t="s">
        <v>21</v>
      </c>
      <c r="C2" s="127" t="s">
        <v>25</v>
      </c>
      <c r="D2" s="128"/>
      <c r="E2" s="128"/>
    </row>
    <row r="3">
      <c r="A3" s="127" t="s">
        <v>150</v>
      </c>
      <c r="B3" s="127" t="s">
        <v>21</v>
      </c>
      <c r="C3" s="127" t="s">
        <v>25</v>
      </c>
      <c r="D3" s="128"/>
      <c r="E3" s="128"/>
    </row>
    <row r="4">
      <c r="A4" s="127" t="s">
        <v>152</v>
      </c>
      <c r="B4" s="127" t="s">
        <v>101</v>
      </c>
      <c r="C4" s="128"/>
      <c r="D4" s="128"/>
      <c r="E4" s="128"/>
    </row>
    <row r="5">
      <c r="A5" s="127" t="s">
        <v>52</v>
      </c>
      <c r="B5" s="127" t="s">
        <v>145</v>
      </c>
      <c r="C5" s="127" t="s">
        <v>101</v>
      </c>
      <c r="D5" s="127" t="s">
        <v>133</v>
      </c>
      <c r="E5" s="128"/>
    </row>
    <row r="6">
      <c r="A6" s="127" t="s">
        <v>62</v>
      </c>
      <c r="B6" s="127" t="s">
        <v>109</v>
      </c>
      <c r="C6" s="127" t="s">
        <v>176</v>
      </c>
      <c r="D6" s="127" t="s">
        <v>133</v>
      </c>
      <c r="E6" s="128"/>
    </row>
    <row r="7">
      <c r="A7" s="127" t="s">
        <v>68</v>
      </c>
      <c r="B7" s="127" t="s">
        <v>109</v>
      </c>
      <c r="C7" s="127" t="s">
        <v>176</v>
      </c>
      <c r="D7" s="127" t="s">
        <v>133</v>
      </c>
      <c r="E7" s="128"/>
    </row>
    <row r="8">
      <c r="A8" s="127" t="s">
        <v>75</v>
      </c>
      <c r="B8" s="127" t="s">
        <v>109</v>
      </c>
      <c r="C8" s="127" t="s">
        <v>176</v>
      </c>
      <c r="D8" s="127" t="s">
        <v>133</v>
      </c>
      <c r="E8" s="128"/>
    </row>
    <row r="9">
      <c r="A9" s="127" t="s">
        <v>77</v>
      </c>
      <c r="B9" s="127" t="s">
        <v>109</v>
      </c>
      <c r="C9" s="127" t="s">
        <v>176</v>
      </c>
      <c r="D9" s="127" t="s">
        <v>133</v>
      </c>
      <c r="E9" s="128"/>
    </row>
    <row r="10">
      <c r="A10" s="127" t="s">
        <v>83</v>
      </c>
      <c r="B10" s="127" t="s">
        <v>109</v>
      </c>
      <c r="C10" s="127" t="s">
        <v>176</v>
      </c>
      <c r="D10" s="127" t="s">
        <v>133</v>
      </c>
      <c r="E10" s="128"/>
    </row>
    <row r="11">
      <c r="A11" s="127" t="s">
        <v>88</v>
      </c>
      <c r="B11" s="127" t="s">
        <v>109</v>
      </c>
      <c r="C11" s="127" t="s">
        <v>176</v>
      </c>
      <c r="D11" s="127" t="s">
        <v>133</v>
      </c>
      <c r="E11" s="128"/>
    </row>
    <row r="12">
      <c r="A12" s="127" t="s">
        <v>94</v>
      </c>
      <c r="B12" s="127" t="s">
        <v>145</v>
      </c>
      <c r="C12" s="127" t="s">
        <v>101</v>
      </c>
      <c r="D12" s="127" t="s">
        <v>133</v>
      </c>
      <c r="E12" s="128"/>
    </row>
    <row r="13">
      <c r="A13" s="127" t="s">
        <v>103</v>
      </c>
      <c r="B13" s="127" t="s">
        <v>145</v>
      </c>
      <c r="C13" s="127" t="s">
        <v>101</v>
      </c>
      <c r="D13" s="127" t="s">
        <v>133</v>
      </c>
      <c r="E13" s="128"/>
    </row>
    <row r="14">
      <c r="A14" s="127" t="s">
        <v>110</v>
      </c>
      <c r="B14" s="127" t="s">
        <v>145</v>
      </c>
      <c r="C14" s="127" t="s">
        <v>101</v>
      </c>
      <c r="D14" s="127" t="s">
        <v>133</v>
      </c>
      <c r="E14" s="128"/>
    </row>
    <row r="15">
      <c r="A15" s="127" t="s">
        <v>114</v>
      </c>
      <c r="B15" s="127" t="s">
        <v>296</v>
      </c>
      <c r="C15" s="127" t="s">
        <v>299</v>
      </c>
      <c r="D15" s="127" t="s">
        <v>128</v>
      </c>
      <c r="E15" s="128"/>
    </row>
    <row r="16">
      <c r="A16" s="127" t="s">
        <v>118</v>
      </c>
      <c r="B16" s="127" t="s">
        <v>296</v>
      </c>
      <c r="C16" s="127" t="s">
        <v>299</v>
      </c>
      <c r="D16" s="127" t="s">
        <v>128</v>
      </c>
      <c r="E16" s="128"/>
    </row>
    <row r="17">
      <c r="A17" s="127" t="s">
        <v>129</v>
      </c>
      <c r="B17" s="127" t="s">
        <v>296</v>
      </c>
      <c r="C17" s="127" t="s">
        <v>299</v>
      </c>
      <c r="D17" s="127" t="s">
        <v>128</v>
      </c>
      <c r="E17" s="128"/>
    </row>
    <row r="18">
      <c r="A18" s="127" t="s">
        <v>141</v>
      </c>
      <c r="B18" s="127" t="s">
        <v>296</v>
      </c>
      <c r="C18" s="127" t="s">
        <v>299</v>
      </c>
      <c r="D18" s="127" t="s">
        <v>128</v>
      </c>
      <c r="E18" s="128"/>
    </row>
    <row r="19">
      <c r="A19" s="127" t="s">
        <v>148</v>
      </c>
      <c r="B19" s="127" t="s">
        <v>296</v>
      </c>
      <c r="C19" s="127" t="s">
        <v>176</v>
      </c>
      <c r="D19" s="127" t="s">
        <v>128</v>
      </c>
      <c r="E19" s="128"/>
    </row>
    <row r="20">
      <c r="A20" s="127"/>
      <c r="B20" s="128"/>
      <c r="C20" s="128"/>
      <c r="D20" s="128"/>
      <c r="E20" s="128"/>
    </row>
    <row r="21">
      <c r="A21" s="127" t="s">
        <v>160</v>
      </c>
      <c r="B21" s="127" t="s">
        <v>145</v>
      </c>
      <c r="C21" s="127" t="s">
        <v>354</v>
      </c>
      <c r="D21" s="127" t="s">
        <v>176</v>
      </c>
      <c r="E21" s="127" t="s">
        <v>128</v>
      </c>
    </row>
    <row r="22">
      <c r="A22" s="127" t="s">
        <v>169</v>
      </c>
      <c r="B22" s="127" t="s">
        <v>299</v>
      </c>
      <c r="C22" s="127" t="s">
        <v>354</v>
      </c>
      <c r="D22" s="127" t="s">
        <v>369</v>
      </c>
      <c r="E22" s="128"/>
    </row>
    <row r="23">
      <c r="A23" s="127" t="s">
        <v>177</v>
      </c>
      <c r="B23" s="127" t="s">
        <v>176</v>
      </c>
      <c r="C23" s="127" t="s">
        <v>354</v>
      </c>
      <c r="D23" s="127" t="s">
        <v>369</v>
      </c>
      <c r="E23" s="128"/>
    </row>
    <row r="24">
      <c r="A24" s="127" t="s">
        <v>183</v>
      </c>
      <c r="B24" s="127" t="s">
        <v>109</v>
      </c>
      <c r="C24" s="127" t="s">
        <v>176</v>
      </c>
      <c r="D24" s="127" t="s">
        <v>369</v>
      </c>
      <c r="E24" s="128"/>
    </row>
    <row r="25">
      <c r="A25" s="127" t="s">
        <v>188</v>
      </c>
      <c r="B25" s="127" t="s">
        <v>296</v>
      </c>
      <c r="C25" s="127" t="s">
        <v>145</v>
      </c>
      <c r="D25" s="127" t="s">
        <v>128</v>
      </c>
      <c r="E25" s="128"/>
    </row>
    <row r="26">
      <c r="A26" s="127" t="s">
        <v>194</v>
      </c>
      <c r="B26" s="127" t="s">
        <v>176</v>
      </c>
      <c r="C26" s="127" t="s">
        <v>354</v>
      </c>
      <c r="D26" s="127" t="s">
        <v>369</v>
      </c>
      <c r="E26" s="128"/>
    </row>
    <row r="27">
      <c r="A27" s="127" t="s">
        <v>202</v>
      </c>
      <c r="B27" s="127" t="s">
        <v>299</v>
      </c>
      <c r="C27" s="127" t="s">
        <v>109</v>
      </c>
      <c r="D27" s="127" t="s">
        <v>106</v>
      </c>
      <c r="E27" s="128"/>
    </row>
    <row r="28">
      <c r="A28" s="127" t="s">
        <v>210</v>
      </c>
      <c r="B28" s="127" t="s">
        <v>299</v>
      </c>
      <c r="C28" s="127" t="s">
        <v>109</v>
      </c>
      <c r="D28" s="127" t="s">
        <v>106</v>
      </c>
      <c r="E28" s="128"/>
    </row>
  </sheetData>
  <mergeCells count="1">
    <mergeCell ref="B1:E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4.5"/>
    <col customWidth="1" min="2" max="2" width="7.75"/>
    <col customWidth="1" min="3" max="3" width="19.88"/>
    <col customWidth="1" min="4" max="4" width="24.75"/>
    <col customWidth="1" min="5" max="5" width="25.25"/>
    <col customWidth="1" min="6" max="6" width="6.88"/>
    <col customWidth="1" min="7" max="7" width="9.38"/>
    <col customWidth="1" min="8" max="8" width="8.88"/>
    <col customWidth="1" min="9" max="9" width="10.88"/>
    <col customWidth="1" min="10" max="10" width="9.88"/>
    <col customWidth="1" min="11" max="11" width="7.5"/>
    <col customWidth="1" min="12" max="13" width="10.63"/>
    <col customWidth="1" min="14" max="14" width="9.38"/>
    <col customWidth="1" min="15" max="15" width="9.13"/>
    <col customWidth="1" min="16" max="16" width="10.5"/>
    <col customWidth="1" min="17" max="17" width="13.38"/>
    <col customWidth="1" min="18" max="18" width="10.5"/>
    <col customWidth="1" min="19" max="19" width="10.38"/>
    <col customWidth="1" min="20" max="20" width="24.0"/>
    <col customWidth="1" min="21" max="21" width="13.25"/>
    <col customWidth="1" min="22" max="22" width="15.25"/>
    <col customWidth="1" min="23" max="23" width="12.5"/>
    <col customWidth="1" min="24" max="24" width="9.88"/>
    <col customWidth="1" min="25" max="25" width="8.5"/>
    <col customWidth="1" min="26" max="26" width="9.5"/>
  </cols>
  <sheetData>
    <row r="1" ht="15.0" customHeight="1">
      <c r="A1" s="129"/>
      <c r="B1" s="129"/>
      <c r="C1" s="130"/>
      <c r="D1" s="130"/>
      <c r="E1" s="130"/>
      <c r="F1" s="129"/>
      <c r="G1" s="129"/>
      <c r="H1" s="129"/>
      <c r="I1" s="129"/>
      <c r="J1" s="129"/>
      <c r="K1" s="129"/>
      <c r="L1" s="129"/>
      <c r="M1" s="129"/>
      <c r="N1" s="129"/>
      <c r="O1" s="131" t="s">
        <v>486</v>
      </c>
      <c r="P1" s="132"/>
      <c r="Q1" s="132"/>
      <c r="R1" s="133"/>
      <c r="S1" s="134"/>
      <c r="T1" s="135"/>
      <c r="U1" s="136"/>
      <c r="V1" s="136"/>
      <c r="W1" s="136"/>
      <c r="X1" s="137"/>
      <c r="Y1" s="138"/>
      <c r="Z1" s="139"/>
    </row>
    <row r="2">
      <c r="A2" s="140" t="s">
        <v>448</v>
      </c>
      <c r="B2" s="140" t="s">
        <v>449</v>
      </c>
      <c r="C2" s="140" t="s">
        <v>450</v>
      </c>
      <c r="D2" s="141" t="s">
        <v>452</v>
      </c>
      <c r="E2" s="141" t="s">
        <v>487</v>
      </c>
      <c r="F2" s="141" t="s">
        <v>488</v>
      </c>
      <c r="G2" s="141" t="s">
        <v>489</v>
      </c>
      <c r="H2" s="141" t="s">
        <v>490</v>
      </c>
      <c r="I2" s="141" t="s">
        <v>491</v>
      </c>
      <c r="J2" s="140" t="s">
        <v>492</v>
      </c>
      <c r="K2" s="140" t="s">
        <v>493</v>
      </c>
      <c r="L2" s="141" t="s">
        <v>494</v>
      </c>
      <c r="M2" s="141" t="s">
        <v>495</v>
      </c>
      <c r="N2" s="140" t="s">
        <v>496</v>
      </c>
      <c r="O2" s="142" t="s">
        <v>497</v>
      </c>
      <c r="P2" s="143" t="s">
        <v>498</v>
      </c>
      <c r="Q2" s="143" t="s">
        <v>453</v>
      </c>
      <c r="R2" s="144" t="s">
        <v>499</v>
      </c>
      <c r="S2" s="145" t="s">
        <v>500</v>
      </c>
      <c r="T2" s="146" t="s">
        <v>501</v>
      </c>
      <c r="U2" s="147" t="s">
        <v>502</v>
      </c>
      <c r="V2" s="148" t="s">
        <v>503</v>
      </c>
      <c r="W2" s="148" t="s">
        <v>504</v>
      </c>
      <c r="X2" s="149" t="s">
        <v>505</v>
      </c>
      <c r="Y2" s="140" t="s">
        <v>506</v>
      </c>
      <c r="Z2" s="150" t="s">
        <v>507</v>
      </c>
    </row>
    <row r="3">
      <c r="A3" s="129">
        <v>1.0</v>
      </c>
      <c r="B3" s="129" t="s">
        <v>508</v>
      </c>
      <c r="C3" s="130" t="s">
        <v>509</v>
      </c>
      <c r="D3" s="151" t="s">
        <v>510</v>
      </c>
      <c r="E3" s="152" t="s">
        <v>511</v>
      </c>
      <c r="F3" s="153" t="s">
        <v>512</v>
      </c>
      <c r="G3" s="153" t="s">
        <v>513</v>
      </c>
      <c r="H3" s="153" t="s">
        <v>514</v>
      </c>
      <c r="I3" s="154" t="s">
        <v>515</v>
      </c>
      <c r="J3" s="129">
        <v>12.0</v>
      </c>
      <c r="K3" s="129">
        <v>2023.0</v>
      </c>
      <c r="L3" s="155">
        <v>45261.0</v>
      </c>
      <c r="M3" s="155">
        <v>45291.0</v>
      </c>
      <c r="N3" s="129">
        <f t="shared" ref="N3:N17" si="1">NETWORKDAYS(L3,M3)</f>
        <v>21</v>
      </c>
      <c r="O3" s="153">
        <f t="shared" ref="O3:O26" si="2">N3/21</f>
        <v>1</v>
      </c>
      <c r="P3" s="132">
        <f t="shared" ref="P3:P4" si="3">ROUND(IF(S3="ODC",1*O3,I3*O3),3)</f>
        <v>1</v>
      </c>
      <c r="Q3" s="132">
        <v>1.0</v>
      </c>
      <c r="R3" s="133"/>
      <c r="S3" s="134" t="s">
        <v>517</v>
      </c>
      <c r="T3" s="135" t="s">
        <v>518</v>
      </c>
      <c r="U3" s="161">
        <f t="shared" ref="U3:U20" si="4">IF(AND(Q3&gt;=1,S3="ODC"),P3,Q3)</f>
        <v>1</v>
      </c>
      <c r="V3" s="161">
        <f t="shared" ref="V3:V189" si="5">ROUND(SUMIF($B:$B,B3,P:P),3)</f>
        <v>1</v>
      </c>
      <c r="W3" s="161">
        <f t="shared" ref="W3:W189" si="6">ROUND(SUMIF($B:$B,B3,U:U),3)</f>
        <v>1</v>
      </c>
      <c r="X3" s="166">
        <f t="shared" ref="X3:X224" si="7">ROUND(W3/V3,2)</f>
        <v>1</v>
      </c>
      <c r="Y3" s="138"/>
      <c r="Z3" s="139">
        <f t="shared" ref="Z3:Z243" si="8">COUNTIF($B:$B,B3)</f>
        <v>1</v>
      </c>
    </row>
    <row r="4">
      <c r="A4" s="129">
        <v>2.0</v>
      </c>
      <c r="B4" s="129" t="s">
        <v>520</v>
      </c>
      <c r="C4" s="130" t="s">
        <v>521</v>
      </c>
      <c r="D4" s="168" t="s">
        <v>522</v>
      </c>
      <c r="E4" s="169" t="s">
        <v>511</v>
      </c>
      <c r="F4" s="153" t="s">
        <v>523</v>
      </c>
      <c r="G4" s="153" t="s">
        <v>513</v>
      </c>
      <c r="H4" s="153" t="s">
        <v>524</v>
      </c>
      <c r="I4" s="154" t="s">
        <v>515</v>
      </c>
      <c r="J4" s="129">
        <v>12.0</v>
      </c>
      <c r="K4" s="129">
        <v>2023.0</v>
      </c>
      <c r="L4" s="155">
        <v>45261.0</v>
      </c>
      <c r="M4" s="155">
        <v>45291.0</v>
      </c>
      <c r="N4" s="129">
        <f t="shared" si="1"/>
        <v>21</v>
      </c>
      <c r="O4" s="153">
        <f t="shared" si="2"/>
        <v>1</v>
      </c>
      <c r="P4" s="132" t="str">
        <f t="shared" si="3"/>
        <v>#VALUE!</v>
      </c>
      <c r="Q4" s="132">
        <v>2.27</v>
      </c>
      <c r="R4" s="133"/>
      <c r="S4" s="171" t="s">
        <v>525</v>
      </c>
      <c r="T4" s="172" t="s">
        <v>526</v>
      </c>
      <c r="U4" s="161">
        <f t="shared" si="4"/>
        <v>2.27</v>
      </c>
      <c r="V4" s="161" t="str">
        <f t="shared" si="5"/>
        <v>#VALUE!</v>
      </c>
      <c r="W4" s="161">
        <f t="shared" si="6"/>
        <v>2.27</v>
      </c>
      <c r="X4" s="166" t="str">
        <f t="shared" si="7"/>
        <v>#VALUE!</v>
      </c>
      <c r="Y4" s="138"/>
      <c r="Z4" s="139">
        <f t="shared" si="8"/>
        <v>1</v>
      </c>
    </row>
    <row r="5">
      <c r="A5" s="129">
        <v>3.0</v>
      </c>
      <c r="B5" s="129" t="s">
        <v>527</v>
      </c>
      <c r="C5" s="130" t="s">
        <v>528</v>
      </c>
      <c r="D5" s="168" t="s">
        <v>529</v>
      </c>
      <c r="E5" s="169" t="s">
        <v>511</v>
      </c>
      <c r="F5" s="153" t="s">
        <v>512</v>
      </c>
      <c r="G5" s="153" t="s">
        <v>530</v>
      </c>
      <c r="H5" s="153" t="s">
        <v>531</v>
      </c>
      <c r="I5" s="154" t="s">
        <v>515</v>
      </c>
      <c r="J5" s="129">
        <v>12.0</v>
      </c>
      <c r="K5" s="129">
        <v>2023.0</v>
      </c>
      <c r="L5" s="155">
        <v>45261.0</v>
      </c>
      <c r="M5" s="155">
        <v>45291.0</v>
      </c>
      <c r="N5" s="129">
        <f t="shared" si="1"/>
        <v>21</v>
      </c>
      <c r="O5" s="153">
        <f t="shared" si="2"/>
        <v>1</v>
      </c>
      <c r="P5" s="132">
        <v>1.24</v>
      </c>
      <c r="Q5" s="132">
        <v>1.24</v>
      </c>
      <c r="R5" s="133"/>
      <c r="S5" s="171" t="s">
        <v>525</v>
      </c>
      <c r="T5" s="172" t="s">
        <v>526</v>
      </c>
      <c r="U5" s="161">
        <f t="shared" si="4"/>
        <v>1.24</v>
      </c>
      <c r="V5" s="161">
        <f t="shared" si="5"/>
        <v>1.24</v>
      </c>
      <c r="W5" s="161">
        <f t="shared" si="6"/>
        <v>1.24</v>
      </c>
      <c r="X5" s="166">
        <f t="shared" si="7"/>
        <v>1</v>
      </c>
      <c r="Y5" s="138"/>
      <c r="Z5" s="139">
        <f t="shared" si="8"/>
        <v>1</v>
      </c>
    </row>
    <row r="6">
      <c r="A6" s="129">
        <v>4.0</v>
      </c>
      <c r="B6" s="182" t="s">
        <v>533</v>
      </c>
      <c r="C6" s="130" t="s">
        <v>534</v>
      </c>
      <c r="D6" s="168" t="s">
        <v>535</v>
      </c>
      <c r="E6" s="169" t="s">
        <v>511</v>
      </c>
      <c r="F6" s="153" t="s">
        <v>512</v>
      </c>
      <c r="G6" s="153" t="s">
        <v>530</v>
      </c>
      <c r="H6" s="153" t="s">
        <v>531</v>
      </c>
      <c r="I6" s="154" t="s">
        <v>515</v>
      </c>
      <c r="J6" s="129">
        <v>12.0</v>
      </c>
      <c r="K6" s="129">
        <v>2023.0</v>
      </c>
      <c r="L6" s="155">
        <v>45261.0</v>
      </c>
      <c r="M6" s="155">
        <v>45291.0</v>
      </c>
      <c r="N6" s="129">
        <f t="shared" si="1"/>
        <v>21</v>
      </c>
      <c r="O6" s="153">
        <f t="shared" si="2"/>
        <v>1</v>
      </c>
      <c r="P6" s="132">
        <f t="shared" ref="P6:P26" si="9">ROUND(IF(S6="ODC",1*O6,I6*O6),3)</f>
        <v>1</v>
      </c>
      <c r="Q6" s="132">
        <v>1.0</v>
      </c>
      <c r="R6" s="133"/>
      <c r="S6" s="134" t="s">
        <v>517</v>
      </c>
      <c r="T6" s="135" t="s">
        <v>536</v>
      </c>
      <c r="U6" s="161">
        <f t="shared" si="4"/>
        <v>1</v>
      </c>
      <c r="V6" s="161">
        <f t="shared" si="5"/>
        <v>1</v>
      </c>
      <c r="W6" s="161">
        <f t="shared" si="6"/>
        <v>1</v>
      </c>
      <c r="X6" s="166">
        <f t="shared" si="7"/>
        <v>1</v>
      </c>
      <c r="Y6" s="138"/>
      <c r="Z6" s="139">
        <f t="shared" si="8"/>
        <v>1</v>
      </c>
    </row>
    <row r="7">
      <c r="A7" s="129">
        <v>5.0</v>
      </c>
      <c r="B7" s="129" t="s">
        <v>537</v>
      </c>
      <c r="C7" s="130" t="s">
        <v>538</v>
      </c>
      <c r="D7" s="168" t="s">
        <v>539</v>
      </c>
      <c r="E7" s="169" t="s">
        <v>511</v>
      </c>
      <c r="F7" s="153" t="s">
        <v>512</v>
      </c>
      <c r="G7" s="153" t="s">
        <v>540</v>
      </c>
      <c r="H7" s="153" t="s">
        <v>541</v>
      </c>
      <c r="I7" s="154" t="s">
        <v>515</v>
      </c>
      <c r="J7" s="129">
        <v>12.0</v>
      </c>
      <c r="K7" s="129">
        <v>2023.0</v>
      </c>
      <c r="L7" s="155">
        <v>45261.0</v>
      </c>
      <c r="M7" s="155">
        <v>45291.0</v>
      </c>
      <c r="N7" s="129">
        <f t="shared" si="1"/>
        <v>21</v>
      </c>
      <c r="O7" s="153">
        <f t="shared" si="2"/>
        <v>1</v>
      </c>
      <c r="P7" s="132">
        <f t="shared" si="9"/>
        <v>1</v>
      </c>
      <c r="Q7" s="132">
        <v>1.0</v>
      </c>
      <c r="R7" s="133"/>
      <c r="S7" s="134" t="s">
        <v>517</v>
      </c>
      <c r="T7" s="196" t="s">
        <v>518</v>
      </c>
      <c r="U7" s="161">
        <f t="shared" si="4"/>
        <v>1</v>
      </c>
      <c r="V7" s="161">
        <f t="shared" si="5"/>
        <v>1</v>
      </c>
      <c r="W7" s="161">
        <f t="shared" si="6"/>
        <v>1</v>
      </c>
      <c r="X7" s="166">
        <f t="shared" si="7"/>
        <v>1</v>
      </c>
      <c r="Y7" s="138"/>
      <c r="Z7" s="139">
        <f t="shared" si="8"/>
        <v>1</v>
      </c>
    </row>
    <row r="8">
      <c r="A8" s="129">
        <v>6.0</v>
      </c>
      <c r="B8" s="129" t="s">
        <v>543</v>
      </c>
      <c r="C8" s="130" t="s">
        <v>544</v>
      </c>
      <c r="D8" s="168" t="s">
        <v>545</v>
      </c>
      <c r="E8" s="169" t="s">
        <v>511</v>
      </c>
      <c r="F8" s="153" t="s">
        <v>546</v>
      </c>
      <c r="G8" s="153" t="s">
        <v>540</v>
      </c>
      <c r="H8" s="153" t="s">
        <v>547</v>
      </c>
      <c r="I8" s="154" t="s">
        <v>515</v>
      </c>
      <c r="J8" s="129">
        <v>12.0</v>
      </c>
      <c r="K8" s="129">
        <v>2023.0</v>
      </c>
      <c r="L8" s="155">
        <v>45261.0</v>
      </c>
      <c r="M8" s="155">
        <v>45291.0</v>
      </c>
      <c r="N8" s="129">
        <f t="shared" si="1"/>
        <v>21</v>
      </c>
      <c r="O8" s="153">
        <f t="shared" si="2"/>
        <v>1</v>
      </c>
      <c r="P8" s="132">
        <f t="shared" si="9"/>
        <v>1</v>
      </c>
      <c r="Q8" s="132">
        <v>1.0</v>
      </c>
      <c r="R8" s="133"/>
      <c r="S8" s="134" t="s">
        <v>517</v>
      </c>
      <c r="T8" s="207" t="s">
        <v>518</v>
      </c>
      <c r="U8" s="161">
        <f t="shared" si="4"/>
        <v>1</v>
      </c>
      <c r="V8" s="161">
        <f t="shared" si="5"/>
        <v>1</v>
      </c>
      <c r="W8" s="161">
        <f t="shared" si="6"/>
        <v>1</v>
      </c>
      <c r="X8" s="166">
        <f t="shared" si="7"/>
        <v>1</v>
      </c>
      <c r="Y8" s="138"/>
      <c r="Z8" s="139">
        <f t="shared" si="8"/>
        <v>1</v>
      </c>
    </row>
    <row r="9">
      <c r="A9" s="129">
        <v>7.0</v>
      </c>
      <c r="B9" s="129" t="s">
        <v>551</v>
      </c>
      <c r="C9" s="130" t="s">
        <v>553</v>
      </c>
      <c r="D9" s="168" t="s">
        <v>554</v>
      </c>
      <c r="E9" s="169" t="s">
        <v>511</v>
      </c>
      <c r="F9" s="153" t="s">
        <v>546</v>
      </c>
      <c r="G9" s="153" t="s">
        <v>555</v>
      </c>
      <c r="H9" s="153" t="s">
        <v>556</v>
      </c>
      <c r="I9" s="154" t="s">
        <v>515</v>
      </c>
      <c r="J9" s="129">
        <v>12.0</v>
      </c>
      <c r="K9" s="129">
        <v>2023.0</v>
      </c>
      <c r="L9" s="155">
        <v>45261.0</v>
      </c>
      <c r="M9" s="155">
        <v>45291.0</v>
      </c>
      <c r="N9" s="129">
        <f t="shared" si="1"/>
        <v>21</v>
      </c>
      <c r="O9" s="153">
        <f t="shared" si="2"/>
        <v>1</v>
      </c>
      <c r="P9" s="132">
        <f t="shared" si="9"/>
        <v>1</v>
      </c>
      <c r="Q9" s="132">
        <v>0.88</v>
      </c>
      <c r="R9" s="133"/>
      <c r="S9" s="134" t="s">
        <v>517</v>
      </c>
      <c r="T9" s="207" t="s">
        <v>518</v>
      </c>
      <c r="U9" s="161">
        <f t="shared" si="4"/>
        <v>0.88</v>
      </c>
      <c r="V9" s="161">
        <f t="shared" si="5"/>
        <v>1</v>
      </c>
      <c r="W9" s="161">
        <f t="shared" si="6"/>
        <v>0.88</v>
      </c>
      <c r="X9" s="166">
        <f t="shared" si="7"/>
        <v>0.88</v>
      </c>
      <c r="Y9" s="138"/>
      <c r="Z9" s="139">
        <f t="shared" si="8"/>
        <v>1</v>
      </c>
    </row>
    <row r="10">
      <c r="A10" s="129">
        <v>8.0</v>
      </c>
      <c r="B10" s="129" t="s">
        <v>557</v>
      </c>
      <c r="C10" s="130" t="s">
        <v>558</v>
      </c>
      <c r="D10" s="168" t="s">
        <v>559</v>
      </c>
      <c r="E10" s="169" t="s">
        <v>511</v>
      </c>
      <c r="F10" s="153" t="s">
        <v>512</v>
      </c>
      <c r="G10" s="153" t="s">
        <v>540</v>
      </c>
      <c r="H10" s="153" t="s">
        <v>541</v>
      </c>
      <c r="I10" s="154" t="s">
        <v>515</v>
      </c>
      <c r="J10" s="129">
        <v>12.0</v>
      </c>
      <c r="K10" s="129">
        <v>2023.0</v>
      </c>
      <c r="L10" s="155">
        <v>45261.0</v>
      </c>
      <c r="M10" s="155">
        <v>45291.0</v>
      </c>
      <c r="N10" s="129">
        <f t="shared" si="1"/>
        <v>21</v>
      </c>
      <c r="O10" s="153">
        <f t="shared" si="2"/>
        <v>1</v>
      </c>
      <c r="P10" s="132">
        <f t="shared" si="9"/>
        <v>1</v>
      </c>
      <c r="Q10" s="132">
        <v>1.0</v>
      </c>
      <c r="R10" s="133"/>
      <c r="S10" s="134" t="s">
        <v>517</v>
      </c>
      <c r="T10" s="207" t="s">
        <v>518</v>
      </c>
      <c r="U10" s="161">
        <f t="shared" si="4"/>
        <v>1</v>
      </c>
      <c r="V10" s="161">
        <f t="shared" si="5"/>
        <v>1</v>
      </c>
      <c r="W10" s="161">
        <f t="shared" si="6"/>
        <v>1</v>
      </c>
      <c r="X10" s="166">
        <f t="shared" si="7"/>
        <v>1</v>
      </c>
      <c r="Y10" s="138"/>
      <c r="Z10" s="139">
        <f t="shared" si="8"/>
        <v>1</v>
      </c>
    </row>
    <row r="11">
      <c r="A11" s="129">
        <v>9.0</v>
      </c>
      <c r="B11" s="129" t="s">
        <v>561</v>
      </c>
      <c r="C11" s="130" t="s">
        <v>562</v>
      </c>
      <c r="D11" s="168" t="s">
        <v>563</v>
      </c>
      <c r="E11" s="169" t="s">
        <v>511</v>
      </c>
      <c r="F11" s="153" t="s">
        <v>564</v>
      </c>
      <c r="G11" s="153" t="s">
        <v>530</v>
      </c>
      <c r="H11" s="153" t="s">
        <v>565</v>
      </c>
      <c r="I11" s="154" t="s">
        <v>515</v>
      </c>
      <c r="J11" s="129">
        <v>12.0</v>
      </c>
      <c r="K11" s="129">
        <v>2023.0</v>
      </c>
      <c r="L11" s="155">
        <v>45261.0</v>
      </c>
      <c r="M11" s="155">
        <v>45291.0</v>
      </c>
      <c r="N11" s="129">
        <f t="shared" si="1"/>
        <v>21</v>
      </c>
      <c r="O11" s="153">
        <f t="shared" si="2"/>
        <v>1</v>
      </c>
      <c r="P11" s="132">
        <f t="shared" si="9"/>
        <v>1</v>
      </c>
      <c r="Q11" s="132">
        <v>1.0</v>
      </c>
      <c r="R11" s="133"/>
      <c r="S11" s="134" t="s">
        <v>517</v>
      </c>
      <c r="T11" s="207" t="s">
        <v>518</v>
      </c>
      <c r="U11" s="161">
        <f t="shared" si="4"/>
        <v>1</v>
      </c>
      <c r="V11" s="161">
        <f t="shared" si="5"/>
        <v>1</v>
      </c>
      <c r="W11" s="161">
        <f t="shared" si="6"/>
        <v>1</v>
      </c>
      <c r="X11" s="166">
        <f t="shared" si="7"/>
        <v>1</v>
      </c>
      <c r="Y11" s="138"/>
      <c r="Z11" s="139">
        <f t="shared" si="8"/>
        <v>1</v>
      </c>
    </row>
    <row r="12" ht="15.75" customHeight="1">
      <c r="A12" s="129">
        <v>10.0</v>
      </c>
      <c r="B12" s="129" t="s">
        <v>566</v>
      </c>
      <c r="C12" s="130" t="s">
        <v>567</v>
      </c>
      <c r="D12" s="168" t="s">
        <v>568</v>
      </c>
      <c r="E12" s="169" t="s">
        <v>511</v>
      </c>
      <c r="F12" s="153" t="s">
        <v>512</v>
      </c>
      <c r="G12" s="153" t="s">
        <v>569</v>
      </c>
      <c r="H12" s="153" t="s">
        <v>570</v>
      </c>
      <c r="I12" s="154" t="s">
        <v>515</v>
      </c>
      <c r="J12" s="129">
        <v>12.0</v>
      </c>
      <c r="K12" s="129">
        <v>2023.0</v>
      </c>
      <c r="L12" s="155">
        <v>45261.0</v>
      </c>
      <c r="M12" s="155">
        <v>45291.0</v>
      </c>
      <c r="N12" s="129">
        <f t="shared" si="1"/>
        <v>21</v>
      </c>
      <c r="O12" s="153">
        <f t="shared" si="2"/>
        <v>1</v>
      </c>
      <c r="P12" s="132">
        <f t="shared" si="9"/>
        <v>1</v>
      </c>
      <c r="Q12" s="132">
        <v>1.0</v>
      </c>
      <c r="R12" s="133"/>
      <c r="S12" s="134" t="s">
        <v>517</v>
      </c>
      <c r="T12" s="207" t="s">
        <v>518</v>
      </c>
      <c r="U12" s="161">
        <f t="shared" si="4"/>
        <v>1</v>
      </c>
      <c r="V12" s="161">
        <f t="shared" si="5"/>
        <v>1</v>
      </c>
      <c r="W12" s="161">
        <f t="shared" si="6"/>
        <v>1</v>
      </c>
      <c r="X12" s="166">
        <f t="shared" si="7"/>
        <v>1</v>
      </c>
      <c r="Y12" s="138"/>
      <c r="Z12" s="139">
        <f t="shared" si="8"/>
        <v>1</v>
      </c>
    </row>
    <row r="13" ht="15.75" customHeight="1">
      <c r="A13" s="129">
        <v>11.0</v>
      </c>
      <c r="B13" s="129" t="s">
        <v>574</v>
      </c>
      <c r="C13" s="130" t="s">
        <v>575</v>
      </c>
      <c r="D13" s="168" t="s">
        <v>576</v>
      </c>
      <c r="E13" s="169" t="s">
        <v>511</v>
      </c>
      <c r="F13" s="153" t="s">
        <v>512</v>
      </c>
      <c r="G13" s="153" t="s">
        <v>540</v>
      </c>
      <c r="H13" s="153" t="s">
        <v>541</v>
      </c>
      <c r="I13" s="154" t="s">
        <v>515</v>
      </c>
      <c r="J13" s="129">
        <v>12.0</v>
      </c>
      <c r="K13" s="129">
        <v>2023.0</v>
      </c>
      <c r="L13" s="155">
        <v>45261.0</v>
      </c>
      <c r="M13" s="155">
        <v>45291.0</v>
      </c>
      <c r="N13" s="129">
        <f t="shared" si="1"/>
        <v>21</v>
      </c>
      <c r="O13" s="153">
        <f t="shared" si="2"/>
        <v>1</v>
      </c>
      <c r="P13" s="132">
        <f t="shared" si="9"/>
        <v>1</v>
      </c>
      <c r="Q13" s="132">
        <v>1.0</v>
      </c>
      <c r="R13" s="133"/>
      <c r="S13" s="134" t="s">
        <v>517</v>
      </c>
      <c r="T13" s="207" t="s">
        <v>518</v>
      </c>
      <c r="U13" s="161">
        <f t="shared" si="4"/>
        <v>1</v>
      </c>
      <c r="V13" s="161">
        <f t="shared" si="5"/>
        <v>1</v>
      </c>
      <c r="W13" s="161">
        <f t="shared" si="6"/>
        <v>1</v>
      </c>
      <c r="X13" s="166">
        <f t="shared" si="7"/>
        <v>1</v>
      </c>
      <c r="Y13" s="138"/>
      <c r="Z13" s="139">
        <f t="shared" si="8"/>
        <v>1</v>
      </c>
    </row>
    <row r="14" ht="15.75" customHeight="1">
      <c r="A14" s="129">
        <v>12.0</v>
      </c>
      <c r="B14" s="129" t="s">
        <v>581</v>
      </c>
      <c r="C14" s="130" t="s">
        <v>582</v>
      </c>
      <c r="D14" s="168" t="s">
        <v>583</v>
      </c>
      <c r="E14" s="169" t="s">
        <v>511</v>
      </c>
      <c r="F14" s="153" t="s">
        <v>512</v>
      </c>
      <c r="G14" s="153" t="s">
        <v>513</v>
      </c>
      <c r="H14" s="153" t="s">
        <v>514</v>
      </c>
      <c r="I14" s="154" t="s">
        <v>515</v>
      </c>
      <c r="J14" s="129">
        <v>12.0</v>
      </c>
      <c r="K14" s="129">
        <v>2023.0</v>
      </c>
      <c r="L14" s="155">
        <v>45261.0</v>
      </c>
      <c r="M14" s="155">
        <v>45291.0</v>
      </c>
      <c r="N14" s="129">
        <f t="shared" si="1"/>
        <v>21</v>
      </c>
      <c r="O14" s="153">
        <f t="shared" si="2"/>
        <v>1</v>
      </c>
      <c r="P14" s="132">
        <f t="shared" si="9"/>
        <v>1</v>
      </c>
      <c r="Q14" s="132">
        <v>1.0</v>
      </c>
      <c r="R14" s="133"/>
      <c r="S14" s="134" t="s">
        <v>517</v>
      </c>
      <c r="T14" s="207" t="s">
        <v>518</v>
      </c>
      <c r="U14" s="161">
        <f t="shared" si="4"/>
        <v>1</v>
      </c>
      <c r="V14" s="161">
        <f t="shared" si="5"/>
        <v>1</v>
      </c>
      <c r="W14" s="161">
        <f t="shared" si="6"/>
        <v>1</v>
      </c>
      <c r="X14" s="166">
        <f t="shared" si="7"/>
        <v>1</v>
      </c>
      <c r="Y14" s="138"/>
      <c r="Z14" s="139">
        <f t="shared" si="8"/>
        <v>1</v>
      </c>
    </row>
    <row r="15" ht="15.75" customHeight="1">
      <c r="A15" s="129">
        <v>13.0</v>
      </c>
      <c r="B15" s="129" t="s">
        <v>587</v>
      </c>
      <c r="C15" s="130" t="s">
        <v>588</v>
      </c>
      <c r="D15" s="168" t="s">
        <v>589</v>
      </c>
      <c r="E15" s="169" t="s">
        <v>511</v>
      </c>
      <c r="F15" s="153" t="s">
        <v>512</v>
      </c>
      <c r="G15" s="153" t="s">
        <v>540</v>
      </c>
      <c r="H15" s="153" t="s">
        <v>541</v>
      </c>
      <c r="I15" s="154" t="s">
        <v>515</v>
      </c>
      <c r="J15" s="129">
        <v>12.0</v>
      </c>
      <c r="K15" s="129">
        <v>2023.0</v>
      </c>
      <c r="L15" s="155">
        <v>45261.0</v>
      </c>
      <c r="M15" s="155">
        <v>45291.0</v>
      </c>
      <c r="N15" s="129">
        <f t="shared" si="1"/>
        <v>21</v>
      </c>
      <c r="O15" s="153">
        <f t="shared" si="2"/>
        <v>1</v>
      </c>
      <c r="P15" s="132">
        <f t="shared" si="9"/>
        <v>1</v>
      </c>
      <c r="Q15" s="132">
        <v>1.0</v>
      </c>
      <c r="R15" s="133"/>
      <c r="S15" s="134" t="s">
        <v>517</v>
      </c>
      <c r="T15" s="207" t="s">
        <v>518</v>
      </c>
      <c r="U15" s="161">
        <f t="shared" si="4"/>
        <v>1</v>
      </c>
      <c r="V15" s="161">
        <f t="shared" si="5"/>
        <v>1</v>
      </c>
      <c r="W15" s="161">
        <f t="shared" si="6"/>
        <v>1</v>
      </c>
      <c r="X15" s="166">
        <f t="shared" si="7"/>
        <v>1</v>
      </c>
      <c r="Y15" s="138"/>
      <c r="Z15" s="139">
        <f t="shared" si="8"/>
        <v>1</v>
      </c>
    </row>
    <row r="16" ht="15.75" customHeight="1">
      <c r="A16" s="129">
        <v>14.0</v>
      </c>
      <c r="B16" s="129" t="s">
        <v>593</v>
      </c>
      <c r="C16" s="130" t="s">
        <v>594</v>
      </c>
      <c r="D16" s="168" t="s">
        <v>595</v>
      </c>
      <c r="E16" s="169" t="s">
        <v>511</v>
      </c>
      <c r="F16" s="153" t="s">
        <v>546</v>
      </c>
      <c r="G16" s="153" t="s">
        <v>569</v>
      </c>
      <c r="H16" s="153" t="s">
        <v>596</v>
      </c>
      <c r="I16" s="154" t="s">
        <v>515</v>
      </c>
      <c r="J16" s="129">
        <v>12.0</v>
      </c>
      <c r="K16" s="129">
        <v>2023.0</v>
      </c>
      <c r="L16" s="155">
        <v>45261.0</v>
      </c>
      <c r="M16" s="155">
        <v>45291.0</v>
      </c>
      <c r="N16" s="129">
        <f t="shared" si="1"/>
        <v>21</v>
      </c>
      <c r="O16" s="153">
        <f t="shared" si="2"/>
        <v>1</v>
      </c>
      <c r="P16" s="132">
        <f t="shared" si="9"/>
        <v>1</v>
      </c>
      <c r="Q16" s="132">
        <v>1.0</v>
      </c>
      <c r="R16" s="133"/>
      <c r="S16" s="134" t="s">
        <v>517</v>
      </c>
      <c r="T16" s="207" t="s">
        <v>518</v>
      </c>
      <c r="U16" s="161">
        <f t="shared" si="4"/>
        <v>1</v>
      </c>
      <c r="V16" s="161">
        <f t="shared" si="5"/>
        <v>1</v>
      </c>
      <c r="W16" s="161">
        <f t="shared" si="6"/>
        <v>1</v>
      </c>
      <c r="X16" s="166">
        <f t="shared" si="7"/>
        <v>1</v>
      </c>
      <c r="Y16" s="138"/>
      <c r="Z16" s="139">
        <f t="shared" si="8"/>
        <v>1</v>
      </c>
    </row>
    <row r="17" ht="15.75" customHeight="1">
      <c r="A17" s="129">
        <v>15.0</v>
      </c>
      <c r="B17" s="129" t="s">
        <v>600</v>
      </c>
      <c r="C17" s="130" t="s">
        <v>601</v>
      </c>
      <c r="D17" s="168" t="s">
        <v>602</v>
      </c>
      <c r="E17" s="169" t="s">
        <v>511</v>
      </c>
      <c r="F17" s="153" t="s">
        <v>564</v>
      </c>
      <c r="G17" s="153" t="s">
        <v>530</v>
      </c>
      <c r="H17" s="153" t="s">
        <v>565</v>
      </c>
      <c r="I17" s="154" t="s">
        <v>515</v>
      </c>
      <c r="J17" s="129">
        <v>12.0</v>
      </c>
      <c r="K17" s="129">
        <v>2023.0</v>
      </c>
      <c r="L17" s="155">
        <v>45261.0</v>
      </c>
      <c r="M17" s="155">
        <v>45291.0</v>
      </c>
      <c r="N17" s="129">
        <f t="shared" si="1"/>
        <v>21</v>
      </c>
      <c r="O17" s="153">
        <f t="shared" si="2"/>
        <v>1</v>
      </c>
      <c r="P17" s="132">
        <f t="shared" si="9"/>
        <v>1</v>
      </c>
      <c r="Q17" s="132">
        <v>1.0</v>
      </c>
      <c r="R17" s="133"/>
      <c r="S17" s="134" t="s">
        <v>517</v>
      </c>
      <c r="T17" s="135" t="s">
        <v>536</v>
      </c>
      <c r="U17" s="161">
        <f t="shared" si="4"/>
        <v>1</v>
      </c>
      <c r="V17" s="161">
        <f t="shared" si="5"/>
        <v>1</v>
      </c>
      <c r="W17" s="161">
        <f t="shared" si="6"/>
        <v>1</v>
      </c>
      <c r="X17" s="166">
        <f t="shared" si="7"/>
        <v>1</v>
      </c>
      <c r="Y17" s="138"/>
      <c r="Z17" s="139">
        <f t="shared" si="8"/>
        <v>1</v>
      </c>
    </row>
    <row r="18" ht="15.75" customHeight="1">
      <c r="A18" s="129">
        <v>16.0</v>
      </c>
      <c r="B18" s="129" t="s">
        <v>606</v>
      </c>
      <c r="C18" s="130" t="s">
        <v>607</v>
      </c>
      <c r="D18" s="168" t="s">
        <v>608</v>
      </c>
      <c r="E18" s="169" t="s">
        <v>511</v>
      </c>
      <c r="F18" s="153" t="s">
        <v>512</v>
      </c>
      <c r="G18" s="153" t="s">
        <v>513</v>
      </c>
      <c r="H18" s="153" t="s">
        <v>514</v>
      </c>
      <c r="I18" s="154" t="s">
        <v>515</v>
      </c>
      <c r="J18" s="129">
        <v>12.0</v>
      </c>
      <c r="K18" s="129">
        <v>2023.0</v>
      </c>
      <c r="L18" s="155">
        <v>45261.0</v>
      </c>
      <c r="M18" s="155">
        <v>45291.0</v>
      </c>
      <c r="N18" s="129">
        <v>11.0</v>
      </c>
      <c r="O18" s="153">
        <f t="shared" si="2"/>
        <v>0.5238095238</v>
      </c>
      <c r="P18" s="132">
        <f t="shared" si="9"/>
        <v>0.524</v>
      </c>
      <c r="Q18" s="132">
        <v>0.52</v>
      </c>
      <c r="R18" s="133"/>
      <c r="S18" s="134" t="s">
        <v>517</v>
      </c>
      <c r="T18" s="207" t="s">
        <v>518</v>
      </c>
      <c r="U18" s="161">
        <f t="shared" si="4"/>
        <v>0.52</v>
      </c>
      <c r="V18" s="161">
        <f t="shared" si="5"/>
        <v>0.524</v>
      </c>
      <c r="W18" s="161">
        <f t="shared" si="6"/>
        <v>0.52</v>
      </c>
      <c r="X18" s="166">
        <f t="shared" si="7"/>
        <v>0.99</v>
      </c>
      <c r="Y18" s="138"/>
      <c r="Z18" s="139">
        <f t="shared" si="8"/>
        <v>1</v>
      </c>
    </row>
    <row r="19" ht="15.75" customHeight="1">
      <c r="A19" s="129">
        <v>17.0</v>
      </c>
      <c r="B19" s="129" t="s">
        <v>613</v>
      </c>
      <c r="C19" s="130" t="s">
        <v>614</v>
      </c>
      <c r="D19" s="168" t="s">
        <v>615</v>
      </c>
      <c r="E19" s="169" t="s">
        <v>511</v>
      </c>
      <c r="F19" s="153" t="s">
        <v>546</v>
      </c>
      <c r="G19" s="153" t="s">
        <v>530</v>
      </c>
      <c r="H19" s="153" t="s">
        <v>616</v>
      </c>
      <c r="I19" s="154" t="s">
        <v>515</v>
      </c>
      <c r="J19" s="129">
        <v>12.0</v>
      </c>
      <c r="K19" s="129">
        <v>2023.0</v>
      </c>
      <c r="L19" s="155">
        <v>45261.0</v>
      </c>
      <c r="M19" s="155">
        <v>45291.0</v>
      </c>
      <c r="N19" s="129">
        <v>20.0</v>
      </c>
      <c r="O19" s="153">
        <f t="shared" si="2"/>
        <v>0.9523809524</v>
      </c>
      <c r="P19" s="132">
        <f t="shared" si="9"/>
        <v>0.952</v>
      </c>
      <c r="Q19" s="132">
        <v>0.95</v>
      </c>
      <c r="R19" s="133"/>
      <c r="S19" s="134" t="s">
        <v>517</v>
      </c>
      <c r="T19" s="207" t="s">
        <v>518</v>
      </c>
      <c r="U19" s="161">
        <f t="shared" si="4"/>
        <v>0.95</v>
      </c>
      <c r="V19" s="161">
        <f t="shared" si="5"/>
        <v>0.952</v>
      </c>
      <c r="W19" s="161">
        <f t="shared" si="6"/>
        <v>0.95</v>
      </c>
      <c r="X19" s="166">
        <f t="shared" si="7"/>
        <v>1</v>
      </c>
      <c r="Y19" s="138"/>
      <c r="Z19" s="139">
        <f t="shared" si="8"/>
        <v>1</v>
      </c>
    </row>
    <row r="20" ht="15.75" customHeight="1">
      <c r="A20" s="129">
        <v>18.0</v>
      </c>
      <c r="B20" s="129" t="s">
        <v>620</v>
      </c>
      <c r="C20" s="130" t="s">
        <v>621</v>
      </c>
      <c r="D20" s="168" t="s">
        <v>622</v>
      </c>
      <c r="E20" s="169" t="s">
        <v>511</v>
      </c>
      <c r="F20" s="153" t="s">
        <v>546</v>
      </c>
      <c r="G20" s="153" t="s">
        <v>530</v>
      </c>
      <c r="H20" s="153" t="s">
        <v>616</v>
      </c>
      <c r="I20" s="154" t="s">
        <v>515</v>
      </c>
      <c r="J20" s="129">
        <v>12.0</v>
      </c>
      <c r="K20" s="129">
        <v>2023.0</v>
      </c>
      <c r="L20" s="155">
        <v>45261.0</v>
      </c>
      <c r="M20" s="155">
        <v>45291.0</v>
      </c>
      <c r="N20" s="129">
        <f t="shared" ref="N20:N21" si="10">NETWORKDAYS(L20,M20)</f>
        <v>21</v>
      </c>
      <c r="O20" s="153">
        <f t="shared" si="2"/>
        <v>1</v>
      </c>
      <c r="P20" s="132" t="str">
        <f t="shared" si="9"/>
        <v>#VALUE!</v>
      </c>
      <c r="Q20" s="132">
        <v>1.19</v>
      </c>
      <c r="R20" s="133"/>
      <c r="S20" s="171" t="s">
        <v>525</v>
      </c>
      <c r="T20" s="172" t="s">
        <v>526</v>
      </c>
      <c r="U20" s="161">
        <f t="shared" si="4"/>
        <v>1.19</v>
      </c>
      <c r="V20" s="161" t="str">
        <f t="shared" si="5"/>
        <v>#VALUE!</v>
      </c>
      <c r="W20" s="161">
        <f t="shared" si="6"/>
        <v>1.19</v>
      </c>
      <c r="X20" s="166" t="str">
        <f t="shared" si="7"/>
        <v>#VALUE!</v>
      </c>
      <c r="Y20" s="138"/>
      <c r="Z20" s="139">
        <f t="shared" si="8"/>
        <v>1</v>
      </c>
    </row>
    <row r="21" ht="15.75" customHeight="1">
      <c r="A21" s="129">
        <v>19.0</v>
      </c>
      <c r="B21" s="129" t="s">
        <v>627</v>
      </c>
      <c r="C21" s="130" t="s">
        <v>629</v>
      </c>
      <c r="D21" s="168" t="s">
        <v>631</v>
      </c>
      <c r="E21" s="169" t="s">
        <v>511</v>
      </c>
      <c r="F21" s="153" t="s">
        <v>564</v>
      </c>
      <c r="G21" s="153" t="s">
        <v>513</v>
      </c>
      <c r="H21" s="153" t="s">
        <v>633</v>
      </c>
      <c r="I21" s="154" t="s">
        <v>515</v>
      </c>
      <c r="J21" s="129">
        <v>12.0</v>
      </c>
      <c r="K21" s="129">
        <v>2023.0</v>
      </c>
      <c r="L21" s="155">
        <v>45261.0</v>
      </c>
      <c r="M21" s="155">
        <v>45291.0</v>
      </c>
      <c r="N21" s="129">
        <f t="shared" si="10"/>
        <v>21</v>
      </c>
      <c r="O21" s="153">
        <f t="shared" si="2"/>
        <v>1</v>
      </c>
      <c r="P21" s="132" t="str">
        <f t="shared" si="9"/>
        <v>#VALUE!</v>
      </c>
      <c r="Q21" s="132">
        <v>2.33</v>
      </c>
      <c r="R21" s="132"/>
      <c r="S21" s="134" t="s">
        <v>525</v>
      </c>
      <c r="T21" s="135" t="s">
        <v>634</v>
      </c>
      <c r="U21" s="161">
        <v>2.33</v>
      </c>
      <c r="V21" s="161" t="str">
        <f t="shared" si="5"/>
        <v>#VALUE!</v>
      </c>
      <c r="W21" s="161">
        <f t="shared" si="6"/>
        <v>2.33</v>
      </c>
      <c r="X21" s="161" t="str">
        <f t="shared" si="7"/>
        <v>#VALUE!</v>
      </c>
      <c r="Y21" s="138"/>
      <c r="Z21" s="139">
        <f t="shared" si="8"/>
        <v>1</v>
      </c>
    </row>
    <row r="22" ht="15.75" customHeight="1">
      <c r="A22" s="129">
        <v>20.0</v>
      </c>
      <c r="B22" s="129" t="s">
        <v>636</v>
      </c>
      <c r="C22" s="234" t="s">
        <v>638</v>
      </c>
      <c r="D22" s="168" t="s">
        <v>640</v>
      </c>
      <c r="E22" s="169" t="s">
        <v>511</v>
      </c>
      <c r="F22" s="153" t="s">
        <v>512</v>
      </c>
      <c r="G22" s="153" t="s">
        <v>540</v>
      </c>
      <c r="H22" s="153" t="s">
        <v>541</v>
      </c>
      <c r="I22" s="154" t="s">
        <v>515</v>
      </c>
      <c r="J22" s="129">
        <v>12.0</v>
      </c>
      <c r="K22" s="129">
        <v>2023.0</v>
      </c>
      <c r="L22" s="155">
        <v>45261.0</v>
      </c>
      <c r="M22" s="155">
        <v>45291.0</v>
      </c>
      <c r="N22" s="129">
        <v>20.0</v>
      </c>
      <c r="O22" s="153">
        <f t="shared" si="2"/>
        <v>0.9523809524</v>
      </c>
      <c r="P22" s="132">
        <f t="shared" si="9"/>
        <v>0.952</v>
      </c>
      <c r="Q22" s="132">
        <v>0.95</v>
      </c>
      <c r="R22" s="133"/>
      <c r="S22" s="134" t="s">
        <v>517</v>
      </c>
      <c r="T22" s="207" t="s">
        <v>518</v>
      </c>
      <c r="U22" s="161">
        <f t="shared" ref="U22:U189" si="11">IF(AND(Q22&gt;=1,S22="ODC"),P22,Q22)</f>
        <v>0.95</v>
      </c>
      <c r="V22" s="161">
        <f t="shared" si="5"/>
        <v>0.952</v>
      </c>
      <c r="W22" s="161">
        <f t="shared" si="6"/>
        <v>0.95</v>
      </c>
      <c r="X22" s="166">
        <f t="shared" si="7"/>
        <v>1</v>
      </c>
      <c r="Y22" s="138"/>
      <c r="Z22" s="139">
        <f t="shared" si="8"/>
        <v>1</v>
      </c>
    </row>
    <row r="23" ht="15.75" customHeight="1">
      <c r="A23" s="129">
        <v>21.0</v>
      </c>
      <c r="B23" s="129" t="s">
        <v>642</v>
      </c>
      <c r="C23" s="130" t="s">
        <v>643</v>
      </c>
      <c r="D23" s="168" t="s">
        <v>644</v>
      </c>
      <c r="E23" s="169" t="s">
        <v>511</v>
      </c>
      <c r="F23" s="153" t="s">
        <v>512</v>
      </c>
      <c r="G23" s="153" t="s">
        <v>569</v>
      </c>
      <c r="H23" s="153" t="s">
        <v>570</v>
      </c>
      <c r="I23" s="154" t="s">
        <v>515</v>
      </c>
      <c r="J23" s="129">
        <v>12.0</v>
      </c>
      <c r="K23" s="129">
        <v>2023.0</v>
      </c>
      <c r="L23" s="155">
        <v>45261.0</v>
      </c>
      <c r="M23" s="155">
        <v>45291.0</v>
      </c>
      <c r="N23" s="129">
        <f t="shared" ref="N23:N26" si="12">NETWORKDAYS(L23,M23)</f>
        <v>21</v>
      </c>
      <c r="O23" s="153">
        <f t="shared" si="2"/>
        <v>1</v>
      </c>
      <c r="P23" s="132">
        <f t="shared" si="9"/>
        <v>1</v>
      </c>
      <c r="Q23" s="132">
        <v>1.0</v>
      </c>
      <c r="R23" s="133"/>
      <c r="S23" s="134" t="s">
        <v>517</v>
      </c>
      <c r="T23" s="207" t="s">
        <v>518</v>
      </c>
      <c r="U23" s="161">
        <f t="shared" si="11"/>
        <v>1</v>
      </c>
      <c r="V23" s="161">
        <f t="shared" si="5"/>
        <v>1</v>
      </c>
      <c r="W23" s="161">
        <f t="shared" si="6"/>
        <v>1</v>
      </c>
      <c r="X23" s="166">
        <f t="shared" si="7"/>
        <v>1</v>
      </c>
      <c r="Y23" s="138"/>
      <c r="Z23" s="139">
        <f t="shared" si="8"/>
        <v>1</v>
      </c>
    </row>
    <row r="24" ht="15.75" customHeight="1">
      <c r="A24" s="129">
        <v>22.0</v>
      </c>
      <c r="B24" s="129" t="s">
        <v>651</v>
      </c>
      <c r="C24" s="130" t="s">
        <v>652</v>
      </c>
      <c r="D24" s="168" t="s">
        <v>653</v>
      </c>
      <c r="E24" s="169" t="s">
        <v>511</v>
      </c>
      <c r="F24" s="153" t="s">
        <v>546</v>
      </c>
      <c r="G24" s="153" t="s">
        <v>540</v>
      </c>
      <c r="H24" s="153" t="s">
        <v>547</v>
      </c>
      <c r="I24" s="154" t="s">
        <v>515</v>
      </c>
      <c r="J24" s="129">
        <v>12.0</v>
      </c>
      <c r="K24" s="129">
        <v>2023.0</v>
      </c>
      <c r="L24" s="155">
        <v>45261.0</v>
      </c>
      <c r="M24" s="155">
        <v>45291.0</v>
      </c>
      <c r="N24" s="129">
        <f t="shared" si="12"/>
        <v>21</v>
      </c>
      <c r="O24" s="153">
        <f t="shared" si="2"/>
        <v>1</v>
      </c>
      <c r="P24" s="132">
        <f t="shared" si="9"/>
        <v>1</v>
      </c>
      <c r="Q24" s="132">
        <v>1.0</v>
      </c>
      <c r="R24" s="133"/>
      <c r="S24" s="134" t="s">
        <v>517</v>
      </c>
      <c r="T24" s="135" t="s">
        <v>536</v>
      </c>
      <c r="U24" s="161">
        <f t="shared" si="11"/>
        <v>1</v>
      </c>
      <c r="V24" s="161">
        <f t="shared" si="5"/>
        <v>1</v>
      </c>
      <c r="W24" s="161">
        <f t="shared" si="6"/>
        <v>1</v>
      </c>
      <c r="X24" s="166">
        <f t="shared" si="7"/>
        <v>1</v>
      </c>
      <c r="Y24" s="138"/>
      <c r="Z24" s="139">
        <f t="shared" si="8"/>
        <v>1</v>
      </c>
    </row>
    <row r="25" ht="15.75" customHeight="1">
      <c r="A25" s="129">
        <v>23.0</v>
      </c>
      <c r="B25" s="129" t="s">
        <v>657</v>
      </c>
      <c r="C25" s="130" t="s">
        <v>658</v>
      </c>
      <c r="D25" s="168" t="s">
        <v>659</v>
      </c>
      <c r="E25" s="169" t="s">
        <v>511</v>
      </c>
      <c r="F25" s="153" t="s">
        <v>564</v>
      </c>
      <c r="G25" s="153" t="s">
        <v>540</v>
      </c>
      <c r="H25" s="153" t="s">
        <v>612</v>
      </c>
      <c r="I25" s="154" t="s">
        <v>515</v>
      </c>
      <c r="J25" s="129">
        <v>12.0</v>
      </c>
      <c r="K25" s="129">
        <v>2023.0</v>
      </c>
      <c r="L25" s="155">
        <v>45261.0</v>
      </c>
      <c r="M25" s="155">
        <v>45285.0</v>
      </c>
      <c r="N25" s="129">
        <f t="shared" si="12"/>
        <v>17</v>
      </c>
      <c r="O25" s="153">
        <f t="shared" si="2"/>
        <v>0.8095238095</v>
      </c>
      <c r="P25" s="132" t="str">
        <f t="shared" si="9"/>
        <v>#VALUE!</v>
      </c>
      <c r="Q25" s="132">
        <v>1.287</v>
      </c>
      <c r="R25" s="133"/>
      <c r="S25" s="171" t="s">
        <v>525</v>
      </c>
      <c r="T25" s="172" t="s">
        <v>526</v>
      </c>
      <c r="U25" s="161">
        <f t="shared" si="11"/>
        <v>1.287</v>
      </c>
      <c r="V25" s="161" t="str">
        <f t="shared" si="5"/>
        <v>#VALUE!</v>
      </c>
      <c r="W25" s="161">
        <f t="shared" si="6"/>
        <v>1.287</v>
      </c>
      <c r="X25" s="166" t="str">
        <f t="shared" si="7"/>
        <v>#VALUE!</v>
      </c>
      <c r="Y25" s="138"/>
      <c r="Z25" s="139">
        <f t="shared" si="8"/>
        <v>1</v>
      </c>
    </row>
    <row r="26" ht="15.75" customHeight="1">
      <c r="A26" s="129">
        <v>24.0</v>
      </c>
      <c r="B26" s="129" t="s">
        <v>664</v>
      </c>
      <c r="C26" s="130" t="s">
        <v>667</v>
      </c>
      <c r="D26" s="168" t="s">
        <v>668</v>
      </c>
      <c r="E26" s="169" t="s">
        <v>511</v>
      </c>
      <c r="F26" s="153" t="s">
        <v>512</v>
      </c>
      <c r="G26" s="153" t="s">
        <v>555</v>
      </c>
      <c r="H26" s="153" t="s">
        <v>580</v>
      </c>
      <c r="I26" s="154" t="s">
        <v>515</v>
      </c>
      <c r="J26" s="129">
        <v>12.0</v>
      </c>
      <c r="K26" s="129">
        <v>2023.0</v>
      </c>
      <c r="L26" s="155">
        <v>45292.0</v>
      </c>
      <c r="M26" s="238">
        <v>45322.0</v>
      </c>
      <c r="N26" s="129">
        <f t="shared" si="12"/>
        <v>23</v>
      </c>
      <c r="O26" s="153">
        <f t="shared" si="2"/>
        <v>1.095238095</v>
      </c>
      <c r="P26" s="132" t="str">
        <f t="shared" si="9"/>
        <v>#VALUE!</v>
      </c>
      <c r="Q26" s="132">
        <v>0.6</v>
      </c>
      <c r="R26" s="133"/>
      <c r="S26" s="134" t="s">
        <v>525</v>
      </c>
      <c r="T26" s="240" t="s">
        <v>669</v>
      </c>
      <c r="U26" s="161">
        <f t="shared" si="11"/>
        <v>0.6</v>
      </c>
      <c r="V26" s="161" t="str">
        <f t="shared" si="5"/>
        <v>#VALUE!</v>
      </c>
      <c r="W26" s="161">
        <f t="shared" si="6"/>
        <v>0.6</v>
      </c>
      <c r="X26" s="166" t="str">
        <f t="shared" si="7"/>
        <v>#VALUE!</v>
      </c>
      <c r="Y26" s="138"/>
      <c r="Z26" s="139">
        <f t="shared" si="8"/>
        <v>1</v>
      </c>
    </row>
    <row r="27" ht="15.75" customHeight="1">
      <c r="A27" s="129">
        <v>25.0</v>
      </c>
      <c r="B27" s="242">
        <v>428983.0</v>
      </c>
      <c r="C27" s="243" t="s">
        <v>671</v>
      </c>
      <c r="D27" s="243" t="s">
        <v>673</v>
      </c>
      <c r="E27" s="243" t="s">
        <v>675</v>
      </c>
      <c r="F27" s="242" t="s">
        <v>512</v>
      </c>
      <c r="G27" s="242" t="s">
        <v>569</v>
      </c>
      <c r="H27" s="242" t="s">
        <v>570</v>
      </c>
      <c r="I27" s="242">
        <v>2.03</v>
      </c>
      <c r="J27" s="242">
        <v>12.0</v>
      </c>
      <c r="K27" s="129">
        <v>2023.0</v>
      </c>
      <c r="L27" s="244">
        <v>44938.0</v>
      </c>
      <c r="M27" s="242" t="s">
        <v>676</v>
      </c>
      <c r="N27" s="242">
        <v>20.0</v>
      </c>
      <c r="O27" s="242">
        <v>1.0</v>
      </c>
      <c r="P27" s="245">
        <v>1.0</v>
      </c>
      <c r="Q27" s="245">
        <v>1.0</v>
      </c>
      <c r="R27" s="133"/>
      <c r="S27" s="246" t="s">
        <v>517</v>
      </c>
      <c r="T27" s="247" t="s">
        <v>677</v>
      </c>
      <c r="U27" s="161">
        <f t="shared" si="11"/>
        <v>1</v>
      </c>
      <c r="V27" s="161">
        <f t="shared" si="5"/>
        <v>1</v>
      </c>
      <c r="W27" s="161">
        <f t="shared" si="6"/>
        <v>1</v>
      </c>
      <c r="X27" s="166">
        <f t="shared" si="7"/>
        <v>1</v>
      </c>
      <c r="Y27" s="138"/>
      <c r="Z27" s="139">
        <f t="shared" si="8"/>
        <v>1</v>
      </c>
    </row>
    <row r="28" ht="15.75" customHeight="1">
      <c r="A28" s="129">
        <v>26.0</v>
      </c>
      <c r="B28" s="242">
        <v>428979.0</v>
      </c>
      <c r="C28" s="243" t="s">
        <v>679</v>
      </c>
      <c r="D28" s="243" t="s">
        <v>680</v>
      </c>
      <c r="E28" s="243" t="s">
        <v>675</v>
      </c>
      <c r="F28" s="242" t="s">
        <v>564</v>
      </c>
      <c r="G28" s="242" t="s">
        <v>513</v>
      </c>
      <c r="H28" s="242" t="s">
        <v>633</v>
      </c>
      <c r="I28" s="242">
        <v>2.33</v>
      </c>
      <c r="J28" s="242">
        <v>12.0</v>
      </c>
      <c r="K28" s="129">
        <v>2023.0</v>
      </c>
      <c r="L28" s="244">
        <v>44938.0</v>
      </c>
      <c r="M28" s="242" t="s">
        <v>676</v>
      </c>
      <c r="N28" s="242">
        <v>20.0</v>
      </c>
      <c r="O28" s="242">
        <v>1.0</v>
      </c>
      <c r="P28" s="245">
        <v>1.0</v>
      </c>
      <c r="Q28" s="245">
        <v>0.95</v>
      </c>
      <c r="R28" s="133"/>
      <c r="S28" s="246" t="s">
        <v>517</v>
      </c>
      <c r="T28" s="247" t="s">
        <v>677</v>
      </c>
      <c r="U28" s="161">
        <f t="shared" si="11"/>
        <v>0.95</v>
      </c>
      <c r="V28" s="161">
        <f t="shared" si="5"/>
        <v>1</v>
      </c>
      <c r="W28" s="161">
        <f t="shared" si="6"/>
        <v>0.95</v>
      </c>
      <c r="X28" s="166">
        <f t="shared" si="7"/>
        <v>0.95</v>
      </c>
      <c r="Y28" s="138"/>
      <c r="Z28" s="139">
        <f t="shared" si="8"/>
        <v>1</v>
      </c>
    </row>
    <row r="29" ht="15.75" customHeight="1">
      <c r="A29" s="129">
        <v>27.0</v>
      </c>
      <c r="B29" s="242">
        <v>428991.0</v>
      </c>
      <c r="C29" s="236" t="s">
        <v>686</v>
      </c>
      <c r="D29" s="243" t="s">
        <v>688</v>
      </c>
      <c r="E29" s="243" t="s">
        <v>675</v>
      </c>
      <c r="F29" s="242" t="s">
        <v>512</v>
      </c>
      <c r="G29" s="242" t="s">
        <v>555</v>
      </c>
      <c r="H29" s="242" t="s">
        <v>580</v>
      </c>
      <c r="I29" s="242">
        <v>1.0</v>
      </c>
      <c r="J29" s="242">
        <v>12.0</v>
      </c>
      <c r="K29" s="129">
        <v>2023.0</v>
      </c>
      <c r="L29" s="244">
        <v>44938.0</v>
      </c>
      <c r="M29" s="242" t="s">
        <v>676</v>
      </c>
      <c r="N29" s="242">
        <v>20.0</v>
      </c>
      <c r="O29" s="242">
        <v>1.0</v>
      </c>
      <c r="P29" s="245">
        <v>1.0</v>
      </c>
      <c r="Q29" s="245">
        <v>0.98</v>
      </c>
      <c r="R29" s="133"/>
      <c r="S29" s="246" t="s">
        <v>517</v>
      </c>
      <c r="T29" s="247" t="s">
        <v>677</v>
      </c>
      <c r="U29" s="161">
        <f t="shared" si="11"/>
        <v>0.98</v>
      </c>
      <c r="V29" s="161">
        <f t="shared" si="5"/>
        <v>1</v>
      </c>
      <c r="W29" s="161">
        <f t="shared" si="6"/>
        <v>0.98</v>
      </c>
      <c r="X29" s="166">
        <f t="shared" si="7"/>
        <v>0.98</v>
      </c>
      <c r="Y29" s="138"/>
      <c r="Z29" s="139">
        <f t="shared" si="8"/>
        <v>1</v>
      </c>
    </row>
    <row r="30" ht="15.75" customHeight="1">
      <c r="A30" s="129">
        <v>28.0</v>
      </c>
      <c r="B30" s="242">
        <v>434053.0</v>
      </c>
      <c r="C30" s="243" t="s">
        <v>690</v>
      </c>
      <c r="D30" s="243" t="s">
        <v>692</v>
      </c>
      <c r="E30" s="243" t="s">
        <v>675</v>
      </c>
      <c r="F30" s="242" t="s">
        <v>512</v>
      </c>
      <c r="G30" s="242" t="s">
        <v>555</v>
      </c>
      <c r="H30" s="242" t="s">
        <v>580</v>
      </c>
      <c r="I30" s="242">
        <v>1.0</v>
      </c>
      <c r="J30" s="242">
        <v>12.0</v>
      </c>
      <c r="K30" s="129">
        <v>2023.0</v>
      </c>
      <c r="L30" s="244">
        <v>44938.0</v>
      </c>
      <c r="M30" s="242" t="s">
        <v>676</v>
      </c>
      <c r="N30" s="242">
        <v>20.0</v>
      </c>
      <c r="O30" s="242">
        <v>1.0</v>
      </c>
      <c r="P30" s="245">
        <v>1.0</v>
      </c>
      <c r="Q30" s="245">
        <v>0.93</v>
      </c>
      <c r="R30" s="133"/>
      <c r="S30" s="246" t="s">
        <v>517</v>
      </c>
      <c r="T30" s="247" t="s">
        <v>677</v>
      </c>
      <c r="U30" s="161">
        <f t="shared" si="11"/>
        <v>0.93</v>
      </c>
      <c r="V30" s="161">
        <f t="shared" si="5"/>
        <v>1</v>
      </c>
      <c r="W30" s="161">
        <f t="shared" si="6"/>
        <v>0.93</v>
      </c>
      <c r="X30" s="166">
        <f t="shared" si="7"/>
        <v>0.93</v>
      </c>
      <c r="Y30" s="138"/>
      <c r="Z30" s="139">
        <f t="shared" si="8"/>
        <v>1</v>
      </c>
    </row>
    <row r="31" ht="15.75" customHeight="1">
      <c r="A31" s="129">
        <v>29.0</v>
      </c>
      <c r="B31" s="242">
        <v>432653.0</v>
      </c>
      <c r="C31" s="243" t="s">
        <v>694</v>
      </c>
      <c r="D31" s="243" t="s">
        <v>695</v>
      </c>
      <c r="E31" s="243" t="s">
        <v>675</v>
      </c>
      <c r="F31" s="242" t="s">
        <v>512</v>
      </c>
      <c r="G31" s="242" t="s">
        <v>530</v>
      </c>
      <c r="H31" s="242" t="s">
        <v>531</v>
      </c>
      <c r="I31" s="242">
        <v>1.24</v>
      </c>
      <c r="J31" s="242">
        <v>12.0</v>
      </c>
      <c r="K31" s="129">
        <v>2023.0</v>
      </c>
      <c r="L31" s="244">
        <v>44938.0</v>
      </c>
      <c r="M31" s="242" t="s">
        <v>676</v>
      </c>
      <c r="N31" s="242">
        <v>20.0</v>
      </c>
      <c r="O31" s="242">
        <v>1.0</v>
      </c>
      <c r="P31" s="245">
        <v>1.0</v>
      </c>
      <c r="Q31" s="245">
        <v>1.0</v>
      </c>
      <c r="R31" s="133"/>
      <c r="S31" s="246" t="s">
        <v>517</v>
      </c>
      <c r="T31" s="247" t="s">
        <v>677</v>
      </c>
      <c r="U31" s="161">
        <f t="shared" si="11"/>
        <v>1</v>
      </c>
      <c r="V31" s="161">
        <f t="shared" si="5"/>
        <v>1</v>
      </c>
      <c r="W31" s="161">
        <f t="shared" si="6"/>
        <v>1</v>
      </c>
      <c r="X31" s="166">
        <f t="shared" si="7"/>
        <v>1</v>
      </c>
      <c r="Y31" s="138"/>
      <c r="Z31" s="139">
        <f t="shared" si="8"/>
        <v>1</v>
      </c>
    </row>
    <row r="32" ht="15.75" customHeight="1">
      <c r="A32" s="129">
        <v>30.0</v>
      </c>
      <c r="B32" s="242">
        <v>428711.0</v>
      </c>
      <c r="C32" s="243" t="s">
        <v>699</v>
      </c>
      <c r="D32" s="243" t="s">
        <v>700</v>
      </c>
      <c r="E32" s="243" t="s">
        <v>675</v>
      </c>
      <c r="F32" s="242" t="s">
        <v>701</v>
      </c>
      <c r="G32" s="242" t="s">
        <v>540</v>
      </c>
      <c r="H32" s="242" t="s">
        <v>703</v>
      </c>
      <c r="I32" s="242">
        <v>1.41</v>
      </c>
      <c r="J32" s="242">
        <v>12.0</v>
      </c>
      <c r="K32" s="129">
        <v>2023.0</v>
      </c>
      <c r="L32" s="244">
        <v>44938.0</v>
      </c>
      <c r="M32" s="242" t="s">
        <v>676</v>
      </c>
      <c r="N32" s="242">
        <v>20.0</v>
      </c>
      <c r="O32" s="242">
        <v>1.0</v>
      </c>
      <c r="P32" s="245">
        <v>1.0</v>
      </c>
      <c r="Q32" s="245">
        <v>1.0</v>
      </c>
      <c r="R32" s="133"/>
      <c r="S32" s="246" t="s">
        <v>517</v>
      </c>
      <c r="T32" s="247" t="s">
        <v>677</v>
      </c>
      <c r="U32" s="161">
        <f t="shared" si="11"/>
        <v>1</v>
      </c>
      <c r="V32" s="161">
        <f t="shared" si="5"/>
        <v>1</v>
      </c>
      <c r="W32" s="161">
        <f t="shared" si="6"/>
        <v>1</v>
      </c>
      <c r="X32" s="166">
        <f t="shared" si="7"/>
        <v>1</v>
      </c>
      <c r="Y32" s="138"/>
      <c r="Z32" s="139">
        <f t="shared" si="8"/>
        <v>1</v>
      </c>
    </row>
    <row r="33" ht="15.75" customHeight="1">
      <c r="A33" s="129">
        <v>31.0</v>
      </c>
      <c r="B33" s="242">
        <v>439022.0</v>
      </c>
      <c r="C33" s="243" t="s">
        <v>706</v>
      </c>
      <c r="D33" s="243" t="s">
        <v>707</v>
      </c>
      <c r="E33" s="243" t="s">
        <v>675</v>
      </c>
      <c r="F33" s="242" t="s">
        <v>701</v>
      </c>
      <c r="G33" s="242" t="s">
        <v>555</v>
      </c>
      <c r="H33" s="242" t="s">
        <v>708</v>
      </c>
      <c r="I33" s="242">
        <v>0.86</v>
      </c>
      <c r="J33" s="242">
        <v>12.0</v>
      </c>
      <c r="K33" s="129">
        <v>2023.0</v>
      </c>
      <c r="L33" s="244">
        <v>44938.0</v>
      </c>
      <c r="M33" s="242" t="s">
        <v>676</v>
      </c>
      <c r="N33" s="242">
        <v>20.0</v>
      </c>
      <c r="O33" s="242">
        <v>1.0</v>
      </c>
      <c r="P33" s="245">
        <v>1.0</v>
      </c>
      <c r="Q33" s="245">
        <v>0.95</v>
      </c>
      <c r="R33" s="133"/>
      <c r="S33" s="246" t="s">
        <v>517</v>
      </c>
      <c r="T33" s="247" t="s">
        <v>677</v>
      </c>
      <c r="U33" s="161">
        <f t="shared" si="11"/>
        <v>0.95</v>
      </c>
      <c r="V33" s="161">
        <f t="shared" si="5"/>
        <v>1</v>
      </c>
      <c r="W33" s="161">
        <f t="shared" si="6"/>
        <v>0.95</v>
      </c>
      <c r="X33" s="166">
        <f t="shared" si="7"/>
        <v>0.95</v>
      </c>
      <c r="Y33" s="138"/>
      <c r="Z33" s="139">
        <f t="shared" si="8"/>
        <v>1</v>
      </c>
    </row>
    <row r="34" ht="15.75" customHeight="1">
      <c r="A34" s="129">
        <v>32.0</v>
      </c>
      <c r="B34" s="242">
        <v>431986.0</v>
      </c>
      <c r="C34" s="243" t="s">
        <v>713</v>
      </c>
      <c r="D34" s="243" t="s">
        <v>714</v>
      </c>
      <c r="E34" s="243" t="s">
        <v>675</v>
      </c>
      <c r="F34" s="242" t="s">
        <v>512</v>
      </c>
      <c r="G34" s="242" t="s">
        <v>540</v>
      </c>
      <c r="H34" s="242" t="s">
        <v>541</v>
      </c>
      <c r="I34" s="242">
        <v>1.59</v>
      </c>
      <c r="J34" s="242">
        <v>12.0</v>
      </c>
      <c r="K34" s="129">
        <v>2023.0</v>
      </c>
      <c r="L34" s="244">
        <v>44938.0</v>
      </c>
      <c r="M34" s="242" t="s">
        <v>676</v>
      </c>
      <c r="N34" s="242">
        <v>20.0</v>
      </c>
      <c r="O34" s="242">
        <v>1.0</v>
      </c>
      <c r="P34" s="245">
        <v>1.0</v>
      </c>
      <c r="Q34" s="245">
        <v>0.95</v>
      </c>
      <c r="R34" s="133"/>
      <c r="S34" s="246" t="s">
        <v>517</v>
      </c>
      <c r="T34" s="247" t="s">
        <v>677</v>
      </c>
      <c r="U34" s="161">
        <f t="shared" si="11"/>
        <v>0.95</v>
      </c>
      <c r="V34" s="161">
        <f t="shared" si="5"/>
        <v>1</v>
      </c>
      <c r="W34" s="161">
        <f t="shared" si="6"/>
        <v>0.95</v>
      </c>
      <c r="X34" s="166">
        <f t="shared" si="7"/>
        <v>0.95</v>
      </c>
      <c r="Y34" s="138"/>
      <c r="Z34" s="139">
        <f t="shared" si="8"/>
        <v>1</v>
      </c>
    </row>
    <row r="35" ht="15.75" customHeight="1">
      <c r="A35" s="129">
        <v>33.0</v>
      </c>
      <c r="B35" s="242">
        <v>450265.0</v>
      </c>
      <c r="C35" s="243" t="s">
        <v>718</v>
      </c>
      <c r="D35" s="243" t="s">
        <v>720</v>
      </c>
      <c r="E35" s="243" t="s">
        <v>675</v>
      </c>
      <c r="F35" s="242" t="s">
        <v>512</v>
      </c>
      <c r="G35" s="242" t="s">
        <v>555</v>
      </c>
      <c r="H35" s="242" t="s">
        <v>580</v>
      </c>
      <c r="I35" s="242">
        <v>1.0</v>
      </c>
      <c r="J35" s="242">
        <v>12.0</v>
      </c>
      <c r="K35" s="129">
        <v>2023.0</v>
      </c>
      <c r="L35" s="244">
        <v>44938.0</v>
      </c>
      <c r="M35" s="242" t="s">
        <v>676</v>
      </c>
      <c r="N35" s="242">
        <v>20.0</v>
      </c>
      <c r="O35" s="242">
        <v>1.0</v>
      </c>
      <c r="P35" s="245">
        <v>1.0</v>
      </c>
      <c r="Q35" s="245">
        <v>1.0</v>
      </c>
      <c r="R35" s="133"/>
      <c r="S35" s="246" t="s">
        <v>517</v>
      </c>
      <c r="T35" s="247" t="s">
        <v>677</v>
      </c>
      <c r="U35" s="161">
        <f t="shared" si="11"/>
        <v>1</v>
      </c>
      <c r="V35" s="161">
        <f t="shared" si="5"/>
        <v>1</v>
      </c>
      <c r="W35" s="161">
        <f t="shared" si="6"/>
        <v>1</v>
      </c>
      <c r="X35" s="166">
        <f t="shared" si="7"/>
        <v>1</v>
      </c>
      <c r="Y35" s="138"/>
      <c r="Z35" s="139">
        <f t="shared" si="8"/>
        <v>1</v>
      </c>
    </row>
    <row r="36" ht="15.75" customHeight="1">
      <c r="A36" s="129">
        <v>34.0</v>
      </c>
      <c r="B36" s="242">
        <v>452011.0</v>
      </c>
      <c r="C36" s="243" t="s">
        <v>723</v>
      </c>
      <c r="D36" s="243" t="s">
        <v>724</v>
      </c>
      <c r="E36" s="243" t="s">
        <v>675</v>
      </c>
      <c r="F36" s="242" t="s">
        <v>512</v>
      </c>
      <c r="G36" s="242" t="s">
        <v>530</v>
      </c>
      <c r="H36" s="242" t="s">
        <v>531</v>
      </c>
      <c r="I36" s="242">
        <v>1.24</v>
      </c>
      <c r="J36" s="242">
        <v>12.0</v>
      </c>
      <c r="K36" s="129">
        <v>2023.0</v>
      </c>
      <c r="L36" s="244">
        <v>44938.0</v>
      </c>
      <c r="M36" s="242" t="s">
        <v>676</v>
      </c>
      <c r="N36" s="242">
        <v>20.0</v>
      </c>
      <c r="O36" s="242">
        <v>1.0</v>
      </c>
      <c r="P36" s="245">
        <v>1.0</v>
      </c>
      <c r="Q36" s="245">
        <v>0.95</v>
      </c>
      <c r="R36" s="133"/>
      <c r="S36" s="246" t="s">
        <v>517</v>
      </c>
      <c r="T36" s="247" t="s">
        <v>677</v>
      </c>
      <c r="U36" s="161">
        <f t="shared" si="11"/>
        <v>0.95</v>
      </c>
      <c r="V36" s="161">
        <f t="shared" si="5"/>
        <v>1</v>
      </c>
      <c r="W36" s="161">
        <f t="shared" si="6"/>
        <v>0.95</v>
      </c>
      <c r="X36" s="166">
        <f t="shared" si="7"/>
        <v>0.95</v>
      </c>
      <c r="Y36" s="138"/>
      <c r="Z36" s="139">
        <f t="shared" si="8"/>
        <v>1</v>
      </c>
    </row>
    <row r="37" ht="15.75" customHeight="1">
      <c r="A37" s="129">
        <v>35.0</v>
      </c>
      <c r="B37" s="242">
        <v>453223.0</v>
      </c>
      <c r="C37" s="243" t="s">
        <v>728</v>
      </c>
      <c r="D37" s="243" t="s">
        <v>730</v>
      </c>
      <c r="E37" s="243" t="s">
        <v>675</v>
      </c>
      <c r="F37" s="242" t="s">
        <v>512</v>
      </c>
      <c r="G37" s="242" t="s">
        <v>555</v>
      </c>
      <c r="H37" s="242" t="s">
        <v>580</v>
      </c>
      <c r="I37" s="242">
        <v>1.0</v>
      </c>
      <c r="J37" s="242">
        <v>12.0</v>
      </c>
      <c r="K37" s="129">
        <v>2023.0</v>
      </c>
      <c r="L37" s="244">
        <v>44938.0</v>
      </c>
      <c r="M37" s="242" t="s">
        <v>676</v>
      </c>
      <c r="N37" s="242">
        <v>20.0</v>
      </c>
      <c r="O37" s="242">
        <v>1.0</v>
      </c>
      <c r="P37" s="245">
        <v>1.0</v>
      </c>
      <c r="Q37" s="245">
        <v>1.0</v>
      </c>
      <c r="R37" s="133"/>
      <c r="S37" s="246" t="s">
        <v>517</v>
      </c>
      <c r="T37" s="247" t="s">
        <v>677</v>
      </c>
      <c r="U37" s="161">
        <f t="shared" si="11"/>
        <v>1</v>
      </c>
      <c r="V37" s="161">
        <f t="shared" si="5"/>
        <v>1</v>
      </c>
      <c r="W37" s="161">
        <f t="shared" si="6"/>
        <v>1</v>
      </c>
      <c r="X37" s="166">
        <f t="shared" si="7"/>
        <v>1</v>
      </c>
      <c r="Y37" s="138"/>
      <c r="Z37" s="139">
        <f t="shared" si="8"/>
        <v>1</v>
      </c>
    </row>
    <row r="38" ht="15.75" customHeight="1">
      <c r="A38" s="129">
        <v>36.0</v>
      </c>
      <c r="B38" s="242">
        <v>456631.0</v>
      </c>
      <c r="C38" s="243" t="s">
        <v>733</v>
      </c>
      <c r="D38" s="243" t="s">
        <v>734</v>
      </c>
      <c r="E38" s="243" t="s">
        <v>675</v>
      </c>
      <c r="F38" s="242" t="s">
        <v>512</v>
      </c>
      <c r="G38" s="242" t="s">
        <v>555</v>
      </c>
      <c r="H38" s="242" t="s">
        <v>580</v>
      </c>
      <c r="I38" s="242">
        <v>1.0</v>
      </c>
      <c r="J38" s="242">
        <v>12.0</v>
      </c>
      <c r="K38" s="129">
        <v>2023.0</v>
      </c>
      <c r="L38" s="244">
        <v>44938.0</v>
      </c>
      <c r="M38" s="242" t="s">
        <v>676</v>
      </c>
      <c r="N38" s="242">
        <v>20.0</v>
      </c>
      <c r="O38" s="242">
        <v>1.0</v>
      </c>
      <c r="P38" s="245">
        <v>1.0</v>
      </c>
      <c r="Q38" s="245">
        <v>1.0</v>
      </c>
      <c r="R38" s="133"/>
      <c r="S38" s="246" t="s">
        <v>517</v>
      </c>
      <c r="T38" s="247" t="s">
        <v>677</v>
      </c>
      <c r="U38" s="161">
        <f t="shared" si="11"/>
        <v>1</v>
      </c>
      <c r="V38" s="161">
        <f t="shared" si="5"/>
        <v>1</v>
      </c>
      <c r="W38" s="161">
        <f t="shared" si="6"/>
        <v>1</v>
      </c>
      <c r="X38" s="166">
        <f t="shared" si="7"/>
        <v>1</v>
      </c>
      <c r="Y38" s="138"/>
      <c r="Z38" s="139">
        <f t="shared" si="8"/>
        <v>1</v>
      </c>
    </row>
    <row r="39" ht="15.75" customHeight="1">
      <c r="A39" s="129">
        <v>37.0</v>
      </c>
      <c r="B39" s="242">
        <v>433568.0</v>
      </c>
      <c r="C39" s="243" t="s">
        <v>738</v>
      </c>
      <c r="D39" s="243" t="s">
        <v>739</v>
      </c>
      <c r="E39" s="243" t="s">
        <v>675</v>
      </c>
      <c r="F39" s="242" t="s">
        <v>512</v>
      </c>
      <c r="G39" s="242" t="s">
        <v>540</v>
      </c>
      <c r="H39" s="242" t="s">
        <v>541</v>
      </c>
      <c r="I39" s="242">
        <v>1.59</v>
      </c>
      <c r="J39" s="242">
        <v>12.0</v>
      </c>
      <c r="K39" s="129">
        <v>2023.0</v>
      </c>
      <c r="L39" s="244">
        <v>44938.0</v>
      </c>
      <c r="M39" s="242" t="s">
        <v>676</v>
      </c>
      <c r="N39" s="242">
        <v>20.0</v>
      </c>
      <c r="O39" s="242">
        <v>1.0</v>
      </c>
      <c r="P39" s="245">
        <v>1.0</v>
      </c>
      <c r="Q39" s="245">
        <v>1.0</v>
      </c>
      <c r="R39" s="133"/>
      <c r="S39" s="246" t="s">
        <v>517</v>
      </c>
      <c r="T39" s="247" t="s">
        <v>677</v>
      </c>
      <c r="U39" s="161">
        <f t="shared" si="11"/>
        <v>1</v>
      </c>
      <c r="V39" s="161">
        <f t="shared" si="5"/>
        <v>1</v>
      </c>
      <c r="W39" s="161">
        <f t="shared" si="6"/>
        <v>1</v>
      </c>
      <c r="X39" s="166">
        <f t="shared" si="7"/>
        <v>1</v>
      </c>
      <c r="Y39" s="138"/>
      <c r="Z39" s="139">
        <f t="shared" si="8"/>
        <v>1</v>
      </c>
    </row>
    <row r="40" ht="15.75" customHeight="1">
      <c r="A40" s="129">
        <v>38.0</v>
      </c>
      <c r="B40" s="242">
        <v>453227.0</v>
      </c>
      <c r="C40" s="243" t="s">
        <v>740</v>
      </c>
      <c r="D40" s="243" t="s">
        <v>741</v>
      </c>
      <c r="E40" s="243" t="s">
        <v>675</v>
      </c>
      <c r="F40" s="242" t="s">
        <v>512</v>
      </c>
      <c r="G40" s="242" t="s">
        <v>530</v>
      </c>
      <c r="H40" s="242" t="s">
        <v>531</v>
      </c>
      <c r="I40" s="242">
        <v>1.24</v>
      </c>
      <c r="J40" s="242">
        <v>12.0</v>
      </c>
      <c r="K40" s="129">
        <v>2023.0</v>
      </c>
      <c r="L40" s="244">
        <v>44938.0</v>
      </c>
      <c r="M40" s="242" t="s">
        <v>676</v>
      </c>
      <c r="N40" s="242">
        <v>20.0</v>
      </c>
      <c r="O40" s="242">
        <v>1.0</v>
      </c>
      <c r="P40" s="245">
        <v>1.0</v>
      </c>
      <c r="Q40" s="245">
        <v>0.93</v>
      </c>
      <c r="R40" s="133"/>
      <c r="S40" s="246" t="s">
        <v>517</v>
      </c>
      <c r="T40" s="247" t="s">
        <v>677</v>
      </c>
      <c r="U40" s="161">
        <f t="shared" si="11"/>
        <v>0.93</v>
      </c>
      <c r="V40" s="161">
        <f t="shared" si="5"/>
        <v>1</v>
      </c>
      <c r="W40" s="161">
        <f t="shared" si="6"/>
        <v>0.93</v>
      </c>
      <c r="X40" s="166">
        <f t="shared" si="7"/>
        <v>0.93</v>
      </c>
      <c r="Y40" s="138"/>
      <c r="Z40" s="139">
        <f t="shared" si="8"/>
        <v>1</v>
      </c>
    </row>
    <row r="41" ht="15.75" customHeight="1">
      <c r="A41" s="129">
        <v>39.0</v>
      </c>
      <c r="B41" s="242">
        <v>436917.0</v>
      </c>
      <c r="C41" s="243" t="s">
        <v>745</v>
      </c>
      <c r="D41" s="243" t="s">
        <v>746</v>
      </c>
      <c r="E41" s="243" t="s">
        <v>675</v>
      </c>
      <c r="F41" s="242" t="s">
        <v>512</v>
      </c>
      <c r="G41" s="242" t="s">
        <v>555</v>
      </c>
      <c r="H41" s="242" t="s">
        <v>580</v>
      </c>
      <c r="I41" s="242">
        <v>1.0</v>
      </c>
      <c r="J41" s="242">
        <v>12.0</v>
      </c>
      <c r="K41" s="129">
        <v>2023.0</v>
      </c>
      <c r="L41" s="244">
        <v>44938.0</v>
      </c>
      <c r="M41" s="242" t="s">
        <v>676</v>
      </c>
      <c r="N41" s="242">
        <v>20.0</v>
      </c>
      <c r="O41" s="242">
        <v>1.0</v>
      </c>
      <c r="P41" s="245">
        <v>1.0</v>
      </c>
      <c r="Q41" s="245">
        <v>1.0</v>
      </c>
      <c r="R41" s="133"/>
      <c r="S41" s="246" t="s">
        <v>517</v>
      </c>
      <c r="T41" s="247" t="s">
        <v>677</v>
      </c>
      <c r="U41" s="161">
        <f t="shared" si="11"/>
        <v>1</v>
      </c>
      <c r="V41" s="161">
        <f t="shared" si="5"/>
        <v>1</v>
      </c>
      <c r="W41" s="161">
        <f t="shared" si="6"/>
        <v>1</v>
      </c>
      <c r="X41" s="166">
        <f t="shared" si="7"/>
        <v>1</v>
      </c>
      <c r="Y41" s="138"/>
      <c r="Z41" s="139">
        <f t="shared" si="8"/>
        <v>1</v>
      </c>
    </row>
    <row r="42" ht="15.75" customHeight="1">
      <c r="A42" s="129">
        <v>40.0</v>
      </c>
      <c r="B42" s="242">
        <v>441049.0</v>
      </c>
      <c r="C42" s="243" t="s">
        <v>748</v>
      </c>
      <c r="D42" s="243" t="s">
        <v>749</v>
      </c>
      <c r="E42" s="243" t="s">
        <v>675</v>
      </c>
      <c r="F42" s="242" t="s">
        <v>663</v>
      </c>
      <c r="G42" s="242" t="s">
        <v>540</v>
      </c>
      <c r="H42" s="242" t="s">
        <v>750</v>
      </c>
      <c r="I42" s="242">
        <v>1.59</v>
      </c>
      <c r="J42" s="242">
        <v>12.0</v>
      </c>
      <c r="K42" s="129">
        <v>2023.0</v>
      </c>
      <c r="L42" s="244">
        <v>44938.0</v>
      </c>
      <c r="M42" s="242" t="s">
        <v>676</v>
      </c>
      <c r="N42" s="242">
        <v>20.0</v>
      </c>
      <c r="O42" s="242">
        <v>1.0</v>
      </c>
      <c r="P42" s="245">
        <v>1.59</v>
      </c>
      <c r="Q42" s="245">
        <v>0.3</v>
      </c>
      <c r="R42" s="133"/>
      <c r="S42" s="246" t="s">
        <v>525</v>
      </c>
      <c r="T42" s="247" t="s">
        <v>677</v>
      </c>
      <c r="U42" s="161">
        <f t="shared" si="11"/>
        <v>0.3</v>
      </c>
      <c r="V42" s="161">
        <f t="shared" si="5"/>
        <v>6.36</v>
      </c>
      <c r="W42" s="161">
        <f t="shared" si="6"/>
        <v>1.51</v>
      </c>
      <c r="X42" s="166">
        <f t="shared" si="7"/>
        <v>0.24</v>
      </c>
      <c r="Y42" s="138"/>
      <c r="Z42" s="139">
        <f t="shared" si="8"/>
        <v>4</v>
      </c>
    </row>
    <row r="43" ht="15.75" customHeight="1">
      <c r="A43" s="129">
        <v>41.0</v>
      </c>
      <c r="B43" s="242">
        <v>275671.0</v>
      </c>
      <c r="C43" s="243" t="s">
        <v>754</v>
      </c>
      <c r="D43" s="243" t="s">
        <v>755</v>
      </c>
      <c r="E43" s="243" t="s">
        <v>675</v>
      </c>
      <c r="F43" s="242" t="s">
        <v>701</v>
      </c>
      <c r="G43" s="242" t="s">
        <v>555</v>
      </c>
      <c r="H43" s="242" t="s">
        <v>708</v>
      </c>
      <c r="I43" s="242">
        <v>0.86</v>
      </c>
      <c r="J43" s="242">
        <v>12.0</v>
      </c>
      <c r="K43" s="129">
        <v>2023.0</v>
      </c>
      <c r="L43" s="244">
        <v>44938.0</v>
      </c>
      <c r="M43" s="242" t="s">
        <v>676</v>
      </c>
      <c r="N43" s="242">
        <v>20.0</v>
      </c>
      <c r="O43" s="242">
        <v>1.0</v>
      </c>
      <c r="P43" s="245">
        <v>1.0</v>
      </c>
      <c r="Q43" s="245">
        <v>0.93</v>
      </c>
      <c r="R43" s="133"/>
      <c r="S43" s="246" t="s">
        <v>517</v>
      </c>
      <c r="T43" s="247" t="s">
        <v>756</v>
      </c>
      <c r="U43" s="161">
        <f t="shared" si="11"/>
        <v>0.93</v>
      </c>
      <c r="V43" s="161">
        <f t="shared" si="5"/>
        <v>1</v>
      </c>
      <c r="W43" s="161">
        <f t="shared" si="6"/>
        <v>0.93</v>
      </c>
      <c r="X43" s="166">
        <f t="shared" si="7"/>
        <v>0.93</v>
      </c>
      <c r="Y43" s="138"/>
      <c r="Z43" s="139">
        <f t="shared" si="8"/>
        <v>1</v>
      </c>
    </row>
    <row r="44" ht="15.75" customHeight="1">
      <c r="A44" s="129">
        <v>42.0</v>
      </c>
      <c r="B44" s="242">
        <v>450681.0</v>
      </c>
      <c r="C44" s="243" t="s">
        <v>757</v>
      </c>
      <c r="D44" s="243" t="s">
        <v>758</v>
      </c>
      <c r="E44" s="243" t="s">
        <v>675</v>
      </c>
      <c r="F44" s="242" t="s">
        <v>701</v>
      </c>
      <c r="G44" s="242" t="s">
        <v>555</v>
      </c>
      <c r="H44" s="242" t="s">
        <v>708</v>
      </c>
      <c r="I44" s="242">
        <v>0.86</v>
      </c>
      <c r="J44" s="242">
        <v>12.0</v>
      </c>
      <c r="K44" s="129">
        <v>2023.0</v>
      </c>
      <c r="L44" s="244">
        <v>44938.0</v>
      </c>
      <c r="M44" s="242" t="s">
        <v>676</v>
      </c>
      <c r="N44" s="242">
        <v>20.0</v>
      </c>
      <c r="O44" s="242">
        <v>1.0</v>
      </c>
      <c r="P44" s="245">
        <v>1.0</v>
      </c>
      <c r="Q44" s="245">
        <v>0.93</v>
      </c>
      <c r="R44" s="133"/>
      <c r="S44" s="246" t="s">
        <v>517</v>
      </c>
      <c r="T44" s="247" t="s">
        <v>756</v>
      </c>
      <c r="U44" s="161">
        <f t="shared" si="11"/>
        <v>0.93</v>
      </c>
      <c r="V44" s="161">
        <f t="shared" si="5"/>
        <v>1</v>
      </c>
      <c r="W44" s="161">
        <f t="shared" si="6"/>
        <v>0.93</v>
      </c>
      <c r="X44" s="166">
        <f t="shared" si="7"/>
        <v>0.93</v>
      </c>
      <c r="Y44" s="138"/>
      <c r="Z44" s="139">
        <f t="shared" si="8"/>
        <v>1</v>
      </c>
    </row>
    <row r="45" ht="15.75" customHeight="1">
      <c r="A45" s="129">
        <v>43.0</v>
      </c>
      <c r="B45" s="242">
        <v>438555.0</v>
      </c>
      <c r="C45" s="243" t="s">
        <v>761</v>
      </c>
      <c r="D45" s="243" t="s">
        <v>764</v>
      </c>
      <c r="E45" s="243" t="s">
        <v>675</v>
      </c>
      <c r="F45" s="242" t="s">
        <v>701</v>
      </c>
      <c r="G45" s="242" t="s">
        <v>573</v>
      </c>
      <c r="H45" s="242" t="s">
        <v>765</v>
      </c>
      <c r="I45" s="242">
        <v>0.51</v>
      </c>
      <c r="J45" s="242">
        <v>12.0</v>
      </c>
      <c r="K45" s="129">
        <v>2023.0</v>
      </c>
      <c r="L45" s="244">
        <v>44938.0</v>
      </c>
      <c r="M45" s="242" t="s">
        <v>676</v>
      </c>
      <c r="N45" s="242">
        <v>20.0</v>
      </c>
      <c r="O45" s="242">
        <v>1.0</v>
      </c>
      <c r="P45" s="245">
        <v>1.0</v>
      </c>
      <c r="Q45" s="245">
        <v>0.9</v>
      </c>
      <c r="R45" s="133"/>
      <c r="S45" s="246" t="s">
        <v>517</v>
      </c>
      <c r="T45" s="247" t="s">
        <v>756</v>
      </c>
      <c r="U45" s="161">
        <f t="shared" si="11"/>
        <v>0.9</v>
      </c>
      <c r="V45" s="161">
        <f t="shared" si="5"/>
        <v>1</v>
      </c>
      <c r="W45" s="161">
        <f t="shared" si="6"/>
        <v>0.9</v>
      </c>
      <c r="X45" s="166">
        <f t="shared" si="7"/>
        <v>0.9</v>
      </c>
      <c r="Y45" s="138"/>
      <c r="Z45" s="139">
        <f t="shared" si="8"/>
        <v>1</v>
      </c>
    </row>
    <row r="46" ht="15.75" customHeight="1">
      <c r="A46" s="129">
        <v>44.0</v>
      </c>
      <c r="B46" s="242">
        <v>441049.0</v>
      </c>
      <c r="C46" s="243" t="s">
        <v>748</v>
      </c>
      <c r="D46" s="243" t="s">
        <v>749</v>
      </c>
      <c r="E46" s="243" t="s">
        <v>675</v>
      </c>
      <c r="F46" s="242" t="s">
        <v>663</v>
      </c>
      <c r="G46" s="242" t="s">
        <v>540</v>
      </c>
      <c r="H46" s="242" t="s">
        <v>750</v>
      </c>
      <c r="I46" s="242">
        <v>1.59</v>
      </c>
      <c r="J46" s="242">
        <v>12.0</v>
      </c>
      <c r="K46" s="129">
        <v>2023.0</v>
      </c>
      <c r="L46" s="244">
        <v>44938.0</v>
      </c>
      <c r="M46" s="242" t="s">
        <v>676</v>
      </c>
      <c r="N46" s="242">
        <v>20.0</v>
      </c>
      <c r="O46" s="242">
        <v>1.0</v>
      </c>
      <c r="P46" s="245">
        <v>1.59</v>
      </c>
      <c r="Q46" s="245">
        <v>0.16</v>
      </c>
      <c r="R46" s="133"/>
      <c r="S46" s="246" t="s">
        <v>525</v>
      </c>
      <c r="T46" s="247" t="s">
        <v>756</v>
      </c>
      <c r="U46" s="161">
        <f t="shared" si="11"/>
        <v>0.16</v>
      </c>
      <c r="V46" s="161">
        <f t="shared" si="5"/>
        <v>6.36</v>
      </c>
      <c r="W46" s="161">
        <f t="shared" si="6"/>
        <v>1.51</v>
      </c>
      <c r="X46" s="166">
        <f t="shared" si="7"/>
        <v>0.24</v>
      </c>
      <c r="Y46" s="138"/>
      <c r="Z46" s="139">
        <f t="shared" si="8"/>
        <v>4</v>
      </c>
    </row>
    <row r="47" ht="15.75" customHeight="1">
      <c r="A47" s="129">
        <v>45.0</v>
      </c>
      <c r="B47" s="242">
        <v>455695.0</v>
      </c>
      <c r="C47" s="243" t="s">
        <v>772</v>
      </c>
      <c r="D47" s="243" t="s">
        <v>773</v>
      </c>
      <c r="E47" s="243" t="s">
        <v>675</v>
      </c>
      <c r="F47" s="242" t="s">
        <v>701</v>
      </c>
      <c r="G47" s="242" t="s">
        <v>555</v>
      </c>
      <c r="H47" s="242" t="s">
        <v>708</v>
      </c>
      <c r="I47" s="242">
        <v>0.86</v>
      </c>
      <c r="J47" s="242">
        <v>12.0</v>
      </c>
      <c r="K47" s="129">
        <v>2023.0</v>
      </c>
      <c r="L47" s="244">
        <v>44938.0</v>
      </c>
      <c r="M47" s="242" t="s">
        <v>676</v>
      </c>
      <c r="N47" s="242">
        <v>20.0</v>
      </c>
      <c r="O47" s="242">
        <v>1.0</v>
      </c>
      <c r="P47" s="245">
        <v>1.0</v>
      </c>
      <c r="Q47" s="245">
        <v>1.0</v>
      </c>
      <c r="R47" s="133"/>
      <c r="S47" s="246" t="s">
        <v>517</v>
      </c>
      <c r="T47" s="247" t="s">
        <v>774</v>
      </c>
      <c r="U47" s="161">
        <f t="shared" si="11"/>
        <v>1</v>
      </c>
      <c r="V47" s="161">
        <f t="shared" si="5"/>
        <v>1</v>
      </c>
      <c r="W47" s="161">
        <f t="shared" si="6"/>
        <v>1</v>
      </c>
      <c r="X47" s="166">
        <f t="shared" si="7"/>
        <v>1</v>
      </c>
      <c r="Y47" s="138"/>
      <c r="Z47" s="139">
        <f t="shared" si="8"/>
        <v>1</v>
      </c>
    </row>
    <row r="48" ht="15.75" customHeight="1">
      <c r="A48" s="129">
        <v>46.0</v>
      </c>
      <c r="B48" s="242">
        <v>455675.0</v>
      </c>
      <c r="C48" s="243" t="s">
        <v>777</v>
      </c>
      <c r="D48" s="243" t="s">
        <v>778</v>
      </c>
      <c r="E48" s="243" t="s">
        <v>675</v>
      </c>
      <c r="F48" s="242" t="s">
        <v>701</v>
      </c>
      <c r="G48" s="242" t="s">
        <v>555</v>
      </c>
      <c r="H48" s="242" t="s">
        <v>708</v>
      </c>
      <c r="I48" s="242">
        <v>0.86</v>
      </c>
      <c r="J48" s="242">
        <v>12.0</v>
      </c>
      <c r="K48" s="129">
        <v>2023.0</v>
      </c>
      <c r="L48" s="244">
        <v>44938.0</v>
      </c>
      <c r="M48" s="242" t="s">
        <v>676</v>
      </c>
      <c r="N48" s="242">
        <v>20.0</v>
      </c>
      <c r="O48" s="242">
        <v>1.0</v>
      </c>
      <c r="P48" s="245">
        <v>1.0</v>
      </c>
      <c r="Q48" s="245">
        <v>1.0</v>
      </c>
      <c r="R48" s="133"/>
      <c r="S48" s="246" t="s">
        <v>517</v>
      </c>
      <c r="T48" s="247" t="s">
        <v>774</v>
      </c>
      <c r="U48" s="161">
        <f t="shared" si="11"/>
        <v>1</v>
      </c>
      <c r="V48" s="161">
        <f t="shared" si="5"/>
        <v>1</v>
      </c>
      <c r="W48" s="161">
        <f t="shared" si="6"/>
        <v>1</v>
      </c>
      <c r="X48" s="166">
        <f t="shared" si="7"/>
        <v>1</v>
      </c>
      <c r="Y48" s="138"/>
      <c r="Z48" s="139">
        <f t="shared" si="8"/>
        <v>1</v>
      </c>
    </row>
    <row r="49" ht="15.75" customHeight="1">
      <c r="A49" s="129">
        <v>47.0</v>
      </c>
      <c r="B49" s="242">
        <v>439191.0</v>
      </c>
      <c r="C49" s="243" t="s">
        <v>783</v>
      </c>
      <c r="D49" s="243" t="s">
        <v>784</v>
      </c>
      <c r="E49" s="243" t="s">
        <v>675</v>
      </c>
      <c r="F49" s="242" t="s">
        <v>512</v>
      </c>
      <c r="G49" s="242" t="s">
        <v>530</v>
      </c>
      <c r="H49" s="242" t="s">
        <v>531</v>
      </c>
      <c r="I49" s="242">
        <v>1.24</v>
      </c>
      <c r="J49" s="242">
        <v>12.0</v>
      </c>
      <c r="K49" s="129">
        <v>2023.0</v>
      </c>
      <c r="L49" s="244">
        <v>44938.0</v>
      </c>
      <c r="M49" s="242" t="s">
        <v>676</v>
      </c>
      <c r="N49" s="242">
        <v>20.0</v>
      </c>
      <c r="O49" s="242">
        <v>1.0</v>
      </c>
      <c r="P49" s="245">
        <v>1.0</v>
      </c>
      <c r="Q49" s="245">
        <v>0.98</v>
      </c>
      <c r="R49" s="133"/>
      <c r="S49" s="246" t="s">
        <v>517</v>
      </c>
      <c r="T49" s="247" t="s">
        <v>774</v>
      </c>
      <c r="U49" s="161">
        <f t="shared" si="11"/>
        <v>0.98</v>
      </c>
      <c r="V49" s="161">
        <f t="shared" si="5"/>
        <v>1</v>
      </c>
      <c r="W49" s="161">
        <f t="shared" si="6"/>
        <v>0.98</v>
      </c>
      <c r="X49" s="166">
        <f t="shared" si="7"/>
        <v>0.98</v>
      </c>
      <c r="Y49" s="138"/>
      <c r="Z49" s="139">
        <f t="shared" si="8"/>
        <v>1</v>
      </c>
    </row>
    <row r="50" ht="15.75" customHeight="1">
      <c r="A50" s="129">
        <v>48.0</v>
      </c>
      <c r="B50" s="242">
        <v>453003.0</v>
      </c>
      <c r="C50" s="243" t="s">
        <v>791</v>
      </c>
      <c r="D50" s="243" t="s">
        <v>792</v>
      </c>
      <c r="E50" s="243" t="s">
        <v>675</v>
      </c>
      <c r="F50" s="242" t="s">
        <v>512</v>
      </c>
      <c r="G50" s="242" t="s">
        <v>513</v>
      </c>
      <c r="H50" s="242" t="s">
        <v>514</v>
      </c>
      <c r="I50" s="242">
        <v>2.27</v>
      </c>
      <c r="J50" s="242">
        <v>12.0</v>
      </c>
      <c r="K50" s="129">
        <v>2023.0</v>
      </c>
      <c r="L50" s="244">
        <v>44938.0</v>
      </c>
      <c r="M50" s="242" t="s">
        <v>676</v>
      </c>
      <c r="N50" s="242">
        <v>20.0</v>
      </c>
      <c r="O50" s="242">
        <v>1.0</v>
      </c>
      <c r="P50" s="245">
        <v>2.27</v>
      </c>
      <c r="Q50" s="245">
        <v>2.16</v>
      </c>
      <c r="R50" s="133"/>
      <c r="S50" s="246" t="s">
        <v>525</v>
      </c>
      <c r="T50" s="247" t="s">
        <v>796</v>
      </c>
      <c r="U50" s="161">
        <f t="shared" si="11"/>
        <v>2.16</v>
      </c>
      <c r="V50" s="161">
        <f t="shared" si="5"/>
        <v>2.27</v>
      </c>
      <c r="W50" s="161">
        <f t="shared" si="6"/>
        <v>2.16</v>
      </c>
      <c r="X50" s="166">
        <f t="shared" si="7"/>
        <v>0.95</v>
      </c>
      <c r="Y50" s="138"/>
      <c r="Z50" s="139">
        <f t="shared" si="8"/>
        <v>1</v>
      </c>
    </row>
    <row r="51" ht="15.75" customHeight="1">
      <c r="A51" s="129">
        <v>49.0</v>
      </c>
      <c r="B51" s="242">
        <v>454351.0</v>
      </c>
      <c r="C51" s="243" t="s">
        <v>799</v>
      </c>
      <c r="D51" s="243" t="s">
        <v>800</v>
      </c>
      <c r="E51" s="243" t="s">
        <v>675</v>
      </c>
      <c r="F51" s="242" t="s">
        <v>701</v>
      </c>
      <c r="G51" s="242" t="s">
        <v>573</v>
      </c>
      <c r="H51" s="242" t="s">
        <v>765</v>
      </c>
      <c r="I51" s="242">
        <v>0.51</v>
      </c>
      <c r="J51" s="242">
        <v>12.0</v>
      </c>
      <c r="K51" s="129">
        <v>2023.0</v>
      </c>
      <c r="L51" s="244">
        <v>44938.0</v>
      </c>
      <c r="M51" s="244">
        <v>45242.0</v>
      </c>
      <c r="N51" s="242">
        <v>7.0</v>
      </c>
      <c r="O51" s="242">
        <v>0.35</v>
      </c>
      <c r="P51" s="245">
        <v>0.179</v>
      </c>
      <c r="Q51" s="245">
        <v>0.18</v>
      </c>
      <c r="R51" s="133"/>
      <c r="S51" s="246" t="s">
        <v>525</v>
      </c>
      <c r="T51" s="247" t="s">
        <v>796</v>
      </c>
      <c r="U51" s="161">
        <f t="shared" si="11"/>
        <v>0.18</v>
      </c>
      <c r="V51" s="161">
        <f t="shared" si="5"/>
        <v>0.511</v>
      </c>
      <c r="W51" s="161">
        <f t="shared" si="6"/>
        <v>0.51</v>
      </c>
      <c r="X51" s="166">
        <f t="shared" si="7"/>
        <v>1</v>
      </c>
      <c r="Y51" s="138"/>
      <c r="Z51" s="139">
        <f t="shared" si="8"/>
        <v>2</v>
      </c>
    </row>
    <row r="52" ht="15.75" customHeight="1">
      <c r="A52" s="129">
        <v>50.0</v>
      </c>
      <c r="B52" s="242">
        <v>451253.0</v>
      </c>
      <c r="C52" s="243" t="s">
        <v>803</v>
      </c>
      <c r="D52" s="243" t="s">
        <v>804</v>
      </c>
      <c r="E52" s="243" t="s">
        <v>675</v>
      </c>
      <c r="F52" s="242" t="s">
        <v>512</v>
      </c>
      <c r="G52" s="242" t="s">
        <v>530</v>
      </c>
      <c r="H52" s="242" t="s">
        <v>531</v>
      </c>
      <c r="I52" s="242">
        <v>1.24</v>
      </c>
      <c r="J52" s="242">
        <v>12.0</v>
      </c>
      <c r="K52" s="129">
        <v>2023.0</v>
      </c>
      <c r="L52" s="244">
        <v>44938.0</v>
      </c>
      <c r="M52" s="242" t="s">
        <v>676</v>
      </c>
      <c r="N52" s="242">
        <v>20.0</v>
      </c>
      <c r="O52" s="242">
        <v>1.0</v>
      </c>
      <c r="P52" s="245">
        <v>1.24</v>
      </c>
      <c r="Q52" s="245">
        <v>0.74</v>
      </c>
      <c r="R52" s="133"/>
      <c r="S52" s="246" t="s">
        <v>525</v>
      </c>
      <c r="T52" s="247" t="s">
        <v>796</v>
      </c>
      <c r="U52" s="161">
        <f t="shared" si="11"/>
        <v>0.74</v>
      </c>
      <c r="V52" s="161">
        <f t="shared" si="5"/>
        <v>2.48</v>
      </c>
      <c r="W52" s="161">
        <f t="shared" si="6"/>
        <v>1.24</v>
      </c>
      <c r="X52" s="166">
        <f t="shared" si="7"/>
        <v>0.5</v>
      </c>
      <c r="Y52" s="138"/>
      <c r="Z52" s="139">
        <f t="shared" si="8"/>
        <v>2</v>
      </c>
    </row>
    <row r="53" ht="15.75" customHeight="1">
      <c r="A53" s="129">
        <v>51.0</v>
      </c>
      <c r="B53" s="242">
        <v>451243.0</v>
      </c>
      <c r="C53" s="243" t="s">
        <v>807</v>
      </c>
      <c r="D53" s="243" t="s">
        <v>808</v>
      </c>
      <c r="E53" s="243" t="s">
        <v>675</v>
      </c>
      <c r="F53" s="242" t="s">
        <v>701</v>
      </c>
      <c r="G53" s="242" t="s">
        <v>540</v>
      </c>
      <c r="H53" s="242" t="s">
        <v>703</v>
      </c>
      <c r="I53" s="242">
        <v>1.41</v>
      </c>
      <c r="J53" s="242">
        <v>12.0</v>
      </c>
      <c r="K53" s="129">
        <v>2023.0</v>
      </c>
      <c r="L53" s="244">
        <v>44938.0</v>
      </c>
      <c r="M53" s="242" t="s">
        <v>676</v>
      </c>
      <c r="N53" s="242">
        <v>20.0</v>
      </c>
      <c r="O53" s="242">
        <v>1.0</v>
      </c>
      <c r="P53" s="245">
        <v>1.41</v>
      </c>
      <c r="Q53" s="245">
        <v>1.3</v>
      </c>
      <c r="R53" s="133"/>
      <c r="S53" s="246" t="s">
        <v>525</v>
      </c>
      <c r="T53" s="247" t="s">
        <v>796</v>
      </c>
      <c r="U53" s="161">
        <f t="shared" si="11"/>
        <v>1.3</v>
      </c>
      <c r="V53" s="161">
        <f t="shared" si="5"/>
        <v>1.41</v>
      </c>
      <c r="W53" s="161">
        <f t="shared" si="6"/>
        <v>1.3</v>
      </c>
      <c r="X53" s="166">
        <f t="shared" si="7"/>
        <v>0.92</v>
      </c>
      <c r="Y53" s="138"/>
      <c r="Z53" s="139">
        <f t="shared" si="8"/>
        <v>1</v>
      </c>
    </row>
    <row r="54" ht="15.75" customHeight="1">
      <c r="A54" s="129">
        <v>52.0</v>
      </c>
      <c r="B54" s="242">
        <v>451573.0</v>
      </c>
      <c r="C54" s="243" t="s">
        <v>811</v>
      </c>
      <c r="D54" s="243" t="s">
        <v>812</v>
      </c>
      <c r="E54" s="243" t="s">
        <v>675</v>
      </c>
      <c r="F54" s="242" t="s">
        <v>512</v>
      </c>
      <c r="G54" s="242" t="s">
        <v>569</v>
      </c>
      <c r="H54" s="242" t="s">
        <v>570</v>
      </c>
      <c r="I54" s="242">
        <v>2.03</v>
      </c>
      <c r="J54" s="242">
        <v>12.0</v>
      </c>
      <c r="K54" s="129">
        <v>2023.0</v>
      </c>
      <c r="L54" s="244">
        <v>44938.0</v>
      </c>
      <c r="M54" s="242" t="s">
        <v>676</v>
      </c>
      <c r="N54" s="242">
        <v>20.0</v>
      </c>
      <c r="O54" s="242">
        <v>1.0</v>
      </c>
      <c r="P54" s="245">
        <v>2.03</v>
      </c>
      <c r="Q54" s="245">
        <v>1.73</v>
      </c>
      <c r="R54" s="133"/>
      <c r="S54" s="246" t="s">
        <v>525</v>
      </c>
      <c r="T54" s="247" t="s">
        <v>796</v>
      </c>
      <c r="U54" s="161">
        <f t="shared" si="11"/>
        <v>1.73</v>
      </c>
      <c r="V54" s="161">
        <f t="shared" si="5"/>
        <v>2.03</v>
      </c>
      <c r="W54" s="161">
        <f t="shared" si="6"/>
        <v>1.73</v>
      </c>
      <c r="X54" s="166">
        <f t="shared" si="7"/>
        <v>0.85</v>
      </c>
      <c r="Y54" s="138"/>
      <c r="Z54" s="139">
        <f t="shared" si="8"/>
        <v>1</v>
      </c>
    </row>
    <row r="55" ht="15.75" customHeight="1">
      <c r="A55" s="129">
        <v>53.0</v>
      </c>
      <c r="B55" s="242">
        <v>441049.0</v>
      </c>
      <c r="C55" s="243" t="s">
        <v>748</v>
      </c>
      <c r="D55" s="243" t="s">
        <v>749</v>
      </c>
      <c r="E55" s="243" t="s">
        <v>675</v>
      </c>
      <c r="F55" s="242" t="s">
        <v>663</v>
      </c>
      <c r="G55" s="242" t="s">
        <v>540</v>
      </c>
      <c r="H55" s="242" t="s">
        <v>750</v>
      </c>
      <c r="I55" s="242">
        <v>1.59</v>
      </c>
      <c r="J55" s="242">
        <v>12.0</v>
      </c>
      <c r="K55" s="129">
        <v>2023.0</v>
      </c>
      <c r="L55" s="244">
        <v>44938.0</v>
      </c>
      <c r="M55" s="242" t="s">
        <v>676</v>
      </c>
      <c r="N55" s="242">
        <v>20.0</v>
      </c>
      <c r="O55" s="242">
        <v>1.0</v>
      </c>
      <c r="P55" s="245">
        <v>1.59</v>
      </c>
      <c r="Q55" s="245">
        <v>0.45</v>
      </c>
      <c r="R55" s="133"/>
      <c r="S55" s="246" t="s">
        <v>525</v>
      </c>
      <c r="T55" s="247" t="s">
        <v>796</v>
      </c>
      <c r="U55" s="161">
        <f t="shared" si="11"/>
        <v>0.45</v>
      </c>
      <c r="V55" s="161">
        <f t="shared" si="5"/>
        <v>6.36</v>
      </c>
      <c r="W55" s="161">
        <f t="shared" si="6"/>
        <v>1.51</v>
      </c>
      <c r="X55" s="166">
        <f t="shared" si="7"/>
        <v>0.24</v>
      </c>
      <c r="Y55" s="138"/>
      <c r="Z55" s="139">
        <f t="shared" si="8"/>
        <v>4</v>
      </c>
    </row>
    <row r="56" ht="15.75" customHeight="1">
      <c r="A56" s="129">
        <v>54.0</v>
      </c>
      <c r="B56" s="242">
        <v>291974.0</v>
      </c>
      <c r="C56" s="243" t="s">
        <v>816</v>
      </c>
      <c r="D56" s="243" t="s">
        <v>817</v>
      </c>
      <c r="E56" s="243" t="s">
        <v>675</v>
      </c>
      <c r="F56" s="242" t="s">
        <v>564</v>
      </c>
      <c r="G56" s="242" t="s">
        <v>530</v>
      </c>
      <c r="H56" s="242" t="s">
        <v>565</v>
      </c>
      <c r="I56" s="242">
        <v>1.41</v>
      </c>
      <c r="J56" s="242">
        <v>12.0</v>
      </c>
      <c r="K56" s="129">
        <v>2023.0</v>
      </c>
      <c r="L56" s="244">
        <v>44938.0</v>
      </c>
      <c r="M56" s="242" t="s">
        <v>676</v>
      </c>
      <c r="N56" s="242">
        <v>20.0</v>
      </c>
      <c r="O56" s="242">
        <v>1.0</v>
      </c>
      <c r="P56" s="245">
        <v>1.0</v>
      </c>
      <c r="Q56" s="245">
        <v>1.0</v>
      </c>
      <c r="R56" s="133"/>
      <c r="S56" s="246" t="s">
        <v>517</v>
      </c>
      <c r="T56" s="247" t="s">
        <v>820</v>
      </c>
      <c r="U56" s="161">
        <f t="shared" si="11"/>
        <v>1</v>
      </c>
      <c r="V56" s="161">
        <f t="shared" si="5"/>
        <v>1</v>
      </c>
      <c r="W56" s="161">
        <f t="shared" si="6"/>
        <v>1</v>
      </c>
      <c r="X56" s="166">
        <f t="shared" si="7"/>
        <v>1</v>
      </c>
      <c r="Y56" s="138"/>
      <c r="Z56" s="139">
        <f t="shared" si="8"/>
        <v>1</v>
      </c>
    </row>
    <row r="57" ht="15.75" customHeight="1">
      <c r="A57" s="129">
        <v>55.0</v>
      </c>
      <c r="B57" s="242">
        <v>441049.0</v>
      </c>
      <c r="C57" s="236" t="s">
        <v>748</v>
      </c>
      <c r="D57" s="243" t="s">
        <v>749</v>
      </c>
      <c r="E57" s="243" t="s">
        <v>675</v>
      </c>
      <c r="F57" s="242" t="s">
        <v>663</v>
      </c>
      <c r="G57" s="242" t="s">
        <v>540</v>
      </c>
      <c r="H57" s="242" t="s">
        <v>750</v>
      </c>
      <c r="I57" s="242">
        <v>1.59</v>
      </c>
      <c r="J57" s="242">
        <v>12.0</v>
      </c>
      <c r="K57" s="129">
        <v>2023.0</v>
      </c>
      <c r="L57" s="244">
        <v>44938.0</v>
      </c>
      <c r="M57" s="242" t="s">
        <v>676</v>
      </c>
      <c r="N57" s="242">
        <v>20.0</v>
      </c>
      <c r="O57" s="242">
        <v>1.0</v>
      </c>
      <c r="P57" s="245">
        <v>1.59</v>
      </c>
      <c r="Q57" s="245">
        <v>0.6</v>
      </c>
      <c r="R57" s="133"/>
      <c r="S57" s="246" t="s">
        <v>525</v>
      </c>
      <c r="T57" s="247" t="s">
        <v>823</v>
      </c>
      <c r="U57" s="161">
        <f t="shared" si="11"/>
        <v>0.6</v>
      </c>
      <c r="V57" s="161">
        <f t="shared" si="5"/>
        <v>6.36</v>
      </c>
      <c r="W57" s="161">
        <f t="shared" si="6"/>
        <v>1.51</v>
      </c>
      <c r="X57" s="166">
        <f t="shared" si="7"/>
        <v>0.24</v>
      </c>
      <c r="Y57" s="138"/>
      <c r="Z57" s="139">
        <f t="shared" si="8"/>
        <v>4</v>
      </c>
    </row>
    <row r="58" ht="15.75" customHeight="1">
      <c r="A58" s="129">
        <v>56.0</v>
      </c>
      <c r="B58" s="242">
        <v>455859.0</v>
      </c>
      <c r="C58" s="243" t="s">
        <v>826</v>
      </c>
      <c r="D58" s="243" t="s">
        <v>827</v>
      </c>
      <c r="E58" s="243" t="s">
        <v>675</v>
      </c>
      <c r="F58" s="242" t="s">
        <v>512</v>
      </c>
      <c r="G58" s="242" t="s">
        <v>540</v>
      </c>
      <c r="H58" s="242" t="s">
        <v>541</v>
      </c>
      <c r="I58" s="242">
        <v>1.59</v>
      </c>
      <c r="J58" s="242">
        <v>12.0</v>
      </c>
      <c r="K58" s="129">
        <v>2023.0</v>
      </c>
      <c r="L58" s="244">
        <v>45242.0</v>
      </c>
      <c r="M58" s="242" t="s">
        <v>676</v>
      </c>
      <c r="N58" s="242">
        <v>14.0</v>
      </c>
      <c r="O58" s="242">
        <v>0.7</v>
      </c>
      <c r="P58" s="245">
        <v>1.113</v>
      </c>
      <c r="Q58" s="245">
        <v>1.11</v>
      </c>
      <c r="R58" s="133"/>
      <c r="S58" s="246" t="s">
        <v>525</v>
      </c>
      <c r="T58" s="247" t="s">
        <v>823</v>
      </c>
      <c r="U58" s="161">
        <f t="shared" si="11"/>
        <v>1.11</v>
      </c>
      <c r="V58" s="161">
        <f t="shared" si="5"/>
        <v>1.113</v>
      </c>
      <c r="W58" s="161">
        <f t="shared" si="6"/>
        <v>1.11</v>
      </c>
      <c r="X58" s="166">
        <f t="shared" si="7"/>
        <v>1</v>
      </c>
      <c r="Y58" s="138"/>
      <c r="Z58" s="139">
        <f t="shared" si="8"/>
        <v>1</v>
      </c>
    </row>
    <row r="59" ht="15.75" customHeight="1">
      <c r="A59" s="129">
        <v>57.0</v>
      </c>
      <c r="B59" s="242">
        <v>451249.0</v>
      </c>
      <c r="C59" s="243" t="s">
        <v>829</v>
      </c>
      <c r="D59" s="243" t="s">
        <v>831</v>
      </c>
      <c r="E59" s="243" t="s">
        <v>675</v>
      </c>
      <c r="F59" s="242" t="s">
        <v>701</v>
      </c>
      <c r="G59" s="242" t="s">
        <v>555</v>
      </c>
      <c r="H59" s="242" t="s">
        <v>708</v>
      </c>
      <c r="I59" s="242">
        <v>0.86</v>
      </c>
      <c r="J59" s="242">
        <v>12.0</v>
      </c>
      <c r="K59" s="129">
        <v>2023.0</v>
      </c>
      <c r="L59" s="244">
        <v>45242.0</v>
      </c>
      <c r="M59" s="242" t="s">
        <v>676</v>
      </c>
      <c r="N59" s="242">
        <v>14.0</v>
      </c>
      <c r="O59" s="242">
        <v>0.7</v>
      </c>
      <c r="P59" s="245">
        <v>0.602</v>
      </c>
      <c r="Q59" s="245">
        <v>0.22</v>
      </c>
      <c r="R59" s="133"/>
      <c r="S59" s="246" t="s">
        <v>525</v>
      </c>
      <c r="T59" s="247" t="s">
        <v>823</v>
      </c>
      <c r="U59" s="161">
        <f t="shared" si="11"/>
        <v>0.22</v>
      </c>
      <c r="V59" s="161">
        <f t="shared" si="5"/>
        <v>1.462</v>
      </c>
      <c r="W59" s="161">
        <f t="shared" si="6"/>
        <v>0.87</v>
      </c>
      <c r="X59" s="166">
        <f t="shared" si="7"/>
        <v>0.6</v>
      </c>
      <c r="Y59" s="138"/>
      <c r="Z59" s="139">
        <f t="shared" si="8"/>
        <v>2</v>
      </c>
    </row>
    <row r="60" ht="15.75" customHeight="1">
      <c r="A60" s="129">
        <v>58.0</v>
      </c>
      <c r="B60" s="242">
        <v>430629.0</v>
      </c>
      <c r="C60" s="243" t="s">
        <v>835</v>
      </c>
      <c r="D60" s="243" t="s">
        <v>836</v>
      </c>
      <c r="E60" s="243" t="s">
        <v>675</v>
      </c>
      <c r="F60" s="242" t="s">
        <v>564</v>
      </c>
      <c r="G60" s="242" t="s">
        <v>540</v>
      </c>
      <c r="H60" s="242" t="s">
        <v>612</v>
      </c>
      <c r="I60" s="242">
        <v>1.59</v>
      </c>
      <c r="J60" s="242">
        <v>12.0</v>
      </c>
      <c r="K60" s="129">
        <v>2023.0</v>
      </c>
      <c r="L60" s="244">
        <v>44938.0</v>
      </c>
      <c r="M60" s="242" t="s">
        <v>676</v>
      </c>
      <c r="N60" s="242">
        <v>20.0</v>
      </c>
      <c r="O60" s="242">
        <v>1.0</v>
      </c>
      <c r="P60" s="245">
        <v>1.59</v>
      </c>
      <c r="Q60" s="245">
        <v>1.43</v>
      </c>
      <c r="R60" s="133"/>
      <c r="S60" s="246" t="s">
        <v>525</v>
      </c>
      <c r="T60" s="247" t="s">
        <v>823</v>
      </c>
      <c r="U60" s="161">
        <f t="shared" si="11"/>
        <v>1.43</v>
      </c>
      <c r="V60" s="161">
        <f t="shared" si="5"/>
        <v>1.59</v>
      </c>
      <c r="W60" s="161">
        <f t="shared" si="6"/>
        <v>1.43</v>
      </c>
      <c r="X60" s="166">
        <f t="shared" si="7"/>
        <v>0.9</v>
      </c>
      <c r="Y60" s="138"/>
      <c r="Z60" s="139">
        <f t="shared" si="8"/>
        <v>1</v>
      </c>
    </row>
    <row r="61" ht="15.75" customHeight="1">
      <c r="A61" s="129">
        <v>59.0</v>
      </c>
      <c r="B61" s="242">
        <v>451253.0</v>
      </c>
      <c r="C61" s="243" t="s">
        <v>803</v>
      </c>
      <c r="D61" s="243" t="s">
        <v>804</v>
      </c>
      <c r="E61" s="243" t="s">
        <v>675</v>
      </c>
      <c r="F61" s="242" t="s">
        <v>512</v>
      </c>
      <c r="G61" s="242" t="s">
        <v>530</v>
      </c>
      <c r="H61" s="242" t="s">
        <v>531</v>
      </c>
      <c r="I61" s="242">
        <v>1.24</v>
      </c>
      <c r="J61" s="242">
        <v>12.0</v>
      </c>
      <c r="K61" s="129">
        <v>2023.0</v>
      </c>
      <c r="L61" s="244">
        <v>44938.0</v>
      </c>
      <c r="M61" s="242" t="s">
        <v>676</v>
      </c>
      <c r="N61" s="242">
        <v>20.0</v>
      </c>
      <c r="O61" s="242">
        <v>1.0</v>
      </c>
      <c r="P61" s="245">
        <v>1.24</v>
      </c>
      <c r="Q61" s="245">
        <v>0.5</v>
      </c>
      <c r="R61" s="133"/>
      <c r="S61" s="246" t="s">
        <v>525</v>
      </c>
      <c r="T61" s="247" t="s">
        <v>823</v>
      </c>
      <c r="U61" s="161">
        <f t="shared" si="11"/>
        <v>0.5</v>
      </c>
      <c r="V61" s="161">
        <f t="shared" si="5"/>
        <v>2.48</v>
      </c>
      <c r="W61" s="161">
        <f t="shared" si="6"/>
        <v>1.24</v>
      </c>
      <c r="X61" s="166">
        <f t="shared" si="7"/>
        <v>0.5</v>
      </c>
      <c r="Y61" s="138"/>
      <c r="Z61" s="139">
        <f t="shared" si="8"/>
        <v>2</v>
      </c>
    </row>
    <row r="62" ht="15.75" customHeight="1">
      <c r="A62" s="129">
        <v>60.0</v>
      </c>
      <c r="B62" s="242">
        <v>439832.0</v>
      </c>
      <c r="C62" s="243" t="s">
        <v>841</v>
      </c>
      <c r="D62" s="243" t="s">
        <v>842</v>
      </c>
      <c r="E62" s="243" t="s">
        <v>675</v>
      </c>
      <c r="F62" s="242" t="s">
        <v>512</v>
      </c>
      <c r="G62" s="242" t="s">
        <v>530</v>
      </c>
      <c r="H62" s="242" t="s">
        <v>531</v>
      </c>
      <c r="I62" s="242">
        <v>1.24</v>
      </c>
      <c r="J62" s="242">
        <v>12.0</v>
      </c>
      <c r="K62" s="129">
        <v>2023.0</v>
      </c>
      <c r="L62" s="244">
        <v>44938.0</v>
      </c>
      <c r="M62" s="242" t="s">
        <v>676</v>
      </c>
      <c r="N62" s="242">
        <v>20.0</v>
      </c>
      <c r="O62" s="242">
        <v>1.0</v>
      </c>
      <c r="P62" s="245">
        <v>1.0</v>
      </c>
      <c r="Q62" s="245">
        <v>1.0</v>
      </c>
      <c r="R62" s="133"/>
      <c r="S62" s="246" t="s">
        <v>517</v>
      </c>
      <c r="T62" s="247" t="s">
        <v>846</v>
      </c>
      <c r="U62" s="161">
        <f t="shared" si="11"/>
        <v>1</v>
      </c>
      <c r="V62" s="161">
        <f t="shared" si="5"/>
        <v>1</v>
      </c>
      <c r="W62" s="161">
        <f t="shared" si="6"/>
        <v>1</v>
      </c>
      <c r="X62" s="166">
        <f t="shared" si="7"/>
        <v>1</v>
      </c>
      <c r="Y62" s="138"/>
      <c r="Z62" s="139">
        <f t="shared" si="8"/>
        <v>1</v>
      </c>
    </row>
    <row r="63" ht="15.75" customHeight="1">
      <c r="A63" s="129">
        <v>61.0</v>
      </c>
      <c r="B63" s="242">
        <v>452877.0</v>
      </c>
      <c r="C63" s="243" t="s">
        <v>847</v>
      </c>
      <c r="D63" s="243" t="s">
        <v>848</v>
      </c>
      <c r="E63" s="243" t="s">
        <v>675</v>
      </c>
      <c r="F63" s="242" t="s">
        <v>512</v>
      </c>
      <c r="G63" s="242" t="s">
        <v>540</v>
      </c>
      <c r="H63" s="242" t="s">
        <v>541</v>
      </c>
      <c r="I63" s="242">
        <v>1.59</v>
      </c>
      <c r="J63" s="242">
        <v>12.0</v>
      </c>
      <c r="K63" s="129">
        <v>2023.0</v>
      </c>
      <c r="L63" s="242" t="s">
        <v>849</v>
      </c>
      <c r="M63" s="242" t="s">
        <v>850</v>
      </c>
      <c r="N63" s="242">
        <v>2.0</v>
      </c>
      <c r="O63" s="242">
        <v>0.1</v>
      </c>
      <c r="P63" s="245">
        <v>0.159</v>
      </c>
      <c r="Q63" s="245">
        <v>0.32</v>
      </c>
      <c r="R63" s="133"/>
      <c r="S63" s="246" t="s">
        <v>525</v>
      </c>
      <c r="T63" s="247" t="s">
        <v>846</v>
      </c>
      <c r="U63" s="161">
        <f t="shared" si="11"/>
        <v>0.32</v>
      </c>
      <c r="V63" s="161">
        <f t="shared" si="5"/>
        <v>1.749</v>
      </c>
      <c r="W63" s="161">
        <f t="shared" si="6"/>
        <v>2.15</v>
      </c>
      <c r="X63" s="166">
        <f t="shared" si="7"/>
        <v>1.23</v>
      </c>
      <c r="Y63" s="138"/>
      <c r="Z63" s="139">
        <f t="shared" si="8"/>
        <v>2</v>
      </c>
    </row>
    <row r="64" ht="15.75" customHeight="1">
      <c r="A64" s="129">
        <v>62.0</v>
      </c>
      <c r="B64" s="242">
        <v>454813.0</v>
      </c>
      <c r="C64" s="243" t="s">
        <v>762</v>
      </c>
      <c r="D64" s="243" t="s">
        <v>763</v>
      </c>
      <c r="E64" s="243" t="s">
        <v>675</v>
      </c>
      <c r="F64" s="242" t="s">
        <v>512</v>
      </c>
      <c r="G64" s="242" t="s">
        <v>540</v>
      </c>
      <c r="H64" s="242" t="s">
        <v>541</v>
      </c>
      <c r="I64" s="242">
        <v>1.59</v>
      </c>
      <c r="J64" s="242">
        <v>12.0</v>
      </c>
      <c r="K64" s="129">
        <v>2023.0</v>
      </c>
      <c r="L64" s="242" t="s">
        <v>849</v>
      </c>
      <c r="M64" s="242" t="s">
        <v>850</v>
      </c>
      <c r="N64" s="242">
        <v>2.0</v>
      </c>
      <c r="O64" s="242">
        <v>0.1</v>
      </c>
      <c r="P64" s="245">
        <v>0.159</v>
      </c>
      <c r="Q64" s="245">
        <v>0.32</v>
      </c>
      <c r="R64" s="133"/>
      <c r="S64" s="246" t="s">
        <v>525</v>
      </c>
      <c r="T64" s="247" t="s">
        <v>846</v>
      </c>
      <c r="U64" s="161">
        <f t="shared" si="11"/>
        <v>0.32</v>
      </c>
      <c r="V64" s="161">
        <f t="shared" si="5"/>
        <v>1.749</v>
      </c>
      <c r="W64" s="161">
        <f t="shared" si="6"/>
        <v>2.15</v>
      </c>
      <c r="X64" s="166">
        <f t="shared" si="7"/>
        <v>1.23</v>
      </c>
      <c r="Y64" s="138"/>
      <c r="Z64" s="139">
        <f t="shared" si="8"/>
        <v>2</v>
      </c>
    </row>
    <row r="65" ht="15.75" customHeight="1">
      <c r="A65" s="129">
        <v>63.0</v>
      </c>
      <c r="B65" s="242">
        <v>452877.0</v>
      </c>
      <c r="C65" s="243" t="s">
        <v>847</v>
      </c>
      <c r="D65" s="243" t="s">
        <v>848</v>
      </c>
      <c r="E65" s="243" t="s">
        <v>675</v>
      </c>
      <c r="F65" s="242" t="s">
        <v>512</v>
      </c>
      <c r="G65" s="242" t="s">
        <v>540</v>
      </c>
      <c r="H65" s="242" t="s">
        <v>541</v>
      </c>
      <c r="I65" s="242">
        <v>1.59</v>
      </c>
      <c r="J65" s="242">
        <v>12.0</v>
      </c>
      <c r="K65" s="129">
        <v>2023.0</v>
      </c>
      <c r="L65" s="244">
        <v>44938.0</v>
      </c>
      <c r="M65" s="242" t="s">
        <v>676</v>
      </c>
      <c r="N65" s="242">
        <v>20.0</v>
      </c>
      <c r="O65" s="242">
        <v>1.0</v>
      </c>
      <c r="P65" s="245">
        <v>1.59</v>
      </c>
      <c r="Q65" s="245">
        <v>1.83</v>
      </c>
      <c r="R65" s="133"/>
      <c r="S65" s="246" t="s">
        <v>525</v>
      </c>
      <c r="T65" s="247" t="s">
        <v>854</v>
      </c>
      <c r="U65" s="161">
        <f t="shared" si="11"/>
        <v>1.83</v>
      </c>
      <c r="V65" s="161">
        <f t="shared" si="5"/>
        <v>1.749</v>
      </c>
      <c r="W65" s="161">
        <f t="shared" si="6"/>
        <v>2.15</v>
      </c>
      <c r="X65" s="166">
        <f t="shared" si="7"/>
        <v>1.23</v>
      </c>
      <c r="Y65" s="138"/>
      <c r="Z65" s="139">
        <f t="shared" si="8"/>
        <v>2</v>
      </c>
    </row>
    <row r="66" ht="15.75" customHeight="1">
      <c r="A66" s="129">
        <v>64.0</v>
      </c>
      <c r="B66" s="242">
        <v>454813.0</v>
      </c>
      <c r="C66" s="243" t="s">
        <v>762</v>
      </c>
      <c r="D66" s="243" t="s">
        <v>763</v>
      </c>
      <c r="E66" s="243" t="s">
        <v>675</v>
      </c>
      <c r="F66" s="242" t="s">
        <v>512</v>
      </c>
      <c r="G66" s="242" t="s">
        <v>540</v>
      </c>
      <c r="H66" s="242" t="s">
        <v>541</v>
      </c>
      <c r="I66" s="242">
        <v>1.59</v>
      </c>
      <c r="J66" s="242">
        <v>12.0</v>
      </c>
      <c r="K66" s="129">
        <v>2023.0</v>
      </c>
      <c r="L66" s="244">
        <v>44938.0</v>
      </c>
      <c r="M66" s="242" t="s">
        <v>676</v>
      </c>
      <c r="N66" s="242">
        <v>20.0</v>
      </c>
      <c r="O66" s="242">
        <v>1.0</v>
      </c>
      <c r="P66" s="245">
        <v>1.59</v>
      </c>
      <c r="Q66" s="245">
        <v>1.83</v>
      </c>
      <c r="R66" s="133"/>
      <c r="S66" s="246" t="s">
        <v>525</v>
      </c>
      <c r="T66" s="247" t="s">
        <v>854</v>
      </c>
      <c r="U66" s="161">
        <f t="shared" si="11"/>
        <v>1.83</v>
      </c>
      <c r="V66" s="161">
        <f t="shared" si="5"/>
        <v>1.749</v>
      </c>
      <c r="W66" s="161">
        <f t="shared" si="6"/>
        <v>2.15</v>
      </c>
      <c r="X66" s="166">
        <f t="shared" si="7"/>
        <v>1.23</v>
      </c>
      <c r="Y66" s="138"/>
      <c r="Z66" s="139">
        <f t="shared" si="8"/>
        <v>2</v>
      </c>
    </row>
    <row r="67" ht="15.75" customHeight="1">
      <c r="A67" s="129">
        <v>65.0</v>
      </c>
      <c r="B67" s="242">
        <v>454349.0</v>
      </c>
      <c r="C67" s="243" t="s">
        <v>859</v>
      </c>
      <c r="D67" s="243" t="s">
        <v>860</v>
      </c>
      <c r="E67" s="243" t="s">
        <v>675</v>
      </c>
      <c r="F67" s="242" t="s">
        <v>512</v>
      </c>
      <c r="G67" s="242" t="s">
        <v>573</v>
      </c>
      <c r="H67" s="242" t="s">
        <v>641</v>
      </c>
      <c r="I67" s="242">
        <v>0.55</v>
      </c>
      <c r="J67" s="242">
        <v>12.0</v>
      </c>
      <c r="K67" s="129">
        <v>2023.0</v>
      </c>
      <c r="L67" s="244">
        <v>44938.0</v>
      </c>
      <c r="M67" s="242" t="s">
        <v>676</v>
      </c>
      <c r="N67" s="242">
        <v>20.0</v>
      </c>
      <c r="O67" s="242">
        <v>1.0</v>
      </c>
      <c r="P67" s="245">
        <v>0.55</v>
      </c>
      <c r="Q67" s="245">
        <v>0.63</v>
      </c>
      <c r="R67" s="133"/>
      <c r="S67" s="246" t="s">
        <v>525</v>
      </c>
      <c r="T67" s="247" t="s">
        <v>854</v>
      </c>
      <c r="U67" s="161">
        <f t="shared" si="11"/>
        <v>0.63</v>
      </c>
      <c r="V67" s="161">
        <f t="shared" si="5"/>
        <v>0.55</v>
      </c>
      <c r="W67" s="161">
        <f t="shared" si="6"/>
        <v>0.63</v>
      </c>
      <c r="X67" s="166">
        <f t="shared" si="7"/>
        <v>1.15</v>
      </c>
      <c r="Y67" s="138"/>
      <c r="Z67" s="139">
        <f t="shared" si="8"/>
        <v>1</v>
      </c>
    </row>
    <row r="68" ht="15.75" customHeight="1">
      <c r="A68" s="129">
        <v>66.0</v>
      </c>
      <c r="B68" s="242">
        <v>452883.0</v>
      </c>
      <c r="C68" s="243" t="s">
        <v>759</v>
      </c>
      <c r="D68" s="243" t="s">
        <v>760</v>
      </c>
      <c r="E68" s="243" t="s">
        <v>675</v>
      </c>
      <c r="F68" s="242" t="s">
        <v>512</v>
      </c>
      <c r="G68" s="242" t="s">
        <v>530</v>
      </c>
      <c r="H68" s="242" t="s">
        <v>531</v>
      </c>
      <c r="I68" s="242">
        <v>1.24</v>
      </c>
      <c r="J68" s="242">
        <v>12.0</v>
      </c>
      <c r="K68" s="129">
        <v>2023.0</v>
      </c>
      <c r="L68" s="244">
        <v>44938.0</v>
      </c>
      <c r="M68" s="242" t="s">
        <v>676</v>
      </c>
      <c r="N68" s="242">
        <v>20.0</v>
      </c>
      <c r="O68" s="242">
        <v>1.0</v>
      </c>
      <c r="P68" s="245">
        <v>1.24</v>
      </c>
      <c r="Q68" s="245">
        <v>1.43</v>
      </c>
      <c r="R68" s="133"/>
      <c r="S68" s="246" t="s">
        <v>525</v>
      </c>
      <c r="T68" s="247" t="s">
        <v>854</v>
      </c>
      <c r="U68" s="161">
        <f t="shared" si="11"/>
        <v>1.43</v>
      </c>
      <c r="V68" s="161">
        <f t="shared" si="5"/>
        <v>1.24</v>
      </c>
      <c r="W68" s="161">
        <f t="shared" si="6"/>
        <v>1.43</v>
      </c>
      <c r="X68" s="166">
        <f t="shared" si="7"/>
        <v>1.15</v>
      </c>
      <c r="Y68" s="138"/>
      <c r="Z68" s="139">
        <f t="shared" si="8"/>
        <v>1</v>
      </c>
    </row>
    <row r="69" ht="15.75" customHeight="1">
      <c r="A69" s="129">
        <v>67.0</v>
      </c>
      <c r="B69" s="242">
        <v>277356.0</v>
      </c>
      <c r="C69" s="243" t="s">
        <v>866</v>
      </c>
      <c r="D69" s="243" t="s">
        <v>867</v>
      </c>
      <c r="E69" s="243" t="s">
        <v>675</v>
      </c>
      <c r="F69" s="242" t="s">
        <v>512</v>
      </c>
      <c r="G69" s="242" t="s">
        <v>540</v>
      </c>
      <c r="H69" s="242" t="s">
        <v>541</v>
      </c>
      <c r="I69" s="242">
        <v>1.59</v>
      </c>
      <c r="J69" s="242">
        <v>12.0</v>
      </c>
      <c r="K69" s="129">
        <v>2023.0</v>
      </c>
      <c r="L69" s="244">
        <v>44938.0</v>
      </c>
      <c r="M69" s="242" t="s">
        <v>676</v>
      </c>
      <c r="N69" s="242">
        <v>20.0</v>
      </c>
      <c r="O69" s="242">
        <v>1.0</v>
      </c>
      <c r="P69" s="245">
        <v>1.0</v>
      </c>
      <c r="Q69" s="245">
        <v>1.05</v>
      </c>
      <c r="R69" s="133"/>
      <c r="S69" s="246" t="s">
        <v>517</v>
      </c>
      <c r="T69" s="247" t="s">
        <v>871</v>
      </c>
      <c r="U69" s="161">
        <f t="shared" si="11"/>
        <v>1</v>
      </c>
      <c r="V69" s="161">
        <f t="shared" si="5"/>
        <v>1</v>
      </c>
      <c r="W69" s="161">
        <f t="shared" si="6"/>
        <v>1</v>
      </c>
      <c r="X69" s="166">
        <f t="shared" si="7"/>
        <v>1</v>
      </c>
      <c r="Y69" s="138"/>
      <c r="Z69" s="139">
        <f t="shared" si="8"/>
        <v>1</v>
      </c>
    </row>
    <row r="70" ht="15.75" customHeight="1">
      <c r="A70" s="129">
        <v>68.0</v>
      </c>
      <c r="B70" s="242">
        <v>291769.0</v>
      </c>
      <c r="C70" s="243" t="s">
        <v>873</v>
      </c>
      <c r="D70" s="243" t="s">
        <v>874</v>
      </c>
      <c r="E70" s="243" t="s">
        <v>675</v>
      </c>
      <c r="F70" s="242" t="s">
        <v>512</v>
      </c>
      <c r="G70" s="242" t="s">
        <v>540</v>
      </c>
      <c r="H70" s="242" t="s">
        <v>541</v>
      </c>
      <c r="I70" s="242">
        <v>1.59</v>
      </c>
      <c r="J70" s="242">
        <v>12.0</v>
      </c>
      <c r="K70" s="129">
        <v>2023.0</v>
      </c>
      <c r="L70" s="244">
        <v>44938.0</v>
      </c>
      <c r="M70" s="242" t="s">
        <v>676</v>
      </c>
      <c r="N70" s="242">
        <v>20.0</v>
      </c>
      <c r="O70" s="242">
        <v>1.0</v>
      </c>
      <c r="P70" s="245">
        <v>1.0</v>
      </c>
      <c r="Q70" s="245">
        <v>0.8</v>
      </c>
      <c r="R70" s="133"/>
      <c r="S70" s="246" t="s">
        <v>517</v>
      </c>
      <c r="T70" s="247" t="s">
        <v>871</v>
      </c>
      <c r="U70" s="161">
        <f t="shared" si="11"/>
        <v>0.8</v>
      </c>
      <c r="V70" s="161">
        <f t="shared" si="5"/>
        <v>1</v>
      </c>
      <c r="W70" s="161">
        <f t="shared" si="6"/>
        <v>0.8</v>
      </c>
      <c r="X70" s="166">
        <f t="shared" si="7"/>
        <v>0.8</v>
      </c>
      <c r="Y70" s="138"/>
      <c r="Z70" s="139">
        <f t="shared" si="8"/>
        <v>1</v>
      </c>
    </row>
    <row r="71" ht="15.75" customHeight="1">
      <c r="A71" s="129">
        <v>69.0</v>
      </c>
      <c r="B71" s="242">
        <v>434037.0</v>
      </c>
      <c r="C71" s="243" t="s">
        <v>878</v>
      </c>
      <c r="D71" s="243" t="s">
        <v>879</v>
      </c>
      <c r="E71" s="243" t="s">
        <v>675</v>
      </c>
      <c r="F71" s="242" t="s">
        <v>512</v>
      </c>
      <c r="G71" s="242" t="s">
        <v>540</v>
      </c>
      <c r="H71" s="242" t="s">
        <v>541</v>
      </c>
      <c r="I71" s="242">
        <v>1.59</v>
      </c>
      <c r="J71" s="242">
        <v>12.0</v>
      </c>
      <c r="K71" s="129">
        <v>2023.0</v>
      </c>
      <c r="L71" s="244">
        <v>44938.0</v>
      </c>
      <c r="M71" s="242" t="s">
        <v>676</v>
      </c>
      <c r="N71" s="242">
        <v>20.0</v>
      </c>
      <c r="O71" s="242">
        <v>1.0</v>
      </c>
      <c r="P71" s="245">
        <v>1.0</v>
      </c>
      <c r="Q71" s="245">
        <v>0.9</v>
      </c>
      <c r="R71" s="133"/>
      <c r="S71" s="246" t="s">
        <v>517</v>
      </c>
      <c r="T71" s="247" t="s">
        <v>871</v>
      </c>
      <c r="U71" s="161">
        <f t="shared" si="11"/>
        <v>0.9</v>
      </c>
      <c r="V71" s="161">
        <f t="shared" si="5"/>
        <v>1</v>
      </c>
      <c r="W71" s="161">
        <f t="shared" si="6"/>
        <v>0.9</v>
      </c>
      <c r="X71" s="166">
        <f t="shared" si="7"/>
        <v>0.9</v>
      </c>
      <c r="Y71" s="138"/>
      <c r="Z71" s="139">
        <f t="shared" si="8"/>
        <v>1</v>
      </c>
    </row>
    <row r="72" ht="15.75" customHeight="1">
      <c r="A72" s="129">
        <v>70.0</v>
      </c>
      <c r="B72" s="242">
        <v>436378.0</v>
      </c>
      <c r="C72" s="243" t="s">
        <v>883</v>
      </c>
      <c r="D72" s="243" t="s">
        <v>884</v>
      </c>
      <c r="E72" s="243" t="s">
        <v>675</v>
      </c>
      <c r="F72" s="242" t="s">
        <v>564</v>
      </c>
      <c r="G72" s="242" t="s">
        <v>530</v>
      </c>
      <c r="H72" s="242" t="s">
        <v>565</v>
      </c>
      <c r="I72" s="242">
        <v>1.41</v>
      </c>
      <c r="J72" s="242">
        <v>12.0</v>
      </c>
      <c r="K72" s="129">
        <v>2023.0</v>
      </c>
      <c r="L72" s="244">
        <v>44938.0</v>
      </c>
      <c r="M72" s="242" t="s">
        <v>676</v>
      </c>
      <c r="N72" s="242">
        <v>20.0</v>
      </c>
      <c r="O72" s="242">
        <v>1.0</v>
      </c>
      <c r="P72" s="245">
        <v>1.0</v>
      </c>
      <c r="Q72" s="245">
        <v>1.05</v>
      </c>
      <c r="R72" s="133"/>
      <c r="S72" s="246" t="s">
        <v>517</v>
      </c>
      <c r="T72" s="247" t="s">
        <v>871</v>
      </c>
      <c r="U72" s="161">
        <f t="shared" si="11"/>
        <v>1</v>
      </c>
      <c r="V72" s="161">
        <f t="shared" si="5"/>
        <v>1</v>
      </c>
      <c r="W72" s="161">
        <f t="shared" si="6"/>
        <v>1</v>
      </c>
      <c r="X72" s="166">
        <f t="shared" si="7"/>
        <v>1</v>
      </c>
      <c r="Y72" s="138"/>
      <c r="Z72" s="139">
        <f t="shared" si="8"/>
        <v>1</v>
      </c>
    </row>
    <row r="73" ht="15.75" customHeight="1">
      <c r="A73" s="129">
        <v>71.0</v>
      </c>
      <c r="B73" s="242">
        <v>431985.0</v>
      </c>
      <c r="C73" s="243" t="s">
        <v>885</v>
      </c>
      <c r="D73" s="243" t="s">
        <v>886</v>
      </c>
      <c r="E73" s="243" t="s">
        <v>675</v>
      </c>
      <c r="F73" s="242" t="s">
        <v>701</v>
      </c>
      <c r="G73" s="242" t="s">
        <v>540</v>
      </c>
      <c r="H73" s="242" t="s">
        <v>703</v>
      </c>
      <c r="I73" s="242">
        <v>1.41</v>
      </c>
      <c r="J73" s="242">
        <v>12.0</v>
      </c>
      <c r="K73" s="129">
        <v>2023.0</v>
      </c>
      <c r="L73" s="244">
        <v>44938.0</v>
      </c>
      <c r="M73" s="242" t="s">
        <v>676</v>
      </c>
      <c r="N73" s="242">
        <v>20.0</v>
      </c>
      <c r="O73" s="242">
        <v>1.0</v>
      </c>
      <c r="P73" s="245">
        <v>1.0</v>
      </c>
      <c r="Q73" s="245">
        <v>1.05</v>
      </c>
      <c r="R73" s="133"/>
      <c r="S73" s="246" t="s">
        <v>517</v>
      </c>
      <c r="T73" s="247" t="s">
        <v>871</v>
      </c>
      <c r="U73" s="161">
        <f t="shared" si="11"/>
        <v>1</v>
      </c>
      <c r="V73" s="161">
        <f t="shared" si="5"/>
        <v>1</v>
      </c>
      <c r="W73" s="161">
        <f t="shared" si="6"/>
        <v>1</v>
      </c>
      <c r="X73" s="166">
        <f t="shared" si="7"/>
        <v>1</v>
      </c>
      <c r="Y73" s="138"/>
      <c r="Z73" s="139">
        <f t="shared" si="8"/>
        <v>1</v>
      </c>
    </row>
    <row r="74" ht="15.75" customHeight="1">
      <c r="A74" s="129">
        <v>72.0</v>
      </c>
      <c r="B74" s="242">
        <v>275897.0</v>
      </c>
      <c r="C74" s="243" t="s">
        <v>888</v>
      </c>
      <c r="D74" s="243" t="s">
        <v>889</v>
      </c>
      <c r="E74" s="243" t="s">
        <v>675</v>
      </c>
      <c r="F74" s="242" t="s">
        <v>701</v>
      </c>
      <c r="G74" s="242" t="s">
        <v>555</v>
      </c>
      <c r="H74" s="242" t="s">
        <v>708</v>
      </c>
      <c r="I74" s="242">
        <v>0.86</v>
      </c>
      <c r="J74" s="242">
        <v>12.0</v>
      </c>
      <c r="K74" s="129">
        <v>2023.0</v>
      </c>
      <c r="L74" s="244">
        <v>44938.0</v>
      </c>
      <c r="M74" s="242" t="s">
        <v>676</v>
      </c>
      <c r="N74" s="242">
        <v>20.0</v>
      </c>
      <c r="O74" s="242">
        <v>1.0</v>
      </c>
      <c r="P74" s="245">
        <v>1.0</v>
      </c>
      <c r="Q74" s="245">
        <v>0.95</v>
      </c>
      <c r="R74" s="133"/>
      <c r="S74" s="246" t="s">
        <v>517</v>
      </c>
      <c r="T74" s="247" t="s">
        <v>871</v>
      </c>
      <c r="U74" s="161">
        <f t="shared" si="11"/>
        <v>0.95</v>
      </c>
      <c r="V74" s="161">
        <f t="shared" si="5"/>
        <v>1</v>
      </c>
      <c r="W74" s="161">
        <f t="shared" si="6"/>
        <v>0.95</v>
      </c>
      <c r="X74" s="166">
        <f t="shared" si="7"/>
        <v>0.95</v>
      </c>
      <c r="Y74" s="138"/>
      <c r="Z74" s="139">
        <f t="shared" si="8"/>
        <v>1</v>
      </c>
    </row>
    <row r="75" ht="15.75" customHeight="1">
      <c r="A75" s="129">
        <v>73.0</v>
      </c>
      <c r="B75" s="242">
        <v>439833.0</v>
      </c>
      <c r="C75" s="243" t="s">
        <v>890</v>
      </c>
      <c r="D75" s="243" t="s">
        <v>891</v>
      </c>
      <c r="E75" s="243" t="s">
        <v>675</v>
      </c>
      <c r="F75" s="242" t="s">
        <v>701</v>
      </c>
      <c r="G75" s="242" t="s">
        <v>540</v>
      </c>
      <c r="H75" s="242" t="s">
        <v>703</v>
      </c>
      <c r="I75" s="242">
        <v>1.41</v>
      </c>
      <c r="J75" s="242">
        <v>12.0</v>
      </c>
      <c r="K75" s="129">
        <v>2023.0</v>
      </c>
      <c r="L75" s="244">
        <v>44938.0</v>
      </c>
      <c r="M75" s="242" t="s">
        <v>676</v>
      </c>
      <c r="N75" s="242">
        <v>20.0</v>
      </c>
      <c r="O75" s="242">
        <v>1.0</v>
      </c>
      <c r="P75" s="245">
        <v>1.0</v>
      </c>
      <c r="Q75" s="245">
        <v>1.0</v>
      </c>
      <c r="R75" s="133"/>
      <c r="S75" s="246" t="s">
        <v>517</v>
      </c>
      <c r="T75" s="247" t="s">
        <v>871</v>
      </c>
      <c r="U75" s="161">
        <f t="shared" si="11"/>
        <v>1</v>
      </c>
      <c r="V75" s="161">
        <f t="shared" si="5"/>
        <v>1</v>
      </c>
      <c r="W75" s="161">
        <f t="shared" si="6"/>
        <v>1</v>
      </c>
      <c r="X75" s="166">
        <f t="shared" si="7"/>
        <v>1</v>
      </c>
      <c r="Y75" s="138"/>
      <c r="Z75" s="139">
        <f t="shared" si="8"/>
        <v>1</v>
      </c>
    </row>
    <row r="76" ht="15.75" customHeight="1">
      <c r="A76" s="129">
        <v>74.0</v>
      </c>
      <c r="B76" s="242">
        <v>292504.0</v>
      </c>
      <c r="C76" s="243" t="s">
        <v>896</v>
      </c>
      <c r="D76" s="243" t="s">
        <v>897</v>
      </c>
      <c r="E76" s="243" t="s">
        <v>675</v>
      </c>
      <c r="F76" s="242" t="s">
        <v>564</v>
      </c>
      <c r="G76" s="242" t="s">
        <v>540</v>
      </c>
      <c r="H76" s="242" t="s">
        <v>612</v>
      </c>
      <c r="I76" s="242">
        <v>1.59</v>
      </c>
      <c r="J76" s="242">
        <v>12.0</v>
      </c>
      <c r="K76" s="129">
        <v>2023.0</v>
      </c>
      <c r="L76" s="244">
        <v>44938.0</v>
      </c>
      <c r="M76" s="242" t="s">
        <v>676</v>
      </c>
      <c r="N76" s="242">
        <v>20.0</v>
      </c>
      <c r="O76" s="242">
        <v>1.0</v>
      </c>
      <c r="P76" s="245">
        <v>1.0</v>
      </c>
      <c r="Q76" s="245">
        <v>0.95</v>
      </c>
      <c r="R76" s="133"/>
      <c r="S76" s="246" t="s">
        <v>517</v>
      </c>
      <c r="T76" s="247" t="s">
        <v>871</v>
      </c>
      <c r="U76" s="161">
        <f t="shared" si="11"/>
        <v>0.95</v>
      </c>
      <c r="V76" s="161">
        <f t="shared" si="5"/>
        <v>1</v>
      </c>
      <c r="W76" s="161">
        <f t="shared" si="6"/>
        <v>0.95</v>
      </c>
      <c r="X76" s="166">
        <f t="shared" si="7"/>
        <v>0.95</v>
      </c>
      <c r="Y76" s="138"/>
      <c r="Z76" s="139">
        <f t="shared" si="8"/>
        <v>1</v>
      </c>
    </row>
    <row r="77" ht="15.75" customHeight="1">
      <c r="A77" s="129">
        <v>75.0</v>
      </c>
      <c r="B77" s="242">
        <v>431002.0</v>
      </c>
      <c r="C77" s="243" t="s">
        <v>898</v>
      </c>
      <c r="D77" s="243" t="s">
        <v>899</v>
      </c>
      <c r="E77" s="243" t="s">
        <v>675</v>
      </c>
      <c r="F77" s="242" t="s">
        <v>512</v>
      </c>
      <c r="G77" s="242" t="s">
        <v>530</v>
      </c>
      <c r="H77" s="242" t="s">
        <v>531</v>
      </c>
      <c r="I77" s="242">
        <v>1.24</v>
      </c>
      <c r="J77" s="242">
        <v>12.0</v>
      </c>
      <c r="K77" s="129">
        <v>2023.0</v>
      </c>
      <c r="L77" s="244">
        <v>44938.0</v>
      </c>
      <c r="M77" s="242" t="s">
        <v>676</v>
      </c>
      <c r="N77" s="242">
        <v>20.0</v>
      </c>
      <c r="O77" s="242">
        <v>1.0</v>
      </c>
      <c r="P77" s="245">
        <v>1.0</v>
      </c>
      <c r="Q77" s="245">
        <v>0.9</v>
      </c>
      <c r="R77" s="133"/>
      <c r="S77" s="246" t="s">
        <v>517</v>
      </c>
      <c r="T77" s="247" t="s">
        <v>871</v>
      </c>
      <c r="U77" s="161">
        <f t="shared" si="11"/>
        <v>0.9</v>
      </c>
      <c r="V77" s="161">
        <f t="shared" si="5"/>
        <v>1</v>
      </c>
      <c r="W77" s="161">
        <f t="shared" si="6"/>
        <v>0.9</v>
      </c>
      <c r="X77" s="166">
        <f t="shared" si="7"/>
        <v>0.9</v>
      </c>
      <c r="Y77" s="138"/>
      <c r="Z77" s="139">
        <f t="shared" si="8"/>
        <v>1</v>
      </c>
    </row>
    <row r="78" ht="15.75" customHeight="1">
      <c r="A78" s="129">
        <v>76.0</v>
      </c>
      <c r="B78" s="242">
        <v>428534.0</v>
      </c>
      <c r="C78" s="243" t="s">
        <v>728</v>
      </c>
      <c r="D78" s="243" t="s">
        <v>903</v>
      </c>
      <c r="E78" s="243" t="s">
        <v>675</v>
      </c>
      <c r="F78" s="242" t="s">
        <v>512</v>
      </c>
      <c r="G78" s="242" t="s">
        <v>530</v>
      </c>
      <c r="H78" s="242" t="s">
        <v>531</v>
      </c>
      <c r="I78" s="242">
        <v>1.24</v>
      </c>
      <c r="J78" s="242">
        <v>12.0</v>
      </c>
      <c r="K78" s="129">
        <v>2023.0</v>
      </c>
      <c r="L78" s="244">
        <v>44938.0</v>
      </c>
      <c r="M78" s="242" t="s">
        <v>676</v>
      </c>
      <c r="N78" s="242">
        <v>20.0</v>
      </c>
      <c r="O78" s="242">
        <v>1.0</v>
      </c>
      <c r="P78" s="245">
        <v>1.0</v>
      </c>
      <c r="Q78" s="245">
        <v>0.93</v>
      </c>
      <c r="R78" s="133"/>
      <c r="S78" s="246" t="s">
        <v>517</v>
      </c>
      <c r="T78" s="247" t="s">
        <v>871</v>
      </c>
      <c r="U78" s="161">
        <f t="shared" si="11"/>
        <v>0.93</v>
      </c>
      <c r="V78" s="161">
        <f t="shared" si="5"/>
        <v>1</v>
      </c>
      <c r="W78" s="161">
        <f t="shared" si="6"/>
        <v>0.93</v>
      </c>
      <c r="X78" s="166">
        <f t="shared" si="7"/>
        <v>0.93</v>
      </c>
      <c r="Y78" s="138"/>
      <c r="Z78" s="139">
        <f t="shared" si="8"/>
        <v>1</v>
      </c>
    </row>
    <row r="79" ht="15.75" customHeight="1">
      <c r="A79" s="129">
        <v>77.0</v>
      </c>
      <c r="B79" s="242">
        <v>428535.0</v>
      </c>
      <c r="C79" s="243" t="s">
        <v>904</v>
      </c>
      <c r="D79" s="243" t="s">
        <v>905</v>
      </c>
      <c r="E79" s="243" t="s">
        <v>675</v>
      </c>
      <c r="F79" s="242" t="s">
        <v>512</v>
      </c>
      <c r="G79" s="242" t="s">
        <v>555</v>
      </c>
      <c r="H79" s="242" t="s">
        <v>580</v>
      </c>
      <c r="I79" s="242">
        <v>1.0</v>
      </c>
      <c r="J79" s="242">
        <v>12.0</v>
      </c>
      <c r="K79" s="129">
        <v>2023.0</v>
      </c>
      <c r="L79" s="244">
        <v>44938.0</v>
      </c>
      <c r="M79" s="242" t="s">
        <v>906</v>
      </c>
      <c r="N79" s="242">
        <v>11.0</v>
      </c>
      <c r="O79" s="242">
        <v>0.55</v>
      </c>
      <c r="P79" s="245">
        <v>0.55</v>
      </c>
      <c r="Q79" s="245">
        <v>0.55</v>
      </c>
      <c r="R79" s="133"/>
      <c r="S79" s="246" t="s">
        <v>517</v>
      </c>
      <c r="T79" s="247" t="s">
        <v>871</v>
      </c>
      <c r="U79" s="161">
        <f t="shared" si="11"/>
        <v>0.55</v>
      </c>
      <c r="V79" s="161">
        <f t="shared" si="5"/>
        <v>0.55</v>
      </c>
      <c r="W79" s="161">
        <f t="shared" si="6"/>
        <v>0.55</v>
      </c>
      <c r="X79" s="166">
        <f t="shared" si="7"/>
        <v>1</v>
      </c>
      <c r="Y79" s="138"/>
      <c r="Z79" s="139">
        <f t="shared" si="8"/>
        <v>1</v>
      </c>
    </row>
    <row r="80" ht="15.75" customHeight="1">
      <c r="A80" s="129">
        <v>78.0</v>
      </c>
      <c r="B80" s="242">
        <v>431003.0</v>
      </c>
      <c r="C80" s="243" t="s">
        <v>907</v>
      </c>
      <c r="D80" s="243" t="s">
        <v>908</v>
      </c>
      <c r="E80" s="243" t="s">
        <v>675</v>
      </c>
      <c r="F80" s="242" t="s">
        <v>512</v>
      </c>
      <c r="G80" s="242" t="s">
        <v>540</v>
      </c>
      <c r="H80" s="242" t="s">
        <v>541</v>
      </c>
      <c r="I80" s="242">
        <v>1.59</v>
      </c>
      <c r="J80" s="242">
        <v>12.0</v>
      </c>
      <c r="K80" s="129">
        <v>2023.0</v>
      </c>
      <c r="L80" s="244">
        <v>44938.0</v>
      </c>
      <c r="M80" s="242" t="s">
        <v>676</v>
      </c>
      <c r="N80" s="242">
        <v>20.0</v>
      </c>
      <c r="O80" s="242">
        <v>1.0</v>
      </c>
      <c r="P80" s="245">
        <v>1.0</v>
      </c>
      <c r="Q80" s="245">
        <v>0.75</v>
      </c>
      <c r="R80" s="133"/>
      <c r="S80" s="246" t="s">
        <v>517</v>
      </c>
      <c r="T80" s="247" t="s">
        <v>871</v>
      </c>
      <c r="U80" s="161">
        <f t="shared" si="11"/>
        <v>0.75</v>
      </c>
      <c r="V80" s="161">
        <f t="shared" si="5"/>
        <v>1</v>
      </c>
      <c r="W80" s="161">
        <f t="shared" si="6"/>
        <v>0.75</v>
      </c>
      <c r="X80" s="166">
        <f t="shared" si="7"/>
        <v>0.75</v>
      </c>
      <c r="Y80" s="138"/>
      <c r="Z80" s="139">
        <f t="shared" si="8"/>
        <v>1</v>
      </c>
    </row>
    <row r="81" ht="15.75" customHeight="1">
      <c r="A81" s="129">
        <v>79.0</v>
      </c>
      <c r="B81" s="242">
        <v>431706.0</v>
      </c>
      <c r="C81" s="243" t="s">
        <v>909</v>
      </c>
      <c r="D81" s="243" t="s">
        <v>910</v>
      </c>
      <c r="E81" s="243" t="s">
        <v>675</v>
      </c>
      <c r="F81" s="242" t="s">
        <v>701</v>
      </c>
      <c r="G81" s="242" t="s">
        <v>540</v>
      </c>
      <c r="H81" s="242" t="s">
        <v>703</v>
      </c>
      <c r="I81" s="242">
        <v>1.41</v>
      </c>
      <c r="J81" s="242">
        <v>12.0</v>
      </c>
      <c r="K81" s="129">
        <v>2023.0</v>
      </c>
      <c r="L81" s="244">
        <v>45089.0</v>
      </c>
      <c r="M81" s="242" t="s">
        <v>676</v>
      </c>
      <c r="N81" s="242">
        <v>17.0</v>
      </c>
      <c r="O81" s="242">
        <v>0.85</v>
      </c>
      <c r="P81" s="245">
        <v>0.85</v>
      </c>
      <c r="Q81" s="245">
        <v>0.78</v>
      </c>
      <c r="R81" s="133"/>
      <c r="S81" s="246" t="s">
        <v>517</v>
      </c>
      <c r="T81" s="247" t="s">
        <v>871</v>
      </c>
      <c r="U81" s="161">
        <f t="shared" si="11"/>
        <v>0.78</v>
      </c>
      <c r="V81" s="161">
        <f t="shared" si="5"/>
        <v>0.85</v>
      </c>
      <c r="W81" s="161">
        <f t="shared" si="6"/>
        <v>0.78</v>
      </c>
      <c r="X81" s="166">
        <f t="shared" si="7"/>
        <v>0.92</v>
      </c>
      <c r="Y81" s="138"/>
      <c r="Z81" s="139">
        <f t="shared" si="8"/>
        <v>1</v>
      </c>
    </row>
    <row r="82" ht="15.75" customHeight="1">
      <c r="A82" s="129">
        <v>80.0</v>
      </c>
      <c r="B82" s="242">
        <v>435273.0</v>
      </c>
      <c r="C82" s="243" t="s">
        <v>911</v>
      </c>
      <c r="D82" s="243" t="s">
        <v>912</v>
      </c>
      <c r="E82" s="243" t="s">
        <v>675</v>
      </c>
      <c r="F82" s="242" t="s">
        <v>512</v>
      </c>
      <c r="G82" s="242" t="s">
        <v>530</v>
      </c>
      <c r="H82" s="242" t="s">
        <v>531</v>
      </c>
      <c r="I82" s="242">
        <v>1.24</v>
      </c>
      <c r="J82" s="242">
        <v>12.0</v>
      </c>
      <c r="K82" s="129">
        <v>2023.0</v>
      </c>
      <c r="L82" s="244">
        <v>44938.0</v>
      </c>
      <c r="M82" s="242" t="s">
        <v>676</v>
      </c>
      <c r="N82" s="242">
        <v>20.0</v>
      </c>
      <c r="O82" s="242">
        <v>1.0</v>
      </c>
      <c r="P82" s="245">
        <v>1.0</v>
      </c>
      <c r="Q82" s="245">
        <v>1.0</v>
      </c>
      <c r="R82" s="133"/>
      <c r="S82" s="246" t="s">
        <v>517</v>
      </c>
      <c r="T82" s="247" t="s">
        <v>913</v>
      </c>
      <c r="U82" s="161">
        <f t="shared" si="11"/>
        <v>1</v>
      </c>
      <c r="V82" s="161">
        <f t="shared" si="5"/>
        <v>1</v>
      </c>
      <c r="W82" s="161">
        <f t="shared" si="6"/>
        <v>1</v>
      </c>
      <c r="X82" s="166">
        <f t="shared" si="7"/>
        <v>1</v>
      </c>
      <c r="Y82" s="138"/>
      <c r="Z82" s="139">
        <f t="shared" si="8"/>
        <v>1</v>
      </c>
    </row>
    <row r="83" ht="15.75" customHeight="1">
      <c r="A83" s="129">
        <v>81.0</v>
      </c>
      <c r="B83" s="242">
        <v>283551.0</v>
      </c>
      <c r="C83" s="243" t="s">
        <v>914</v>
      </c>
      <c r="D83" s="243" t="s">
        <v>915</v>
      </c>
      <c r="E83" s="243" t="s">
        <v>675</v>
      </c>
      <c r="F83" s="242" t="s">
        <v>512</v>
      </c>
      <c r="G83" s="242" t="s">
        <v>555</v>
      </c>
      <c r="H83" s="242" t="s">
        <v>580</v>
      </c>
      <c r="I83" s="242">
        <v>1.0</v>
      </c>
      <c r="J83" s="242">
        <v>12.0</v>
      </c>
      <c r="K83" s="129">
        <v>2023.0</v>
      </c>
      <c r="L83" s="244">
        <v>44938.0</v>
      </c>
      <c r="M83" s="242" t="s">
        <v>676</v>
      </c>
      <c r="N83" s="242">
        <v>20.0</v>
      </c>
      <c r="O83" s="242">
        <v>1.0</v>
      </c>
      <c r="P83" s="245">
        <v>1.0</v>
      </c>
      <c r="Q83" s="245">
        <v>1.0</v>
      </c>
      <c r="R83" s="133"/>
      <c r="S83" s="246" t="s">
        <v>517</v>
      </c>
      <c r="T83" s="247" t="s">
        <v>913</v>
      </c>
      <c r="U83" s="161">
        <f t="shared" si="11"/>
        <v>1</v>
      </c>
      <c r="V83" s="161">
        <f t="shared" si="5"/>
        <v>1</v>
      </c>
      <c r="W83" s="161">
        <f t="shared" si="6"/>
        <v>1</v>
      </c>
      <c r="X83" s="166">
        <f t="shared" si="7"/>
        <v>1</v>
      </c>
      <c r="Y83" s="138"/>
      <c r="Z83" s="139">
        <f t="shared" si="8"/>
        <v>1</v>
      </c>
    </row>
    <row r="84" ht="15.75" customHeight="1">
      <c r="A84" s="129">
        <v>82.0</v>
      </c>
      <c r="B84" s="242">
        <v>277203.0</v>
      </c>
      <c r="C84" s="243" t="s">
        <v>916</v>
      </c>
      <c r="D84" s="243" t="s">
        <v>917</v>
      </c>
      <c r="E84" s="243" t="s">
        <v>675</v>
      </c>
      <c r="F84" s="242" t="s">
        <v>701</v>
      </c>
      <c r="G84" s="242" t="s">
        <v>555</v>
      </c>
      <c r="H84" s="242" t="s">
        <v>708</v>
      </c>
      <c r="I84" s="242">
        <v>0.86</v>
      </c>
      <c r="J84" s="242">
        <v>12.0</v>
      </c>
      <c r="K84" s="129">
        <v>2023.0</v>
      </c>
      <c r="L84" s="244">
        <v>44938.0</v>
      </c>
      <c r="M84" s="242" t="s">
        <v>676</v>
      </c>
      <c r="N84" s="242">
        <v>20.0</v>
      </c>
      <c r="O84" s="242">
        <v>1.0</v>
      </c>
      <c r="P84" s="245">
        <v>1.0</v>
      </c>
      <c r="Q84" s="245">
        <v>1.0</v>
      </c>
      <c r="R84" s="133"/>
      <c r="S84" s="246" t="s">
        <v>517</v>
      </c>
      <c r="T84" s="247" t="s">
        <v>913</v>
      </c>
      <c r="U84" s="161">
        <f t="shared" si="11"/>
        <v>1</v>
      </c>
      <c r="V84" s="161">
        <f t="shared" si="5"/>
        <v>1</v>
      </c>
      <c r="W84" s="161">
        <f t="shared" si="6"/>
        <v>1</v>
      </c>
      <c r="X84" s="166">
        <f t="shared" si="7"/>
        <v>1</v>
      </c>
      <c r="Y84" s="138"/>
      <c r="Z84" s="139">
        <f t="shared" si="8"/>
        <v>1</v>
      </c>
    </row>
    <row r="85" ht="15.75" customHeight="1">
      <c r="A85" s="129">
        <v>83.0</v>
      </c>
      <c r="B85" s="242">
        <v>288845.0</v>
      </c>
      <c r="C85" s="243" t="s">
        <v>919</v>
      </c>
      <c r="D85" s="243" t="s">
        <v>920</v>
      </c>
      <c r="E85" s="243" t="s">
        <v>675</v>
      </c>
      <c r="F85" s="242" t="s">
        <v>701</v>
      </c>
      <c r="G85" s="242" t="s">
        <v>555</v>
      </c>
      <c r="H85" s="242" t="s">
        <v>708</v>
      </c>
      <c r="I85" s="242">
        <v>0.86</v>
      </c>
      <c r="J85" s="242">
        <v>12.0</v>
      </c>
      <c r="K85" s="129">
        <v>2023.0</v>
      </c>
      <c r="L85" s="244">
        <v>44938.0</v>
      </c>
      <c r="M85" s="242" t="s">
        <v>676</v>
      </c>
      <c r="N85" s="242">
        <v>20.0</v>
      </c>
      <c r="O85" s="242">
        <v>1.0</v>
      </c>
      <c r="P85" s="245">
        <v>1.0</v>
      </c>
      <c r="Q85" s="245">
        <v>1.0</v>
      </c>
      <c r="R85" s="133"/>
      <c r="S85" s="246" t="s">
        <v>517</v>
      </c>
      <c r="T85" s="247" t="s">
        <v>913</v>
      </c>
      <c r="U85" s="161">
        <f t="shared" si="11"/>
        <v>1</v>
      </c>
      <c r="V85" s="161">
        <f t="shared" si="5"/>
        <v>1</v>
      </c>
      <c r="W85" s="161">
        <f t="shared" si="6"/>
        <v>1</v>
      </c>
      <c r="X85" s="166">
        <f t="shared" si="7"/>
        <v>1</v>
      </c>
      <c r="Y85" s="138"/>
      <c r="Z85" s="139">
        <f t="shared" si="8"/>
        <v>1</v>
      </c>
    </row>
    <row r="86" ht="15.75" customHeight="1">
      <c r="A86" s="129">
        <v>84.0</v>
      </c>
      <c r="B86" s="242">
        <v>428988.0</v>
      </c>
      <c r="C86" s="243" t="s">
        <v>921</v>
      </c>
      <c r="D86" s="243" t="s">
        <v>922</v>
      </c>
      <c r="E86" s="243" t="s">
        <v>675</v>
      </c>
      <c r="F86" s="242" t="s">
        <v>564</v>
      </c>
      <c r="G86" s="242" t="s">
        <v>530</v>
      </c>
      <c r="H86" s="242" t="s">
        <v>565</v>
      </c>
      <c r="I86" s="242">
        <v>1.41</v>
      </c>
      <c r="J86" s="242">
        <v>12.0</v>
      </c>
      <c r="K86" s="129">
        <v>2023.0</v>
      </c>
      <c r="L86" s="244">
        <v>44938.0</v>
      </c>
      <c r="M86" s="242" t="s">
        <v>676</v>
      </c>
      <c r="N86" s="242">
        <v>20.0</v>
      </c>
      <c r="O86" s="242">
        <v>1.0</v>
      </c>
      <c r="P86" s="245">
        <v>1.0</v>
      </c>
      <c r="Q86" s="245">
        <v>1.0</v>
      </c>
      <c r="R86" s="133"/>
      <c r="S86" s="246" t="s">
        <v>517</v>
      </c>
      <c r="T86" s="247" t="s">
        <v>913</v>
      </c>
      <c r="U86" s="161">
        <f t="shared" si="11"/>
        <v>1</v>
      </c>
      <c r="V86" s="161">
        <f t="shared" si="5"/>
        <v>1</v>
      </c>
      <c r="W86" s="161">
        <f t="shared" si="6"/>
        <v>1</v>
      </c>
      <c r="X86" s="166">
        <f t="shared" si="7"/>
        <v>1</v>
      </c>
      <c r="Y86" s="138"/>
      <c r="Z86" s="139">
        <f t="shared" si="8"/>
        <v>1</v>
      </c>
    </row>
    <row r="87" ht="15.75" customHeight="1">
      <c r="A87" s="129">
        <v>85.0</v>
      </c>
      <c r="B87" s="242">
        <v>439478.0</v>
      </c>
      <c r="C87" s="236" t="s">
        <v>923</v>
      </c>
      <c r="D87" s="243" t="s">
        <v>924</v>
      </c>
      <c r="E87" s="243" t="s">
        <v>675</v>
      </c>
      <c r="F87" s="242" t="s">
        <v>564</v>
      </c>
      <c r="G87" s="242" t="s">
        <v>555</v>
      </c>
      <c r="H87" s="242" t="s">
        <v>925</v>
      </c>
      <c r="I87" s="242">
        <v>1.03</v>
      </c>
      <c r="J87" s="242">
        <v>12.0</v>
      </c>
      <c r="K87" s="129">
        <v>2023.0</v>
      </c>
      <c r="L87" s="244">
        <v>44938.0</v>
      </c>
      <c r="M87" s="242" t="s">
        <v>676</v>
      </c>
      <c r="N87" s="242">
        <v>20.0</v>
      </c>
      <c r="O87" s="242">
        <v>1.0</v>
      </c>
      <c r="P87" s="245">
        <v>1.0</v>
      </c>
      <c r="Q87" s="245">
        <v>1.0</v>
      </c>
      <c r="R87" s="133"/>
      <c r="S87" s="246" t="s">
        <v>517</v>
      </c>
      <c r="T87" s="247" t="s">
        <v>913</v>
      </c>
      <c r="U87" s="161">
        <f t="shared" si="11"/>
        <v>1</v>
      </c>
      <c r="V87" s="161">
        <f t="shared" si="5"/>
        <v>1</v>
      </c>
      <c r="W87" s="161">
        <f t="shared" si="6"/>
        <v>1</v>
      </c>
      <c r="X87" s="166">
        <f t="shared" si="7"/>
        <v>1</v>
      </c>
      <c r="Y87" s="138"/>
      <c r="Z87" s="139">
        <f t="shared" si="8"/>
        <v>1</v>
      </c>
    </row>
    <row r="88" ht="15.75" customHeight="1">
      <c r="A88" s="129">
        <v>86.0</v>
      </c>
      <c r="B88" s="242">
        <v>428990.0</v>
      </c>
      <c r="C88" s="243" t="s">
        <v>926</v>
      </c>
      <c r="D88" s="243" t="s">
        <v>927</v>
      </c>
      <c r="E88" s="243" t="s">
        <v>675</v>
      </c>
      <c r="F88" s="242" t="s">
        <v>564</v>
      </c>
      <c r="G88" s="242" t="s">
        <v>530</v>
      </c>
      <c r="H88" s="242" t="s">
        <v>565</v>
      </c>
      <c r="I88" s="242">
        <v>1.41</v>
      </c>
      <c r="J88" s="242">
        <v>12.0</v>
      </c>
      <c r="K88" s="129">
        <v>2023.0</v>
      </c>
      <c r="L88" s="244">
        <v>44938.0</v>
      </c>
      <c r="M88" s="242" t="s">
        <v>676</v>
      </c>
      <c r="N88" s="242">
        <v>20.0</v>
      </c>
      <c r="O88" s="242">
        <v>1.0</v>
      </c>
      <c r="P88" s="245">
        <v>1.0</v>
      </c>
      <c r="Q88" s="245">
        <v>1.0</v>
      </c>
      <c r="R88" s="133"/>
      <c r="S88" s="246" t="s">
        <v>517</v>
      </c>
      <c r="T88" s="247" t="s">
        <v>913</v>
      </c>
      <c r="U88" s="161">
        <f t="shared" si="11"/>
        <v>1</v>
      </c>
      <c r="V88" s="161">
        <f t="shared" si="5"/>
        <v>1</v>
      </c>
      <c r="W88" s="161">
        <f t="shared" si="6"/>
        <v>1</v>
      </c>
      <c r="X88" s="166">
        <f t="shared" si="7"/>
        <v>1</v>
      </c>
      <c r="Y88" s="138"/>
      <c r="Z88" s="139">
        <f t="shared" si="8"/>
        <v>1</v>
      </c>
    </row>
    <row r="89" ht="15.75" customHeight="1">
      <c r="A89" s="129">
        <v>87.0</v>
      </c>
      <c r="B89" s="242">
        <v>427338.0</v>
      </c>
      <c r="C89" s="236" t="s">
        <v>928</v>
      </c>
      <c r="D89" s="243" t="s">
        <v>929</v>
      </c>
      <c r="E89" s="243" t="s">
        <v>675</v>
      </c>
      <c r="F89" s="242" t="s">
        <v>701</v>
      </c>
      <c r="G89" s="242" t="s">
        <v>555</v>
      </c>
      <c r="H89" s="242" t="s">
        <v>708</v>
      </c>
      <c r="I89" s="242">
        <v>0.86</v>
      </c>
      <c r="J89" s="242">
        <v>12.0</v>
      </c>
      <c r="K89" s="129">
        <v>2023.0</v>
      </c>
      <c r="L89" s="244">
        <v>44938.0</v>
      </c>
      <c r="M89" s="242" t="s">
        <v>676</v>
      </c>
      <c r="N89" s="242">
        <v>20.0</v>
      </c>
      <c r="O89" s="242">
        <v>1.0</v>
      </c>
      <c r="P89" s="245">
        <v>1.0</v>
      </c>
      <c r="Q89" s="245">
        <v>1.0</v>
      </c>
      <c r="R89" s="133"/>
      <c r="S89" s="246" t="s">
        <v>517</v>
      </c>
      <c r="T89" s="247" t="s">
        <v>913</v>
      </c>
      <c r="U89" s="161">
        <f t="shared" si="11"/>
        <v>1</v>
      </c>
      <c r="V89" s="161">
        <f t="shared" si="5"/>
        <v>1</v>
      </c>
      <c r="W89" s="161">
        <f t="shared" si="6"/>
        <v>1</v>
      </c>
      <c r="X89" s="166">
        <f t="shared" si="7"/>
        <v>1</v>
      </c>
      <c r="Y89" s="138"/>
      <c r="Z89" s="139">
        <f t="shared" si="8"/>
        <v>1</v>
      </c>
    </row>
    <row r="90" ht="15.75" customHeight="1">
      <c r="A90" s="129">
        <v>88.0</v>
      </c>
      <c r="B90" s="242">
        <v>457895.0</v>
      </c>
      <c r="C90" s="243" t="s">
        <v>930</v>
      </c>
      <c r="D90" s="243" t="s">
        <v>931</v>
      </c>
      <c r="E90" s="243" t="s">
        <v>675</v>
      </c>
      <c r="F90" s="242" t="s">
        <v>512</v>
      </c>
      <c r="G90" s="242" t="s">
        <v>573</v>
      </c>
      <c r="H90" s="242" t="s">
        <v>641</v>
      </c>
      <c r="I90" s="242">
        <v>0.55</v>
      </c>
      <c r="J90" s="242">
        <v>12.0</v>
      </c>
      <c r="K90" s="129">
        <v>2023.0</v>
      </c>
      <c r="L90" s="244">
        <v>44938.0</v>
      </c>
      <c r="M90" s="242" t="s">
        <v>676</v>
      </c>
      <c r="N90" s="242">
        <v>20.0</v>
      </c>
      <c r="O90" s="242">
        <v>1.0</v>
      </c>
      <c r="P90" s="245">
        <v>1.0</v>
      </c>
      <c r="Q90" s="245">
        <v>1.0</v>
      </c>
      <c r="R90" s="133"/>
      <c r="S90" s="246" t="s">
        <v>517</v>
      </c>
      <c r="T90" s="247" t="s">
        <v>913</v>
      </c>
      <c r="U90" s="161">
        <f t="shared" si="11"/>
        <v>1</v>
      </c>
      <c r="V90" s="161">
        <f t="shared" si="5"/>
        <v>1</v>
      </c>
      <c r="W90" s="161">
        <f t="shared" si="6"/>
        <v>1</v>
      </c>
      <c r="X90" s="166">
        <f t="shared" si="7"/>
        <v>1</v>
      </c>
      <c r="Y90" s="138"/>
      <c r="Z90" s="139">
        <f t="shared" si="8"/>
        <v>1</v>
      </c>
    </row>
    <row r="91" ht="15.75" customHeight="1">
      <c r="A91" s="129">
        <v>89.0</v>
      </c>
      <c r="B91" s="242">
        <v>282564.0</v>
      </c>
      <c r="C91" s="243" t="s">
        <v>932</v>
      </c>
      <c r="D91" s="243" t="s">
        <v>933</v>
      </c>
      <c r="E91" s="243" t="s">
        <v>675</v>
      </c>
      <c r="F91" s="242" t="s">
        <v>564</v>
      </c>
      <c r="G91" s="242" t="s">
        <v>530</v>
      </c>
      <c r="H91" s="242" t="s">
        <v>565</v>
      </c>
      <c r="I91" s="242">
        <v>1.41</v>
      </c>
      <c r="J91" s="242">
        <v>12.0</v>
      </c>
      <c r="K91" s="129">
        <v>2023.0</v>
      </c>
      <c r="L91" s="244">
        <v>44938.0</v>
      </c>
      <c r="M91" s="244">
        <v>45150.0</v>
      </c>
      <c r="N91" s="242">
        <v>6.0</v>
      </c>
      <c r="O91" s="242">
        <v>0.3</v>
      </c>
      <c r="P91" s="245">
        <v>0.3</v>
      </c>
      <c r="Q91" s="245">
        <v>0.3</v>
      </c>
      <c r="R91" s="133"/>
      <c r="S91" s="246" t="s">
        <v>517</v>
      </c>
      <c r="T91" s="247" t="s">
        <v>934</v>
      </c>
      <c r="U91" s="161">
        <f t="shared" si="11"/>
        <v>0.3</v>
      </c>
      <c r="V91" s="161">
        <f t="shared" si="5"/>
        <v>0.3</v>
      </c>
      <c r="W91" s="161">
        <f t="shared" si="6"/>
        <v>0.3</v>
      </c>
      <c r="X91" s="166">
        <f t="shared" si="7"/>
        <v>1</v>
      </c>
      <c r="Y91" s="138"/>
      <c r="Z91" s="139">
        <f t="shared" si="8"/>
        <v>1</v>
      </c>
    </row>
    <row r="92" ht="15.75" customHeight="1">
      <c r="A92" s="129">
        <v>90.0</v>
      </c>
      <c r="B92" s="242">
        <v>432394.0</v>
      </c>
      <c r="C92" s="243" t="s">
        <v>935</v>
      </c>
      <c r="D92" s="243" t="s">
        <v>936</v>
      </c>
      <c r="E92" s="243" t="s">
        <v>675</v>
      </c>
      <c r="F92" s="242" t="s">
        <v>512</v>
      </c>
      <c r="G92" s="242" t="s">
        <v>513</v>
      </c>
      <c r="H92" s="242" t="s">
        <v>514</v>
      </c>
      <c r="I92" s="242">
        <v>2.27</v>
      </c>
      <c r="J92" s="242">
        <v>12.0</v>
      </c>
      <c r="K92" s="129">
        <v>2023.0</v>
      </c>
      <c r="L92" s="244">
        <v>44938.0</v>
      </c>
      <c r="M92" s="242" t="s">
        <v>676</v>
      </c>
      <c r="N92" s="242">
        <v>20.0</v>
      </c>
      <c r="O92" s="242">
        <v>1.0</v>
      </c>
      <c r="P92" s="245">
        <v>1.0</v>
      </c>
      <c r="Q92" s="245">
        <v>1.3</v>
      </c>
      <c r="R92" s="133"/>
      <c r="S92" s="246" t="s">
        <v>517</v>
      </c>
      <c r="T92" s="247" t="s">
        <v>934</v>
      </c>
      <c r="U92" s="161">
        <f t="shared" si="11"/>
        <v>1</v>
      </c>
      <c r="V92" s="161">
        <f t="shared" si="5"/>
        <v>1</v>
      </c>
      <c r="W92" s="161">
        <f t="shared" si="6"/>
        <v>1</v>
      </c>
      <c r="X92" s="166">
        <f t="shared" si="7"/>
        <v>1</v>
      </c>
      <c r="Y92" s="138"/>
      <c r="Z92" s="139">
        <f t="shared" si="8"/>
        <v>1</v>
      </c>
    </row>
    <row r="93" ht="15.75" customHeight="1">
      <c r="A93" s="129">
        <v>91.0</v>
      </c>
      <c r="B93" s="242">
        <v>435010.0</v>
      </c>
      <c r="C93" s="243" t="s">
        <v>937</v>
      </c>
      <c r="D93" s="243" t="s">
        <v>938</v>
      </c>
      <c r="E93" s="243" t="s">
        <v>675</v>
      </c>
      <c r="F93" s="242" t="s">
        <v>512</v>
      </c>
      <c r="G93" s="242" t="s">
        <v>530</v>
      </c>
      <c r="H93" s="242" t="s">
        <v>531</v>
      </c>
      <c r="I93" s="242">
        <v>1.24</v>
      </c>
      <c r="J93" s="242">
        <v>12.0</v>
      </c>
      <c r="K93" s="129">
        <v>2023.0</v>
      </c>
      <c r="L93" s="244">
        <v>44938.0</v>
      </c>
      <c r="M93" s="242" t="s">
        <v>676</v>
      </c>
      <c r="N93" s="242">
        <v>20.0</v>
      </c>
      <c r="O93" s="242">
        <v>1.0</v>
      </c>
      <c r="P93" s="245">
        <v>1.0</v>
      </c>
      <c r="Q93" s="245">
        <v>1.0</v>
      </c>
      <c r="R93" s="133"/>
      <c r="S93" s="246" t="s">
        <v>517</v>
      </c>
      <c r="T93" s="247" t="s">
        <v>934</v>
      </c>
      <c r="U93" s="161">
        <f t="shared" si="11"/>
        <v>1</v>
      </c>
      <c r="V93" s="161">
        <f t="shared" si="5"/>
        <v>1</v>
      </c>
      <c r="W93" s="161">
        <f t="shared" si="6"/>
        <v>1</v>
      </c>
      <c r="X93" s="166">
        <f t="shared" si="7"/>
        <v>1</v>
      </c>
      <c r="Y93" s="138"/>
      <c r="Z93" s="139">
        <f t="shared" si="8"/>
        <v>1</v>
      </c>
    </row>
    <row r="94" ht="15.75" customHeight="1">
      <c r="A94" s="129">
        <v>92.0</v>
      </c>
      <c r="B94" s="242">
        <v>435421.0</v>
      </c>
      <c r="C94" s="243" t="s">
        <v>939</v>
      </c>
      <c r="D94" s="243" t="s">
        <v>940</v>
      </c>
      <c r="E94" s="243" t="s">
        <v>675</v>
      </c>
      <c r="F94" s="242" t="s">
        <v>512</v>
      </c>
      <c r="G94" s="242" t="s">
        <v>540</v>
      </c>
      <c r="H94" s="242" t="s">
        <v>541</v>
      </c>
      <c r="I94" s="242">
        <v>1.59</v>
      </c>
      <c r="J94" s="242">
        <v>12.0</v>
      </c>
      <c r="K94" s="129">
        <v>2023.0</v>
      </c>
      <c r="L94" s="244">
        <v>44938.0</v>
      </c>
      <c r="M94" s="242" t="s">
        <v>676</v>
      </c>
      <c r="N94" s="242">
        <v>20.0</v>
      </c>
      <c r="O94" s="242">
        <v>1.0</v>
      </c>
      <c r="P94" s="245">
        <v>1.0</v>
      </c>
      <c r="Q94" s="245">
        <v>1.0</v>
      </c>
      <c r="R94" s="133"/>
      <c r="S94" s="246" t="s">
        <v>517</v>
      </c>
      <c r="T94" s="247" t="s">
        <v>934</v>
      </c>
      <c r="U94" s="161">
        <f t="shared" si="11"/>
        <v>1</v>
      </c>
      <c r="V94" s="161">
        <f t="shared" si="5"/>
        <v>1</v>
      </c>
      <c r="W94" s="161">
        <f t="shared" si="6"/>
        <v>1</v>
      </c>
      <c r="X94" s="166">
        <f t="shared" si="7"/>
        <v>1</v>
      </c>
      <c r="Y94" s="138"/>
      <c r="Z94" s="139">
        <f t="shared" si="8"/>
        <v>1</v>
      </c>
    </row>
    <row r="95" ht="15.75" customHeight="1">
      <c r="A95" s="129">
        <v>93.0</v>
      </c>
      <c r="B95" s="242">
        <v>436083.0</v>
      </c>
      <c r="C95" s="243" t="s">
        <v>901</v>
      </c>
      <c r="D95" s="243" t="s">
        <v>902</v>
      </c>
      <c r="E95" s="243" t="s">
        <v>675</v>
      </c>
      <c r="F95" s="242" t="s">
        <v>512</v>
      </c>
      <c r="G95" s="242" t="s">
        <v>540</v>
      </c>
      <c r="H95" s="242" t="s">
        <v>541</v>
      </c>
      <c r="I95" s="242">
        <v>1.59</v>
      </c>
      <c r="J95" s="242">
        <v>12.0</v>
      </c>
      <c r="K95" s="129">
        <v>2023.0</v>
      </c>
      <c r="L95" s="244">
        <v>44938.0</v>
      </c>
      <c r="M95" s="242" t="s">
        <v>676</v>
      </c>
      <c r="N95" s="242">
        <v>20.0</v>
      </c>
      <c r="O95" s="242">
        <v>1.0</v>
      </c>
      <c r="P95" s="245">
        <v>1.0</v>
      </c>
      <c r="Q95" s="245">
        <v>1.0</v>
      </c>
      <c r="R95" s="133"/>
      <c r="S95" s="246" t="s">
        <v>517</v>
      </c>
      <c r="T95" s="247" t="s">
        <v>934</v>
      </c>
      <c r="U95" s="161">
        <f t="shared" si="11"/>
        <v>1</v>
      </c>
      <c r="V95" s="161">
        <f t="shared" si="5"/>
        <v>1</v>
      </c>
      <c r="W95" s="161">
        <f t="shared" si="6"/>
        <v>1</v>
      </c>
      <c r="X95" s="166">
        <f t="shared" si="7"/>
        <v>1</v>
      </c>
      <c r="Y95" s="138"/>
      <c r="Z95" s="139">
        <f t="shared" si="8"/>
        <v>1</v>
      </c>
    </row>
    <row r="96" ht="15.75" customHeight="1">
      <c r="A96" s="129">
        <v>94.0</v>
      </c>
      <c r="B96" s="242">
        <v>437385.0</v>
      </c>
      <c r="C96" s="243" t="s">
        <v>464</v>
      </c>
      <c r="D96" s="243" t="s">
        <v>941</v>
      </c>
      <c r="E96" s="243" t="s">
        <v>675</v>
      </c>
      <c r="F96" s="242" t="s">
        <v>512</v>
      </c>
      <c r="G96" s="242" t="s">
        <v>513</v>
      </c>
      <c r="H96" s="242" t="s">
        <v>514</v>
      </c>
      <c r="I96" s="242">
        <v>2.27</v>
      </c>
      <c r="J96" s="242">
        <v>12.0</v>
      </c>
      <c r="K96" s="129">
        <v>2023.0</v>
      </c>
      <c r="L96" s="244">
        <v>44938.0</v>
      </c>
      <c r="M96" s="242" t="s">
        <v>676</v>
      </c>
      <c r="N96" s="242">
        <v>20.0</v>
      </c>
      <c r="O96" s="242">
        <v>1.0</v>
      </c>
      <c r="P96" s="245">
        <v>1.0</v>
      </c>
      <c r="Q96" s="245">
        <v>1.0</v>
      </c>
      <c r="R96" s="133"/>
      <c r="S96" s="246" t="s">
        <v>517</v>
      </c>
      <c r="T96" s="247" t="s">
        <v>934</v>
      </c>
      <c r="U96" s="161">
        <f t="shared" si="11"/>
        <v>1</v>
      </c>
      <c r="V96" s="161">
        <f t="shared" si="5"/>
        <v>1</v>
      </c>
      <c r="W96" s="161">
        <f t="shared" si="6"/>
        <v>1</v>
      </c>
      <c r="X96" s="166">
        <f t="shared" si="7"/>
        <v>1</v>
      </c>
      <c r="Y96" s="138"/>
      <c r="Z96" s="139">
        <f t="shared" si="8"/>
        <v>1</v>
      </c>
    </row>
    <row r="97" ht="15.75" customHeight="1">
      <c r="A97" s="129">
        <v>95.0</v>
      </c>
      <c r="B97" s="242">
        <v>428987.0</v>
      </c>
      <c r="C97" s="243" t="s">
        <v>942</v>
      </c>
      <c r="D97" s="243" t="s">
        <v>943</v>
      </c>
      <c r="E97" s="243" t="s">
        <v>675</v>
      </c>
      <c r="F97" s="242" t="s">
        <v>701</v>
      </c>
      <c r="G97" s="242" t="s">
        <v>540</v>
      </c>
      <c r="H97" s="242" t="s">
        <v>703</v>
      </c>
      <c r="I97" s="242">
        <v>1.41</v>
      </c>
      <c r="J97" s="242">
        <v>12.0</v>
      </c>
      <c r="K97" s="129">
        <v>2023.0</v>
      </c>
      <c r="L97" s="244">
        <v>44938.0</v>
      </c>
      <c r="M97" s="242" t="s">
        <v>676</v>
      </c>
      <c r="N97" s="242">
        <v>20.0</v>
      </c>
      <c r="O97" s="242">
        <v>1.0</v>
      </c>
      <c r="P97" s="245">
        <v>1.0</v>
      </c>
      <c r="Q97" s="245">
        <v>1.0</v>
      </c>
      <c r="R97" s="133"/>
      <c r="S97" s="246" t="s">
        <v>517</v>
      </c>
      <c r="T97" s="247" t="s">
        <v>934</v>
      </c>
      <c r="U97" s="161">
        <f t="shared" si="11"/>
        <v>1</v>
      </c>
      <c r="V97" s="161">
        <f t="shared" si="5"/>
        <v>1</v>
      </c>
      <c r="W97" s="161">
        <f t="shared" si="6"/>
        <v>1</v>
      </c>
      <c r="X97" s="166">
        <f t="shared" si="7"/>
        <v>1</v>
      </c>
      <c r="Y97" s="138"/>
      <c r="Z97" s="139">
        <f t="shared" si="8"/>
        <v>1</v>
      </c>
    </row>
    <row r="98" ht="15.75" customHeight="1">
      <c r="A98" s="129">
        <v>96.0</v>
      </c>
      <c r="B98" s="242">
        <v>289072.0</v>
      </c>
      <c r="C98" s="243" t="s">
        <v>944</v>
      </c>
      <c r="D98" s="243" t="s">
        <v>945</v>
      </c>
      <c r="E98" s="243" t="s">
        <v>675</v>
      </c>
      <c r="F98" s="242" t="s">
        <v>701</v>
      </c>
      <c r="G98" s="242" t="s">
        <v>555</v>
      </c>
      <c r="H98" s="242" t="s">
        <v>708</v>
      </c>
      <c r="I98" s="242">
        <v>0.86</v>
      </c>
      <c r="J98" s="242">
        <v>12.0</v>
      </c>
      <c r="K98" s="129">
        <v>2023.0</v>
      </c>
      <c r="L98" s="244">
        <v>44938.0</v>
      </c>
      <c r="M98" s="242" t="s">
        <v>676</v>
      </c>
      <c r="N98" s="242">
        <v>20.0</v>
      </c>
      <c r="O98" s="242">
        <v>1.0</v>
      </c>
      <c r="P98" s="245">
        <v>1.0</v>
      </c>
      <c r="Q98" s="245">
        <v>1.0</v>
      </c>
      <c r="R98" s="133"/>
      <c r="S98" s="246" t="s">
        <v>517</v>
      </c>
      <c r="T98" s="247" t="s">
        <v>934</v>
      </c>
      <c r="U98" s="161">
        <f t="shared" si="11"/>
        <v>1</v>
      </c>
      <c r="V98" s="161">
        <f t="shared" si="5"/>
        <v>1</v>
      </c>
      <c r="W98" s="161">
        <f t="shared" si="6"/>
        <v>1</v>
      </c>
      <c r="X98" s="166">
        <f t="shared" si="7"/>
        <v>1</v>
      </c>
      <c r="Y98" s="138"/>
      <c r="Z98" s="139">
        <f t="shared" si="8"/>
        <v>1</v>
      </c>
    </row>
    <row r="99" ht="15.75" customHeight="1">
      <c r="A99" s="129">
        <v>97.0</v>
      </c>
      <c r="B99" s="242">
        <v>435594.0</v>
      </c>
      <c r="C99" s="243" t="s">
        <v>947</v>
      </c>
      <c r="D99" s="243" t="s">
        <v>948</v>
      </c>
      <c r="E99" s="243" t="s">
        <v>675</v>
      </c>
      <c r="F99" s="242" t="s">
        <v>564</v>
      </c>
      <c r="G99" s="242" t="s">
        <v>569</v>
      </c>
      <c r="H99" s="242" t="s">
        <v>949</v>
      </c>
      <c r="I99" s="242">
        <v>2.07</v>
      </c>
      <c r="J99" s="242">
        <v>12.0</v>
      </c>
      <c r="K99" s="129">
        <v>2023.0</v>
      </c>
      <c r="L99" s="244">
        <v>44938.0</v>
      </c>
      <c r="M99" s="242" t="s">
        <v>676</v>
      </c>
      <c r="N99" s="242">
        <v>20.0</v>
      </c>
      <c r="O99" s="242">
        <v>1.0</v>
      </c>
      <c r="P99" s="245">
        <v>1.0</v>
      </c>
      <c r="Q99" s="245">
        <v>1.0</v>
      </c>
      <c r="R99" s="133"/>
      <c r="S99" s="246" t="s">
        <v>517</v>
      </c>
      <c r="T99" s="247" t="s">
        <v>934</v>
      </c>
      <c r="U99" s="161">
        <f t="shared" si="11"/>
        <v>1</v>
      </c>
      <c r="V99" s="161">
        <f t="shared" si="5"/>
        <v>1</v>
      </c>
      <c r="W99" s="161">
        <f t="shared" si="6"/>
        <v>1</v>
      </c>
      <c r="X99" s="166">
        <f t="shared" si="7"/>
        <v>1</v>
      </c>
      <c r="Y99" s="138"/>
      <c r="Z99" s="139">
        <f t="shared" si="8"/>
        <v>1</v>
      </c>
    </row>
    <row r="100" ht="15.75" customHeight="1">
      <c r="A100" s="129">
        <v>98.0</v>
      </c>
      <c r="B100" s="242">
        <v>435597.0</v>
      </c>
      <c r="C100" s="243" t="s">
        <v>950</v>
      </c>
      <c r="D100" s="243" t="s">
        <v>951</v>
      </c>
      <c r="E100" s="243" t="s">
        <v>675</v>
      </c>
      <c r="F100" s="242" t="s">
        <v>512</v>
      </c>
      <c r="G100" s="242" t="s">
        <v>540</v>
      </c>
      <c r="H100" s="242" t="s">
        <v>541</v>
      </c>
      <c r="I100" s="242">
        <v>1.59</v>
      </c>
      <c r="J100" s="242">
        <v>12.0</v>
      </c>
      <c r="K100" s="129">
        <v>2023.0</v>
      </c>
      <c r="L100" s="244">
        <v>44938.0</v>
      </c>
      <c r="M100" s="242" t="s">
        <v>676</v>
      </c>
      <c r="N100" s="242">
        <v>20.0</v>
      </c>
      <c r="O100" s="242">
        <v>1.0</v>
      </c>
      <c r="P100" s="245">
        <v>1.0</v>
      </c>
      <c r="Q100" s="245">
        <v>1.0</v>
      </c>
      <c r="R100" s="133"/>
      <c r="S100" s="246" t="s">
        <v>517</v>
      </c>
      <c r="T100" s="247" t="s">
        <v>934</v>
      </c>
      <c r="U100" s="161">
        <f t="shared" si="11"/>
        <v>1</v>
      </c>
      <c r="V100" s="161">
        <f t="shared" si="5"/>
        <v>1</v>
      </c>
      <c r="W100" s="161">
        <f t="shared" si="6"/>
        <v>1</v>
      </c>
      <c r="X100" s="166">
        <f t="shared" si="7"/>
        <v>1</v>
      </c>
      <c r="Y100" s="138"/>
      <c r="Z100" s="139">
        <f t="shared" si="8"/>
        <v>1</v>
      </c>
    </row>
    <row r="101" ht="15.75" customHeight="1">
      <c r="A101" s="129">
        <v>99.0</v>
      </c>
      <c r="B101" s="242">
        <v>434408.0</v>
      </c>
      <c r="C101" s="243" t="s">
        <v>952</v>
      </c>
      <c r="D101" s="243" t="s">
        <v>953</v>
      </c>
      <c r="E101" s="243" t="s">
        <v>675</v>
      </c>
      <c r="F101" s="242" t="s">
        <v>512</v>
      </c>
      <c r="G101" s="242" t="s">
        <v>573</v>
      </c>
      <c r="H101" s="242" t="s">
        <v>641</v>
      </c>
      <c r="I101" s="242">
        <v>0.55</v>
      </c>
      <c r="J101" s="242">
        <v>12.0</v>
      </c>
      <c r="K101" s="129">
        <v>2023.0</v>
      </c>
      <c r="L101" s="244">
        <v>44938.0</v>
      </c>
      <c r="M101" s="242" t="s">
        <v>676</v>
      </c>
      <c r="N101" s="242">
        <v>20.0</v>
      </c>
      <c r="O101" s="242">
        <v>1.0</v>
      </c>
      <c r="P101" s="245">
        <v>0.55</v>
      </c>
      <c r="Q101" s="245">
        <v>0.55</v>
      </c>
      <c r="R101" s="133"/>
      <c r="S101" s="246" t="s">
        <v>525</v>
      </c>
      <c r="T101" s="247" t="s">
        <v>954</v>
      </c>
      <c r="U101" s="161">
        <f t="shared" si="11"/>
        <v>0.55</v>
      </c>
      <c r="V101" s="161">
        <f t="shared" si="5"/>
        <v>0.55</v>
      </c>
      <c r="W101" s="161">
        <f t="shared" si="6"/>
        <v>0.55</v>
      </c>
      <c r="X101" s="166">
        <f t="shared" si="7"/>
        <v>1</v>
      </c>
      <c r="Y101" s="138"/>
      <c r="Z101" s="139">
        <f t="shared" si="8"/>
        <v>1</v>
      </c>
    </row>
    <row r="102" ht="15.75" customHeight="1">
      <c r="A102" s="129">
        <v>100.0</v>
      </c>
      <c r="B102" s="242">
        <v>429192.0</v>
      </c>
      <c r="C102" s="243" t="s">
        <v>955</v>
      </c>
      <c r="D102" s="243" t="s">
        <v>956</v>
      </c>
      <c r="E102" s="243" t="s">
        <v>675</v>
      </c>
      <c r="F102" s="242" t="s">
        <v>512</v>
      </c>
      <c r="G102" s="242" t="s">
        <v>555</v>
      </c>
      <c r="H102" s="242" t="s">
        <v>580</v>
      </c>
      <c r="I102" s="242">
        <v>1.0</v>
      </c>
      <c r="J102" s="242">
        <v>12.0</v>
      </c>
      <c r="K102" s="129">
        <v>2023.0</v>
      </c>
      <c r="L102" s="244">
        <v>44938.0</v>
      </c>
      <c r="M102" s="242" t="s">
        <v>676</v>
      </c>
      <c r="N102" s="242">
        <v>20.0</v>
      </c>
      <c r="O102" s="242">
        <v>1.0</v>
      </c>
      <c r="P102" s="245">
        <v>1.0</v>
      </c>
      <c r="Q102" s="245">
        <v>1.0</v>
      </c>
      <c r="R102" s="133"/>
      <c r="S102" s="246" t="s">
        <v>525</v>
      </c>
      <c r="T102" s="247" t="s">
        <v>954</v>
      </c>
      <c r="U102" s="161">
        <f t="shared" si="11"/>
        <v>1</v>
      </c>
      <c r="V102" s="161">
        <f t="shared" si="5"/>
        <v>1</v>
      </c>
      <c r="W102" s="161">
        <f t="shared" si="6"/>
        <v>1</v>
      </c>
      <c r="X102" s="166">
        <f t="shared" si="7"/>
        <v>1</v>
      </c>
      <c r="Y102" s="138"/>
      <c r="Z102" s="139">
        <f t="shared" si="8"/>
        <v>1</v>
      </c>
    </row>
    <row r="103" ht="15.75" customHeight="1">
      <c r="A103" s="129">
        <v>101.0</v>
      </c>
      <c r="B103" s="242">
        <v>446207.0</v>
      </c>
      <c r="C103" s="243" t="s">
        <v>957</v>
      </c>
      <c r="D103" s="243" t="s">
        <v>958</v>
      </c>
      <c r="E103" s="243" t="s">
        <v>675</v>
      </c>
      <c r="F103" s="242" t="s">
        <v>512</v>
      </c>
      <c r="G103" s="242" t="s">
        <v>573</v>
      </c>
      <c r="H103" s="242" t="s">
        <v>641</v>
      </c>
      <c r="I103" s="242">
        <v>0.55</v>
      </c>
      <c r="J103" s="242">
        <v>12.0</v>
      </c>
      <c r="K103" s="129">
        <v>2023.0</v>
      </c>
      <c r="L103" s="244">
        <v>44938.0</v>
      </c>
      <c r="M103" s="242" t="s">
        <v>676</v>
      </c>
      <c r="N103" s="242">
        <v>20.0</v>
      </c>
      <c r="O103" s="242">
        <v>1.0</v>
      </c>
      <c r="P103" s="245">
        <v>0.55</v>
      </c>
      <c r="Q103" s="245">
        <v>0.55</v>
      </c>
      <c r="R103" s="133"/>
      <c r="S103" s="246" t="s">
        <v>525</v>
      </c>
      <c r="T103" s="247" t="s">
        <v>954</v>
      </c>
      <c r="U103" s="161">
        <f t="shared" si="11"/>
        <v>0.55</v>
      </c>
      <c r="V103" s="161">
        <f t="shared" si="5"/>
        <v>0.55</v>
      </c>
      <c r="W103" s="161">
        <f t="shared" si="6"/>
        <v>0.55</v>
      </c>
      <c r="X103" s="166">
        <f t="shared" si="7"/>
        <v>1</v>
      </c>
      <c r="Y103" s="138"/>
      <c r="Z103" s="139">
        <f t="shared" si="8"/>
        <v>1</v>
      </c>
    </row>
    <row r="104" ht="15.75" customHeight="1">
      <c r="A104" s="129">
        <v>102.0</v>
      </c>
      <c r="B104" s="242">
        <v>439477.0</v>
      </c>
      <c r="C104" s="243" t="s">
        <v>959</v>
      </c>
      <c r="D104" s="243" t="s">
        <v>960</v>
      </c>
      <c r="E104" s="243" t="s">
        <v>675</v>
      </c>
      <c r="F104" s="242" t="s">
        <v>512</v>
      </c>
      <c r="G104" s="242" t="s">
        <v>530</v>
      </c>
      <c r="H104" s="242" t="s">
        <v>531</v>
      </c>
      <c r="I104" s="242">
        <v>1.24</v>
      </c>
      <c r="J104" s="242">
        <v>12.0</v>
      </c>
      <c r="K104" s="129">
        <v>2023.0</v>
      </c>
      <c r="L104" s="244">
        <v>44938.0</v>
      </c>
      <c r="M104" s="242" t="s">
        <v>676</v>
      </c>
      <c r="N104" s="242">
        <v>20.0</v>
      </c>
      <c r="O104" s="242">
        <v>1.0</v>
      </c>
      <c r="P104" s="245">
        <v>1.24</v>
      </c>
      <c r="Q104" s="245">
        <v>1.24</v>
      </c>
      <c r="R104" s="133"/>
      <c r="S104" s="246" t="s">
        <v>525</v>
      </c>
      <c r="T104" s="247" t="s">
        <v>954</v>
      </c>
      <c r="U104" s="161">
        <f t="shared" si="11"/>
        <v>1.24</v>
      </c>
      <c r="V104" s="161">
        <f t="shared" si="5"/>
        <v>1.24</v>
      </c>
      <c r="W104" s="161">
        <f t="shared" si="6"/>
        <v>1.24</v>
      </c>
      <c r="X104" s="166">
        <f t="shared" si="7"/>
        <v>1</v>
      </c>
      <c r="Y104" s="138"/>
      <c r="Z104" s="139">
        <f t="shared" si="8"/>
        <v>1</v>
      </c>
    </row>
    <row r="105" ht="15.75" customHeight="1">
      <c r="A105" s="129">
        <v>103.0</v>
      </c>
      <c r="B105" s="242">
        <v>454351.0</v>
      </c>
      <c r="C105" s="243" t="s">
        <v>799</v>
      </c>
      <c r="D105" s="243" t="s">
        <v>800</v>
      </c>
      <c r="E105" s="243" t="s">
        <v>675</v>
      </c>
      <c r="F105" s="242" t="s">
        <v>701</v>
      </c>
      <c r="G105" s="242" t="s">
        <v>573</v>
      </c>
      <c r="H105" s="242" t="s">
        <v>765</v>
      </c>
      <c r="I105" s="242">
        <v>0.51</v>
      </c>
      <c r="J105" s="242">
        <v>12.0</v>
      </c>
      <c r="K105" s="129">
        <v>2023.0</v>
      </c>
      <c r="L105" s="244">
        <v>45272.0</v>
      </c>
      <c r="M105" s="242" t="s">
        <v>676</v>
      </c>
      <c r="N105" s="242">
        <v>13.0</v>
      </c>
      <c r="O105" s="242">
        <v>0.65</v>
      </c>
      <c r="P105" s="245">
        <v>0.332</v>
      </c>
      <c r="Q105" s="245">
        <v>0.33</v>
      </c>
      <c r="R105" s="133"/>
      <c r="S105" s="246" t="s">
        <v>525</v>
      </c>
      <c r="T105" s="247" t="s">
        <v>954</v>
      </c>
      <c r="U105" s="161">
        <f t="shared" si="11"/>
        <v>0.33</v>
      </c>
      <c r="V105" s="161">
        <f t="shared" si="5"/>
        <v>0.511</v>
      </c>
      <c r="W105" s="161">
        <f t="shared" si="6"/>
        <v>0.51</v>
      </c>
      <c r="X105" s="166">
        <f t="shared" si="7"/>
        <v>1</v>
      </c>
      <c r="Y105" s="138"/>
      <c r="Z105" s="139">
        <f t="shared" si="8"/>
        <v>2</v>
      </c>
    </row>
    <row r="106" ht="15.75" customHeight="1">
      <c r="A106" s="129">
        <v>104.0</v>
      </c>
      <c r="B106" s="242">
        <v>290983.0</v>
      </c>
      <c r="C106" s="243" t="s">
        <v>961</v>
      </c>
      <c r="D106" s="243" t="s">
        <v>962</v>
      </c>
      <c r="E106" s="243" t="s">
        <v>675</v>
      </c>
      <c r="F106" s="242" t="s">
        <v>701</v>
      </c>
      <c r="G106" s="242" t="s">
        <v>540</v>
      </c>
      <c r="H106" s="242" t="s">
        <v>703</v>
      </c>
      <c r="I106" s="242">
        <v>1.41</v>
      </c>
      <c r="J106" s="242">
        <v>12.0</v>
      </c>
      <c r="K106" s="129">
        <v>2023.0</v>
      </c>
      <c r="L106" s="244">
        <v>44938.0</v>
      </c>
      <c r="M106" s="242" t="s">
        <v>676</v>
      </c>
      <c r="N106" s="242">
        <v>20.0</v>
      </c>
      <c r="O106" s="242">
        <v>1.0</v>
      </c>
      <c r="P106" s="245">
        <v>1.41</v>
      </c>
      <c r="Q106" s="245">
        <v>1.41</v>
      </c>
      <c r="R106" s="133"/>
      <c r="S106" s="246" t="s">
        <v>525</v>
      </c>
      <c r="T106" s="247" t="s">
        <v>954</v>
      </c>
      <c r="U106" s="161">
        <f t="shared" si="11"/>
        <v>1.41</v>
      </c>
      <c r="V106" s="161">
        <f t="shared" si="5"/>
        <v>1.41</v>
      </c>
      <c r="W106" s="161">
        <f t="shared" si="6"/>
        <v>1.41</v>
      </c>
      <c r="X106" s="166">
        <f t="shared" si="7"/>
        <v>1</v>
      </c>
      <c r="Y106" s="138"/>
      <c r="Z106" s="139">
        <f t="shared" si="8"/>
        <v>1</v>
      </c>
    </row>
    <row r="107" ht="15.75" customHeight="1">
      <c r="A107" s="129">
        <v>105.0</v>
      </c>
      <c r="B107" s="242">
        <v>452869.0</v>
      </c>
      <c r="C107" s="236" t="s">
        <v>963</v>
      </c>
      <c r="D107" s="243" t="s">
        <v>964</v>
      </c>
      <c r="E107" s="243" t="s">
        <v>675</v>
      </c>
      <c r="F107" s="242" t="s">
        <v>564</v>
      </c>
      <c r="G107" s="242" t="s">
        <v>555</v>
      </c>
      <c r="H107" s="242" t="s">
        <v>925</v>
      </c>
      <c r="I107" s="242">
        <v>1.03</v>
      </c>
      <c r="J107" s="242">
        <v>12.0</v>
      </c>
      <c r="K107" s="129">
        <v>2023.0</v>
      </c>
      <c r="L107" s="244">
        <v>44938.0</v>
      </c>
      <c r="M107" s="242" t="s">
        <v>676</v>
      </c>
      <c r="N107" s="242">
        <v>20.0</v>
      </c>
      <c r="O107" s="242">
        <v>1.0</v>
      </c>
      <c r="P107" s="245">
        <v>1.03</v>
      </c>
      <c r="Q107" s="245">
        <v>0.6</v>
      </c>
      <c r="R107" s="133"/>
      <c r="S107" s="246" t="s">
        <v>525</v>
      </c>
      <c r="T107" s="247" t="s">
        <v>954</v>
      </c>
      <c r="U107" s="161">
        <f t="shared" si="11"/>
        <v>0.6</v>
      </c>
      <c r="V107" s="161">
        <f t="shared" si="5"/>
        <v>2.06</v>
      </c>
      <c r="W107" s="161">
        <f t="shared" si="6"/>
        <v>1.2</v>
      </c>
      <c r="X107" s="166">
        <f t="shared" si="7"/>
        <v>0.58</v>
      </c>
      <c r="Y107" s="138"/>
      <c r="Z107" s="139">
        <f t="shared" si="8"/>
        <v>2</v>
      </c>
    </row>
    <row r="108" ht="15.75" customHeight="1">
      <c r="A108" s="129">
        <v>106.0</v>
      </c>
      <c r="B108" s="242">
        <v>451249.0</v>
      </c>
      <c r="C108" s="243" t="s">
        <v>829</v>
      </c>
      <c r="D108" s="243" t="s">
        <v>831</v>
      </c>
      <c r="E108" s="243" t="s">
        <v>675</v>
      </c>
      <c r="F108" s="242" t="s">
        <v>701</v>
      </c>
      <c r="G108" s="242" t="s">
        <v>555</v>
      </c>
      <c r="H108" s="242" t="s">
        <v>708</v>
      </c>
      <c r="I108" s="242">
        <v>0.86</v>
      </c>
      <c r="J108" s="242">
        <v>12.0</v>
      </c>
      <c r="K108" s="129">
        <v>2023.0</v>
      </c>
      <c r="L108" s="244">
        <v>44938.0</v>
      </c>
      <c r="M108" s="242" t="s">
        <v>676</v>
      </c>
      <c r="N108" s="242">
        <v>20.0</v>
      </c>
      <c r="O108" s="242">
        <v>1.0</v>
      </c>
      <c r="P108" s="245">
        <v>0.86</v>
      </c>
      <c r="Q108" s="245">
        <v>0.65</v>
      </c>
      <c r="R108" s="133"/>
      <c r="S108" s="246" t="s">
        <v>525</v>
      </c>
      <c r="T108" s="247" t="s">
        <v>954</v>
      </c>
      <c r="U108" s="161">
        <f t="shared" si="11"/>
        <v>0.65</v>
      </c>
      <c r="V108" s="161">
        <f t="shared" si="5"/>
        <v>1.462</v>
      </c>
      <c r="W108" s="161">
        <f t="shared" si="6"/>
        <v>0.87</v>
      </c>
      <c r="X108" s="166">
        <f t="shared" si="7"/>
        <v>0.6</v>
      </c>
      <c r="Y108" s="138"/>
      <c r="Z108" s="139">
        <f t="shared" si="8"/>
        <v>2</v>
      </c>
    </row>
    <row r="109" ht="15.75" customHeight="1">
      <c r="A109" s="129">
        <v>107.0</v>
      </c>
      <c r="B109" s="242">
        <v>430413.0</v>
      </c>
      <c r="C109" s="243" t="s">
        <v>965</v>
      </c>
      <c r="D109" s="243" t="s">
        <v>966</v>
      </c>
      <c r="E109" s="243" t="s">
        <v>675</v>
      </c>
      <c r="F109" s="242" t="s">
        <v>512</v>
      </c>
      <c r="G109" s="242" t="s">
        <v>555</v>
      </c>
      <c r="H109" s="242" t="s">
        <v>580</v>
      </c>
      <c r="I109" s="242">
        <v>1.0</v>
      </c>
      <c r="J109" s="242">
        <v>12.0</v>
      </c>
      <c r="K109" s="129">
        <v>2023.0</v>
      </c>
      <c r="L109" s="244">
        <v>44938.0</v>
      </c>
      <c r="M109" s="242" t="s">
        <v>676</v>
      </c>
      <c r="N109" s="242">
        <v>20.0</v>
      </c>
      <c r="O109" s="242">
        <v>1.0</v>
      </c>
      <c r="P109" s="245">
        <v>1.0</v>
      </c>
      <c r="Q109" s="245">
        <v>1.0</v>
      </c>
      <c r="R109" s="133"/>
      <c r="S109" s="246" t="s">
        <v>525</v>
      </c>
      <c r="T109" s="247" t="s">
        <v>954</v>
      </c>
      <c r="U109" s="161">
        <f t="shared" si="11"/>
        <v>1</v>
      </c>
      <c r="V109" s="161">
        <f t="shared" si="5"/>
        <v>1</v>
      </c>
      <c r="W109" s="161">
        <f t="shared" si="6"/>
        <v>1</v>
      </c>
      <c r="X109" s="166">
        <f t="shared" si="7"/>
        <v>1</v>
      </c>
      <c r="Y109" s="138"/>
      <c r="Z109" s="139">
        <f t="shared" si="8"/>
        <v>1</v>
      </c>
    </row>
    <row r="110" ht="15.75" customHeight="1">
      <c r="A110" s="129">
        <v>108.0</v>
      </c>
      <c r="B110" s="242">
        <v>441357.0</v>
      </c>
      <c r="C110" s="243" t="s">
        <v>967</v>
      </c>
      <c r="D110" s="243" t="s">
        <v>968</v>
      </c>
      <c r="E110" s="243" t="s">
        <v>675</v>
      </c>
      <c r="F110" s="242" t="s">
        <v>512</v>
      </c>
      <c r="G110" s="242" t="s">
        <v>530</v>
      </c>
      <c r="H110" s="242" t="s">
        <v>531</v>
      </c>
      <c r="I110" s="242">
        <v>1.24</v>
      </c>
      <c r="J110" s="242">
        <v>12.0</v>
      </c>
      <c r="K110" s="129">
        <v>2023.0</v>
      </c>
      <c r="L110" s="244">
        <v>44938.0</v>
      </c>
      <c r="M110" s="242" t="s">
        <v>676</v>
      </c>
      <c r="N110" s="242">
        <v>20.0</v>
      </c>
      <c r="O110" s="242">
        <v>1.0</v>
      </c>
      <c r="P110" s="245">
        <v>1.24</v>
      </c>
      <c r="Q110" s="245">
        <v>0.81</v>
      </c>
      <c r="R110" s="133"/>
      <c r="S110" s="246" t="s">
        <v>525</v>
      </c>
      <c r="T110" s="247" t="s">
        <v>969</v>
      </c>
      <c r="U110" s="161">
        <f t="shared" si="11"/>
        <v>0.81</v>
      </c>
      <c r="V110" s="161">
        <f t="shared" si="5"/>
        <v>1.24</v>
      </c>
      <c r="W110" s="161">
        <f t="shared" si="6"/>
        <v>0.81</v>
      </c>
      <c r="X110" s="166">
        <f t="shared" si="7"/>
        <v>0.65</v>
      </c>
      <c r="Y110" s="138"/>
      <c r="Z110" s="139">
        <f t="shared" si="8"/>
        <v>1</v>
      </c>
    </row>
    <row r="111" ht="15.75" customHeight="1">
      <c r="A111" s="129">
        <v>109.0</v>
      </c>
      <c r="B111" s="242">
        <v>458333.0</v>
      </c>
      <c r="C111" s="243" t="s">
        <v>970</v>
      </c>
      <c r="D111" s="243" t="s">
        <v>971</v>
      </c>
      <c r="E111" s="243" t="s">
        <v>675</v>
      </c>
      <c r="F111" s="242" t="s">
        <v>512</v>
      </c>
      <c r="G111" s="242" t="s">
        <v>555</v>
      </c>
      <c r="H111" s="242" t="s">
        <v>580</v>
      </c>
      <c r="I111" s="242">
        <v>1.0</v>
      </c>
      <c r="J111" s="242">
        <v>12.0</v>
      </c>
      <c r="K111" s="129">
        <v>2023.0</v>
      </c>
      <c r="L111" s="244">
        <v>44938.0</v>
      </c>
      <c r="M111" s="242" t="s">
        <v>676</v>
      </c>
      <c r="N111" s="242">
        <v>20.0</v>
      </c>
      <c r="O111" s="242">
        <v>1.0</v>
      </c>
      <c r="P111" s="245">
        <v>1.0</v>
      </c>
      <c r="Q111" s="245">
        <v>1.0</v>
      </c>
      <c r="R111" s="133"/>
      <c r="S111" s="246" t="s">
        <v>525</v>
      </c>
      <c r="T111" s="247" t="s">
        <v>969</v>
      </c>
      <c r="U111" s="161">
        <f t="shared" si="11"/>
        <v>1</v>
      </c>
      <c r="V111" s="161">
        <f t="shared" si="5"/>
        <v>1</v>
      </c>
      <c r="W111" s="161">
        <f t="shared" si="6"/>
        <v>1</v>
      </c>
      <c r="X111" s="166">
        <f t="shared" si="7"/>
        <v>1</v>
      </c>
      <c r="Y111" s="138"/>
      <c r="Z111" s="139">
        <f t="shared" si="8"/>
        <v>1</v>
      </c>
    </row>
    <row r="112" ht="15.75" customHeight="1">
      <c r="A112" s="129">
        <v>110.0</v>
      </c>
      <c r="B112" s="242">
        <v>458345.0</v>
      </c>
      <c r="C112" s="243" t="s">
        <v>972</v>
      </c>
      <c r="D112" s="243" t="s">
        <v>973</v>
      </c>
      <c r="E112" s="243" t="s">
        <v>675</v>
      </c>
      <c r="F112" s="242" t="s">
        <v>512</v>
      </c>
      <c r="G112" s="242" t="s">
        <v>573</v>
      </c>
      <c r="H112" s="242" t="s">
        <v>641</v>
      </c>
      <c r="I112" s="242">
        <v>0.55</v>
      </c>
      <c r="J112" s="242">
        <v>12.0</v>
      </c>
      <c r="K112" s="129">
        <v>2023.0</v>
      </c>
      <c r="L112" s="244">
        <v>44938.0</v>
      </c>
      <c r="M112" s="242" t="s">
        <v>676</v>
      </c>
      <c r="N112" s="242">
        <v>20.0</v>
      </c>
      <c r="O112" s="242">
        <v>1.0</v>
      </c>
      <c r="P112" s="245">
        <v>0.55</v>
      </c>
      <c r="Q112" s="245">
        <v>0.55</v>
      </c>
      <c r="R112" s="133"/>
      <c r="S112" s="246" t="s">
        <v>525</v>
      </c>
      <c r="T112" s="247" t="s">
        <v>969</v>
      </c>
      <c r="U112" s="161">
        <f t="shared" si="11"/>
        <v>0.55</v>
      </c>
      <c r="V112" s="161">
        <f t="shared" si="5"/>
        <v>0.55</v>
      </c>
      <c r="W112" s="161">
        <f t="shared" si="6"/>
        <v>0.55</v>
      </c>
      <c r="X112" s="166">
        <f t="shared" si="7"/>
        <v>1</v>
      </c>
      <c r="Y112" s="138"/>
      <c r="Z112" s="139">
        <f t="shared" si="8"/>
        <v>1</v>
      </c>
    </row>
    <row r="113" ht="15.75" customHeight="1">
      <c r="A113" s="129">
        <v>111.0</v>
      </c>
      <c r="B113" s="242">
        <v>458335.0</v>
      </c>
      <c r="C113" s="243" t="s">
        <v>974</v>
      </c>
      <c r="D113" s="243" t="s">
        <v>975</v>
      </c>
      <c r="E113" s="243" t="s">
        <v>675</v>
      </c>
      <c r="F113" s="242" t="s">
        <v>512</v>
      </c>
      <c r="G113" s="242" t="s">
        <v>555</v>
      </c>
      <c r="H113" s="242" t="s">
        <v>580</v>
      </c>
      <c r="I113" s="242">
        <v>1.0</v>
      </c>
      <c r="J113" s="242">
        <v>12.0</v>
      </c>
      <c r="K113" s="129">
        <v>2023.0</v>
      </c>
      <c r="L113" s="244">
        <v>44938.0</v>
      </c>
      <c r="M113" s="242" t="s">
        <v>676</v>
      </c>
      <c r="N113" s="242">
        <v>20.0</v>
      </c>
      <c r="O113" s="242">
        <v>1.0</v>
      </c>
      <c r="P113" s="245">
        <v>1.0</v>
      </c>
      <c r="Q113" s="245">
        <v>1.0</v>
      </c>
      <c r="R113" s="133"/>
      <c r="S113" s="246" t="s">
        <v>525</v>
      </c>
      <c r="T113" s="247" t="s">
        <v>969</v>
      </c>
      <c r="U113" s="161">
        <f t="shared" si="11"/>
        <v>1</v>
      </c>
      <c r="V113" s="161">
        <f t="shared" si="5"/>
        <v>1</v>
      </c>
      <c r="W113" s="161">
        <f t="shared" si="6"/>
        <v>1</v>
      </c>
      <c r="X113" s="166">
        <f t="shared" si="7"/>
        <v>1</v>
      </c>
      <c r="Y113" s="138"/>
      <c r="Z113" s="139">
        <f t="shared" si="8"/>
        <v>1</v>
      </c>
    </row>
    <row r="114" ht="15.75" customHeight="1">
      <c r="A114" s="129">
        <v>112.0</v>
      </c>
      <c r="B114" s="242">
        <v>458337.0</v>
      </c>
      <c r="C114" s="243" t="s">
        <v>976</v>
      </c>
      <c r="D114" s="243" t="s">
        <v>977</v>
      </c>
      <c r="E114" s="243" t="s">
        <v>675</v>
      </c>
      <c r="F114" s="242" t="s">
        <v>512</v>
      </c>
      <c r="G114" s="242" t="s">
        <v>573</v>
      </c>
      <c r="H114" s="242" t="s">
        <v>641</v>
      </c>
      <c r="I114" s="242">
        <v>0.55</v>
      </c>
      <c r="J114" s="242">
        <v>12.0</v>
      </c>
      <c r="K114" s="129">
        <v>2023.0</v>
      </c>
      <c r="L114" s="244">
        <v>44938.0</v>
      </c>
      <c r="M114" s="242" t="s">
        <v>676</v>
      </c>
      <c r="N114" s="242">
        <v>20.0</v>
      </c>
      <c r="O114" s="242">
        <v>1.0</v>
      </c>
      <c r="P114" s="245">
        <v>0.55</v>
      </c>
      <c r="Q114" s="245">
        <v>0.55</v>
      </c>
      <c r="R114" s="133"/>
      <c r="S114" s="246" t="s">
        <v>525</v>
      </c>
      <c r="T114" s="247" t="s">
        <v>969</v>
      </c>
      <c r="U114" s="161">
        <f t="shared" si="11"/>
        <v>0.55</v>
      </c>
      <c r="V114" s="161">
        <f t="shared" si="5"/>
        <v>0.55</v>
      </c>
      <c r="W114" s="161">
        <f t="shared" si="6"/>
        <v>0.55</v>
      </c>
      <c r="X114" s="166">
        <f t="shared" si="7"/>
        <v>1</v>
      </c>
      <c r="Y114" s="138"/>
      <c r="Z114" s="139">
        <f t="shared" si="8"/>
        <v>1</v>
      </c>
    </row>
    <row r="115" ht="15.75" customHeight="1">
      <c r="A115" s="129">
        <v>113.0</v>
      </c>
      <c r="B115" s="242">
        <v>436611.0</v>
      </c>
      <c r="C115" s="243" t="s">
        <v>978</v>
      </c>
      <c r="D115" s="243" t="s">
        <v>979</v>
      </c>
      <c r="E115" s="243" t="s">
        <v>675</v>
      </c>
      <c r="F115" s="242" t="s">
        <v>701</v>
      </c>
      <c r="G115" s="242" t="s">
        <v>569</v>
      </c>
      <c r="H115" s="242" t="s">
        <v>980</v>
      </c>
      <c r="I115" s="242">
        <v>1.88</v>
      </c>
      <c r="J115" s="242">
        <v>12.0</v>
      </c>
      <c r="K115" s="129">
        <v>2023.0</v>
      </c>
      <c r="L115" s="244">
        <v>44938.0</v>
      </c>
      <c r="M115" s="242" t="s">
        <v>676</v>
      </c>
      <c r="N115" s="242">
        <v>20.0</v>
      </c>
      <c r="O115" s="242">
        <v>1.0</v>
      </c>
      <c r="P115" s="245">
        <v>1.88</v>
      </c>
      <c r="Q115" s="245">
        <v>1.69</v>
      </c>
      <c r="R115" s="133"/>
      <c r="S115" s="246" t="s">
        <v>525</v>
      </c>
      <c r="T115" s="247" t="s">
        <v>969</v>
      </c>
      <c r="U115" s="161">
        <f t="shared" si="11"/>
        <v>1.69</v>
      </c>
      <c r="V115" s="161">
        <f t="shared" si="5"/>
        <v>1.88</v>
      </c>
      <c r="W115" s="161">
        <f t="shared" si="6"/>
        <v>1.69</v>
      </c>
      <c r="X115" s="166">
        <f t="shared" si="7"/>
        <v>0.9</v>
      </c>
      <c r="Y115" s="138"/>
      <c r="Z115" s="139">
        <f t="shared" si="8"/>
        <v>1</v>
      </c>
    </row>
    <row r="116" ht="15.75" customHeight="1">
      <c r="A116" s="129">
        <v>114.0</v>
      </c>
      <c r="B116" s="242">
        <v>437387.0</v>
      </c>
      <c r="C116" s="243" t="s">
        <v>571</v>
      </c>
      <c r="D116" s="243" t="s">
        <v>981</v>
      </c>
      <c r="E116" s="243" t="s">
        <v>675</v>
      </c>
      <c r="F116" s="242" t="s">
        <v>701</v>
      </c>
      <c r="G116" s="242" t="s">
        <v>530</v>
      </c>
      <c r="H116" s="242" t="s">
        <v>982</v>
      </c>
      <c r="I116" s="242">
        <v>1.19</v>
      </c>
      <c r="J116" s="242">
        <v>12.0</v>
      </c>
      <c r="K116" s="129">
        <v>2023.0</v>
      </c>
      <c r="L116" s="244">
        <v>44938.0</v>
      </c>
      <c r="M116" s="242" t="s">
        <v>676</v>
      </c>
      <c r="N116" s="242">
        <v>20.0</v>
      </c>
      <c r="O116" s="242">
        <v>1.0</v>
      </c>
      <c r="P116" s="245">
        <v>1.19</v>
      </c>
      <c r="Q116" s="245">
        <v>1.19</v>
      </c>
      <c r="R116" s="133"/>
      <c r="S116" s="246" t="s">
        <v>525</v>
      </c>
      <c r="T116" s="247" t="s">
        <v>969</v>
      </c>
      <c r="U116" s="161">
        <f t="shared" si="11"/>
        <v>1.19</v>
      </c>
      <c r="V116" s="161">
        <f t="shared" si="5"/>
        <v>1.19</v>
      </c>
      <c r="W116" s="161">
        <f t="shared" si="6"/>
        <v>1.19</v>
      </c>
      <c r="X116" s="166">
        <f t="shared" si="7"/>
        <v>1</v>
      </c>
      <c r="Y116" s="138"/>
      <c r="Z116" s="139">
        <f t="shared" si="8"/>
        <v>1</v>
      </c>
    </row>
    <row r="117" ht="15.75" customHeight="1">
      <c r="A117" s="129">
        <v>115.0</v>
      </c>
      <c r="B117" s="242">
        <v>452869.0</v>
      </c>
      <c r="C117" s="243" t="s">
        <v>963</v>
      </c>
      <c r="D117" s="243" t="s">
        <v>964</v>
      </c>
      <c r="E117" s="243" t="s">
        <v>675</v>
      </c>
      <c r="F117" s="242" t="s">
        <v>564</v>
      </c>
      <c r="G117" s="242" t="s">
        <v>555</v>
      </c>
      <c r="H117" s="242" t="s">
        <v>925</v>
      </c>
      <c r="I117" s="242">
        <v>1.03</v>
      </c>
      <c r="J117" s="242">
        <v>12.0</v>
      </c>
      <c r="K117" s="129">
        <v>2023.0</v>
      </c>
      <c r="L117" s="244">
        <v>44938.0</v>
      </c>
      <c r="M117" s="242" t="s">
        <v>676</v>
      </c>
      <c r="N117" s="242">
        <v>20.0</v>
      </c>
      <c r="O117" s="242">
        <v>1.0</v>
      </c>
      <c r="P117" s="245">
        <v>1.03</v>
      </c>
      <c r="Q117" s="245">
        <v>0.6</v>
      </c>
      <c r="R117" s="133"/>
      <c r="S117" s="246" t="s">
        <v>525</v>
      </c>
      <c r="T117" s="247" t="s">
        <v>969</v>
      </c>
      <c r="U117" s="161">
        <f t="shared" si="11"/>
        <v>0.6</v>
      </c>
      <c r="V117" s="161">
        <f t="shared" si="5"/>
        <v>2.06</v>
      </c>
      <c r="W117" s="161">
        <f t="shared" si="6"/>
        <v>1.2</v>
      </c>
      <c r="X117" s="166">
        <f t="shared" si="7"/>
        <v>0.58</v>
      </c>
      <c r="Y117" s="138"/>
      <c r="Z117" s="139">
        <f t="shared" si="8"/>
        <v>2</v>
      </c>
    </row>
    <row r="118" ht="15.75" customHeight="1">
      <c r="A118" s="129">
        <v>116.0</v>
      </c>
      <c r="B118" s="242">
        <v>437390.0</v>
      </c>
      <c r="C118" s="243" t="s">
        <v>983</v>
      </c>
      <c r="D118" s="243" t="s">
        <v>984</v>
      </c>
      <c r="E118" s="243" t="s">
        <v>675</v>
      </c>
      <c r="F118" s="242" t="s">
        <v>512</v>
      </c>
      <c r="G118" s="242" t="s">
        <v>569</v>
      </c>
      <c r="H118" s="242" t="s">
        <v>570</v>
      </c>
      <c r="I118" s="242">
        <v>2.03</v>
      </c>
      <c r="J118" s="242">
        <v>12.0</v>
      </c>
      <c r="K118" s="129">
        <v>2023.0</v>
      </c>
      <c r="L118" s="244">
        <v>44938.0</v>
      </c>
      <c r="M118" s="242" t="s">
        <v>676</v>
      </c>
      <c r="N118" s="242">
        <v>20.0</v>
      </c>
      <c r="O118" s="242">
        <v>1.0</v>
      </c>
      <c r="P118" s="245">
        <v>2.03</v>
      </c>
      <c r="Q118" s="245">
        <v>2.03</v>
      </c>
      <c r="R118" s="133"/>
      <c r="S118" s="246" t="s">
        <v>525</v>
      </c>
      <c r="T118" s="247" t="s">
        <v>969</v>
      </c>
      <c r="U118" s="161">
        <f t="shared" si="11"/>
        <v>2.03</v>
      </c>
      <c r="V118" s="161">
        <f t="shared" si="5"/>
        <v>2.03</v>
      </c>
      <c r="W118" s="161">
        <f t="shared" si="6"/>
        <v>2.03</v>
      </c>
      <c r="X118" s="166">
        <f t="shared" si="7"/>
        <v>1</v>
      </c>
      <c r="Y118" s="138"/>
      <c r="Z118" s="139">
        <f t="shared" si="8"/>
        <v>1</v>
      </c>
    </row>
    <row r="119" ht="15.75" customHeight="1">
      <c r="A119" s="129">
        <v>117.0</v>
      </c>
      <c r="B119" s="129" t="s">
        <v>985</v>
      </c>
      <c r="C119" s="130" t="s">
        <v>986</v>
      </c>
      <c r="D119" s="168" t="s">
        <v>987</v>
      </c>
      <c r="E119" s="169" t="s">
        <v>552</v>
      </c>
      <c r="F119" s="153" t="s">
        <v>512</v>
      </c>
      <c r="G119" s="153" t="s">
        <v>530</v>
      </c>
      <c r="H119" s="153" t="s">
        <v>531</v>
      </c>
      <c r="I119" s="154" t="s">
        <v>515</v>
      </c>
      <c r="J119" s="129">
        <v>12.0</v>
      </c>
      <c r="K119" s="129">
        <v>2023.0</v>
      </c>
      <c r="L119" s="155">
        <v>45292.0</v>
      </c>
      <c r="M119" s="238">
        <v>45322.0</v>
      </c>
      <c r="N119" s="129">
        <f>NETWORKDAYS(L119,M119)</f>
        <v>23</v>
      </c>
      <c r="O119" s="153">
        <f>N119/21</f>
        <v>1.095238095</v>
      </c>
      <c r="P119" s="132" t="str">
        <f t="shared" ref="P119:P189" si="13">ROUND(IF(S119="ODC",1*O119,I119*O119),3)</f>
        <v>#VALUE!</v>
      </c>
      <c r="Q119" s="132">
        <v>1.358</v>
      </c>
      <c r="R119" s="133"/>
      <c r="S119" s="246" t="s">
        <v>525</v>
      </c>
      <c r="T119" s="135" t="s">
        <v>989</v>
      </c>
      <c r="U119" s="161">
        <f t="shared" si="11"/>
        <v>1.358</v>
      </c>
      <c r="V119" s="161" t="str">
        <f t="shared" si="5"/>
        <v>#VALUE!</v>
      </c>
      <c r="W119" s="161">
        <f t="shared" si="6"/>
        <v>1.358</v>
      </c>
      <c r="X119" s="166" t="str">
        <f t="shared" si="7"/>
        <v>#VALUE!</v>
      </c>
      <c r="Y119" s="138"/>
      <c r="Z119" s="139">
        <f t="shared" si="8"/>
        <v>1</v>
      </c>
    </row>
    <row r="120" ht="15.75" customHeight="1">
      <c r="A120" s="129">
        <v>118.0</v>
      </c>
      <c r="B120" s="129" t="s">
        <v>832</v>
      </c>
      <c r="C120" s="130" t="s">
        <v>833</v>
      </c>
      <c r="D120" s="168" t="s">
        <v>834</v>
      </c>
      <c r="E120" s="169" t="s">
        <v>552</v>
      </c>
      <c r="F120" s="153" t="s">
        <v>546</v>
      </c>
      <c r="G120" s="153" t="s">
        <v>540</v>
      </c>
      <c r="H120" s="153" t="s">
        <v>547</v>
      </c>
      <c r="I120" s="154" t="s">
        <v>515</v>
      </c>
      <c r="J120" s="129">
        <v>12.0</v>
      </c>
      <c r="K120" s="129">
        <v>2023.0</v>
      </c>
      <c r="L120" s="155">
        <v>45292.0</v>
      </c>
      <c r="M120" s="238">
        <v>45322.0</v>
      </c>
      <c r="N120" s="129">
        <f t="shared" ref="N120:N122" si="14">NETWORKDAYS(L120,M120,L120)</f>
        <v>22</v>
      </c>
      <c r="O120" s="153">
        <f t="shared" ref="O120:O122" si="15">N120/22</f>
        <v>1</v>
      </c>
      <c r="P120" s="132" t="str">
        <f t="shared" si="13"/>
        <v>#VALUE!</v>
      </c>
      <c r="Q120" s="132">
        <v>1.55</v>
      </c>
      <c r="R120" s="133"/>
      <c r="S120" s="246" t="s">
        <v>525</v>
      </c>
      <c r="T120" s="135" t="s">
        <v>837</v>
      </c>
      <c r="U120" s="161">
        <f t="shared" si="11"/>
        <v>1.55</v>
      </c>
      <c r="V120" s="161" t="str">
        <f t="shared" si="5"/>
        <v>#VALUE!</v>
      </c>
      <c r="W120" s="161">
        <f t="shared" si="6"/>
        <v>1.55</v>
      </c>
      <c r="X120" s="166" t="str">
        <f t="shared" si="7"/>
        <v>#VALUE!</v>
      </c>
      <c r="Y120" s="138"/>
      <c r="Z120" s="139">
        <f t="shared" si="8"/>
        <v>1</v>
      </c>
    </row>
    <row r="121" ht="15.75" customHeight="1">
      <c r="A121" s="129">
        <v>119.0</v>
      </c>
      <c r="B121" s="129" t="s">
        <v>838</v>
      </c>
      <c r="C121" s="130" t="s">
        <v>839</v>
      </c>
      <c r="D121" s="168" t="s">
        <v>840</v>
      </c>
      <c r="E121" s="169" t="s">
        <v>552</v>
      </c>
      <c r="F121" s="153" t="s">
        <v>512</v>
      </c>
      <c r="G121" s="153" t="s">
        <v>540</v>
      </c>
      <c r="H121" s="153" t="s">
        <v>541</v>
      </c>
      <c r="I121" s="154" t="s">
        <v>515</v>
      </c>
      <c r="J121" s="129">
        <v>12.0</v>
      </c>
      <c r="K121" s="129">
        <v>2023.0</v>
      </c>
      <c r="L121" s="155">
        <v>45292.0</v>
      </c>
      <c r="M121" s="238">
        <v>45322.0</v>
      </c>
      <c r="N121" s="129">
        <f t="shared" si="14"/>
        <v>22</v>
      </c>
      <c r="O121" s="153">
        <f t="shared" si="15"/>
        <v>1</v>
      </c>
      <c r="P121" s="132">
        <f t="shared" si="13"/>
        <v>1</v>
      </c>
      <c r="Q121" s="132">
        <v>1.2</v>
      </c>
      <c r="R121" s="133"/>
      <c r="S121" s="134" t="s">
        <v>517</v>
      </c>
      <c r="T121" s="135" t="s">
        <v>837</v>
      </c>
      <c r="U121" s="161">
        <f t="shared" si="11"/>
        <v>1</v>
      </c>
      <c r="V121" s="161">
        <f t="shared" si="5"/>
        <v>1</v>
      </c>
      <c r="W121" s="161">
        <f t="shared" si="6"/>
        <v>1</v>
      </c>
      <c r="X121" s="166">
        <f t="shared" si="7"/>
        <v>1</v>
      </c>
      <c r="Y121" s="138"/>
      <c r="Z121" s="139">
        <f t="shared" si="8"/>
        <v>1</v>
      </c>
    </row>
    <row r="122" ht="15.75" customHeight="1">
      <c r="A122" s="129">
        <v>120.0</v>
      </c>
      <c r="B122" s="129" t="s">
        <v>843</v>
      </c>
      <c r="C122" s="130" t="s">
        <v>844</v>
      </c>
      <c r="D122" s="168" t="s">
        <v>845</v>
      </c>
      <c r="E122" s="169" t="s">
        <v>552</v>
      </c>
      <c r="F122" s="153" t="s">
        <v>546</v>
      </c>
      <c r="G122" s="153" t="s">
        <v>555</v>
      </c>
      <c r="H122" s="153" t="s">
        <v>556</v>
      </c>
      <c r="I122" s="154" t="s">
        <v>515</v>
      </c>
      <c r="J122" s="129">
        <v>12.0</v>
      </c>
      <c r="K122" s="129">
        <v>2023.0</v>
      </c>
      <c r="L122" s="155">
        <v>45292.0</v>
      </c>
      <c r="M122" s="238">
        <v>45322.0</v>
      </c>
      <c r="N122" s="129">
        <f t="shared" si="14"/>
        <v>22</v>
      </c>
      <c r="O122" s="153">
        <f t="shared" si="15"/>
        <v>1</v>
      </c>
      <c r="P122" s="132">
        <f t="shared" si="13"/>
        <v>1</v>
      </c>
      <c r="Q122" s="132">
        <v>1.0</v>
      </c>
      <c r="R122" s="133"/>
      <c r="S122" s="134" t="s">
        <v>517</v>
      </c>
      <c r="T122" s="135" t="s">
        <v>837</v>
      </c>
      <c r="U122" s="161">
        <f t="shared" si="11"/>
        <v>1</v>
      </c>
      <c r="V122" s="161">
        <f t="shared" si="5"/>
        <v>1</v>
      </c>
      <c r="W122" s="161">
        <f t="shared" si="6"/>
        <v>1</v>
      </c>
      <c r="X122" s="166">
        <f t="shared" si="7"/>
        <v>1</v>
      </c>
      <c r="Y122" s="138"/>
      <c r="Z122" s="139">
        <f t="shared" si="8"/>
        <v>1</v>
      </c>
    </row>
    <row r="123" ht="15.75" customHeight="1">
      <c r="A123" s="129">
        <v>121.0</v>
      </c>
      <c r="B123" s="129" t="s">
        <v>990</v>
      </c>
      <c r="C123" s="130" t="s">
        <v>992</v>
      </c>
      <c r="D123" s="168" t="s">
        <v>993</v>
      </c>
      <c r="E123" s="169" t="s">
        <v>552</v>
      </c>
      <c r="F123" s="153" t="s">
        <v>564</v>
      </c>
      <c r="G123" s="153" t="s">
        <v>540</v>
      </c>
      <c r="H123" s="153" t="s">
        <v>612</v>
      </c>
      <c r="I123" s="154" t="s">
        <v>515</v>
      </c>
      <c r="J123" s="129">
        <v>12.0</v>
      </c>
      <c r="K123" s="129">
        <v>2023.0</v>
      </c>
      <c r="L123" s="155">
        <v>45292.0</v>
      </c>
      <c r="M123" s="238">
        <v>45322.0</v>
      </c>
      <c r="N123" s="129">
        <f t="shared" ref="N123:N127" si="16">NETWORKDAYS(L123,M123)</f>
        <v>23</v>
      </c>
      <c r="O123" s="153">
        <f t="shared" ref="O123:O127" si="17">N123/21</f>
        <v>1.095238095</v>
      </c>
      <c r="P123" s="132" t="str">
        <f t="shared" si="13"/>
        <v>#VALUE!</v>
      </c>
      <c r="Q123" s="132">
        <v>1.741</v>
      </c>
      <c r="R123" s="133"/>
      <c r="S123" s="246" t="s">
        <v>525</v>
      </c>
      <c r="T123" s="135" t="s">
        <v>989</v>
      </c>
      <c r="U123" s="161">
        <f t="shared" si="11"/>
        <v>1.741</v>
      </c>
      <c r="V123" s="161" t="str">
        <f t="shared" si="5"/>
        <v>#VALUE!</v>
      </c>
      <c r="W123" s="161">
        <f t="shared" si="6"/>
        <v>1.741</v>
      </c>
      <c r="X123" s="166" t="str">
        <f t="shared" si="7"/>
        <v>#VALUE!</v>
      </c>
      <c r="Y123" s="138"/>
      <c r="Z123" s="139">
        <f t="shared" si="8"/>
        <v>1</v>
      </c>
    </row>
    <row r="124" ht="15.75" customHeight="1">
      <c r="A124" s="129">
        <v>122.0</v>
      </c>
      <c r="B124" s="129" t="s">
        <v>994</v>
      </c>
      <c r="C124" s="130" t="s">
        <v>995</v>
      </c>
      <c r="D124" s="168" t="s">
        <v>996</v>
      </c>
      <c r="E124" s="169" t="s">
        <v>552</v>
      </c>
      <c r="F124" s="153" t="s">
        <v>512</v>
      </c>
      <c r="G124" s="153" t="s">
        <v>540</v>
      </c>
      <c r="H124" s="153" t="s">
        <v>541</v>
      </c>
      <c r="I124" s="154" t="s">
        <v>515</v>
      </c>
      <c r="J124" s="129">
        <v>12.0</v>
      </c>
      <c r="K124" s="129">
        <v>2023.0</v>
      </c>
      <c r="L124" s="155">
        <v>45292.0</v>
      </c>
      <c r="M124" s="238">
        <v>45322.0</v>
      </c>
      <c r="N124" s="129">
        <f t="shared" si="16"/>
        <v>23</v>
      </c>
      <c r="O124" s="153">
        <f t="shared" si="17"/>
        <v>1.095238095</v>
      </c>
      <c r="P124" s="132" t="str">
        <f t="shared" si="13"/>
        <v>#VALUE!</v>
      </c>
      <c r="Q124" s="132">
        <v>1.741</v>
      </c>
      <c r="R124" s="133"/>
      <c r="S124" s="246" t="s">
        <v>525</v>
      </c>
      <c r="T124" s="135" t="s">
        <v>989</v>
      </c>
      <c r="U124" s="161">
        <f t="shared" si="11"/>
        <v>1.741</v>
      </c>
      <c r="V124" s="161" t="str">
        <f t="shared" si="5"/>
        <v>#VALUE!</v>
      </c>
      <c r="W124" s="161">
        <f t="shared" si="6"/>
        <v>1.741</v>
      </c>
      <c r="X124" s="166" t="str">
        <f t="shared" si="7"/>
        <v>#VALUE!</v>
      </c>
      <c r="Y124" s="138"/>
      <c r="Z124" s="139">
        <f t="shared" si="8"/>
        <v>1</v>
      </c>
    </row>
    <row r="125" ht="15.75" customHeight="1">
      <c r="A125" s="129">
        <v>123.0</v>
      </c>
      <c r="B125" s="129" t="s">
        <v>997</v>
      </c>
      <c r="C125" s="130" t="s">
        <v>998</v>
      </c>
      <c r="D125" s="168" t="s">
        <v>999</v>
      </c>
      <c r="E125" s="169" t="s">
        <v>552</v>
      </c>
      <c r="F125" s="153" t="s">
        <v>546</v>
      </c>
      <c r="G125" s="153" t="s">
        <v>540</v>
      </c>
      <c r="H125" s="153" t="s">
        <v>547</v>
      </c>
      <c r="I125" s="154" t="s">
        <v>515</v>
      </c>
      <c r="J125" s="129">
        <v>12.0</v>
      </c>
      <c r="K125" s="129">
        <v>2023.0</v>
      </c>
      <c r="L125" s="155">
        <v>45292.0</v>
      </c>
      <c r="M125" s="238">
        <v>45322.0</v>
      </c>
      <c r="N125" s="129">
        <f t="shared" si="16"/>
        <v>23</v>
      </c>
      <c r="O125" s="153">
        <f t="shared" si="17"/>
        <v>1.095238095</v>
      </c>
      <c r="P125" s="132" t="str">
        <f t="shared" si="13"/>
        <v>#VALUE!</v>
      </c>
      <c r="Q125" s="132">
        <v>1.544</v>
      </c>
      <c r="R125" s="133"/>
      <c r="S125" s="246" t="s">
        <v>525</v>
      </c>
      <c r="T125" s="135" t="s">
        <v>989</v>
      </c>
      <c r="U125" s="161">
        <f t="shared" si="11"/>
        <v>1.544</v>
      </c>
      <c r="V125" s="161" t="str">
        <f t="shared" si="5"/>
        <v>#VALUE!</v>
      </c>
      <c r="W125" s="161">
        <f t="shared" si="6"/>
        <v>1.544</v>
      </c>
      <c r="X125" s="166" t="str">
        <f t="shared" si="7"/>
        <v>#VALUE!</v>
      </c>
      <c r="Y125" s="138"/>
      <c r="Z125" s="139">
        <f t="shared" si="8"/>
        <v>1</v>
      </c>
    </row>
    <row r="126" ht="15.75" customHeight="1">
      <c r="A126" s="129">
        <v>124.0</v>
      </c>
      <c r="B126" s="129" t="s">
        <v>1000</v>
      </c>
      <c r="C126" s="130" t="s">
        <v>1001</v>
      </c>
      <c r="D126" s="168" t="s">
        <v>1002</v>
      </c>
      <c r="E126" s="169" t="s">
        <v>552</v>
      </c>
      <c r="F126" s="153" t="s">
        <v>512</v>
      </c>
      <c r="G126" s="153" t="s">
        <v>540</v>
      </c>
      <c r="H126" s="153" t="s">
        <v>541</v>
      </c>
      <c r="I126" s="154" t="s">
        <v>515</v>
      </c>
      <c r="J126" s="129">
        <v>12.0</v>
      </c>
      <c r="K126" s="129">
        <v>2023.0</v>
      </c>
      <c r="L126" s="155">
        <v>45292.0</v>
      </c>
      <c r="M126" s="238">
        <v>45322.0</v>
      </c>
      <c r="N126" s="129">
        <f t="shared" si="16"/>
        <v>23</v>
      </c>
      <c r="O126" s="153">
        <f t="shared" si="17"/>
        <v>1.095238095</v>
      </c>
      <c r="P126" s="132" t="str">
        <f t="shared" si="13"/>
        <v>#VALUE!</v>
      </c>
      <c r="Q126" s="132">
        <v>1.741</v>
      </c>
      <c r="R126" s="133"/>
      <c r="S126" s="246" t="s">
        <v>525</v>
      </c>
      <c r="T126" s="135" t="s">
        <v>989</v>
      </c>
      <c r="U126" s="161">
        <f t="shared" si="11"/>
        <v>1.741</v>
      </c>
      <c r="V126" s="161" t="str">
        <f t="shared" si="5"/>
        <v>#VALUE!</v>
      </c>
      <c r="W126" s="161">
        <f t="shared" si="6"/>
        <v>1.741</v>
      </c>
      <c r="X126" s="166" t="str">
        <f t="shared" si="7"/>
        <v>#VALUE!</v>
      </c>
      <c r="Y126" s="138"/>
      <c r="Z126" s="139">
        <f t="shared" si="8"/>
        <v>1</v>
      </c>
    </row>
    <row r="127" ht="15.75" customHeight="1">
      <c r="A127" s="129">
        <v>125.0</v>
      </c>
      <c r="B127" s="129" t="s">
        <v>1003</v>
      </c>
      <c r="C127" s="130" t="s">
        <v>1004</v>
      </c>
      <c r="D127" s="168" t="s">
        <v>1005</v>
      </c>
      <c r="E127" s="169" t="s">
        <v>552</v>
      </c>
      <c r="F127" s="153" t="s">
        <v>512</v>
      </c>
      <c r="G127" s="153" t="s">
        <v>530</v>
      </c>
      <c r="H127" s="153" t="s">
        <v>531</v>
      </c>
      <c r="I127" s="154" t="s">
        <v>515</v>
      </c>
      <c r="J127" s="129">
        <v>12.0</v>
      </c>
      <c r="K127" s="129">
        <v>2023.0</v>
      </c>
      <c r="L127" s="155">
        <v>45292.0</v>
      </c>
      <c r="M127" s="238">
        <v>45322.0</v>
      </c>
      <c r="N127" s="129">
        <f t="shared" si="16"/>
        <v>23</v>
      </c>
      <c r="O127" s="153">
        <f t="shared" si="17"/>
        <v>1.095238095</v>
      </c>
      <c r="P127" s="132" t="str">
        <f t="shared" si="13"/>
        <v>#VALUE!</v>
      </c>
      <c r="Q127" s="132">
        <v>1.358</v>
      </c>
      <c r="R127" s="133"/>
      <c r="S127" s="246" t="s">
        <v>525</v>
      </c>
      <c r="T127" s="135" t="s">
        <v>989</v>
      </c>
      <c r="U127" s="161">
        <f t="shared" si="11"/>
        <v>1.358</v>
      </c>
      <c r="V127" s="161" t="str">
        <f t="shared" si="5"/>
        <v>#VALUE!</v>
      </c>
      <c r="W127" s="161">
        <f t="shared" si="6"/>
        <v>1.358</v>
      </c>
      <c r="X127" s="166" t="str">
        <f t="shared" si="7"/>
        <v>#VALUE!</v>
      </c>
      <c r="Y127" s="138"/>
      <c r="Z127" s="139">
        <f t="shared" si="8"/>
        <v>1</v>
      </c>
    </row>
    <row r="128" ht="15.75" customHeight="1">
      <c r="A128" s="129">
        <v>126.0</v>
      </c>
      <c r="B128" s="129" t="s">
        <v>851</v>
      </c>
      <c r="C128" s="130" t="s">
        <v>852</v>
      </c>
      <c r="D128" s="168" t="s">
        <v>853</v>
      </c>
      <c r="E128" s="169" t="s">
        <v>552</v>
      </c>
      <c r="F128" s="153" t="s">
        <v>512</v>
      </c>
      <c r="G128" s="153" t="s">
        <v>530</v>
      </c>
      <c r="H128" s="153" t="s">
        <v>531</v>
      </c>
      <c r="I128" s="154" t="s">
        <v>515</v>
      </c>
      <c r="J128" s="129">
        <v>12.0</v>
      </c>
      <c r="K128" s="129">
        <v>2023.0</v>
      </c>
      <c r="L128" s="155">
        <v>45292.0</v>
      </c>
      <c r="M128" s="238">
        <v>45322.0</v>
      </c>
      <c r="N128" s="129">
        <f t="shared" ref="N128:N131" si="18">NETWORKDAYS(L128,M128,L128)</f>
        <v>22</v>
      </c>
      <c r="O128" s="153">
        <f t="shared" ref="O128:O129" si="19">N128/22</f>
        <v>1</v>
      </c>
      <c r="P128" s="132" t="str">
        <f t="shared" si="13"/>
        <v>#VALUE!</v>
      </c>
      <c r="Q128" s="132">
        <v>1.15</v>
      </c>
      <c r="R128" s="133"/>
      <c r="S128" s="246" t="s">
        <v>525</v>
      </c>
      <c r="T128" s="135" t="s">
        <v>837</v>
      </c>
      <c r="U128" s="161">
        <f t="shared" si="11"/>
        <v>1.15</v>
      </c>
      <c r="V128" s="161" t="str">
        <f t="shared" si="5"/>
        <v>#VALUE!</v>
      </c>
      <c r="W128" s="161">
        <f t="shared" si="6"/>
        <v>1.15</v>
      </c>
      <c r="X128" s="166" t="str">
        <f t="shared" si="7"/>
        <v>#VALUE!</v>
      </c>
      <c r="Y128" s="138"/>
      <c r="Z128" s="139">
        <f t="shared" si="8"/>
        <v>1</v>
      </c>
    </row>
    <row r="129" ht="15.75" customHeight="1">
      <c r="A129" s="129">
        <v>127.0</v>
      </c>
      <c r="B129" s="129" t="s">
        <v>855</v>
      </c>
      <c r="C129" s="130" t="s">
        <v>856</v>
      </c>
      <c r="D129" s="168" t="s">
        <v>857</v>
      </c>
      <c r="E129" s="169" t="s">
        <v>552</v>
      </c>
      <c r="F129" s="153" t="s">
        <v>523</v>
      </c>
      <c r="G129" s="153" t="s">
        <v>540</v>
      </c>
      <c r="H129" s="153" t="s">
        <v>858</v>
      </c>
      <c r="I129" s="154" t="s">
        <v>515</v>
      </c>
      <c r="J129" s="129">
        <v>12.0</v>
      </c>
      <c r="K129" s="129">
        <v>2023.0</v>
      </c>
      <c r="L129" s="155">
        <v>45292.0</v>
      </c>
      <c r="M129" s="238">
        <v>45322.0</v>
      </c>
      <c r="N129" s="129">
        <f t="shared" si="18"/>
        <v>22</v>
      </c>
      <c r="O129" s="153">
        <f t="shared" si="19"/>
        <v>1</v>
      </c>
      <c r="P129" s="132" t="str">
        <f t="shared" si="13"/>
        <v>#VALUE!</v>
      </c>
      <c r="Q129" s="132">
        <v>1.59</v>
      </c>
      <c r="R129" s="133"/>
      <c r="S129" s="246" t="s">
        <v>525</v>
      </c>
      <c r="T129" s="135" t="s">
        <v>837</v>
      </c>
      <c r="U129" s="161">
        <f t="shared" si="11"/>
        <v>1.59</v>
      </c>
      <c r="V129" s="161" t="str">
        <f t="shared" si="5"/>
        <v>#VALUE!</v>
      </c>
      <c r="W129" s="161">
        <f t="shared" si="6"/>
        <v>1.59</v>
      </c>
      <c r="X129" s="166" t="str">
        <f t="shared" si="7"/>
        <v>#VALUE!</v>
      </c>
      <c r="Y129" s="138"/>
      <c r="Z129" s="139">
        <f t="shared" si="8"/>
        <v>1</v>
      </c>
    </row>
    <row r="130" ht="15.75" customHeight="1">
      <c r="A130" s="129">
        <v>128.0</v>
      </c>
      <c r="B130" s="129" t="s">
        <v>861</v>
      </c>
      <c r="C130" s="130" t="s">
        <v>801</v>
      </c>
      <c r="D130" s="168" t="s">
        <v>802</v>
      </c>
      <c r="E130" s="169" t="s">
        <v>552</v>
      </c>
      <c r="F130" s="153" t="s">
        <v>523</v>
      </c>
      <c r="G130" s="153" t="s">
        <v>569</v>
      </c>
      <c r="H130" s="153" t="s">
        <v>862</v>
      </c>
      <c r="I130" s="154" t="s">
        <v>515</v>
      </c>
      <c r="J130" s="129">
        <v>12.0</v>
      </c>
      <c r="K130" s="129">
        <v>2023.0</v>
      </c>
      <c r="L130" s="155">
        <v>45292.0</v>
      </c>
      <c r="M130" s="238">
        <v>45322.0</v>
      </c>
      <c r="N130" s="129">
        <f t="shared" si="18"/>
        <v>22</v>
      </c>
      <c r="O130" s="153">
        <f>14/22</f>
        <v>0.6363636364</v>
      </c>
      <c r="P130" s="132" t="str">
        <f t="shared" si="13"/>
        <v>#VALUE!</v>
      </c>
      <c r="Q130" s="132">
        <v>1.292</v>
      </c>
      <c r="R130" s="133"/>
      <c r="S130" s="246" t="s">
        <v>525</v>
      </c>
      <c r="T130" s="135" t="s">
        <v>837</v>
      </c>
      <c r="U130" s="161">
        <f t="shared" si="11"/>
        <v>1.292</v>
      </c>
      <c r="V130" s="161" t="str">
        <f t="shared" si="5"/>
        <v>#VALUE!</v>
      </c>
      <c r="W130" s="161">
        <f t="shared" si="6"/>
        <v>1.938</v>
      </c>
      <c r="X130" s="166" t="str">
        <f t="shared" si="7"/>
        <v>#VALUE!</v>
      </c>
      <c r="Y130" s="138"/>
      <c r="Z130" s="139">
        <f t="shared" si="8"/>
        <v>2</v>
      </c>
    </row>
    <row r="131" ht="15.75" customHeight="1">
      <c r="A131" s="129">
        <v>128.0</v>
      </c>
      <c r="B131" s="129" t="s">
        <v>861</v>
      </c>
      <c r="C131" s="130" t="s">
        <v>801</v>
      </c>
      <c r="D131" s="168" t="s">
        <v>802</v>
      </c>
      <c r="E131" s="169" t="s">
        <v>552</v>
      </c>
      <c r="F131" s="153" t="s">
        <v>523</v>
      </c>
      <c r="G131" s="153" t="s">
        <v>569</v>
      </c>
      <c r="H131" s="153" t="s">
        <v>862</v>
      </c>
      <c r="I131" s="154" t="s">
        <v>515</v>
      </c>
      <c r="J131" s="129">
        <v>12.0</v>
      </c>
      <c r="K131" s="129">
        <v>2023.0</v>
      </c>
      <c r="L131" s="155">
        <v>45302.0</v>
      </c>
      <c r="M131" s="238">
        <v>45322.0</v>
      </c>
      <c r="N131" s="129">
        <f t="shared" si="18"/>
        <v>14</v>
      </c>
      <c r="O131" s="153">
        <f>14*0.5/22</f>
        <v>0.3181818182</v>
      </c>
      <c r="P131" s="132" t="str">
        <f t="shared" si="13"/>
        <v>#VALUE!</v>
      </c>
      <c r="Q131" s="132">
        <v>0.646</v>
      </c>
      <c r="R131" s="133"/>
      <c r="S131" s="246" t="s">
        <v>525</v>
      </c>
      <c r="T131" s="240" t="s">
        <v>669</v>
      </c>
      <c r="U131" s="161">
        <f t="shared" si="11"/>
        <v>0.646</v>
      </c>
      <c r="V131" s="161" t="str">
        <f t="shared" si="5"/>
        <v>#VALUE!</v>
      </c>
      <c r="W131" s="161">
        <f t="shared" si="6"/>
        <v>1.938</v>
      </c>
      <c r="X131" s="166" t="str">
        <f t="shared" si="7"/>
        <v>#VALUE!</v>
      </c>
      <c r="Y131" s="138"/>
      <c r="Z131" s="139">
        <f t="shared" si="8"/>
        <v>2</v>
      </c>
    </row>
    <row r="132" ht="15.75" customHeight="1">
      <c r="A132" s="129">
        <v>129.0</v>
      </c>
      <c r="B132" s="129" t="s">
        <v>1012</v>
      </c>
      <c r="C132" s="130" t="s">
        <v>1013</v>
      </c>
      <c r="D132" s="168" t="s">
        <v>1014</v>
      </c>
      <c r="E132" s="169" t="s">
        <v>552</v>
      </c>
      <c r="F132" s="153" t="s">
        <v>546</v>
      </c>
      <c r="G132" s="153" t="s">
        <v>530</v>
      </c>
      <c r="H132" s="153" t="s">
        <v>616</v>
      </c>
      <c r="I132" s="154" t="s">
        <v>515</v>
      </c>
      <c r="J132" s="129">
        <v>12.0</v>
      </c>
      <c r="K132" s="129">
        <v>2023.0</v>
      </c>
      <c r="L132" s="155">
        <v>45292.0</v>
      </c>
      <c r="M132" s="238">
        <v>45322.0</v>
      </c>
      <c r="N132" s="129">
        <f t="shared" ref="N132:N134" si="20">NETWORKDAYS(L132,M132)</f>
        <v>23</v>
      </c>
      <c r="O132" s="153">
        <f t="shared" ref="O132:O134" si="21">N132/21</f>
        <v>1.095238095</v>
      </c>
      <c r="P132" s="132" t="str">
        <f t="shared" si="13"/>
        <v>#VALUE!</v>
      </c>
      <c r="Q132" s="132">
        <v>1.303</v>
      </c>
      <c r="R132" s="133"/>
      <c r="S132" s="246" t="s">
        <v>525</v>
      </c>
      <c r="T132" s="135" t="s">
        <v>989</v>
      </c>
      <c r="U132" s="161">
        <f t="shared" si="11"/>
        <v>1.303</v>
      </c>
      <c r="V132" s="161" t="str">
        <f t="shared" si="5"/>
        <v>#VALUE!</v>
      </c>
      <c r="W132" s="161">
        <f t="shared" si="6"/>
        <v>1.303</v>
      </c>
      <c r="X132" s="166" t="str">
        <f t="shared" si="7"/>
        <v>#VALUE!</v>
      </c>
      <c r="Y132" s="138"/>
      <c r="Z132" s="139">
        <f t="shared" si="8"/>
        <v>1</v>
      </c>
    </row>
    <row r="133" ht="15.75" customHeight="1">
      <c r="A133" s="129">
        <v>130.0</v>
      </c>
      <c r="B133" s="129" t="s">
        <v>1015</v>
      </c>
      <c r="C133" s="130" t="s">
        <v>1016</v>
      </c>
      <c r="D133" s="168" t="s">
        <v>1018</v>
      </c>
      <c r="E133" s="169" t="s">
        <v>552</v>
      </c>
      <c r="F133" s="153" t="s">
        <v>512</v>
      </c>
      <c r="G133" s="153" t="s">
        <v>540</v>
      </c>
      <c r="H133" s="153" t="s">
        <v>541</v>
      </c>
      <c r="I133" s="154" t="s">
        <v>515</v>
      </c>
      <c r="J133" s="129">
        <v>12.0</v>
      </c>
      <c r="K133" s="129">
        <v>2023.0</v>
      </c>
      <c r="L133" s="155">
        <v>45292.0</v>
      </c>
      <c r="M133" s="238">
        <v>45322.0</v>
      </c>
      <c r="N133" s="129">
        <f t="shared" si="20"/>
        <v>23</v>
      </c>
      <c r="O133" s="153">
        <f t="shared" si="21"/>
        <v>1.095238095</v>
      </c>
      <c r="P133" s="132" t="str">
        <f t="shared" si="13"/>
        <v>#VALUE!</v>
      </c>
      <c r="Q133" s="132">
        <v>1.741</v>
      </c>
      <c r="R133" s="133"/>
      <c r="S133" s="246" t="s">
        <v>525</v>
      </c>
      <c r="T133" s="135" t="s">
        <v>989</v>
      </c>
      <c r="U133" s="161">
        <f t="shared" si="11"/>
        <v>1.741</v>
      </c>
      <c r="V133" s="161" t="str">
        <f t="shared" si="5"/>
        <v>#VALUE!</v>
      </c>
      <c r="W133" s="161">
        <f t="shared" si="6"/>
        <v>1.741</v>
      </c>
      <c r="X133" s="166" t="str">
        <f t="shared" si="7"/>
        <v>#VALUE!</v>
      </c>
      <c r="Y133" s="138"/>
      <c r="Z133" s="139">
        <f t="shared" si="8"/>
        <v>1</v>
      </c>
    </row>
    <row r="134" ht="15.75" customHeight="1">
      <c r="A134" s="129">
        <v>131.0</v>
      </c>
      <c r="B134" s="129" t="s">
        <v>1020</v>
      </c>
      <c r="C134" s="275" t="s">
        <v>1021</v>
      </c>
      <c r="D134" s="168" t="s">
        <v>1022</v>
      </c>
      <c r="E134" s="169" t="s">
        <v>552</v>
      </c>
      <c r="F134" s="153" t="s">
        <v>512</v>
      </c>
      <c r="G134" s="153" t="s">
        <v>569</v>
      </c>
      <c r="H134" s="153" t="s">
        <v>570</v>
      </c>
      <c r="I134" s="154" t="s">
        <v>515</v>
      </c>
      <c r="J134" s="129">
        <v>12.0</v>
      </c>
      <c r="K134" s="129">
        <v>2023.0</v>
      </c>
      <c r="L134" s="155">
        <v>45292.0</v>
      </c>
      <c r="M134" s="238">
        <v>45322.0</v>
      </c>
      <c r="N134" s="129">
        <f t="shared" si="20"/>
        <v>23</v>
      </c>
      <c r="O134" s="153">
        <f t="shared" si="21"/>
        <v>1.095238095</v>
      </c>
      <c r="P134" s="132" t="str">
        <f t="shared" si="13"/>
        <v>#VALUE!</v>
      </c>
      <c r="Q134" s="132">
        <v>2.223</v>
      </c>
      <c r="R134" s="133"/>
      <c r="S134" s="246" t="s">
        <v>525</v>
      </c>
      <c r="T134" s="135" t="s">
        <v>989</v>
      </c>
      <c r="U134" s="161">
        <f t="shared" si="11"/>
        <v>2.223</v>
      </c>
      <c r="V134" s="161" t="str">
        <f t="shared" si="5"/>
        <v>#VALUE!</v>
      </c>
      <c r="W134" s="161">
        <f t="shared" si="6"/>
        <v>2.223</v>
      </c>
      <c r="X134" s="166" t="str">
        <f t="shared" si="7"/>
        <v>#VALUE!</v>
      </c>
      <c r="Y134" s="138"/>
      <c r="Z134" s="139">
        <f t="shared" si="8"/>
        <v>1</v>
      </c>
    </row>
    <row r="135" ht="15.75" customHeight="1">
      <c r="A135" s="129">
        <v>132.0</v>
      </c>
      <c r="B135" s="129" t="s">
        <v>863</v>
      </c>
      <c r="C135" s="130" t="s">
        <v>864</v>
      </c>
      <c r="D135" s="168" t="s">
        <v>865</v>
      </c>
      <c r="E135" s="169" t="s">
        <v>552</v>
      </c>
      <c r="F135" s="153" t="s">
        <v>512</v>
      </c>
      <c r="G135" s="153" t="s">
        <v>540</v>
      </c>
      <c r="H135" s="153" t="s">
        <v>541</v>
      </c>
      <c r="I135" s="154" t="s">
        <v>515</v>
      </c>
      <c r="J135" s="129">
        <v>12.0</v>
      </c>
      <c r="K135" s="129">
        <v>2023.0</v>
      </c>
      <c r="L135" s="155">
        <v>45292.0</v>
      </c>
      <c r="M135" s="238">
        <v>45322.0</v>
      </c>
      <c r="N135" s="129">
        <f>NETWORKDAYS(L135,M135,L135)</f>
        <v>22</v>
      </c>
      <c r="O135" s="153">
        <f>N135/22</f>
        <v>1</v>
      </c>
      <c r="P135" s="132">
        <f t="shared" si="13"/>
        <v>1</v>
      </c>
      <c r="Q135" s="132">
        <v>1.0</v>
      </c>
      <c r="R135" s="133"/>
      <c r="S135" s="134" t="s">
        <v>517</v>
      </c>
      <c r="T135" s="135" t="s">
        <v>837</v>
      </c>
      <c r="U135" s="161">
        <f t="shared" si="11"/>
        <v>1</v>
      </c>
      <c r="V135" s="161">
        <f t="shared" si="5"/>
        <v>1</v>
      </c>
      <c r="W135" s="161">
        <f t="shared" si="6"/>
        <v>1</v>
      </c>
      <c r="X135" s="166">
        <f t="shared" si="7"/>
        <v>1</v>
      </c>
      <c r="Y135" s="138"/>
      <c r="Z135" s="139">
        <f t="shared" si="8"/>
        <v>1</v>
      </c>
    </row>
    <row r="136" ht="15.75" customHeight="1">
      <c r="A136" s="129">
        <v>133.0</v>
      </c>
      <c r="B136" s="129" t="s">
        <v>1027</v>
      </c>
      <c r="C136" s="130" t="s">
        <v>1028</v>
      </c>
      <c r="D136" s="168" t="s">
        <v>1029</v>
      </c>
      <c r="E136" s="169" t="s">
        <v>552</v>
      </c>
      <c r="F136" s="153" t="s">
        <v>512</v>
      </c>
      <c r="G136" s="153" t="s">
        <v>573</v>
      </c>
      <c r="H136" s="153" t="s">
        <v>641</v>
      </c>
      <c r="I136" s="154" t="s">
        <v>515</v>
      </c>
      <c r="J136" s="129">
        <v>12.0</v>
      </c>
      <c r="K136" s="129">
        <v>2023.0</v>
      </c>
      <c r="L136" s="155">
        <v>45292.0</v>
      </c>
      <c r="M136" s="238">
        <v>45322.0</v>
      </c>
      <c r="N136" s="129">
        <f>NETWORKDAYS(L136,M136)</f>
        <v>23</v>
      </c>
      <c r="O136" s="153">
        <f>N136/21</f>
        <v>1.095238095</v>
      </c>
      <c r="P136" s="132" t="str">
        <f t="shared" si="13"/>
        <v>#VALUE!</v>
      </c>
      <c r="Q136" s="132">
        <v>0.602</v>
      </c>
      <c r="R136" s="133"/>
      <c r="S136" s="246" t="s">
        <v>525</v>
      </c>
      <c r="T136" s="135" t="s">
        <v>989</v>
      </c>
      <c r="U136" s="161">
        <f t="shared" si="11"/>
        <v>0.602</v>
      </c>
      <c r="V136" s="161" t="str">
        <f t="shared" si="5"/>
        <v>#VALUE!</v>
      </c>
      <c r="W136" s="161">
        <f t="shared" si="6"/>
        <v>0.602</v>
      </c>
      <c r="X136" s="166" t="str">
        <f t="shared" si="7"/>
        <v>#VALUE!</v>
      </c>
      <c r="Y136" s="138"/>
      <c r="Z136" s="139">
        <f t="shared" si="8"/>
        <v>1</v>
      </c>
    </row>
    <row r="137" ht="15.75" customHeight="1">
      <c r="A137" s="129">
        <v>134.0</v>
      </c>
      <c r="B137" s="129" t="s">
        <v>868</v>
      </c>
      <c r="C137" s="130" t="s">
        <v>869</v>
      </c>
      <c r="D137" s="168" t="s">
        <v>870</v>
      </c>
      <c r="E137" s="169" t="s">
        <v>552</v>
      </c>
      <c r="F137" s="153" t="s">
        <v>523</v>
      </c>
      <c r="G137" s="153" t="s">
        <v>530</v>
      </c>
      <c r="H137" s="153" t="s">
        <v>872</v>
      </c>
      <c r="I137" s="154" t="s">
        <v>515</v>
      </c>
      <c r="J137" s="129">
        <v>12.0</v>
      </c>
      <c r="K137" s="129">
        <v>2023.0</v>
      </c>
      <c r="L137" s="155">
        <v>45292.0</v>
      </c>
      <c r="M137" s="238">
        <v>45322.0</v>
      </c>
      <c r="N137" s="129">
        <f>NETWORKDAYS(L137,M137,L137)</f>
        <v>22</v>
      </c>
      <c r="O137" s="153">
        <f>N137/22</f>
        <v>1</v>
      </c>
      <c r="P137" s="132" t="str">
        <f t="shared" si="13"/>
        <v>#VALUE!</v>
      </c>
      <c r="Q137" s="132">
        <v>1.36</v>
      </c>
      <c r="R137" s="133"/>
      <c r="S137" s="246" t="s">
        <v>525</v>
      </c>
      <c r="T137" s="135" t="s">
        <v>837</v>
      </c>
      <c r="U137" s="161">
        <f t="shared" si="11"/>
        <v>1.36</v>
      </c>
      <c r="V137" s="161" t="str">
        <f t="shared" si="5"/>
        <v>#VALUE!</v>
      </c>
      <c r="W137" s="161">
        <f t="shared" si="6"/>
        <v>1.36</v>
      </c>
      <c r="X137" s="166" t="str">
        <f t="shared" si="7"/>
        <v>#VALUE!</v>
      </c>
      <c r="Y137" s="138"/>
      <c r="Z137" s="139">
        <f t="shared" si="8"/>
        <v>1</v>
      </c>
    </row>
    <row r="138" ht="15.75" customHeight="1">
      <c r="A138" s="129">
        <v>135.0</v>
      </c>
      <c r="B138" s="129" t="s">
        <v>1030</v>
      </c>
      <c r="C138" s="130" t="s">
        <v>1031</v>
      </c>
      <c r="D138" s="168" t="s">
        <v>1032</v>
      </c>
      <c r="E138" s="169" t="s">
        <v>552</v>
      </c>
      <c r="F138" s="153" t="s">
        <v>546</v>
      </c>
      <c r="G138" s="153" t="s">
        <v>555</v>
      </c>
      <c r="H138" s="153" t="s">
        <v>556</v>
      </c>
      <c r="I138" s="154" t="s">
        <v>515</v>
      </c>
      <c r="J138" s="129">
        <v>12.0</v>
      </c>
      <c r="K138" s="129">
        <v>2023.0</v>
      </c>
      <c r="L138" s="155">
        <v>45292.0</v>
      </c>
      <c r="M138" s="238">
        <v>45322.0</v>
      </c>
      <c r="N138" s="129">
        <f t="shared" ref="N138:N187" si="22">NETWORKDAYS(L138,M138)</f>
        <v>23</v>
      </c>
      <c r="O138" s="153">
        <f t="shared" ref="O138:O187" si="23">N138/21</f>
        <v>1.095238095</v>
      </c>
      <c r="P138" s="132" t="str">
        <f t="shared" si="13"/>
        <v>#VALUE!</v>
      </c>
      <c r="Q138" s="132">
        <v>0.942</v>
      </c>
      <c r="R138" s="133"/>
      <c r="S138" s="246" t="s">
        <v>525</v>
      </c>
      <c r="T138" s="135" t="s">
        <v>989</v>
      </c>
      <c r="U138" s="161">
        <f t="shared" si="11"/>
        <v>0.942</v>
      </c>
      <c r="V138" s="161" t="str">
        <f t="shared" si="5"/>
        <v>#VALUE!</v>
      </c>
      <c r="W138" s="161">
        <f t="shared" si="6"/>
        <v>0.942</v>
      </c>
      <c r="X138" s="166" t="str">
        <f t="shared" si="7"/>
        <v>#VALUE!</v>
      </c>
      <c r="Y138" s="138"/>
      <c r="Z138" s="139">
        <f t="shared" si="8"/>
        <v>1</v>
      </c>
    </row>
    <row r="139" ht="15.75" customHeight="1">
      <c r="A139" s="129">
        <v>136.0</v>
      </c>
      <c r="B139" s="129" t="s">
        <v>1037</v>
      </c>
      <c r="C139" s="130" t="s">
        <v>1038</v>
      </c>
      <c r="D139" s="168" t="s">
        <v>1039</v>
      </c>
      <c r="E139" s="169" t="s">
        <v>552</v>
      </c>
      <c r="F139" s="153" t="s">
        <v>546</v>
      </c>
      <c r="G139" s="153" t="s">
        <v>540</v>
      </c>
      <c r="H139" s="153" t="s">
        <v>547</v>
      </c>
      <c r="I139" s="154" t="s">
        <v>515</v>
      </c>
      <c r="J139" s="129">
        <v>12.0</v>
      </c>
      <c r="K139" s="129">
        <v>2023.0</v>
      </c>
      <c r="L139" s="155">
        <v>45292.0</v>
      </c>
      <c r="M139" s="238">
        <v>45322.0</v>
      </c>
      <c r="N139" s="129">
        <f t="shared" si="22"/>
        <v>23</v>
      </c>
      <c r="O139" s="153">
        <f t="shared" si="23"/>
        <v>1.095238095</v>
      </c>
      <c r="P139" s="132" t="str">
        <f t="shared" si="13"/>
        <v>#VALUE!</v>
      </c>
      <c r="Q139" s="132">
        <v>1.544</v>
      </c>
      <c r="R139" s="133"/>
      <c r="S139" s="246" t="s">
        <v>525</v>
      </c>
      <c r="T139" s="135" t="s">
        <v>989</v>
      </c>
      <c r="U139" s="161">
        <f t="shared" si="11"/>
        <v>1.544</v>
      </c>
      <c r="V139" s="161" t="str">
        <f t="shared" si="5"/>
        <v>#VALUE!</v>
      </c>
      <c r="W139" s="161">
        <f t="shared" si="6"/>
        <v>1.544</v>
      </c>
      <c r="X139" s="166" t="str">
        <f t="shared" si="7"/>
        <v>#VALUE!</v>
      </c>
      <c r="Y139" s="138"/>
      <c r="Z139" s="139">
        <f t="shared" si="8"/>
        <v>1</v>
      </c>
    </row>
    <row r="140" ht="15.75" customHeight="1">
      <c r="A140" s="129">
        <v>137.0</v>
      </c>
      <c r="B140" s="129" t="s">
        <v>1040</v>
      </c>
      <c r="C140" s="130" t="s">
        <v>1041</v>
      </c>
      <c r="D140" s="168" t="s">
        <v>1042</v>
      </c>
      <c r="E140" s="169" t="s">
        <v>552</v>
      </c>
      <c r="F140" s="153" t="s">
        <v>546</v>
      </c>
      <c r="G140" s="153" t="s">
        <v>530</v>
      </c>
      <c r="H140" s="153" t="s">
        <v>616</v>
      </c>
      <c r="I140" s="154" t="s">
        <v>515</v>
      </c>
      <c r="J140" s="129">
        <v>12.0</v>
      </c>
      <c r="K140" s="129">
        <v>2023.0</v>
      </c>
      <c r="L140" s="155">
        <v>45292.0</v>
      </c>
      <c r="M140" s="238">
        <v>45322.0</v>
      </c>
      <c r="N140" s="129">
        <f t="shared" si="22"/>
        <v>23</v>
      </c>
      <c r="O140" s="153">
        <f t="shared" si="23"/>
        <v>1.095238095</v>
      </c>
      <c r="P140" s="132" t="str">
        <f t="shared" si="13"/>
        <v>#VALUE!</v>
      </c>
      <c r="Q140" s="132">
        <v>1.303</v>
      </c>
      <c r="R140" s="133"/>
      <c r="S140" s="246" t="s">
        <v>525</v>
      </c>
      <c r="T140" s="135" t="s">
        <v>989</v>
      </c>
      <c r="U140" s="161">
        <f t="shared" si="11"/>
        <v>1.303</v>
      </c>
      <c r="V140" s="161" t="str">
        <f t="shared" si="5"/>
        <v>#VALUE!</v>
      </c>
      <c r="W140" s="161">
        <f t="shared" si="6"/>
        <v>1.303</v>
      </c>
      <c r="X140" s="166" t="str">
        <f t="shared" si="7"/>
        <v>#VALUE!</v>
      </c>
      <c r="Y140" s="138"/>
      <c r="Z140" s="139">
        <f t="shared" si="8"/>
        <v>1</v>
      </c>
    </row>
    <row r="141" ht="15.75" customHeight="1">
      <c r="A141" s="129">
        <v>138.0</v>
      </c>
      <c r="B141" s="129" t="s">
        <v>1043</v>
      </c>
      <c r="C141" s="130" t="s">
        <v>1044</v>
      </c>
      <c r="D141" s="168" t="s">
        <v>1045</v>
      </c>
      <c r="E141" s="169" t="s">
        <v>552</v>
      </c>
      <c r="F141" s="153" t="s">
        <v>546</v>
      </c>
      <c r="G141" s="153" t="s">
        <v>540</v>
      </c>
      <c r="H141" s="153" t="s">
        <v>547</v>
      </c>
      <c r="I141" s="154" t="s">
        <v>515</v>
      </c>
      <c r="J141" s="129">
        <v>12.0</v>
      </c>
      <c r="K141" s="129">
        <v>2023.0</v>
      </c>
      <c r="L141" s="155">
        <v>45292.0</v>
      </c>
      <c r="M141" s="238">
        <v>45322.0</v>
      </c>
      <c r="N141" s="129">
        <f t="shared" si="22"/>
        <v>23</v>
      </c>
      <c r="O141" s="153">
        <f t="shared" si="23"/>
        <v>1.095238095</v>
      </c>
      <c r="P141" s="132" t="str">
        <f t="shared" si="13"/>
        <v>#VALUE!</v>
      </c>
      <c r="Q141" s="132">
        <v>1.544</v>
      </c>
      <c r="R141" s="133"/>
      <c r="S141" s="246" t="s">
        <v>525</v>
      </c>
      <c r="T141" s="135" t="s">
        <v>989</v>
      </c>
      <c r="U141" s="161">
        <f t="shared" si="11"/>
        <v>1.544</v>
      </c>
      <c r="V141" s="161" t="str">
        <f t="shared" si="5"/>
        <v>#VALUE!</v>
      </c>
      <c r="W141" s="161">
        <f t="shared" si="6"/>
        <v>1.544</v>
      </c>
      <c r="X141" s="166" t="str">
        <f t="shared" si="7"/>
        <v>#VALUE!</v>
      </c>
      <c r="Y141" s="138"/>
      <c r="Z141" s="139">
        <f t="shared" si="8"/>
        <v>1</v>
      </c>
    </row>
    <row r="142" ht="15.75" customHeight="1">
      <c r="A142" s="129">
        <v>139.0</v>
      </c>
      <c r="B142" s="129" t="s">
        <v>1048</v>
      </c>
      <c r="C142" s="130" t="s">
        <v>1049</v>
      </c>
      <c r="D142" s="168" t="s">
        <v>1050</v>
      </c>
      <c r="E142" s="169" t="s">
        <v>552</v>
      </c>
      <c r="F142" s="153" t="s">
        <v>512</v>
      </c>
      <c r="G142" s="153" t="s">
        <v>569</v>
      </c>
      <c r="H142" s="153" t="s">
        <v>570</v>
      </c>
      <c r="I142" s="154" t="s">
        <v>515</v>
      </c>
      <c r="J142" s="129">
        <v>12.0</v>
      </c>
      <c r="K142" s="129">
        <v>2023.0</v>
      </c>
      <c r="L142" s="155">
        <v>45292.0</v>
      </c>
      <c r="M142" s="238">
        <v>45322.0</v>
      </c>
      <c r="N142" s="129">
        <f t="shared" si="22"/>
        <v>23</v>
      </c>
      <c r="O142" s="153">
        <f t="shared" si="23"/>
        <v>1.095238095</v>
      </c>
      <c r="P142" s="132" t="str">
        <f t="shared" si="13"/>
        <v>#VALUE!</v>
      </c>
      <c r="Q142" s="132">
        <v>2.223</v>
      </c>
      <c r="R142" s="133"/>
      <c r="S142" s="246" t="s">
        <v>525</v>
      </c>
      <c r="T142" s="135" t="s">
        <v>989</v>
      </c>
      <c r="U142" s="161">
        <f t="shared" si="11"/>
        <v>2.223</v>
      </c>
      <c r="V142" s="161" t="str">
        <f t="shared" si="5"/>
        <v>#VALUE!</v>
      </c>
      <c r="W142" s="161">
        <f t="shared" si="6"/>
        <v>2.223</v>
      </c>
      <c r="X142" s="166" t="str">
        <f t="shared" si="7"/>
        <v>#VALUE!</v>
      </c>
      <c r="Y142" s="138"/>
      <c r="Z142" s="139">
        <f t="shared" si="8"/>
        <v>1</v>
      </c>
    </row>
    <row r="143" ht="15.75" customHeight="1">
      <c r="A143" s="129">
        <v>140.0</v>
      </c>
      <c r="B143" s="129" t="s">
        <v>1052</v>
      </c>
      <c r="C143" s="130" t="s">
        <v>781</v>
      </c>
      <c r="D143" s="168" t="s">
        <v>782</v>
      </c>
      <c r="E143" s="169" t="s">
        <v>552</v>
      </c>
      <c r="F143" s="153" t="s">
        <v>512</v>
      </c>
      <c r="G143" s="153" t="s">
        <v>540</v>
      </c>
      <c r="H143" s="153" t="s">
        <v>541</v>
      </c>
      <c r="I143" s="154" t="s">
        <v>515</v>
      </c>
      <c r="J143" s="129">
        <v>12.0</v>
      </c>
      <c r="K143" s="129">
        <v>2023.0</v>
      </c>
      <c r="L143" s="155">
        <v>45292.0</v>
      </c>
      <c r="M143" s="238">
        <v>45322.0</v>
      </c>
      <c r="N143" s="129">
        <f t="shared" si="22"/>
        <v>23</v>
      </c>
      <c r="O143" s="153">
        <f t="shared" si="23"/>
        <v>1.095238095</v>
      </c>
      <c r="P143" s="132" t="str">
        <f t="shared" si="13"/>
        <v>#VALUE!</v>
      </c>
      <c r="Q143" s="132">
        <v>2.36</v>
      </c>
      <c r="R143" s="133"/>
      <c r="S143" s="246" t="s">
        <v>525</v>
      </c>
      <c r="T143" s="135" t="s">
        <v>669</v>
      </c>
      <c r="U143" s="161">
        <f t="shared" si="11"/>
        <v>2.36</v>
      </c>
      <c r="V143" s="161" t="str">
        <f t="shared" si="5"/>
        <v>#VALUE!</v>
      </c>
      <c r="W143" s="161">
        <f t="shared" si="6"/>
        <v>2.36</v>
      </c>
      <c r="X143" s="166" t="str">
        <f t="shared" si="7"/>
        <v>#VALUE!</v>
      </c>
      <c r="Y143" s="138"/>
      <c r="Z143" s="139">
        <f t="shared" si="8"/>
        <v>1</v>
      </c>
    </row>
    <row r="144" ht="15.75" customHeight="1">
      <c r="A144" s="129">
        <v>141.0</v>
      </c>
      <c r="B144" s="129" t="s">
        <v>1055</v>
      </c>
      <c r="C144" s="130" t="s">
        <v>797</v>
      </c>
      <c r="D144" s="168" t="s">
        <v>1056</v>
      </c>
      <c r="E144" s="169" t="s">
        <v>552</v>
      </c>
      <c r="F144" s="153" t="s">
        <v>546</v>
      </c>
      <c r="G144" s="153" t="s">
        <v>555</v>
      </c>
      <c r="H144" s="153" t="s">
        <v>556</v>
      </c>
      <c r="I144" s="154" t="s">
        <v>515</v>
      </c>
      <c r="J144" s="129">
        <v>12.0</v>
      </c>
      <c r="K144" s="129">
        <v>2023.0</v>
      </c>
      <c r="L144" s="155">
        <v>45292.0</v>
      </c>
      <c r="M144" s="238">
        <v>45322.0</v>
      </c>
      <c r="N144" s="129">
        <f t="shared" si="22"/>
        <v>23</v>
      </c>
      <c r="O144" s="153">
        <f t="shared" si="23"/>
        <v>1.095238095</v>
      </c>
      <c r="P144" s="132" t="str">
        <f t="shared" si="13"/>
        <v>#VALUE!</v>
      </c>
      <c r="Q144" s="132">
        <v>1.45</v>
      </c>
      <c r="R144" s="133"/>
      <c r="S144" s="246" t="s">
        <v>525</v>
      </c>
      <c r="T144" s="135" t="s">
        <v>669</v>
      </c>
      <c r="U144" s="161">
        <f t="shared" si="11"/>
        <v>1.45</v>
      </c>
      <c r="V144" s="161" t="str">
        <f t="shared" si="5"/>
        <v>#VALUE!</v>
      </c>
      <c r="W144" s="161">
        <f t="shared" si="6"/>
        <v>1.45</v>
      </c>
      <c r="X144" s="166" t="str">
        <f t="shared" si="7"/>
        <v>#VALUE!</v>
      </c>
      <c r="Y144" s="138"/>
      <c r="Z144" s="139">
        <f t="shared" si="8"/>
        <v>1</v>
      </c>
    </row>
    <row r="145" ht="15.75" customHeight="1">
      <c r="A145" s="129">
        <v>142.0</v>
      </c>
      <c r="B145" s="129" t="s">
        <v>1057</v>
      </c>
      <c r="C145" s="130" t="s">
        <v>1058</v>
      </c>
      <c r="D145" s="168" t="s">
        <v>770</v>
      </c>
      <c r="E145" s="169" t="s">
        <v>552</v>
      </c>
      <c r="F145" s="153" t="s">
        <v>564</v>
      </c>
      <c r="G145" s="153" t="s">
        <v>540</v>
      </c>
      <c r="H145" s="153" t="s">
        <v>612</v>
      </c>
      <c r="I145" s="154" t="s">
        <v>515</v>
      </c>
      <c r="J145" s="129">
        <v>12.0</v>
      </c>
      <c r="K145" s="129">
        <v>2023.0</v>
      </c>
      <c r="L145" s="155">
        <v>45292.0</v>
      </c>
      <c r="M145" s="238">
        <v>45322.0</v>
      </c>
      <c r="N145" s="129">
        <f t="shared" si="22"/>
        <v>23</v>
      </c>
      <c r="O145" s="153">
        <f t="shared" si="23"/>
        <v>1.095238095</v>
      </c>
      <c r="P145" s="132" t="str">
        <f t="shared" si="13"/>
        <v>#VALUE!</v>
      </c>
      <c r="Q145" s="132">
        <v>1.63</v>
      </c>
      <c r="R145" s="133"/>
      <c r="S145" s="246" t="s">
        <v>525</v>
      </c>
      <c r="T145" s="135" t="s">
        <v>669</v>
      </c>
      <c r="U145" s="161">
        <f t="shared" si="11"/>
        <v>1.63</v>
      </c>
      <c r="V145" s="161" t="str">
        <f t="shared" si="5"/>
        <v>#VALUE!</v>
      </c>
      <c r="W145" s="161">
        <f t="shared" si="6"/>
        <v>1.63</v>
      </c>
      <c r="X145" s="166" t="str">
        <f t="shared" si="7"/>
        <v>#VALUE!</v>
      </c>
      <c r="Y145" s="138"/>
      <c r="Z145" s="139">
        <f t="shared" si="8"/>
        <v>1</v>
      </c>
    </row>
    <row r="146" ht="15.75" customHeight="1">
      <c r="A146" s="129">
        <v>143.0</v>
      </c>
      <c r="B146" s="283" t="s">
        <v>548</v>
      </c>
      <c r="C146" s="130" t="s">
        <v>549</v>
      </c>
      <c r="D146" s="168" t="s">
        <v>550</v>
      </c>
      <c r="E146" s="169" t="s">
        <v>552</v>
      </c>
      <c r="F146" s="153" t="s">
        <v>546</v>
      </c>
      <c r="G146" s="153" t="s">
        <v>555</v>
      </c>
      <c r="H146" s="153" t="s">
        <v>556</v>
      </c>
      <c r="I146" s="154" t="s">
        <v>515</v>
      </c>
      <c r="J146" s="129">
        <v>12.0</v>
      </c>
      <c r="K146" s="129">
        <v>2023.0</v>
      </c>
      <c r="L146" s="155">
        <v>45292.0</v>
      </c>
      <c r="M146" s="238">
        <v>45322.0</v>
      </c>
      <c r="N146" s="129">
        <f t="shared" si="22"/>
        <v>23</v>
      </c>
      <c r="O146" s="153">
        <f t="shared" si="23"/>
        <v>1.095238095</v>
      </c>
      <c r="P146" s="132">
        <f t="shared" si="13"/>
        <v>1.095</v>
      </c>
      <c r="Q146" s="132">
        <v>1.0</v>
      </c>
      <c r="R146" s="133"/>
      <c r="S146" s="134" t="s">
        <v>517</v>
      </c>
      <c r="T146" s="135" t="s">
        <v>560</v>
      </c>
      <c r="U146" s="161">
        <f t="shared" si="11"/>
        <v>1.095</v>
      </c>
      <c r="V146" s="161">
        <f t="shared" si="5"/>
        <v>1.095</v>
      </c>
      <c r="W146" s="161">
        <f t="shared" si="6"/>
        <v>1.095</v>
      </c>
      <c r="X146" s="166">
        <f t="shared" si="7"/>
        <v>1</v>
      </c>
      <c r="Y146" s="138"/>
      <c r="Z146" s="139">
        <f t="shared" si="8"/>
        <v>1</v>
      </c>
    </row>
    <row r="147" ht="15.75" customHeight="1">
      <c r="A147" s="129">
        <v>144.0</v>
      </c>
      <c r="B147" s="283">
        <v>438179.0</v>
      </c>
      <c r="C147" s="130" t="s">
        <v>571</v>
      </c>
      <c r="D147" s="168" t="s">
        <v>572</v>
      </c>
      <c r="E147" s="169" t="s">
        <v>552</v>
      </c>
      <c r="F147" s="153" t="s">
        <v>546</v>
      </c>
      <c r="G147" s="153" t="s">
        <v>573</v>
      </c>
      <c r="H147" s="153" t="s">
        <v>556</v>
      </c>
      <c r="I147" s="154" t="s">
        <v>515</v>
      </c>
      <c r="J147" s="129">
        <v>12.0</v>
      </c>
      <c r="K147" s="129">
        <v>2023.0</v>
      </c>
      <c r="L147" s="155">
        <v>45292.0</v>
      </c>
      <c r="M147" s="238">
        <v>45322.0</v>
      </c>
      <c r="N147" s="129">
        <f t="shared" si="22"/>
        <v>23</v>
      </c>
      <c r="O147" s="153">
        <f t="shared" si="23"/>
        <v>1.095238095</v>
      </c>
      <c r="P147" s="132">
        <f t="shared" si="13"/>
        <v>1.095</v>
      </c>
      <c r="Q147" s="132">
        <v>0.95238</v>
      </c>
      <c r="R147" s="133"/>
      <c r="S147" s="134" t="s">
        <v>517</v>
      </c>
      <c r="T147" s="135" t="s">
        <v>560</v>
      </c>
      <c r="U147" s="161">
        <f t="shared" si="11"/>
        <v>0.95238</v>
      </c>
      <c r="V147" s="161">
        <f t="shared" si="5"/>
        <v>1.095</v>
      </c>
      <c r="W147" s="161">
        <f t="shared" si="6"/>
        <v>0.952</v>
      </c>
      <c r="X147" s="166">
        <f t="shared" si="7"/>
        <v>0.87</v>
      </c>
      <c r="Y147" s="138"/>
      <c r="Z147" s="139">
        <f t="shared" si="8"/>
        <v>1</v>
      </c>
    </row>
    <row r="148" ht="15.75" customHeight="1">
      <c r="A148" s="129">
        <v>145.0</v>
      </c>
      <c r="B148" s="284">
        <v>451571.0</v>
      </c>
      <c r="C148" s="285" t="s">
        <v>1067</v>
      </c>
      <c r="D148" s="286" t="s">
        <v>1069</v>
      </c>
      <c r="E148" s="288" t="s">
        <v>552</v>
      </c>
      <c r="F148" s="289" t="s">
        <v>546</v>
      </c>
      <c r="G148" s="289" t="s">
        <v>555</v>
      </c>
      <c r="H148" s="289" t="s">
        <v>556</v>
      </c>
      <c r="I148" s="290" t="str">
        <f>VLOOKUP(H148,NLTC!$C$5:$D$28,2,0)</f>
        <v>#REF!</v>
      </c>
      <c r="J148" s="291">
        <v>12.0</v>
      </c>
      <c r="K148" s="291">
        <v>2023.0</v>
      </c>
      <c r="L148" s="155">
        <v>45292.0</v>
      </c>
      <c r="M148" s="238">
        <v>45322.0</v>
      </c>
      <c r="N148" s="291">
        <f t="shared" si="22"/>
        <v>23</v>
      </c>
      <c r="O148" s="289">
        <f t="shared" si="23"/>
        <v>1.095238095</v>
      </c>
      <c r="P148" s="292">
        <f t="shared" si="13"/>
        <v>1.095</v>
      </c>
      <c r="Q148" s="292">
        <v>0.809523</v>
      </c>
      <c r="R148" s="293"/>
      <c r="S148" s="294" t="s">
        <v>517</v>
      </c>
      <c r="T148" s="295" t="s">
        <v>560</v>
      </c>
      <c r="U148" s="296">
        <f t="shared" si="11"/>
        <v>0.809523</v>
      </c>
      <c r="V148" s="296">
        <f t="shared" si="5"/>
        <v>1.095</v>
      </c>
      <c r="W148" s="296">
        <f t="shared" si="6"/>
        <v>0.81</v>
      </c>
      <c r="X148" s="297">
        <f t="shared" si="7"/>
        <v>0.74</v>
      </c>
      <c r="Y148" s="295"/>
      <c r="Z148" s="298">
        <f t="shared" si="8"/>
        <v>1</v>
      </c>
    </row>
    <row r="149" ht="15.75" customHeight="1">
      <c r="A149" s="129">
        <v>146.0</v>
      </c>
      <c r="B149" s="283" t="s">
        <v>670</v>
      </c>
      <c r="C149" s="130" t="s">
        <v>672</v>
      </c>
      <c r="D149" s="168" t="s">
        <v>674</v>
      </c>
      <c r="E149" s="169" t="s">
        <v>552</v>
      </c>
      <c r="F149" s="153" t="s">
        <v>512</v>
      </c>
      <c r="G149" s="153" t="s">
        <v>530</v>
      </c>
      <c r="H149" s="153" t="s">
        <v>531</v>
      </c>
      <c r="I149" s="154" t="s">
        <v>515</v>
      </c>
      <c r="J149" s="129">
        <v>12.0</v>
      </c>
      <c r="K149" s="129">
        <v>2023.0</v>
      </c>
      <c r="L149" s="155">
        <v>45292.0</v>
      </c>
      <c r="M149" s="238">
        <v>45322.0</v>
      </c>
      <c r="N149" s="129">
        <f t="shared" si="22"/>
        <v>23</v>
      </c>
      <c r="O149" s="153">
        <f t="shared" si="23"/>
        <v>1.095238095</v>
      </c>
      <c r="P149" s="132">
        <f t="shared" si="13"/>
        <v>1.095</v>
      </c>
      <c r="Q149" s="132">
        <v>0.9048</v>
      </c>
      <c r="R149" s="133"/>
      <c r="S149" s="134" t="s">
        <v>517</v>
      </c>
      <c r="T149" s="135" t="s">
        <v>678</v>
      </c>
      <c r="U149" s="161">
        <f t="shared" si="11"/>
        <v>0.9048</v>
      </c>
      <c r="V149" s="161">
        <f t="shared" si="5"/>
        <v>1.095</v>
      </c>
      <c r="W149" s="161">
        <f t="shared" si="6"/>
        <v>0.905</v>
      </c>
      <c r="X149" s="166">
        <f t="shared" si="7"/>
        <v>0.83</v>
      </c>
      <c r="Y149" s="138"/>
      <c r="Z149" s="139">
        <f t="shared" si="8"/>
        <v>1</v>
      </c>
    </row>
    <row r="150" ht="15.75" customHeight="1">
      <c r="A150" s="129">
        <v>147.0</v>
      </c>
      <c r="B150" s="283" t="s">
        <v>577</v>
      </c>
      <c r="C150" s="130" t="s">
        <v>578</v>
      </c>
      <c r="D150" s="168" t="s">
        <v>579</v>
      </c>
      <c r="E150" s="169" t="s">
        <v>552</v>
      </c>
      <c r="F150" s="153" t="s">
        <v>512</v>
      </c>
      <c r="G150" s="153" t="s">
        <v>555</v>
      </c>
      <c r="H150" s="153" t="s">
        <v>580</v>
      </c>
      <c r="I150" s="154" t="s">
        <v>515</v>
      </c>
      <c r="J150" s="129">
        <v>12.0</v>
      </c>
      <c r="K150" s="129">
        <v>2023.0</v>
      </c>
      <c r="L150" s="155">
        <v>45292.0</v>
      </c>
      <c r="M150" s="238">
        <v>45322.0</v>
      </c>
      <c r="N150" s="129">
        <f t="shared" si="22"/>
        <v>23</v>
      </c>
      <c r="O150" s="153">
        <f t="shared" si="23"/>
        <v>1.095238095</v>
      </c>
      <c r="P150" s="132">
        <f t="shared" si="13"/>
        <v>1.095</v>
      </c>
      <c r="Q150" s="132">
        <v>1.0</v>
      </c>
      <c r="R150" s="133"/>
      <c r="S150" s="134" t="s">
        <v>517</v>
      </c>
      <c r="T150" s="135" t="s">
        <v>560</v>
      </c>
      <c r="U150" s="161">
        <f t="shared" si="11"/>
        <v>1.095</v>
      </c>
      <c r="V150" s="161">
        <f t="shared" si="5"/>
        <v>1.095</v>
      </c>
      <c r="W150" s="161">
        <f t="shared" si="6"/>
        <v>1.095</v>
      </c>
      <c r="X150" s="166">
        <f t="shared" si="7"/>
        <v>1</v>
      </c>
      <c r="Y150" s="138"/>
      <c r="Z150" s="139">
        <f t="shared" si="8"/>
        <v>1</v>
      </c>
    </row>
    <row r="151" ht="15.75" customHeight="1">
      <c r="A151" s="129">
        <v>148.0</v>
      </c>
      <c r="B151" s="283" t="s">
        <v>584</v>
      </c>
      <c r="C151" s="130" t="s">
        <v>585</v>
      </c>
      <c r="D151" s="168" t="s">
        <v>586</v>
      </c>
      <c r="E151" s="169" t="s">
        <v>552</v>
      </c>
      <c r="F151" s="153" t="s">
        <v>512</v>
      </c>
      <c r="G151" s="153" t="s">
        <v>530</v>
      </c>
      <c r="H151" s="153" t="s">
        <v>531</v>
      </c>
      <c r="I151" s="154" t="s">
        <v>515</v>
      </c>
      <c r="J151" s="129">
        <v>12.0</v>
      </c>
      <c r="K151" s="129">
        <v>2023.0</v>
      </c>
      <c r="L151" s="155">
        <v>45292.0</v>
      </c>
      <c r="M151" s="238">
        <v>45322.0</v>
      </c>
      <c r="N151" s="129">
        <f t="shared" si="22"/>
        <v>23</v>
      </c>
      <c r="O151" s="153">
        <f t="shared" si="23"/>
        <v>1.095238095</v>
      </c>
      <c r="P151" s="132">
        <f t="shared" si="13"/>
        <v>1.095</v>
      </c>
      <c r="Q151" s="132">
        <v>1.0</v>
      </c>
      <c r="R151" s="133"/>
      <c r="S151" s="134" t="s">
        <v>517</v>
      </c>
      <c r="T151" s="135" t="s">
        <v>560</v>
      </c>
      <c r="U151" s="161">
        <f t="shared" si="11"/>
        <v>1.095</v>
      </c>
      <c r="V151" s="161">
        <f t="shared" si="5"/>
        <v>1.095</v>
      </c>
      <c r="W151" s="161">
        <f t="shared" si="6"/>
        <v>1.095</v>
      </c>
      <c r="X151" s="166">
        <f t="shared" si="7"/>
        <v>1</v>
      </c>
      <c r="Y151" s="138"/>
      <c r="Z151" s="139">
        <f t="shared" si="8"/>
        <v>1</v>
      </c>
    </row>
    <row r="152" ht="15.75" customHeight="1">
      <c r="A152" s="129">
        <v>161.0</v>
      </c>
      <c r="B152" s="129" t="s">
        <v>1074</v>
      </c>
      <c r="C152" s="130" t="s">
        <v>793</v>
      </c>
      <c r="D152" s="168" t="s">
        <v>794</v>
      </c>
      <c r="E152" s="169" t="s">
        <v>552</v>
      </c>
      <c r="F152" s="153" t="s">
        <v>512</v>
      </c>
      <c r="G152" s="153" t="s">
        <v>573</v>
      </c>
      <c r="H152" s="153" t="s">
        <v>641</v>
      </c>
      <c r="I152" s="154" t="s">
        <v>515</v>
      </c>
      <c r="J152" s="129">
        <v>12.0</v>
      </c>
      <c r="K152" s="129">
        <v>2023.0</v>
      </c>
      <c r="L152" s="155">
        <v>45292.0</v>
      </c>
      <c r="M152" s="238">
        <v>45322.0</v>
      </c>
      <c r="N152" s="129">
        <f t="shared" si="22"/>
        <v>23</v>
      </c>
      <c r="O152" s="153">
        <f t="shared" si="23"/>
        <v>1.095238095</v>
      </c>
      <c r="P152" s="132" t="str">
        <f t="shared" si="13"/>
        <v>#VALUE!</v>
      </c>
      <c r="Q152" s="132">
        <v>0.55</v>
      </c>
      <c r="R152" s="133"/>
      <c r="S152" s="134" t="s">
        <v>525</v>
      </c>
      <c r="T152" s="135" t="s">
        <v>669</v>
      </c>
      <c r="U152" s="161">
        <f t="shared" si="11"/>
        <v>0.55</v>
      </c>
      <c r="V152" s="161" t="str">
        <f t="shared" si="5"/>
        <v>#VALUE!</v>
      </c>
      <c r="W152" s="161">
        <f t="shared" si="6"/>
        <v>0.55</v>
      </c>
      <c r="X152" s="166" t="str">
        <f t="shared" si="7"/>
        <v>#VALUE!</v>
      </c>
      <c r="Y152" s="138"/>
      <c r="Z152" s="139">
        <f t="shared" si="8"/>
        <v>1</v>
      </c>
    </row>
    <row r="153" ht="15.75" customHeight="1">
      <c r="A153" s="129">
        <v>150.0</v>
      </c>
      <c r="B153" s="283" t="s">
        <v>590</v>
      </c>
      <c r="C153" s="130" t="s">
        <v>591</v>
      </c>
      <c r="D153" s="168" t="s">
        <v>592</v>
      </c>
      <c r="E153" s="169" t="s">
        <v>552</v>
      </c>
      <c r="F153" s="153" t="s">
        <v>512</v>
      </c>
      <c r="G153" s="153" t="s">
        <v>555</v>
      </c>
      <c r="H153" s="153" t="s">
        <v>580</v>
      </c>
      <c r="I153" s="154" t="s">
        <v>515</v>
      </c>
      <c r="J153" s="129">
        <v>12.0</v>
      </c>
      <c r="K153" s="129">
        <v>2023.0</v>
      </c>
      <c r="L153" s="155">
        <v>45292.0</v>
      </c>
      <c r="M153" s="238">
        <v>45322.0</v>
      </c>
      <c r="N153" s="129">
        <f t="shared" si="22"/>
        <v>23</v>
      </c>
      <c r="O153" s="153">
        <f t="shared" si="23"/>
        <v>1.095238095</v>
      </c>
      <c r="P153" s="132">
        <f t="shared" si="13"/>
        <v>1.095</v>
      </c>
      <c r="Q153" s="132">
        <v>0.95238</v>
      </c>
      <c r="R153" s="133"/>
      <c r="S153" s="134" t="s">
        <v>517</v>
      </c>
      <c r="T153" s="135" t="s">
        <v>560</v>
      </c>
      <c r="U153" s="161">
        <f t="shared" si="11"/>
        <v>0.95238</v>
      </c>
      <c r="V153" s="161">
        <f t="shared" si="5"/>
        <v>1.095</v>
      </c>
      <c r="W153" s="161">
        <f t="shared" si="6"/>
        <v>0.952</v>
      </c>
      <c r="X153" s="166">
        <f t="shared" si="7"/>
        <v>0.87</v>
      </c>
      <c r="Y153" s="138"/>
      <c r="Z153" s="139">
        <f t="shared" si="8"/>
        <v>1</v>
      </c>
    </row>
    <row r="154" ht="15.75" customHeight="1">
      <c r="A154" s="129">
        <v>151.0</v>
      </c>
      <c r="B154" s="283" t="s">
        <v>597</v>
      </c>
      <c r="C154" s="234" t="s">
        <v>598</v>
      </c>
      <c r="D154" s="168" t="s">
        <v>599</v>
      </c>
      <c r="E154" s="169" t="s">
        <v>552</v>
      </c>
      <c r="F154" s="153" t="s">
        <v>512</v>
      </c>
      <c r="G154" s="153" t="s">
        <v>530</v>
      </c>
      <c r="H154" s="153" t="s">
        <v>531</v>
      </c>
      <c r="I154" s="154" t="s">
        <v>515</v>
      </c>
      <c r="J154" s="129">
        <v>12.0</v>
      </c>
      <c r="K154" s="129">
        <v>2023.0</v>
      </c>
      <c r="L154" s="155">
        <v>45292.0</v>
      </c>
      <c r="M154" s="238">
        <v>45322.0</v>
      </c>
      <c r="N154" s="129">
        <f t="shared" si="22"/>
        <v>23</v>
      </c>
      <c r="O154" s="153">
        <f t="shared" si="23"/>
        <v>1.095238095</v>
      </c>
      <c r="P154" s="132">
        <f t="shared" si="13"/>
        <v>1.095</v>
      </c>
      <c r="Q154" s="132">
        <v>1.0</v>
      </c>
      <c r="R154" s="133"/>
      <c r="S154" s="134" t="s">
        <v>517</v>
      </c>
      <c r="T154" s="135" t="s">
        <v>560</v>
      </c>
      <c r="U154" s="161">
        <f t="shared" si="11"/>
        <v>1.095</v>
      </c>
      <c r="V154" s="161">
        <f t="shared" si="5"/>
        <v>1.095</v>
      </c>
      <c r="W154" s="161">
        <f t="shared" si="6"/>
        <v>1.095</v>
      </c>
      <c r="X154" s="166">
        <f t="shared" si="7"/>
        <v>1</v>
      </c>
      <c r="Y154" s="138"/>
      <c r="Z154" s="139">
        <f t="shared" si="8"/>
        <v>1</v>
      </c>
    </row>
    <row r="155" ht="15.75" customHeight="1">
      <c r="A155" s="129">
        <v>152.0</v>
      </c>
      <c r="B155" s="283" t="s">
        <v>681</v>
      </c>
      <c r="C155" s="130" t="s">
        <v>682</v>
      </c>
      <c r="D155" s="168" t="s">
        <v>683</v>
      </c>
      <c r="E155" s="169" t="s">
        <v>552</v>
      </c>
      <c r="F155" s="153" t="s">
        <v>512</v>
      </c>
      <c r="G155" s="153" t="s">
        <v>530</v>
      </c>
      <c r="H155" s="153" t="s">
        <v>531</v>
      </c>
      <c r="I155" s="154" t="s">
        <v>515</v>
      </c>
      <c r="J155" s="129">
        <v>12.0</v>
      </c>
      <c r="K155" s="129">
        <v>2023.0</v>
      </c>
      <c r="L155" s="155">
        <v>45292.0</v>
      </c>
      <c r="M155" s="238">
        <v>45322.0</v>
      </c>
      <c r="N155" s="129">
        <f t="shared" si="22"/>
        <v>23</v>
      </c>
      <c r="O155" s="153">
        <f t="shared" si="23"/>
        <v>1.095238095</v>
      </c>
      <c r="P155" s="132">
        <f t="shared" si="13"/>
        <v>1.095</v>
      </c>
      <c r="Q155" s="132">
        <v>1.0</v>
      </c>
      <c r="R155" s="133"/>
      <c r="S155" s="134" t="s">
        <v>517</v>
      </c>
      <c r="T155" s="135" t="s">
        <v>678</v>
      </c>
      <c r="U155" s="161">
        <f t="shared" si="11"/>
        <v>1.095</v>
      </c>
      <c r="V155" s="161">
        <f t="shared" si="5"/>
        <v>1.095</v>
      </c>
      <c r="W155" s="161">
        <f t="shared" si="6"/>
        <v>1.095</v>
      </c>
      <c r="X155" s="166">
        <f t="shared" si="7"/>
        <v>1</v>
      </c>
      <c r="Y155" s="138"/>
      <c r="Z155" s="139">
        <f t="shared" si="8"/>
        <v>1</v>
      </c>
    </row>
    <row r="156" ht="15.75" customHeight="1">
      <c r="A156" s="129">
        <v>153.0</v>
      </c>
      <c r="B156" s="283" t="s">
        <v>684</v>
      </c>
      <c r="C156" s="130" t="s">
        <v>685</v>
      </c>
      <c r="D156" s="168" t="s">
        <v>687</v>
      </c>
      <c r="E156" s="169" t="s">
        <v>552</v>
      </c>
      <c r="F156" s="153" t="s">
        <v>512</v>
      </c>
      <c r="G156" s="153" t="s">
        <v>530</v>
      </c>
      <c r="H156" s="153" t="s">
        <v>531</v>
      </c>
      <c r="I156" s="154" t="s">
        <v>515</v>
      </c>
      <c r="J156" s="129">
        <v>12.0</v>
      </c>
      <c r="K156" s="129">
        <v>2023.0</v>
      </c>
      <c r="L156" s="155">
        <v>45292.0</v>
      </c>
      <c r="M156" s="238">
        <v>45322.0</v>
      </c>
      <c r="N156" s="129">
        <f t="shared" si="22"/>
        <v>23</v>
      </c>
      <c r="O156" s="153">
        <f t="shared" si="23"/>
        <v>1.095238095</v>
      </c>
      <c r="P156" s="132">
        <f t="shared" si="13"/>
        <v>1.095</v>
      </c>
      <c r="Q156" s="132">
        <v>1.0</v>
      </c>
      <c r="R156" s="133"/>
      <c r="S156" s="134" t="s">
        <v>517</v>
      </c>
      <c r="T156" s="135" t="s">
        <v>678</v>
      </c>
      <c r="U156" s="161">
        <f t="shared" si="11"/>
        <v>1.095</v>
      </c>
      <c r="V156" s="161">
        <f t="shared" si="5"/>
        <v>1.095</v>
      </c>
      <c r="W156" s="161">
        <f t="shared" si="6"/>
        <v>1.095</v>
      </c>
      <c r="X156" s="166">
        <f t="shared" si="7"/>
        <v>1</v>
      </c>
      <c r="Y156" s="138"/>
      <c r="Z156" s="139">
        <f t="shared" si="8"/>
        <v>1</v>
      </c>
    </row>
    <row r="157" ht="15.75" customHeight="1">
      <c r="A157" s="129">
        <v>154.0</v>
      </c>
      <c r="B157" s="283" t="s">
        <v>603</v>
      </c>
      <c r="C157" s="130" t="s">
        <v>604</v>
      </c>
      <c r="D157" s="168" t="s">
        <v>605</v>
      </c>
      <c r="E157" s="169" t="s">
        <v>552</v>
      </c>
      <c r="F157" s="153" t="s">
        <v>512</v>
      </c>
      <c r="G157" s="153" t="s">
        <v>540</v>
      </c>
      <c r="H157" s="153" t="s">
        <v>541</v>
      </c>
      <c r="I157" s="154" t="s">
        <v>515</v>
      </c>
      <c r="J157" s="129">
        <v>12.0</v>
      </c>
      <c r="K157" s="129">
        <v>2023.0</v>
      </c>
      <c r="L157" s="155">
        <v>45292.0</v>
      </c>
      <c r="M157" s="238">
        <v>45322.0</v>
      </c>
      <c r="N157" s="129">
        <f t="shared" si="22"/>
        <v>23</v>
      </c>
      <c r="O157" s="153">
        <f t="shared" si="23"/>
        <v>1.095238095</v>
      </c>
      <c r="P157" s="132">
        <f t="shared" si="13"/>
        <v>1.095</v>
      </c>
      <c r="Q157" s="132">
        <v>0.95238</v>
      </c>
      <c r="R157" s="133"/>
      <c r="S157" s="134" t="s">
        <v>517</v>
      </c>
      <c r="T157" s="135" t="s">
        <v>560</v>
      </c>
      <c r="U157" s="161">
        <f t="shared" si="11"/>
        <v>0.95238</v>
      </c>
      <c r="V157" s="161">
        <f t="shared" si="5"/>
        <v>1.095</v>
      </c>
      <c r="W157" s="161">
        <f t="shared" si="6"/>
        <v>0.952</v>
      </c>
      <c r="X157" s="166">
        <f t="shared" si="7"/>
        <v>0.87</v>
      </c>
      <c r="Y157" s="138"/>
      <c r="Z157" s="139">
        <f t="shared" si="8"/>
        <v>1</v>
      </c>
    </row>
    <row r="158" ht="15.75" customHeight="1">
      <c r="A158" s="129">
        <v>155.0</v>
      </c>
      <c r="B158" s="283" t="s">
        <v>689</v>
      </c>
      <c r="C158" s="130" t="s">
        <v>691</v>
      </c>
      <c r="D158" s="168" t="s">
        <v>693</v>
      </c>
      <c r="E158" s="169" t="s">
        <v>552</v>
      </c>
      <c r="F158" s="153" t="s">
        <v>512</v>
      </c>
      <c r="G158" s="153" t="s">
        <v>555</v>
      </c>
      <c r="H158" s="153" t="s">
        <v>580</v>
      </c>
      <c r="I158" s="154" t="s">
        <v>515</v>
      </c>
      <c r="J158" s="129">
        <v>12.0</v>
      </c>
      <c r="K158" s="129">
        <v>2023.0</v>
      </c>
      <c r="L158" s="155">
        <v>45292.0</v>
      </c>
      <c r="M158" s="238">
        <v>45322.0</v>
      </c>
      <c r="N158" s="129">
        <f t="shared" si="22"/>
        <v>23</v>
      </c>
      <c r="O158" s="153">
        <f t="shared" si="23"/>
        <v>1.095238095</v>
      </c>
      <c r="P158" s="132">
        <f t="shared" si="13"/>
        <v>1.095</v>
      </c>
      <c r="Q158" s="132">
        <v>1.0</v>
      </c>
      <c r="R158" s="133"/>
      <c r="S158" s="134" t="s">
        <v>517</v>
      </c>
      <c r="T158" s="135" t="s">
        <v>678</v>
      </c>
      <c r="U158" s="161">
        <f t="shared" si="11"/>
        <v>1.095</v>
      </c>
      <c r="V158" s="161">
        <f t="shared" si="5"/>
        <v>1.095</v>
      </c>
      <c r="W158" s="161">
        <f t="shared" si="6"/>
        <v>1.095</v>
      </c>
      <c r="X158" s="166">
        <f t="shared" si="7"/>
        <v>1</v>
      </c>
      <c r="Y158" s="138"/>
      <c r="Z158" s="139">
        <f t="shared" si="8"/>
        <v>1</v>
      </c>
    </row>
    <row r="159" ht="15.75" customHeight="1">
      <c r="A159" s="129">
        <v>156.0</v>
      </c>
      <c r="B159" s="283" t="s">
        <v>609</v>
      </c>
      <c r="C159" s="130" t="s">
        <v>610</v>
      </c>
      <c r="D159" s="168" t="s">
        <v>611</v>
      </c>
      <c r="E159" s="169" t="s">
        <v>552</v>
      </c>
      <c r="F159" s="153" t="s">
        <v>564</v>
      </c>
      <c r="G159" s="153" t="s">
        <v>540</v>
      </c>
      <c r="H159" s="153" t="s">
        <v>612</v>
      </c>
      <c r="I159" s="154" t="s">
        <v>515</v>
      </c>
      <c r="J159" s="129">
        <v>12.0</v>
      </c>
      <c r="K159" s="129">
        <v>2023.0</v>
      </c>
      <c r="L159" s="155">
        <v>45292.0</v>
      </c>
      <c r="M159" s="238">
        <v>45322.0</v>
      </c>
      <c r="N159" s="129">
        <f t="shared" si="22"/>
        <v>23</v>
      </c>
      <c r="O159" s="153">
        <f t="shared" si="23"/>
        <v>1.095238095</v>
      </c>
      <c r="P159" s="132">
        <f t="shared" si="13"/>
        <v>1.095</v>
      </c>
      <c r="Q159" s="132">
        <v>1.0</v>
      </c>
      <c r="R159" s="133"/>
      <c r="S159" s="134" t="s">
        <v>517</v>
      </c>
      <c r="T159" s="135" t="s">
        <v>560</v>
      </c>
      <c r="U159" s="161">
        <f t="shared" si="11"/>
        <v>1.095</v>
      </c>
      <c r="V159" s="161">
        <f t="shared" si="5"/>
        <v>1.095</v>
      </c>
      <c r="W159" s="161">
        <f t="shared" si="6"/>
        <v>1.095</v>
      </c>
      <c r="X159" s="166">
        <f t="shared" si="7"/>
        <v>1</v>
      </c>
      <c r="Y159" s="138"/>
      <c r="Z159" s="139">
        <f t="shared" si="8"/>
        <v>1</v>
      </c>
    </row>
    <row r="160" ht="15.75" customHeight="1">
      <c r="A160" s="129">
        <v>157.0</v>
      </c>
      <c r="B160" s="283" t="s">
        <v>617</v>
      </c>
      <c r="C160" s="130" t="s">
        <v>618</v>
      </c>
      <c r="D160" s="168" t="s">
        <v>619</v>
      </c>
      <c r="E160" s="169" t="s">
        <v>552</v>
      </c>
      <c r="F160" s="153" t="s">
        <v>512</v>
      </c>
      <c r="G160" s="153" t="s">
        <v>530</v>
      </c>
      <c r="H160" s="153" t="s">
        <v>531</v>
      </c>
      <c r="I160" s="154" t="s">
        <v>515</v>
      </c>
      <c r="J160" s="129">
        <v>12.0</v>
      </c>
      <c r="K160" s="129">
        <v>2023.0</v>
      </c>
      <c r="L160" s="155">
        <v>45292.0</v>
      </c>
      <c r="M160" s="238">
        <v>45322.0</v>
      </c>
      <c r="N160" s="129">
        <f t="shared" si="22"/>
        <v>23</v>
      </c>
      <c r="O160" s="153">
        <f t="shared" si="23"/>
        <v>1.095238095</v>
      </c>
      <c r="P160" s="132">
        <f t="shared" si="13"/>
        <v>1.095</v>
      </c>
      <c r="Q160" s="132">
        <v>0.92857</v>
      </c>
      <c r="R160" s="133"/>
      <c r="S160" s="134" t="s">
        <v>517</v>
      </c>
      <c r="T160" s="135" t="s">
        <v>560</v>
      </c>
      <c r="U160" s="161">
        <f t="shared" si="11"/>
        <v>0.92857</v>
      </c>
      <c r="V160" s="161">
        <f t="shared" si="5"/>
        <v>1.095</v>
      </c>
      <c r="W160" s="161">
        <f t="shared" si="6"/>
        <v>0.929</v>
      </c>
      <c r="X160" s="166">
        <f t="shared" si="7"/>
        <v>0.85</v>
      </c>
      <c r="Y160" s="138"/>
      <c r="Z160" s="139">
        <f t="shared" si="8"/>
        <v>1</v>
      </c>
    </row>
    <row r="161" ht="15.75" customHeight="1">
      <c r="A161" s="129">
        <v>158.0</v>
      </c>
      <c r="B161" s="129" t="s">
        <v>623</v>
      </c>
      <c r="C161" s="130" t="s">
        <v>624</v>
      </c>
      <c r="D161" s="168" t="s">
        <v>625</v>
      </c>
      <c r="E161" s="169" t="s">
        <v>552</v>
      </c>
      <c r="F161" s="153" t="s">
        <v>564</v>
      </c>
      <c r="G161" s="153" t="s">
        <v>573</v>
      </c>
      <c r="H161" s="153" t="s">
        <v>626</v>
      </c>
      <c r="I161" s="154" t="s">
        <v>515</v>
      </c>
      <c r="J161" s="129">
        <v>12.0</v>
      </c>
      <c r="K161" s="129">
        <v>2023.0</v>
      </c>
      <c r="L161" s="155">
        <v>45292.0</v>
      </c>
      <c r="M161" s="238">
        <v>45322.0</v>
      </c>
      <c r="N161" s="129">
        <f t="shared" si="22"/>
        <v>23</v>
      </c>
      <c r="O161" s="153">
        <f t="shared" si="23"/>
        <v>1.095238095</v>
      </c>
      <c r="P161" s="132">
        <f t="shared" si="13"/>
        <v>1.095</v>
      </c>
      <c r="Q161" s="132">
        <v>0.85714</v>
      </c>
      <c r="R161" s="133"/>
      <c r="S161" s="134" t="s">
        <v>517</v>
      </c>
      <c r="T161" s="135" t="s">
        <v>560</v>
      </c>
      <c r="U161" s="161">
        <f t="shared" si="11"/>
        <v>0.85714</v>
      </c>
      <c r="V161" s="161">
        <f t="shared" si="5"/>
        <v>1.095</v>
      </c>
      <c r="W161" s="161">
        <f t="shared" si="6"/>
        <v>0.857</v>
      </c>
      <c r="X161" s="166">
        <f t="shared" si="7"/>
        <v>0.78</v>
      </c>
      <c r="Y161" s="138"/>
      <c r="Z161" s="139">
        <f t="shared" si="8"/>
        <v>1</v>
      </c>
    </row>
    <row r="162" ht="15.75" customHeight="1">
      <c r="A162" s="129">
        <v>159.0</v>
      </c>
      <c r="B162" s="129" t="s">
        <v>1096</v>
      </c>
      <c r="C162" s="130" t="s">
        <v>1097</v>
      </c>
      <c r="D162" s="168" t="s">
        <v>1098</v>
      </c>
      <c r="E162" s="169" t="s">
        <v>552</v>
      </c>
      <c r="F162" s="153" t="s">
        <v>564</v>
      </c>
      <c r="G162" s="153" t="s">
        <v>555</v>
      </c>
      <c r="H162" s="153" t="s">
        <v>925</v>
      </c>
      <c r="I162" s="154" t="s">
        <v>515</v>
      </c>
      <c r="J162" s="129">
        <v>12.0</v>
      </c>
      <c r="K162" s="129">
        <v>2023.0</v>
      </c>
      <c r="L162" s="155">
        <v>45292.0</v>
      </c>
      <c r="M162" s="238">
        <v>45322.0</v>
      </c>
      <c r="N162" s="129">
        <f t="shared" si="22"/>
        <v>23</v>
      </c>
      <c r="O162" s="153">
        <f t="shared" si="23"/>
        <v>1.095238095</v>
      </c>
      <c r="P162" s="132">
        <f t="shared" si="13"/>
        <v>1.095</v>
      </c>
      <c r="Q162" s="132">
        <v>1.0</v>
      </c>
      <c r="R162" s="133"/>
      <c r="S162" s="134" t="s">
        <v>517</v>
      </c>
      <c r="T162" s="135" t="s">
        <v>560</v>
      </c>
      <c r="U162" s="161">
        <f t="shared" si="11"/>
        <v>1.095</v>
      </c>
      <c r="V162" s="161">
        <f t="shared" si="5"/>
        <v>1.095</v>
      </c>
      <c r="W162" s="161">
        <f t="shared" si="6"/>
        <v>1.095</v>
      </c>
      <c r="X162" s="166">
        <f t="shared" si="7"/>
        <v>1</v>
      </c>
      <c r="Y162" s="138"/>
      <c r="Z162" s="139">
        <f t="shared" si="8"/>
        <v>1</v>
      </c>
    </row>
    <row r="163" ht="15.75" customHeight="1">
      <c r="A163" s="129">
        <v>160.0</v>
      </c>
      <c r="B163" s="129" t="s">
        <v>628</v>
      </c>
      <c r="C163" s="130" t="s">
        <v>630</v>
      </c>
      <c r="D163" s="168" t="s">
        <v>632</v>
      </c>
      <c r="E163" s="169" t="s">
        <v>552</v>
      </c>
      <c r="F163" s="153" t="s">
        <v>512</v>
      </c>
      <c r="G163" s="153" t="s">
        <v>540</v>
      </c>
      <c r="H163" s="153" t="s">
        <v>541</v>
      </c>
      <c r="I163" s="154" t="s">
        <v>515</v>
      </c>
      <c r="J163" s="129">
        <v>12.0</v>
      </c>
      <c r="K163" s="129">
        <v>2023.0</v>
      </c>
      <c r="L163" s="155">
        <v>45292.0</v>
      </c>
      <c r="M163" s="238">
        <v>45322.0</v>
      </c>
      <c r="N163" s="129">
        <f t="shared" si="22"/>
        <v>23</v>
      </c>
      <c r="O163" s="153">
        <f t="shared" si="23"/>
        <v>1.095238095</v>
      </c>
      <c r="P163" s="132">
        <f t="shared" si="13"/>
        <v>1.095</v>
      </c>
      <c r="Q163" s="132">
        <v>0.95238</v>
      </c>
      <c r="R163" s="133"/>
      <c r="S163" s="134" t="s">
        <v>517</v>
      </c>
      <c r="T163" s="135" t="s">
        <v>560</v>
      </c>
      <c r="U163" s="161">
        <f t="shared" si="11"/>
        <v>0.95238</v>
      </c>
      <c r="V163" s="161">
        <f t="shared" si="5"/>
        <v>1.095</v>
      </c>
      <c r="W163" s="161">
        <f t="shared" si="6"/>
        <v>0.952</v>
      </c>
      <c r="X163" s="166">
        <f t="shared" si="7"/>
        <v>0.87</v>
      </c>
      <c r="Y163" s="138"/>
      <c r="Z163" s="139">
        <f t="shared" si="8"/>
        <v>1</v>
      </c>
    </row>
    <row r="164" ht="15.75" customHeight="1">
      <c r="A164" s="129">
        <v>163.0</v>
      </c>
      <c r="B164" s="129" t="s">
        <v>1100</v>
      </c>
      <c r="C164" s="130" t="s">
        <v>788</v>
      </c>
      <c r="D164" s="168" t="s">
        <v>789</v>
      </c>
      <c r="E164" s="169" t="s">
        <v>552</v>
      </c>
      <c r="F164" s="153" t="s">
        <v>546</v>
      </c>
      <c r="G164" s="153" t="s">
        <v>530</v>
      </c>
      <c r="H164" s="153" t="s">
        <v>616</v>
      </c>
      <c r="I164" s="154" t="s">
        <v>515</v>
      </c>
      <c r="J164" s="129">
        <v>12.0</v>
      </c>
      <c r="K164" s="129">
        <v>2023.0</v>
      </c>
      <c r="L164" s="155">
        <v>45292.0</v>
      </c>
      <c r="M164" s="238">
        <v>45322.0</v>
      </c>
      <c r="N164" s="129">
        <f t="shared" si="22"/>
        <v>23</v>
      </c>
      <c r="O164" s="153">
        <f t="shared" si="23"/>
        <v>1.095238095</v>
      </c>
      <c r="P164" s="132" t="str">
        <f t="shared" si="13"/>
        <v>#VALUE!</v>
      </c>
      <c r="Q164" s="132">
        <v>1.14</v>
      </c>
      <c r="R164" s="133"/>
      <c r="S164" s="134" t="s">
        <v>525</v>
      </c>
      <c r="T164" s="135" t="s">
        <v>669</v>
      </c>
      <c r="U164" s="161">
        <f t="shared" si="11"/>
        <v>1.14</v>
      </c>
      <c r="V164" s="161" t="str">
        <f t="shared" si="5"/>
        <v>#VALUE!</v>
      </c>
      <c r="W164" s="161">
        <f t="shared" si="6"/>
        <v>1.14</v>
      </c>
      <c r="X164" s="166" t="str">
        <f t="shared" si="7"/>
        <v>#VALUE!</v>
      </c>
      <c r="Y164" s="138"/>
      <c r="Z164" s="139">
        <f t="shared" si="8"/>
        <v>1</v>
      </c>
    </row>
    <row r="165" ht="15.75" customHeight="1">
      <c r="A165" s="129">
        <v>167.0</v>
      </c>
      <c r="B165" s="129" t="s">
        <v>1101</v>
      </c>
      <c r="C165" s="130" t="s">
        <v>454</v>
      </c>
      <c r="D165" s="168" t="s">
        <v>786</v>
      </c>
      <c r="E165" s="169" t="s">
        <v>552</v>
      </c>
      <c r="F165" s="153" t="s">
        <v>512</v>
      </c>
      <c r="G165" s="153" t="s">
        <v>569</v>
      </c>
      <c r="H165" s="153" t="s">
        <v>570</v>
      </c>
      <c r="I165" s="154" t="s">
        <v>515</v>
      </c>
      <c r="J165" s="129">
        <v>12.0</v>
      </c>
      <c r="K165" s="129">
        <v>2023.0</v>
      </c>
      <c r="L165" s="155">
        <v>45292.0</v>
      </c>
      <c r="M165" s="238">
        <v>45322.0</v>
      </c>
      <c r="N165" s="129">
        <f t="shared" si="22"/>
        <v>23</v>
      </c>
      <c r="O165" s="153">
        <f t="shared" si="23"/>
        <v>1.095238095</v>
      </c>
      <c r="P165" s="132" t="str">
        <f t="shared" si="13"/>
        <v>#VALUE!</v>
      </c>
      <c r="Q165" s="132">
        <v>1.86</v>
      </c>
      <c r="R165" s="133"/>
      <c r="S165" s="134" t="s">
        <v>525</v>
      </c>
      <c r="T165" s="135" t="s">
        <v>669</v>
      </c>
      <c r="U165" s="161">
        <f t="shared" si="11"/>
        <v>1.86</v>
      </c>
      <c r="V165" s="161" t="str">
        <f t="shared" si="5"/>
        <v>#VALUE!</v>
      </c>
      <c r="W165" s="161">
        <f t="shared" si="6"/>
        <v>1.86</v>
      </c>
      <c r="X165" s="166" t="str">
        <f t="shared" si="7"/>
        <v>#VALUE!</v>
      </c>
      <c r="Y165" s="138"/>
      <c r="Z165" s="139">
        <f t="shared" si="8"/>
        <v>1</v>
      </c>
    </row>
    <row r="166" ht="15.75" customHeight="1">
      <c r="A166" s="129">
        <v>184.0</v>
      </c>
      <c r="B166" s="129" t="s">
        <v>1104</v>
      </c>
      <c r="C166" s="130" t="s">
        <v>660</v>
      </c>
      <c r="D166" s="168" t="s">
        <v>661</v>
      </c>
      <c r="E166" s="169" t="s">
        <v>662</v>
      </c>
      <c r="F166" s="153" t="s">
        <v>663</v>
      </c>
      <c r="G166" s="153" t="s">
        <v>555</v>
      </c>
      <c r="H166" s="153" t="s">
        <v>666</v>
      </c>
      <c r="I166" s="154" t="s">
        <v>515</v>
      </c>
      <c r="J166" s="129">
        <v>12.0</v>
      </c>
      <c r="K166" s="129">
        <v>2023.0</v>
      </c>
      <c r="L166" s="155">
        <v>45292.0</v>
      </c>
      <c r="M166" s="238">
        <v>45322.0</v>
      </c>
      <c r="N166" s="129">
        <f t="shared" si="22"/>
        <v>23</v>
      </c>
      <c r="O166" s="153">
        <f t="shared" si="23"/>
        <v>1.095238095</v>
      </c>
      <c r="P166" s="132" t="str">
        <f t="shared" si="13"/>
        <v>#VALUE!</v>
      </c>
      <c r="Q166" s="132">
        <v>1.034</v>
      </c>
      <c r="R166" s="133"/>
      <c r="S166" s="134" t="s">
        <v>525</v>
      </c>
      <c r="T166" s="135" t="s">
        <v>669</v>
      </c>
      <c r="U166" s="161">
        <f t="shared" si="11"/>
        <v>1.034</v>
      </c>
      <c r="V166" s="161" t="str">
        <f t="shared" si="5"/>
        <v>#VALUE!</v>
      </c>
      <c r="W166" s="161">
        <f t="shared" si="6"/>
        <v>1.034</v>
      </c>
      <c r="X166" s="166" t="str">
        <f t="shared" si="7"/>
        <v>#VALUE!</v>
      </c>
      <c r="Y166" s="138"/>
      <c r="Z166" s="139">
        <f t="shared" si="8"/>
        <v>1</v>
      </c>
    </row>
    <row r="167" ht="15.75" customHeight="1">
      <c r="A167" s="129">
        <v>164.0</v>
      </c>
      <c r="B167" s="129" t="s">
        <v>742</v>
      </c>
      <c r="C167" s="130" t="s">
        <v>743</v>
      </c>
      <c r="D167" s="168" t="s">
        <v>744</v>
      </c>
      <c r="E167" s="169" t="s">
        <v>552</v>
      </c>
      <c r="F167" s="153" t="s">
        <v>512</v>
      </c>
      <c r="G167" s="153" t="s">
        <v>555</v>
      </c>
      <c r="H167" s="153" t="s">
        <v>580</v>
      </c>
      <c r="I167" s="154" t="s">
        <v>515</v>
      </c>
      <c r="J167" s="129">
        <v>12.0</v>
      </c>
      <c r="K167" s="129">
        <v>2023.0</v>
      </c>
      <c r="L167" s="155">
        <v>45292.0</v>
      </c>
      <c r="M167" s="238">
        <v>45322.0</v>
      </c>
      <c r="N167" s="129">
        <f t="shared" si="22"/>
        <v>23</v>
      </c>
      <c r="O167" s="153">
        <f t="shared" si="23"/>
        <v>1.095238095</v>
      </c>
      <c r="P167" s="132">
        <f t="shared" si="13"/>
        <v>1.095</v>
      </c>
      <c r="Q167" s="132">
        <v>1.0</v>
      </c>
      <c r="R167" s="133"/>
      <c r="S167" s="134" t="s">
        <v>517</v>
      </c>
      <c r="T167" s="135" t="s">
        <v>747</v>
      </c>
      <c r="U167" s="161">
        <f t="shared" si="11"/>
        <v>1.095</v>
      </c>
      <c r="V167" s="161">
        <f t="shared" si="5"/>
        <v>1.095</v>
      </c>
      <c r="W167" s="161">
        <f t="shared" si="6"/>
        <v>1.095</v>
      </c>
      <c r="X167" s="166">
        <f t="shared" si="7"/>
        <v>1</v>
      </c>
      <c r="Y167" s="138"/>
      <c r="Z167" s="139">
        <f t="shared" si="8"/>
        <v>1</v>
      </c>
    </row>
    <row r="168" ht="15.75" customHeight="1">
      <c r="A168" s="129">
        <v>165.0</v>
      </c>
      <c r="B168" s="129" t="s">
        <v>696</v>
      </c>
      <c r="C168" s="130" t="s">
        <v>697</v>
      </c>
      <c r="D168" s="168" t="s">
        <v>698</v>
      </c>
      <c r="E168" s="169" t="s">
        <v>552</v>
      </c>
      <c r="F168" s="153" t="s">
        <v>512</v>
      </c>
      <c r="G168" s="153" t="s">
        <v>540</v>
      </c>
      <c r="H168" s="153" t="s">
        <v>541</v>
      </c>
      <c r="I168" s="154" t="s">
        <v>515</v>
      </c>
      <c r="J168" s="129">
        <v>12.0</v>
      </c>
      <c r="K168" s="129">
        <v>2023.0</v>
      </c>
      <c r="L168" s="155">
        <v>45292.0</v>
      </c>
      <c r="M168" s="238">
        <v>45322.0</v>
      </c>
      <c r="N168" s="129">
        <f t="shared" si="22"/>
        <v>23</v>
      </c>
      <c r="O168" s="153">
        <f t="shared" si="23"/>
        <v>1.095238095</v>
      </c>
      <c r="P168" s="132">
        <f t="shared" si="13"/>
        <v>1.095</v>
      </c>
      <c r="Q168" s="132">
        <v>1.0</v>
      </c>
      <c r="R168" s="133"/>
      <c r="S168" s="134" t="s">
        <v>517</v>
      </c>
      <c r="T168" s="135" t="s">
        <v>678</v>
      </c>
      <c r="U168" s="161">
        <f t="shared" si="11"/>
        <v>1.095</v>
      </c>
      <c r="V168" s="161">
        <f t="shared" si="5"/>
        <v>1.095</v>
      </c>
      <c r="W168" s="161">
        <f t="shared" si="6"/>
        <v>1.095</v>
      </c>
      <c r="X168" s="166">
        <f t="shared" si="7"/>
        <v>1</v>
      </c>
      <c r="Y168" s="138"/>
      <c r="Z168" s="139">
        <f t="shared" si="8"/>
        <v>1</v>
      </c>
    </row>
    <row r="169" ht="15.75" customHeight="1">
      <c r="A169" s="129">
        <v>166.0</v>
      </c>
      <c r="B169" s="129" t="s">
        <v>702</v>
      </c>
      <c r="C169" s="130" t="s">
        <v>704</v>
      </c>
      <c r="D169" s="168" t="s">
        <v>705</v>
      </c>
      <c r="E169" s="169" t="s">
        <v>552</v>
      </c>
      <c r="F169" s="153" t="s">
        <v>512</v>
      </c>
      <c r="G169" s="153" t="s">
        <v>530</v>
      </c>
      <c r="H169" s="153" t="s">
        <v>531</v>
      </c>
      <c r="I169" s="154" t="s">
        <v>515</v>
      </c>
      <c r="J169" s="129">
        <v>12.0</v>
      </c>
      <c r="K169" s="129">
        <v>2023.0</v>
      </c>
      <c r="L169" s="155">
        <v>45292.0</v>
      </c>
      <c r="M169" s="238">
        <v>45322.0</v>
      </c>
      <c r="N169" s="129">
        <f t="shared" si="22"/>
        <v>23</v>
      </c>
      <c r="O169" s="153">
        <f t="shared" si="23"/>
        <v>1.095238095</v>
      </c>
      <c r="P169" s="132">
        <f t="shared" si="13"/>
        <v>1.095</v>
      </c>
      <c r="Q169" s="132">
        <v>1.0</v>
      </c>
      <c r="R169" s="133"/>
      <c r="S169" s="134" t="s">
        <v>517</v>
      </c>
      <c r="T169" s="135" t="s">
        <v>678</v>
      </c>
      <c r="U169" s="161">
        <f t="shared" si="11"/>
        <v>1.095</v>
      </c>
      <c r="V169" s="161">
        <f t="shared" si="5"/>
        <v>1.095</v>
      </c>
      <c r="W169" s="161">
        <f t="shared" si="6"/>
        <v>1.095</v>
      </c>
      <c r="X169" s="166">
        <f t="shared" si="7"/>
        <v>1</v>
      </c>
      <c r="Y169" s="138"/>
      <c r="Z169" s="139">
        <f t="shared" si="8"/>
        <v>1</v>
      </c>
    </row>
    <row r="170" ht="15.75" customHeight="1">
      <c r="A170" s="129">
        <v>149.0</v>
      </c>
      <c r="B170" s="283" t="s">
        <v>1111</v>
      </c>
      <c r="C170" s="130" t="s">
        <v>824</v>
      </c>
      <c r="D170" s="168" t="s">
        <v>1112</v>
      </c>
      <c r="E170" s="169" t="s">
        <v>552</v>
      </c>
      <c r="F170" s="153" t="s">
        <v>546</v>
      </c>
      <c r="G170" s="153" t="s">
        <v>555</v>
      </c>
      <c r="H170" s="153" t="s">
        <v>556</v>
      </c>
      <c r="I170" s="154" t="s">
        <v>515</v>
      </c>
      <c r="J170" s="129">
        <v>12.0</v>
      </c>
      <c r="K170" s="129">
        <v>2023.0</v>
      </c>
      <c r="L170" s="155">
        <v>45292.0</v>
      </c>
      <c r="M170" s="238">
        <v>45322.0</v>
      </c>
      <c r="N170" s="129">
        <f t="shared" si="22"/>
        <v>23</v>
      </c>
      <c r="O170" s="153">
        <f t="shared" si="23"/>
        <v>1.095238095</v>
      </c>
      <c r="P170" s="132">
        <f t="shared" si="13"/>
        <v>1.095</v>
      </c>
      <c r="Q170" s="132">
        <v>1.0</v>
      </c>
      <c r="R170" s="133" t="s">
        <v>1113</v>
      </c>
      <c r="S170" s="134" t="s">
        <v>517</v>
      </c>
      <c r="T170" s="135" t="s">
        <v>813</v>
      </c>
      <c r="U170" s="161">
        <f t="shared" si="11"/>
        <v>1.095</v>
      </c>
      <c r="V170" s="161">
        <f t="shared" si="5"/>
        <v>1.095</v>
      </c>
      <c r="W170" s="161">
        <f t="shared" si="6"/>
        <v>1.095</v>
      </c>
      <c r="X170" s="166">
        <f t="shared" si="7"/>
        <v>1</v>
      </c>
      <c r="Y170" s="138"/>
      <c r="Z170" s="139">
        <f t="shared" si="8"/>
        <v>1</v>
      </c>
    </row>
    <row r="171" ht="15.75" customHeight="1">
      <c r="A171" s="129">
        <v>168.0</v>
      </c>
      <c r="B171" s="129" t="s">
        <v>635</v>
      </c>
      <c r="C171" s="130" t="s">
        <v>637</v>
      </c>
      <c r="D171" s="168" t="s">
        <v>639</v>
      </c>
      <c r="E171" s="169" t="s">
        <v>552</v>
      </c>
      <c r="F171" s="153" t="s">
        <v>512</v>
      </c>
      <c r="G171" s="153" t="s">
        <v>573</v>
      </c>
      <c r="H171" s="153" t="s">
        <v>641</v>
      </c>
      <c r="I171" s="154" t="s">
        <v>515</v>
      </c>
      <c r="J171" s="129">
        <v>12.0</v>
      </c>
      <c r="K171" s="129">
        <v>2023.0</v>
      </c>
      <c r="L171" s="155">
        <v>45292.0</v>
      </c>
      <c r="M171" s="238">
        <v>45322.0</v>
      </c>
      <c r="N171" s="129">
        <f t="shared" si="22"/>
        <v>23</v>
      </c>
      <c r="O171" s="153">
        <f t="shared" si="23"/>
        <v>1.095238095</v>
      </c>
      <c r="P171" s="132">
        <f t="shared" si="13"/>
        <v>1.095</v>
      </c>
      <c r="Q171" s="132">
        <v>1.0</v>
      </c>
      <c r="R171" s="133"/>
      <c r="S171" s="134" t="s">
        <v>517</v>
      </c>
      <c r="T171" s="135" t="s">
        <v>560</v>
      </c>
      <c r="U171" s="161">
        <f t="shared" si="11"/>
        <v>1.095</v>
      </c>
      <c r="V171" s="161">
        <f t="shared" si="5"/>
        <v>1.095</v>
      </c>
      <c r="W171" s="161">
        <f t="shared" si="6"/>
        <v>1.095</v>
      </c>
      <c r="X171" s="166">
        <f t="shared" si="7"/>
        <v>1</v>
      </c>
      <c r="Y171" s="138"/>
      <c r="Z171" s="139">
        <f t="shared" si="8"/>
        <v>1</v>
      </c>
    </row>
    <row r="172" ht="15.75" customHeight="1">
      <c r="A172" s="129">
        <v>169.0</v>
      </c>
      <c r="B172" s="129" t="s">
        <v>709</v>
      </c>
      <c r="C172" s="130" t="s">
        <v>710</v>
      </c>
      <c r="D172" s="168" t="s">
        <v>711</v>
      </c>
      <c r="E172" s="169" t="s">
        <v>552</v>
      </c>
      <c r="F172" s="153" t="s">
        <v>523</v>
      </c>
      <c r="G172" s="153" t="s">
        <v>555</v>
      </c>
      <c r="H172" s="153" t="s">
        <v>712</v>
      </c>
      <c r="I172" s="154" t="s">
        <v>515</v>
      </c>
      <c r="J172" s="129">
        <v>12.0</v>
      </c>
      <c r="K172" s="129">
        <v>2023.0</v>
      </c>
      <c r="L172" s="155">
        <v>45292.0</v>
      </c>
      <c r="M172" s="238">
        <v>45322.0</v>
      </c>
      <c r="N172" s="129">
        <f t="shared" si="22"/>
        <v>23</v>
      </c>
      <c r="O172" s="153">
        <f t="shared" si="23"/>
        <v>1.095238095</v>
      </c>
      <c r="P172" s="132">
        <f t="shared" si="13"/>
        <v>1.095</v>
      </c>
      <c r="Q172" s="132">
        <v>1.0</v>
      </c>
      <c r="R172" s="133"/>
      <c r="S172" s="134" t="s">
        <v>517</v>
      </c>
      <c r="T172" s="135" t="s">
        <v>678</v>
      </c>
      <c r="U172" s="161">
        <f t="shared" si="11"/>
        <v>1.095</v>
      </c>
      <c r="V172" s="161">
        <f t="shared" si="5"/>
        <v>1.095</v>
      </c>
      <c r="W172" s="161">
        <f t="shared" si="6"/>
        <v>1.095</v>
      </c>
      <c r="X172" s="166">
        <f t="shared" si="7"/>
        <v>1</v>
      </c>
      <c r="Y172" s="138"/>
      <c r="Z172" s="139">
        <f t="shared" si="8"/>
        <v>1</v>
      </c>
    </row>
    <row r="173" ht="15.75" customHeight="1">
      <c r="A173" s="129">
        <v>170.0</v>
      </c>
      <c r="B173" s="129" t="s">
        <v>645</v>
      </c>
      <c r="C173" s="130" t="s">
        <v>646</v>
      </c>
      <c r="D173" s="168" t="s">
        <v>647</v>
      </c>
      <c r="E173" s="169" t="s">
        <v>552</v>
      </c>
      <c r="F173" s="153" t="s">
        <v>512</v>
      </c>
      <c r="G173" s="153" t="s">
        <v>569</v>
      </c>
      <c r="H173" s="153" t="s">
        <v>570</v>
      </c>
      <c r="I173" s="154" t="s">
        <v>515</v>
      </c>
      <c r="J173" s="129">
        <v>12.0</v>
      </c>
      <c r="K173" s="129">
        <v>2023.0</v>
      </c>
      <c r="L173" s="155">
        <v>45292.0</v>
      </c>
      <c r="M173" s="238">
        <v>45322.0</v>
      </c>
      <c r="N173" s="129">
        <f t="shared" si="22"/>
        <v>23</v>
      </c>
      <c r="O173" s="153">
        <f t="shared" si="23"/>
        <v>1.095238095</v>
      </c>
      <c r="P173" s="132">
        <f t="shared" si="13"/>
        <v>1.095</v>
      </c>
      <c r="Q173" s="132">
        <v>0.97619</v>
      </c>
      <c r="R173" s="133"/>
      <c r="S173" s="134" t="s">
        <v>517</v>
      </c>
      <c r="T173" s="135" t="s">
        <v>560</v>
      </c>
      <c r="U173" s="161">
        <f t="shared" si="11"/>
        <v>0.97619</v>
      </c>
      <c r="V173" s="161">
        <f t="shared" si="5"/>
        <v>1.095</v>
      </c>
      <c r="W173" s="161">
        <f t="shared" si="6"/>
        <v>0.976</v>
      </c>
      <c r="X173" s="166">
        <f t="shared" si="7"/>
        <v>0.89</v>
      </c>
      <c r="Y173" s="138"/>
      <c r="Z173" s="139">
        <f t="shared" si="8"/>
        <v>1</v>
      </c>
    </row>
    <row r="174" ht="15.75" customHeight="1">
      <c r="A174" s="129">
        <v>171.0</v>
      </c>
      <c r="B174" s="129" t="s">
        <v>766</v>
      </c>
      <c r="C174" s="130" t="s">
        <v>767</v>
      </c>
      <c r="D174" s="168" t="s">
        <v>768</v>
      </c>
      <c r="E174" s="169" t="s">
        <v>552</v>
      </c>
      <c r="F174" s="153" t="s">
        <v>512</v>
      </c>
      <c r="G174" s="153" t="s">
        <v>540</v>
      </c>
      <c r="H174" s="153" t="s">
        <v>541</v>
      </c>
      <c r="I174" s="154" t="s">
        <v>515</v>
      </c>
      <c r="J174" s="129">
        <v>12.0</v>
      </c>
      <c r="K174" s="129">
        <v>2023.0</v>
      </c>
      <c r="L174" s="155">
        <v>45292.0</v>
      </c>
      <c r="M174" s="238">
        <v>45322.0</v>
      </c>
      <c r="N174" s="129">
        <f t="shared" si="22"/>
        <v>23</v>
      </c>
      <c r="O174" s="153">
        <f t="shared" si="23"/>
        <v>1.095238095</v>
      </c>
      <c r="P174" s="132">
        <f t="shared" si="13"/>
        <v>1.095</v>
      </c>
      <c r="Q174" s="132">
        <v>1.0</v>
      </c>
      <c r="R174" s="133"/>
      <c r="S174" s="134" t="s">
        <v>517</v>
      </c>
      <c r="T174" s="135" t="s">
        <v>747</v>
      </c>
      <c r="U174" s="161">
        <f t="shared" si="11"/>
        <v>1.095</v>
      </c>
      <c r="V174" s="161">
        <f t="shared" si="5"/>
        <v>1.095</v>
      </c>
      <c r="W174" s="161">
        <f t="shared" si="6"/>
        <v>1.095</v>
      </c>
      <c r="X174" s="166">
        <f t="shared" si="7"/>
        <v>1</v>
      </c>
      <c r="Y174" s="138"/>
      <c r="Z174" s="139">
        <f t="shared" si="8"/>
        <v>1</v>
      </c>
    </row>
    <row r="175" ht="15.75" customHeight="1">
      <c r="A175" s="129">
        <v>162.0</v>
      </c>
      <c r="B175" s="129" t="s">
        <v>1114</v>
      </c>
      <c r="C175" s="130" t="s">
        <v>828</v>
      </c>
      <c r="D175" s="168" t="s">
        <v>1115</v>
      </c>
      <c r="E175" s="169" t="s">
        <v>552</v>
      </c>
      <c r="F175" s="153" t="s">
        <v>546</v>
      </c>
      <c r="G175" s="153" t="s">
        <v>555</v>
      </c>
      <c r="H175" s="153" t="s">
        <v>556</v>
      </c>
      <c r="I175" s="154" t="s">
        <v>515</v>
      </c>
      <c r="J175" s="129">
        <v>12.0</v>
      </c>
      <c r="K175" s="129">
        <v>2023.0</v>
      </c>
      <c r="L175" s="155">
        <v>45292.0</v>
      </c>
      <c r="M175" s="238">
        <v>45322.0</v>
      </c>
      <c r="N175" s="129">
        <f t="shared" si="22"/>
        <v>23</v>
      </c>
      <c r="O175" s="153">
        <f t="shared" si="23"/>
        <v>1.095238095</v>
      </c>
      <c r="P175" s="132">
        <f t="shared" si="13"/>
        <v>1.095</v>
      </c>
      <c r="Q175" s="132">
        <v>1.0</v>
      </c>
      <c r="R175" s="133"/>
      <c r="S175" s="134" t="s">
        <v>517</v>
      </c>
      <c r="T175" s="135" t="s">
        <v>813</v>
      </c>
      <c r="U175" s="161">
        <f t="shared" si="11"/>
        <v>1.095</v>
      </c>
      <c r="V175" s="161">
        <f t="shared" si="5"/>
        <v>1.095</v>
      </c>
      <c r="W175" s="161">
        <f t="shared" si="6"/>
        <v>1.095</v>
      </c>
      <c r="X175" s="166">
        <f t="shared" si="7"/>
        <v>1</v>
      </c>
      <c r="Y175" s="138"/>
      <c r="Z175" s="139">
        <f t="shared" si="8"/>
        <v>1</v>
      </c>
    </row>
    <row r="176" ht="15.75" customHeight="1">
      <c r="A176" s="129">
        <v>173.0</v>
      </c>
      <c r="B176" s="129" t="s">
        <v>648</v>
      </c>
      <c r="C176" s="130" t="s">
        <v>649</v>
      </c>
      <c r="D176" s="168" t="s">
        <v>650</v>
      </c>
      <c r="E176" s="169" t="s">
        <v>552</v>
      </c>
      <c r="F176" s="153" t="s">
        <v>512</v>
      </c>
      <c r="G176" s="153" t="s">
        <v>540</v>
      </c>
      <c r="H176" s="153" t="s">
        <v>541</v>
      </c>
      <c r="I176" s="154" t="s">
        <v>515</v>
      </c>
      <c r="J176" s="129">
        <v>12.0</v>
      </c>
      <c r="K176" s="129">
        <v>2023.0</v>
      </c>
      <c r="L176" s="155">
        <v>45292.0</v>
      </c>
      <c r="M176" s="238">
        <v>45322.0</v>
      </c>
      <c r="N176" s="129">
        <f t="shared" si="22"/>
        <v>23</v>
      </c>
      <c r="O176" s="153">
        <f t="shared" si="23"/>
        <v>1.095238095</v>
      </c>
      <c r="P176" s="132">
        <f t="shared" si="13"/>
        <v>1.095</v>
      </c>
      <c r="Q176" s="132">
        <v>0.97619</v>
      </c>
      <c r="R176" s="133"/>
      <c r="S176" s="134" t="s">
        <v>517</v>
      </c>
      <c r="T176" s="135" t="s">
        <v>560</v>
      </c>
      <c r="U176" s="161">
        <f t="shared" si="11"/>
        <v>0.97619</v>
      </c>
      <c r="V176" s="161">
        <f t="shared" si="5"/>
        <v>1.095</v>
      </c>
      <c r="W176" s="161">
        <f t="shared" si="6"/>
        <v>0.976</v>
      </c>
      <c r="X176" s="166">
        <f t="shared" si="7"/>
        <v>0.89</v>
      </c>
      <c r="Y176" s="138"/>
      <c r="Z176" s="139">
        <f t="shared" si="8"/>
        <v>1</v>
      </c>
    </row>
    <row r="177" ht="15.75" customHeight="1">
      <c r="A177" s="129">
        <v>174.0</v>
      </c>
      <c r="B177" s="129" t="s">
        <v>715</v>
      </c>
      <c r="C177" s="130" t="s">
        <v>716</v>
      </c>
      <c r="D177" s="168" t="s">
        <v>717</v>
      </c>
      <c r="E177" s="169" t="s">
        <v>552</v>
      </c>
      <c r="F177" s="153" t="s">
        <v>512</v>
      </c>
      <c r="G177" s="153" t="s">
        <v>540</v>
      </c>
      <c r="H177" s="153" t="s">
        <v>541</v>
      </c>
      <c r="I177" s="154" t="s">
        <v>515</v>
      </c>
      <c r="J177" s="129">
        <v>12.0</v>
      </c>
      <c r="K177" s="129">
        <v>2023.0</v>
      </c>
      <c r="L177" s="155">
        <v>45292.0</v>
      </c>
      <c r="M177" s="238">
        <v>45322.0</v>
      </c>
      <c r="N177" s="129">
        <f t="shared" si="22"/>
        <v>23</v>
      </c>
      <c r="O177" s="153">
        <f t="shared" si="23"/>
        <v>1.095238095</v>
      </c>
      <c r="P177" s="132">
        <f t="shared" si="13"/>
        <v>1.095</v>
      </c>
      <c r="Q177" s="132">
        <v>0.9286</v>
      </c>
      <c r="R177" s="133"/>
      <c r="S177" s="134" t="s">
        <v>517</v>
      </c>
      <c r="T177" s="135" t="s">
        <v>678</v>
      </c>
      <c r="U177" s="161">
        <f t="shared" si="11"/>
        <v>0.9286</v>
      </c>
      <c r="V177" s="161">
        <f t="shared" si="5"/>
        <v>1.095</v>
      </c>
      <c r="W177" s="161">
        <f t="shared" si="6"/>
        <v>0.929</v>
      </c>
      <c r="X177" s="166">
        <f t="shared" si="7"/>
        <v>0.85</v>
      </c>
      <c r="Y177" s="138"/>
      <c r="Z177" s="139">
        <f t="shared" si="8"/>
        <v>1</v>
      </c>
    </row>
    <row r="178" ht="15.75" customHeight="1">
      <c r="A178" s="129">
        <v>175.0</v>
      </c>
      <c r="B178" s="129" t="s">
        <v>654</v>
      </c>
      <c r="C178" s="130" t="s">
        <v>655</v>
      </c>
      <c r="D178" s="168" t="s">
        <v>656</v>
      </c>
      <c r="E178" s="169" t="s">
        <v>552</v>
      </c>
      <c r="F178" s="153" t="s">
        <v>512</v>
      </c>
      <c r="G178" s="153" t="s">
        <v>540</v>
      </c>
      <c r="H178" s="153" t="s">
        <v>541</v>
      </c>
      <c r="I178" s="154" t="s">
        <v>515</v>
      </c>
      <c r="J178" s="129">
        <v>12.0</v>
      </c>
      <c r="K178" s="129">
        <v>2023.0</v>
      </c>
      <c r="L178" s="155">
        <v>45292.0</v>
      </c>
      <c r="M178" s="238">
        <v>45322.0</v>
      </c>
      <c r="N178" s="129">
        <f t="shared" si="22"/>
        <v>23</v>
      </c>
      <c r="O178" s="153">
        <f t="shared" si="23"/>
        <v>1.095238095</v>
      </c>
      <c r="P178" s="132">
        <f t="shared" si="13"/>
        <v>1.095</v>
      </c>
      <c r="Q178" s="132">
        <v>0.97619</v>
      </c>
      <c r="R178" s="133"/>
      <c r="S178" s="134" t="s">
        <v>517</v>
      </c>
      <c r="T178" s="135" t="s">
        <v>560</v>
      </c>
      <c r="U178" s="161">
        <f t="shared" si="11"/>
        <v>0.97619</v>
      </c>
      <c r="V178" s="161">
        <f t="shared" si="5"/>
        <v>1.095</v>
      </c>
      <c r="W178" s="161">
        <f t="shared" si="6"/>
        <v>0.976</v>
      </c>
      <c r="X178" s="166">
        <f t="shared" si="7"/>
        <v>0.89</v>
      </c>
      <c r="Y178" s="138"/>
      <c r="Z178" s="139">
        <f t="shared" si="8"/>
        <v>1</v>
      </c>
    </row>
    <row r="179" ht="15.75" customHeight="1">
      <c r="A179" s="129">
        <v>172.0</v>
      </c>
      <c r="B179" s="129" t="s">
        <v>1116</v>
      </c>
      <c r="C179" s="130" t="s">
        <v>821</v>
      </c>
      <c r="D179" s="168" t="s">
        <v>1117</v>
      </c>
      <c r="E179" s="169" t="s">
        <v>552</v>
      </c>
      <c r="F179" s="153" t="s">
        <v>546</v>
      </c>
      <c r="G179" s="153" t="s">
        <v>530</v>
      </c>
      <c r="H179" s="153" t="s">
        <v>616</v>
      </c>
      <c r="I179" s="154" t="s">
        <v>515</v>
      </c>
      <c r="J179" s="129">
        <v>12.0</v>
      </c>
      <c r="K179" s="129">
        <v>2023.0</v>
      </c>
      <c r="L179" s="155">
        <v>45292.0</v>
      </c>
      <c r="M179" s="238">
        <v>45322.0</v>
      </c>
      <c r="N179" s="129">
        <f t="shared" si="22"/>
        <v>23</v>
      </c>
      <c r="O179" s="153">
        <f t="shared" si="23"/>
        <v>1.095238095</v>
      </c>
      <c r="P179" s="132">
        <f t="shared" si="13"/>
        <v>1.095</v>
      </c>
      <c r="Q179" s="132">
        <v>1.0</v>
      </c>
      <c r="R179" s="133"/>
      <c r="S179" s="134" t="s">
        <v>517</v>
      </c>
      <c r="T179" s="135" t="s">
        <v>813</v>
      </c>
      <c r="U179" s="161">
        <f t="shared" si="11"/>
        <v>1.095</v>
      </c>
      <c r="V179" s="161">
        <f t="shared" si="5"/>
        <v>1.095</v>
      </c>
      <c r="W179" s="161">
        <f t="shared" si="6"/>
        <v>1.095</v>
      </c>
      <c r="X179" s="166">
        <f t="shared" si="7"/>
        <v>1</v>
      </c>
      <c r="Y179" s="138"/>
      <c r="Z179" s="139">
        <f t="shared" si="8"/>
        <v>1</v>
      </c>
    </row>
    <row r="180" ht="15.75" customHeight="1">
      <c r="A180" s="129">
        <v>177.0</v>
      </c>
      <c r="B180" s="129" t="s">
        <v>719</v>
      </c>
      <c r="C180" s="130" t="s">
        <v>721</v>
      </c>
      <c r="D180" s="168" t="s">
        <v>722</v>
      </c>
      <c r="E180" s="169" t="s">
        <v>552</v>
      </c>
      <c r="F180" s="153" t="s">
        <v>512</v>
      </c>
      <c r="G180" s="153" t="s">
        <v>555</v>
      </c>
      <c r="H180" s="153" t="s">
        <v>580</v>
      </c>
      <c r="I180" s="154" t="s">
        <v>515</v>
      </c>
      <c r="J180" s="129">
        <v>12.0</v>
      </c>
      <c r="K180" s="129">
        <v>2023.0</v>
      </c>
      <c r="L180" s="155">
        <v>45292.0</v>
      </c>
      <c r="M180" s="238">
        <v>45322.0</v>
      </c>
      <c r="N180" s="129">
        <f t="shared" si="22"/>
        <v>23</v>
      </c>
      <c r="O180" s="153">
        <f t="shared" si="23"/>
        <v>1.095238095</v>
      </c>
      <c r="P180" s="132">
        <f t="shared" si="13"/>
        <v>1.095</v>
      </c>
      <c r="Q180" s="132">
        <v>1.0</v>
      </c>
      <c r="R180" s="133"/>
      <c r="S180" s="134" t="s">
        <v>517</v>
      </c>
      <c r="T180" s="135" t="s">
        <v>678</v>
      </c>
      <c r="U180" s="161">
        <f t="shared" si="11"/>
        <v>1.095</v>
      </c>
      <c r="V180" s="161">
        <f t="shared" si="5"/>
        <v>1.095</v>
      </c>
      <c r="W180" s="161">
        <f t="shared" si="6"/>
        <v>1.095</v>
      </c>
      <c r="X180" s="166">
        <f t="shared" si="7"/>
        <v>1</v>
      </c>
      <c r="Y180" s="138"/>
      <c r="Z180" s="139">
        <f t="shared" si="8"/>
        <v>1</v>
      </c>
    </row>
    <row r="181" ht="15.75" customHeight="1">
      <c r="A181" s="129">
        <v>178.0</v>
      </c>
      <c r="B181" s="129" t="s">
        <v>880</v>
      </c>
      <c r="C181" s="130" t="s">
        <v>881</v>
      </c>
      <c r="D181" s="168" t="s">
        <v>882</v>
      </c>
      <c r="E181" s="169" t="s">
        <v>552</v>
      </c>
      <c r="F181" s="153" t="s">
        <v>512</v>
      </c>
      <c r="G181" s="153" t="s">
        <v>555</v>
      </c>
      <c r="H181" s="153" t="s">
        <v>580</v>
      </c>
      <c r="I181" s="154" t="s">
        <v>515</v>
      </c>
      <c r="J181" s="129">
        <v>12.0</v>
      </c>
      <c r="K181" s="129">
        <v>2023.0</v>
      </c>
      <c r="L181" s="155">
        <v>45292.0</v>
      </c>
      <c r="M181" s="238">
        <v>45322.0</v>
      </c>
      <c r="N181" s="129">
        <f t="shared" si="22"/>
        <v>23</v>
      </c>
      <c r="O181" s="153">
        <f t="shared" si="23"/>
        <v>1.095238095</v>
      </c>
      <c r="P181" s="132">
        <f t="shared" si="13"/>
        <v>1.095</v>
      </c>
      <c r="Q181" s="132">
        <v>0.97619</v>
      </c>
      <c r="R181" s="133"/>
      <c r="S181" s="134" t="s">
        <v>517</v>
      </c>
      <c r="T181" s="135" t="s">
        <v>560</v>
      </c>
      <c r="U181" s="161">
        <f t="shared" si="11"/>
        <v>0.97619</v>
      </c>
      <c r="V181" s="161">
        <f t="shared" si="5"/>
        <v>1.095</v>
      </c>
      <c r="W181" s="161">
        <f t="shared" si="6"/>
        <v>0.976</v>
      </c>
      <c r="X181" s="166">
        <f t="shared" si="7"/>
        <v>0.89</v>
      </c>
      <c r="Y181" s="138"/>
      <c r="Z181" s="139">
        <f t="shared" si="8"/>
        <v>1</v>
      </c>
    </row>
    <row r="182" ht="15.75" customHeight="1">
      <c r="A182" s="129">
        <v>179.0</v>
      </c>
      <c r="B182" s="129" t="s">
        <v>725</v>
      </c>
      <c r="C182" s="130" t="s">
        <v>726</v>
      </c>
      <c r="D182" s="168" t="s">
        <v>727</v>
      </c>
      <c r="E182" s="169" t="s">
        <v>552</v>
      </c>
      <c r="F182" s="153" t="s">
        <v>512</v>
      </c>
      <c r="G182" s="153" t="s">
        <v>555</v>
      </c>
      <c r="H182" s="153" t="s">
        <v>580</v>
      </c>
      <c r="I182" s="154" t="s">
        <v>515</v>
      </c>
      <c r="J182" s="129">
        <v>12.0</v>
      </c>
      <c r="K182" s="129">
        <v>2023.0</v>
      </c>
      <c r="L182" s="155">
        <v>45292.0</v>
      </c>
      <c r="M182" s="238">
        <v>45322.0</v>
      </c>
      <c r="N182" s="129">
        <f t="shared" si="22"/>
        <v>23</v>
      </c>
      <c r="O182" s="153">
        <f t="shared" si="23"/>
        <v>1.095238095</v>
      </c>
      <c r="P182" s="132">
        <f t="shared" si="13"/>
        <v>1.095</v>
      </c>
      <c r="Q182" s="132">
        <v>0.9762</v>
      </c>
      <c r="R182" s="133"/>
      <c r="S182" s="134" t="s">
        <v>517</v>
      </c>
      <c r="T182" s="135" t="s">
        <v>678</v>
      </c>
      <c r="U182" s="161">
        <f t="shared" si="11"/>
        <v>0.9762</v>
      </c>
      <c r="V182" s="161">
        <f t="shared" si="5"/>
        <v>1.095</v>
      </c>
      <c r="W182" s="161">
        <f t="shared" si="6"/>
        <v>0.976</v>
      </c>
      <c r="X182" s="166">
        <f t="shared" si="7"/>
        <v>0.89</v>
      </c>
      <c r="Y182" s="138"/>
      <c r="Z182" s="139">
        <f t="shared" si="8"/>
        <v>1</v>
      </c>
    </row>
    <row r="183" ht="15.75" customHeight="1">
      <c r="A183" s="129">
        <v>180.0</v>
      </c>
      <c r="B183" s="129" t="s">
        <v>729</v>
      </c>
      <c r="C183" s="130" t="s">
        <v>731</v>
      </c>
      <c r="D183" s="168" t="s">
        <v>732</v>
      </c>
      <c r="E183" s="169" t="s">
        <v>552</v>
      </c>
      <c r="F183" s="153" t="s">
        <v>512</v>
      </c>
      <c r="G183" s="153" t="s">
        <v>530</v>
      </c>
      <c r="H183" s="153" t="s">
        <v>531</v>
      </c>
      <c r="I183" s="154" t="s">
        <v>515</v>
      </c>
      <c r="J183" s="129">
        <v>12.0</v>
      </c>
      <c r="K183" s="129">
        <v>2023.0</v>
      </c>
      <c r="L183" s="155">
        <v>45292.0</v>
      </c>
      <c r="M183" s="238">
        <v>45322.0</v>
      </c>
      <c r="N183" s="129">
        <f t="shared" si="22"/>
        <v>23</v>
      </c>
      <c r="O183" s="153">
        <f t="shared" si="23"/>
        <v>1.095238095</v>
      </c>
      <c r="P183" s="132">
        <f t="shared" si="13"/>
        <v>1.095</v>
      </c>
      <c r="Q183" s="132">
        <v>1.0</v>
      </c>
      <c r="R183" s="133"/>
      <c r="S183" s="134" t="s">
        <v>517</v>
      </c>
      <c r="T183" s="135" t="s">
        <v>678</v>
      </c>
      <c r="U183" s="161">
        <f t="shared" si="11"/>
        <v>1.095</v>
      </c>
      <c r="V183" s="161">
        <f t="shared" si="5"/>
        <v>1.095</v>
      </c>
      <c r="W183" s="161">
        <f t="shared" si="6"/>
        <v>1.095</v>
      </c>
      <c r="X183" s="166">
        <f t="shared" si="7"/>
        <v>1</v>
      </c>
      <c r="Y183" s="138"/>
      <c r="Z183" s="139">
        <f t="shared" si="8"/>
        <v>1</v>
      </c>
    </row>
    <row r="184" ht="15.75" customHeight="1">
      <c r="A184" s="129">
        <v>181.0</v>
      </c>
      <c r="B184" s="129" t="s">
        <v>735</v>
      </c>
      <c r="C184" s="130" t="s">
        <v>736</v>
      </c>
      <c r="D184" s="168" t="s">
        <v>737</v>
      </c>
      <c r="E184" s="169" t="s">
        <v>552</v>
      </c>
      <c r="F184" s="153" t="s">
        <v>512</v>
      </c>
      <c r="G184" s="153" t="s">
        <v>555</v>
      </c>
      <c r="H184" s="153" t="s">
        <v>580</v>
      </c>
      <c r="I184" s="154" t="s">
        <v>515</v>
      </c>
      <c r="J184" s="129">
        <v>12.0</v>
      </c>
      <c r="K184" s="129">
        <v>2023.0</v>
      </c>
      <c r="L184" s="155">
        <v>45292.0</v>
      </c>
      <c r="M184" s="238">
        <v>45322.0</v>
      </c>
      <c r="N184" s="129">
        <f t="shared" si="22"/>
        <v>23</v>
      </c>
      <c r="O184" s="153">
        <f t="shared" si="23"/>
        <v>1.095238095</v>
      </c>
      <c r="P184" s="132">
        <f t="shared" si="13"/>
        <v>1.095</v>
      </c>
      <c r="Q184" s="132">
        <v>1.0</v>
      </c>
      <c r="R184" s="133"/>
      <c r="S184" s="134" t="s">
        <v>517</v>
      </c>
      <c r="T184" s="135" t="s">
        <v>678</v>
      </c>
      <c r="U184" s="161">
        <f t="shared" si="11"/>
        <v>1.095</v>
      </c>
      <c r="V184" s="161">
        <f t="shared" si="5"/>
        <v>1.095</v>
      </c>
      <c r="W184" s="161">
        <f t="shared" si="6"/>
        <v>1.095</v>
      </c>
      <c r="X184" s="166">
        <f t="shared" si="7"/>
        <v>1</v>
      </c>
      <c r="Y184" s="138"/>
      <c r="Z184" s="139">
        <f t="shared" si="8"/>
        <v>1</v>
      </c>
    </row>
    <row r="185" ht="15.75" customHeight="1">
      <c r="A185" s="129">
        <v>176.0</v>
      </c>
      <c r="B185" s="129" t="s">
        <v>1118</v>
      </c>
      <c r="C185" s="130" t="s">
        <v>818</v>
      </c>
      <c r="D185" s="168" t="s">
        <v>819</v>
      </c>
      <c r="E185" s="169" t="s">
        <v>552</v>
      </c>
      <c r="F185" s="153" t="s">
        <v>546</v>
      </c>
      <c r="G185" s="153" t="s">
        <v>530</v>
      </c>
      <c r="H185" s="153" t="s">
        <v>616</v>
      </c>
      <c r="I185" s="154" t="s">
        <v>515</v>
      </c>
      <c r="J185" s="129">
        <v>12.0</v>
      </c>
      <c r="K185" s="129">
        <v>2023.0</v>
      </c>
      <c r="L185" s="155">
        <v>45292.0</v>
      </c>
      <c r="M185" s="238">
        <v>45322.0</v>
      </c>
      <c r="N185" s="129">
        <f t="shared" si="22"/>
        <v>23</v>
      </c>
      <c r="O185" s="153">
        <f t="shared" si="23"/>
        <v>1.095238095</v>
      </c>
      <c r="P185" s="132">
        <f t="shared" si="13"/>
        <v>1.095</v>
      </c>
      <c r="Q185" s="132"/>
      <c r="R185" s="133"/>
      <c r="S185" s="134" t="s">
        <v>517</v>
      </c>
      <c r="T185" s="135" t="s">
        <v>813</v>
      </c>
      <c r="U185" s="161" t="str">
        <f t="shared" si="11"/>
        <v/>
      </c>
      <c r="V185" s="161">
        <f t="shared" si="5"/>
        <v>1.095</v>
      </c>
      <c r="W185" s="161">
        <f t="shared" si="6"/>
        <v>0</v>
      </c>
      <c r="X185" s="166">
        <f t="shared" si="7"/>
        <v>0</v>
      </c>
      <c r="Y185" s="138"/>
      <c r="Z185" s="139">
        <f t="shared" si="8"/>
        <v>1</v>
      </c>
    </row>
    <row r="186" ht="15.75" customHeight="1">
      <c r="A186" s="129">
        <v>183.0</v>
      </c>
      <c r="B186" s="129" t="s">
        <v>751</v>
      </c>
      <c r="C186" s="130" t="s">
        <v>752</v>
      </c>
      <c r="D186" s="168" t="s">
        <v>753</v>
      </c>
      <c r="E186" s="169" t="s">
        <v>552</v>
      </c>
      <c r="F186" s="153" t="s">
        <v>512</v>
      </c>
      <c r="G186" s="153" t="s">
        <v>555</v>
      </c>
      <c r="H186" s="153" t="s">
        <v>580</v>
      </c>
      <c r="I186" s="154" t="s">
        <v>515</v>
      </c>
      <c r="J186" s="129">
        <v>12.0</v>
      </c>
      <c r="K186" s="129">
        <v>2023.0</v>
      </c>
      <c r="L186" s="155">
        <v>45292.0</v>
      </c>
      <c r="M186" s="238">
        <v>45322.0</v>
      </c>
      <c r="N186" s="129">
        <f t="shared" si="22"/>
        <v>23</v>
      </c>
      <c r="O186" s="153">
        <f t="shared" si="23"/>
        <v>1.095238095</v>
      </c>
      <c r="P186" s="132">
        <f t="shared" si="13"/>
        <v>1.095</v>
      </c>
      <c r="Q186" s="132">
        <v>1.0</v>
      </c>
      <c r="R186" s="133"/>
      <c r="S186" s="134" t="s">
        <v>517</v>
      </c>
      <c r="T186" s="135" t="s">
        <v>747</v>
      </c>
      <c r="U186" s="161">
        <f t="shared" si="11"/>
        <v>1.095</v>
      </c>
      <c r="V186" s="161">
        <f t="shared" si="5"/>
        <v>1.095</v>
      </c>
      <c r="W186" s="161">
        <f t="shared" si="6"/>
        <v>1.095</v>
      </c>
      <c r="X186" s="166">
        <f t="shared" si="7"/>
        <v>1</v>
      </c>
      <c r="Y186" s="138"/>
      <c r="Z186" s="139">
        <f t="shared" si="8"/>
        <v>1</v>
      </c>
    </row>
    <row r="187" ht="15.75" customHeight="1">
      <c r="A187" s="129">
        <v>182.0</v>
      </c>
      <c r="B187" s="129" t="s">
        <v>1119</v>
      </c>
      <c r="C187" s="130" t="s">
        <v>814</v>
      </c>
      <c r="D187" s="168" t="s">
        <v>815</v>
      </c>
      <c r="E187" s="169" t="s">
        <v>552</v>
      </c>
      <c r="F187" s="153" t="s">
        <v>546</v>
      </c>
      <c r="G187" s="153" t="s">
        <v>540</v>
      </c>
      <c r="H187" s="153" t="s">
        <v>547</v>
      </c>
      <c r="I187" s="154" t="s">
        <v>515</v>
      </c>
      <c r="J187" s="129">
        <v>12.0</v>
      </c>
      <c r="K187" s="129">
        <v>2023.0</v>
      </c>
      <c r="L187" s="155">
        <v>45292.0</v>
      </c>
      <c r="M187" s="238">
        <v>45322.0</v>
      </c>
      <c r="N187" s="129">
        <f t="shared" si="22"/>
        <v>23</v>
      </c>
      <c r="O187" s="153">
        <f t="shared" si="23"/>
        <v>1.095238095</v>
      </c>
      <c r="P187" s="132">
        <f t="shared" si="13"/>
        <v>1.095</v>
      </c>
      <c r="Q187" s="132">
        <v>1.0</v>
      </c>
      <c r="R187" s="133"/>
      <c r="S187" s="134" t="s">
        <v>517</v>
      </c>
      <c r="T187" s="135" t="s">
        <v>813</v>
      </c>
      <c r="U187" s="161">
        <f t="shared" si="11"/>
        <v>1.095</v>
      </c>
      <c r="V187" s="161">
        <f t="shared" si="5"/>
        <v>1.095</v>
      </c>
      <c r="W187" s="161">
        <f t="shared" si="6"/>
        <v>1.095</v>
      </c>
      <c r="X187" s="166">
        <f t="shared" si="7"/>
        <v>1</v>
      </c>
      <c r="Y187" s="138"/>
      <c r="Z187" s="139">
        <f t="shared" si="8"/>
        <v>1</v>
      </c>
    </row>
    <row r="188" ht="15.75" customHeight="1">
      <c r="A188" s="129">
        <v>185.0</v>
      </c>
      <c r="B188" s="129" t="s">
        <v>875</v>
      </c>
      <c r="C188" s="130" t="s">
        <v>876</v>
      </c>
      <c r="D188" s="168" t="s">
        <v>877</v>
      </c>
      <c r="E188" s="169" t="s">
        <v>662</v>
      </c>
      <c r="F188" s="153" t="s">
        <v>663</v>
      </c>
      <c r="G188" s="153" t="s">
        <v>555</v>
      </c>
      <c r="H188" s="153" t="s">
        <v>666</v>
      </c>
      <c r="I188" s="154" t="s">
        <v>515</v>
      </c>
      <c r="J188" s="129">
        <v>12.0</v>
      </c>
      <c r="K188" s="129">
        <v>2023.0</v>
      </c>
      <c r="L188" s="155">
        <v>45292.0</v>
      </c>
      <c r="M188" s="238">
        <v>45322.0</v>
      </c>
      <c r="N188" s="129">
        <f t="shared" ref="N188:N189" si="24">NETWORKDAYS(L188,M188,L188)</f>
        <v>22</v>
      </c>
      <c r="O188" s="153">
        <f>N188/22*70%</f>
        <v>0.7</v>
      </c>
      <c r="P188" s="132">
        <f t="shared" si="13"/>
        <v>0.7</v>
      </c>
      <c r="Q188" s="132">
        <v>0.8</v>
      </c>
      <c r="R188" s="133"/>
      <c r="S188" s="134" t="s">
        <v>517</v>
      </c>
      <c r="T188" s="135" t="s">
        <v>837</v>
      </c>
      <c r="U188" s="161">
        <f t="shared" si="11"/>
        <v>0.8</v>
      </c>
      <c r="V188" s="161">
        <f t="shared" si="5"/>
        <v>1</v>
      </c>
      <c r="W188" s="161">
        <f t="shared" si="6"/>
        <v>1.1</v>
      </c>
      <c r="X188" s="166">
        <f t="shared" si="7"/>
        <v>1.1</v>
      </c>
      <c r="Y188" s="138"/>
      <c r="Z188" s="139">
        <f t="shared" si="8"/>
        <v>2</v>
      </c>
    </row>
    <row r="189" ht="15.75" customHeight="1">
      <c r="A189" s="129">
        <v>186.0</v>
      </c>
      <c r="B189" s="129" t="s">
        <v>875</v>
      </c>
      <c r="C189" s="130" t="s">
        <v>876</v>
      </c>
      <c r="D189" s="168" t="s">
        <v>877</v>
      </c>
      <c r="E189" s="169" t="s">
        <v>662</v>
      </c>
      <c r="F189" s="153" t="s">
        <v>663</v>
      </c>
      <c r="G189" s="153" t="s">
        <v>555</v>
      </c>
      <c r="H189" s="153" t="s">
        <v>666</v>
      </c>
      <c r="I189" s="154" t="s">
        <v>515</v>
      </c>
      <c r="J189" s="129">
        <v>12.0</v>
      </c>
      <c r="K189" s="129">
        <v>2023.0</v>
      </c>
      <c r="L189" s="155">
        <v>45292.0</v>
      </c>
      <c r="M189" s="238">
        <v>45322.0</v>
      </c>
      <c r="N189" s="129">
        <f t="shared" si="24"/>
        <v>22</v>
      </c>
      <c r="O189" s="153">
        <f>N189/22*30%</f>
        <v>0.3</v>
      </c>
      <c r="P189" s="132">
        <f t="shared" si="13"/>
        <v>0.3</v>
      </c>
      <c r="Q189" s="132">
        <v>0.3</v>
      </c>
      <c r="R189" s="133"/>
      <c r="S189" s="134" t="s">
        <v>517</v>
      </c>
      <c r="T189" s="135" t="s">
        <v>1120</v>
      </c>
      <c r="U189" s="161">
        <f t="shared" si="11"/>
        <v>0.3</v>
      </c>
      <c r="V189" s="161">
        <f t="shared" si="5"/>
        <v>1</v>
      </c>
      <c r="W189" s="161">
        <f t="shared" si="6"/>
        <v>1.1</v>
      </c>
      <c r="X189" s="166">
        <f t="shared" si="7"/>
        <v>1.1</v>
      </c>
      <c r="Y189" s="138"/>
      <c r="Z189" s="139">
        <f t="shared" si="8"/>
        <v>2</v>
      </c>
    </row>
    <row r="190" ht="15.75" customHeight="1">
      <c r="A190" s="129">
        <v>187.0</v>
      </c>
      <c r="B190" s="129">
        <v>276299.0</v>
      </c>
      <c r="C190" s="130" t="s">
        <v>1121</v>
      </c>
      <c r="D190" s="151" t="s">
        <v>1122</v>
      </c>
      <c r="E190" s="151" t="s">
        <v>1123</v>
      </c>
      <c r="F190" s="153" t="s">
        <v>564</v>
      </c>
      <c r="G190" s="352" t="s">
        <v>540</v>
      </c>
      <c r="H190" s="153" t="s">
        <v>612</v>
      </c>
      <c r="I190" s="154" t="s">
        <v>515</v>
      </c>
      <c r="J190" s="129">
        <v>12.0</v>
      </c>
      <c r="K190" s="353">
        <v>2023.0</v>
      </c>
      <c r="L190" s="238">
        <v>45261.0</v>
      </c>
      <c r="M190" s="238">
        <v>45291.0</v>
      </c>
      <c r="N190" s="129">
        <v>20.5</v>
      </c>
      <c r="O190" s="129">
        <v>0.98</v>
      </c>
      <c r="P190" s="132">
        <v>0.976</v>
      </c>
      <c r="Q190" s="132">
        <v>0.9762</v>
      </c>
      <c r="R190" s="133"/>
      <c r="S190" s="134" t="s">
        <v>517</v>
      </c>
      <c r="T190" s="135" t="s">
        <v>1008</v>
      </c>
      <c r="U190" s="354">
        <v>0.976</v>
      </c>
      <c r="V190" s="355">
        <v>0.976</v>
      </c>
      <c r="W190" s="356">
        <v>0.976</v>
      </c>
      <c r="X190" s="166">
        <f t="shared" si="7"/>
        <v>1</v>
      </c>
      <c r="Y190" s="138"/>
      <c r="Z190" s="139">
        <f t="shared" si="8"/>
        <v>1</v>
      </c>
    </row>
    <row r="191" ht="15.75" customHeight="1">
      <c r="A191" s="129">
        <v>188.0</v>
      </c>
      <c r="B191" s="357">
        <v>427203.0</v>
      </c>
      <c r="C191" s="358" t="s">
        <v>1006</v>
      </c>
      <c r="D191" s="168" t="s">
        <v>1007</v>
      </c>
      <c r="E191" s="168" t="s">
        <v>511</v>
      </c>
      <c r="F191" s="359" t="s">
        <v>512</v>
      </c>
      <c r="G191" s="360" t="s">
        <v>555</v>
      </c>
      <c r="H191" s="359" t="s">
        <v>580</v>
      </c>
      <c r="I191" s="154" t="s">
        <v>515</v>
      </c>
      <c r="J191" s="357">
        <v>12.0</v>
      </c>
      <c r="K191" s="361">
        <v>2023.0</v>
      </c>
      <c r="L191" s="362">
        <v>45261.0</v>
      </c>
      <c r="M191" s="362">
        <v>45291.0</v>
      </c>
      <c r="N191" s="357">
        <v>19.0</v>
      </c>
      <c r="O191" s="359">
        <v>0.9</v>
      </c>
      <c r="P191" s="132">
        <v>0.905</v>
      </c>
      <c r="Q191" s="132">
        <v>0.9048</v>
      </c>
      <c r="R191" s="133"/>
      <c r="S191" s="363" t="s">
        <v>517</v>
      </c>
      <c r="T191" s="135" t="s">
        <v>1008</v>
      </c>
      <c r="U191" s="364">
        <v>0.905</v>
      </c>
      <c r="V191" s="365">
        <v>0.905</v>
      </c>
      <c r="W191" s="365">
        <v>0.905</v>
      </c>
      <c r="X191" s="166">
        <f t="shared" si="7"/>
        <v>1</v>
      </c>
      <c r="Y191" s="138"/>
      <c r="Z191" s="139">
        <f t="shared" si="8"/>
        <v>1</v>
      </c>
    </row>
    <row r="192" ht="15.75" customHeight="1">
      <c r="A192" s="129">
        <v>189.0</v>
      </c>
      <c r="B192" s="357">
        <v>458599.0</v>
      </c>
      <c r="C192" s="358" t="s">
        <v>876</v>
      </c>
      <c r="D192" s="168" t="s">
        <v>1009</v>
      </c>
      <c r="E192" s="168" t="s">
        <v>511</v>
      </c>
      <c r="F192" s="359" t="s">
        <v>512</v>
      </c>
      <c r="G192" s="360" t="s">
        <v>530</v>
      </c>
      <c r="H192" s="359" t="s">
        <v>531</v>
      </c>
      <c r="I192" s="154" t="s">
        <v>515</v>
      </c>
      <c r="J192" s="357">
        <v>12.0</v>
      </c>
      <c r="K192" s="361">
        <v>2023.0</v>
      </c>
      <c r="L192" s="362">
        <v>45261.0</v>
      </c>
      <c r="M192" s="362">
        <v>45291.0</v>
      </c>
      <c r="N192" s="357">
        <v>21.0</v>
      </c>
      <c r="O192" s="359">
        <v>1.0</v>
      </c>
      <c r="P192" s="132">
        <v>1.0</v>
      </c>
      <c r="Q192" s="132">
        <v>1.0</v>
      </c>
      <c r="R192" s="133"/>
      <c r="S192" s="363" t="s">
        <v>517</v>
      </c>
      <c r="T192" s="135" t="s">
        <v>1008</v>
      </c>
      <c r="U192" s="364">
        <v>1.0</v>
      </c>
      <c r="V192" s="365">
        <v>1.0</v>
      </c>
      <c r="W192" s="365">
        <v>1.0</v>
      </c>
      <c r="X192" s="166">
        <f t="shared" si="7"/>
        <v>1</v>
      </c>
      <c r="Y192" s="138"/>
      <c r="Z192" s="139">
        <f t="shared" si="8"/>
        <v>1</v>
      </c>
    </row>
    <row r="193" ht="15.75" customHeight="1">
      <c r="A193" s="129">
        <v>190.0</v>
      </c>
      <c r="B193" s="129">
        <v>458879.0</v>
      </c>
      <c r="C193" s="130" t="s">
        <v>1124</v>
      </c>
      <c r="D193" s="152" t="s">
        <v>1125</v>
      </c>
      <c r="E193" s="168" t="s">
        <v>511</v>
      </c>
      <c r="F193" s="359" t="s">
        <v>512</v>
      </c>
      <c r="G193" s="360" t="s">
        <v>540</v>
      </c>
      <c r="H193" s="359" t="s">
        <v>541</v>
      </c>
      <c r="I193" s="154" t="s">
        <v>515</v>
      </c>
      <c r="J193" s="357">
        <v>12.0</v>
      </c>
      <c r="K193" s="361">
        <v>2023.0</v>
      </c>
      <c r="L193" s="362">
        <v>45261.0</v>
      </c>
      <c r="M193" s="362">
        <v>45291.0</v>
      </c>
      <c r="N193" s="357">
        <v>21.0</v>
      </c>
      <c r="O193" s="359">
        <v>1.0</v>
      </c>
      <c r="P193" s="132">
        <v>1.0</v>
      </c>
      <c r="Q193" s="132">
        <v>1.0</v>
      </c>
      <c r="R193" s="133"/>
      <c r="S193" s="363" t="s">
        <v>517</v>
      </c>
      <c r="T193" s="135" t="s">
        <v>1008</v>
      </c>
      <c r="U193" s="364">
        <v>1.0</v>
      </c>
      <c r="V193" s="365">
        <v>2.0</v>
      </c>
      <c r="W193" s="365">
        <v>2.0</v>
      </c>
      <c r="X193" s="166">
        <f t="shared" si="7"/>
        <v>1</v>
      </c>
      <c r="Y193" s="138"/>
      <c r="Z193" s="139">
        <f t="shared" si="8"/>
        <v>1</v>
      </c>
    </row>
    <row r="194" ht="15.75" customHeight="1">
      <c r="A194" s="129">
        <v>191.0</v>
      </c>
      <c r="B194" s="357">
        <v>439018.0</v>
      </c>
      <c r="C194" s="358" t="s">
        <v>1010</v>
      </c>
      <c r="D194" s="168" t="s">
        <v>1011</v>
      </c>
      <c r="E194" s="168" t="s">
        <v>511</v>
      </c>
      <c r="F194" s="359" t="s">
        <v>701</v>
      </c>
      <c r="G194" s="360" t="s">
        <v>555</v>
      </c>
      <c r="H194" s="359" t="s">
        <v>708</v>
      </c>
      <c r="I194" s="154" t="s">
        <v>515</v>
      </c>
      <c r="J194" s="357">
        <v>12.0</v>
      </c>
      <c r="K194" s="361">
        <v>2023.0</v>
      </c>
      <c r="L194" s="362">
        <v>45261.0</v>
      </c>
      <c r="M194" s="362">
        <v>45291.0</v>
      </c>
      <c r="N194" s="357">
        <v>21.0</v>
      </c>
      <c r="O194" s="359">
        <v>1.0</v>
      </c>
      <c r="P194" s="132">
        <v>1.0</v>
      </c>
      <c r="Q194" s="132">
        <v>1.0</v>
      </c>
      <c r="R194" s="133"/>
      <c r="S194" s="363" t="s">
        <v>517</v>
      </c>
      <c r="T194" s="135" t="s">
        <v>1008</v>
      </c>
      <c r="U194" s="364">
        <v>1.0</v>
      </c>
      <c r="V194" s="365">
        <v>1.0</v>
      </c>
      <c r="W194" s="365">
        <v>1.0</v>
      </c>
      <c r="X194" s="166">
        <f t="shared" si="7"/>
        <v>1</v>
      </c>
      <c r="Y194" s="138"/>
      <c r="Z194" s="139">
        <f t="shared" si="8"/>
        <v>1</v>
      </c>
    </row>
    <row r="195" ht="15.75" customHeight="1">
      <c r="A195" s="129">
        <v>192.0</v>
      </c>
      <c r="B195" s="357">
        <v>441538.0</v>
      </c>
      <c r="C195" s="358" t="s">
        <v>1017</v>
      </c>
      <c r="D195" s="168" t="s">
        <v>1019</v>
      </c>
      <c r="E195" s="168" t="s">
        <v>511</v>
      </c>
      <c r="F195" s="359" t="s">
        <v>701</v>
      </c>
      <c r="G195" s="360" t="s">
        <v>569</v>
      </c>
      <c r="H195" s="359" t="s">
        <v>980</v>
      </c>
      <c r="I195" s="154" t="s">
        <v>515</v>
      </c>
      <c r="J195" s="357">
        <v>12.0</v>
      </c>
      <c r="K195" s="361">
        <v>2023.0</v>
      </c>
      <c r="L195" s="362">
        <v>45261.0</v>
      </c>
      <c r="M195" s="362">
        <v>45291.0</v>
      </c>
      <c r="N195" s="357">
        <v>21.0</v>
      </c>
      <c r="O195" s="359">
        <v>1.0</v>
      </c>
      <c r="P195" s="132">
        <v>1.0</v>
      </c>
      <c r="Q195" s="132">
        <v>1.0</v>
      </c>
      <c r="R195" s="133"/>
      <c r="S195" s="363" t="s">
        <v>517</v>
      </c>
      <c r="T195" s="135" t="s">
        <v>1008</v>
      </c>
      <c r="U195" s="364">
        <v>1.0</v>
      </c>
      <c r="V195" s="365">
        <v>1.0</v>
      </c>
      <c r="W195" s="365">
        <v>1.0</v>
      </c>
      <c r="X195" s="166">
        <f t="shared" si="7"/>
        <v>1</v>
      </c>
      <c r="Y195" s="138"/>
      <c r="Z195" s="139">
        <f t="shared" si="8"/>
        <v>1</v>
      </c>
    </row>
    <row r="196" ht="15.75" customHeight="1">
      <c r="A196" s="129">
        <v>193.0</v>
      </c>
      <c r="B196" s="366">
        <v>428993.0</v>
      </c>
      <c r="C196" s="358" t="s">
        <v>1023</v>
      </c>
      <c r="D196" s="168" t="s">
        <v>1024</v>
      </c>
      <c r="E196" s="168" t="s">
        <v>511</v>
      </c>
      <c r="F196" s="359" t="s">
        <v>512</v>
      </c>
      <c r="G196" s="360" t="s">
        <v>540</v>
      </c>
      <c r="H196" s="359" t="s">
        <v>541</v>
      </c>
      <c r="I196" s="154" t="s">
        <v>515</v>
      </c>
      <c r="J196" s="357">
        <v>12.0</v>
      </c>
      <c r="K196" s="361">
        <v>2023.0</v>
      </c>
      <c r="L196" s="362">
        <v>45261.0</v>
      </c>
      <c r="M196" s="362">
        <v>45291.0</v>
      </c>
      <c r="N196" s="357">
        <v>21.0</v>
      </c>
      <c r="O196" s="359">
        <v>1.0</v>
      </c>
      <c r="P196" s="132">
        <v>1.0</v>
      </c>
      <c r="Q196" s="132">
        <v>1.0</v>
      </c>
      <c r="R196" s="133"/>
      <c r="S196" s="363" t="s">
        <v>517</v>
      </c>
      <c r="T196" s="135" t="s">
        <v>1008</v>
      </c>
      <c r="U196" s="364">
        <v>1.0</v>
      </c>
      <c r="V196" s="365">
        <v>2.0</v>
      </c>
      <c r="W196" s="365">
        <v>2.0</v>
      </c>
      <c r="X196" s="166">
        <f t="shared" si="7"/>
        <v>1</v>
      </c>
      <c r="Y196" s="138"/>
      <c r="Z196" s="139">
        <f t="shared" si="8"/>
        <v>1</v>
      </c>
    </row>
    <row r="197" ht="15.75" customHeight="1">
      <c r="A197" s="129">
        <v>194.0</v>
      </c>
      <c r="B197" s="357">
        <v>459063.0</v>
      </c>
      <c r="C197" s="358" t="s">
        <v>1127</v>
      </c>
      <c r="D197" s="168" t="s">
        <v>1128</v>
      </c>
      <c r="E197" s="168" t="s">
        <v>511</v>
      </c>
      <c r="F197" s="359" t="s">
        <v>512</v>
      </c>
      <c r="G197" s="360" t="s">
        <v>530</v>
      </c>
      <c r="H197" s="359" t="s">
        <v>531</v>
      </c>
      <c r="I197" s="154" t="s">
        <v>515</v>
      </c>
      <c r="J197" s="357">
        <v>12.0</v>
      </c>
      <c r="K197" s="361">
        <v>2023.0</v>
      </c>
      <c r="L197" s="362">
        <v>45261.0</v>
      </c>
      <c r="M197" s="362">
        <v>45291.0</v>
      </c>
      <c r="N197" s="357">
        <v>21.0</v>
      </c>
      <c r="O197" s="359">
        <v>1.0</v>
      </c>
      <c r="P197" s="132">
        <v>1.0</v>
      </c>
      <c r="Q197" s="132">
        <v>1.0</v>
      </c>
      <c r="R197" s="133"/>
      <c r="S197" s="363" t="s">
        <v>517</v>
      </c>
      <c r="T197" s="135" t="s">
        <v>1008</v>
      </c>
      <c r="U197" s="364">
        <v>1.0</v>
      </c>
      <c r="V197" s="365">
        <v>1.0</v>
      </c>
      <c r="W197" s="365">
        <v>1.0</v>
      </c>
      <c r="X197" s="166">
        <f t="shared" si="7"/>
        <v>1</v>
      </c>
      <c r="Y197" s="138"/>
      <c r="Z197" s="139">
        <f t="shared" si="8"/>
        <v>1</v>
      </c>
    </row>
    <row r="198" ht="15.75" customHeight="1">
      <c r="A198" s="129">
        <v>195.0</v>
      </c>
      <c r="B198" s="366">
        <v>281067.0</v>
      </c>
      <c r="C198" s="358" t="s">
        <v>1025</v>
      </c>
      <c r="D198" s="168" t="s">
        <v>1026</v>
      </c>
      <c r="E198" s="168" t="s">
        <v>662</v>
      </c>
      <c r="F198" s="359" t="s">
        <v>663</v>
      </c>
      <c r="G198" s="360" t="s">
        <v>540</v>
      </c>
      <c r="H198" s="359" t="s">
        <v>750</v>
      </c>
      <c r="I198" s="154" t="s">
        <v>515</v>
      </c>
      <c r="J198" s="357">
        <v>12.0</v>
      </c>
      <c r="K198" s="361">
        <v>2023.0</v>
      </c>
      <c r="L198" s="362">
        <v>45261.0</v>
      </c>
      <c r="M198" s="362">
        <v>45291.0</v>
      </c>
      <c r="N198" s="357">
        <v>3.5</v>
      </c>
      <c r="O198" s="359">
        <v>0.17</v>
      </c>
      <c r="P198" s="132">
        <v>0.167</v>
      </c>
      <c r="Q198" s="132">
        <v>0.1667</v>
      </c>
      <c r="R198" s="133"/>
      <c r="S198" s="363" t="s">
        <v>517</v>
      </c>
      <c r="T198" s="135" t="s">
        <v>1008</v>
      </c>
      <c r="U198" s="364">
        <v>0.167</v>
      </c>
      <c r="V198" s="365">
        <v>2.574</v>
      </c>
      <c r="W198" s="365">
        <v>1.079</v>
      </c>
      <c r="X198" s="166">
        <f t="shared" si="7"/>
        <v>0.42</v>
      </c>
      <c r="Y198" s="138"/>
      <c r="Z198" s="139">
        <f t="shared" si="8"/>
        <v>7</v>
      </c>
    </row>
    <row r="199" ht="15.75" customHeight="1">
      <c r="A199" s="129">
        <v>196.0</v>
      </c>
      <c r="B199" s="357">
        <v>284391.0</v>
      </c>
      <c r="C199" s="358" t="s">
        <v>1129</v>
      </c>
      <c r="D199" s="168" t="s">
        <v>1130</v>
      </c>
      <c r="E199" s="168" t="s">
        <v>511</v>
      </c>
      <c r="F199" s="359" t="s">
        <v>564</v>
      </c>
      <c r="G199" s="360" t="s">
        <v>555</v>
      </c>
      <c r="H199" s="359" t="s">
        <v>925</v>
      </c>
      <c r="I199" s="154" t="s">
        <v>515</v>
      </c>
      <c r="J199" s="357">
        <v>12.0</v>
      </c>
      <c r="K199" s="361">
        <v>2023.0</v>
      </c>
      <c r="L199" s="362">
        <v>45261.0</v>
      </c>
      <c r="M199" s="362">
        <v>45291.0</v>
      </c>
      <c r="N199" s="357">
        <v>1.0</v>
      </c>
      <c r="O199" s="359">
        <v>0.05</v>
      </c>
      <c r="P199" s="132">
        <v>0.048</v>
      </c>
      <c r="Q199" s="132">
        <v>0.0476</v>
      </c>
      <c r="R199" s="133"/>
      <c r="S199" s="363" t="s">
        <v>517</v>
      </c>
      <c r="T199" s="135" t="s">
        <v>1036</v>
      </c>
      <c r="U199" s="364">
        <v>0.048</v>
      </c>
      <c r="V199" s="365">
        <v>0.048</v>
      </c>
      <c r="W199" s="365">
        <v>0.048</v>
      </c>
      <c r="X199" s="166">
        <f t="shared" si="7"/>
        <v>1</v>
      </c>
      <c r="Y199" s="138"/>
      <c r="Z199" s="139">
        <f t="shared" si="8"/>
        <v>1</v>
      </c>
    </row>
    <row r="200" ht="15.75" customHeight="1">
      <c r="A200" s="129">
        <v>197.0</v>
      </c>
      <c r="B200" s="357">
        <v>276388.0</v>
      </c>
      <c r="C200" s="358" t="s">
        <v>1033</v>
      </c>
      <c r="D200" s="168" t="s">
        <v>1034</v>
      </c>
      <c r="E200" s="168" t="s">
        <v>1035</v>
      </c>
      <c r="F200" s="359" t="s">
        <v>701</v>
      </c>
      <c r="G200" s="360" t="s">
        <v>555</v>
      </c>
      <c r="H200" s="359" t="s">
        <v>708</v>
      </c>
      <c r="I200" s="154" t="s">
        <v>515</v>
      </c>
      <c r="J200" s="357">
        <v>12.0</v>
      </c>
      <c r="K200" s="361">
        <v>2023.0</v>
      </c>
      <c r="L200" s="362">
        <v>45261.0</v>
      </c>
      <c r="M200" s="362">
        <v>45291.0</v>
      </c>
      <c r="N200" s="357">
        <v>21.0</v>
      </c>
      <c r="O200" s="359">
        <v>1.0</v>
      </c>
      <c r="P200" s="132">
        <v>1.0</v>
      </c>
      <c r="Q200" s="132">
        <v>1.0</v>
      </c>
      <c r="R200" s="133"/>
      <c r="S200" s="363" t="s">
        <v>517</v>
      </c>
      <c r="T200" s="135" t="s">
        <v>1036</v>
      </c>
      <c r="U200" s="364">
        <v>1.0</v>
      </c>
      <c r="V200" s="365">
        <v>1.0</v>
      </c>
      <c r="W200" s="365">
        <v>1.0</v>
      </c>
      <c r="X200" s="166">
        <f t="shared" si="7"/>
        <v>1</v>
      </c>
      <c r="Y200" s="138"/>
      <c r="Z200" s="139">
        <f t="shared" si="8"/>
        <v>1</v>
      </c>
    </row>
    <row r="201" ht="15.75" customHeight="1">
      <c r="A201" s="129">
        <v>198.0</v>
      </c>
      <c r="B201" s="366">
        <v>281067.0</v>
      </c>
      <c r="C201" s="358" t="s">
        <v>1025</v>
      </c>
      <c r="D201" s="168" t="s">
        <v>1026</v>
      </c>
      <c r="E201" s="168" t="s">
        <v>662</v>
      </c>
      <c r="F201" s="359" t="s">
        <v>663</v>
      </c>
      <c r="G201" s="360" t="s">
        <v>540</v>
      </c>
      <c r="H201" s="359" t="s">
        <v>750</v>
      </c>
      <c r="I201" s="154" t="s">
        <v>515</v>
      </c>
      <c r="J201" s="357">
        <v>12.0</v>
      </c>
      <c r="K201" s="361">
        <v>2023.0</v>
      </c>
      <c r="L201" s="362">
        <v>45261.0</v>
      </c>
      <c r="M201" s="362">
        <v>45291.0</v>
      </c>
      <c r="N201" s="357">
        <v>1.0</v>
      </c>
      <c r="O201" s="359">
        <v>0.05</v>
      </c>
      <c r="P201" s="132">
        <v>0.048</v>
      </c>
      <c r="Q201" s="132">
        <v>0.0476</v>
      </c>
      <c r="R201" s="133"/>
      <c r="S201" s="363" t="s">
        <v>517</v>
      </c>
      <c r="T201" s="135" t="s">
        <v>1036</v>
      </c>
      <c r="U201" s="364">
        <v>0.048</v>
      </c>
      <c r="V201" s="365">
        <v>2.574</v>
      </c>
      <c r="W201" s="365">
        <v>1.079</v>
      </c>
      <c r="X201" s="166">
        <f t="shared" si="7"/>
        <v>0.42</v>
      </c>
      <c r="Y201" s="138"/>
      <c r="Z201" s="139">
        <f t="shared" si="8"/>
        <v>7</v>
      </c>
    </row>
    <row r="202" ht="15.75" customHeight="1">
      <c r="A202" s="129">
        <v>199.0</v>
      </c>
      <c r="B202" s="357">
        <v>452887.0</v>
      </c>
      <c r="C202" s="358" t="s">
        <v>1046</v>
      </c>
      <c r="D202" s="168" t="s">
        <v>1047</v>
      </c>
      <c r="E202" s="168" t="s">
        <v>511</v>
      </c>
      <c r="F202" s="359" t="s">
        <v>512</v>
      </c>
      <c r="G202" s="360" t="s">
        <v>569</v>
      </c>
      <c r="H202" s="359" t="s">
        <v>570</v>
      </c>
      <c r="I202" s="154" t="s">
        <v>515</v>
      </c>
      <c r="J202" s="357">
        <v>12.0</v>
      </c>
      <c r="K202" s="361">
        <v>2023.0</v>
      </c>
      <c r="L202" s="362">
        <v>45261.0</v>
      </c>
      <c r="M202" s="362">
        <v>45291.0</v>
      </c>
      <c r="N202" s="357">
        <v>21.0</v>
      </c>
      <c r="O202" s="359">
        <v>1.0</v>
      </c>
      <c r="P202" s="132">
        <v>1.0</v>
      </c>
      <c r="Q202" s="132">
        <v>1.0</v>
      </c>
      <c r="R202" s="133"/>
      <c r="S202" s="363" t="s">
        <v>517</v>
      </c>
      <c r="T202" s="135" t="s">
        <v>1051</v>
      </c>
      <c r="U202" s="364">
        <v>1.0</v>
      </c>
      <c r="V202" s="365">
        <v>1.0</v>
      </c>
      <c r="W202" s="365">
        <v>1.0</v>
      </c>
      <c r="X202" s="166">
        <f t="shared" si="7"/>
        <v>1</v>
      </c>
      <c r="Y202" s="138"/>
      <c r="Z202" s="139">
        <f t="shared" si="8"/>
        <v>1</v>
      </c>
    </row>
    <row r="203" ht="15.75" customHeight="1">
      <c r="A203" s="129">
        <v>200.0</v>
      </c>
      <c r="B203" s="357">
        <v>452021.0</v>
      </c>
      <c r="C203" s="358" t="s">
        <v>1059</v>
      </c>
      <c r="D203" s="168" t="s">
        <v>1060</v>
      </c>
      <c r="E203" s="168" t="s">
        <v>511</v>
      </c>
      <c r="F203" s="359" t="s">
        <v>512</v>
      </c>
      <c r="G203" s="360" t="s">
        <v>530</v>
      </c>
      <c r="H203" s="359" t="s">
        <v>531</v>
      </c>
      <c r="I203" s="154" t="s">
        <v>515</v>
      </c>
      <c r="J203" s="357">
        <v>12.0</v>
      </c>
      <c r="K203" s="361">
        <v>2023.0</v>
      </c>
      <c r="L203" s="362">
        <v>45261.0</v>
      </c>
      <c r="M203" s="362">
        <v>45291.0</v>
      </c>
      <c r="N203" s="357">
        <v>21.0</v>
      </c>
      <c r="O203" s="359">
        <v>1.0</v>
      </c>
      <c r="P203" s="132">
        <v>1.0</v>
      </c>
      <c r="Q203" s="132">
        <v>1.0</v>
      </c>
      <c r="R203" s="133"/>
      <c r="S203" s="363" t="s">
        <v>517</v>
      </c>
      <c r="T203" s="135" t="s">
        <v>1051</v>
      </c>
      <c r="U203" s="364">
        <v>1.0</v>
      </c>
      <c r="V203" s="365">
        <v>1.0</v>
      </c>
      <c r="W203" s="365">
        <v>1.0</v>
      </c>
      <c r="X203" s="166">
        <f t="shared" si="7"/>
        <v>1</v>
      </c>
      <c r="Y203" s="138"/>
      <c r="Z203" s="139">
        <f t="shared" si="8"/>
        <v>1</v>
      </c>
    </row>
    <row r="204" ht="15.75" customHeight="1">
      <c r="A204" s="129">
        <v>201.0</v>
      </c>
      <c r="B204" s="357">
        <v>453001.0</v>
      </c>
      <c r="C204" s="358" t="s">
        <v>1053</v>
      </c>
      <c r="D204" s="168" t="s">
        <v>1054</v>
      </c>
      <c r="E204" s="168" t="s">
        <v>511</v>
      </c>
      <c r="F204" s="359" t="s">
        <v>523</v>
      </c>
      <c r="G204" s="360" t="s">
        <v>540</v>
      </c>
      <c r="H204" s="359" t="s">
        <v>858</v>
      </c>
      <c r="I204" s="154" t="s">
        <v>515</v>
      </c>
      <c r="J204" s="357">
        <v>12.0</v>
      </c>
      <c r="K204" s="361">
        <v>2023.0</v>
      </c>
      <c r="L204" s="362">
        <v>45261.0</v>
      </c>
      <c r="M204" s="362">
        <v>45291.0</v>
      </c>
      <c r="N204" s="357">
        <v>21.0</v>
      </c>
      <c r="O204" s="359">
        <v>1.0</v>
      </c>
      <c r="P204" s="132">
        <v>1.0</v>
      </c>
      <c r="Q204" s="132">
        <v>1.0</v>
      </c>
      <c r="R204" s="133"/>
      <c r="S204" s="363" t="s">
        <v>517</v>
      </c>
      <c r="T204" s="135" t="s">
        <v>1051</v>
      </c>
      <c r="U204" s="364">
        <v>1.0</v>
      </c>
      <c r="V204" s="365">
        <v>1.0</v>
      </c>
      <c r="W204" s="365">
        <v>1.0</v>
      </c>
      <c r="X204" s="166">
        <f t="shared" si="7"/>
        <v>1</v>
      </c>
      <c r="Y204" s="138"/>
      <c r="Z204" s="139">
        <f t="shared" si="8"/>
        <v>1</v>
      </c>
    </row>
    <row r="205" ht="15.75" customHeight="1">
      <c r="A205" s="129">
        <v>202.0</v>
      </c>
      <c r="B205" s="357">
        <v>437933.0</v>
      </c>
      <c r="C205" s="358" t="s">
        <v>1062</v>
      </c>
      <c r="D205" s="168" t="s">
        <v>1063</v>
      </c>
      <c r="E205" s="168" t="s">
        <v>511</v>
      </c>
      <c r="F205" s="359" t="s">
        <v>701</v>
      </c>
      <c r="G205" s="360" t="s">
        <v>555</v>
      </c>
      <c r="H205" s="359" t="s">
        <v>708</v>
      </c>
      <c r="I205" s="154" t="s">
        <v>515</v>
      </c>
      <c r="J205" s="357">
        <v>12.0</v>
      </c>
      <c r="K205" s="361">
        <v>2023.0</v>
      </c>
      <c r="L205" s="362">
        <v>45261.0</v>
      </c>
      <c r="M205" s="362">
        <v>45291.0</v>
      </c>
      <c r="N205" s="357">
        <v>20.5</v>
      </c>
      <c r="O205" s="359">
        <v>0.98</v>
      </c>
      <c r="P205" s="132">
        <v>0.976</v>
      </c>
      <c r="Q205" s="132">
        <v>0.9762</v>
      </c>
      <c r="R205" s="133"/>
      <c r="S205" s="363" t="s">
        <v>517</v>
      </c>
      <c r="T205" s="135" t="s">
        <v>1051</v>
      </c>
      <c r="U205" s="364">
        <v>0.976</v>
      </c>
      <c r="V205" s="365">
        <v>0.976</v>
      </c>
      <c r="W205" s="365">
        <v>0.976</v>
      </c>
      <c r="X205" s="166">
        <f t="shared" si="7"/>
        <v>1</v>
      </c>
      <c r="Y205" s="138"/>
      <c r="Z205" s="139">
        <f t="shared" si="8"/>
        <v>1</v>
      </c>
    </row>
    <row r="206" ht="15.75" customHeight="1">
      <c r="A206" s="129">
        <v>203.0</v>
      </c>
      <c r="B206" s="357">
        <v>450033.0</v>
      </c>
      <c r="C206" s="358" t="s">
        <v>1064</v>
      </c>
      <c r="D206" s="168" t="s">
        <v>1065</v>
      </c>
      <c r="E206" s="168" t="s">
        <v>511</v>
      </c>
      <c r="F206" s="359" t="s">
        <v>701</v>
      </c>
      <c r="G206" s="360" t="s">
        <v>555</v>
      </c>
      <c r="H206" s="359" t="s">
        <v>708</v>
      </c>
      <c r="I206" s="154" t="s">
        <v>515</v>
      </c>
      <c r="J206" s="357">
        <v>12.0</v>
      </c>
      <c r="K206" s="361">
        <v>2023.0</v>
      </c>
      <c r="L206" s="362">
        <v>45261.0</v>
      </c>
      <c r="M206" s="362">
        <v>45291.0</v>
      </c>
      <c r="N206" s="357">
        <v>21.0</v>
      </c>
      <c r="O206" s="359">
        <v>1.0</v>
      </c>
      <c r="P206" s="132">
        <v>1.0</v>
      </c>
      <c r="Q206" s="132">
        <v>1.0</v>
      </c>
      <c r="R206" s="133"/>
      <c r="S206" s="363" t="s">
        <v>517</v>
      </c>
      <c r="T206" s="135" t="s">
        <v>1051</v>
      </c>
      <c r="U206" s="364">
        <v>1.0</v>
      </c>
      <c r="V206" s="365">
        <v>1.0</v>
      </c>
      <c r="W206" s="365">
        <v>1.0</v>
      </c>
      <c r="X206" s="166">
        <f t="shared" si="7"/>
        <v>1</v>
      </c>
      <c r="Y206" s="138"/>
      <c r="Z206" s="139">
        <f t="shared" si="8"/>
        <v>1</v>
      </c>
    </row>
    <row r="207" ht="15.75" customHeight="1">
      <c r="A207" s="129">
        <v>204.0</v>
      </c>
      <c r="B207" s="366">
        <v>281067.0</v>
      </c>
      <c r="C207" s="358" t="s">
        <v>1025</v>
      </c>
      <c r="D207" s="168" t="s">
        <v>1026</v>
      </c>
      <c r="E207" s="168" t="s">
        <v>662</v>
      </c>
      <c r="F207" s="359" t="s">
        <v>663</v>
      </c>
      <c r="G207" s="360" t="s">
        <v>540</v>
      </c>
      <c r="H207" s="359" t="s">
        <v>750</v>
      </c>
      <c r="I207" s="154" t="s">
        <v>515</v>
      </c>
      <c r="J207" s="357">
        <v>12.0</v>
      </c>
      <c r="K207" s="361">
        <v>2023.0</v>
      </c>
      <c r="L207" s="362">
        <v>45261.0</v>
      </c>
      <c r="M207" s="362">
        <v>45291.0</v>
      </c>
      <c r="N207" s="372">
        <v>4.125</v>
      </c>
      <c r="O207" s="359">
        <v>0.2</v>
      </c>
      <c r="P207" s="132">
        <v>0.196</v>
      </c>
      <c r="Q207" s="132">
        <v>0.1964</v>
      </c>
      <c r="R207" s="133"/>
      <c r="S207" s="363" t="s">
        <v>517</v>
      </c>
      <c r="T207" s="135" t="s">
        <v>1051</v>
      </c>
      <c r="U207" s="364">
        <v>0.196</v>
      </c>
      <c r="V207" s="365">
        <v>2.574</v>
      </c>
      <c r="W207" s="365">
        <v>1.079</v>
      </c>
      <c r="X207" s="166">
        <f t="shared" si="7"/>
        <v>0.42</v>
      </c>
      <c r="Y207" s="138"/>
      <c r="Z207" s="139">
        <f t="shared" si="8"/>
        <v>7</v>
      </c>
    </row>
    <row r="208" ht="15.75" customHeight="1">
      <c r="A208" s="129">
        <v>205.0</v>
      </c>
      <c r="B208" s="366">
        <v>281067.0</v>
      </c>
      <c r="C208" s="358" t="s">
        <v>1025</v>
      </c>
      <c r="D208" s="168" t="s">
        <v>1026</v>
      </c>
      <c r="E208" s="168" t="s">
        <v>662</v>
      </c>
      <c r="F208" s="359" t="s">
        <v>663</v>
      </c>
      <c r="G208" s="360" t="s">
        <v>540</v>
      </c>
      <c r="H208" s="359" t="s">
        <v>750</v>
      </c>
      <c r="I208" s="154" t="s">
        <v>515</v>
      </c>
      <c r="J208" s="357">
        <v>12.0</v>
      </c>
      <c r="K208" s="361">
        <v>2023.0</v>
      </c>
      <c r="L208" s="362">
        <v>45261.0</v>
      </c>
      <c r="M208" s="362">
        <v>45291.0</v>
      </c>
      <c r="N208" s="372">
        <v>3.625</v>
      </c>
      <c r="O208" s="359">
        <v>0.17</v>
      </c>
      <c r="P208" s="132">
        <v>0.173</v>
      </c>
      <c r="Q208" s="132">
        <v>0.1726</v>
      </c>
      <c r="R208" s="133"/>
      <c r="S208" s="363" t="s">
        <v>517</v>
      </c>
      <c r="T208" s="135" t="s">
        <v>518</v>
      </c>
      <c r="U208" s="364">
        <v>0.173</v>
      </c>
      <c r="V208" s="365">
        <v>2.574</v>
      </c>
      <c r="W208" s="365">
        <v>1.079</v>
      </c>
      <c r="X208" s="166">
        <f t="shared" si="7"/>
        <v>0.42</v>
      </c>
      <c r="Y208" s="138"/>
      <c r="Z208" s="139">
        <f t="shared" si="8"/>
        <v>7</v>
      </c>
    </row>
    <row r="209" ht="15.75" customHeight="1">
      <c r="A209" s="129">
        <v>206.0</v>
      </c>
      <c r="B209" s="357">
        <v>288850.0</v>
      </c>
      <c r="C209" s="358" t="s">
        <v>1135</v>
      </c>
      <c r="D209" s="168" t="s">
        <v>1136</v>
      </c>
      <c r="E209" s="168" t="s">
        <v>1035</v>
      </c>
      <c r="F209" s="359" t="s">
        <v>701</v>
      </c>
      <c r="G209" s="360" t="s">
        <v>530</v>
      </c>
      <c r="H209" s="359" t="s">
        <v>982</v>
      </c>
      <c r="I209" s="154" t="s">
        <v>515</v>
      </c>
      <c r="J209" s="357">
        <v>12.0</v>
      </c>
      <c r="K209" s="361">
        <v>2023.0</v>
      </c>
      <c r="L209" s="362">
        <v>45261.0</v>
      </c>
      <c r="M209" s="362">
        <v>45291.0</v>
      </c>
      <c r="N209" s="357">
        <v>6.0</v>
      </c>
      <c r="O209" s="359">
        <v>0.29</v>
      </c>
      <c r="P209" s="132">
        <v>0.34</v>
      </c>
      <c r="Q209" s="132">
        <v>0.357</v>
      </c>
      <c r="R209" s="133"/>
      <c r="S209" s="363" t="s">
        <v>525</v>
      </c>
      <c r="T209" s="135" t="s">
        <v>1137</v>
      </c>
      <c r="U209" s="364">
        <v>0.357</v>
      </c>
      <c r="V209" s="365">
        <v>0.34</v>
      </c>
      <c r="W209" s="365">
        <v>0.357</v>
      </c>
      <c r="X209" s="166">
        <f t="shared" si="7"/>
        <v>1.05</v>
      </c>
      <c r="Y209" s="138"/>
      <c r="Z209" s="139">
        <f t="shared" si="8"/>
        <v>1</v>
      </c>
    </row>
    <row r="210" ht="15.75" customHeight="1">
      <c r="A210" s="129">
        <v>207.0</v>
      </c>
      <c r="B210" s="357">
        <v>436920.0</v>
      </c>
      <c r="C210" s="358" t="s">
        <v>761</v>
      </c>
      <c r="D210" s="168" t="s">
        <v>1099</v>
      </c>
      <c r="E210" s="168" t="s">
        <v>1035</v>
      </c>
      <c r="F210" s="359" t="s">
        <v>701</v>
      </c>
      <c r="G210" s="360" t="s">
        <v>555</v>
      </c>
      <c r="H210" s="359" t="s">
        <v>708</v>
      </c>
      <c r="I210" s="154" t="s">
        <v>515</v>
      </c>
      <c r="J210" s="357">
        <v>12.0</v>
      </c>
      <c r="K210" s="361">
        <v>2023.0</v>
      </c>
      <c r="L210" s="362">
        <v>45261.0</v>
      </c>
      <c r="M210" s="362">
        <v>45291.0</v>
      </c>
      <c r="N210" s="357">
        <v>6.0</v>
      </c>
      <c r="O210" s="359">
        <v>0.29</v>
      </c>
      <c r="P210" s="132">
        <v>0.246</v>
      </c>
      <c r="Q210" s="132">
        <v>0.258</v>
      </c>
      <c r="R210" s="133"/>
      <c r="S210" s="363" t="s">
        <v>525</v>
      </c>
      <c r="T210" s="135" t="s">
        <v>1137</v>
      </c>
      <c r="U210" s="364">
        <v>0.258</v>
      </c>
      <c r="V210" s="365">
        <v>0.246</v>
      </c>
      <c r="W210" s="365">
        <v>0.258</v>
      </c>
      <c r="X210" s="166">
        <f t="shared" si="7"/>
        <v>1.05</v>
      </c>
      <c r="Y210" s="138"/>
      <c r="Z210" s="139">
        <f t="shared" si="8"/>
        <v>1</v>
      </c>
    </row>
    <row r="211" ht="15.75" customHeight="1">
      <c r="A211" s="129">
        <v>208.0</v>
      </c>
      <c r="B211" s="366">
        <v>290985.0</v>
      </c>
      <c r="C211" s="358" t="s">
        <v>1076</v>
      </c>
      <c r="D211" s="168" t="s">
        <v>1077</v>
      </c>
      <c r="E211" s="168" t="s">
        <v>1035</v>
      </c>
      <c r="F211" s="359" t="s">
        <v>701</v>
      </c>
      <c r="G211" s="360" t="s">
        <v>540</v>
      </c>
      <c r="H211" s="359" t="s">
        <v>703</v>
      </c>
      <c r="I211" s="154" t="s">
        <v>515</v>
      </c>
      <c r="J211" s="357">
        <v>12.0</v>
      </c>
      <c r="K211" s="361">
        <v>2023.0</v>
      </c>
      <c r="L211" s="362">
        <v>45261.0</v>
      </c>
      <c r="M211" s="362">
        <v>45291.0</v>
      </c>
      <c r="N211" s="357">
        <v>11.0</v>
      </c>
      <c r="O211" s="359">
        <v>0.52</v>
      </c>
      <c r="P211" s="132">
        <v>0.739</v>
      </c>
      <c r="Q211" s="132">
        <v>0.7755</v>
      </c>
      <c r="R211" s="133"/>
      <c r="S211" s="363" t="s">
        <v>525</v>
      </c>
      <c r="T211" s="135" t="s">
        <v>1137</v>
      </c>
      <c r="U211" s="364">
        <v>0.776</v>
      </c>
      <c r="V211" s="365">
        <v>0.834</v>
      </c>
      <c r="W211" s="365">
        <v>0.871</v>
      </c>
      <c r="X211" s="166">
        <f t="shared" si="7"/>
        <v>1.04</v>
      </c>
      <c r="Y211" s="138"/>
      <c r="Z211" s="139">
        <f t="shared" si="8"/>
        <v>2</v>
      </c>
    </row>
    <row r="212" ht="15.75" customHeight="1">
      <c r="A212" s="129">
        <v>209.0</v>
      </c>
      <c r="B212" s="357">
        <v>289435.0</v>
      </c>
      <c r="C212" s="358" t="s">
        <v>1138</v>
      </c>
      <c r="D212" s="168" t="s">
        <v>1139</v>
      </c>
      <c r="E212" s="168" t="s">
        <v>1035</v>
      </c>
      <c r="F212" s="359" t="s">
        <v>512</v>
      </c>
      <c r="G212" s="360" t="s">
        <v>540</v>
      </c>
      <c r="H212" s="359" t="s">
        <v>541</v>
      </c>
      <c r="I212" s="154" t="s">
        <v>515</v>
      </c>
      <c r="J212" s="357">
        <v>12.0</v>
      </c>
      <c r="K212" s="361">
        <v>2023.0</v>
      </c>
      <c r="L212" s="362">
        <v>45261.0</v>
      </c>
      <c r="M212" s="362">
        <v>45291.0</v>
      </c>
      <c r="N212" s="357">
        <v>11.0</v>
      </c>
      <c r="O212" s="359">
        <v>0.52</v>
      </c>
      <c r="P212" s="132">
        <v>0.833</v>
      </c>
      <c r="Q212" s="132">
        <v>0.8745</v>
      </c>
      <c r="R212" s="133"/>
      <c r="S212" s="363" t="s">
        <v>525</v>
      </c>
      <c r="T212" s="135" t="s">
        <v>1137</v>
      </c>
      <c r="U212" s="364">
        <v>0.875</v>
      </c>
      <c r="V212" s="365">
        <v>0.833</v>
      </c>
      <c r="W212" s="365">
        <v>0.875</v>
      </c>
      <c r="X212" s="166">
        <f t="shared" si="7"/>
        <v>1.05</v>
      </c>
      <c r="Y212" s="138"/>
      <c r="Z212" s="139">
        <f t="shared" si="8"/>
        <v>2</v>
      </c>
    </row>
    <row r="213" ht="15.75" customHeight="1">
      <c r="A213" s="129">
        <v>210.0</v>
      </c>
      <c r="B213" s="357">
        <v>280298.0</v>
      </c>
      <c r="C213" s="358" t="s">
        <v>1105</v>
      </c>
      <c r="D213" s="168" t="s">
        <v>1106</v>
      </c>
      <c r="E213" s="168" t="s">
        <v>1035</v>
      </c>
      <c r="F213" s="359" t="s">
        <v>564</v>
      </c>
      <c r="G213" s="360" t="s">
        <v>540</v>
      </c>
      <c r="H213" s="359" t="s">
        <v>612</v>
      </c>
      <c r="I213" s="154" t="s">
        <v>515</v>
      </c>
      <c r="J213" s="357">
        <v>12.0</v>
      </c>
      <c r="K213" s="361">
        <v>2023.0</v>
      </c>
      <c r="L213" s="362">
        <v>45261.0</v>
      </c>
      <c r="M213" s="362">
        <v>45291.0</v>
      </c>
      <c r="N213" s="357">
        <v>21.0</v>
      </c>
      <c r="O213" s="359">
        <v>1.0</v>
      </c>
      <c r="P213" s="132">
        <v>1.59</v>
      </c>
      <c r="Q213" s="132">
        <v>1.49</v>
      </c>
      <c r="R213" s="133"/>
      <c r="S213" s="363" t="s">
        <v>525</v>
      </c>
      <c r="T213" s="135" t="s">
        <v>1107</v>
      </c>
      <c r="U213" s="364">
        <v>1.49</v>
      </c>
      <c r="V213" s="365">
        <v>1.59</v>
      </c>
      <c r="W213" s="365">
        <v>1.49</v>
      </c>
      <c r="X213" s="166">
        <f t="shared" si="7"/>
        <v>0.94</v>
      </c>
      <c r="Y213" s="138"/>
      <c r="Z213" s="139">
        <f t="shared" si="8"/>
        <v>1</v>
      </c>
    </row>
    <row r="214" ht="15.75" customHeight="1">
      <c r="A214" s="129">
        <v>211.0</v>
      </c>
      <c r="B214" s="357">
        <v>291447.0</v>
      </c>
      <c r="C214" s="358" t="s">
        <v>1142</v>
      </c>
      <c r="D214" s="168" t="s">
        <v>1143</v>
      </c>
      <c r="E214" s="168" t="s">
        <v>1035</v>
      </c>
      <c r="F214" s="359" t="s">
        <v>512</v>
      </c>
      <c r="G214" s="360" t="s">
        <v>540</v>
      </c>
      <c r="H214" s="359" t="s">
        <v>541</v>
      </c>
      <c r="I214" s="154" t="s">
        <v>515</v>
      </c>
      <c r="J214" s="357">
        <v>12.0</v>
      </c>
      <c r="K214" s="361">
        <v>2023.0</v>
      </c>
      <c r="L214" s="362">
        <v>45261.0</v>
      </c>
      <c r="M214" s="362">
        <v>45291.0</v>
      </c>
      <c r="N214" s="357">
        <v>11.0</v>
      </c>
      <c r="O214" s="359">
        <v>0.52</v>
      </c>
      <c r="P214" s="132">
        <v>0.833</v>
      </c>
      <c r="Q214" s="132">
        <v>0.363636</v>
      </c>
      <c r="R214" s="133"/>
      <c r="S214" s="363" t="s">
        <v>525</v>
      </c>
      <c r="T214" s="135" t="s">
        <v>1107</v>
      </c>
      <c r="U214" s="364">
        <v>0.364</v>
      </c>
      <c r="V214" s="365">
        <v>0.833</v>
      </c>
      <c r="W214" s="365">
        <v>0.364</v>
      </c>
      <c r="X214" s="166">
        <f t="shared" si="7"/>
        <v>0.44</v>
      </c>
      <c r="Y214" s="138"/>
      <c r="Z214" s="139">
        <f t="shared" si="8"/>
        <v>1</v>
      </c>
    </row>
    <row r="215" ht="15.75" customHeight="1">
      <c r="A215" s="129">
        <v>212.0</v>
      </c>
      <c r="B215" s="357">
        <v>434042.0</v>
      </c>
      <c r="C215" s="358" t="s">
        <v>1144</v>
      </c>
      <c r="D215" s="168" t="s">
        <v>1145</v>
      </c>
      <c r="E215" s="168" t="s">
        <v>1035</v>
      </c>
      <c r="F215" s="359" t="s">
        <v>512</v>
      </c>
      <c r="G215" s="360" t="s">
        <v>555</v>
      </c>
      <c r="H215" s="359" t="s">
        <v>580</v>
      </c>
      <c r="I215" s="154" t="s">
        <v>515</v>
      </c>
      <c r="J215" s="357">
        <v>12.0</v>
      </c>
      <c r="K215" s="361">
        <v>2023.0</v>
      </c>
      <c r="L215" s="362">
        <v>45261.0</v>
      </c>
      <c r="M215" s="362">
        <v>45291.0</v>
      </c>
      <c r="N215" s="357">
        <v>11.0</v>
      </c>
      <c r="O215" s="359">
        <v>0.52</v>
      </c>
      <c r="P215" s="132">
        <v>0.524</v>
      </c>
      <c r="Q215" s="132">
        <v>0.5</v>
      </c>
      <c r="R215" s="133"/>
      <c r="S215" s="363" t="s">
        <v>525</v>
      </c>
      <c r="T215" s="135" t="s">
        <v>1107</v>
      </c>
      <c r="U215" s="364">
        <v>0.5</v>
      </c>
      <c r="V215" s="365">
        <v>0.524</v>
      </c>
      <c r="W215" s="365">
        <v>0.5</v>
      </c>
      <c r="X215" s="166">
        <f t="shared" si="7"/>
        <v>0.95</v>
      </c>
      <c r="Y215" s="138"/>
      <c r="Z215" s="139">
        <f t="shared" si="8"/>
        <v>1</v>
      </c>
    </row>
    <row r="216" ht="15.75" customHeight="1">
      <c r="A216" s="129">
        <v>213.0</v>
      </c>
      <c r="B216" s="357">
        <v>282563.0</v>
      </c>
      <c r="C216" s="358" t="s">
        <v>1109</v>
      </c>
      <c r="D216" s="168" t="s">
        <v>1110</v>
      </c>
      <c r="E216" s="168" t="s">
        <v>1035</v>
      </c>
      <c r="F216" s="359" t="s">
        <v>701</v>
      </c>
      <c r="G216" s="360" t="s">
        <v>540</v>
      </c>
      <c r="H216" s="359" t="s">
        <v>703</v>
      </c>
      <c r="I216" s="154" t="s">
        <v>515</v>
      </c>
      <c r="J216" s="357">
        <v>12.0</v>
      </c>
      <c r="K216" s="361">
        <v>2023.0</v>
      </c>
      <c r="L216" s="362">
        <v>45261.0</v>
      </c>
      <c r="M216" s="362">
        <v>45291.0</v>
      </c>
      <c r="N216" s="357">
        <v>21.0</v>
      </c>
      <c r="O216" s="359">
        <v>1.0</v>
      </c>
      <c r="P216" s="132">
        <v>1.41</v>
      </c>
      <c r="Q216" s="132">
        <v>0.74025</v>
      </c>
      <c r="R216" s="133"/>
      <c r="S216" s="363" t="s">
        <v>525</v>
      </c>
      <c r="T216" s="135" t="s">
        <v>1107</v>
      </c>
      <c r="U216" s="364">
        <v>0.74</v>
      </c>
      <c r="V216" s="365">
        <v>1.41</v>
      </c>
      <c r="W216" s="365">
        <v>0.74</v>
      </c>
      <c r="X216" s="166">
        <f t="shared" si="7"/>
        <v>0.52</v>
      </c>
      <c r="Y216" s="138"/>
      <c r="Z216" s="139">
        <f t="shared" si="8"/>
        <v>2</v>
      </c>
    </row>
    <row r="217" ht="15.75" customHeight="1">
      <c r="A217" s="129">
        <v>214.0</v>
      </c>
      <c r="B217" s="357">
        <v>292509.0</v>
      </c>
      <c r="C217" s="358" t="s">
        <v>1146</v>
      </c>
      <c r="D217" s="358" t="s">
        <v>1147</v>
      </c>
      <c r="E217" s="358" t="s">
        <v>1035</v>
      </c>
      <c r="F217" s="357" t="s">
        <v>512</v>
      </c>
      <c r="G217" s="361" t="s">
        <v>555</v>
      </c>
      <c r="H217" s="357" t="s">
        <v>580</v>
      </c>
      <c r="I217" s="154" t="s">
        <v>515</v>
      </c>
      <c r="J217" s="357">
        <v>12.0</v>
      </c>
      <c r="K217" s="361">
        <v>2023.0</v>
      </c>
      <c r="L217" s="373">
        <v>45261.0</v>
      </c>
      <c r="M217" s="374">
        <v>45291.0</v>
      </c>
      <c r="N217" s="357">
        <v>16.0</v>
      </c>
      <c r="O217" s="375">
        <v>0.76</v>
      </c>
      <c r="P217" s="132">
        <v>0.762</v>
      </c>
      <c r="Q217" s="132">
        <v>0.4</v>
      </c>
      <c r="R217" s="133"/>
      <c r="S217" s="363" t="s">
        <v>525</v>
      </c>
      <c r="T217" s="135" t="s">
        <v>1107</v>
      </c>
      <c r="U217" s="376">
        <v>0.4</v>
      </c>
      <c r="V217" s="377">
        <v>0.762</v>
      </c>
      <c r="W217" s="377">
        <v>0.4</v>
      </c>
      <c r="X217" s="166">
        <f t="shared" si="7"/>
        <v>0.52</v>
      </c>
      <c r="Y217" s="138"/>
      <c r="Z217" s="139">
        <f t="shared" si="8"/>
        <v>1</v>
      </c>
    </row>
    <row r="218" ht="15.75" customHeight="1">
      <c r="A218" s="129">
        <v>215.0</v>
      </c>
      <c r="B218" s="366">
        <v>281067.0</v>
      </c>
      <c r="C218" s="358" t="s">
        <v>1025</v>
      </c>
      <c r="D218" s="358" t="s">
        <v>1026</v>
      </c>
      <c r="E218" s="358" t="s">
        <v>662</v>
      </c>
      <c r="F218" s="357" t="s">
        <v>663</v>
      </c>
      <c r="G218" s="361" t="s">
        <v>540</v>
      </c>
      <c r="H218" s="357" t="s">
        <v>750</v>
      </c>
      <c r="I218" s="154" t="s">
        <v>515</v>
      </c>
      <c r="J218" s="357">
        <v>12.0</v>
      </c>
      <c r="K218" s="361">
        <v>2023.0</v>
      </c>
      <c r="L218" s="373">
        <v>45261.0</v>
      </c>
      <c r="M218" s="374">
        <v>45291.0</v>
      </c>
      <c r="N218" s="357">
        <v>21.0</v>
      </c>
      <c r="O218" s="375">
        <v>1.0</v>
      </c>
      <c r="P218" s="132">
        <v>1.59</v>
      </c>
      <c r="Q218" s="132">
        <v>0.0954</v>
      </c>
      <c r="R218" s="133"/>
      <c r="S218" s="363" t="s">
        <v>525</v>
      </c>
      <c r="T218" s="135" t="s">
        <v>1107</v>
      </c>
      <c r="U218" s="376">
        <v>0.095</v>
      </c>
      <c r="V218" s="377">
        <v>2.574</v>
      </c>
      <c r="W218" s="377">
        <v>1.079</v>
      </c>
      <c r="X218" s="166">
        <f t="shared" si="7"/>
        <v>0.42</v>
      </c>
      <c r="Y218" s="138"/>
      <c r="Z218" s="139">
        <f t="shared" si="8"/>
        <v>7</v>
      </c>
    </row>
    <row r="219" ht="15.75" customHeight="1">
      <c r="A219" s="129">
        <v>216.0</v>
      </c>
      <c r="B219" s="357">
        <v>459849.0</v>
      </c>
      <c r="C219" s="358" t="s">
        <v>1072</v>
      </c>
      <c r="D219" s="358" t="s">
        <v>1073</v>
      </c>
      <c r="E219" s="358" t="s">
        <v>511</v>
      </c>
      <c r="F219" s="357" t="s">
        <v>512</v>
      </c>
      <c r="G219" s="361" t="s">
        <v>569</v>
      </c>
      <c r="H219" s="357" t="s">
        <v>570</v>
      </c>
      <c r="I219" s="154" t="s">
        <v>515</v>
      </c>
      <c r="J219" s="357">
        <v>12.0</v>
      </c>
      <c r="K219" s="361">
        <v>2023.0</v>
      </c>
      <c r="L219" s="373">
        <v>45261.0</v>
      </c>
      <c r="M219" s="374">
        <v>45291.0</v>
      </c>
      <c r="N219" s="357">
        <v>2.0</v>
      </c>
      <c r="O219" s="375">
        <v>0.1</v>
      </c>
      <c r="P219" s="132">
        <v>0.095</v>
      </c>
      <c r="Q219" s="132">
        <v>0.0952</v>
      </c>
      <c r="R219" s="133"/>
      <c r="S219" s="363" t="s">
        <v>517</v>
      </c>
      <c r="T219" s="135" t="s">
        <v>1075</v>
      </c>
      <c r="U219" s="376">
        <v>0.095</v>
      </c>
      <c r="V219" s="377">
        <v>0.095</v>
      </c>
      <c r="W219" s="377">
        <v>0.095</v>
      </c>
      <c r="X219" s="166">
        <f t="shared" si="7"/>
        <v>1</v>
      </c>
      <c r="Y219" s="138"/>
      <c r="Z219" s="139">
        <f t="shared" si="8"/>
        <v>1</v>
      </c>
    </row>
    <row r="220" ht="15.75" customHeight="1">
      <c r="A220" s="129">
        <v>217.0</v>
      </c>
      <c r="B220" s="366">
        <v>290985.0</v>
      </c>
      <c r="C220" s="358" t="s">
        <v>1076</v>
      </c>
      <c r="D220" s="358" t="s">
        <v>1077</v>
      </c>
      <c r="E220" s="358" t="s">
        <v>1035</v>
      </c>
      <c r="F220" s="357" t="s">
        <v>701</v>
      </c>
      <c r="G220" s="361" t="s">
        <v>540</v>
      </c>
      <c r="H220" s="357" t="s">
        <v>703</v>
      </c>
      <c r="I220" s="154" t="s">
        <v>515</v>
      </c>
      <c r="J220" s="357">
        <v>12.0</v>
      </c>
      <c r="K220" s="361">
        <v>2023.0</v>
      </c>
      <c r="L220" s="373">
        <v>45261.0</v>
      </c>
      <c r="M220" s="374">
        <v>45291.0</v>
      </c>
      <c r="N220" s="357">
        <v>2.0</v>
      </c>
      <c r="O220" s="375">
        <v>0.1</v>
      </c>
      <c r="P220" s="132">
        <v>0.095</v>
      </c>
      <c r="Q220" s="132">
        <v>0.0952</v>
      </c>
      <c r="R220" s="133"/>
      <c r="S220" s="363" t="s">
        <v>517</v>
      </c>
      <c r="T220" s="135" t="s">
        <v>1075</v>
      </c>
      <c r="U220" s="376">
        <v>0.095</v>
      </c>
      <c r="V220" s="377">
        <v>0.834</v>
      </c>
      <c r="W220" s="377">
        <v>0.871</v>
      </c>
      <c r="X220" s="166">
        <f t="shared" si="7"/>
        <v>1.04</v>
      </c>
      <c r="Y220" s="138"/>
      <c r="Z220" s="139">
        <f t="shared" si="8"/>
        <v>2</v>
      </c>
    </row>
    <row r="221" ht="15.75" customHeight="1">
      <c r="A221" s="129">
        <v>218.0</v>
      </c>
      <c r="B221" s="366">
        <v>281067.0</v>
      </c>
      <c r="C221" s="358" t="s">
        <v>1025</v>
      </c>
      <c r="D221" s="358" t="s">
        <v>1026</v>
      </c>
      <c r="E221" s="358" t="s">
        <v>662</v>
      </c>
      <c r="F221" s="357" t="s">
        <v>663</v>
      </c>
      <c r="G221" s="361" t="s">
        <v>540</v>
      </c>
      <c r="H221" s="357" t="s">
        <v>750</v>
      </c>
      <c r="I221" s="154" t="s">
        <v>515</v>
      </c>
      <c r="J221" s="357">
        <v>12.0</v>
      </c>
      <c r="K221" s="361">
        <v>2023.0</v>
      </c>
      <c r="L221" s="373">
        <v>45261.0</v>
      </c>
      <c r="M221" s="374">
        <v>45291.0</v>
      </c>
      <c r="N221" s="357">
        <v>4.2</v>
      </c>
      <c r="O221" s="375">
        <v>0.2</v>
      </c>
      <c r="P221" s="132">
        <v>0.2</v>
      </c>
      <c r="Q221" s="132">
        <v>0.2</v>
      </c>
      <c r="R221" s="133"/>
      <c r="S221" s="363" t="s">
        <v>517</v>
      </c>
      <c r="T221" s="135" t="s">
        <v>1075</v>
      </c>
      <c r="U221" s="376">
        <v>0.2</v>
      </c>
      <c r="V221" s="377">
        <v>2.574</v>
      </c>
      <c r="W221" s="377">
        <v>1.079</v>
      </c>
      <c r="X221" s="166">
        <f t="shared" si="7"/>
        <v>0.42</v>
      </c>
      <c r="Y221" s="138"/>
      <c r="Z221" s="139">
        <f t="shared" si="8"/>
        <v>7</v>
      </c>
    </row>
    <row r="222" ht="15.75" customHeight="1">
      <c r="A222" s="129">
        <v>219.0</v>
      </c>
      <c r="B222" s="357">
        <v>281844.0</v>
      </c>
      <c r="C222" s="358" t="s">
        <v>1066</v>
      </c>
      <c r="D222" s="358" t="s">
        <v>1068</v>
      </c>
      <c r="E222" s="358" t="s">
        <v>1035</v>
      </c>
      <c r="F222" s="357" t="s">
        <v>512</v>
      </c>
      <c r="G222" s="361" t="s">
        <v>540</v>
      </c>
      <c r="H222" s="357" t="s">
        <v>541</v>
      </c>
      <c r="I222" s="154" t="s">
        <v>515</v>
      </c>
      <c r="J222" s="357">
        <v>12.0</v>
      </c>
      <c r="K222" s="361">
        <v>2023.0</v>
      </c>
      <c r="L222" s="373">
        <v>45261.0</v>
      </c>
      <c r="M222" s="374">
        <v>45291.0</v>
      </c>
      <c r="N222" s="357">
        <v>4.0</v>
      </c>
      <c r="O222" s="375">
        <v>0.19</v>
      </c>
      <c r="P222" s="132">
        <v>0.19</v>
      </c>
      <c r="Q222" s="132">
        <v>0.1905</v>
      </c>
      <c r="R222" s="133"/>
      <c r="S222" s="363" t="s">
        <v>517</v>
      </c>
      <c r="T222" s="135" t="s">
        <v>1061</v>
      </c>
      <c r="U222" s="376">
        <v>0.191</v>
      </c>
      <c r="V222" s="377">
        <v>0.19</v>
      </c>
      <c r="W222" s="377">
        <v>0.191</v>
      </c>
      <c r="X222" s="166">
        <f t="shared" si="7"/>
        <v>1.01</v>
      </c>
      <c r="Y222" s="138"/>
      <c r="Z222" s="139">
        <f t="shared" si="8"/>
        <v>2</v>
      </c>
    </row>
    <row r="223" ht="15.75" customHeight="1">
      <c r="A223" s="129">
        <v>220.0</v>
      </c>
      <c r="B223" s="366">
        <v>281067.0</v>
      </c>
      <c r="C223" s="358" t="s">
        <v>1025</v>
      </c>
      <c r="D223" s="358" t="s">
        <v>1026</v>
      </c>
      <c r="E223" s="358" t="s">
        <v>662</v>
      </c>
      <c r="F223" s="357" t="s">
        <v>663</v>
      </c>
      <c r="G223" s="361" t="s">
        <v>540</v>
      </c>
      <c r="H223" s="357" t="s">
        <v>750</v>
      </c>
      <c r="I223" s="154" t="s">
        <v>515</v>
      </c>
      <c r="J223" s="357">
        <v>12.0</v>
      </c>
      <c r="K223" s="361">
        <v>2023.0</v>
      </c>
      <c r="L223" s="373">
        <v>45261.0</v>
      </c>
      <c r="M223" s="374">
        <v>45291.0</v>
      </c>
      <c r="N223" s="357">
        <v>4.2</v>
      </c>
      <c r="O223" s="375">
        <v>0.2</v>
      </c>
      <c r="P223" s="132">
        <v>0.2</v>
      </c>
      <c r="Q223" s="132">
        <v>0.2</v>
      </c>
      <c r="R223" s="133"/>
      <c r="S223" s="363" t="s">
        <v>517</v>
      </c>
      <c r="T223" s="135" t="s">
        <v>1061</v>
      </c>
      <c r="U223" s="376">
        <v>0.2</v>
      </c>
      <c r="V223" s="377">
        <v>2.574</v>
      </c>
      <c r="W223" s="377">
        <v>1.079</v>
      </c>
      <c r="X223" s="166">
        <f t="shared" si="7"/>
        <v>0.42</v>
      </c>
      <c r="Y223" s="138"/>
      <c r="Z223" s="139">
        <f t="shared" si="8"/>
        <v>7</v>
      </c>
    </row>
    <row r="224">
      <c r="A224" s="129">
        <v>221.0</v>
      </c>
      <c r="B224" s="129">
        <v>441048.0</v>
      </c>
      <c r="C224" s="130" t="s">
        <v>1150</v>
      </c>
      <c r="D224" s="130" t="s">
        <v>1151</v>
      </c>
      <c r="E224" s="168" t="s">
        <v>892</v>
      </c>
      <c r="F224" s="129" t="s">
        <v>564</v>
      </c>
      <c r="G224" s="129" t="s">
        <v>573</v>
      </c>
      <c r="H224" s="129" t="s">
        <v>626</v>
      </c>
      <c r="I224" s="129">
        <v>0.62</v>
      </c>
      <c r="J224" s="357">
        <v>12.0</v>
      </c>
      <c r="K224" s="361">
        <v>2023.0</v>
      </c>
      <c r="L224" s="155">
        <v>45292.0</v>
      </c>
      <c r="M224" s="238">
        <v>45322.0</v>
      </c>
      <c r="N224" s="129">
        <v>21.0</v>
      </c>
      <c r="O224" s="131">
        <v>1.0</v>
      </c>
      <c r="P224" s="132">
        <v>1.0</v>
      </c>
      <c r="Q224" s="132">
        <v>1.0</v>
      </c>
      <c r="R224" s="133"/>
      <c r="S224" s="363" t="s">
        <v>517</v>
      </c>
      <c r="T224" s="387" t="s">
        <v>1152</v>
      </c>
      <c r="U224" s="161">
        <f>IF(AND(Q224&gt;=1,S224="ODC"),P224,Q224)</f>
        <v>1</v>
      </c>
      <c r="V224" s="161">
        <f>ROUND(SUMIF($B:$B,B224,P:P),3)</f>
        <v>1</v>
      </c>
      <c r="W224" s="161">
        <f>ROUND(SUMIF($B:$B,B224,U:U),3)</f>
        <v>1</v>
      </c>
      <c r="X224" s="166">
        <f t="shared" si="7"/>
        <v>1</v>
      </c>
      <c r="Y224" s="138"/>
      <c r="Z224" s="139">
        <f t="shared" si="8"/>
        <v>1</v>
      </c>
    </row>
    <row r="225" ht="15.75" customHeight="1">
      <c r="A225" s="129">
        <v>222.0</v>
      </c>
      <c r="B225" s="389">
        <v>206490.0</v>
      </c>
      <c r="C225" s="390" t="s">
        <v>1153</v>
      </c>
      <c r="D225" s="390" t="s">
        <v>1154</v>
      </c>
      <c r="E225" s="172" t="s">
        <v>1035</v>
      </c>
      <c r="F225" s="389" t="s">
        <v>663</v>
      </c>
      <c r="G225" s="389" t="s">
        <v>540</v>
      </c>
      <c r="H225" s="389" t="s">
        <v>1155</v>
      </c>
      <c r="I225" s="389">
        <v>1.59</v>
      </c>
      <c r="J225" s="389">
        <v>12.0</v>
      </c>
      <c r="K225" s="361">
        <v>2023.0</v>
      </c>
      <c r="L225" s="391">
        <v>44938.0</v>
      </c>
      <c r="M225" s="392">
        <v>45291.0</v>
      </c>
      <c r="N225" s="389">
        <v>16.0</v>
      </c>
      <c r="O225" s="393">
        <f t="shared" ref="O225:O243" si="25">N225/21</f>
        <v>0.7619047619</v>
      </c>
      <c r="P225" s="132">
        <v>1.211</v>
      </c>
      <c r="Q225" s="394">
        <v>1.24</v>
      </c>
      <c r="R225" s="395"/>
      <c r="S225" s="171" t="s">
        <v>525</v>
      </c>
      <c r="T225" s="172" t="s">
        <v>1156</v>
      </c>
      <c r="U225" s="396">
        <v>1.24</v>
      </c>
      <c r="V225" s="397">
        <v>1.951</v>
      </c>
      <c r="W225" s="398">
        <v>0.0</v>
      </c>
      <c r="X225" s="399">
        <v>1.6186</v>
      </c>
      <c r="Y225" s="390"/>
      <c r="Z225" s="139">
        <f t="shared" si="8"/>
        <v>2</v>
      </c>
    </row>
    <row r="226" ht="15.75" customHeight="1">
      <c r="A226" s="129">
        <v>223.0</v>
      </c>
      <c r="B226" s="400">
        <v>439829.0</v>
      </c>
      <c r="C226" s="401" t="s">
        <v>1157</v>
      </c>
      <c r="D226" s="401" t="s">
        <v>1158</v>
      </c>
      <c r="E226" s="402" t="s">
        <v>1035</v>
      </c>
      <c r="F226" s="400" t="s">
        <v>701</v>
      </c>
      <c r="G226" s="171" t="s">
        <v>530</v>
      </c>
      <c r="H226" s="171" t="s">
        <v>982</v>
      </c>
      <c r="I226" s="171">
        <v>1.19</v>
      </c>
      <c r="J226" s="171">
        <v>12.0</v>
      </c>
      <c r="K226" s="361">
        <v>2023.0</v>
      </c>
      <c r="L226" s="405">
        <v>45261.0</v>
      </c>
      <c r="M226" s="407">
        <v>45291.0</v>
      </c>
      <c r="N226" s="171">
        <v>21.0</v>
      </c>
      <c r="O226" s="393">
        <f t="shared" si="25"/>
        <v>1</v>
      </c>
      <c r="P226" s="132">
        <v>1.19</v>
      </c>
      <c r="Q226" s="411">
        <v>1.24</v>
      </c>
      <c r="R226" s="412"/>
      <c r="S226" s="171" t="s">
        <v>525</v>
      </c>
      <c r="T226" s="414" t="s">
        <v>1156</v>
      </c>
      <c r="U226" s="415">
        <v>1.24</v>
      </c>
      <c r="V226" s="417">
        <v>1.19</v>
      </c>
      <c r="W226" s="419">
        <v>0.0</v>
      </c>
      <c r="X226" s="421">
        <v>1.24</v>
      </c>
      <c r="Y226" s="422"/>
      <c r="Z226" s="139">
        <f t="shared" si="8"/>
        <v>1</v>
      </c>
    </row>
    <row r="227" ht="15.75" customHeight="1">
      <c r="A227" s="129">
        <v>224.0</v>
      </c>
      <c r="B227" s="400">
        <v>278440.0</v>
      </c>
      <c r="C227" s="401" t="s">
        <v>1159</v>
      </c>
      <c r="D227" s="401" t="s">
        <v>1160</v>
      </c>
      <c r="E227" s="402" t="s">
        <v>1035</v>
      </c>
      <c r="F227" s="400" t="s">
        <v>512</v>
      </c>
      <c r="G227" s="171" t="s">
        <v>555</v>
      </c>
      <c r="H227" s="171" t="s">
        <v>580</v>
      </c>
      <c r="I227" s="171">
        <v>1.0</v>
      </c>
      <c r="J227" s="171">
        <v>12.0</v>
      </c>
      <c r="K227" s="361">
        <v>2023.0</v>
      </c>
      <c r="L227" s="405">
        <v>45261.0</v>
      </c>
      <c r="M227" s="407">
        <v>45291.0</v>
      </c>
      <c r="N227" s="171">
        <v>21.0</v>
      </c>
      <c r="O227" s="393">
        <f t="shared" si="25"/>
        <v>1</v>
      </c>
      <c r="P227" s="132">
        <v>1.0</v>
      </c>
      <c r="Q227" s="411">
        <v>1.05</v>
      </c>
      <c r="R227" s="412"/>
      <c r="S227" s="171" t="s">
        <v>525</v>
      </c>
      <c r="T227" s="414" t="s">
        <v>1156</v>
      </c>
      <c r="U227" s="415">
        <v>1.05</v>
      </c>
      <c r="V227" s="417">
        <v>1.0</v>
      </c>
      <c r="W227" s="161">
        <f t="shared" ref="W227:W243" si="26">ROUND(SUMIF($B:$B,B227,U:U),3)</f>
        <v>1.05</v>
      </c>
      <c r="X227" s="426">
        <v>1.05</v>
      </c>
      <c r="Y227" s="422"/>
      <c r="Z227" s="139">
        <f t="shared" si="8"/>
        <v>1</v>
      </c>
    </row>
    <row r="228" ht="15.75" customHeight="1">
      <c r="A228" s="129">
        <v>225.0</v>
      </c>
      <c r="B228" s="400">
        <v>433414.0</v>
      </c>
      <c r="C228" s="401" t="s">
        <v>1161</v>
      </c>
      <c r="D228" s="401" t="s">
        <v>1162</v>
      </c>
      <c r="E228" s="402" t="s">
        <v>1035</v>
      </c>
      <c r="F228" s="400" t="s">
        <v>564</v>
      </c>
      <c r="G228" s="171" t="s">
        <v>530</v>
      </c>
      <c r="H228" s="171" t="s">
        <v>565</v>
      </c>
      <c r="I228" s="171">
        <v>1.41</v>
      </c>
      <c r="J228" s="171">
        <v>12.0</v>
      </c>
      <c r="K228" s="361">
        <v>2023.0</v>
      </c>
      <c r="L228" s="405">
        <v>45261.0</v>
      </c>
      <c r="M228" s="407">
        <v>45291.0</v>
      </c>
      <c r="N228" s="171">
        <v>21.0</v>
      </c>
      <c r="O228" s="393">
        <f t="shared" si="25"/>
        <v>1</v>
      </c>
      <c r="P228" s="132">
        <v>1.41</v>
      </c>
      <c r="Q228" s="411">
        <v>1.45</v>
      </c>
      <c r="R228" s="412"/>
      <c r="S228" s="171" t="s">
        <v>525</v>
      </c>
      <c r="T228" s="414" t="s">
        <v>1156</v>
      </c>
      <c r="U228" s="415">
        <v>1.45</v>
      </c>
      <c r="V228" s="417">
        <v>1.41</v>
      </c>
      <c r="W228" s="161">
        <f t="shared" si="26"/>
        <v>1.45</v>
      </c>
      <c r="X228" s="421">
        <v>1.45</v>
      </c>
      <c r="Y228" s="422"/>
      <c r="Z228" s="139">
        <f t="shared" si="8"/>
        <v>1</v>
      </c>
    </row>
    <row r="229" ht="15.75" customHeight="1">
      <c r="A229" s="129">
        <v>226.0</v>
      </c>
      <c r="B229" s="400">
        <v>284725.0</v>
      </c>
      <c r="C229" s="401" t="s">
        <v>1163</v>
      </c>
      <c r="D229" s="401" t="s">
        <v>1164</v>
      </c>
      <c r="E229" s="402" t="s">
        <v>1035</v>
      </c>
      <c r="F229" s="400" t="s">
        <v>564</v>
      </c>
      <c r="G229" s="171" t="s">
        <v>540</v>
      </c>
      <c r="H229" s="171" t="s">
        <v>612</v>
      </c>
      <c r="I229" s="171">
        <v>1.59</v>
      </c>
      <c r="J229" s="171">
        <v>12.0</v>
      </c>
      <c r="K229" s="361">
        <v>2023.0</v>
      </c>
      <c r="L229" s="405">
        <v>45261.0</v>
      </c>
      <c r="M229" s="407">
        <v>45274.0</v>
      </c>
      <c r="N229" s="171">
        <v>10.0</v>
      </c>
      <c r="O229" s="393">
        <f t="shared" si="25"/>
        <v>0.4761904762</v>
      </c>
      <c r="P229" s="132">
        <v>0.757</v>
      </c>
      <c r="Q229" s="411">
        <v>0.77</v>
      </c>
      <c r="R229" s="412"/>
      <c r="S229" s="171" t="s">
        <v>525</v>
      </c>
      <c r="T229" s="414" t="s">
        <v>1156</v>
      </c>
      <c r="U229" s="415">
        <v>0.77</v>
      </c>
      <c r="V229" s="417">
        <v>1.829</v>
      </c>
      <c r="W229" s="161">
        <f t="shared" si="26"/>
        <v>1.02</v>
      </c>
      <c r="X229" s="426">
        <v>1.0199</v>
      </c>
      <c r="Y229" s="422"/>
      <c r="Z229" s="139">
        <f t="shared" si="8"/>
        <v>2</v>
      </c>
    </row>
    <row r="230" ht="15.75" customHeight="1">
      <c r="A230" s="129">
        <v>227.0</v>
      </c>
      <c r="B230" s="400">
        <v>447405.0</v>
      </c>
      <c r="C230" s="401" t="s">
        <v>1165</v>
      </c>
      <c r="D230" s="401" t="s">
        <v>1166</v>
      </c>
      <c r="E230" s="402" t="s">
        <v>1035</v>
      </c>
      <c r="F230" s="400" t="s">
        <v>564</v>
      </c>
      <c r="G230" s="171" t="s">
        <v>555</v>
      </c>
      <c r="H230" s="171" t="s">
        <v>925</v>
      </c>
      <c r="I230" s="171">
        <v>1.03</v>
      </c>
      <c r="J230" s="171">
        <v>12.0</v>
      </c>
      <c r="K230" s="361">
        <v>2023.0</v>
      </c>
      <c r="L230" s="405">
        <v>45261.0</v>
      </c>
      <c r="M230" s="407">
        <v>45291.0</v>
      </c>
      <c r="N230" s="171">
        <v>21.0</v>
      </c>
      <c r="O230" s="393">
        <f t="shared" si="25"/>
        <v>1</v>
      </c>
      <c r="P230" s="132">
        <v>1.03</v>
      </c>
      <c r="Q230" s="411">
        <v>0.983182</v>
      </c>
      <c r="R230" s="412"/>
      <c r="S230" s="171" t="s">
        <v>525</v>
      </c>
      <c r="T230" s="414" t="s">
        <v>1156</v>
      </c>
      <c r="U230" s="415">
        <v>0.983182</v>
      </c>
      <c r="V230" s="417">
        <v>1.03</v>
      </c>
      <c r="W230" s="161">
        <f t="shared" si="26"/>
        <v>0.983</v>
      </c>
      <c r="X230" s="421">
        <v>9.832</v>
      </c>
      <c r="Y230" s="422"/>
      <c r="Z230" s="139">
        <f t="shared" si="8"/>
        <v>1</v>
      </c>
    </row>
    <row r="231" ht="15.75" customHeight="1">
      <c r="A231" s="129">
        <v>228.0</v>
      </c>
      <c r="B231" s="400">
        <v>282563.0</v>
      </c>
      <c r="C231" s="401" t="s">
        <v>1109</v>
      </c>
      <c r="D231" s="401" t="s">
        <v>1110</v>
      </c>
      <c r="E231" s="402" t="s">
        <v>1035</v>
      </c>
      <c r="F231" s="400" t="s">
        <v>701</v>
      </c>
      <c r="G231" s="171" t="s">
        <v>540</v>
      </c>
      <c r="H231" s="171" t="s">
        <v>703</v>
      </c>
      <c r="I231" s="171">
        <v>1.41</v>
      </c>
      <c r="J231" s="171">
        <v>12.0</v>
      </c>
      <c r="K231" s="361">
        <v>2023.0</v>
      </c>
      <c r="L231" s="405">
        <v>45261.0</v>
      </c>
      <c r="M231" s="407">
        <v>45291.0</v>
      </c>
      <c r="N231" s="171">
        <v>10.5</v>
      </c>
      <c r="O231" s="431">
        <f t="shared" si="25"/>
        <v>0.5</v>
      </c>
      <c r="P231" s="132">
        <v>0.705</v>
      </c>
      <c r="Q231" s="411">
        <v>0.72</v>
      </c>
      <c r="R231" s="412"/>
      <c r="S231" s="171" t="s">
        <v>525</v>
      </c>
      <c r="T231" s="414" t="s">
        <v>1156</v>
      </c>
      <c r="U231" s="415">
        <v>0.72</v>
      </c>
      <c r="V231" s="417">
        <v>2.82</v>
      </c>
      <c r="W231" s="161">
        <f t="shared" si="26"/>
        <v>1.46</v>
      </c>
      <c r="X231" s="426">
        <v>1.4603</v>
      </c>
      <c r="Y231" s="422"/>
      <c r="Z231" s="139">
        <f t="shared" si="8"/>
        <v>2</v>
      </c>
    </row>
    <row r="232" ht="15.75" customHeight="1">
      <c r="A232" s="129">
        <v>229.0</v>
      </c>
      <c r="B232" s="400">
        <v>434041.0</v>
      </c>
      <c r="C232" s="401" t="s">
        <v>957</v>
      </c>
      <c r="D232" s="401" t="s">
        <v>1167</v>
      </c>
      <c r="E232" s="402" t="s">
        <v>1035</v>
      </c>
      <c r="F232" s="400" t="s">
        <v>512</v>
      </c>
      <c r="G232" s="171" t="s">
        <v>573</v>
      </c>
      <c r="H232" s="171" t="s">
        <v>641</v>
      </c>
      <c r="I232" s="171">
        <v>0.55</v>
      </c>
      <c r="J232" s="171">
        <v>12.0</v>
      </c>
      <c r="K232" s="361">
        <v>2023.0</v>
      </c>
      <c r="L232" s="405">
        <v>45261.0</v>
      </c>
      <c r="M232" s="407">
        <v>45291.0</v>
      </c>
      <c r="N232" s="171">
        <v>21.0</v>
      </c>
      <c r="O232" s="393">
        <f t="shared" si="25"/>
        <v>1</v>
      </c>
      <c r="P232" s="132">
        <v>0.55</v>
      </c>
      <c r="Q232" s="411">
        <v>0.5</v>
      </c>
      <c r="R232" s="412"/>
      <c r="S232" s="171" t="s">
        <v>525</v>
      </c>
      <c r="T232" s="414" t="s">
        <v>1156</v>
      </c>
      <c r="U232" s="415">
        <v>0.5</v>
      </c>
      <c r="V232" s="417">
        <v>550.0</v>
      </c>
      <c r="W232" s="161">
        <f t="shared" si="26"/>
        <v>0.5</v>
      </c>
      <c r="X232" s="421">
        <v>0.5</v>
      </c>
      <c r="Y232" s="422"/>
      <c r="Z232" s="139">
        <f t="shared" si="8"/>
        <v>1</v>
      </c>
    </row>
    <row r="233" ht="15.75" customHeight="1">
      <c r="A233" s="129">
        <v>230.0</v>
      </c>
      <c r="B233" s="400">
        <v>427331.0</v>
      </c>
      <c r="C233" s="401" t="s">
        <v>1168</v>
      </c>
      <c r="D233" s="401" t="s">
        <v>1169</v>
      </c>
      <c r="E233" s="402" t="s">
        <v>1035</v>
      </c>
      <c r="F233" s="400" t="s">
        <v>512</v>
      </c>
      <c r="G233" s="171" t="s">
        <v>540</v>
      </c>
      <c r="H233" s="171" t="s">
        <v>541</v>
      </c>
      <c r="I233" s="171">
        <v>1.59</v>
      </c>
      <c r="J233" s="171">
        <v>12.0</v>
      </c>
      <c r="K233" s="361">
        <v>2023.0</v>
      </c>
      <c r="L233" s="405">
        <v>45261.0</v>
      </c>
      <c r="M233" s="407">
        <v>45291.0</v>
      </c>
      <c r="N233" s="171">
        <v>21.0</v>
      </c>
      <c r="O233" s="393">
        <f t="shared" si="25"/>
        <v>1</v>
      </c>
      <c r="P233" s="132">
        <v>1.59</v>
      </c>
      <c r="Q233" s="411">
        <v>1.62</v>
      </c>
      <c r="R233" s="412"/>
      <c r="S233" s="171" t="s">
        <v>525</v>
      </c>
      <c r="T233" s="414" t="s">
        <v>1156</v>
      </c>
      <c r="U233" s="415">
        <v>1.62</v>
      </c>
      <c r="V233" s="417">
        <v>1.59</v>
      </c>
      <c r="W233" s="161">
        <f t="shared" si="26"/>
        <v>1.62</v>
      </c>
      <c r="X233" s="421">
        <v>1.62</v>
      </c>
      <c r="Y233" s="422"/>
      <c r="Z233" s="139">
        <f t="shared" si="8"/>
        <v>1</v>
      </c>
    </row>
    <row r="234" ht="15.75" customHeight="1">
      <c r="A234" s="129">
        <v>231.0</v>
      </c>
      <c r="B234" s="400">
        <v>434405.0</v>
      </c>
      <c r="C234" s="401" t="s">
        <v>1172</v>
      </c>
      <c r="D234" s="401" t="s">
        <v>1173</v>
      </c>
      <c r="E234" s="402" t="s">
        <v>1035</v>
      </c>
      <c r="F234" s="400" t="s">
        <v>512</v>
      </c>
      <c r="G234" s="171" t="s">
        <v>573</v>
      </c>
      <c r="H234" s="171" t="s">
        <v>641</v>
      </c>
      <c r="I234" s="171">
        <v>0.55</v>
      </c>
      <c r="J234" s="171">
        <v>12.0</v>
      </c>
      <c r="K234" s="361">
        <v>2023.0</v>
      </c>
      <c r="L234" s="405">
        <v>45261.0</v>
      </c>
      <c r="M234" s="407">
        <v>45291.0</v>
      </c>
      <c r="N234" s="171">
        <v>21.0</v>
      </c>
      <c r="O234" s="393">
        <f t="shared" si="25"/>
        <v>1</v>
      </c>
      <c r="P234" s="132">
        <v>0.55</v>
      </c>
      <c r="Q234" s="411">
        <v>0.62</v>
      </c>
      <c r="R234" s="412"/>
      <c r="S234" s="171" t="s">
        <v>525</v>
      </c>
      <c r="T234" s="414" t="s">
        <v>1156</v>
      </c>
      <c r="U234" s="415">
        <v>0.62</v>
      </c>
      <c r="V234" s="417">
        <v>550.0</v>
      </c>
      <c r="W234" s="161">
        <f t="shared" si="26"/>
        <v>0.62</v>
      </c>
      <c r="X234" s="421">
        <v>0.62</v>
      </c>
      <c r="Y234" s="422"/>
      <c r="Z234" s="139">
        <f t="shared" si="8"/>
        <v>1</v>
      </c>
    </row>
    <row r="235" ht="15.75" customHeight="1">
      <c r="A235" s="129">
        <v>232.0</v>
      </c>
      <c r="B235" s="400">
        <v>429770.0</v>
      </c>
      <c r="C235" s="401" t="s">
        <v>1174</v>
      </c>
      <c r="D235" s="401" t="s">
        <v>1175</v>
      </c>
      <c r="E235" s="402" t="s">
        <v>1035</v>
      </c>
      <c r="F235" s="400" t="s">
        <v>512</v>
      </c>
      <c r="G235" s="171" t="s">
        <v>573</v>
      </c>
      <c r="H235" s="171" t="s">
        <v>641</v>
      </c>
      <c r="I235" s="171">
        <v>0.55</v>
      </c>
      <c r="J235" s="171">
        <v>12.0</v>
      </c>
      <c r="K235" s="361">
        <v>2023.0</v>
      </c>
      <c r="L235" s="405">
        <v>45261.0</v>
      </c>
      <c r="M235" s="407">
        <v>45291.0</v>
      </c>
      <c r="N235" s="171">
        <v>21.0</v>
      </c>
      <c r="O235" s="393">
        <f t="shared" si="25"/>
        <v>1</v>
      </c>
      <c r="P235" s="132">
        <v>0.55</v>
      </c>
      <c r="Q235" s="411">
        <v>0.62</v>
      </c>
      <c r="R235" s="412"/>
      <c r="S235" s="171" t="s">
        <v>525</v>
      </c>
      <c r="T235" s="414" t="s">
        <v>1156</v>
      </c>
      <c r="U235" s="415">
        <v>0.62</v>
      </c>
      <c r="V235" s="417">
        <v>550.0</v>
      </c>
      <c r="W235" s="161">
        <f t="shared" si="26"/>
        <v>0.62</v>
      </c>
      <c r="X235" s="421">
        <v>0.62</v>
      </c>
      <c r="Y235" s="422"/>
      <c r="Z235" s="139">
        <f t="shared" si="8"/>
        <v>1</v>
      </c>
    </row>
    <row r="236" ht="15.75" customHeight="1">
      <c r="A236" s="129">
        <v>233.0</v>
      </c>
      <c r="B236" s="400">
        <v>244496.0</v>
      </c>
      <c r="C236" s="401" t="s">
        <v>1176</v>
      </c>
      <c r="D236" s="401" t="s">
        <v>1177</v>
      </c>
      <c r="E236" s="402" t="s">
        <v>1035</v>
      </c>
      <c r="F236" s="400" t="s">
        <v>512</v>
      </c>
      <c r="G236" s="171" t="s">
        <v>555</v>
      </c>
      <c r="H236" s="171" t="s">
        <v>580</v>
      </c>
      <c r="I236" s="171">
        <v>1.0</v>
      </c>
      <c r="J236" s="171">
        <v>12.0</v>
      </c>
      <c r="K236" s="361">
        <v>2023.0</v>
      </c>
      <c r="L236" s="405">
        <v>45261.0</v>
      </c>
      <c r="M236" s="407">
        <v>45291.0</v>
      </c>
      <c r="N236" s="171">
        <v>21.0</v>
      </c>
      <c r="O236" s="393">
        <f t="shared" si="25"/>
        <v>1</v>
      </c>
      <c r="P236" s="132">
        <v>1.0</v>
      </c>
      <c r="Q236" s="411">
        <v>0.954545</v>
      </c>
      <c r="R236" s="412"/>
      <c r="S236" s="171" t="s">
        <v>525</v>
      </c>
      <c r="T236" s="414" t="s">
        <v>1156</v>
      </c>
      <c r="U236" s="415">
        <v>0.954545</v>
      </c>
      <c r="V236" s="417">
        <v>1.0</v>
      </c>
      <c r="W236" s="161">
        <f t="shared" si="26"/>
        <v>0.955</v>
      </c>
      <c r="X236" s="421">
        <v>9.545</v>
      </c>
      <c r="Y236" s="422"/>
      <c r="Z236" s="139">
        <f t="shared" si="8"/>
        <v>1</v>
      </c>
    </row>
    <row r="237" ht="15.75" customHeight="1">
      <c r="A237" s="129">
        <v>234.0</v>
      </c>
      <c r="B237" s="400">
        <v>434052.0</v>
      </c>
      <c r="C237" s="401" t="s">
        <v>1178</v>
      </c>
      <c r="D237" s="401" t="s">
        <v>1179</v>
      </c>
      <c r="E237" s="402" t="s">
        <v>1035</v>
      </c>
      <c r="F237" s="400" t="s">
        <v>512</v>
      </c>
      <c r="G237" s="171" t="s">
        <v>573</v>
      </c>
      <c r="H237" s="171" t="s">
        <v>641</v>
      </c>
      <c r="I237" s="171">
        <v>0.55</v>
      </c>
      <c r="J237" s="171">
        <v>12.0</v>
      </c>
      <c r="K237" s="361">
        <v>2023.0</v>
      </c>
      <c r="L237" s="405">
        <v>45261.0</v>
      </c>
      <c r="M237" s="407">
        <v>45291.0</v>
      </c>
      <c r="N237" s="171">
        <v>21.0</v>
      </c>
      <c r="O237" s="393">
        <f t="shared" si="25"/>
        <v>1</v>
      </c>
      <c r="P237" s="132">
        <v>0.55</v>
      </c>
      <c r="Q237" s="411">
        <v>0.62</v>
      </c>
      <c r="R237" s="412"/>
      <c r="S237" s="171" t="s">
        <v>525</v>
      </c>
      <c r="T237" s="414" t="s">
        <v>1156</v>
      </c>
      <c r="U237" s="415">
        <v>0.62</v>
      </c>
      <c r="V237" s="417">
        <v>550.0</v>
      </c>
      <c r="W237" s="161">
        <f t="shared" si="26"/>
        <v>0.62</v>
      </c>
      <c r="X237" s="421">
        <v>0.62</v>
      </c>
      <c r="Y237" s="422"/>
      <c r="Z237" s="139">
        <f t="shared" si="8"/>
        <v>1</v>
      </c>
    </row>
    <row r="238" ht="15.75" customHeight="1">
      <c r="A238" s="129">
        <v>235.0</v>
      </c>
      <c r="B238" s="400">
        <v>281844.0</v>
      </c>
      <c r="C238" s="401" t="s">
        <v>1066</v>
      </c>
      <c r="D238" s="401" t="s">
        <v>1068</v>
      </c>
      <c r="E238" s="402" t="s">
        <v>1035</v>
      </c>
      <c r="F238" s="400" t="s">
        <v>512</v>
      </c>
      <c r="G238" s="171" t="s">
        <v>540</v>
      </c>
      <c r="H238" s="171" t="s">
        <v>541</v>
      </c>
      <c r="I238" s="171">
        <v>1.59</v>
      </c>
      <c r="J238" s="171">
        <v>12.0</v>
      </c>
      <c r="K238" s="361">
        <v>2023.0</v>
      </c>
      <c r="L238" s="405">
        <v>45261.0</v>
      </c>
      <c r="M238" s="407">
        <v>45275.0</v>
      </c>
      <c r="N238" s="171">
        <v>11.0</v>
      </c>
      <c r="O238" s="393">
        <f t="shared" si="25"/>
        <v>0.5238095238</v>
      </c>
      <c r="P238" s="132">
        <v>0.833</v>
      </c>
      <c r="Q238" s="411">
        <v>0.75</v>
      </c>
      <c r="R238" s="412"/>
      <c r="S238" s="171" t="s">
        <v>525</v>
      </c>
      <c r="T238" s="414" t="s">
        <v>1156</v>
      </c>
      <c r="U238" s="415">
        <v>0.75</v>
      </c>
      <c r="V238" s="417">
        <v>1.78</v>
      </c>
      <c r="W238" s="161">
        <f t="shared" si="26"/>
        <v>0.941</v>
      </c>
      <c r="X238" s="421">
        <v>9.405</v>
      </c>
      <c r="Y238" s="422"/>
      <c r="Z238" s="139">
        <f t="shared" si="8"/>
        <v>2</v>
      </c>
    </row>
    <row r="239" ht="15.75" customHeight="1">
      <c r="A239" s="129">
        <v>236.0</v>
      </c>
      <c r="B239" s="400">
        <v>459051.0</v>
      </c>
      <c r="C239" s="401" t="s">
        <v>1180</v>
      </c>
      <c r="D239" s="401" t="s">
        <v>1181</v>
      </c>
      <c r="E239" s="402" t="s">
        <v>1035</v>
      </c>
      <c r="F239" s="400" t="s">
        <v>701</v>
      </c>
      <c r="G239" s="171" t="s">
        <v>555</v>
      </c>
      <c r="H239" s="171" t="s">
        <v>708</v>
      </c>
      <c r="I239" s="171">
        <v>0.86</v>
      </c>
      <c r="J239" s="171">
        <v>12.0</v>
      </c>
      <c r="K239" s="361">
        <v>2023.0</v>
      </c>
      <c r="L239" s="407">
        <v>45272.0</v>
      </c>
      <c r="M239" s="407">
        <v>45291.0</v>
      </c>
      <c r="N239" s="171">
        <v>14.0</v>
      </c>
      <c r="O239" s="393">
        <f t="shared" si="25"/>
        <v>0.6666666667</v>
      </c>
      <c r="P239" s="132">
        <v>0.573</v>
      </c>
      <c r="Q239" s="411">
        <v>0.55</v>
      </c>
      <c r="R239" s="412"/>
      <c r="S239" s="171" t="s">
        <v>525</v>
      </c>
      <c r="T239" s="414" t="s">
        <v>1156</v>
      </c>
      <c r="U239" s="415">
        <v>0.55</v>
      </c>
      <c r="V239" s="417">
        <v>860.0</v>
      </c>
      <c r="W239" s="161">
        <f t="shared" si="26"/>
        <v>0.55</v>
      </c>
      <c r="X239" s="421">
        <v>0.55</v>
      </c>
      <c r="Y239" s="422"/>
      <c r="Z239" s="139">
        <f t="shared" si="8"/>
        <v>1</v>
      </c>
    </row>
    <row r="240" ht="15.75" customHeight="1">
      <c r="A240" s="129">
        <v>237.0</v>
      </c>
      <c r="B240" s="400">
        <v>440698.0</v>
      </c>
      <c r="C240" s="401" t="s">
        <v>1182</v>
      </c>
      <c r="D240" s="401" t="s">
        <v>1095</v>
      </c>
      <c r="E240" s="402" t="s">
        <v>1035</v>
      </c>
      <c r="F240" s="400" t="s">
        <v>564</v>
      </c>
      <c r="G240" s="171" t="s">
        <v>555</v>
      </c>
      <c r="H240" s="171" t="s">
        <v>925</v>
      </c>
      <c r="I240" s="171">
        <v>1.03</v>
      </c>
      <c r="J240" s="171">
        <v>12.0</v>
      </c>
      <c r="K240" s="361">
        <v>2023.0</v>
      </c>
      <c r="L240" s="407">
        <v>45278.0</v>
      </c>
      <c r="M240" s="407">
        <v>45291.0</v>
      </c>
      <c r="N240" s="171">
        <v>10.0</v>
      </c>
      <c r="O240" s="393">
        <f t="shared" si="25"/>
        <v>0.4761904762</v>
      </c>
      <c r="P240" s="132">
        <v>0.49</v>
      </c>
      <c r="Q240" s="411">
        <v>0.468182</v>
      </c>
      <c r="R240" s="412"/>
      <c r="S240" s="171" t="s">
        <v>525</v>
      </c>
      <c r="T240" s="414" t="s">
        <v>1156</v>
      </c>
      <c r="U240" s="415">
        <v>0.468182</v>
      </c>
      <c r="V240" s="417">
        <v>1.03</v>
      </c>
      <c r="W240" s="161">
        <f t="shared" si="26"/>
        <v>0.468</v>
      </c>
      <c r="X240" s="421">
        <v>4.682</v>
      </c>
      <c r="Y240" s="422"/>
      <c r="Z240" s="139">
        <f t="shared" si="8"/>
        <v>1</v>
      </c>
    </row>
    <row r="241" ht="15.75" customHeight="1">
      <c r="A241" s="129">
        <v>238.0</v>
      </c>
      <c r="B241" s="171">
        <v>206490.0</v>
      </c>
      <c r="C241" s="401" t="s">
        <v>1153</v>
      </c>
      <c r="D241" s="401" t="s">
        <v>1154</v>
      </c>
      <c r="E241" s="402" t="s">
        <v>1035</v>
      </c>
      <c r="F241" s="400" t="s">
        <v>663</v>
      </c>
      <c r="G241" s="171" t="s">
        <v>540</v>
      </c>
      <c r="H241" s="171" t="s">
        <v>1155</v>
      </c>
      <c r="I241" s="171">
        <v>1.59</v>
      </c>
      <c r="J241" s="171">
        <v>12.0</v>
      </c>
      <c r="K241" s="361">
        <v>2023.0</v>
      </c>
      <c r="L241" s="407">
        <v>45276.0</v>
      </c>
      <c r="M241" s="407">
        <v>45291.0</v>
      </c>
      <c r="N241" s="171">
        <v>5.0</v>
      </c>
      <c r="O241" s="393">
        <f t="shared" si="25"/>
        <v>0.2380952381</v>
      </c>
      <c r="P241" s="132">
        <v>0.379</v>
      </c>
      <c r="Q241" s="411">
        <v>0.378571</v>
      </c>
      <c r="R241" s="412"/>
      <c r="S241" s="171" t="s">
        <v>525</v>
      </c>
      <c r="T241" s="402" t="s">
        <v>1183</v>
      </c>
      <c r="U241" s="415">
        <v>0.378571</v>
      </c>
      <c r="V241" s="417">
        <v>1.951</v>
      </c>
      <c r="W241" s="161">
        <f t="shared" si="26"/>
        <v>1.619</v>
      </c>
      <c r="X241" s="426">
        <v>1.6186</v>
      </c>
      <c r="Y241" s="422"/>
      <c r="Z241" s="139">
        <f t="shared" si="8"/>
        <v>2</v>
      </c>
    </row>
    <row r="242" ht="15.75" customHeight="1">
      <c r="A242" s="129">
        <v>239.0</v>
      </c>
      <c r="B242" s="400">
        <v>284725.0</v>
      </c>
      <c r="C242" s="401" t="s">
        <v>1163</v>
      </c>
      <c r="D242" s="401" t="s">
        <v>1164</v>
      </c>
      <c r="E242" s="402" t="s">
        <v>1035</v>
      </c>
      <c r="F242" s="400" t="s">
        <v>564</v>
      </c>
      <c r="G242" s="171" t="s">
        <v>540</v>
      </c>
      <c r="H242" s="171" t="s">
        <v>612</v>
      </c>
      <c r="I242" s="171">
        <v>1.59</v>
      </c>
      <c r="J242" s="171">
        <v>12.0</v>
      </c>
      <c r="K242" s="361">
        <v>2023.0</v>
      </c>
      <c r="L242" s="407">
        <v>45275.0</v>
      </c>
      <c r="M242" s="407">
        <v>45291.0</v>
      </c>
      <c r="N242" s="171">
        <v>3.3</v>
      </c>
      <c r="O242" s="393">
        <f t="shared" si="25"/>
        <v>0.1571428571</v>
      </c>
      <c r="P242" s="132">
        <v>0.25</v>
      </c>
      <c r="Q242" s="411">
        <v>0.249857</v>
      </c>
      <c r="R242" s="412"/>
      <c r="S242" s="171" t="s">
        <v>525</v>
      </c>
      <c r="T242" s="402" t="s">
        <v>1183</v>
      </c>
      <c r="U242" s="415">
        <v>0.249857</v>
      </c>
      <c r="V242" s="417">
        <v>1.829</v>
      </c>
      <c r="W242" s="161">
        <f t="shared" si="26"/>
        <v>1.02</v>
      </c>
      <c r="X242" s="426">
        <v>1.0199</v>
      </c>
      <c r="Y242" s="422"/>
      <c r="Z242" s="139">
        <f t="shared" si="8"/>
        <v>2</v>
      </c>
    </row>
    <row r="243" ht="15.75" customHeight="1">
      <c r="A243" s="129">
        <v>240.0</v>
      </c>
      <c r="B243" s="400">
        <v>289435.0</v>
      </c>
      <c r="C243" s="401" t="s">
        <v>1138</v>
      </c>
      <c r="D243" s="401" t="s">
        <v>1139</v>
      </c>
      <c r="E243" s="402" t="s">
        <v>1035</v>
      </c>
      <c r="F243" s="400" t="s">
        <v>512</v>
      </c>
      <c r="G243" s="171" t="s">
        <v>540</v>
      </c>
      <c r="H243" s="171" t="s">
        <v>541</v>
      </c>
      <c r="I243" s="171">
        <v>1.59</v>
      </c>
      <c r="J243" s="171">
        <v>12.0</v>
      </c>
      <c r="K243" s="361">
        <v>2023.0</v>
      </c>
      <c r="L243" s="407">
        <v>45278.0</v>
      </c>
      <c r="M243" s="407">
        <v>45291.0</v>
      </c>
      <c r="N243" s="171">
        <v>10.0</v>
      </c>
      <c r="O243" s="393">
        <f t="shared" si="25"/>
        <v>0.4761904762</v>
      </c>
      <c r="P243" s="132">
        <v>0.757</v>
      </c>
      <c r="Q243" s="411">
        <v>0.757143</v>
      </c>
      <c r="R243" s="412"/>
      <c r="S243" s="171" t="s">
        <v>525</v>
      </c>
      <c r="T243" s="402" t="s">
        <v>1183</v>
      </c>
      <c r="U243" s="415">
        <v>0.757143</v>
      </c>
      <c r="V243" s="417">
        <v>1.556</v>
      </c>
      <c r="W243" s="161">
        <f t="shared" si="26"/>
        <v>1.632</v>
      </c>
      <c r="X243" s="426">
        <v>1.6316</v>
      </c>
      <c r="Y243" s="422"/>
      <c r="Z243" s="139">
        <f t="shared" si="8"/>
        <v>2</v>
      </c>
    </row>
    <row r="244" ht="15.75" customHeight="1">
      <c r="A244" s="444"/>
      <c r="B244" s="444"/>
      <c r="C244" s="446"/>
      <c r="D244" s="446"/>
      <c r="E244" s="446"/>
      <c r="F244" s="444"/>
      <c r="G244" s="444"/>
      <c r="H244" s="444"/>
      <c r="I244" s="444"/>
      <c r="J244" s="444"/>
      <c r="K244" s="444"/>
      <c r="L244" s="444"/>
      <c r="M244" s="444"/>
      <c r="N244" s="444"/>
      <c r="O244" s="452"/>
      <c r="P244" s="454"/>
      <c r="Q244" s="454"/>
      <c r="R244" s="456"/>
      <c r="S244" s="459"/>
      <c r="T244" s="460"/>
      <c r="U244" s="461"/>
      <c r="V244" s="461"/>
      <c r="W244" s="461"/>
      <c r="X244" s="462"/>
      <c r="Y244" s="463"/>
      <c r="Z244" s="461"/>
    </row>
    <row r="245" ht="15.75" customHeight="1">
      <c r="A245" s="444"/>
      <c r="B245" s="444"/>
      <c r="C245" s="446"/>
      <c r="D245" s="446"/>
      <c r="E245" s="446"/>
      <c r="F245" s="444"/>
      <c r="G245" s="444"/>
      <c r="H245" s="444"/>
      <c r="I245" s="444"/>
      <c r="J245" s="444"/>
      <c r="K245" s="444"/>
      <c r="L245" s="444"/>
      <c r="M245" s="444"/>
      <c r="N245" s="444"/>
      <c r="O245" s="452"/>
      <c r="P245" s="454"/>
      <c r="Q245" s="454"/>
      <c r="R245" s="456"/>
      <c r="S245" s="459"/>
      <c r="T245" s="460"/>
      <c r="U245" s="461"/>
      <c r="V245" s="461"/>
      <c r="W245" s="461"/>
      <c r="X245" s="462"/>
      <c r="Y245" s="463"/>
      <c r="Z245" s="461"/>
    </row>
    <row r="246" ht="15.75" customHeight="1">
      <c r="A246" s="444"/>
      <c r="B246" s="444"/>
      <c r="C246" s="446"/>
      <c r="D246" s="446"/>
      <c r="E246" s="446"/>
      <c r="F246" s="444"/>
      <c r="G246" s="444"/>
      <c r="H246" s="444"/>
      <c r="I246" s="444"/>
      <c r="J246" s="444"/>
      <c r="K246" s="444"/>
      <c r="L246" s="444"/>
      <c r="M246" s="444"/>
      <c r="N246" s="444"/>
      <c r="O246" s="452"/>
      <c r="P246" s="454"/>
      <c r="Q246" s="454"/>
      <c r="R246" s="456"/>
      <c r="S246" s="459"/>
      <c r="T246" s="460"/>
      <c r="U246" s="461"/>
      <c r="V246" s="461"/>
      <c r="W246" s="461"/>
      <c r="X246" s="462"/>
      <c r="Y246" s="463"/>
      <c r="Z246" s="461"/>
    </row>
    <row r="247" ht="15.75" customHeight="1">
      <c r="A247" s="444"/>
      <c r="B247" s="444"/>
      <c r="C247" s="446"/>
      <c r="D247" s="446"/>
      <c r="E247" s="446"/>
      <c r="F247" s="444"/>
      <c r="G247" s="444"/>
      <c r="H247" s="444"/>
      <c r="I247" s="444"/>
      <c r="J247" s="444"/>
      <c r="K247" s="444"/>
      <c r="L247" s="444"/>
      <c r="M247" s="444"/>
      <c r="N247" s="444"/>
      <c r="O247" s="452"/>
      <c r="P247" s="454"/>
      <c r="Q247" s="454"/>
      <c r="R247" s="456"/>
      <c r="S247" s="459"/>
      <c r="T247" s="460"/>
      <c r="U247" s="461"/>
      <c r="V247" s="461"/>
      <c r="W247" s="461"/>
      <c r="X247" s="462"/>
      <c r="Y247" s="463"/>
      <c r="Z247" s="461"/>
    </row>
    <row r="248" ht="15.75" customHeight="1">
      <c r="A248" s="444"/>
      <c r="B248" s="444"/>
      <c r="C248" s="446"/>
      <c r="D248" s="446"/>
      <c r="E248" s="446"/>
      <c r="F248" s="444"/>
      <c r="G248" s="444"/>
      <c r="H248" s="444"/>
      <c r="I248" s="444"/>
      <c r="J248" s="444"/>
      <c r="K248" s="444"/>
      <c r="L248" s="444"/>
      <c r="M248" s="444"/>
      <c r="N248" s="444"/>
      <c r="O248" s="452"/>
      <c r="P248" s="454"/>
      <c r="Q248" s="454"/>
      <c r="R248" s="456"/>
      <c r="S248" s="459"/>
      <c r="T248" s="460"/>
      <c r="U248" s="461"/>
      <c r="V248" s="461"/>
      <c r="W248" s="461"/>
      <c r="X248" s="462"/>
      <c r="Y248" s="463"/>
      <c r="Z248" s="461"/>
    </row>
    <row r="249" ht="15.75" customHeight="1">
      <c r="A249" s="444"/>
      <c r="B249" s="444"/>
      <c r="C249" s="446"/>
      <c r="D249" s="446"/>
      <c r="E249" s="446"/>
      <c r="F249" s="444"/>
      <c r="G249" s="444"/>
      <c r="H249" s="444"/>
      <c r="I249" s="444"/>
      <c r="J249" s="444"/>
      <c r="K249" s="444"/>
      <c r="L249" s="444"/>
      <c r="M249" s="444"/>
      <c r="N249" s="444"/>
      <c r="O249" s="452"/>
      <c r="P249" s="454"/>
      <c r="Q249" s="454"/>
      <c r="R249" s="456"/>
      <c r="S249" s="459"/>
      <c r="T249" s="460"/>
      <c r="U249" s="461"/>
      <c r="V249" s="461"/>
      <c r="W249" s="461"/>
      <c r="X249" s="462"/>
      <c r="Y249" s="463"/>
      <c r="Z249" s="461"/>
    </row>
    <row r="250" ht="15.75" customHeight="1">
      <c r="A250" s="444"/>
      <c r="B250" s="444"/>
      <c r="C250" s="446"/>
      <c r="D250" s="446"/>
      <c r="E250" s="446"/>
      <c r="F250" s="444"/>
      <c r="G250" s="444"/>
      <c r="H250" s="444"/>
      <c r="I250" s="444"/>
      <c r="J250" s="444"/>
      <c r="K250" s="444"/>
      <c r="L250" s="444"/>
      <c r="M250" s="444"/>
      <c r="N250" s="444"/>
      <c r="O250" s="452"/>
      <c r="P250" s="454"/>
      <c r="Q250" s="454"/>
      <c r="R250" s="456"/>
      <c r="S250" s="459"/>
      <c r="T250" s="460"/>
      <c r="U250" s="461"/>
      <c r="V250" s="461"/>
      <c r="W250" s="461"/>
      <c r="X250" s="462"/>
      <c r="Y250" s="463"/>
      <c r="Z250" s="461"/>
    </row>
    <row r="251" ht="15.75" customHeight="1">
      <c r="A251" s="444"/>
      <c r="B251" s="444"/>
      <c r="C251" s="446"/>
      <c r="D251" s="446"/>
      <c r="E251" s="446"/>
      <c r="F251" s="444"/>
      <c r="G251" s="444"/>
      <c r="H251" s="444"/>
      <c r="I251" s="444"/>
      <c r="J251" s="444"/>
      <c r="K251" s="444"/>
      <c r="L251" s="444"/>
      <c r="M251" s="444"/>
      <c r="N251" s="444"/>
      <c r="O251" s="452"/>
      <c r="P251" s="454"/>
      <c r="Q251" s="454"/>
      <c r="R251" s="456"/>
      <c r="S251" s="459"/>
      <c r="T251" s="460"/>
      <c r="U251" s="461"/>
      <c r="V251" s="461"/>
      <c r="W251" s="461"/>
      <c r="X251" s="462"/>
      <c r="Y251" s="463"/>
      <c r="Z251" s="461"/>
    </row>
    <row r="252" ht="15.75" customHeight="1">
      <c r="A252" s="444"/>
      <c r="B252" s="444"/>
      <c r="C252" s="446"/>
      <c r="D252" s="446"/>
      <c r="E252" s="446"/>
      <c r="F252" s="444"/>
      <c r="G252" s="444"/>
      <c r="H252" s="444"/>
      <c r="I252" s="444"/>
      <c r="J252" s="444"/>
      <c r="K252" s="444"/>
      <c r="L252" s="444"/>
      <c r="M252" s="444"/>
      <c r="N252" s="444"/>
      <c r="O252" s="452"/>
      <c r="P252" s="454"/>
      <c r="Q252" s="454"/>
      <c r="R252" s="456"/>
      <c r="S252" s="459"/>
      <c r="T252" s="460"/>
      <c r="U252" s="461"/>
      <c r="V252" s="461"/>
      <c r="W252" s="461"/>
      <c r="X252" s="462"/>
      <c r="Y252" s="463"/>
      <c r="Z252" s="461"/>
    </row>
    <row r="253" ht="15.75" customHeight="1">
      <c r="A253" s="444"/>
      <c r="B253" s="444"/>
      <c r="C253" s="446"/>
      <c r="D253" s="446"/>
      <c r="E253" s="446"/>
      <c r="F253" s="444"/>
      <c r="G253" s="444"/>
      <c r="H253" s="444"/>
      <c r="I253" s="444"/>
      <c r="J253" s="444"/>
      <c r="K253" s="444"/>
      <c r="L253" s="444"/>
      <c r="M253" s="444"/>
      <c r="N253" s="444"/>
      <c r="O253" s="452"/>
      <c r="P253" s="454"/>
      <c r="Q253" s="454"/>
      <c r="R253" s="456"/>
      <c r="S253" s="459"/>
      <c r="T253" s="460"/>
      <c r="U253" s="461"/>
      <c r="V253" s="461"/>
      <c r="W253" s="461"/>
      <c r="X253" s="462"/>
      <c r="Y253" s="463"/>
      <c r="Z253" s="461"/>
    </row>
    <row r="254" ht="15.75" customHeight="1">
      <c r="A254" s="444"/>
      <c r="B254" s="444"/>
      <c r="C254" s="446"/>
      <c r="D254" s="446"/>
      <c r="E254" s="446"/>
      <c r="F254" s="444"/>
      <c r="G254" s="444"/>
      <c r="H254" s="444"/>
      <c r="I254" s="444"/>
      <c r="J254" s="444"/>
      <c r="K254" s="444"/>
      <c r="L254" s="444"/>
      <c r="M254" s="444"/>
      <c r="N254" s="444"/>
      <c r="O254" s="452"/>
      <c r="P254" s="454"/>
      <c r="Q254" s="454"/>
      <c r="R254" s="456"/>
      <c r="S254" s="459"/>
      <c r="T254" s="460"/>
      <c r="U254" s="461"/>
      <c r="V254" s="461"/>
      <c r="W254" s="461"/>
      <c r="X254" s="462"/>
      <c r="Y254" s="463"/>
      <c r="Z254" s="461"/>
    </row>
    <row r="255" ht="15.75" customHeight="1">
      <c r="A255" s="444"/>
      <c r="B255" s="444"/>
      <c r="C255" s="446"/>
      <c r="D255" s="446"/>
      <c r="E255" s="446"/>
      <c r="F255" s="444"/>
      <c r="G255" s="444"/>
      <c r="H255" s="444"/>
      <c r="I255" s="444"/>
      <c r="J255" s="444"/>
      <c r="K255" s="444"/>
      <c r="L255" s="444"/>
      <c r="M255" s="444"/>
      <c r="N255" s="444"/>
      <c r="O255" s="452"/>
      <c r="P255" s="454"/>
      <c r="Q255" s="454"/>
      <c r="R255" s="456"/>
      <c r="S255" s="459"/>
      <c r="T255" s="460"/>
      <c r="U255" s="461"/>
      <c r="V255" s="461"/>
      <c r="W255" s="461"/>
      <c r="X255" s="462"/>
      <c r="Y255" s="463"/>
      <c r="Z255" s="461"/>
    </row>
    <row r="256" ht="15.75" customHeight="1">
      <c r="A256" s="444"/>
      <c r="B256" s="444"/>
      <c r="C256" s="446"/>
      <c r="D256" s="446"/>
      <c r="E256" s="446"/>
      <c r="F256" s="444"/>
      <c r="G256" s="444"/>
      <c r="H256" s="444"/>
      <c r="I256" s="444"/>
      <c r="J256" s="444"/>
      <c r="K256" s="444"/>
      <c r="L256" s="444"/>
      <c r="M256" s="444"/>
      <c r="N256" s="444"/>
      <c r="O256" s="452"/>
      <c r="P256" s="454"/>
      <c r="Q256" s="454"/>
      <c r="R256" s="456"/>
      <c r="S256" s="459"/>
      <c r="T256" s="460"/>
      <c r="U256" s="461"/>
      <c r="V256" s="461"/>
      <c r="W256" s="461"/>
      <c r="X256" s="462"/>
      <c r="Y256" s="463"/>
      <c r="Z256" s="461"/>
    </row>
    <row r="257" ht="15.75" customHeight="1">
      <c r="A257" s="444"/>
      <c r="B257" s="444"/>
      <c r="C257" s="446"/>
      <c r="D257" s="446"/>
      <c r="E257" s="446"/>
      <c r="F257" s="444"/>
      <c r="G257" s="444"/>
      <c r="H257" s="444"/>
      <c r="I257" s="444"/>
      <c r="J257" s="444"/>
      <c r="K257" s="444"/>
      <c r="L257" s="444"/>
      <c r="M257" s="444"/>
      <c r="N257" s="444"/>
      <c r="O257" s="452"/>
      <c r="P257" s="454"/>
      <c r="Q257" s="454"/>
      <c r="R257" s="456"/>
      <c r="S257" s="459"/>
      <c r="T257" s="460"/>
      <c r="U257" s="461"/>
      <c r="V257" s="461"/>
      <c r="W257" s="461"/>
      <c r="X257" s="462"/>
      <c r="Y257" s="463"/>
      <c r="Z257" s="461"/>
    </row>
    <row r="258" ht="15.75" customHeight="1">
      <c r="A258" s="444"/>
      <c r="B258" s="444"/>
      <c r="C258" s="446"/>
      <c r="D258" s="446"/>
      <c r="E258" s="446"/>
      <c r="F258" s="444"/>
      <c r="G258" s="444"/>
      <c r="H258" s="444"/>
      <c r="I258" s="444"/>
      <c r="J258" s="444"/>
      <c r="K258" s="444"/>
      <c r="L258" s="444"/>
      <c r="M258" s="444"/>
      <c r="N258" s="444"/>
      <c r="O258" s="452"/>
      <c r="P258" s="454"/>
      <c r="Q258" s="454"/>
      <c r="R258" s="456"/>
      <c r="S258" s="459"/>
      <c r="T258" s="460"/>
      <c r="U258" s="461"/>
      <c r="V258" s="461"/>
      <c r="W258" s="461"/>
      <c r="X258" s="462"/>
      <c r="Y258" s="463"/>
      <c r="Z258" s="461"/>
    </row>
    <row r="259" ht="15.75" customHeight="1">
      <c r="A259" s="444"/>
      <c r="B259" s="444"/>
      <c r="C259" s="446"/>
      <c r="D259" s="446"/>
      <c r="E259" s="446"/>
      <c r="F259" s="444"/>
      <c r="G259" s="444"/>
      <c r="H259" s="444"/>
      <c r="I259" s="444"/>
      <c r="J259" s="444"/>
      <c r="K259" s="444"/>
      <c r="L259" s="444"/>
      <c r="M259" s="444"/>
      <c r="N259" s="444"/>
      <c r="O259" s="452"/>
      <c r="P259" s="454"/>
      <c r="Q259" s="454"/>
      <c r="R259" s="456"/>
      <c r="S259" s="459"/>
      <c r="T259" s="460"/>
      <c r="U259" s="461"/>
      <c r="V259" s="461"/>
      <c r="W259" s="461"/>
      <c r="X259" s="462"/>
      <c r="Y259" s="463"/>
      <c r="Z259" s="461"/>
    </row>
    <row r="260" ht="15.75" customHeight="1">
      <c r="A260" s="444"/>
      <c r="B260" s="444"/>
      <c r="C260" s="446"/>
      <c r="D260" s="446"/>
      <c r="E260" s="446"/>
      <c r="F260" s="444"/>
      <c r="G260" s="444"/>
      <c r="H260" s="444"/>
      <c r="I260" s="444"/>
      <c r="J260" s="444"/>
      <c r="K260" s="444"/>
      <c r="L260" s="444"/>
      <c r="M260" s="444"/>
      <c r="N260" s="444"/>
      <c r="O260" s="452"/>
      <c r="P260" s="454"/>
      <c r="Q260" s="454"/>
      <c r="R260" s="456"/>
      <c r="S260" s="459"/>
      <c r="T260" s="460"/>
      <c r="U260" s="461"/>
      <c r="V260" s="461"/>
      <c r="W260" s="461"/>
      <c r="X260" s="462"/>
      <c r="Y260" s="463"/>
      <c r="Z260" s="461"/>
    </row>
    <row r="261" ht="15.75" customHeight="1">
      <c r="A261" s="444"/>
      <c r="B261" s="444"/>
      <c r="C261" s="446"/>
      <c r="D261" s="446"/>
      <c r="E261" s="446"/>
      <c r="F261" s="444"/>
      <c r="G261" s="444"/>
      <c r="H261" s="444"/>
      <c r="I261" s="444"/>
      <c r="J261" s="444"/>
      <c r="K261" s="444"/>
      <c r="L261" s="444"/>
      <c r="M261" s="444"/>
      <c r="N261" s="444"/>
      <c r="O261" s="452"/>
      <c r="P261" s="454"/>
      <c r="Q261" s="454"/>
      <c r="R261" s="456"/>
      <c r="S261" s="459"/>
      <c r="T261" s="460"/>
      <c r="U261" s="461"/>
      <c r="V261" s="461"/>
      <c r="W261" s="461"/>
      <c r="X261" s="462"/>
      <c r="Y261" s="463"/>
      <c r="Z261" s="461"/>
    </row>
    <row r="262" ht="15.75" customHeight="1">
      <c r="A262" s="444"/>
      <c r="B262" s="444"/>
      <c r="C262" s="446"/>
      <c r="D262" s="446"/>
      <c r="E262" s="446"/>
      <c r="F262" s="444"/>
      <c r="G262" s="444"/>
      <c r="H262" s="444"/>
      <c r="I262" s="444"/>
      <c r="J262" s="444"/>
      <c r="K262" s="444"/>
      <c r="L262" s="444"/>
      <c r="M262" s="444"/>
      <c r="N262" s="444"/>
      <c r="O262" s="452"/>
      <c r="P262" s="454"/>
      <c r="Q262" s="454"/>
      <c r="R262" s="456"/>
      <c r="S262" s="459"/>
      <c r="T262" s="460"/>
      <c r="U262" s="461"/>
      <c r="V262" s="461"/>
      <c r="W262" s="461"/>
      <c r="X262" s="462"/>
      <c r="Y262" s="463"/>
      <c r="Z262" s="461"/>
    </row>
    <row r="263" ht="15.75" customHeight="1">
      <c r="A263" s="444"/>
      <c r="B263" s="444"/>
      <c r="C263" s="446"/>
      <c r="D263" s="446"/>
      <c r="E263" s="446"/>
      <c r="F263" s="444"/>
      <c r="G263" s="444"/>
      <c r="H263" s="444"/>
      <c r="I263" s="444"/>
      <c r="J263" s="444"/>
      <c r="K263" s="444"/>
      <c r="L263" s="444"/>
      <c r="M263" s="444"/>
      <c r="N263" s="444"/>
      <c r="O263" s="452"/>
      <c r="P263" s="454"/>
      <c r="Q263" s="454"/>
      <c r="R263" s="456"/>
      <c r="S263" s="459"/>
      <c r="T263" s="460"/>
      <c r="U263" s="461"/>
      <c r="V263" s="461"/>
      <c r="W263" s="461"/>
      <c r="X263" s="462"/>
      <c r="Y263" s="463"/>
      <c r="Z263" s="461"/>
    </row>
    <row r="264" ht="15.75" customHeight="1">
      <c r="A264" s="444"/>
      <c r="B264" s="444"/>
      <c r="C264" s="446"/>
      <c r="D264" s="446"/>
      <c r="E264" s="446"/>
      <c r="F264" s="444"/>
      <c r="G264" s="444"/>
      <c r="H264" s="444"/>
      <c r="I264" s="444"/>
      <c r="J264" s="444"/>
      <c r="K264" s="444"/>
      <c r="L264" s="444"/>
      <c r="M264" s="444"/>
      <c r="N264" s="444"/>
      <c r="O264" s="452"/>
      <c r="P264" s="454"/>
      <c r="Q264" s="454"/>
      <c r="R264" s="456"/>
      <c r="S264" s="459"/>
      <c r="T264" s="460"/>
      <c r="U264" s="461"/>
      <c r="V264" s="461"/>
      <c r="W264" s="461"/>
      <c r="X264" s="462"/>
      <c r="Y264" s="463"/>
      <c r="Z264" s="461"/>
    </row>
    <row r="265" ht="15.75" customHeight="1">
      <c r="A265" s="444"/>
      <c r="B265" s="444"/>
      <c r="C265" s="446"/>
      <c r="D265" s="446"/>
      <c r="E265" s="446"/>
      <c r="F265" s="444"/>
      <c r="G265" s="444"/>
      <c r="H265" s="444"/>
      <c r="I265" s="444"/>
      <c r="J265" s="444"/>
      <c r="K265" s="444"/>
      <c r="L265" s="444"/>
      <c r="M265" s="444"/>
      <c r="N265" s="444"/>
      <c r="O265" s="452"/>
      <c r="P265" s="454"/>
      <c r="Q265" s="454"/>
      <c r="R265" s="456"/>
      <c r="S265" s="459"/>
      <c r="T265" s="460"/>
      <c r="U265" s="461"/>
      <c r="V265" s="461"/>
      <c r="W265" s="461"/>
      <c r="X265" s="462"/>
      <c r="Y265" s="463"/>
      <c r="Z265" s="461"/>
    </row>
    <row r="266" ht="15.75" customHeight="1">
      <c r="A266" s="444"/>
      <c r="B266" s="444"/>
      <c r="C266" s="446"/>
      <c r="D266" s="446"/>
      <c r="E266" s="446"/>
      <c r="F266" s="444"/>
      <c r="G266" s="444"/>
      <c r="H266" s="444"/>
      <c r="I266" s="444"/>
      <c r="J266" s="444"/>
      <c r="K266" s="444"/>
      <c r="L266" s="444"/>
      <c r="M266" s="444"/>
      <c r="N266" s="444"/>
      <c r="O266" s="452"/>
      <c r="P266" s="454"/>
      <c r="Q266" s="454"/>
      <c r="R266" s="456"/>
      <c r="S266" s="459"/>
      <c r="T266" s="460"/>
      <c r="U266" s="461"/>
      <c r="V266" s="461"/>
      <c r="W266" s="461"/>
      <c r="X266" s="462"/>
      <c r="Y266" s="463"/>
      <c r="Z266" s="461"/>
    </row>
    <row r="267" ht="15.75" customHeight="1">
      <c r="A267" s="444"/>
      <c r="B267" s="444"/>
      <c r="C267" s="446"/>
      <c r="D267" s="446"/>
      <c r="E267" s="446"/>
      <c r="F267" s="444"/>
      <c r="G267" s="444"/>
      <c r="H267" s="444"/>
      <c r="I267" s="444"/>
      <c r="J267" s="444"/>
      <c r="K267" s="444"/>
      <c r="L267" s="444"/>
      <c r="M267" s="444"/>
      <c r="N267" s="444"/>
      <c r="O267" s="452"/>
      <c r="P267" s="454"/>
      <c r="Q267" s="454"/>
      <c r="R267" s="456"/>
      <c r="S267" s="459"/>
      <c r="T267" s="460"/>
      <c r="U267" s="461"/>
      <c r="V267" s="461"/>
      <c r="W267" s="461"/>
      <c r="X267" s="462"/>
      <c r="Y267" s="463"/>
      <c r="Z267" s="461"/>
    </row>
    <row r="268" ht="15.75" customHeight="1">
      <c r="A268" s="444"/>
      <c r="B268" s="444"/>
      <c r="C268" s="446"/>
      <c r="D268" s="446"/>
      <c r="E268" s="446"/>
      <c r="F268" s="444"/>
      <c r="G268" s="444"/>
      <c r="H268" s="444"/>
      <c r="I268" s="444"/>
      <c r="J268" s="444"/>
      <c r="K268" s="444"/>
      <c r="L268" s="444"/>
      <c r="M268" s="444"/>
      <c r="N268" s="444"/>
      <c r="O268" s="452"/>
      <c r="P268" s="454"/>
      <c r="Q268" s="454"/>
      <c r="R268" s="456"/>
      <c r="S268" s="459"/>
      <c r="T268" s="460"/>
      <c r="U268" s="461"/>
      <c r="V268" s="461"/>
      <c r="W268" s="461"/>
      <c r="X268" s="462"/>
      <c r="Y268" s="463"/>
      <c r="Z268" s="461"/>
    </row>
    <row r="269" ht="15.75" customHeight="1">
      <c r="A269" s="444"/>
      <c r="B269" s="444"/>
      <c r="C269" s="446"/>
      <c r="D269" s="446"/>
      <c r="E269" s="446"/>
      <c r="F269" s="444"/>
      <c r="G269" s="444"/>
      <c r="H269" s="444"/>
      <c r="I269" s="444"/>
      <c r="J269" s="444"/>
      <c r="K269" s="444"/>
      <c r="L269" s="444"/>
      <c r="M269" s="444"/>
      <c r="N269" s="444"/>
      <c r="O269" s="452"/>
      <c r="P269" s="454"/>
      <c r="Q269" s="454"/>
      <c r="R269" s="456"/>
      <c r="S269" s="459"/>
      <c r="T269" s="460"/>
      <c r="U269" s="461"/>
      <c r="V269" s="461"/>
      <c r="W269" s="461"/>
      <c r="X269" s="462"/>
      <c r="Y269" s="463"/>
      <c r="Z269" s="461"/>
    </row>
    <row r="270" ht="15.75" customHeight="1">
      <c r="A270" s="444"/>
      <c r="B270" s="444"/>
      <c r="C270" s="446"/>
      <c r="D270" s="446"/>
      <c r="E270" s="446"/>
      <c r="F270" s="444"/>
      <c r="G270" s="444"/>
      <c r="H270" s="444"/>
      <c r="I270" s="444"/>
      <c r="J270" s="444"/>
      <c r="K270" s="444"/>
      <c r="L270" s="444"/>
      <c r="M270" s="444"/>
      <c r="N270" s="444"/>
      <c r="O270" s="452"/>
      <c r="P270" s="454"/>
      <c r="Q270" s="454"/>
      <c r="R270" s="456"/>
      <c r="S270" s="459"/>
      <c r="T270" s="460"/>
      <c r="U270" s="461"/>
      <c r="V270" s="461"/>
      <c r="W270" s="461"/>
      <c r="X270" s="462"/>
      <c r="Y270" s="463"/>
      <c r="Z270" s="461"/>
    </row>
    <row r="271" ht="15.75" customHeight="1">
      <c r="A271" s="444"/>
      <c r="B271" s="444"/>
      <c r="C271" s="446"/>
      <c r="D271" s="446"/>
      <c r="E271" s="446"/>
      <c r="F271" s="444"/>
      <c r="G271" s="444"/>
      <c r="H271" s="444"/>
      <c r="I271" s="444"/>
      <c r="J271" s="444"/>
      <c r="K271" s="444"/>
      <c r="L271" s="444"/>
      <c r="M271" s="444"/>
      <c r="N271" s="444"/>
      <c r="O271" s="452"/>
      <c r="P271" s="454"/>
      <c r="Q271" s="454"/>
      <c r="R271" s="456"/>
      <c r="S271" s="459"/>
      <c r="T271" s="460"/>
      <c r="U271" s="461"/>
      <c r="V271" s="461"/>
      <c r="W271" s="461"/>
      <c r="X271" s="462"/>
      <c r="Y271" s="463"/>
      <c r="Z271" s="461"/>
    </row>
    <row r="272" ht="15.75" customHeight="1">
      <c r="A272" s="444"/>
      <c r="B272" s="444"/>
      <c r="C272" s="446"/>
      <c r="D272" s="446"/>
      <c r="E272" s="446"/>
      <c r="F272" s="444"/>
      <c r="G272" s="444"/>
      <c r="H272" s="444"/>
      <c r="I272" s="444"/>
      <c r="J272" s="444"/>
      <c r="K272" s="444"/>
      <c r="L272" s="444"/>
      <c r="M272" s="444"/>
      <c r="N272" s="444"/>
      <c r="O272" s="452"/>
      <c r="P272" s="454"/>
      <c r="Q272" s="454"/>
      <c r="R272" s="456"/>
      <c r="S272" s="459"/>
      <c r="T272" s="460"/>
      <c r="U272" s="461"/>
      <c r="V272" s="461"/>
      <c r="W272" s="461"/>
      <c r="X272" s="462"/>
      <c r="Y272" s="463"/>
      <c r="Z272" s="461"/>
    </row>
    <row r="273" ht="15.75" customHeight="1">
      <c r="A273" s="444"/>
      <c r="B273" s="444"/>
      <c r="C273" s="446"/>
      <c r="D273" s="446"/>
      <c r="E273" s="446"/>
      <c r="F273" s="444"/>
      <c r="G273" s="444"/>
      <c r="H273" s="444"/>
      <c r="I273" s="444"/>
      <c r="J273" s="444"/>
      <c r="K273" s="444"/>
      <c r="L273" s="444"/>
      <c r="M273" s="444"/>
      <c r="N273" s="444"/>
      <c r="O273" s="452"/>
      <c r="P273" s="454"/>
      <c r="Q273" s="454"/>
      <c r="R273" s="456"/>
      <c r="S273" s="459"/>
      <c r="T273" s="460"/>
      <c r="U273" s="461"/>
      <c r="V273" s="461"/>
      <c r="W273" s="461"/>
      <c r="X273" s="462"/>
      <c r="Y273" s="463"/>
      <c r="Z273" s="461"/>
    </row>
    <row r="274" ht="15.75" customHeight="1">
      <c r="A274" s="444"/>
      <c r="B274" s="444"/>
      <c r="C274" s="446"/>
      <c r="D274" s="446"/>
      <c r="E274" s="446"/>
      <c r="F274" s="444"/>
      <c r="G274" s="444"/>
      <c r="H274" s="444"/>
      <c r="I274" s="444"/>
      <c r="J274" s="444"/>
      <c r="K274" s="444"/>
      <c r="L274" s="444"/>
      <c r="M274" s="444"/>
      <c r="N274" s="444"/>
      <c r="O274" s="452"/>
      <c r="P274" s="454"/>
      <c r="Q274" s="454"/>
      <c r="R274" s="456"/>
      <c r="S274" s="459"/>
      <c r="T274" s="460"/>
      <c r="U274" s="461"/>
      <c r="V274" s="461"/>
      <c r="W274" s="461"/>
      <c r="X274" s="462"/>
      <c r="Y274" s="463"/>
      <c r="Z274" s="461"/>
    </row>
    <row r="275" ht="15.75" customHeight="1">
      <c r="A275" s="444"/>
      <c r="B275" s="444"/>
      <c r="C275" s="446"/>
      <c r="D275" s="446"/>
      <c r="E275" s="446"/>
      <c r="F275" s="444"/>
      <c r="G275" s="444"/>
      <c r="H275" s="444"/>
      <c r="I275" s="444"/>
      <c r="J275" s="444"/>
      <c r="K275" s="444"/>
      <c r="L275" s="444"/>
      <c r="M275" s="444"/>
      <c r="N275" s="444"/>
      <c r="O275" s="452"/>
      <c r="P275" s="454"/>
      <c r="Q275" s="454"/>
      <c r="R275" s="456"/>
      <c r="S275" s="459"/>
      <c r="T275" s="460"/>
      <c r="U275" s="461"/>
      <c r="V275" s="461"/>
      <c r="W275" s="461"/>
      <c r="X275" s="462"/>
      <c r="Y275" s="463"/>
      <c r="Z275" s="461"/>
    </row>
    <row r="276" ht="15.75" customHeight="1">
      <c r="A276" s="444"/>
      <c r="B276" s="444"/>
      <c r="C276" s="446"/>
      <c r="D276" s="446"/>
      <c r="E276" s="446"/>
      <c r="F276" s="444"/>
      <c r="G276" s="444"/>
      <c r="H276" s="444"/>
      <c r="I276" s="444"/>
      <c r="J276" s="444"/>
      <c r="K276" s="444"/>
      <c r="L276" s="444"/>
      <c r="M276" s="444"/>
      <c r="N276" s="444"/>
      <c r="O276" s="452"/>
      <c r="P276" s="454"/>
      <c r="Q276" s="454"/>
      <c r="R276" s="456"/>
      <c r="S276" s="459"/>
      <c r="T276" s="460"/>
      <c r="U276" s="461"/>
      <c r="V276" s="461"/>
      <c r="W276" s="461"/>
      <c r="X276" s="462"/>
      <c r="Y276" s="463"/>
      <c r="Z276" s="461"/>
    </row>
    <row r="277" ht="15.75" customHeight="1">
      <c r="A277" s="444"/>
      <c r="B277" s="444"/>
      <c r="C277" s="446"/>
      <c r="D277" s="446"/>
      <c r="E277" s="446"/>
      <c r="F277" s="444"/>
      <c r="G277" s="444"/>
      <c r="H277" s="444"/>
      <c r="I277" s="444"/>
      <c r="J277" s="444"/>
      <c r="K277" s="444"/>
      <c r="L277" s="444"/>
      <c r="M277" s="444"/>
      <c r="N277" s="444"/>
      <c r="O277" s="452"/>
      <c r="P277" s="454"/>
      <c r="Q277" s="454"/>
      <c r="R277" s="456"/>
      <c r="S277" s="459"/>
      <c r="T277" s="460"/>
      <c r="U277" s="461"/>
      <c r="V277" s="461"/>
      <c r="W277" s="461"/>
      <c r="X277" s="462"/>
      <c r="Y277" s="463"/>
      <c r="Z277" s="461"/>
    </row>
    <row r="278" ht="15.75" customHeight="1">
      <c r="A278" s="444"/>
      <c r="B278" s="444"/>
      <c r="C278" s="446"/>
      <c r="D278" s="446"/>
      <c r="E278" s="446"/>
      <c r="F278" s="444"/>
      <c r="G278" s="444"/>
      <c r="H278" s="444"/>
      <c r="I278" s="444"/>
      <c r="J278" s="444"/>
      <c r="K278" s="444"/>
      <c r="L278" s="444"/>
      <c r="M278" s="444"/>
      <c r="N278" s="444"/>
      <c r="O278" s="452"/>
      <c r="P278" s="454"/>
      <c r="Q278" s="454"/>
      <c r="R278" s="456"/>
      <c r="S278" s="459"/>
      <c r="T278" s="460"/>
      <c r="U278" s="461"/>
      <c r="V278" s="461"/>
      <c r="W278" s="461"/>
      <c r="X278" s="462"/>
      <c r="Y278" s="463"/>
      <c r="Z278" s="461"/>
    </row>
    <row r="279" ht="15.75" customHeight="1">
      <c r="A279" s="444"/>
      <c r="B279" s="444"/>
      <c r="C279" s="446"/>
      <c r="D279" s="446"/>
      <c r="E279" s="446"/>
      <c r="F279" s="444"/>
      <c r="G279" s="444"/>
      <c r="H279" s="444"/>
      <c r="I279" s="444"/>
      <c r="J279" s="444"/>
      <c r="K279" s="444"/>
      <c r="L279" s="444"/>
      <c r="M279" s="444"/>
      <c r="N279" s="444"/>
      <c r="O279" s="452"/>
      <c r="P279" s="454"/>
      <c r="Q279" s="454"/>
      <c r="R279" s="456"/>
      <c r="S279" s="459"/>
      <c r="T279" s="460"/>
      <c r="U279" s="461"/>
      <c r="V279" s="461"/>
      <c r="W279" s="461"/>
      <c r="X279" s="462"/>
      <c r="Y279" s="463"/>
      <c r="Z279" s="461"/>
    </row>
    <row r="280" ht="15.75" customHeight="1">
      <c r="A280" s="444"/>
      <c r="B280" s="444"/>
      <c r="C280" s="446"/>
      <c r="D280" s="446"/>
      <c r="E280" s="446"/>
      <c r="F280" s="444"/>
      <c r="G280" s="444"/>
      <c r="H280" s="444"/>
      <c r="I280" s="444"/>
      <c r="J280" s="444"/>
      <c r="K280" s="444"/>
      <c r="L280" s="444"/>
      <c r="M280" s="444"/>
      <c r="N280" s="444"/>
      <c r="O280" s="452"/>
      <c r="P280" s="454"/>
      <c r="Q280" s="454"/>
      <c r="R280" s="456"/>
      <c r="S280" s="459"/>
      <c r="T280" s="460"/>
      <c r="U280" s="461"/>
      <c r="V280" s="461"/>
      <c r="W280" s="461"/>
      <c r="X280" s="462"/>
      <c r="Y280" s="463"/>
      <c r="Z280" s="461"/>
    </row>
    <row r="281" ht="15.75" customHeight="1">
      <c r="A281" s="444"/>
      <c r="B281" s="444"/>
      <c r="C281" s="446"/>
      <c r="D281" s="446"/>
      <c r="E281" s="446"/>
      <c r="F281" s="444"/>
      <c r="G281" s="444"/>
      <c r="H281" s="444"/>
      <c r="I281" s="444"/>
      <c r="J281" s="444"/>
      <c r="K281" s="444"/>
      <c r="L281" s="444"/>
      <c r="M281" s="444"/>
      <c r="N281" s="444"/>
      <c r="O281" s="452"/>
      <c r="P281" s="454"/>
      <c r="Q281" s="454"/>
      <c r="R281" s="456"/>
      <c r="S281" s="459"/>
      <c r="T281" s="460"/>
      <c r="U281" s="461"/>
      <c r="V281" s="461"/>
      <c r="W281" s="461"/>
      <c r="X281" s="462"/>
      <c r="Y281" s="463"/>
      <c r="Z281" s="461"/>
    </row>
    <row r="282" ht="15.75" customHeight="1">
      <c r="A282" s="444"/>
      <c r="B282" s="444"/>
      <c r="C282" s="446"/>
      <c r="D282" s="446"/>
      <c r="E282" s="446"/>
      <c r="F282" s="444"/>
      <c r="G282" s="444"/>
      <c r="H282" s="444"/>
      <c r="I282" s="444"/>
      <c r="J282" s="444"/>
      <c r="K282" s="444"/>
      <c r="L282" s="444"/>
      <c r="M282" s="444"/>
      <c r="N282" s="444"/>
      <c r="O282" s="452"/>
      <c r="P282" s="454"/>
      <c r="Q282" s="454"/>
      <c r="R282" s="456"/>
      <c r="S282" s="459"/>
      <c r="T282" s="460"/>
      <c r="U282" s="461"/>
      <c r="V282" s="461"/>
      <c r="W282" s="461"/>
      <c r="X282" s="462"/>
      <c r="Y282" s="463"/>
      <c r="Z282" s="461"/>
    </row>
    <row r="283" ht="15.75" customHeight="1">
      <c r="A283" s="444"/>
      <c r="B283" s="444"/>
      <c r="C283" s="446"/>
      <c r="D283" s="446"/>
      <c r="E283" s="446"/>
      <c r="F283" s="444"/>
      <c r="G283" s="444"/>
      <c r="H283" s="444"/>
      <c r="I283" s="444"/>
      <c r="J283" s="444"/>
      <c r="K283" s="444"/>
      <c r="L283" s="444"/>
      <c r="M283" s="444"/>
      <c r="N283" s="444"/>
      <c r="O283" s="452"/>
      <c r="P283" s="454"/>
      <c r="Q283" s="454"/>
      <c r="R283" s="456"/>
      <c r="S283" s="459"/>
      <c r="T283" s="460"/>
      <c r="U283" s="461"/>
      <c r="V283" s="461"/>
      <c r="W283" s="461"/>
      <c r="X283" s="462"/>
      <c r="Y283" s="463"/>
      <c r="Z283" s="461"/>
    </row>
    <row r="284" ht="15.75" customHeight="1">
      <c r="A284" s="444"/>
      <c r="B284" s="444"/>
      <c r="C284" s="446"/>
      <c r="D284" s="446"/>
      <c r="E284" s="446"/>
      <c r="F284" s="444"/>
      <c r="G284" s="444"/>
      <c r="H284" s="444"/>
      <c r="I284" s="444"/>
      <c r="J284" s="444"/>
      <c r="K284" s="444"/>
      <c r="L284" s="444"/>
      <c r="M284" s="444"/>
      <c r="N284" s="444"/>
      <c r="O284" s="452"/>
      <c r="P284" s="454"/>
      <c r="Q284" s="454"/>
      <c r="R284" s="456"/>
      <c r="S284" s="459"/>
      <c r="T284" s="460"/>
      <c r="U284" s="461"/>
      <c r="V284" s="461"/>
      <c r="W284" s="461"/>
      <c r="X284" s="462"/>
      <c r="Y284" s="463"/>
      <c r="Z284" s="461"/>
    </row>
    <row r="285" ht="15.75" customHeight="1">
      <c r="A285" s="444"/>
      <c r="B285" s="444"/>
      <c r="C285" s="446"/>
      <c r="D285" s="446"/>
      <c r="E285" s="446"/>
      <c r="F285" s="444"/>
      <c r="G285" s="444"/>
      <c r="H285" s="444"/>
      <c r="I285" s="444"/>
      <c r="J285" s="444"/>
      <c r="K285" s="444"/>
      <c r="L285" s="444"/>
      <c r="M285" s="444"/>
      <c r="N285" s="444"/>
      <c r="O285" s="452"/>
      <c r="P285" s="454"/>
      <c r="Q285" s="454"/>
      <c r="R285" s="456"/>
      <c r="S285" s="459"/>
      <c r="T285" s="460"/>
      <c r="U285" s="461"/>
      <c r="V285" s="461"/>
      <c r="W285" s="461"/>
      <c r="X285" s="462"/>
      <c r="Y285" s="463"/>
      <c r="Z285" s="461"/>
    </row>
    <row r="286" ht="15.75" customHeight="1">
      <c r="A286" s="444"/>
      <c r="B286" s="444"/>
      <c r="C286" s="446"/>
      <c r="D286" s="446"/>
      <c r="E286" s="446"/>
      <c r="F286" s="444"/>
      <c r="G286" s="444"/>
      <c r="H286" s="444"/>
      <c r="I286" s="444"/>
      <c r="J286" s="444"/>
      <c r="K286" s="444"/>
      <c r="L286" s="444"/>
      <c r="M286" s="444"/>
      <c r="N286" s="444"/>
      <c r="O286" s="452"/>
      <c r="P286" s="454"/>
      <c r="Q286" s="454"/>
      <c r="R286" s="456"/>
      <c r="S286" s="459"/>
      <c r="T286" s="460"/>
      <c r="U286" s="461"/>
      <c r="V286" s="461"/>
      <c r="W286" s="461"/>
      <c r="X286" s="462"/>
      <c r="Y286" s="463"/>
      <c r="Z286" s="461"/>
    </row>
    <row r="287" ht="15.75" customHeight="1">
      <c r="A287" s="444"/>
      <c r="B287" s="444"/>
      <c r="C287" s="446"/>
      <c r="D287" s="446"/>
      <c r="E287" s="446"/>
      <c r="F287" s="444"/>
      <c r="G287" s="444"/>
      <c r="H287" s="444"/>
      <c r="I287" s="444"/>
      <c r="J287" s="444"/>
      <c r="K287" s="444"/>
      <c r="L287" s="444"/>
      <c r="M287" s="444"/>
      <c r="N287" s="444"/>
      <c r="O287" s="452"/>
      <c r="P287" s="454"/>
      <c r="Q287" s="454"/>
      <c r="R287" s="456"/>
      <c r="S287" s="459"/>
      <c r="T287" s="460"/>
      <c r="U287" s="461"/>
      <c r="V287" s="461"/>
      <c r="W287" s="461"/>
      <c r="X287" s="462"/>
      <c r="Y287" s="463"/>
      <c r="Z287" s="461"/>
    </row>
    <row r="288" ht="15.75" customHeight="1">
      <c r="A288" s="444"/>
      <c r="B288" s="444"/>
      <c r="C288" s="446"/>
      <c r="D288" s="446"/>
      <c r="E288" s="446"/>
      <c r="F288" s="444"/>
      <c r="G288" s="444"/>
      <c r="H288" s="444"/>
      <c r="I288" s="444"/>
      <c r="J288" s="444"/>
      <c r="K288" s="444"/>
      <c r="L288" s="444"/>
      <c r="M288" s="444"/>
      <c r="N288" s="444"/>
      <c r="O288" s="452"/>
      <c r="P288" s="454"/>
      <c r="Q288" s="454"/>
      <c r="R288" s="456"/>
      <c r="S288" s="459"/>
      <c r="T288" s="460"/>
      <c r="U288" s="461"/>
      <c r="V288" s="461"/>
      <c r="W288" s="461"/>
      <c r="X288" s="462"/>
      <c r="Y288" s="463"/>
      <c r="Z288" s="461"/>
    </row>
    <row r="289" ht="15.75" customHeight="1">
      <c r="A289" s="444"/>
      <c r="B289" s="444"/>
      <c r="C289" s="446"/>
      <c r="D289" s="446"/>
      <c r="E289" s="446"/>
      <c r="F289" s="444"/>
      <c r="G289" s="444"/>
      <c r="H289" s="444"/>
      <c r="I289" s="444"/>
      <c r="J289" s="444"/>
      <c r="K289" s="444"/>
      <c r="L289" s="444"/>
      <c r="M289" s="444"/>
      <c r="N289" s="444"/>
      <c r="O289" s="452"/>
      <c r="P289" s="454"/>
      <c r="Q289" s="454"/>
      <c r="R289" s="456"/>
      <c r="S289" s="459"/>
      <c r="T289" s="460"/>
      <c r="U289" s="461"/>
      <c r="V289" s="461"/>
      <c r="W289" s="461"/>
      <c r="X289" s="462"/>
      <c r="Y289" s="463"/>
      <c r="Z289" s="461"/>
    </row>
    <row r="290" ht="15.75" customHeight="1">
      <c r="A290" s="444"/>
      <c r="B290" s="444"/>
      <c r="C290" s="446"/>
      <c r="D290" s="446"/>
      <c r="E290" s="446"/>
      <c r="F290" s="444"/>
      <c r="G290" s="444"/>
      <c r="H290" s="444"/>
      <c r="I290" s="444"/>
      <c r="J290" s="444"/>
      <c r="K290" s="444"/>
      <c r="L290" s="444"/>
      <c r="M290" s="444"/>
      <c r="N290" s="444"/>
      <c r="O290" s="452"/>
      <c r="P290" s="454"/>
      <c r="Q290" s="454"/>
      <c r="R290" s="456"/>
      <c r="S290" s="459"/>
      <c r="T290" s="460"/>
      <c r="U290" s="461"/>
      <c r="V290" s="461"/>
      <c r="W290" s="461"/>
      <c r="X290" s="462"/>
      <c r="Y290" s="463"/>
      <c r="Z290" s="461"/>
    </row>
    <row r="291" ht="15.75" customHeight="1">
      <c r="A291" s="444"/>
      <c r="B291" s="444"/>
      <c r="C291" s="446"/>
      <c r="D291" s="446"/>
      <c r="E291" s="446"/>
      <c r="F291" s="444"/>
      <c r="G291" s="444"/>
      <c r="H291" s="444"/>
      <c r="I291" s="444"/>
      <c r="J291" s="444"/>
      <c r="K291" s="444"/>
      <c r="L291" s="444"/>
      <c r="M291" s="444"/>
      <c r="N291" s="444"/>
      <c r="O291" s="452"/>
      <c r="P291" s="454"/>
      <c r="Q291" s="454"/>
      <c r="R291" s="456"/>
      <c r="S291" s="459"/>
      <c r="T291" s="460"/>
      <c r="U291" s="461"/>
      <c r="V291" s="461"/>
      <c r="W291" s="461"/>
      <c r="X291" s="462"/>
      <c r="Y291" s="463"/>
      <c r="Z291" s="461"/>
    </row>
    <row r="292" ht="15.75" customHeight="1">
      <c r="A292" s="444"/>
      <c r="B292" s="444"/>
      <c r="C292" s="446"/>
      <c r="D292" s="446"/>
      <c r="E292" s="446"/>
      <c r="F292" s="444"/>
      <c r="G292" s="444"/>
      <c r="H292" s="444"/>
      <c r="I292" s="444"/>
      <c r="J292" s="444"/>
      <c r="K292" s="444"/>
      <c r="L292" s="444"/>
      <c r="M292" s="444"/>
      <c r="N292" s="444"/>
      <c r="O292" s="452"/>
      <c r="P292" s="454"/>
      <c r="Q292" s="454"/>
      <c r="R292" s="456"/>
      <c r="S292" s="459"/>
      <c r="T292" s="460"/>
      <c r="U292" s="461"/>
      <c r="V292" s="461"/>
      <c r="W292" s="461"/>
      <c r="X292" s="462"/>
      <c r="Y292" s="463"/>
      <c r="Z292" s="461"/>
    </row>
    <row r="293" ht="15.75" customHeight="1">
      <c r="A293" s="444"/>
      <c r="B293" s="444"/>
      <c r="C293" s="446"/>
      <c r="D293" s="446"/>
      <c r="E293" s="446"/>
      <c r="F293" s="444"/>
      <c r="G293" s="444"/>
      <c r="H293" s="444"/>
      <c r="I293" s="444"/>
      <c r="J293" s="444"/>
      <c r="K293" s="444"/>
      <c r="L293" s="444"/>
      <c r="M293" s="444"/>
      <c r="N293" s="444"/>
      <c r="O293" s="452"/>
      <c r="P293" s="454"/>
      <c r="Q293" s="454"/>
      <c r="R293" s="456"/>
      <c r="S293" s="459"/>
      <c r="T293" s="460"/>
      <c r="U293" s="461"/>
      <c r="V293" s="461"/>
      <c r="W293" s="461"/>
      <c r="X293" s="462"/>
      <c r="Y293" s="463"/>
      <c r="Z293" s="461"/>
    </row>
    <row r="294" ht="15.75" customHeight="1">
      <c r="A294" s="444"/>
      <c r="B294" s="444"/>
      <c r="C294" s="446"/>
      <c r="D294" s="446"/>
      <c r="E294" s="446"/>
      <c r="F294" s="444"/>
      <c r="G294" s="444"/>
      <c r="H294" s="444"/>
      <c r="I294" s="444"/>
      <c r="J294" s="444"/>
      <c r="K294" s="444"/>
      <c r="L294" s="444"/>
      <c r="M294" s="444"/>
      <c r="N294" s="444"/>
      <c r="O294" s="452"/>
      <c r="P294" s="454"/>
      <c r="Q294" s="454"/>
      <c r="R294" s="456"/>
      <c r="S294" s="459"/>
      <c r="T294" s="460"/>
      <c r="U294" s="461"/>
      <c r="V294" s="461"/>
      <c r="W294" s="461"/>
      <c r="X294" s="462"/>
      <c r="Y294" s="463"/>
      <c r="Z294" s="461"/>
    </row>
    <row r="295" ht="15.75" customHeight="1">
      <c r="A295" s="444"/>
      <c r="B295" s="444"/>
      <c r="C295" s="446"/>
      <c r="D295" s="446"/>
      <c r="E295" s="446"/>
      <c r="F295" s="444"/>
      <c r="G295" s="444"/>
      <c r="H295" s="444"/>
      <c r="I295" s="444"/>
      <c r="J295" s="444"/>
      <c r="K295" s="444"/>
      <c r="L295" s="444"/>
      <c r="M295" s="444"/>
      <c r="N295" s="444"/>
      <c r="O295" s="452"/>
      <c r="P295" s="454"/>
      <c r="Q295" s="454"/>
      <c r="R295" s="456"/>
      <c r="S295" s="459"/>
      <c r="T295" s="460"/>
      <c r="U295" s="461"/>
      <c r="V295" s="461"/>
      <c r="W295" s="461"/>
      <c r="X295" s="462"/>
      <c r="Y295" s="463"/>
      <c r="Z295" s="461"/>
    </row>
    <row r="296" ht="15.75" customHeight="1">
      <c r="A296" s="444"/>
      <c r="B296" s="444"/>
      <c r="C296" s="446"/>
      <c r="D296" s="446"/>
      <c r="E296" s="446"/>
      <c r="F296" s="444"/>
      <c r="G296" s="444"/>
      <c r="H296" s="444"/>
      <c r="I296" s="444"/>
      <c r="J296" s="444"/>
      <c r="K296" s="444"/>
      <c r="L296" s="444"/>
      <c r="M296" s="444"/>
      <c r="N296" s="444"/>
      <c r="O296" s="452"/>
      <c r="P296" s="454"/>
      <c r="Q296" s="454"/>
      <c r="R296" s="456"/>
      <c r="S296" s="459"/>
      <c r="T296" s="460"/>
      <c r="U296" s="461"/>
      <c r="V296" s="461"/>
      <c r="W296" s="461"/>
      <c r="X296" s="462"/>
      <c r="Y296" s="463"/>
      <c r="Z296" s="461"/>
    </row>
    <row r="297" ht="15.75" customHeight="1">
      <c r="A297" s="444"/>
      <c r="B297" s="444"/>
      <c r="C297" s="446"/>
      <c r="D297" s="446"/>
      <c r="E297" s="446"/>
      <c r="F297" s="444"/>
      <c r="G297" s="444"/>
      <c r="H297" s="444"/>
      <c r="I297" s="444"/>
      <c r="J297" s="444"/>
      <c r="K297" s="444"/>
      <c r="L297" s="444"/>
      <c r="M297" s="444"/>
      <c r="N297" s="444"/>
      <c r="O297" s="452"/>
      <c r="P297" s="454"/>
      <c r="Q297" s="454"/>
      <c r="R297" s="456"/>
      <c r="S297" s="459"/>
      <c r="T297" s="460"/>
      <c r="U297" s="461"/>
      <c r="V297" s="461"/>
      <c r="W297" s="461"/>
      <c r="X297" s="462"/>
      <c r="Y297" s="463"/>
      <c r="Z297" s="461"/>
    </row>
    <row r="298" ht="15.75" customHeight="1">
      <c r="A298" s="444"/>
      <c r="B298" s="444"/>
      <c r="C298" s="446"/>
      <c r="D298" s="446"/>
      <c r="E298" s="446"/>
      <c r="F298" s="444"/>
      <c r="G298" s="444"/>
      <c r="H298" s="444"/>
      <c r="I298" s="444"/>
      <c r="J298" s="444"/>
      <c r="K298" s="444"/>
      <c r="L298" s="444"/>
      <c r="M298" s="444"/>
      <c r="N298" s="444"/>
      <c r="O298" s="452"/>
      <c r="P298" s="454"/>
      <c r="Q298" s="454"/>
      <c r="R298" s="456"/>
      <c r="S298" s="459"/>
      <c r="T298" s="460"/>
      <c r="U298" s="461"/>
      <c r="V298" s="461"/>
      <c r="W298" s="461"/>
      <c r="X298" s="462"/>
      <c r="Y298" s="463"/>
      <c r="Z298" s="461"/>
    </row>
    <row r="299" ht="15.75" customHeight="1">
      <c r="A299" s="444"/>
      <c r="B299" s="444"/>
      <c r="C299" s="446"/>
      <c r="D299" s="446"/>
      <c r="E299" s="446"/>
      <c r="F299" s="444"/>
      <c r="G299" s="444"/>
      <c r="H299" s="444"/>
      <c r="I299" s="444"/>
      <c r="J299" s="444"/>
      <c r="K299" s="444"/>
      <c r="L299" s="444"/>
      <c r="M299" s="444"/>
      <c r="N299" s="444"/>
      <c r="O299" s="452"/>
      <c r="P299" s="454"/>
      <c r="Q299" s="454"/>
      <c r="R299" s="456"/>
      <c r="S299" s="459"/>
      <c r="T299" s="460"/>
      <c r="U299" s="461"/>
      <c r="V299" s="461"/>
      <c r="W299" s="461"/>
      <c r="X299" s="462"/>
      <c r="Y299" s="463"/>
      <c r="Z299" s="461"/>
    </row>
    <row r="300" ht="15.75" customHeight="1">
      <c r="A300" s="444"/>
      <c r="B300" s="444"/>
      <c r="C300" s="446"/>
      <c r="D300" s="446"/>
      <c r="E300" s="446"/>
      <c r="F300" s="444"/>
      <c r="G300" s="444"/>
      <c r="H300" s="444"/>
      <c r="I300" s="444"/>
      <c r="J300" s="444"/>
      <c r="K300" s="444"/>
      <c r="L300" s="444"/>
      <c r="M300" s="444"/>
      <c r="N300" s="444"/>
      <c r="O300" s="452"/>
      <c r="P300" s="454"/>
      <c r="Q300" s="454"/>
      <c r="R300" s="456"/>
      <c r="S300" s="459"/>
      <c r="T300" s="460"/>
      <c r="U300" s="461"/>
      <c r="V300" s="461"/>
      <c r="W300" s="461"/>
      <c r="X300" s="462"/>
      <c r="Y300" s="463"/>
      <c r="Z300" s="461"/>
    </row>
    <row r="301" ht="15.75" customHeight="1">
      <c r="A301" s="444"/>
      <c r="B301" s="444"/>
      <c r="C301" s="446"/>
      <c r="D301" s="446"/>
      <c r="E301" s="446"/>
      <c r="F301" s="444"/>
      <c r="G301" s="444"/>
      <c r="H301" s="444"/>
      <c r="I301" s="444"/>
      <c r="J301" s="444"/>
      <c r="K301" s="444"/>
      <c r="L301" s="444"/>
      <c r="M301" s="444"/>
      <c r="N301" s="444"/>
      <c r="O301" s="452"/>
      <c r="P301" s="454"/>
      <c r="Q301" s="454"/>
      <c r="R301" s="456"/>
      <c r="S301" s="459"/>
      <c r="T301" s="460"/>
      <c r="U301" s="461"/>
      <c r="V301" s="461"/>
      <c r="W301" s="461"/>
      <c r="X301" s="462"/>
      <c r="Y301" s="463"/>
      <c r="Z301" s="461"/>
    </row>
    <row r="302" ht="15.75" customHeight="1">
      <c r="A302" s="444"/>
      <c r="B302" s="444"/>
      <c r="C302" s="446"/>
      <c r="D302" s="446"/>
      <c r="E302" s="446"/>
      <c r="F302" s="444"/>
      <c r="G302" s="444"/>
      <c r="H302" s="444"/>
      <c r="I302" s="444"/>
      <c r="J302" s="444"/>
      <c r="K302" s="444"/>
      <c r="L302" s="444"/>
      <c r="M302" s="444"/>
      <c r="N302" s="444"/>
      <c r="O302" s="452"/>
      <c r="P302" s="454"/>
      <c r="Q302" s="454"/>
      <c r="R302" s="456"/>
      <c r="S302" s="459"/>
      <c r="T302" s="460"/>
      <c r="U302" s="461"/>
      <c r="V302" s="461"/>
      <c r="W302" s="461"/>
      <c r="X302" s="462"/>
      <c r="Y302" s="463"/>
      <c r="Z302" s="461"/>
    </row>
    <row r="303" ht="15.75" customHeight="1">
      <c r="A303" s="444"/>
      <c r="B303" s="444"/>
      <c r="C303" s="446"/>
      <c r="D303" s="446"/>
      <c r="E303" s="446"/>
      <c r="F303" s="444"/>
      <c r="G303" s="444"/>
      <c r="H303" s="444"/>
      <c r="I303" s="444"/>
      <c r="J303" s="444"/>
      <c r="K303" s="444"/>
      <c r="L303" s="444"/>
      <c r="M303" s="444"/>
      <c r="N303" s="444"/>
      <c r="O303" s="452"/>
      <c r="P303" s="454"/>
      <c r="Q303" s="454"/>
      <c r="R303" s="456"/>
      <c r="S303" s="459"/>
      <c r="T303" s="460"/>
      <c r="U303" s="461"/>
      <c r="V303" s="461"/>
      <c r="W303" s="461"/>
      <c r="X303" s="462"/>
      <c r="Y303" s="463"/>
      <c r="Z303" s="461"/>
    </row>
    <row r="304" ht="15.75" customHeight="1">
      <c r="A304" s="444"/>
      <c r="B304" s="444"/>
      <c r="C304" s="446"/>
      <c r="D304" s="446"/>
      <c r="E304" s="446"/>
      <c r="F304" s="444"/>
      <c r="G304" s="444"/>
      <c r="H304" s="444"/>
      <c r="I304" s="444"/>
      <c r="J304" s="444"/>
      <c r="K304" s="444"/>
      <c r="L304" s="444"/>
      <c r="M304" s="444"/>
      <c r="N304" s="444"/>
      <c r="O304" s="452"/>
      <c r="P304" s="454"/>
      <c r="Q304" s="454"/>
      <c r="R304" s="456"/>
      <c r="S304" s="459"/>
      <c r="T304" s="460"/>
      <c r="U304" s="461"/>
      <c r="V304" s="461"/>
      <c r="W304" s="461"/>
      <c r="X304" s="462"/>
      <c r="Y304" s="463"/>
      <c r="Z304" s="461"/>
    </row>
    <row r="305" ht="15.75" customHeight="1">
      <c r="A305" s="444"/>
      <c r="B305" s="444"/>
      <c r="C305" s="446"/>
      <c r="D305" s="446"/>
      <c r="E305" s="446"/>
      <c r="F305" s="444"/>
      <c r="G305" s="444"/>
      <c r="H305" s="444"/>
      <c r="I305" s="444"/>
      <c r="J305" s="444"/>
      <c r="K305" s="444"/>
      <c r="L305" s="444"/>
      <c r="M305" s="444"/>
      <c r="N305" s="444"/>
      <c r="O305" s="452"/>
      <c r="P305" s="454"/>
      <c r="Q305" s="454"/>
      <c r="R305" s="456"/>
      <c r="S305" s="459"/>
      <c r="T305" s="460"/>
      <c r="U305" s="461"/>
      <c r="V305" s="461"/>
      <c r="W305" s="461"/>
      <c r="X305" s="462"/>
      <c r="Y305" s="463"/>
      <c r="Z305" s="461"/>
    </row>
    <row r="306" ht="15.75" customHeight="1">
      <c r="A306" s="444"/>
      <c r="B306" s="444"/>
      <c r="C306" s="446"/>
      <c r="D306" s="446"/>
      <c r="E306" s="446"/>
      <c r="F306" s="444"/>
      <c r="G306" s="444"/>
      <c r="H306" s="444"/>
      <c r="I306" s="444"/>
      <c r="J306" s="444"/>
      <c r="K306" s="444"/>
      <c r="L306" s="444"/>
      <c r="M306" s="444"/>
      <c r="N306" s="444"/>
      <c r="O306" s="452"/>
      <c r="P306" s="454"/>
      <c r="Q306" s="454"/>
      <c r="R306" s="456"/>
      <c r="S306" s="459"/>
      <c r="T306" s="460"/>
      <c r="U306" s="461"/>
      <c r="V306" s="461"/>
      <c r="W306" s="461"/>
      <c r="X306" s="462"/>
      <c r="Y306" s="463"/>
      <c r="Z306" s="461"/>
    </row>
    <row r="307" ht="15.75" customHeight="1">
      <c r="A307" s="444"/>
      <c r="B307" s="444"/>
      <c r="C307" s="446"/>
      <c r="D307" s="446"/>
      <c r="E307" s="446"/>
      <c r="F307" s="444"/>
      <c r="G307" s="444"/>
      <c r="H307" s="444"/>
      <c r="I307" s="444"/>
      <c r="J307" s="444"/>
      <c r="K307" s="444"/>
      <c r="L307" s="444"/>
      <c r="M307" s="444"/>
      <c r="N307" s="444"/>
      <c r="O307" s="452"/>
      <c r="P307" s="454"/>
      <c r="Q307" s="454"/>
      <c r="R307" s="456"/>
      <c r="S307" s="459"/>
      <c r="T307" s="460"/>
      <c r="U307" s="461"/>
      <c r="V307" s="461"/>
      <c r="W307" s="461"/>
      <c r="X307" s="462"/>
      <c r="Y307" s="463"/>
      <c r="Z307" s="461"/>
    </row>
    <row r="308" ht="15.75" customHeight="1">
      <c r="A308" s="444"/>
      <c r="B308" s="444"/>
      <c r="C308" s="446"/>
      <c r="D308" s="446"/>
      <c r="E308" s="446"/>
      <c r="F308" s="444"/>
      <c r="G308" s="444"/>
      <c r="H308" s="444"/>
      <c r="I308" s="444"/>
      <c r="J308" s="444"/>
      <c r="K308" s="444"/>
      <c r="L308" s="444"/>
      <c r="M308" s="444"/>
      <c r="N308" s="444"/>
      <c r="O308" s="452"/>
      <c r="P308" s="454"/>
      <c r="Q308" s="454"/>
      <c r="R308" s="456"/>
      <c r="S308" s="459"/>
      <c r="T308" s="460"/>
      <c r="U308" s="461"/>
      <c r="V308" s="461"/>
      <c r="W308" s="461"/>
      <c r="X308" s="462"/>
      <c r="Y308" s="463"/>
      <c r="Z308" s="461"/>
    </row>
    <row r="309" ht="15.75" customHeight="1">
      <c r="A309" s="444"/>
      <c r="B309" s="444"/>
      <c r="C309" s="446"/>
      <c r="D309" s="446"/>
      <c r="E309" s="446"/>
      <c r="F309" s="444"/>
      <c r="G309" s="444"/>
      <c r="H309" s="444"/>
      <c r="I309" s="444"/>
      <c r="J309" s="444"/>
      <c r="K309" s="444"/>
      <c r="L309" s="444"/>
      <c r="M309" s="444"/>
      <c r="N309" s="444"/>
      <c r="O309" s="452"/>
      <c r="P309" s="454"/>
      <c r="Q309" s="454"/>
      <c r="R309" s="456"/>
      <c r="S309" s="459"/>
      <c r="T309" s="460"/>
      <c r="U309" s="461"/>
      <c r="V309" s="461"/>
      <c r="W309" s="461"/>
      <c r="X309" s="462"/>
      <c r="Y309" s="463"/>
      <c r="Z309" s="461"/>
    </row>
    <row r="310" ht="15.75" customHeight="1">
      <c r="A310" s="444"/>
      <c r="B310" s="444"/>
      <c r="C310" s="446"/>
      <c r="D310" s="446"/>
      <c r="E310" s="446"/>
      <c r="F310" s="444"/>
      <c r="G310" s="444"/>
      <c r="H310" s="444"/>
      <c r="I310" s="444"/>
      <c r="J310" s="444"/>
      <c r="K310" s="444"/>
      <c r="L310" s="444"/>
      <c r="M310" s="444"/>
      <c r="N310" s="444"/>
      <c r="O310" s="452"/>
      <c r="P310" s="454"/>
      <c r="Q310" s="454"/>
      <c r="R310" s="456"/>
      <c r="S310" s="459"/>
      <c r="T310" s="460"/>
      <c r="U310" s="461"/>
      <c r="V310" s="461"/>
      <c r="W310" s="461"/>
      <c r="X310" s="462"/>
      <c r="Y310" s="463"/>
      <c r="Z310" s="461"/>
    </row>
    <row r="311" ht="15.75" customHeight="1">
      <c r="A311" s="444"/>
      <c r="B311" s="444"/>
      <c r="C311" s="446"/>
      <c r="D311" s="446"/>
      <c r="E311" s="446"/>
      <c r="F311" s="444"/>
      <c r="G311" s="444"/>
      <c r="H311" s="444"/>
      <c r="I311" s="444"/>
      <c r="J311" s="444"/>
      <c r="K311" s="444"/>
      <c r="L311" s="444"/>
      <c r="M311" s="444"/>
      <c r="N311" s="444"/>
      <c r="O311" s="452"/>
      <c r="P311" s="454"/>
      <c r="Q311" s="454"/>
      <c r="R311" s="456"/>
      <c r="S311" s="459"/>
      <c r="T311" s="460"/>
      <c r="U311" s="461"/>
      <c r="V311" s="461"/>
      <c r="W311" s="461"/>
      <c r="X311" s="462"/>
      <c r="Y311" s="463"/>
      <c r="Z311" s="461"/>
    </row>
    <row r="312" ht="15.75" customHeight="1">
      <c r="A312" s="444"/>
      <c r="B312" s="444"/>
      <c r="C312" s="446"/>
      <c r="D312" s="446"/>
      <c r="E312" s="446"/>
      <c r="F312" s="444"/>
      <c r="G312" s="444"/>
      <c r="H312" s="444"/>
      <c r="I312" s="444"/>
      <c r="J312" s="444"/>
      <c r="K312" s="444"/>
      <c r="L312" s="444"/>
      <c r="M312" s="444"/>
      <c r="N312" s="444"/>
      <c r="O312" s="452"/>
      <c r="P312" s="454"/>
      <c r="Q312" s="454"/>
      <c r="R312" s="456"/>
      <c r="S312" s="459"/>
      <c r="T312" s="460"/>
      <c r="U312" s="461"/>
      <c r="V312" s="461"/>
      <c r="W312" s="461"/>
      <c r="X312" s="462"/>
      <c r="Y312" s="463"/>
      <c r="Z312" s="461"/>
    </row>
    <row r="313" ht="15.75" customHeight="1">
      <c r="A313" s="444"/>
      <c r="B313" s="444"/>
      <c r="C313" s="446"/>
      <c r="D313" s="446"/>
      <c r="E313" s="446"/>
      <c r="F313" s="444"/>
      <c r="G313" s="444"/>
      <c r="H313" s="444"/>
      <c r="I313" s="444"/>
      <c r="J313" s="444"/>
      <c r="K313" s="444"/>
      <c r="L313" s="444"/>
      <c r="M313" s="444"/>
      <c r="N313" s="444"/>
      <c r="O313" s="452"/>
      <c r="P313" s="454"/>
      <c r="Q313" s="454"/>
      <c r="R313" s="456"/>
      <c r="S313" s="459"/>
      <c r="T313" s="460"/>
      <c r="U313" s="461"/>
      <c r="V313" s="461"/>
      <c r="W313" s="461"/>
      <c r="X313" s="462"/>
      <c r="Y313" s="463"/>
      <c r="Z313" s="461"/>
    </row>
    <row r="314" ht="15.75" customHeight="1">
      <c r="A314" s="444"/>
      <c r="B314" s="444"/>
      <c r="C314" s="446"/>
      <c r="D314" s="446"/>
      <c r="E314" s="446"/>
      <c r="F314" s="444"/>
      <c r="G314" s="444"/>
      <c r="H314" s="444"/>
      <c r="I314" s="444"/>
      <c r="J314" s="444"/>
      <c r="K314" s="444"/>
      <c r="L314" s="444"/>
      <c r="M314" s="444"/>
      <c r="N314" s="444"/>
      <c r="O314" s="452"/>
      <c r="P314" s="454"/>
      <c r="Q314" s="454"/>
      <c r="R314" s="456"/>
      <c r="S314" s="459"/>
      <c r="T314" s="460"/>
      <c r="U314" s="461"/>
      <c r="V314" s="461"/>
      <c r="W314" s="461"/>
      <c r="X314" s="462"/>
      <c r="Y314" s="463"/>
      <c r="Z314" s="461"/>
    </row>
    <row r="315" ht="15.75" customHeight="1">
      <c r="A315" s="444"/>
      <c r="B315" s="444"/>
      <c r="C315" s="446"/>
      <c r="D315" s="446"/>
      <c r="E315" s="446"/>
      <c r="F315" s="444"/>
      <c r="G315" s="444"/>
      <c r="H315" s="444"/>
      <c r="I315" s="444"/>
      <c r="J315" s="444"/>
      <c r="K315" s="444"/>
      <c r="L315" s="444"/>
      <c r="M315" s="444"/>
      <c r="N315" s="444"/>
      <c r="O315" s="452"/>
      <c r="P315" s="454"/>
      <c r="Q315" s="454"/>
      <c r="R315" s="456"/>
      <c r="S315" s="459"/>
      <c r="T315" s="460"/>
      <c r="U315" s="461"/>
      <c r="V315" s="461"/>
      <c r="W315" s="461"/>
      <c r="X315" s="462"/>
      <c r="Y315" s="463"/>
      <c r="Z315" s="461"/>
    </row>
    <row r="316" ht="15.75" customHeight="1">
      <c r="A316" s="444"/>
      <c r="B316" s="444"/>
      <c r="C316" s="446"/>
      <c r="D316" s="446"/>
      <c r="E316" s="446"/>
      <c r="F316" s="444"/>
      <c r="G316" s="444"/>
      <c r="H316" s="444"/>
      <c r="I316" s="444"/>
      <c r="J316" s="444"/>
      <c r="K316" s="444"/>
      <c r="L316" s="444"/>
      <c r="M316" s="444"/>
      <c r="N316" s="444"/>
      <c r="O316" s="452"/>
      <c r="P316" s="454"/>
      <c r="Q316" s="454"/>
      <c r="R316" s="456"/>
      <c r="S316" s="459"/>
      <c r="T316" s="460"/>
      <c r="U316" s="461"/>
      <c r="V316" s="461"/>
      <c r="W316" s="461"/>
      <c r="X316" s="462"/>
      <c r="Y316" s="463"/>
      <c r="Z316" s="461"/>
    </row>
    <row r="317" ht="15.75" customHeight="1">
      <c r="A317" s="444"/>
      <c r="B317" s="444"/>
      <c r="C317" s="446"/>
      <c r="D317" s="446"/>
      <c r="E317" s="446"/>
      <c r="F317" s="444"/>
      <c r="G317" s="444"/>
      <c r="H317" s="444"/>
      <c r="I317" s="444"/>
      <c r="J317" s="444"/>
      <c r="K317" s="444"/>
      <c r="L317" s="444"/>
      <c r="M317" s="444"/>
      <c r="N317" s="444"/>
      <c r="O317" s="452"/>
      <c r="P317" s="454"/>
      <c r="Q317" s="454"/>
      <c r="R317" s="456"/>
      <c r="S317" s="459"/>
      <c r="T317" s="460"/>
      <c r="U317" s="461"/>
      <c r="V317" s="461"/>
      <c r="W317" s="461"/>
      <c r="X317" s="462"/>
      <c r="Y317" s="463"/>
      <c r="Z317" s="461"/>
    </row>
    <row r="318" ht="15.75" customHeight="1">
      <c r="A318" s="444"/>
      <c r="B318" s="444"/>
      <c r="C318" s="446"/>
      <c r="D318" s="446"/>
      <c r="E318" s="446"/>
      <c r="F318" s="444"/>
      <c r="G318" s="444"/>
      <c r="H318" s="444"/>
      <c r="I318" s="444"/>
      <c r="J318" s="444"/>
      <c r="K318" s="444"/>
      <c r="L318" s="444"/>
      <c r="M318" s="444"/>
      <c r="N318" s="444"/>
      <c r="O318" s="452"/>
      <c r="P318" s="454"/>
      <c r="Q318" s="454"/>
      <c r="R318" s="456"/>
      <c r="S318" s="459"/>
      <c r="T318" s="460"/>
      <c r="U318" s="461"/>
      <c r="V318" s="461"/>
      <c r="W318" s="461"/>
      <c r="X318" s="462"/>
      <c r="Y318" s="463"/>
      <c r="Z318" s="461"/>
    </row>
    <row r="319" ht="15.75" customHeight="1">
      <c r="A319" s="444"/>
      <c r="B319" s="444"/>
      <c r="C319" s="446"/>
      <c r="D319" s="446"/>
      <c r="E319" s="446"/>
      <c r="F319" s="444"/>
      <c r="G319" s="444"/>
      <c r="H319" s="444"/>
      <c r="I319" s="444"/>
      <c r="J319" s="444"/>
      <c r="K319" s="444"/>
      <c r="L319" s="444"/>
      <c r="M319" s="444"/>
      <c r="N319" s="444"/>
      <c r="O319" s="452"/>
      <c r="P319" s="454"/>
      <c r="Q319" s="454"/>
      <c r="R319" s="456"/>
      <c r="S319" s="459"/>
      <c r="T319" s="460"/>
      <c r="U319" s="461"/>
      <c r="V319" s="461"/>
      <c r="W319" s="461"/>
      <c r="X319" s="462"/>
      <c r="Y319" s="463"/>
      <c r="Z319" s="461"/>
    </row>
    <row r="320" ht="15.75" customHeight="1">
      <c r="A320" s="444"/>
      <c r="B320" s="444"/>
      <c r="C320" s="446"/>
      <c r="D320" s="446"/>
      <c r="E320" s="446"/>
      <c r="F320" s="444"/>
      <c r="G320" s="444"/>
      <c r="H320" s="444"/>
      <c r="I320" s="444"/>
      <c r="J320" s="444"/>
      <c r="K320" s="444"/>
      <c r="L320" s="444"/>
      <c r="M320" s="444"/>
      <c r="N320" s="444"/>
      <c r="O320" s="452"/>
      <c r="P320" s="454"/>
      <c r="Q320" s="454"/>
      <c r="R320" s="456"/>
      <c r="S320" s="459"/>
      <c r="T320" s="460"/>
      <c r="U320" s="461"/>
      <c r="V320" s="461"/>
      <c r="W320" s="461"/>
      <c r="X320" s="462"/>
      <c r="Y320" s="463"/>
      <c r="Z320" s="461"/>
    </row>
    <row r="321" ht="15.75" customHeight="1">
      <c r="A321" s="444"/>
      <c r="B321" s="444"/>
      <c r="C321" s="446"/>
      <c r="D321" s="446"/>
      <c r="E321" s="446"/>
      <c r="F321" s="444"/>
      <c r="G321" s="444"/>
      <c r="H321" s="444"/>
      <c r="I321" s="444"/>
      <c r="J321" s="444"/>
      <c r="K321" s="444"/>
      <c r="L321" s="444"/>
      <c r="M321" s="444"/>
      <c r="N321" s="444"/>
      <c r="O321" s="452"/>
      <c r="P321" s="454"/>
      <c r="Q321" s="454"/>
      <c r="R321" s="456"/>
      <c r="S321" s="459"/>
      <c r="T321" s="460"/>
      <c r="U321" s="461"/>
      <c r="V321" s="461"/>
      <c r="W321" s="461"/>
      <c r="X321" s="462"/>
      <c r="Y321" s="463"/>
      <c r="Z321" s="461"/>
    </row>
    <row r="322" ht="15.75" customHeight="1">
      <c r="A322" s="444"/>
      <c r="B322" s="444"/>
      <c r="C322" s="446"/>
      <c r="D322" s="446"/>
      <c r="E322" s="446"/>
      <c r="F322" s="444"/>
      <c r="G322" s="444"/>
      <c r="H322" s="444"/>
      <c r="I322" s="444"/>
      <c r="J322" s="444"/>
      <c r="K322" s="444"/>
      <c r="L322" s="444"/>
      <c r="M322" s="444"/>
      <c r="N322" s="444"/>
      <c r="O322" s="452"/>
      <c r="P322" s="454"/>
      <c r="Q322" s="454"/>
      <c r="R322" s="456"/>
      <c r="S322" s="459"/>
      <c r="T322" s="460"/>
      <c r="U322" s="461"/>
      <c r="V322" s="461"/>
      <c r="W322" s="461"/>
      <c r="X322" s="462"/>
      <c r="Y322" s="463"/>
      <c r="Z322" s="461"/>
    </row>
    <row r="323" ht="15.75" customHeight="1">
      <c r="A323" s="444"/>
      <c r="B323" s="444"/>
      <c r="C323" s="446"/>
      <c r="D323" s="446"/>
      <c r="E323" s="446"/>
      <c r="F323" s="444"/>
      <c r="G323" s="444"/>
      <c r="H323" s="444"/>
      <c r="I323" s="444"/>
      <c r="J323" s="444"/>
      <c r="K323" s="444"/>
      <c r="L323" s="444"/>
      <c r="M323" s="444"/>
      <c r="N323" s="444"/>
      <c r="O323" s="452"/>
      <c r="P323" s="454"/>
      <c r="Q323" s="454"/>
      <c r="R323" s="456"/>
      <c r="S323" s="459"/>
      <c r="T323" s="460"/>
      <c r="U323" s="461"/>
      <c r="V323" s="461"/>
      <c r="W323" s="461"/>
      <c r="X323" s="462"/>
      <c r="Y323" s="463"/>
      <c r="Z323" s="461"/>
    </row>
    <row r="324" ht="15.75" customHeight="1">
      <c r="A324" s="444"/>
      <c r="B324" s="444"/>
      <c r="C324" s="446"/>
      <c r="D324" s="446"/>
      <c r="E324" s="446"/>
      <c r="F324" s="444"/>
      <c r="G324" s="444"/>
      <c r="H324" s="444"/>
      <c r="I324" s="444"/>
      <c r="J324" s="444"/>
      <c r="K324" s="444"/>
      <c r="L324" s="444"/>
      <c r="M324" s="444"/>
      <c r="N324" s="444"/>
      <c r="O324" s="452"/>
      <c r="P324" s="454"/>
      <c r="Q324" s="454"/>
      <c r="R324" s="456"/>
      <c r="S324" s="459"/>
      <c r="T324" s="460"/>
      <c r="U324" s="461"/>
      <c r="V324" s="461"/>
      <c r="W324" s="461"/>
      <c r="X324" s="462"/>
      <c r="Y324" s="463"/>
      <c r="Z324" s="461"/>
    </row>
    <row r="325" ht="15.75" customHeight="1">
      <c r="A325" s="444"/>
      <c r="B325" s="444"/>
      <c r="C325" s="446"/>
      <c r="D325" s="446"/>
      <c r="E325" s="446"/>
      <c r="F325" s="444"/>
      <c r="G325" s="444"/>
      <c r="H325" s="444"/>
      <c r="I325" s="444"/>
      <c r="J325" s="444"/>
      <c r="K325" s="444"/>
      <c r="L325" s="444"/>
      <c r="M325" s="444"/>
      <c r="N325" s="444"/>
      <c r="O325" s="452"/>
      <c r="P325" s="454"/>
      <c r="Q325" s="454"/>
      <c r="R325" s="456"/>
      <c r="S325" s="459"/>
      <c r="T325" s="460"/>
      <c r="U325" s="461"/>
      <c r="V325" s="461"/>
      <c r="W325" s="461"/>
      <c r="X325" s="462"/>
      <c r="Y325" s="463"/>
      <c r="Z325" s="461"/>
    </row>
    <row r="326" ht="15.75" customHeight="1">
      <c r="A326" s="444"/>
      <c r="B326" s="444"/>
      <c r="C326" s="446"/>
      <c r="D326" s="446"/>
      <c r="E326" s="446"/>
      <c r="F326" s="444"/>
      <c r="G326" s="444"/>
      <c r="H326" s="444"/>
      <c r="I326" s="444"/>
      <c r="J326" s="444"/>
      <c r="K326" s="444"/>
      <c r="L326" s="444"/>
      <c r="M326" s="444"/>
      <c r="N326" s="444"/>
      <c r="O326" s="452"/>
      <c r="P326" s="454"/>
      <c r="Q326" s="454"/>
      <c r="R326" s="456"/>
      <c r="S326" s="459"/>
      <c r="T326" s="460"/>
      <c r="U326" s="461"/>
      <c r="V326" s="461"/>
      <c r="W326" s="461"/>
      <c r="X326" s="462"/>
      <c r="Y326" s="463"/>
      <c r="Z326" s="461"/>
    </row>
    <row r="327" ht="15.75" customHeight="1">
      <c r="A327" s="444"/>
      <c r="B327" s="444"/>
      <c r="C327" s="446"/>
      <c r="D327" s="446"/>
      <c r="E327" s="446"/>
      <c r="F327" s="444"/>
      <c r="G327" s="444"/>
      <c r="H327" s="444"/>
      <c r="I327" s="444"/>
      <c r="J327" s="444"/>
      <c r="K327" s="444"/>
      <c r="L327" s="444"/>
      <c r="M327" s="444"/>
      <c r="N327" s="444"/>
      <c r="O327" s="452"/>
      <c r="P327" s="454"/>
      <c r="Q327" s="454"/>
      <c r="R327" s="456"/>
      <c r="S327" s="459"/>
      <c r="T327" s="460"/>
      <c r="U327" s="461"/>
      <c r="V327" s="461"/>
      <c r="W327" s="461"/>
      <c r="X327" s="462"/>
      <c r="Y327" s="463"/>
      <c r="Z327" s="461"/>
    </row>
    <row r="328" ht="15.75" customHeight="1">
      <c r="A328" s="444"/>
      <c r="B328" s="444"/>
      <c r="C328" s="446"/>
      <c r="D328" s="446"/>
      <c r="E328" s="446"/>
      <c r="F328" s="444"/>
      <c r="G328" s="444"/>
      <c r="H328" s="444"/>
      <c r="I328" s="444"/>
      <c r="J328" s="444"/>
      <c r="K328" s="444"/>
      <c r="L328" s="444"/>
      <c r="M328" s="444"/>
      <c r="N328" s="444"/>
      <c r="O328" s="452"/>
      <c r="P328" s="454"/>
      <c r="Q328" s="454"/>
      <c r="R328" s="456"/>
      <c r="S328" s="459"/>
      <c r="T328" s="460"/>
      <c r="U328" s="461"/>
      <c r="V328" s="461"/>
      <c r="W328" s="461"/>
      <c r="X328" s="462"/>
      <c r="Y328" s="463"/>
      <c r="Z328" s="461"/>
    </row>
    <row r="329" ht="15.75" customHeight="1">
      <c r="A329" s="444"/>
      <c r="B329" s="444"/>
      <c r="C329" s="446"/>
      <c r="D329" s="446"/>
      <c r="E329" s="446"/>
      <c r="F329" s="444"/>
      <c r="G329" s="444"/>
      <c r="H329" s="444"/>
      <c r="I329" s="444"/>
      <c r="J329" s="444"/>
      <c r="K329" s="444"/>
      <c r="L329" s="444"/>
      <c r="M329" s="444"/>
      <c r="N329" s="444"/>
      <c r="O329" s="452"/>
      <c r="P329" s="454"/>
      <c r="Q329" s="454"/>
      <c r="R329" s="456"/>
      <c r="S329" s="459"/>
      <c r="T329" s="460"/>
      <c r="U329" s="461"/>
      <c r="V329" s="461"/>
      <c r="W329" s="461"/>
      <c r="X329" s="462"/>
      <c r="Y329" s="463"/>
      <c r="Z329" s="461"/>
    </row>
    <row r="330" ht="15.75" customHeight="1">
      <c r="A330" s="444"/>
      <c r="B330" s="444"/>
      <c r="C330" s="446"/>
      <c r="D330" s="446"/>
      <c r="E330" s="446"/>
      <c r="F330" s="444"/>
      <c r="G330" s="444"/>
      <c r="H330" s="444"/>
      <c r="I330" s="444"/>
      <c r="J330" s="444"/>
      <c r="K330" s="444"/>
      <c r="L330" s="444"/>
      <c r="M330" s="444"/>
      <c r="N330" s="444"/>
      <c r="O330" s="452"/>
      <c r="P330" s="454"/>
      <c r="Q330" s="454"/>
      <c r="R330" s="456"/>
      <c r="S330" s="459"/>
      <c r="T330" s="460"/>
      <c r="U330" s="461"/>
      <c r="V330" s="461"/>
      <c r="W330" s="461"/>
      <c r="X330" s="462"/>
      <c r="Y330" s="463"/>
      <c r="Z330" s="461"/>
    </row>
    <row r="331" ht="15.75" customHeight="1">
      <c r="A331" s="444"/>
      <c r="B331" s="444"/>
      <c r="C331" s="446"/>
      <c r="D331" s="446"/>
      <c r="E331" s="446"/>
      <c r="F331" s="444"/>
      <c r="G331" s="444"/>
      <c r="H331" s="444"/>
      <c r="I331" s="444"/>
      <c r="J331" s="444"/>
      <c r="K331" s="444"/>
      <c r="L331" s="444"/>
      <c r="M331" s="444"/>
      <c r="N331" s="444"/>
      <c r="O331" s="452"/>
      <c r="P331" s="454"/>
      <c r="Q331" s="454"/>
      <c r="R331" s="456"/>
      <c r="S331" s="459"/>
      <c r="T331" s="460"/>
      <c r="U331" s="461"/>
      <c r="V331" s="461"/>
      <c r="W331" s="461"/>
      <c r="X331" s="462"/>
      <c r="Y331" s="463"/>
      <c r="Z331" s="461"/>
    </row>
    <row r="332" ht="15.75" customHeight="1">
      <c r="A332" s="444"/>
      <c r="B332" s="444"/>
      <c r="C332" s="446"/>
      <c r="D332" s="446"/>
      <c r="E332" s="446"/>
      <c r="F332" s="444"/>
      <c r="G332" s="444"/>
      <c r="H332" s="444"/>
      <c r="I332" s="444"/>
      <c r="J332" s="444"/>
      <c r="K332" s="444"/>
      <c r="L332" s="444"/>
      <c r="M332" s="444"/>
      <c r="N332" s="444"/>
      <c r="O332" s="452"/>
      <c r="P332" s="454"/>
      <c r="Q332" s="454"/>
      <c r="R332" s="456"/>
      <c r="S332" s="459"/>
      <c r="T332" s="460"/>
      <c r="U332" s="461"/>
      <c r="V332" s="461"/>
      <c r="W332" s="461"/>
      <c r="X332" s="462"/>
      <c r="Y332" s="463"/>
      <c r="Z332" s="461"/>
    </row>
    <row r="333" ht="15.75" customHeight="1">
      <c r="A333" s="444"/>
      <c r="B333" s="444"/>
      <c r="C333" s="446"/>
      <c r="D333" s="446"/>
      <c r="E333" s="446"/>
      <c r="F333" s="444"/>
      <c r="G333" s="444"/>
      <c r="H333" s="444"/>
      <c r="I333" s="444"/>
      <c r="J333" s="444"/>
      <c r="K333" s="444"/>
      <c r="L333" s="444"/>
      <c r="M333" s="444"/>
      <c r="N333" s="444"/>
      <c r="O333" s="452"/>
      <c r="P333" s="454"/>
      <c r="Q333" s="454"/>
      <c r="R333" s="456"/>
      <c r="S333" s="459"/>
      <c r="T333" s="460"/>
      <c r="U333" s="461"/>
      <c r="V333" s="461"/>
      <c r="W333" s="461"/>
      <c r="X333" s="462"/>
      <c r="Y333" s="463"/>
      <c r="Z333" s="461"/>
    </row>
    <row r="334" ht="15.75" customHeight="1">
      <c r="A334" s="444"/>
      <c r="B334" s="444"/>
      <c r="C334" s="446"/>
      <c r="D334" s="446"/>
      <c r="E334" s="446"/>
      <c r="F334" s="444"/>
      <c r="G334" s="444"/>
      <c r="H334" s="444"/>
      <c r="I334" s="444"/>
      <c r="J334" s="444"/>
      <c r="K334" s="444"/>
      <c r="L334" s="444"/>
      <c r="M334" s="444"/>
      <c r="N334" s="444"/>
      <c r="O334" s="452"/>
      <c r="P334" s="454"/>
      <c r="Q334" s="454"/>
      <c r="R334" s="456"/>
      <c r="S334" s="459"/>
      <c r="T334" s="460"/>
      <c r="U334" s="461"/>
      <c r="V334" s="461"/>
      <c r="W334" s="461"/>
      <c r="X334" s="462"/>
      <c r="Y334" s="463"/>
      <c r="Z334" s="461"/>
    </row>
    <row r="335" ht="15.75" customHeight="1">
      <c r="A335" s="444"/>
      <c r="B335" s="444"/>
      <c r="C335" s="446"/>
      <c r="D335" s="446"/>
      <c r="E335" s="446"/>
      <c r="F335" s="444"/>
      <c r="G335" s="444"/>
      <c r="H335" s="444"/>
      <c r="I335" s="444"/>
      <c r="J335" s="444"/>
      <c r="K335" s="444"/>
      <c r="L335" s="444"/>
      <c r="M335" s="444"/>
      <c r="N335" s="444"/>
      <c r="O335" s="452"/>
      <c r="P335" s="454"/>
      <c r="Q335" s="454"/>
      <c r="R335" s="456"/>
      <c r="S335" s="459"/>
      <c r="T335" s="460"/>
      <c r="U335" s="461"/>
      <c r="V335" s="461"/>
      <c r="W335" s="461"/>
      <c r="X335" s="462"/>
      <c r="Y335" s="463"/>
      <c r="Z335" s="461"/>
    </row>
    <row r="336" ht="15.75" customHeight="1">
      <c r="A336" s="444"/>
      <c r="B336" s="444"/>
      <c r="C336" s="446"/>
      <c r="D336" s="446"/>
      <c r="E336" s="446"/>
      <c r="F336" s="444"/>
      <c r="G336" s="444"/>
      <c r="H336" s="444"/>
      <c r="I336" s="444"/>
      <c r="J336" s="444"/>
      <c r="K336" s="444"/>
      <c r="L336" s="444"/>
      <c r="M336" s="444"/>
      <c r="N336" s="444"/>
      <c r="O336" s="452"/>
      <c r="P336" s="454"/>
      <c r="Q336" s="454"/>
      <c r="R336" s="456"/>
      <c r="S336" s="459"/>
      <c r="T336" s="460"/>
      <c r="U336" s="461"/>
      <c r="V336" s="461"/>
      <c r="W336" s="461"/>
      <c r="X336" s="462"/>
      <c r="Y336" s="463"/>
      <c r="Z336" s="461"/>
    </row>
    <row r="337" ht="15.75" customHeight="1">
      <c r="A337" s="444"/>
      <c r="B337" s="444"/>
      <c r="C337" s="446"/>
      <c r="D337" s="446"/>
      <c r="E337" s="446"/>
      <c r="F337" s="444"/>
      <c r="G337" s="444"/>
      <c r="H337" s="444"/>
      <c r="I337" s="444"/>
      <c r="J337" s="444"/>
      <c r="K337" s="444"/>
      <c r="L337" s="444"/>
      <c r="M337" s="444"/>
      <c r="N337" s="444"/>
      <c r="O337" s="452"/>
      <c r="P337" s="454"/>
      <c r="Q337" s="454"/>
      <c r="R337" s="456"/>
      <c r="S337" s="459"/>
      <c r="T337" s="460"/>
      <c r="U337" s="461"/>
      <c r="V337" s="461"/>
      <c r="W337" s="461"/>
      <c r="X337" s="462"/>
      <c r="Y337" s="463"/>
      <c r="Z337" s="461"/>
    </row>
    <row r="338" ht="15.75" customHeight="1">
      <c r="A338" s="444"/>
      <c r="B338" s="444"/>
      <c r="C338" s="446"/>
      <c r="D338" s="446"/>
      <c r="E338" s="446"/>
      <c r="F338" s="444"/>
      <c r="G338" s="444"/>
      <c r="H338" s="444"/>
      <c r="I338" s="444"/>
      <c r="J338" s="444"/>
      <c r="K338" s="444"/>
      <c r="L338" s="444"/>
      <c r="M338" s="444"/>
      <c r="N338" s="444"/>
      <c r="O338" s="452"/>
      <c r="P338" s="454"/>
      <c r="Q338" s="454"/>
      <c r="R338" s="456"/>
      <c r="S338" s="459"/>
      <c r="T338" s="460"/>
      <c r="U338" s="461"/>
      <c r="V338" s="461"/>
      <c r="W338" s="461"/>
      <c r="X338" s="462"/>
      <c r="Y338" s="463"/>
      <c r="Z338" s="461"/>
    </row>
    <row r="339" ht="15.75" customHeight="1">
      <c r="A339" s="444"/>
      <c r="B339" s="444"/>
      <c r="C339" s="446"/>
      <c r="D339" s="446"/>
      <c r="E339" s="446"/>
      <c r="F339" s="444"/>
      <c r="G339" s="444"/>
      <c r="H339" s="444"/>
      <c r="I339" s="444"/>
      <c r="J339" s="444"/>
      <c r="K339" s="444"/>
      <c r="L339" s="444"/>
      <c r="M339" s="444"/>
      <c r="N339" s="444"/>
      <c r="O339" s="452"/>
      <c r="P339" s="454"/>
      <c r="Q339" s="454"/>
      <c r="R339" s="456"/>
      <c r="S339" s="459"/>
      <c r="T339" s="460"/>
      <c r="U339" s="461"/>
      <c r="V339" s="461"/>
      <c r="W339" s="461"/>
      <c r="X339" s="462"/>
      <c r="Y339" s="463"/>
      <c r="Z339" s="461"/>
    </row>
    <row r="340" ht="15.75" customHeight="1">
      <c r="A340" s="444"/>
      <c r="B340" s="444"/>
      <c r="C340" s="446"/>
      <c r="D340" s="446"/>
      <c r="E340" s="446"/>
      <c r="F340" s="444"/>
      <c r="G340" s="444"/>
      <c r="H340" s="444"/>
      <c r="I340" s="444"/>
      <c r="J340" s="444"/>
      <c r="K340" s="444"/>
      <c r="L340" s="444"/>
      <c r="M340" s="444"/>
      <c r="N340" s="444"/>
      <c r="O340" s="452"/>
      <c r="P340" s="454"/>
      <c r="Q340" s="454"/>
      <c r="R340" s="456"/>
      <c r="S340" s="459"/>
      <c r="T340" s="460"/>
      <c r="U340" s="461"/>
      <c r="V340" s="461"/>
      <c r="W340" s="461"/>
      <c r="X340" s="462"/>
      <c r="Y340" s="463"/>
      <c r="Z340" s="461"/>
    </row>
    <row r="341" ht="15.75" customHeight="1">
      <c r="A341" s="444"/>
      <c r="B341" s="444"/>
      <c r="C341" s="446"/>
      <c r="D341" s="446"/>
      <c r="E341" s="446"/>
      <c r="F341" s="444"/>
      <c r="G341" s="444"/>
      <c r="H341" s="444"/>
      <c r="I341" s="444"/>
      <c r="J341" s="444"/>
      <c r="K341" s="444"/>
      <c r="L341" s="444"/>
      <c r="M341" s="444"/>
      <c r="N341" s="444"/>
      <c r="O341" s="452"/>
      <c r="P341" s="454"/>
      <c r="Q341" s="454"/>
      <c r="R341" s="456"/>
      <c r="S341" s="459"/>
      <c r="T341" s="460"/>
      <c r="U341" s="461"/>
      <c r="V341" s="461"/>
      <c r="W341" s="461"/>
      <c r="X341" s="462"/>
      <c r="Y341" s="463"/>
      <c r="Z341" s="461"/>
    </row>
    <row r="342" ht="15.75" customHeight="1">
      <c r="A342" s="444"/>
      <c r="B342" s="444"/>
      <c r="C342" s="446"/>
      <c r="D342" s="446"/>
      <c r="E342" s="446"/>
      <c r="F342" s="444"/>
      <c r="G342" s="444"/>
      <c r="H342" s="444"/>
      <c r="I342" s="444"/>
      <c r="J342" s="444"/>
      <c r="K342" s="444"/>
      <c r="L342" s="444"/>
      <c r="M342" s="444"/>
      <c r="N342" s="444"/>
      <c r="O342" s="452"/>
      <c r="P342" s="454"/>
      <c r="Q342" s="454"/>
      <c r="R342" s="456"/>
      <c r="S342" s="459"/>
      <c r="T342" s="460"/>
      <c r="U342" s="461"/>
      <c r="V342" s="461"/>
      <c r="W342" s="461"/>
      <c r="X342" s="462"/>
      <c r="Y342" s="463"/>
      <c r="Z342" s="461"/>
    </row>
    <row r="343" ht="15.75" customHeight="1">
      <c r="A343" s="444"/>
      <c r="B343" s="444"/>
      <c r="C343" s="446"/>
      <c r="D343" s="446"/>
      <c r="E343" s="446"/>
      <c r="F343" s="444"/>
      <c r="G343" s="444"/>
      <c r="H343" s="444"/>
      <c r="I343" s="444"/>
      <c r="J343" s="444"/>
      <c r="K343" s="444"/>
      <c r="L343" s="444"/>
      <c r="M343" s="444"/>
      <c r="N343" s="444"/>
      <c r="O343" s="452"/>
      <c r="P343" s="454"/>
      <c r="Q343" s="454"/>
      <c r="R343" s="456"/>
      <c r="S343" s="459"/>
      <c r="T343" s="460"/>
      <c r="U343" s="461"/>
      <c r="V343" s="461"/>
      <c r="W343" s="461"/>
      <c r="X343" s="462"/>
      <c r="Y343" s="463"/>
      <c r="Z343" s="461"/>
    </row>
    <row r="344" ht="15.75" customHeight="1">
      <c r="A344" s="444"/>
      <c r="B344" s="444"/>
      <c r="C344" s="446"/>
      <c r="D344" s="446"/>
      <c r="E344" s="446"/>
      <c r="F344" s="444"/>
      <c r="G344" s="444"/>
      <c r="H344" s="444"/>
      <c r="I344" s="444"/>
      <c r="J344" s="444"/>
      <c r="K344" s="444"/>
      <c r="L344" s="444"/>
      <c r="M344" s="444"/>
      <c r="N344" s="444"/>
      <c r="O344" s="452"/>
      <c r="P344" s="454"/>
      <c r="Q344" s="454"/>
      <c r="R344" s="456"/>
      <c r="S344" s="459"/>
      <c r="T344" s="460"/>
      <c r="U344" s="461"/>
      <c r="V344" s="461"/>
      <c r="W344" s="461"/>
      <c r="X344" s="462"/>
      <c r="Y344" s="463"/>
      <c r="Z344" s="461"/>
    </row>
    <row r="345" ht="15.75" customHeight="1">
      <c r="A345" s="444"/>
      <c r="B345" s="444"/>
      <c r="C345" s="446"/>
      <c r="D345" s="446"/>
      <c r="E345" s="446"/>
      <c r="F345" s="444"/>
      <c r="G345" s="444"/>
      <c r="H345" s="444"/>
      <c r="I345" s="444"/>
      <c r="J345" s="444"/>
      <c r="K345" s="444"/>
      <c r="L345" s="444"/>
      <c r="M345" s="444"/>
      <c r="N345" s="444"/>
      <c r="O345" s="452"/>
      <c r="P345" s="454"/>
      <c r="Q345" s="454"/>
      <c r="R345" s="456"/>
      <c r="S345" s="459"/>
      <c r="T345" s="460"/>
      <c r="U345" s="461"/>
      <c r="V345" s="461"/>
      <c r="W345" s="461"/>
      <c r="X345" s="462"/>
      <c r="Y345" s="463"/>
      <c r="Z345" s="461"/>
    </row>
    <row r="346" ht="15.75" customHeight="1">
      <c r="A346" s="444"/>
      <c r="B346" s="444"/>
      <c r="C346" s="446"/>
      <c r="D346" s="446"/>
      <c r="E346" s="446"/>
      <c r="F346" s="444"/>
      <c r="G346" s="444"/>
      <c r="H346" s="444"/>
      <c r="I346" s="444"/>
      <c r="J346" s="444"/>
      <c r="K346" s="444"/>
      <c r="L346" s="444"/>
      <c r="M346" s="444"/>
      <c r="N346" s="444"/>
      <c r="O346" s="452"/>
      <c r="P346" s="454"/>
      <c r="Q346" s="454"/>
      <c r="R346" s="456"/>
      <c r="S346" s="459"/>
      <c r="T346" s="460"/>
      <c r="U346" s="461"/>
      <c r="V346" s="461"/>
      <c r="W346" s="461"/>
      <c r="X346" s="462"/>
      <c r="Y346" s="463"/>
      <c r="Z346" s="461"/>
    </row>
    <row r="347" ht="15.75" customHeight="1">
      <c r="A347" s="444"/>
      <c r="B347" s="444"/>
      <c r="C347" s="446"/>
      <c r="D347" s="446"/>
      <c r="E347" s="446"/>
      <c r="F347" s="444"/>
      <c r="G347" s="444"/>
      <c r="H347" s="444"/>
      <c r="I347" s="444"/>
      <c r="J347" s="444"/>
      <c r="K347" s="444"/>
      <c r="L347" s="444"/>
      <c r="M347" s="444"/>
      <c r="N347" s="444"/>
      <c r="O347" s="452"/>
      <c r="P347" s="454"/>
      <c r="Q347" s="454"/>
      <c r="R347" s="456"/>
      <c r="S347" s="459"/>
      <c r="T347" s="460"/>
      <c r="U347" s="461"/>
      <c r="V347" s="461"/>
      <c r="W347" s="461"/>
      <c r="X347" s="462"/>
      <c r="Y347" s="463"/>
      <c r="Z347" s="461"/>
    </row>
    <row r="348" ht="15.75" customHeight="1">
      <c r="A348" s="444"/>
      <c r="B348" s="444"/>
      <c r="C348" s="446"/>
      <c r="D348" s="446"/>
      <c r="E348" s="446"/>
      <c r="F348" s="444"/>
      <c r="G348" s="444"/>
      <c r="H348" s="444"/>
      <c r="I348" s="444"/>
      <c r="J348" s="444"/>
      <c r="K348" s="444"/>
      <c r="L348" s="444"/>
      <c r="M348" s="444"/>
      <c r="N348" s="444"/>
      <c r="O348" s="452"/>
      <c r="P348" s="454"/>
      <c r="Q348" s="454"/>
      <c r="R348" s="456"/>
      <c r="S348" s="459"/>
      <c r="T348" s="460"/>
      <c r="U348" s="461"/>
      <c r="V348" s="461"/>
      <c r="W348" s="461"/>
      <c r="X348" s="462"/>
      <c r="Y348" s="463"/>
      <c r="Z348" s="461"/>
    </row>
    <row r="349" ht="15.75" customHeight="1">
      <c r="A349" s="444"/>
      <c r="B349" s="444"/>
      <c r="C349" s="446"/>
      <c r="D349" s="446"/>
      <c r="E349" s="446"/>
      <c r="F349" s="444"/>
      <c r="G349" s="444"/>
      <c r="H349" s="444"/>
      <c r="I349" s="444"/>
      <c r="J349" s="444"/>
      <c r="K349" s="444"/>
      <c r="L349" s="444"/>
      <c r="M349" s="444"/>
      <c r="N349" s="444"/>
      <c r="O349" s="452"/>
      <c r="P349" s="454"/>
      <c r="Q349" s="454"/>
      <c r="R349" s="456"/>
      <c r="S349" s="459"/>
      <c r="T349" s="460"/>
      <c r="U349" s="461"/>
      <c r="V349" s="461"/>
      <c r="W349" s="461"/>
      <c r="X349" s="462"/>
      <c r="Y349" s="463"/>
      <c r="Z349" s="461"/>
    </row>
    <row r="350" ht="15.75" customHeight="1">
      <c r="A350" s="444"/>
      <c r="B350" s="444"/>
      <c r="C350" s="446"/>
      <c r="D350" s="446"/>
      <c r="E350" s="446"/>
      <c r="F350" s="444"/>
      <c r="G350" s="444"/>
      <c r="H350" s="444"/>
      <c r="I350" s="444"/>
      <c r="J350" s="444"/>
      <c r="K350" s="444"/>
      <c r="L350" s="444"/>
      <c r="M350" s="444"/>
      <c r="N350" s="444"/>
      <c r="O350" s="452"/>
      <c r="P350" s="454"/>
      <c r="Q350" s="454"/>
      <c r="R350" s="456"/>
      <c r="S350" s="459"/>
      <c r="T350" s="460"/>
      <c r="U350" s="461"/>
      <c r="V350" s="461"/>
      <c r="W350" s="461"/>
      <c r="X350" s="462"/>
      <c r="Y350" s="463"/>
      <c r="Z350" s="461"/>
    </row>
    <row r="351" ht="15.75" customHeight="1">
      <c r="A351" s="444"/>
      <c r="B351" s="444"/>
      <c r="C351" s="446"/>
      <c r="D351" s="446"/>
      <c r="E351" s="446"/>
      <c r="F351" s="444"/>
      <c r="G351" s="444"/>
      <c r="H351" s="444"/>
      <c r="I351" s="444"/>
      <c r="J351" s="444"/>
      <c r="K351" s="444"/>
      <c r="L351" s="444"/>
      <c r="M351" s="444"/>
      <c r="N351" s="444"/>
      <c r="O351" s="452"/>
      <c r="P351" s="454"/>
      <c r="Q351" s="454"/>
      <c r="R351" s="456"/>
      <c r="S351" s="459"/>
      <c r="T351" s="460"/>
      <c r="U351" s="461"/>
      <c r="V351" s="461"/>
      <c r="W351" s="461"/>
      <c r="X351" s="462"/>
      <c r="Y351" s="463"/>
      <c r="Z351" s="461"/>
    </row>
    <row r="352" ht="15.75" customHeight="1">
      <c r="A352" s="444"/>
      <c r="B352" s="444"/>
      <c r="C352" s="446"/>
      <c r="D352" s="446"/>
      <c r="E352" s="446"/>
      <c r="F352" s="444"/>
      <c r="G352" s="444"/>
      <c r="H352" s="444"/>
      <c r="I352" s="444"/>
      <c r="J352" s="444"/>
      <c r="K352" s="444"/>
      <c r="L352" s="444"/>
      <c r="M352" s="444"/>
      <c r="N352" s="444"/>
      <c r="O352" s="452"/>
      <c r="P352" s="454"/>
      <c r="Q352" s="454"/>
      <c r="R352" s="456"/>
      <c r="S352" s="459"/>
      <c r="T352" s="460"/>
      <c r="U352" s="461"/>
      <c r="V352" s="461"/>
      <c r="W352" s="461"/>
      <c r="X352" s="462"/>
      <c r="Y352" s="463"/>
      <c r="Z352" s="461"/>
    </row>
    <row r="353" ht="15.75" customHeight="1">
      <c r="A353" s="444"/>
      <c r="B353" s="444"/>
      <c r="C353" s="446"/>
      <c r="D353" s="446"/>
      <c r="E353" s="446"/>
      <c r="F353" s="444"/>
      <c r="G353" s="444"/>
      <c r="H353" s="444"/>
      <c r="I353" s="444"/>
      <c r="J353" s="444"/>
      <c r="K353" s="444"/>
      <c r="L353" s="444"/>
      <c r="M353" s="444"/>
      <c r="N353" s="444"/>
      <c r="O353" s="452"/>
      <c r="P353" s="454"/>
      <c r="Q353" s="454"/>
      <c r="R353" s="456"/>
      <c r="S353" s="459"/>
      <c r="T353" s="460"/>
      <c r="U353" s="461"/>
      <c r="V353" s="461"/>
      <c r="W353" s="461"/>
      <c r="X353" s="462"/>
      <c r="Y353" s="463"/>
      <c r="Z353" s="461"/>
    </row>
    <row r="354" ht="15.75" customHeight="1">
      <c r="A354" s="444"/>
      <c r="B354" s="444"/>
      <c r="C354" s="446"/>
      <c r="D354" s="446"/>
      <c r="E354" s="446"/>
      <c r="F354" s="444"/>
      <c r="G354" s="444"/>
      <c r="H354" s="444"/>
      <c r="I354" s="444"/>
      <c r="J354" s="444"/>
      <c r="K354" s="444"/>
      <c r="L354" s="444"/>
      <c r="M354" s="444"/>
      <c r="N354" s="444"/>
      <c r="O354" s="452"/>
      <c r="P354" s="454"/>
      <c r="Q354" s="454"/>
      <c r="R354" s="456"/>
      <c r="S354" s="459"/>
      <c r="T354" s="460"/>
      <c r="U354" s="461"/>
      <c r="V354" s="461"/>
      <c r="W354" s="461"/>
      <c r="X354" s="462"/>
      <c r="Y354" s="463"/>
      <c r="Z354" s="461"/>
    </row>
    <row r="355" ht="15.75" customHeight="1">
      <c r="A355" s="444"/>
      <c r="B355" s="444"/>
      <c r="C355" s="446"/>
      <c r="D355" s="446"/>
      <c r="E355" s="446"/>
      <c r="F355" s="444"/>
      <c r="G355" s="444"/>
      <c r="H355" s="444"/>
      <c r="I355" s="444"/>
      <c r="J355" s="444"/>
      <c r="K355" s="444"/>
      <c r="L355" s="444"/>
      <c r="M355" s="444"/>
      <c r="N355" s="444"/>
      <c r="O355" s="452"/>
      <c r="P355" s="454"/>
      <c r="Q355" s="454"/>
      <c r="R355" s="456"/>
      <c r="S355" s="459"/>
      <c r="T355" s="460"/>
      <c r="U355" s="461"/>
      <c r="V355" s="461"/>
      <c r="W355" s="461"/>
      <c r="X355" s="462"/>
      <c r="Y355" s="463"/>
      <c r="Z355" s="461"/>
    </row>
    <row r="356" ht="15.75" customHeight="1">
      <c r="A356" s="444"/>
      <c r="B356" s="444"/>
      <c r="C356" s="446"/>
      <c r="D356" s="446"/>
      <c r="E356" s="446"/>
      <c r="F356" s="444"/>
      <c r="G356" s="444"/>
      <c r="H356" s="444"/>
      <c r="I356" s="444"/>
      <c r="J356" s="444"/>
      <c r="K356" s="444"/>
      <c r="L356" s="444"/>
      <c r="M356" s="444"/>
      <c r="N356" s="444"/>
      <c r="O356" s="452"/>
      <c r="P356" s="454"/>
      <c r="Q356" s="454"/>
      <c r="R356" s="456"/>
      <c r="S356" s="459"/>
      <c r="T356" s="460"/>
      <c r="U356" s="461"/>
      <c r="V356" s="461"/>
      <c r="W356" s="461"/>
      <c r="X356" s="462"/>
      <c r="Y356" s="463"/>
      <c r="Z356" s="461"/>
    </row>
    <row r="357" ht="15.75" customHeight="1">
      <c r="A357" s="444"/>
      <c r="B357" s="444"/>
      <c r="C357" s="446"/>
      <c r="D357" s="446"/>
      <c r="E357" s="446"/>
      <c r="F357" s="444"/>
      <c r="G357" s="444"/>
      <c r="H357" s="444"/>
      <c r="I357" s="444"/>
      <c r="J357" s="444"/>
      <c r="K357" s="444"/>
      <c r="L357" s="444"/>
      <c r="M357" s="444"/>
      <c r="N357" s="444"/>
      <c r="O357" s="452"/>
      <c r="P357" s="454"/>
      <c r="Q357" s="454"/>
      <c r="R357" s="456"/>
      <c r="S357" s="459"/>
      <c r="T357" s="460"/>
      <c r="U357" s="461"/>
      <c r="V357" s="461"/>
      <c r="W357" s="461"/>
      <c r="X357" s="462"/>
      <c r="Y357" s="463"/>
      <c r="Z357" s="461"/>
    </row>
    <row r="358" ht="15.75" customHeight="1">
      <c r="A358" s="444"/>
      <c r="B358" s="444"/>
      <c r="C358" s="446"/>
      <c r="D358" s="446"/>
      <c r="E358" s="446"/>
      <c r="F358" s="444"/>
      <c r="G358" s="444"/>
      <c r="H358" s="444"/>
      <c r="I358" s="444"/>
      <c r="J358" s="444"/>
      <c r="K358" s="444"/>
      <c r="L358" s="444"/>
      <c r="M358" s="444"/>
      <c r="N358" s="444"/>
      <c r="O358" s="452"/>
      <c r="P358" s="454"/>
      <c r="Q358" s="454"/>
      <c r="R358" s="456"/>
      <c r="S358" s="459"/>
      <c r="T358" s="460"/>
      <c r="U358" s="461"/>
      <c r="V358" s="461"/>
      <c r="W358" s="461"/>
      <c r="X358" s="462"/>
      <c r="Y358" s="463"/>
      <c r="Z358" s="461"/>
    </row>
    <row r="359" ht="15.75" customHeight="1">
      <c r="A359" s="444"/>
      <c r="B359" s="444"/>
      <c r="C359" s="446"/>
      <c r="D359" s="446"/>
      <c r="E359" s="446"/>
      <c r="F359" s="444"/>
      <c r="G359" s="444"/>
      <c r="H359" s="444"/>
      <c r="I359" s="444"/>
      <c r="J359" s="444"/>
      <c r="K359" s="444"/>
      <c r="L359" s="444"/>
      <c r="M359" s="444"/>
      <c r="N359" s="444"/>
      <c r="O359" s="452"/>
      <c r="P359" s="454"/>
      <c r="Q359" s="454"/>
      <c r="R359" s="456"/>
      <c r="S359" s="459"/>
      <c r="T359" s="460"/>
      <c r="U359" s="461"/>
      <c r="V359" s="461"/>
      <c r="W359" s="461"/>
      <c r="X359" s="462"/>
      <c r="Y359" s="463"/>
      <c r="Z359" s="461"/>
    </row>
    <row r="360" ht="15.75" customHeight="1">
      <c r="A360" s="444"/>
      <c r="B360" s="444"/>
      <c r="C360" s="446"/>
      <c r="D360" s="446"/>
      <c r="E360" s="446"/>
      <c r="F360" s="444"/>
      <c r="G360" s="444"/>
      <c r="H360" s="444"/>
      <c r="I360" s="444"/>
      <c r="J360" s="444"/>
      <c r="K360" s="444"/>
      <c r="L360" s="444"/>
      <c r="M360" s="444"/>
      <c r="N360" s="444"/>
      <c r="O360" s="452"/>
      <c r="P360" s="454"/>
      <c r="Q360" s="454"/>
      <c r="R360" s="456"/>
      <c r="S360" s="459"/>
      <c r="T360" s="460"/>
      <c r="U360" s="461"/>
      <c r="V360" s="461"/>
      <c r="W360" s="461"/>
      <c r="X360" s="462"/>
      <c r="Y360" s="463"/>
      <c r="Z360" s="461"/>
    </row>
    <row r="361" ht="15.75" customHeight="1">
      <c r="A361" s="444"/>
      <c r="B361" s="444"/>
      <c r="C361" s="446"/>
      <c r="D361" s="446"/>
      <c r="E361" s="446"/>
      <c r="F361" s="444"/>
      <c r="G361" s="444"/>
      <c r="H361" s="444"/>
      <c r="I361" s="444"/>
      <c r="J361" s="444"/>
      <c r="K361" s="444"/>
      <c r="L361" s="444"/>
      <c r="M361" s="444"/>
      <c r="N361" s="444"/>
      <c r="O361" s="452"/>
      <c r="P361" s="454"/>
      <c r="Q361" s="454"/>
      <c r="R361" s="456"/>
      <c r="S361" s="459"/>
      <c r="T361" s="460"/>
      <c r="U361" s="461"/>
      <c r="V361" s="461"/>
      <c r="W361" s="461"/>
      <c r="X361" s="462"/>
      <c r="Y361" s="463"/>
      <c r="Z361" s="461"/>
    </row>
    <row r="362" ht="15.75" customHeight="1">
      <c r="A362" s="444"/>
      <c r="B362" s="444"/>
      <c r="C362" s="446"/>
      <c r="D362" s="446"/>
      <c r="E362" s="446"/>
      <c r="F362" s="444"/>
      <c r="G362" s="444"/>
      <c r="H362" s="444"/>
      <c r="I362" s="444"/>
      <c r="J362" s="444"/>
      <c r="K362" s="444"/>
      <c r="L362" s="444"/>
      <c r="M362" s="444"/>
      <c r="N362" s="444"/>
      <c r="O362" s="452"/>
      <c r="P362" s="454"/>
      <c r="Q362" s="454"/>
      <c r="R362" s="456"/>
      <c r="S362" s="459"/>
      <c r="T362" s="460"/>
      <c r="U362" s="461"/>
      <c r="V362" s="461"/>
      <c r="W362" s="461"/>
      <c r="X362" s="462"/>
      <c r="Y362" s="463"/>
      <c r="Z362" s="461"/>
    </row>
    <row r="363" ht="15.75" customHeight="1">
      <c r="A363" s="444"/>
      <c r="B363" s="444"/>
      <c r="C363" s="446"/>
      <c r="D363" s="446"/>
      <c r="E363" s="446"/>
      <c r="F363" s="444"/>
      <c r="G363" s="444"/>
      <c r="H363" s="444"/>
      <c r="I363" s="444"/>
      <c r="J363" s="444"/>
      <c r="K363" s="444"/>
      <c r="L363" s="444"/>
      <c r="M363" s="444"/>
      <c r="N363" s="444"/>
      <c r="O363" s="452"/>
      <c r="P363" s="454"/>
      <c r="Q363" s="454"/>
      <c r="R363" s="456"/>
      <c r="S363" s="459"/>
      <c r="T363" s="460"/>
      <c r="U363" s="461"/>
      <c r="V363" s="461"/>
      <c r="W363" s="461"/>
      <c r="X363" s="462"/>
      <c r="Y363" s="463"/>
      <c r="Z363" s="461"/>
    </row>
    <row r="364" ht="15.75" customHeight="1">
      <c r="A364" s="444"/>
      <c r="B364" s="444"/>
      <c r="C364" s="446"/>
      <c r="D364" s="446"/>
      <c r="E364" s="446"/>
      <c r="F364" s="444"/>
      <c r="G364" s="444"/>
      <c r="H364" s="444"/>
      <c r="I364" s="444"/>
      <c r="J364" s="444"/>
      <c r="K364" s="444"/>
      <c r="L364" s="444"/>
      <c r="M364" s="444"/>
      <c r="N364" s="444"/>
      <c r="O364" s="452"/>
      <c r="P364" s="454"/>
      <c r="Q364" s="454"/>
      <c r="R364" s="456"/>
      <c r="S364" s="459"/>
      <c r="T364" s="460"/>
      <c r="U364" s="461"/>
      <c r="V364" s="461"/>
      <c r="W364" s="461"/>
      <c r="X364" s="462"/>
      <c r="Y364" s="463"/>
      <c r="Z364" s="461"/>
    </row>
    <row r="365" ht="15.75" customHeight="1">
      <c r="A365" s="444"/>
      <c r="B365" s="444"/>
      <c r="C365" s="446"/>
      <c r="D365" s="446"/>
      <c r="E365" s="446"/>
      <c r="F365" s="444"/>
      <c r="G365" s="444"/>
      <c r="H365" s="444"/>
      <c r="I365" s="444"/>
      <c r="J365" s="444"/>
      <c r="K365" s="444"/>
      <c r="L365" s="444"/>
      <c r="M365" s="444"/>
      <c r="N365" s="444"/>
      <c r="O365" s="452"/>
      <c r="P365" s="454"/>
      <c r="Q365" s="454"/>
      <c r="R365" s="456"/>
      <c r="S365" s="459"/>
      <c r="T365" s="460"/>
      <c r="U365" s="461"/>
      <c r="V365" s="461"/>
      <c r="W365" s="461"/>
      <c r="X365" s="462"/>
      <c r="Y365" s="463"/>
      <c r="Z365" s="461"/>
    </row>
    <row r="366" ht="15.75" customHeight="1">
      <c r="A366" s="444"/>
      <c r="B366" s="444"/>
      <c r="C366" s="446"/>
      <c r="D366" s="446"/>
      <c r="E366" s="446"/>
      <c r="F366" s="444"/>
      <c r="G366" s="444"/>
      <c r="H366" s="444"/>
      <c r="I366" s="444"/>
      <c r="J366" s="444"/>
      <c r="K366" s="444"/>
      <c r="L366" s="444"/>
      <c r="M366" s="444"/>
      <c r="N366" s="444"/>
      <c r="O366" s="452"/>
      <c r="P366" s="454"/>
      <c r="Q366" s="454"/>
      <c r="R366" s="456"/>
      <c r="S366" s="459"/>
      <c r="T366" s="460"/>
      <c r="U366" s="461"/>
      <c r="V366" s="461"/>
      <c r="W366" s="461"/>
      <c r="X366" s="462"/>
      <c r="Y366" s="463"/>
      <c r="Z366" s="461"/>
    </row>
    <row r="367" ht="15.75" customHeight="1">
      <c r="A367" s="444"/>
      <c r="B367" s="444"/>
      <c r="C367" s="446"/>
      <c r="D367" s="446"/>
      <c r="E367" s="446"/>
      <c r="F367" s="444"/>
      <c r="G367" s="444"/>
      <c r="H367" s="444"/>
      <c r="I367" s="444"/>
      <c r="J367" s="444"/>
      <c r="K367" s="444"/>
      <c r="L367" s="444"/>
      <c r="M367" s="444"/>
      <c r="N367" s="444"/>
      <c r="O367" s="452"/>
      <c r="P367" s="454"/>
      <c r="Q367" s="454"/>
      <c r="R367" s="456"/>
      <c r="S367" s="459"/>
      <c r="T367" s="460"/>
      <c r="U367" s="461"/>
      <c r="V367" s="461"/>
      <c r="W367" s="461"/>
      <c r="X367" s="462"/>
      <c r="Y367" s="463"/>
      <c r="Z367" s="461"/>
    </row>
    <row r="368" ht="15.75" customHeight="1">
      <c r="A368" s="444"/>
      <c r="B368" s="444"/>
      <c r="C368" s="446"/>
      <c r="D368" s="446"/>
      <c r="E368" s="446"/>
      <c r="F368" s="444"/>
      <c r="G368" s="444"/>
      <c r="H368" s="444"/>
      <c r="I368" s="444"/>
      <c r="J368" s="444"/>
      <c r="K368" s="444"/>
      <c r="L368" s="444"/>
      <c r="M368" s="444"/>
      <c r="N368" s="444"/>
      <c r="O368" s="452"/>
      <c r="P368" s="454"/>
      <c r="Q368" s="454"/>
      <c r="R368" s="456"/>
      <c r="S368" s="459"/>
      <c r="T368" s="460"/>
      <c r="U368" s="461"/>
      <c r="V368" s="461"/>
      <c r="W368" s="461"/>
      <c r="X368" s="462"/>
      <c r="Y368" s="463"/>
      <c r="Z368" s="461"/>
    </row>
    <row r="369" ht="15.75" customHeight="1">
      <c r="A369" s="444"/>
      <c r="B369" s="444"/>
      <c r="C369" s="446"/>
      <c r="D369" s="446"/>
      <c r="E369" s="446"/>
      <c r="F369" s="444"/>
      <c r="G369" s="444"/>
      <c r="H369" s="444"/>
      <c r="I369" s="444"/>
      <c r="J369" s="444"/>
      <c r="K369" s="444"/>
      <c r="L369" s="444"/>
      <c r="M369" s="444"/>
      <c r="N369" s="444"/>
      <c r="O369" s="452"/>
      <c r="P369" s="454"/>
      <c r="Q369" s="454"/>
      <c r="R369" s="456"/>
      <c r="S369" s="459"/>
      <c r="T369" s="460"/>
      <c r="U369" s="461"/>
      <c r="V369" s="461"/>
      <c r="W369" s="461"/>
      <c r="X369" s="462"/>
      <c r="Y369" s="463"/>
      <c r="Z369" s="461"/>
    </row>
    <row r="370" ht="15.75" customHeight="1">
      <c r="A370" s="444"/>
      <c r="B370" s="444"/>
      <c r="C370" s="446"/>
      <c r="D370" s="446"/>
      <c r="E370" s="446"/>
      <c r="F370" s="444"/>
      <c r="G370" s="444"/>
      <c r="H370" s="444"/>
      <c r="I370" s="444"/>
      <c r="J370" s="444"/>
      <c r="K370" s="444"/>
      <c r="L370" s="444"/>
      <c r="M370" s="444"/>
      <c r="N370" s="444"/>
      <c r="O370" s="452"/>
      <c r="P370" s="454"/>
      <c r="Q370" s="454"/>
      <c r="R370" s="456"/>
      <c r="S370" s="459"/>
      <c r="T370" s="460"/>
      <c r="U370" s="461"/>
      <c r="V370" s="461"/>
      <c r="W370" s="461"/>
      <c r="X370" s="462"/>
      <c r="Y370" s="463"/>
      <c r="Z370" s="461"/>
    </row>
    <row r="371" ht="15.75" customHeight="1">
      <c r="A371" s="444"/>
      <c r="B371" s="444"/>
      <c r="C371" s="446"/>
      <c r="D371" s="446"/>
      <c r="E371" s="446"/>
      <c r="F371" s="444"/>
      <c r="G371" s="444"/>
      <c r="H371" s="444"/>
      <c r="I371" s="444"/>
      <c r="J371" s="444"/>
      <c r="K371" s="444"/>
      <c r="L371" s="444"/>
      <c r="M371" s="444"/>
      <c r="N371" s="444"/>
      <c r="O371" s="452"/>
      <c r="P371" s="454"/>
      <c r="Q371" s="454"/>
      <c r="R371" s="456"/>
      <c r="S371" s="459"/>
      <c r="T371" s="460"/>
      <c r="U371" s="461"/>
      <c r="V371" s="461"/>
      <c r="W371" s="461"/>
      <c r="X371" s="462"/>
      <c r="Y371" s="463"/>
      <c r="Z371" s="461"/>
    </row>
    <row r="372" ht="15.75" customHeight="1">
      <c r="A372" s="444"/>
      <c r="B372" s="444"/>
      <c r="C372" s="446"/>
      <c r="D372" s="446"/>
      <c r="E372" s="446"/>
      <c r="F372" s="444"/>
      <c r="G372" s="444"/>
      <c r="H372" s="444"/>
      <c r="I372" s="444"/>
      <c r="J372" s="444"/>
      <c r="K372" s="444"/>
      <c r="L372" s="444"/>
      <c r="M372" s="444"/>
      <c r="N372" s="444"/>
      <c r="O372" s="452"/>
      <c r="P372" s="454"/>
      <c r="Q372" s="454"/>
      <c r="R372" s="456"/>
      <c r="S372" s="459"/>
      <c r="T372" s="460"/>
      <c r="U372" s="461"/>
      <c r="V372" s="461"/>
      <c r="W372" s="461"/>
      <c r="X372" s="462"/>
      <c r="Y372" s="463"/>
      <c r="Z372" s="461"/>
    </row>
    <row r="373" ht="15.75" customHeight="1">
      <c r="A373" s="444"/>
      <c r="B373" s="444"/>
      <c r="C373" s="446"/>
      <c r="D373" s="446"/>
      <c r="E373" s="446"/>
      <c r="F373" s="444"/>
      <c r="G373" s="444"/>
      <c r="H373" s="444"/>
      <c r="I373" s="444"/>
      <c r="J373" s="444"/>
      <c r="K373" s="444"/>
      <c r="L373" s="444"/>
      <c r="M373" s="444"/>
      <c r="N373" s="444"/>
      <c r="O373" s="452"/>
      <c r="P373" s="454"/>
      <c r="Q373" s="454"/>
      <c r="R373" s="456"/>
      <c r="S373" s="459"/>
      <c r="T373" s="460"/>
      <c r="U373" s="461"/>
      <c r="V373" s="461"/>
      <c r="W373" s="461"/>
      <c r="X373" s="462"/>
      <c r="Y373" s="463"/>
      <c r="Z373" s="461"/>
    </row>
    <row r="374" ht="15.75" customHeight="1">
      <c r="A374" s="444"/>
      <c r="B374" s="444"/>
      <c r="C374" s="446"/>
      <c r="D374" s="446"/>
      <c r="E374" s="446"/>
      <c r="F374" s="444"/>
      <c r="G374" s="444"/>
      <c r="H374" s="444"/>
      <c r="I374" s="444"/>
      <c r="J374" s="444"/>
      <c r="K374" s="444"/>
      <c r="L374" s="444"/>
      <c r="M374" s="444"/>
      <c r="N374" s="444"/>
      <c r="O374" s="452"/>
      <c r="P374" s="454"/>
      <c r="Q374" s="454"/>
      <c r="R374" s="456"/>
      <c r="S374" s="459"/>
      <c r="T374" s="460"/>
      <c r="U374" s="461"/>
      <c r="V374" s="461"/>
      <c r="W374" s="461"/>
      <c r="X374" s="462"/>
      <c r="Y374" s="463"/>
      <c r="Z374" s="461"/>
    </row>
    <row r="375" ht="15.75" customHeight="1">
      <c r="A375" s="444"/>
      <c r="B375" s="444"/>
      <c r="C375" s="446"/>
      <c r="D375" s="446"/>
      <c r="E375" s="446"/>
      <c r="F375" s="444"/>
      <c r="G375" s="444"/>
      <c r="H375" s="444"/>
      <c r="I375" s="444"/>
      <c r="J375" s="444"/>
      <c r="K375" s="444"/>
      <c r="L375" s="444"/>
      <c r="M375" s="444"/>
      <c r="N375" s="444"/>
      <c r="O375" s="452"/>
      <c r="P375" s="454"/>
      <c r="Q375" s="454"/>
      <c r="R375" s="456"/>
      <c r="S375" s="459"/>
      <c r="T375" s="460"/>
      <c r="U375" s="461"/>
      <c r="V375" s="461"/>
      <c r="W375" s="461"/>
      <c r="X375" s="462"/>
      <c r="Y375" s="463"/>
      <c r="Z375" s="461"/>
    </row>
    <row r="376" ht="15.75" customHeight="1">
      <c r="A376" s="444"/>
      <c r="B376" s="444"/>
      <c r="C376" s="446"/>
      <c r="D376" s="446"/>
      <c r="E376" s="446"/>
      <c r="F376" s="444"/>
      <c r="G376" s="444"/>
      <c r="H376" s="444"/>
      <c r="I376" s="444"/>
      <c r="J376" s="444"/>
      <c r="K376" s="444"/>
      <c r="L376" s="444"/>
      <c r="M376" s="444"/>
      <c r="N376" s="444"/>
      <c r="O376" s="452"/>
      <c r="P376" s="454"/>
      <c r="Q376" s="454"/>
      <c r="R376" s="456"/>
      <c r="S376" s="459"/>
      <c r="T376" s="460"/>
      <c r="U376" s="461"/>
      <c r="V376" s="461"/>
      <c r="W376" s="461"/>
      <c r="X376" s="462"/>
      <c r="Y376" s="463"/>
      <c r="Z376" s="461"/>
    </row>
    <row r="377" ht="15.75" customHeight="1">
      <c r="A377" s="444"/>
      <c r="B377" s="444"/>
      <c r="C377" s="446"/>
      <c r="D377" s="446"/>
      <c r="E377" s="446"/>
      <c r="F377" s="444"/>
      <c r="G377" s="444"/>
      <c r="H377" s="444"/>
      <c r="I377" s="444"/>
      <c r="J377" s="444"/>
      <c r="K377" s="444"/>
      <c r="L377" s="444"/>
      <c r="M377" s="444"/>
      <c r="N377" s="444"/>
      <c r="O377" s="452"/>
      <c r="P377" s="454"/>
      <c r="Q377" s="454"/>
      <c r="R377" s="456"/>
      <c r="S377" s="459"/>
      <c r="T377" s="460"/>
      <c r="U377" s="461"/>
      <c r="V377" s="461"/>
      <c r="W377" s="461"/>
      <c r="X377" s="462"/>
      <c r="Y377" s="463"/>
      <c r="Z377" s="461"/>
    </row>
    <row r="378" ht="15.75" customHeight="1">
      <c r="A378" s="444"/>
      <c r="B378" s="444"/>
      <c r="C378" s="446"/>
      <c r="D378" s="446"/>
      <c r="E378" s="446"/>
      <c r="F378" s="444"/>
      <c r="G378" s="444"/>
      <c r="H378" s="444"/>
      <c r="I378" s="444"/>
      <c r="J378" s="444"/>
      <c r="K378" s="444"/>
      <c r="L378" s="444"/>
      <c r="M378" s="444"/>
      <c r="N378" s="444"/>
      <c r="O378" s="452"/>
      <c r="P378" s="454"/>
      <c r="Q378" s="454"/>
      <c r="R378" s="456"/>
      <c r="S378" s="459"/>
      <c r="T378" s="460"/>
      <c r="U378" s="461"/>
      <c r="V378" s="461"/>
      <c r="W378" s="461"/>
      <c r="X378" s="462"/>
      <c r="Y378" s="463"/>
      <c r="Z378" s="461"/>
    </row>
    <row r="379" ht="15.75" customHeight="1">
      <c r="A379" s="444"/>
      <c r="B379" s="444"/>
      <c r="C379" s="446"/>
      <c r="D379" s="446"/>
      <c r="E379" s="446"/>
      <c r="F379" s="444"/>
      <c r="G379" s="444"/>
      <c r="H379" s="444"/>
      <c r="I379" s="444"/>
      <c r="J379" s="444"/>
      <c r="K379" s="444"/>
      <c r="L379" s="444"/>
      <c r="M379" s="444"/>
      <c r="N379" s="444"/>
      <c r="O379" s="452"/>
      <c r="P379" s="454"/>
      <c r="Q379" s="454"/>
      <c r="R379" s="456"/>
      <c r="S379" s="459"/>
      <c r="T379" s="460"/>
      <c r="U379" s="461"/>
      <c r="V379" s="461"/>
      <c r="W379" s="461"/>
      <c r="X379" s="462"/>
      <c r="Y379" s="463"/>
      <c r="Z379" s="461"/>
    </row>
    <row r="380" ht="15.75" customHeight="1">
      <c r="A380" s="444"/>
      <c r="B380" s="444"/>
      <c r="C380" s="446"/>
      <c r="D380" s="446"/>
      <c r="E380" s="446"/>
      <c r="F380" s="444"/>
      <c r="G380" s="444"/>
      <c r="H380" s="444"/>
      <c r="I380" s="444"/>
      <c r="J380" s="444"/>
      <c r="K380" s="444"/>
      <c r="L380" s="444"/>
      <c r="M380" s="444"/>
      <c r="N380" s="444"/>
      <c r="O380" s="452"/>
      <c r="P380" s="454"/>
      <c r="Q380" s="454"/>
      <c r="R380" s="456"/>
      <c r="S380" s="459"/>
      <c r="T380" s="460"/>
      <c r="U380" s="461"/>
      <c r="V380" s="461"/>
      <c r="W380" s="461"/>
      <c r="X380" s="462"/>
      <c r="Y380" s="463"/>
      <c r="Z380" s="461"/>
    </row>
    <row r="381" ht="15.75" customHeight="1">
      <c r="A381" s="444"/>
      <c r="B381" s="444"/>
      <c r="C381" s="446"/>
      <c r="D381" s="446"/>
      <c r="E381" s="446"/>
      <c r="F381" s="444"/>
      <c r="G381" s="444"/>
      <c r="H381" s="444"/>
      <c r="I381" s="444"/>
      <c r="J381" s="444"/>
      <c r="K381" s="444"/>
      <c r="L381" s="444"/>
      <c r="M381" s="444"/>
      <c r="N381" s="444"/>
      <c r="O381" s="452"/>
      <c r="P381" s="454"/>
      <c r="Q381" s="454"/>
      <c r="R381" s="456"/>
      <c r="S381" s="459"/>
      <c r="T381" s="460"/>
      <c r="U381" s="461"/>
      <c r="V381" s="461"/>
      <c r="W381" s="461"/>
      <c r="X381" s="462"/>
      <c r="Y381" s="463"/>
      <c r="Z381" s="461"/>
    </row>
    <row r="382" ht="15.75" customHeight="1">
      <c r="A382" s="444"/>
      <c r="B382" s="444"/>
      <c r="C382" s="446"/>
      <c r="D382" s="446"/>
      <c r="E382" s="446"/>
      <c r="F382" s="444"/>
      <c r="G382" s="444"/>
      <c r="H382" s="444"/>
      <c r="I382" s="444"/>
      <c r="J382" s="444"/>
      <c r="K382" s="444"/>
      <c r="L382" s="444"/>
      <c r="M382" s="444"/>
      <c r="N382" s="444"/>
      <c r="O382" s="452"/>
      <c r="P382" s="454"/>
      <c r="Q382" s="454"/>
      <c r="R382" s="456"/>
      <c r="S382" s="459"/>
      <c r="T382" s="460"/>
      <c r="U382" s="461"/>
      <c r="V382" s="461"/>
      <c r="W382" s="461"/>
      <c r="X382" s="462"/>
      <c r="Y382" s="463"/>
      <c r="Z382" s="461"/>
    </row>
    <row r="383" ht="15.75" customHeight="1">
      <c r="A383" s="444"/>
      <c r="B383" s="444"/>
      <c r="C383" s="446"/>
      <c r="D383" s="446"/>
      <c r="E383" s="446"/>
      <c r="F383" s="444"/>
      <c r="G383" s="444"/>
      <c r="H383" s="444"/>
      <c r="I383" s="444"/>
      <c r="J383" s="444"/>
      <c r="K383" s="444"/>
      <c r="L383" s="444"/>
      <c r="M383" s="444"/>
      <c r="N383" s="444"/>
      <c r="O383" s="452"/>
      <c r="P383" s="454"/>
      <c r="Q383" s="454"/>
      <c r="R383" s="456"/>
      <c r="S383" s="459"/>
      <c r="T383" s="460"/>
      <c r="U383" s="461"/>
      <c r="V383" s="461"/>
      <c r="W383" s="461"/>
      <c r="X383" s="462"/>
      <c r="Y383" s="463"/>
      <c r="Z383" s="461"/>
    </row>
    <row r="384" ht="15.75" customHeight="1">
      <c r="A384" s="444"/>
      <c r="B384" s="444"/>
      <c r="C384" s="446"/>
      <c r="D384" s="446"/>
      <c r="E384" s="446"/>
      <c r="F384" s="444"/>
      <c r="G384" s="444"/>
      <c r="H384" s="444"/>
      <c r="I384" s="444"/>
      <c r="J384" s="444"/>
      <c r="K384" s="444"/>
      <c r="L384" s="444"/>
      <c r="M384" s="444"/>
      <c r="N384" s="444"/>
      <c r="O384" s="452"/>
      <c r="P384" s="454"/>
      <c r="Q384" s="454"/>
      <c r="R384" s="456"/>
      <c r="S384" s="459"/>
      <c r="T384" s="460"/>
      <c r="U384" s="461"/>
      <c r="V384" s="461"/>
      <c r="W384" s="461"/>
      <c r="X384" s="462"/>
      <c r="Y384" s="463"/>
      <c r="Z384" s="461"/>
    </row>
    <row r="385" ht="15.75" customHeight="1">
      <c r="A385" s="444"/>
      <c r="B385" s="444"/>
      <c r="C385" s="446"/>
      <c r="D385" s="446"/>
      <c r="E385" s="446"/>
      <c r="F385" s="444"/>
      <c r="G385" s="444"/>
      <c r="H385" s="444"/>
      <c r="I385" s="444"/>
      <c r="J385" s="444"/>
      <c r="K385" s="444"/>
      <c r="L385" s="444"/>
      <c r="M385" s="444"/>
      <c r="N385" s="444"/>
      <c r="O385" s="452"/>
      <c r="P385" s="454"/>
      <c r="Q385" s="454"/>
      <c r="R385" s="456"/>
      <c r="S385" s="459"/>
      <c r="T385" s="460"/>
      <c r="U385" s="461"/>
      <c r="V385" s="461"/>
      <c r="W385" s="461"/>
      <c r="X385" s="462"/>
      <c r="Y385" s="463"/>
      <c r="Z385" s="461"/>
    </row>
    <row r="386" ht="15.75" customHeight="1">
      <c r="A386" s="444"/>
      <c r="B386" s="444"/>
      <c r="C386" s="446"/>
      <c r="D386" s="446"/>
      <c r="E386" s="446"/>
      <c r="F386" s="444"/>
      <c r="G386" s="444"/>
      <c r="H386" s="444"/>
      <c r="I386" s="444"/>
      <c r="J386" s="444"/>
      <c r="K386" s="444"/>
      <c r="L386" s="444"/>
      <c r="M386" s="444"/>
      <c r="N386" s="444"/>
      <c r="O386" s="452"/>
      <c r="P386" s="454"/>
      <c r="Q386" s="454"/>
      <c r="R386" s="456"/>
      <c r="S386" s="459"/>
      <c r="T386" s="460"/>
      <c r="U386" s="461"/>
      <c r="V386" s="461"/>
      <c r="W386" s="461"/>
      <c r="X386" s="462"/>
      <c r="Y386" s="463"/>
      <c r="Z386" s="461"/>
    </row>
    <row r="387" ht="15.75" customHeight="1">
      <c r="A387" s="444"/>
      <c r="B387" s="444"/>
      <c r="C387" s="446"/>
      <c r="D387" s="446"/>
      <c r="E387" s="446"/>
      <c r="F387" s="444"/>
      <c r="G387" s="444"/>
      <c r="H387" s="444"/>
      <c r="I387" s="444"/>
      <c r="J387" s="444"/>
      <c r="K387" s="444"/>
      <c r="L387" s="444"/>
      <c r="M387" s="444"/>
      <c r="N387" s="444"/>
      <c r="O387" s="452"/>
      <c r="P387" s="454"/>
      <c r="Q387" s="454"/>
      <c r="R387" s="456"/>
      <c r="S387" s="459"/>
      <c r="T387" s="460"/>
      <c r="U387" s="461"/>
      <c r="V387" s="461"/>
      <c r="W387" s="461"/>
      <c r="X387" s="462"/>
      <c r="Y387" s="463"/>
      <c r="Z387" s="461"/>
    </row>
    <row r="388" ht="15.75" customHeight="1">
      <c r="A388" s="444"/>
      <c r="B388" s="444"/>
      <c r="C388" s="446"/>
      <c r="D388" s="446"/>
      <c r="E388" s="446"/>
      <c r="F388" s="444"/>
      <c r="G388" s="444"/>
      <c r="H388" s="444"/>
      <c r="I388" s="444"/>
      <c r="J388" s="444"/>
      <c r="K388" s="444"/>
      <c r="L388" s="444"/>
      <c r="M388" s="444"/>
      <c r="N388" s="444"/>
      <c r="O388" s="452"/>
      <c r="P388" s="454"/>
      <c r="Q388" s="454"/>
      <c r="R388" s="456"/>
      <c r="S388" s="459"/>
      <c r="T388" s="460"/>
      <c r="U388" s="461"/>
      <c r="V388" s="461"/>
      <c r="W388" s="461"/>
      <c r="X388" s="462"/>
      <c r="Y388" s="463"/>
      <c r="Z388" s="461"/>
    </row>
    <row r="389" ht="15.75" customHeight="1">
      <c r="A389" s="444"/>
      <c r="B389" s="444"/>
      <c r="C389" s="446"/>
      <c r="D389" s="446"/>
      <c r="E389" s="446"/>
      <c r="F389" s="444"/>
      <c r="G389" s="444"/>
      <c r="H389" s="444"/>
      <c r="I389" s="444"/>
      <c r="J389" s="444"/>
      <c r="K389" s="444"/>
      <c r="L389" s="444"/>
      <c r="M389" s="444"/>
      <c r="N389" s="444"/>
      <c r="O389" s="452"/>
      <c r="P389" s="454"/>
      <c r="Q389" s="454"/>
      <c r="R389" s="456"/>
      <c r="S389" s="459"/>
      <c r="T389" s="460"/>
      <c r="U389" s="461"/>
      <c r="V389" s="461"/>
      <c r="W389" s="461"/>
      <c r="X389" s="462"/>
      <c r="Y389" s="463"/>
      <c r="Z389" s="461"/>
    </row>
    <row r="390" ht="15.75" customHeight="1">
      <c r="A390" s="444"/>
      <c r="B390" s="444"/>
      <c r="C390" s="446"/>
      <c r="D390" s="446"/>
      <c r="E390" s="446"/>
      <c r="F390" s="444"/>
      <c r="G390" s="444"/>
      <c r="H390" s="444"/>
      <c r="I390" s="444"/>
      <c r="J390" s="444"/>
      <c r="K390" s="444"/>
      <c r="L390" s="444"/>
      <c r="M390" s="444"/>
      <c r="N390" s="444"/>
      <c r="O390" s="452"/>
      <c r="P390" s="454"/>
      <c r="Q390" s="454"/>
      <c r="R390" s="456"/>
      <c r="S390" s="459"/>
      <c r="T390" s="460"/>
      <c r="U390" s="461"/>
      <c r="V390" s="461"/>
      <c r="W390" s="461"/>
      <c r="X390" s="462"/>
      <c r="Y390" s="463"/>
      <c r="Z390" s="461"/>
    </row>
    <row r="391" ht="15.75" customHeight="1">
      <c r="A391" s="444"/>
      <c r="B391" s="444"/>
      <c r="C391" s="446"/>
      <c r="D391" s="446"/>
      <c r="E391" s="446"/>
      <c r="F391" s="444"/>
      <c r="G391" s="444"/>
      <c r="H391" s="444"/>
      <c r="I391" s="444"/>
      <c r="J391" s="444"/>
      <c r="K391" s="444"/>
      <c r="L391" s="444"/>
      <c r="M391" s="444"/>
      <c r="N391" s="444"/>
      <c r="O391" s="452"/>
      <c r="P391" s="454"/>
      <c r="Q391" s="454"/>
      <c r="R391" s="456"/>
      <c r="S391" s="459"/>
      <c r="T391" s="460"/>
      <c r="U391" s="461"/>
      <c r="V391" s="461"/>
      <c r="W391" s="461"/>
      <c r="X391" s="462"/>
      <c r="Y391" s="463"/>
      <c r="Z391" s="461"/>
    </row>
    <row r="392" ht="15.75" customHeight="1">
      <c r="A392" s="444"/>
      <c r="B392" s="444"/>
      <c r="C392" s="446"/>
      <c r="D392" s="446"/>
      <c r="E392" s="446"/>
      <c r="F392" s="444"/>
      <c r="G392" s="444"/>
      <c r="H392" s="444"/>
      <c r="I392" s="444"/>
      <c r="J392" s="444"/>
      <c r="K392" s="444"/>
      <c r="L392" s="444"/>
      <c r="M392" s="444"/>
      <c r="N392" s="444"/>
      <c r="O392" s="452"/>
      <c r="P392" s="454"/>
      <c r="Q392" s="454"/>
      <c r="R392" s="456"/>
      <c r="S392" s="459"/>
      <c r="T392" s="460"/>
      <c r="U392" s="461"/>
      <c r="V392" s="461"/>
      <c r="W392" s="461"/>
      <c r="X392" s="462"/>
      <c r="Y392" s="463"/>
      <c r="Z392" s="461"/>
    </row>
    <row r="393" ht="15.75" customHeight="1">
      <c r="A393" s="444"/>
      <c r="B393" s="444"/>
      <c r="C393" s="446"/>
      <c r="D393" s="446"/>
      <c r="E393" s="446"/>
      <c r="F393" s="444"/>
      <c r="G393" s="444"/>
      <c r="H393" s="444"/>
      <c r="I393" s="444"/>
      <c r="J393" s="444"/>
      <c r="K393" s="444"/>
      <c r="L393" s="444"/>
      <c r="M393" s="444"/>
      <c r="N393" s="444"/>
      <c r="O393" s="452"/>
      <c r="P393" s="454"/>
      <c r="Q393" s="454"/>
      <c r="R393" s="456"/>
      <c r="S393" s="459"/>
      <c r="T393" s="460"/>
      <c r="U393" s="461"/>
      <c r="V393" s="461"/>
      <c r="W393" s="461"/>
      <c r="X393" s="462"/>
      <c r="Y393" s="463"/>
      <c r="Z393" s="461"/>
    </row>
    <row r="394" ht="15.75" customHeight="1">
      <c r="A394" s="444"/>
      <c r="B394" s="444"/>
      <c r="C394" s="446"/>
      <c r="D394" s="446"/>
      <c r="E394" s="446"/>
      <c r="F394" s="444"/>
      <c r="G394" s="444"/>
      <c r="H394" s="444"/>
      <c r="I394" s="444"/>
      <c r="J394" s="444"/>
      <c r="K394" s="444"/>
      <c r="L394" s="444"/>
      <c r="M394" s="444"/>
      <c r="N394" s="444"/>
      <c r="O394" s="452"/>
      <c r="P394" s="454"/>
      <c r="Q394" s="454"/>
      <c r="R394" s="456"/>
      <c r="S394" s="459"/>
      <c r="T394" s="460"/>
      <c r="U394" s="461"/>
      <c r="V394" s="461"/>
      <c r="W394" s="461"/>
      <c r="X394" s="462"/>
      <c r="Y394" s="463"/>
      <c r="Z394" s="461"/>
    </row>
    <row r="395" ht="15.75" customHeight="1">
      <c r="A395" s="444"/>
      <c r="B395" s="444"/>
      <c r="C395" s="446"/>
      <c r="D395" s="446"/>
      <c r="E395" s="446"/>
      <c r="F395" s="444"/>
      <c r="G395" s="444"/>
      <c r="H395" s="444"/>
      <c r="I395" s="444"/>
      <c r="J395" s="444"/>
      <c r="K395" s="444"/>
      <c r="L395" s="444"/>
      <c r="M395" s="444"/>
      <c r="N395" s="444"/>
      <c r="O395" s="452"/>
      <c r="P395" s="454"/>
      <c r="Q395" s="454"/>
      <c r="R395" s="456"/>
      <c r="S395" s="459"/>
      <c r="T395" s="460"/>
      <c r="U395" s="461"/>
      <c r="V395" s="461"/>
      <c r="W395" s="461"/>
      <c r="X395" s="462"/>
      <c r="Y395" s="463"/>
      <c r="Z395" s="461"/>
    </row>
    <row r="396" ht="15.75" customHeight="1">
      <c r="A396" s="444"/>
      <c r="B396" s="444"/>
      <c r="C396" s="446"/>
      <c r="D396" s="446"/>
      <c r="E396" s="446"/>
      <c r="F396" s="444"/>
      <c r="G396" s="444"/>
      <c r="H396" s="444"/>
      <c r="I396" s="444"/>
      <c r="J396" s="444"/>
      <c r="K396" s="444"/>
      <c r="L396" s="444"/>
      <c r="M396" s="444"/>
      <c r="N396" s="444"/>
      <c r="O396" s="452"/>
      <c r="P396" s="454"/>
      <c r="Q396" s="454"/>
      <c r="R396" s="456"/>
      <c r="S396" s="459"/>
      <c r="T396" s="460"/>
      <c r="U396" s="461"/>
      <c r="V396" s="461"/>
      <c r="W396" s="461"/>
      <c r="X396" s="462"/>
      <c r="Y396" s="463"/>
      <c r="Z396" s="461"/>
    </row>
    <row r="397" ht="15.75" customHeight="1">
      <c r="A397" s="444"/>
      <c r="B397" s="444"/>
      <c r="C397" s="446"/>
      <c r="D397" s="446"/>
      <c r="E397" s="446"/>
      <c r="F397" s="444"/>
      <c r="G397" s="444"/>
      <c r="H397" s="444"/>
      <c r="I397" s="444"/>
      <c r="J397" s="444"/>
      <c r="K397" s="444"/>
      <c r="L397" s="444"/>
      <c r="M397" s="444"/>
      <c r="N397" s="444"/>
      <c r="O397" s="452"/>
      <c r="P397" s="454"/>
      <c r="Q397" s="454"/>
      <c r="R397" s="456"/>
      <c r="S397" s="459"/>
      <c r="T397" s="460"/>
      <c r="U397" s="461"/>
      <c r="V397" s="461"/>
      <c r="W397" s="461"/>
      <c r="X397" s="462"/>
      <c r="Y397" s="463"/>
      <c r="Z397" s="461"/>
    </row>
    <row r="398" ht="15.75" customHeight="1">
      <c r="A398" s="444"/>
      <c r="B398" s="444"/>
      <c r="C398" s="446"/>
      <c r="D398" s="446"/>
      <c r="E398" s="446"/>
      <c r="F398" s="444"/>
      <c r="G398" s="444"/>
      <c r="H398" s="444"/>
      <c r="I398" s="444"/>
      <c r="J398" s="444"/>
      <c r="K398" s="444"/>
      <c r="L398" s="444"/>
      <c r="M398" s="444"/>
      <c r="N398" s="444"/>
      <c r="O398" s="452"/>
      <c r="P398" s="454"/>
      <c r="Q398" s="454"/>
      <c r="R398" s="456"/>
      <c r="S398" s="459"/>
      <c r="T398" s="460"/>
      <c r="U398" s="461"/>
      <c r="V398" s="461"/>
      <c r="W398" s="461"/>
      <c r="X398" s="462"/>
      <c r="Y398" s="463"/>
      <c r="Z398" s="461"/>
    </row>
    <row r="399" ht="15.75" customHeight="1">
      <c r="A399" s="444"/>
      <c r="B399" s="444"/>
      <c r="C399" s="446"/>
      <c r="D399" s="446"/>
      <c r="E399" s="446"/>
      <c r="F399" s="444"/>
      <c r="G399" s="444"/>
      <c r="H399" s="444"/>
      <c r="I399" s="444"/>
      <c r="J399" s="444"/>
      <c r="K399" s="444"/>
      <c r="L399" s="444"/>
      <c r="M399" s="444"/>
      <c r="N399" s="444"/>
      <c r="O399" s="452"/>
      <c r="P399" s="454"/>
      <c r="Q399" s="454"/>
      <c r="R399" s="456"/>
      <c r="S399" s="459"/>
      <c r="T399" s="460"/>
      <c r="U399" s="461"/>
      <c r="V399" s="461"/>
      <c r="W399" s="461"/>
      <c r="X399" s="462"/>
      <c r="Y399" s="463"/>
      <c r="Z399" s="461"/>
    </row>
    <row r="400" ht="15.75" customHeight="1">
      <c r="A400" s="444"/>
      <c r="B400" s="444"/>
      <c r="C400" s="446"/>
      <c r="D400" s="446"/>
      <c r="E400" s="446"/>
      <c r="F400" s="444"/>
      <c r="G400" s="444"/>
      <c r="H400" s="444"/>
      <c r="I400" s="444"/>
      <c r="J400" s="444"/>
      <c r="K400" s="444"/>
      <c r="L400" s="444"/>
      <c r="M400" s="444"/>
      <c r="N400" s="444"/>
      <c r="O400" s="452"/>
      <c r="P400" s="454"/>
      <c r="Q400" s="454"/>
      <c r="R400" s="456"/>
      <c r="S400" s="459"/>
      <c r="T400" s="460"/>
      <c r="U400" s="461"/>
      <c r="V400" s="461"/>
      <c r="W400" s="461"/>
      <c r="X400" s="462"/>
      <c r="Y400" s="463"/>
      <c r="Z400" s="461"/>
    </row>
    <row r="401" ht="15.75" customHeight="1">
      <c r="A401" s="444"/>
      <c r="B401" s="444"/>
      <c r="C401" s="446"/>
      <c r="D401" s="446"/>
      <c r="E401" s="446"/>
      <c r="F401" s="444"/>
      <c r="G401" s="444"/>
      <c r="H401" s="444"/>
      <c r="I401" s="444"/>
      <c r="J401" s="444"/>
      <c r="K401" s="444"/>
      <c r="L401" s="444"/>
      <c r="M401" s="444"/>
      <c r="N401" s="444"/>
      <c r="O401" s="452"/>
      <c r="P401" s="454"/>
      <c r="Q401" s="454"/>
      <c r="R401" s="456"/>
      <c r="S401" s="459"/>
      <c r="T401" s="460"/>
      <c r="U401" s="461"/>
      <c r="V401" s="461"/>
      <c r="W401" s="461"/>
      <c r="X401" s="462"/>
      <c r="Y401" s="463"/>
      <c r="Z401" s="461"/>
    </row>
    <row r="402" ht="15.75" customHeight="1">
      <c r="A402" s="444"/>
      <c r="B402" s="444"/>
      <c r="C402" s="446"/>
      <c r="D402" s="446"/>
      <c r="E402" s="446"/>
      <c r="F402" s="444"/>
      <c r="G402" s="444"/>
      <c r="H402" s="444"/>
      <c r="I402" s="444"/>
      <c r="J402" s="444"/>
      <c r="K402" s="444"/>
      <c r="L402" s="444"/>
      <c r="M402" s="444"/>
      <c r="N402" s="444"/>
      <c r="O402" s="452"/>
      <c r="P402" s="454"/>
      <c r="Q402" s="454"/>
      <c r="R402" s="456"/>
      <c r="S402" s="459"/>
      <c r="T402" s="460"/>
      <c r="U402" s="461"/>
      <c r="V402" s="461"/>
      <c r="W402" s="461"/>
      <c r="X402" s="462"/>
      <c r="Y402" s="463"/>
      <c r="Z402" s="461"/>
    </row>
    <row r="403" ht="15.75" customHeight="1">
      <c r="A403" s="444"/>
      <c r="B403" s="444"/>
      <c r="C403" s="446"/>
      <c r="D403" s="446"/>
      <c r="E403" s="446"/>
      <c r="F403" s="444"/>
      <c r="G403" s="444"/>
      <c r="H403" s="444"/>
      <c r="I403" s="444"/>
      <c r="J403" s="444"/>
      <c r="K403" s="444"/>
      <c r="L403" s="444"/>
      <c r="M403" s="444"/>
      <c r="N403" s="444"/>
      <c r="O403" s="452"/>
      <c r="P403" s="454"/>
      <c r="Q403" s="454"/>
      <c r="R403" s="456"/>
      <c r="S403" s="459"/>
      <c r="T403" s="460"/>
      <c r="U403" s="461"/>
      <c r="V403" s="461"/>
      <c r="W403" s="461"/>
      <c r="X403" s="462"/>
      <c r="Y403" s="463"/>
      <c r="Z403" s="461"/>
    </row>
    <row r="404" ht="15.75" customHeight="1">
      <c r="A404" s="444"/>
      <c r="B404" s="444"/>
      <c r="C404" s="446"/>
      <c r="D404" s="446"/>
      <c r="E404" s="446"/>
      <c r="F404" s="444"/>
      <c r="G404" s="444"/>
      <c r="H404" s="444"/>
      <c r="I404" s="444"/>
      <c r="J404" s="444"/>
      <c r="K404" s="444"/>
      <c r="L404" s="444"/>
      <c r="M404" s="444"/>
      <c r="N404" s="444"/>
      <c r="O404" s="452"/>
      <c r="P404" s="454"/>
      <c r="Q404" s="454"/>
      <c r="R404" s="456"/>
      <c r="S404" s="459"/>
      <c r="T404" s="460"/>
      <c r="U404" s="461"/>
      <c r="V404" s="461"/>
      <c r="W404" s="461"/>
      <c r="X404" s="462"/>
      <c r="Y404" s="463"/>
      <c r="Z404" s="461"/>
    </row>
    <row r="405" ht="15.75" customHeight="1">
      <c r="A405" s="444"/>
      <c r="B405" s="444"/>
      <c r="C405" s="446"/>
      <c r="D405" s="446"/>
      <c r="E405" s="446"/>
      <c r="F405" s="444"/>
      <c r="G405" s="444"/>
      <c r="H405" s="444"/>
      <c r="I405" s="444"/>
      <c r="J405" s="444"/>
      <c r="K405" s="444"/>
      <c r="L405" s="444"/>
      <c r="M405" s="444"/>
      <c r="N405" s="444"/>
      <c r="O405" s="452"/>
      <c r="P405" s="454"/>
      <c r="Q405" s="454"/>
      <c r="R405" s="456"/>
      <c r="S405" s="459"/>
      <c r="T405" s="460"/>
      <c r="U405" s="461"/>
      <c r="V405" s="461"/>
      <c r="W405" s="461"/>
      <c r="X405" s="462"/>
      <c r="Y405" s="463"/>
      <c r="Z405" s="461"/>
    </row>
    <row r="406" ht="15.75" customHeight="1">
      <c r="A406" s="444"/>
      <c r="B406" s="444"/>
      <c r="C406" s="446"/>
      <c r="D406" s="446"/>
      <c r="E406" s="446"/>
      <c r="F406" s="444"/>
      <c r="G406" s="444"/>
      <c r="H406" s="444"/>
      <c r="I406" s="444"/>
      <c r="J406" s="444"/>
      <c r="K406" s="444"/>
      <c r="L406" s="444"/>
      <c r="M406" s="444"/>
      <c r="N406" s="444"/>
      <c r="O406" s="452"/>
      <c r="P406" s="454"/>
      <c r="Q406" s="454"/>
      <c r="R406" s="456"/>
      <c r="S406" s="459"/>
      <c r="T406" s="460"/>
      <c r="U406" s="461"/>
      <c r="V406" s="461"/>
      <c r="W406" s="461"/>
      <c r="X406" s="462"/>
      <c r="Y406" s="463"/>
      <c r="Z406" s="461"/>
    </row>
    <row r="407" ht="15.75" customHeight="1">
      <c r="A407" s="444"/>
      <c r="B407" s="444"/>
      <c r="C407" s="446"/>
      <c r="D407" s="446"/>
      <c r="E407" s="446"/>
      <c r="F407" s="444"/>
      <c r="G407" s="444"/>
      <c r="H407" s="444"/>
      <c r="I407" s="444"/>
      <c r="J407" s="444"/>
      <c r="K407" s="444"/>
      <c r="L407" s="444"/>
      <c r="M407" s="444"/>
      <c r="N407" s="444"/>
      <c r="O407" s="452"/>
      <c r="P407" s="454"/>
      <c r="Q407" s="454"/>
      <c r="R407" s="456"/>
      <c r="S407" s="459"/>
      <c r="T407" s="460"/>
      <c r="U407" s="461"/>
      <c r="V407" s="461"/>
      <c r="W407" s="461"/>
      <c r="X407" s="462"/>
      <c r="Y407" s="463"/>
      <c r="Z407" s="461"/>
    </row>
    <row r="408" ht="15.75" customHeight="1">
      <c r="A408" s="444"/>
      <c r="B408" s="444"/>
      <c r="C408" s="446"/>
      <c r="D408" s="446"/>
      <c r="E408" s="446"/>
      <c r="F408" s="444"/>
      <c r="G408" s="444"/>
      <c r="H408" s="444"/>
      <c r="I408" s="444"/>
      <c r="J408" s="444"/>
      <c r="K408" s="444"/>
      <c r="L408" s="444"/>
      <c r="M408" s="444"/>
      <c r="N408" s="444"/>
      <c r="O408" s="452"/>
      <c r="P408" s="454"/>
      <c r="Q408" s="454"/>
      <c r="R408" s="456"/>
      <c r="S408" s="459"/>
      <c r="T408" s="460"/>
      <c r="U408" s="461"/>
      <c r="V408" s="461"/>
      <c r="W408" s="461"/>
      <c r="X408" s="462"/>
      <c r="Y408" s="463"/>
      <c r="Z408" s="461"/>
    </row>
    <row r="409" ht="15.75" customHeight="1">
      <c r="A409" s="444"/>
      <c r="B409" s="444"/>
      <c r="C409" s="446"/>
      <c r="D409" s="446"/>
      <c r="E409" s="446"/>
      <c r="F409" s="444"/>
      <c r="G409" s="444"/>
      <c r="H409" s="444"/>
      <c r="I409" s="444"/>
      <c r="J409" s="444"/>
      <c r="K409" s="444"/>
      <c r="L409" s="444"/>
      <c r="M409" s="444"/>
      <c r="N409" s="444"/>
      <c r="O409" s="452"/>
      <c r="P409" s="454"/>
      <c r="Q409" s="454"/>
      <c r="R409" s="456"/>
      <c r="S409" s="459"/>
      <c r="T409" s="460"/>
      <c r="U409" s="461"/>
      <c r="V409" s="461"/>
      <c r="W409" s="461"/>
      <c r="X409" s="462"/>
      <c r="Y409" s="463"/>
      <c r="Z409" s="461"/>
    </row>
    <row r="410" ht="15.75" customHeight="1">
      <c r="A410" s="444"/>
      <c r="B410" s="444"/>
      <c r="C410" s="446"/>
      <c r="D410" s="446"/>
      <c r="E410" s="446"/>
      <c r="F410" s="444"/>
      <c r="G410" s="444"/>
      <c r="H410" s="444"/>
      <c r="I410" s="444"/>
      <c r="J410" s="444"/>
      <c r="K410" s="444"/>
      <c r="L410" s="444"/>
      <c r="M410" s="444"/>
      <c r="N410" s="444"/>
      <c r="O410" s="452"/>
      <c r="P410" s="454"/>
      <c r="Q410" s="454"/>
      <c r="R410" s="456"/>
      <c r="S410" s="459"/>
      <c r="T410" s="460"/>
      <c r="U410" s="461"/>
      <c r="V410" s="461"/>
      <c r="W410" s="461"/>
      <c r="X410" s="462"/>
      <c r="Y410" s="463"/>
      <c r="Z410" s="461"/>
    </row>
    <row r="411" ht="15.75" customHeight="1">
      <c r="A411" s="444"/>
      <c r="B411" s="444"/>
      <c r="C411" s="446"/>
      <c r="D411" s="446"/>
      <c r="E411" s="446"/>
      <c r="F411" s="444"/>
      <c r="G411" s="444"/>
      <c r="H411" s="444"/>
      <c r="I411" s="444"/>
      <c r="J411" s="444"/>
      <c r="K411" s="444"/>
      <c r="L411" s="444"/>
      <c r="M411" s="444"/>
      <c r="N411" s="444"/>
      <c r="O411" s="452"/>
      <c r="P411" s="454"/>
      <c r="Q411" s="454"/>
      <c r="R411" s="456"/>
      <c r="S411" s="459"/>
      <c r="T411" s="460"/>
      <c r="U411" s="461"/>
      <c r="V411" s="461"/>
      <c r="W411" s="461"/>
      <c r="X411" s="462"/>
      <c r="Y411" s="463"/>
      <c r="Z411" s="461"/>
    </row>
    <row r="412" ht="15.75" customHeight="1">
      <c r="A412" s="444"/>
      <c r="B412" s="444"/>
      <c r="C412" s="446"/>
      <c r="D412" s="446"/>
      <c r="E412" s="446"/>
      <c r="F412" s="444"/>
      <c r="G412" s="444"/>
      <c r="H412" s="444"/>
      <c r="I412" s="444"/>
      <c r="J412" s="444"/>
      <c r="K412" s="444"/>
      <c r="L412" s="444"/>
      <c r="M412" s="444"/>
      <c r="N412" s="444"/>
      <c r="O412" s="452"/>
      <c r="P412" s="454"/>
      <c r="Q412" s="454"/>
      <c r="R412" s="456"/>
      <c r="S412" s="459"/>
      <c r="T412" s="460"/>
      <c r="U412" s="461"/>
      <c r="V412" s="461"/>
      <c r="W412" s="461"/>
      <c r="X412" s="462"/>
      <c r="Y412" s="463"/>
      <c r="Z412" s="461"/>
    </row>
    <row r="413" ht="15.75" customHeight="1">
      <c r="A413" s="444"/>
      <c r="B413" s="444"/>
      <c r="C413" s="446"/>
      <c r="D413" s="446"/>
      <c r="E413" s="446"/>
      <c r="F413" s="444"/>
      <c r="G413" s="444"/>
      <c r="H413" s="444"/>
      <c r="I413" s="444"/>
      <c r="J413" s="444"/>
      <c r="K413" s="444"/>
      <c r="L413" s="444"/>
      <c r="M413" s="444"/>
      <c r="N413" s="444"/>
      <c r="O413" s="452"/>
      <c r="P413" s="454"/>
      <c r="Q413" s="454"/>
      <c r="R413" s="456"/>
      <c r="S413" s="459"/>
      <c r="T413" s="460"/>
      <c r="U413" s="461"/>
      <c r="V413" s="461"/>
      <c r="W413" s="461"/>
      <c r="X413" s="462"/>
      <c r="Y413" s="463"/>
      <c r="Z413" s="461"/>
    </row>
    <row r="414" ht="15.75" customHeight="1">
      <c r="A414" s="444"/>
      <c r="B414" s="444"/>
      <c r="C414" s="446"/>
      <c r="D414" s="446"/>
      <c r="E414" s="446"/>
      <c r="F414" s="444"/>
      <c r="G414" s="444"/>
      <c r="H414" s="444"/>
      <c r="I414" s="444"/>
      <c r="J414" s="444"/>
      <c r="K414" s="444"/>
      <c r="L414" s="444"/>
      <c r="M414" s="444"/>
      <c r="N414" s="444"/>
      <c r="O414" s="452"/>
      <c r="P414" s="454"/>
      <c r="Q414" s="454"/>
      <c r="R414" s="456"/>
      <c r="S414" s="459"/>
      <c r="T414" s="460"/>
      <c r="U414" s="461"/>
      <c r="V414" s="461"/>
      <c r="W414" s="461"/>
      <c r="X414" s="462"/>
      <c r="Y414" s="463"/>
      <c r="Z414" s="461"/>
    </row>
    <row r="415" ht="15.75" customHeight="1">
      <c r="A415" s="444"/>
      <c r="B415" s="444"/>
      <c r="C415" s="446"/>
      <c r="D415" s="446"/>
      <c r="E415" s="446"/>
      <c r="F415" s="444"/>
      <c r="G415" s="444"/>
      <c r="H415" s="444"/>
      <c r="I415" s="444"/>
      <c r="J415" s="444"/>
      <c r="K415" s="444"/>
      <c r="L415" s="444"/>
      <c r="M415" s="444"/>
      <c r="N415" s="444"/>
      <c r="O415" s="452"/>
      <c r="P415" s="454"/>
      <c r="Q415" s="454"/>
      <c r="R415" s="456"/>
      <c r="S415" s="459"/>
      <c r="T415" s="460"/>
      <c r="U415" s="461"/>
      <c r="V415" s="461"/>
      <c r="W415" s="461"/>
      <c r="X415" s="462"/>
      <c r="Y415" s="463"/>
      <c r="Z415" s="461"/>
    </row>
    <row r="416" ht="15.75" customHeight="1">
      <c r="A416" s="444"/>
      <c r="B416" s="444"/>
      <c r="C416" s="446"/>
      <c r="D416" s="446"/>
      <c r="E416" s="446"/>
      <c r="F416" s="444"/>
      <c r="G416" s="444"/>
      <c r="H416" s="444"/>
      <c r="I416" s="444"/>
      <c r="J416" s="444"/>
      <c r="K416" s="444"/>
      <c r="L416" s="444"/>
      <c r="M416" s="444"/>
      <c r="N416" s="444"/>
      <c r="O416" s="452"/>
      <c r="P416" s="454"/>
      <c r="Q416" s="454"/>
      <c r="R416" s="456"/>
      <c r="S416" s="459"/>
      <c r="T416" s="460"/>
      <c r="U416" s="461"/>
      <c r="V416" s="461"/>
      <c r="W416" s="461"/>
      <c r="X416" s="462"/>
      <c r="Y416" s="463"/>
      <c r="Z416" s="461"/>
    </row>
    <row r="417" ht="15.75" customHeight="1">
      <c r="A417" s="444"/>
      <c r="B417" s="444"/>
      <c r="C417" s="446"/>
      <c r="D417" s="446"/>
      <c r="E417" s="446"/>
      <c r="F417" s="444"/>
      <c r="G417" s="444"/>
      <c r="H417" s="444"/>
      <c r="I417" s="444"/>
      <c r="J417" s="444"/>
      <c r="K417" s="444"/>
      <c r="L417" s="444"/>
      <c r="M417" s="444"/>
      <c r="N417" s="444"/>
      <c r="O417" s="452"/>
      <c r="P417" s="454"/>
      <c r="Q417" s="454"/>
      <c r="R417" s="456"/>
      <c r="S417" s="459"/>
      <c r="T417" s="460"/>
      <c r="U417" s="461"/>
      <c r="V417" s="461"/>
      <c r="W417" s="461"/>
      <c r="X417" s="462"/>
      <c r="Y417" s="463"/>
      <c r="Z417" s="461"/>
    </row>
    <row r="418" ht="15.75" customHeight="1">
      <c r="A418" s="444"/>
      <c r="B418" s="444"/>
      <c r="C418" s="446"/>
      <c r="D418" s="446"/>
      <c r="E418" s="446"/>
      <c r="F418" s="444"/>
      <c r="G418" s="444"/>
      <c r="H418" s="444"/>
      <c r="I418" s="444"/>
      <c r="J418" s="444"/>
      <c r="K418" s="444"/>
      <c r="L418" s="444"/>
      <c r="M418" s="444"/>
      <c r="N418" s="444"/>
      <c r="O418" s="452"/>
      <c r="P418" s="454"/>
      <c r="Q418" s="454"/>
      <c r="R418" s="456"/>
      <c r="S418" s="459"/>
      <c r="T418" s="460"/>
      <c r="U418" s="461"/>
      <c r="V418" s="461"/>
      <c r="W418" s="461"/>
      <c r="X418" s="462"/>
      <c r="Y418" s="463"/>
      <c r="Z418" s="461"/>
    </row>
    <row r="419" ht="15.75" customHeight="1">
      <c r="A419" s="444"/>
      <c r="B419" s="444"/>
      <c r="C419" s="446"/>
      <c r="D419" s="446"/>
      <c r="E419" s="446"/>
      <c r="F419" s="444"/>
      <c r="G419" s="444"/>
      <c r="H419" s="444"/>
      <c r="I419" s="444"/>
      <c r="J419" s="444"/>
      <c r="K419" s="444"/>
      <c r="L419" s="444"/>
      <c r="M419" s="444"/>
      <c r="N419" s="444"/>
      <c r="O419" s="452"/>
      <c r="P419" s="454"/>
      <c r="Q419" s="454"/>
      <c r="R419" s="456"/>
      <c r="S419" s="459"/>
      <c r="T419" s="460"/>
      <c r="U419" s="461"/>
      <c r="V419" s="461"/>
      <c r="W419" s="461"/>
      <c r="X419" s="462"/>
      <c r="Y419" s="463"/>
      <c r="Z419" s="461"/>
    </row>
    <row r="420" ht="15.75" customHeight="1">
      <c r="A420" s="444"/>
      <c r="B420" s="444"/>
      <c r="C420" s="446"/>
      <c r="D420" s="446"/>
      <c r="E420" s="446"/>
      <c r="F420" s="444"/>
      <c r="G420" s="444"/>
      <c r="H420" s="444"/>
      <c r="I420" s="444"/>
      <c r="J420" s="444"/>
      <c r="K420" s="444"/>
      <c r="L420" s="444"/>
      <c r="M420" s="444"/>
      <c r="N420" s="444"/>
      <c r="O420" s="452"/>
      <c r="P420" s="454"/>
      <c r="Q420" s="454"/>
      <c r="R420" s="456"/>
      <c r="S420" s="459"/>
      <c r="T420" s="460"/>
      <c r="U420" s="461"/>
      <c r="V420" s="461"/>
      <c r="W420" s="461"/>
      <c r="X420" s="462"/>
      <c r="Y420" s="463"/>
      <c r="Z420" s="461"/>
    </row>
    <row r="421" ht="15.75" customHeight="1">
      <c r="A421" s="444"/>
      <c r="B421" s="444"/>
      <c r="C421" s="446"/>
      <c r="D421" s="446"/>
      <c r="E421" s="446"/>
      <c r="F421" s="444"/>
      <c r="G421" s="444"/>
      <c r="H421" s="444"/>
      <c r="I421" s="444"/>
      <c r="J421" s="444"/>
      <c r="K421" s="444"/>
      <c r="L421" s="444"/>
      <c r="M421" s="444"/>
      <c r="N421" s="444"/>
      <c r="O421" s="452"/>
      <c r="P421" s="454"/>
      <c r="Q421" s="454"/>
      <c r="R421" s="456"/>
      <c r="S421" s="459"/>
      <c r="T421" s="460"/>
      <c r="U421" s="461"/>
      <c r="V421" s="461"/>
      <c r="W421" s="461"/>
      <c r="X421" s="462"/>
      <c r="Y421" s="463"/>
      <c r="Z421" s="461"/>
    </row>
    <row r="422" ht="15.75" customHeight="1">
      <c r="A422" s="444"/>
      <c r="B422" s="444"/>
      <c r="C422" s="446"/>
      <c r="D422" s="446"/>
      <c r="E422" s="446"/>
      <c r="F422" s="444"/>
      <c r="G422" s="444"/>
      <c r="H422" s="444"/>
      <c r="I422" s="444"/>
      <c r="J422" s="444"/>
      <c r="K422" s="444"/>
      <c r="L422" s="444"/>
      <c r="M422" s="444"/>
      <c r="N422" s="444"/>
      <c r="O422" s="452"/>
      <c r="P422" s="454"/>
      <c r="Q422" s="454"/>
      <c r="R422" s="456"/>
      <c r="S422" s="459"/>
      <c r="T422" s="460"/>
      <c r="U422" s="461"/>
      <c r="V422" s="461"/>
      <c r="W422" s="461"/>
      <c r="X422" s="462"/>
      <c r="Y422" s="463"/>
      <c r="Z422" s="461"/>
    </row>
    <row r="423" ht="15.75" customHeight="1">
      <c r="A423" s="444"/>
      <c r="B423" s="444"/>
      <c r="C423" s="446"/>
      <c r="D423" s="446"/>
      <c r="E423" s="446"/>
      <c r="F423" s="444"/>
      <c r="G423" s="444"/>
      <c r="H423" s="444"/>
      <c r="I423" s="444"/>
      <c r="J423" s="444"/>
      <c r="K423" s="444"/>
      <c r="L423" s="444"/>
      <c r="M423" s="444"/>
      <c r="N423" s="444"/>
      <c r="O423" s="452"/>
      <c r="P423" s="454"/>
      <c r="Q423" s="454"/>
      <c r="R423" s="456"/>
      <c r="S423" s="459"/>
      <c r="T423" s="460"/>
      <c r="U423" s="461"/>
      <c r="V423" s="461"/>
      <c r="W423" s="461"/>
      <c r="X423" s="462"/>
      <c r="Y423" s="463"/>
      <c r="Z423" s="461"/>
    </row>
    <row r="424" ht="15.75" customHeight="1">
      <c r="A424" s="444"/>
      <c r="B424" s="444"/>
      <c r="C424" s="446"/>
      <c r="D424" s="446"/>
      <c r="E424" s="446"/>
      <c r="F424" s="444"/>
      <c r="G424" s="444"/>
      <c r="H424" s="444"/>
      <c r="I424" s="444"/>
      <c r="J424" s="444"/>
      <c r="K424" s="444"/>
      <c r="L424" s="444"/>
      <c r="M424" s="444"/>
      <c r="N424" s="444"/>
      <c r="O424" s="452"/>
      <c r="P424" s="454"/>
      <c r="Q424" s="454"/>
      <c r="R424" s="456"/>
      <c r="S424" s="459"/>
      <c r="T424" s="460"/>
      <c r="U424" s="461"/>
      <c r="V424" s="461"/>
      <c r="W424" s="461"/>
      <c r="X424" s="462"/>
      <c r="Y424" s="463"/>
      <c r="Z424" s="461"/>
    </row>
    <row r="425" ht="15.75" customHeight="1">
      <c r="A425" s="444"/>
      <c r="B425" s="444"/>
      <c r="C425" s="446"/>
      <c r="D425" s="446"/>
      <c r="E425" s="446"/>
      <c r="F425" s="444"/>
      <c r="G425" s="444"/>
      <c r="H425" s="444"/>
      <c r="I425" s="444"/>
      <c r="J425" s="444"/>
      <c r="K425" s="444"/>
      <c r="L425" s="444"/>
      <c r="M425" s="444"/>
      <c r="N425" s="444"/>
      <c r="O425" s="452"/>
      <c r="P425" s="454"/>
      <c r="Q425" s="454"/>
      <c r="R425" s="456"/>
      <c r="S425" s="459"/>
      <c r="T425" s="460"/>
      <c r="U425" s="461"/>
      <c r="V425" s="461"/>
      <c r="W425" s="461"/>
      <c r="X425" s="462"/>
      <c r="Y425" s="463"/>
      <c r="Z425" s="461"/>
    </row>
    <row r="426" ht="15.75" customHeight="1">
      <c r="A426" s="444"/>
      <c r="B426" s="444"/>
      <c r="C426" s="446"/>
      <c r="D426" s="446"/>
      <c r="E426" s="446"/>
      <c r="F426" s="444"/>
      <c r="G426" s="444"/>
      <c r="H426" s="444"/>
      <c r="I426" s="444"/>
      <c r="J426" s="444"/>
      <c r="K426" s="444"/>
      <c r="L426" s="444"/>
      <c r="M426" s="444"/>
      <c r="N426" s="444"/>
      <c r="O426" s="452"/>
      <c r="P426" s="454"/>
      <c r="Q426" s="454"/>
      <c r="R426" s="456"/>
      <c r="S426" s="459"/>
      <c r="T426" s="460"/>
      <c r="U426" s="461"/>
      <c r="V426" s="461"/>
      <c r="W426" s="461"/>
      <c r="X426" s="462"/>
      <c r="Y426" s="463"/>
      <c r="Z426" s="461"/>
    </row>
    <row r="427" ht="15.75" customHeight="1">
      <c r="A427" s="444"/>
      <c r="B427" s="444"/>
      <c r="C427" s="446"/>
      <c r="D427" s="446"/>
      <c r="E427" s="446"/>
      <c r="F427" s="444"/>
      <c r="G427" s="444"/>
      <c r="H427" s="444"/>
      <c r="I427" s="444"/>
      <c r="J427" s="444"/>
      <c r="K427" s="444"/>
      <c r="L427" s="444"/>
      <c r="M427" s="444"/>
      <c r="N427" s="444"/>
      <c r="O427" s="452"/>
      <c r="P427" s="454"/>
      <c r="Q427" s="454"/>
      <c r="R427" s="456"/>
      <c r="S427" s="459"/>
      <c r="T427" s="460"/>
      <c r="U427" s="461"/>
      <c r="V427" s="461"/>
      <c r="W427" s="461"/>
      <c r="X427" s="462"/>
      <c r="Y427" s="463"/>
      <c r="Z427" s="461"/>
    </row>
    <row r="428" ht="15.75" customHeight="1">
      <c r="A428" s="444"/>
      <c r="B428" s="444"/>
      <c r="C428" s="446"/>
      <c r="D428" s="446"/>
      <c r="E428" s="446"/>
      <c r="F428" s="444"/>
      <c r="G428" s="444"/>
      <c r="H428" s="444"/>
      <c r="I428" s="444"/>
      <c r="J428" s="444"/>
      <c r="K428" s="444"/>
      <c r="L428" s="444"/>
      <c r="M428" s="444"/>
      <c r="N428" s="444"/>
      <c r="O428" s="452"/>
      <c r="P428" s="454"/>
      <c r="Q428" s="454"/>
      <c r="R428" s="456"/>
      <c r="S428" s="459"/>
      <c r="T428" s="460"/>
      <c r="U428" s="461"/>
      <c r="V428" s="461"/>
      <c r="W428" s="461"/>
      <c r="X428" s="462"/>
      <c r="Y428" s="463"/>
      <c r="Z428" s="461"/>
    </row>
    <row r="429" ht="15.75" customHeight="1">
      <c r="A429" s="444"/>
      <c r="B429" s="444"/>
      <c r="C429" s="446"/>
      <c r="D429" s="446"/>
      <c r="E429" s="446"/>
      <c r="F429" s="444"/>
      <c r="G429" s="444"/>
      <c r="H429" s="444"/>
      <c r="I429" s="444"/>
      <c r="J429" s="444"/>
      <c r="K429" s="444"/>
      <c r="L429" s="444"/>
      <c r="M429" s="444"/>
      <c r="N429" s="444"/>
      <c r="O429" s="452"/>
      <c r="P429" s="454"/>
      <c r="Q429" s="454"/>
      <c r="R429" s="456"/>
      <c r="S429" s="459"/>
      <c r="T429" s="460"/>
      <c r="U429" s="461"/>
      <c r="V429" s="461"/>
      <c r="W429" s="461"/>
      <c r="X429" s="462"/>
      <c r="Y429" s="463"/>
      <c r="Z429" s="461"/>
    </row>
    <row r="430" ht="15.75" customHeight="1">
      <c r="A430" s="444"/>
      <c r="B430" s="444"/>
      <c r="C430" s="446"/>
      <c r="D430" s="446"/>
      <c r="E430" s="446"/>
      <c r="F430" s="444"/>
      <c r="G430" s="444"/>
      <c r="H430" s="444"/>
      <c r="I430" s="444"/>
      <c r="J430" s="444"/>
      <c r="K430" s="444"/>
      <c r="L430" s="444"/>
      <c r="M430" s="444"/>
      <c r="N430" s="444"/>
      <c r="O430" s="452"/>
      <c r="P430" s="454"/>
      <c r="Q430" s="454"/>
      <c r="R430" s="456"/>
      <c r="S430" s="459"/>
      <c r="T430" s="460"/>
      <c r="U430" s="461"/>
      <c r="V430" s="461"/>
      <c r="W430" s="461"/>
      <c r="X430" s="462"/>
      <c r="Y430" s="463"/>
      <c r="Z430" s="461"/>
    </row>
    <row r="431" ht="15.75" customHeight="1">
      <c r="A431" s="444"/>
      <c r="B431" s="444"/>
      <c r="C431" s="446"/>
      <c r="D431" s="446"/>
      <c r="E431" s="446"/>
      <c r="F431" s="444"/>
      <c r="G431" s="444"/>
      <c r="H431" s="444"/>
      <c r="I431" s="444"/>
      <c r="J431" s="444"/>
      <c r="K431" s="444"/>
      <c r="L431" s="444"/>
      <c r="M431" s="444"/>
      <c r="N431" s="444"/>
      <c r="O431" s="452"/>
      <c r="P431" s="454"/>
      <c r="Q431" s="454"/>
      <c r="R431" s="456"/>
      <c r="S431" s="459"/>
      <c r="T431" s="460"/>
      <c r="U431" s="461"/>
      <c r="V431" s="461"/>
      <c r="W431" s="461"/>
      <c r="X431" s="462"/>
      <c r="Y431" s="463"/>
      <c r="Z431" s="461"/>
    </row>
    <row r="432" ht="15.75" customHeight="1">
      <c r="A432" s="444"/>
      <c r="B432" s="444"/>
      <c r="C432" s="446"/>
      <c r="D432" s="446"/>
      <c r="E432" s="446"/>
      <c r="F432" s="444"/>
      <c r="G432" s="444"/>
      <c r="H432" s="444"/>
      <c r="I432" s="444"/>
      <c r="J432" s="444"/>
      <c r="K432" s="444"/>
      <c r="L432" s="444"/>
      <c r="M432" s="444"/>
      <c r="N432" s="444"/>
      <c r="O432" s="452"/>
      <c r="P432" s="454"/>
      <c r="Q432" s="454"/>
      <c r="R432" s="456"/>
      <c r="S432" s="459"/>
      <c r="T432" s="460"/>
      <c r="U432" s="461"/>
      <c r="V432" s="461"/>
      <c r="W432" s="461"/>
      <c r="X432" s="462"/>
      <c r="Y432" s="463"/>
      <c r="Z432" s="461"/>
    </row>
    <row r="433" ht="15.75" customHeight="1">
      <c r="A433" s="444"/>
      <c r="B433" s="444"/>
      <c r="C433" s="446"/>
      <c r="D433" s="446"/>
      <c r="E433" s="446"/>
      <c r="F433" s="444"/>
      <c r="G433" s="444"/>
      <c r="H433" s="444"/>
      <c r="I433" s="444"/>
      <c r="J433" s="444"/>
      <c r="K433" s="444"/>
      <c r="L433" s="444"/>
      <c r="M433" s="444"/>
      <c r="N433" s="444"/>
      <c r="O433" s="452"/>
      <c r="P433" s="454"/>
      <c r="Q433" s="454"/>
      <c r="R433" s="456"/>
      <c r="S433" s="459"/>
      <c r="T433" s="460"/>
      <c r="U433" s="461"/>
      <c r="V433" s="461"/>
      <c r="W433" s="461"/>
      <c r="X433" s="462"/>
      <c r="Y433" s="463"/>
      <c r="Z433" s="461"/>
    </row>
    <row r="434" ht="15.75" customHeight="1">
      <c r="A434" s="444"/>
      <c r="B434" s="444"/>
      <c r="C434" s="446"/>
      <c r="D434" s="446"/>
      <c r="E434" s="446"/>
      <c r="F434" s="444"/>
      <c r="G434" s="444"/>
      <c r="H434" s="444"/>
      <c r="I434" s="444"/>
      <c r="J434" s="444"/>
      <c r="K434" s="444"/>
      <c r="L434" s="444"/>
      <c r="M434" s="444"/>
      <c r="N434" s="444"/>
      <c r="O434" s="452"/>
      <c r="P434" s="454"/>
      <c r="Q434" s="454"/>
      <c r="R434" s="456"/>
      <c r="S434" s="459"/>
      <c r="T434" s="460"/>
      <c r="U434" s="461"/>
      <c r="V434" s="461"/>
      <c r="W434" s="461"/>
      <c r="X434" s="462"/>
      <c r="Y434" s="463"/>
      <c r="Z434" s="461"/>
    </row>
    <row r="435" ht="15.75" customHeight="1">
      <c r="A435" s="444"/>
      <c r="B435" s="444"/>
      <c r="C435" s="446"/>
      <c r="D435" s="446"/>
      <c r="E435" s="446"/>
      <c r="F435" s="444"/>
      <c r="G435" s="444"/>
      <c r="H435" s="444"/>
      <c r="I435" s="444"/>
      <c r="J435" s="444"/>
      <c r="K435" s="444"/>
      <c r="L435" s="444"/>
      <c r="M435" s="444"/>
      <c r="N435" s="444"/>
      <c r="O435" s="452"/>
      <c r="P435" s="454"/>
      <c r="Q435" s="454"/>
      <c r="R435" s="456"/>
      <c r="S435" s="459"/>
      <c r="T435" s="460"/>
      <c r="U435" s="461"/>
      <c r="V435" s="461"/>
      <c r="W435" s="461"/>
      <c r="X435" s="462"/>
      <c r="Y435" s="463"/>
      <c r="Z435" s="461"/>
    </row>
    <row r="436" ht="15.75" customHeight="1">
      <c r="A436" s="444"/>
      <c r="B436" s="444"/>
      <c r="C436" s="446"/>
      <c r="D436" s="446"/>
      <c r="E436" s="446"/>
      <c r="F436" s="444"/>
      <c r="G436" s="444"/>
      <c r="H436" s="444"/>
      <c r="I436" s="444"/>
      <c r="J436" s="444"/>
      <c r="K436" s="444"/>
      <c r="L436" s="444"/>
      <c r="M436" s="444"/>
      <c r="N436" s="444"/>
      <c r="O436" s="452"/>
      <c r="P436" s="454"/>
      <c r="Q436" s="454"/>
      <c r="R436" s="456"/>
      <c r="S436" s="459"/>
      <c r="T436" s="460"/>
      <c r="U436" s="461"/>
      <c r="V436" s="461"/>
      <c r="W436" s="461"/>
      <c r="X436" s="462"/>
      <c r="Y436" s="463"/>
      <c r="Z436" s="461"/>
    </row>
    <row r="437" ht="15.75" customHeight="1">
      <c r="A437" s="444"/>
      <c r="B437" s="444"/>
      <c r="C437" s="446"/>
      <c r="D437" s="446"/>
      <c r="E437" s="446"/>
      <c r="F437" s="444"/>
      <c r="G437" s="444"/>
      <c r="H437" s="444"/>
      <c r="I437" s="444"/>
      <c r="J437" s="444"/>
      <c r="K437" s="444"/>
      <c r="L437" s="444"/>
      <c r="M437" s="444"/>
      <c r="N437" s="444"/>
      <c r="O437" s="452"/>
      <c r="P437" s="454"/>
      <c r="Q437" s="454"/>
      <c r="R437" s="456"/>
      <c r="S437" s="459"/>
      <c r="T437" s="460"/>
      <c r="U437" s="461"/>
      <c r="V437" s="461"/>
      <c r="W437" s="461"/>
      <c r="X437" s="462"/>
      <c r="Y437" s="463"/>
      <c r="Z437" s="461"/>
    </row>
    <row r="438" ht="15.75" customHeight="1">
      <c r="A438" s="444"/>
      <c r="B438" s="444"/>
      <c r="C438" s="446"/>
      <c r="D438" s="446"/>
      <c r="E438" s="446"/>
      <c r="F438" s="444"/>
      <c r="G438" s="444"/>
      <c r="H438" s="444"/>
      <c r="I438" s="444"/>
      <c r="J438" s="444"/>
      <c r="K438" s="444"/>
      <c r="L438" s="444"/>
      <c r="M438" s="444"/>
      <c r="N438" s="444"/>
      <c r="O438" s="452"/>
      <c r="P438" s="454"/>
      <c r="Q438" s="454"/>
      <c r="R438" s="456"/>
      <c r="S438" s="459"/>
      <c r="T438" s="460"/>
      <c r="U438" s="461"/>
      <c r="V438" s="461"/>
      <c r="W438" s="461"/>
      <c r="X438" s="462"/>
      <c r="Y438" s="463"/>
      <c r="Z438" s="461"/>
    </row>
    <row r="439" ht="15.75" customHeight="1">
      <c r="A439" s="444"/>
      <c r="B439" s="444"/>
      <c r="C439" s="446"/>
      <c r="D439" s="446"/>
      <c r="E439" s="446"/>
      <c r="F439" s="444"/>
      <c r="G439" s="444"/>
      <c r="H439" s="444"/>
      <c r="I439" s="444"/>
      <c r="J439" s="444"/>
      <c r="K439" s="444"/>
      <c r="L439" s="444"/>
      <c r="M439" s="444"/>
      <c r="N439" s="444"/>
      <c r="O439" s="452"/>
      <c r="P439" s="454"/>
      <c r="Q439" s="454"/>
      <c r="R439" s="456"/>
      <c r="S439" s="459"/>
      <c r="T439" s="460"/>
      <c r="U439" s="461"/>
      <c r="V439" s="461"/>
      <c r="W439" s="461"/>
      <c r="X439" s="462"/>
      <c r="Y439" s="463"/>
      <c r="Z439" s="461"/>
    </row>
    <row r="440" ht="15.75" customHeight="1">
      <c r="A440" s="444"/>
      <c r="B440" s="444"/>
      <c r="C440" s="446"/>
      <c r="D440" s="446"/>
      <c r="E440" s="446"/>
      <c r="F440" s="444"/>
      <c r="G440" s="444"/>
      <c r="H440" s="444"/>
      <c r="I440" s="444"/>
      <c r="J440" s="444"/>
      <c r="K440" s="444"/>
      <c r="L440" s="444"/>
      <c r="M440" s="444"/>
      <c r="N440" s="444"/>
      <c r="O440" s="452"/>
      <c r="P440" s="454"/>
      <c r="Q440" s="454"/>
      <c r="R440" s="456"/>
      <c r="S440" s="459"/>
      <c r="T440" s="460"/>
      <c r="U440" s="461"/>
      <c r="V440" s="461"/>
      <c r="W440" s="461"/>
      <c r="X440" s="462"/>
      <c r="Y440" s="463"/>
      <c r="Z440" s="461"/>
    </row>
    <row r="441" ht="15.75" customHeight="1">
      <c r="A441" s="444"/>
      <c r="B441" s="444"/>
      <c r="C441" s="446"/>
      <c r="D441" s="446"/>
      <c r="E441" s="446"/>
      <c r="F441" s="444"/>
      <c r="G441" s="444"/>
      <c r="H441" s="444"/>
      <c r="I441" s="444"/>
      <c r="J441" s="444"/>
      <c r="K441" s="444"/>
      <c r="L441" s="444"/>
      <c r="M441" s="444"/>
      <c r="N441" s="444"/>
      <c r="O441" s="452"/>
      <c r="P441" s="454"/>
      <c r="Q441" s="454"/>
      <c r="R441" s="456"/>
      <c r="S441" s="459"/>
      <c r="T441" s="460"/>
      <c r="U441" s="461"/>
      <c r="V441" s="461"/>
      <c r="W441" s="461"/>
      <c r="X441" s="462"/>
      <c r="Y441" s="463"/>
      <c r="Z441" s="461"/>
    </row>
    <row r="442" ht="15.75" customHeight="1">
      <c r="A442" s="444"/>
      <c r="B442" s="444"/>
      <c r="C442" s="446"/>
      <c r="D442" s="446"/>
      <c r="E442" s="446"/>
      <c r="F442" s="444"/>
      <c r="G442" s="444"/>
      <c r="H442" s="444"/>
      <c r="I442" s="444"/>
      <c r="J442" s="444"/>
      <c r="K442" s="444"/>
      <c r="L442" s="444"/>
      <c r="M442" s="444"/>
      <c r="N442" s="444"/>
      <c r="O442" s="452"/>
      <c r="P442" s="454"/>
      <c r="Q442" s="454"/>
      <c r="R442" s="456"/>
      <c r="S442" s="459"/>
      <c r="T442" s="460"/>
      <c r="U442" s="461"/>
      <c r="V442" s="461"/>
      <c r="W442" s="461"/>
      <c r="X442" s="462"/>
      <c r="Y442" s="463"/>
      <c r="Z442" s="461"/>
    </row>
    <row r="443" ht="15.75" customHeight="1">
      <c r="A443" s="444"/>
      <c r="B443" s="444"/>
      <c r="C443" s="446"/>
      <c r="D443" s="446"/>
      <c r="E443" s="446"/>
      <c r="F443" s="444"/>
      <c r="G443" s="444"/>
      <c r="H443" s="444"/>
      <c r="I443" s="444"/>
      <c r="J443" s="444"/>
      <c r="K443" s="444"/>
      <c r="L443" s="444"/>
      <c r="M443" s="444"/>
      <c r="N443" s="444"/>
      <c r="O443" s="452"/>
      <c r="P443" s="454"/>
      <c r="Q443" s="454"/>
      <c r="R443" s="456"/>
      <c r="S443" s="459"/>
      <c r="T443" s="460"/>
      <c r="U443" s="461"/>
      <c r="V443" s="461"/>
      <c r="W443" s="461"/>
      <c r="X443" s="462"/>
      <c r="Y443" s="463"/>
      <c r="Z443" s="461"/>
    </row>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2:$Z$243">
    <sortState ref="A2:Z243">
      <sortCondition ref="T2:T243"/>
    </sortState>
  </autoFilter>
  <customSheetViews>
    <customSheetView guid="{D96257B2-66E3-4DBC-89C1-ADC724FA8878}" filter="1" showAutoFilter="1">
      <autoFilter ref="$A$1:$Z$243"/>
    </customSheetView>
    <customSheetView guid="{0C4A3783-009D-47C4-8E41-0D29D029C6C9}" filter="1" showAutoFilter="1">
      <autoFilter ref="$S$179:$T$181"/>
    </customSheetView>
  </customSheetViews>
  <dataValidations>
    <dataValidation type="list" allowBlank="1" showErrorMessage="1" sqref="K3:K243">
      <formula1>"2018,2019,2020,2021,2022,2023,2024,2025,2026,2027,2028"</formula1>
    </dataValidation>
    <dataValidation type="list" allowBlank="1" showErrorMessage="1" sqref="J3:J26 J119:J224">
      <formula1>"1,2,3,4,5,6,7,8,9,10,11,12"</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1.0" topLeftCell="A12" activePane="bottomLeft" state="frozen"/>
      <selection activeCell="B13" sqref="B13" pane="bottomLeft"/>
    </sheetView>
  </sheetViews>
  <sheetFormatPr customHeight="1" defaultColWidth="12.63" defaultRowHeight="15.75"/>
  <cols>
    <col customWidth="1" min="1" max="1" width="4.5"/>
    <col customWidth="1" min="2" max="2" width="7.75"/>
    <col customWidth="1" min="3" max="3" width="19.88"/>
    <col customWidth="1" min="4" max="4" width="29.88"/>
    <col customWidth="1" min="5" max="5" width="25.25"/>
    <col customWidth="1" min="6" max="6" width="8.5"/>
    <col customWidth="1" min="7" max="7" width="8.63"/>
    <col customWidth="1" min="8" max="8" width="9.5"/>
    <col customWidth="1" min="9" max="9" width="9.13"/>
    <col customWidth="1" min="10" max="10" width="8.38"/>
    <col customWidth="1" min="11" max="11" width="7.5"/>
    <col customWidth="1" min="12" max="13" width="10.63"/>
    <col customWidth="1" min="14" max="14" width="9.38"/>
    <col customWidth="1" min="15" max="15" width="9.13"/>
    <col customWidth="1" min="16" max="16" width="7.5"/>
    <col customWidth="1" min="17" max="18" width="10.5"/>
    <col customWidth="1" min="19" max="19" width="10.38"/>
    <col customWidth="1" min="20" max="20" width="26.13"/>
    <col customWidth="1" min="21" max="21" width="13.25"/>
    <col customWidth="1" min="22" max="22" width="15.25"/>
    <col customWidth="1" min="23" max="23" width="12.5"/>
    <col customWidth="1" min="24" max="24" width="9.88"/>
    <col customWidth="1" min="25" max="25" width="10.0"/>
    <col customWidth="1" min="26" max="26" width="9.5"/>
  </cols>
  <sheetData>
    <row r="1" ht="15.0" customHeight="1">
      <c r="A1" s="156"/>
      <c r="B1" s="157" t="s">
        <v>516</v>
      </c>
      <c r="C1" s="158"/>
      <c r="D1" s="158"/>
      <c r="E1" s="158"/>
      <c r="F1" s="158"/>
      <c r="G1" s="158"/>
      <c r="H1" s="159"/>
      <c r="I1" s="160"/>
      <c r="J1" s="156"/>
      <c r="K1" s="156"/>
      <c r="L1" s="156"/>
      <c r="M1" s="156"/>
      <c r="N1" s="156"/>
      <c r="O1" s="162"/>
      <c r="P1" s="163"/>
      <c r="Q1" s="163"/>
      <c r="R1" s="164" t="s">
        <v>519</v>
      </c>
      <c r="S1" s="158"/>
      <c r="T1" s="158"/>
      <c r="U1" s="158"/>
      <c r="V1" s="158"/>
      <c r="W1" s="158"/>
      <c r="X1" s="158"/>
      <c r="Y1" s="158"/>
      <c r="Z1" s="159"/>
    </row>
    <row r="2" ht="15.0" customHeight="1">
      <c r="A2" s="156"/>
      <c r="B2" s="165"/>
      <c r="H2" s="167"/>
      <c r="I2" s="160"/>
      <c r="J2" s="156"/>
      <c r="K2" s="156"/>
      <c r="L2" s="156"/>
      <c r="M2" s="156"/>
      <c r="N2" s="156"/>
      <c r="O2" s="162"/>
      <c r="P2" s="163"/>
      <c r="Q2" s="163"/>
      <c r="R2" s="165"/>
      <c r="Z2" s="167"/>
    </row>
    <row r="3" ht="15.0" customHeight="1">
      <c r="A3" s="156"/>
      <c r="B3" s="165"/>
      <c r="H3" s="167"/>
      <c r="I3" s="160"/>
      <c r="J3" s="156"/>
      <c r="K3" s="156"/>
      <c r="L3" s="156"/>
      <c r="M3" s="156"/>
      <c r="N3" s="156"/>
      <c r="O3" s="162"/>
      <c r="P3" s="163"/>
      <c r="Q3" s="163"/>
      <c r="R3" s="165"/>
      <c r="Z3" s="167"/>
    </row>
    <row r="4" ht="15.0" customHeight="1">
      <c r="A4" s="156"/>
      <c r="B4" s="165"/>
      <c r="H4" s="167"/>
      <c r="I4" s="160"/>
      <c r="J4" s="156"/>
      <c r="K4" s="156"/>
      <c r="L4" s="156"/>
      <c r="M4" s="170"/>
      <c r="N4" s="156"/>
      <c r="O4" s="162"/>
      <c r="P4" s="163"/>
      <c r="Q4" s="163"/>
      <c r="R4" s="165"/>
      <c r="Z4" s="167"/>
    </row>
    <row r="5" ht="15.0" customHeight="1">
      <c r="A5" s="156"/>
      <c r="B5" s="165"/>
      <c r="H5" s="167"/>
      <c r="I5" s="160"/>
      <c r="J5" s="156"/>
      <c r="K5" s="156"/>
      <c r="L5" s="156"/>
      <c r="M5" s="156"/>
      <c r="N5" s="156"/>
      <c r="O5" s="162"/>
      <c r="P5" s="163"/>
      <c r="Q5" s="163"/>
      <c r="R5" s="165"/>
      <c r="Z5" s="167"/>
    </row>
    <row r="6" ht="15.0" customHeight="1">
      <c r="A6" s="156"/>
      <c r="B6" s="165"/>
      <c r="H6" s="167"/>
      <c r="I6" s="160"/>
      <c r="J6" s="156"/>
      <c r="K6" s="156"/>
      <c r="L6" s="156"/>
      <c r="M6" s="156"/>
      <c r="N6" s="156"/>
      <c r="O6" s="162"/>
      <c r="P6" s="163"/>
      <c r="Q6" s="163"/>
      <c r="R6" s="173"/>
      <c r="S6" s="174"/>
      <c r="T6" s="174"/>
      <c r="U6" s="174"/>
      <c r="V6" s="174"/>
      <c r="W6" s="174"/>
      <c r="X6" s="174"/>
      <c r="Y6" s="174"/>
      <c r="Z6" s="175"/>
    </row>
    <row r="7" ht="15.0" customHeight="1">
      <c r="A7" s="156"/>
      <c r="B7" s="173"/>
      <c r="C7" s="174"/>
      <c r="D7" s="174"/>
      <c r="E7" s="174"/>
      <c r="F7" s="174"/>
      <c r="G7" s="174"/>
      <c r="H7" s="175"/>
      <c r="I7" s="160"/>
      <c r="J7" s="156"/>
      <c r="K7" s="156"/>
      <c r="L7" s="156"/>
      <c r="M7" s="156"/>
      <c r="N7" s="156"/>
      <c r="O7" s="162"/>
      <c r="P7" s="163"/>
      <c r="Q7" s="163"/>
      <c r="R7" s="176"/>
      <c r="S7" s="176"/>
      <c r="T7" s="177"/>
      <c r="U7" s="176"/>
      <c r="V7" s="176"/>
      <c r="W7" s="176"/>
      <c r="X7" s="176"/>
      <c r="Y7" s="176"/>
      <c r="Z7" s="178"/>
    </row>
    <row r="8" ht="15.0" customHeight="1">
      <c r="A8" s="156"/>
      <c r="B8" s="156"/>
      <c r="C8" s="179"/>
      <c r="D8" s="179"/>
      <c r="E8" s="179"/>
      <c r="F8" s="157" t="s">
        <v>532</v>
      </c>
      <c r="G8" s="158"/>
      <c r="H8" s="158"/>
      <c r="I8" s="158"/>
      <c r="J8" s="158"/>
      <c r="K8" s="158"/>
      <c r="L8" s="158"/>
      <c r="M8" s="158"/>
      <c r="N8" s="158"/>
      <c r="O8" s="158"/>
      <c r="P8" s="158"/>
      <c r="Q8" s="158"/>
      <c r="R8" s="158"/>
      <c r="S8" s="159"/>
      <c r="T8" s="179"/>
      <c r="U8" s="178"/>
      <c r="V8" s="178"/>
      <c r="W8" s="178"/>
      <c r="X8" s="180"/>
      <c r="Y8" s="181"/>
      <c r="Z8" s="178"/>
    </row>
    <row r="9" ht="1.5" customHeight="1">
      <c r="A9" s="156"/>
      <c r="B9" s="156"/>
      <c r="C9" s="179"/>
      <c r="D9" s="179"/>
      <c r="E9" s="179"/>
      <c r="F9" s="173"/>
      <c r="G9" s="174"/>
      <c r="H9" s="174"/>
      <c r="I9" s="174"/>
      <c r="J9" s="174"/>
      <c r="K9" s="174"/>
      <c r="L9" s="174"/>
      <c r="M9" s="174"/>
      <c r="N9" s="174"/>
      <c r="O9" s="174"/>
      <c r="P9" s="174"/>
      <c r="Q9" s="174"/>
      <c r="R9" s="174"/>
      <c r="S9" s="175"/>
      <c r="T9" s="179"/>
      <c r="U9" s="178"/>
      <c r="V9" s="178"/>
      <c r="W9" s="178"/>
      <c r="X9" s="180"/>
      <c r="Y9" s="181"/>
      <c r="Z9" s="178"/>
    </row>
    <row r="10" ht="15.0" customHeight="1">
      <c r="A10" s="183"/>
      <c r="B10" s="183"/>
      <c r="C10" s="184"/>
      <c r="D10" s="184"/>
      <c r="E10" s="184"/>
      <c r="F10" s="183"/>
      <c r="G10" s="183"/>
      <c r="H10" s="183"/>
      <c r="I10" s="185"/>
      <c r="J10" s="183"/>
      <c r="K10" s="183"/>
      <c r="L10" s="183"/>
      <c r="M10" s="183"/>
      <c r="N10" s="183"/>
      <c r="O10" s="186"/>
      <c r="P10" s="187"/>
      <c r="Q10" s="187"/>
      <c r="R10" s="188"/>
      <c r="S10" s="189"/>
      <c r="T10" s="184"/>
      <c r="U10" s="190"/>
      <c r="V10" s="190"/>
      <c r="W10" s="190"/>
      <c r="X10" s="191"/>
      <c r="Y10" s="192"/>
      <c r="Z10" s="193"/>
    </row>
    <row r="11" ht="57.0" customHeight="1">
      <c r="A11" s="194" t="s">
        <v>448</v>
      </c>
      <c r="B11" s="194" t="s">
        <v>449</v>
      </c>
      <c r="C11" s="194" t="s">
        <v>450</v>
      </c>
      <c r="D11" s="195" t="s">
        <v>452</v>
      </c>
      <c r="E11" s="195" t="s">
        <v>487</v>
      </c>
      <c r="F11" s="195" t="s">
        <v>488</v>
      </c>
      <c r="G11" s="195" t="s">
        <v>489</v>
      </c>
      <c r="H11" s="195" t="s">
        <v>490</v>
      </c>
      <c r="I11" s="197" t="s">
        <v>491</v>
      </c>
      <c r="J11" s="194" t="s">
        <v>492</v>
      </c>
      <c r="K11" s="194" t="s">
        <v>493</v>
      </c>
      <c r="L11" s="195" t="s">
        <v>494</v>
      </c>
      <c r="M11" s="195" t="s">
        <v>495</v>
      </c>
      <c r="N11" s="194" t="s">
        <v>496</v>
      </c>
      <c r="O11" s="198" t="s">
        <v>542</v>
      </c>
      <c r="P11" s="199" t="s">
        <v>498</v>
      </c>
      <c r="Q11" s="200" t="s">
        <v>453</v>
      </c>
      <c r="R11" s="201" t="s">
        <v>499</v>
      </c>
      <c r="S11" s="202" t="s">
        <v>500</v>
      </c>
      <c r="T11" s="203" t="s">
        <v>501</v>
      </c>
      <c r="U11" s="199" t="s">
        <v>502</v>
      </c>
      <c r="V11" s="204" t="s">
        <v>503</v>
      </c>
      <c r="W11" s="204" t="s">
        <v>504</v>
      </c>
      <c r="X11" s="205" t="s">
        <v>505</v>
      </c>
      <c r="Y11" s="194" t="s">
        <v>506</v>
      </c>
      <c r="Z11" s="206" t="s">
        <v>507</v>
      </c>
    </row>
    <row r="12" hidden="1">
      <c r="A12" s="208">
        <v>1.0</v>
      </c>
      <c r="B12" s="209" t="s">
        <v>548</v>
      </c>
      <c r="C12" s="210" t="s">
        <v>549</v>
      </c>
      <c r="D12" s="211" t="s">
        <v>550</v>
      </c>
      <c r="E12" s="211" t="s">
        <v>552</v>
      </c>
      <c r="F12" s="212" t="s">
        <v>546</v>
      </c>
      <c r="G12" s="212" t="s">
        <v>555</v>
      </c>
      <c r="H12" s="212" t="s">
        <v>556</v>
      </c>
      <c r="I12" s="213" t="s">
        <v>515</v>
      </c>
      <c r="J12" s="209">
        <v>2.0</v>
      </c>
      <c r="K12" s="209">
        <v>2024.0</v>
      </c>
      <c r="L12" s="214">
        <v>45323.0</v>
      </c>
      <c r="M12" s="214">
        <v>45351.0</v>
      </c>
      <c r="N12" s="209">
        <v>16.0</v>
      </c>
      <c r="O12" s="212">
        <f t="shared" ref="O12:O26" si="1">N12/16</f>
        <v>1</v>
      </c>
      <c r="P12" s="215">
        <f t="shared" ref="P12:P117" si="2">ROUND(IF(S12="ODC",1*O12,I12*O12),3)</f>
        <v>1</v>
      </c>
      <c r="Q12" s="215">
        <v>0.8125</v>
      </c>
      <c r="R12" s="216"/>
      <c r="S12" s="217" t="s">
        <v>517</v>
      </c>
      <c r="T12" s="218" t="s">
        <v>560</v>
      </c>
      <c r="U12" s="219">
        <f t="shared" ref="U12:U202" si="3">IF(AND(Q12&gt;=1,S12="ODC"),P12,Q12)</f>
        <v>0.8125</v>
      </c>
      <c r="V12" s="219">
        <f t="shared" ref="V12:V202" si="4">ROUND(SUMIF($B:$B,B12,P:P),3)</f>
        <v>1</v>
      </c>
      <c r="W12" s="219">
        <f t="shared" ref="W12:W202" si="5">ROUND(SUMIF($B:$B,B12,U:U),3)</f>
        <v>0.813</v>
      </c>
      <c r="X12" s="219">
        <f t="shared" ref="X12:X202" si="6">ROUND(W12/V12,2)</f>
        <v>0.81</v>
      </c>
      <c r="Y12" s="220"/>
      <c r="Z12" s="221">
        <f t="shared" ref="Z12:Z136" si="7">COUNTIF($B:$B,B12)</f>
        <v>1</v>
      </c>
    </row>
    <row r="13" hidden="1">
      <c r="A13" s="222">
        <f>A12+1</f>
        <v>2</v>
      </c>
      <c r="B13" s="223">
        <v>438179.0</v>
      </c>
      <c r="C13" s="224" t="s">
        <v>571</v>
      </c>
      <c r="D13" s="225" t="s">
        <v>572</v>
      </c>
      <c r="E13" s="225" t="s">
        <v>552</v>
      </c>
      <c r="F13" s="226" t="s">
        <v>546</v>
      </c>
      <c r="G13" s="226" t="s">
        <v>573</v>
      </c>
      <c r="H13" s="226" t="s">
        <v>556</v>
      </c>
      <c r="I13" s="213" t="s">
        <v>515</v>
      </c>
      <c r="J13" s="209">
        <v>2.0</v>
      </c>
      <c r="K13" s="209">
        <v>2024.0</v>
      </c>
      <c r="L13" s="214">
        <v>45323.0</v>
      </c>
      <c r="M13" s="214">
        <v>45351.0</v>
      </c>
      <c r="N13" s="209">
        <v>16.0</v>
      </c>
      <c r="O13" s="212">
        <f t="shared" si="1"/>
        <v>1</v>
      </c>
      <c r="P13" s="227">
        <f t="shared" si="2"/>
        <v>1</v>
      </c>
      <c r="Q13" s="227">
        <v>0.9375</v>
      </c>
      <c r="R13" s="228"/>
      <c r="S13" s="229" t="s">
        <v>517</v>
      </c>
      <c r="T13" s="230" t="s">
        <v>560</v>
      </c>
      <c r="U13" s="231">
        <f t="shared" si="3"/>
        <v>0.9375</v>
      </c>
      <c r="V13" s="231">
        <f t="shared" si="4"/>
        <v>1</v>
      </c>
      <c r="W13" s="231">
        <f t="shared" si="5"/>
        <v>0.938</v>
      </c>
      <c r="X13" s="231">
        <f t="shared" si="6"/>
        <v>0.94</v>
      </c>
      <c r="Y13" s="232"/>
      <c r="Z13" s="233">
        <f t="shared" si="7"/>
        <v>1</v>
      </c>
    </row>
    <row r="14" hidden="1">
      <c r="A14" s="208">
        <v>3.0</v>
      </c>
      <c r="B14" s="223" t="s">
        <v>577</v>
      </c>
      <c r="C14" s="224" t="s">
        <v>578</v>
      </c>
      <c r="D14" s="225" t="s">
        <v>579</v>
      </c>
      <c r="E14" s="225" t="s">
        <v>552</v>
      </c>
      <c r="F14" s="226" t="s">
        <v>512</v>
      </c>
      <c r="G14" s="226" t="s">
        <v>555</v>
      </c>
      <c r="H14" s="226" t="s">
        <v>580</v>
      </c>
      <c r="I14" s="213" t="s">
        <v>515</v>
      </c>
      <c r="J14" s="209">
        <v>2.0</v>
      </c>
      <c r="K14" s="209">
        <v>2024.0</v>
      </c>
      <c r="L14" s="214">
        <v>45323.0</v>
      </c>
      <c r="M14" s="214">
        <v>45351.0</v>
      </c>
      <c r="N14" s="209">
        <v>16.0</v>
      </c>
      <c r="O14" s="212">
        <f t="shared" si="1"/>
        <v>1</v>
      </c>
      <c r="P14" s="227">
        <f t="shared" si="2"/>
        <v>1</v>
      </c>
      <c r="Q14" s="227">
        <v>1.0</v>
      </c>
      <c r="R14" s="228"/>
      <c r="S14" s="229" t="s">
        <v>517</v>
      </c>
      <c r="T14" s="230" t="s">
        <v>560</v>
      </c>
      <c r="U14" s="231">
        <f t="shared" si="3"/>
        <v>1</v>
      </c>
      <c r="V14" s="231">
        <f t="shared" si="4"/>
        <v>1</v>
      </c>
      <c r="W14" s="231">
        <f t="shared" si="5"/>
        <v>1</v>
      </c>
      <c r="X14" s="231">
        <f t="shared" si="6"/>
        <v>1</v>
      </c>
      <c r="Y14" s="232"/>
      <c r="Z14" s="233">
        <f t="shared" si="7"/>
        <v>1</v>
      </c>
    </row>
    <row r="15" hidden="1">
      <c r="A15" s="222">
        <v>4.0</v>
      </c>
      <c r="B15" s="223" t="s">
        <v>584</v>
      </c>
      <c r="C15" s="224" t="s">
        <v>585</v>
      </c>
      <c r="D15" s="225" t="s">
        <v>586</v>
      </c>
      <c r="E15" s="225" t="s">
        <v>552</v>
      </c>
      <c r="F15" s="226" t="s">
        <v>512</v>
      </c>
      <c r="G15" s="226" t="s">
        <v>530</v>
      </c>
      <c r="H15" s="226" t="s">
        <v>531</v>
      </c>
      <c r="I15" s="213" t="s">
        <v>515</v>
      </c>
      <c r="J15" s="209">
        <v>2.0</v>
      </c>
      <c r="K15" s="209">
        <v>2024.0</v>
      </c>
      <c r="L15" s="214">
        <v>45323.0</v>
      </c>
      <c r="M15" s="214">
        <v>45351.0</v>
      </c>
      <c r="N15" s="209">
        <v>16.0</v>
      </c>
      <c r="O15" s="212">
        <f t="shared" si="1"/>
        <v>1</v>
      </c>
      <c r="P15" s="227">
        <f t="shared" si="2"/>
        <v>1</v>
      </c>
      <c r="Q15" s="227">
        <v>0.96875</v>
      </c>
      <c r="R15" s="228"/>
      <c r="S15" s="229" t="s">
        <v>517</v>
      </c>
      <c r="T15" s="230" t="s">
        <v>560</v>
      </c>
      <c r="U15" s="231">
        <f t="shared" si="3"/>
        <v>0.96875</v>
      </c>
      <c r="V15" s="231">
        <f t="shared" si="4"/>
        <v>1</v>
      </c>
      <c r="W15" s="231">
        <f t="shared" si="5"/>
        <v>0.969</v>
      </c>
      <c r="X15" s="231">
        <f t="shared" si="6"/>
        <v>0.97</v>
      </c>
      <c r="Y15" s="232"/>
      <c r="Z15" s="233">
        <f t="shared" si="7"/>
        <v>1</v>
      </c>
    </row>
    <row r="16" hidden="1">
      <c r="A16" s="208">
        <v>5.0</v>
      </c>
      <c r="B16" s="223" t="s">
        <v>590</v>
      </c>
      <c r="C16" s="224" t="s">
        <v>591</v>
      </c>
      <c r="D16" s="225" t="s">
        <v>592</v>
      </c>
      <c r="E16" s="225" t="s">
        <v>552</v>
      </c>
      <c r="F16" s="226" t="s">
        <v>512</v>
      </c>
      <c r="G16" s="226" t="s">
        <v>555</v>
      </c>
      <c r="H16" s="226" t="s">
        <v>580</v>
      </c>
      <c r="I16" s="213" t="s">
        <v>515</v>
      </c>
      <c r="J16" s="209">
        <v>2.0</v>
      </c>
      <c r="K16" s="209">
        <v>2024.0</v>
      </c>
      <c r="L16" s="214">
        <v>45323.0</v>
      </c>
      <c r="M16" s="214">
        <v>45351.0</v>
      </c>
      <c r="N16" s="209">
        <v>16.0</v>
      </c>
      <c r="O16" s="212">
        <f t="shared" si="1"/>
        <v>1</v>
      </c>
      <c r="P16" s="227">
        <f t="shared" si="2"/>
        <v>1</v>
      </c>
      <c r="Q16" s="227">
        <v>0.90625</v>
      </c>
      <c r="R16" s="228"/>
      <c r="S16" s="229" t="s">
        <v>517</v>
      </c>
      <c r="T16" s="230" t="s">
        <v>560</v>
      </c>
      <c r="U16" s="231">
        <f t="shared" si="3"/>
        <v>0.90625</v>
      </c>
      <c r="V16" s="231">
        <f t="shared" si="4"/>
        <v>1</v>
      </c>
      <c r="W16" s="231">
        <f t="shared" si="5"/>
        <v>0.906</v>
      </c>
      <c r="X16" s="231">
        <f t="shared" si="6"/>
        <v>0.91</v>
      </c>
      <c r="Y16" s="232"/>
      <c r="Z16" s="233">
        <f t="shared" si="7"/>
        <v>1</v>
      </c>
    </row>
    <row r="17" hidden="1">
      <c r="A17" s="222">
        <v>6.0</v>
      </c>
      <c r="B17" s="223" t="s">
        <v>597</v>
      </c>
      <c r="C17" s="224" t="s">
        <v>598</v>
      </c>
      <c r="D17" s="225" t="s">
        <v>599</v>
      </c>
      <c r="E17" s="225" t="s">
        <v>552</v>
      </c>
      <c r="F17" s="226" t="s">
        <v>512</v>
      </c>
      <c r="G17" s="226" t="s">
        <v>530</v>
      </c>
      <c r="H17" s="226" t="s">
        <v>531</v>
      </c>
      <c r="I17" s="213" t="s">
        <v>515</v>
      </c>
      <c r="J17" s="209">
        <v>2.0</v>
      </c>
      <c r="K17" s="209">
        <v>2024.0</v>
      </c>
      <c r="L17" s="214">
        <v>45323.0</v>
      </c>
      <c r="M17" s="214">
        <v>45351.0</v>
      </c>
      <c r="N17" s="209">
        <v>16.0</v>
      </c>
      <c r="O17" s="212">
        <f t="shared" si="1"/>
        <v>1</v>
      </c>
      <c r="P17" s="227">
        <f t="shared" si="2"/>
        <v>1</v>
      </c>
      <c r="Q17" s="227">
        <v>1.0</v>
      </c>
      <c r="R17" s="228"/>
      <c r="S17" s="229" t="s">
        <v>517</v>
      </c>
      <c r="T17" s="230" t="s">
        <v>560</v>
      </c>
      <c r="U17" s="231">
        <f t="shared" si="3"/>
        <v>1</v>
      </c>
      <c r="V17" s="231">
        <f t="shared" si="4"/>
        <v>1</v>
      </c>
      <c r="W17" s="231">
        <f t="shared" si="5"/>
        <v>1</v>
      </c>
      <c r="X17" s="231">
        <f t="shared" si="6"/>
        <v>1</v>
      </c>
      <c r="Y17" s="232"/>
      <c r="Z17" s="233">
        <f t="shared" si="7"/>
        <v>1</v>
      </c>
    </row>
    <row r="18" hidden="1">
      <c r="A18" s="208">
        <v>7.0</v>
      </c>
      <c r="B18" s="223" t="s">
        <v>603</v>
      </c>
      <c r="C18" s="224" t="s">
        <v>604</v>
      </c>
      <c r="D18" s="225" t="s">
        <v>605</v>
      </c>
      <c r="E18" s="225" t="s">
        <v>552</v>
      </c>
      <c r="F18" s="226" t="s">
        <v>512</v>
      </c>
      <c r="G18" s="226" t="s">
        <v>540</v>
      </c>
      <c r="H18" s="226" t="s">
        <v>541</v>
      </c>
      <c r="I18" s="213" t="s">
        <v>515</v>
      </c>
      <c r="J18" s="209">
        <v>2.0</v>
      </c>
      <c r="K18" s="209">
        <v>2024.0</v>
      </c>
      <c r="L18" s="214">
        <v>45323.0</v>
      </c>
      <c r="M18" s="214">
        <v>45351.0</v>
      </c>
      <c r="N18" s="209">
        <v>16.0</v>
      </c>
      <c r="O18" s="212">
        <f t="shared" si="1"/>
        <v>1</v>
      </c>
      <c r="P18" s="227">
        <f t="shared" si="2"/>
        <v>1</v>
      </c>
      <c r="Q18" s="227">
        <v>1.0</v>
      </c>
      <c r="R18" s="228"/>
      <c r="S18" s="229" t="s">
        <v>517</v>
      </c>
      <c r="T18" s="230" t="s">
        <v>560</v>
      </c>
      <c r="U18" s="231">
        <f t="shared" si="3"/>
        <v>1</v>
      </c>
      <c r="V18" s="231">
        <f t="shared" si="4"/>
        <v>1</v>
      </c>
      <c r="W18" s="231">
        <f t="shared" si="5"/>
        <v>1</v>
      </c>
      <c r="X18" s="231">
        <f t="shared" si="6"/>
        <v>1</v>
      </c>
      <c r="Y18" s="232"/>
      <c r="Z18" s="233">
        <f t="shared" si="7"/>
        <v>1</v>
      </c>
    </row>
    <row r="19" hidden="1">
      <c r="A19" s="222">
        <v>8.0</v>
      </c>
      <c r="B19" s="223" t="s">
        <v>609</v>
      </c>
      <c r="C19" s="224" t="s">
        <v>610</v>
      </c>
      <c r="D19" s="225" t="s">
        <v>611</v>
      </c>
      <c r="E19" s="225" t="s">
        <v>552</v>
      </c>
      <c r="F19" s="226" t="s">
        <v>564</v>
      </c>
      <c r="G19" s="226" t="s">
        <v>540</v>
      </c>
      <c r="H19" s="226" t="s">
        <v>612</v>
      </c>
      <c r="I19" s="213" t="s">
        <v>515</v>
      </c>
      <c r="J19" s="209">
        <v>2.0</v>
      </c>
      <c r="K19" s="209">
        <v>2024.0</v>
      </c>
      <c r="L19" s="214">
        <v>45323.0</v>
      </c>
      <c r="M19" s="214">
        <v>45351.0</v>
      </c>
      <c r="N19" s="209">
        <v>16.0</v>
      </c>
      <c r="O19" s="212">
        <f t="shared" si="1"/>
        <v>1</v>
      </c>
      <c r="P19" s="227">
        <f t="shared" si="2"/>
        <v>1</v>
      </c>
      <c r="Q19" s="227">
        <v>1.0</v>
      </c>
      <c r="R19" s="228"/>
      <c r="S19" s="229" t="s">
        <v>517</v>
      </c>
      <c r="T19" s="230" t="s">
        <v>560</v>
      </c>
      <c r="U19" s="231">
        <f t="shared" si="3"/>
        <v>1</v>
      </c>
      <c r="V19" s="231">
        <f t="shared" si="4"/>
        <v>1</v>
      </c>
      <c r="W19" s="231">
        <f t="shared" si="5"/>
        <v>1</v>
      </c>
      <c r="X19" s="231">
        <f t="shared" si="6"/>
        <v>1</v>
      </c>
      <c r="Y19" s="232"/>
      <c r="Z19" s="233">
        <f t="shared" si="7"/>
        <v>1</v>
      </c>
    </row>
    <row r="20" ht="15.75" hidden="1" customHeight="1">
      <c r="A20" s="208">
        <v>9.0</v>
      </c>
      <c r="B20" s="223" t="s">
        <v>617</v>
      </c>
      <c r="C20" s="224" t="s">
        <v>618</v>
      </c>
      <c r="D20" s="225" t="s">
        <v>619</v>
      </c>
      <c r="E20" s="225" t="s">
        <v>552</v>
      </c>
      <c r="F20" s="226" t="s">
        <v>512</v>
      </c>
      <c r="G20" s="226" t="s">
        <v>530</v>
      </c>
      <c r="H20" s="226" t="s">
        <v>531</v>
      </c>
      <c r="I20" s="213" t="s">
        <v>515</v>
      </c>
      <c r="J20" s="209">
        <v>2.0</v>
      </c>
      <c r="K20" s="209">
        <v>2024.0</v>
      </c>
      <c r="L20" s="214">
        <v>45323.0</v>
      </c>
      <c r="M20" s="214">
        <v>45351.0</v>
      </c>
      <c r="N20" s="209">
        <v>16.0</v>
      </c>
      <c r="O20" s="212">
        <f t="shared" si="1"/>
        <v>1</v>
      </c>
      <c r="P20" s="227">
        <f t="shared" si="2"/>
        <v>1</v>
      </c>
      <c r="Q20" s="227">
        <v>0.84375</v>
      </c>
      <c r="R20" s="228"/>
      <c r="S20" s="229" t="s">
        <v>517</v>
      </c>
      <c r="T20" s="230" t="s">
        <v>560</v>
      </c>
      <c r="U20" s="231">
        <f t="shared" si="3"/>
        <v>0.84375</v>
      </c>
      <c r="V20" s="231">
        <f t="shared" si="4"/>
        <v>1</v>
      </c>
      <c r="W20" s="231">
        <f t="shared" si="5"/>
        <v>0.844</v>
      </c>
      <c r="X20" s="231">
        <f t="shared" si="6"/>
        <v>0.84</v>
      </c>
      <c r="Y20" s="232"/>
      <c r="Z20" s="233">
        <f t="shared" si="7"/>
        <v>1</v>
      </c>
    </row>
    <row r="21" ht="15.75" hidden="1" customHeight="1">
      <c r="A21" s="222">
        <v>10.0</v>
      </c>
      <c r="B21" s="223" t="s">
        <v>623</v>
      </c>
      <c r="C21" s="224" t="s">
        <v>624</v>
      </c>
      <c r="D21" s="225" t="s">
        <v>625</v>
      </c>
      <c r="E21" s="225" t="s">
        <v>552</v>
      </c>
      <c r="F21" s="226" t="s">
        <v>564</v>
      </c>
      <c r="G21" s="226" t="s">
        <v>573</v>
      </c>
      <c r="H21" s="226" t="s">
        <v>626</v>
      </c>
      <c r="I21" s="213" t="s">
        <v>515</v>
      </c>
      <c r="J21" s="209">
        <v>2.0</v>
      </c>
      <c r="K21" s="209">
        <v>2024.0</v>
      </c>
      <c r="L21" s="214">
        <v>45323.0</v>
      </c>
      <c r="M21" s="214">
        <v>45351.0</v>
      </c>
      <c r="N21" s="209">
        <v>16.0</v>
      </c>
      <c r="O21" s="212">
        <f t="shared" si="1"/>
        <v>1</v>
      </c>
      <c r="P21" s="227">
        <f t="shared" si="2"/>
        <v>1</v>
      </c>
      <c r="Q21" s="227">
        <v>0.9375</v>
      </c>
      <c r="R21" s="228"/>
      <c r="S21" s="229" t="s">
        <v>517</v>
      </c>
      <c r="T21" s="230" t="s">
        <v>560</v>
      </c>
      <c r="U21" s="231">
        <f t="shared" si="3"/>
        <v>0.9375</v>
      </c>
      <c r="V21" s="231">
        <f t="shared" si="4"/>
        <v>1</v>
      </c>
      <c r="W21" s="231">
        <f t="shared" si="5"/>
        <v>0.938</v>
      </c>
      <c r="X21" s="231">
        <f t="shared" si="6"/>
        <v>0.94</v>
      </c>
      <c r="Y21" s="232"/>
      <c r="Z21" s="233">
        <f t="shared" si="7"/>
        <v>1</v>
      </c>
    </row>
    <row r="22" ht="15.75" hidden="1" customHeight="1">
      <c r="A22" s="208">
        <v>11.0</v>
      </c>
      <c r="B22" s="223" t="s">
        <v>628</v>
      </c>
      <c r="C22" s="224" t="s">
        <v>630</v>
      </c>
      <c r="D22" s="225" t="s">
        <v>632</v>
      </c>
      <c r="E22" s="225" t="s">
        <v>552</v>
      </c>
      <c r="F22" s="226" t="s">
        <v>512</v>
      </c>
      <c r="G22" s="226" t="s">
        <v>540</v>
      </c>
      <c r="H22" s="226" t="s">
        <v>541</v>
      </c>
      <c r="I22" s="213" t="s">
        <v>515</v>
      </c>
      <c r="J22" s="209">
        <v>2.0</v>
      </c>
      <c r="K22" s="209">
        <v>2024.0</v>
      </c>
      <c r="L22" s="214">
        <v>45323.0</v>
      </c>
      <c r="M22" s="214">
        <v>45351.0</v>
      </c>
      <c r="N22" s="209">
        <v>16.0</v>
      </c>
      <c r="O22" s="212">
        <f t="shared" si="1"/>
        <v>1</v>
      </c>
      <c r="P22" s="227">
        <f t="shared" si="2"/>
        <v>1</v>
      </c>
      <c r="Q22" s="227">
        <v>1.0</v>
      </c>
      <c r="R22" s="228"/>
      <c r="S22" s="229" t="s">
        <v>517</v>
      </c>
      <c r="T22" s="230" t="s">
        <v>560</v>
      </c>
      <c r="U22" s="231">
        <f t="shared" si="3"/>
        <v>1</v>
      </c>
      <c r="V22" s="231">
        <f t="shared" si="4"/>
        <v>1</v>
      </c>
      <c r="W22" s="231">
        <f t="shared" si="5"/>
        <v>1</v>
      </c>
      <c r="X22" s="231">
        <f t="shared" si="6"/>
        <v>1</v>
      </c>
      <c r="Y22" s="232"/>
      <c r="Z22" s="233">
        <f t="shared" si="7"/>
        <v>1</v>
      </c>
    </row>
    <row r="23" ht="15.75" hidden="1" customHeight="1">
      <c r="A23" s="222">
        <v>12.0</v>
      </c>
      <c r="B23" s="223" t="s">
        <v>635</v>
      </c>
      <c r="C23" s="224" t="s">
        <v>637</v>
      </c>
      <c r="D23" s="225" t="s">
        <v>639</v>
      </c>
      <c r="E23" s="225" t="s">
        <v>552</v>
      </c>
      <c r="F23" s="226" t="s">
        <v>512</v>
      </c>
      <c r="G23" s="226" t="s">
        <v>573</v>
      </c>
      <c r="H23" s="226" t="s">
        <v>641</v>
      </c>
      <c r="I23" s="213" t="s">
        <v>515</v>
      </c>
      <c r="J23" s="209">
        <v>2.0</v>
      </c>
      <c r="K23" s="209">
        <v>2024.0</v>
      </c>
      <c r="L23" s="214">
        <v>45323.0</v>
      </c>
      <c r="M23" s="214">
        <v>45351.0</v>
      </c>
      <c r="N23" s="209">
        <v>16.0</v>
      </c>
      <c r="O23" s="212">
        <f t="shared" si="1"/>
        <v>1</v>
      </c>
      <c r="P23" s="227">
        <f t="shared" si="2"/>
        <v>1</v>
      </c>
      <c r="Q23" s="227">
        <v>1.0</v>
      </c>
      <c r="R23" s="228"/>
      <c r="S23" s="229" t="s">
        <v>517</v>
      </c>
      <c r="T23" s="230" t="s">
        <v>560</v>
      </c>
      <c r="U23" s="231">
        <f t="shared" si="3"/>
        <v>1</v>
      </c>
      <c r="V23" s="231">
        <f t="shared" si="4"/>
        <v>1</v>
      </c>
      <c r="W23" s="231">
        <f t="shared" si="5"/>
        <v>1</v>
      </c>
      <c r="X23" s="231">
        <f t="shared" si="6"/>
        <v>1</v>
      </c>
      <c r="Y23" s="232"/>
      <c r="Z23" s="233">
        <f t="shared" si="7"/>
        <v>1</v>
      </c>
    </row>
    <row r="24" ht="15.75" hidden="1" customHeight="1">
      <c r="A24" s="208">
        <v>13.0</v>
      </c>
      <c r="B24" s="223" t="s">
        <v>645</v>
      </c>
      <c r="C24" s="224" t="s">
        <v>646</v>
      </c>
      <c r="D24" s="225" t="s">
        <v>647</v>
      </c>
      <c r="E24" s="225" t="s">
        <v>552</v>
      </c>
      <c r="F24" s="226" t="s">
        <v>512</v>
      </c>
      <c r="G24" s="226" t="s">
        <v>569</v>
      </c>
      <c r="H24" s="226" t="s">
        <v>570</v>
      </c>
      <c r="I24" s="213" t="s">
        <v>515</v>
      </c>
      <c r="J24" s="209">
        <v>2.0</v>
      </c>
      <c r="K24" s="209">
        <v>2024.0</v>
      </c>
      <c r="L24" s="214">
        <v>45323.0</v>
      </c>
      <c r="M24" s="214">
        <v>45351.0</v>
      </c>
      <c r="N24" s="209">
        <v>16.0</v>
      </c>
      <c r="O24" s="212">
        <f t="shared" si="1"/>
        <v>1</v>
      </c>
      <c r="P24" s="227">
        <f t="shared" si="2"/>
        <v>1</v>
      </c>
      <c r="Q24" s="227">
        <v>0.875</v>
      </c>
      <c r="R24" s="228"/>
      <c r="S24" s="229" t="s">
        <v>517</v>
      </c>
      <c r="T24" s="230" t="s">
        <v>560</v>
      </c>
      <c r="U24" s="231">
        <f t="shared" si="3"/>
        <v>0.875</v>
      </c>
      <c r="V24" s="231">
        <f t="shared" si="4"/>
        <v>1</v>
      </c>
      <c r="W24" s="231">
        <f t="shared" si="5"/>
        <v>0.875</v>
      </c>
      <c r="X24" s="231">
        <f t="shared" si="6"/>
        <v>0.88</v>
      </c>
      <c r="Y24" s="232"/>
      <c r="Z24" s="233">
        <f t="shared" si="7"/>
        <v>1</v>
      </c>
    </row>
    <row r="25" ht="15.75" hidden="1" customHeight="1">
      <c r="A25" s="222">
        <v>14.0</v>
      </c>
      <c r="B25" s="223" t="s">
        <v>648</v>
      </c>
      <c r="C25" s="224" t="s">
        <v>649</v>
      </c>
      <c r="D25" s="225" t="s">
        <v>650</v>
      </c>
      <c r="E25" s="225" t="s">
        <v>552</v>
      </c>
      <c r="F25" s="226" t="s">
        <v>512</v>
      </c>
      <c r="G25" s="226" t="s">
        <v>540</v>
      </c>
      <c r="H25" s="226" t="s">
        <v>541</v>
      </c>
      <c r="I25" s="213" t="s">
        <v>515</v>
      </c>
      <c r="J25" s="209">
        <v>2.0</v>
      </c>
      <c r="K25" s="209">
        <v>2024.0</v>
      </c>
      <c r="L25" s="214">
        <v>45323.0</v>
      </c>
      <c r="M25" s="214">
        <v>45351.0</v>
      </c>
      <c r="N25" s="209">
        <v>16.0</v>
      </c>
      <c r="O25" s="212">
        <f t="shared" si="1"/>
        <v>1</v>
      </c>
      <c r="P25" s="227">
        <f t="shared" si="2"/>
        <v>1</v>
      </c>
      <c r="Q25" s="227">
        <v>0.8751</v>
      </c>
      <c r="R25" s="228"/>
      <c r="S25" s="229" t="s">
        <v>517</v>
      </c>
      <c r="T25" s="230" t="s">
        <v>560</v>
      </c>
      <c r="U25" s="231">
        <f t="shared" si="3"/>
        <v>0.8751</v>
      </c>
      <c r="V25" s="231">
        <f t="shared" si="4"/>
        <v>1</v>
      </c>
      <c r="W25" s="231">
        <f t="shared" si="5"/>
        <v>0.875</v>
      </c>
      <c r="X25" s="231">
        <f t="shared" si="6"/>
        <v>0.88</v>
      </c>
      <c r="Y25" s="232"/>
      <c r="Z25" s="233">
        <f t="shared" si="7"/>
        <v>1</v>
      </c>
    </row>
    <row r="26" ht="15.75" hidden="1" customHeight="1">
      <c r="A26" s="208">
        <v>15.0</v>
      </c>
      <c r="B26" s="223" t="s">
        <v>654</v>
      </c>
      <c r="C26" s="224" t="s">
        <v>655</v>
      </c>
      <c r="D26" s="225" t="s">
        <v>656</v>
      </c>
      <c r="E26" s="225" t="s">
        <v>552</v>
      </c>
      <c r="F26" s="226" t="s">
        <v>512</v>
      </c>
      <c r="G26" s="226" t="s">
        <v>540</v>
      </c>
      <c r="H26" s="226" t="s">
        <v>541</v>
      </c>
      <c r="I26" s="213" t="s">
        <v>515</v>
      </c>
      <c r="J26" s="209">
        <v>2.0</v>
      </c>
      <c r="K26" s="209">
        <v>2024.0</v>
      </c>
      <c r="L26" s="214">
        <v>45323.0</v>
      </c>
      <c r="M26" s="214">
        <v>45351.0</v>
      </c>
      <c r="N26" s="209">
        <v>16.0</v>
      </c>
      <c r="O26" s="212">
        <f t="shared" si="1"/>
        <v>1</v>
      </c>
      <c r="P26" s="227">
        <f t="shared" si="2"/>
        <v>1</v>
      </c>
      <c r="Q26" s="227">
        <v>1.0</v>
      </c>
      <c r="R26" s="228"/>
      <c r="S26" s="229" t="s">
        <v>517</v>
      </c>
      <c r="T26" s="230" t="s">
        <v>560</v>
      </c>
      <c r="U26" s="231">
        <f t="shared" si="3"/>
        <v>1</v>
      </c>
      <c r="V26" s="231">
        <f t="shared" si="4"/>
        <v>1</v>
      </c>
      <c r="W26" s="231">
        <f t="shared" si="5"/>
        <v>1</v>
      </c>
      <c r="X26" s="231">
        <f t="shared" si="6"/>
        <v>1</v>
      </c>
      <c r="Y26" s="232"/>
      <c r="Z26" s="233">
        <f t="shared" si="7"/>
        <v>1</v>
      </c>
    </row>
    <row r="27" ht="15.75" hidden="1" customHeight="1">
      <c r="A27" s="222">
        <v>16.0</v>
      </c>
      <c r="B27" s="235">
        <v>292225.0</v>
      </c>
      <c r="C27" s="236" t="s">
        <v>660</v>
      </c>
      <c r="D27" s="236" t="s">
        <v>661</v>
      </c>
      <c r="E27" s="236" t="s">
        <v>662</v>
      </c>
      <c r="F27" s="235" t="s">
        <v>663</v>
      </c>
      <c r="G27" s="235" t="s">
        <v>665</v>
      </c>
      <c r="H27" s="235" t="s">
        <v>666</v>
      </c>
      <c r="I27" s="213" t="s">
        <v>515</v>
      </c>
      <c r="J27" s="209">
        <v>2.0</v>
      </c>
      <c r="K27" s="209">
        <v>2024.0</v>
      </c>
      <c r="L27" s="237">
        <v>45323.0</v>
      </c>
      <c r="M27" s="237">
        <v>45351.0</v>
      </c>
      <c r="N27" s="235">
        <f>0.15*16</f>
        <v>2.4</v>
      </c>
      <c r="O27" s="239">
        <v>0.15</v>
      </c>
      <c r="P27" s="227">
        <f t="shared" si="2"/>
        <v>0.15</v>
      </c>
      <c r="Q27" s="227">
        <v>0.2</v>
      </c>
      <c r="R27" s="228"/>
      <c r="S27" s="229" t="s">
        <v>517</v>
      </c>
      <c r="T27" s="230" t="s">
        <v>560</v>
      </c>
      <c r="U27" s="231">
        <f t="shared" si="3"/>
        <v>0.2</v>
      </c>
      <c r="V27" s="241" t="str">
        <f t="shared" si="4"/>
        <v>#VALUE!</v>
      </c>
      <c r="W27" s="241">
        <f t="shared" si="5"/>
        <v>1.25</v>
      </c>
      <c r="X27" s="241" t="str">
        <f t="shared" si="6"/>
        <v>#VALUE!</v>
      </c>
      <c r="Y27" s="192"/>
      <c r="Z27" s="193">
        <f t="shared" si="7"/>
        <v>5</v>
      </c>
    </row>
    <row r="28" ht="15.75" hidden="1" customHeight="1">
      <c r="A28" s="208">
        <v>17.0</v>
      </c>
      <c r="B28" s="223" t="s">
        <v>670</v>
      </c>
      <c r="C28" s="224" t="s">
        <v>672</v>
      </c>
      <c r="D28" s="225" t="s">
        <v>674</v>
      </c>
      <c r="E28" s="225" t="s">
        <v>552</v>
      </c>
      <c r="F28" s="226" t="s">
        <v>512</v>
      </c>
      <c r="G28" s="226" t="s">
        <v>530</v>
      </c>
      <c r="H28" s="226" t="s">
        <v>531</v>
      </c>
      <c r="I28" s="213" t="s">
        <v>515</v>
      </c>
      <c r="J28" s="209">
        <v>2.0</v>
      </c>
      <c r="K28" s="209">
        <v>2024.0</v>
      </c>
      <c r="L28" s="214">
        <v>45323.0</v>
      </c>
      <c r="M28" s="214">
        <v>45351.0</v>
      </c>
      <c r="N28" s="209">
        <v>16.0</v>
      </c>
      <c r="O28" s="212">
        <f t="shared" ref="O28:O39" si="8">N28/16</f>
        <v>1</v>
      </c>
      <c r="P28" s="227">
        <f t="shared" si="2"/>
        <v>1</v>
      </c>
      <c r="Q28" s="227">
        <v>0.9063</v>
      </c>
      <c r="R28" s="228"/>
      <c r="S28" s="229" t="s">
        <v>517</v>
      </c>
      <c r="T28" s="230" t="s">
        <v>678</v>
      </c>
      <c r="U28" s="231">
        <f t="shared" si="3"/>
        <v>0.9063</v>
      </c>
      <c r="V28" s="231">
        <f t="shared" si="4"/>
        <v>1</v>
      </c>
      <c r="W28" s="231">
        <f t="shared" si="5"/>
        <v>0.906</v>
      </c>
      <c r="X28" s="231">
        <f t="shared" si="6"/>
        <v>0.91</v>
      </c>
      <c r="Y28" s="232"/>
      <c r="Z28" s="233">
        <f t="shared" si="7"/>
        <v>1</v>
      </c>
    </row>
    <row r="29" ht="15.75" hidden="1" customHeight="1">
      <c r="A29" s="222">
        <v>18.0</v>
      </c>
      <c r="B29" s="223" t="s">
        <v>681</v>
      </c>
      <c r="C29" s="224" t="s">
        <v>682</v>
      </c>
      <c r="D29" s="225" t="s">
        <v>683</v>
      </c>
      <c r="E29" s="225" t="s">
        <v>552</v>
      </c>
      <c r="F29" s="226" t="s">
        <v>512</v>
      </c>
      <c r="G29" s="226" t="s">
        <v>530</v>
      </c>
      <c r="H29" s="226" t="s">
        <v>531</v>
      </c>
      <c r="I29" s="213" t="s">
        <v>515</v>
      </c>
      <c r="J29" s="209">
        <v>2.0</v>
      </c>
      <c r="K29" s="209">
        <v>2024.0</v>
      </c>
      <c r="L29" s="214">
        <v>45323.0</v>
      </c>
      <c r="M29" s="214">
        <v>45351.0</v>
      </c>
      <c r="N29" s="209">
        <v>16.0</v>
      </c>
      <c r="O29" s="212">
        <f t="shared" si="8"/>
        <v>1</v>
      </c>
      <c r="P29" s="227">
        <f t="shared" si="2"/>
        <v>1</v>
      </c>
      <c r="Q29" s="227">
        <v>1.0</v>
      </c>
      <c r="R29" s="228"/>
      <c r="S29" s="229" t="s">
        <v>517</v>
      </c>
      <c r="T29" s="230" t="s">
        <v>678</v>
      </c>
      <c r="U29" s="231">
        <f t="shared" si="3"/>
        <v>1</v>
      </c>
      <c r="V29" s="231">
        <f t="shared" si="4"/>
        <v>1</v>
      </c>
      <c r="W29" s="231">
        <f t="shared" si="5"/>
        <v>1</v>
      </c>
      <c r="X29" s="231">
        <f t="shared" si="6"/>
        <v>1</v>
      </c>
      <c r="Y29" s="232"/>
      <c r="Z29" s="233">
        <f t="shared" si="7"/>
        <v>1</v>
      </c>
    </row>
    <row r="30" ht="15.75" hidden="1" customHeight="1">
      <c r="A30" s="208">
        <v>19.0</v>
      </c>
      <c r="B30" s="223" t="s">
        <v>684</v>
      </c>
      <c r="C30" s="224" t="s">
        <v>685</v>
      </c>
      <c r="D30" s="225" t="s">
        <v>687</v>
      </c>
      <c r="E30" s="225" t="s">
        <v>552</v>
      </c>
      <c r="F30" s="226" t="s">
        <v>512</v>
      </c>
      <c r="G30" s="226" t="s">
        <v>530</v>
      </c>
      <c r="H30" s="226" t="s">
        <v>531</v>
      </c>
      <c r="I30" s="213" t="s">
        <v>515</v>
      </c>
      <c r="J30" s="209">
        <v>2.0</v>
      </c>
      <c r="K30" s="209">
        <v>2024.0</v>
      </c>
      <c r="L30" s="214">
        <v>45323.0</v>
      </c>
      <c r="M30" s="214">
        <v>45351.0</v>
      </c>
      <c r="N30" s="209">
        <v>16.0</v>
      </c>
      <c r="O30" s="212">
        <f t="shared" si="8"/>
        <v>1</v>
      </c>
      <c r="P30" s="227">
        <f t="shared" si="2"/>
        <v>1</v>
      </c>
      <c r="Q30" s="227">
        <v>1.0</v>
      </c>
      <c r="R30" s="228"/>
      <c r="S30" s="229" t="s">
        <v>517</v>
      </c>
      <c r="T30" s="230" t="s">
        <v>678</v>
      </c>
      <c r="U30" s="231">
        <f t="shared" si="3"/>
        <v>1</v>
      </c>
      <c r="V30" s="231">
        <f t="shared" si="4"/>
        <v>1</v>
      </c>
      <c r="W30" s="231">
        <f t="shared" si="5"/>
        <v>1</v>
      </c>
      <c r="X30" s="231">
        <f t="shared" si="6"/>
        <v>1</v>
      </c>
      <c r="Y30" s="232"/>
      <c r="Z30" s="233">
        <f t="shared" si="7"/>
        <v>1</v>
      </c>
    </row>
    <row r="31" ht="15.75" hidden="1" customHeight="1">
      <c r="A31" s="222">
        <v>20.0</v>
      </c>
      <c r="B31" s="223" t="s">
        <v>689</v>
      </c>
      <c r="C31" s="224" t="s">
        <v>691</v>
      </c>
      <c r="D31" s="225" t="s">
        <v>693</v>
      </c>
      <c r="E31" s="225" t="s">
        <v>552</v>
      </c>
      <c r="F31" s="226" t="s">
        <v>512</v>
      </c>
      <c r="G31" s="226" t="s">
        <v>555</v>
      </c>
      <c r="H31" s="226" t="s">
        <v>580</v>
      </c>
      <c r="I31" s="213" t="s">
        <v>515</v>
      </c>
      <c r="J31" s="209">
        <v>2.0</v>
      </c>
      <c r="K31" s="209">
        <v>2024.0</v>
      </c>
      <c r="L31" s="214">
        <v>45323.0</v>
      </c>
      <c r="M31" s="214">
        <v>45351.0</v>
      </c>
      <c r="N31" s="209">
        <v>16.0</v>
      </c>
      <c r="O31" s="212">
        <f t="shared" si="8"/>
        <v>1</v>
      </c>
      <c r="P31" s="227">
        <f t="shared" si="2"/>
        <v>1</v>
      </c>
      <c r="Q31" s="227">
        <v>0.8438</v>
      </c>
      <c r="R31" s="228"/>
      <c r="S31" s="229" t="s">
        <v>517</v>
      </c>
      <c r="T31" s="230" t="s">
        <v>678</v>
      </c>
      <c r="U31" s="231">
        <f t="shared" si="3"/>
        <v>0.8438</v>
      </c>
      <c r="V31" s="231">
        <f t="shared" si="4"/>
        <v>1</v>
      </c>
      <c r="W31" s="231">
        <f t="shared" si="5"/>
        <v>0.844</v>
      </c>
      <c r="X31" s="231">
        <f t="shared" si="6"/>
        <v>0.84</v>
      </c>
      <c r="Y31" s="232"/>
      <c r="Z31" s="233">
        <f t="shared" si="7"/>
        <v>1</v>
      </c>
    </row>
    <row r="32" ht="15.75" hidden="1" customHeight="1">
      <c r="A32" s="208">
        <v>21.0</v>
      </c>
      <c r="B32" s="223" t="s">
        <v>696</v>
      </c>
      <c r="C32" s="224" t="s">
        <v>697</v>
      </c>
      <c r="D32" s="225" t="s">
        <v>698</v>
      </c>
      <c r="E32" s="225" t="s">
        <v>552</v>
      </c>
      <c r="F32" s="226" t="s">
        <v>512</v>
      </c>
      <c r="G32" s="226" t="s">
        <v>540</v>
      </c>
      <c r="H32" s="226" t="s">
        <v>541</v>
      </c>
      <c r="I32" s="213" t="s">
        <v>515</v>
      </c>
      <c r="J32" s="209">
        <v>2.0</v>
      </c>
      <c r="K32" s="209">
        <v>2024.0</v>
      </c>
      <c r="L32" s="214">
        <v>45323.0</v>
      </c>
      <c r="M32" s="214">
        <v>45351.0</v>
      </c>
      <c r="N32" s="209">
        <v>16.0</v>
      </c>
      <c r="O32" s="212">
        <f t="shared" si="8"/>
        <v>1</v>
      </c>
      <c r="P32" s="227">
        <f t="shared" si="2"/>
        <v>1</v>
      </c>
      <c r="Q32" s="227">
        <v>1.0</v>
      </c>
      <c r="R32" s="228"/>
      <c r="S32" s="229" t="s">
        <v>517</v>
      </c>
      <c r="T32" s="230" t="s">
        <v>678</v>
      </c>
      <c r="U32" s="231">
        <f t="shared" si="3"/>
        <v>1</v>
      </c>
      <c r="V32" s="231">
        <f t="shared" si="4"/>
        <v>1</v>
      </c>
      <c r="W32" s="231">
        <f t="shared" si="5"/>
        <v>1</v>
      </c>
      <c r="X32" s="231">
        <f t="shared" si="6"/>
        <v>1</v>
      </c>
      <c r="Y32" s="232"/>
      <c r="Z32" s="233">
        <f t="shared" si="7"/>
        <v>1</v>
      </c>
    </row>
    <row r="33" ht="15.75" hidden="1" customHeight="1">
      <c r="A33" s="222">
        <v>22.0</v>
      </c>
      <c r="B33" s="223" t="s">
        <v>702</v>
      </c>
      <c r="C33" s="224" t="s">
        <v>704</v>
      </c>
      <c r="D33" s="225" t="s">
        <v>705</v>
      </c>
      <c r="E33" s="225" t="s">
        <v>552</v>
      </c>
      <c r="F33" s="226" t="s">
        <v>512</v>
      </c>
      <c r="G33" s="226" t="s">
        <v>530</v>
      </c>
      <c r="H33" s="226" t="s">
        <v>531</v>
      </c>
      <c r="I33" s="213" t="s">
        <v>515</v>
      </c>
      <c r="J33" s="209">
        <v>2.0</v>
      </c>
      <c r="K33" s="209">
        <v>2024.0</v>
      </c>
      <c r="L33" s="214">
        <v>45323.0</v>
      </c>
      <c r="M33" s="214">
        <v>45351.0</v>
      </c>
      <c r="N33" s="209">
        <v>16.0</v>
      </c>
      <c r="O33" s="212">
        <f t="shared" si="8"/>
        <v>1</v>
      </c>
      <c r="P33" s="227">
        <f t="shared" si="2"/>
        <v>1</v>
      </c>
      <c r="Q33" s="227">
        <v>1.0</v>
      </c>
      <c r="R33" s="228"/>
      <c r="S33" s="229" t="s">
        <v>517</v>
      </c>
      <c r="T33" s="230" t="s">
        <v>678</v>
      </c>
      <c r="U33" s="231">
        <f t="shared" si="3"/>
        <v>1</v>
      </c>
      <c r="V33" s="231">
        <f t="shared" si="4"/>
        <v>1</v>
      </c>
      <c r="W33" s="231">
        <f t="shared" si="5"/>
        <v>1</v>
      </c>
      <c r="X33" s="231">
        <f t="shared" si="6"/>
        <v>1</v>
      </c>
      <c r="Y33" s="232"/>
      <c r="Z33" s="233">
        <f t="shared" si="7"/>
        <v>1</v>
      </c>
    </row>
    <row r="34" ht="15.75" hidden="1" customHeight="1">
      <c r="A34" s="208">
        <v>23.0</v>
      </c>
      <c r="B34" s="223" t="s">
        <v>709</v>
      </c>
      <c r="C34" s="224" t="s">
        <v>710</v>
      </c>
      <c r="D34" s="225" t="s">
        <v>711</v>
      </c>
      <c r="E34" s="225" t="s">
        <v>552</v>
      </c>
      <c r="F34" s="226" t="s">
        <v>523</v>
      </c>
      <c r="G34" s="226" t="s">
        <v>555</v>
      </c>
      <c r="H34" s="226" t="s">
        <v>712</v>
      </c>
      <c r="I34" s="213" t="s">
        <v>515</v>
      </c>
      <c r="J34" s="209">
        <v>2.0</v>
      </c>
      <c r="K34" s="209">
        <v>2024.0</v>
      </c>
      <c r="L34" s="214">
        <v>45323.0</v>
      </c>
      <c r="M34" s="214">
        <v>45351.0</v>
      </c>
      <c r="N34" s="209">
        <v>16.0</v>
      </c>
      <c r="O34" s="212">
        <f t="shared" si="8"/>
        <v>1</v>
      </c>
      <c r="P34" s="227">
        <f t="shared" si="2"/>
        <v>1</v>
      </c>
      <c r="Q34" s="227">
        <v>0.9375</v>
      </c>
      <c r="R34" s="228"/>
      <c r="S34" s="229" t="s">
        <v>517</v>
      </c>
      <c r="T34" s="230" t="s">
        <v>678</v>
      </c>
      <c r="U34" s="231">
        <f t="shared" si="3"/>
        <v>0.9375</v>
      </c>
      <c r="V34" s="231">
        <f t="shared" si="4"/>
        <v>1</v>
      </c>
      <c r="W34" s="231">
        <f t="shared" si="5"/>
        <v>0.938</v>
      </c>
      <c r="X34" s="231">
        <f t="shared" si="6"/>
        <v>0.94</v>
      </c>
      <c r="Y34" s="232"/>
      <c r="Z34" s="233">
        <f t="shared" si="7"/>
        <v>1</v>
      </c>
    </row>
    <row r="35" ht="15.75" hidden="1" customHeight="1">
      <c r="A35" s="222">
        <v>24.0</v>
      </c>
      <c r="B35" s="223" t="s">
        <v>715</v>
      </c>
      <c r="C35" s="224" t="s">
        <v>716</v>
      </c>
      <c r="D35" s="225" t="s">
        <v>717</v>
      </c>
      <c r="E35" s="225" t="s">
        <v>552</v>
      </c>
      <c r="F35" s="226" t="s">
        <v>512</v>
      </c>
      <c r="G35" s="226" t="s">
        <v>540</v>
      </c>
      <c r="H35" s="226" t="s">
        <v>541</v>
      </c>
      <c r="I35" s="213" t="s">
        <v>515</v>
      </c>
      <c r="J35" s="209">
        <v>2.0</v>
      </c>
      <c r="K35" s="209">
        <v>2024.0</v>
      </c>
      <c r="L35" s="214">
        <v>45323.0</v>
      </c>
      <c r="M35" s="214">
        <v>45351.0</v>
      </c>
      <c r="N35" s="209">
        <v>16.0</v>
      </c>
      <c r="O35" s="212">
        <f t="shared" si="8"/>
        <v>1</v>
      </c>
      <c r="P35" s="227">
        <f t="shared" si="2"/>
        <v>1</v>
      </c>
      <c r="Q35" s="227">
        <v>1.0</v>
      </c>
      <c r="R35" s="228"/>
      <c r="S35" s="229" t="s">
        <v>517</v>
      </c>
      <c r="T35" s="230" t="s">
        <v>678</v>
      </c>
      <c r="U35" s="231">
        <f t="shared" si="3"/>
        <v>1</v>
      </c>
      <c r="V35" s="231">
        <f t="shared" si="4"/>
        <v>1</v>
      </c>
      <c r="W35" s="231">
        <f t="shared" si="5"/>
        <v>1</v>
      </c>
      <c r="X35" s="231">
        <f t="shared" si="6"/>
        <v>1</v>
      </c>
      <c r="Y35" s="232"/>
      <c r="Z35" s="233">
        <f t="shared" si="7"/>
        <v>1</v>
      </c>
    </row>
    <row r="36" ht="15.75" hidden="1" customHeight="1">
      <c r="A36" s="208">
        <v>25.0</v>
      </c>
      <c r="B36" s="223" t="s">
        <v>719</v>
      </c>
      <c r="C36" s="224" t="s">
        <v>721</v>
      </c>
      <c r="D36" s="225" t="s">
        <v>722</v>
      </c>
      <c r="E36" s="225" t="s">
        <v>552</v>
      </c>
      <c r="F36" s="226" t="s">
        <v>512</v>
      </c>
      <c r="G36" s="226" t="s">
        <v>555</v>
      </c>
      <c r="H36" s="226" t="s">
        <v>580</v>
      </c>
      <c r="I36" s="213" t="s">
        <v>515</v>
      </c>
      <c r="J36" s="209">
        <v>2.0</v>
      </c>
      <c r="K36" s="209">
        <v>2024.0</v>
      </c>
      <c r="L36" s="214">
        <v>45323.0</v>
      </c>
      <c r="M36" s="214">
        <v>45351.0</v>
      </c>
      <c r="N36" s="209">
        <v>16.0</v>
      </c>
      <c r="O36" s="212">
        <f t="shared" si="8"/>
        <v>1</v>
      </c>
      <c r="P36" s="227">
        <f t="shared" si="2"/>
        <v>1</v>
      </c>
      <c r="Q36" s="227">
        <v>1.0</v>
      </c>
      <c r="R36" s="228"/>
      <c r="S36" s="229" t="s">
        <v>517</v>
      </c>
      <c r="T36" s="230" t="s">
        <v>678</v>
      </c>
      <c r="U36" s="231">
        <f t="shared" si="3"/>
        <v>1</v>
      </c>
      <c r="V36" s="231">
        <f t="shared" si="4"/>
        <v>1</v>
      </c>
      <c r="W36" s="231">
        <f t="shared" si="5"/>
        <v>1</v>
      </c>
      <c r="X36" s="231">
        <f t="shared" si="6"/>
        <v>1</v>
      </c>
      <c r="Y36" s="232"/>
      <c r="Z36" s="233">
        <f t="shared" si="7"/>
        <v>1</v>
      </c>
    </row>
    <row r="37" ht="15.75" hidden="1" customHeight="1">
      <c r="A37" s="222">
        <v>26.0</v>
      </c>
      <c r="B37" s="223" t="s">
        <v>725</v>
      </c>
      <c r="C37" s="224" t="s">
        <v>726</v>
      </c>
      <c r="D37" s="225" t="s">
        <v>727</v>
      </c>
      <c r="E37" s="225" t="s">
        <v>552</v>
      </c>
      <c r="F37" s="226" t="s">
        <v>512</v>
      </c>
      <c r="G37" s="226" t="s">
        <v>555</v>
      </c>
      <c r="H37" s="226" t="s">
        <v>580</v>
      </c>
      <c r="I37" s="213" t="s">
        <v>515</v>
      </c>
      <c r="J37" s="209">
        <v>2.0</v>
      </c>
      <c r="K37" s="209">
        <v>2024.0</v>
      </c>
      <c r="L37" s="214">
        <v>45323.0</v>
      </c>
      <c r="M37" s="214">
        <v>45351.0</v>
      </c>
      <c r="N37" s="209">
        <v>16.0</v>
      </c>
      <c r="O37" s="212">
        <f t="shared" si="8"/>
        <v>1</v>
      </c>
      <c r="P37" s="227">
        <f t="shared" si="2"/>
        <v>1</v>
      </c>
      <c r="Q37" s="227">
        <v>0.9688</v>
      </c>
      <c r="R37" s="228"/>
      <c r="S37" s="229" t="s">
        <v>517</v>
      </c>
      <c r="T37" s="230" t="s">
        <v>678</v>
      </c>
      <c r="U37" s="231">
        <f t="shared" si="3"/>
        <v>0.9688</v>
      </c>
      <c r="V37" s="231">
        <f t="shared" si="4"/>
        <v>1</v>
      </c>
      <c r="W37" s="231">
        <f t="shared" si="5"/>
        <v>0.969</v>
      </c>
      <c r="X37" s="231">
        <f t="shared" si="6"/>
        <v>0.97</v>
      </c>
      <c r="Y37" s="232"/>
      <c r="Z37" s="233">
        <f t="shared" si="7"/>
        <v>1</v>
      </c>
    </row>
    <row r="38" ht="15.75" hidden="1" customHeight="1">
      <c r="A38" s="208">
        <v>27.0</v>
      </c>
      <c r="B38" s="223" t="s">
        <v>729</v>
      </c>
      <c r="C38" s="224" t="s">
        <v>731</v>
      </c>
      <c r="D38" s="225" t="s">
        <v>732</v>
      </c>
      <c r="E38" s="225" t="s">
        <v>552</v>
      </c>
      <c r="F38" s="226" t="s">
        <v>512</v>
      </c>
      <c r="G38" s="226" t="s">
        <v>530</v>
      </c>
      <c r="H38" s="226" t="s">
        <v>531</v>
      </c>
      <c r="I38" s="213" t="s">
        <v>515</v>
      </c>
      <c r="J38" s="209">
        <v>2.0</v>
      </c>
      <c r="K38" s="209">
        <v>2024.0</v>
      </c>
      <c r="L38" s="214">
        <v>45323.0</v>
      </c>
      <c r="M38" s="214">
        <v>45351.0</v>
      </c>
      <c r="N38" s="209">
        <v>16.0</v>
      </c>
      <c r="O38" s="212">
        <f t="shared" si="8"/>
        <v>1</v>
      </c>
      <c r="P38" s="227">
        <f t="shared" si="2"/>
        <v>1</v>
      </c>
      <c r="Q38" s="227">
        <v>1.0</v>
      </c>
      <c r="R38" s="228"/>
      <c r="S38" s="229" t="s">
        <v>517</v>
      </c>
      <c r="T38" s="230" t="s">
        <v>678</v>
      </c>
      <c r="U38" s="231">
        <f t="shared" si="3"/>
        <v>1</v>
      </c>
      <c r="V38" s="231">
        <f t="shared" si="4"/>
        <v>1</v>
      </c>
      <c r="W38" s="231">
        <f t="shared" si="5"/>
        <v>1</v>
      </c>
      <c r="X38" s="231">
        <f t="shared" si="6"/>
        <v>1</v>
      </c>
      <c r="Y38" s="232"/>
      <c r="Z38" s="233">
        <f t="shared" si="7"/>
        <v>1</v>
      </c>
    </row>
    <row r="39" ht="15.75" hidden="1" customHeight="1">
      <c r="A39" s="222">
        <v>28.0</v>
      </c>
      <c r="B39" s="223" t="s">
        <v>735</v>
      </c>
      <c r="C39" s="224" t="s">
        <v>736</v>
      </c>
      <c r="D39" s="225" t="s">
        <v>737</v>
      </c>
      <c r="E39" s="225" t="s">
        <v>552</v>
      </c>
      <c r="F39" s="226" t="s">
        <v>512</v>
      </c>
      <c r="G39" s="226" t="s">
        <v>555</v>
      </c>
      <c r="H39" s="226" t="s">
        <v>580</v>
      </c>
      <c r="I39" s="213" t="s">
        <v>515</v>
      </c>
      <c r="J39" s="209">
        <v>2.0</v>
      </c>
      <c r="K39" s="209">
        <v>2024.0</v>
      </c>
      <c r="L39" s="214">
        <v>45323.0</v>
      </c>
      <c r="M39" s="214">
        <v>45351.0</v>
      </c>
      <c r="N39" s="209">
        <v>16.0</v>
      </c>
      <c r="O39" s="212">
        <f t="shared" si="8"/>
        <v>1</v>
      </c>
      <c r="P39" s="227">
        <f t="shared" si="2"/>
        <v>1</v>
      </c>
      <c r="Q39" s="227">
        <v>0.875</v>
      </c>
      <c r="R39" s="228"/>
      <c r="S39" s="229" t="s">
        <v>517</v>
      </c>
      <c r="T39" s="230" t="s">
        <v>678</v>
      </c>
      <c r="U39" s="231">
        <f t="shared" si="3"/>
        <v>0.875</v>
      </c>
      <c r="V39" s="231">
        <f t="shared" si="4"/>
        <v>1</v>
      </c>
      <c r="W39" s="231">
        <f t="shared" si="5"/>
        <v>0.875</v>
      </c>
      <c r="X39" s="231">
        <f t="shared" si="6"/>
        <v>0.88</v>
      </c>
      <c r="Y39" s="232"/>
      <c r="Z39" s="233">
        <f t="shared" si="7"/>
        <v>1</v>
      </c>
    </row>
    <row r="40" ht="15.75" hidden="1" customHeight="1">
      <c r="A40" s="208">
        <v>29.0</v>
      </c>
      <c r="B40" s="235">
        <v>292225.0</v>
      </c>
      <c r="C40" s="236" t="s">
        <v>660</v>
      </c>
      <c r="D40" s="236" t="s">
        <v>661</v>
      </c>
      <c r="E40" s="236" t="s">
        <v>662</v>
      </c>
      <c r="F40" s="235" t="s">
        <v>663</v>
      </c>
      <c r="G40" s="235" t="s">
        <v>665</v>
      </c>
      <c r="H40" s="235" t="s">
        <v>666</v>
      </c>
      <c r="I40" s="213" t="s">
        <v>515</v>
      </c>
      <c r="J40" s="209">
        <v>2.0</v>
      </c>
      <c r="K40" s="209">
        <v>2024.0</v>
      </c>
      <c r="L40" s="237">
        <v>45323.0</v>
      </c>
      <c r="M40" s="237">
        <v>45351.0</v>
      </c>
      <c r="N40" s="235">
        <f>0.1*16</f>
        <v>1.6</v>
      </c>
      <c r="O40" s="239">
        <v>0.1</v>
      </c>
      <c r="P40" s="227">
        <f t="shared" si="2"/>
        <v>0.1</v>
      </c>
      <c r="Q40" s="227">
        <v>0.1</v>
      </c>
      <c r="R40" s="228"/>
      <c r="S40" s="229" t="s">
        <v>517</v>
      </c>
      <c r="T40" s="230" t="s">
        <v>678</v>
      </c>
      <c r="U40" s="231">
        <f t="shared" si="3"/>
        <v>0.1</v>
      </c>
      <c r="V40" s="241" t="str">
        <f t="shared" si="4"/>
        <v>#VALUE!</v>
      </c>
      <c r="W40" s="241">
        <f t="shared" si="5"/>
        <v>1.25</v>
      </c>
      <c r="X40" s="241" t="str">
        <f t="shared" si="6"/>
        <v>#VALUE!</v>
      </c>
      <c r="Y40" s="192"/>
      <c r="Z40" s="193">
        <f t="shared" si="7"/>
        <v>5</v>
      </c>
    </row>
    <row r="41" ht="15.75" hidden="1" customHeight="1">
      <c r="A41" s="222">
        <v>30.0</v>
      </c>
      <c r="B41" s="223" t="s">
        <v>742</v>
      </c>
      <c r="C41" s="224" t="s">
        <v>743</v>
      </c>
      <c r="D41" s="225" t="s">
        <v>744</v>
      </c>
      <c r="E41" s="225" t="s">
        <v>552</v>
      </c>
      <c r="F41" s="226" t="s">
        <v>512</v>
      </c>
      <c r="G41" s="226" t="s">
        <v>555</v>
      </c>
      <c r="H41" s="226" t="s">
        <v>580</v>
      </c>
      <c r="I41" s="213" t="s">
        <v>515</v>
      </c>
      <c r="J41" s="209">
        <v>2.0</v>
      </c>
      <c r="K41" s="209">
        <v>2024.0</v>
      </c>
      <c r="L41" s="214">
        <v>45323.0</v>
      </c>
      <c r="M41" s="214">
        <v>45351.0</v>
      </c>
      <c r="N41" s="209">
        <v>16.0</v>
      </c>
      <c r="O41" s="212">
        <f t="shared" ref="O41:O45" si="9">N41/16</f>
        <v>1</v>
      </c>
      <c r="P41" s="227">
        <f t="shared" si="2"/>
        <v>1</v>
      </c>
      <c r="Q41" s="227">
        <v>0.9063</v>
      </c>
      <c r="R41" s="228"/>
      <c r="S41" s="229" t="s">
        <v>517</v>
      </c>
      <c r="T41" s="230" t="s">
        <v>747</v>
      </c>
      <c r="U41" s="231">
        <f t="shared" si="3"/>
        <v>0.9063</v>
      </c>
      <c r="V41" s="231">
        <f t="shared" si="4"/>
        <v>1</v>
      </c>
      <c r="W41" s="231">
        <f t="shared" si="5"/>
        <v>0.906</v>
      </c>
      <c r="X41" s="231">
        <f t="shared" si="6"/>
        <v>0.91</v>
      </c>
      <c r="Y41" s="232"/>
      <c r="Z41" s="233">
        <f t="shared" si="7"/>
        <v>1</v>
      </c>
    </row>
    <row r="42" ht="15.75" hidden="1" customHeight="1">
      <c r="A42" s="208">
        <v>31.0</v>
      </c>
      <c r="B42" s="223" t="s">
        <v>751</v>
      </c>
      <c r="C42" s="224" t="s">
        <v>752</v>
      </c>
      <c r="D42" s="225" t="s">
        <v>753</v>
      </c>
      <c r="E42" s="225" t="s">
        <v>552</v>
      </c>
      <c r="F42" s="226" t="s">
        <v>512</v>
      </c>
      <c r="G42" s="226" t="s">
        <v>555</v>
      </c>
      <c r="H42" s="226" t="s">
        <v>580</v>
      </c>
      <c r="I42" s="213" t="s">
        <v>515</v>
      </c>
      <c r="J42" s="209">
        <v>2.0</v>
      </c>
      <c r="K42" s="209">
        <v>2024.0</v>
      </c>
      <c r="L42" s="214">
        <v>45323.0</v>
      </c>
      <c r="M42" s="214">
        <v>45351.0</v>
      </c>
      <c r="N42" s="209">
        <v>16.0</v>
      </c>
      <c r="O42" s="212">
        <f t="shared" si="9"/>
        <v>1</v>
      </c>
      <c r="P42" s="227">
        <f t="shared" si="2"/>
        <v>1</v>
      </c>
      <c r="Q42" s="227">
        <v>1.0</v>
      </c>
      <c r="R42" s="228"/>
      <c r="S42" s="229" t="s">
        <v>517</v>
      </c>
      <c r="T42" s="230" t="s">
        <v>747</v>
      </c>
      <c r="U42" s="231">
        <f t="shared" si="3"/>
        <v>1</v>
      </c>
      <c r="V42" s="231">
        <f t="shared" si="4"/>
        <v>1</v>
      </c>
      <c r="W42" s="231">
        <f t="shared" si="5"/>
        <v>1</v>
      </c>
      <c r="X42" s="231">
        <f t="shared" si="6"/>
        <v>1</v>
      </c>
      <c r="Y42" s="232"/>
      <c r="Z42" s="233">
        <f t="shared" si="7"/>
        <v>1</v>
      </c>
    </row>
    <row r="43" ht="15.75" hidden="1" customHeight="1">
      <c r="A43" s="222">
        <v>32.0</v>
      </c>
      <c r="B43" s="223">
        <v>452883.0</v>
      </c>
      <c r="C43" s="224" t="s">
        <v>759</v>
      </c>
      <c r="D43" s="225" t="s">
        <v>760</v>
      </c>
      <c r="E43" s="225" t="s">
        <v>552</v>
      </c>
      <c r="F43" s="226" t="s">
        <v>512</v>
      </c>
      <c r="G43" s="226" t="s">
        <v>530</v>
      </c>
      <c r="H43" s="226" t="s">
        <v>531</v>
      </c>
      <c r="I43" s="213" t="s">
        <v>515</v>
      </c>
      <c r="J43" s="209">
        <v>2.0</v>
      </c>
      <c r="K43" s="209">
        <v>2024.0</v>
      </c>
      <c r="L43" s="214">
        <v>45323.0</v>
      </c>
      <c r="M43" s="214">
        <v>45351.0</v>
      </c>
      <c r="N43" s="209">
        <v>16.0</v>
      </c>
      <c r="O43" s="212">
        <f t="shared" si="9"/>
        <v>1</v>
      </c>
      <c r="P43" s="227">
        <f t="shared" si="2"/>
        <v>1</v>
      </c>
      <c r="Q43" s="227">
        <v>0.87</v>
      </c>
      <c r="R43" s="228"/>
      <c r="S43" s="229" t="s">
        <v>517</v>
      </c>
      <c r="T43" s="230" t="s">
        <v>747</v>
      </c>
      <c r="U43" s="231">
        <f t="shared" si="3"/>
        <v>0.87</v>
      </c>
      <c r="V43" s="231">
        <f t="shared" si="4"/>
        <v>1</v>
      </c>
      <c r="W43" s="231">
        <f t="shared" si="5"/>
        <v>0.87</v>
      </c>
      <c r="X43" s="231">
        <f t="shared" si="6"/>
        <v>0.87</v>
      </c>
      <c r="Y43" s="232"/>
      <c r="Z43" s="233">
        <f t="shared" si="7"/>
        <v>1</v>
      </c>
    </row>
    <row r="44" ht="15.75" hidden="1" customHeight="1">
      <c r="A44" s="208">
        <v>33.0</v>
      </c>
      <c r="B44" s="223">
        <v>454813.0</v>
      </c>
      <c r="C44" s="224" t="s">
        <v>762</v>
      </c>
      <c r="D44" s="225" t="s">
        <v>763</v>
      </c>
      <c r="E44" s="225" t="s">
        <v>552</v>
      </c>
      <c r="F44" s="226" t="s">
        <v>512</v>
      </c>
      <c r="G44" s="226" t="s">
        <v>540</v>
      </c>
      <c r="H44" s="226" t="s">
        <v>541</v>
      </c>
      <c r="I44" s="213" t="s">
        <v>515</v>
      </c>
      <c r="J44" s="209">
        <v>2.0</v>
      </c>
      <c r="K44" s="209">
        <v>2024.0</v>
      </c>
      <c r="L44" s="214">
        <v>45323.0</v>
      </c>
      <c r="M44" s="214">
        <v>45351.0</v>
      </c>
      <c r="N44" s="209">
        <v>16.0</v>
      </c>
      <c r="O44" s="212">
        <f t="shared" si="9"/>
        <v>1</v>
      </c>
      <c r="P44" s="227">
        <f t="shared" si="2"/>
        <v>1</v>
      </c>
      <c r="Q44" s="227">
        <v>1.0</v>
      </c>
      <c r="R44" s="228"/>
      <c r="S44" s="229" t="s">
        <v>517</v>
      </c>
      <c r="T44" s="230" t="s">
        <v>747</v>
      </c>
      <c r="U44" s="231">
        <f t="shared" si="3"/>
        <v>1</v>
      </c>
      <c r="V44" s="231">
        <f t="shared" si="4"/>
        <v>1</v>
      </c>
      <c r="W44" s="231">
        <f t="shared" si="5"/>
        <v>1</v>
      </c>
      <c r="X44" s="231">
        <f t="shared" si="6"/>
        <v>1</v>
      </c>
      <c r="Y44" s="232"/>
      <c r="Z44" s="233">
        <f t="shared" si="7"/>
        <v>1</v>
      </c>
    </row>
    <row r="45" ht="15.75" hidden="1" customHeight="1">
      <c r="A45" s="222">
        <v>34.0</v>
      </c>
      <c r="B45" s="223" t="s">
        <v>766</v>
      </c>
      <c r="C45" s="224" t="s">
        <v>767</v>
      </c>
      <c r="D45" s="225" t="s">
        <v>768</v>
      </c>
      <c r="E45" s="225" t="s">
        <v>552</v>
      </c>
      <c r="F45" s="226" t="s">
        <v>512</v>
      </c>
      <c r="G45" s="226" t="s">
        <v>540</v>
      </c>
      <c r="H45" s="226" t="s">
        <v>541</v>
      </c>
      <c r="I45" s="213" t="s">
        <v>515</v>
      </c>
      <c r="J45" s="209">
        <v>2.0</v>
      </c>
      <c r="K45" s="209">
        <v>2024.0</v>
      </c>
      <c r="L45" s="214">
        <v>45323.0</v>
      </c>
      <c r="M45" s="214">
        <v>45351.0</v>
      </c>
      <c r="N45" s="209">
        <v>16.0</v>
      </c>
      <c r="O45" s="212">
        <f t="shared" si="9"/>
        <v>1</v>
      </c>
      <c r="P45" s="227">
        <f t="shared" si="2"/>
        <v>1</v>
      </c>
      <c r="Q45" s="227">
        <v>1.0</v>
      </c>
      <c r="R45" s="228"/>
      <c r="S45" s="229" t="s">
        <v>517</v>
      </c>
      <c r="T45" s="230" t="s">
        <v>747</v>
      </c>
      <c r="U45" s="231">
        <f t="shared" si="3"/>
        <v>1</v>
      </c>
      <c r="V45" s="231">
        <f t="shared" si="4"/>
        <v>1</v>
      </c>
      <c r="W45" s="231">
        <f t="shared" si="5"/>
        <v>1</v>
      </c>
      <c r="X45" s="231">
        <f t="shared" si="6"/>
        <v>1</v>
      </c>
      <c r="Y45" s="232"/>
      <c r="Z45" s="233">
        <f t="shared" si="7"/>
        <v>1</v>
      </c>
    </row>
    <row r="46" ht="15.75" hidden="1" customHeight="1">
      <c r="A46" s="208">
        <v>35.0</v>
      </c>
      <c r="B46" s="235">
        <v>292225.0</v>
      </c>
      <c r="C46" s="236" t="s">
        <v>660</v>
      </c>
      <c r="D46" s="236" t="s">
        <v>661</v>
      </c>
      <c r="E46" s="236" t="s">
        <v>662</v>
      </c>
      <c r="F46" s="235" t="s">
        <v>663</v>
      </c>
      <c r="G46" s="235" t="s">
        <v>665</v>
      </c>
      <c r="H46" s="235" t="s">
        <v>666</v>
      </c>
      <c r="I46" s="213" t="s">
        <v>515</v>
      </c>
      <c r="J46" s="209">
        <v>2.0</v>
      </c>
      <c r="K46" s="209">
        <v>2024.0</v>
      </c>
      <c r="L46" s="237">
        <v>45323.0</v>
      </c>
      <c r="M46" s="237">
        <v>45351.0</v>
      </c>
      <c r="N46" s="235">
        <f>0.05*16</f>
        <v>0.8</v>
      </c>
      <c r="O46" s="239">
        <v>0.05</v>
      </c>
      <c r="P46" s="227">
        <f t="shared" si="2"/>
        <v>0.05</v>
      </c>
      <c r="Q46" s="227">
        <v>0.1</v>
      </c>
      <c r="R46" s="228"/>
      <c r="S46" s="229" t="s">
        <v>517</v>
      </c>
      <c r="T46" s="230" t="s">
        <v>747</v>
      </c>
      <c r="U46" s="231">
        <f t="shared" si="3"/>
        <v>0.1</v>
      </c>
      <c r="V46" s="241" t="str">
        <f t="shared" si="4"/>
        <v>#VALUE!</v>
      </c>
      <c r="W46" s="241">
        <f t="shared" si="5"/>
        <v>1.25</v>
      </c>
      <c r="X46" s="241" t="str">
        <f t="shared" si="6"/>
        <v>#VALUE!</v>
      </c>
      <c r="Y46" s="192"/>
      <c r="Z46" s="193">
        <f t="shared" si="7"/>
        <v>5</v>
      </c>
    </row>
    <row r="47" ht="15.75" hidden="1" customHeight="1">
      <c r="A47" s="222">
        <v>36.0</v>
      </c>
      <c r="B47" s="235">
        <v>283549.0</v>
      </c>
      <c r="C47" s="236" t="s">
        <v>769</v>
      </c>
      <c r="D47" s="236" t="s">
        <v>770</v>
      </c>
      <c r="E47" s="236" t="s">
        <v>552</v>
      </c>
      <c r="F47" s="235" t="s">
        <v>564</v>
      </c>
      <c r="G47" s="235" t="s">
        <v>771</v>
      </c>
      <c r="H47" s="235" t="s">
        <v>612</v>
      </c>
      <c r="I47" s="213" t="s">
        <v>515</v>
      </c>
      <c r="J47" s="209">
        <v>2.0</v>
      </c>
      <c r="K47" s="209">
        <v>2024.0</v>
      </c>
      <c r="L47" s="237">
        <v>45323.0</v>
      </c>
      <c r="M47" s="237">
        <v>45351.0</v>
      </c>
      <c r="N47" s="235">
        <v>16.0</v>
      </c>
      <c r="O47" s="239">
        <v>1.0</v>
      </c>
      <c r="P47" s="227" t="str">
        <f t="shared" si="2"/>
        <v>#VALUE!</v>
      </c>
      <c r="Q47" s="248">
        <v>1.35</v>
      </c>
      <c r="R47" s="249"/>
      <c r="S47" s="189" t="s">
        <v>525</v>
      </c>
      <c r="T47" s="184" t="s">
        <v>669</v>
      </c>
      <c r="U47" s="231">
        <f t="shared" si="3"/>
        <v>1.35</v>
      </c>
      <c r="V47" s="241" t="str">
        <f t="shared" si="4"/>
        <v>#VALUE!</v>
      </c>
      <c r="W47" s="241">
        <f t="shared" si="5"/>
        <v>1.35</v>
      </c>
      <c r="X47" s="241" t="str">
        <f t="shared" si="6"/>
        <v>#VALUE!</v>
      </c>
      <c r="Y47" s="192"/>
      <c r="Z47" s="193">
        <f t="shared" si="7"/>
        <v>1</v>
      </c>
    </row>
    <row r="48" ht="15.75" hidden="1" customHeight="1">
      <c r="A48" s="208">
        <v>37.0</v>
      </c>
      <c r="B48" s="235">
        <v>284324.0</v>
      </c>
      <c r="C48" s="236" t="s">
        <v>667</v>
      </c>
      <c r="D48" s="236" t="s">
        <v>668</v>
      </c>
      <c r="E48" s="236" t="s">
        <v>552</v>
      </c>
      <c r="F48" s="235" t="s">
        <v>512</v>
      </c>
      <c r="G48" s="235" t="s">
        <v>665</v>
      </c>
      <c r="H48" s="235" t="s">
        <v>580</v>
      </c>
      <c r="I48" s="213" t="s">
        <v>515</v>
      </c>
      <c r="J48" s="209">
        <v>2.0</v>
      </c>
      <c r="K48" s="209">
        <v>2024.0</v>
      </c>
      <c r="L48" s="237">
        <v>45323.0</v>
      </c>
      <c r="M48" s="237">
        <v>45342.0</v>
      </c>
      <c r="N48" s="250">
        <v>9.0</v>
      </c>
      <c r="O48" s="239">
        <f>N48/16</f>
        <v>0.5625</v>
      </c>
      <c r="P48" s="227" t="str">
        <f t="shared" si="2"/>
        <v>#VALUE!</v>
      </c>
      <c r="Q48" s="248">
        <v>0.5</v>
      </c>
      <c r="R48" s="249"/>
      <c r="S48" s="251" t="s">
        <v>525</v>
      </c>
      <c r="T48" s="184" t="s">
        <v>669</v>
      </c>
      <c r="U48" s="231">
        <f t="shared" si="3"/>
        <v>0.5</v>
      </c>
      <c r="V48" s="241" t="str">
        <f t="shared" si="4"/>
        <v>#VALUE!</v>
      </c>
      <c r="W48" s="241">
        <f t="shared" si="5"/>
        <v>0.5</v>
      </c>
      <c r="X48" s="241" t="str">
        <f t="shared" si="6"/>
        <v>#VALUE!</v>
      </c>
      <c r="Y48" s="192"/>
      <c r="Z48" s="193">
        <f t="shared" si="7"/>
        <v>1</v>
      </c>
    </row>
    <row r="49" ht="15.75" hidden="1" customHeight="1">
      <c r="A49" s="222">
        <v>38.0</v>
      </c>
      <c r="B49" s="235">
        <v>292225.0</v>
      </c>
      <c r="C49" s="236" t="s">
        <v>660</v>
      </c>
      <c r="D49" s="236" t="s">
        <v>661</v>
      </c>
      <c r="E49" s="236" t="s">
        <v>662</v>
      </c>
      <c r="F49" s="235" t="s">
        <v>663</v>
      </c>
      <c r="G49" s="235" t="s">
        <v>665</v>
      </c>
      <c r="H49" s="235" t="s">
        <v>666</v>
      </c>
      <c r="I49" s="213" t="s">
        <v>515</v>
      </c>
      <c r="J49" s="209">
        <v>2.0</v>
      </c>
      <c r="K49" s="209">
        <v>2024.0</v>
      </c>
      <c r="L49" s="237">
        <v>45323.0</v>
      </c>
      <c r="M49" s="237">
        <v>45351.0</v>
      </c>
      <c r="N49" s="235">
        <v>10.4</v>
      </c>
      <c r="O49" s="239">
        <v>0.65</v>
      </c>
      <c r="P49" s="227" t="str">
        <f t="shared" si="2"/>
        <v>#VALUE!</v>
      </c>
      <c r="Q49" s="248">
        <v>0.65</v>
      </c>
      <c r="R49" s="249"/>
      <c r="S49" s="251" t="s">
        <v>525</v>
      </c>
      <c r="T49" s="184" t="s">
        <v>669</v>
      </c>
      <c r="U49" s="231">
        <f t="shared" si="3"/>
        <v>0.65</v>
      </c>
      <c r="V49" s="241" t="str">
        <f t="shared" si="4"/>
        <v>#VALUE!</v>
      </c>
      <c r="W49" s="241">
        <f t="shared" si="5"/>
        <v>1.25</v>
      </c>
      <c r="X49" s="241" t="str">
        <f t="shared" si="6"/>
        <v>#VALUE!</v>
      </c>
      <c r="Y49" s="192"/>
      <c r="Z49" s="193">
        <f t="shared" si="7"/>
        <v>5</v>
      </c>
    </row>
    <row r="50" ht="15.75" hidden="1" customHeight="1">
      <c r="A50" s="208">
        <v>39.0</v>
      </c>
      <c r="B50" s="235">
        <v>293936.0</v>
      </c>
      <c r="C50" s="236" t="s">
        <v>775</v>
      </c>
      <c r="D50" s="236" t="s">
        <v>776</v>
      </c>
      <c r="E50" s="236" t="s">
        <v>552</v>
      </c>
      <c r="F50" s="235" t="s">
        <v>512</v>
      </c>
      <c r="G50" s="235" t="s">
        <v>665</v>
      </c>
      <c r="H50" s="235" t="s">
        <v>580</v>
      </c>
      <c r="I50" s="213" t="s">
        <v>515</v>
      </c>
      <c r="J50" s="209">
        <v>2.0</v>
      </c>
      <c r="K50" s="209">
        <v>2024.0</v>
      </c>
      <c r="L50" s="237">
        <v>45323.0</v>
      </c>
      <c r="M50" s="237">
        <v>45351.0</v>
      </c>
      <c r="N50" s="235">
        <v>16.0</v>
      </c>
      <c r="O50" s="239">
        <v>1.0</v>
      </c>
      <c r="P50" s="227" t="str">
        <f t="shared" si="2"/>
        <v>#VALUE!</v>
      </c>
      <c r="Q50" s="248">
        <v>0.83</v>
      </c>
      <c r="R50" s="249"/>
      <c r="S50" s="251" t="s">
        <v>525</v>
      </c>
      <c r="T50" s="184" t="s">
        <v>669</v>
      </c>
      <c r="U50" s="231">
        <f t="shared" si="3"/>
        <v>0.83</v>
      </c>
      <c r="V50" s="241" t="str">
        <f t="shared" si="4"/>
        <v>#VALUE!</v>
      </c>
      <c r="W50" s="241">
        <f t="shared" si="5"/>
        <v>0.83</v>
      </c>
      <c r="X50" s="241" t="str">
        <f t="shared" si="6"/>
        <v>#VALUE!</v>
      </c>
      <c r="Y50" s="192"/>
      <c r="Z50" s="193">
        <f t="shared" si="7"/>
        <v>1</v>
      </c>
    </row>
    <row r="51" ht="15.75" hidden="1" customHeight="1">
      <c r="A51" s="222">
        <v>40.0</v>
      </c>
      <c r="B51" s="235">
        <v>293942.0</v>
      </c>
      <c r="C51" s="236" t="s">
        <v>779</v>
      </c>
      <c r="D51" s="236" t="s">
        <v>780</v>
      </c>
      <c r="E51" s="236" t="s">
        <v>552</v>
      </c>
      <c r="F51" s="235" t="s">
        <v>546</v>
      </c>
      <c r="G51" s="235" t="s">
        <v>665</v>
      </c>
      <c r="H51" s="235" t="s">
        <v>556</v>
      </c>
      <c r="I51" s="213" t="s">
        <v>515</v>
      </c>
      <c r="J51" s="209">
        <v>2.0</v>
      </c>
      <c r="K51" s="209">
        <v>2024.0</v>
      </c>
      <c r="L51" s="237">
        <v>45323.0</v>
      </c>
      <c r="M51" s="237">
        <v>45351.0</v>
      </c>
      <c r="N51" s="235">
        <v>16.0</v>
      </c>
      <c r="O51" s="239">
        <v>1.0</v>
      </c>
      <c r="P51" s="227" t="str">
        <f t="shared" si="2"/>
        <v>#VALUE!</v>
      </c>
      <c r="Q51" s="248">
        <v>0.72</v>
      </c>
      <c r="R51" s="249"/>
      <c r="S51" s="251" t="s">
        <v>525</v>
      </c>
      <c r="T51" s="184" t="s">
        <v>669</v>
      </c>
      <c r="U51" s="231">
        <f t="shared" si="3"/>
        <v>0.72</v>
      </c>
      <c r="V51" s="241" t="str">
        <f t="shared" si="4"/>
        <v>#VALUE!</v>
      </c>
      <c r="W51" s="241">
        <f t="shared" si="5"/>
        <v>0.72</v>
      </c>
      <c r="X51" s="241" t="str">
        <f t="shared" si="6"/>
        <v>#VALUE!</v>
      </c>
      <c r="Y51" s="192"/>
      <c r="Z51" s="193">
        <f t="shared" si="7"/>
        <v>1</v>
      </c>
    </row>
    <row r="52" ht="15.75" hidden="1" customHeight="1">
      <c r="A52" s="208">
        <v>41.0</v>
      </c>
      <c r="B52" s="235">
        <v>430414.0</v>
      </c>
      <c r="C52" s="236" t="s">
        <v>781</v>
      </c>
      <c r="D52" s="236" t="s">
        <v>782</v>
      </c>
      <c r="E52" s="236" t="s">
        <v>552</v>
      </c>
      <c r="F52" s="235" t="s">
        <v>512</v>
      </c>
      <c r="G52" s="235" t="s">
        <v>771</v>
      </c>
      <c r="H52" s="235" t="s">
        <v>541</v>
      </c>
      <c r="I52" s="213" t="s">
        <v>515</v>
      </c>
      <c r="J52" s="209">
        <v>2.0</v>
      </c>
      <c r="K52" s="209">
        <v>2024.0</v>
      </c>
      <c r="L52" s="237">
        <v>45323.0</v>
      </c>
      <c r="M52" s="237">
        <v>45351.0</v>
      </c>
      <c r="N52" s="235">
        <v>16.0</v>
      </c>
      <c r="O52" s="239">
        <v>1.0</v>
      </c>
      <c r="P52" s="227" t="str">
        <f t="shared" si="2"/>
        <v>#VALUE!</v>
      </c>
      <c r="Q52" s="248">
        <v>1.32</v>
      </c>
      <c r="R52" s="249"/>
      <c r="S52" s="189" t="s">
        <v>525</v>
      </c>
      <c r="T52" s="184" t="s">
        <v>669</v>
      </c>
      <c r="U52" s="231">
        <f t="shared" si="3"/>
        <v>1.32</v>
      </c>
      <c r="V52" s="241" t="str">
        <f t="shared" si="4"/>
        <v>#VALUE!</v>
      </c>
      <c r="W52" s="241">
        <f t="shared" si="5"/>
        <v>1.32</v>
      </c>
      <c r="X52" s="241" t="str">
        <f t="shared" si="6"/>
        <v>#VALUE!</v>
      </c>
      <c r="Y52" s="192"/>
      <c r="Z52" s="193">
        <f t="shared" si="7"/>
        <v>1</v>
      </c>
    </row>
    <row r="53" ht="15.75" hidden="1" customHeight="1">
      <c r="A53" s="222">
        <v>42.0</v>
      </c>
      <c r="B53" s="235">
        <v>430053.0</v>
      </c>
      <c r="C53" s="236" t="s">
        <v>575</v>
      </c>
      <c r="D53" s="236" t="s">
        <v>785</v>
      </c>
      <c r="E53" s="236" t="s">
        <v>552</v>
      </c>
      <c r="F53" s="235" t="s">
        <v>512</v>
      </c>
      <c r="G53" s="235" t="s">
        <v>771</v>
      </c>
      <c r="H53" s="235" t="s">
        <v>541</v>
      </c>
      <c r="I53" s="213" t="s">
        <v>515</v>
      </c>
      <c r="J53" s="209">
        <v>2.0</v>
      </c>
      <c r="K53" s="209">
        <v>2024.0</v>
      </c>
      <c r="L53" s="237">
        <v>45323.0</v>
      </c>
      <c r="M53" s="237">
        <v>45344.0</v>
      </c>
      <c r="N53" s="235">
        <v>11.0</v>
      </c>
      <c r="O53" s="239">
        <v>0.6885</v>
      </c>
      <c r="P53" s="227" t="str">
        <f t="shared" si="2"/>
        <v>#VALUE!</v>
      </c>
      <c r="Q53" s="248">
        <v>0.7</v>
      </c>
      <c r="R53" s="249"/>
      <c r="S53" s="189" t="s">
        <v>525</v>
      </c>
      <c r="T53" s="184" t="s">
        <v>669</v>
      </c>
      <c r="U53" s="231">
        <f t="shared" si="3"/>
        <v>0.7</v>
      </c>
      <c r="V53" s="241" t="str">
        <f t="shared" si="4"/>
        <v>#VALUE!</v>
      </c>
      <c r="W53" s="241">
        <f t="shared" si="5"/>
        <v>1</v>
      </c>
      <c r="X53" s="241" t="str">
        <f t="shared" si="6"/>
        <v>#VALUE!</v>
      </c>
      <c r="Y53" s="192"/>
      <c r="Z53" s="193">
        <f t="shared" si="7"/>
        <v>2</v>
      </c>
    </row>
    <row r="54" ht="15.75" hidden="1" customHeight="1">
      <c r="A54" s="208">
        <v>43.0</v>
      </c>
      <c r="B54" s="235">
        <v>431709.0</v>
      </c>
      <c r="C54" s="236" t="s">
        <v>454</v>
      </c>
      <c r="D54" s="236" t="s">
        <v>786</v>
      </c>
      <c r="E54" s="236" t="s">
        <v>552</v>
      </c>
      <c r="F54" s="235" t="s">
        <v>512</v>
      </c>
      <c r="G54" s="235" t="s">
        <v>787</v>
      </c>
      <c r="H54" s="235" t="s">
        <v>570</v>
      </c>
      <c r="I54" s="213" t="s">
        <v>515</v>
      </c>
      <c r="J54" s="209">
        <v>2.0</v>
      </c>
      <c r="K54" s="209">
        <v>2024.0</v>
      </c>
      <c r="L54" s="237">
        <v>45323.0</v>
      </c>
      <c r="M54" s="237">
        <v>45351.0</v>
      </c>
      <c r="N54" s="235">
        <v>16.0</v>
      </c>
      <c r="O54" s="239">
        <v>1.0</v>
      </c>
      <c r="P54" s="227" t="str">
        <f t="shared" si="2"/>
        <v>#VALUE!</v>
      </c>
      <c r="Q54" s="248">
        <v>1.63</v>
      </c>
      <c r="R54" s="249"/>
      <c r="S54" s="189" t="s">
        <v>525</v>
      </c>
      <c r="T54" s="184" t="s">
        <v>669</v>
      </c>
      <c r="U54" s="231">
        <f t="shared" si="3"/>
        <v>1.63</v>
      </c>
      <c r="V54" s="241" t="str">
        <f t="shared" si="4"/>
        <v>#VALUE!</v>
      </c>
      <c r="W54" s="241">
        <f t="shared" si="5"/>
        <v>1.63</v>
      </c>
      <c r="X54" s="241" t="str">
        <f t="shared" si="6"/>
        <v>#VALUE!</v>
      </c>
      <c r="Y54" s="192"/>
      <c r="Z54" s="193">
        <f t="shared" si="7"/>
        <v>1</v>
      </c>
    </row>
    <row r="55" ht="15.75" hidden="1" customHeight="1">
      <c r="A55" s="222">
        <v>44.0</v>
      </c>
      <c r="B55" s="235">
        <v>277692.0</v>
      </c>
      <c r="C55" s="236" t="s">
        <v>788</v>
      </c>
      <c r="D55" s="236" t="s">
        <v>789</v>
      </c>
      <c r="E55" s="236" t="s">
        <v>552</v>
      </c>
      <c r="F55" s="235" t="s">
        <v>546</v>
      </c>
      <c r="G55" s="235" t="s">
        <v>790</v>
      </c>
      <c r="H55" s="235" t="s">
        <v>616</v>
      </c>
      <c r="I55" s="213" t="s">
        <v>515</v>
      </c>
      <c r="J55" s="209">
        <v>2.0</v>
      </c>
      <c r="K55" s="209">
        <v>2024.0</v>
      </c>
      <c r="L55" s="237">
        <v>45323.0</v>
      </c>
      <c r="M55" s="237">
        <v>45351.0</v>
      </c>
      <c r="N55" s="235">
        <v>16.0</v>
      </c>
      <c r="O55" s="239">
        <v>1.0</v>
      </c>
      <c r="P55" s="227" t="str">
        <f t="shared" si="2"/>
        <v>#VALUE!</v>
      </c>
      <c r="Q55" s="248">
        <v>0.95</v>
      </c>
      <c r="R55" s="249"/>
      <c r="S55" s="189" t="s">
        <v>525</v>
      </c>
      <c r="T55" s="184" t="s">
        <v>669</v>
      </c>
      <c r="U55" s="231">
        <f t="shared" si="3"/>
        <v>0.95</v>
      </c>
      <c r="V55" s="241" t="str">
        <f t="shared" si="4"/>
        <v>#VALUE!</v>
      </c>
      <c r="W55" s="241">
        <f t="shared" si="5"/>
        <v>0.95</v>
      </c>
      <c r="X55" s="241" t="str">
        <f t="shared" si="6"/>
        <v>#VALUE!</v>
      </c>
      <c r="Y55" s="192"/>
      <c r="Z55" s="193">
        <f t="shared" si="7"/>
        <v>1</v>
      </c>
    </row>
    <row r="56" ht="15.75" hidden="1" customHeight="1">
      <c r="A56" s="208">
        <v>45.0</v>
      </c>
      <c r="B56" s="235">
        <v>435279.0</v>
      </c>
      <c r="C56" s="236" t="s">
        <v>793</v>
      </c>
      <c r="D56" s="236" t="s">
        <v>794</v>
      </c>
      <c r="E56" s="236" t="s">
        <v>552</v>
      </c>
      <c r="F56" s="235" t="s">
        <v>512</v>
      </c>
      <c r="G56" s="235" t="s">
        <v>795</v>
      </c>
      <c r="H56" s="235" t="s">
        <v>641</v>
      </c>
      <c r="I56" s="213" t="s">
        <v>515</v>
      </c>
      <c r="J56" s="209">
        <v>2.0</v>
      </c>
      <c r="K56" s="209">
        <v>2024.0</v>
      </c>
      <c r="L56" s="237">
        <v>45323.0</v>
      </c>
      <c r="M56" s="237">
        <v>45351.0</v>
      </c>
      <c r="N56" s="235">
        <v>16.0</v>
      </c>
      <c r="O56" s="239">
        <v>1.0</v>
      </c>
      <c r="P56" s="227" t="str">
        <f t="shared" si="2"/>
        <v>#VALUE!</v>
      </c>
      <c r="Q56" s="248">
        <v>0.5</v>
      </c>
      <c r="R56" s="249"/>
      <c r="S56" s="189" t="s">
        <v>525</v>
      </c>
      <c r="T56" s="184" t="s">
        <v>669</v>
      </c>
      <c r="U56" s="231">
        <f t="shared" si="3"/>
        <v>0.5</v>
      </c>
      <c r="V56" s="241" t="str">
        <f t="shared" si="4"/>
        <v>#VALUE!</v>
      </c>
      <c r="W56" s="241">
        <f t="shared" si="5"/>
        <v>0.5</v>
      </c>
      <c r="X56" s="241" t="str">
        <f t="shared" si="6"/>
        <v>#VALUE!</v>
      </c>
      <c r="Y56" s="192"/>
      <c r="Z56" s="193">
        <f t="shared" si="7"/>
        <v>1</v>
      </c>
    </row>
    <row r="57" ht="15.75" hidden="1" customHeight="1">
      <c r="A57" s="222">
        <v>46.0</v>
      </c>
      <c r="B57" s="235">
        <v>454803.0</v>
      </c>
      <c r="C57" s="236" t="s">
        <v>797</v>
      </c>
      <c r="D57" s="236" t="s">
        <v>798</v>
      </c>
      <c r="E57" s="236" t="s">
        <v>552</v>
      </c>
      <c r="F57" s="235" t="s">
        <v>546</v>
      </c>
      <c r="G57" s="235" t="s">
        <v>665</v>
      </c>
      <c r="H57" s="235" t="s">
        <v>556</v>
      </c>
      <c r="I57" s="213" t="s">
        <v>515</v>
      </c>
      <c r="J57" s="209">
        <v>2.0</v>
      </c>
      <c r="K57" s="209">
        <v>2024.0</v>
      </c>
      <c r="L57" s="237">
        <v>45323.0</v>
      </c>
      <c r="M57" s="237">
        <v>45351.0</v>
      </c>
      <c r="N57" s="235">
        <v>16.0</v>
      </c>
      <c r="O57" s="239">
        <v>1.0</v>
      </c>
      <c r="P57" s="227" t="str">
        <f t="shared" si="2"/>
        <v>#VALUE!</v>
      </c>
      <c r="Q57" s="248">
        <v>0.76</v>
      </c>
      <c r="R57" s="249"/>
      <c r="S57" s="189" t="s">
        <v>525</v>
      </c>
      <c r="T57" s="184" t="s">
        <v>669</v>
      </c>
      <c r="U57" s="231">
        <f t="shared" si="3"/>
        <v>0.76</v>
      </c>
      <c r="V57" s="241" t="str">
        <f t="shared" si="4"/>
        <v>#VALUE!</v>
      </c>
      <c r="W57" s="241">
        <f t="shared" si="5"/>
        <v>0.76</v>
      </c>
      <c r="X57" s="241" t="str">
        <f t="shared" si="6"/>
        <v>#VALUE!</v>
      </c>
      <c r="Y57" s="192"/>
      <c r="Z57" s="193">
        <f t="shared" si="7"/>
        <v>1</v>
      </c>
    </row>
    <row r="58" ht="15.75" hidden="1" customHeight="1">
      <c r="A58" s="208">
        <v>47.0</v>
      </c>
      <c r="B58" s="235">
        <v>458927.0</v>
      </c>
      <c r="C58" s="236" t="s">
        <v>801</v>
      </c>
      <c r="D58" s="236" t="s">
        <v>802</v>
      </c>
      <c r="E58" s="236" t="s">
        <v>552</v>
      </c>
      <c r="F58" s="235" t="s">
        <v>512</v>
      </c>
      <c r="G58" s="235" t="s">
        <v>787</v>
      </c>
      <c r="H58" s="235" t="s">
        <v>570</v>
      </c>
      <c r="I58" s="213" t="s">
        <v>515</v>
      </c>
      <c r="J58" s="209">
        <v>2.0</v>
      </c>
      <c r="K58" s="209">
        <v>2024.0</v>
      </c>
      <c r="L58" s="237">
        <v>45323.0</v>
      </c>
      <c r="M58" s="237">
        <v>45335.0</v>
      </c>
      <c r="N58" s="235">
        <v>5.0</v>
      </c>
      <c r="O58" s="239">
        <v>0.3125</v>
      </c>
      <c r="P58" s="227" t="str">
        <f t="shared" si="2"/>
        <v>#VALUE!</v>
      </c>
      <c r="Q58" s="248">
        <v>0.3</v>
      </c>
      <c r="R58" s="249"/>
      <c r="S58" s="189" t="s">
        <v>525</v>
      </c>
      <c r="T58" s="184" t="s">
        <v>669</v>
      </c>
      <c r="U58" s="231">
        <f t="shared" si="3"/>
        <v>0.3</v>
      </c>
      <c r="V58" s="241" t="str">
        <f t="shared" si="4"/>
        <v>#VALUE!</v>
      </c>
      <c r="W58" s="241">
        <f t="shared" si="5"/>
        <v>1.695</v>
      </c>
      <c r="X58" s="241" t="str">
        <f t="shared" si="6"/>
        <v>#VALUE!</v>
      </c>
      <c r="Y58" s="192"/>
      <c r="Z58" s="193">
        <f t="shared" si="7"/>
        <v>2</v>
      </c>
    </row>
    <row r="59" ht="15.75" hidden="1" customHeight="1">
      <c r="A59" s="222">
        <v>48.0</v>
      </c>
      <c r="B59" s="235">
        <v>460549.0</v>
      </c>
      <c r="C59" s="236" t="s">
        <v>805</v>
      </c>
      <c r="D59" s="236" t="s">
        <v>806</v>
      </c>
      <c r="E59" s="236" t="s">
        <v>552</v>
      </c>
      <c r="F59" s="235" t="s">
        <v>512</v>
      </c>
      <c r="G59" s="235" t="s">
        <v>540</v>
      </c>
      <c r="H59" s="235" t="s">
        <v>541</v>
      </c>
      <c r="I59" s="213" t="s">
        <v>515</v>
      </c>
      <c r="J59" s="209">
        <v>2.0</v>
      </c>
      <c r="K59" s="209">
        <v>2024.0</v>
      </c>
      <c r="L59" s="237">
        <v>45323.0</v>
      </c>
      <c r="M59" s="237">
        <v>45344.0</v>
      </c>
      <c r="N59" s="235">
        <v>11.0</v>
      </c>
      <c r="O59" s="239">
        <f>N59/16</f>
        <v>0.6875</v>
      </c>
      <c r="P59" s="227" t="str">
        <f t="shared" si="2"/>
        <v>#VALUE!</v>
      </c>
      <c r="Q59" s="248">
        <v>0.5</v>
      </c>
      <c r="R59" s="249"/>
      <c r="S59" s="189" t="s">
        <v>525</v>
      </c>
      <c r="T59" s="184" t="s">
        <v>669</v>
      </c>
      <c r="U59" s="231">
        <f t="shared" si="3"/>
        <v>0.5</v>
      </c>
      <c r="V59" s="241" t="str">
        <f t="shared" si="4"/>
        <v>#VALUE!</v>
      </c>
      <c r="W59" s="241">
        <f t="shared" si="5"/>
        <v>0.81</v>
      </c>
      <c r="X59" s="241" t="str">
        <f t="shared" si="6"/>
        <v>#VALUE!</v>
      </c>
      <c r="Y59" s="192"/>
      <c r="Z59" s="193">
        <f t="shared" si="7"/>
        <v>2</v>
      </c>
    </row>
    <row r="60" ht="15.75" hidden="1" customHeight="1">
      <c r="A60" s="208">
        <v>49.0</v>
      </c>
      <c r="B60" s="235">
        <v>433095.0</v>
      </c>
      <c r="C60" s="236" t="s">
        <v>809</v>
      </c>
      <c r="D60" s="236" t="s">
        <v>810</v>
      </c>
      <c r="E60" s="236" t="s">
        <v>552</v>
      </c>
      <c r="F60" s="235" t="s">
        <v>546</v>
      </c>
      <c r="G60" s="235" t="s">
        <v>540</v>
      </c>
      <c r="H60" s="235" t="s">
        <v>547</v>
      </c>
      <c r="I60" s="213" t="s">
        <v>515</v>
      </c>
      <c r="J60" s="209">
        <v>2.0</v>
      </c>
      <c r="K60" s="209">
        <v>2024.0</v>
      </c>
      <c r="L60" s="237">
        <v>45348.0</v>
      </c>
      <c r="M60" s="237">
        <v>45351.0</v>
      </c>
      <c r="N60" s="235">
        <v>4.0</v>
      </c>
      <c r="O60" s="239">
        <f>4/16</f>
        <v>0.25</v>
      </c>
      <c r="P60" s="227" t="str">
        <f t="shared" si="2"/>
        <v>#VALUE!</v>
      </c>
      <c r="Q60" s="248">
        <v>0.3</v>
      </c>
      <c r="R60" s="249"/>
      <c r="S60" s="189" t="s">
        <v>525</v>
      </c>
      <c r="T60" s="184" t="s">
        <v>669</v>
      </c>
      <c r="U60" s="231">
        <f t="shared" si="3"/>
        <v>0.3</v>
      </c>
      <c r="V60" s="241" t="str">
        <f t="shared" si="4"/>
        <v>#VALUE!</v>
      </c>
      <c r="W60" s="241">
        <f t="shared" si="5"/>
        <v>0.3</v>
      </c>
      <c r="X60" s="241" t="str">
        <f t="shared" si="6"/>
        <v>#VALUE!</v>
      </c>
      <c r="Y60" s="192"/>
      <c r="Z60" s="193">
        <f t="shared" si="7"/>
        <v>1</v>
      </c>
    </row>
    <row r="61" ht="15.75" hidden="1" customHeight="1">
      <c r="A61" s="222">
        <v>50.0</v>
      </c>
      <c r="B61" s="235">
        <v>292225.0</v>
      </c>
      <c r="C61" s="236" t="s">
        <v>660</v>
      </c>
      <c r="D61" s="236" t="s">
        <v>661</v>
      </c>
      <c r="E61" s="236" t="s">
        <v>662</v>
      </c>
      <c r="F61" s="235" t="s">
        <v>663</v>
      </c>
      <c r="G61" s="235" t="s">
        <v>665</v>
      </c>
      <c r="H61" s="235" t="s">
        <v>666</v>
      </c>
      <c r="I61" s="213" t="s">
        <v>515</v>
      </c>
      <c r="J61" s="209">
        <v>2.0</v>
      </c>
      <c r="K61" s="209">
        <v>2024.0</v>
      </c>
      <c r="L61" s="237">
        <v>45323.0</v>
      </c>
      <c r="M61" s="237">
        <v>45351.0</v>
      </c>
      <c r="N61" s="235">
        <v>16.0</v>
      </c>
      <c r="O61" s="239">
        <v>0.05</v>
      </c>
      <c r="P61" s="227">
        <f t="shared" si="2"/>
        <v>0.05</v>
      </c>
      <c r="Q61" s="248">
        <v>0.2</v>
      </c>
      <c r="R61" s="249"/>
      <c r="S61" s="189" t="s">
        <v>517</v>
      </c>
      <c r="T61" s="184" t="s">
        <v>813</v>
      </c>
      <c r="U61" s="231">
        <f t="shared" si="3"/>
        <v>0.2</v>
      </c>
      <c r="V61" s="241" t="str">
        <f t="shared" si="4"/>
        <v>#VALUE!</v>
      </c>
      <c r="W61" s="241">
        <f t="shared" si="5"/>
        <v>1.25</v>
      </c>
      <c r="X61" s="241" t="str">
        <f t="shared" si="6"/>
        <v>#VALUE!</v>
      </c>
      <c r="Y61" s="192"/>
      <c r="Z61" s="193">
        <f t="shared" si="7"/>
        <v>5</v>
      </c>
    </row>
    <row r="62" ht="15.75" hidden="1" customHeight="1">
      <c r="A62" s="208">
        <v>51.0</v>
      </c>
      <c r="B62" s="235">
        <v>427027.0</v>
      </c>
      <c r="C62" s="236" t="s">
        <v>814</v>
      </c>
      <c r="D62" s="236" t="s">
        <v>815</v>
      </c>
      <c r="E62" s="236" t="s">
        <v>552</v>
      </c>
      <c r="F62" s="235" t="s">
        <v>546</v>
      </c>
      <c r="G62" s="235" t="s">
        <v>787</v>
      </c>
      <c r="H62" s="235" t="s">
        <v>596</v>
      </c>
      <c r="I62" s="213" t="s">
        <v>515</v>
      </c>
      <c r="J62" s="209">
        <v>2.0</v>
      </c>
      <c r="K62" s="209">
        <v>2024.0</v>
      </c>
      <c r="L62" s="237">
        <v>45323.0</v>
      </c>
      <c r="M62" s="237">
        <v>45351.0</v>
      </c>
      <c r="N62" s="235">
        <v>16.0</v>
      </c>
      <c r="O62" s="239">
        <v>1.0</v>
      </c>
      <c r="P62" s="227">
        <f t="shared" si="2"/>
        <v>1</v>
      </c>
      <c r="Q62" s="248">
        <v>1.0</v>
      </c>
      <c r="R62" s="249"/>
      <c r="S62" s="189" t="s">
        <v>517</v>
      </c>
      <c r="T62" s="184" t="s">
        <v>813</v>
      </c>
      <c r="U62" s="231">
        <f t="shared" si="3"/>
        <v>1</v>
      </c>
      <c r="V62" s="241">
        <f t="shared" si="4"/>
        <v>1</v>
      </c>
      <c r="W62" s="241">
        <f t="shared" si="5"/>
        <v>1</v>
      </c>
      <c r="X62" s="241">
        <f t="shared" si="6"/>
        <v>1</v>
      </c>
      <c r="Y62" s="192"/>
      <c r="Z62" s="193">
        <f t="shared" si="7"/>
        <v>1</v>
      </c>
    </row>
    <row r="63" ht="15.75" hidden="1" customHeight="1">
      <c r="A63" s="222">
        <v>52.0</v>
      </c>
      <c r="B63" s="235">
        <v>428982.0</v>
      </c>
      <c r="C63" s="236" t="s">
        <v>818</v>
      </c>
      <c r="D63" s="236" t="s">
        <v>819</v>
      </c>
      <c r="E63" s="236" t="s">
        <v>552</v>
      </c>
      <c r="F63" s="235" t="s">
        <v>546</v>
      </c>
      <c r="G63" s="235" t="s">
        <v>790</v>
      </c>
      <c r="H63" s="235" t="s">
        <v>616</v>
      </c>
      <c r="I63" s="213" t="s">
        <v>515</v>
      </c>
      <c r="J63" s="209">
        <v>2.0</v>
      </c>
      <c r="K63" s="209">
        <v>2024.0</v>
      </c>
      <c r="L63" s="237">
        <v>45323.0</v>
      </c>
      <c r="M63" s="237">
        <v>45351.0</v>
      </c>
      <c r="N63" s="235">
        <v>16.0</v>
      </c>
      <c r="O63" s="239">
        <v>1.0</v>
      </c>
      <c r="P63" s="227">
        <f t="shared" si="2"/>
        <v>1</v>
      </c>
      <c r="Q63" s="248">
        <v>1.0</v>
      </c>
      <c r="R63" s="249"/>
      <c r="S63" s="189" t="s">
        <v>517</v>
      </c>
      <c r="T63" s="184" t="s">
        <v>813</v>
      </c>
      <c r="U63" s="231">
        <f t="shared" si="3"/>
        <v>1</v>
      </c>
      <c r="V63" s="241">
        <f t="shared" si="4"/>
        <v>1</v>
      </c>
      <c r="W63" s="241">
        <f t="shared" si="5"/>
        <v>1</v>
      </c>
      <c r="X63" s="241">
        <f t="shared" si="6"/>
        <v>1</v>
      </c>
      <c r="Y63" s="192"/>
      <c r="Z63" s="193">
        <f t="shared" si="7"/>
        <v>1</v>
      </c>
    </row>
    <row r="64" ht="15.75" hidden="1" customHeight="1">
      <c r="A64" s="208">
        <v>53.0</v>
      </c>
      <c r="B64" s="235">
        <v>449443.0</v>
      </c>
      <c r="C64" s="236" t="s">
        <v>821</v>
      </c>
      <c r="D64" s="236" t="s">
        <v>822</v>
      </c>
      <c r="E64" s="236" t="s">
        <v>552</v>
      </c>
      <c r="F64" s="235" t="s">
        <v>546</v>
      </c>
      <c r="G64" s="235" t="s">
        <v>790</v>
      </c>
      <c r="H64" s="235" t="s">
        <v>616</v>
      </c>
      <c r="I64" s="213" t="s">
        <v>515</v>
      </c>
      <c r="J64" s="209">
        <v>2.0</v>
      </c>
      <c r="K64" s="209">
        <v>2024.0</v>
      </c>
      <c r="L64" s="237">
        <v>45323.0</v>
      </c>
      <c r="M64" s="237">
        <v>45351.0</v>
      </c>
      <c r="N64" s="235">
        <v>16.0</v>
      </c>
      <c r="O64" s="239">
        <v>1.0</v>
      </c>
      <c r="P64" s="227">
        <f t="shared" si="2"/>
        <v>1</v>
      </c>
      <c r="Q64" s="248">
        <v>1.0</v>
      </c>
      <c r="R64" s="249"/>
      <c r="S64" s="189" t="s">
        <v>517</v>
      </c>
      <c r="T64" s="184" t="s">
        <v>813</v>
      </c>
      <c r="U64" s="231">
        <f t="shared" si="3"/>
        <v>1</v>
      </c>
      <c r="V64" s="241">
        <f t="shared" si="4"/>
        <v>1</v>
      </c>
      <c r="W64" s="241">
        <f t="shared" si="5"/>
        <v>1</v>
      </c>
      <c r="X64" s="241">
        <f t="shared" si="6"/>
        <v>1</v>
      </c>
      <c r="Y64" s="192"/>
      <c r="Z64" s="193">
        <f t="shared" si="7"/>
        <v>1</v>
      </c>
    </row>
    <row r="65" ht="15.75" hidden="1" customHeight="1">
      <c r="A65" s="222">
        <v>54.0</v>
      </c>
      <c r="B65" s="235">
        <v>447257.0</v>
      </c>
      <c r="C65" s="236" t="s">
        <v>824</v>
      </c>
      <c r="D65" s="236" t="s">
        <v>825</v>
      </c>
      <c r="E65" s="236" t="s">
        <v>552</v>
      </c>
      <c r="F65" s="235" t="s">
        <v>546</v>
      </c>
      <c r="G65" s="235" t="s">
        <v>665</v>
      </c>
      <c r="H65" s="235" t="s">
        <v>556</v>
      </c>
      <c r="I65" s="213" t="s">
        <v>515</v>
      </c>
      <c r="J65" s="209">
        <v>2.0</v>
      </c>
      <c r="K65" s="209">
        <v>2024.0</v>
      </c>
      <c r="L65" s="237">
        <v>45323.0</v>
      </c>
      <c r="M65" s="237">
        <v>45351.0</v>
      </c>
      <c r="N65" s="235">
        <v>16.0</v>
      </c>
      <c r="O65" s="239">
        <v>1.0</v>
      </c>
      <c r="P65" s="227">
        <f t="shared" si="2"/>
        <v>1</v>
      </c>
      <c r="Q65" s="248">
        <v>1.0</v>
      </c>
      <c r="R65" s="249"/>
      <c r="S65" s="189" t="s">
        <v>517</v>
      </c>
      <c r="T65" s="184" t="s">
        <v>813</v>
      </c>
      <c r="U65" s="231">
        <f t="shared" si="3"/>
        <v>1</v>
      </c>
      <c r="V65" s="241">
        <f t="shared" si="4"/>
        <v>1</v>
      </c>
      <c r="W65" s="241">
        <f t="shared" si="5"/>
        <v>1</v>
      </c>
      <c r="X65" s="241">
        <f t="shared" si="6"/>
        <v>1</v>
      </c>
      <c r="Y65" s="192"/>
      <c r="Z65" s="193">
        <f t="shared" si="7"/>
        <v>1</v>
      </c>
    </row>
    <row r="66" ht="15.75" hidden="1" customHeight="1">
      <c r="A66" s="208">
        <v>55.0</v>
      </c>
      <c r="B66" s="235">
        <v>457053.0</v>
      </c>
      <c r="C66" s="236" t="s">
        <v>828</v>
      </c>
      <c r="D66" s="236" t="s">
        <v>830</v>
      </c>
      <c r="E66" s="236" t="s">
        <v>552</v>
      </c>
      <c r="F66" s="235" t="s">
        <v>546</v>
      </c>
      <c r="G66" s="235" t="s">
        <v>665</v>
      </c>
      <c r="H66" s="235" t="s">
        <v>556</v>
      </c>
      <c r="I66" s="213" t="s">
        <v>515</v>
      </c>
      <c r="J66" s="209">
        <v>2.0</v>
      </c>
      <c r="K66" s="209">
        <v>2024.0</v>
      </c>
      <c r="L66" s="237">
        <v>45323.0</v>
      </c>
      <c r="M66" s="237">
        <v>45351.0</v>
      </c>
      <c r="N66" s="235">
        <v>16.0</v>
      </c>
      <c r="O66" s="239">
        <v>1.0</v>
      </c>
      <c r="P66" s="227">
        <f t="shared" si="2"/>
        <v>1</v>
      </c>
      <c r="Q66" s="248">
        <v>1.0</v>
      </c>
      <c r="R66" s="249"/>
      <c r="S66" s="189" t="s">
        <v>517</v>
      </c>
      <c r="T66" s="184" t="s">
        <v>813</v>
      </c>
      <c r="U66" s="231">
        <f t="shared" si="3"/>
        <v>1</v>
      </c>
      <c r="V66" s="241">
        <f t="shared" si="4"/>
        <v>1</v>
      </c>
      <c r="W66" s="241">
        <f t="shared" si="5"/>
        <v>1</v>
      </c>
      <c r="X66" s="241">
        <f t="shared" si="6"/>
        <v>1</v>
      </c>
      <c r="Y66" s="192"/>
      <c r="Z66" s="193">
        <f t="shared" si="7"/>
        <v>1</v>
      </c>
    </row>
    <row r="67" ht="15.75" hidden="1" customHeight="1">
      <c r="A67" s="222">
        <v>56.0</v>
      </c>
      <c r="B67" s="183" t="s">
        <v>832</v>
      </c>
      <c r="C67" s="252" t="s">
        <v>833</v>
      </c>
      <c r="D67" s="253" t="s">
        <v>834</v>
      </c>
      <c r="E67" s="254" t="s">
        <v>552</v>
      </c>
      <c r="F67" s="255" t="s">
        <v>546</v>
      </c>
      <c r="G67" s="255" t="s">
        <v>540</v>
      </c>
      <c r="H67" s="255" t="s">
        <v>547</v>
      </c>
      <c r="I67" s="256" t="s">
        <v>515</v>
      </c>
      <c r="J67" s="257">
        <v>2.0</v>
      </c>
      <c r="K67" s="257">
        <v>2024.0</v>
      </c>
      <c r="L67" s="258">
        <v>45323.0</v>
      </c>
      <c r="M67" s="259">
        <v>45351.0</v>
      </c>
      <c r="N67" s="260">
        <f t="shared" ref="N67:N71" si="10">NETWORKDAYS(L67,M67)-5</f>
        <v>16</v>
      </c>
      <c r="O67" s="255">
        <v>1.0</v>
      </c>
      <c r="P67" s="261" t="str">
        <f t="shared" si="2"/>
        <v>#VALUE!</v>
      </c>
      <c r="Q67" s="261">
        <v>1.55</v>
      </c>
      <c r="R67" s="249"/>
      <c r="S67" s="251" t="s">
        <v>525</v>
      </c>
      <c r="T67" s="184" t="s">
        <v>837</v>
      </c>
      <c r="U67" s="241">
        <f t="shared" si="3"/>
        <v>1.55</v>
      </c>
      <c r="V67" s="241" t="str">
        <f t="shared" si="4"/>
        <v>#VALUE!</v>
      </c>
      <c r="W67" s="241">
        <f t="shared" si="5"/>
        <v>1.55</v>
      </c>
      <c r="X67" s="241" t="str">
        <f t="shared" si="6"/>
        <v>#VALUE!</v>
      </c>
      <c r="Y67" s="192"/>
      <c r="Z67" s="193">
        <f t="shared" si="7"/>
        <v>1</v>
      </c>
    </row>
    <row r="68" ht="15.75" hidden="1" customHeight="1">
      <c r="A68" s="208">
        <v>57.0</v>
      </c>
      <c r="B68" s="183" t="s">
        <v>838</v>
      </c>
      <c r="C68" s="252" t="s">
        <v>839</v>
      </c>
      <c r="D68" s="253" t="s">
        <v>840</v>
      </c>
      <c r="E68" s="254" t="s">
        <v>552</v>
      </c>
      <c r="F68" s="255" t="s">
        <v>512</v>
      </c>
      <c r="G68" s="255" t="s">
        <v>540</v>
      </c>
      <c r="H68" s="255" t="s">
        <v>541</v>
      </c>
      <c r="I68" s="256" t="s">
        <v>515</v>
      </c>
      <c r="J68" s="257">
        <v>2.0</v>
      </c>
      <c r="K68" s="257">
        <v>2024.0</v>
      </c>
      <c r="L68" s="258">
        <v>45323.0</v>
      </c>
      <c r="M68" s="259">
        <v>45345.0</v>
      </c>
      <c r="N68" s="260">
        <f t="shared" si="10"/>
        <v>12</v>
      </c>
      <c r="O68" s="255">
        <v>1.0</v>
      </c>
      <c r="P68" s="261" t="str">
        <f t="shared" si="2"/>
        <v>#VALUE!</v>
      </c>
      <c r="Q68" s="261">
        <v>1.19</v>
      </c>
      <c r="R68" s="249"/>
      <c r="S68" s="251" t="s">
        <v>525</v>
      </c>
      <c r="T68" s="184" t="s">
        <v>837</v>
      </c>
      <c r="U68" s="241">
        <f t="shared" si="3"/>
        <v>1.19</v>
      </c>
      <c r="V68" s="241" t="str">
        <f t="shared" si="4"/>
        <v>#VALUE!</v>
      </c>
      <c r="W68" s="241">
        <f t="shared" si="5"/>
        <v>1.19</v>
      </c>
      <c r="X68" s="241" t="str">
        <f t="shared" si="6"/>
        <v>#VALUE!</v>
      </c>
      <c r="Y68" s="192"/>
      <c r="Z68" s="193">
        <f t="shared" si="7"/>
        <v>1</v>
      </c>
    </row>
    <row r="69" ht="15.75" hidden="1" customHeight="1">
      <c r="A69" s="222">
        <v>58.0</v>
      </c>
      <c r="B69" s="183" t="s">
        <v>843</v>
      </c>
      <c r="C69" s="252" t="s">
        <v>844</v>
      </c>
      <c r="D69" s="253" t="s">
        <v>845</v>
      </c>
      <c r="E69" s="254" t="s">
        <v>552</v>
      </c>
      <c r="F69" s="255" t="s">
        <v>546</v>
      </c>
      <c r="G69" s="255" t="s">
        <v>555</v>
      </c>
      <c r="H69" s="255" t="s">
        <v>556</v>
      </c>
      <c r="I69" s="256" t="s">
        <v>515</v>
      </c>
      <c r="J69" s="257">
        <v>2.0</v>
      </c>
      <c r="K69" s="257">
        <v>2024.0</v>
      </c>
      <c r="L69" s="258">
        <v>45323.0</v>
      </c>
      <c r="M69" s="259">
        <v>45351.0</v>
      </c>
      <c r="N69" s="260">
        <f t="shared" si="10"/>
        <v>16</v>
      </c>
      <c r="O69" s="255">
        <v>1.0</v>
      </c>
      <c r="P69" s="261">
        <f t="shared" si="2"/>
        <v>1</v>
      </c>
      <c r="Q69" s="261">
        <v>0.95</v>
      </c>
      <c r="R69" s="249"/>
      <c r="S69" s="189" t="s">
        <v>517</v>
      </c>
      <c r="T69" s="184" t="s">
        <v>837</v>
      </c>
      <c r="U69" s="241">
        <f t="shared" si="3"/>
        <v>0.95</v>
      </c>
      <c r="V69" s="241">
        <f t="shared" si="4"/>
        <v>1</v>
      </c>
      <c r="W69" s="241">
        <f t="shared" si="5"/>
        <v>0.95</v>
      </c>
      <c r="X69" s="241">
        <f t="shared" si="6"/>
        <v>0.95</v>
      </c>
      <c r="Y69" s="192"/>
      <c r="Z69" s="193">
        <f t="shared" si="7"/>
        <v>1</v>
      </c>
    </row>
    <row r="70" ht="15.75" hidden="1" customHeight="1">
      <c r="A70" s="208">
        <v>59.0</v>
      </c>
      <c r="B70" s="183" t="s">
        <v>851</v>
      </c>
      <c r="C70" s="252" t="s">
        <v>852</v>
      </c>
      <c r="D70" s="253" t="s">
        <v>853</v>
      </c>
      <c r="E70" s="254" t="s">
        <v>552</v>
      </c>
      <c r="F70" s="255" t="s">
        <v>512</v>
      </c>
      <c r="G70" s="255" t="s">
        <v>530</v>
      </c>
      <c r="H70" s="255" t="s">
        <v>531</v>
      </c>
      <c r="I70" s="256" t="s">
        <v>515</v>
      </c>
      <c r="J70" s="257">
        <v>2.0</v>
      </c>
      <c r="K70" s="257">
        <v>2024.0</v>
      </c>
      <c r="L70" s="258">
        <v>45323.0</v>
      </c>
      <c r="M70" s="259">
        <v>45351.0</v>
      </c>
      <c r="N70" s="260">
        <f t="shared" si="10"/>
        <v>16</v>
      </c>
      <c r="O70" s="255">
        <v>1.0</v>
      </c>
      <c r="P70" s="261" t="str">
        <f t="shared" si="2"/>
        <v>#VALUE!</v>
      </c>
      <c r="Q70" s="261">
        <v>1.24</v>
      </c>
      <c r="R70" s="249"/>
      <c r="S70" s="251" t="s">
        <v>525</v>
      </c>
      <c r="T70" s="184" t="s">
        <v>837</v>
      </c>
      <c r="U70" s="241">
        <f t="shared" si="3"/>
        <v>1.24</v>
      </c>
      <c r="V70" s="241" t="str">
        <f t="shared" si="4"/>
        <v>#VALUE!</v>
      </c>
      <c r="W70" s="241">
        <f t="shared" si="5"/>
        <v>1.24</v>
      </c>
      <c r="X70" s="241" t="str">
        <f t="shared" si="6"/>
        <v>#VALUE!</v>
      </c>
      <c r="Y70" s="192"/>
      <c r="Z70" s="193">
        <f t="shared" si="7"/>
        <v>1</v>
      </c>
    </row>
    <row r="71" ht="15.75" hidden="1" customHeight="1">
      <c r="A71" s="222">
        <v>60.0</v>
      </c>
      <c r="B71" s="183" t="s">
        <v>855</v>
      </c>
      <c r="C71" s="252" t="s">
        <v>856</v>
      </c>
      <c r="D71" s="253" t="s">
        <v>857</v>
      </c>
      <c r="E71" s="254" t="s">
        <v>552</v>
      </c>
      <c r="F71" s="255" t="s">
        <v>523</v>
      </c>
      <c r="G71" s="255" t="s">
        <v>540</v>
      </c>
      <c r="H71" s="255" t="s">
        <v>858</v>
      </c>
      <c r="I71" s="256" t="s">
        <v>515</v>
      </c>
      <c r="J71" s="257">
        <v>2.0</v>
      </c>
      <c r="K71" s="257">
        <v>2024.0</v>
      </c>
      <c r="L71" s="258">
        <v>45323.0</v>
      </c>
      <c r="M71" s="259">
        <v>45351.0</v>
      </c>
      <c r="N71" s="260">
        <f t="shared" si="10"/>
        <v>16</v>
      </c>
      <c r="O71" s="255">
        <v>1.0</v>
      </c>
      <c r="P71" s="261" t="str">
        <f t="shared" si="2"/>
        <v>#VALUE!</v>
      </c>
      <c r="Q71" s="261">
        <v>1.59</v>
      </c>
      <c r="R71" s="249"/>
      <c r="S71" s="251" t="s">
        <v>525</v>
      </c>
      <c r="T71" s="184" t="s">
        <v>837</v>
      </c>
      <c r="U71" s="241">
        <f t="shared" si="3"/>
        <v>1.59</v>
      </c>
      <c r="V71" s="241" t="str">
        <f t="shared" si="4"/>
        <v>#VALUE!</v>
      </c>
      <c r="W71" s="241">
        <f t="shared" si="5"/>
        <v>1.59</v>
      </c>
      <c r="X71" s="241" t="str">
        <f t="shared" si="6"/>
        <v>#VALUE!</v>
      </c>
      <c r="Y71" s="192"/>
      <c r="Z71" s="193">
        <f t="shared" si="7"/>
        <v>1</v>
      </c>
    </row>
    <row r="72" ht="15.75" hidden="1" customHeight="1">
      <c r="A72" s="208">
        <v>61.0</v>
      </c>
      <c r="B72" s="183" t="s">
        <v>861</v>
      </c>
      <c r="C72" s="252" t="s">
        <v>801</v>
      </c>
      <c r="D72" s="253" t="s">
        <v>802</v>
      </c>
      <c r="E72" s="254" t="s">
        <v>552</v>
      </c>
      <c r="F72" s="255" t="s">
        <v>523</v>
      </c>
      <c r="G72" s="255" t="s">
        <v>569</v>
      </c>
      <c r="H72" s="255" t="s">
        <v>862</v>
      </c>
      <c r="I72" s="256" t="s">
        <v>515</v>
      </c>
      <c r="J72" s="257">
        <v>2.0</v>
      </c>
      <c r="K72" s="257">
        <v>2024.0</v>
      </c>
      <c r="L72" s="258">
        <v>45337.0</v>
      </c>
      <c r="M72" s="259">
        <v>45351.0</v>
      </c>
      <c r="N72" s="260">
        <f>NETWORKDAYS(L72,M72)</f>
        <v>11</v>
      </c>
      <c r="O72" s="255">
        <f>11/16</f>
        <v>0.6875</v>
      </c>
      <c r="P72" s="261" t="str">
        <f t="shared" si="2"/>
        <v>#VALUE!</v>
      </c>
      <c r="Q72" s="261">
        <v>1.395</v>
      </c>
      <c r="R72" s="249"/>
      <c r="S72" s="251" t="s">
        <v>525</v>
      </c>
      <c r="T72" s="184" t="s">
        <v>837</v>
      </c>
      <c r="U72" s="241">
        <f t="shared" si="3"/>
        <v>1.395</v>
      </c>
      <c r="V72" s="241" t="str">
        <f t="shared" si="4"/>
        <v>#VALUE!</v>
      </c>
      <c r="W72" s="241">
        <f t="shared" si="5"/>
        <v>1.695</v>
      </c>
      <c r="X72" s="241" t="str">
        <f t="shared" si="6"/>
        <v>#VALUE!</v>
      </c>
      <c r="Y72" s="192"/>
      <c r="Z72" s="193">
        <f t="shared" si="7"/>
        <v>2</v>
      </c>
    </row>
    <row r="73" ht="15.75" hidden="1" customHeight="1">
      <c r="A73" s="222">
        <v>62.0</v>
      </c>
      <c r="B73" s="183" t="s">
        <v>863</v>
      </c>
      <c r="C73" s="252" t="s">
        <v>864</v>
      </c>
      <c r="D73" s="253" t="s">
        <v>865</v>
      </c>
      <c r="E73" s="254" t="s">
        <v>552</v>
      </c>
      <c r="F73" s="255" t="s">
        <v>512</v>
      </c>
      <c r="G73" s="255" t="s">
        <v>540</v>
      </c>
      <c r="H73" s="255" t="s">
        <v>541</v>
      </c>
      <c r="I73" s="256" t="s">
        <v>515</v>
      </c>
      <c r="J73" s="257">
        <v>2.0</v>
      </c>
      <c r="K73" s="257">
        <v>2024.0</v>
      </c>
      <c r="L73" s="258">
        <v>45323.0</v>
      </c>
      <c r="M73" s="259">
        <v>45345.0</v>
      </c>
      <c r="N73" s="260">
        <f t="shared" ref="N73:N76" si="11">NETWORKDAYS(L73,M73)-5</f>
        <v>12</v>
      </c>
      <c r="O73" s="255">
        <v>1.0</v>
      </c>
      <c r="P73" s="261" t="str">
        <f t="shared" si="2"/>
        <v>#VALUE!</v>
      </c>
      <c r="Q73" s="261">
        <v>1.19</v>
      </c>
      <c r="R73" s="249"/>
      <c r="S73" s="251" t="s">
        <v>525</v>
      </c>
      <c r="T73" s="184" t="s">
        <v>837</v>
      </c>
      <c r="U73" s="241">
        <f t="shared" si="3"/>
        <v>1.19</v>
      </c>
      <c r="V73" s="241" t="str">
        <f t="shared" si="4"/>
        <v>#VALUE!</v>
      </c>
      <c r="W73" s="241">
        <f t="shared" si="5"/>
        <v>1.19</v>
      </c>
      <c r="X73" s="241" t="str">
        <f t="shared" si="6"/>
        <v>#VALUE!</v>
      </c>
      <c r="Y73" s="192"/>
      <c r="Z73" s="193">
        <f t="shared" si="7"/>
        <v>1</v>
      </c>
    </row>
    <row r="74" ht="15.75" hidden="1" customHeight="1">
      <c r="A74" s="208">
        <v>63.0</v>
      </c>
      <c r="B74" s="183" t="s">
        <v>868</v>
      </c>
      <c r="C74" s="252" t="s">
        <v>869</v>
      </c>
      <c r="D74" s="253" t="s">
        <v>870</v>
      </c>
      <c r="E74" s="254" t="s">
        <v>552</v>
      </c>
      <c r="F74" s="255" t="s">
        <v>523</v>
      </c>
      <c r="G74" s="255" t="s">
        <v>530</v>
      </c>
      <c r="H74" s="255" t="s">
        <v>872</v>
      </c>
      <c r="I74" s="256" t="s">
        <v>515</v>
      </c>
      <c r="J74" s="257">
        <v>2.0</v>
      </c>
      <c r="K74" s="257">
        <v>2024.0</v>
      </c>
      <c r="L74" s="258">
        <v>45323.0</v>
      </c>
      <c r="M74" s="259">
        <v>45351.0</v>
      </c>
      <c r="N74" s="260">
        <f t="shared" si="11"/>
        <v>16</v>
      </c>
      <c r="O74" s="255">
        <v>1.0</v>
      </c>
      <c r="P74" s="261" t="str">
        <f t="shared" si="2"/>
        <v>#VALUE!</v>
      </c>
      <c r="Q74" s="261">
        <v>1.36</v>
      </c>
      <c r="R74" s="249"/>
      <c r="S74" s="251" t="s">
        <v>525</v>
      </c>
      <c r="T74" s="184" t="s">
        <v>837</v>
      </c>
      <c r="U74" s="241">
        <f t="shared" si="3"/>
        <v>1.36</v>
      </c>
      <c r="V74" s="241" t="str">
        <f t="shared" si="4"/>
        <v>#VALUE!</v>
      </c>
      <c r="W74" s="241">
        <f t="shared" si="5"/>
        <v>1.36</v>
      </c>
      <c r="X74" s="241" t="str">
        <f t="shared" si="6"/>
        <v>#VALUE!</v>
      </c>
      <c r="Y74" s="192"/>
      <c r="Z74" s="193">
        <f t="shared" si="7"/>
        <v>1</v>
      </c>
    </row>
    <row r="75" ht="15.75" hidden="1" customHeight="1">
      <c r="A75" s="222">
        <v>64.0</v>
      </c>
      <c r="B75" s="183" t="s">
        <v>875</v>
      </c>
      <c r="C75" s="252" t="s">
        <v>876</v>
      </c>
      <c r="D75" s="253" t="s">
        <v>877</v>
      </c>
      <c r="E75" s="254" t="s">
        <v>662</v>
      </c>
      <c r="F75" s="255" t="s">
        <v>663</v>
      </c>
      <c r="G75" s="255" t="s">
        <v>555</v>
      </c>
      <c r="H75" s="255" t="s">
        <v>666</v>
      </c>
      <c r="I75" s="256" t="s">
        <v>515</v>
      </c>
      <c r="J75" s="257">
        <v>2.0</v>
      </c>
      <c r="K75" s="257">
        <v>2024.0</v>
      </c>
      <c r="L75" s="258">
        <v>45323.0</v>
      </c>
      <c r="M75" s="259">
        <v>45351.0</v>
      </c>
      <c r="N75" s="260">
        <f t="shared" si="11"/>
        <v>16</v>
      </c>
      <c r="O75" s="255">
        <v>1.0</v>
      </c>
      <c r="P75" s="261" t="str">
        <f t="shared" si="2"/>
        <v>#VALUE!</v>
      </c>
      <c r="Q75" s="261">
        <v>1.0</v>
      </c>
      <c r="R75" s="249"/>
      <c r="S75" s="251" t="s">
        <v>525</v>
      </c>
      <c r="T75" s="184" t="s">
        <v>837</v>
      </c>
      <c r="U75" s="241">
        <f t="shared" si="3"/>
        <v>1</v>
      </c>
      <c r="V75" s="241" t="str">
        <f t="shared" si="4"/>
        <v>#VALUE!</v>
      </c>
      <c r="W75" s="241">
        <f t="shared" si="5"/>
        <v>1</v>
      </c>
      <c r="X75" s="241" t="str">
        <f t="shared" si="6"/>
        <v>#VALUE!</v>
      </c>
      <c r="Y75" s="192"/>
      <c r="Z75" s="193">
        <f t="shared" si="7"/>
        <v>1</v>
      </c>
    </row>
    <row r="76" ht="15.75" hidden="1" customHeight="1">
      <c r="A76" s="208">
        <v>65.0</v>
      </c>
      <c r="B76" s="183" t="s">
        <v>880</v>
      </c>
      <c r="C76" s="252" t="s">
        <v>881</v>
      </c>
      <c r="D76" s="253" t="s">
        <v>882</v>
      </c>
      <c r="E76" s="254" t="s">
        <v>552</v>
      </c>
      <c r="F76" s="255" t="s">
        <v>512</v>
      </c>
      <c r="G76" s="255" t="s">
        <v>555</v>
      </c>
      <c r="H76" s="255" t="s">
        <v>580</v>
      </c>
      <c r="I76" s="256" t="s">
        <v>515</v>
      </c>
      <c r="J76" s="257">
        <v>2.0</v>
      </c>
      <c r="K76" s="257">
        <v>2024.0</v>
      </c>
      <c r="L76" s="258">
        <v>45327.0</v>
      </c>
      <c r="M76" s="259">
        <v>45351.0</v>
      </c>
      <c r="N76" s="260">
        <f t="shared" si="11"/>
        <v>14</v>
      </c>
      <c r="O76" s="255">
        <v>1.0</v>
      </c>
      <c r="P76" s="261" t="str">
        <f t="shared" si="2"/>
        <v>#VALUE!</v>
      </c>
      <c r="Q76" s="261">
        <v>0.81</v>
      </c>
      <c r="R76" s="249"/>
      <c r="S76" s="251" t="s">
        <v>525</v>
      </c>
      <c r="T76" s="184" t="s">
        <v>837</v>
      </c>
      <c r="U76" s="241">
        <f t="shared" si="3"/>
        <v>0.81</v>
      </c>
      <c r="V76" s="241" t="str">
        <f t="shared" si="4"/>
        <v>#VALUE!</v>
      </c>
      <c r="W76" s="241">
        <f t="shared" si="5"/>
        <v>0.81</v>
      </c>
      <c r="X76" s="241" t="str">
        <f t="shared" si="6"/>
        <v>#VALUE!</v>
      </c>
      <c r="Y76" s="192"/>
      <c r="Z76" s="193">
        <f t="shared" si="7"/>
        <v>1</v>
      </c>
    </row>
    <row r="77" ht="15.75" hidden="1" customHeight="1">
      <c r="A77" s="222">
        <v>66.0</v>
      </c>
      <c r="B77" s="183">
        <v>460549.0</v>
      </c>
      <c r="C77" s="252" t="s">
        <v>805</v>
      </c>
      <c r="D77" s="253" t="s">
        <v>806</v>
      </c>
      <c r="E77" s="254" t="s">
        <v>552</v>
      </c>
      <c r="F77" s="255" t="s">
        <v>512</v>
      </c>
      <c r="G77" s="255" t="s">
        <v>540</v>
      </c>
      <c r="H77" s="255" t="s">
        <v>541</v>
      </c>
      <c r="I77" s="256">
        <v>1.0</v>
      </c>
      <c r="J77" s="257">
        <v>2.0</v>
      </c>
      <c r="K77" s="257">
        <v>2024.0</v>
      </c>
      <c r="L77" s="258">
        <v>45345.0</v>
      </c>
      <c r="M77" s="259">
        <v>45351.0</v>
      </c>
      <c r="N77" s="260">
        <f t="shared" ref="N77:N78" si="12">NETWORKDAYS(L77,M77)</f>
        <v>5</v>
      </c>
      <c r="O77" s="255">
        <f t="shared" ref="O77:O78" si="13">N77/16</f>
        <v>0.3125</v>
      </c>
      <c r="P77" s="261">
        <f t="shared" si="2"/>
        <v>0.313</v>
      </c>
      <c r="Q77" s="261">
        <v>0.31</v>
      </c>
      <c r="R77" s="249"/>
      <c r="S77" s="251" t="s">
        <v>525</v>
      </c>
      <c r="T77" s="184" t="s">
        <v>837</v>
      </c>
      <c r="U77" s="241">
        <f t="shared" si="3"/>
        <v>0.31</v>
      </c>
      <c r="V77" s="241" t="str">
        <f t="shared" si="4"/>
        <v>#VALUE!</v>
      </c>
      <c r="W77" s="241">
        <f t="shared" si="5"/>
        <v>0.81</v>
      </c>
      <c r="X77" s="241" t="str">
        <f t="shared" si="6"/>
        <v>#VALUE!</v>
      </c>
      <c r="Y77" s="192" t="s">
        <v>887</v>
      </c>
      <c r="Z77" s="193">
        <f t="shared" si="7"/>
        <v>2</v>
      </c>
    </row>
    <row r="78" ht="15.75" hidden="1" customHeight="1">
      <c r="A78" s="208">
        <v>67.0</v>
      </c>
      <c r="B78" s="183">
        <v>430053.0</v>
      </c>
      <c r="C78" s="252" t="s">
        <v>575</v>
      </c>
      <c r="D78" s="253" t="s">
        <v>785</v>
      </c>
      <c r="E78" s="254" t="s">
        <v>552</v>
      </c>
      <c r="F78" s="255" t="s">
        <v>512</v>
      </c>
      <c r="G78" s="255" t="s">
        <v>540</v>
      </c>
      <c r="H78" s="255" t="s">
        <v>541</v>
      </c>
      <c r="I78" s="256" t="str">
        <f>VLOOKUP(H78,NLTC!$C$5:$D$28,2,0)</f>
        <v>#REF!</v>
      </c>
      <c r="J78" s="257">
        <v>2.0</v>
      </c>
      <c r="K78" s="257">
        <v>2024.0</v>
      </c>
      <c r="L78" s="258">
        <v>45345.0</v>
      </c>
      <c r="M78" s="259">
        <v>45351.0</v>
      </c>
      <c r="N78" s="260">
        <f t="shared" si="12"/>
        <v>5</v>
      </c>
      <c r="O78" s="255">
        <f t="shared" si="13"/>
        <v>0.3125</v>
      </c>
      <c r="P78" s="261" t="str">
        <f t="shared" si="2"/>
        <v>#REF!</v>
      </c>
      <c r="Q78" s="261">
        <v>0.3</v>
      </c>
      <c r="R78" s="249"/>
      <c r="S78" s="251" t="s">
        <v>525</v>
      </c>
      <c r="T78" s="184" t="s">
        <v>837</v>
      </c>
      <c r="U78" s="241">
        <f t="shared" si="3"/>
        <v>0.3</v>
      </c>
      <c r="V78" s="241" t="str">
        <f t="shared" si="4"/>
        <v>#VALUE!</v>
      </c>
      <c r="W78" s="241">
        <f t="shared" si="5"/>
        <v>1</v>
      </c>
      <c r="X78" s="241" t="str">
        <f t="shared" si="6"/>
        <v>#VALUE!</v>
      </c>
      <c r="Y78" s="192"/>
      <c r="Z78" s="193">
        <f t="shared" si="7"/>
        <v>2</v>
      </c>
    </row>
    <row r="79" ht="15.75" hidden="1" customHeight="1">
      <c r="A79" s="222">
        <v>68.0</v>
      </c>
      <c r="B79" s="183">
        <v>453003.0</v>
      </c>
      <c r="C79" s="184" t="s">
        <v>791</v>
      </c>
      <c r="D79" s="262" t="s">
        <v>792</v>
      </c>
      <c r="E79" s="263" t="s">
        <v>892</v>
      </c>
      <c r="F79" s="264" t="s">
        <v>512</v>
      </c>
      <c r="G79" s="264" t="s">
        <v>893</v>
      </c>
      <c r="H79" s="264" t="s">
        <v>514</v>
      </c>
      <c r="I79" s="265">
        <v>2.27</v>
      </c>
      <c r="J79" s="209">
        <v>2.0</v>
      </c>
      <c r="K79" s="209">
        <v>2024.0</v>
      </c>
      <c r="L79" s="266" t="s">
        <v>894</v>
      </c>
      <c r="M79" s="267" t="s">
        <v>895</v>
      </c>
      <c r="N79" s="235">
        <v>16.0</v>
      </c>
      <c r="O79" s="239">
        <v>1.0</v>
      </c>
      <c r="P79" s="227">
        <f t="shared" si="2"/>
        <v>2.27</v>
      </c>
      <c r="Q79" s="248">
        <v>2.27</v>
      </c>
      <c r="R79" s="249"/>
      <c r="S79" s="189" t="s">
        <v>525</v>
      </c>
      <c r="T79" s="184" t="s">
        <v>820</v>
      </c>
      <c r="U79" s="241">
        <f t="shared" si="3"/>
        <v>2.27</v>
      </c>
      <c r="V79" s="241">
        <f t="shared" si="4"/>
        <v>2.27</v>
      </c>
      <c r="W79" s="241">
        <f t="shared" si="5"/>
        <v>2.27</v>
      </c>
      <c r="X79" s="241">
        <f t="shared" si="6"/>
        <v>1</v>
      </c>
      <c r="Y79" s="192"/>
      <c r="Z79" s="193">
        <f t="shared" si="7"/>
        <v>1</v>
      </c>
    </row>
    <row r="80" ht="15.75" hidden="1" customHeight="1">
      <c r="A80" s="208">
        <v>69.0</v>
      </c>
      <c r="B80" s="183">
        <v>451573.0</v>
      </c>
      <c r="C80" s="184" t="s">
        <v>811</v>
      </c>
      <c r="D80" s="262" t="s">
        <v>812</v>
      </c>
      <c r="E80" s="263" t="s">
        <v>892</v>
      </c>
      <c r="F80" s="264" t="s">
        <v>512</v>
      </c>
      <c r="G80" s="264" t="s">
        <v>787</v>
      </c>
      <c r="H80" s="264" t="s">
        <v>570</v>
      </c>
      <c r="I80" s="265">
        <v>2.03</v>
      </c>
      <c r="J80" s="209">
        <v>2.0</v>
      </c>
      <c r="K80" s="209">
        <v>2024.0</v>
      </c>
      <c r="L80" s="266" t="s">
        <v>894</v>
      </c>
      <c r="M80" s="267" t="s">
        <v>895</v>
      </c>
      <c r="N80" s="235">
        <v>16.0</v>
      </c>
      <c r="O80" s="239">
        <v>1.0</v>
      </c>
      <c r="P80" s="227">
        <f t="shared" si="2"/>
        <v>2.03</v>
      </c>
      <c r="Q80" s="248">
        <v>2.03</v>
      </c>
      <c r="R80" s="249"/>
      <c r="S80" s="189" t="s">
        <v>525</v>
      </c>
      <c r="T80" s="184" t="s">
        <v>820</v>
      </c>
      <c r="U80" s="241">
        <f t="shared" si="3"/>
        <v>2.03</v>
      </c>
      <c r="V80" s="241">
        <f t="shared" si="4"/>
        <v>2.03</v>
      </c>
      <c r="W80" s="241">
        <f t="shared" si="5"/>
        <v>2.03</v>
      </c>
      <c r="X80" s="241">
        <f t="shared" si="6"/>
        <v>1</v>
      </c>
      <c r="Y80" s="192"/>
      <c r="Z80" s="193">
        <f t="shared" si="7"/>
        <v>1</v>
      </c>
    </row>
    <row r="81" ht="15.75" hidden="1" customHeight="1">
      <c r="A81" s="222">
        <v>70.0</v>
      </c>
      <c r="B81" s="183">
        <v>455859.0</v>
      </c>
      <c r="C81" s="184" t="s">
        <v>826</v>
      </c>
      <c r="D81" s="262" t="s">
        <v>827</v>
      </c>
      <c r="E81" s="263" t="s">
        <v>892</v>
      </c>
      <c r="F81" s="264" t="s">
        <v>512</v>
      </c>
      <c r="G81" s="264" t="s">
        <v>771</v>
      </c>
      <c r="H81" s="264" t="s">
        <v>541</v>
      </c>
      <c r="I81" s="265">
        <v>1.59</v>
      </c>
      <c r="J81" s="209">
        <v>2.0</v>
      </c>
      <c r="K81" s="209">
        <v>2024.0</v>
      </c>
      <c r="L81" s="266" t="s">
        <v>900</v>
      </c>
      <c r="M81" s="267" t="s">
        <v>895</v>
      </c>
      <c r="N81" s="235">
        <v>4.0</v>
      </c>
      <c r="O81" s="239">
        <v>0.25</v>
      </c>
      <c r="P81" s="227">
        <f t="shared" si="2"/>
        <v>0.398</v>
      </c>
      <c r="Q81" s="248">
        <v>0.398</v>
      </c>
      <c r="R81" s="249"/>
      <c r="S81" s="189" t="s">
        <v>525</v>
      </c>
      <c r="T81" s="184" t="s">
        <v>820</v>
      </c>
      <c r="U81" s="241">
        <f t="shared" si="3"/>
        <v>0.398</v>
      </c>
      <c r="V81" s="241">
        <f t="shared" si="4"/>
        <v>1.591</v>
      </c>
      <c r="W81" s="241">
        <f t="shared" si="5"/>
        <v>1.392</v>
      </c>
      <c r="X81" s="241">
        <f t="shared" si="6"/>
        <v>0.87</v>
      </c>
      <c r="Y81" s="192"/>
      <c r="Z81" s="193">
        <f t="shared" si="7"/>
        <v>2</v>
      </c>
    </row>
    <row r="82" ht="15.75" hidden="1" customHeight="1">
      <c r="A82" s="208">
        <v>71.0</v>
      </c>
      <c r="B82" s="183">
        <v>436083.0</v>
      </c>
      <c r="C82" s="184" t="s">
        <v>901</v>
      </c>
      <c r="D82" s="262" t="s">
        <v>902</v>
      </c>
      <c r="E82" s="263" t="s">
        <v>892</v>
      </c>
      <c r="F82" s="264" t="s">
        <v>512</v>
      </c>
      <c r="G82" s="264" t="s">
        <v>771</v>
      </c>
      <c r="H82" s="264" t="s">
        <v>541</v>
      </c>
      <c r="I82" s="265">
        <v>1.59</v>
      </c>
      <c r="J82" s="209">
        <v>2.0</v>
      </c>
      <c r="K82" s="209">
        <v>2024.0</v>
      </c>
      <c r="L82" s="266" t="s">
        <v>900</v>
      </c>
      <c r="M82" s="267" t="s">
        <v>895</v>
      </c>
      <c r="N82" s="235">
        <v>4.0</v>
      </c>
      <c r="O82" s="239">
        <v>0.25</v>
      </c>
      <c r="P82" s="227">
        <f t="shared" si="2"/>
        <v>0.398</v>
      </c>
      <c r="Q82" s="248">
        <v>0.398</v>
      </c>
      <c r="R82" s="249"/>
      <c r="S82" s="189" t="s">
        <v>525</v>
      </c>
      <c r="T82" s="184" t="s">
        <v>820</v>
      </c>
      <c r="U82" s="241">
        <f t="shared" si="3"/>
        <v>0.398</v>
      </c>
      <c r="V82" s="241">
        <f t="shared" si="4"/>
        <v>1.591</v>
      </c>
      <c r="W82" s="241">
        <f t="shared" si="5"/>
        <v>1.591</v>
      </c>
      <c r="X82" s="241">
        <f t="shared" si="6"/>
        <v>1</v>
      </c>
      <c r="Y82" s="192"/>
      <c r="Z82" s="193">
        <f t="shared" si="7"/>
        <v>2</v>
      </c>
    </row>
    <row r="83" ht="15.75" hidden="1" customHeight="1">
      <c r="A83" s="222">
        <v>72.0</v>
      </c>
      <c r="B83" s="183">
        <v>439832.0</v>
      </c>
      <c r="C83" s="184" t="s">
        <v>841</v>
      </c>
      <c r="D83" s="262" t="s">
        <v>842</v>
      </c>
      <c r="E83" s="263" t="s">
        <v>892</v>
      </c>
      <c r="F83" s="264" t="s">
        <v>512</v>
      </c>
      <c r="G83" s="264" t="s">
        <v>790</v>
      </c>
      <c r="H83" s="264" t="s">
        <v>531</v>
      </c>
      <c r="I83" s="265">
        <v>1.24</v>
      </c>
      <c r="J83" s="209">
        <v>2.0</v>
      </c>
      <c r="K83" s="209">
        <v>2024.0</v>
      </c>
      <c r="L83" s="266" t="s">
        <v>900</v>
      </c>
      <c r="M83" s="267" t="s">
        <v>895</v>
      </c>
      <c r="N83" s="235">
        <v>4.0</v>
      </c>
      <c r="O83" s="239">
        <v>0.25</v>
      </c>
      <c r="P83" s="227">
        <f t="shared" si="2"/>
        <v>0.31</v>
      </c>
      <c r="Q83" s="248">
        <v>0.31</v>
      </c>
      <c r="R83" s="249"/>
      <c r="S83" s="189" t="s">
        <v>525</v>
      </c>
      <c r="T83" s="184" t="s">
        <v>820</v>
      </c>
      <c r="U83" s="241">
        <f t="shared" si="3"/>
        <v>0.31</v>
      </c>
      <c r="V83" s="241">
        <f t="shared" si="4"/>
        <v>1.24</v>
      </c>
      <c r="W83" s="241">
        <f t="shared" si="5"/>
        <v>1.008</v>
      </c>
      <c r="X83" s="241">
        <f t="shared" si="6"/>
        <v>0.81</v>
      </c>
      <c r="Y83" s="192"/>
      <c r="Z83" s="193">
        <f t="shared" si="7"/>
        <v>2</v>
      </c>
    </row>
    <row r="84" ht="15.75" hidden="1" customHeight="1">
      <c r="A84" s="208">
        <v>73.0</v>
      </c>
      <c r="B84" s="183">
        <v>451253.0</v>
      </c>
      <c r="C84" s="184" t="s">
        <v>803</v>
      </c>
      <c r="D84" s="262" t="s">
        <v>804</v>
      </c>
      <c r="E84" s="263" t="s">
        <v>892</v>
      </c>
      <c r="F84" s="264" t="s">
        <v>512</v>
      </c>
      <c r="G84" s="264" t="s">
        <v>790</v>
      </c>
      <c r="H84" s="264" t="s">
        <v>531</v>
      </c>
      <c r="I84" s="265">
        <v>1.24</v>
      </c>
      <c r="J84" s="209">
        <v>2.0</v>
      </c>
      <c r="K84" s="209">
        <v>2024.0</v>
      </c>
      <c r="L84" s="266" t="s">
        <v>900</v>
      </c>
      <c r="M84" s="267" t="s">
        <v>895</v>
      </c>
      <c r="N84" s="235">
        <v>4.0</v>
      </c>
      <c r="O84" s="239">
        <v>0.25</v>
      </c>
      <c r="P84" s="227">
        <f t="shared" si="2"/>
        <v>0.31</v>
      </c>
      <c r="Q84" s="248">
        <v>0.31</v>
      </c>
      <c r="R84" s="249"/>
      <c r="S84" s="189" t="s">
        <v>525</v>
      </c>
      <c r="T84" s="184" t="s">
        <v>820</v>
      </c>
      <c r="U84" s="241">
        <f t="shared" si="3"/>
        <v>0.31</v>
      </c>
      <c r="V84" s="241">
        <f t="shared" si="4"/>
        <v>1.24</v>
      </c>
      <c r="W84" s="241">
        <f t="shared" si="5"/>
        <v>1.24</v>
      </c>
      <c r="X84" s="241">
        <f t="shared" si="6"/>
        <v>1</v>
      </c>
      <c r="Y84" s="192"/>
      <c r="Z84" s="193">
        <f t="shared" si="7"/>
        <v>2</v>
      </c>
    </row>
    <row r="85" ht="15.75" hidden="1" customHeight="1">
      <c r="A85" s="222">
        <v>74.0</v>
      </c>
      <c r="B85" s="183">
        <v>430629.0</v>
      </c>
      <c r="C85" s="184" t="s">
        <v>835</v>
      </c>
      <c r="D85" s="262" t="s">
        <v>836</v>
      </c>
      <c r="E85" s="263" t="s">
        <v>892</v>
      </c>
      <c r="F85" s="264" t="s">
        <v>564</v>
      </c>
      <c r="G85" s="264" t="s">
        <v>771</v>
      </c>
      <c r="H85" s="264" t="s">
        <v>612</v>
      </c>
      <c r="I85" s="265">
        <v>1.59</v>
      </c>
      <c r="J85" s="209">
        <v>2.0</v>
      </c>
      <c r="K85" s="209">
        <v>2024.0</v>
      </c>
      <c r="L85" s="266" t="s">
        <v>894</v>
      </c>
      <c r="M85" s="267" t="s">
        <v>895</v>
      </c>
      <c r="N85" s="235">
        <v>16.0</v>
      </c>
      <c r="O85" s="239">
        <v>1.0</v>
      </c>
      <c r="P85" s="227">
        <f t="shared" si="2"/>
        <v>1.59</v>
      </c>
      <c r="Q85" s="248">
        <v>1.59</v>
      </c>
      <c r="R85" s="249"/>
      <c r="S85" s="189" t="s">
        <v>525</v>
      </c>
      <c r="T85" s="184" t="s">
        <v>823</v>
      </c>
      <c r="U85" s="241">
        <f t="shared" si="3"/>
        <v>1.59</v>
      </c>
      <c r="V85" s="241">
        <f t="shared" si="4"/>
        <v>1.59</v>
      </c>
      <c r="W85" s="241">
        <f t="shared" si="5"/>
        <v>1.59</v>
      </c>
      <c r="X85" s="241">
        <f t="shared" si="6"/>
        <v>1</v>
      </c>
      <c r="Y85" s="192"/>
      <c r="Z85" s="193">
        <f t="shared" si="7"/>
        <v>1</v>
      </c>
    </row>
    <row r="86" ht="15.75" hidden="1" customHeight="1">
      <c r="A86" s="208">
        <v>75.0</v>
      </c>
      <c r="B86" s="183">
        <v>455859.0</v>
      </c>
      <c r="C86" s="184" t="s">
        <v>826</v>
      </c>
      <c r="D86" s="262" t="s">
        <v>827</v>
      </c>
      <c r="E86" s="263" t="s">
        <v>892</v>
      </c>
      <c r="F86" s="264" t="s">
        <v>512</v>
      </c>
      <c r="G86" s="264" t="s">
        <v>771</v>
      </c>
      <c r="H86" s="264" t="s">
        <v>541</v>
      </c>
      <c r="I86" s="265">
        <v>1.59</v>
      </c>
      <c r="J86" s="209">
        <v>2.0</v>
      </c>
      <c r="K86" s="209">
        <v>2024.0</v>
      </c>
      <c r="L86" s="266" t="s">
        <v>894</v>
      </c>
      <c r="M86" s="267" t="s">
        <v>918</v>
      </c>
      <c r="N86" s="235">
        <v>12.0</v>
      </c>
      <c r="O86" s="239">
        <v>0.75</v>
      </c>
      <c r="P86" s="227">
        <f t="shared" si="2"/>
        <v>1.193</v>
      </c>
      <c r="Q86" s="248">
        <v>0.994</v>
      </c>
      <c r="R86" s="249"/>
      <c r="S86" s="189" t="s">
        <v>525</v>
      </c>
      <c r="T86" s="184" t="s">
        <v>823</v>
      </c>
      <c r="U86" s="241">
        <f t="shared" si="3"/>
        <v>0.994</v>
      </c>
      <c r="V86" s="241">
        <f t="shared" si="4"/>
        <v>1.591</v>
      </c>
      <c r="W86" s="241">
        <f t="shared" si="5"/>
        <v>1.392</v>
      </c>
      <c r="X86" s="241">
        <f t="shared" si="6"/>
        <v>0.87</v>
      </c>
      <c r="Y86" s="192"/>
      <c r="Z86" s="193">
        <f t="shared" si="7"/>
        <v>2</v>
      </c>
    </row>
    <row r="87" ht="15.75" hidden="1" customHeight="1">
      <c r="A87" s="222">
        <v>76.0</v>
      </c>
      <c r="B87" s="183">
        <v>451249.0</v>
      </c>
      <c r="C87" s="184" t="s">
        <v>829</v>
      </c>
      <c r="D87" s="262" t="s">
        <v>831</v>
      </c>
      <c r="E87" s="263" t="s">
        <v>892</v>
      </c>
      <c r="F87" s="264" t="s">
        <v>546</v>
      </c>
      <c r="G87" s="264" t="s">
        <v>665</v>
      </c>
      <c r="H87" s="264" t="s">
        <v>556</v>
      </c>
      <c r="I87" s="265">
        <v>0.86</v>
      </c>
      <c r="J87" s="209">
        <v>2.0</v>
      </c>
      <c r="K87" s="209">
        <v>2024.0</v>
      </c>
      <c r="L87" s="266" t="s">
        <v>894</v>
      </c>
      <c r="M87" s="267" t="s">
        <v>895</v>
      </c>
      <c r="N87" s="235">
        <v>16.0</v>
      </c>
      <c r="O87" s="239">
        <v>1.0</v>
      </c>
      <c r="P87" s="227">
        <f t="shared" si="2"/>
        <v>0.86</v>
      </c>
      <c r="Q87" s="248">
        <v>0.86</v>
      </c>
      <c r="R87" s="249"/>
      <c r="S87" s="189" t="s">
        <v>525</v>
      </c>
      <c r="T87" s="184" t="s">
        <v>823</v>
      </c>
      <c r="U87" s="241">
        <f t="shared" si="3"/>
        <v>0.86</v>
      </c>
      <c r="V87" s="241">
        <f t="shared" si="4"/>
        <v>0.86</v>
      </c>
      <c r="W87" s="241">
        <f t="shared" si="5"/>
        <v>0.86</v>
      </c>
      <c r="X87" s="241">
        <f t="shared" si="6"/>
        <v>1</v>
      </c>
      <c r="Y87" s="192"/>
      <c r="Z87" s="193">
        <f t="shared" si="7"/>
        <v>1</v>
      </c>
    </row>
    <row r="88" ht="15.75" hidden="1" customHeight="1">
      <c r="A88" s="208">
        <v>77.0</v>
      </c>
      <c r="B88" s="183">
        <v>451243.0</v>
      </c>
      <c r="C88" s="184" t="s">
        <v>807</v>
      </c>
      <c r="D88" s="262" t="s">
        <v>808</v>
      </c>
      <c r="E88" s="263" t="s">
        <v>892</v>
      </c>
      <c r="F88" s="264" t="s">
        <v>546</v>
      </c>
      <c r="G88" s="264" t="s">
        <v>771</v>
      </c>
      <c r="H88" s="264" t="s">
        <v>547</v>
      </c>
      <c r="I88" s="265">
        <v>1.41</v>
      </c>
      <c r="J88" s="209">
        <v>2.0</v>
      </c>
      <c r="K88" s="209">
        <v>2024.0</v>
      </c>
      <c r="L88" s="266" t="s">
        <v>894</v>
      </c>
      <c r="M88" s="267" t="s">
        <v>895</v>
      </c>
      <c r="N88" s="235">
        <v>16.0</v>
      </c>
      <c r="O88" s="239">
        <v>1.0</v>
      </c>
      <c r="P88" s="227">
        <f t="shared" si="2"/>
        <v>1.41</v>
      </c>
      <c r="Q88" s="248">
        <v>0.705</v>
      </c>
      <c r="R88" s="249"/>
      <c r="S88" s="189" t="s">
        <v>525</v>
      </c>
      <c r="T88" s="184" t="s">
        <v>823</v>
      </c>
      <c r="U88" s="241">
        <f t="shared" si="3"/>
        <v>0.705</v>
      </c>
      <c r="V88" s="241">
        <f t="shared" si="4"/>
        <v>1.41</v>
      </c>
      <c r="W88" s="241">
        <f t="shared" si="5"/>
        <v>0.705</v>
      </c>
      <c r="X88" s="241">
        <f t="shared" si="6"/>
        <v>0.5</v>
      </c>
      <c r="Y88" s="192"/>
      <c r="Z88" s="193">
        <f t="shared" si="7"/>
        <v>1</v>
      </c>
    </row>
    <row r="89" ht="15.75" hidden="1" customHeight="1">
      <c r="A89" s="222">
        <v>78.0</v>
      </c>
      <c r="B89" s="183">
        <v>439832.0</v>
      </c>
      <c r="C89" s="184" t="s">
        <v>841</v>
      </c>
      <c r="D89" s="262" t="s">
        <v>842</v>
      </c>
      <c r="E89" s="263" t="s">
        <v>892</v>
      </c>
      <c r="F89" s="264" t="s">
        <v>512</v>
      </c>
      <c r="G89" s="264" t="s">
        <v>790</v>
      </c>
      <c r="H89" s="264" t="s">
        <v>531</v>
      </c>
      <c r="I89" s="265">
        <v>1.24</v>
      </c>
      <c r="J89" s="209">
        <v>2.0</v>
      </c>
      <c r="K89" s="209">
        <v>2024.0</v>
      </c>
      <c r="L89" s="266" t="s">
        <v>894</v>
      </c>
      <c r="M89" s="267" t="s">
        <v>918</v>
      </c>
      <c r="N89" s="235">
        <v>12.0</v>
      </c>
      <c r="O89" s="239">
        <v>0.75</v>
      </c>
      <c r="P89" s="227">
        <f t="shared" si="2"/>
        <v>0.93</v>
      </c>
      <c r="Q89" s="248">
        <v>0.698</v>
      </c>
      <c r="R89" s="249"/>
      <c r="S89" s="189" t="s">
        <v>525</v>
      </c>
      <c r="T89" s="184" t="s">
        <v>823</v>
      </c>
      <c r="U89" s="241">
        <f t="shared" si="3"/>
        <v>0.698</v>
      </c>
      <c r="V89" s="241">
        <f t="shared" si="4"/>
        <v>1.24</v>
      </c>
      <c r="W89" s="241">
        <f t="shared" si="5"/>
        <v>1.008</v>
      </c>
      <c r="X89" s="241">
        <f t="shared" si="6"/>
        <v>0.81</v>
      </c>
      <c r="Y89" s="192"/>
      <c r="Z89" s="193">
        <f t="shared" si="7"/>
        <v>2</v>
      </c>
    </row>
    <row r="90" ht="15.75" hidden="1" customHeight="1">
      <c r="A90" s="208">
        <v>79.0</v>
      </c>
      <c r="B90" s="183">
        <v>451253.0</v>
      </c>
      <c r="C90" s="184" t="s">
        <v>803</v>
      </c>
      <c r="D90" s="262" t="s">
        <v>804</v>
      </c>
      <c r="E90" s="263" t="s">
        <v>892</v>
      </c>
      <c r="F90" s="264" t="s">
        <v>512</v>
      </c>
      <c r="G90" s="264" t="s">
        <v>790</v>
      </c>
      <c r="H90" s="264" t="s">
        <v>531</v>
      </c>
      <c r="I90" s="265">
        <v>1.24</v>
      </c>
      <c r="J90" s="209">
        <v>2.0</v>
      </c>
      <c r="K90" s="209">
        <v>2024.0</v>
      </c>
      <c r="L90" s="266" t="s">
        <v>894</v>
      </c>
      <c r="M90" s="267" t="s">
        <v>918</v>
      </c>
      <c r="N90" s="235">
        <v>12.0</v>
      </c>
      <c r="O90" s="239">
        <v>0.75</v>
      </c>
      <c r="P90" s="227">
        <f t="shared" si="2"/>
        <v>0.93</v>
      </c>
      <c r="Q90" s="248">
        <v>0.93</v>
      </c>
      <c r="R90" s="249"/>
      <c r="S90" s="189" t="s">
        <v>525</v>
      </c>
      <c r="T90" s="184" t="s">
        <v>823</v>
      </c>
      <c r="U90" s="241">
        <f t="shared" si="3"/>
        <v>0.93</v>
      </c>
      <c r="V90" s="241">
        <f t="shared" si="4"/>
        <v>1.24</v>
      </c>
      <c r="W90" s="241">
        <f t="shared" si="5"/>
        <v>1.24</v>
      </c>
      <c r="X90" s="241">
        <f t="shared" si="6"/>
        <v>1</v>
      </c>
      <c r="Y90" s="192"/>
      <c r="Z90" s="193">
        <f t="shared" si="7"/>
        <v>2</v>
      </c>
    </row>
    <row r="91" ht="15.75" hidden="1" customHeight="1">
      <c r="A91" s="222">
        <v>80.0</v>
      </c>
      <c r="B91" s="183">
        <v>441049.0</v>
      </c>
      <c r="C91" s="184" t="s">
        <v>748</v>
      </c>
      <c r="D91" s="262" t="s">
        <v>749</v>
      </c>
      <c r="E91" s="263" t="s">
        <v>662</v>
      </c>
      <c r="F91" s="264" t="s">
        <v>663</v>
      </c>
      <c r="G91" s="264" t="s">
        <v>771</v>
      </c>
      <c r="H91" s="264" t="s">
        <v>750</v>
      </c>
      <c r="I91" s="265">
        <v>1.59</v>
      </c>
      <c r="J91" s="209">
        <v>2.0</v>
      </c>
      <c r="K91" s="209">
        <v>2024.0</v>
      </c>
      <c r="L91" s="266" t="s">
        <v>894</v>
      </c>
      <c r="M91" s="267" t="s">
        <v>895</v>
      </c>
      <c r="N91" s="235">
        <v>11.2</v>
      </c>
      <c r="O91" s="239">
        <v>0.7</v>
      </c>
      <c r="P91" s="227">
        <f t="shared" si="2"/>
        <v>1.113</v>
      </c>
      <c r="Q91" s="248">
        <v>1.113</v>
      </c>
      <c r="R91" s="249"/>
      <c r="S91" s="189" t="s">
        <v>525</v>
      </c>
      <c r="T91" s="184" t="s">
        <v>823</v>
      </c>
      <c r="U91" s="241">
        <f t="shared" si="3"/>
        <v>1.113</v>
      </c>
      <c r="V91" s="241">
        <f t="shared" si="4"/>
        <v>1.591</v>
      </c>
      <c r="W91" s="241">
        <f t="shared" si="5"/>
        <v>1.591</v>
      </c>
      <c r="X91" s="241">
        <f t="shared" si="6"/>
        <v>1</v>
      </c>
      <c r="Y91" s="192"/>
      <c r="Z91" s="193">
        <f t="shared" si="7"/>
        <v>4</v>
      </c>
    </row>
    <row r="92" ht="15.75" hidden="1" customHeight="1">
      <c r="A92" s="208">
        <v>81.0</v>
      </c>
      <c r="B92" s="183">
        <v>455695.0</v>
      </c>
      <c r="C92" s="184" t="s">
        <v>772</v>
      </c>
      <c r="D92" s="262" t="s">
        <v>773</v>
      </c>
      <c r="E92" s="263" t="s">
        <v>892</v>
      </c>
      <c r="F92" s="264" t="s">
        <v>546</v>
      </c>
      <c r="G92" s="264" t="s">
        <v>665</v>
      </c>
      <c r="H92" s="264" t="s">
        <v>556</v>
      </c>
      <c r="I92" s="265">
        <v>0.86</v>
      </c>
      <c r="J92" s="209">
        <v>2.0</v>
      </c>
      <c r="K92" s="209">
        <v>2024.0</v>
      </c>
      <c r="L92" s="266" t="s">
        <v>894</v>
      </c>
      <c r="M92" s="267" t="s">
        <v>895</v>
      </c>
      <c r="N92" s="235">
        <v>16.0</v>
      </c>
      <c r="O92" s="239">
        <v>1.0</v>
      </c>
      <c r="P92" s="227">
        <f t="shared" si="2"/>
        <v>1</v>
      </c>
      <c r="Q92" s="248">
        <v>1.0</v>
      </c>
      <c r="R92" s="249"/>
      <c r="S92" s="189" t="s">
        <v>517</v>
      </c>
      <c r="T92" s="184" t="s">
        <v>774</v>
      </c>
      <c r="U92" s="241">
        <f t="shared" si="3"/>
        <v>1</v>
      </c>
      <c r="V92" s="241">
        <f t="shared" si="4"/>
        <v>1</v>
      </c>
      <c r="W92" s="241">
        <f t="shared" si="5"/>
        <v>1</v>
      </c>
      <c r="X92" s="241">
        <f t="shared" si="6"/>
        <v>1</v>
      </c>
      <c r="Y92" s="192"/>
      <c r="Z92" s="193">
        <f t="shared" si="7"/>
        <v>1</v>
      </c>
    </row>
    <row r="93" ht="15.75" hidden="1" customHeight="1">
      <c r="A93" s="222">
        <v>82.0</v>
      </c>
      <c r="B93" s="183">
        <v>455675.0</v>
      </c>
      <c r="C93" s="184" t="s">
        <v>777</v>
      </c>
      <c r="D93" s="262" t="s">
        <v>778</v>
      </c>
      <c r="E93" s="263" t="s">
        <v>892</v>
      </c>
      <c r="F93" s="264" t="s">
        <v>546</v>
      </c>
      <c r="G93" s="264" t="s">
        <v>665</v>
      </c>
      <c r="H93" s="264" t="s">
        <v>556</v>
      </c>
      <c r="I93" s="265">
        <v>0.86</v>
      </c>
      <c r="J93" s="209">
        <v>2.0</v>
      </c>
      <c r="K93" s="209">
        <v>2024.0</v>
      </c>
      <c r="L93" s="266" t="s">
        <v>894</v>
      </c>
      <c r="M93" s="267" t="s">
        <v>895</v>
      </c>
      <c r="N93" s="235">
        <v>16.0</v>
      </c>
      <c r="O93" s="239">
        <v>1.0</v>
      </c>
      <c r="P93" s="227">
        <f t="shared" si="2"/>
        <v>1</v>
      </c>
      <c r="Q93" s="248">
        <v>1.0</v>
      </c>
      <c r="R93" s="249"/>
      <c r="S93" s="189" t="s">
        <v>517</v>
      </c>
      <c r="T93" s="184" t="s">
        <v>774</v>
      </c>
      <c r="U93" s="241">
        <f t="shared" si="3"/>
        <v>1</v>
      </c>
      <c r="V93" s="241">
        <f t="shared" si="4"/>
        <v>1</v>
      </c>
      <c r="W93" s="241">
        <f t="shared" si="5"/>
        <v>1</v>
      </c>
      <c r="X93" s="241">
        <f t="shared" si="6"/>
        <v>1</v>
      </c>
      <c r="Y93" s="192"/>
      <c r="Z93" s="193">
        <f t="shared" si="7"/>
        <v>1</v>
      </c>
    </row>
    <row r="94" ht="15.75" hidden="1" customHeight="1">
      <c r="A94" s="208">
        <v>83.0</v>
      </c>
      <c r="B94" s="183">
        <v>439191.0</v>
      </c>
      <c r="C94" s="184" t="s">
        <v>783</v>
      </c>
      <c r="D94" s="262" t="s">
        <v>784</v>
      </c>
      <c r="E94" s="263" t="s">
        <v>892</v>
      </c>
      <c r="F94" s="264" t="s">
        <v>512</v>
      </c>
      <c r="G94" s="264" t="s">
        <v>790</v>
      </c>
      <c r="H94" s="264" t="s">
        <v>531</v>
      </c>
      <c r="I94" s="265">
        <v>1.24</v>
      </c>
      <c r="J94" s="209">
        <v>2.0</v>
      </c>
      <c r="K94" s="209">
        <v>2024.0</v>
      </c>
      <c r="L94" s="266" t="s">
        <v>894</v>
      </c>
      <c r="M94" s="267" t="s">
        <v>946</v>
      </c>
      <c r="N94" s="235">
        <v>5.0</v>
      </c>
      <c r="O94" s="239">
        <v>0.31</v>
      </c>
      <c r="P94" s="227">
        <f t="shared" si="2"/>
        <v>0.31</v>
      </c>
      <c r="Q94" s="248">
        <v>0.313</v>
      </c>
      <c r="R94" s="249"/>
      <c r="S94" s="189" t="s">
        <v>517</v>
      </c>
      <c r="T94" s="184" t="s">
        <v>774</v>
      </c>
      <c r="U94" s="241">
        <f t="shared" si="3"/>
        <v>0.313</v>
      </c>
      <c r="V94" s="241">
        <f t="shared" si="4"/>
        <v>1</v>
      </c>
      <c r="W94" s="241">
        <f t="shared" si="5"/>
        <v>1.001</v>
      </c>
      <c r="X94" s="241">
        <f t="shared" si="6"/>
        <v>1</v>
      </c>
      <c r="Y94" s="192"/>
      <c r="Z94" s="193">
        <f t="shared" si="7"/>
        <v>2</v>
      </c>
    </row>
    <row r="95" ht="15.75" hidden="1" customHeight="1">
      <c r="A95" s="222">
        <v>84.0</v>
      </c>
      <c r="B95" s="183">
        <v>441049.0</v>
      </c>
      <c r="C95" s="184" t="s">
        <v>748</v>
      </c>
      <c r="D95" s="262" t="s">
        <v>749</v>
      </c>
      <c r="E95" s="263" t="s">
        <v>662</v>
      </c>
      <c r="F95" s="264" t="s">
        <v>663</v>
      </c>
      <c r="G95" s="264" t="s">
        <v>771</v>
      </c>
      <c r="H95" s="264" t="s">
        <v>750</v>
      </c>
      <c r="I95" s="265">
        <v>1.59</v>
      </c>
      <c r="J95" s="209">
        <v>2.0</v>
      </c>
      <c r="K95" s="209">
        <v>2024.0</v>
      </c>
      <c r="L95" s="266" t="s">
        <v>894</v>
      </c>
      <c r="M95" s="267" t="s">
        <v>895</v>
      </c>
      <c r="N95" s="235">
        <v>0.8</v>
      </c>
      <c r="O95" s="239">
        <v>0.05</v>
      </c>
      <c r="P95" s="227">
        <f t="shared" si="2"/>
        <v>0.08</v>
      </c>
      <c r="Q95" s="248">
        <v>0.08</v>
      </c>
      <c r="R95" s="249"/>
      <c r="S95" s="189" t="s">
        <v>525</v>
      </c>
      <c r="T95" s="184" t="s">
        <v>774</v>
      </c>
      <c r="U95" s="241">
        <f t="shared" si="3"/>
        <v>0.08</v>
      </c>
      <c r="V95" s="241">
        <f t="shared" si="4"/>
        <v>1.591</v>
      </c>
      <c r="W95" s="241">
        <f t="shared" si="5"/>
        <v>1.591</v>
      </c>
      <c r="X95" s="241">
        <f t="shared" si="6"/>
        <v>1</v>
      </c>
      <c r="Y95" s="192"/>
      <c r="Z95" s="193">
        <f t="shared" si="7"/>
        <v>4</v>
      </c>
    </row>
    <row r="96" ht="15.75" hidden="1" customHeight="1">
      <c r="A96" s="208">
        <v>85.0</v>
      </c>
      <c r="B96" s="183">
        <v>428983.0</v>
      </c>
      <c r="C96" s="184" t="s">
        <v>671</v>
      </c>
      <c r="D96" s="262" t="s">
        <v>673</v>
      </c>
      <c r="E96" s="263" t="s">
        <v>892</v>
      </c>
      <c r="F96" s="264" t="s">
        <v>512</v>
      </c>
      <c r="G96" s="264" t="s">
        <v>787</v>
      </c>
      <c r="H96" s="264" t="s">
        <v>570</v>
      </c>
      <c r="I96" s="265">
        <v>2.03</v>
      </c>
      <c r="J96" s="209">
        <v>2.0</v>
      </c>
      <c r="K96" s="209">
        <v>2024.0</v>
      </c>
      <c r="L96" s="266" t="s">
        <v>894</v>
      </c>
      <c r="M96" s="267" t="s">
        <v>895</v>
      </c>
      <c r="N96" s="235">
        <v>16.0</v>
      </c>
      <c r="O96" s="239">
        <v>1.0</v>
      </c>
      <c r="P96" s="227">
        <f t="shared" si="2"/>
        <v>1</v>
      </c>
      <c r="Q96" s="248">
        <v>1.0</v>
      </c>
      <c r="R96" s="249"/>
      <c r="S96" s="189" t="s">
        <v>517</v>
      </c>
      <c r="T96" s="184" t="s">
        <v>677</v>
      </c>
      <c r="U96" s="241">
        <f t="shared" si="3"/>
        <v>1</v>
      </c>
      <c r="V96" s="241">
        <f t="shared" si="4"/>
        <v>1</v>
      </c>
      <c r="W96" s="241">
        <f t="shared" si="5"/>
        <v>1</v>
      </c>
      <c r="X96" s="241">
        <f t="shared" si="6"/>
        <v>1</v>
      </c>
      <c r="Y96" s="192"/>
      <c r="Z96" s="193">
        <f t="shared" si="7"/>
        <v>1</v>
      </c>
    </row>
    <row r="97" ht="15.75" hidden="1" customHeight="1">
      <c r="A97" s="222">
        <v>86.0</v>
      </c>
      <c r="B97" s="183">
        <v>428979.0</v>
      </c>
      <c r="C97" s="184" t="s">
        <v>679</v>
      </c>
      <c r="D97" s="262" t="s">
        <v>680</v>
      </c>
      <c r="E97" s="263" t="s">
        <v>892</v>
      </c>
      <c r="F97" s="264" t="s">
        <v>564</v>
      </c>
      <c r="G97" s="264" t="s">
        <v>893</v>
      </c>
      <c r="H97" s="264" t="s">
        <v>633</v>
      </c>
      <c r="I97" s="265">
        <v>2.33</v>
      </c>
      <c r="J97" s="209">
        <v>2.0</v>
      </c>
      <c r="K97" s="209">
        <v>2024.0</v>
      </c>
      <c r="L97" s="266" t="s">
        <v>894</v>
      </c>
      <c r="M97" s="267" t="s">
        <v>895</v>
      </c>
      <c r="N97" s="235">
        <v>16.0</v>
      </c>
      <c r="O97" s="239">
        <v>1.0</v>
      </c>
      <c r="P97" s="227">
        <f t="shared" si="2"/>
        <v>1</v>
      </c>
      <c r="Q97" s="248">
        <v>0.938</v>
      </c>
      <c r="R97" s="249"/>
      <c r="S97" s="189" t="s">
        <v>517</v>
      </c>
      <c r="T97" s="184" t="s">
        <v>677</v>
      </c>
      <c r="U97" s="241">
        <f t="shared" si="3"/>
        <v>0.938</v>
      </c>
      <c r="V97" s="241">
        <f t="shared" si="4"/>
        <v>1</v>
      </c>
      <c r="W97" s="241">
        <f t="shared" si="5"/>
        <v>0.938</v>
      </c>
      <c r="X97" s="241">
        <f t="shared" si="6"/>
        <v>0.94</v>
      </c>
      <c r="Y97" s="192"/>
      <c r="Z97" s="193">
        <f t="shared" si="7"/>
        <v>1</v>
      </c>
    </row>
    <row r="98" ht="15.75" hidden="1" customHeight="1">
      <c r="A98" s="208">
        <v>87.0</v>
      </c>
      <c r="B98" s="183">
        <v>434053.0</v>
      </c>
      <c r="C98" s="184" t="s">
        <v>690</v>
      </c>
      <c r="D98" s="262" t="s">
        <v>692</v>
      </c>
      <c r="E98" s="263" t="s">
        <v>892</v>
      </c>
      <c r="F98" s="264" t="s">
        <v>512</v>
      </c>
      <c r="G98" s="264" t="s">
        <v>665</v>
      </c>
      <c r="H98" s="264" t="s">
        <v>580</v>
      </c>
      <c r="I98" s="265">
        <v>1.0</v>
      </c>
      <c r="J98" s="209">
        <v>2.0</v>
      </c>
      <c r="K98" s="209">
        <v>2024.0</v>
      </c>
      <c r="L98" s="266" t="s">
        <v>894</v>
      </c>
      <c r="M98" s="267" t="s">
        <v>895</v>
      </c>
      <c r="N98" s="235">
        <v>16.0</v>
      </c>
      <c r="O98" s="239">
        <v>1.0</v>
      </c>
      <c r="P98" s="227">
        <f t="shared" si="2"/>
        <v>1</v>
      </c>
      <c r="Q98" s="248">
        <v>0.875</v>
      </c>
      <c r="R98" s="249"/>
      <c r="S98" s="189" t="s">
        <v>517</v>
      </c>
      <c r="T98" s="184" t="s">
        <v>677</v>
      </c>
      <c r="U98" s="241">
        <f t="shared" si="3"/>
        <v>0.875</v>
      </c>
      <c r="V98" s="241">
        <f t="shared" si="4"/>
        <v>1</v>
      </c>
      <c r="W98" s="241">
        <f t="shared" si="5"/>
        <v>0.875</v>
      </c>
      <c r="X98" s="241">
        <f t="shared" si="6"/>
        <v>0.88</v>
      </c>
      <c r="Y98" s="192"/>
      <c r="Z98" s="193">
        <f t="shared" si="7"/>
        <v>1</v>
      </c>
    </row>
    <row r="99" ht="15.75" hidden="1" customHeight="1">
      <c r="A99" s="222">
        <v>88.0</v>
      </c>
      <c r="B99" s="183">
        <v>432653.0</v>
      </c>
      <c r="C99" s="184" t="s">
        <v>694</v>
      </c>
      <c r="D99" s="262" t="s">
        <v>695</v>
      </c>
      <c r="E99" s="263" t="s">
        <v>892</v>
      </c>
      <c r="F99" s="264" t="s">
        <v>512</v>
      </c>
      <c r="G99" s="264" t="s">
        <v>790</v>
      </c>
      <c r="H99" s="264" t="s">
        <v>531</v>
      </c>
      <c r="I99" s="265">
        <v>1.24</v>
      </c>
      <c r="J99" s="209">
        <v>2.0</v>
      </c>
      <c r="K99" s="209">
        <v>2024.0</v>
      </c>
      <c r="L99" s="266" t="s">
        <v>894</v>
      </c>
      <c r="M99" s="267" t="s">
        <v>895</v>
      </c>
      <c r="N99" s="235">
        <v>16.0</v>
      </c>
      <c r="O99" s="239">
        <v>1.0</v>
      </c>
      <c r="P99" s="227">
        <f t="shared" si="2"/>
        <v>1</v>
      </c>
      <c r="Q99" s="248">
        <v>0.969</v>
      </c>
      <c r="R99" s="249"/>
      <c r="S99" s="189" t="s">
        <v>517</v>
      </c>
      <c r="T99" s="184" t="s">
        <v>677</v>
      </c>
      <c r="U99" s="241">
        <f t="shared" si="3"/>
        <v>0.969</v>
      </c>
      <c r="V99" s="241">
        <f t="shared" si="4"/>
        <v>1</v>
      </c>
      <c r="W99" s="241">
        <f t="shared" si="5"/>
        <v>0.969</v>
      </c>
      <c r="X99" s="241">
        <f t="shared" si="6"/>
        <v>0.97</v>
      </c>
      <c r="Y99" s="192"/>
      <c r="Z99" s="193">
        <f t="shared" si="7"/>
        <v>1</v>
      </c>
    </row>
    <row r="100" ht="15.75" hidden="1" customHeight="1">
      <c r="A100" s="208">
        <v>89.0</v>
      </c>
      <c r="B100" s="183">
        <v>428711.0</v>
      </c>
      <c r="C100" s="184" t="s">
        <v>699</v>
      </c>
      <c r="D100" s="262" t="s">
        <v>700</v>
      </c>
      <c r="E100" s="263" t="s">
        <v>892</v>
      </c>
      <c r="F100" s="264" t="s">
        <v>546</v>
      </c>
      <c r="G100" s="264" t="s">
        <v>771</v>
      </c>
      <c r="H100" s="264" t="s">
        <v>547</v>
      </c>
      <c r="I100" s="265">
        <v>1.41</v>
      </c>
      <c r="J100" s="209">
        <v>2.0</v>
      </c>
      <c r="K100" s="209">
        <v>2024.0</v>
      </c>
      <c r="L100" s="266" t="s">
        <v>894</v>
      </c>
      <c r="M100" s="267" t="s">
        <v>895</v>
      </c>
      <c r="N100" s="235">
        <v>16.0</v>
      </c>
      <c r="O100" s="239">
        <v>1.0</v>
      </c>
      <c r="P100" s="227">
        <f t="shared" si="2"/>
        <v>1</v>
      </c>
      <c r="Q100" s="248">
        <v>0.938</v>
      </c>
      <c r="R100" s="249"/>
      <c r="S100" s="189" t="s">
        <v>517</v>
      </c>
      <c r="T100" s="184" t="s">
        <v>677</v>
      </c>
      <c r="U100" s="241">
        <f t="shared" si="3"/>
        <v>0.938</v>
      </c>
      <c r="V100" s="241">
        <f t="shared" si="4"/>
        <v>1</v>
      </c>
      <c r="W100" s="241">
        <f t="shared" si="5"/>
        <v>0.938</v>
      </c>
      <c r="X100" s="241">
        <f t="shared" si="6"/>
        <v>0.94</v>
      </c>
      <c r="Y100" s="192"/>
      <c r="Z100" s="193">
        <f t="shared" si="7"/>
        <v>1</v>
      </c>
    </row>
    <row r="101" ht="15.75" hidden="1" customHeight="1">
      <c r="A101" s="222">
        <v>90.0</v>
      </c>
      <c r="B101" s="183">
        <v>439022.0</v>
      </c>
      <c r="C101" s="184" t="s">
        <v>706</v>
      </c>
      <c r="D101" s="262" t="s">
        <v>707</v>
      </c>
      <c r="E101" s="263" t="s">
        <v>892</v>
      </c>
      <c r="F101" s="264" t="s">
        <v>546</v>
      </c>
      <c r="G101" s="264" t="s">
        <v>665</v>
      </c>
      <c r="H101" s="264" t="s">
        <v>556</v>
      </c>
      <c r="I101" s="265">
        <v>0.86</v>
      </c>
      <c r="J101" s="209">
        <v>2.0</v>
      </c>
      <c r="K101" s="209">
        <v>2024.0</v>
      </c>
      <c r="L101" s="266" t="s">
        <v>894</v>
      </c>
      <c r="M101" s="267" t="s">
        <v>895</v>
      </c>
      <c r="N101" s="235">
        <v>16.0</v>
      </c>
      <c r="O101" s="239">
        <v>1.0</v>
      </c>
      <c r="P101" s="227">
        <f t="shared" si="2"/>
        <v>1</v>
      </c>
      <c r="Q101" s="248">
        <v>0.938</v>
      </c>
      <c r="R101" s="249"/>
      <c r="S101" s="189" t="s">
        <v>517</v>
      </c>
      <c r="T101" s="184" t="s">
        <v>677</v>
      </c>
      <c r="U101" s="241">
        <f t="shared" si="3"/>
        <v>0.938</v>
      </c>
      <c r="V101" s="241">
        <f t="shared" si="4"/>
        <v>1</v>
      </c>
      <c r="W101" s="241">
        <f t="shared" si="5"/>
        <v>0.938</v>
      </c>
      <c r="X101" s="241">
        <f t="shared" si="6"/>
        <v>0.94</v>
      </c>
      <c r="Y101" s="192"/>
      <c r="Z101" s="193">
        <f t="shared" si="7"/>
        <v>1</v>
      </c>
    </row>
    <row r="102" ht="15.75" hidden="1" customHeight="1">
      <c r="A102" s="208">
        <v>91.0</v>
      </c>
      <c r="B102" s="183">
        <v>431986.0</v>
      </c>
      <c r="C102" s="184" t="s">
        <v>713</v>
      </c>
      <c r="D102" s="262" t="s">
        <v>714</v>
      </c>
      <c r="E102" s="263" t="s">
        <v>892</v>
      </c>
      <c r="F102" s="264" t="s">
        <v>512</v>
      </c>
      <c r="G102" s="264" t="s">
        <v>771</v>
      </c>
      <c r="H102" s="264" t="s">
        <v>541</v>
      </c>
      <c r="I102" s="265">
        <v>1.59</v>
      </c>
      <c r="J102" s="209">
        <v>2.0</v>
      </c>
      <c r="K102" s="209">
        <v>2024.0</v>
      </c>
      <c r="L102" s="266" t="s">
        <v>894</v>
      </c>
      <c r="M102" s="267" t="s">
        <v>895</v>
      </c>
      <c r="N102" s="235">
        <v>16.0</v>
      </c>
      <c r="O102" s="239">
        <v>1.0</v>
      </c>
      <c r="P102" s="227">
        <f t="shared" si="2"/>
        <v>1</v>
      </c>
      <c r="Q102" s="248">
        <v>0.875</v>
      </c>
      <c r="R102" s="249"/>
      <c r="S102" s="189" t="s">
        <v>517</v>
      </c>
      <c r="T102" s="184" t="s">
        <v>677</v>
      </c>
      <c r="U102" s="241">
        <f t="shared" si="3"/>
        <v>0.875</v>
      </c>
      <c r="V102" s="241">
        <f t="shared" si="4"/>
        <v>1</v>
      </c>
      <c r="W102" s="241">
        <f t="shared" si="5"/>
        <v>0.875</v>
      </c>
      <c r="X102" s="241">
        <f t="shared" si="6"/>
        <v>0.88</v>
      </c>
      <c r="Y102" s="192"/>
      <c r="Z102" s="193">
        <f t="shared" si="7"/>
        <v>1</v>
      </c>
    </row>
    <row r="103" ht="15.75" hidden="1" customHeight="1">
      <c r="A103" s="222">
        <v>92.0</v>
      </c>
      <c r="B103" s="183">
        <v>450265.0</v>
      </c>
      <c r="C103" s="184" t="s">
        <v>718</v>
      </c>
      <c r="D103" s="262" t="s">
        <v>720</v>
      </c>
      <c r="E103" s="263" t="s">
        <v>892</v>
      </c>
      <c r="F103" s="264" t="s">
        <v>512</v>
      </c>
      <c r="G103" s="264" t="s">
        <v>665</v>
      </c>
      <c r="H103" s="264" t="s">
        <v>580</v>
      </c>
      <c r="I103" s="265">
        <v>1.0</v>
      </c>
      <c r="J103" s="209">
        <v>2.0</v>
      </c>
      <c r="K103" s="209">
        <v>2024.0</v>
      </c>
      <c r="L103" s="266" t="s">
        <v>894</v>
      </c>
      <c r="M103" s="267" t="s">
        <v>895</v>
      </c>
      <c r="N103" s="235">
        <v>16.0</v>
      </c>
      <c r="O103" s="239">
        <v>1.0</v>
      </c>
      <c r="P103" s="227">
        <f t="shared" si="2"/>
        <v>1</v>
      </c>
      <c r="Q103" s="248">
        <v>0.938</v>
      </c>
      <c r="R103" s="249"/>
      <c r="S103" s="189" t="s">
        <v>517</v>
      </c>
      <c r="T103" s="184" t="s">
        <v>677</v>
      </c>
      <c r="U103" s="241">
        <f t="shared" si="3"/>
        <v>0.938</v>
      </c>
      <c r="V103" s="241">
        <f t="shared" si="4"/>
        <v>1</v>
      </c>
      <c r="W103" s="241">
        <f t="shared" si="5"/>
        <v>0.938</v>
      </c>
      <c r="X103" s="241">
        <f t="shared" si="6"/>
        <v>0.94</v>
      </c>
      <c r="Y103" s="192"/>
      <c r="Z103" s="193">
        <f t="shared" si="7"/>
        <v>1</v>
      </c>
    </row>
    <row r="104" ht="15.75" hidden="1" customHeight="1">
      <c r="A104" s="208">
        <v>93.0</v>
      </c>
      <c r="B104" s="183">
        <v>452011.0</v>
      </c>
      <c r="C104" s="184" t="s">
        <v>723</v>
      </c>
      <c r="D104" s="262" t="s">
        <v>724</v>
      </c>
      <c r="E104" s="263" t="s">
        <v>892</v>
      </c>
      <c r="F104" s="264" t="s">
        <v>512</v>
      </c>
      <c r="G104" s="264" t="s">
        <v>790</v>
      </c>
      <c r="H104" s="264" t="s">
        <v>531</v>
      </c>
      <c r="I104" s="265">
        <v>1.24</v>
      </c>
      <c r="J104" s="209">
        <v>2.0</v>
      </c>
      <c r="K104" s="209">
        <v>2024.0</v>
      </c>
      <c r="L104" s="266" t="s">
        <v>894</v>
      </c>
      <c r="M104" s="267" t="s">
        <v>895</v>
      </c>
      <c r="N104" s="235">
        <v>16.0</v>
      </c>
      <c r="O104" s="239">
        <v>1.0</v>
      </c>
      <c r="P104" s="227">
        <f t="shared" si="2"/>
        <v>1</v>
      </c>
      <c r="Q104" s="248">
        <v>0.938</v>
      </c>
      <c r="R104" s="249"/>
      <c r="S104" s="189" t="s">
        <v>517</v>
      </c>
      <c r="T104" s="184" t="s">
        <v>677</v>
      </c>
      <c r="U104" s="241">
        <f t="shared" si="3"/>
        <v>0.938</v>
      </c>
      <c r="V104" s="241">
        <f t="shared" si="4"/>
        <v>1</v>
      </c>
      <c r="W104" s="241">
        <f t="shared" si="5"/>
        <v>0.938</v>
      </c>
      <c r="X104" s="241">
        <f t="shared" si="6"/>
        <v>0.94</v>
      </c>
      <c r="Y104" s="192"/>
      <c r="Z104" s="193">
        <f t="shared" si="7"/>
        <v>1</v>
      </c>
    </row>
    <row r="105" ht="15.75" hidden="1" customHeight="1">
      <c r="A105" s="222">
        <v>94.0</v>
      </c>
      <c r="B105" s="183">
        <v>453223.0</v>
      </c>
      <c r="C105" s="184" t="s">
        <v>728</v>
      </c>
      <c r="D105" s="262" t="s">
        <v>730</v>
      </c>
      <c r="E105" s="263" t="s">
        <v>892</v>
      </c>
      <c r="F105" s="264" t="s">
        <v>512</v>
      </c>
      <c r="G105" s="264" t="s">
        <v>771</v>
      </c>
      <c r="H105" s="264" t="s">
        <v>541</v>
      </c>
      <c r="I105" s="265">
        <v>1.59</v>
      </c>
      <c r="J105" s="209">
        <v>2.0</v>
      </c>
      <c r="K105" s="209">
        <v>2024.0</v>
      </c>
      <c r="L105" s="266" t="s">
        <v>894</v>
      </c>
      <c r="M105" s="267" t="s">
        <v>895</v>
      </c>
      <c r="N105" s="235">
        <v>16.0</v>
      </c>
      <c r="O105" s="239">
        <v>1.0</v>
      </c>
      <c r="P105" s="227">
        <f t="shared" si="2"/>
        <v>1</v>
      </c>
      <c r="Q105" s="248">
        <v>0.875</v>
      </c>
      <c r="R105" s="249"/>
      <c r="S105" s="189" t="s">
        <v>517</v>
      </c>
      <c r="T105" s="184" t="s">
        <v>677</v>
      </c>
      <c r="U105" s="241">
        <f t="shared" si="3"/>
        <v>0.875</v>
      </c>
      <c r="V105" s="241">
        <f t="shared" si="4"/>
        <v>1</v>
      </c>
      <c r="W105" s="241">
        <f t="shared" si="5"/>
        <v>0.875</v>
      </c>
      <c r="X105" s="241">
        <f t="shared" si="6"/>
        <v>0.88</v>
      </c>
      <c r="Y105" s="192"/>
      <c r="Z105" s="193">
        <f t="shared" si="7"/>
        <v>1</v>
      </c>
    </row>
    <row r="106" ht="15.75" hidden="1" customHeight="1">
      <c r="A106" s="208">
        <v>95.0</v>
      </c>
      <c r="B106" s="183">
        <v>456631.0</v>
      </c>
      <c r="C106" s="184" t="s">
        <v>733</v>
      </c>
      <c r="D106" s="262" t="s">
        <v>734</v>
      </c>
      <c r="E106" s="263" t="s">
        <v>892</v>
      </c>
      <c r="F106" s="264" t="s">
        <v>512</v>
      </c>
      <c r="G106" s="264" t="s">
        <v>665</v>
      </c>
      <c r="H106" s="264" t="s">
        <v>580</v>
      </c>
      <c r="I106" s="265">
        <v>1.0</v>
      </c>
      <c r="J106" s="209">
        <v>2.0</v>
      </c>
      <c r="K106" s="209">
        <v>2024.0</v>
      </c>
      <c r="L106" s="266" t="s">
        <v>894</v>
      </c>
      <c r="M106" s="267" t="s">
        <v>895</v>
      </c>
      <c r="N106" s="235">
        <v>16.0</v>
      </c>
      <c r="O106" s="239">
        <v>1.0</v>
      </c>
      <c r="P106" s="227">
        <f t="shared" si="2"/>
        <v>1</v>
      </c>
      <c r="Q106" s="248">
        <v>0.938</v>
      </c>
      <c r="R106" s="249"/>
      <c r="S106" s="189" t="s">
        <v>517</v>
      </c>
      <c r="T106" s="184" t="s">
        <v>677</v>
      </c>
      <c r="U106" s="241">
        <f t="shared" si="3"/>
        <v>0.938</v>
      </c>
      <c r="V106" s="241">
        <f t="shared" si="4"/>
        <v>1</v>
      </c>
      <c r="W106" s="241">
        <f t="shared" si="5"/>
        <v>0.938</v>
      </c>
      <c r="X106" s="241">
        <f t="shared" si="6"/>
        <v>0.94</v>
      </c>
      <c r="Y106" s="192"/>
      <c r="Z106" s="193">
        <f t="shared" si="7"/>
        <v>1</v>
      </c>
    </row>
    <row r="107" ht="15.75" hidden="1" customHeight="1">
      <c r="A107" s="222">
        <v>96.0</v>
      </c>
      <c r="B107" s="183">
        <v>433568.0</v>
      </c>
      <c r="C107" s="184" t="s">
        <v>738</v>
      </c>
      <c r="D107" s="262" t="s">
        <v>739</v>
      </c>
      <c r="E107" s="263" t="s">
        <v>892</v>
      </c>
      <c r="F107" s="264" t="s">
        <v>512</v>
      </c>
      <c r="G107" s="264" t="s">
        <v>771</v>
      </c>
      <c r="H107" s="264" t="s">
        <v>541</v>
      </c>
      <c r="I107" s="265">
        <v>1.59</v>
      </c>
      <c r="J107" s="209">
        <v>2.0</v>
      </c>
      <c r="K107" s="209">
        <v>2024.0</v>
      </c>
      <c r="L107" s="266" t="s">
        <v>894</v>
      </c>
      <c r="M107" s="267" t="s">
        <v>895</v>
      </c>
      <c r="N107" s="235">
        <v>16.0</v>
      </c>
      <c r="O107" s="239">
        <v>1.0</v>
      </c>
      <c r="P107" s="227">
        <f t="shared" si="2"/>
        <v>1</v>
      </c>
      <c r="Q107" s="248">
        <v>1.0</v>
      </c>
      <c r="R107" s="249"/>
      <c r="S107" s="189" t="s">
        <v>517</v>
      </c>
      <c r="T107" s="184" t="s">
        <v>677</v>
      </c>
      <c r="U107" s="241">
        <f t="shared" si="3"/>
        <v>1</v>
      </c>
      <c r="V107" s="241">
        <f t="shared" si="4"/>
        <v>1</v>
      </c>
      <c r="W107" s="241">
        <f t="shared" si="5"/>
        <v>1</v>
      </c>
      <c r="X107" s="241">
        <f t="shared" si="6"/>
        <v>1</v>
      </c>
      <c r="Y107" s="192"/>
      <c r="Z107" s="193">
        <f t="shared" si="7"/>
        <v>1</v>
      </c>
    </row>
    <row r="108" ht="15.75" hidden="1" customHeight="1">
      <c r="A108" s="208">
        <v>97.0</v>
      </c>
      <c r="B108" s="183">
        <v>453227.0</v>
      </c>
      <c r="C108" s="184" t="s">
        <v>740</v>
      </c>
      <c r="D108" s="262" t="s">
        <v>741</v>
      </c>
      <c r="E108" s="263" t="s">
        <v>892</v>
      </c>
      <c r="F108" s="264" t="s">
        <v>512</v>
      </c>
      <c r="G108" s="264" t="s">
        <v>790</v>
      </c>
      <c r="H108" s="264" t="s">
        <v>531</v>
      </c>
      <c r="I108" s="265">
        <v>1.24</v>
      </c>
      <c r="J108" s="209">
        <v>2.0</v>
      </c>
      <c r="K108" s="209">
        <v>2024.0</v>
      </c>
      <c r="L108" s="266" t="s">
        <v>894</v>
      </c>
      <c r="M108" s="267" t="s">
        <v>895</v>
      </c>
      <c r="N108" s="235">
        <v>16.0</v>
      </c>
      <c r="O108" s="239">
        <v>1.0</v>
      </c>
      <c r="P108" s="227">
        <f t="shared" si="2"/>
        <v>1</v>
      </c>
      <c r="Q108" s="248">
        <v>0.875</v>
      </c>
      <c r="R108" s="249"/>
      <c r="S108" s="189" t="s">
        <v>517</v>
      </c>
      <c r="T108" s="184" t="s">
        <v>677</v>
      </c>
      <c r="U108" s="241">
        <f t="shared" si="3"/>
        <v>0.875</v>
      </c>
      <c r="V108" s="241">
        <f t="shared" si="4"/>
        <v>1</v>
      </c>
      <c r="W108" s="241">
        <f t="shared" si="5"/>
        <v>0.875</v>
      </c>
      <c r="X108" s="241">
        <f t="shared" si="6"/>
        <v>0.88</v>
      </c>
      <c r="Y108" s="192"/>
      <c r="Z108" s="193">
        <f t="shared" si="7"/>
        <v>1</v>
      </c>
    </row>
    <row r="109" ht="15.75" hidden="1" customHeight="1">
      <c r="A109" s="222">
        <v>98.0</v>
      </c>
      <c r="B109" s="183">
        <v>436917.0</v>
      </c>
      <c r="C109" s="184" t="s">
        <v>745</v>
      </c>
      <c r="D109" s="262" t="s">
        <v>746</v>
      </c>
      <c r="E109" s="263" t="s">
        <v>892</v>
      </c>
      <c r="F109" s="264" t="s">
        <v>512</v>
      </c>
      <c r="G109" s="264" t="s">
        <v>665</v>
      </c>
      <c r="H109" s="264" t="s">
        <v>580</v>
      </c>
      <c r="I109" s="265">
        <v>1.0</v>
      </c>
      <c r="J109" s="209">
        <v>2.0</v>
      </c>
      <c r="K109" s="209">
        <v>2024.0</v>
      </c>
      <c r="L109" s="266" t="s">
        <v>894</v>
      </c>
      <c r="M109" s="267" t="s">
        <v>895</v>
      </c>
      <c r="N109" s="235">
        <v>16.0</v>
      </c>
      <c r="O109" s="239">
        <v>1.0</v>
      </c>
      <c r="P109" s="227">
        <f t="shared" si="2"/>
        <v>1</v>
      </c>
      <c r="Q109" s="248">
        <v>1.0</v>
      </c>
      <c r="R109" s="249"/>
      <c r="S109" s="189" t="s">
        <v>517</v>
      </c>
      <c r="T109" s="184" t="s">
        <v>677</v>
      </c>
      <c r="U109" s="241">
        <f t="shared" si="3"/>
        <v>1</v>
      </c>
      <c r="V109" s="241">
        <f t="shared" si="4"/>
        <v>1</v>
      </c>
      <c r="W109" s="241">
        <f t="shared" si="5"/>
        <v>1</v>
      </c>
      <c r="X109" s="241">
        <f t="shared" si="6"/>
        <v>1</v>
      </c>
      <c r="Y109" s="192"/>
      <c r="Z109" s="193">
        <f t="shared" si="7"/>
        <v>1</v>
      </c>
    </row>
    <row r="110" ht="15.75" hidden="1" customHeight="1">
      <c r="A110" s="208">
        <v>99.0</v>
      </c>
      <c r="B110" s="183">
        <v>439191.0</v>
      </c>
      <c r="C110" s="184" t="s">
        <v>783</v>
      </c>
      <c r="D110" s="262" t="s">
        <v>784</v>
      </c>
      <c r="E110" s="263" t="s">
        <v>892</v>
      </c>
      <c r="F110" s="264" t="s">
        <v>512</v>
      </c>
      <c r="G110" s="264" t="s">
        <v>790</v>
      </c>
      <c r="H110" s="264" t="s">
        <v>531</v>
      </c>
      <c r="I110" s="265">
        <v>1.24</v>
      </c>
      <c r="J110" s="209">
        <v>2.0</v>
      </c>
      <c r="K110" s="209">
        <v>2024.0</v>
      </c>
      <c r="L110" s="266" t="s">
        <v>988</v>
      </c>
      <c r="M110" s="267" t="s">
        <v>895</v>
      </c>
      <c r="N110" s="235">
        <v>11.0</v>
      </c>
      <c r="O110" s="239">
        <v>0.69</v>
      </c>
      <c r="P110" s="227">
        <f t="shared" si="2"/>
        <v>0.69</v>
      </c>
      <c r="Q110" s="248">
        <v>0.688</v>
      </c>
      <c r="R110" s="249"/>
      <c r="S110" s="189" t="s">
        <v>517</v>
      </c>
      <c r="T110" s="184" t="s">
        <v>677</v>
      </c>
      <c r="U110" s="241">
        <f t="shared" si="3"/>
        <v>0.688</v>
      </c>
      <c r="V110" s="241">
        <f t="shared" si="4"/>
        <v>1</v>
      </c>
      <c r="W110" s="241">
        <f t="shared" si="5"/>
        <v>1.001</v>
      </c>
      <c r="X110" s="241">
        <f t="shared" si="6"/>
        <v>1</v>
      </c>
      <c r="Y110" s="192"/>
      <c r="Z110" s="193">
        <f t="shared" si="7"/>
        <v>2</v>
      </c>
    </row>
    <row r="111" ht="15.75" hidden="1" customHeight="1">
      <c r="A111" s="222">
        <v>100.0</v>
      </c>
      <c r="B111" s="183">
        <v>441049.0</v>
      </c>
      <c r="C111" s="184" t="s">
        <v>748</v>
      </c>
      <c r="D111" s="262" t="s">
        <v>749</v>
      </c>
      <c r="E111" s="263" t="s">
        <v>662</v>
      </c>
      <c r="F111" s="264" t="s">
        <v>663</v>
      </c>
      <c r="G111" s="264" t="s">
        <v>771</v>
      </c>
      <c r="H111" s="264" t="s">
        <v>750</v>
      </c>
      <c r="I111" s="265">
        <v>1.59</v>
      </c>
      <c r="J111" s="209">
        <v>2.0</v>
      </c>
      <c r="K111" s="209">
        <v>2024.0</v>
      </c>
      <c r="L111" s="266" t="s">
        <v>894</v>
      </c>
      <c r="M111" s="267" t="s">
        <v>895</v>
      </c>
      <c r="N111" s="235">
        <v>1.6</v>
      </c>
      <c r="O111" s="239">
        <v>0.1</v>
      </c>
      <c r="P111" s="227">
        <f t="shared" si="2"/>
        <v>0.159</v>
      </c>
      <c r="Q111" s="248">
        <v>0.159</v>
      </c>
      <c r="R111" s="249"/>
      <c r="S111" s="189" t="s">
        <v>525</v>
      </c>
      <c r="T111" s="184" t="s">
        <v>677</v>
      </c>
      <c r="U111" s="241">
        <f t="shared" si="3"/>
        <v>0.159</v>
      </c>
      <c r="V111" s="241">
        <f t="shared" si="4"/>
        <v>1.591</v>
      </c>
      <c r="W111" s="241">
        <f t="shared" si="5"/>
        <v>1.591</v>
      </c>
      <c r="X111" s="241">
        <f t="shared" si="6"/>
        <v>1</v>
      </c>
      <c r="Y111" s="192"/>
      <c r="Z111" s="193">
        <f t="shared" si="7"/>
        <v>4</v>
      </c>
    </row>
    <row r="112" ht="15.75" hidden="1" customHeight="1">
      <c r="A112" s="208">
        <v>101.0</v>
      </c>
      <c r="B112" s="183">
        <v>275671.0</v>
      </c>
      <c r="C112" s="184" t="s">
        <v>754</v>
      </c>
      <c r="D112" s="262" t="s">
        <v>755</v>
      </c>
      <c r="E112" s="263" t="s">
        <v>892</v>
      </c>
      <c r="F112" s="264" t="s">
        <v>546</v>
      </c>
      <c r="G112" s="264" t="s">
        <v>665</v>
      </c>
      <c r="H112" s="264" t="s">
        <v>556</v>
      </c>
      <c r="I112" s="265">
        <v>0.86</v>
      </c>
      <c r="J112" s="209">
        <v>2.0</v>
      </c>
      <c r="K112" s="209">
        <v>2024.0</v>
      </c>
      <c r="L112" s="266" t="s">
        <v>894</v>
      </c>
      <c r="M112" s="267" t="s">
        <v>895</v>
      </c>
      <c r="N112" s="235">
        <v>16.0</v>
      </c>
      <c r="O112" s="239">
        <v>1.0</v>
      </c>
      <c r="P112" s="227">
        <f t="shared" si="2"/>
        <v>1</v>
      </c>
      <c r="Q112" s="248">
        <v>1.0</v>
      </c>
      <c r="R112" s="249"/>
      <c r="S112" s="189" t="s">
        <v>517</v>
      </c>
      <c r="T112" s="184" t="s">
        <v>756</v>
      </c>
      <c r="U112" s="241">
        <f t="shared" si="3"/>
        <v>1</v>
      </c>
      <c r="V112" s="241">
        <f t="shared" si="4"/>
        <v>1</v>
      </c>
      <c r="W112" s="241">
        <f t="shared" si="5"/>
        <v>1</v>
      </c>
      <c r="X112" s="241">
        <f t="shared" si="6"/>
        <v>1</v>
      </c>
      <c r="Y112" s="192"/>
      <c r="Z112" s="193">
        <f t="shared" si="7"/>
        <v>1</v>
      </c>
    </row>
    <row r="113" ht="15.75" hidden="1" customHeight="1">
      <c r="A113" s="222">
        <v>102.0</v>
      </c>
      <c r="B113" s="183">
        <v>450681.0</v>
      </c>
      <c r="C113" s="184" t="s">
        <v>757</v>
      </c>
      <c r="D113" s="262" t="s">
        <v>758</v>
      </c>
      <c r="E113" s="263" t="s">
        <v>892</v>
      </c>
      <c r="F113" s="264" t="s">
        <v>546</v>
      </c>
      <c r="G113" s="264" t="s">
        <v>665</v>
      </c>
      <c r="H113" s="264" t="s">
        <v>556</v>
      </c>
      <c r="I113" s="265">
        <v>0.86</v>
      </c>
      <c r="J113" s="209">
        <v>2.0</v>
      </c>
      <c r="K113" s="209">
        <v>2024.0</v>
      </c>
      <c r="L113" s="266" t="s">
        <v>894</v>
      </c>
      <c r="M113" s="267" t="s">
        <v>895</v>
      </c>
      <c r="N113" s="235">
        <v>16.0</v>
      </c>
      <c r="O113" s="239">
        <v>1.0</v>
      </c>
      <c r="P113" s="227">
        <f t="shared" si="2"/>
        <v>1</v>
      </c>
      <c r="Q113" s="248">
        <v>0.844</v>
      </c>
      <c r="R113" s="249"/>
      <c r="S113" s="189" t="s">
        <v>517</v>
      </c>
      <c r="T113" s="184" t="s">
        <v>756</v>
      </c>
      <c r="U113" s="241">
        <f t="shared" si="3"/>
        <v>0.844</v>
      </c>
      <c r="V113" s="241">
        <f t="shared" si="4"/>
        <v>1</v>
      </c>
      <c r="W113" s="241">
        <f t="shared" si="5"/>
        <v>0.844</v>
      </c>
      <c r="X113" s="241">
        <f t="shared" si="6"/>
        <v>0.84</v>
      </c>
      <c r="Y113" s="192"/>
      <c r="Z113" s="193">
        <f t="shared" si="7"/>
        <v>1</v>
      </c>
    </row>
    <row r="114" ht="15.75" hidden="1" customHeight="1">
      <c r="A114" s="208">
        <v>103.0</v>
      </c>
      <c r="B114" s="183">
        <v>438555.0</v>
      </c>
      <c r="C114" s="184" t="s">
        <v>761</v>
      </c>
      <c r="D114" s="262" t="s">
        <v>764</v>
      </c>
      <c r="E114" s="263" t="s">
        <v>892</v>
      </c>
      <c r="F114" s="264" t="s">
        <v>546</v>
      </c>
      <c r="G114" s="264" t="s">
        <v>795</v>
      </c>
      <c r="H114" s="264" t="s">
        <v>991</v>
      </c>
      <c r="I114" s="265">
        <v>0.51</v>
      </c>
      <c r="J114" s="209">
        <v>2.0</v>
      </c>
      <c r="K114" s="209">
        <v>2024.0</v>
      </c>
      <c r="L114" s="266" t="s">
        <v>894</v>
      </c>
      <c r="M114" s="267" t="s">
        <v>895</v>
      </c>
      <c r="N114" s="235">
        <v>16.0</v>
      </c>
      <c r="O114" s="239">
        <v>1.0</v>
      </c>
      <c r="P114" s="227">
        <f t="shared" si="2"/>
        <v>1</v>
      </c>
      <c r="Q114" s="248">
        <v>1.0</v>
      </c>
      <c r="R114" s="249"/>
      <c r="S114" s="189" t="s">
        <v>517</v>
      </c>
      <c r="T114" s="184" t="s">
        <v>756</v>
      </c>
      <c r="U114" s="241">
        <f t="shared" si="3"/>
        <v>1</v>
      </c>
      <c r="V114" s="241">
        <f t="shared" si="4"/>
        <v>1</v>
      </c>
      <c r="W114" s="241">
        <f t="shared" si="5"/>
        <v>1</v>
      </c>
      <c r="X114" s="241">
        <f t="shared" si="6"/>
        <v>1</v>
      </c>
      <c r="Y114" s="192"/>
      <c r="Z114" s="193">
        <f t="shared" si="7"/>
        <v>1</v>
      </c>
    </row>
    <row r="115" ht="15.75" hidden="1" customHeight="1">
      <c r="A115" s="222">
        <v>104.0</v>
      </c>
      <c r="B115" s="183">
        <v>452877.0</v>
      </c>
      <c r="C115" s="184" t="s">
        <v>847</v>
      </c>
      <c r="D115" s="262" t="s">
        <v>848</v>
      </c>
      <c r="E115" s="263" t="s">
        <v>892</v>
      </c>
      <c r="F115" s="264" t="s">
        <v>512</v>
      </c>
      <c r="G115" s="264" t="s">
        <v>771</v>
      </c>
      <c r="H115" s="264" t="s">
        <v>541</v>
      </c>
      <c r="I115" s="265">
        <v>1.59</v>
      </c>
      <c r="J115" s="209">
        <v>2.0</v>
      </c>
      <c r="K115" s="209">
        <v>2024.0</v>
      </c>
      <c r="L115" s="266" t="s">
        <v>894</v>
      </c>
      <c r="M115" s="267" t="s">
        <v>895</v>
      </c>
      <c r="N115" s="235">
        <v>16.0</v>
      </c>
      <c r="O115" s="239">
        <v>1.0</v>
      </c>
      <c r="P115" s="227">
        <f t="shared" si="2"/>
        <v>1</v>
      </c>
      <c r="Q115" s="248">
        <v>1.0</v>
      </c>
      <c r="R115" s="249"/>
      <c r="S115" s="189" t="s">
        <v>517</v>
      </c>
      <c r="T115" s="184" t="s">
        <v>756</v>
      </c>
      <c r="U115" s="241">
        <f t="shared" si="3"/>
        <v>1</v>
      </c>
      <c r="V115" s="241">
        <f t="shared" si="4"/>
        <v>1</v>
      </c>
      <c r="W115" s="241">
        <f t="shared" si="5"/>
        <v>1</v>
      </c>
      <c r="X115" s="241">
        <f t="shared" si="6"/>
        <v>1</v>
      </c>
      <c r="Y115" s="192"/>
      <c r="Z115" s="193">
        <f t="shared" si="7"/>
        <v>1</v>
      </c>
    </row>
    <row r="116" ht="15.75" hidden="1" customHeight="1">
      <c r="A116" s="208">
        <v>105.0</v>
      </c>
      <c r="B116" s="183">
        <v>454349.0</v>
      </c>
      <c r="C116" s="184" t="s">
        <v>859</v>
      </c>
      <c r="D116" s="262" t="s">
        <v>860</v>
      </c>
      <c r="E116" s="263" t="s">
        <v>892</v>
      </c>
      <c r="F116" s="264" t="s">
        <v>512</v>
      </c>
      <c r="G116" s="264" t="s">
        <v>795</v>
      </c>
      <c r="H116" s="264" t="s">
        <v>641</v>
      </c>
      <c r="I116" s="265">
        <v>0.55</v>
      </c>
      <c r="J116" s="209">
        <v>2.0</v>
      </c>
      <c r="K116" s="209">
        <v>2024.0</v>
      </c>
      <c r="L116" s="266" t="s">
        <v>894</v>
      </c>
      <c r="M116" s="267" t="s">
        <v>895</v>
      </c>
      <c r="N116" s="235">
        <v>16.0</v>
      </c>
      <c r="O116" s="239">
        <v>1.0</v>
      </c>
      <c r="P116" s="227">
        <f t="shared" si="2"/>
        <v>1</v>
      </c>
      <c r="Q116" s="248">
        <v>0.938</v>
      </c>
      <c r="R116" s="249"/>
      <c r="S116" s="189" t="s">
        <v>517</v>
      </c>
      <c r="T116" s="184" t="s">
        <v>756</v>
      </c>
      <c r="U116" s="241">
        <f t="shared" si="3"/>
        <v>0.938</v>
      </c>
      <c r="V116" s="241">
        <f t="shared" si="4"/>
        <v>1</v>
      </c>
      <c r="W116" s="241">
        <f t="shared" si="5"/>
        <v>0.938</v>
      </c>
      <c r="X116" s="241">
        <f t="shared" si="6"/>
        <v>0.94</v>
      </c>
      <c r="Y116" s="192"/>
      <c r="Z116" s="193">
        <f t="shared" si="7"/>
        <v>1</v>
      </c>
    </row>
    <row r="117" ht="15.75" hidden="1" customHeight="1">
      <c r="A117" s="222">
        <v>106.0</v>
      </c>
      <c r="B117" s="183">
        <v>441049.0</v>
      </c>
      <c r="C117" s="184" t="s">
        <v>748</v>
      </c>
      <c r="D117" s="262" t="s">
        <v>749</v>
      </c>
      <c r="E117" s="263" t="s">
        <v>662</v>
      </c>
      <c r="F117" s="264" t="s">
        <v>663</v>
      </c>
      <c r="G117" s="264" t="s">
        <v>771</v>
      </c>
      <c r="H117" s="264" t="s">
        <v>750</v>
      </c>
      <c r="I117" s="265">
        <v>1.59</v>
      </c>
      <c r="J117" s="209">
        <v>2.0</v>
      </c>
      <c r="K117" s="209">
        <v>2024.0</v>
      </c>
      <c r="L117" s="266" t="s">
        <v>894</v>
      </c>
      <c r="M117" s="267" t="s">
        <v>895</v>
      </c>
      <c r="N117" s="235">
        <v>2.4</v>
      </c>
      <c r="O117" s="239">
        <v>0.15</v>
      </c>
      <c r="P117" s="227">
        <f t="shared" si="2"/>
        <v>0.239</v>
      </c>
      <c r="Q117" s="248">
        <v>0.239</v>
      </c>
      <c r="R117" s="249"/>
      <c r="S117" s="189" t="s">
        <v>525</v>
      </c>
      <c r="T117" s="184" t="s">
        <v>756</v>
      </c>
      <c r="U117" s="241">
        <f t="shared" si="3"/>
        <v>0.239</v>
      </c>
      <c r="V117" s="241">
        <f t="shared" si="4"/>
        <v>1.591</v>
      </c>
      <c r="W117" s="241">
        <f t="shared" si="5"/>
        <v>1.591</v>
      </c>
      <c r="X117" s="241">
        <f t="shared" si="6"/>
        <v>1</v>
      </c>
      <c r="Y117" s="192"/>
      <c r="Z117" s="193">
        <f t="shared" si="7"/>
        <v>4</v>
      </c>
    </row>
    <row r="118" ht="15.75" hidden="1" customHeight="1">
      <c r="A118" s="208">
        <v>107.0</v>
      </c>
      <c r="B118" s="208">
        <v>427203.0</v>
      </c>
      <c r="C118" s="210" t="s">
        <v>1006</v>
      </c>
      <c r="D118" s="268" t="s">
        <v>1007</v>
      </c>
      <c r="E118" s="268" t="s">
        <v>511</v>
      </c>
      <c r="F118" s="269" t="s">
        <v>512</v>
      </c>
      <c r="G118" s="212" t="s">
        <v>555</v>
      </c>
      <c r="H118" s="212" t="s">
        <v>580</v>
      </c>
      <c r="I118" s="213" t="s">
        <v>515</v>
      </c>
      <c r="J118" s="209">
        <v>2.0</v>
      </c>
      <c r="K118" s="209">
        <v>2024.0</v>
      </c>
      <c r="L118" s="266" t="s">
        <v>894</v>
      </c>
      <c r="M118" s="267" t="s">
        <v>895</v>
      </c>
      <c r="N118" s="235">
        <v>16.0</v>
      </c>
      <c r="O118" s="239">
        <v>1.0</v>
      </c>
      <c r="P118" s="248">
        <v>1.0</v>
      </c>
      <c r="Q118" s="248">
        <f>15/16</f>
        <v>0.9375</v>
      </c>
      <c r="R118" s="249"/>
      <c r="S118" s="270" t="s">
        <v>517</v>
      </c>
      <c r="T118" s="218" t="s">
        <v>1008</v>
      </c>
      <c r="U118" s="241">
        <f t="shared" si="3"/>
        <v>0.9375</v>
      </c>
      <c r="V118" s="241">
        <f t="shared" si="4"/>
        <v>1</v>
      </c>
      <c r="W118" s="241">
        <f t="shared" si="5"/>
        <v>0.938</v>
      </c>
      <c r="X118" s="241">
        <f t="shared" si="6"/>
        <v>0.94</v>
      </c>
      <c r="Y118" s="192"/>
      <c r="Z118" s="193">
        <f t="shared" si="7"/>
        <v>1</v>
      </c>
    </row>
    <row r="119" ht="15.75" hidden="1" customHeight="1">
      <c r="A119" s="222">
        <v>108.0</v>
      </c>
      <c r="B119" s="222">
        <v>458599.0</v>
      </c>
      <c r="C119" s="224" t="s">
        <v>876</v>
      </c>
      <c r="D119" s="271" t="s">
        <v>1009</v>
      </c>
      <c r="E119" s="271" t="s">
        <v>511</v>
      </c>
      <c r="F119" s="272" t="s">
        <v>512</v>
      </c>
      <c r="G119" s="226" t="s">
        <v>530</v>
      </c>
      <c r="H119" s="226" t="s">
        <v>531</v>
      </c>
      <c r="I119" s="273" t="s">
        <v>515</v>
      </c>
      <c r="J119" s="209">
        <v>2.0</v>
      </c>
      <c r="K119" s="209">
        <v>2024.0</v>
      </c>
      <c r="L119" s="266" t="s">
        <v>894</v>
      </c>
      <c r="M119" s="267" t="s">
        <v>895</v>
      </c>
      <c r="N119" s="235">
        <v>16.0</v>
      </c>
      <c r="O119" s="239">
        <v>1.0</v>
      </c>
      <c r="P119" s="248">
        <v>1.0</v>
      </c>
      <c r="Q119" s="248">
        <f>14.5/16</f>
        <v>0.90625</v>
      </c>
      <c r="R119" s="249"/>
      <c r="S119" s="274" t="s">
        <v>517</v>
      </c>
      <c r="T119" s="230" t="s">
        <v>1008</v>
      </c>
      <c r="U119" s="241">
        <f t="shared" si="3"/>
        <v>0.90625</v>
      </c>
      <c r="V119" s="241">
        <f t="shared" si="4"/>
        <v>1</v>
      </c>
      <c r="W119" s="241">
        <f t="shared" si="5"/>
        <v>0.906</v>
      </c>
      <c r="X119" s="241">
        <f t="shared" si="6"/>
        <v>0.91</v>
      </c>
      <c r="Y119" s="192"/>
      <c r="Z119" s="193">
        <f t="shared" si="7"/>
        <v>1</v>
      </c>
    </row>
    <row r="120" ht="15.75" hidden="1" customHeight="1">
      <c r="A120" s="208">
        <v>109.0</v>
      </c>
      <c r="B120" s="222">
        <v>439018.0</v>
      </c>
      <c r="C120" s="224" t="s">
        <v>1010</v>
      </c>
      <c r="D120" s="271" t="s">
        <v>1011</v>
      </c>
      <c r="E120" s="271" t="s">
        <v>511</v>
      </c>
      <c r="F120" s="272" t="s">
        <v>701</v>
      </c>
      <c r="G120" s="226" t="s">
        <v>555</v>
      </c>
      <c r="H120" s="226" t="s">
        <v>708</v>
      </c>
      <c r="I120" s="273" t="s">
        <v>515</v>
      </c>
      <c r="J120" s="209">
        <v>2.0</v>
      </c>
      <c r="K120" s="209">
        <v>2024.0</v>
      </c>
      <c r="L120" s="266" t="s">
        <v>894</v>
      </c>
      <c r="M120" s="267" t="s">
        <v>895</v>
      </c>
      <c r="N120" s="235">
        <v>16.0</v>
      </c>
      <c r="O120" s="239">
        <v>1.0</v>
      </c>
      <c r="P120" s="248">
        <v>1.0</v>
      </c>
      <c r="Q120" s="248">
        <f>6/16</f>
        <v>0.375</v>
      </c>
      <c r="R120" s="249"/>
      <c r="S120" s="274" t="s">
        <v>517</v>
      </c>
      <c r="T120" s="230" t="s">
        <v>1008</v>
      </c>
      <c r="U120" s="241">
        <f t="shared" si="3"/>
        <v>0.375</v>
      </c>
      <c r="V120" s="241" t="str">
        <f t="shared" si="4"/>
        <v>#VALUE!</v>
      </c>
      <c r="W120" s="241">
        <f t="shared" si="5"/>
        <v>1.151</v>
      </c>
      <c r="X120" s="241" t="str">
        <f t="shared" si="6"/>
        <v>#VALUE!</v>
      </c>
      <c r="Y120" s="192"/>
      <c r="Z120" s="193">
        <f t="shared" si="7"/>
        <v>3</v>
      </c>
    </row>
    <row r="121" ht="15.75" hidden="1" customHeight="1">
      <c r="A121" s="222">
        <v>110.0</v>
      </c>
      <c r="B121" s="222">
        <v>441538.0</v>
      </c>
      <c r="C121" s="224" t="s">
        <v>1017</v>
      </c>
      <c r="D121" s="271" t="s">
        <v>1019</v>
      </c>
      <c r="E121" s="271" t="s">
        <v>511</v>
      </c>
      <c r="F121" s="272" t="s">
        <v>701</v>
      </c>
      <c r="G121" s="226" t="s">
        <v>569</v>
      </c>
      <c r="H121" s="226" t="s">
        <v>980</v>
      </c>
      <c r="I121" s="273" t="s">
        <v>515</v>
      </c>
      <c r="J121" s="209">
        <v>2.0</v>
      </c>
      <c r="K121" s="209">
        <v>2024.0</v>
      </c>
      <c r="L121" s="266" t="s">
        <v>894</v>
      </c>
      <c r="M121" s="267" t="s">
        <v>895</v>
      </c>
      <c r="N121" s="235">
        <v>16.0</v>
      </c>
      <c r="O121" s="239">
        <v>1.0</v>
      </c>
      <c r="P121" s="248">
        <v>1.0</v>
      </c>
      <c r="Q121" s="248">
        <f>15/16</f>
        <v>0.9375</v>
      </c>
      <c r="R121" s="249"/>
      <c r="S121" s="274" t="s">
        <v>517</v>
      </c>
      <c r="T121" s="230" t="s">
        <v>1008</v>
      </c>
      <c r="U121" s="241">
        <f t="shared" si="3"/>
        <v>0.9375</v>
      </c>
      <c r="V121" s="241">
        <f t="shared" si="4"/>
        <v>1</v>
      </c>
      <c r="W121" s="241">
        <f t="shared" si="5"/>
        <v>0.938</v>
      </c>
      <c r="X121" s="241">
        <f t="shared" si="6"/>
        <v>0.94</v>
      </c>
      <c r="Y121" s="192"/>
      <c r="Z121" s="193">
        <f t="shared" si="7"/>
        <v>1</v>
      </c>
    </row>
    <row r="122" ht="15.75" hidden="1" customHeight="1">
      <c r="A122" s="208">
        <v>111.0</v>
      </c>
      <c r="B122" s="222">
        <v>428993.0</v>
      </c>
      <c r="C122" s="224" t="s">
        <v>1023</v>
      </c>
      <c r="D122" s="271" t="s">
        <v>1024</v>
      </c>
      <c r="E122" s="271" t="s">
        <v>511</v>
      </c>
      <c r="F122" s="272" t="s">
        <v>512</v>
      </c>
      <c r="G122" s="226" t="s">
        <v>540</v>
      </c>
      <c r="H122" s="226" t="s">
        <v>541</v>
      </c>
      <c r="I122" s="273" t="s">
        <v>515</v>
      </c>
      <c r="J122" s="209">
        <v>2.0</v>
      </c>
      <c r="K122" s="209">
        <v>2024.0</v>
      </c>
      <c r="L122" s="266" t="s">
        <v>894</v>
      </c>
      <c r="M122" s="267" t="s">
        <v>895</v>
      </c>
      <c r="N122" s="235">
        <v>16.0</v>
      </c>
      <c r="O122" s="239">
        <v>1.0</v>
      </c>
      <c r="P122" s="248">
        <v>1.0</v>
      </c>
      <c r="Q122" s="248">
        <f>5/16</f>
        <v>0.3125</v>
      </c>
      <c r="R122" s="249"/>
      <c r="S122" s="274" t="s">
        <v>517</v>
      </c>
      <c r="T122" s="230" t="s">
        <v>1008</v>
      </c>
      <c r="U122" s="241">
        <f t="shared" si="3"/>
        <v>0.3125</v>
      </c>
      <c r="V122" s="241" t="str">
        <f t="shared" si="4"/>
        <v>#VALUE!</v>
      </c>
      <c r="W122" s="241">
        <f t="shared" si="5"/>
        <v>0.625</v>
      </c>
      <c r="X122" s="241" t="str">
        <f t="shared" si="6"/>
        <v>#VALUE!</v>
      </c>
      <c r="Y122" s="192"/>
      <c r="Z122" s="193">
        <f t="shared" si="7"/>
        <v>2</v>
      </c>
    </row>
    <row r="123" ht="15.75" hidden="1" customHeight="1">
      <c r="A123" s="222">
        <v>112.0</v>
      </c>
      <c r="B123" s="183">
        <v>281067.0</v>
      </c>
      <c r="C123" s="276" t="s">
        <v>1025</v>
      </c>
      <c r="D123" s="276" t="s">
        <v>1026</v>
      </c>
      <c r="E123" s="276" t="s">
        <v>662</v>
      </c>
      <c r="F123" s="277" t="s">
        <v>663</v>
      </c>
      <c r="G123" s="235" t="s">
        <v>540</v>
      </c>
      <c r="H123" s="277" t="s">
        <v>750</v>
      </c>
      <c r="I123" s="265" t="str">
        <f t="shared" ref="I123:I125" si="14">VLOOKUP(H123,NLTC!$C$5:$D$28,2,0)</f>
        <v>#REF!</v>
      </c>
      <c r="J123" s="209">
        <v>2.0</v>
      </c>
      <c r="K123" s="209">
        <v>2024.0</v>
      </c>
      <c r="L123" s="266" t="s">
        <v>894</v>
      </c>
      <c r="M123" s="267" t="s">
        <v>895</v>
      </c>
      <c r="N123" s="235">
        <f>16*0.2</f>
        <v>3.2</v>
      </c>
      <c r="O123" s="239">
        <v>1.0</v>
      </c>
      <c r="P123" s="248">
        <v>0.2</v>
      </c>
      <c r="Q123" s="248">
        <f>16*0.2/16</f>
        <v>0.2</v>
      </c>
      <c r="R123" s="249"/>
      <c r="S123" s="278" t="s">
        <v>517</v>
      </c>
      <c r="T123" s="230" t="s">
        <v>1008</v>
      </c>
      <c r="U123" s="241">
        <f t="shared" si="3"/>
        <v>0.2</v>
      </c>
      <c r="V123" s="241">
        <f t="shared" si="4"/>
        <v>1.059</v>
      </c>
      <c r="W123" s="241">
        <f t="shared" si="5"/>
        <v>1.059</v>
      </c>
      <c r="X123" s="241">
        <f t="shared" si="6"/>
        <v>1</v>
      </c>
      <c r="Y123" s="192"/>
      <c r="Z123" s="193">
        <f t="shared" si="7"/>
        <v>7</v>
      </c>
    </row>
    <row r="124" ht="15.75" hidden="1" customHeight="1">
      <c r="A124" s="208">
        <v>113.0</v>
      </c>
      <c r="B124" s="210">
        <v>276388.0</v>
      </c>
      <c r="C124" s="210" t="s">
        <v>1033</v>
      </c>
      <c r="D124" s="211" t="s">
        <v>1034</v>
      </c>
      <c r="E124" s="279" t="s">
        <v>1035</v>
      </c>
      <c r="F124" s="212" t="s">
        <v>701</v>
      </c>
      <c r="G124" s="212" t="s">
        <v>555</v>
      </c>
      <c r="H124" s="212" t="s">
        <v>708</v>
      </c>
      <c r="I124" s="213" t="str">
        <f t="shared" si="14"/>
        <v>#REF!</v>
      </c>
      <c r="J124" s="209">
        <v>2.0</v>
      </c>
      <c r="K124" s="209">
        <v>2024.0</v>
      </c>
      <c r="L124" s="266" t="s">
        <v>894</v>
      </c>
      <c r="M124" s="267" t="s">
        <v>895</v>
      </c>
      <c r="N124" s="235">
        <v>16.0</v>
      </c>
      <c r="O124" s="239">
        <v>1.0</v>
      </c>
      <c r="P124" s="248">
        <v>1.0</v>
      </c>
      <c r="Q124" s="248">
        <f>15/16</f>
        <v>0.9375</v>
      </c>
      <c r="R124" s="280"/>
      <c r="S124" s="209" t="s">
        <v>517</v>
      </c>
      <c r="T124" s="218" t="s">
        <v>1036</v>
      </c>
      <c r="U124" s="281">
        <f t="shared" si="3"/>
        <v>0.9375</v>
      </c>
      <c r="V124" s="281">
        <f t="shared" si="4"/>
        <v>1</v>
      </c>
      <c r="W124" s="281">
        <f t="shared" si="5"/>
        <v>0.938</v>
      </c>
      <c r="X124" s="281">
        <f t="shared" si="6"/>
        <v>0.94</v>
      </c>
      <c r="Y124" s="220"/>
      <c r="Z124" s="282">
        <f t="shared" si="7"/>
        <v>1</v>
      </c>
    </row>
    <row r="125" ht="15.75" hidden="1" customHeight="1">
      <c r="A125" s="222">
        <v>114.0</v>
      </c>
      <c r="B125" s="183">
        <v>281067.0</v>
      </c>
      <c r="C125" s="276" t="s">
        <v>1025</v>
      </c>
      <c r="D125" s="276" t="s">
        <v>1026</v>
      </c>
      <c r="E125" s="276" t="s">
        <v>662</v>
      </c>
      <c r="F125" s="277" t="s">
        <v>663</v>
      </c>
      <c r="G125" s="235" t="s">
        <v>540</v>
      </c>
      <c r="H125" s="277" t="s">
        <v>750</v>
      </c>
      <c r="I125" s="265" t="str">
        <f t="shared" si="14"/>
        <v>#REF!</v>
      </c>
      <c r="J125" s="209">
        <v>2.0</v>
      </c>
      <c r="K125" s="209">
        <v>2024.0</v>
      </c>
      <c r="L125" s="266" t="s">
        <v>894</v>
      </c>
      <c r="M125" s="267" t="s">
        <v>895</v>
      </c>
      <c r="N125" s="235">
        <f>16*0.05</f>
        <v>0.8</v>
      </c>
      <c r="O125" s="239">
        <v>1.0</v>
      </c>
      <c r="P125" s="248">
        <v>0.05</v>
      </c>
      <c r="Q125" s="248">
        <f>16*0.05/16</f>
        <v>0.05</v>
      </c>
      <c r="R125" s="249"/>
      <c r="S125" s="278" t="s">
        <v>517</v>
      </c>
      <c r="T125" s="230" t="s">
        <v>1008</v>
      </c>
      <c r="U125" s="241">
        <f t="shared" si="3"/>
        <v>0.05</v>
      </c>
      <c r="V125" s="241">
        <f t="shared" si="4"/>
        <v>1.059</v>
      </c>
      <c r="W125" s="241">
        <f t="shared" si="5"/>
        <v>1.059</v>
      </c>
      <c r="X125" s="241">
        <f t="shared" si="6"/>
        <v>1</v>
      </c>
      <c r="Y125" s="192"/>
      <c r="Z125" s="193">
        <f t="shared" si="7"/>
        <v>7</v>
      </c>
    </row>
    <row r="126" ht="15.75" hidden="1" customHeight="1">
      <c r="A126" s="208">
        <v>115.0</v>
      </c>
      <c r="B126" s="222">
        <v>452887.0</v>
      </c>
      <c r="C126" s="224" t="s">
        <v>1046</v>
      </c>
      <c r="D126" s="271" t="s">
        <v>1047</v>
      </c>
      <c r="E126" s="271" t="s">
        <v>511</v>
      </c>
      <c r="F126" s="272" t="s">
        <v>512</v>
      </c>
      <c r="G126" s="226" t="s">
        <v>569</v>
      </c>
      <c r="H126" s="226" t="s">
        <v>570</v>
      </c>
      <c r="I126" s="273" t="s">
        <v>515</v>
      </c>
      <c r="J126" s="209">
        <v>2.0</v>
      </c>
      <c r="K126" s="209">
        <v>2024.0</v>
      </c>
      <c r="L126" s="266" t="s">
        <v>894</v>
      </c>
      <c r="M126" s="267" t="s">
        <v>895</v>
      </c>
      <c r="N126" s="235">
        <v>16.0</v>
      </c>
      <c r="O126" s="239">
        <v>1.0</v>
      </c>
      <c r="P126" s="248">
        <v>1.0</v>
      </c>
      <c r="Q126" s="248">
        <f t="shared" ref="Q126:Q127" si="15">16/16</f>
        <v>1</v>
      </c>
      <c r="R126" s="249"/>
      <c r="S126" s="274" t="s">
        <v>517</v>
      </c>
      <c r="T126" s="230" t="s">
        <v>1051</v>
      </c>
      <c r="U126" s="241">
        <f t="shared" si="3"/>
        <v>1</v>
      </c>
      <c r="V126" s="241">
        <f t="shared" si="4"/>
        <v>1</v>
      </c>
      <c r="W126" s="241">
        <f t="shared" si="5"/>
        <v>1</v>
      </c>
      <c r="X126" s="241">
        <f t="shared" si="6"/>
        <v>1</v>
      </c>
      <c r="Y126" s="192"/>
      <c r="Z126" s="193">
        <f t="shared" si="7"/>
        <v>1</v>
      </c>
    </row>
    <row r="127" ht="15.75" hidden="1" customHeight="1">
      <c r="A127" s="222">
        <v>116.0</v>
      </c>
      <c r="B127" s="222">
        <v>453001.0</v>
      </c>
      <c r="C127" s="224" t="s">
        <v>1053</v>
      </c>
      <c r="D127" s="271" t="s">
        <v>1054</v>
      </c>
      <c r="E127" s="271" t="s">
        <v>511</v>
      </c>
      <c r="F127" s="272" t="s">
        <v>523</v>
      </c>
      <c r="G127" s="226" t="s">
        <v>540</v>
      </c>
      <c r="H127" s="226" t="s">
        <v>858</v>
      </c>
      <c r="I127" s="273" t="s">
        <v>515</v>
      </c>
      <c r="J127" s="209">
        <v>2.0</v>
      </c>
      <c r="K127" s="209">
        <v>2024.0</v>
      </c>
      <c r="L127" s="266" t="s">
        <v>894</v>
      </c>
      <c r="M127" s="267" t="s">
        <v>895</v>
      </c>
      <c r="N127" s="235">
        <v>16.0</v>
      </c>
      <c r="O127" s="239">
        <v>1.0</v>
      </c>
      <c r="P127" s="248">
        <v>1.0</v>
      </c>
      <c r="Q127" s="248">
        <f t="shared" si="15"/>
        <v>1</v>
      </c>
      <c r="R127" s="249"/>
      <c r="S127" s="274" t="s">
        <v>517</v>
      </c>
      <c r="T127" s="230" t="s">
        <v>1051</v>
      </c>
      <c r="U127" s="241">
        <f t="shared" si="3"/>
        <v>1</v>
      </c>
      <c r="V127" s="241">
        <f t="shared" si="4"/>
        <v>1</v>
      </c>
      <c r="W127" s="241">
        <f t="shared" si="5"/>
        <v>1</v>
      </c>
      <c r="X127" s="241">
        <f t="shared" si="6"/>
        <v>1</v>
      </c>
      <c r="Y127" s="192"/>
      <c r="Z127" s="193">
        <f t="shared" si="7"/>
        <v>1</v>
      </c>
    </row>
    <row r="128" ht="15.75" hidden="1" customHeight="1">
      <c r="A128" s="208">
        <v>117.0</v>
      </c>
      <c r="B128" s="183">
        <v>281067.0</v>
      </c>
      <c r="C128" s="276" t="s">
        <v>1025</v>
      </c>
      <c r="D128" s="276" t="s">
        <v>1026</v>
      </c>
      <c r="E128" s="276" t="s">
        <v>662</v>
      </c>
      <c r="F128" s="277" t="s">
        <v>663</v>
      </c>
      <c r="G128" s="235" t="s">
        <v>540</v>
      </c>
      <c r="H128" s="277" t="s">
        <v>750</v>
      </c>
      <c r="I128" s="265" t="str">
        <f>VLOOKUP(H128,NLTC!$C$5:$D$28,2,0)</f>
        <v>#REF!</v>
      </c>
      <c r="J128" s="209">
        <v>2.0</v>
      </c>
      <c r="K128" s="209">
        <v>2024.0</v>
      </c>
      <c r="L128" s="266" t="s">
        <v>894</v>
      </c>
      <c r="M128" s="267" t="s">
        <v>895</v>
      </c>
      <c r="N128" s="235">
        <f>16*0.2</f>
        <v>3.2</v>
      </c>
      <c r="O128" s="239">
        <v>1.0</v>
      </c>
      <c r="P128" s="248">
        <v>0.2</v>
      </c>
      <c r="Q128" s="248">
        <f>16*0.2/16</f>
        <v>0.2</v>
      </c>
      <c r="R128" s="249"/>
      <c r="S128" s="278" t="s">
        <v>517</v>
      </c>
      <c r="T128" s="230" t="s">
        <v>1051</v>
      </c>
      <c r="U128" s="241">
        <f t="shared" si="3"/>
        <v>0.2</v>
      </c>
      <c r="V128" s="241">
        <f t="shared" si="4"/>
        <v>1.059</v>
      </c>
      <c r="W128" s="241">
        <f t="shared" si="5"/>
        <v>1.059</v>
      </c>
      <c r="X128" s="241">
        <f t="shared" si="6"/>
        <v>1</v>
      </c>
      <c r="Y128" s="192"/>
      <c r="Z128" s="193">
        <f t="shared" si="7"/>
        <v>7</v>
      </c>
    </row>
    <row r="129" ht="15.75" hidden="1" customHeight="1">
      <c r="A129" s="222">
        <v>118.0</v>
      </c>
      <c r="B129" s="222">
        <v>452021.0</v>
      </c>
      <c r="C129" s="224" t="s">
        <v>1059</v>
      </c>
      <c r="D129" s="271" t="s">
        <v>1060</v>
      </c>
      <c r="E129" s="271" t="s">
        <v>511</v>
      </c>
      <c r="F129" s="272" t="s">
        <v>512</v>
      </c>
      <c r="G129" s="226" t="s">
        <v>530</v>
      </c>
      <c r="H129" s="226" t="s">
        <v>531</v>
      </c>
      <c r="I129" s="273" t="s">
        <v>515</v>
      </c>
      <c r="J129" s="209">
        <v>2.0</v>
      </c>
      <c r="K129" s="209">
        <v>2024.0</v>
      </c>
      <c r="L129" s="266" t="s">
        <v>894</v>
      </c>
      <c r="M129" s="267" t="s">
        <v>895</v>
      </c>
      <c r="N129" s="235">
        <v>16.0</v>
      </c>
      <c r="O129" s="239">
        <v>1.0</v>
      </c>
      <c r="P129" s="248">
        <v>1.0</v>
      </c>
      <c r="Q129" s="248">
        <f>16/16</f>
        <v>1</v>
      </c>
      <c r="R129" s="249"/>
      <c r="S129" s="274" t="s">
        <v>517</v>
      </c>
      <c r="T129" s="218" t="s">
        <v>1061</v>
      </c>
      <c r="U129" s="241">
        <f t="shared" si="3"/>
        <v>1</v>
      </c>
      <c r="V129" s="241">
        <f t="shared" si="4"/>
        <v>1</v>
      </c>
      <c r="W129" s="241">
        <f t="shared" si="5"/>
        <v>1</v>
      </c>
      <c r="X129" s="241">
        <f t="shared" si="6"/>
        <v>1</v>
      </c>
      <c r="Y129" s="192"/>
      <c r="Z129" s="193">
        <f t="shared" si="7"/>
        <v>1</v>
      </c>
    </row>
    <row r="130" ht="15.75" hidden="1" customHeight="1">
      <c r="A130" s="208">
        <v>119.0</v>
      </c>
      <c r="B130" s="222">
        <v>437933.0</v>
      </c>
      <c r="C130" s="224" t="s">
        <v>1062</v>
      </c>
      <c r="D130" s="271" t="s">
        <v>1063</v>
      </c>
      <c r="E130" s="271" t="s">
        <v>511</v>
      </c>
      <c r="F130" s="272" t="s">
        <v>701</v>
      </c>
      <c r="G130" s="226" t="s">
        <v>555</v>
      </c>
      <c r="H130" s="226" t="s">
        <v>708</v>
      </c>
      <c r="I130" s="273" t="s">
        <v>515</v>
      </c>
      <c r="J130" s="209">
        <v>2.0</v>
      </c>
      <c r="K130" s="209">
        <v>2024.0</v>
      </c>
      <c r="L130" s="266" t="s">
        <v>894</v>
      </c>
      <c r="M130" s="267" t="s">
        <v>895</v>
      </c>
      <c r="N130" s="235">
        <v>16.0</v>
      </c>
      <c r="O130" s="239">
        <v>1.0</v>
      </c>
      <c r="P130" s="248">
        <v>1.0</v>
      </c>
      <c r="Q130" s="248">
        <f>12/16</f>
        <v>0.75</v>
      </c>
      <c r="R130" s="249"/>
      <c r="S130" s="274" t="s">
        <v>517</v>
      </c>
      <c r="T130" s="218" t="s">
        <v>1061</v>
      </c>
      <c r="U130" s="241">
        <f t="shared" si="3"/>
        <v>0.75</v>
      </c>
      <c r="V130" s="241">
        <f t="shared" si="4"/>
        <v>1</v>
      </c>
      <c r="W130" s="241">
        <f t="shared" si="5"/>
        <v>0.75</v>
      </c>
      <c r="X130" s="241">
        <f t="shared" si="6"/>
        <v>0.75</v>
      </c>
      <c r="Y130" s="192"/>
      <c r="Z130" s="193">
        <f t="shared" si="7"/>
        <v>1</v>
      </c>
    </row>
    <row r="131" ht="15.75" hidden="1" customHeight="1">
      <c r="A131" s="222">
        <v>120.0</v>
      </c>
      <c r="B131" s="222">
        <v>450033.0</v>
      </c>
      <c r="C131" s="224" t="s">
        <v>1064</v>
      </c>
      <c r="D131" s="271" t="s">
        <v>1065</v>
      </c>
      <c r="E131" s="271" t="s">
        <v>511</v>
      </c>
      <c r="F131" s="272" t="s">
        <v>701</v>
      </c>
      <c r="G131" s="226" t="s">
        <v>555</v>
      </c>
      <c r="H131" s="226" t="s">
        <v>708</v>
      </c>
      <c r="I131" s="273" t="s">
        <v>515</v>
      </c>
      <c r="J131" s="209">
        <v>2.0</v>
      </c>
      <c r="K131" s="209">
        <v>2024.0</v>
      </c>
      <c r="L131" s="266" t="s">
        <v>894</v>
      </c>
      <c r="M131" s="267" t="s">
        <v>895</v>
      </c>
      <c r="N131" s="235">
        <v>16.0</v>
      </c>
      <c r="O131" s="239">
        <v>1.0</v>
      </c>
      <c r="P131" s="248">
        <v>1.0</v>
      </c>
      <c r="Q131" s="248">
        <f t="shared" ref="Q131:Q133" si="16">16/16</f>
        <v>1</v>
      </c>
      <c r="R131" s="249"/>
      <c r="S131" s="274" t="s">
        <v>517</v>
      </c>
      <c r="T131" s="218" t="s">
        <v>1061</v>
      </c>
      <c r="U131" s="241">
        <f t="shared" si="3"/>
        <v>1</v>
      </c>
      <c r="V131" s="241">
        <f t="shared" si="4"/>
        <v>1</v>
      </c>
      <c r="W131" s="241">
        <f t="shared" si="5"/>
        <v>1</v>
      </c>
      <c r="X131" s="241">
        <f t="shared" si="6"/>
        <v>1</v>
      </c>
      <c r="Y131" s="192"/>
      <c r="Z131" s="193">
        <f t="shared" si="7"/>
        <v>1</v>
      </c>
    </row>
    <row r="132" ht="15.75" hidden="1" customHeight="1">
      <c r="A132" s="208">
        <v>121.0</v>
      </c>
      <c r="B132" s="210">
        <v>281844.0</v>
      </c>
      <c r="C132" s="210" t="s">
        <v>1066</v>
      </c>
      <c r="D132" s="211" t="s">
        <v>1068</v>
      </c>
      <c r="E132" s="287" t="s">
        <v>511</v>
      </c>
      <c r="F132" s="212" t="s">
        <v>512</v>
      </c>
      <c r="G132" s="212" t="s">
        <v>540</v>
      </c>
      <c r="H132" s="212" t="s">
        <v>541</v>
      </c>
      <c r="I132" s="213" t="s">
        <v>515</v>
      </c>
      <c r="J132" s="209">
        <v>1.0</v>
      </c>
      <c r="K132" s="209">
        <v>2024.0</v>
      </c>
      <c r="L132" s="266" t="s">
        <v>894</v>
      </c>
      <c r="M132" s="267" t="s">
        <v>895</v>
      </c>
      <c r="N132" s="235">
        <v>16.0</v>
      </c>
      <c r="O132" s="239">
        <v>1.0</v>
      </c>
      <c r="P132" s="248">
        <v>1.0</v>
      </c>
      <c r="Q132" s="248">
        <f t="shared" si="16"/>
        <v>1</v>
      </c>
      <c r="R132" s="280"/>
      <c r="S132" s="274" t="s">
        <v>517</v>
      </c>
      <c r="T132" s="218" t="s">
        <v>1061</v>
      </c>
      <c r="U132" s="281">
        <f t="shared" si="3"/>
        <v>1</v>
      </c>
      <c r="V132" s="281">
        <f t="shared" si="4"/>
        <v>1</v>
      </c>
      <c r="W132" s="281">
        <f t="shared" si="5"/>
        <v>1</v>
      </c>
      <c r="X132" s="281">
        <f t="shared" si="6"/>
        <v>1</v>
      </c>
      <c r="Y132" s="220"/>
      <c r="Z132" s="282">
        <f t="shared" si="7"/>
        <v>1</v>
      </c>
    </row>
    <row r="133" ht="15.75" hidden="1" customHeight="1">
      <c r="A133" s="222">
        <v>122.0</v>
      </c>
      <c r="B133" s="210">
        <v>460317.0</v>
      </c>
      <c r="C133" s="210" t="s">
        <v>1070</v>
      </c>
      <c r="D133" s="211" t="s">
        <v>1071</v>
      </c>
      <c r="E133" s="287" t="s">
        <v>511</v>
      </c>
      <c r="F133" s="212" t="s">
        <v>512</v>
      </c>
      <c r="G133" s="226" t="s">
        <v>530</v>
      </c>
      <c r="H133" s="226" t="s">
        <v>531</v>
      </c>
      <c r="I133" s="273" t="s">
        <v>515</v>
      </c>
      <c r="J133" s="209">
        <v>1.0</v>
      </c>
      <c r="K133" s="209">
        <v>2024.0</v>
      </c>
      <c r="L133" s="266" t="s">
        <v>894</v>
      </c>
      <c r="M133" s="267" t="s">
        <v>895</v>
      </c>
      <c r="N133" s="235">
        <v>16.0</v>
      </c>
      <c r="O133" s="239">
        <v>1.0</v>
      </c>
      <c r="P133" s="248">
        <v>1.0</v>
      </c>
      <c r="Q133" s="248">
        <f t="shared" si="16"/>
        <v>1</v>
      </c>
      <c r="R133" s="280"/>
      <c r="S133" s="274" t="s">
        <v>517</v>
      </c>
      <c r="T133" s="218" t="s">
        <v>1061</v>
      </c>
      <c r="U133" s="281">
        <f t="shared" si="3"/>
        <v>1</v>
      </c>
      <c r="V133" s="281">
        <f t="shared" si="4"/>
        <v>1</v>
      </c>
      <c r="W133" s="281">
        <f t="shared" si="5"/>
        <v>1</v>
      </c>
      <c r="X133" s="281">
        <f t="shared" si="6"/>
        <v>1</v>
      </c>
      <c r="Y133" s="220"/>
      <c r="Z133" s="282">
        <f t="shared" si="7"/>
        <v>1</v>
      </c>
    </row>
    <row r="134" ht="15.75" hidden="1" customHeight="1">
      <c r="A134" s="208">
        <v>123.0</v>
      </c>
      <c r="B134" s="183">
        <v>281067.0</v>
      </c>
      <c r="C134" s="276" t="s">
        <v>1025</v>
      </c>
      <c r="D134" s="276" t="s">
        <v>1026</v>
      </c>
      <c r="E134" s="276" t="s">
        <v>662</v>
      </c>
      <c r="F134" s="277" t="s">
        <v>663</v>
      </c>
      <c r="G134" s="235" t="s">
        <v>540</v>
      </c>
      <c r="H134" s="277" t="s">
        <v>750</v>
      </c>
      <c r="I134" s="265" t="str">
        <f>VLOOKUP(H134,NLTC!$C$5:$D$28,2,0)</f>
        <v>#REF!</v>
      </c>
      <c r="J134" s="209">
        <v>2.0</v>
      </c>
      <c r="K134" s="209">
        <v>2024.0</v>
      </c>
      <c r="L134" s="266" t="s">
        <v>894</v>
      </c>
      <c r="M134" s="267" t="s">
        <v>895</v>
      </c>
      <c r="N134" s="235">
        <f>16*0.2</f>
        <v>3.2</v>
      </c>
      <c r="O134" s="239">
        <v>1.0</v>
      </c>
      <c r="P134" s="248">
        <v>0.2</v>
      </c>
      <c r="Q134" s="248">
        <f>16*0.2/16</f>
        <v>0.2</v>
      </c>
      <c r="R134" s="249"/>
      <c r="S134" s="278" t="s">
        <v>517</v>
      </c>
      <c r="T134" s="218" t="s">
        <v>1061</v>
      </c>
      <c r="U134" s="241">
        <f t="shared" si="3"/>
        <v>0.2</v>
      </c>
      <c r="V134" s="241">
        <f t="shared" si="4"/>
        <v>1.059</v>
      </c>
      <c r="W134" s="241">
        <f t="shared" si="5"/>
        <v>1.059</v>
      </c>
      <c r="X134" s="241">
        <f t="shared" si="6"/>
        <v>1</v>
      </c>
      <c r="Y134" s="192"/>
      <c r="Z134" s="193">
        <f t="shared" si="7"/>
        <v>7</v>
      </c>
    </row>
    <row r="135" ht="15.75" hidden="1" customHeight="1">
      <c r="A135" s="222">
        <v>124.0</v>
      </c>
      <c r="B135" s="222">
        <v>459849.0</v>
      </c>
      <c r="C135" s="224" t="s">
        <v>1072</v>
      </c>
      <c r="D135" s="271" t="s">
        <v>1073</v>
      </c>
      <c r="E135" s="271" t="s">
        <v>511</v>
      </c>
      <c r="F135" s="272" t="s">
        <v>512</v>
      </c>
      <c r="G135" s="226" t="s">
        <v>569</v>
      </c>
      <c r="H135" s="226" t="s">
        <v>570</v>
      </c>
      <c r="I135" s="273" t="s">
        <v>515</v>
      </c>
      <c r="J135" s="209">
        <v>2.0</v>
      </c>
      <c r="K135" s="209">
        <v>2024.0</v>
      </c>
      <c r="L135" s="266" t="s">
        <v>894</v>
      </c>
      <c r="M135" s="267" t="s">
        <v>895</v>
      </c>
      <c r="N135" s="235">
        <v>16.0</v>
      </c>
      <c r="O135" s="239">
        <v>1.0</v>
      </c>
      <c r="P135" s="248">
        <v>1.0</v>
      </c>
      <c r="Q135" s="299">
        <f>13.5/16</f>
        <v>0.84375</v>
      </c>
      <c r="R135" s="249"/>
      <c r="S135" s="274" t="s">
        <v>517</v>
      </c>
      <c r="T135" s="230" t="s">
        <v>1075</v>
      </c>
      <c r="U135" s="241">
        <f t="shared" si="3"/>
        <v>0.84375</v>
      </c>
      <c r="V135" s="241">
        <f t="shared" si="4"/>
        <v>1</v>
      </c>
      <c r="W135" s="241">
        <f t="shared" si="5"/>
        <v>0.844</v>
      </c>
      <c r="X135" s="241">
        <f t="shared" si="6"/>
        <v>0.84</v>
      </c>
      <c r="Y135" s="192"/>
      <c r="Z135" s="193">
        <f t="shared" si="7"/>
        <v>1</v>
      </c>
    </row>
    <row r="136" ht="15.75" hidden="1" customHeight="1">
      <c r="A136" s="208">
        <v>125.0</v>
      </c>
      <c r="B136" s="210">
        <v>290985.0</v>
      </c>
      <c r="C136" s="210" t="s">
        <v>1076</v>
      </c>
      <c r="D136" s="211" t="s">
        <v>1077</v>
      </c>
      <c r="E136" s="287" t="s">
        <v>511</v>
      </c>
      <c r="F136" s="212" t="s">
        <v>701</v>
      </c>
      <c r="G136" s="212" t="s">
        <v>540</v>
      </c>
      <c r="H136" s="212" t="s">
        <v>703</v>
      </c>
      <c r="I136" s="213" t="s">
        <v>515</v>
      </c>
      <c r="J136" s="209">
        <v>2.0</v>
      </c>
      <c r="K136" s="209">
        <v>2024.0</v>
      </c>
      <c r="L136" s="266" t="s">
        <v>894</v>
      </c>
      <c r="M136" s="267" t="s">
        <v>895</v>
      </c>
      <c r="N136" s="235">
        <v>16.0</v>
      </c>
      <c r="O136" s="239">
        <v>1.0</v>
      </c>
      <c r="P136" s="248">
        <v>1.0</v>
      </c>
      <c r="Q136" s="299">
        <f>15/16</f>
        <v>0.9375</v>
      </c>
      <c r="R136" s="280"/>
      <c r="S136" s="274" t="s">
        <v>517</v>
      </c>
      <c r="T136" s="218" t="s">
        <v>1075</v>
      </c>
      <c r="U136" s="281">
        <f t="shared" si="3"/>
        <v>0.9375</v>
      </c>
      <c r="V136" s="281">
        <f t="shared" si="4"/>
        <v>1</v>
      </c>
      <c r="W136" s="281">
        <f t="shared" si="5"/>
        <v>0.938</v>
      </c>
      <c r="X136" s="281">
        <f t="shared" si="6"/>
        <v>0.94</v>
      </c>
      <c r="Y136" s="220"/>
      <c r="Z136" s="282">
        <f t="shared" si="7"/>
        <v>1</v>
      </c>
    </row>
    <row r="137" ht="15.75" hidden="1" customHeight="1">
      <c r="A137" s="222">
        <v>126.0</v>
      </c>
      <c r="B137" s="300">
        <v>272916.0</v>
      </c>
      <c r="C137" s="301" t="s">
        <v>1078</v>
      </c>
      <c r="D137" s="225" t="s">
        <v>1079</v>
      </c>
      <c r="E137" s="287" t="s">
        <v>511</v>
      </c>
      <c r="F137" s="269" t="s">
        <v>512</v>
      </c>
      <c r="G137" s="212" t="s">
        <v>555</v>
      </c>
      <c r="H137" s="212" t="s">
        <v>580</v>
      </c>
      <c r="I137" s="213" t="s">
        <v>515</v>
      </c>
      <c r="J137" s="209">
        <v>2.0</v>
      </c>
      <c r="K137" s="209">
        <v>2024.0</v>
      </c>
      <c r="L137" s="266" t="s">
        <v>894</v>
      </c>
      <c r="M137" s="267" t="s">
        <v>895</v>
      </c>
      <c r="N137" s="235">
        <v>7.5</v>
      </c>
      <c r="O137" s="239">
        <v>1.0</v>
      </c>
      <c r="P137" s="248">
        <f t="shared" ref="P137:P138" si="17">N137/16</f>
        <v>0.46875</v>
      </c>
      <c r="Q137" s="299">
        <f t="shared" ref="Q137:Q138" si="18">7.5/16</f>
        <v>0.46875</v>
      </c>
      <c r="R137" s="280"/>
      <c r="S137" s="274" t="s">
        <v>517</v>
      </c>
      <c r="T137" s="218" t="s">
        <v>1075</v>
      </c>
      <c r="U137" s="281">
        <f t="shared" si="3"/>
        <v>0.46875</v>
      </c>
      <c r="V137" s="281">
        <f t="shared" si="4"/>
        <v>0.469</v>
      </c>
      <c r="W137" s="281">
        <f t="shared" si="5"/>
        <v>0.469</v>
      </c>
      <c r="X137" s="281">
        <f t="shared" si="6"/>
        <v>1</v>
      </c>
      <c r="Y137" s="220"/>
      <c r="Z137" s="282"/>
    </row>
    <row r="138" ht="15.75" hidden="1" customHeight="1">
      <c r="A138" s="208">
        <v>127.0</v>
      </c>
      <c r="B138" s="302" t="s">
        <v>1080</v>
      </c>
      <c r="C138" s="224" t="s">
        <v>1081</v>
      </c>
      <c r="D138" s="302" t="s">
        <v>1082</v>
      </c>
      <c r="E138" s="287" t="s">
        <v>511</v>
      </c>
      <c r="F138" s="226" t="s">
        <v>512</v>
      </c>
      <c r="G138" s="226" t="s">
        <v>530</v>
      </c>
      <c r="H138" s="226" t="s">
        <v>531</v>
      </c>
      <c r="I138" s="273" t="s">
        <v>515</v>
      </c>
      <c r="J138" s="209">
        <v>2.0</v>
      </c>
      <c r="K138" s="209">
        <v>2024.0</v>
      </c>
      <c r="L138" s="266" t="s">
        <v>894</v>
      </c>
      <c r="M138" s="267" t="s">
        <v>895</v>
      </c>
      <c r="N138" s="235">
        <v>7.5</v>
      </c>
      <c r="O138" s="239">
        <v>1.0</v>
      </c>
      <c r="P138" s="248">
        <f t="shared" si="17"/>
        <v>0.46875</v>
      </c>
      <c r="Q138" s="299">
        <f t="shared" si="18"/>
        <v>0.46875</v>
      </c>
      <c r="R138" s="303"/>
      <c r="S138" s="274" t="s">
        <v>517</v>
      </c>
      <c r="T138" s="218" t="s">
        <v>1075</v>
      </c>
      <c r="U138" s="304">
        <f t="shared" si="3"/>
        <v>0.46875</v>
      </c>
      <c r="V138" s="304" t="str">
        <f t="shared" si="4"/>
        <v>#VALUE!</v>
      </c>
      <c r="W138" s="304">
        <f t="shared" si="5"/>
        <v>1.012</v>
      </c>
      <c r="X138" s="304" t="str">
        <f t="shared" si="6"/>
        <v>#VALUE!</v>
      </c>
      <c r="Y138" s="232"/>
      <c r="Z138" s="305">
        <f t="shared" ref="Z138:Z146" si="19">COUNTIF($B:$B,B138)</f>
        <v>2</v>
      </c>
    </row>
    <row r="139" ht="15.75" hidden="1" customHeight="1">
      <c r="A139" s="222">
        <v>128.0</v>
      </c>
      <c r="B139" s="183">
        <v>281067.0</v>
      </c>
      <c r="C139" s="276" t="s">
        <v>1025</v>
      </c>
      <c r="D139" s="276" t="s">
        <v>1026</v>
      </c>
      <c r="E139" s="276" t="s">
        <v>662</v>
      </c>
      <c r="F139" s="277" t="s">
        <v>663</v>
      </c>
      <c r="G139" s="235" t="s">
        <v>540</v>
      </c>
      <c r="H139" s="277" t="s">
        <v>750</v>
      </c>
      <c r="I139" s="265" t="str">
        <f>VLOOKUP(H139,NLTC!$C$5:$D$28,2,0)</f>
        <v>#REF!</v>
      </c>
      <c r="J139" s="209">
        <v>2.0</v>
      </c>
      <c r="K139" s="209">
        <v>2024.0</v>
      </c>
      <c r="L139" s="266" t="s">
        <v>894</v>
      </c>
      <c r="M139" s="267" t="s">
        <v>895</v>
      </c>
      <c r="N139" s="235">
        <f>16*0.2</f>
        <v>3.2</v>
      </c>
      <c r="O139" s="239">
        <v>1.0</v>
      </c>
      <c r="P139" s="248">
        <v>0.2</v>
      </c>
      <c r="Q139" s="248">
        <f>16*0.2/16</f>
        <v>0.2</v>
      </c>
      <c r="R139" s="249"/>
      <c r="S139" s="278" t="s">
        <v>517</v>
      </c>
      <c r="T139" s="218" t="s">
        <v>1075</v>
      </c>
      <c r="U139" s="241">
        <f t="shared" si="3"/>
        <v>0.2</v>
      </c>
      <c r="V139" s="241">
        <f t="shared" si="4"/>
        <v>1.059</v>
      </c>
      <c r="W139" s="241">
        <f t="shared" si="5"/>
        <v>1.059</v>
      </c>
      <c r="X139" s="241">
        <f t="shared" si="6"/>
        <v>1</v>
      </c>
      <c r="Y139" s="192"/>
      <c r="Z139" s="193">
        <f t="shared" si="19"/>
        <v>7</v>
      </c>
    </row>
    <row r="140" ht="15.75" hidden="1" customHeight="1">
      <c r="A140" s="208">
        <v>129.0</v>
      </c>
      <c r="B140" s="306">
        <v>459517.0</v>
      </c>
      <c r="C140" s="210" t="s">
        <v>1083</v>
      </c>
      <c r="D140" s="211" t="s">
        <v>1084</v>
      </c>
      <c r="E140" s="279" t="s">
        <v>511</v>
      </c>
      <c r="F140" s="212" t="s">
        <v>564</v>
      </c>
      <c r="G140" s="212" t="s">
        <v>530</v>
      </c>
      <c r="H140" s="212" t="s">
        <v>565</v>
      </c>
      <c r="I140" s="213" t="s">
        <v>515</v>
      </c>
      <c r="J140" s="209">
        <v>2.0</v>
      </c>
      <c r="K140" s="209">
        <v>2024.0</v>
      </c>
      <c r="L140" s="266" t="s">
        <v>894</v>
      </c>
      <c r="M140" s="267" t="s">
        <v>895</v>
      </c>
      <c r="N140" s="235">
        <v>21.0</v>
      </c>
      <c r="O140" s="239">
        <v>1.0</v>
      </c>
      <c r="P140" s="248">
        <v>1.0</v>
      </c>
      <c r="Q140" s="299">
        <f t="shared" ref="Q140:Q142" si="20">21/21</f>
        <v>1</v>
      </c>
      <c r="R140" s="280"/>
      <c r="S140" s="274" t="s">
        <v>517</v>
      </c>
      <c r="T140" s="218" t="s">
        <v>1085</v>
      </c>
      <c r="U140" s="281">
        <f t="shared" si="3"/>
        <v>1</v>
      </c>
      <c r="V140" s="281">
        <f t="shared" si="4"/>
        <v>1</v>
      </c>
      <c r="W140" s="281">
        <f t="shared" si="5"/>
        <v>1</v>
      </c>
      <c r="X140" s="281">
        <f t="shared" si="6"/>
        <v>1</v>
      </c>
      <c r="Y140" s="220"/>
      <c r="Z140" s="282">
        <f t="shared" si="19"/>
        <v>1</v>
      </c>
    </row>
    <row r="141" ht="15.75" hidden="1" customHeight="1">
      <c r="A141" s="222">
        <v>130.0</v>
      </c>
      <c r="B141" s="224">
        <v>459635.0</v>
      </c>
      <c r="C141" s="224" t="s">
        <v>1086</v>
      </c>
      <c r="D141" s="225" t="s">
        <v>1087</v>
      </c>
      <c r="E141" s="287" t="s">
        <v>511</v>
      </c>
      <c r="F141" s="226" t="s">
        <v>564</v>
      </c>
      <c r="G141" s="226" t="s">
        <v>530</v>
      </c>
      <c r="H141" s="226" t="s">
        <v>565</v>
      </c>
      <c r="I141" s="273" t="s">
        <v>515</v>
      </c>
      <c r="J141" s="209">
        <v>2.0</v>
      </c>
      <c r="K141" s="209">
        <v>2024.0</v>
      </c>
      <c r="L141" s="266" t="s">
        <v>894</v>
      </c>
      <c r="M141" s="267" t="s">
        <v>895</v>
      </c>
      <c r="N141" s="235">
        <v>21.0</v>
      </c>
      <c r="O141" s="239">
        <v>1.0</v>
      </c>
      <c r="P141" s="248">
        <v>1.0</v>
      </c>
      <c r="Q141" s="299">
        <f t="shared" si="20"/>
        <v>1</v>
      </c>
      <c r="R141" s="303"/>
      <c r="S141" s="274" t="s">
        <v>517</v>
      </c>
      <c r="T141" s="218" t="s">
        <v>1085</v>
      </c>
      <c r="U141" s="304">
        <f t="shared" si="3"/>
        <v>1</v>
      </c>
      <c r="V141" s="304">
        <f t="shared" si="4"/>
        <v>1</v>
      </c>
      <c r="W141" s="304">
        <f t="shared" si="5"/>
        <v>1</v>
      </c>
      <c r="X141" s="304">
        <f t="shared" si="6"/>
        <v>1</v>
      </c>
      <c r="Y141" s="232"/>
      <c r="Z141" s="305">
        <f t="shared" si="19"/>
        <v>1</v>
      </c>
    </row>
    <row r="142" ht="15.75" hidden="1" customHeight="1">
      <c r="A142" s="208">
        <v>131.0</v>
      </c>
      <c r="B142" s="307">
        <v>459779.0</v>
      </c>
      <c r="C142" s="210" t="s">
        <v>1088</v>
      </c>
      <c r="D142" s="211" t="s">
        <v>1089</v>
      </c>
      <c r="E142" s="279" t="s">
        <v>511</v>
      </c>
      <c r="F142" s="212" t="s">
        <v>564</v>
      </c>
      <c r="G142" s="212" t="s">
        <v>530</v>
      </c>
      <c r="H142" s="212" t="s">
        <v>565</v>
      </c>
      <c r="I142" s="213" t="s">
        <v>515</v>
      </c>
      <c r="J142" s="209">
        <v>2.0</v>
      </c>
      <c r="K142" s="209">
        <v>2024.0</v>
      </c>
      <c r="L142" s="266" t="s">
        <v>894</v>
      </c>
      <c r="M142" s="267" t="s">
        <v>895</v>
      </c>
      <c r="N142" s="235">
        <v>21.0</v>
      </c>
      <c r="O142" s="239">
        <v>1.0</v>
      </c>
      <c r="P142" s="248">
        <v>1.0</v>
      </c>
      <c r="Q142" s="299">
        <f t="shared" si="20"/>
        <v>1</v>
      </c>
      <c r="R142" s="280"/>
      <c r="S142" s="274" t="s">
        <v>517</v>
      </c>
      <c r="T142" s="218" t="s">
        <v>1085</v>
      </c>
      <c r="U142" s="281">
        <f t="shared" si="3"/>
        <v>1</v>
      </c>
      <c r="V142" s="281">
        <f t="shared" si="4"/>
        <v>1</v>
      </c>
      <c r="W142" s="281">
        <f t="shared" si="5"/>
        <v>1</v>
      </c>
      <c r="X142" s="281">
        <f t="shared" si="6"/>
        <v>1</v>
      </c>
      <c r="Y142" s="220"/>
      <c r="Z142" s="282">
        <f t="shared" si="19"/>
        <v>1</v>
      </c>
    </row>
    <row r="143" ht="15.75" hidden="1" customHeight="1">
      <c r="A143" s="222">
        <v>132.0</v>
      </c>
      <c r="B143" s="183">
        <v>281067.0</v>
      </c>
      <c r="C143" s="276" t="s">
        <v>1025</v>
      </c>
      <c r="D143" s="276" t="s">
        <v>1026</v>
      </c>
      <c r="E143" s="276" t="s">
        <v>662</v>
      </c>
      <c r="F143" s="277" t="s">
        <v>663</v>
      </c>
      <c r="G143" s="235" t="s">
        <v>540</v>
      </c>
      <c r="H143" s="277" t="s">
        <v>750</v>
      </c>
      <c r="I143" s="265" t="str">
        <f>VLOOKUP(H143,NLTC!$C$5:$D$28,2,0)</f>
        <v>#REF!</v>
      </c>
      <c r="J143" s="209">
        <v>2.0</v>
      </c>
      <c r="K143" s="209">
        <v>2024.0</v>
      </c>
      <c r="L143" s="266" t="s">
        <v>894</v>
      </c>
      <c r="M143" s="267" t="s">
        <v>895</v>
      </c>
      <c r="N143" s="235">
        <f>16*0.05</f>
        <v>0.8</v>
      </c>
      <c r="O143" s="239">
        <v>1.0</v>
      </c>
      <c r="P143" s="248">
        <v>0.05</v>
      </c>
      <c r="Q143" s="248">
        <f>16*0.05/16</f>
        <v>0.05</v>
      </c>
      <c r="R143" s="249"/>
      <c r="S143" s="278" t="s">
        <v>517</v>
      </c>
      <c r="T143" s="218" t="s">
        <v>1085</v>
      </c>
      <c r="U143" s="241">
        <f t="shared" si="3"/>
        <v>0.05</v>
      </c>
      <c r="V143" s="241">
        <f t="shared" si="4"/>
        <v>1.059</v>
      </c>
      <c r="W143" s="241">
        <f t="shared" si="5"/>
        <v>1.059</v>
      </c>
      <c r="X143" s="241">
        <f t="shared" si="6"/>
        <v>1</v>
      </c>
      <c r="Y143" s="192"/>
      <c r="Z143" s="193">
        <f t="shared" si="19"/>
        <v>7</v>
      </c>
    </row>
    <row r="144" ht="15.75" hidden="1" customHeight="1">
      <c r="A144" s="208">
        <v>133.0</v>
      </c>
      <c r="B144" s="308" t="s">
        <v>1090</v>
      </c>
      <c r="C144" s="210" t="s">
        <v>957</v>
      </c>
      <c r="D144" s="308" t="s">
        <v>668</v>
      </c>
      <c r="E144" s="279" t="s">
        <v>511</v>
      </c>
      <c r="F144" s="264" t="s">
        <v>512</v>
      </c>
      <c r="G144" s="264" t="s">
        <v>795</v>
      </c>
      <c r="H144" s="264" t="s">
        <v>641</v>
      </c>
      <c r="I144" s="265">
        <v>0.55</v>
      </c>
      <c r="J144" s="209">
        <v>2.0</v>
      </c>
      <c r="K144" s="209">
        <v>2024.0</v>
      </c>
      <c r="L144" s="266" t="s">
        <v>894</v>
      </c>
      <c r="M144" s="309" t="s">
        <v>1091</v>
      </c>
      <c r="N144" s="235">
        <v>12.0</v>
      </c>
      <c r="O144" s="239">
        <v>1.0</v>
      </c>
      <c r="P144" s="248">
        <f t="shared" ref="P144:Q144" si="21">12/16*0.55</f>
        <v>0.4125</v>
      </c>
      <c r="Q144" s="248">
        <f t="shared" si="21"/>
        <v>0.4125</v>
      </c>
      <c r="R144" s="280"/>
      <c r="S144" s="209" t="s">
        <v>525</v>
      </c>
      <c r="T144" s="310" t="s">
        <v>1092</v>
      </c>
      <c r="U144" s="281">
        <f t="shared" si="3"/>
        <v>0.4125</v>
      </c>
      <c r="V144" s="281">
        <f t="shared" si="4"/>
        <v>0.413</v>
      </c>
      <c r="W144" s="281">
        <f t="shared" si="5"/>
        <v>0.413</v>
      </c>
      <c r="X144" s="281">
        <f t="shared" si="6"/>
        <v>1</v>
      </c>
      <c r="Y144" s="220"/>
      <c r="Z144" s="282">
        <f t="shared" si="19"/>
        <v>1</v>
      </c>
    </row>
    <row r="145" ht="15.75" hidden="1" customHeight="1">
      <c r="A145" s="222">
        <v>134.0</v>
      </c>
      <c r="B145" s="302" t="s">
        <v>1093</v>
      </c>
      <c r="C145" s="224" t="s">
        <v>1094</v>
      </c>
      <c r="D145" s="302" t="s">
        <v>1095</v>
      </c>
      <c r="E145" s="287" t="s">
        <v>511</v>
      </c>
      <c r="F145" s="226" t="s">
        <v>564</v>
      </c>
      <c r="G145" s="226" t="s">
        <v>665</v>
      </c>
      <c r="H145" s="226" t="s">
        <v>925</v>
      </c>
      <c r="I145" s="273" t="s">
        <v>515</v>
      </c>
      <c r="J145" s="209">
        <v>2.0</v>
      </c>
      <c r="K145" s="209">
        <v>2024.0</v>
      </c>
      <c r="L145" s="266" t="s">
        <v>894</v>
      </c>
      <c r="M145" s="309" t="s">
        <v>1091</v>
      </c>
      <c r="N145" s="235">
        <v>1.0</v>
      </c>
      <c r="O145" s="239">
        <v>1.0</v>
      </c>
      <c r="P145" s="248" t="str">
        <f>1/16*I145</f>
        <v>#VALUE!</v>
      </c>
      <c r="Q145" s="248">
        <v>0.064</v>
      </c>
      <c r="R145" s="303"/>
      <c r="S145" s="223" t="s">
        <v>525</v>
      </c>
      <c r="T145" s="310" t="s">
        <v>1092</v>
      </c>
      <c r="U145" s="304">
        <f t="shared" si="3"/>
        <v>0.064</v>
      </c>
      <c r="V145" s="304" t="str">
        <f t="shared" si="4"/>
        <v>#VALUE!</v>
      </c>
      <c r="W145" s="304">
        <f t="shared" si="5"/>
        <v>0.532</v>
      </c>
      <c r="X145" s="304" t="str">
        <f t="shared" si="6"/>
        <v>#VALUE!</v>
      </c>
      <c r="Y145" s="232"/>
      <c r="Z145" s="305">
        <f t="shared" si="19"/>
        <v>2</v>
      </c>
    </row>
    <row r="146" ht="15.75" hidden="1" customHeight="1">
      <c r="A146" s="208">
        <v>135.0</v>
      </c>
      <c r="B146" s="302" t="s">
        <v>1080</v>
      </c>
      <c r="C146" s="224" t="s">
        <v>1081</v>
      </c>
      <c r="D146" s="302" t="s">
        <v>1082</v>
      </c>
      <c r="E146" s="287" t="s">
        <v>511</v>
      </c>
      <c r="F146" s="226" t="s">
        <v>512</v>
      </c>
      <c r="G146" s="226" t="s">
        <v>530</v>
      </c>
      <c r="H146" s="226" t="s">
        <v>531</v>
      </c>
      <c r="I146" s="273" t="s">
        <v>515</v>
      </c>
      <c r="J146" s="209">
        <v>2.0</v>
      </c>
      <c r="K146" s="209">
        <v>2024.0</v>
      </c>
      <c r="L146" s="266" t="s">
        <v>894</v>
      </c>
      <c r="M146" s="309" t="s">
        <v>1091</v>
      </c>
      <c r="N146" s="235">
        <v>7.0</v>
      </c>
      <c r="O146" s="239">
        <v>1.0</v>
      </c>
      <c r="P146" s="248" t="str">
        <f>7/16*I146</f>
        <v>#VALUE!</v>
      </c>
      <c r="Q146" s="248">
        <v>0.543</v>
      </c>
      <c r="R146" s="303"/>
      <c r="S146" s="223" t="s">
        <v>525</v>
      </c>
      <c r="T146" s="310" t="s">
        <v>1092</v>
      </c>
      <c r="U146" s="304">
        <f t="shared" si="3"/>
        <v>0.543</v>
      </c>
      <c r="V146" s="304" t="str">
        <f t="shared" si="4"/>
        <v>#VALUE!</v>
      </c>
      <c r="W146" s="304">
        <f t="shared" si="5"/>
        <v>1.012</v>
      </c>
      <c r="X146" s="304" t="str">
        <f t="shared" si="6"/>
        <v>#VALUE!</v>
      </c>
      <c r="Y146" s="232"/>
      <c r="Z146" s="305">
        <f t="shared" si="19"/>
        <v>2</v>
      </c>
    </row>
    <row r="147" ht="15.75" hidden="1" customHeight="1">
      <c r="A147" s="222">
        <v>136.0</v>
      </c>
      <c r="B147" s="277">
        <v>436083.0</v>
      </c>
      <c r="C147" s="236" t="s">
        <v>901</v>
      </c>
      <c r="D147" s="262" t="s">
        <v>902</v>
      </c>
      <c r="E147" s="287" t="s">
        <v>511</v>
      </c>
      <c r="F147" s="272" t="s">
        <v>512</v>
      </c>
      <c r="G147" s="226" t="s">
        <v>540</v>
      </c>
      <c r="H147" s="226" t="s">
        <v>541</v>
      </c>
      <c r="I147" s="213" t="s">
        <v>515</v>
      </c>
      <c r="J147" s="209">
        <v>2.0</v>
      </c>
      <c r="K147" s="209">
        <v>2024.0</v>
      </c>
      <c r="L147" s="266" t="s">
        <v>894</v>
      </c>
      <c r="M147" s="267" t="s">
        <v>895</v>
      </c>
      <c r="N147" s="235">
        <v>12.0</v>
      </c>
      <c r="O147" s="239">
        <v>1.0</v>
      </c>
      <c r="P147" s="248">
        <f>12/16*1.59</f>
        <v>1.1925</v>
      </c>
      <c r="Q147" s="299">
        <v>1.193</v>
      </c>
      <c r="R147" s="249"/>
      <c r="S147" s="223" t="s">
        <v>525</v>
      </c>
      <c r="T147" s="310" t="s">
        <v>1092</v>
      </c>
      <c r="U147" s="304">
        <f t="shared" si="3"/>
        <v>1.193</v>
      </c>
      <c r="V147" s="304">
        <f t="shared" si="4"/>
        <v>1.591</v>
      </c>
      <c r="W147" s="304">
        <f t="shared" si="5"/>
        <v>1.591</v>
      </c>
      <c r="X147" s="304">
        <f t="shared" si="6"/>
        <v>1</v>
      </c>
      <c r="Y147" s="192"/>
      <c r="Z147" s="193"/>
    </row>
    <row r="148" ht="15.75" hidden="1" customHeight="1">
      <c r="A148" s="208">
        <v>137.0</v>
      </c>
      <c r="B148" s="210">
        <v>436920.0</v>
      </c>
      <c r="C148" s="210" t="s">
        <v>761</v>
      </c>
      <c r="D148" s="211" t="s">
        <v>1099</v>
      </c>
      <c r="E148" s="287" t="s">
        <v>511</v>
      </c>
      <c r="F148" s="212" t="s">
        <v>701</v>
      </c>
      <c r="G148" s="212" t="s">
        <v>555</v>
      </c>
      <c r="H148" s="212" t="s">
        <v>708</v>
      </c>
      <c r="I148" s="213" t="s">
        <v>515</v>
      </c>
      <c r="J148" s="209">
        <v>2.0</v>
      </c>
      <c r="K148" s="209">
        <v>2024.0</v>
      </c>
      <c r="L148" s="266" t="s">
        <v>894</v>
      </c>
      <c r="M148" s="267" t="s">
        <v>895</v>
      </c>
      <c r="N148" s="235">
        <v>16.0</v>
      </c>
      <c r="O148" s="239">
        <v>1.0</v>
      </c>
      <c r="P148" s="248">
        <v>0.86</v>
      </c>
      <c r="Q148" s="299">
        <v>0.86</v>
      </c>
      <c r="R148" s="280"/>
      <c r="S148" s="209" t="s">
        <v>525</v>
      </c>
      <c r="T148" s="310" t="s">
        <v>1092</v>
      </c>
      <c r="U148" s="281">
        <f t="shared" si="3"/>
        <v>0.86</v>
      </c>
      <c r="V148" s="281">
        <f t="shared" si="4"/>
        <v>0.86</v>
      </c>
      <c r="W148" s="281">
        <f t="shared" si="5"/>
        <v>0.86</v>
      </c>
      <c r="X148" s="281">
        <f t="shared" si="6"/>
        <v>1</v>
      </c>
      <c r="Y148" s="220"/>
      <c r="Z148" s="282">
        <f t="shared" ref="Z148:Z264" si="22">COUNTIF($B:$B,B148)</f>
        <v>1</v>
      </c>
    </row>
    <row r="149" ht="15.75" hidden="1" customHeight="1">
      <c r="A149" s="222">
        <v>138.0</v>
      </c>
      <c r="B149" s="210">
        <v>275041.0</v>
      </c>
      <c r="C149" s="210" t="s">
        <v>1102</v>
      </c>
      <c r="D149" s="211" t="s">
        <v>1103</v>
      </c>
      <c r="E149" s="287" t="s">
        <v>511</v>
      </c>
      <c r="F149" s="269" t="s">
        <v>512</v>
      </c>
      <c r="G149" s="212" t="s">
        <v>555</v>
      </c>
      <c r="H149" s="212" t="s">
        <v>580</v>
      </c>
      <c r="I149" s="213" t="s">
        <v>515</v>
      </c>
      <c r="J149" s="209">
        <v>2.0</v>
      </c>
      <c r="K149" s="209">
        <v>2024.0</v>
      </c>
      <c r="L149" s="266" t="s">
        <v>894</v>
      </c>
      <c r="M149" s="267" t="s">
        <v>895</v>
      </c>
      <c r="N149" s="235">
        <v>16.0</v>
      </c>
      <c r="O149" s="239">
        <v>1.0</v>
      </c>
      <c r="P149" s="248" t="str">
        <f>16/16*I149</f>
        <v>#VALUE!</v>
      </c>
      <c r="Q149" s="248">
        <v>1.0</v>
      </c>
      <c r="R149" s="280"/>
      <c r="S149" s="209" t="s">
        <v>525</v>
      </c>
      <c r="T149" s="310" t="s">
        <v>1092</v>
      </c>
      <c r="U149" s="281">
        <f t="shared" si="3"/>
        <v>1</v>
      </c>
      <c r="V149" s="281" t="str">
        <f t="shared" si="4"/>
        <v>#VALUE!</v>
      </c>
      <c r="W149" s="281">
        <f t="shared" si="5"/>
        <v>1</v>
      </c>
      <c r="X149" s="281" t="str">
        <f t="shared" si="6"/>
        <v>#VALUE!</v>
      </c>
      <c r="Y149" s="220"/>
      <c r="Z149" s="282">
        <f t="shared" si="22"/>
        <v>1</v>
      </c>
    </row>
    <row r="150" ht="15.75" hidden="1" customHeight="1">
      <c r="A150" s="208">
        <v>139.0</v>
      </c>
      <c r="B150" s="183">
        <v>281067.0</v>
      </c>
      <c r="C150" s="276" t="s">
        <v>1025</v>
      </c>
      <c r="D150" s="276" t="s">
        <v>1026</v>
      </c>
      <c r="E150" s="276" t="s">
        <v>662</v>
      </c>
      <c r="F150" s="277" t="s">
        <v>663</v>
      </c>
      <c r="G150" s="235" t="s">
        <v>540</v>
      </c>
      <c r="H150" s="277" t="s">
        <v>750</v>
      </c>
      <c r="I150" s="265" t="str">
        <f>VLOOKUP(H150,NLTC!$C$5:$D$28,2,0)</f>
        <v>#REF!</v>
      </c>
      <c r="J150" s="209">
        <v>2.0</v>
      </c>
      <c r="K150" s="209">
        <v>2024.0</v>
      </c>
      <c r="L150" s="266" t="s">
        <v>894</v>
      </c>
      <c r="M150" s="267" t="s">
        <v>895</v>
      </c>
      <c r="N150" s="235">
        <f>16*0.1</f>
        <v>1.6</v>
      </c>
      <c r="O150" s="239">
        <v>1.0</v>
      </c>
      <c r="P150" s="248">
        <f t="shared" ref="P150:Q150" si="23">0.1*1.59</f>
        <v>0.159</v>
      </c>
      <c r="Q150" s="248">
        <f t="shared" si="23"/>
        <v>0.159</v>
      </c>
      <c r="R150" s="249"/>
      <c r="S150" s="209" t="s">
        <v>525</v>
      </c>
      <c r="T150" s="310" t="s">
        <v>1092</v>
      </c>
      <c r="U150" s="241">
        <f t="shared" si="3"/>
        <v>0.159</v>
      </c>
      <c r="V150" s="241">
        <f t="shared" si="4"/>
        <v>1.059</v>
      </c>
      <c r="W150" s="241">
        <f t="shared" si="5"/>
        <v>1.059</v>
      </c>
      <c r="X150" s="241">
        <f t="shared" si="6"/>
        <v>1</v>
      </c>
      <c r="Y150" s="192"/>
      <c r="Z150" s="193">
        <f t="shared" si="22"/>
        <v>7</v>
      </c>
    </row>
    <row r="151" ht="15.75" hidden="1" customHeight="1">
      <c r="A151" s="222">
        <v>134.0</v>
      </c>
      <c r="B151" s="276">
        <v>280298.0</v>
      </c>
      <c r="C151" s="311" t="s">
        <v>1105</v>
      </c>
      <c r="D151" s="312" t="s">
        <v>1106</v>
      </c>
      <c r="E151" s="313" t="s">
        <v>1035</v>
      </c>
      <c r="F151" s="314" t="s">
        <v>564</v>
      </c>
      <c r="G151" s="314" t="s">
        <v>540</v>
      </c>
      <c r="H151" s="314" t="s">
        <v>612</v>
      </c>
      <c r="I151" s="315" t="s">
        <v>515</v>
      </c>
      <c r="J151" s="209">
        <v>2.0</v>
      </c>
      <c r="K151" s="209">
        <v>2024.0</v>
      </c>
      <c r="L151" s="266" t="s">
        <v>894</v>
      </c>
      <c r="M151" s="267" t="s">
        <v>895</v>
      </c>
      <c r="N151" s="235">
        <v>16.0</v>
      </c>
      <c r="O151" s="239">
        <v>1.0</v>
      </c>
      <c r="P151" s="248" t="str">
        <f>16/16*I151</f>
        <v>#VALUE!</v>
      </c>
      <c r="Q151" s="248">
        <v>1.59</v>
      </c>
      <c r="R151" s="303"/>
      <c r="S151" s="223" t="s">
        <v>525</v>
      </c>
      <c r="T151" s="184" t="s">
        <v>1107</v>
      </c>
      <c r="U151" s="304">
        <f t="shared" si="3"/>
        <v>1.59</v>
      </c>
      <c r="V151" s="304" t="str">
        <f t="shared" si="4"/>
        <v>#VALUE!</v>
      </c>
      <c r="W151" s="304">
        <f t="shared" si="5"/>
        <v>1.59</v>
      </c>
      <c r="X151" s="304" t="str">
        <f t="shared" si="6"/>
        <v>#VALUE!</v>
      </c>
      <c r="Y151" s="232"/>
      <c r="Z151" s="305">
        <f t="shared" si="22"/>
        <v>1</v>
      </c>
    </row>
    <row r="152" ht="15.75" hidden="1" customHeight="1">
      <c r="A152" s="316">
        <v>134.0</v>
      </c>
      <c r="B152" s="317" t="s">
        <v>1108</v>
      </c>
      <c r="C152" s="318" t="s">
        <v>1109</v>
      </c>
      <c r="D152" s="312" t="s">
        <v>1110</v>
      </c>
      <c r="E152" s="313" t="s">
        <v>1035</v>
      </c>
      <c r="F152" s="314" t="s">
        <v>701</v>
      </c>
      <c r="G152" s="314" t="s">
        <v>540</v>
      </c>
      <c r="H152" s="314" t="s">
        <v>703</v>
      </c>
      <c r="I152" s="315" t="s">
        <v>515</v>
      </c>
      <c r="J152" s="319">
        <v>2.0</v>
      </c>
      <c r="K152" s="319">
        <v>2024.0</v>
      </c>
      <c r="L152" s="320" t="s">
        <v>894</v>
      </c>
      <c r="M152" s="267" t="s">
        <v>895</v>
      </c>
      <c r="N152" s="314">
        <v>7.04</v>
      </c>
      <c r="O152" s="314">
        <v>1.0</v>
      </c>
      <c r="P152" s="321">
        <v>0.69</v>
      </c>
      <c r="Q152" s="321">
        <v>0.69</v>
      </c>
      <c r="R152" s="322"/>
      <c r="S152" s="319" t="s">
        <v>525</v>
      </c>
      <c r="T152" s="184" t="s">
        <v>1107</v>
      </c>
      <c r="U152" s="323">
        <f t="shared" si="3"/>
        <v>0.69</v>
      </c>
      <c r="V152" s="323" t="str">
        <f t="shared" si="4"/>
        <v>#VALUE!</v>
      </c>
      <c r="W152" s="323">
        <f t="shared" si="5"/>
        <v>1.41</v>
      </c>
      <c r="X152" s="323" t="str">
        <f t="shared" si="6"/>
        <v>#VALUE!</v>
      </c>
      <c r="Y152" s="295"/>
      <c r="Z152" s="324">
        <f t="shared" si="22"/>
        <v>2</v>
      </c>
    </row>
    <row r="153" ht="15.75" hidden="1" customHeight="1">
      <c r="A153" s="222">
        <v>140.0</v>
      </c>
      <c r="B153" s="183">
        <v>436378.0</v>
      </c>
      <c r="C153" s="325" t="s">
        <v>883</v>
      </c>
      <c r="D153" s="268" t="s">
        <v>884</v>
      </c>
      <c r="E153" s="263" t="s">
        <v>892</v>
      </c>
      <c r="F153" s="269" t="s">
        <v>564</v>
      </c>
      <c r="G153" s="269" t="s">
        <v>530</v>
      </c>
      <c r="H153" s="269" t="s">
        <v>565</v>
      </c>
      <c r="I153" s="273" t="s">
        <v>515</v>
      </c>
      <c r="J153" s="209">
        <v>2.0</v>
      </c>
      <c r="K153" s="209">
        <v>2024.0</v>
      </c>
      <c r="L153" s="266" t="s">
        <v>894</v>
      </c>
      <c r="M153" s="267" t="s">
        <v>895</v>
      </c>
      <c r="N153" s="264">
        <v>16.0</v>
      </c>
      <c r="O153" s="264">
        <v>1.0</v>
      </c>
      <c r="P153" s="299">
        <v>1.0</v>
      </c>
      <c r="Q153" s="299">
        <v>1.0</v>
      </c>
      <c r="R153" s="249"/>
      <c r="S153" s="274" t="s">
        <v>517</v>
      </c>
      <c r="T153" s="326" t="s">
        <v>871</v>
      </c>
      <c r="U153" s="241">
        <f t="shared" si="3"/>
        <v>1</v>
      </c>
      <c r="V153" s="241">
        <f t="shared" si="4"/>
        <v>1</v>
      </c>
      <c r="W153" s="241">
        <f t="shared" si="5"/>
        <v>1</v>
      </c>
      <c r="X153" s="241">
        <f t="shared" si="6"/>
        <v>1</v>
      </c>
      <c r="Y153" s="192"/>
      <c r="Z153" s="193">
        <f t="shared" si="22"/>
        <v>1</v>
      </c>
    </row>
    <row r="154" ht="15.75" hidden="1" customHeight="1">
      <c r="A154" s="208">
        <v>141.0</v>
      </c>
      <c r="B154" s="183">
        <v>292504.0</v>
      </c>
      <c r="C154" s="327" t="s">
        <v>896</v>
      </c>
      <c r="D154" s="271" t="s">
        <v>897</v>
      </c>
      <c r="E154" s="263" t="s">
        <v>892</v>
      </c>
      <c r="F154" s="272" t="s">
        <v>564</v>
      </c>
      <c r="G154" s="272" t="s">
        <v>540</v>
      </c>
      <c r="H154" s="272" t="s">
        <v>612</v>
      </c>
      <c r="I154" s="273" t="s">
        <v>515</v>
      </c>
      <c r="J154" s="209">
        <v>2.0</v>
      </c>
      <c r="K154" s="209">
        <v>2024.0</v>
      </c>
      <c r="L154" s="266" t="s">
        <v>894</v>
      </c>
      <c r="M154" s="267" t="s">
        <v>895</v>
      </c>
      <c r="N154" s="264">
        <v>16.0</v>
      </c>
      <c r="O154" s="264">
        <v>1.0</v>
      </c>
      <c r="P154" s="299">
        <v>1.0</v>
      </c>
      <c r="Q154" s="299">
        <v>1.0</v>
      </c>
      <c r="R154" s="249"/>
      <c r="S154" s="274" t="s">
        <v>517</v>
      </c>
      <c r="T154" s="328" t="s">
        <v>871</v>
      </c>
      <c r="U154" s="241">
        <f t="shared" si="3"/>
        <v>1</v>
      </c>
      <c r="V154" s="241">
        <f t="shared" si="4"/>
        <v>1</v>
      </c>
      <c r="W154" s="241">
        <f t="shared" si="5"/>
        <v>1</v>
      </c>
      <c r="X154" s="241">
        <f t="shared" si="6"/>
        <v>1</v>
      </c>
      <c r="Y154" s="192"/>
      <c r="Z154" s="193">
        <f t="shared" si="22"/>
        <v>1</v>
      </c>
    </row>
    <row r="155" ht="15.75" hidden="1" customHeight="1">
      <c r="A155" s="222">
        <v>142.0</v>
      </c>
      <c r="B155" s="183">
        <v>434037.0</v>
      </c>
      <c r="C155" s="327" t="s">
        <v>878</v>
      </c>
      <c r="D155" s="271" t="s">
        <v>879</v>
      </c>
      <c r="E155" s="263" t="s">
        <v>892</v>
      </c>
      <c r="F155" s="272" t="s">
        <v>512</v>
      </c>
      <c r="G155" s="272" t="s">
        <v>540</v>
      </c>
      <c r="H155" s="272" t="s">
        <v>541</v>
      </c>
      <c r="I155" s="273" t="s">
        <v>515</v>
      </c>
      <c r="J155" s="209">
        <v>2.0</v>
      </c>
      <c r="K155" s="209">
        <v>2024.0</v>
      </c>
      <c r="L155" s="266" t="s">
        <v>894</v>
      </c>
      <c r="M155" s="267" t="s">
        <v>895</v>
      </c>
      <c r="N155" s="264">
        <v>16.0</v>
      </c>
      <c r="O155" s="264">
        <v>1.0</v>
      </c>
      <c r="P155" s="299">
        <v>1.0</v>
      </c>
      <c r="Q155" s="299">
        <v>1.0</v>
      </c>
      <c r="R155" s="249"/>
      <c r="S155" s="274" t="s">
        <v>517</v>
      </c>
      <c r="T155" s="328" t="s">
        <v>871</v>
      </c>
      <c r="U155" s="241">
        <f t="shared" si="3"/>
        <v>1</v>
      </c>
      <c r="V155" s="241">
        <f t="shared" si="4"/>
        <v>1</v>
      </c>
      <c r="W155" s="241">
        <f t="shared" si="5"/>
        <v>1</v>
      </c>
      <c r="X155" s="241">
        <f t="shared" si="6"/>
        <v>1</v>
      </c>
      <c r="Y155" s="192"/>
      <c r="Z155" s="193">
        <f t="shared" si="22"/>
        <v>1</v>
      </c>
    </row>
    <row r="156" ht="15.75" hidden="1" customHeight="1">
      <c r="A156" s="208">
        <v>143.0</v>
      </c>
      <c r="B156" s="183">
        <v>431002.0</v>
      </c>
      <c r="C156" s="327" t="s">
        <v>898</v>
      </c>
      <c r="D156" s="271" t="s">
        <v>899</v>
      </c>
      <c r="E156" s="263" t="s">
        <v>892</v>
      </c>
      <c r="F156" s="272" t="s">
        <v>512</v>
      </c>
      <c r="G156" s="272" t="s">
        <v>530</v>
      </c>
      <c r="H156" s="272" t="s">
        <v>531</v>
      </c>
      <c r="I156" s="273" t="s">
        <v>515</v>
      </c>
      <c r="J156" s="209">
        <v>2.0</v>
      </c>
      <c r="K156" s="209">
        <v>2024.0</v>
      </c>
      <c r="L156" s="266" t="s">
        <v>894</v>
      </c>
      <c r="M156" s="267" t="s">
        <v>895</v>
      </c>
      <c r="N156" s="264">
        <v>16.0</v>
      </c>
      <c r="O156" s="264">
        <v>1.0</v>
      </c>
      <c r="P156" s="299">
        <v>1.0</v>
      </c>
      <c r="Q156" s="299">
        <v>1.0</v>
      </c>
      <c r="R156" s="249"/>
      <c r="S156" s="274" t="s">
        <v>517</v>
      </c>
      <c r="T156" s="328" t="s">
        <v>871</v>
      </c>
      <c r="U156" s="241">
        <f t="shared" si="3"/>
        <v>1</v>
      </c>
      <c r="V156" s="241">
        <f t="shared" si="4"/>
        <v>1</v>
      </c>
      <c r="W156" s="241">
        <f t="shared" si="5"/>
        <v>1</v>
      </c>
      <c r="X156" s="241">
        <f t="shared" si="6"/>
        <v>1</v>
      </c>
      <c r="Y156" s="192"/>
      <c r="Z156" s="193">
        <f t="shared" si="22"/>
        <v>1</v>
      </c>
    </row>
    <row r="157" ht="15.75" hidden="1" customHeight="1">
      <c r="A157" s="222">
        <v>144.0</v>
      </c>
      <c r="B157" s="183">
        <v>431003.0</v>
      </c>
      <c r="C157" s="327" t="s">
        <v>907</v>
      </c>
      <c r="D157" s="271" t="s">
        <v>908</v>
      </c>
      <c r="E157" s="263" t="s">
        <v>892</v>
      </c>
      <c r="F157" s="272" t="s">
        <v>512</v>
      </c>
      <c r="G157" s="272" t="s">
        <v>540</v>
      </c>
      <c r="H157" s="272" t="s">
        <v>541</v>
      </c>
      <c r="I157" s="273" t="s">
        <v>515</v>
      </c>
      <c r="J157" s="209">
        <v>2.0</v>
      </c>
      <c r="K157" s="209">
        <v>2024.0</v>
      </c>
      <c r="L157" s="266" t="s">
        <v>894</v>
      </c>
      <c r="M157" s="267" t="s">
        <v>895</v>
      </c>
      <c r="N157" s="264">
        <v>16.0</v>
      </c>
      <c r="O157" s="264">
        <v>1.0</v>
      </c>
      <c r="P157" s="299">
        <v>1.0</v>
      </c>
      <c r="Q157" s="299">
        <v>1.0</v>
      </c>
      <c r="R157" s="249"/>
      <c r="S157" s="274" t="s">
        <v>517</v>
      </c>
      <c r="T157" s="328" t="s">
        <v>871</v>
      </c>
      <c r="U157" s="241">
        <f t="shared" si="3"/>
        <v>1</v>
      </c>
      <c r="V157" s="241">
        <f t="shared" si="4"/>
        <v>1</v>
      </c>
      <c r="W157" s="241">
        <f t="shared" si="5"/>
        <v>1</v>
      </c>
      <c r="X157" s="241">
        <f t="shared" si="6"/>
        <v>1</v>
      </c>
      <c r="Y157" s="192"/>
      <c r="Z157" s="193">
        <f t="shared" si="22"/>
        <v>1</v>
      </c>
    </row>
    <row r="158" ht="15.75" hidden="1" customHeight="1">
      <c r="A158" s="208">
        <v>145.0</v>
      </c>
      <c r="B158" s="183">
        <v>428534.0</v>
      </c>
      <c r="C158" s="327" t="s">
        <v>728</v>
      </c>
      <c r="D158" s="271" t="s">
        <v>903</v>
      </c>
      <c r="E158" s="263" t="s">
        <v>892</v>
      </c>
      <c r="F158" s="272" t="s">
        <v>512</v>
      </c>
      <c r="G158" s="272" t="s">
        <v>530</v>
      </c>
      <c r="H158" s="272" t="s">
        <v>531</v>
      </c>
      <c r="I158" s="273" t="s">
        <v>515</v>
      </c>
      <c r="J158" s="209">
        <v>2.0</v>
      </c>
      <c r="K158" s="209">
        <v>2024.0</v>
      </c>
      <c r="L158" s="266" t="s">
        <v>894</v>
      </c>
      <c r="M158" s="267" t="s">
        <v>895</v>
      </c>
      <c r="N158" s="264">
        <v>16.0</v>
      </c>
      <c r="O158" s="264">
        <v>1.0</v>
      </c>
      <c r="P158" s="299">
        <v>1.0</v>
      </c>
      <c r="Q158" s="299">
        <f>18/21</f>
        <v>0.8571428571</v>
      </c>
      <c r="R158" s="249"/>
      <c r="S158" s="274" t="s">
        <v>517</v>
      </c>
      <c r="T158" s="328" t="s">
        <v>871</v>
      </c>
      <c r="U158" s="241">
        <f t="shared" si="3"/>
        <v>0.8571428571</v>
      </c>
      <c r="V158" s="241">
        <f t="shared" si="4"/>
        <v>1</v>
      </c>
      <c r="W158" s="241">
        <f t="shared" si="5"/>
        <v>0.857</v>
      </c>
      <c r="X158" s="241">
        <f t="shared" si="6"/>
        <v>0.86</v>
      </c>
      <c r="Y158" s="192"/>
      <c r="Z158" s="193">
        <f t="shared" si="22"/>
        <v>1</v>
      </c>
    </row>
    <row r="159" ht="15.75" hidden="1" customHeight="1">
      <c r="A159" s="222">
        <v>146.0</v>
      </c>
      <c r="B159" s="183">
        <v>291769.0</v>
      </c>
      <c r="C159" s="327" t="s">
        <v>873</v>
      </c>
      <c r="D159" s="271" t="s">
        <v>874</v>
      </c>
      <c r="E159" s="263" t="s">
        <v>892</v>
      </c>
      <c r="F159" s="272" t="s">
        <v>512</v>
      </c>
      <c r="G159" s="272" t="s">
        <v>540</v>
      </c>
      <c r="H159" s="272" t="s">
        <v>541</v>
      </c>
      <c r="I159" s="273" t="s">
        <v>515</v>
      </c>
      <c r="J159" s="209">
        <v>2.0</v>
      </c>
      <c r="K159" s="209">
        <v>2024.0</v>
      </c>
      <c r="L159" s="266" t="s">
        <v>894</v>
      </c>
      <c r="M159" s="267" t="s">
        <v>895</v>
      </c>
      <c r="N159" s="264">
        <v>16.0</v>
      </c>
      <c r="O159" s="264">
        <v>1.0</v>
      </c>
      <c r="P159" s="299">
        <v>1.0</v>
      </c>
      <c r="Q159" s="299">
        <v>1.0</v>
      </c>
      <c r="R159" s="249"/>
      <c r="S159" s="274" t="s">
        <v>517</v>
      </c>
      <c r="T159" s="328" t="s">
        <v>871</v>
      </c>
      <c r="U159" s="241">
        <f t="shared" si="3"/>
        <v>1</v>
      </c>
      <c r="V159" s="241">
        <f t="shared" si="4"/>
        <v>1</v>
      </c>
      <c r="W159" s="241">
        <f t="shared" si="5"/>
        <v>1</v>
      </c>
      <c r="X159" s="241">
        <f t="shared" si="6"/>
        <v>1</v>
      </c>
      <c r="Y159" s="192"/>
      <c r="Z159" s="193">
        <f t="shared" si="22"/>
        <v>1</v>
      </c>
    </row>
    <row r="160" ht="15.75" hidden="1" customHeight="1">
      <c r="A160" s="208">
        <v>147.0</v>
      </c>
      <c r="B160" s="183">
        <v>277356.0</v>
      </c>
      <c r="C160" s="327" t="s">
        <v>866</v>
      </c>
      <c r="D160" s="271" t="s">
        <v>867</v>
      </c>
      <c r="E160" s="263" t="s">
        <v>892</v>
      </c>
      <c r="F160" s="272" t="s">
        <v>512</v>
      </c>
      <c r="G160" s="272" t="s">
        <v>540</v>
      </c>
      <c r="H160" s="272" t="s">
        <v>541</v>
      </c>
      <c r="I160" s="273" t="s">
        <v>515</v>
      </c>
      <c r="J160" s="209">
        <v>2.0</v>
      </c>
      <c r="K160" s="209">
        <v>2024.0</v>
      </c>
      <c r="L160" s="266" t="s">
        <v>894</v>
      </c>
      <c r="M160" s="267" t="s">
        <v>895</v>
      </c>
      <c r="N160" s="264">
        <v>16.0</v>
      </c>
      <c r="O160" s="264">
        <v>1.0</v>
      </c>
      <c r="P160" s="299">
        <v>1.0</v>
      </c>
      <c r="Q160" s="299">
        <v>1.0</v>
      </c>
      <c r="R160" s="249"/>
      <c r="S160" s="274" t="s">
        <v>517</v>
      </c>
      <c r="T160" s="328" t="s">
        <v>871</v>
      </c>
      <c r="U160" s="241">
        <f t="shared" si="3"/>
        <v>1</v>
      </c>
      <c r="V160" s="241">
        <f t="shared" si="4"/>
        <v>1</v>
      </c>
      <c r="W160" s="241">
        <f t="shared" si="5"/>
        <v>1</v>
      </c>
      <c r="X160" s="241">
        <f t="shared" si="6"/>
        <v>1</v>
      </c>
      <c r="Y160" s="192"/>
      <c r="Z160" s="193">
        <f t="shared" si="22"/>
        <v>1</v>
      </c>
    </row>
    <row r="161" ht="15.75" hidden="1" customHeight="1">
      <c r="A161" s="222">
        <v>148.0</v>
      </c>
      <c r="B161" s="183">
        <v>439833.0</v>
      </c>
      <c r="C161" s="327" t="s">
        <v>890</v>
      </c>
      <c r="D161" s="271" t="s">
        <v>891</v>
      </c>
      <c r="E161" s="263" t="s">
        <v>892</v>
      </c>
      <c r="F161" s="272" t="s">
        <v>701</v>
      </c>
      <c r="G161" s="272" t="s">
        <v>540</v>
      </c>
      <c r="H161" s="272" t="s">
        <v>703</v>
      </c>
      <c r="I161" s="273" t="s">
        <v>515</v>
      </c>
      <c r="J161" s="209">
        <v>2.0</v>
      </c>
      <c r="K161" s="209">
        <v>2024.0</v>
      </c>
      <c r="L161" s="266" t="s">
        <v>894</v>
      </c>
      <c r="M161" s="267" t="s">
        <v>895</v>
      </c>
      <c r="N161" s="264">
        <v>16.0</v>
      </c>
      <c r="O161" s="264">
        <v>1.0</v>
      </c>
      <c r="P161" s="299">
        <v>1.0</v>
      </c>
      <c r="Q161" s="299">
        <v>1.0</v>
      </c>
      <c r="R161" s="249"/>
      <c r="S161" s="274" t="s">
        <v>517</v>
      </c>
      <c r="T161" s="328" t="s">
        <v>871</v>
      </c>
      <c r="U161" s="241">
        <f t="shared" si="3"/>
        <v>1</v>
      </c>
      <c r="V161" s="241">
        <f t="shared" si="4"/>
        <v>1</v>
      </c>
      <c r="W161" s="241">
        <f t="shared" si="5"/>
        <v>1</v>
      </c>
      <c r="X161" s="241">
        <f t="shared" si="6"/>
        <v>1</v>
      </c>
      <c r="Y161" s="192"/>
      <c r="Z161" s="193">
        <f t="shared" si="22"/>
        <v>1</v>
      </c>
    </row>
    <row r="162" ht="15.75" hidden="1" customHeight="1">
      <c r="A162" s="208">
        <v>149.0</v>
      </c>
      <c r="B162" s="183">
        <v>275897.0</v>
      </c>
      <c r="C162" s="327" t="s">
        <v>888</v>
      </c>
      <c r="D162" s="271" t="s">
        <v>889</v>
      </c>
      <c r="E162" s="263" t="s">
        <v>892</v>
      </c>
      <c r="F162" s="272" t="s">
        <v>701</v>
      </c>
      <c r="G162" s="272" t="s">
        <v>555</v>
      </c>
      <c r="H162" s="272" t="s">
        <v>708</v>
      </c>
      <c r="I162" s="273" t="s">
        <v>515</v>
      </c>
      <c r="J162" s="209">
        <v>2.0</v>
      </c>
      <c r="K162" s="209">
        <v>2024.0</v>
      </c>
      <c r="L162" s="266" t="s">
        <v>894</v>
      </c>
      <c r="M162" s="267" t="s">
        <v>895</v>
      </c>
      <c r="N162" s="264">
        <v>16.0</v>
      </c>
      <c r="O162" s="264">
        <v>1.0</v>
      </c>
      <c r="P162" s="299">
        <v>1.0</v>
      </c>
      <c r="Q162" s="299">
        <v>1.0</v>
      </c>
      <c r="R162" s="249"/>
      <c r="S162" s="274" t="s">
        <v>517</v>
      </c>
      <c r="T162" s="328" t="s">
        <v>871</v>
      </c>
      <c r="U162" s="241">
        <f t="shared" si="3"/>
        <v>1</v>
      </c>
      <c r="V162" s="241">
        <f t="shared" si="4"/>
        <v>1</v>
      </c>
      <c r="W162" s="241">
        <f t="shared" si="5"/>
        <v>1</v>
      </c>
      <c r="X162" s="241">
        <f t="shared" si="6"/>
        <v>1</v>
      </c>
      <c r="Y162" s="192"/>
      <c r="Z162" s="193">
        <f t="shared" si="22"/>
        <v>1</v>
      </c>
    </row>
    <row r="163" ht="15.75" hidden="1" customHeight="1">
      <c r="A163" s="222">
        <v>150.0</v>
      </c>
      <c r="B163" s="183">
        <v>431985.0</v>
      </c>
      <c r="C163" s="327" t="s">
        <v>885</v>
      </c>
      <c r="D163" s="271" t="s">
        <v>886</v>
      </c>
      <c r="E163" s="263" t="s">
        <v>892</v>
      </c>
      <c r="F163" s="272" t="s">
        <v>701</v>
      </c>
      <c r="G163" s="272" t="s">
        <v>540</v>
      </c>
      <c r="H163" s="272" t="s">
        <v>703</v>
      </c>
      <c r="I163" s="273" t="s">
        <v>515</v>
      </c>
      <c r="J163" s="209">
        <v>2.0</v>
      </c>
      <c r="K163" s="209">
        <v>2024.0</v>
      </c>
      <c r="L163" s="266" t="s">
        <v>894</v>
      </c>
      <c r="M163" s="267" t="s">
        <v>895</v>
      </c>
      <c r="N163" s="264">
        <v>16.0</v>
      </c>
      <c r="O163" s="264">
        <v>1.0</v>
      </c>
      <c r="P163" s="299">
        <v>1.0</v>
      </c>
      <c r="Q163" s="299">
        <v>1.0</v>
      </c>
      <c r="R163" s="249"/>
      <c r="S163" s="274" t="s">
        <v>517</v>
      </c>
      <c r="T163" s="328" t="s">
        <v>871</v>
      </c>
      <c r="U163" s="241">
        <f t="shared" si="3"/>
        <v>1</v>
      </c>
      <c r="V163" s="241">
        <f t="shared" si="4"/>
        <v>1</v>
      </c>
      <c r="W163" s="241">
        <f t="shared" si="5"/>
        <v>1</v>
      </c>
      <c r="X163" s="241">
        <f t="shared" si="6"/>
        <v>1</v>
      </c>
      <c r="Y163" s="192"/>
      <c r="Z163" s="193">
        <f t="shared" si="22"/>
        <v>1</v>
      </c>
    </row>
    <row r="164" ht="15.75" hidden="1" customHeight="1">
      <c r="A164" s="208">
        <v>151.0</v>
      </c>
      <c r="B164" s="183">
        <v>431706.0</v>
      </c>
      <c r="C164" s="327" t="s">
        <v>909</v>
      </c>
      <c r="D164" s="271" t="s">
        <v>910</v>
      </c>
      <c r="E164" s="263" t="s">
        <v>892</v>
      </c>
      <c r="F164" s="272" t="s">
        <v>701</v>
      </c>
      <c r="G164" s="272" t="s">
        <v>540</v>
      </c>
      <c r="H164" s="272" t="s">
        <v>703</v>
      </c>
      <c r="I164" s="273" t="s">
        <v>515</v>
      </c>
      <c r="J164" s="209">
        <v>2.0</v>
      </c>
      <c r="K164" s="209">
        <v>2024.0</v>
      </c>
      <c r="L164" s="266" t="s">
        <v>894</v>
      </c>
      <c r="M164" s="267" t="s">
        <v>895</v>
      </c>
      <c r="N164" s="264">
        <v>16.0</v>
      </c>
      <c r="O164" s="264">
        <v>1.0</v>
      </c>
      <c r="P164" s="299">
        <v>1.0</v>
      </c>
      <c r="Q164" s="299">
        <v>1.0</v>
      </c>
      <c r="R164" s="249"/>
      <c r="S164" s="274" t="s">
        <v>517</v>
      </c>
      <c r="T164" s="328" t="s">
        <v>871</v>
      </c>
      <c r="U164" s="241">
        <f t="shared" si="3"/>
        <v>1</v>
      </c>
      <c r="V164" s="241">
        <f t="shared" si="4"/>
        <v>1</v>
      </c>
      <c r="W164" s="241">
        <f t="shared" si="5"/>
        <v>1</v>
      </c>
      <c r="X164" s="241">
        <f t="shared" si="6"/>
        <v>1</v>
      </c>
      <c r="Y164" s="192"/>
      <c r="Z164" s="193">
        <f t="shared" si="22"/>
        <v>1</v>
      </c>
    </row>
    <row r="165" ht="15.75" hidden="1" customHeight="1">
      <c r="A165" s="329">
        <v>152.0</v>
      </c>
      <c r="B165" s="330">
        <v>428988.0</v>
      </c>
      <c r="C165" s="331" t="s">
        <v>921</v>
      </c>
      <c r="D165" s="332" t="s">
        <v>922</v>
      </c>
      <c r="E165" s="333" t="s">
        <v>892</v>
      </c>
      <c r="F165" s="334" t="s">
        <v>564</v>
      </c>
      <c r="G165" s="334" t="s">
        <v>530</v>
      </c>
      <c r="H165" s="334" t="s">
        <v>565</v>
      </c>
      <c r="I165" s="335" t="s">
        <v>515</v>
      </c>
      <c r="J165" s="336">
        <v>2.0</v>
      </c>
      <c r="K165" s="336">
        <v>2024.0</v>
      </c>
      <c r="L165" s="337" t="s">
        <v>894</v>
      </c>
      <c r="M165" s="338" t="s">
        <v>895</v>
      </c>
      <c r="N165" s="339">
        <v>16.0</v>
      </c>
      <c r="O165" s="339">
        <v>1.0</v>
      </c>
      <c r="P165" s="340">
        <v>1.0</v>
      </c>
      <c r="Q165" s="340">
        <v>1.0</v>
      </c>
      <c r="R165" s="341"/>
      <c r="S165" s="342" t="s">
        <v>517</v>
      </c>
      <c r="T165" s="343" t="s">
        <v>913</v>
      </c>
      <c r="U165" s="344">
        <f t="shared" si="3"/>
        <v>1</v>
      </c>
      <c r="V165" s="344">
        <f t="shared" si="4"/>
        <v>1</v>
      </c>
      <c r="W165" s="344">
        <f t="shared" si="5"/>
        <v>1</v>
      </c>
      <c r="X165" s="344">
        <f t="shared" si="6"/>
        <v>1</v>
      </c>
      <c r="Y165" s="345"/>
      <c r="Z165" s="346">
        <f t="shared" si="22"/>
        <v>1</v>
      </c>
    </row>
    <row r="166" ht="15.75" hidden="1" customHeight="1">
      <c r="A166" s="347">
        <v>153.0</v>
      </c>
      <c r="B166" s="330">
        <v>428990.0</v>
      </c>
      <c r="C166" s="348" t="s">
        <v>926</v>
      </c>
      <c r="D166" s="349" t="s">
        <v>927</v>
      </c>
      <c r="E166" s="333" t="s">
        <v>892</v>
      </c>
      <c r="F166" s="334" t="s">
        <v>564</v>
      </c>
      <c r="G166" s="334" t="s">
        <v>530</v>
      </c>
      <c r="H166" s="334" t="s">
        <v>565</v>
      </c>
      <c r="I166" s="335" t="s">
        <v>515</v>
      </c>
      <c r="J166" s="336">
        <v>2.0</v>
      </c>
      <c r="K166" s="336">
        <v>2024.0</v>
      </c>
      <c r="L166" s="337" t="s">
        <v>894</v>
      </c>
      <c r="M166" s="338" t="s">
        <v>895</v>
      </c>
      <c r="N166" s="339">
        <v>16.0</v>
      </c>
      <c r="O166" s="339">
        <v>1.0</v>
      </c>
      <c r="P166" s="340">
        <v>1.0</v>
      </c>
      <c r="Q166" s="340">
        <v>1.0</v>
      </c>
      <c r="R166" s="341"/>
      <c r="S166" s="342" t="s">
        <v>517</v>
      </c>
      <c r="T166" s="343" t="s">
        <v>913</v>
      </c>
      <c r="U166" s="344">
        <f t="shared" si="3"/>
        <v>1</v>
      </c>
      <c r="V166" s="344">
        <f t="shared" si="4"/>
        <v>1</v>
      </c>
      <c r="W166" s="344">
        <f t="shared" si="5"/>
        <v>1</v>
      </c>
      <c r="X166" s="344">
        <f t="shared" si="6"/>
        <v>1</v>
      </c>
      <c r="Y166" s="345"/>
      <c r="Z166" s="346">
        <f t="shared" si="22"/>
        <v>1</v>
      </c>
    </row>
    <row r="167" ht="15.75" hidden="1" customHeight="1">
      <c r="A167" s="329">
        <v>154.0</v>
      </c>
      <c r="B167" s="330">
        <v>439478.0</v>
      </c>
      <c r="C167" s="350" t="s">
        <v>923</v>
      </c>
      <c r="D167" s="349" t="s">
        <v>924</v>
      </c>
      <c r="E167" s="333" t="s">
        <v>892</v>
      </c>
      <c r="F167" s="334" t="s">
        <v>564</v>
      </c>
      <c r="G167" s="334" t="s">
        <v>555</v>
      </c>
      <c r="H167" s="334" t="s">
        <v>925</v>
      </c>
      <c r="I167" s="335" t="s">
        <v>515</v>
      </c>
      <c r="J167" s="336">
        <v>2.0</v>
      </c>
      <c r="K167" s="336">
        <v>2024.0</v>
      </c>
      <c r="L167" s="337" t="s">
        <v>894</v>
      </c>
      <c r="M167" s="338" t="s">
        <v>895</v>
      </c>
      <c r="N167" s="339">
        <v>16.0</v>
      </c>
      <c r="O167" s="339">
        <v>1.0</v>
      </c>
      <c r="P167" s="340">
        <v>1.0</v>
      </c>
      <c r="Q167" s="340">
        <v>1.0</v>
      </c>
      <c r="R167" s="341"/>
      <c r="S167" s="342" t="s">
        <v>517</v>
      </c>
      <c r="T167" s="343" t="s">
        <v>913</v>
      </c>
      <c r="U167" s="344">
        <f t="shared" si="3"/>
        <v>1</v>
      </c>
      <c r="V167" s="344">
        <f t="shared" si="4"/>
        <v>1</v>
      </c>
      <c r="W167" s="344">
        <f t="shared" si="5"/>
        <v>1</v>
      </c>
      <c r="X167" s="344">
        <f t="shared" si="6"/>
        <v>1</v>
      </c>
      <c r="Y167" s="345"/>
      <c r="Z167" s="346">
        <f t="shared" si="22"/>
        <v>1</v>
      </c>
    </row>
    <row r="168" ht="15.75" hidden="1" customHeight="1">
      <c r="A168" s="347">
        <v>155.0</v>
      </c>
      <c r="B168" s="330">
        <v>435273.0</v>
      </c>
      <c r="C168" s="350" t="s">
        <v>911</v>
      </c>
      <c r="D168" s="351" t="s">
        <v>912</v>
      </c>
      <c r="E168" s="333" t="s">
        <v>892</v>
      </c>
      <c r="F168" s="334" t="s">
        <v>512</v>
      </c>
      <c r="G168" s="334" t="s">
        <v>530</v>
      </c>
      <c r="H168" s="334" t="s">
        <v>531</v>
      </c>
      <c r="I168" s="335" t="s">
        <v>515</v>
      </c>
      <c r="J168" s="336">
        <v>2.0</v>
      </c>
      <c r="K168" s="336">
        <v>2024.0</v>
      </c>
      <c r="L168" s="337" t="s">
        <v>894</v>
      </c>
      <c r="M168" s="338" t="s">
        <v>895</v>
      </c>
      <c r="N168" s="339">
        <v>16.0</v>
      </c>
      <c r="O168" s="339">
        <v>1.0</v>
      </c>
      <c r="P168" s="340">
        <v>1.0</v>
      </c>
      <c r="Q168" s="340">
        <v>1.0</v>
      </c>
      <c r="R168" s="341"/>
      <c r="S168" s="342" t="s">
        <v>517</v>
      </c>
      <c r="T168" s="343" t="s">
        <v>913</v>
      </c>
      <c r="U168" s="344">
        <f t="shared" si="3"/>
        <v>1</v>
      </c>
      <c r="V168" s="344">
        <f t="shared" si="4"/>
        <v>1</v>
      </c>
      <c r="W168" s="344">
        <f t="shared" si="5"/>
        <v>1</v>
      </c>
      <c r="X168" s="344">
        <f t="shared" si="6"/>
        <v>1</v>
      </c>
      <c r="Y168" s="345"/>
      <c r="Z168" s="346">
        <f t="shared" si="22"/>
        <v>1</v>
      </c>
    </row>
    <row r="169" ht="15.75" hidden="1" customHeight="1">
      <c r="A169" s="329">
        <v>156.0</v>
      </c>
      <c r="B169" s="330">
        <v>283551.0</v>
      </c>
      <c r="C169" s="350" t="s">
        <v>914</v>
      </c>
      <c r="D169" s="349" t="s">
        <v>915</v>
      </c>
      <c r="E169" s="333" t="s">
        <v>892</v>
      </c>
      <c r="F169" s="334" t="s">
        <v>512</v>
      </c>
      <c r="G169" s="334" t="s">
        <v>555</v>
      </c>
      <c r="H169" s="334" t="s">
        <v>580</v>
      </c>
      <c r="I169" s="335" t="s">
        <v>515</v>
      </c>
      <c r="J169" s="336">
        <v>2.0</v>
      </c>
      <c r="K169" s="336">
        <v>2024.0</v>
      </c>
      <c r="L169" s="337" t="s">
        <v>894</v>
      </c>
      <c r="M169" s="338" t="s">
        <v>895</v>
      </c>
      <c r="N169" s="339">
        <v>16.0</v>
      </c>
      <c r="O169" s="339">
        <v>1.0</v>
      </c>
      <c r="P169" s="340">
        <v>1.0</v>
      </c>
      <c r="Q169" s="340">
        <v>1.0</v>
      </c>
      <c r="R169" s="341"/>
      <c r="S169" s="342" t="s">
        <v>517</v>
      </c>
      <c r="T169" s="343" t="s">
        <v>913</v>
      </c>
      <c r="U169" s="344">
        <f t="shared" si="3"/>
        <v>1</v>
      </c>
      <c r="V169" s="344">
        <f t="shared" si="4"/>
        <v>1</v>
      </c>
      <c r="W169" s="344">
        <f t="shared" si="5"/>
        <v>1</v>
      </c>
      <c r="X169" s="344">
        <f t="shared" si="6"/>
        <v>1</v>
      </c>
      <c r="Y169" s="345"/>
      <c r="Z169" s="346">
        <f t="shared" si="22"/>
        <v>1</v>
      </c>
    </row>
    <row r="170" ht="15.75" hidden="1" customHeight="1">
      <c r="A170" s="347">
        <v>157.0</v>
      </c>
      <c r="B170" s="330">
        <v>288845.0</v>
      </c>
      <c r="C170" s="350" t="s">
        <v>919</v>
      </c>
      <c r="D170" s="349" t="s">
        <v>920</v>
      </c>
      <c r="E170" s="333" t="s">
        <v>892</v>
      </c>
      <c r="F170" s="334" t="s">
        <v>701</v>
      </c>
      <c r="G170" s="334" t="s">
        <v>555</v>
      </c>
      <c r="H170" s="334" t="s">
        <v>708</v>
      </c>
      <c r="I170" s="335" t="s">
        <v>515</v>
      </c>
      <c r="J170" s="336">
        <v>2.0</v>
      </c>
      <c r="K170" s="336">
        <v>2024.0</v>
      </c>
      <c r="L170" s="337" t="s">
        <v>894</v>
      </c>
      <c r="M170" s="338" t="s">
        <v>895</v>
      </c>
      <c r="N170" s="339">
        <v>16.0</v>
      </c>
      <c r="O170" s="339">
        <v>1.0</v>
      </c>
      <c r="P170" s="340">
        <v>1.0</v>
      </c>
      <c r="Q170" s="340">
        <v>1.0</v>
      </c>
      <c r="R170" s="341"/>
      <c r="S170" s="342" t="s">
        <v>517</v>
      </c>
      <c r="T170" s="343" t="s">
        <v>913</v>
      </c>
      <c r="U170" s="344">
        <f t="shared" si="3"/>
        <v>1</v>
      </c>
      <c r="V170" s="344">
        <f t="shared" si="4"/>
        <v>1</v>
      </c>
      <c r="W170" s="344">
        <f t="shared" si="5"/>
        <v>1</v>
      </c>
      <c r="X170" s="344">
        <f t="shared" si="6"/>
        <v>1</v>
      </c>
      <c r="Y170" s="345"/>
      <c r="Z170" s="346">
        <f t="shared" si="22"/>
        <v>1</v>
      </c>
    </row>
    <row r="171" ht="15.75" hidden="1" customHeight="1">
      <c r="A171" s="329">
        <v>158.0</v>
      </c>
      <c r="B171" s="330">
        <v>277203.0</v>
      </c>
      <c r="C171" s="350" t="s">
        <v>916</v>
      </c>
      <c r="D171" s="349" t="s">
        <v>917</v>
      </c>
      <c r="E171" s="333" t="s">
        <v>892</v>
      </c>
      <c r="F171" s="334" t="s">
        <v>701</v>
      </c>
      <c r="G171" s="334" t="s">
        <v>555</v>
      </c>
      <c r="H171" s="334" t="s">
        <v>708</v>
      </c>
      <c r="I171" s="335" t="s">
        <v>515</v>
      </c>
      <c r="J171" s="336">
        <v>2.0</v>
      </c>
      <c r="K171" s="336">
        <v>2024.0</v>
      </c>
      <c r="L171" s="337" t="s">
        <v>894</v>
      </c>
      <c r="M171" s="338" t="s">
        <v>895</v>
      </c>
      <c r="N171" s="339">
        <v>16.0</v>
      </c>
      <c r="O171" s="339">
        <v>1.0</v>
      </c>
      <c r="P171" s="340">
        <v>1.0</v>
      </c>
      <c r="Q171" s="340">
        <v>1.0</v>
      </c>
      <c r="R171" s="341"/>
      <c r="S171" s="342" t="s">
        <v>517</v>
      </c>
      <c r="T171" s="343" t="s">
        <v>913</v>
      </c>
      <c r="U171" s="344">
        <f t="shared" si="3"/>
        <v>1</v>
      </c>
      <c r="V171" s="344">
        <f t="shared" si="4"/>
        <v>1</v>
      </c>
      <c r="W171" s="344">
        <f t="shared" si="5"/>
        <v>1</v>
      </c>
      <c r="X171" s="344">
        <f t="shared" si="6"/>
        <v>1</v>
      </c>
      <c r="Y171" s="345"/>
      <c r="Z171" s="346">
        <f t="shared" si="22"/>
        <v>1</v>
      </c>
    </row>
    <row r="172" ht="15.75" hidden="1" customHeight="1">
      <c r="A172" s="347">
        <v>159.0</v>
      </c>
      <c r="B172" s="330">
        <v>427338.0</v>
      </c>
      <c r="C172" s="350" t="s">
        <v>928</v>
      </c>
      <c r="D172" s="349" t="s">
        <v>929</v>
      </c>
      <c r="E172" s="333" t="s">
        <v>892</v>
      </c>
      <c r="F172" s="334" t="s">
        <v>701</v>
      </c>
      <c r="G172" s="334" t="s">
        <v>555</v>
      </c>
      <c r="H172" s="334" t="s">
        <v>708</v>
      </c>
      <c r="I172" s="335" t="s">
        <v>515</v>
      </c>
      <c r="J172" s="336">
        <v>2.0</v>
      </c>
      <c r="K172" s="336">
        <v>2024.0</v>
      </c>
      <c r="L172" s="337" t="s">
        <v>894</v>
      </c>
      <c r="M172" s="338" t="s">
        <v>895</v>
      </c>
      <c r="N172" s="339">
        <v>16.0</v>
      </c>
      <c r="O172" s="339">
        <v>1.0</v>
      </c>
      <c r="P172" s="340">
        <v>1.0</v>
      </c>
      <c r="Q172" s="340">
        <f>19/21</f>
        <v>0.9047619048</v>
      </c>
      <c r="R172" s="341"/>
      <c r="S172" s="342" t="s">
        <v>517</v>
      </c>
      <c r="T172" s="343" t="s">
        <v>913</v>
      </c>
      <c r="U172" s="344">
        <f t="shared" si="3"/>
        <v>0.9047619048</v>
      </c>
      <c r="V172" s="344">
        <f t="shared" si="4"/>
        <v>1</v>
      </c>
      <c r="W172" s="344">
        <f t="shared" si="5"/>
        <v>0.905</v>
      </c>
      <c r="X172" s="344">
        <f t="shared" si="6"/>
        <v>0.91</v>
      </c>
      <c r="Y172" s="345"/>
      <c r="Z172" s="346">
        <f t="shared" si="22"/>
        <v>1</v>
      </c>
    </row>
    <row r="173" ht="15.75" hidden="1" customHeight="1">
      <c r="A173" s="329">
        <v>160.0</v>
      </c>
      <c r="B173" s="330">
        <v>437390.0</v>
      </c>
      <c r="C173" s="350" t="s">
        <v>983</v>
      </c>
      <c r="D173" s="351" t="s">
        <v>984</v>
      </c>
      <c r="E173" s="333" t="s">
        <v>892</v>
      </c>
      <c r="F173" s="334" t="s">
        <v>512</v>
      </c>
      <c r="G173" s="334" t="s">
        <v>569</v>
      </c>
      <c r="H173" s="334" t="s">
        <v>570</v>
      </c>
      <c r="I173" s="335" t="s">
        <v>515</v>
      </c>
      <c r="J173" s="336">
        <v>2.0</v>
      </c>
      <c r="K173" s="336">
        <v>2024.0</v>
      </c>
      <c r="L173" s="337" t="s">
        <v>894</v>
      </c>
      <c r="M173" s="338" t="s">
        <v>895</v>
      </c>
      <c r="N173" s="330">
        <v>16.0</v>
      </c>
      <c r="O173" s="339">
        <v>1.0</v>
      </c>
      <c r="P173" s="340">
        <v>2.03</v>
      </c>
      <c r="Q173" s="340">
        <v>2.03</v>
      </c>
      <c r="R173" s="341"/>
      <c r="S173" s="367" t="s">
        <v>525</v>
      </c>
      <c r="T173" s="343" t="s">
        <v>969</v>
      </c>
      <c r="U173" s="344">
        <f t="shared" si="3"/>
        <v>2.03</v>
      </c>
      <c r="V173" s="344">
        <f t="shared" si="4"/>
        <v>2.03</v>
      </c>
      <c r="W173" s="344">
        <f t="shared" si="5"/>
        <v>2.03</v>
      </c>
      <c r="X173" s="344">
        <f t="shared" si="6"/>
        <v>1</v>
      </c>
      <c r="Y173" s="345"/>
      <c r="Z173" s="346">
        <f t="shared" si="22"/>
        <v>1</v>
      </c>
    </row>
    <row r="174" ht="15.75" hidden="1" customHeight="1">
      <c r="A174" s="347">
        <v>161.0</v>
      </c>
      <c r="B174" s="330">
        <v>441357.0</v>
      </c>
      <c r="C174" s="350" t="s">
        <v>1126</v>
      </c>
      <c r="D174" s="351" t="s">
        <v>968</v>
      </c>
      <c r="E174" s="333" t="s">
        <v>892</v>
      </c>
      <c r="F174" s="334" t="s">
        <v>512</v>
      </c>
      <c r="G174" s="334" t="s">
        <v>530</v>
      </c>
      <c r="H174" s="334" t="s">
        <v>531</v>
      </c>
      <c r="I174" s="335" t="s">
        <v>515</v>
      </c>
      <c r="J174" s="336">
        <v>2.0</v>
      </c>
      <c r="K174" s="336">
        <v>2024.0</v>
      </c>
      <c r="L174" s="337" t="s">
        <v>894</v>
      </c>
      <c r="M174" s="338" t="s">
        <v>895</v>
      </c>
      <c r="N174" s="330">
        <v>16.0</v>
      </c>
      <c r="O174" s="339">
        <v>0.5</v>
      </c>
      <c r="P174" s="340">
        <v>0.62</v>
      </c>
      <c r="Q174" s="340">
        <v>0.62</v>
      </c>
      <c r="R174" s="341"/>
      <c r="S174" s="367" t="s">
        <v>525</v>
      </c>
      <c r="T174" s="343" t="s">
        <v>969</v>
      </c>
      <c r="U174" s="344">
        <f t="shared" si="3"/>
        <v>0.62</v>
      </c>
      <c r="V174" s="344">
        <f t="shared" si="4"/>
        <v>1.24</v>
      </c>
      <c r="W174" s="344">
        <f t="shared" si="5"/>
        <v>1.24</v>
      </c>
      <c r="X174" s="344">
        <f t="shared" si="6"/>
        <v>1</v>
      </c>
      <c r="Y174" s="345"/>
      <c r="Z174" s="346">
        <f t="shared" si="22"/>
        <v>2</v>
      </c>
    </row>
    <row r="175" ht="15.75" hidden="1" customHeight="1">
      <c r="A175" s="329">
        <v>162.0</v>
      </c>
      <c r="B175" s="330">
        <v>458333.0</v>
      </c>
      <c r="C175" s="350" t="s">
        <v>970</v>
      </c>
      <c r="D175" s="351" t="s">
        <v>971</v>
      </c>
      <c r="E175" s="333" t="s">
        <v>892</v>
      </c>
      <c r="F175" s="334" t="s">
        <v>512</v>
      </c>
      <c r="G175" s="334" t="s">
        <v>555</v>
      </c>
      <c r="H175" s="334" t="s">
        <v>580</v>
      </c>
      <c r="I175" s="335" t="s">
        <v>515</v>
      </c>
      <c r="J175" s="336">
        <v>2.0</v>
      </c>
      <c r="K175" s="336">
        <v>2024.0</v>
      </c>
      <c r="L175" s="337" t="s">
        <v>894</v>
      </c>
      <c r="M175" s="338" t="s">
        <v>895</v>
      </c>
      <c r="N175" s="330">
        <v>16.0</v>
      </c>
      <c r="O175" s="339">
        <v>1.0</v>
      </c>
      <c r="P175" s="340">
        <v>1.0</v>
      </c>
      <c r="Q175" s="340">
        <v>1.0</v>
      </c>
      <c r="R175" s="341"/>
      <c r="S175" s="367" t="s">
        <v>525</v>
      </c>
      <c r="T175" s="343" t="s">
        <v>969</v>
      </c>
      <c r="U175" s="344">
        <f t="shared" si="3"/>
        <v>1</v>
      </c>
      <c r="V175" s="344">
        <f t="shared" si="4"/>
        <v>1</v>
      </c>
      <c r="W175" s="344">
        <f t="shared" si="5"/>
        <v>1</v>
      </c>
      <c r="X175" s="344">
        <f t="shared" si="6"/>
        <v>1</v>
      </c>
      <c r="Y175" s="345"/>
      <c r="Z175" s="346">
        <f t="shared" si="22"/>
        <v>1</v>
      </c>
    </row>
    <row r="176" ht="15.75" hidden="1" customHeight="1">
      <c r="A176" s="347">
        <v>163.0</v>
      </c>
      <c r="B176" s="330">
        <v>458345.0</v>
      </c>
      <c r="C176" s="350" t="s">
        <v>972</v>
      </c>
      <c r="D176" s="349" t="s">
        <v>973</v>
      </c>
      <c r="E176" s="333" t="s">
        <v>892</v>
      </c>
      <c r="F176" s="334" t="s">
        <v>512</v>
      </c>
      <c r="G176" s="334" t="s">
        <v>573</v>
      </c>
      <c r="H176" s="334" t="s">
        <v>641</v>
      </c>
      <c r="I176" s="335" t="s">
        <v>515</v>
      </c>
      <c r="J176" s="336">
        <v>2.0</v>
      </c>
      <c r="K176" s="336">
        <v>2024.0</v>
      </c>
      <c r="L176" s="337" t="s">
        <v>894</v>
      </c>
      <c r="M176" s="338" t="s">
        <v>895</v>
      </c>
      <c r="N176" s="330">
        <v>16.0</v>
      </c>
      <c r="O176" s="339">
        <v>1.0</v>
      </c>
      <c r="P176" s="340">
        <v>0.55</v>
      </c>
      <c r="Q176" s="340">
        <v>0.55</v>
      </c>
      <c r="R176" s="341"/>
      <c r="S176" s="367" t="s">
        <v>525</v>
      </c>
      <c r="T176" s="343" t="s">
        <v>969</v>
      </c>
      <c r="U176" s="344">
        <f t="shared" si="3"/>
        <v>0.55</v>
      </c>
      <c r="V176" s="344">
        <f t="shared" si="4"/>
        <v>0.55</v>
      </c>
      <c r="W176" s="344">
        <f t="shared" si="5"/>
        <v>0.55</v>
      </c>
      <c r="X176" s="344">
        <f t="shared" si="6"/>
        <v>1</v>
      </c>
      <c r="Y176" s="345"/>
      <c r="Z176" s="346">
        <f t="shared" si="22"/>
        <v>1</v>
      </c>
    </row>
    <row r="177" ht="15.75" hidden="1" customHeight="1">
      <c r="A177" s="329">
        <v>164.0</v>
      </c>
      <c r="B177" s="330">
        <v>458335.0</v>
      </c>
      <c r="C177" s="350" t="s">
        <v>974</v>
      </c>
      <c r="D177" s="351" t="s">
        <v>975</v>
      </c>
      <c r="E177" s="333" t="s">
        <v>892</v>
      </c>
      <c r="F177" s="334" t="s">
        <v>512</v>
      </c>
      <c r="G177" s="334" t="s">
        <v>555</v>
      </c>
      <c r="H177" s="334" t="s">
        <v>580</v>
      </c>
      <c r="I177" s="335" t="s">
        <v>515</v>
      </c>
      <c r="J177" s="336">
        <v>2.0</v>
      </c>
      <c r="K177" s="336">
        <v>2024.0</v>
      </c>
      <c r="L177" s="337" t="s">
        <v>894</v>
      </c>
      <c r="M177" s="338" t="s">
        <v>895</v>
      </c>
      <c r="N177" s="330">
        <v>16.0</v>
      </c>
      <c r="O177" s="339">
        <v>1.0</v>
      </c>
      <c r="P177" s="340">
        <v>1.0</v>
      </c>
      <c r="Q177" s="340">
        <v>1.0</v>
      </c>
      <c r="R177" s="341"/>
      <c r="S177" s="367" t="s">
        <v>525</v>
      </c>
      <c r="T177" s="343" t="s">
        <v>969</v>
      </c>
      <c r="U177" s="344">
        <f t="shared" si="3"/>
        <v>1</v>
      </c>
      <c r="V177" s="344">
        <f t="shared" si="4"/>
        <v>1</v>
      </c>
      <c r="W177" s="344">
        <f t="shared" si="5"/>
        <v>1</v>
      </c>
      <c r="X177" s="344">
        <f t="shared" si="6"/>
        <v>1</v>
      </c>
      <c r="Y177" s="345"/>
      <c r="Z177" s="346">
        <f t="shared" si="22"/>
        <v>1</v>
      </c>
    </row>
    <row r="178" ht="15.75" hidden="1" customHeight="1">
      <c r="A178" s="347">
        <v>165.0</v>
      </c>
      <c r="B178" s="330">
        <v>458337.0</v>
      </c>
      <c r="C178" s="350" t="s">
        <v>976</v>
      </c>
      <c r="D178" s="349" t="s">
        <v>977</v>
      </c>
      <c r="E178" s="333" t="s">
        <v>892</v>
      </c>
      <c r="F178" s="334" t="s">
        <v>512</v>
      </c>
      <c r="G178" s="334" t="s">
        <v>573</v>
      </c>
      <c r="H178" s="334" t="s">
        <v>641</v>
      </c>
      <c r="I178" s="335" t="s">
        <v>515</v>
      </c>
      <c r="J178" s="336">
        <v>2.0</v>
      </c>
      <c r="K178" s="336">
        <v>2024.0</v>
      </c>
      <c r="L178" s="337" t="s">
        <v>894</v>
      </c>
      <c r="M178" s="338" t="s">
        <v>895</v>
      </c>
      <c r="N178" s="330">
        <v>16.0</v>
      </c>
      <c r="O178" s="339">
        <v>1.0</v>
      </c>
      <c r="P178" s="340">
        <v>0.55</v>
      </c>
      <c r="Q178" s="340">
        <v>0.55</v>
      </c>
      <c r="R178" s="341"/>
      <c r="S178" s="367" t="s">
        <v>525</v>
      </c>
      <c r="T178" s="343" t="s">
        <v>969</v>
      </c>
      <c r="U178" s="344">
        <f t="shared" si="3"/>
        <v>0.55</v>
      </c>
      <c r="V178" s="344">
        <f t="shared" si="4"/>
        <v>0.55</v>
      </c>
      <c r="W178" s="344">
        <f t="shared" si="5"/>
        <v>0.55</v>
      </c>
      <c r="X178" s="344">
        <f t="shared" si="6"/>
        <v>1</v>
      </c>
      <c r="Y178" s="345"/>
      <c r="Z178" s="346">
        <f t="shared" si="22"/>
        <v>1</v>
      </c>
    </row>
    <row r="179" ht="15.75" hidden="1" customHeight="1">
      <c r="A179" s="329">
        <v>166.0</v>
      </c>
      <c r="B179" s="330">
        <v>436611.0</v>
      </c>
      <c r="C179" s="350" t="s">
        <v>978</v>
      </c>
      <c r="D179" s="351" t="s">
        <v>979</v>
      </c>
      <c r="E179" s="333" t="s">
        <v>892</v>
      </c>
      <c r="F179" s="334" t="s">
        <v>701</v>
      </c>
      <c r="G179" s="334" t="s">
        <v>569</v>
      </c>
      <c r="H179" s="334" t="s">
        <v>980</v>
      </c>
      <c r="I179" s="335" t="s">
        <v>515</v>
      </c>
      <c r="J179" s="336">
        <v>2.0</v>
      </c>
      <c r="K179" s="336">
        <v>2024.0</v>
      </c>
      <c r="L179" s="337" t="s">
        <v>894</v>
      </c>
      <c r="M179" s="338" t="s">
        <v>895</v>
      </c>
      <c r="N179" s="330">
        <v>16.0</v>
      </c>
      <c r="O179" s="339">
        <v>0.3</v>
      </c>
      <c r="P179" s="340">
        <v>0.564</v>
      </c>
      <c r="Q179" s="340">
        <v>0.564</v>
      </c>
      <c r="R179" s="341"/>
      <c r="S179" s="367" t="s">
        <v>525</v>
      </c>
      <c r="T179" s="343" t="s">
        <v>969</v>
      </c>
      <c r="U179" s="344">
        <f t="shared" si="3"/>
        <v>0.564</v>
      </c>
      <c r="V179" s="344">
        <f t="shared" si="4"/>
        <v>1.88</v>
      </c>
      <c r="W179" s="344">
        <f t="shared" si="5"/>
        <v>1.88</v>
      </c>
      <c r="X179" s="344">
        <f t="shared" si="6"/>
        <v>1</v>
      </c>
      <c r="Y179" s="345"/>
      <c r="Z179" s="346">
        <f t="shared" si="22"/>
        <v>2</v>
      </c>
    </row>
    <row r="180" ht="15.75" hidden="1" customHeight="1">
      <c r="A180" s="347">
        <v>167.0</v>
      </c>
      <c r="B180" s="330">
        <v>437387.0</v>
      </c>
      <c r="C180" s="350" t="s">
        <v>1131</v>
      </c>
      <c r="D180" s="351" t="s">
        <v>981</v>
      </c>
      <c r="E180" s="333" t="s">
        <v>892</v>
      </c>
      <c r="F180" s="334" t="s">
        <v>701</v>
      </c>
      <c r="G180" s="334" t="s">
        <v>530</v>
      </c>
      <c r="H180" s="334" t="s">
        <v>982</v>
      </c>
      <c r="I180" s="335" t="s">
        <v>515</v>
      </c>
      <c r="J180" s="336">
        <v>2.0</v>
      </c>
      <c r="K180" s="336">
        <v>2024.0</v>
      </c>
      <c r="L180" s="337" t="s">
        <v>894</v>
      </c>
      <c r="M180" s="338" t="s">
        <v>895</v>
      </c>
      <c r="N180" s="330">
        <v>16.0</v>
      </c>
      <c r="O180" s="339">
        <v>0.5</v>
      </c>
      <c r="P180" s="340">
        <v>0.595</v>
      </c>
      <c r="Q180" s="368">
        <v>0.595</v>
      </c>
      <c r="R180" s="369"/>
      <c r="S180" s="367" t="s">
        <v>525</v>
      </c>
      <c r="T180" s="343" t="s">
        <v>969</v>
      </c>
      <c r="U180" s="344">
        <f t="shared" si="3"/>
        <v>0.595</v>
      </c>
      <c r="V180" s="344">
        <f t="shared" si="4"/>
        <v>1.19</v>
      </c>
      <c r="W180" s="344">
        <f t="shared" si="5"/>
        <v>1.19</v>
      </c>
      <c r="X180" s="344">
        <f t="shared" si="6"/>
        <v>1</v>
      </c>
      <c r="Y180" s="370"/>
      <c r="Z180" s="371">
        <f t="shared" si="22"/>
        <v>2</v>
      </c>
    </row>
    <row r="181" ht="15.75" hidden="1" customHeight="1">
      <c r="A181" s="329">
        <v>168.0</v>
      </c>
      <c r="B181" s="330">
        <v>452869.0</v>
      </c>
      <c r="C181" s="350" t="s">
        <v>963</v>
      </c>
      <c r="D181" s="351" t="s">
        <v>964</v>
      </c>
      <c r="E181" s="333" t="s">
        <v>892</v>
      </c>
      <c r="F181" s="334" t="s">
        <v>564</v>
      </c>
      <c r="G181" s="334" t="s">
        <v>555</v>
      </c>
      <c r="H181" s="334" t="s">
        <v>925</v>
      </c>
      <c r="I181" s="335" t="s">
        <v>515</v>
      </c>
      <c r="J181" s="336">
        <v>2.0</v>
      </c>
      <c r="K181" s="336">
        <v>2024.0</v>
      </c>
      <c r="L181" s="337" t="s">
        <v>894</v>
      </c>
      <c r="M181" s="338" t="s">
        <v>895</v>
      </c>
      <c r="N181" s="330">
        <v>16.0</v>
      </c>
      <c r="O181" s="339">
        <v>0.5</v>
      </c>
      <c r="P181" s="340">
        <v>0.515</v>
      </c>
      <c r="Q181" s="340">
        <v>0.515</v>
      </c>
      <c r="R181" s="341"/>
      <c r="S181" s="367" t="s">
        <v>525</v>
      </c>
      <c r="T181" s="343" t="s">
        <v>969</v>
      </c>
      <c r="U181" s="344">
        <f t="shared" si="3"/>
        <v>0.515</v>
      </c>
      <c r="V181" s="344">
        <f t="shared" si="4"/>
        <v>1.03</v>
      </c>
      <c r="W181" s="344">
        <f t="shared" si="5"/>
        <v>1.03</v>
      </c>
      <c r="X181" s="344">
        <f t="shared" si="6"/>
        <v>1</v>
      </c>
      <c r="Y181" s="345"/>
      <c r="Z181" s="346">
        <f t="shared" si="22"/>
        <v>2</v>
      </c>
    </row>
    <row r="182" ht="15.75" hidden="1" customHeight="1">
      <c r="A182" s="347">
        <v>169.0</v>
      </c>
      <c r="B182" s="330">
        <v>282565.0</v>
      </c>
      <c r="C182" s="350" t="s">
        <v>1132</v>
      </c>
      <c r="D182" s="349" t="s">
        <v>1133</v>
      </c>
      <c r="E182" s="333" t="s">
        <v>892</v>
      </c>
      <c r="F182" s="334" t="s">
        <v>564</v>
      </c>
      <c r="G182" s="334" t="s">
        <v>540</v>
      </c>
      <c r="H182" s="334" t="s">
        <v>612</v>
      </c>
      <c r="I182" s="335" t="s">
        <v>515</v>
      </c>
      <c r="J182" s="336">
        <v>2.0</v>
      </c>
      <c r="K182" s="336">
        <v>2024.0</v>
      </c>
      <c r="L182" s="337" t="s">
        <v>894</v>
      </c>
      <c r="M182" s="338" t="s">
        <v>895</v>
      </c>
      <c r="N182" s="330">
        <v>16.0</v>
      </c>
      <c r="O182" s="339">
        <v>1.0</v>
      </c>
      <c r="P182" s="340">
        <v>1.59</v>
      </c>
      <c r="Q182" s="340">
        <v>1.59</v>
      </c>
      <c r="R182" s="341"/>
      <c r="S182" s="367" t="s">
        <v>525</v>
      </c>
      <c r="T182" s="343" t="s">
        <v>1134</v>
      </c>
      <c r="U182" s="344">
        <f t="shared" si="3"/>
        <v>1.59</v>
      </c>
      <c r="V182" s="344">
        <f t="shared" si="4"/>
        <v>1.59</v>
      </c>
      <c r="W182" s="344">
        <f t="shared" si="5"/>
        <v>1.59</v>
      </c>
      <c r="X182" s="344">
        <f t="shared" si="6"/>
        <v>1</v>
      </c>
      <c r="Y182" s="345"/>
      <c r="Z182" s="346">
        <f t="shared" si="22"/>
        <v>1</v>
      </c>
    </row>
    <row r="183" ht="15.75" hidden="1" customHeight="1">
      <c r="A183" s="329">
        <v>170.0</v>
      </c>
      <c r="B183" s="330">
        <v>432394.0</v>
      </c>
      <c r="C183" s="350" t="s">
        <v>935</v>
      </c>
      <c r="D183" s="351" t="s">
        <v>936</v>
      </c>
      <c r="E183" s="333" t="s">
        <v>892</v>
      </c>
      <c r="F183" s="334" t="s">
        <v>512</v>
      </c>
      <c r="G183" s="334" t="s">
        <v>513</v>
      </c>
      <c r="H183" s="334" t="s">
        <v>514</v>
      </c>
      <c r="I183" s="335" t="s">
        <v>515</v>
      </c>
      <c r="J183" s="336">
        <v>2.0</v>
      </c>
      <c r="K183" s="336">
        <v>2024.0</v>
      </c>
      <c r="L183" s="337" t="s">
        <v>894</v>
      </c>
      <c r="M183" s="338" t="s">
        <v>895</v>
      </c>
      <c r="N183" s="330">
        <v>16.0</v>
      </c>
      <c r="O183" s="339">
        <v>1.0</v>
      </c>
      <c r="P183" s="340">
        <v>2.27</v>
      </c>
      <c r="Q183" s="340">
        <v>2.27</v>
      </c>
      <c r="R183" s="341"/>
      <c r="S183" s="367" t="s">
        <v>525</v>
      </c>
      <c r="T183" s="343" t="s">
        <v>1134</v>
      </c>
      <c r="U183" s="344">
        <f t="shared" si="3"/>
        <v>2.27</v>
      </c>
      <c r="V183" s="344">
        <f t="shared" si="4"/>
        <v>2.27</v>
      </c>
      <c r="W183" s="344">
        <f t="shared" si="5"/>
        <v>2.27</v>
      </c>
      <c r="X183" s="344">
        <f t="shared" si="6"/>
        <v>1</v>
      </c>
      <c r="Y183" s="345"/>
      <c r="Z183" s="346">
        <f t="shared" si="22"/>
        <v>1</v>
      </c>
    </row>
    <row r="184" ht="15.75" hidden="1" customHeight="1">
      <c r="A184" s="347">
        <v>171.0</v>
      </c>
      <c r="B184" s="330">
        <v>457895.0</v>
      </c>
      <c r="C184" s="350" t="s">
        <v>930</v>
      </c>
      <c r="D184" s="351" t="s">
        <v>931</v>
      </c>
      <c r="E184" s="333" t="s">
        <v>892</v>
      </c>
      <c r="F184" s="334" t="s">
        <v>512</v>
      </c>
      <c r="G184" s="334" t="s">
        <v>573</v>
      </c>
      <c r="H184" s="334" t="s">
        <v>641</v>
      </c>
      <c r="I184" s="335" t="s">
        <v>515</v>
      </c>
      <c r="J184" s="336">
        <v>2.0</v>
      </c>
      <c r="K184" s="336">
        <v>2024.0</v>
      </c>
      <c r="L184" s="337" t="s">
        <v>894</v>
      </c>
      <c r="M184" s="338" t="s">
        <v>895</v>
      </c>
      <c r="N184" s="330">
        <v>16.0</v>
      </c>
      <c r="O184" s="339">
        <v>1.0</v>
      </c>
      <c r="P184" s="340">
        <v>0.55</v>
      </c>
      <c r="Q184" s="340">
        <v>0.55</v>
      </c>
      <c r="R184" s="341"/>
      <c r="S184" s="367" t="s">
        <v>525</v>
      </c>
      <c r="T184" s="343" t="s">
        <v>1134</v>
      </c>
      <c r="U184" s="344">
        <f t="shared" si="3"/>
        <v>0.55</v>
      </c>
      <c r="V184" s="344">
        <f t="shared" si="4"/>
        <v>0.55</v>
      </c>
      <c r="W184" s="344">
        <f t="shared" si="5"/>
        <v>0.55</v>
      </c>
      <c r="X184" s="344">
        <f t="shared" si="6"/>
        <v>1</v>
      </c>
      <c r="Y184" s="345"/>
      <c r="Z184" s="346">
        <f t="shared" si="22"/>
        <v>1</v>
      </c>
    </row>
    <row r="185" ht="15.75" hidden="1" customHeight="1">
      <c r="A185" s="329">
        <v>172.0</v>
      </c>
      <c r="B185" s="330">
        <v>460577.0</v>
      </c>
      <c r="C185" s="350" t="s">
        <v>1140</v>
      </c>
      <c r="D185" s="351" t="s">
        <v>1141</v>
      </c>
      <c r="E185" s="333" t="s">
        <v>892</v>
      </c>
      <c r="F185" s="334" t="s">
        <v>512</v>
      </c>
      <c r="G185" s="334" t="s">
        <v>569</v>
      </c>
      <c r="H185" s="334" t="s">
        <v>570</v>
      </c>
      <c r="I185" s="335" t="s">
        <v>515</v>
      </c>
      <c r="J185" s="336">
        <v>2.0</v>
      </c>
      <c r="K185" s="336">
        <v>2024.0</v>
      </c>
      <c r="L185" s="337" t="s">
        <v>894</v>
      </c>
      <c r="M185" s="338" t="s">
        <v>895</v>
      </c>
      <c r="N185" s="330">
        <v>16.0</v>
      </c>
      <c r="O185" s="339">
        <v>1.0</v>
      </c>
      <c r="P185" s="340">
        <v>2.03</v>
      </c>
      <c r="Q185" s="340">
        <v>2.03</v>
      </c>
      <c r="R185" s="341"/>
      <c r="S185" s="367" t="s">
        <v>525</v>
      </c>
      <c r="T185" s="343" t="s">
        <v>1134</v>
      </c>
      <c r="U185" s="344">
        <f t="shared" si="3"/>
        <v>2.03</v>
      </c>
      <c r="V185" s="344">
        <f t="shared" si="4"/>
        <v>2.03</v>
      </c>
      <c r="W185" s="344">
        <f t="shared" si="5"/>
        <v>2.03</v>
      </c>
      <c r="X185" s="344">
        <f t="shared" si="6"/>
        <v>1</v>
      </c>
      <c r="Y185" s="345"/>
      <c r="Z185" s="346">
        <f t="shared" si="22"/>
        <v>1</v>
      </c>
    </row>
    <row r="186" ht="15.75" hidden="1" customHeight="1">
      <c r="A186" s="347">
        <v>173.0</v>
      </c>
      <c r="B186" s="330">
        <v>435421.0</v>
      </c>
      <c r="C186" s="350" t="s">
        <v>939</v>
      </c>
      <c r="D186" s="349" t="s">
        <v>940</v>
      </c>
      <c r="E186" s="333" t="s">
        <v>892</v>
      </c>
      <c r="F186" s="334" t="s">
        <v>512</v>
      </c>
      <c r="G186" s="334" t="s">
        <v>540</v>
      </c>
      <c r="H186" s="334" t="s">
        <v>541</v>
      </c>
      <c r="I186" s="335" t="s">
        <v>515</v>
      </c>
      <c r="J186" s="336">
        <v>2.0</v>
      </c>
      <c r="K186" s="336">
        <v>2024.0</v>
      </c>
      <c r="L186" s="337" t="s">
        <v>894</v>
      </c>
      <c r="M186" s="338" t="s">
        <v>895</v>
      </c>
      <c r="N186" s="330">
        <v>16.0</v>
      </c>
      <c r="O186" s="339">
        <v>1.0</v>
      </c>
      <c r="P186" s="340">
        <v>1.59</v>
      </c>
      <c r="Q186" s="340">
        <v>1.59</v>
      </c>
      <c r="R186" s="341"/>
      <c r="S186" s="367" t="s">
        <v>525</v>
      </c>
      <c r="T186" s="343" t="s">
        <v>1134</v>
      </c>
      <c r="U186" s="344">
        <f t="shared" si="3"/>
        <v>1.59</v>
      </c>
      <c r="V186" s="344">
        <f t="shared" si="4"/>
        <v>1.59</v>
      </c>
      <c r="W186" s="344">
        <f t="shared" si="5"/>
        <v>1.59</v>
      </c>
      <c r="X186" s="344">
        <f t="shared" si="6"/>
        <v>1</v>
      </c>
      <c r="Y186" s="345"/>
      <c r="Z186" s="346">
        <f t="shared" si="22"/>
        <v>1</v>
      </c>
    </row>
    <row r="187" ht="15.75" hidden="1" customHeight="1">
      <c r="A187" s="329">
        <v>174.0</v>
      </c>
      <c r="B187" s="330">
        <v>428987.0</v>
      </c>
      <c r="C187" s="350" t="s">
        <v>942</v>
      </c>
      <c r="D187" s="349" t="s">
        <v>943</v>
      </c>
      <c r="E187" s="333" t="s">
        <v>892</v>
      </c>
      <c r="F187" s="334" t="s">
        <v>701</v>
      </c>
      <c r="G187" s="334" t="s">
        <v>540</v>
      </c>
      <c r="H187" s="334" t="s">
        <v>703</v>
      </c>
      <c r="I187" s="335" t="s">
        <v>515</v>
      </c>
      <c r="J187" s="336">
        <v>2.0</v>
      </c>
      <c r="K187" s="336">
        <v>2024.0</v>
      </c>
      <c r="L187" s="337" t="s">
        <v>894</v>
      </c>
      <c r="M187" s="338" t="s">
        <v>895</v>
      </c>
      <c r="N187" s="330">
        <v>16.0</v>
      </c>
      <c r="O187" s="339">
        <v>1.0</v>
      </c>
      <c r="P187" s="340">
        <v>1.41</v>
      </c>
      <c r="Q187" s="340">
        <v>1.41</v>
      </c>
      <c r="R187" s="341"/>
      <c r="S187" s="367" t="s">
        <v>525</v>
      </c>
      <c r="T187" s="343" t="s">
        <v>1134</v>
      </c>
      <c r="U187" s="344">
        <f t="shared" si="3"/>
        <v>1.41</v>
      </c>
      <c r="V187" s="344">
        <f t="shared" si="4"/>
        <v>1.41</v>
      </c>
      <c r="W187" s="344">
        <f t="shared" si="5"/>
        <v>1.41</v>
      </c>
      <c r="X187" s="344">
        <f t="shared" si="6"/>
        <v>1</v>
      </c>
      <c r="Y187" s="345"/>
      <c r="Z187" s="346">
        <f t="shared" si="22"/>
        <v>1</v>
      </c>
    </row>
    <row r="188" ht="15.75" hidden="1" customHeight="1">
      <c r="A188" s="347">
        <v>175.0</v>
      </c>
      <c r="B188" s="330">
        <v>452869.0</v>
      </c>
      <c r="C188" s="350" t="s">
        <v>1148</v>
      </c>
      <c r="D188" s="351" t="s">
        <v>964</v>
      </c>
      <c r="E188" s="333" t="s">
        <v>892</v>
      </c>
      <c r="F188" s="334" t="s">
        <v>564</v>
      </c>
      <c r="G188" s="334" t="s">
        <v>555</v>
      </c>
      <c r="H188" s="334" t="s">
        <v>925</v>
      </c>
      <c r="I188" s="335" t="s">
        <v>515</v>
      </c>
      <c r="J188" s="336">
        <v>2.0</v>
      </c>
      <c r="K188" s="336">
        <v>2024.0</v>
      </c>
      <c r="L188" s="337" t="s">
        <v>894</v>
      </c>
      <c r="M188" s="338" t="s">
        <v>895</v>
      </c>
      <c r="N188" s="330">
        <v>16.0</v>
      </c>
      <c r="O188" s="339">
        <v>0.5</v>
      </c>
      <c r="P188" s="340">
        <v>0.515</v>
      </c>
      <c r="Q188" s="340">
        <v>0.515</v>
      </c>
      <c r="R188" s="341"/>
      <c r="S188" s="367" t="s">
        <v>525</v>
      </c>
      <c r="T188" s="343" t="s">
        <v>1134</v>
      </c>
      <c r="U188" s="344">
        <f t="shared" si="3"/>
        <v>0.515</v>
      </c>
      <c r="V188" s="344">
        <f t="shared" si="4"/>
        <v>1.03</v>
      </c>
      <c r="W188" s="344">
        <f t="shared" si="5"/>
        <v>1.03</v>
      </c>
      <c r="X188" s="344">
        <f t="shared" si="6"/>
        <v>1</v>
      </c>
      <c r="Y188" s="345"/>
      <c r="Z188" s="346">
        <f t="shared" si="22"/>
        <v>2</v>
      </c>
    </row>
    <row r="189" ht="15.75" hidden="1" customHeight="1">
      <c r="A189" s="329">
        <v>176.0</v>
      </c>
      <c r="B189" s="330">
        <v>436611.0</v>
      </c>
      <c r="C189" s="350" t="s">
        <v>978</v>
      </c>
      <c r="D189" s="351" t="s">
        <v>979</v>
      </c>
      <c r="E189" s="333" t="s">
        <v>892</v>
      </c>
      <c r="F189" s="334" t="s">
        <v>701</v>
      </c>
      <c r="G189" s="334" t="s">
        <v>569</v>
      </c>
      <c r="H189" s="334" t="s">
        <v>980</v>
      </c>
      <c r="I189" s="335" t="s">
        <v>515</v>
      </c>
      <c r="J189" s="336">
        <v>2.0</v>
      </c>
      <c r="K189" s="336">
        <v>2024.0</v>
      </c>
      <c r="L189" s="337" t="s">
        <v>894</v>
      </c>
      <c r="M189" s="338" t="s">
        <v>895</v>
      </c>
      <c r="N189" s="330">
        <v>16.0</v>
      </c>
      <c r="O189" s="339">
        <v>0.7</v>
      </c>
      <c r="P189" s="340">
        <v>1.3159999999999998</v>
      </c>
      <c r="Q189" s="340">
        <v>1.3159999999999998</v>
      </c>
      <c r="R189" s="341"/>
      <c r="S189" s="367" t="s">
        <v>525</v>
      </c>
      <c r="T189" s="343" t="s">
        <v>1134</v>
      </c>
      <c r="U189" s="344">
        <f t="shared" si="3"/>
        <v>1.316</v>
      </c>
      <c r="V189" s="344">
        <f t="shared" si="4"/>
        <v>1.88</v>
      </c>
      <c r="W189" s="344">
        <f t="shared" si="5"/>
        <v>1.88</v>
      </c>
      <c r="X189" s="344">
        <f t="shared" si="6"/>
        <v>1</v>
      </c>
      <c r="Y189" s="345"/>
      <c r="Z189" s="346">
        <f t="shared" si="22"/>
        <v>2</v>
      </c>
    </row>
    <row r="190" ht="15.75" hidden="1" customHeight="1">
      <c r="A190" s="347">
        <v>177.0</v>
      </c>
      <c r="B190" s="330">
        <v>437387.0</v>
      </c>
      <c r="C190" s="350" t="s">
        <v>1131</v>
      </c>
      <c r="D190" s="351" t="s">
        <v>981</v>
      </c>
      <c r="E190" s="333" t="s">
        <v>892</v>
      </c>
      <c r="F190" s="334" t="s">
        <v>701</v>
      </c>
      <c r="G190" s="334" t="s">
        <v>530</v>
      </c>
      <c r="H190" s="334" t="s">
        <v>982</v>
      </c>
      <c r="I190" s="335" t="s">
        <v>515</v>
      </c>
      <c r="J190" s="336">
        <v>2.0</v>
      </c>
      <c r="K190" s="336">
        <v>2024.0</v>
      </c>
      <c r="L190" s="337" t="s">
        <v>894</v>
      </c>
      <c r="M190" s="338" t="s">
        <v>895</v>
      </c>
      <c r="N190" s="330">
        <v>16.0</v>
      </c>
      <c r="O190" s="339">
        <v>0.5</v>
      </c>
      <c r="P190" s="340">
        <v>0.595</v>
      </c>
      <c r="Q190" s="340">
        <v>0.595</v>
      </c>
      <c r="R190" s="341"/>
      <c r="S190" s="367" t="s">
        <v>525</v>
      </c>
      <c r="T190" s="343" t="s">
        <v>1134</v>
      </c>
      <c r="U190" s="344">
        <f t="shared" si="3"/>
        <v>0.595</v>
      </c>
      <c r="V190" s="344">
        <f t="shared" si="4"/>
        <v>1.19</v>
      </c>
      <c r="W190" s="344">
        <f t="shared" si="5"/>
        <v>1.19</v>
      </c>
      <c r="X190" s="344">
        <f t="shared" si="6"/>
        <v>1</v>
      </c>
      <c r="Y190" s="345"/>
      <c r="Z190" s="346">
        <f t="shared" si="22"/>
        <v>2</v>
      </c>
    </row>
    <row r="191" ht="15.75" hidden="1" customHeight="1">
      <c r="A191" s="329">
        <v>178.0</v>
      </c>
      <c r="B191" s="330">
        <v>441357.0</v>
      </c>
      <c r="C191" s="350" t="s">
        <v>1126</v>
      </c>
      <c r="D191" s="351" t="s">
        <v>968</v>
      </c>
      <c r="E191" s="333" t="s">
        <v>892</v>
      </c>
      <c r="F191" s="334" t="s">
        <v>512</v>
      </c>
      <c r="G191" s="334" t="s">
        <v>530</v>
      </c>
      <c r="H191" s="334" t="s">
        <v>531</v>
      </c>
      <c r="I191" s="335" t="s">
        <v>515</v>
      </c>
      <c r="J191" s="336">
        <v>2.0</v>
      </c>
      <c r="K191" s="336">
        <v>2024.0</v>
      </c>
      <c r="L191" s="337" t="s">
        <v>894</v>
      </c>
      <c r="M191" s="338" t="s">
        <v>895</v>
      </c>
      <c r="N191" s="330">
        <v>16.0</v>
      </c>
      <c r="O191" s="339">
        <v>0.5</v>
      </c>
      <c r="P191" s="340">
        <v>0.62</v>
      </c>
      <c r="Q191" s="340">
        <v>0.62</v>
      </c>
      <c r="R191" s="341"/>
      <c r="S191" s="367" t="s">
        <v>525</v>
      </c>
      <c r="T191" s="343" t="s">
        <v>1134</v>
      </c>
      <c r="U191" s="344">
        <f t="shared" si="3"/>
        <v>0.62</v>
      </c>
      <c r="V191" s="344">
        <f t="shared" si="4"/>
        <v>1.24</v>
      </c>
      <c r="W191" s="344">
        <f t="shared" si="5"/>
        <v>1.24</v>
      </c>
      <c r="X191" s="344">
        <f t="shared" si="6"/>
        <v>1</v>
      </c>
      <c r="Y191" s="345"/>
      <c r="Z191" s="346">
        <f t="shared" si="22"/>
        <v>2</v>
      </c>
    </row>
    <row r="192" ht="15.75" hidden="1" customHeight="1">
      <c r="A192" s="347">
        <v>179.0</v>
      </c>
      <c r="B192" s="330">
        <v>435597.0</v>
      </c>
      <c r="C192" s="331" t="s">
        <v>950</v>
      </c>
      <c r="D192" s="378" t="s">
        <v>951</v>
      </c>
      <c r="E192" s="333" t="s">
        <v>892</v>
      </c>
      <c r="F192" s="379" t="s">
        <v>512</v>
      </c>
      <c r="G192" s="379" t="s">
        <v>540</v>
      </c>
      <c r="H192" s="379" t="s">
        <v>541</v>
      </c>
      <c r="I192" s="380" t="s">
        <v>515</v>
      </c>
      <c r="J192" s="330">
        <v>2.0</v>
      </c>
      <c r="K192" s="330">
        <v>2024.0</v>
      </c>
      <c r="L192" s="381">
        <v>45323.0</v>
      </c>
      <c r="M192" s="382">
        <v>45341.0</v>
      </c>
      <c r="N192" s="383">
        <v>13.0</v>
      </c>
      <c r="O192" s="339">
        <f t="shared" ref="O192:Q192" si="24">13/21</f>
        <v>0.619047619</v>
      </c>
      <c r="P192" s="340">
        <f t="shared" si="24"/>
        <v>0.619047619</v>
      </c>
      <c r="Q192" s="340">
        <f t="shared" si="24"/>
        <v>0.619047619</v>
      </c>
      <c r="R192" s="341"/>
      <c r="S192" s="367" t="s">
        <v>517</v>
      </c>
      <c r="T192" s="384" t="s">
        <v>1149</v>
      </c>
      <c r="U192" s="344">
        <f t="shared" si="3"/>
        <v>0.619047619</v>
      </c>
      <c r="V192" s="344">
        <f t="shared" si="4"/>
        <v>0.619</v>
      </c>
      <c r="W192" s="344">
        <f t="shared" si="5"/>
        <v>0.619</v>
      </c>
      <c r="X192" s="344">
        <f t="shared" si="6"/>
        <v>1</v>
      </c>
      <c r="Y192" s="345"/>
      <c r="Z192" s="346">
        <f t="shared" si="22"/>
        <v>1</v>
      </c>
    </row>
    <row r="193" ht="15.75" hidden="1" customHeight="1">
      <c r="A193" s="329">
        <v>180.0</v>
      </c>
      <c r="B193" s="330">
        <v>434408.0</v>
      </c>
      <c r="C193" s="350" t="s">
        <v>952</v>
      </c>
      <c r="D193" s="385" t="s">
        <v>953</v>
      </c>
      <c r="E193" s="333" t="s">
        <v>892</v>
      </c>
      <c r="F193" s="334" t="s">
        <v>512</v>
      </c>
      <c r="G193" s="334" t="s">
        <v>573</v>
      </c>
      <c r="H193" s="334" t="s">
        <v>641</v>
      </c>
      <c r="I193" s="380" t="s">
        <v>515</v>
      </c>
      <c r="J193" s="330">
        <v>2.0</v>
      </c>
      <c r="K193" s="330">
        <v>2024.0</v>
      </c>
      <c r="L193" s="381">
        <v>45323.0</v>
      </c>
      <c r="M193" s="382">
        <v>45351.0</v>
      </c>
      <c r="N193" s="386">
        <v>16.0</v>
      </c>
      <c r="O193" s="339">
        <f>14/16</f>
        <v>0.875</v>
      </c>
      <c r="P193" s="340" t="str">
        <f t="shared" ref="P193:P202" si="25">I193*O193</f>
        <v>#VALUE!</v>
      </c>
      <c r="Q193" s="340" t="str">
        <f t="shared" ref="Q193:Q194" si="26">I193*O193*100%</f>
        <v>#VALUE!</v>
      </c>
      <c r="R193" s="341"/>
      <c r="S193" s="388" t="s">
        <v>525</v>
      </c>
      <c r="T193" s="343" t="s">
        <v>954</v>
      </c>
      <c r="U193" s="344" t="str">
        <f t="shared" si="3"/>
        <v>#VALUE!</v>
      </c>
      <c r="V193" s="344" t="str">
        <f t="shared" si="4"/>
        <v>#VALUE!</v>
      </c>
      <c r="W193" s="344" t="str">
        <f t="shared" si="5"/>
        <v>#VALUE!</v>
      </c>
      <c r="X193" s="344" t="str">
        <f t="shared" si="6"/>
        <v>#VALUE!</v>
      </c>
      <c r="Y193" s="345"/>
      <c r="Z193" s="346">
        <f t="shared" si="22"/>
        <v>1</v>
      </c>
    </row>
    <row r="194" ht="15.75" hidden="1" customHeight="1">
      <c r="A194" s="347">
        <v>181.0</v>
      </c>
      <c r="B194" s="330">
        <v>291974.0</v>
      </c>
      <c r="C194" s="350" t="s">
        <v>816</v>
      </c>
      <c r="D194" s="385" t="s">
        <v>817</v>
      </c>
      <c r="E194" s="333" t="s">
        <v>892</v>
      </c>
      <c r="F194" s="334" t="s">
        <v>564</v>
      </c>
      <c r="G194" s="334" t="s">
        <v>530</v>
      </c>
      <c r="H194" s="334" t="s">
        <v>565</v>
      </c>
      <c r="I194" s="380" t="s">
        <v>515</v>
      </c>
      <c r="J194" s="330">
        <v>2.0</v>
      </c>
      <c r="K194" s="330">
        <v>2024.0</v>
      </c>
      <c r="L194" s="381">
        <v>45323.0</v>
      </c>
      <c r="M194" s="382">
        <v>45351.0</v>
      </c>
      <c r="N194" s="386">
        <v>16.0</v>
      </c>
      <c r="O194" s="339">
        <v>1.0</v>
      </c>
      <c r="P194" s="340" t="str">
        <f t="shared" si="25"/>
        <v>#VALUE!</v>
      </c>
      <c r="Q194" s="340" t="str">
        <f t="shared" si="26"/>
        <v>#VALUE!</v>
      </c>
      <c r="R194" s="341"/>
      <c r="S194" s="388" t="s">
        <v>525</v>
      </c>
      <c r="T194" s="343" t="s">
        <v>954</v>
      </c>
      <c r="U194" s="344" t="str">
        <f t="shared" si="3"/>
        <v>#VALUE!</v>
      </c>
      <c r="V194" s="344" t="str">
        <f t="shared" si="4"/>
        <v>#VALUE!</v>
      </c>
      <c r="W194" s="344" t="str">
        <f t="shared" si="5"/>
        <v>#VALUE!</v>
      </c>
      <c r="X194" s="344" t="str">
        <f t="shared" si="6"/>
        <v>#VALUE!</v>
      </c>
      <c r="Y194" s="345"/>
      <c r="Z194" s="346">
        <f t="shared" si="22"/>
        <v>1</v>
      </c>
    </row>
    <row r="195" ht="15.75" hidden="1" customHeight="1">
      <c r="A195" s="329">
        <v>182.0</v>
      </c>
      <c r="B195" s="330">
        <v>435010.0</v>
      </c>
      <c r="C195" s="350" t="s">
        <v>937</v>
      </c>
      <c r="D195" s="385" t="s">
        <v>938</v>
      </c>
      <c r="E195" s="333" t="s">
        <v>892</v>
      </c>
      <c r="F195" s="334" t="s">
        <v>512</v>
      </c>
      <c r="G195" s="334" t="s">
        <v>530</v>
      </c>
      <c r="H195" s="334" t="s">
        <v>531</v>
      </c>
      <c r="I195" s="380" t="s">
        <v>515</v>
      </c>
      <c r="J195" s="330">
        <v>2.0</v>
      </c>
      <c r="K195" s="330">
        <v>2024.0</v>
      </c>
      <c r="L195" s="381">
        <v>45323.0</v>
      </c>
      <c r="M195" s="382">
        <v>45351.0</v>
      </c>
      <c r="N195" s="386">
        <v>16.0</v>
      </c>
      <c r="O195" s="339">
        <f t="shared" ref="O195:O196" si="27">14/16</f>
        <v>0.875</v>
      </c>
      <c r="P195" s="340" t="str">
        <f t="shared" si="25"/>
        <v>#VALUE!</v>
      </c>
      <c r="Q195" s="340" t="str">
        <f t="shared" ref="Q195:Q197" si="28">I195*O195*98%</f>
        <v>#VALUE!</v>
      </c>
      <c r="R195" s="341"/>
      <c r="S195" s="388" t="s">
        <v>525</v>
      </c>
      <c r="T195" s="343" t="s">
        <v>954</v>
      </c>
      <c r="U195" s="344" t="str">
        <f t="shared" si="3"/>
        <v>#VALUE!</v>
      </c>
      <c r="V195" s="344" t="str">
        <f t="shared" si="4"/>
        <v>#VALUE!</v>
      </c>
      <c r="W195" s="344" t="str">
        <f t="shared" si="5"/>
        <v>#VALUE!</v>
      </c>
      <c r="X195" s="344" t="str">
        <f t="shared" si="6"/>
        <v>#VALUE!</v>
      </c>
      <c r="Y195" s="345"/>
      <c r="Z195" s="346">
        <f t="shared" si="22"/>
        <v>1</v>
      </c>
    </row>
    <row r="196" ht="15.75" hidden="1" customHeight="1">
      <c r="A196" s="208">
        <v>183.0</v>
      </c>
      <c r="B196" s="183">
        <v>289072.0</v>
      </c>
      <c r="C196" s="327" t="s">
        <v>944</v>
      </c>
      <c r="D196" s="271" t="s">
        <v>945</v>
      </c>
      <c r="E196" s="263" t="s">
        <v>892</v>
      </c>
      <c r="F196" s="272" t="s">
        <v>701</v>
      </c>
      <c r="G196" s="272" t="s">
        <v>555</v>
      </c>
      <c r="H196" s="272" t="s">
        <v>708</v>
      </c>
      <c r="I196" s="413" t="s">
        <v>515</v>
      </c>
      <c r="J196" s="183">
        <v>2.0</v>
      </c>
      <c r="K196" s="183">
        <v>2024.0</v>
      </c>
      <c r="L196" s="416">
        <v>45323.0</v>
      </c>
      <c r="M196" s="418">
        <v>45351.0</v>
      </c>
      <c r="N196" s="420">
        <v>16.0</v>
      </c>
      <c r="O196" s="264">
        <f t="shared" si="27"/>
        <v>0.875</v>
      </c>
      <c r="P196" s="299" t="str">
        <f t="shared" si="25"/>
        <v>#VALUE!</v>
      </c>
      <c r="Q196" s="299" t="str">
        <f t="shared" si="28"/>
        <v>#VALUE!</v>
      </c>
      <c r="R196" s="249"/>
      <c r="S196" s="229" t="s">
        <v>525</v>
      </c>
      <c r="T196" s="328" t="s">
        <v>954</v>
      </c>
      <c r="U196" s="241" t="str">
        <f t="shared" si="3"/>
        <v>#VALUE!</v>
      </c>
      <c r="V196" s="241" t="str">
        <f t="shared" si="4"/>
        <v>#VALUE!</v>
      </c>
      <c r="W196" s="241" t="str">
        <f t="shared" si="5"/>
        <v>#VALUE!</v>
      </c>
      <c r="X196" s="241" t="str">
        <f t="shared" si="6"/>
        <v>#VALUE!</v>
      </c>
      <c r="Y196" s="192"/>
      <c r="Z196" s="193">
        <f t="shared" si="22"/>
        <v>1</v>
      </c>
    </row>
    <row r="197" ht="15.75" hidden="1" customHeight="1">
      <c r="A197" s="222">
        <v>184.0</v>
      </c>
      <c r="B197" s="183">
        <v>429192.0</v>
      </c>
      <c r="C197" s="327" t="s">
        <v>955</v>
      </c>
      <c r="D197" s="271" t="s">
        <v>956</v>
      </c>
      <c r="E197" s="263" t="s">
        <v>892</v>
      </c>
      <c r="F197" s="272" t="s">
        <v>512</v>
      </c>
      <c r="G197" s="272" t="s">
        <v>555</v>
      </c>
      <c r="H197" s="272" t="s">
        <v>580</v>
      </c>
      <c r="I197" s="413" t="s">
        <v>515</v>
      </c>
      <c r="J197" s="183">
        <v>2.0</v>
      </c>
      <c r="K197" s="183">
        <v>2024.0</v>
      </c>
      <c r="L197" s="416">
        <v>45323.0</v>
      </c>
      <c r="M197" s="418">
        <v>45351.0</v>
      </c>
      <c r="N197" s="420">
        <v>16.0</v>
      </c>
      <c r="O197" s="264">
        <v>1.0</v>
      </c>
      <c r="P197" s="299" t="str">
        <f t="shared" si="25"/>
        <v>#VALUE!</v>
      </c>
      <c r="Q197" s="299" t="str">
        <f t="shared" si="28"/>
        <v>#VALUE!</v>
      </c>
      <c r="R197" s="249"/>
      <c r="S197" s="229" t="s">
        <v>525</v>
      </c>
      <c r="T197" s="328" t="s">
        <v>954</v>
      </c>
      <c r="U197" s="241" t="str">
        <f t="shared" si="3"/>
        <v>#VALUE!</v>
      </c>
      <c r="V197" s="241" t="str">
        <f t="shared" si="4"/>
        <v>#VALUE!</v>
      </c>
      <c r="W197" s="241" t="str">
        <f t="shared" si="5"/>
        <v>#VALUE!</v>
      </c>
      <c r="X197" s="241" t="str">
        <f t="shared" si="6"/>
        <v>#VALUE!</v>
      </c>
      <c r="Y197" s="192"/>
      <c r="Z197" s="193">
        <f t="shared" si="22"/>
        <v>1</v>
      </c>
    </row>
    <row r="198" ht="15.75" hidden="1" customHeight="1">
      <c r="A198" s="208">
        <v>185.0</v>
      </c>
      <c r="B198" s="183">
        <v>446207.0</v>
      </c>
      <c r="C198" s="327" t="s">
        <v>957</v>
      </c>
      <c r="D198" s="271" t="s">
        <v>958</v>
      </c>
      <c r="E198" s="263" t="s">
        <v>892</v>
      </c>
      <c r="F198" s="272" t="s">
        <v>512</v>
      </c>
      <c r="G198" s="272" t="s">
        <v>573</v>
      </c>
      <c r="H198" s="272" t="s">
        <v>641</v>
      </c>
      <c r="I198" s="413" t="s">
        <v>515</v>
      </c>
      <c r="J198" s="183">
        <v>2.0</v>
      </c>
      <c r="K198" s="183">
        <v>2024.0</v>
      </c>
      <c r="L198" s="416">
        <v>45323.0</v>
      </c>
      <c r="M198" s="418">
        <v>45351.0</v>
      </c>
      <c r="N198" s="420">
        <v>16.0</v>
      </c>
      <c r="O198" s="264">
        <f>14/16</f>
        <v>0.875</v>
      </c>
      <c r="P198" s="299" t="str">
        <f t="shared" si="25"/>
        <v>#VALUE!</v>
      </c>
      <c r="Q198" s="299" t="str">
        <f t="shared" ref="Q198:Q201" si="29">I198*O198*100%</f>
        <v>#VALUE!</v>
      </c>
      <c r="R198" s="249"/>
      <c r="S198" s="229" t="s">
        <v>525</v>
      </c>
      <c r="T198" s="328" t="s">
        <v>954</v>
      </c>
      <c r="U198" s="241" t="str">
        <f t="shared" si="3"/>
        <v>#VALUE!</v>
      </c>
      <c r="V198" s="241" t="str">
        <f t="shared" si="4"/>
        <v>#VALUE!</v>
      </c>
      <c r="W198" s="241" t="str">
        <f t="shared" si="5"/>
        <v>#VALUE!</v>
      </c>
      <c r="X198" s="241" t="str">
        <f t="shared" si="6"/>
        <v>#VALUE!</v>
      </c>
      <c r="Y198" s="192"/>
      <c r="Z198" s="193">
        <f t="shared" si="22"/>
        <v>1</v>
      </c>
    </row>
    <row r="199" ht="15.75" hidden="1" customHeight="1">
      <c r="A199" s="222">
        <v>186.0</v>
      </c>
      <c r="B199" s="183">
        <v>439477.0</v>
      </c>
      <c r="C199" s="327" t="s">
        <v>959</v>
      </c>
      <c r="D199" s="271" t="s">
        <v>960</v>
      </c>
      <c r="E199" s="263" t="s">
        <v>892</v>
      </c>
      <c r="F199" s="272" t="s">
        <v>512</v>
      </c>
      <c r="G199" s="272" t="s">
        <v>530</v>
      </c>
      <c r="H199" s="272" t="s">
        <v>531</v>
      </c>
      <c r="I199" s="413" t="s">
        <v>515</v>
      </c>
      <c r="J199" s="183">
        <v>2.0</v>
      </c>
      <c r="K199" s="183">
        <v>2024.0</v>
      </c>
      <c r="L199" s="416">
        <v>45323.0</v>
      </c>
      <c r="M199" s="418">
        <v>45351.0</v>
      </c>
      <c r="N199" s="420">
        <v>16.0</v>
      </c>
      <c r="O199" s="264">
        <f>15/16</f>
        <v>0.9375</v>
      </c>
      <c r="P199" s="299" t="str">
        <f t="shared" si="25"/>
        <v>#VALUE!</v>
      </c>
      <c r="Q199" s="299" t="str">
        <f t="shared" si="29"/>
        <v>#VALUE!</v>
      </c>
      <c r="R199" s="249"/>
      <c r="S199" s="229" t="s">
        <v>525</v>
      </c>
      <c r="T199" s="328" t="s">
        <v>954</v>
      </c>
      <c r="U199" s="241" t="str">
        <f t="shared" si="3"/>
        <v>#VALUE!</v>
      </c>
      <c r="V199" s="241" t="str">
        <f t="shared" si="4"/>
        <v>#VALUE!</v>
      </c>
      <c r="W199" s="241" t="str">
        <f t="shared" si="5"/>
        <v>#VALUE!</v>
      </c>
      <c r="X199" s="241" t="str">
        <f t="shared" si="6"/>
        <v>#VALUE!</v>
      </c>
      <c r="Y199" s="192"/>
      <c r="Z199" s="193">
        <f t="shared" si="22"/>
        <v>1</v>
      </c>
    </row>
    <row r="200" ht="15.75" hidden="1" customHeight="1">
      <c r="A200" s="208">
        <v>187.0</v>
      </c>
      <c r="B200" s="183">
        <v>430413.0</v>
      </c>
      <c r="C200" s="327" t="s">
        <v>965</v>
      </c>
      <c r="D200" s="271" t="s">
        <v>966</v>
      </c>
      <c r="E200" s="263" t="s">
        <v>892</v>
      </c>
      <c r="F200" s="272" t="s">
        <v>512</v>
      </c>
      <c r="G200" s="272" t="s">
        <v>555</v>
      </c>
      <c r="H200" s="272" t="s">
        <v>580</v>
      </c>
      <c r="I200" s="413" t="s">
        <v>515</v>
      </c>
      <c r="J200" s="183">
        <v>2.0</v>
      </c>
      <c r="K200" s="183">
        <v>2024.0</v>
      </c>
      <c r="L200" s="416">
        <v>45323.0</v>
      </c>
      <c r="M200" s="418">
        <v>45351.0</v>
      </c>
      <c r="N200" s="420">
        <v>16.0</v>
      </c>
      <c r="O200" s="264">
        <v>1.0</v>
      </c>
      <c r="P200" s="299" t="str">
        <f t="shared" si="25"/>
        <v>#VALUE!</v>
      </c>
      <c r="Q200" s="299" t="str">
        <f t="shared" si="29"/>
        <v>#VALUE!</v>
      </c>
      <c r="R200" s="249"/>
      <c r="S200" s="229" t="s">
        <v>525</v>
      </c>
      <c r="T200" s="328" t="s">
        <v>954</v>
      </c>
      <c r="U200" s="241" t="str">
        <f t="shared" si="3"/>
        <v>#VALUE!</v>
      </c>
      <c r="V200" s="241" t="str">
        <f t="shared" si="4"/>
        <v>#VALUE!</v>
      </c>
      <c r="W200" s="241" t="str">
        <f t="shared" si="5"/>
        <v>#VALUE!</v>
      </c>
      <c r="X200" s="241" t="str">
        <f t="shared" si="6"/>
        <v>#VALUE!</v>
      </c>
      <c r="Y200" s="192"/>
      <c r="Z200" s="193">
        <f t="shared" si="22"/>
        <v>1</v>
      </c>
    </row>
    <row r="201" ht="15.75" hidden="1" customHeight="1">
      <c r="A201" s="222">
        <v>188.0</v>
      </c>
      <c r="B201" s="183">
        <v>454351.0</v>
      </c>
      <c r="C201" s="327" t="s">
        <v>799</v>
      </c>
      <c r="D201" s="432" t="s">
        <v>800</v>
      </c>
      <c r="E201" s="263" t="s">
        <v>892</v>
      </c>
      <c r="F201" s="272" t="s">
        <v>701</v>
      </c>
      <c r="G201" s="272" t="s">
        <v>573</v>
      </c>
      <c r="H201" s="272" t="s">
        <v>765</v>
      </c>
      <c r="I201" s="413" t="s">
        <v>515</v>
      </c>
      <c r="J201" s="183">
        <v>2.0</v>
      </c>
      <c r="K201" s="183">
        <v>2024.0</v>
      </c>
      <c r="L201" s="416">
        <v>45323.0</v>
      </c>
      <c r="M201" s="418">
        <v>45351.0</v>
      </c>
      <c r="N201" s="420">
        <v>16.0</v>
      </c>
      <c r="O201" s="264">
        <f>15/16</f>
        <v>0.9375</v>
      </c>
      <c r="P201" s="299" t="str">
        <f t="shared" si="25"/>
        <v>#VALUE!</v>
      </c>
      <c r="Q201" s="299" t="str">
        <f t="shared" si="29"/>
        <v>#VALUE!</v>
      </c>
      <c r="R201" s="249"/>
      <c r="S201" s="229" t="s">
        <v>525</v>
      </c>
      <c r="T201" s="328" t="s">
        <v>954</v>
      </c>
      <c r="U201" s="241" t="str">
        <f t="shared" si="3"/>
        <v>#VALUE!</v>
      </c>
      <c r="V201" s="241" t="str">
        <f t="shared" si="4"/>
        <v>#VALUE!</v>
      </c>
      <c r="W201" s="241" t="str">
        <f t="shared" si="5"/>
        <v>#VALUE!</v>
      </c>
      <c r="X201" s="241" t="str">
        <f t="shared" si="6"/>
        <v>#VALUE!</v>
      </c>
      <c r="Y201" s="192"/>
      <c r="Z201" s="193">
        <f t="shared" si="22"/>
        <v>1</v>
      </c>
    </row>
    <row r="202" ht="15.75" hidden="1" customHeight="1">
      <c r="A202" s="208">
        <v>189.0</v>
      </c>
      <c r="B202" s="183">
        <v>430050.0</v>
      </c>
      <c r="C202" s="327" t="s">
        <v>1170</v>
      </c>
      <c r="D202" s="271" t="s">
        <v>1171</v>
      </c>
      <c r="E202" s="263" t="s">
        <v>892</v>
      </c>
      <c r="F202" s="272" t="s">
        <v>701</v>
      </c>
      <c r="G202" s="272" t="s">
        <v>530</v>
      </c>
      <c r="H202" s="272" t="s">
        <v>982</v>
      </c>
      <c r="I202" s="413" t="s">
        <v>515</v>
      </c>
      <c r="J202" s="183">
        <v>2.0</v>
      </c>
      <c r="K202" s="183">
        <v>2024.0</v>
      </c>
      <c r="L202" s="416">
        <v>45323.0</v>
      </c>
      <c r="M202" s="418">
        <v>45351.0</v>
      </c>
      <c r="N202" s="420">
        <v>16.0</v>
      </c>
      <c r="O202" s="264">
        <f>13/16</f>
        <v>0.8125</v>
      </c>
      <c r="P202" s="299" t="str">
        <f t="shared" si="25"/>
        <v>#VALUE!</v>
      </c>
      <c r="Q202" s="299" t="str">
        <f>I202*O202*98%</f>
        <v>#VALUE!</v>
      </c>
      <c r="R202" s="249"/>
      <c r="S202" s="229" t="s">
        <v>525</v>
      </c>
      <c r="T202" s="328" t="s">
        <v>954</v>
      </c>
      <c r="U202" s="241" t="str">
        <f t="shared" si="3"/>
        <v>#VALUE!</v>
      </c>
      <c r="V202" s="241" t="str">
        <f t="shared" si="4"/>
        <v>#VALUE!</v>
      </c>
      <c r="W202" s="241" t="str">
        <f t="shared" si="5"/>
        <v>#VALUE!</v>
      </c>
      <c r="X202" s="241" t="str">
        <f t="shared" si="6"/>
        <v>#VALUE!</v>
      </c>
      <c r="Y202" s="192"/>
      <c r="Z202" s="193">
        <f t="shared" si="22"/>
        <v>1</v>
      </c>
    </row>
    <row r="203" ht="15.75" hidden="1" customHeight="1">
      <c r="A203" s="222">
        <v>190.0</v>
      </c>
      <c r="B203" s="217">
        <v>206490.0</v>
      </c>
      <c r="C203" s="220" t="s">
        <v>1153</v>
      </c>
      <c r="D203" s="220" t="s">
        <v>1154</v>
      </c>
      <c r="E203" s="287" t="s">
        <v>511</v>
      </c>
      <c r="F203" s="217" t="s">
        <v>663</v>
      </c>
      <c r="G203" s="217" t="s">
        <v>540</v>
      </c>
      <c r="H203" s="217" t="s">
        <v>750</v>
      </c>
      <c r="I203" s="413" t="s">
        <v>515</v>
      </c>
      <c r="J203" s="209">
        <v>2.0</v>
      </c>
      <c r="K203" s="235">
        <v>2023.0</v>
      </c>
      <c r="L203" s="416">
        <v>45293.0</v>
      </c>
      <c r="M203" s="418">
        <v>45351.0</v>
      </c>
      <c r="N203" s="217">
        <v>10.5</v>
      </c>
      <c r="O203" s="433">
        <f t="shared" ref="O203:O224" si="30">N203/21</f>
        <v>0.5</v>
      </c>
      <c r="P203" s="299" t="str">
        <f t="shared" ref="P203:P245" si="31">ROUND(IF(S203="ODC",1*O203,I203*O203),3)</f>
        <v>#VALUE!</v>
      </c>
      <c r="Q203" s="434">
        <v>0.795</v>
      </c>
      <c r="R203" s="216"/>
      <c r="S203" s="229" t="s">
        <v>525</v>
      </c>
      <c r="T203" s="218" t="s">
        <v>1156</v>
      </c>
      <c r="U203" s="435">
        <v>1.24</v>
      </c>
      <c r="V203" s="436">
        <v>1.951</v>
      </c>
      <c r="W203" s="437">
        <v>0.0</v>
      </c>
      <c r="X203" s="438">
        <f>U203/V203</f>
        <v>0.6355715018</v>
      </c>
      <c r="Y203" s="220"/>
      <c r="Z203" s="193">
        <f t="shared" si="22"/>
        <v>2</v>
      </c>
    </row>
    <row r="204" ht="15.75" hidden="1" customHeight="1">
      <c r="A204" s="208">
        <v>191.0</v>
      </c>
      <c r="B204" s="229">
        <v>439829.0</v>
      </c>
      <c r="C204" s="232" t="s">
        <v>1157</v>
      </c>
      <c r="D204" s="232" t="s">
        <v>1158</v>
      </c>
      <c r="E204" s="287" t="s">
        <v>511</v>
      </c>
      <c r="F204" s="229" t="s">
        <v>701</v>
      </c>
      <c r="G204" s="229" t="s">
        <v>530</v>
      </c>
      <c r="H204" s="229" t="s">
        <v>982</v>
      </c>
      <c r="I204" s="413" t="s">
        <v>515</v>
      </c>
      <c r="J204" s="209">
        <v>2.0</v>
      </c>
      <c r="K204" s="235">
        <v>2023.0</v>
      </c>
      <c r="L204" s="416">
        <v>45293.0</v>
      </c>
      <c r="M204" s="418">
        <v>45351.0</v>
      </c>
      <c r="N204" s="229">
        <v>14.7</v>
      </c>
      <c r="O204" s="433">
        <f t="shared" si="30"/>
        <v>0.7</v>
      </c>
      <c r="P204" s="299" t="str">
        <f t="shared" si="31"/>
        <v>#VALUE!</v>
      </c>
      <c r="Q204" s="439">
        <v>0.833</v>
      </c>
      <c r="R204" s="228"/>
      <c r="S204" s="229" t="s">
        <v>525</v>
      </c>
      <c r="T204" s="230" t="s">
        <v>1156</v>
      </c>
      <c r="U204" s="440">
        <v>1.24</v>
      </c>
      <c r="V204" s="441">
        <v>1.19</v>
      </c>
      <c r="W204" s="413">
        <v>0.0</v>
      </c>
      <c r="X204" s="441">
        <v>1.24</v>
      </c>
      <c r="Y204" s="232"/>
      <c r="Z204" s="193">
        <f t="shared" si="22"/>
        <v>2</v>
      </c>
    </row>
    <row r="205" ht="15.75" hidden="1" customHeight="1">
      <c r="A205" s="222">
        <v>192.0</v>
      </c>
      <c r="B205" s="229">
        <v>278440.0</v>
      </c>
      <c r="C205" s="232" t="s">
        <v>1159</v>
      </c>
      <c r="D205" s="232" t="s">
        <v>1160</v>
      </c>
      <c r="E205" s="287" t="s">
        <v>511</v>
      </c>
      <c r="F205" s="229" t="s">
        <v>512</v>
      </c>
      <c r="G205" s="229" t="s">
        <v>555</v>
      </c>
      <c r="H205" s="229" t="s">
        <v>580</v>
      </c>
      <c r="I205" s="413" t="s">
        <v>515</v>
      </c>
      <c r="J205" s="209">
        <v>2.0</v>
      </c>
      <c r="K205" s="235">
        <v>2023.0</v>
      </c>
      <c r="L205" s="416">
        <v>45293.0</v>
      </c>
      <c r="M205" s="418">
        <v>45351.0</v>
      </c>
      <c r="N205" s="229">
        <v>9.0</v>
      </c>
      <c r="O205" s="433">
        <f t="shared" si="30"/>
        <v>0.4285714286</v>
      </c>
      <c r="P205" s="299" t="str">
        <f t="shared" si="31"/>
        <v>#VALUE!</v>
      </c>
      <c r="Q205" s="439">
        <v>0.429</v>
      </c>
      <c r="R205" s="228"/>
      <c r="S205" s="229" t="s">
        <v>525</v>
      </c>
      <c r="T205" s="230" t="s">
        <v>1156</v>
      </c>
      <c r="U205" s="440">
        <v>1.05</v>
      </c>
      <c r="V205" s="441">
        <v>1.0</v>
      </c>
      <c r="W205" s="241">
        <f t="shared" ref="W205:W220" si="32">ROUND(SUMIF($B:$B,B205,U:U),3)</f>
        <v>1.05</v>
      </c>
      <c r="X205" s="413">
        <v>1.05</v>
      </c>
      <c r="Y205" s="232"/>
      <c r="Z205" s="193">
        <f t="shared" si="22"/>
        <v>1</v>
      </c>
    </row>
    <row r="206" ht="15.75" hidden="1" customHeight="1">
      <c r="A206" s="208">
        <v>193.0</v>
      </c>
      <c r="B206" s="229">
        <v>433414.0</v>
      </c>
      <c r="C206" s="232" t="s">
        <v>1161</v>
      </c>
      <c r="D206" s="232" t="s">
        <v>1162</v>
      </c>
      <c r="E206" s="287" t="s">
        <v>511</v>
      </c>
      <c r="F206" s="229" t="s">
        <v>564</v>
      </c>
      <c r="G206" s="229" t="s">
        <v>530</v>
      </c>
      <c r="H206" s="229" t="s">
        <v>565</v>
      </c>
      <c r="I206" s="413" t="s">
        <v>515</v>
      </c>
      <c r="J206" s="209">
        <v>2.0</v>
      </c>
      <c r="K206" s="235">
        <v>2023.0</v>
      </c>
      <c r="L206" s="416">
        <v>45293.0</v>
      </c>
      <c r="M206" s="418">
        <v>45351.0</v>
      </c>
      <c r="N206" s="229">
        <v>21.0</v>
      </c>
      <c r="O206" s="433">
        <f t="shared" si="30"/>
        <v>1</v>
      </c>
      <c r="P206" s="299" t="str">
        <f t="shared" si="31"/>
        <v>#VALUE!</v>
      </c>
      <c r="Q206" s="439">
        <v>1.41</v>
      </c>
      <c r="R206" s="228"/>
      <c r="S206" s="229" t="s">
        <v>525</v>
      </c>
      <c r="T206" s="230" t="s">
        <v>1156</v>
      </c>
      <c r="U206" s="440">
        <v>1.45</v>
      </c>
      <c r="V206" s="441">
        <v>1.41</v>
      </c>
      <c r="W206" s="241">
        <f t="shared" si="32"/>
        <v>1.45</v>
      </c>
      <c r="X206" s="441">
        <v>1.45</v>
      </c>
      <c r="Y206" s="232"/>
      <c r="Z206" s="193">
        <f t="shared" si="22"/>
        <v>1</v>
      </c>
    </row>
    <row r="207" ht="15.75" hidden="1" customHeight="1">
      <c r="A207" s="222">
        <v>194.0</v>
      </c>
      <c r="B207" s="229">
        <v>447405.0</v>
      </c>
      <c r="C207" s="232" t="s">
        <v>1165</v>
      </c>
      <c r="D207" s="232" t="s">
        <v>1166</v>
      </c>
      <c r="E207" s="287" t="s">
        <v>511</v>
      </c>
      <c r="F207" s="229" t="s">
        <v>564</v>
      </c>
      <c r="G207" s="229" t="s">
        <v>555</v>
      </c>
      <c r="H207" s="229" t="s">
        <v>925</v>
      </c>
      <c r="I207" s="413" t="s">
        <v>515</v>
      </c>
      <c r="J207" s="209">
        <v>2.0</v>
      </c>
      <c r="K207" s="235">
        <v>2023.0</v>
      </c>
      <c r="L207" s="416">
        <v>45293.0</v>
      </c>
      <c r="M207" s="418">
        <v>45351.0</v>
      </c>
      <c r="N207" s="229">
        <v>21.0</v>
      </c>
      <c r="O207" s="433">
        <f t="shared" si="30"/>
        <v>1</v>
      </c>
      <c r="P207" s="299" t="str">
        <f t="shared" si="31"/>
        <v>#VALUE!</v>
      </c>
      <c r="Q207" s="439">
        <v>1.0</v>
      </c>
      <c r="R207" s="228"/>
      <c r="S207" s="229" t="s">
        <v>525</v>
      </c>
      <c r="T207" s="230" t="s">
        <v>1156</v>
      </c>
      <c r="U207" s="440">
        <v>0.983182</v>
      </c>
      <c r="V207" s="441">
        <v>1.03</v>
      </c>
      <c r="W207" s="241">
        <f t="shared" si="32"/>
        <v>0.983</v>
      </c>
      <c r="X207" s="441">
        <v>9.832</v>
      </c>
      <c r="Y207" s="232"/>
      <c r="Z207" s="193">
        <f t="shared" si="22"/>
        <v>1</v>
      </c>
    </row>
    <row r="208" ht="15.75" hidden="1" customHeight="1">
      <c r="A208" s="208">
        <v>195.0</v>
      </c>
      <c r="B208" s="229">
        <v>282563.0</v>
      </c>
      <c r="C208" s="232" t="s">
        <v>1109</v>
      </c>
      <c r="D208" s="232" t="s">
        <v>1110</v>
      </c>
      <c r="E208" s="287" t="s">
        <v>511</v>
      </c>
      <c r="F208" s="229" t="s">
        <v>701</v>
      </c>
      <c r="G208" s="229" t="s">
        <v>540</v>
      </c>
      <c r="H208" s="229" t="s">
        <v>703</v>
      </c>
      <c r="I208" s="413" t="s">
        <v>515</v>
      </c>
      <c r="J208" s="209">
        <v>2.0</v>
      </c>
      <c r="K208" s="235">
        <v>2023.0</v>
      </c>
      <c r="L208" s="416">
        <v>45293.0</v>
      </c>
      <c r="M208" s="418">
        <v>45351.0</v>
      </c>
      <c r="N208" s="229">
        <v>11.7</v>
      </c>
      <c r="O208" s="442">
        <f t="shared" si="30"/>
        <v>0.5571428571</v>
      </c>
      <c r="P208" s="299" t="str">
        <f t="shared" si="31"/>
        <v>#VALUE!</v>
      </c>
      <c r="Q208" s="439">
        <v>0.786</v>
      </c>
      <c r="R208" s="228"/>
      <c r="S208" s="229" t="s">
        <v>525</v>
      </c>
      <c r="T208" s="230" t="s">
        <v>1156</v>
      </c>
      <c r="U208" s="440">
        <v>0.72</v>
      </c>
      <c r="V208" s="441">
        <v>2.82</v>
      </c>
      <c r="W208" s="241">
        <f t="shared" si="32"/>
        <v>1.41</v>
      </c>
      <c r="X208" s="413">
        <v>1.4603</v>
      </c>
      <c r="Y208" s="232"/>
      <c r="Z208" s="193">
        <f t="shared" si="22"/>
        <v>2</v>
      </c>
    </row>
    <row r="209" ht="15.75" hidden="1" customHeight="1">
      <c r="A209" s="222">
        <v>196.0</v>
      </c>
      <c r="B209" s="229">
        <v>427331.0</v>
      </c>
      <c r="C209" s="232" t="s">
        <v>1168</v>
      </c>
      <c r="D209" s="232" t="s">
        <v>1169</v>
      </c>
      <c r="E209" s="287" t="s">
        <v>511</v>
      </c>
      <c r="F209" s="229" t="s">
        <v>512</v>
      </c>
      <c r="G209" s="229" t="s">
        <v>540</v>
      </c>
      <c r="H209" s="229" t="s">
        <v>541</v>
      </c>
      <c r="I209" s="413" t="s">
        <v>515</v>
      </c>
      <c r="J209" s="209">
        <v>2.0</v>
      </c>
      <c r="K209" s="235">
        <v>2023.0</v>
      </c>
      <c r="L209" s="416">
        <v>45293.0</v>
      </c>
      <c r="M209" s="418">
        <v>45351.0</v>
      </c>
      <c r="N209" s="229">
        <v>21.0</v>
      </c>
      <c r="O209" s="433">
        <f t="shared" si="30"/>
        <v>1</v>
      </c>
      <c r="P209" s="299" t="str">
        <f t="shared" si="31"/>
        <v>#VALUE!</v>
      </c>
      <c r="Q209" s="439">
        <v>1.59</v>
      </c>
      <c r="R209" s="228"/>
      <c r="S209" s="229" t="s">
        <v>525</v>
      </c>
      <c r="T209" s="230" t="s">
        <v>1156</v>
      </c>
      <c r="U209" s="440">
        <v>1.62</v>
      </c>
      <c r="V209" s="441">
        <v>1.59</v>
      </c>
      <c r="W209" s="241">
        <f t="shared" si="32"/>
        <v>1.62</v>
      </c>
      <c r="X209" s="441">
        <v>1.62</v>
      </c>
      <c r="Y209" s="232"/>
      <c r="Z209" s="193">
        <f t="shared" si="22"/>
        <v>1</v>
      </c>
    </row>
    <row r="210" ht="15.75" hidden="1" customHeight="1">
      <c r="A210" s="208">
        <v>197.0</v>
      </c>
      <c r="B210" s="229">
        <v>434405.0</v>
      </c>
      <c r="C210" s="232" t="s">
        <v>1172</v>
      </c>
      <c r="D210" s="232" t="s">
        <v>1173</v>
      </c>
      <c r="E210" s="287" t="s">
        <v>511</v>
      </c>
      <c r="F210" s="229" t="s">
        <v>512</v>
      </c>
      <c r="G210" s="229" t="s">
        <v>573</v>
      </c>
      <c r="H210" s="229" t="s">
        <v>641</v>
      </c>
      <c r="I210" s="413" t="s">
        <v>515</v>
      </c>
      <c r="J210" s="209">
        <v>2.0</v>
      </c>
      <c r="K210" s="235">
        <v>2023.0</v>
      </c>
      <c r="L210" s="416">
        <v>45293.0</v>
      </c>
      <c r="M210" s="418">
        <v>45351.0</v>
      </c>
      <c r="N210" s="229">
        <v>21.0</v>
      </c>
      <c r="O210" s="433">
        <f t="shared" si="30"/>
        <v>1</v>
      </c>
      <c r="P210" s="299" t="str">
        <f t="shared" si="31"/>
        <v>#VALUE!</v>
      </c>
      <c r="Q210" s="439">
        <v>0.55</v>
      </c>
      <c r="R210" s="228"/>
      <c r="S210" s="229" t="s">
        <v>525</v>
      </c>
      <c r="T210" s="230" t="s">
        <v>1156</v>
      </c>
      <c r="U210" s="440">
        <v>0.62</v>
      </c>
      <c r="V210" s="441">
        <v>550.0</v>
      </c>
      <c r="W210" s="241">
        <f t="shared" si="32"/>
        <v>0.62</v>
      </c>
      <c r="X210" s="441">
        <v>0.62</v>
      </c>
      <c r="Y210" s="232"/>
      <c r="Z210" s="193">
        <f t="shared" si="22"/>
        <v>1</v>
      </c>
    </row>
    <row r="211" ht="15.75" hidden="1" customHeight="1">
      <c r="A211" s="222">
        <v>198.0</v>
      </c>
      <c r="B211" s="229">
        <v>429770.0</v>
      </c>
      <c r="C211" s="232" t="s">
        <v>1174</v>
      </c>
      <c r="D211" s="232" t="s">
        <v>1175</v>
      </c>
      <c r="E211" s="287" t="s">
        <v>511</v>
      </c>
      <c r="F211" s="229" t="s">
        <v>512</v>
      </c>
      <c r="G211" s="229" t="s">
        <v>573</v>
      </c>
      <c r="H211" s="229" t="s">
        <v>641</v>
      </c>
      <c r="I211" s="413" t="s">
        <v>515</v>
      </c>
      <c r="J211" s="209">
        <v>2.0</v>
      </c>
      <c r="K211" s="235">
        <v>2023.0</v>
      </c>
      <c r="L211" s="416">
        <v>45293.0</v>
      </c>
      <c r="M211" s="418">
        <v>45351.0</v>
      </c>
      <c r="N211" s="229">
        <v>21.0</v>
      </c>
      <c r="O211" s="433">
        <f t="shared" si="30"/>
        <v>1</v>
      </c>
      <c r="P211" s="299" t="str">
        <f t="shared" si="31"/>
        <v>#VALUE!</v>
      </c>
      <c r="Q211" s="439">
        <v>0.55</v>
      </c>
      <c r="R211" s="228"/>
      <c r="S211" s="229" t="s">
        <v>525</v>
      </c>
      <c r="T211" s="230" t="s">
        <v>1156</v>
      </c>
      <c r="U211" s="440">
        <v>0.62</v>
      </c>
      <c r="V211" s="441">
        <v>550.0</v>
      </c>
      <c r="W211" s="241">
        <f t="shared" si="32"/>
        <v>0.62</v>
      </c>
      <c r="X211" s="441">
        <v>0.62</v>
      </c>
      <c r="Y211" s="232"/>
      <c r="Z211" s="193">
        <f t="shared" si="22"/>
        <v>1</v>
      </c>
    </row>
    <row r="212" ht="15.75" hidden="1" customHeight="1">
      <c r="A212" s="208">
        <v>199.0</v>
      </c>
      <c r="B212" s="229">
        <v>244496.0</v>
      </c>
      <c r="C212" s="232" t="s">
        <v>1176</v>
      </c>
      <c r="D212" s="232" t="s">
        <v>1177</v>
      </c>
      <c r="E212" s="287" t="s">
        <v>511</v>
      </c>
      <c r="F212" s="229" t="s">
        <v>512</v>
      </c>
      <c r="G212" s="229" t="s">
        <v>555</v>
      </c>
      <c r="H212" s="229" t="s">
        <v>580</v>
      </c>
      <c r="I212" s="413" t="s">
        <v>515</v>
      </c>
      <c r="J212" s="209">
        <v>2.0</v>
      </c>
      <c r="K212" s="235">
        <v>2023.0</v>
      </c>
      <c r="L212" s="416">
        <v>45293.0</v>
      </c>
      <c r="M212" s="418">
        <v>45351.0</v>
      </c>
      <c r="N212" s="229">
        <v>21.0</v>
      </c>
      <c r="O212" s="433">
        <f t="shared" si="30"/>
        <v>1</v>
      </c>
      <c r="P212" s="299" t="str">
        <f t="shared" si="31"/>
        <v>#VALUE!</v>
      </c>
      <c r="Q212" s="439">
        <v>1.0</v>
      </c>
      <c r="R212" s="228"/>
      <c r="S212" s="229" t="s">
        <v>525</v>
      </c>
      <c r="T212" s="230" t="s">
        <v>1156</v>
      </c>
      <c r="U212" s="440">
        <v>0.954545</v>
      </c>
      <c r="V212" s="441">
        <v>1.0</v>
      </c>
      <c r="W212" s="241">
        <f t="shared" si="32"/>
        <v>0.955</v>
      </c>
      <c r="X212" s="441">
        <v>9.545</v>
      </c>
      <c r="Y212" s="232"/>
      <c r="Z212" s="193">
        <f t="shared" si="22"/>
        <v>1</v>
      </c>
    </row>
    <row r="213" ht="15.75" hidden="1" customHeight="1">
      <c r="A213" s="222">
        <v>200.0</v>
      </c>
      <c r="B213" s="229">
        <v>434052.0</v>
      </c>
      <c r="C213" s="232" t="s">
        <v>1178</v>
      </c>
      <c r="D213" s="232" t="s">
        <v>1179</v>
      </c>
      <c r="E213" s="287" t="s">
        <v>511</v>
      </c>
      <c r="F213" s="229" t="s">
        <v>512</v>
      </c>
      <c r="G213" s="229" t="s">
        <v>573</v>
      </c>
      <c r="H213" s="229" t="s">
        <v>641</v>
      </c>
      <c r="I213" s="413" t="s">
        <v>515</v>
      </c>
      <c r="J213" s="209">
        <v>2.0</v>
      </c>
      <c r="K213" s="235">
        <v>2023.0</v>
      </c>
      <c r="L213" s="416">
        <v>45293.0</v>
      </c>
      <c r="M213" s="418">
        <v>45351.0</v>
      </c>
      <c r="N213" s="229">
        <v>21.0</v>
      </c>
      <c r="O213" s="433">
        <f t="shared" si="30"/>
        <v>1</v>
      </c>
      <c r="P213" s="299" t="str">
        <f t="shared" si="31"/>
        <v>#VALUE!</v>
      </c>
      <c r="Q213" s="439">
        <v>0.55</v>
      </c>
      <c r="R213" s="228"/>
      <c r="S213" s="229" t="s">
        <v>525</v>
      </c>
      <c r="T213" s="230" t="s">
        <v>1156</v>
      </c>
      <c r="U213" s="440">
        <v>0.62</v>
      </c>
      <c r="V213" s="441">
        <v>550.0</v>
      </c>
      <c r="W213" s="241">
        <f t="shared" si="32"/>
        <v>0.62</v>
      </c>
      <c r="X213" s="441">
        <v>0.62</v>
      </c>
      <c r="Y213" s="232"/>
      <c r="Z213" s="193">
        <f t="shared" si="22"/>
        <v>1</v>
      </c>
    </row>
    <row r="214" ht="15.75" hidden="1" customHeight="1">
      <c r="A214" s="208">
        <v>201.0</v>
      </c>
      <c r="B214" s="229">
        <v>459051.0</v>
      </c>
      <c r="C214" s="232" t="s">
        <v>1180</v>
      </c>
      <c r="D214" s="232" t="s">
        <v>1181</v>
      </c>
      <c r="E214" s="287" t="s">
        <v>511</v>
      </c>
      <c r="F214" s="229" t="s">
        <v>701</v>
      </c>
      <c r="G214" s="229" t="s">
        <v>555</v>
      </c>
      <c r="H214" s="229" t="s">
        <v>708</v>
      </c>
      <c r="I214" s="413" t="s">
        <v>515</v>
      </c>
      <c r="J214" s="209">
        <v>2.0</v>
      </c>
      <c r="K214" s="235">
        <v>2023.0</v>
      </c>
      <c r="L214" s="416">
        <v>45293.0</v>
      </c>
      <c r="M214" s="418">
        <v>45351.0</v>
      </c>
      <c r="N214" s="229">
        <v>21.0</v>
      </c>
      <c r="O214" s="433">
        <f t="shared" si="30"/>
        <v>1</v>
      </c>
      <c r="P214" s="299" t="str">
        <f t="shared" si="31"/>
        <v>#VALUE!</v>
      </c>
      <c r="Q214" s="439">
        <v>0.86</v>
      </c>
      <c r="R214" s="228"/>
      <c r="S214" s="229" t="s">
        <v>525</v>
      </c>
      <c r="T214" s="230" t="s">
        <v>1156</v>
      </c>
      <c r="U214" s="440">
        <v>0.55</v>
      </c>
      <c r="V214" s="441">
        <v>860.0</v>
      </c>
      <c r="W214" s="241">
        <f t="shared" si="32"/>
        <v>0.55</v>
      </c>
      <c r="X214" s="441">
        <v>0.55</v>
      </c>
      <c r="Y214" s="232"/>
      <c r="Z214" s="193">
        <f t="shared" si="22"/>
        <v>1</v>
      </c>
    </row>
    <row r="215" ht="15.75" hidden="1" customHeight="1">
      <c r="A215" s="222">
        <v>202.0</v>
      </c>
      <c r="B215" s="229">
        <v>440698.0</v>
      </c>
      <c r="C215" s="232" t="s">
        <v>1182</v>
      </c>
      <c r="D215" s="232" t="s">
        <v>1095</v>
      </c>
      <c r="E215" s="287" t="s">
        <v>511</v>
      </c>
      <c r="F215" s="229" t="s">
        <v>564</v>
      </c>
      <c r="G215" s="229" t="s">
        <v>555</v>
      </c>
      <c r="H215" s="229" t="s">
        <v>925</v>
      </c>
      <c r="I215" s="413" t="s">
        <v>515</v>
      </c>
      <c r="J215" s="209">
        <v>2.0</v>
      </c>
      <c r="K215" s="235">
        <v>2023.0</v>
      </c>
      <c r="L215" s="416">
        <v>45293.0</v>
      </c>
      <c r="M215" s="418">
        <v>45351.0</v>
      </c>
      <c r="N215" s="229">
        <v>10.5</v>
      </c>
      <c r="O215" s="433">
        <f t="shared" si="30"/>
        <v>0.5</v>
      </c>
      <c r="P215" s="299" t="str">
        <f t="shared" si="31"/>
        <v>#VALUE!</v>
      </c>
      <c r="Q215" s="439">
        <v>0.515</v>
      </c>
      <c r="R215" s="228"/>
      <c r="S215" s="229" t="s">
        <v>525</v>
      </c>
      <c r="T215" s="230" t="s">
        <v>1156</v>
      </c>
      <c r="U215" s="440">
        <v>0.468182</v>
      </c>
      <c r="V215" s="441">
        <v>1.03</v>
      </c>
      <c r="W215" s="241">
        <f t="shared" si="32"/>
        <v>0.532</v>
      </c>
      <c r="X215" s="441">
        <v>4.682</v>
      </c>
      <c r="Y215" s="232"/>
      <c r="Z215" s="193">
        <f t="shared" si="22"/>
        <v>2</v>
      </c>
    </row>
    <row r="216" ht="15.75" hidden="1" customHeight="1">
      <c r="A216" s="208">
        <v>203.0</v>
      </c>
      <c r="B216" s="229">
        <v>458879.0</v>
      </c>
      <c r="C216" s="232" t="s">
        <v>1124</v>
      </c>
      <c r="D216" s="468" t="s">
        <v>1125</v>
      </c>
      <c r="E216" s="287" t="s">
        <v>511</v>
      </c>
      <c r="F216" s="229" t="s">
        <v>512</v>
      </c>
      <c r="G216" s="229" t="s">
        <v>540</v>
      </c>
      <c r="H216" s="229" t="s">
        <v>541</v>
      </c>
      <c r="I216" s="413" t="s">
        <v>515</v>
      </c>
      <c r="J216" s="209">
        <v>2.0</v>
      </c>
      <c r="K216" s="235">
        <v>2023.0</v>
      </c>
      <c r="L216" s="416">
        <v>45293.0</v>
      </c>
      <c r="M216" s="418">
        <v>45351.0</v>
      </c>
      <c r="N216" s="229">
        <v>21.0</v>
      </c>
      <c r="O216" s="433">
        <f t="shared" si="30"/>
        <v>1</v>
      </c>
      <c r="P216" s="299" t="str">
        <f t="shared" si="31"/>
        <v>#VALUE!</v>
      </c>
      <c r="Q216" s="439">
        <v>1.59</v>
      </c>
      <c r="R216" s="228"/>
      <c r="S216" s="229" t="s">
        <v>525</v>
      </c>
      <c r="T216" s="230" t="s">
        <v>1156</v>
      </c>
      <c r="U216" s="440">
        <v>0.468182</v>
      </c>
      <c r="V216" s="441">
        <v>1.03</v>
      </c>
      <c r="W216" s="241">
        <f t="shared" si="32"/>
        <v>0.468</v>
      </c>
      <c r="X216" s="441">
        <v>4.682</v>
      </c>
      <c r="Y216" s="232"/>
      <c r="Z216" s="193">
        <f t="shared" si="22"/>
        <v>1</v>
      </c>
    </row>
    <row r="217" ht="15.75" hidden="1" customHeight="1">
      <c r="A217" s="222">
        <v>204.0</v>
      </c>
      <c r="B217" s="229">
        <v>459063.0</v>
      </c>
      <c r="C217" s="232" t="s">
        <v>1127</v>
      </c>
      <c r="D217" s="468" t="s">
        <v>1128</v>
      </c>
      <c r="E217" s="287" t="s">
        <v>511</v>
      </c>
      <c r="F217" s="229" t="s">
        <v>512</v>
      </c>
      <c r="G217" s="229" t="s">
        <v>530</v>
      </c>
      <c r="H217" s="229" t="s">
        <v>531</v>
      </c>
      <c r="I217" s="413" t="s">
        <v>515</v>
      </c>
      <c r="J217" s="209">
        <v>2.0</v>
      </c>
      <c r="K217" s="235">
        <v>2023.0</v>
      </c>
      <c r="L217" s="416">
        <v>45293.0</v>
      </c>
      <c r="M217" s="418">
        <v>45351.0</v>
      </c>
      <c r="N217" s="229">
        <v>21.0</v>
      </c>
      <c r="O217" s="433">
        <f t="shared" si="30"/>
        <v>1</v>
      </c>
      <c r="P217" s="299" t="str">
        <f t="shared" si="31"/>
        <v>#VALUE!</v>
      </c>
      <c r="Q217" s="439">
        <v>1.24</v>
      </c>
      <c r="R217" s="228"/>
      <c r="S217" s="229" t="s">
        <v>525</v>
      </c>
      <c r="T217" s="230" t="s">
        <v>1156</v>
      </c>
      <c r="U217" s="440">
        <v>0.468182</v>
      </c>
      <c r="V217" s="441">
        <v>1.03</v>
      </c>
      <c r="W217" s="241">
        <f t="shared" si="32"/>
        <v>0.468</v>
      </c>
      <c r="X217" s="441">
        <v>4.682</v>
      </c>
      <c r="Y217" s="232"/>
      <c r="Z217" s="193">
        <f t="shared" si="22"/>
        <v>1</v>
      </c>
    </row>
    <row r="218" ht="15.75" hidden="1" customHeight="1">
      <c r="A218" s="208">
        <v>205.0</v>
      </c>
      <c r="B218" s="229">
        <v>460599.0</v>
      </c>
      <c r="C218" s="232" t="s">
        <v>1187</v>
      </c>
      <c r="D218" s="468" t="s">
        <v>1188</v>
      </c>
      <c r="E218" s="287" t="s">
        <v>511</v>
      </c>
      <c r="F218" s="229" t="s">
        <v>512</v>
      </c>
      <c r="G218" s="229" t="s">
        <v>555</v>
      </c>
      <c r="H218" s="229" t="s">
        <v>580</v>
      </c>
      <c r="I218" s="413" t="s">
        <v>515</v>
      </c>
      <c r="J218" s="209">
        <v>2.0</v>
      </c>
      <c r="K218" s="235">
        <v>2023.0</v>
      </c>
      <c r="L218" s="416">
        <v>45293.0</v>
      </c>
      <c r="M218" s="418">
        <v>45351.0</v>
      </c>
      <c r="N218" s="229">
        <v>10.0</v>
      </c>
      <c r="O218" s="433">
        <f t="shared" si="30"/>
        <v>0.4761904762</v>
      </c>
      <c r="P218" s="299" t="str">
        <f t="shared" si="31"/>
        <v>#VALUE!</v>
      </c>
      <c r="Q218" s="439">
        <v>0.476</v>
      </c>
      <c r="R218" s="228"/>
      <c r="S218" s="229" t="s">
        <v>525</v>
      </c>
      <c r="T218" s="230" t="s">
        <v>1156</v>
      </c>
      <c r="U218" s="440">
        <v>0.468182</v>
      </c>
      <c r="V218" s="441">
        <v>1.03</v>
      </c>
      <c r="W218" s="241">
        <f t="shared" si="32"/>
        <v>0.468</v>
      </c>
      <c r="X218" s="441">
        <v>4.682</v>
      </c>
      <c r="Y218" s="232"/>
      <c r="Z218" s="193">
        <f t="shared" si="22"/>
        <v>1</v>
      </c>
    </row>
    <row r="219" ht="15.75" hidden="1" customHeight="1">
      <c r="A219" s="222">
        <v>206.0</v>
      </c>
      <c r="B219" s="229">
        <v>439018.0</v>
      </c>
      <c r="C219" s="232" t="s">
        <v>1189</v>
      </c>
      <c r="D219" s="468" t="s">
        <v>1011</v>
      </c>
      <c r="E219" s="287" t="s">
        <v>511</v>
      </c>
      <c r="F219" s="229" t="s">
        <v>701</v>
      </c>
      <c r="G219" s="229" t="s">
        <v>555</v>
      </c>
      <c r="H219" s="229" t="s">
        <v>708</v>
      </c>
      <c r="I219" s="413" t="s">
        <v>515</v>
      </c>
      <c r="J219" s="209">
        <v>2.0</v>
      </c>
      <c r="K219" s="235">
        <v>2023.0</v>
      </c>
      <c r="L219" s="416">
        <v>45293.0</v>
      </c>
      <c r="M219" s="418">
        <v>45351.0</v>
      </c>
      <c r="N219" s="229">
        <v>6.3</v>
      </c>
      <c r="O219" s="433">
        <f t="shared" si="30"/>
        <v>0.3</v>
      </c>
      <c r="P219" s="299" t="str">
        <f t="shared" si="31"/>
        <v>#VALUE!</v>
      </c>
      <c r="Q219" s="439">
        <v>0.258</v>
      </c>
      <c r="R219" s="228"/>
      <c r="S219" s="229" t="s">
        <v>525</v>
      </c>
      <c r="T219" s="230" t="s">
        <v>1156</v>
      </c>
      <c r="U219" s="440">
        <v>0.468182</v>
      </c>
      <c r="V219" s="441">
        <v>1.03</v>
      </c>
      <c r="W219" s="241">
        <f t="shared" si="32"/>
        <v>1.151</v>
      </c>
      <c r="X219" s="441">
        <v>4.682</v>
      </c>
      <c r="Y219" s="232"/>
      <c r="Z219" s="193">
        <f t="shared" si="22"/>
        <v>3</v>
      </c>
    </row>
    <row r="220" ht="15.75" hidden="1" customHeight="1">
      <c r="A220" s="208">
        <v>207.0</v>
      </c>
      <c r="B220" s="229">
        <v>206490.0</v>
      </c>
      <c r="C220" s="232" t="s">
        <v>1153</v>
      </c>
      <c r="D220" s="232" t="s">
        <v>1154</v>
      </c>
      <c r="E220" s="287" t="s">
        <v>511</v>
      </c>
      <c r="F220" s="229" t="s">
        <v>663</v>
      </c>
      <c r="G220" s="229" t="s">
        <v>540</v>
      </c>
      <c r="H220" s="229" t="s">
        <v>750</v>
      </c>
      <c r="I220" s="413" t="s">
        <v>515</v>
      </c>
      <c r="J220" s="209">
        <v>2.0</v>
      </c>
      <c r="K220" s="235">
        <v>2023.0</v>
      </c>
      <c r="L220" s="416">
        <v>45293.0</v>
      </c>
      <c r="M220" s="418">
        <v>45351.0</v>
      </c>
      <c r="N220" s="229">
        <v>10.5</v>
      </c>
      <c r="O220" s="433">
        <f t="shared" si="30"/>
        <v>0.5</v>
      </c>
      <c r="P220" s="299" t="str">
        <f t="shared" si="31"/>
        <v>#VALUE!</v>
      </c>
      <c r="Q220" s="439">
        <v>0.795</v>
      </c>
      <c r="R220" s="228"/>
      <c r="S220" s="229" t="s">
        <v>525</v>
      </c>
      <c r="T220" s="230" t="s">
        <v>1183</v>
      </c>
      <c r="U220" s="440">
        <v>0.378571</v>
      </c>
      <c r="V220" s="441">
        <v>1.951</v>
      </c>
      <c r="W220" s="241">
        <f t="shared" si="32"/>
        <v>1.619</v>
      </c>
      <c r="X220" s="413">
        <v>1.6186</v>
      </c>
      <c r="Y220" s="232"/>
      <c r="Z220" s="193">
        <f t="shared" si="22"/>
        <v>2</v>
      </c>
    </row>
    <row r="221" ht="15.75" hidden="1" customHeight="1">
      <c r="A221" s="208">
        <v>191.0</v>
      </c>
      <c r="B221" s="229">
        <v>439829.0</v>
      </c>
      <c r="C221" s="232" t="s">
        <v>1157</v>
      </c>
      <c r="D221" s="232" t="s">
        <v>1158</v>
      </c>
      <c r="E221" s="287" t="s">
        <v>511</v>
      </c>
      <c r="F221" s="229" t="s">
        <v>701</v>
      </c>
      <c r="G221" s="229" t="s">
        <v>530</v>
      </c>
      <c r="H221" s="229" t="s">
        <v>982</v>
      </c>
      <c r="I221" s="413" t="s">
        <v>515</v>
      </c>
      <c r="J221" s="209">
        <v>2.0</v>
      </c>
      <c r="K221" s="235">
        <v>2023.0</v>
      </c>
      <c r="L221" s="416">
        <v>45293.0</v>
      </c>
      <c r="M221" s="418">
        <v>45351.0</v>
      </c>
      <c r="N221" s="229">
        <v>6.3</v>
      </c>
      <c r="O221" s="433">
        <f t="shared" si="30"/>
        <v>0.3</v>
      </c>
      <c r="P221" s="299" t="str">
        <f t="shared" si="31"/>
        <v>#VALUE!</v>
      </c>
      <c r="Q221" s="439">
        <v>0.357</v>
      </c>
      <c r="R221" s="228"/>
      <c r="S221" s="229" t="s">
        <v>525</v>
      </c>
      <c r="T221" s="230" t="s">
        <v>1183</v>
      </c>
      <c r="U221" s="440">
        <v>1.24</v>
      </c>
      <c r="V221" s="441">
        <v>1.19</v>
      </c>
      <c r="W221" s="413">
        <v>0.0</v>
      </c>
      <c r="X221" s="441">
        <v>1.24</v>
      </c>
      <c r="Y221" s="232"/>
      <c r="Z221" s="193">
        <f t="shared" si="22"/>
        <v>2</v>
      </c>
    </row>
    <row r="222" ht="15.75" hidden="1" customHeight="1">
      <c r="A222" s="222">
        <v>208.0</v>
      </c>
      <c r="B222" s="229">
        <v>284725.0</v>
      </c>
      <c r="C222" s="232" t="s">
        <v>1163</v>
      </c>
      <c r="D222" s="232" t="s">
        <v>1164</v>
      </c>
      <c r="E222" s="287" t="s">
        <v>511</v>
      </c>
      <c r="F222" s="229" t="s">
        <v>564</v>
      </c>
      <c r="G222" s="229" t="s">
        <v>540</v>
      </c>
      <c r="H222" s="229" t="s">
        <v>612</v>
      </c>
      <c r="I222" s="413" t="s">
        <v>515</v>
      </c>
      <c r="J222" s="209">
        <v>2.0</v>
      </c>
      <c r="K222" s="235">
        <v>2023.0</v>
      </c>
      <c r="L222" s="416">
        <v>45293.0</v>
      </c>
      <c r="M222" s="418">
        <v>45351.0</v>
      </c>
      <c r="N222" s="229">
        <v>6.3</v>
      </c>
      <c r="O222" s="433">
        <f t="shared" si="30"/>
        <v>0.3</v>
      </c>
      <c r="P222" s="299" t="str">
        <f t="shared" si="31"/>
        <v>#VALUE!</v>
      </c>
      <c r="Q222" s="439">
        <v>0.477</v>
      </c>
      <c r="R222" s="228"/>
      <c r="S222" s="229" t="s">
        <v>525</v>
      </c>
      <c r="T222" s="230" t="s">
        <v>1183</v>
      </c>
      <c r="U222" s="440">
        <v>0.249857</v>
      </c>
      <c r="V222" s="441">
        <v>1.829</v>
      </c>
      <c r="W222" s="241">
        <f t="shared" ref="W222:W264" si="33">ROUND(SUMIF($B:$B,B222,U:U),3)</f>
        <v>0.25</v>
      </c>
      <c r="X222" s="413">
        <v>1.0199</v>
      </c>
      <c r="Y222" s="232"/>
      <c r="Z222" s="193">
        <f t="shared" si="22"/>
        <v>1</v>
      </c>
    </row>
    <row r="223" ht="15.75" hidden="1" customHeight="1">
      <c r="A223" s="208">
        <v>209.0</v>
      </c>
      <c r="B223" s="229">
        <v>289435.0</v>
      </c>
      <c r="C223" s="232" t="s">
        <v>1138</v>
      </c>
      <c r="D223" s="232" t="s">
        <v>1139</v>
      </c>
      <c r="E223" s="287" t="s">
        <v>511</v>
      </c>
      <c r="F223" s="229" t="s">
        <v>512</v>
      </c>
      <c r="G223" s="229" t="s">
        <v>540</v>
      </c>
      <c r="H223" s="229" t="s">
        <v>541</v>
      </c>
      <c r="I223" s="413" t="s">
        <v>515</v>
      </c>
      <c r="J223" s="209">
        <v>2.0</v>
      </c>
      <c r="K223" s="235">
        <v>2023.0</v>
      </c>
      <c r="L223" s="416">
        <v>45293.0</v>
      </c>
      <c r="M223" s="418">
        <v>45351.0</v>
      </c>
      <c r="N223" s="229">
        <v>21.0</v>
      </c>
      <c r="O223" s="433">
        <f t="shared" si="30"/>
        <v>1</v>
      </c>
      <c r="P223" s="299" t="str">
        <f t="shared" si="31"/>
        <v>#VALUE!</v>
      </c>
      <c r="Q223" s="439">
        <v>1.59</v>
      </c>
      <c r="R223" s="228"/>
      <c r="S223" s="229" t="s">
        <v>525</v>
      </c>
      <c r="T223" s="230" t="s">
        <v>1183</v>
      </c>
      <c r="U223" s="440">
        <v>0.757143</v>
      </c>
      <c r="V223" s="441">
        <v>1.556</v>
      </c>
      <c r="W223" s="241">
        <f t="shared" si="33"/>
        <v>0.757</v>
      </c>
      <c r="X223" s="413">
        <v>1.6316</v>
      </c>
      <c r="Y223" s="232"/>
      <c r="Z223" s="193">
        <f t="shared" si="22"/>
        <v>1</v>
      </c>
    </row>
    <row r="224" ht="15.75" hidden="1" customHeight="1">
      <c r="A224" s="222">
        <v>210.0</v>
      </c>
      <c r="B224" s="229">
        <v>278454.0</v>
      </c>
      <c r="C224" s="232" t="s">
        <v>1190</v>
      </c>
      <c r="D224" s="232" t="s">
        <v>1191</v>
      </c>
      <c r="E224" s="287" t="s">
        <v>511</v>
      </c>
      <c r="F224" s="229" t="s">
        <v>512</v>
      </c>
      <c r="G224" s="229" t="s">
        <v>555</v>
      </c>
      <c r="H224" s="229" t="s">
        <v>580</v>
      </c>
      <c r="I224" s="413" t="s">
        <v>515</v>
      </c>
      <c r="J224" s="209">
        <v>2.0</v>
      </c>
      <c r="K224" s="235">
        <v>2023.0</v>
      </c>
      <c r="L224" s="416">
        <v>45293.0</v>
      </c>
      <c r="M224" s="418">
        <v>45351.0</v>
      </c>
      <c r="N224" s="229">
        <v>21.0</v>
      </c>
      <c r="O224" s="433">
        <f t="shared" si="30"/>
        <v>1</v>
      </c>
      <c r="P224" s="299" t="str">
        <f t="shared" si="31"/>
        <v>#VALUE!</v>
      </c>
      <c r="Q224" s="439">
        <v>1.0</v>
      </c>
      <c r="R224" s="228"/>
      <c r="S224" s="229" t="s">
        <v>525</v>
      </c>
      <c r="T224" s="230" t="s">
        <v>1183</v>
      </c>
      <c r="U224" s="440">
        <v>0.757143</v>
      </c>
      <c r="V224" s="441">
        <v>1.556</v>
      </c>
      <c r="W224" s="241">
        <f t="shared" si="33"/>
        <v>0.757</v>
      </c>
      <c r="X224" s="413">
        <v>1.6316</v>
      </c>
      <c r="Y224" s="232"/>
      <c r="Z224" s="193">
        <f t="shared" si="22"/>
        <v>1</v>
      </c>
    </row>
    <row r="225" ht="15.75" hidden="1" customHeight="1">
      <c r="A225" s="208">
        <v>211.0</v>
      </c>
      <c r="B225" s="183" t="s">
        <v>651</v>
      </c>
      <c r="C225" s="184" t="s">
        <v>652</v>
      </c>
      <c r="D225" s="262" t="s">
        <v>653</v>
      </c>
      <c r="E225" s="263" t="s">
        <v>511</v>
      </c>
      <c r="F225" s="264" t="s">
        <v>546</v>
      </c>
      <c r="G225" s="264" t="s">
        <v>540</v>
      </c>
      <c r="H225" s="264" t="s">
        <v>547</v>
      </c>
      <c r="I225" s="413" t="s">
        <v>515</v>
      </c>
      <c r="J225" s="183">
        <v>2.0</v>
      </c>
      <c r="K225" s="183">
        <v>2024.0</v>
      </c>
      <c r="L225" s="416">
        <v>45323.0</v>
      </c>
      <c r="M225" s="418">
        <v>45351.0</v>
      </c>
      <c r="N225" s="183">
        <v>16.0</v>
      </c>
      <c r="O225" s="264">
        <f t="shared" ref="O225:O229" si="34">N225/16</f>
        <v>1</v>
      </c>
      <c r="P225" s="299">
        <f t="shared" si="31"/>
        <v>1</v>
      </c>
      <c r="Q225" s="299">
        <f t="shared" ref="Q225:Q226" si="35">15/N225</f>
        <v>0.9375</v>
      </c>
      <c r="R225" s="249"/>
      <c r="S225" s="189" t="s">
        <v>517</v>
      </c>
      <c r="T225" s="184" t="s">
        <v>536</v>
      </c>
      <c r="U225" s="241">
        <f t="shared" ref="U225:U247" si="36">IF(AND(Q225&gt;=1,S225="ODC"),P225,Q225)</f>
        <v>0.9375</v>
      </c>
      <c r="V225" s="241">
        <f t="shared" ref="V225:V264" si="37">ROUND(SUMIF($B:$B,B225,P:P),3)</f>
        <v>1</v>
      </c>
      <c r="W225" s="241">
        <f t="shared" si="33"/>
        <v>0.938</v>
      </c>
      <c r="X225" s="241">
        <f t="shared" ref="X225:X264" si="38">ROUND(W225/V225,2)</f>
        <v>0.94</v>
      </c>
      <c r="Y225" s="192"/>
      <c r="Z225" s="193">
        <f t="shared" si="22"/>
        <v>1</v>
      </c>
    </row>
    <row r="226" ht="15.75" hidden="1" customHeight="1">
      <c r="A226" s="222">
        <v>212.0</v>
      </c>
      <c r="B226" s="183" t="s">
        <v>600</v>
      </c>
      <c r="C226" s="184" t="s">
        <v>601</v>
      </c>
      <c r="D226" s="262" t="s">
        <v>602</v>
      </c>
      <c r="E226" s="263" t="s">
        <v>511</v>
      </c>
      <c r="F226" s="264" t="s">
        <v>564</v>
      </c>
      <c r="G226" s="264" t="s">
        <v>530</v>
      </c>
      <c r="H226" s="264" t="s">
        <v>565</v>
      </c>
      <c r="I226" s="413" t="s">
        <v>515</v>
      </c>
      <c r="J226" s="183">
        <v>2.0</v>
      </c>
      <c r="K226" s="183">
        <v>2024.0</v>
      </c>
      <c r="L226" s="416">
        <v>45323.0</v>
      </c>
      <c r="M226" s="418">
        <v>45351.0</v>
      </c>
      <c r="N226" s="183">
        <v>16.0</v>
      </c>
      <c r="O226" s="264">
        <f t="shared" si="34"/>
        <v>1</v>
      </c>
      <c r="P226" s="299">
        <f t="shared" si="31"/>
        <v>1</v>
      </c>
      <c r="Q226" s="299">
        <f t="shared" si="35"/>
        <v>0.9375</v>
      </c>
      <c r="R226" s="249"/>
      <c r="S226" s="189" t="s">
        <v>517</v>
      </c>
      <c r="T226" s="184" t="s">
        <v>536</v>
      </c>
      <c r="U226" s="241">
        <f t="shared" si="36"/>
        <v>0.9375</v>
      </c>
      <c r="V226" s="241">
        <f t="shared" si="37"/>
        <v>1</v>
      </c>
      <c r="W226" s="241">
        <f t="shared" si="33"/>
        <v>0.938</v>
      </c>
      <c r="X226" s="241">
        <f t="shared" si="38"/>
        <v>0.94</v>
      </c>
      <c r="Y226" s="192"/>
      <c r="Z226" s="193">
        <f t="shared" si="22"/>
        <v>1</v>
      </c>
    </row>
    <row r="227">
      <c r="A227" s="208">
        <v>213.0</v>
      </c>
      <c r="B227" s="183" t="s">
        <v>520</v>
      </c>
      <c r="C227" s="184" t="s">
        <v>521</v>
      </c>
      <c r="D227" s="262" t="s">
        <v>522</v>
      </c>
      <c r="E227" s="263" t="s">
        <v>511</v>
      </c>
      <c r="F227" s="264" t="s">
        <v>523</v>
      </c>
      <c r="G227" s="264" t="s">
        <v>513</v>
      </c>
      <c r="H227" s="264" t="s">
        <v>524</v>
      </c>
      <c r="I227" s="490" t="s">
        <v>515</v>
      </c>
      <c r="J227" s="183">
        <v>2.0</v>
      </c>
      <c r="K227" s="183">
        <v>2024.0</v>
      </c>
      <c r="L227" s="416">
        <v>45323.0</v>
      </c>
      <c r="M227" s="418">
        <v>45351.0</v>
      </c>
      <c r="N227" s="183">
        <v>16.0</v>
      </c>
      <c r="O227" s="264">
        <f t="shared" si="34"/>
        <v>1</v>
      </c>
      <c r="P227" s="299" t="str">
        <f t="shared" si="31"/>
        <v>#VALUE!</v>
      </c>
      <c r="Q227" s="299">
        <v>1.51</v>
      </c>
      <c r="R227" s="249"/>
      <c r="S227" s="229" t="s">
        <v>525</v>
      </c>
      <c r="T227" s="218" t="s">
        <v>526</v>
      </c>
      <c r="U227" s="241">
        <f t="shared" si="36"/>
        <v>1.51</v>
      </c>
      <c r="V227" s="241" t="str">
        <f t="shared" si="37"/>
        <v>#VALUE!</v>
      </c>
      <c r="W227" s="241">
        <f t="shared" si="33"/>
        <v>1.51</v>
      </c>
      <c r="X227" s="241" t="str">
        <f t="shared" si="38"/>
        <v>#VALUE!</v>
      </c>
      <c r="Y227" s="192"/>
      <c r="Z227" s="193">
        <f t="shared" si="22"/>
        <v>1</v>
      </c>
    </row>
    <row r="228">
      <c r="A228" s="222">
        <v>214.0</v>
      </c>
      <c r="B228" s="183" t="s">
        <v>527</v>
      </c>
      <c r="C228" s="184" t="s">
        <v>528</v>
      </c>
      <c r="D228" s="262" t="s">
        <v>529</v>
      </c>
      <c r="E228" s="263" t="s">
        <v>511</v>
      </c>
      <c r="F228" s="264" t="s">
        <v>512</v>
      </c>
      <c r="G228" s="264" t="s">
        <v>530</v>
      </c>
      <c r="H228" s="264" t="s">
        <v>531</v>
      </c>
      <c r="I228" s="490" t="s">
        <v>515</v>
      </c>
      <c r="J228" s="183">
        <v>2.0</v>
      </c>
      <c r="K228" s="183">
        <v>2024.0</v>
      </c>
      <c r="L228" s="416">
        <v>45323.0</v>
      </c>
      <c r="M228" s="418">
        <v>45351.0</v>
      </c>
      <c r="N228" s="183">
        <v>16.0</v>
      </c>
      <c r="O228" s="264">
        <f t="shared" si="34"/>
        <v>1</v>
      </c>
      <c r="P228" s="299" t="str">
        <f t="shared" si="31"/>
        <v>#VALUE!</v>
      </c>
      <c r="Q228" s="299">
        <v>0.8</v>
      </c>
      <c r="R228" s="249"/>
      <c r="S228" s="229" t="s">
        <v>525</v>
      </c>
      <c r="T228" s="218" t="s">
        <v>526</v>
      </c>
      <c r="U228" s="241">
        <f t="shared" si="36"/>
        <v>0.8</v>
      </c>
      <c r="V228" s="241" t="str">
        <f t="shared" si="37"/>
        <v>#VALUE!</v>
      </c>
      <c r="W228" s="241">
        <f t="shared" si="33"/>
        <v>0.8</v>
      </c>
      <c r="X228" s="241" t="str">
        <f t="shared" si="38"/>
        <v>#VALUE!</v>
      </c>
      <c r="Y228" s="192"/>
      <c r="Z228" s="193">
        <f t="shared" si="22"/>
        <v>1</v>
      </c>
    </row>
    <row r="229">
      <c r="A229" s="208">
        <v>215.0</v>
      </c>
      <c r="B229" s="491" t="s">
        <v>533</v>
      </c>
      <c r="C229" s="184" t="s">
        <v>534</v>
      </c>
      <c r="D229" s="262" t="s">
        <v>535</v>
      </c>
      <c r="E229" s="263" t="s">
        <v>511</v>
      </c>
      <c r="F229" s="264" t="s">
        <v>512</v>
      </c>
      <c r="G229" s="264" t="s">
        <v>530</v>
      </c>
      <c r="H229" s="264" t="s">
        <v>531</v>
      </c>
      <c r="I229" s="490" t="s">
        <v>515</v>
      </c>
      <c r="J229" s="183">
        <v>2.0</v>
      </c>
      <c r="K229" s="183">
        <v>2024.0</v>
      </c>
      <c r="L229" s="416">
        <v>45323.0</v>
      </c>
      <c r="M229" s="418">
        <v>45351.0</v>
      </c>
      <c r="N229" s="183">
        <v>16.0</v>
      </c>
      <c r="O229" s="264">
        <f t="shared" si="34"/>
        <v>1</v>
      </c>
      <c r="P229" s="299" t="str">
        <f t="shared" si="31"/>
        <v>#VALUE!</v>
      </c>
      <c r="Q229" s="299">
        <v>0.8</v>
      </c>
      <c r="R229" s="249"/>
      <c r="S229" s="229" t="s">
        <v>525</v>
      </c>
      <c r="T229" s="218" t="s">
        <v>526</v>
      </c>
      <c r="U229" s="241">
        <f t="shared" si="36"/>
        <v>0.8</v>
      </c>
      <c r="V229" s="241" t="str">
        <f t="shared" si="37"/>
        <v>#VALUE!</v>
      </c>
      <c r="W229" s="241">
        <f t="shared" si="33"/>
        <v>0.8</v>
      </c>
      <c r="X229" s="241" t="str">
        <f t="shared" si="38"/>
        <v>#VALUE!</v>
      </c>
      <c r="Y229" s="192"/>
      <c r="Z229" s="193">
        <f t="shared" si="22"/>
        <v>1</v>
      </c>
    </row>
    <row r="230" ht="15.75" customHeight="1">
      <c r="A230" s="222">
        <v>216.0</v>
      </c>
      <c r="B230" s="183" t="s">
        <v>657</v>
      </c>
      <c r="C230" s="184" t="s">
        <v>658</v>
      </c>
      <c r="D230" s="262" t="s">
        <v>659</v>
      </c>
      <c r="E230" s="263" t="s">
        <v>511</v>
      </c>
      <c r="F230" s="264" t="s">
        <v>564</v>
      </c>
      <c r="G230" s="264" t="s">
        <v>540</v>
      </c>
      <c r="H230" s="264" t="s">
        <v>612</v>
      </c>
      <c r="I230" s="413" t="s">
        <v>515</v>
      </c>
      <c r="J230" s="183">
        <v>2.0</v>
      </c>
      <c r="K230" s="183">
        <v>2024.0</v>
      </c>
      <c r="L230" s="416">
        <v>45323.0</v>
      </c>
      <c r="M230" s="418">
        <v>45351.0</v>
      </c>
      <c r="N230" s="183">
        <f>NETWORKDAYS(L230,M230)</f>
        <v>21</v>
      </c>
      <c r="O230" s="264">
        <f>N230/21</f>
        <v>1</v>
      </c>
      <c r="P230" s="299" t="str">
        <f t="shared" si="31"/>
        <v>#VALUE!</v>
      </c>
      <c r="Q230" s="299">
        <v>1.06</v>
      </c>
      <c r="R230" s="249"/>
      <c r="S230" s="229" t="s">
        <v>525</v>
      </c>
      <c r="T230" s="218" t="s">
        <v>526</v>
      </c>
      <c r="U230" s="241">
        <f t="shared" si="36"/>
        <v>1.06</v>
      </c>
      <c r="V230" s="241" t="str">
        <f t="shared" si="37"/>
        <v>#VALUE!</v>
      </c>
      <c r="W230" s="241">
        <f t="shared" si="33"/>
        <v>1.06</v>
      </c>
      <c r="X230" s="241" t="str">
        <f t="shared" si="38"/>
        <v>#VALUE!</v>
      </c>
      <c r="Y230" s="192"/>
      <c r="Z230" s="193">
        <f t="shared" si="22"/>
        <v>1</v>
      </c>
    </row>
    <row r="231" ht="15.75" customHeight="1">
      <c r="A231" s="208">
        <v>217.0</v>
      </c>
      <c r="B231" s="183" t="s">
        <v>620</v>
      </c>
      <c r="C231" s="184" t="s">
        <v>621</v>
      </c>
      <c r="D231" s="262" t="s">
        <v>622</v>
      </c>
      <c r="E231" s="263" t="s">
        <v>511</v>
      </c>
      <c r="F231" s="264" t="s">
        <v>546</v>
      </c>
      <c r="G231" s="264" t="s">
        <v>530</v>
      </c>
      <c r="H231" s="264" t="s">
        <v>616</v>
      </c>
      <c r="I231" s="490" t="s">
        <v>515</v>
      </c>
      <c r="J231" s="183">
        <v>2.0</v>
      </c>
      <c r="K231" s="183">
        <v>2024.0</v>
      </c>
      <c r="L231" s="416">
        <v>45323.0</v>
      </c>
      <c r="M231" s="418">
        <v>45351.0</v>
      </c>
      <c r="N231" s="183">
        <v>16.0</v>
      </c>
      <c r="O231" s="264">
        <f t="shared" ref="O231:O245" si="39">N231/16</f>
        <v>1</v>
      </c>
      <c r="P231" s="299" t="str">
        <f t="shared" si="31"/>
        <v>#VALUE!</v>
      </c>
      <c r="Q231" s="299">
        <v>0.79</v>
      </c>
      <c r="R231" s="249"/>
      <c r="S231" s="229" t="s">
        <v>525</v>
      </c>
      <c r="T231" s="218" t="s">
        <v>526</v>
      </c>
      <c r="U231" s="241">
        <f t="shared" si="36"/>
        <v>0.79</v>
      </c>
      <c r="V231" s="241" t="str">
        <f t="shared" si="37"/>
        <v>#VALUE!</v>
      </c>
      <c r="W231" s="241">
        <f t="shared" si="33"/>
        <v>0.79</v>
      </c>
      <c r="X231" s="241" t="str">
        <f t="shared" si="38"/>
        <v>#VALUE!</v>
      </c>
      <c r="Y231" s="192"/>
      <c r="Z231" s="193">
        <f t="shared" si="22"/>
        <v>1</v>
      </c>
    </row>
    <row r="232" ht="15.75" hidden="1" customHeight="1">
      <c r="A232" s="208">
        <v>218.0</v>
      </c>
      <c r="B232" s="183" t="s">
        <v>581</v>
      </c>
      <c r="C232" s="184" t="s">
        <v>582</v>
      </c>
      <c r="D232" s="262" t="s">
        <v>583</v>
      </c>
      <c r="E232" s="263" t="s">
        <v>511</v>
      </c>
      <c r="F232" s="264" t="s">
        <v>512</v>
      </c>
      <c r="G232" s="264" t="s">
        <v>513</v>
      </c>
      <c r="H232" s="264" t="s">
        <v>514</v>
      </c>
      <c r="I232" s="265" t="str">
        <f t="shared" ref="I232:I245" si="40">VLOOKUP(H232,NLTC!$C$5:$D$28,2,0)</f>
        <v>#REF!</v>
      </c>
      <c r="J232" s="183">
        <v>2.0</v>
      </c>
      <c r="K232" s="183">
        <v>2024.0</v>
      </c>
      <c r="L232" s="416">
        <v>45323.0</v>
      </c>
      <c r="M232" s="418">
        <v>45351.0</v>
      </c>
      <c r="N232" s="183">
        <v>16.0</v>
      </c>
      <c r="O232" s="264">
        <f t="shared" si="39"/>
        <v>1</v>
      </c>
      <c r="P232" s="299">
        <f t="shared" si="31"/>
        <v>1</v>
      </c>
      <c r="Q232" s="299">
        <v>1.0</v>
      </c>
      <c r="R232" s="249"/>
      <c r="S232" s="189" t="s">
        <v>517</v>
      </c>
      <c r="T232" s="326" t="s">
        <v>518</v>
      </c>
      <c r="U232" s="241">
        <f t="shared" si="36"/>
        <v>1</v>
      </c>
      <c r="V232" s="241">
        <f t="shared" si="37"/>
        <v>1</v>
      </c>
      <c r="W232" s="241">
        <f t="shared" si="33"/>
        <v>1</v>
      </c>
      <c r="X232" s="241">
        <f t="shared" si="38"/>
        <v>1</v>
      </c>
      <c r="Y232" s="192"/>
      <c r="Z232" s="193">
        <f t="shared" si="22"/>
        <v>1</v>
      </c>
    </row>
    <row r="233" ht="15.75" hidden="1" customHeight="1">
      <c r="A233" s="208">
        <v>219.0</v>
      </c>
      <c r="B233" s="183" t="s">
        <v>587</v>
      </c>
      <c r="C233" s="184" t="s">
        <v>588</v>
      </c>
      <c r="D233" s="262" t="s">
        <v>589</v>
      </c>
      <c r="E233" s="263" t="s">
        <v>511</v>
      </c>
      <c r="F233" s="264" t="s">
        <v>512</v>
      </c>
      <c r="G233" s="264" t="s">
        <v>540</v>
      </c>
      <c r="H233" s="264" t="s">
        <v>541</v>
      </c>
      <c r="I233" s="265" t="str">
        <f t="shared" si="40"/>
        <v>#REF!</v>
      </c>
      <c r="J233" s="183">
        <v>2.0</v>
      </c>
      <c r="K233" s="183">
        <v>2024.0</v>
      </c>
      <c r="L233" s="416">
        <v>45323.0</v>
      </c>
      <c r="M233" s="418">
        <v>45351.0</v>
      </c>
      <c r="N233" s="229">
        <v>14.5</v>
      </c>
      <c r="O233" s="264">
        <f t="shared" si="39"/>
        <v>0.90625</v>
      </c>
      <c r="P233" s="299">
        <f t="shared" si="31"/>
        <v>0.906</v>
      </c>
      <c r="Q233" s="299">
        <v>1.0</v>
      </c>
      <c r="R233" s="249"/>
      <c r="S233" s="189" t="s">
        <v>517</v>
      </c>
      <c r="T233" s="326" t="s">
        <v>518</v>
      </c>
      <c r="U233" s="241">
        <f t="shared" si="36"/>
        <v>0.906</v>
      </c>
      <c r="V233" s="241">
        <f t="shared" si="37"/>
        <v>0.906</v>
      </c>
      <c r="W233" s="241">
        <f t="shared" si="33"/>
        <v>0.906</v>
      </c>
      <c r="X233" s="241">
        <f t="shared" si="38"/>
        <v>1</v>
      </c>
      <c r="Y233" s="192"/>
      <c r="Z233" s="193">
        <f t="shared" si="22"/>
        <v>1</v>
      </c>
    </row>
    <row r="234" ht="15.75" hidden="1" customHeight="1">
      <c r="A234" s="208">
        <v>220.0</v>
      </c>
      <c r="B234" s="183" t="s">
        <v>593</v>
      </c>
      <c r="C234" s="184" t="s">
        <v>594</v>
      </c>
      <c r="D234" s="262" t="s">
        <v>595</v>
      </c>
      <c r="E234" s="263" t="s">
        <v>511</v>
      </c>
      <c r="F234" s="264" t="s">
        <v>546</v>
      </c>
      <c r="G234" s="264" t="s">
        <v>569</v>
      </c>
      <c r="H234" s="264" t="s">
        <v>596</v>
      </c>
      <c r="I234" s="265" t="str">
        <f t="shared" si="40"/>
        <v>#REF!</v>
      </c>
      <c r="J234" s="183">
        <v>2.0</v>
      </c>
      <c r="K234" s="183">
        <v>2024.0</v>
      </c>
      <c r="L234" s="416">
        <v>45323.0</v>
      </c>
      <c r="M234" s="418">
        <v>45351.0</v>
      </c>
      <c r="N234" s="183">
        <v>16.0</v>
      </c>
      <c r="O234" s="264">
        <f t="shared" si="39"/>
        <v>1</v>
      </c>
      <c r="P234" s="299">
        <f t="shared" si="31"/>
        <v>1</v>
      </c>
      <c r="Q234" s="299">
        <v>1.0</v>
      </c>
      <c r="R234" s="249"/>
      <c r="S234" s="189" t="s">
        <v>517</v>
      </c>
      <c r="T234" s="326" t="s">
        <v>518</v>
      </c>
      <c r="U234" s="241">
        <f t="shared" si="36"/>
        <v>1</v>
      </c>
      <c r="V234" s="241">
        <f t="shared" si="37"/>
        <v>1</v>
      </c>
      <c r="W234" s="241">
        <f t="shared" si="33"/>
        <v>1</v>
      </c>
      <c r="X234" s="241">
        <f t="shared" si="38"/>
        <v>1</v>
      </c>
      <c r="Y234" s="192"/>
      <c r="Z234" s="193">
        <f t="shared" si="22"/>
        <v>1</v>
      </c>
    </row>
    <row r="235" ht="15.75" hidden="1" customHeight="1">
      <c r="A235" s="208">
        <v>221.0</v>
      </c>
      <c r="B235" s="208" t="s">
        <v>613</v>
      </c>
      <c r="C235" s="184" t="s">
        <v>614</v>
      </c>
      <c r="D235" s="262" t="s">
        <v>615</v>
      </c>
      <c r="E235" s="263" t="s">
        <v>511</v>
      </c>
      <c r="F235" s="264" t="s">
        <v>546</v>
      </c>
      <c r="G235" s="264" t="s">
        <v>530</v>
      </c>
      <c r="H235" s="264" t="s">
        <v>616</v>
      </c>
      <c r="I235" s="265" t="str">
        <f t="shared" si="40"/>
        <v>#REF!</v>
      </c>
      <c r="J235" s="183">
        <v>2.0</v>
      </c>
      <c r="K235" s="183">
        <v>2024.0</v>
      </c>
      <c r="L235" s="416">
        <v>45323.0</v>
      </c>
      <c r="M235" s="418">
        <v>45351.0</v>
      </c>
      <c r="N235" s="183">
        <v>16.0</v>
      </c>
      <c r="O235" s="264">
        <f t="shared" si="39"/>
        <v>1</v>
      </c>
      <c r="P235" s="299">
        <f t="shared" si="31"/>
        <v>1</v>
      </c>
      <c r="Q235" s="299">
        <v>1.0</v>
      </c>
      <c r="R235" s="249"/>
      <c r="S235" s="189" t="s">
        <v>517</v>
      </c>
      <c r="T235" s="326" t="s">
        <v>518</v>
      </c>
      <c r="U235" s="241">
        <f t="shared" si="36"/>
        <v>1</v>
      </c>
      <c r="V235" s="241">
        <f t="shared" si="37"/>
        <v>1</v>
      </c>
      <c r="W235" s="241">
        <f t="shared" si="33"/>
        <v>1</v>
      </c>
      <c r="X235" s="241">
        <f t="shared" si="38"/>
        <v>1</v>
      </c>
      <c r="Y235" s="192"/>
      <c r="Z235" s="193">
        <f t="shared" si="22"/>
        <v>1</v>
      </c>
    </row>
    <row r="236" ht="15.75" hidden="1" customHeight="1">
      <c r="A236" s="208">
        <v>222.0</v>
      </c>
      <c r="B236" s="222" t="s">
        <v>636</v>
      </c>
      <c r="C236" s="184" t="s">
        <v>638</v>
      </c>
      <c r="D236" s="262" t="s">
        <v>640</v>
      </c>
      <c r="E236" s="263" t="s">
        <v>511</v>
      </c>
      <c r="F236" s="264" t="s">
        <v>512</v>
      </c>
      <c r="G236" s="264" t="s">
        <v>540</v>
      </c>
      <c r="H236" s="264" t="s">
        <v>541</v>
      </c>
      <c r="I236" s="265" t="str">
        <f t="shared" si="40"/>
        <v>#REF!</v>
      </c>
      <c r="J236" s="183">
        <v>2.0</v>
      </c>
      <c r="K236" s="183">
        <v>2024.0</v>
      </c>
      <c r="L236" s="416">
        <v>45323.0</v>
      </c>
      <c r="M236" s="418">
        <v>45351.0</v>
      </c>
      <c r="N236" s="183">
        <v>16.0</v>
      </c>
      <c r="O236" s="264">
        <f t="shared" si="39"/>
        <v>1</v>
      </c>
      <c r="P236" s="299">
        <f t="shared" si="31"/>
        <v>1</v>
      </c>
      <c r="Q236" s="299">
        <v>1.0</v>
      </c>
      <c r="R236" s="249"/>
      <c r="S236" s="189" t="s">
        <v>517</v>
      </c>
      <c r="T236" s="326" t="s">
        <v>518</v>
      </c>
      <c r="U236" s="241">
        <f t="shared" si="36"/>
        <v>1</v>
      </c>
      <c r="V236" s="241">
        <f t="shared" si="37"/>
        <v>1</v>
      </c>
      <c r="W236" s="241">
        <f t="shared" si="33"/>
        <v>1</v>
      </c>
      <c r="X236" s="241">
        <f t="shared" si="38"/>
        <v>1</v>
      </c>
      <c r="Y236" s="192"/>
      <c r="Z236" s="193">
        <f t="shared" si="22"/>
        <v>1</v>
      </c>
    </row>
    <row r="237" ht="15.75" hidden="1" customHeight="1">
      <c r="A237" s="208">
        <v>223.0</v>
      </c>
      <c r="B237" s="222" t="s">
        <v>642</v>
      </c>
      <c r="C237" s="184" t="s">
        <v>643</v>
      </c>
      <c r="D237" s="262" t="s">
        <v>644</v>
      </c>
      <c r="E237" s="263" t="s">
        <v>511</v>
      </c>
      <c r="F237" s="264" t="s">
        <v>512</v>
      </c>
      <c r="G237" s="264" t="s">
        <v>569</v>
      </c>
      <c r="H237" s="264" t="s">
        <v>570</v>
      </c>
      <c r="I237" s="265" t="str">
        <f t="shared" si="40"/>
        <v>#REF!</v>
      </c>
      <c r="J237" s="183">
        <v>2.0</v>
      </c>
      <c r="K237" s="183">
        <v>2024.0</v>
      </c>
      <c r="L237" s="416">
        <v>45323.0</v>
      </c>
      <c r="M237" s="418">
        <v>45351.0</v>
      </c>
      <c r="N237" s="183">
        <v>14.0</v>
      </c>
      <c r="O237" s="264">
        <f t="shared" si="39"/>
        <v>0.875</v>
      </c>
      <c r="P237" s="299">
        <f t="shared" si="31"/>
        <v>0.875</v>
      </c>
      <c r="Q237" s="299">
        <v>1.0</v>
      </c>
      <c r="R237" s="249"/>
      <c r="S237" s="189" t="s">
        <v>517</v>
      </c>
      <c r="T237" s="326" t="s">
        <v>518</v>
      </c>
      <c r="U237" s="241">
        <f t="shared" si="36"/>
        <v>0.875</v>
      </c>
      <c r="V237" s="241">
        <f t="shared" si="37"/>
        <v>0.875</v>
      </c>
      <c r="W237" s="241">
        <f t="shared" si="33"/>
        <v>0.875</v>
      </c>
      <c r="X237" s="241">
        <f t="shared" si="38"/>
        <v>1</v>
      </c>
      <c r="Y237" s="192"/>
      <c r="Z237" s="193">
        <f t="shared" si="22"/>
        <v>1</v>
      </c>
    </row>
    <row r="238" ht="15.75" hidden="1" customHeight="1">
      <c r="A238" s="208">
        <v>224.0</v>
      </c>
      <c r="B238" s="183" t="s">
        <v>537</v>
      </c>
      <c r="C238" s="184" t="s">
        <v>538</v>
      </c>
      <c r="D238" s="262" t="s">
        <v>539</v>
      </c>
      <c r="E238" s="263" t="s">
        <v>511</v>
      </c>
      <c r="F238" s="264" t="s">
        <v>512</v>
      </c>
      <c r="G238" s="264" t="s">
        <v>540</v>
      </c>
      <c r="H238" s="264" t="s">
        <v>541</v>
      </c>
      <c r="I238" s="265" t="str">
        <f t="shared" si="40"/>
        <v>#REF!</v>
      </c>
      <c r="J238" s="183">
        <v>2.0</v>
      </c>
      <c r="K238" s="183">
        <v>2024.0</v>
      </c>
      <c r="L238" s="416">
        <v>45323.0</v>
      </c>
      <c r="M238" s="418">
        <v>45351.0</v>
      </c>
      <c r="N238" s="183">
        <v>16.0</v>
      </c>
      <c r="O238" s="264">
        <f t="shared" si="39"/>
        <v>1</v>
      </c>
      <c r="P238" s="299">
        <f t="shared" si="31"/>
        <v>1</v>
      </c>
      <c r="Q238" s="299">
        <v>1.0</v>
      </c>
      <c r="R238" s="249"/>
      <c r="S238" s="189" t="s">
        <v>517</v>
      </c>
      <c r="T238" s="326" t="s">
        <v>518</v>
      </c>
      <c r="U238" s="241">
        <f t="shared" si="36"/>
        <v>1</v>
      </c>
      <c r="V238" s="241">
        <f t="shared" si="37"/>
        <v>1</v>
      </c>
      <c r="W238" s="241">
        <f t="shared" si="33"/>
        <v>1</v>
      </c>
      <c r="X238" s="241">
        <f t="shared" si="38"/>
        <v>1</v>
      </c>
      <c r="Y238" s="192"/>
      <c r="Z238" s="193">
        <f t="shared" si="22"/>
        <v>1</v>
      </c>
    </row>
    <row r="239" ht="15.75" hidden="1" customHeight="1">
      <c r="A239" s="208">
        <v>225.0</v>
      </c>
      <c r="B239" s="183" t="s">
        <v>543</v>
      </c>
      <c r="C239" s="184" t="s">
        <v>544</v>
      </c>
      <c r="D239" s="262" t="s">
        <v>545</v>
      </c>
      <c r="E239" s="263" t="s">
        <v>511</v>
      </c>
      <c r="F239" s="264" t="s">
        <v>546</v>
      </c>
      <c r="G239" s="264" t="s">
        <v>540</v>
      </c>
      <c r="H239" s="264" t="s">
        <v>547</v>
      </c>
      <c r="I239" s="265" t="str">
        <f t="shared" si="40"/>
        <v>#REF!</v>
      </c>
      <c r="J239" s="183">
        <v>2.0</v>
      </c>
      <c r="K239" s="183">
        <v>2024.0</v>
      </c>
      <c r="L239" s="416">
        <v>45323.0</v>
      </c>
      <c r="M239" s="418">
        <v>45351.0</v>
      </c>
      <c r="N239" s="183">
        <v>16.0</v>
      </c>
      <c r="O239" s="264">
        <f t="shared" si="39"/>
        <v>1</v>
      </c>
      <c r="P239" s="299">
        <f t="shared" si="31"/>
        <v>1</v>
      </c>
      <c r="Q239" s="299">
        <v>1.0</v>
      </c>
      <c r="R239" s="249"/>
      <c r="S239" s="189" t="s">
        <v>517</v>
      </c>
      <c r="T239" s="326" t="s">
        <v>518</v>
      </c>
      <c r="U239" s="241">
        <f t="shared" si="36"/>
        <v>1</v>
      </c>
      <c r="V239" s="241">
        <f t="shared" si="37"/>
        <v>1</v>
      </c>
      <c r="W239" s="241">
        <f t="shared" si="33"/>
        <v>1</v>
      </c>
      <c r="X239" s="241">
        <f t="shared" si="38"/>
        <v>1</v>
      </c>
      <c r="Y239" s="192"/>
      <c r="Z239" s="193">
        <f t="shared" si="22"/>
        <v>1</v>
      </c>
    </row>
    <row r="240" ht="15.75" hidden="1" customHeight="1">
      <c r="A240" s="208">
        <v>226.0</v>
      </c>
      <c r="B240" s="183" t="s">
        <v>551</v>
      </c>
      <c r="C240" s="184" t="s">
        <v>553</v>
      </c>
      <c r="D240" s="262" t="s">
        <v>554</v>
      </c>
      <c r="E240" s="263" t="s">
        <v>511</v>
      </c>
      <c r="F240" s="264" t="s">
        <v>546</v>
      </c>
      <c r="G240" s="264" t="s">
        <v>555</v>
      </c>
      <c r="H240" s="264" t="s">
        <v>556</v>
      </c>
      <c r="I240" s="265" t="str">
        <f t="shared" si="40"/>
        <v>#REF!</v>
      </c>
      <c r="J240" s="183">
        <v>2.0</v>
      </c>
      <c r="K240" s="183">
        <v>2024.0</v>
      </c>
      <c r="L240" s="416">
        <v>45323.0</v>
      </c>
      <c r="M240" s="418">
        <v>45351.0</v>
      </c>
      <c r="N240" s="183">
        <v>16.0</v>
      </c>
      <c r="O240" s="264">
        <f t="shared" si="39"/>
        <v>1</v>
      </c>
      <c r="P240" s="299">
        <f t="shared" si="31"/>
        <v>1</v>
      </c>
      <c r="Q240" s="299">
        <v>1.0</v>
      </c>
      <c r="R240" s="249"/>
      <c r="S240" s="189" t="s">
        <v>517</v>
      </c>
      <c r="T240" s="326" t="s">
        <v>518</v>
      </c>
      <c r="U240" s="241">
        <f t="shared" si="36"/>
        <v>1</v>
      </c>
      <c r="V240" s="241">
        <f t="shared" si="37"/>
        <v>1</v>
      </c>
      <c r="W240" s="241">
        <f t="shared" si="33"/>
        <v>1</v>
      </c>
      <c r="X240" s="241">
        <f t="shared" si="38"/>
        <v>1</v>
      </c>
      <c r="Y240" s="192"/>
      <c r="Z240" s="193">
        <f t="shared" si="22"/>
        <v>1</v>
      </c>
    </row>
    <row r="241" ht="15.75" hidden="1" customHeight="1">
      <c r="A241" s="208">
        <v>227.0</v>
      </c>
      <c r="B241" s="183" t="s">
        <v>557</v>
      </c>
      <c r="C241" s="184" t="s">
        <v>558</v>
      </c>
      <c r="D241" s="262" t="s">
        <v>559</v>
      </c>
      <c r="E241" s="263" t="s">
        <v>511</v>
      </c>
      <c r="F241" s="264" t="s">
        <v>512</v>
      </c>
      <c r="G241" s="264" t="s">
        <v>540</v>
      </c>
      <c r="H241" s="264" t="s">
        <v>541</v>
      </c>
      <c r="I241" s="265" t="str">
        <f t="shared" si="40"/>
        <v>#REF!</v>
      </c>
      <c r="J241" s="183">
        <v>2.0</v>
      </c>
      <c r="K241" s="183">
        <v>2024.0</v>
      </c>
      <c r="L241" s="416">
        <v>45323.0</v>
      </c>
      <c r="M241" s="418">
        <v>45351.0</v>
      </c>
      <c r="N241" s="183">
        <v>16.0</v>
      </c>
      <c r="O241" s="264">
        <f t="shared" si="39"/>
        <v>1</v>
      </c>
      <c r="P241" s="299">
        <f t="shared" si="31"/>
        <v>1</v>
      </c>
      <c r="Q241" s="299">
        <v>1.0</v>
      </c>
      <c r="R241" s="249"/>
      <c r="S241" s="189" t="s">
        <v>517</v>
      </c>
      <c r="T241" s="326" t="s">
        <v>518</v>
      </c>
      <c r="U241" s="241">
        <f t="shared" si="36"/>
        <v>1</v>
      </c>
      <c r="V241" s="241">
        <f t="shared" si="37"/>
        <v>1</v>
      </c>
      <c r="W241" s="241">
        <f t="shared" si="33"/>
        <v>1</v>
      </c>
      <c r="X241" s="241">
        <f t="shared" si="38"/>
        <v>1</v>
      </c>
      <c r="Y241" s="192"/>
      <c r="Z241" s="193">
        <f t="shared" si="22"/>
        <v>1</v>
      </c>
    </row>
    <row r="242" ht="15.75" hidden="1" customHeight="1">
      <c r="A242" s="208">
        <v>228.0</v>
      </c>
      <c r="B242" s="183" t="s">
        <v>561</v>
      </c>
      <c r="C242" s="184" t="s">
        <v>562</v>
      </c>
      <c r="D242" s="262" t="s">
        <v>563</v>
      </c>
      <c r="E242" s="263" t="s">
        <v>511</v>
      </c>
      <c r="F242" s="264" t="s">
        <v>564</v>
      </c>
      <c r="G242" s="264" t="s">
        <v>530</v>
      </c>
      <c r="H242" s="264" t="s">
        <v>565</v>
      </c>
      <c r="I242" s="265" t="str">
        <f t="shared" si="40"/>
        <v>#REF!</v>
      </c>
      <c r="J242" s="183">
        <v>2.0</v>
      </c>
      <c r="K242" s="183">
        <v>2024.0</v>
      </c>
      <c r="L242" s="416">
        <v>45323.0</v>
      </c>
      <c r="M242" s="418">
        <v>45351.0</v>
      </c>
      <c r="N242" s="229">
        <v>12.5</v>
      </c>
      <c r="O242" s="264">
        <f t="shared" si="39"/>
        <v>0.78125</v>
      </c>
      <c r="P242" s="299">
        <f t="shared" si="31"/>
        <v>0.781</v>
      </c>
      <c r="Q242" s="299">
        <v>1.0</v>
      </c>
      <c r="R242" s="249"/>
      <c r="S242" s="189" t="s">
        <v>517</v>
      </c>
      <c r="T242" s="326" t="s">
        <v>518</v>
      </c>
      <c r="U242" s="241">
        <f t="shared" si="36"/>
        <v>0.781</v>
      </c>
      <c r="V242" s="241">
        <f t="shared" si="37"/>
        <v>0.781</v>
      </c>
      <c r="W242" s="241">
        <f t="shared" si="33"/>
        <v>0.781</v>
      </c>
      <c r="X242" s="241">
        <f t="shared" si="38"/>
        <v>1</v>
      </c>
      <c r="Y242" s="192"/>
      <c r="Z242" s="193">
        <f t="shared" si="22"/>
        <v>1</v>
      </c>
    </row>
    <row r="243" ht="15.75" hidden="1" customHeight="1">
      <c r="A243" s="208">
        <v>229.0</v>
      </c>
      <c r="B243" s="183" t="s">
        <v>566</v>
      </c>
      <c r="C243" s="184" t="s">
        <v>567</v>
      </c>
      <c r="D243" s="262" t="s">
        <v>568</v>
      </c>
      <c r="E243" s="263" t="s">
        <v>511</v>
      </c>
      <c r="F243" s="264" t="s">
        <v>512</v>
      </c>
      <c r="G243" s="264" t="s">
        <v>569</v>
      </c>
      <c r="H243" s="264" t="s">
        <v>570</v>
      </c>
      <c r="I243" s="265" t="str">
        <f t="shared" si="40"/>
        <v>#REF!</v>
      </c>
      <c r="J243" s="183">
        <v>2.0</v>
      </c>
      <c r="K243" s="183">
        <v>2024.0</v>
      </c>
      <c r="L243" s="416">
        <v>45323.0</v>
      </c>
      <c r="M243" s="418">
        <v>45351.0</v>
      </c>
      <c r="N243" s="229">
        <v>15.5</v>
      </c>
      <c r="O243" s="264">
        <f t="shared" si="39"/>
        <v>0.96875</v>
      </c>
      <c r="P243" s="299">
        <f t="shared" si="31"/>
        <v>0.969</v>
      </c>
      <c r="Q243" s="299">
        <v>1.0</v>
      </c>
      <c r="R243" s="249"/>
      <c r="S243" s="189" t="s">
        <v>517</v>
      </c>
      <c r="T243" s="326" t="s">
        <v>518</v>
      </c>
      <c r="U243" s="241">
        <f t="shared" si="36"/>
        <v>0.969</v>
      </c>
      <c r="V243" s="241">
        <f t="shared" si="37"/>
        <v>0.969</v>
      </c>
      <c r="W243" s="241">
        <f t="shared" si="33"/>
        <v>0.969</v>
      </c>
      <c r="X243" s="241">
        <f t="shared" si="38"/>
        <v>1</v>
      </c>
      <c r="Y243" s="192"/>
      <c r="Z243" s="193">
        <f t="shared" si="22"/>
        <v>1</v>
      </c>
    </row>
    <row r="244" ht="15.75" hidden="1" customHeight="1">
      <c r="A244" s="208">
        <v>230.0</v>
      </c>
      <c r="B244" s="183" t="s">
        <v>574</v>
      </c>
      <c r="C244" s="184" t="s">
        <v>575</v>
      </c>
      <c r="D244" s="262" t="s">
        <v>576</v>
      </c>
      <c r="E244" s="263" t="s">
        <v>511</v>
      </c>
      <c r="F244" s="264" t="s">
        <v>512</v>
      </c>
      <c r="G244" s="264" t="s">
        <v>540</v>
      </c>
      <c r="H244" s="264" t="s">
        <v>541</v>
      </c>
      <c r="I244" s="265" t="str">
        <f t="shared" si="40"/>
        <v>#REF!</v>
      </c>
      <c r="J244" s="183">
        <v>2.0</v>
      </c>
      <c r="K244" s="183">
        <v>2024.0</v>
      </c>
      <c r="L244" s="416">
        <v>45323.0</v>
      </c>
      <c r="M244" s="418">
        <v>45351.0</v>
      </c>
      <c r="N244" s="183">
        <v>16.0</v>
      </c>
      <c r="O244" s="264">
        <f t="shared" si="39"/>
        <v>1</v>
      </c>
      <c r="P244" s="299">
        <f t="shared" si="31"/>
        <v>1</v>
      </c>
      <c r="Q244" s="299">
        <v>1.0</v>
      </c>
      <c r="R244" s="249"/>
      <c r="S244" s="189" t="s">
        <v>517</v>
      </c>
      <c r="T244" s="326" t="s">
        <v>518</v>
      </c>
      <c r="U244" s="241">
        <f t="shared" si="36"/>
        <v>1</v>
      </c>
      <c r="V244" s="241">
        <f t="shared" si="37"/>
        <v>1</v>
      </c>
      <c r="W244" s="241">
        <f t="shared" si="33"/>
        <v>1</v>
      </c>
      <c r="X244" s="241">
        <f t="shared" si="38"/>
        <v>1</v>
      </c>
      <c r="Y244" s="192"/>
      <c r="Z244" s="193">
        <f t="shared" si="22"/>
        <v>1</v>
      </c>
    </row>
    <row r="245" ht="15.75" hidden="1" customHeight="1">
      <c r="A245" s="208">
        <v>231.0</v>
      </c>
      <c r="B245" s="183" t="s">
        <v>508</v>
      </c>
      <c r="C245" s="184" t="s">
        <v>509</v>
      </c>
      <c r="D245" s="494" t="s">
        <v>510</v>
      </c>
      <c r="E245" s="263" t="s">
        <v>511</v>
      </c>
      <c r="F245" s="264" t="s">
        <v>512</v>
      </c>
      <c r="G245" s="264" t="s">
        <v>513</v>
      </c>
      <c r="H245" s="264" t="s">
        <v>514</v>
      </c>
      <c r="I245" s="265" t="str">
        <f t="shared" si="40"/>
        <v>#REF!</v>
      </c>
      <c r="J245" s="183">
        <v>2.0</v>
      </c>
      <c r="K245" s="183">
        <v>2024.0</v>
      </c>
      <c r="L245" s="416">
        <v>45323.0</v>
      </c>
      <c r="M245" s="418">
        <v>45351.0</v>
      </c>
      <c r="N245" s="183">
        <v>16.0</v>
      </c>
      <c r="O245" s="264">
        <f t="shared" si="39"/>
        <v>1</v>
      </c>
      <c r="P245" s="299">
        <f t="shared" si="31"/>
        <v>1</v>
      </c>
      <c r="Q245" s="299">
        <v>1.0</v>
      </c>
      <c r="R245" s="249"/>
      <c r="S245" s="189" t="s">
        <v>517</v>
      </c>
      <c r="T245" s="326" t="s">
        <v>518</v>
      </c>
      <c r="U245" s="241">
        <f t="shared" si="36"/>
        <v>1</v>
      </c>
      <c r="V245" s="241">
        <f t="shared" si="37"/>
        <v>1</v>
      </c>
      <c r="W245" s="241">
        <f t="shared" si="33"/>
        <v>1</v>
      </c>
      <c r="X245" s="241">
        <f t="shared" si="38"/>
        <v>1</v>
      </c>
      <c r="Y245" s="192"/>
      <c r="Z245" s="193">
        <f t="shared" si="22"/>
        <v>1</v>
      </c>
    </row>
    <row r="246" ht="15.75" hidden="1" customHeight="1">
      <c r="A246" s="208">
        <v>232.0</v>
      </c>
      <c r="B246" s="222">
        <v>428993.0</v>
      </c>
      <c r="C246" s="224" t="s">
        <v>1023</v>
      </c>
      <c r="D246" s="271" t="s">
        <v>1024</v>
      </c>
      <c r="E246" s="271" t="s">
        <v>511</v>
      </c>
      <c r="F246" s="272" t="s">
        <v>512</v>
      </c>
      <c r="G246" s="226" t="s">
        <v>540</v>
      </c>
      <c r="H246" s="226" t="s">
        <v>541</v>
      </c>
      <c r="I246" s="273" t="s">
        <v>515</v>
      </c>
      <c r="J246" s="209">
        <v>2.0</v>
      </c>
      <c r="K246" s="209">
        <v>2024.0</v>
      </c>
      <c r="L246" s="416">
        <v>45323.0</v>
      </c>
      <c r="M246" s="418">
        <v>45351.0</v>
      </c>
      <c r="N246" s="235">
        <v>16.0</v>
      </c>
      <c r="O246" s="239">
        <v>1.0</v>
      </c>
      <c r="P246" s="299" t="str">
        <f>ROUND(IF(S246="ODC",1*O246,I246*O246),3)/16*9</f>
        <v>#VALUE!</v>
      </c>
      <c r="Q246" s="248">
        <f>5/16</f>
        <v>0.3125</v>
      </c>
      <c r="R246" s="249"/>
      <c r="S246" s="274" t="s">
        <v>525</v>
      </c>
      <c r="T246" s="230" t="s">
        <v>1193</v>
      </c>
      <c r="U246" s="241">
        <f t="shared" si="36"/>
        <v>0.3125</v>
      </c>
      <c r="V246" s="241" t="str">
        <f t="shared" si="37"/>
        <v>#VALUE!</v>
      </c>
      <c r="W246" s="241">
        <f t="shared" si="33"/>
        <v>0.625</v>
      </c>
      <c r="X246" s="241" t="str">
        <f t="shared" si="38"/>
        <v>#VALUE!</v>
      </c>
      <c r="Y246" s="192"/>
      <c r="Z246" s="193">
        <f t="shared" si="22"/>
        <v>2</v>
      </c>
    </row>
    <row r="247" ht="15.75" hidden="1" customHeight="1">
      <c r="A247" s="208">
        <v>233.0</v>
      </c>
      <c r="B247" s="277">
        <v>441048.0</v>
      </c>
      <c r="C247" s="276" t="s">
        <v>1150</v>
      </c>
      <c r="D247" s="262" t="s">
        <v>1151</v>
      </c>
      <c r="E247" s="262" t="s">
        <v>892</v>
      </c>
      <c r="F247" s="183" t="s">
        <v>564</v>
      </c>
      <c r="G247" s="183" t="s">
        <v>573</v>
      </c>
      <c r="H247" s="183" t="s">
        <v>626</v>
      </c>
      <c r="I247" s="273" t="s">
        <v>515</v>
      </c>
      <c r="J247" s="209">
        <v>2.0</v>
      </c>
      <c r="K247" s="209">
        <v>2024.0</v>
      </c>
      <c r="L247" s="416">
        <v>45323.0</v>
      </c>
      <c r="M247" s="418">
        <v>45351.0</v>
      </c>
      <c r="N247" s="209">
        <v>7.0</v>
      </c>
      <c r="O247" s="495">
        <f t="shared" ref="O247:O264" si="41">N247/16</f>
        <v>0.4375</v>
      </c>
      <c r="P247" s="299">
        <f t="shared" ref="P247:P262" si="42">ROUND(IF(S247="ODC",1*O247,I247*O247),3)/21*9</f>
        <v>0.1877142857</v>
      </c>
      <c r="Q247" s="248">
        <v>0.18771428571428572</v>
      </c>
      <c r="R247" s="249"/>
      <c r="S247" s="278" t="s">
        <v>517</v>
      </c>
      <c r="T247" s="184" t="s">
        <v>1152</v>
      </c>
      <c r="U247" s="241">
        <f t="shared" si="36"/>
        <v>0.1877142857</v>
      </c>
      <c r="V247" s="241">
        <f t="shared" si="37"/>
        <v>0.188</v>
      </c>
      <c r="W247" s="241">
        <f t="shared" si="33"/>
        <v>0.188</v>
      </c>
      <c r="X247" s="241">
        <f t="shared" si="38"/>
        <v>1</v>
      </c>
      <c r="Y247" s="192"/>
      <c r="Z247" s="193">
        <f t="shared" si="22"/>
        <v>1</v>
      </c>
    </row>
    <row r="248" ht="15.75" hidden="1" customHeight="1">
      <c r="A248" s="208">
        <v>238.0</v>
      </c>
      <c r="B248" s="496" t="s">
        <v>985</v>
      </c>
      <c r="C248" s="234" t="s">
        <v>986</v>
      </c>
      <c r="D248" s="497" t="s">
        <v>987</v>
      </c>
      <c r="E248" s="262" t="s">
        <v>552</v>
      </c>
      <c r="F248" s="498" t="s">
        <v>512</v>
      </c>
      <c r="G248" s="239" t="s">
        <v>530</v>
      </c>
      <c r="H248" s="498" t="s">
        <v>531</v>
      </c>
      <c r="I248" s="273" t="s">
        <v>515</v>
      </c>
      <c r="J248" s="209">
        <v>2.0</v>
      </c>
      <c r="K248" s="209">
        <v>2024.0</v>
      </c>
      <c r="L248" s="416">
        <v>45323.0</v>
      </c>
      <c r="M248" s="418">
        <v>45351.0</v>
      </c>
      <c r="N248" s="209">
        <v>16.0</v>
      </c>
      <c r="O248" s="495">
        <f t="shared" si="41"/>
        <v>1</v>
      </c>
      <c r="P248" s="299" t="str">
        <f t="shared" si="42"/>
        <v>#VALUE!</v>
      </c>
      <c r="Q248" s="248">
        <v>0.5314285714285715</v>
      </c>
      <c r="R248" s="249"/>
      <c r="S248" s="251" t="s">
        <v>525</v>
      </c>
      <c r="T248" s="184" t="s">
        <v>989</v>
      </c>
      <c r="U248" s="499">
        <v>0.5314285714285715</v>
      </c>
      <c r="V248" s="241" t="str">
        <f t="shared" si="37"/>
        <v>#VALUE!</v>
      </c>
      <c r="W248" s="241">
        <f t="shared" si="33"/>
        <v>0.531</v>
      </c>
      <c r="X248" s="241" t="str">
        <f t="shared" si="38"/>
        <v>#VALUE!</v>
      </c>
      <c r="Y248" s="192"/>
      <c r="Z248" s="193">
        <f t="shared" si="22"/>
        <v>1</v>
      </c>
    </row>
    <row r="249" ht="15.75" hidden="1" customHeight="1">
      <c r="A249" s="208">
        <v>234.0</v>
      </c>
      <c r="B249" s="277" t="s">
        <v>990</v>
      </c>
      <c r="C249" s="276" t="s">
        <v>992</v>
      </c>
      <c r="D249" s="262" t="s">
        <v>993</v>
      </c>
      <c r="E249" s="262" t="s">
        <v>552</v>
      </c>
      <c r="F249" s="498" t="s">
        <v>564</v>
      </c>
      <c r="G249" s="239" t="s">
        <v>540</v>
      </c>
      <c r="H249" s="498" t="s">
        <v>612</v>
      </c>
      <c r="I249" s="273" t="s">
        <v>515</v>
      </c>
      <c r="J249" s="209">
        <v>2.0</v>
      </c>
      <c r="K249" s="209">
        <v>2024.0</v>
      </c>
      <c r="L249" s="416">
        <v>45323.0</v>
      </c>
      <c r="M249" s="418">
        <v>45351.0</v>
      </c>
      <c r="N249" s="209">
        <v>16.0</v>
      </c>
      <c r="O249" s="495">
        <f t="shared" si="41"/>
        <v>1</v>
      </c>
      <c r="P249" s="299" t="str">
        <f t="shared" si="42"/>
        <v>#VALUE!</v>
      </c>
      <c r="Q249" s="248">
        <v>0.6814285714285715</v>
      </c>
      <c r="R249" s="249"/>
      <c r="S249" s="251" t="s">
        <v>525</v>
      </c>
      <c r="T249" s="184" t="s">
        <v>989</v>
      </c>
      <c r="U249" s="499">
        <v>0.6814285714285715</v>
      </c>
      <c r="V249" s="241" t="str">
        <f t="shared" si="37"/>
        <v>#VALUE!</v>
      </c>
      <c r="W249" s="241">
        <f t="shared" si="33"/>
        <v>0.681</v>
      </c>
      <c r="X249" s="241" t="str">
        <f t="shared" si="38"/>
        <v>#VALUE!</v>
      </c>
      <c r="Y249" s="192"/>
      <c r="Z249" s="193">
        <f t="shared" si="22"/>
        <v>1</v>
      </c>
    </row>
    <row r="250" ht="15.75" hidden="1" customHeight="1">
      <c r="A250" s="208">
        <v>235.0</v>
      </c>
      <c r="B250" s="183" t="s">
        <v>994</v>
      </c>
      <c r="C250" s="276" t="s">
        <v>995</v>
      </c>
      <c r="D250" s="262" t="s">
        <v>996</v>
      </c>
      <c r="E250" s="262" t="s">
        <v>552</v>
      </c>
      <c r="F250" s="498" t="s">
        <v>512</v>
      </c>
      <c r="G250" s="239" t="s">
        <v>540</v>
      </c>
      <c r="H250" s="498" t="s">
        <v>541</v>
      </c>
      <c r="I250" s="273" t="s">
        <v>515</v>
      </c>
      <c r="J250" s="209">
        <v>2.0</v>
      </c>
      <c r="K250" s="209">
        <v>2024.0</v>
      </c>
      <c r="L250" s="416">
        <v>45323.0</v>
      </c>
      <c r="M250" s="418">
        <v>45351.0</v>
      </c>
      <c r="N250" s="209">
        <v>16.0</v>
      </c>
      <c r="O250" s="495">
        <f t="shared" si="41"/>
        <v>1</v>
      </c>
      <c r="P250" s="299" t="str">
        <f t="shared" si="42"/>
        <v>#VALUE!</v>
      </c>
      <c r="Q250" s="248">
        <v>0.6814285714285715</v>
      </c>
      <c r="R250" s="249"/>
      <c r="S250" s="251" t="s">
        <v>525</v>
      </c>
      <c r="T250" s="184" t="s">
        <v>989</v>
      </c>
      <c r="U250" s="499">
        <v>0.6814285714285715</v>
      </c>
      <c r="V250" s="241" t="str">
        <f t="shared" si="37"/>
        <v>#VALUE!</v>
      </c>
      <c r="W250" s="241">
        <f t="shared" si="33"/>
        <v>0.681</v>
      </c>
      <c r="X250" s="241" t="str">
        <f t="shared" si="38"/>
        <v>#VALUE!</v>
      </c>
      <c r="Y250" s="192"/>
      <c r="Z250" s="193">
        <f t="shared" si="22"/>
        <v>1</v>
      </c>
    </row>
    <row r="251" ht="15.75" hidden="1" customHeight="1">
      <c r="A251" s="208">
        <v>236.0</v>
      </c>
      <c r="B251" s="277" t="s">
        <v>997</v>
      </c>
      <c r="C251" s="276" t="s">
        <v>998</v>
      </c>
      <c r="D251" s="262" t="s">
        <v>999</v>
      </c>
      <c r="E251" s="262" t="s">
        <v>552</v>
      </c>
      <c r="F251" s="498" t="s">
        <v>546</v>
      </c>
      <c r="G251" s="239" t="s">
        <v>540</v>
      </c>
      <c r="H251" s="498" t="s">
        <v>547</v>
      </c>
      <c r="I251" s="273" t="s">
        <v>515</v>
      </c>
      <c r="J251" s="209">
        <v>2.0</v>
      </c>
      <c r="K251" s="209">
        <v>2024.0</v>
      </c>
      <c r="L251" s="416">
        <v>45323.0</v>
      </c>
      <c r="M251" s="418">
        <v>45351.0</v>
      </c>
      <c r="N251" s="209">
        <v>16.0</v>
      </c>
      <c r="O251" s="495">
        <f t="shared" si="41"/>
        <v>1</v>
      </c>
      <c r="P251" s="299" t="str">
        <f t="shared" si="42"/>
        <v>#VALUE!</v>
      </c>
      <c r="Q251" s="248">
        <v>0.6042857142857143</v>
      </c>
      <c r="R251" s="249"/>
      <c r="S251" s="251" t="s">
        <v>525</v>
      </c>
      <c r="T251" s="184" t="s">
        <v>989</v>
      </c>
      <c r="U251" s="499">
        <v>0.6042857142857143</v>
      </c>
      <c r="V251" s="241" t="str">
        <f t="shared" si="37"/>
        <v>#VALUE!</v>
      </c>
      <c r="W251" s="241">
        <f t="shared" si="33"/>
        <v>0.604</v>
      </c>
      <c r="X251" s="241" t="str">
        <f t="shared" si="38"/>
        <v>#VALUE!</v>
      </c>
      <c r="Y251" s="192"/>
      <c r="Z251" s="193">
        <f t="shared" si="22"/>
        <v>1</v>
      </c>
    </row>
    <row r="252" ht="15.75" hidden="1" customHeight="1">
      <c r="A252" s="208">
        <v>237.0</v>
      </c>
      <c r="B252" s="183" t="s">
        <v>1000</v>
      </c>
      <c r="C252" s="276" t="s">
        <v>1001</v>
      </c>
      <c r="D252" s="262" t="s">
        <v>1002</v>
      </c>
      <c r="E252" s="262" t="s">
        <v>552</v>
      </c>
      <c r="F252" s="498" t="s">
        <v>512</v>
      </c>
      <c r="G252" s="239" t="s">
        <v>540</v>
      </c>
      <c r="H252" s="498" t="s">
        <v>541</v>
      </c>
      <c r="I252" s="273" t="s">
        <v>515</v>
      </c>
      <c r="J252" s="209">
        <v>2.0</v>
      </c>
      <c r="K252" s="209">
        <v>2024.0</v>
      </c>
      <c r="L252" s="416">
        <v>45323.0</v>
      </c>
      <c r="M252" s="418">
        <v>45351.0</v>
      </c>
      <c r="N252" s="209">
        <v>16.0</v>
      </c>
      <c r="O252" s="495">
        <f t="shared" si="41"/>
        <v>1</v>
      </c>
      <c r="P252" s="299" t="str">
        <f t="shared" si="42"/>
        <v>#VALUE!</v>
      </c>
      <c r="Q252" s="248">
        <v>0.6814285714285715</v>
      </c>
      <c r="R252" s="249"/>
      <c r="S252" s="251" t="s">
        <v>525</v>
      </c>
      <c r="T252" s="184" t="s">
        <v>989</v>
      </c>
      <c r="U252" s="499">
        <v>0.6814285714285715</v>
      </c>
      <c r="V252" s="241" t="str">
        <f t="shared" si="37"/>
        <v>#VALUE!</v>
      </c>
      <c r="W252" s="241">
        <f t="shared" si="33"/>
        <v>0.681</v>
      </c>
      <c r="X252" s="241" t="str">
        <f t="shared" si="38"/>
        <v>#VALUE!</v>
      </c>
      <c r="Y252" s="192"/>
      <c r="Z252" s="193">
        <f t="shared" si="22"/>
        <v>1</v>
      </c>
    </row>
    <row r="253" ht="15.75" hidden="1" customHeight="1">
      <c r="A253" s="208">
        <v>238.0</v>
      </c>
      <c r="B253" s="183" t="s">
        <v>1003</v>
      </c>
      <c r="C253" s="276" t="s">
        <v>1004</v>
      </c>
      <c r="D253" s="262" t="s">
        <v>1005</v>
      </c>
      <c r="E253" s="262" t="s">
        <v>552</v>
      </c>
      <c r="F253" s="498" t="s">
        <v>512</v>
      </c>
      <c r="G253" s="239" t="s">
        <v>530</v>
      </c>
      <c r="H253" s="498" t="s">
        <v>531</v>
      </c>
      <c r="I253" s="273" t="s">
        <v>515</v>
      </c>
      <c r="J253" s="209">
        <v>2.0</v>
      </c>
      <c r="K253" s="209">
        <v>2024.0</v>
      </c>
      <c r="L253" s="416">
        <v>45323.0</v>
      </c>
      <c r="M253" s="418">
        <v>45351.0</v>
      </c>
      <c r="N253" s="209">
        <v>16.0</v>
      </c>
      <c r="O253" s="495">
        <f t="shared" si="41"/>
        <v>1</v>
      </c>
      <c r="P253" s="299" t="str">
        <f t="shared" si="42"/>
        <v>#VALUE!</v>
      </c>
      <c r="Q253" s="248">
        <v>0.5314285714285715</v>
      </c>
      <c r="R253" s="249"/>
      <c r="S253" s="251" t="s">
        <v>525</v>
      </c>
      <c r="T253" s="184" t="s">
        <v>989</v>
      </c>
      <c r="U253" s="499">
        <v>0.5314285714285715</v>
      </c>
      <c r="V253" s="241" t="str">
        <f t="shared" si="37"/>
        <v>#VALUE!</v>
      </c>
      <c r="W253" s="241">
        <f t="shared" si="33"/>
        <v>0.531</v>
      </c>
      <c r="X253" s="241" t="str">
        <f t="shared" si="38"/>
        <v>#VALUE!</v>
      </c>
      <c r="Y253" s="192"/>
      <c r="Z253" s="193">
        <f t="shared" si="22"/>
        <v>1</v>
      </c>
    </row>
    <row r="254" ht="15.75" hidden="1" customHeight="1">
      <c r="A254" s="208">
        <v>239.0</v>
      </c>
      <c r="B254" s="277" t="s">
        <v>1012</v>
      </c>
      <c r="C254" s="276" t="s">
        <v>1013</v>
      </c>
      <c r="D254" s="262" t="s">
        <v>1014</v>
      </c>
      <c r="E254" s="262" t="s">
        <v>552</v>
      </c>
      <c r="F254" s="498" t="s">
        <v>546</v>
      </c>
      <c r="G254" s="239" t="s">
        <v>530</v>
      </c>
      <c r="H254" s="498" t="s">
        <v>616</v>
      </c>
      <c r="I254" s="273" t="s">
        <v>515</v>
      </c>
      <c r="J254" s="209">
        <v>2.0</v>
      </c>
      <c r="K254" s="209">
        <v>2024.0</v>
      </c>
      <c r="L254" s="416">
        <v>45323.0</v>
      </c>
      <c r="M254" s="418">
        <v>45351.0</v>
      </c>
      <c r="N254" s="209">
        <v>16.0</v>
      </c>
      <c r="O254" s="495">
        <f t="shared" si="41"/>
        <v>1</v>
      </c>
      <c r="P254" s="299" t="str">
        <f t="shared" si="42"/>
        <v>#VALUE!</v>
      </c>
      <c r="Q254" s="248">
        <v>0.51</v>
      </c>
      <c r="R254" s="249"/>
      <c r="S254" s="251" t="s">
        <v>525</v>
      </c>
      <c r="T254" s="184" t="s">
        <v>989</v>
      </c>
      <c r="U254" s="499">
        <v>0.51</v>
      </c>
      <c r="V254" s="241" t="str">
        <f t="shared" si="37"/>
        <v>#VALUE!</v>
      </c>
      <c r="W254" s="241">
        <f t="shared" si="33"/>
        <v>0.51</v>
      </c>
      <c r="X254" s="241" t="str">
        <f t="shared" si="38"/>
        <v>#VALUE!</v>
      </c>
      <c r="Y254" s="192"/>
      <c r="Z254" s="193">
        <f t="shared" si="22"/>
        <v>1</v>
      </c>
    </row>
    <row r="255" ht="15.75" hidden="1" customHeight="1">
      <c r="A255" s="208">
        <v>240.0</v>
      </c>
      <c r="B255" s="183" t="s">
        <v>1015</v>
      </c>
      <c r="C255" s="276" t="s">
        <v>1016</v>
      </c>
      <c r="D255" s="262" t="s">
        <v>1018</v>
      </c>
      <c r="E255" s="262" t="s">
        <v>552</v>
      </c>
      <c r="F255" s="498" t="s">
        <v>512</v>
      </c>
      <c r="G255" s="239" t="s">
        <v>540</v>
      </c>
      <c r="H255" s="498" t="s">
        <v>541</v>
      </c>
      <c r="I255" s="273" t="s">
        <v>515</v>
      </c>
      <c r="J255" s="209">
        <v>2.0</v>
      </c>
      <c r="K255" s="209">
        <v>2024.0</v>
      </c>
      <c r="L255" s="416">
        <v>45323.0</v>
      </c>
      <c r="M255" s="418">
        <v>45351.0</v>
      </c>
      <c r="N255" s="209">
        <v>16.0</v>
      </c>
      <c r="O255" s="495">
        <f t="shared" si="41"/>
        <v>1</v>
      </c>
      <c r="P255" s="299" t="str">
        <f t="shared" si="42"/>
        <v>#VALUE!</v>
      </c>
      <c r="Q255" s="248">
        <v>0.6814285714285715</v>
      </c>
      <c r="R255" s="249"/>
      <c r="S255" s="251" t="s">
        <v>525</v>
      </c>
      <c r="T255" s="184" t="s">
        <v>989</v>
      </c>
      <c r="U255" s="499">
        <v>0.6814285714285715</v>
      </c>
      <c r="V255" s="241" t="str">
        <f t="shared" si="37"/>
        <v>#VALUE!</v>
      </c>
      <c r="W255" s="241">
        <f t="shared" si="33"/>
        <v>0.681</v>
      </c>
      <c r="X255" s="241" t="str">
        <f t="shared" si="38"/>
        <v>#VALUE!</v>
      </c>
      <c r="Y255" s="192"/>
      <c r="Z255" s="193">
        <f t="shared" si="22"/>
        <v>1</v>
      </c>
    </row>
    <row r="256" hidden="1">
      <c r="A256" s="208">
        <v>241.0</v>
      </c>
      <c r="B256" s="183" t="s">
        <v>1020</v>
      </c>
      <c r="C256" s="526" t="s">
        <v>1021</v>
      </c>
      <c r="D256" s="494" t="s">
        <v>1022</v>
      </c>
      <c r="E256" s="262" t="s">
        <v>552</v>
      </c>
      <c r="F256" s="264" t="s">
        <v>512</v>
      </c>
      <c r="G256" s="264" t="s">
        <v>569</v>
      </c>
      <c r="H256" s="264" t="s">
        <v>570</v>
      </c>
      <c r="I256" s="273" t="s">
        <v>515</v>
      </c>
      <c r="J256" s="209">
        <v>2.0</v>
      </c>
      <c r="K256" s="209">
        <v>2024.0</v>
      </c>
      <c r="L256" s="416">
        <v>45323.0</v>
      </c>
      <c r="M256" s="418">
        <v>45351.0</v>
      </c>
      <c r="N256" s="209">
        <v>16.0</v>
      </c>
      <c r="O256" s="495">
        <f t="shared" si="41"/>
        <v>1</v>
      </c>
      <c r="P256" s="299" t="str">
        <f t="shared" si="42"/>
        <v>#VALUE!</v>
      </c>
      <c r="Q256" s="248">
        <v>0.8699999999999999</v>
      </c>
      <c r="R256" s="249"/>
      <c r="S256" s="251" t="s">
        <v>525</v>
      </c>
      <c r="T256" s="184" t="s">
        <v>989</v>
      </c>
      <c r="U256" s="528">
        <v>0.8699999999999999</v>
      </c>
      <c r="V256" s="241" t="str">
        <f t="shared" si="37"/>
        <v>#VALUE!</v>
      </c>
      <c r="W256" s="241">
        <f t="shared" si="33"/>
        <v>0.87</v>
      </c>
      <c r="X256" s="241" t="str">
        <f t="shared" si="38"/>
        <v>#VALUE!</v>
      </c>
      <c r="Y256" s="192"/>
      <c r="Z256" s="193">
        <f t="shared" si="22"/>
        <v>1</v>
      </c>
    </row>
    <row r="257" ht="15.75" hidden="1" customHeight="1">
      <c r="A257" s="208">
        <v>242.0</v>
      </c>
      <c r="B257" s="217" t="s">
        <v>1027</v>
      </c>
      <c r="C257" s="220" t="s">
        <v>1028</v>
      </c>
      <c r="D257" s="279" t="s">
        <v>1029</v>
      </c>
      <c r="E257" s="531" t="s">
        <v>552</v>
      </c>
      <c r="F257" s="533" t="s">
        <v>512</v>
      </c>
      <c r="G257" s="533" t="s">
        <v>573</v>
      </c>
      <c r="H257" s="533" t="s">
        <v>641</v>
      </c>
      <c r="I257" s="273" t="s">
        <v>515</v>
      </c>
      <c r="J257" s="209">
        <v>2.0</v>
      </c>
      <c r="K257" s="209">
        <v>2024.0</v>
      </c>
      <c r="L257" s="416">
        <v>45323.0</v>
      </c>
      <c r="M257" s="418">
        <v>45351.0</v>
      </c>
      <c r="N257" s="209">
        <v>16.0</v>
      </c>
      <c r="O257" s="495">
        <f t="shared" si="41"/>
        <v>1</v>
      </c>
      <c r="P257" s="299" t="str">
        <f t="shared" si="42"/>
        <v>#VALUE!</v>
      </c>
      <c r="Q257" s="248">
        <v>0.2357142857142857</v>
      </c>
      <c r="R257" s="216"/>
      <c r="S257" s="251" t="s">
        <v>525</v>
      </c>
      <c r="T257" s="184" t="s">
        <v>989</v>
      </c>
      <c r="U257" s="435">
        <v>0.2357142857142857</v>
      </c>
      <c r="V257" s="241" t="str">
        <f t="shared" si="37"/>
        <v>#VALUE!</v>
      </c>
      <c r="W257" s="241">
        <f t="shared" si="33"/>
        <v>0.236</v>
      </c>
      <c r="X257" s="241" t="str">
        <f t="shared" si="38"/>
        <v>#VALUE!</v>
      </c>
      <c r="Y257" s="220"/>
      <c r="Z257" s="193">
        <f t="shared" si="22"/>
        <v>1</v>
      </c>
    </row>
    <row r="258" ht="15.75" hidden="1" customHeight="1">
      <c r="A258" s="208">
        <v>243.0</v>
      </c>
      <c r="B258" s="229" t="s">
        <v>1030</v>
      </c>
      <c r="C258" s="232" t="s">
        <v>1031</v>
      </c>
      <c r="D258" s="287" t="s">
        <v>1032</v>
      </c>
      <c r="E258" s="535" t="s">
        <v>552</v>
      </c>
      <c r="F258" s="537" t="s">
        <v>546</v>
      </c>
      <c r="G258" s="537" t="s">
        <v>555</v>
      </c>
      <c r="H258" s="537" t="s">
        <v>556</v>
      </c>
      <c r="I258" s="273" t="s">
        <v>515</v>
      </c>
      <c r="J258" s="209">
        <v>2.0</v>
      </c>
      <c r="K258" s="209">
        <v>2024.0</v>
      </c>
      <c r="L258" s="416">
        <v>45323.0</v>
      </c>
      <c r="M258" s="418">
        <v>45351.0</v>
      </c>
      <c r="N258" s="209">
        <v>16.0</v>
      </c>
      <c r="O258" s="495">
        <f t="shared" si="41"/>
        <v>1</v>
      </c>
      <c r="P258" s="299" t="str">
        <f t="shared" si="42"/>
        <v>#VALUE!</v>
      </c>
      <c r="Q258" s="248">
        <v>0.36857142857142855</v>
      </c>
      <c r="R258" s="228"/>
      <c r="S258" s="251" t="s">
        <v>525</v>
      </c>
      <c r="T258" s="184" t="s">
        <v>989</v>
      </c>
      <c r="U258" s="440">
        <v>0.36857142857142855</v>
      </c>
      <c r="V258" s="241" t="str">
        <f t="shared" si="37"/>
        <v>#VALUE!</v>
      </c>
      <c r="W258" s="241">
        <f t="shared" si="33"/>
        <v>0.369</v>
      </c>
      <c r="X258" s="241" t="str">
        <f t="shared" si="38"/>
        <v>#VALUE!</v>
      </c>
      <c r="Y258" s="232"/>
      <c r="Z258" s="193">
        <f t="shared" si="22"/>
        <v>1</v>
      </c>
    </row>
    <row r="259" ht="15.75" hidden="1" customHeight="1">
      <c r="A259" s="208">
        <v>244.0</v>
      </c>
      <c r="B259" s="229" t="s">
        <v>1037</v>
      </c>
      <c r="C259" s="232" t="s">
        <v>1038</v>
      </c>
      <c r="D259" s="287" t="s">
        <v>1039</v>
      </c>
      <c r="E259" s="535" t="s">
        <v>552</v>
      </c>
      <c r="F259" s="537" t="s">
        <v>546</v>
      </c>
      <c r="G259" s="537" t="s">
        <v>540</v>
      </c>
      <c r="H259" s="537" t="s">
        <v>547</v>
      </c>
      <c r="I259" s="273" t="s">
        <v>515</v>
      </c>
      <c r="J259" s="209">
        <v>2.0</v>
      </c>
      <c r="K259" s="209">
        <v>2024.0</v>
      </c>
      <c r="L259" s="416">
        <v>45323.0</v>
      </c>
      <c r="M259" s="418">
        <v>45351.0</v>
      </c>
      <c r="N259" s="209">
        <v>16.0</v>
      </c>
      <c r="O259" s="495">
        <f t="shared" si="41"/>
        <v>1</v>
      </c>
      <c r="P259" s="299" t="str">
        <f t="shared" si="42"/>
        <v>#VALUE!</v>
      </c>
      <c r="Q259" s="248">
        <v>0.6042857142857143</v>
      </c>
      <c r="R259" s="228"/>
      <c r="S259" s="251" t="s">
        <v>525</v>
      </c>
      <c r="T259" s="184" t="s">
        <v>989</v>
      </c>
      <c r="U259" s="440">
        <v>0.6042857142857143</v>
      </c>
      <c r="V259" s="241" t="str">
        <f t="shared" si="37"/>
        <v>#VALUE!</v>
      </c>
      <c r="W259" s="241">
        <f t="shared" si="33"/>
        <v>0.604</v>
      </c>
      <c r="X259" s="241" t="str">
        <f t="shared" si="38"/>
        <v>#VALUE!</v>
      </c>
      <c r="Y259" s="232"/>
      <c r="Z259" s="193">
        <f t="shared" si="22"/>
        <v>1</v>
      </c>
    </row>
    <row r="260" ht="15.75" hidden="1" customHeight="1">
      <c r="A260" s="208">
        <v>245.0</v>
      </c>
      <c r="B260" s="229" t="s">
        <v>1040</v>
      </c>
      <c r="C260" s="232" t="s">
        <v>1041</v>
      </c>
      <c r="D260" s="287" t="s">
        <v>1042</v>
      </c>
      <c r="E260" s="535" t="s">
        <v>552</v>
      </c>
      <c r="F260" s="537" t="s">
        <v>546</v>
      </c>
      <c r="G260" s="537" t="s">
        <v>530</v>
      </c>
      <c r="H260" s="537" t="s">
        <v>616</v>
      </c>
      <c r="I260" s="273" t="s">
        <v>515</v>
      </c>
      <c r="J260" s="209">
        <v>2.0</v>
      </c>
      <c r="K260" s="209">
        <v>2024.0</v>
      </c>
      <c r="L260" s="416">
        <v>45323.0</v>
      </c>
      <c r="M260" s="418">
        <v>45351.0</v>
      </c>
      <c r="N260" s="209">
        <v>16.0</v>
      </c>
      <c r="O260" s="495">
        <f t="shared" si="41"/>
        <v>1</v>
      </c>
      <c r="P260" s="299" t="str">
        <f t="shared" si="42"/>
        <v>#VALUE!</v>
      </c>
      <c r="Q260" s="248">
        <v>0.51</v>
      </c>
      <c r="R260" s="228"/>
      <c r="S260" s="251" t="s">
        <v>525</v>
      </c>
      <c r="T260" s="184" t="s">
        <v>989</v>
      </c>
      <c r="U260" s="440">
        <v>0.51</v>
      </c>
      <c r="V260" s="241" t="str">
        <f t="shared" si="37"/>
        <v>#VALUE!</v>
      </c>
      <c r="W260" s="241">
        <f t="shared" si="33"/>
        <v>0.51</v>
      </c>
      <c r="X260" s="241" t="str">
        <f t="shared" si="38"/>
        <v>#VALUE!</v>
      </c>
      <c r="Y260" s="232"/>
      <c r="Z260" s="193">
        <f t="shared" si="22"/>
        <v>1</v>
      </c>
    </row>
    <row r="261" ht="15.75" hidden="1" customHeight="1">
      <c r="A261" s="208">
        <v>246.0</v>
      </c>
      <c r="B261" s="229" t="s">
        <v>1043</v>
      </c>
      <c r="C261" s="232" t="s">
        <v>1044</v>
      </c>
      <c r="D261" s="287" t="s">
        <v>1045</v>
      </c>
      <c r="E261" s="535" t="s">
        <v>552</v>
      </c>
      <c r="F261" s="537" t="s">
        <v>546</v>
      </c>
      <c r="G261" s="537" t="s">
        <v>540</v>
      </c>
      <c r="H261" s="537" t="s">
        <v>547</v>
      </c>
      <c r="I261" s="273" t="s">
        <v>515</v>
      </c>
      <c r="J261" s="209">
        <v>2.0</v>
      </c>
      <c r="K261" s="209">
        <v>2024.0</v>
      </c>
      <c r="L261" s="416">
        <v>45323.0</v>
      </c>
      <c r="M261" s="418">
        <v>45351.0</v>
      </c>
      <c r="N261" s="209">
        <v>16.0</v>
      </c>
      <c r="O261" s="495">
        <f t="shared" si="41"/>
        <v>1</v>
      </c>
      <c r="P261" s="299" t="str">
        <f t="shared" si="42"/>
        <v>#VALUE!</v>
      </c>
      <c r="Q261" s="248">
        <v>0.6042857142857143</v>
      </c>
      <c r="R261" s="228"/>
      <c r="S261" s="251" t="s">
        <v>525</v>
      </c>
      <c r="T261" s="184" t="s">
        <v>989</v>
      </c>
      <c r="U261" s="440">
        <v>0.6042857142857143</v>
      </c>
      <c r="V261" s="241" t="str">
        <f t="shared" si="37"/>
        <v>#VALUE!</v>
      </c>
      <c r="W261" s="241">
        <f t="shared" si="33"/>
        <v>0.604</v>
      </c>
      <c r="X261" s="241" t="str">
        <f t="shared" si="38"/>
        <v>#VALUE!</v>
      </c>
      <c r="Y261" s="232"/>
      <c r="Z261" s="193">
        <f t="shared" si="22"/>
        <v>1</v>
      </c>
    </row>
    <row r="262" ht="15.75" hidden="1" customHeight="1">
      <c r="A262" s="208">
        <v>247.0</v>
      </c>
      <c r="B262" s="229" t="s">
        <v>1048</v>
      </c>
      <c r="C262" s="232" t="s">
        <v>1049</v>
      </c>
      <c r="D262" s="287" t="s">
        <v>1050</v>
      </c>
      <c r="E262" s="535" t="s">
        <v>552</v>
      </c>
      <c r="F262" s="537" t="s">
        <v>512</v>
      </c>
      <c r="G262" s="537" t="s">
        <v>569</v>
      </c>
      <c r="H262" s="537" t="s">
        <v>570</v>
      </c>
      <c r="I262" s="273" t="s">
        <v>515</v>
      </c>
      <c r="J262" s="209">
        <v>2.0</v>
      </c>
      <c r="K262" s="209">
        <v>2024.0</v>
      </c>
      <c r="L262" s="416">
        <v>45323.0</v>
      </c>
      <c r="M262" s="418">
        <v>45351.0</v>
      </c>
      <c r="N262" s="209">
        <v>16.0</v>
      </c>
      <c r="O262" s="495">
        <f t="shared" si="41"/>
        <v>1</v>
      </c>
      <c r="P262" s="299" t="str">
        <f t="shared" si="42"/>
        <v>#VALUE!</v>
      </c>
      <c r="Q262" s="248">
        <v>0.8699999999999999</v>
      </c>
      <c r="R262" s="228"/>
      <c r="S262" s="251" t="s">
        <v>525</v>
      </c>
      <c r="T262" s="184" t="s">
        <v>989</v>
      </c>
      <c r="U262" s="440">
        <v>0.8699999999999999</v>
      </c>
      <c r="V262" s="241" t="str">
        <f t="shared" si="37"/>
        <v>#VALUE!</v>
      </c>
      <c r="W262" s="241">
        <f t="shared" si="33"/>
        <v>0.87</v>
      </c>
      <c r="X262" s="241" t="str">
        <f t="shared" si="38"/>
        <v>#VALUE!</v>
      </c>
      <c r="Y262" s="232"/>
      <c r="Z262" s="193">
        <f t="shared" si="22"/>
        <v>1</v>
      </c>
    </row>
    <row r="263" ht="15.75" hidden="1" customHeight="1">
      <c r="A263" s="208">
        <v>248.0</v>
      </c>
      <c r="B263" s="540">
        <v>212015.0</v>
      </c>
      <c r="C263" s="541" t="s">
        <v>629</v>
      </c>
      <c r="D263" s="271" t="s">
        <v>631</v>
      </c>
      <c r="E263" s="271" t="s">
        <v>511</v>
      </c>
      <c r="F263" s="272" t="s">
        <v>564</v>
      </c>
      <c r="G263" s="226" t="s">
        <v>513</v>
      </c>
      <c r="H263" s="229" t="s">
        <v>633</v>
      </c>
      <c r="I263" s="273" t="s">
        <v>515</v>
      </c>
      <c r="J263" s="209">
        <v>2.0</v>
      </c>
      <c r="K263" s="209">
        <v>2024.0</v>
      </c>
      <c r="L263" s="416">
        <v>45323.0</v>
      </c>
      <c r="M263" s="418">
        <v>45351.0</v>
      </c>
      <c r="N263" s="235">
        <v>16.0</v>
      </c>
      <c r="O263" s="495">
        <f t="shared" si="41"/>
        <v>1</v>
      </c>
      <c r="P263" s="299" t="str">
        <f t="shared" ref="P263:P264" si="43">ROUND(IF(S263="ODC",1*O263,I263*O263),3)/16*9</f>
        <v>#VALUE!</v>
      </c>
      <c r="Q263" s="248">
        <v>1.164</v>
      </c>
      <c r="R263" s="249"/>
      <c r="S263" s="274" t="s">
        <v>525</v>
      </c>
      <c r="T263" s="230" t="s">
        <v>634</v>
      </c>
      <c r="U263" s="241">
        <f t="shared" ref="U263:U264" si="44">IF(AND(Q263&gt;=1,S263="ODC"),P263,Q263)</f>
        <v>1.164</v>
      </c>
      <c r="V263" s="241" t="str">
        <f t="shared" si="37"/>
        <v>#VALUE!</v>
      </c>
      <c r="W263" s="241">
        <f t="shared" si="33"/>
        <v>1.164</v>
      </c>
      <c r="X263" s="241" t="str">
        <f t="shared" si="38"/>
        <v>#VALUE!</v>
      </c>
      <c r="Y263" s="192"/>
      <c r="Z263" s="193">
        <f t="shared" si="22"/>
        <v>1</v>
      </c>
    </row>
    <row r="264" ht="15.75" customHeight="1">
      <c r="A264" s="222">
        <v>249.0</v>
      </c>
      <c r="B264" s="229">
        <v>439018.0</v>
      </c>
      <c r="C264" s="542" t="s">
        <v>1189</v>
      </c>
      <c r="D264" s="468" t="s">
        <v>1011</v>
      </c>
      <c r="E264" s="287" t="s">
        <v>511</v>
      </c>
      <c r="F264" s="229" t="s">
        <v>701</v>
      </c>
      <c r="G264" s="229" t="s">
        <v>555</v>
      </c>
      <c r="H264" s="229" t="s">
        <v>708</v>
      </c>
      <c r="I264" s="543">
        <f>14/22* 0.86</f>
        <v>0.5472727273</v>
      </c>
      <c r="J264" s="209">
        <v>2.0</v>
      </c>
      <c r="K264" s="235">
        <v>2024.0</v>
      </c>
      <c r="L264" s="416">
        <v>45293.0</v>
      </c>
      <c r="M264" s="418">
        <v>45351.0</v>
      </c>
      <c r="N264" s="229">
        <v>16.0</v>
      </c>
      <c r="O264" s="495">
        <f t="shared" si="41"/>
        <v>1</v>
      </c>
      <c r="P264" s="299">
        <f t="shared" si="43"/>
        <v>0.3076875</v>
      </c>
      <c r="Q264" s="439">
        <v>0.308</v>
      </c>
      <c r="R264" s="228"/>
      <c r="S264" s="229" t="s">
        <v>525</v>
      </c>
      <c r="T264" s="230" t="s">
        <v>1203</v>
      </c>
      <c r="U264" s="241">
        <f t="shared" si="44"/>
        <v>0.308</v>
      </c>
      <c r="V264" s="241" t="str">
        <f t="shared" si="37"/>
        <v>#VALUE!</v>
      </c>
      <c r="W264" s="241">
        <f t="shared" si="33"/>
        <v>1.151</v>
      </c>
      <c r="X264" s="241" t="str">
        <f t="shared" si="38"/>
        <v>#VALUE!</v>
      </c>
      <c r="Y264" s="232"/>
      <c r="Z264" s="193">
        <f t="shared" si="22"/>
        <v>3</v>
      </c>
    </row>
    <row r="265">
      <c r="A265" s="544"/>
      <c r="B265" s="544"/>
      <c r="C265" s="545"/>
      <c r="D265" s="544"/>
      <c r="E265" s="544"/>
      <c r="F265" s="544"/>
      <c r="G265" s="544"/>
      <c r="H265" s="544"/>
      <c r="I265" s="546"/>
      <c r="J265" s="544"/>
      <c r="K265" s="544"/>
      <c r="L265" s="544"/>
      <c r="M265" s="544"/>
      <c r="N265" s="544"/>
      <c r="O265" s="544"/>
      <c r="P265" s="544"/>
      <c r="Q265" s="544"/>
      <c r="R265" s="544"/>
      <c r="S265" s="544"/>
      <c r="T265" s="547"/>
      <c r="U265" s="544"/>
      <c r="V265" s="544"/>
      <c r="W265" s="544"/>
      <c r="X265" s="544"/>
      <c r="Y265" s="544"/>
      <c r="Z265" s="544"/>
    </row>
    <row r="266" ht="15.75" customHeight="1">
      <c r="A266" s="156"/>
      <c r="B266" s="156"/>
      <c r="C266" s="548"/>
      <c r="D266" s="179"/>
      <c r="E266" s="179"/>
      <c r="F266" s="550" t="s">
        <v>1204</v>
      </c>
      <c r="G266" s="551"/>
      <c r="H266" s="551"/>
      <c r="I266" s="551"/>
      <c r="J266" s="551"/>
      <c r="K266" s="551"/>
      <c r="L266" s="551"/>
      <c r="M266" s="551"/>
      <c r="N266" s="551"/>
      <c r="O266" s="551"/>
      <c r="P266" s="551"/>
      <c r="Q266" s="551"/>
      <c r="R266" s="551"/>
      <c r="S266" s="552"/>
      <c r="T266" s="179"/>
      <c r="U266" s="178"/>
      <c r="V266" s="178"/>
      <c r="W266" s="178"/>
      <c r="X266" s="180"/>
      <c r="Y266" s="181"/>
      <c r="Z266" s="178"/>
    </row>
    <row r="267" ht="15.75" customHeight="1">
      <c r="A267" s="156"/>
      <c r="B267" s="156"/>
      <c r="C267" s="548"/>
      <c r="D267" s="179"/>
      <c r="E267" s="179"/>
      <c r="F267" s="156"/>
      <c r="G267" s="156"/>
      <c r="H267" s="156"/>
      <c r="I267" s="160"/>
      <c r="J267" s="156"/>
      <c r="K267" s="156"/>
      <c r="L267" s="156"/>
      <c r="M267" s="156"/>
      <c r="N267" s="156"/>
      <c r="O267" s="162"/>
      <c r="P267" s="553"/>
      <c r="Q267" s="553"/>
      <c r="R267" s="554"/>
      <c r="S267" s="555"/>
      <c r="T267" s="179"/>
      <c r="U267" s="178"/>
      <c r="V267" s="178"/>
      <c r="W267" s="178"/>
      <c r="X267" s="180"/>
      <c r="Y267" s="181"/>
      <c r="Z267" s="178"/>
    </row>
    <row r="268" ht="15.75" customHeight="1">
      <c r="A268" s="156"/>
      <c r="B268" s="156"/>
      <c r="C268" s="548"/>
      <c r="D268" s="179"/>
      <c r="E268" s="179"/>
      <c r="F268" s="156"/>
      <c r="G268" s="156"/>
      <c r="H268" s="156"/>
      <c r="I268" s="160"/>
      <c r="J268" s="156"/>
      <c r="K268" s="156"/>
      <c r="L268" s="156"/>
      <c r="M268" s="156"/>
      <c r="N268" s="156"/>
      <c r="O268" s="162"/>
      <c r="P268" s="553"/>
      <c r="Q268" s="553"/>
      <c r="R268" s="554"/>
      <c r="S268" s="555"/>
      <c r="T268" s="179"/>
      <c r="U268" s="178"/>
      <c r="V268" s="178"/>
      <c r="W268" s="178"/>
      <c r="X268" s="180"/>
      <c r="Y268" s="181"/>
      <c r="Z268" s="178"/>
    </row>
    <row r="269" ht="15.75" customHeight="1">
      <c r="A269" s="156"/>
      <c r="B269" s="156"/>
      <c r="C269" s="548"/>
      <c r="D269" s="179"/>
      <c r="E269" s="179"/>
      <c r="F269" s="156"/>
      <c r="G269" s="156"/>
      <c r="H269" s="156"/>
      <c r="I269" s="160"/>
      <c r="J269" s="156"/>
      <c r="K269" s="156"/>
      <c r="L269" s="156"/>
      <c r="M269" s="156"/>
      <c r="N269" s="156"/>
      <c r="O269" s="162"/>
      <c r="P269" s="553"/>
      <c r="Q269" s="553"/>
      <c r="R269" s="554"/>
      <c r="S269" s="555"/>
      <c r="T269" s="179"/>
      <c r="U269" s="178"/>
      <c r="V269" s="178"/>
      <c r="W269" s="178"/>
      <c r="X269" s="180"/>
      <c r="Y269" s="181"/>
      <c r="Z269" s="178"/>
    </row>
    <row r="270" ht="15.75" customHeight="1">
      <c r="A270" s="156"/>
      <c r="B270" s="156"/>
      <c r="C270" s="548"/>
      <c r="D270" s="179"/>
      <c r="E270" s="179"/>
      <c r="F270" s="156"/>
      <c r="G270" s="156"/>
      <c r="H270" s="156"/>
      <c r="I270" s="160"/>
      <c r="J270" s="156"/>
      <c r="K270" s="156"/>
      <c r="L270" s="156"/>
      <c r="M270" s="156"/>
      <c r="N270" s="156"/>
      <c r="O270" s="162"/>
      <c r="P270" s="553"/>
      <c r="Q270" s="553"/>
      <c r="R270" s="554"/>
      <c r="S270" s="555"/>
      <c r="T270" s="179"/>
      <c r="U270" s="178"/>
      <c r="V270" s="178"/>
      <c r="W270" s="178"/>
      <c r="X270" s="180"/>
      <c r="Y270" s="181"/>
      <c r="Z270" s="178"/>
    </row>
    <row r="271" ht="15.75" customHeight="1">
      <c r="A271" s="156"/>
      <c r="B271" s="156"/>
      <c r="C271" s="548"/>
      <c r="D271" s="179"/>
      <c r="E271" s="179"/>
      <c r="F271" s="156"/>
      <c r="G271" s="156"/>
      <c r="H271" s="156"/>
      <c r="I271" s="160"/>
      <c r="J271" s="156"/>
      <c r="K271" s="156"/>
      <c r="L271" s="156"/>
      <c r="M271" s="156"/>
      <c r="N271" s="156"/>
      <c r="O271" s="162"/>
      <c r="P271" s="553"/>
      <c r="Q271" s="553"/>
      <c r="R271" s="554"/>
      <c r="S271" s="555"/>
      <c r="T271" s="179"/>
      <c r="U271" s="178"/>
      <c r="V271" s="178"/>
      <c r="W271" s="178"/>
      <c r="X271" s="180"/>
      <c r="Y271" s="181"/>
      <c r="Z271" s="178"/>
    </row>
    <row r="272" ht="15.75" customHeight="1">
      <c r="A272" s="156"/>
      <c r="B272" s="156"/>
      <c r="C272" s="548"/>
      <c r="D272" s="179"/>
      <c r="E272" s="179"/>
      <c r="F272" s="156"/>
      <c r="G272" s="156"/>
      <c r="H272" s="156"/>
      <c r="I272" s="160"/>
      <c r="J272" s="156"/>
      <c r="K272" s="156"/>
      <c r="L272" s="156"/>
      <c r="M272" s="156"/>
      <c r="N272" s="156"/>
      <c r="O272" s="162"/>
      <c r="P272" s="553"/>
      <c r="Q272" s="553"/>
      <c r="R272" s="554"/>
      <c r="S272" s="555"/>
      <c r="T272" s="179"/>
      <c r="U272" s="178"/>
      <c r="V272" s="178"/>
      <c r="W272" s="178"/>
      <c r="X272" s="180"/>
      <c r="Y272" s="181"/>
      <c r="Z272" s="178"/>
    </row>
    <row r="273" ht="15.75" customHeight="1">
      <c r="A273" s="156"/>
      <c r="B273" s="156"/>
      <c r="C273" s="548"/>
      <c r="D273" s="179"/>
      <c r="E273" s="179"/>
      <c r="F273" s="156"/>
      <c r="G273" s="156"/>
      <c r="H273" s="156"/>
      <c r="I273" s="160"/>
      <c r="J273" s="156"/>
      <c r="K273" s="156"/>
      <c r="L273" s="156"/>
      <c r="M273" s="156"/>
      <c r="N273" s="156"/>
      <c r="O273" s="162"/>
      <c r="P273" s="553"/>
      <c r="Q273" s="553"/>
      <c r="R273" s="554"/>
      <c r="S273" s="555"/>
      <c r="T273" s="179"/>
      <c r="U273" s="178"/>
      <c r="V273" s="178"/>
      <c r="W273" s="178"/>
      <c r="X273" s="180"/>
      <c r="Y273" s="181"/>
      <c r="Z273" s="178"/>
    </row>
    <row r="274" ht="15.75" customHeight="1">
      <c r="A274" s="156"/>
      <c r="B274" s="156"/>
      <c r="C274" s="548"/>
      <c r="D274" s="179"/>
      <c r="E274" s="179"/>
      <c r="F274" s="156"/>
      <c r="G274" s="156"/>
      <c r="H274" s="156"/>
      <c r="I274" s="160"/>
      <c r="J274" s="156"/>
      <c r="K274" s="156"/>
      <c r="L274" s="156"/>
      <c r="M274" s="156"/>
      <c r="N274" s="156"/>
      <c r="O274" s="162"/>
      <c r="P274" s="553"/>
      <c r="Q274" s="553"/>
      <c r="R274" s="554"/>
      <c r="S274" s="555"/>
      <c r="T274" s="179"/>
      <c r="U274" s="178"/>
      <c r="V274" s="178"/>
      <c r="W274" s="178"/>
      <c r="X274" s="180"/>
      <c r="Y274" s="181"/>
      <c r="Z274" s="178"/>
    </row>
    <row r="275" ht="15.75" customHeight="1">
      <c r="A275" s="156"/>
      <c r="B275" s="156"/>
      <c r="C275" s="548"/>
      <c r="D275" s="179"/>
      <c r="E275" s="179"/>
      <c r="F275" s="156"/>
      <c r="G275" s="156"/>
      <c r="H275" s="156"/>
      <c r="I275" s="160"/>
      <c r="J275" s="156"/>
      <c r="K275" s="156"/>
      <c r="L275" s="156"/>
      <c r="M275" s="156"/>
      <c r="N275" s="156"/>
      <c r="O275" s="162"/>
      <c r="P275" s="553"/>
      <c r="Q275" s="553"/>
      <c r="R275" s="554"/>
      <c r="S275" s="555"/>
      <c r="T275" s="179"/>
      <c r="U275" s="178"/>
      <c r="V275" s="178"/>
      <c r="W275" s="178"/>
      <c r="X275" s="180"/>
      <c r="Y275" s="181"/>
      <c r="Z275" s="178"/>
    </row>
    <row r="276" ht="15.75" customHeight="1">
      <c r="A276" s="156"/>
      <c r="B276" s="156"/>
      <c r="C276" s="548"/>
      <c r="D276" s="179"/>
      <c r="E276" s="179"/>
      <c r="F276" s="156"/>
      <c r="G276" s="156"/>
      <c r="H276" s="156"/>
      <c r="I276" s="160"/>
      <c r="J276" s="156"/>
      <c r="K276" s="156"/>
      <c r="L276" s="156"/>
      <c r="M276" s="156"/>
      <c r="N276" s="156"/>
      <c r="O276" s="162"/>
      <c r="P276" s="553"/>
      <c r="Q276" s="553"/>
      <c r="R276" s="554"/>
      <c r="S276" s="555"/>
      <c r="T276" s="179"/>
      <c r="U276" s="178"/>
      <c r="V276" s="178"/>
      <c r="W276" s="178"/>
      <c r="X276" s="180"/>
      <c r="Y276" s="181"/>
      <c r="Z276" s="178"/>
    </row>
    <row r="277" ht="15.75" customHeight="1">
      <c r="A277" s="156"/>
      <c r="B277" s="156"/>
      <c r="C277" s="548"/>
      <c r="D277" s="179"/>
      <c r="E277" s="179"/>
      <c r="F277" s="156"/>
      <c r="G277" s="156"/>
      <c r="H277" s="156"/>
      <c r="I277" s="160"/>
      <c r="J277" s="156"/>
      <c r="K277" s="156"/>
      <c r="L277" s="156"/>
      <c r="M277" s="156"/>
      <c r="N277" s="156"/>
      <c r="O277" s="162"/>
      <c r="P277" s="553"/>
      <c r="Q277" s="553"/>
      <c r="R277" s="554"/>
      <c r="S277" s="555"/>
      <c r="T277" s="179"/>
      <c r="U277" s="178"/>
      <c r="V277" s="178"/>
      <c r="W277" s="178"/>
      <c r="X277" s="180"/>
      <c r="Y277" s="181"/>
      <c r="Z277" s="178"/>
    </row>
    <row r="278" ht="15.75" customHeight="1">
      <c r="A278" s="156"/>
      <c r="B278" s="156"/>
      <c r="C278" s="548"/>
      <c r="D278" s="179"/>
      <c r="E278" s="179"/>
      <c r="F278" s="156"/>
      <c r="G278" s="156"/>
      <c r="H278" s="156"/>
      <c r="I278" s="160"/>
      <c r="J278" s="156"/>
      <c r="K278" s="156"/>
      <c r="L278" s="156"/>
      <c r="M278" s="156"/>
      <c r="N278" s="156"/>
      <c r="O278" s="162"/>
      <c r="P278" s="553"/>
      <c r="Q278" s="553"/>
      <c r="R278" s="554"/>
      <c r="S278" s="555"/>
      <c r="T278" s="179"/>
      <c r="U278" s="178"/>
      <c r="V278" s="178"/>
      <c r="W278" s="178"/>
      <c r="X278" s="180"/>
      <c r="Y278" s="181"/>
      <c r="Z278" s="178"/>
    </row>
    <row r="279" ht="15.75" customHeight="1">
      <c r="A279" s="156"/>
      <c r="B279" s="156"/>
      <c r="C279" s="548"/>
      <c r="D279" s="179"/>
      <c r="E279" s="179"/>
      <c r="F279" s="156"/>
      <c r="G279" s="156"/>
      <c r="H279" s="156"/>
      <c r="I279" s="160"/>
      <c r="J279" s="156"/>
      <c r="K279" s="156"/>
      <c r="L279" s="156"/>
      <c r="M279" s="156"/>
      <c r="N279" s="156"/>
      <c r="O279" s="162"/>
      <c r="P279" s="553"/>
      <c r="Q279" s="553"/>
      <c r="R279" s="554"/>
      <c r="S279" s="555"/>
      <c r="T279" s="179"/>
      <c r="U279" s="178"/>
      <c r="V279" s="178"/>
      <c r="W279" s="178"/>
      <c r="X279" s="180"/>
      <c r="Y279" s="181"/>
      <c r="Z279" s="178"/>
    </row>
    <row r="280" ht="15.75" customHeight="1">
      <c r="A280" s="156"/>
      <c r="B280" s="156"/>
      <c r="C280" s="548"/>
      <c r="D280" s="179"/>
      <c r="E280" s="179"/>
      <c r="F280" s="156"/>
      <c r="G280" s="156"/>
      <c r="H280" s="156"/>
      <c r="I280" s="160"/>
      <c r="J280" s="156"/>
      <c r="K280" s="156"/>
      <c r="L280" s="156"/>
      <c r="M280" s="156"/>
      <c r="N280" s="156"/>
      <c r="O280" s="162"/>
      <c r="P280" s="553"/>
      <c r="Q280" s="553"/>
      <c r="R280" s="554"/>
      <c r="S280" s="555"/>
      <c r="T280" s="179"/>
      <c r="U280" s="178"/>
      <c r="V280" s="178"/>
      <c r="W280" s="178"/>
      <c r="X280" s="180"/>
      <c r="Y280" s="181"/>
      <c r="Z280" s="178"/>
    </row>
    <row r="281" ht="15.75" customHeight="1">
      <c r="A281" s="156"/>
      <c r="B281" s="156"/>
      <c r="C281" s="548"/>
      <c r="D281" s="179"/>
      <c r="E281" s="179"/>
      <c r="F281" s="156"/>
      <c r="G281" s="156"/>
      <c r="H281" s="156"/>
      <c r="I281" s="160"/>
      <c r="J281" s="156"/>
      <c r="K281" s="156"/>
      <c r="L281" s="156"/>
      <c r="M281" s="156"/>
      <c r="N281" s="156"/>
      <c r="O281" s="162"/>
      <c r="P281" s="553"/>
      <c r="Q281" s="553"/>
      <c r="R281" s="554"/>
      <c r="S281" s="555"/>
      <c r="T281" s="179"/>
      <c r="U281" s="178"/>
      <c r="V281" s="178"/>
      <c r="W281" s="178"/>
      <c r="X281" s="180"/>
      <c r="Y281" s="181"/>
      <c r="Z281" s="178"/>
    </row>
    <row r="282" ht="15.75" customHeight="1">
      <c r="A282" s="156"/>
      <c r="B282" s="156"/>
      <c r="C282" s="561" t="s">
        <v>1205</v>
      </c>
      <c r="D282" s="562"/>
      <c r="E282" s="562"/>
      <c r="F282" s="562"/>
      <c r="G282" s="562"/>
      <c r="H282" s="562"/>
      <c r="I282" s="562"/>
      <c r="J282" s="562"/>
      <c r="K282" s="562"/>
      <c r="L282" s="563"/>
      <c r="M282" s="544"/>
      <c r="N282" s="544"/>
      <c r="O282" s="544"/>
      <c r="P282" s="553"/>
      <c r="Q282" s="553"/>
      <c r="R282" s="554"/>
      <c r="S282" s="555"/>
      <c r="T282" s="550" t="s">
        <v>1206</v>
      </c>
      <c r="U282" s="551"/>
      <c r="V282" s="551"/>
      <c r="W282" s="551"/>
      <c r="X282" s="551"/>
      <c r="Y282" s="552"/>
      <c r="Z282" s="178"/>
    </row>
    <row r="283" ht="15.75" customHeight="1">
      <c r="A283" s="156"/>
      <c r="B283" s="156"/>
      <c r="C283" s="548"/>
      <c r="D283" s="179"/>
      <c r="E283" s="179"/>
      <c r="F283" s="156"/>
      <c r="G283" s="156"/>
      <c r="H283" s="156"/>
      <c r="I283" s="160"/>
      <c r="J283" s="156"/>
      <c r="K283" s="156"/>
      <c r="L283" s="156"/>
      <c r="M283" s="156"/>
      <c r="N283" s="156"/>
      <c r="O283" s="162"/>
      <c r="P283" s="553"/>
      <c r="Q283" s="553"/>
      <c r="R283" s="554"/>
      <c r="S283" s="555"/>
      <c r="T283" s="179"/>
      <c r="U283" s="178"/>
      <c r="V283" s="178"/>
      <c r="W283" s="178"/>
      <c r="X283" s="180"/>
      <c r="Y283" s="181"/>
      <c r="Z283" s="178"/>
    </row>
    <row r="284" ht="15.75" customHeight="1">
      <c r="A284" s="156"/>
      <c r="B284" s="156"/>
      <c r="C284" s="564" t="s">
        <v>1207</v>
      </c>
      <c r="D284" s="565"/>
      <c r="E284" s="550" t="s">
        <v>675</v>
      </c>
      <c r="F284" s="551"/>
      <c r="G284" s="552"/>
      <c r="H284" s="565"/>
      <c r="I284" s="566"/>
      <c r="J284" s="565"/>
      <c r="K284" s="565"/>
      <c r="L284" s="567" t="s">
        <v>1208</v>
      </c>
      <c r="M284" s="552"/>
      <c r="N284" s="156"/>
      <c r="O284" s="162"/>
      <c r="P284" s="553"/>
      <c r="Q284" s="553"/>
      <c r="R284" s="554"/>
      <c r="S284" s="555"/>
      <c r="T284" s="179"/>
      <c r="U284" s="178"/>
      <c r="V284" s="178"/>
      <c r="W284" s="178"/>
      <c r="X284" s="180"/>
      <c r="Y284" s="181"/>
      <c r="Z284" s="178"/>
    </row>
    <row r="285" ht="15.75" customHeight="1">
      <c r="A285" s="156"/>
      <c r="B285" s="156"/>
      <c r="C285" s="548"/>
      <c r="D285" s="179"/>
      <c r="E285" s="179"/>
      <c r="F285" s="156"/>
      <c r="G285" s="156"/>
      <c r="H285" s="156"/>
      <c r="I285" s="160"/>
      <c r="J285" s="156"/>
      <c r="K285" s="156"/>
      <c r="L285" s="156"/>
      <c r="M285" s="156"/>
      <c r="N285" s="156"/>
      <c r="O285" s="162"/>
      <c r="P285" s="553"/>
      <c r="Q285" s="553"/>
      <c r="R285" s="554"/>
      <c r="S285" s="555"/>
      <c r="T285" s="179"/>
      <c r="U285" s="178"/>
      <c r="V285" s="178"/>
      <c r="W285" s="178"/>
      <c r="X285" s="180"/>
      <c r="Y285" s="181"/>
      <c r="Z285" s="178"/>
    </row>
    <row r="286" ht="15.75" customHeight="1">
      <c r="A286" s="156"/>
      <c r="B286" s="156"/>
      <c r="C286" s="548"/>
      <c r="D286" s="179"/>
      <c r="E286" s="179"/>
      <c r="F286" s="156"/>
      <c r="G286" s="156"/>
      <c r="H286" s="156"/>
      <c r="I286" s="160"/>
      <c r="J286" s="156"/>
      <c r="K286" s="156"/>
      <c r="L286" s="156"/>
      <c r="M286" s="156"/>
      <c r="N286" s="156"/>
      <c r="O286" s="162"/>
      <c r="P286" s="553"/>
      <c r="Q286" s="553"/>
      <c r="R286" s="554"/>
      <c r="S286" s="555"/>
      <c r="T286" s="179"/>
      <c r="U286" s="178"/>
      <c r="V286" s="178"/>
      <c r="W286" s="178"/>
      <c r="X286" s="180"/>
      <c r="Y286" s="181"/>
      <c r="Z286" s="178"/>
    </row>
    <row r="287" ht="15.75" customHeight="1">
      <c r="A287" s="156"/>
      <c r="B287" s="156"/>
      <c r="C287" s="548"/>
      <c r="D287" s="179"/>
      <c r="E287" s="179"/>
      <c r="F287" s="156"/>
      <c r="G287" s="156"/>
      <c r="H287" s="156"/>
      <c r="I287" s="160"/>
      <c r="J287" s="156"/>
      <c r="K287" s="156"/>
      <c r="L287" s="156"/>
      <c r="M287" s="156"/>
      <c r="N287" s="156"/>
      <c r="O287" s="162"/>
      <c r="P287" s="553"/>
      <c r="Q287" s="553"/>
      <c r="R287" s="554"/>
      <c r="S287" s="555"/>
      <c r="T287" s="179"/>
      <c r="U287" s="178"/>
      <c r="V287" s="178"/>
      <c r="W287" s="178"/>
      <c r="X287" s="180"/>
      <c r="Y287" s="181"/>
      <c r="Z287" s="178"/>
    </row>
    <row r="288" ht="15.75" customHeight="1">
      <c r="A288" s="156"/>
      <c r="B288" s="156"/>
      <c r="C288" s="548"/>
      <c r="D288" s="179"/>
      <c r="E288" s="179"/>
      <c r="F288" s="156"/>
      <c r="G288" s="156"/>
      <c r="H288" s="156"/>
      <c r="I288" s="160"/>
      <c r="J288" s="156"/>
      <c r="K288" s="156"/>
      <c r="L288" s="156"/>
      <c r="M288" s="156"/>
      <c r="N288" s="156"/>
      <c r="O288" s="162"/>
      <c r="P288" s="553"/>
      <c r="Q288" s="553"/>
      <c r="R288" s="554"/>
      <c r="S288" s="555"/>
      <c r="T288" s="179"/>
      <c r="U288" s="178"/>
      <c r="V288" s="178"/>
      <c r="W288" s="178"/>
      <c r="X288" s="180"/>
      <c r="Y288" s="181"/>
      <c r="Z288" s="178"/>
    </row>
    <row r="289" ht="15.75" customHeight="1">
      <c r="A289" s="156"/>
      <c r="B289" s="156"/>
      <c r="C289" s="548"/>
      <c r="D289" s="179"/>
      <c r="E289" s="179"/>
      <c r="F289" s="156"/>
      <c r="G289" s="156"/>
      <c r="H289" s="156"/>
      <c r="I289" s="160"/>
      <c r="J289" s="156"/>
      <c r="K289" s="156"/>
      <c r="L289" s="156"/>
      <c r="M289" s="156"/>
      <c r="N289" s="156"/>
      <c r="O289" s="162"/>
      <c r="P289" s="553"/>
      <c r="Q289" s="553"/>
      <c r="R289" s="554"/>
      <c r="S289" s="555"/>
      <c r="T289" s="179"/>
      <c r="U289" s="178"/>
      <c r="V289" s="178"/>
      <c r="W289" s="178"/>
      <c r="X289" s="180"/>
      <c r="Y289" s="181"/>
      <c r="Z289" s="178"/>
    </row>
    <row r="290" ht="15.75" customHeight="1">
      <c r="A290" s="156"/>
      <c r="B290" s="156"/>
      <c r="C290" s="548"/>
      <c r="D290" s="179"/>
      <c r="E290" s="179"/>
      <c r="F290" s="156"/>
      <c r="G290" s="156"/>
      <c r="H290" s="156"/>
      <c r="I290" s="160"/>
      <c r="J290" s="156"/>
      <c r="K290" s="156"/>
      <c r="L290" s="156"/>
      <c r="M290" s="156"/>
      <c r="N290" s="156"/>
      <c r="O290" s="162"/>
      <c r="P290" s="553"/>
      <c r="Q290" s="553"/>
      <c r="R290" s="554"/>
      <c r="S290" s="555"/>
      <c r="T290" s="179"/>
      <c r="U290" s="178"/>
      <c r="V290" s="178"/>
      <c r="W290" s="178"/>
      <c r="X290" s="180"/>
      <c r="Y290" s="181"/>
      <c r="Z290" s="178"/>
    </row>
    <row r="291" ht="15.75" customHeight="1">
      <c r="A291" s="156"/>
      <c r="B291" s="156"/>
      <c r="C291" s="548"/>
      <c r="D291" s="179"/>
      <c r="E291" s="179"/>
      <c r="F291" s="156"/>
      <c r="G291" s="156"/>
      <c r="H291" s="156"/>
      <c r="I291" s="160"/>
      <c r="J291" s="156"/>
      <c r="K291" s="156"/>
      <c r="L291" s="156"/>
      <c r="M291" s="156"/>
      <c r="N291" s="156"/>
      <c r="O291" s="162"/>
      <c r="P291" s="553"/>
      <c r="Q291" s="553"/>
      <c r="R291" s="554"/>
      <c r="S291" s="555"/>
      <c r="T291" s="179"/>
      <c r="U291" s="178"/>
      <c r="V291" s="178"/>
      <c r="W291" s="178"/>
      <c r="X291" s="180"/>
      <c r="Y291" s="181"/>
      <c r="Z291" s="178"/>
    </row>
    <row r="292" ht="15.75" customHeight="1">
      <c r="A292" s="156"/>
      <c r="B292" s="156"/>
      <c r="C292" s="548"/>
      <c r="D292" s="179"/>
      <c r="E292" s="179"/>
      <c r="F292" s="156"/>
      <c r="G292" s="156"/>
      <c r="H292" s="156"/>
      <c r="I292" s="160"/>
      <c r="J292" s="156"/>
      <c r="K292" s="156"/>
      <c r="L292" s="156"/>
      <c r="M292" s="156"/>
      <c r="N292" s="156"/>
      <c r="O292" s="162"/>
      <c r="P292" s="553"/>
      <c r="Q292" s="553"/>
      <c r="R292" s="554"/>
      <c r="S292" s="555"/>
      <c r="T292" s="179"/>
      <c r="U292" s="178"/>
      <c r="V292" s="178"/>
      <c r="W292" s="178"/>
      <c r="X292" s="180"/>
      <c r="Y292" s="181"/>
      <c r="Z292" s="178"/>
    </row>
    <row r="293" ht="15.75" customHeight="1">
      <c r="A293" s="156"/>
      <c r="B293" s="156"/>
      <c r="C293" s="548"/>
      <c r="D293" s="179"/>
      <c r="E293" s="179"/>
      <c r="F293" s="156"/>
      <c r="G293" s="156"/>
      <c r="H293" s="156"/>
      <c r="I293" s="160"/>
      <c r="J293" s="156"/>
      <c r="K293" s="156"/>
      <c r="L293" s="156"/>
      <c r="M293" s="156"/>
      <c r="N293" s="156"/>
      <c r="O293" s="162"/>
      <c r="P293" s="553"/>
      <c r="Q293" s="553"/>
      <c r="R293" s="554"/>
      <c r="S293" s="555"/>
      <c r="T293" s="179"/>
      <c r="U293" s="178"/>
      <c r="V293" s="178"/>
      <c r="W293" s="178"/>
      <c r="X293" s="180"/>
      <c r="Y293" s="181"/>
      <c r="Z293" s="178"/>
    </row>
    <row r="294" ht="15.75" customHeight="1">
      <c r="A294" s="156"/>
      <c r="B294" s="156"/>
      <c r="C294" s="548"/>
      <c r="D294" s="179"/>
      <c r="E294" s="179"/>
      <c r="F294" s="156"/>
      <c r="G294" s="156"/>
      <c r="H294" s="156"/>
      <c r="I294" s="160"/>
      <c r="J294" s="156"/>
      <c r="K294" s="156"/>
      <c r="L294" s="156"/>
      <c r="M294" s="156"/>
      <c r="N294" s="156"/>
      <c r="O294" s="162"/>
      <c r="P294" s="553"/>
      <c r="Q294" s="553"/>
      <c r="R294" s="554"/>
      <c r="S294" s="555"/>
      <c r="T294" s="179"/>
      <c r="U294" s="178"/>
      <c r="V294" s="178"/>
      <c r="W294" s="178"/>
      <c r="X294" s="180"/>
      <c r="Y294" s="181"/>
      <c r="Z294" s="178"/>
    </row>
    <row r="295" ht="15.75" customHeight="1">
      <c r="A295" s="156"/>
      <c r="B295" s="156"/>
      <c r="C295" s="548"/>
      <c r="D295" s="179"/>
      <c r="E295" s="179"/>
      <c r="F295" s="156"/>
      <c r="G295" s="156"/>
      <c r="H295" s="156"/>
      <c r="I295" s="160"/>
      <c r="J295" s="156"/>
      <c r="K295" s="156"/>
      <c r="L295" s="156"/>
      <c r="M295" s="156"/>
      <c r="N295" s="156"/>
      <c r="O295" s="162"/>
      <c r="P295" s="553"/>
      <c r="Q295" s="553"/>
      <c r="R295" s="554"/>
      <c r="S295" s="555"/>
      <c r="T295" s="179"/>
      <c r="U295" s="178"/>
      <c r="V295" s="178"/>
      <c r="W295" s="178"/>
      <c r="X295" s="180"/>
      <c r="Y295" s="181"/>
      <c r="Z295" s="178"/>
    </row>
    <row r="296" ht="15.75" customHeight="1">
      <c r="A296" s="156"/>
      <c r="B296" s="156"/>
      <c r="C296" s="548"/>
      <c r="D296" s="179"/>
      <c r="E296" s="179"/>
      <c r="F296" s="156"/>
      <c r="G296" s="156"/>
      <c r="H296" s="156"/>
      <c r="I296" s="160"/>
      <c r="J296" s="156"/>
      <c r="K296" s="156"/>
      <c r="L296" s="156"/>
      <c r="M296" s="156"/>
      <c r="N296" s="156"/>
      <c r="O296" s="162"/>
      <c r="P296" s="553"/>
      <c r="Q296" s="553"/>
      <c r="R296" s="554"/>
      <c r="S296" s="555"/>
      <c r="T296" s="179"/>
      <c r="U296" s="178"/>
      <c r="V296" s="178"/>
      <c r="W296" s="178"/>
      <c r="X296" s="180"/>
      <c r="Y296" s="181"/>
      <c r="Z296" s="178"/>
    </row>
    <row r="297" ht="15.75" customHeight="1">
      <c r="A297" s="156"/>
      <c r="B297" s="156"/>
      <c r="C297" s="548"/>
      <c r="D297" s="179"/>
      <c r="E297" s="179"/>
      <c r="F297" s="156"/>
      <c r="G297" s="156"/>
      <c r="H297" s="156"/>
      <c r="I297" s="160"/>
      <c r="J297" s="156"/>
      <c r="K297" s="156"/>
      <c r="L297" s="156"/>
      <c r="M297" s="156"/>
      <c r="N297" s="156"/>
      <c r="O297" s="162"/>
      <c r="P297" s="553"/>
      <c r="Q297" s="553"/>
      <c r="R297" s="554"/>
      <c r="S297" s="555"/>
      <c r="T297" s="179"/>
      <c r="U297" s="178"/>
      <c r="V297" s="178"/>
      <c r="W297" s="178"/>
      <c r="X297" s="180"/>
      <c r="Y297" s="181"/>
      <c r="Z297" s="178"/>
    </row>
    <row r="298" ht="15.75" customHeight="1">
      <c r="A298" s="569" t="s">
        <v>1210</v>
      </c>
      <c r="B298" s="544"/>
      <c r="C298" s="544"/>
      <c r="D298" s="179"/>
      <c r="E298" s="179"/>
      <c r="F298" s="156"/>
      <c r="G298" s="156"/>
      <c r="H298" s="156"/>
      <c r="I298" s="160"/>
      <c r="J298" s="156"/>
      <c r="K298" s="156"/>
      <c r="L298" s="156"/>
      <c r="M298" s="156"/>
      <c r="N298" s="156"/>
      <c r="O298" s="162"/>
      <c r="P298" s="553"/>
      <c r="Q298" s="553"/>
      <c r="R298" s="554"/>
      <c r="S298" s="555"/>
      <c r="T298" s="179"/>
      <c r="U298" s="178"/>
      <c r="V298" s="178"/>
      <c r="W298" s="178"/>
      <c r="X298" s="180"/>
      <c r="Y298" s="181"/>
      <c r="Z298" s="178"/>
    </row>
    <row r="299" ht="15.75" customHeight="1">
      <c r="A299" s="570" t="s">
        <v>1211</v>
      </c>
      <c r="B299" s="544"/>
      <c r="C299" s="544"/>
      <c r="D299" s="179"/>
      <c r="E299" s="179"/>
      <c r="F299" s="156"/>
      <c r="G299" s="156"/>
      <c r="H299" s="156"/>
      <c r="I299" s="160"/>
      <c r="J299" s="156"/>
      <c r="K299" s="156"/>
      <c r="L299" s="156"/>
      <c r="M299" s="156"/>
      <c r="N299" s="156"/>
      <c r="O299" s="162"/>
      <c r="P299" s="553"/>
      <c r="Q299" s="553"/>
      <c r="R299" s="554"/>
      <c r="S299" s="555"/>
      <c r="T299" s="179"/>
      <c r="U299" s="178"/>
      <c r="V299" s="178"/>
      <c r="W299" s="178"/>
      <c r="X299" s="180"/>
      <c r="Y299" s="181"/>
      <c r="Z299" s="178"/>
    </row>
    <row r="300" ht="15.75" customHeight="1">
      <c r="A300" s="570" t="s">
        <v>1212</v>
      </c>
      <c r="B300" s="544"/>
      <c r="C300" s="544"/>
      <c r="D300" s="179"/>
      <c r="E300" s="179"/>
      <c r="F300" s="156"/>
      <c r="G300" s="156"/>
      <c r="H300" s="156"/>
      <c r="I300" s="160"/>
      <c r="J300" s="156"/>
      <c r="K300" s="156"/>
      <c r="L300" s="156"/>
      <c r="M300" s="156"/>
      <c r="N300" s="156"/>
      <c r="O300" s="162"/>
      <c r="P300" s="553"/>
      <c r="Q300" s="553"/>
      <c r="R300" s="554"/>
      <c r="S300" s="555"/>
      <c r="T300" s="179"/>
      <c r="U300" s="178"/>
      <c r="V300" s="178"/>
      <c r="W300" s="178"/>
      <c r="X300" s="180"/>
      <c r="Y300" s="181"/>
      <c r="Z300" s="178"/>
    </row>
    <row r="301" ht="15.75" customHeight="1">
      <c r="A301" s="570" t="s">
        <v>1215</v>
      </c>
      <c r="B301" s="544"/>
      <c r="C301" s="544"/>
      <c r="D301" s="179"/>
      <c r="E301" s="179"/>
      <c r="F301" s="156"/>
      <c r="G301" s="156"/>
      <c r="H301" s="156"/>
      <c r="I301" s="160"/>
      <c r="J301" s="156"/>
      <c r="K301" s="156"/>
      <c r="L301" s="156"/>
      <c r="M301" s="156"/>
      <c r="N301" s="156"/>
      <c r="O301" s="162"/>
      <c r="P301" s="553"/>
      <c r="Q301" s="553"/>
      <c r="R301" s="554"/>
      <c r="S301" s="555"/>
      <c r="T301" s="179"/>
      <c r="U301" s="178"/>
      <c r="V301" s="178"/>
      <c r="W301" s="178"/>
      <c r="X301" s="180"/>
      <c r="Y301" s="181"/>
      <c r="Z301" s="178"/>
    </row>
    <row r="302" ht="15.75" customHeight="1">
      <c r="A302" s="569" t="s">
        <v>1216</v>
      </c>
      <c r="B302" s="544"/>
      <c r="C302" s="544"/>
      <c r="D302" s="179"/>
      <c r="E302" s="179"/>
      <c r="F302" s="156"/>
      <c r="G302" s="156"/>
      <c r="H302" s="156"/>
      <c r="I302" s="160"/>
      <c r="J302" s="156"/>
      <c r="K302" s="156"/>
      <c r="L302" s="156"/>
      <c r="M302" s="156"/>
      <c r="N302" s="156"/>
      <c r="O302" s="162"/>
      <c r="P302" s="553"/>
      <c r="Q302" s="553"/>
      <c r="R302" s="554"/>
      <c r="S302" s="555"/>
      <c r="T302" s="179"/>
      <c r="U302" s="178"/>
      <c r="V302" s="178"/>
      <c r="W302" s="178"/>
      <c r="X302" s="180"/>
      <c r="Y302" s="181"/>
      <c r="Z302" s="178"/>
    </row>
    <row r="303" ht="15.75" customHeight="1">
      <c r="A303" s="570" t="s">
        <v>1217</v>
      </c>
      <c r="B303" s="544"/>
      <c r="C303" s="544"/>
      <c r="D303" s="179"/>
      <c r="E303" s="179"/>
      <c r="F303" s="156"/>
      <c r="G303" s="156"/>
      <c r="H303" s="156"/>
      <c r="I303" s="160"/>
      <c r="J303" s="156"/>
      <c r="K303" s="156"/>
      <c r="L303" s="156"/>
      <c r="M303" s="156"/>
      <c r="N303" s="156"/>
      <c r="O303" s="162"/>
      <c r="P303" s="553"/>
      <c r="Q303" s="553"/>
      <c r="R303" s="554"/>
      <c r="S303" s="555"/>
      <c r="T303" s="179"/>
      <c r="U303" s="178"/>
      <c r="V303" s="178"/>
      <c r="W303" s="178"/>
      <c r="X303" s="180"/>
      <c r="Y303" s="181"/>
      <c r="Z303" s="178"/>
    </row>
    <row r="304" ht="15.75" customHeight="1">
      <c r="A304" s="156"/>
      <c r="B304" s="156"/>
      <c r="C304" s="548"/>
      <c r="D304" s="179"/>
      <c r="E304" s="179"/>
      <c r="F304" s="156"/>
      <c r="G304" s="156"/>
      <c r="H304" s="156"/>
      <c r="I304" s="160"/>
      <c r="J304" s="156"/>
      <c r="K304" s="156"/>
      <c r="L304" s="156"/>
      <c r="M304" s="156"/>
      <c r="N304" s="156"/>
      <c r="O304" s="162"/>
      <c r="P304" s="553"/>
      <c r="Q304" s="553"/>
      <c r="R304" s="554"/>
      <c r="S304" s="555"/>
      <c r="T304" s="179"/>
      <c r="U304" s="178"/>
      <c r="V304" s="178"/>
      <c r="W304" s="178"/>
      <c r="X304" s="180"/>
      <c r="Y304" s="181"/>
      <c r="Z304" s="178"/>
    </row>
    <row r="305" ht="15.75" customHeight="1">
      <c r="A305" s="156"/>
      <c r="B305" s="156"/>
      <c r="C305" s="548"/>
      <c r="D305" s="179"/>
      <c r="E305" s="179"/>
      <c r="F305" s="156"/>
      <c r="G305" s="156"/>
      <c r="H305" s="156"/>
      <c r="I305" s="160"/>
      <c r="J305" s="156"/>
      <c r="K305" s="156"/>
      <c r="L305" s="156"/>
      <c r="M305" s="156"/>
      <c r="N305" s="156"/>
      <c r="O305" s="162"/>
      <c r="P305" s="553"/>
      <c r="Q305" s="553"/>
      <c r="R305" s="554"/>
      <c r="S305" s="555"/>
      <c r="T305" s="179"/>
      <c r="U305" s="178"/>
      <c r="V305" s="178"/>
      <c r="W305" s="178"/>
      <c r="X305" s="180"/>
      <c r="Y305" s="181"/>
      <c r="Z305" s="178"/>
    </row>
    <row r="306" ht="15.75" customHeight="1">
      <c r="A306" s="156"/>
      <c r="B306" s="156"/>
      <c r="C306" s="548"/>
      <c r="D306" s="179"/>
      <c r="E306" s="179"/>
      <c r="F306" s="156"/>
      <c r="G306" s="156"/>
      <c r="H306" s="156"/>
      <c r="I306" s="160"/>
      <c r="J306" s="156"/>
      <c r="K306" s="156"/>
      <c r="L306" s="156"/>
      <c r="M306" s="156"/>
      <c r="N306" s="156"/>
      <c r="O306" s="162"/>
      <c r="P306" s="553"/>
      <c r="Q306" s="553"/>
      <c r="R306" s="554"/>
      <c r="S306" s="555"/>
      <c r="T306" s="179"/>
      <c r="U306" s="178"/>
      <c r="V306" s="178"/>
      <c r="W306" s="178"/>
      <c r="X306" s="180"/>
      <c r="Y306" s="181"/>
      <c r="Z306" s="178"/>
    </row>
    <row r="307" ht="15.75" customHeight="1">
      <c r="A307" s="156"/>
      <c r="B307" s="156"/>
      <c r="C307" s="548"/>
      <c r="D307" s="179"/>
      <c r="E307" s="179"/>
      <c r="F307" s="156"/>
      <c r="G307" s="156"/>
      <c r="H307" s="156"/>
      <c r="I307" s="160"/>
      <c r="J307" s="156"/>
      <c r="K307" s="156"/>
      <c r="L307" s="156"/>
      <c r="M307" s="156"/>
      <c r="N307" s="156"/>
      <c r="O307" s="162"/>
      <c r="P307" s="553"/>
      <c r="Q307" s="553"/>
      <c r="R307" s="554"/>
      <c r="S307" s="555"/>
      <c r="T307" s="179"/>
      <c r="U307" s="178"/>
      <c r="V307" s="178"/>
      <c r="W307" s="178"/>
      <c r="X307" s="180"/>
      <c r="Y307" s="181"/>
      <c r="Z307" s="178"/>
    </row>
    <row r="308" ht="15.75" customHeight="1">
      <c r="A308" s="156"/>
      <c r="B308" s="156"/>
      <c r="C308" s="548"/>
      <c r="D308" s="179"/>
      <c r="E308" s="179"/>
      <c r="F308" s="156"/>
      <c r="G308" s="156"/>
      <c r="H308" s="156"/>
      <c r="I308" s="160"/>
      <c r="J308" s="156"/>
      <c r="K308" s="156"/>
      <c r="L308" s="156"/>
      <c r="M308" s="156"/>
      <c r="N308" s="156"/>
      <c r="O308" s="162"/>
      <c r="P308" s="553"/>
      <c r="Q308" s="553"/>
      <c r="R308" s="554"/>
      <c r="S308" s="555"/>
      <c r="T308" s="179"/>
      <c r="U308" s="178"/>
      <c r="V308" s="178"/>
      <c r="W308" s="178"/>
      <c r="X308" s="180"/>
      <c r="Y308" s="181"/>
      <c r="Z308" s="178"/>
    </row>
    <row r="309" ht="15.75" customHeight="1">
      <c r="A309" s="156"/>
      <c r="B309" s="156"/>
      <c r="C309" s="548"/>
      <c r="D309" s="179"/>
      <c r="E309" s="179"/>
      <c r="F309" s="156"/>
      <c r="G309" s="156"/>
      <c r="H309" s="156"/>
      <c r="I309" s="160"/>
      <c r="J309" s="156"/>
      <c r="K309" s="156"/>
      <c r="L309" s="156"/>
      <c r="M309" s="156"/>
      <c r="N309" s="156"/>
      <c r="O309" s="162"/>
      <c r="P309" s="553"/>
      <c r="Q309" s="553"/>
      <c r="R309" s="554"/>
      <c r="S309" s="555"/>
      <c r="T309" s="179"/>
      <c r="U309" s="178"/>
      <c r="V309" s="178"/>
      <c r="W309" s="178"/>
      <c r="X309" s="180"/>
      <c r="Y309" s="181"/>
      <c r="Z309" s="178"/>
    </row>
    <row r="310" ht="15.75" customHeight="1">
      <c r="A310" s="156"/>
      <c r="B310" s="156"/>
      <c r="C310" s="548"/>
      <c r="D310" s="179"/>
      <c r="E310" s="179"/>
      <c r="F310" s="156"/>
      <c r="G310" s="156"/>
      <c r="H310" s="156"/>
      <c r="I310" s="160"/>
      <c r="J310" s="156"/>
      <c r="K310" s="156"/>
      <c r="L310" s="156"/>
      <c r="M310" s="156"/>
      <c r="N310" s="156"/>
      <c r="O310" s="162"/>
      <c r="P310" s="553"/>
      <c r="Q310" s="553"/>
      <c r="R310" s="554"/>
      <c r="S310" s="555"/>
      <c r="T310" s="179"/>
      <c r="U310" s="178"/>
      <c r="V310" s="178"/>
      <c r="W310" s="178"/>
      <c r="X310" s="180"/>
      <c r="Y310" s="181"/>
      <c r="Z310" s="178"/>
    </row>
    <row r="311" ht="15.75" customHeight="1">
      <c r="A311" s="156"/>
      <c r="B311" s="156"/>
      <c r="C311" s="548"/>
      <c r="D311" s="179"/>
      <c r="E311" s="179"/>
      <c r="F311" s="156"/>
      <c r="G311" s="156"/>
      <c r="H311" s="156"/>
      <c r="I311" s="160"/>
      <c r="J311" s="156"/>
      <c r="K311" s="156"/>
      <c r="L311" s="156"/>
      <c r="M311" s="156"/>
      <c r="N311" s="156"/>
      <c r="O311" s="162"/>
      <c r="P311" s="553"/>
      <c r="Q311" s="553"/>
      <c r="R311" s="554"/>
      <c r="S311" s="555"/>
      <c r="T311" s="179"/>
      <c r="U311" s="178"/>
      <c r="V311" s="178"/>
      <c r="W311" s="178"/>
      <c r="X311" s="180"/>
      <c r="Y311" s="181"/>
      <c r="Z311" s="178"/>
    </row>
    <row r="312" ht="15.75" customHeight="1">
      <c r="A312" s="156"/>
      <c r="B312" s="156"/>
      <c r="C312" s="548"/>
      <c r="D312" s="179"/>
      <c r="E312" s="179"/>
      <c r="F312" s="156"/>
      <c r="G312" s="156"/>
      <c r="H312" s="156"/>
      <c r="I312" s="160"/>
      <c r="J312" s="156"/>
      <c r="K312" s="156"/>
      <c r="L312" s="156"/>
      <c r="M312" s="156"/>
      <c r="N312" s="156"/>
      <c r="O312" s="162"/>
      <c r="P312" s="553"/>
      <c r="Q312" s="553"/>
      <c r="R312" s="554"/>
      <c r="S312" s="555"/>
      <c r="T312" s="179"/>
      <c r="U312" s="178"/>
      <c r="V312" s="178"/>
      <c r="W312" s="178"/>
      <c r="X312" s="180"/>
      <c r="Y312" s="181"/>
      <c r="Z312" s="178"/>
    </row>
    <row r="313" ht="15.75" customHeight="1">
      <c r="A313" s="156"/>
      <c r="B313" s="156"/>
      <c r="C313" s="548"/>
      <c r="D313" s="179"/>
      <c r="E313" s="179"/>
      <c r="F313" s="156"/>
      <c r="G313" s="156"/>
      <c r="H313" s="156"/>
      <c r="I313" s="160"/>
      <c r="J313" s="156"/>
      <c r="K313" s="156"/>
      <c r="L313" s="156"/>
      <c r="M313" s="156"/>
      <c r="N313" s="156"/>
      <c r="O313" s="162"/>
      <c r="P313" s="553"/>
      <c r="Q313" s="553"/>
      <c r="R313" s="554"/>
      <c r="S313" s="555"/>
      <c r="T313" s="179"/>
      <c r="U313" s="178"/>
      <c r="V313" s="178"/>
      <c r="W313" s="178"/>
      <c r="X313" s="180"/>
      <c r="Y313" s="181"/>
      <c r="Z313" s="178"/>
    </row>
    <row r="314" ht="15.75" customHeight="1">
      <c r="A314" s="156"/>
      <c r="B314" s="156"/>
      <c r="C314" s="548"/>
      <c r="D314" s="179"/>
      <c r="E314" s="179"/>
      <c r="F314" s="156"/>
      <c r="G314" s="156"/>
      <c r="H314" s="156"/>
      <c r="I314" s="160"/>
      <c r="J314" s="156"/>
      <c r="K314" s="156"/>
      <c r="L314" s="156"/>
      <c r="M314" s="156"/>
      <c r="N314" s="156"/>
      <c r="O314" s="162"/>
      <c r="P314" s="553"/>
      <c r="Q314" s="553"/>
      <c r="R314" s="554"/>
      <c r="S314" s="555"/>
      <c r="T314" s="179"/>
      <c r="U314" s="178"/>
      <c r="V314" s="178"/>
      <c r="W314" s="178"/>
      <c r="X314" s="180"/>
      <c r="Y314" s="181"/>
      <c r="Z314" s="178"/>
    </row>
    <row r="315" ht="15.75" customHeight="1">
      <c r="A315" s="156"/>
      <c r="B315" s="156"/>
      <c r="C315" s="548"/>
      <c r="D315" s="179"/>
      <c r="E315" s="179"/>
      <c r="F315" s="156"/>
      <c r="G315" s="156"/>
      <c r="H315" s="156"/>
      <c r="I315" s="160"/>
      <c r="J315" s="156"/>
      <c r="K315" s="156"/>
      <c r="L315" s="156"/>
      <c r="M315" s="156"/>
      <c r="N315" s="156"/>
      <c r="O315" s="162"/>
      <c r="P315" s="553"/>
      <c r="Q315" s="553"/>
      <c r="R315" s="554"/>
      <c r="S315" s="555"/>
      <c r="T315" s="179"/>
      <c r="U315" s="178"/>
      <c r="V315" s="178"/>
      <c r="W315" s="178"/>
      <c r="X315" s="180"/>
      <c r="Y315" s="181"/>
      <c r="Z315" s="178"/>
    </row>
    <row r="316" ht="15.75" customHeight="1">
      <c r="A316" s="156"/>
      <c r="B316" s="156"/>
      <c r="C316" s="548"/>
      <c r="D316" s="179"/>
      <c r="E316" s="179"/>
      <c r="F316" s="156"/>
      <c r="G316" s="156"/>
      <c r="H316" s="156"/>
      <c r="I316" s="160"/>
      <c r="J316" s="156"/>
      <c r="K316" s="156"/>
      <c r="L316" s="156"/>
      <c r="M316" s="156"/>
      <c r="N316" s="156"/>
      <c r="O316" s="162"/>
      <c r="P316" s="553"/>
      <c r="Q316" s="553"/>
      <c r="R316" s="554"/>
      <c r="S316" s="555"/>
      <c r="T316" s="179"/>
      <c r="U316" s="178"/>
      <c r="V316" s="178"/>
      <c r="W316" s="178"/>
      <c r="X316" s="180"/>
      <c r="Y316" s="181"/>
      <c r="Z316" s="178"/>
    </row>
    <row r="317" ht="15.75" customHeight="1">
      <c r="A317" s="156"/>
      <c r="B317" s="156"/>
      <c r="C317" s="548"/>
      <c r="D317" s="179"/>
      <c r="E317" s="179"/>
      <c r="F317" s="156"/>
      <c r="G317" s="156"/>
      <c r="H317" s="156"/>
      <c r="I317" s="160"/>
      <c r="J317" s="156"/>
      <c r="K317" s="156"/>
      <c r="L317" s="156"/>
      <c r="M317" s="156"/>
      <c r="N317" s="156"/>
      <c r="O317" s="162"/>
      <c r="P317" s="553"/>
      <c r="Q317" s="553"/>
      <c r="R317" s="554"/>
      <c r="S317" s="555"/>
      <c r="T317" s="179"/>
      <c r="U317" s="178"/>
      <c r="V317" s="178"/>
      <c r="W317" s="178"/>
      <c r="X317" s="180"/>
      <c r="Y317" s="181"/>
      <c r="Z317" s="178"/>
    </row>
    <row r="318" ht="15.75" customHeight="1">
      <c r="A318" s="156"/>
      <c r="B318" s="156"/>
      <c r="C318" s="548"/>
      <c r="D318" s="179"/>
      <c r="E318" s="179"/>
      <c r="F318" s="156"/>
      <c r="G318" s="156"/>
      <c r="H318" s="156"/>
      <c r="I318" s="160"/>
      <c r="J318" s="156"/>
      <c r="K318" s="156"/>
      <c r="L318" s="156"/>
      <c r="M318" s="156"/>
      <c r="N318" s="156"/>
      <c r="O318" s="162"/>
      <c r="P318" s="553"/>
      <c r="Q318" s="553"/>
      <c r="R318" s="554"/>
      <c r="S318" s="555"/>
      <c r="T318" s="179"/>
      <c r="U318" s="178"/>
      <c r="V318" s="178"/>
      <c r="W318" s="178"/>
      <c r="X318" s="180"/>
      <c r="Y318" s="181"/>
      <c r="Z318" s="178"/>
    </row>
    <row r="319" ht="15.75" customHeight="1">
      <c r="A319" s="156"/>
      <c r="B319" s="156"/>
      <c r="C319" s="548"/>
      <c r="D319" s="179"/>
      <c r="E319" s="179"/>
      <c r="F319" s="156"/>
      <c r="G319" s="156"/>
      <c r="H319" s="156"/>
      <c r="I319" s="160"/>
      <c r="J319" s="156"/>
      <c r="K319" s="156"/>
      <c r="L319" s="156"/>
      <c r="M319" s="156"/>
      <c r="N319" s="156"/>
      <c r="O319" s="162"/>
      <c r="P319" s="553"/>
      <c r="Q319" s="553"/>
      <c r="R319" s="554"/>
      <c r="S319" s="555"/>
      <c r="T319" s="179"/>
      <c r="U319" s="178"/>
      <c r="V319" s="178"/>
      <c r="W319" s="178"/>
      <c r="X319" s="180"/>
      <c r="Y319" s="181"/>
      <c r="Z319" s="178"/>
    </row>
    <row r="320" ht="15.75" customHeight="1">
      <c r="A320" s="156"/>
      <c r="B320" s="156"/>
      <c r="C320" s="548"/>
      <c r="D320" s="179"/>
      <c r="E320" s="179"/>
      <c r="F320" s="156"/>
      <c r="G320" s="156"/>
      <c r="H320" s="156"/>
      <c r="I320" s="160"/>
      <c r="J320" s="156"/>
      <c r="K320" s="156"/>
      <c r="L320" s="156"/>
      <c r="M320" s="156"/>
      <c r="N320" s="156"/>
      <c r="O320" s="162"/>
      <c r="P320" s="553"/>
      <c r="Q320" s="553"/>
      <c r="R320" s="554"/>
      <c r="S320" s="555"/>
      <c r="T320" s="179"/>
      <c r="U320" s="178"/>
      <c r="V320" s="178"/>
      <c r="W320" s="178"/>
      <c r="X320" s="180"/>
      <c r="Y320" s="181"/>
      <c r="Z320" s="178"/>
    </row>
    <row r="321" ht="15.75" customHeight="1">
      <c r="A321" s="156"/>
      <c r="B321" s="156"/>
      <c r="C321" s="548"/>
      <c r="D321" s="179"/>
      <c r="E321" s="179"/>
      <c r="F321" s="156"/>
      <c r="G321" s="156"/>
      <c r="H321" s="156"/>
      <c r="I321" s="160"/>
      <c r="J321" s="156"/>
      <c r="K321" s="156"/>
      <c r="L321" s="156"/>
      <c r="M321" s="156"/>
      <c r="N321" s="156"/>
      <c r="O321" s="162"/>
      <c r="P321" s="553"/>
      <c r="Q321" s="553"/>
      <c r="R321" s="554"/>
      <c r="S321" s="555"/>
      <c r="T321" s="179"/>
      <c r="U321" s="178"/>
      <c r="V321" s="178"/>
      <c r="W321" s="178"/>
      <c r="X321" s="180"/>
      <c r="Y321" s="181"/>
      <c r="Z321" s="178"/>
    </row>
    <row r="322" ht="15.75" customHeight="1">
      <c r="A322" s="156"/>
      <c r="B322" s="156"/>
      <c r="C322" s="548"/>
      <c r="D322" s="179"/>
      <c r="E322" s="179"/>
      <c r="F322" s="156"/>
      <c r="G322" s="156"/>
      <c r="H322" s="156"/>
      <c r="I322" s="160"/>
      <c r="J322" s="156"/>
      <c r="K322" s="156"/>
      <c r="L322" s="156"/>
      <c r="M322" s="156"/>
      <c r="N322" s="156"/>
      <c r="O322" s="162"/>
      <c r="P322" s="553"/>
      <c r="Q322" s="553"/>
      <c r="R322" s="554"/>
      <c r="S322" s="555"/>
      <c r="T322" s="179"/>
      <c r="U322" s="178"/>
      <c r="V322" s="178"/>
      <c r="W322" s="178"/>
      <c r="X322" s="180"/>
      <c r="Y322" s="181"/>
      <c r="Z322" s="178"/>
    </row>
    <row r="323" ht="15.75" customHeight="1">
      <c r="A323" s="156"/>
      <c r="B323" s="156"/>
      <c r="C323" s="548"/>
      <c r="D323" s="179"/>
      <c r="E323" s="179"/>
      <c r="F323" s="156"/>
      <c r="G323" s="156"/>
      <c r="H323" s="156"/>
      <c r="I323" s="160"/>
      <c r="J323" s="156"/>
      <c r="K323" s="156"/>
      <c r="L323" s="156"/>
      <c r="M323" s="156"/>
      <c r="N323" s="156"/>
      <c r="O323" s="162"/>
      <c r="P323" s="553"/>
      <c r="Q323" s="553"/>
      <c r="R323" s="554"/>
      <c r="S323" s="555"/>
      <c r="T323" s="179"/>
      <c r="U323" s="178"/>
      <c r="V323" s="178"/>
      <c r="W323" s="178"/>
      <c r="X323" s="180"/>
      <c r="Y323" s="181"/>
      <c r="Z323" s="178"/>
    </row>
    <row r="324" ht="15.75" customHeight="1">
      <c r="A324" s="156"/>
      <c r="B324" s="156"/>
      <c r="C324" s="548"/>
      <c r="D324" s="179"/>
      <c r="E324" s="179"/>
      <c r="F324" s="156"/>
      <c r="G324" s="156"/>
      <c r="H324" s="156"/>
      <c r="I324" s="160"/>
      <c r="J324" s="156"/>
      <c r="K324" s="156"/>
      <c r="L324" s="156"/>
      <c r="M324" s="156"/>
      <c r="N324" s="156"/>
      <c r="O324" s="162"/>
      <c r="P324" s="553"/>
      <c r="Q324" s="553"/>
      <c r="R324" s="554"/>
      <c r="S324" s="555"/>
      <c r="T324" s="179"/>
      <c r="U324" s="178"/>
      <c r="V324" s="178"/>
      <c r="W324" s="178"/>
      <c r="X324" s="180"/>
      <c r="Y324" s="181"/>
      <c r="Z324" s="178"/>
    </row>
    <row r="325" ht="15.75" customHeight="1">
      <c r="A325" s="156"/>
      <c r="B325" s="156"/>
      <c r="C325" s="548"/>
      <c r="D325" s="179"/>
      <c r="E325" s="179"/>
      <c r="F325" s="156"/>
      <c r="G325" s="156"/>
      <c r="H325" s="156"/>
      <c r="I325" s="160"/>
      <c r="J325" s="156"/>
      <c r="K325" s="156"/>
      <c r="L325" s="156"/>
      <c r="M325" s="156"/>
      <c r="N325" s="156"/>
      <c r="O325" s="162"/>
      <c r="P325" s="553"/>
      <c r="Q325" s="553"/>
      <c r="R325" s="554"/>
      <c r="S325" s="555"/>
      <c r="T325" s="179"/>
      <c r="U325" s="178"/>
      <c r="V325" s="178"/>
      <c r="W325" s="178"/>
      <c r="X325" s="180"/>
      <c r="Y325" s="181"/>
      <c r="Z325" s="178"/>
    </row>
    <row r="326" ht="15.75" customHeight="1">
      <c r="A326" s="156"/>
      <c r="B326" s="156"/>
      <c r="C326" s="548"/>
      <c r="D326" s="179"/>
      <c r="E326" s="179"/>
      <c r="F326" s="156"/>
      <c r="G326" s="156"/>
      <c r="H326" s="156"/>
      <c r="I326" s="160"/>
      <c r="J326" s="156"/>
      <c r="K326" s="156"/>
      <c r="L326" s="156"/>
      <c r="M326" s="156"/>
      <c r="N326" s="156"/>
      <c r="O326" s="162"/>
      <c r="P326" s="553"/>
      <c r="Q326" s="553"/>
      <c r="R326" s="554"/>
      <c r="S326" s="555"/>
      <c r="T326" s="179"/>
      <c r="U326" s="178"/>
      <c r="V326" s="178"/>
      <c r="W326" s="178"/>
      <c r="X326" s="180"/>
      <c r="Y326" s="181"/>
      <c r="Z326" s="178"/>
    </row>
    <row r="327" ht="15.75" customHeight="1">
      <c r="A327" s="156"/>
      <c r="B327" s="156"/>
      <c r="C327" s="548"/>
      <c r="D327" s="179"/>
      <c r="E327" s="179"/>
      <c r="F327" s="156"/>
      <c r="G327" s="156"/>
      <c r="H327" s="156"/>
      <c r="I327" s="160"/>
      <c r="J327" s="156"/>
      <c r="K327" s="156"/>
      <c r="L327" s="156"/>
      <c r="M327" s="156"/>
      <c r="N327" s="156"/>
      <c r="O327" s="162"/>
      <c r="P327" s="553"/>
      <c r="Q327" s="553"/>
      <c r="R327" s="554"/>
      <c r="S327" s="555"/>
      <c r="T327" s="179"/>
      <c r="U327" s="178"/>
      <c r="V327" s="178"/>
      <c r="W327" s="178"/>
      <c r="X327" s="180"/>
      <c r="Y327" s="181"/>
      <c r="Z327" s="178"/>
    </row>
    <row r="328" ht="15.75" customHeight="1">
      <c r="A328" s="156"/>
      <c r="B328" s="156"/>
      <c r="C328" s="548"/>
      <c r="D328" s="179"/>
      <c r="E328" s="179"/>
      <c r="F328" s="156"/>
      <c r="G328" s="156"/>
      <c r="H328" s="156"/>
      <c r="I328" s="160"/>
      <c r="J328" s="156"/>
      <c r="K328" s="156"/>
      <c r="L328" s="156"/>
      <c r="M328" s="156"/>
      <c r="N328" s="156"/>
      <c r="O328" s="162"/>
      <c r="P328" s="553"/>
      <c r="Q328" s="553"/>
      <c r="R328" s="554"/>
      <c r="S328" s="555"/>
      <c r="T328" s="179"/>
      <c r="U328" s="178"/>
      <c r="V328" s="178"/>
      <c r="W328" s="178"/>
      <c r="X328" s="180"/>
      <c r="Y328" s="181"/>
      <c r="Z328" s="178"/>
    </row>
    <row r="329" ht="15.75" customHeight="1">
      <c r="A329" s="156"/>
      <c r="B329" s="156"/>
      <c r="C329" s="548"/>
      <c r="D329" s="179"/>
      <c r="E329" s="179"/>
      <c r="F329" s="156"/>
      <c r="G329" s="156"/>
      <c r="H329" s="156"/>
      <c r="I329" s="160"/>
      <c r="J329" s="156"/>
      <c r="K329" s="156"/>
      <c r="L329" s="156"/>
      <c r="M329" s="156"/>
      <c r="N329" s="156"/>
      <c r="O329" s="162"/>
      <c r="P329" s="553"/>
      <c r="Q329" s="553"/>
      <c r="R329" s="554"/>
      <c r="S329" s="555"/>
      <c r="T329" s="179"/>
      <c r="U329" s="178"/>
      <c r="V329" s="178"/>
      <c r="W329" s="178"/>
      <c r="X329" s="180"/>
      <c r="Y329" s="181"/>
      <c r="Z329" s="178"/>
    </row>
    <row r="330" ht="15.75" customHeight="1">
      <c r="A330" s="156"/>
      <c r="B330" s="156"/>
      <c r="C330" s="548"/>
      <c r="D330" s="179"/>
      <c r="E330" s="179"/>
      <c r="F330" s="156"/>
      <c r="G330" s="156"/>
      <c r="H330" s="156"/>
      <c r="I330" s="160"/>
      <c r="J330" s="156"/>
      <c r="K330" s="156"/>
      <c r="L330" s="156"/>
      <c r="M330" s="156"/>
      <c r="N330" s="156"/>
      <c r="O330" s="162"/>
      <c r="P330" s="553"/>
      <c r="Q330" s="553"/>
      <c r="R330" s="554"/>
      <c r="S330" s="555"/>
      <c r="T330" s="179"/>
      <c r="U330" s="178"/>
      <c r="V330" s="178"/>
      <c r="W330" s="178"/>
      <c r="X330" s="180"/>
      <c r="Y330" s="181"/>
      <c r="Z330" s="178"/>
    </row>
    <row r="331" ht="15.75" customHeight="1">
      <c r="A331" s="156"/>
      <c r="B331" s="156"/>
      <c r="C331" s="548"/>
      <c r="D331" s="179"/>
      <c r="E331" s="179"/>
      <c r="F331" s="156"/>
      <c r="G331" s="156"/>
      <c r="H331" s="156"/>
      <c r="I331" s="160"/>
      <c r="J331" s="156"/>
      <c r="K331" s="156"/>
      <c r="L331" s="156"/>
      <c r="M331" s="156"/>
      <c r="N331" s="156"/>
      <c r="O331" s="162"/>
      <c r="P331" s="553"/>
      <c r="Q331" s="553"/>
      <c r="R331" s="554"/>
      <c r="S331" s="555"/>
      <c r="T331" s="179"/>
      <c r="U331" s="178"/>
      <c r="V331" s="178"/>
      <c r="W331" s="178"/>
      <c r="X331" s="180"/>
      <c r="Y331" s="181"/>
      <c r="Z331" s="178"/>
    </row>
    <row r="332" ht="15.75" customHeight="1">
      <c r="A332" s="156"/>
      <c r="B332" s="156"/>
      <c r="C332" s="548"/>
      <c r="D332" s="179"/>
      <c r="E332" s="179"/>
      <c r="F332" s="156"/>
      <c r="G332" s="156"/>
      <c r="H332" s="156"/>
      <c r="I332" s="160"/>
      <c r="J332" s="156"/>
      <c r="K332" s="156"/>
      <c r="L332" s="156"/>
      <c r="M332" s="156"/>
      <c r="N332" s="156"/>
      <c r="O332" s="162"/>
      <c r="P332" s="553"/>
      <c r="Q332" s="553"/>
      <c r="R332" s="554"/>
      <c r="S332" s="555"/>
      <c r="T332" s="179"/>
      <c r="U332" s="178"/>
      <c r="V332" s="178"/>
      <c r="W332" s="178"/>
      <c r="X332" s="180"/>
      <c r="Y332" s="181"/>
      <c r="Z332" s="178"/>
    </row>
    <row r="333" ht="15.75" customHeight="1">
      <c r="A333" s="156"/>
      <c r="B333" s="156"/>
      <c r="C333" s="548"/>
      <c r="D333" s="179"/>
      <c r="E333" s="179"/>
      <c r="F333" s="156"/>
      <c r="G333" s="156"/>
      <c r="H333" s="156"/>
      <c r="I333" s="160"/>
      <c r="J333" s="156"/>
      <c r="K333" s="156"/>
      <c r="L333" s="156"/>
      <c r="M333" s="156"/>
      <c r="N333" s="156"/>
      <c r="O333" s="162"/>
      <c r="P333" s="553"/>
      <c r="Q333" s="553"/>
      <c r="R333" s="554"/>
      <c r="S333" s="555"/>
      <c r="T333" s="179"/>
      <c r="U333" s="178"/>
      <c r="V333" s="178"/>
      <c r="W333" s="178"/>
      <c r="X333" s="180"/>
      <c r="Y333" s="181"/>
      <c r="Z333" s="178"/>
    </row>
    <row r="334" ht="15.75" customHeight="1">
      <c r="A334" s="156"/>
      <c r="B334" s="156"/>
      <c r="C334" s="548"/>
      <c r="D334" s="179"/>
      <c r="E334" s="179"/>
      <c r="F334" s="156"/>
      <c r="G334" s="156"/>
      <c r="H334" s="156"/>
      <c r="I334" s="160"/>
      <c r="J334" s="156"/>
      <c r="K334" s="156"/>
      <c r="L334" s="156"/>
      <c r="M334" s="156"/>
      <c r="N334" s="156"/>
      <c r="O334" s="162"/>
      <c r="P334" s="553"/>
      <c r="Q334" s="553"/>
      <c r="R334" s="554"/>
      <c r="S334" s="555"/>
      <c r="T334" s="179"/>
      <c r="U334" s="178"/>
      <c r="V334" s="178"/>
      <c r="W334" s="178"/>
      <c r="X334" s="180"/>
      <c r="Y334" s="181"/>
      <c r="Z334" s="178"/>
    </row>
    <row r="335" ht="15.75" customHeight="1">
      <c r="A335" s="156"/>
      <c r="B335" s="156"/>
      <c r="C335" s="548"/>
      <c r="D335" s="179"/>
      <c r="E335" s="179"/>
      <c r="F335" s="156"/>
      <c r="G335" s="156"/>
      <c r="H335" s="156"/>
      <c r="I335" s="160"/>
      <c r="J335" s="156"/>
      <c r="K335" s="156"/>
      <c r="L335" s="156"/>
      <c r="M335" s="156"/>
      <c r="N335" s="156"/>
      <c r="O335" s="162"/>
      <c r="P335" s="553"/>
      <c r="Q335" s="553"/>
      <c r="R335" s="554"/>
      <c r="S335" s="555"/>
      <c r="T335" s="179"/>
      <c r="U335" s="178"/>
      <c r="V335" s="178"/>
      <c r="W335" s="178"/>
      <c r="X335" s="180"/>
      <c r="Y335" s="181"/>
      <c r="Z335" s="178"/>
    </row>
    <row r="336" ht="15.75" customHeight="1">
      <c r="A336" s="156"/>
      <c r="B336" s="156"/>
      <c r="C336" s="548"/>
      <c r="D336" s="179"/>
      <c r="E336" s="179"/>
      <c r="F336" s="156"/>
      <c r="G336" s="156"/>
      <c r="H336" s="156"/>
      <c r="I336" s="160"/>
      <c r="J336" s="156"/>
      <c r="K336" s="156"/>
      <c r="L336" s="156"/>
      <c r="M336" s="156"/>
      <c r="N336" s="156"/>
      <c r="O336" s="162"/>
      <c r="P336" s="553"/>
      <c r="Q336" s="553"/>
      <c r="R336" s="554"/>
      <c r="S336" s="555"/>
      <c r="T336" s="179"/>
      <c r="U336" s="178"/>
      <c r="V336" s="178"/>
      <c r="W336" s="178"/>
      <c r="X336" s="180"/>
      <c r="Y336" s="181"/>
      <c r="Z336" s="178"/>
    </row>
    <row r="337" ht="15.75" customHeight="1">
      <c r="A337" s="156"/>
      <c r="B337" s="156"/>
      <c r="C337" s="548"/>
      <c r="D337" s="179"/>
      <c r="E337" s="179"/>
      <c r="F337" s="156"/>
      <c r="G337" s="156"/>
      <c r="H337" s="156"/>
      <c r="I337" s="160"/>
      <c r="J337" s="156"/>
      <c r="K337" s="156"/>
      <c r="L337" s="156"/>
      <c r="M337" s="156"/>
      <c r="N337" s="156"/>
      <c r="O337" s="162"/>
      <c r="P337" s="553"/>
      <c r="Q337" s="553"/>
      <c r="R337" s="554"/>
      <c r="S337" s="555"/>
      <c r="T337" s="179"/>
      <c r="U337" s="178"/>
      <c r="V337" s="178"/>
      <c r="W337" s="178"/>
      <c r="X337" s="180"/>
      <c r="Y337" s="181"/>
      <c r="Z337" s="178"/>
    </row>
    <row r="338" ht="15.75" customHeight="1">
      <c r="A338" s="156"/>
      <c r="B338" s="156"/>
      <c r="C338" s="548"/>
      <c r="D338" s="179"/>
      <c r="E338" s="179"/>
      <c r="F338" s="156"/>
      <c r="G338" s="156"/>
      <c r="H338" s="156"/>
      <c r="I338" s="160"/>
      <c r="J338" s="156"/>
      <c r="K338" s="156"/>
      <c r="L338" s="156"/>
      <c r="M338" s="156"/>
      <c r="N338" s="156"/>
      <c r="O338" s="162"/>
      <c r="P338" s="553"/>
      <c r="Q338" s="553"/>
      <c r="R338" s="554"/>
      <c r="S338" s="555"/>
      <c r="T338" s="179"/>
      <c r="U338" s="178"/>
      <c r="V338" s="178"/>
      <c r="W338" s="178"/>
      <c r="X338" s="180"/>
      <c r="Y338" s="181"/>
      <c r="Z338" s="178"/>
    </row>
    <row r="339" ht="15.75" customHeight="1">
      <c r="A339" s="156"/>
      <c r="B339" s="156"/>
      <c r="C339" s="548"/>
      <c r="D339" s="179"/>
      <c r="E339" s="179"/>
      <c r="F339" s="156"/>
      <c r="G339" s="156"/>
      <c r="H339" s="156"/>
      <c r="I339" s="160"/>
      <c r="J339" s="156"/>
      <c r="K339" s="156"/>
      <c r="L339" s="156"/>
      <c r="M339" s="156"/>
      <c r="N339" s="156"/>
      <c r="O339" s="162"/>
      <c r="P339" s="553"/>
      <c r="Q339" s="553"/>
      <c r="R339" s="554"/>
      <c r="S339" s="555"/>
      <c r="T339" s="179"/>
      <c r="U339" s="178"/>
      <c r="V339" s="178"/>
      <c r="W339" s="178"/>
      <c r="X339" s="180"/>
      <c r="Y339" s="181"/>
      <c r="Z339" s="178"/>
    </row>
    <row r="340" ht="15.75" customHeight="1">
      <c r="A340" s="156"/>
      <c r="B340" s="156"/>
      <c r="C340" s="548"/>
      <c r="D340" s="179"/>
      <c r="E340" s="179"/>
      <c r="F340" s="156"/>
      <c r="G340" s="156"/>
      <c r="H340" s="156"/>
      <c r="I340" s="160"/>
      <c r="J340" s="156"/>
      <c r="K340" s="156"/>
      <c r="L340" s="156"/>
      <c r="M340" s="156"/>
      <c r="N340" s="156"/>
      <c r="O340" s="162"/>
      <c r="P340" s="553"/>
      <c r="Q340" s="553"/>
      <c r="R340" s="554"/>
      <c r="S340" s="555"/>
      <c r="T340" s="179"/>
      <c r="U340" s="178"/>
      <c r="V340" s="178"/>
      <c r="W340" s="178"/>
      <c r="X340" s="180"/>
      <c r="Y340" s="181"/>
      <c r="Z340" s="178"/>
    </row>
    <row r="341" ht="15.75" customHeight="1">
      <c r="A341" s="156"/>
      <c r="B341" s="156"/>
      <c r="C341" s="548"/>
      <c r="D341" s="179"/>
      <c r="E341" s="179"/>
      <c r="F341" s="156"/>
      <c r="G341" s="156"/>
      <c r="H341" s="156"/>
      <c r="I341" s="160"/>
      <c r="J341" s="156"/>
      <c r="K341" s="156"/>
      <c r="L341" s="156"/>
      <c r="M341" s="156"/>
      <c r="N341" s="156"/>
      <c r="O341" s="162"/>
      <c r="P341" s="553"/>
      <c r="Q341" s="553"/>
      <c r="R341" s="554"/>
      <c r="S341" s="555"/>
      <c r="T341" s="179"/>
      <c r="U341" s="178"/>
      <c r="V341" s="178"/>
      <c r="W341" s="178"/>
      <c r="X341" s="180"/>
      <c r="Y341" s="181"/>
      <c r="Z341" s="178"/>
    </row>
    <row r="342" ht="15.75" customHeight="1">
      <c r="A342" s="156"/>
      <c r="B342" s="156"/>
      <c r="C342" s="548"/>
      <c r="D342" s="179"/>
      <c r="E342" s="179"/>
      <c r="F342" s="156"/>
      <c r="G342" s="156"/>
      <c r="H342" s="156"/>
      <c r="I342" s="160"/>
      <c r="J342" s="156"/>
      <c r="K342" s="156"/>
      <c r="L342" s="156"/>
      <c r="M342" s="156"/>
      <c r="N342" s="156"/>
      <c r="O342" s="162"/>
      <c r="P342" s="553"/>
      <c r="Q342" s="553"/>
      <c r="R342" s="554"/>
      <c r="S342" s="555"/>
      <c r="T342" s="179"/>
      <c r="U342" s="178"/>
      <c r="V342" s="178"/>
      <c r="W342" s="178"/>
      <c r="X342" s="180"/>
      <c r="Y342" s="181"/>
      <c r="Z342" s="178"/>
    </row>
    <row r="343" ht="15.75" customHeight="1">
      <c r="A343" s="156"/>
      <c r="B343" s="156"/>
      <c r="C343" s="548"/>
      <c r="D343" s="179"/>
      <c r="E343" s="179"/>
      <c r="F343" s="156"/>
      <c r="G343" s="156"/>
      <c r="H343" s="156"/>
      <c r="I343" s="160"/>
      <c r="J343" s="156"/>
      <c r="K343" s="156"/>
      <c r="L343" s="156"/>
      <c r="M343" s="156"/>
      <c r="N343" s="156"/>
      <c r="O343" s="162"/>
      <c r="P343" s="553"/>
      <c r="Q343" s="553"/>
      <c r="R343" s="554"/>
      <c r="S343" s="555"/>
      <c r="T343" s="179"/>
      <c r="U343" s="178"/>
      <c r="V343" s="178"/>
      <c r="W343" s="178"/>
      <c r="X343" s="180"/>
      <c r="Y343" s="181"/>
      <c r="Z343" s="178"/>
    </row>
    <row r="344" ht="15.75" customHeight="1">
      <c r="A344" s="156"/>
      <c r="B344" s="156"/>
      <c r="C344" s="548"/>
      <c r="D344" s="179"/>
      <c r="E344" s="179"/>
      <c r="F344" s="156"/>
      <c r="G344" s="156"/>
      <c r="H344" s="156"/>
      <c r="I344" s="160"/>
      <c r="J344" s="156"/>
      <c r="K344" s="156"/>
      <c r="L344" s="156"/>
      <c r="M344" s="156"/>
      <c r="N344" s="156"/>
      <c r="O344" s="162"/>
      <c r="P344" s="553"/>
      <c r="Q344" s="553"/>
      <c r="R344" s="554"/>
      <c r="S344" s="555"/>
      <c r="T344" s="179"/>
      <c r="U344" s="178"/>
      <c r="V344" s="178"/>
      <c r="W344" s="178"/>
      <c r="X344" s="180"/>
      <c r="Y344" s="181"/>
      <c r="Z344" s="178"/>
    </row>
    <row r="345" ht="15.75" customHeight="1">
      <c r="A345" s="156"/>
      <c r="B345" s="156"/>
      <c r="C345" s="548"/>
      <c r="D345" s="179"/>
      <c r="E345" s="179"/>
      <c r="F345" s="156"/>
      <c r="G345" s="156"/>
      <c r="H345" s="156"/>
      <c r="I345" s="160"/>
      <c r="J345" s="156"/>
      <c r="K345" s="156"/>
      <c r="L345" s="156"/>
      <c r="M345" s="156"/>
      <c r="N345" s="156"/>
      <c r="O345" s="162"/>
      <c r="P345" s="553"/>
      <c r="Q345" s="553"/>
      <c r="R345" s="554"/>
      <c r="S345" s="555"/>
      <c r="T345" s="179"/>
      <c r="U345" s="178"/>
      <c r="V345" s="178"/>
      <c r="W345" s="178"/>
      <c r="X345" s="180"/>
      <c r="Y345" s="181"/>
      <c r="Z345" s="178"/>
    </row>
    <row r="346" ht="15.75" customHeight="1">
      <c r="A346" s="156"/>
      <c r="B346" s="156"/>
      <c r="C346" s="548"/>
      <c r="D346" s="179"/>
      <c r="E346" s="179"/>
      <c r="F346" s="156"/>
      <c r="G346" s="156"/>
      <c r="H346" s="156"/>
      <c r="I346" s="160"/>
      <c r="J346" s="156"/>
      <c r="K346" s="156"/>
      <c r="L346" s="156"/>
      <c r="M346" s="156"/>
      <c r="N346" s="156"/>
      <c r="O346" s="162"/>
      <c r="P346" s="553"/>
      <c r="Q346" s="553"/>
      <c r="R346" s="554"/>
      <c r="S346" s="555"/>
      <c r="T346" s="179"/>
      <c r="U346" s="178"/>
      <c r="V346" s="178"/>
      <c r="W346" s="178"/>
      <c r="X346" s="180"/>
      <c r="Y346" s="181"/>
      <c r="Z346" s="178"/>
    </row>
    <row r="347" ht="15.75" customHeight="1">
      <c r="A347" s="156"/>
      <c r="B347" s="156"/>
      <c r="C347" s="548"/>
      <c r="D347" s="179"/>
      <c r="E347" s="179"/>
      <c r="F347" s="156"/>
      <c r="G347" s="156"/>
      <c r="H347" s="156"/>
      <c r="I347" s="160"/>
      <c r="J347" s="156"/>
      <c r="K347" s="156"/>
      <c r="L347" s="156"/>
      <c r="M347" s="156"/>
      <c r="N347" s="156"/>
      <c r="O347" s="162"/>
      <c r="P347" s="553"/>
      <c r="Q347" s="553"/>
      <c r="R347" s="554"/>
      <c r="S347" s="555"/>
      <c r="T347" s="179"/>
      <c r="U347" s="178"/>
      <c r="V347" s="178"/>
      <c r="W347" s="178"/>
      <c r="X347" s="180"/>
      <c r="Y347" s="181"/>
      <c r="Z347" s="178"/>
    </row>
    <row r="348" ht="15.75" customHeight="1">
      <c r="A348" s="156"/>
      <c r="B348" s="156"/>
      <c r="C348" s="548"/>
      <c r="D348" s="179"/>
      <c r="E348" s="179"/>
      <c r="F348" s="156"/>
      <c r="G348" s="156"/>
      <c r="H348" s="156"/>
      <c r="I348" s="160"/>
      <c r="J348" s="156"/>
      <c r="K348" s="156"/>
      <c r="L348" s="156"/>
      <c r="M348" s="156"/>
      <c r="N348" s="156"/>
      <c r="O348" s="162"/>
      <c r="P348" s="553"/>
      <c r="Q348" s="553"/>
      <c r="R348" s="554"/>
      <c r="S348" s="555"/>
      <c r="T348" s="179"/>
      <c r="U348" s="178"/>
      <c r="V348" s="178"/>
      <c r="W348" s="178"/>
      <c r="X348" s="180"/>
      <c r="Y348" s="181"/>
      <c r="Z348" s="178"/>
    </row>
    <row r="349" ht="15.75" customHeight="1">
      <c r="A349" s="156"/>
      <c r="B349" s="156"/>
      <c r="C349" s="548"/>
      <c r="D349" s="179"/>
      <c r="E349" s="179"/>
      <c r="F349" s="156"/>
      <c r="G349" s="156"/>
      <c r="H349" s="156"/>
      <c r="I349" s="160"/>
      <c r="J349" s="156"/>
      <c r="K349" s="156"/>
      <c r="L349" s="156"/>
      <c r="M349" s="156"/>
      <c r="N349" s="156"/>
      <c r="O349" s="162"/>
      <c r="P349" s="553"/>
      <c r="Q349" s="553"/>
      <c r="R349" s="554"/>
      <c r="S349" s="555"/>
      <c r="T349" s="179"/>
      <c r="U349" s="178"/>
      <c r="V349" s="178"/>
      <c r="W349" s="178"/>
      <c r="X349" s="180"/>
      <c r="Y349" s="181"/>
      <c r="Z349" s="178"/>
    </row>
    <row r="350" ht="15.75" customHeight="1">
      <c r="A350" s="156"/>
      <c r="B350" s="156"/>
      <c r="C350" s="548"/>
      <c r="D350" s="179"/>
      <c r="E350" s="179"/>
      <c r="F350" s="156"/>
      <c r="G350" s="156"/>
      <c r="H350" s="156"/>
      <c r="I350" s="160"/>
      <c r="J350" s="156"/>
      <c r="K350" s="156"/>
      <c r="L350" s="156"/>
      <c r="M350" s="156"/>
      <c r="N350" s="156"/>
      <c r="O350" s="162"/>
      <c r="P350" s="553"/>
      <c r="Q350" s="553"/>
      <c r="R350" s="554"/>
      <c r="S350" s="555"/>
      <c r="T350" s="179"/>
      <c r="U350" s="178"/>
      <c r="V350" s="178"/>
      <c r="W350" s="178"/>
      <c r="X350" s="180"/>
      <c r="Y350" s="181"/>
      <c r="Z350" s="178"/>
    </row>
    <row r="351" ht="15.75" customHeight="1">
      <c r="A351" s="156"/>
      <c r="B351" s="156"/>
      <c r="C351" s="548"/>
      <c r="D351" s="179"/>
      <c r="E351" s="179"/>
      <c r="F351" s="156"/>
      <c r="G351" s="156"/>
      <c r="H351" s="156"/>
      <c r="I351" s="160"/>
      <c r="J351" s="156"/>
      <c r="K351" s="156"/>
      <c r="L351" s="156"/>
      <c r="M351" s="156"/>
      <c r="N351" s="156"/>
      <c r="O351" s="162"/>
      <c r="P351" s="553"/>
      <c r="Q351" s="553"/>
      <c r="R351" s="554"/>
      <c r="S351" s="555"/>
      <c r="T351" s="179"/>
      <c r="U351" s="178"/>
      <c r="V351" s="178"/>
      <c r="W351" s="178"/>
      <c r="X351" s="180"/>
      <c r="Y351" s="181"/>
      <c r="Z351" s="178"/>
    </row>
    <row r="352" ht="15.75" customHeight="1">
      <c r="A352" s="156"/>
      <c r="B352" s="156"/>
      <c r="C352" s="548"/>
      <c r="D352" s="179"/>
      <c r="E352" s="179"/>
      <c r="F352" s="156"/>
      <c r="G352" s="156"/>
      <c r="H352" s="156"/>
      <c r="I352" s="160"/>
      <c r="J352" s="156"/>
      <c r="K352" s="156"/>
      <c r="L352" s="156"/>
      <c r="M352" s="156"/>
      <c r="N352" s="156"/>
      <c r="O352" s="162"/>
      <c r="P352" s="553"/>
      <c r="Q352" s="553"/>
      <c r="R352" s="554"/>
      <c r="S352" s="555"/>
      <c r="T352" s="179"/>
      <c r="U352" s="178"/>
      <c r="V352" s="178"/>
      <c r="W352" s="178"/>
      <c r="X352" s="180"/>
      <c r="Y352" s="181"/>
      <c r="Z352" s="178"/>
    </row>
    <row r="353" ht="15.75" customHeight="1">
      <c r="A353" s="156"/>
      <c r="B353" s="156"/>
      <c r="C353" s="548"/>
      <c r="D353" s="179"/>
      <c r="E353" s="179"/>
      <c r="F353" s="156"/>
      <c r="G353" s="156"/>
      <c r="H353" s="156"/>
      <c r="I353" s="160"/>
      <c r="J353" s="156"/>
      <c r="K353" s="156"/>
      <c r="L353" s="156"/>
      <c r="M353" s="156"/>
      <c r="N353" s="156"/>
      <c r="O353" s="162"/>
      <c r="P353" s="553"/>
      <c r="Q353" s="553"/>
      <c r="R353" s="554"/>
      <c r="S353" s="555"/>
      <c r="T353" s="179"/>
      <c r="U353" s="178"/>
      <c r="V353" s="178"/>
      <c r="W353" s="178"/>
      <c r="X353" s="180"/>
      <c r="Y353" s="181"/>
      <c r="Z353" s="178"/>
    </row>
    <row r="354" ht="15.75" customHeight="1">
      <c r="A354" s="156"/>
      <c r="B354" s="156"/>
      <c r="C354" s="548"/>
      <c r="D354" s="179"/>
      <c r="E354" s="179"/>
      <c r="F354" s="156"/>
      <c r="G354" s="156"/>
      <c r="H354" s="156"/>
      <c r="I354" s="160"/>
      <c r="J354" s="156"/>
      <c r="K354" s="156"/>
      <c r="L354" s="156"/>
      <c r="M354" s="156"/>
      <c r="N354" s="156"/>
      <c r="O354" s="162"/>
      <c r="P354" s="553"/>
      <c r="Q354" s="553"/>
      <c r="R354" s="554"/>
      <c r="S354" s="555"/>
      <c r="T354" s="179"/>
      <c r="U354" s="178"/>
      <c r="V354" s="178"/>
      <c r="W354" s="178"/>
      <c r="X354" s="180"/>
      <c r="Y354" s="181"/>
      <c r="Z354" s="178"/>
    </row>
    <row r="355" ht="15.75" customHeight="1">
      <c r="A355" s="156"/>
      <c r="B355" s="156"/>
      <c r="C355" s="548"/>
      <c r="D355" s="179"/>
      <c r="E355" s="179"/>
      <c r="F355" s="156"/>
      <c r="G355" s="156"/>
      <c r="H355" s="156"/>
      <c r="I355" s="160"/>
      <c r="J355" s="156"/>
      <c r="K355" s="156"/>
      <c r="L355" s="156"/>
      <c r="M355" s="156"/>
      <c r="N355" s="156"/>
      <c r="O355" s="162"/>
      <c r="P355" s="553"/>
      <c r="Q355" s="553"/>
      <c r="R355" s="554"/>
      <c r="S355" s="555"/>
      <c r="T355" s="179"/>
      <c r="U355" s="178"/>
      <c r="V355" s="178"/>
      <c r="W355" s="178"/>
      <c r="X355" s="180"/>
      <c r="Y355" s="181"/>
      <c r="Z355" s="178"/>
    </row>
    <row r="356" ht="15.75" customHeight="1">
      <c r="A356" s="156"/>
      <c r="B356" s="156"/>
      <c r="C356" s="548"/>
      <c r="D356" s="179"/>
      <c r="E356" s="179"/>
      <c r="F356" s="156"/>
      <c r="G356" s="156"/>
      <c r="H356" s="156"/>
      <c r="I356" s="160"/>
      <c r="J356" s="156"/>
      <c r="K356" s="156"/>
      <c r="L356" s="156"/>
      <c r="M356" s="156"/>
      <c r="N356" s="156"/>
      <c r="O356" s="162"/>
      <c r="P356" s="553"/>
      <c r="Q356" s="553"/>
      <c r="R356" s="554"/>
      <c r="S356" s="555"/>
      <c r="T356" s="179"/>
      <c r="U356" s="178"/>
      <c r="V356" s="178"/>
      <c r="W356" s="178"/>
      <c r="X356" s="180"/>
      <c r="Y356" s="181"/>
      <c r="Z356" s="178"/>
    </row>
    <row r="357" ht="15.75" customHeight="1">
      <c r="A357" s="156"/>
      <c r="B357" s="156"/>
      <c r="C357" s="548"/>
      <c r="D357" s="179"/>
      <c r="E357" s="179"/>
      <c r="F357" s="156"/>
      <c r="G357" s="156"/>
      <c r="H357" s="156"/>
      <c r="I357" s="160"/>
      <c r="J357" s="156"/>
      <c r="K357" s="156"/>
      <c r="L357" s="156"/>
      <c r="M357" s="156"/>
      <c r="N357" s="156"/>
      <c r="O357" s="162"/>
      <c r="P357" s="553"/>
      <c r="Q357" s="553"/>
      <c r="R357" s="554"/>
      <c r="S357" s="555"/>
      <c r="T357" s="179"/>
      <c r="U357" s="178"/>
      <c r="V357" s="178"/>
      <c r="W357" s="178"/>
      <c r="X357" s="180"/>
      <c r="Y357" s="181"/>
      <c r="Z357" s="178"/>
    </row>
    <row r="358" ht="15.75" customHeight="1">
      <c r="A358" s="156"/>
      <c r="B358" s="156"/>
      <c r="C358" s="548"/>
      <c r="D358" s="179"/>
      <c r="E358" s="179"/>
      <c r="F358" s="156"/>
      <c r="G358" s="156"/>
      <c r="H358" s="156"/>
      <c r="I358" s="160"/>
      <c r="J358" s="156"/>
      <c r="K358" s="156"/>
      <c r="L358" s="156"/>
      <c r="M358" s="156"/>
      <c r="N358" s="156"/>
      <c r="O358" s="162"/>
      <c r="P358" s="553"/>
      <c r="Q358" s="553"/>
      <c r="R358" s="554"/>
      <c r="S358" s="555"/>
      <c r="T358" s="179"/>
      <c r="U358" s="178"/>
      <c r="V358" s="178"/>
      <c r="W358" s="178"/>
      <c r="X358" s="180"/>
      <c r="Y358" s="181"/>
      <c r="Z358" s="178"/>
    </row>
    <row r="359" ht="15.75" customHeight="1">
      <c r="A359" s="156"/>
      <c r="B359" s="156"/>
      <c r="C359" s="548"/>
      <c r="D359" s="179"/>
      <c r="E359" s="179"/>
      <c r="F359" s="156"/>
      <c r="G359" s="156"/>
      <c r="H359" s="156"/>
      <c r="I359" s="160"/>
      <c r="J359" s="156"/>
      <c r="K359" s="156"/>
      <c r="L359" s="156"/>
      <c r="M359" s="156"/>
      <c r="N359" s="156"/>
      <c r="O359" s="162"/>
      <c r="P359" s="553"/>
      <c r="Q359" s="553"/>
      <c r="R359" s="554"/>
      <c r="S359" s="555"/>
      <c r="T359" s="179"/>
      <c r="U359" s="178"/>
      <c r="V359" s="178"/>
      <c r="W359" s="178"/>
      <c r="X359" s="180"/>
      <c r="Y359" s="181"/>
      <c r="Z359" s="178"/>
    </row>
    <row r="360" ht="15.75" customHeight="1">
      <c r="A360" s="156"/>
      <c r="B360" s="156"/>
      <c r="C360" s="548"/>
      <c r="D360" s="179"/>
      <c r="E360" s="179"/>
      <c r="F360" s="156"/>
      <c r="G360" s="156"/>
      <c r="H360" s="156"/>
      <c r="I360" s="160"/>
      <c r="J360" s="156"/>
      <c r="K360" s="156"/>
      <c r="L360" s="156"/>
      <c r="M360" s="156"/>
      <c r="N360" s="156"/>
      <c r="O360" s="162"/>
      <c r="P360" s="553"/>
      <c r="Q360" s="553"/>
      <c r="R360" s="554"/>
      <c r="S360" s="555"/>
      <c r="T360" s="179"/>
      <c r="U360" s="178"/>
      <c r="V360" s="178"/>
      <c r="W360" s="178"/>
      <c r="X360" s="180"/>
      <c r="Y360" s="181"/>
      <c r="Z360" s="178"/>
    </row>
    <row r="361" ht="15.75" customHeight="1">
      <c r="A361" s="156"/>
      <c r="B361" s="156"/>
      <c r="C361" s="548"/>
      <c r="D361" s="179"/>
      <c r="E361" s="179"/>
      <c r="F361" s="156"/>
      <c r="G361" s="156"/>
      <c r="H361" s="156"/>
      <c r="I361" s="160"/>
      <c r="J361" s="156"/>
      <c r="K361" s="156"/>
      <c r="L361" s="156"/>
      <c r="M361" s="156"/>
      <c r="N361" s="156"/>
      <c r="O361" s="162"/>
      <c r="P361" s="553"/>
      <c r="Q361" s="553"/>
      <c r="R361" s="554"/>
      <c r="S361" s="555"/>
      <c r="T361" s="179"/>
      <c r="U361" s="178"/>
      <c r="V361" s="178"/>
      <c r="W361" s="178"/>
      <c r="X361" s="180"/>
      <c r="Y361" s="181"/>
      <c r="Z361" s="178"/>
    </row>
    <row r="362" ht="15.75" customHeight="1">
      <c r="A362" s="156"/>
      <c r="B362" s="156"/>
      <c r="C362" s="548"/>
      <c r="D362" s="179"/>
      <c r="E362" s="179"/>
      <c r="F362" s="156"/>
      <c r="G362" s="156"/>
      <c r="H362" s="156"/>
      <c r="I362" s="160"/>
      <c r="J362" s="156"/>
      <c r="K362" s="156"/>
      <c r="L362" s="156"/>
      <c r="M362" s="156"/>
      <c r="N362" s="156"/>
      <c r="O362" s="162"/>
      <c r="P362" s="553"/>
      <c r="Q362" s="553"/>
      <c r="R362" s="554"/>
      <c r="S362" s="555"/>
      <c r="T362" s="179"/>
      <c r="U362" s="178"/>
      <c r="V362" s="178"/>
      <c r="W362" s="178"/>
      <c r="X362" s="180"/>
      <c r="Y362" s="181"/>
      <c r="Z362" s="178"/>
    </row>
    <row r="363" ht="15.75" customHeight="1">
      <c r="A363" s="156"/>
      <c r="B363" s="156"/>
      <c r="C363" s="548"/>
      <c r="D363" s="179"/>
      <c r="E363" s="179"/>
      <c r="F363" s="156"/>
      <c r="G363" s="156"/>
      <c r="H363" s="156"/>
      <c r="I363" s="160"/>
      <c r="J363" s="156"/>
      <c r="K363" s="156"/>
      <c r="L363" s="156"/>
      <c r="M363" s="156"/>
      <c r="N363" s="156"/>
      <c r="O363" s="162"/>
      <c r="P363" s="553"/>
      <c r="Q363" s="553"/>
      <c r="R363" s="554"/>
      <c r="S363" s="555"/>
      <c r="T363" s="179"/>
      <c r="U363" s="178"/>
      <c r="V363" s="178"/>
      <c r="W363" s="178"/>
      <c r="X363" s="180"/>
      <c r="Y363" s="181"/>
      <c r="Z363" s="178"/>
    </row>
    <row r="364" ht="15.75" customHeight="1">
      <c r="A364" s="156"/>
      <c r="B364" s="156"/>
      <c r="C364" s="548"/>
      <c r="D364" s="179"/>
      <c r="E364" s="179"/>
      <c r="F364" s="156"/>
      <c r="G364" s="156"/>
      <c r="H364" s="156"/>
      <c r="I364" s="160"/>
      <c r="J364" s="156"/>
      <c r="K364" s="156"/>
      <c r="L364" s="156"/>
      <c r="M364" s="156"/>
      <c r="N364" s="156"/>
      <c r="O364" s="162"/>
      <c r="P364" s="553"/>
      <c r="Q364" s="553"/>
      <c r="R364" s="554"/>
      <c r="S364" s="555"/>
      <c r="T364" s="179"/>
      <c r="U364" s="178"/>
      <c r="V364" s="178"/>
      <c r="W364" s="178"/>
      <c r="X364" s="180"/>
      <c r="Y364" s="181"/>
      <c r="Z364" s="178"/>
    </row>
    <row r="365" ht="15.75" customHeight="1">
      <c r="A365" s="156"/>
      <c r="B365" s="156"/>
      <c r="C365" s="548"/>
      <c r="D365" s="179"/>
      <c r="E365" s="179"/>
      <c r="F365" s="156"/>
      <c r="G365" s="156"/>
      <c r="H365" s="156"/>
      <c r="I365" s="160"/>
      <c r="J365" s="156"/>
      <c r="K365" s="156"/>
      <c r="L365" s="156"/>
      <c r="M365" s="156"/>
      <c r="N365" s="156"/>
      <c r="O365" s="162"/>
      <c r="P365" s="553"/>
      <c r="Q365" s="553"/>
      <c r="R365" s="554"/>
      <c r="S365" s="555"/>
      <c r="T365" s="179"/>
      <c r="U365" s="178"/>
      <c r="V365" s="178"/>
      <c r="W365" s="178"/>
      <c r="X365" s="180"/>
      <c r="Y365" s="181"/>
      <c r="Z365" s="178"/>
    </row>
    <row r="366" ht="15.75" customHeight="1">
      <c r="A366" s="156"/>
      <c r="B366" s="156"/>
      <c r="C366" s="548"/>
      <c r="D366" s="179"/>
      <c r="E366" s="179"/>
      <c r="F366" s="156"/>
      <c r="G366" s="156"/>
      <c r="H366" s="156"/>
      <c r="I366" s="160"/>
      <c r="J366" s="156"/>
      <c r="K366" s="156"/>
      <c r="L366" s="156"/>
      <c r="M366" s="156"/>
      <c r="N366" s="156"/>
      <c r="O366" s="162"/>
      <c r="P366" s="553"/>
      <c r="Q366" s="553"/>
      <c r="R366" s="554"/>
      <c r="S366" s="555"/>
      <c r="T366" s="179"/>
      <c r="U366" s="178"/>
      <c r="V366" s="178"/>
      <c r="W366" s="178"/>
      <c r="X366" s="180"/>
      <c r="Y366" s="181"/>
      <c r="Z366" s="178"/>
    </row>
    <row r="367" ht="15.75" customHeight="1">
      <c r="A367" s="156"/>
      <c r="B367" s="156"/>
      <c r="C367" s="548"/>
      <c r="D367" s="179"/>
      <c r="E367" s="179"/>
      <c r="F367" s="156"/>
      <c r="G367" s="156"/>
      <c r="H367" s="156"/>
      <c r="I367" s="160"/>
      <c r="J367" s="156"/>
      <c r="K367" s="156"/>
      <c r="L367" s="156"/>
      <c r="M367" s="156"/>
      <c r="N367" s="156"/>
      <c r="O367" s="162"/>
      <c r="P367" s="553"/>
      <c r="Q367" s="553"/>
      <c r="R367" s="554"/>
      <c r="S367" s="555"/>
      <c r="T367" s="179"/>
      <c r="U367" s="178"/>
      <c r="V367" s="178"/>
      <c r="W367" s="178"/>
      <c r="X367" s="180"/>
      <c r="Y367" s="181"/>
      <c r="Z367" s="178"/>
    </row>
    <row r="368" ht="15.75" customHeight="1">
      <c r="A368" s="156"/>
      <c r="B368" s="156"/>
      <c r="C368" s="548"/>
      <c r="D368" s="179"/>
      <c r="E368" s="179"/>
      <c r="F368" s="156"/>
      <c r="G368" s="156"/>
      <c r="H368" s="156"/>
      <c r="I368" s="160"/>
      <c r="J368" s="156"/>
      <c r="K368" s="156"/>
      <c r="L368" s="156"/>
      <c r="M368" s="156"/>
      <c r="N368" s="156"/>
      <c r="O368" s="162"/>
      <c r="P368" s="553"/>
      <c r="Q368" s="553"/>
      <c r="R368" s="554"/>
      <c r="S368" s="555"/>
      <c r="T368" s="179"/>
      <c r="U368" s="178"/>
      <c r="V368" s="178"/>
      <c r="W368" s="178"/>
      <c r="X368" s="180"/>
      <c r="Y368" s="181"/>
      <c r="Z368" s="178"/>
    </row>
    <row r="369" ht="15.75" customHeight="1">
      <c r="A369" s="156"/>
      <c r="B369" s="156"/>
      <c r="C369" s="548"/>
      <c r="D369" s="179"/>
      <c r="E369" s="179"/>
      <c r="F369" s="156"/>
      <c r="G369" s="156"/>
      <c r="H369" s="156"/>
      <c r="I369" s="160"/>
      <c r="J369" s="156"/>
      <c r="K369" s="156"/>
      <c r="L369" s="156"/>
      <c r="M369" s="156"/>
      <c r="N369" s="156"/>
      <c r="O369" s="162"/>
      <c r="P369" s="553"/>
      <c r="Q369" s="553"/>
      <c r="R369" s="554"/>
      <c r="S369" s="555"/>
      <c r="T369" s="179"/>
      <c r="U369" s="178"/>
      <c r="V369" s="178"/>
      <c r="W369" s="178"/>
      <c r="X369" s="180"/>
      <c r="Y369" s="181"/>
      <c r="Z369" s="178"/>
    </row>
    <row r="370" ht="15.75" customHeight="1">
      <c r="A370" s="156"/>
      <c r="B370" s="156"/>
      <c r="C370" s="548"/>
      <c r="D370" s="179"/>
      <c r="E370" s="179"/>
      <c r="F370" s="156"/>
      <c r="G370" s="156"/>
      <c r="H370" s="156"/>
      <c r="I370" s="160"/>
      <c r="J370" s="156"/>
      <c r="K370" s="156"/>
      <c r="L370" s="156"/>
      <c r="M370" s="156"/>
      <c r="N370" s="156"/>
      <c r="O370" s="162"/>
      <c r="P370" s="553"/>
      <c r="Q370" s="553"/>
      <c r="R370" s="554"/>
      <c r="S370" s="555"/>
      <c r="T370" s="179"/>
      <c r="U370" s="178"/>
      <c r="V370" s="178"/>
      <c r="W370" s="178"/>
      <c r="X370" s="180"/>
      <c r="Y370" s="181"/>
      <c r="Z370" s="178"/>
    </row>
    <row r="371" ht="15.75" customHeight="1">
      <c r="A371" s="156"/>
      <c r="B371" s="156"/>
      <c r="C371" s="548"/>
      <c r="D371" s="179"/>
      <c r="E371" s="179"/>
      <c r="F371" s="156"/>
      <c r="G371" s="156"/>
      <c r="H371" s="156"/>
      <c r="I371" s="160"/>
      <c r="J371" s="156"/>
      <c r="K371" s="156"/>
      <c r="L371" s="156"/>
      <c r="M371" s="156"/>
      <c r="N371" s="156"/>
      <c r="O371" s="162"/>
      <c r="P371" s="553"/>
      <c r="Q371" s="553"/>
      <c r="R371" s="554"/>
      <c r="S371" s="555"/>
      <c r="T371" s="179"/>
      <c r="U371" s="178"/>
      <c r="V371" s="178"/>
      <c r="W371" s="178"/>
      <c r="X371" s="180"/>
      <c r="Y371" s="181"/>
      <c r="Z371" s="178"/>
    </row>
    <row r="372" ht="15.75" customHeight="1">
      <c r="A372" s="156"/>
      <c r="B372" s="156"/>
      <c r="C372" s="548"/>
      <c r="D372" s="179"/>
      <c r="E372" s="179"/>
      <c r="F372" s="156"/>
      <c r="G372" s="156"/>
      <c r="H372" s="156"/>
      <c r="I372" s="160"/>
      <c r="J372" s="156"/>
      <c r="K372" s="156"/>
      <c r="L372" s="156"/>
      <c r="M372" s="156"/>
      <c r="N372" s="156"/>
      <c r="O372" s="162"/>
      <c r="P372" s="553"/>
      <c r="Q372" s="553"/>
      <c r="R372" s="554"/>
      <c r="S372" s="555"/>
      <c r="T372" s="179"/>
      <c r="U372" s="178"/>
      <c r="V372" s="178"/>
      <c r="W372" s="178"/>
      <c r="X372" s="180"/>
      <c r="Y372" s="181"/>
      <c r="Z372" s="178"/>
    </row>
    <row r="373" ht="15.75" customHeight="1">
      <c r="A373" s="156"/>
      <c r="B373" s="156"/>
      <c r="C373" s="548"/>
      <c r="D373" s="179"/>
      <c r="E373" s="179"/>
      <c r="F373" s="156"/>
      <c r="G373" s="156"/>
      <c r="H373" s="156"/>
      <c r="I373" s="160"/>
      <c r="J373" s="156"/>
      <c r="K373" s="156"/>
      <c r="L373" s="156"/>
      <c r="M373" s="156"/>
      <c r="N373" s="156"/>
      <c r="O373" s="162"/>
      <c r="P373" s="553"/>
      <c r="Q373" s="553"/>
      <c r="R373" s="554"/>
      <c r="S373" s="555"/>
      <c r="T373" s="179"/>
      <c r="U373" s="178"/>
      <c r="V373" s="178"/>
      <c r="W373" s="178"/>
      <c r="X373" s="180"/>
      <c r="Y373" s="181"/>
      <c r="Z373" s="178"/>
    </row>
    <row r="374" ht="15.75" customHeight="1">
      <c r="A374" s="156"/>
      <c r="B374" s="156"/>
      <c r="C374" s="548"/>
      <c r="D374" s="179"/>
      <c r="E374" s="179"/>
      <c r="F374" s="156"/>
      <c r="G374" s="156"/>
      <c r="H374" s="156"/>
      <c r="I374" s="160"/>
      <c r="J374" s="156"/>
      <c r="K374" s="156"/>
      <c r="L374" s="156"/>
      <c r="M374" s="156"/>
      <c r="N374" s="156"/>
      <c r="O374" s="162"/>
      <c r="P374" s="553"/>
      <c r="Q374" s="553"/>
      <c r="R374" s="554"/>
      <c r="S374" s="555"/>
      <c r="T374" s="179"/>
      <c r="U374" s="178"/>
      <c r="V374" s="178"/>
      <c r="W374" s="178"/>
      <c r="X374" s="180"/>
      <c r="Y374" s="181"/>
      <c r="Z374" s="178"/>
    </row>
    <row r="375" ht="15.75" customHeight="1">
      <c r="A375" s="156"/>
      <c r="B375" s="156"/>
      <c r="C375" s="548"/>
      <c r="D375" s="179"/>
      <c r="E375" s="179"/>
      <c r="F375" s="156"/>
      <c r="G375" s="156"/>
      <c r="H375" s="156"/>
      <c r="I375" s="160"/>
      <c r="J375" s="156"/>
      <c r="K375" s="156"/>
      <c r="L375" s="156"/>
      <c r="M375" s="156"/>
      <c r="N375" s="156"/>
      <c r="O375" s="162"/>
      <c r="P375" s="553"/>
      <c r="Q375" s="553"/>
      <c r="R375" s="554"/>
      <c r="S375" s="555"/>
      <c r="T375" s="179"/>
      <c r="U375" s="178"/>
      <c r="V375" s="178"/>
      <c r="W375" s="178"/>
      <c r="X375" s="180"/>
      <c r="Y375" s="181"/>
      <c r="Z375" s="178"/>
    </row>
    <row r="376" ht="15.75" customHeight="1">
      <c r="A376" s="156"/>
      <c r="B376" s="156"/>
      <c r="C376" s="548"/>
      <c r="D376" s="179"/>
      <c r="E376" s="179"/>
      <c r="F376" s="156"/>
      <c r="G376" s="156"/>
      <c r="H376" s="156"/>
      <c r="I376" s="160"/>
      <c r="J376" s="156"/>
      <c r="K376" s="156"/>
      <c r="L376" s="156"/>
      <c r="M376" s="156"/>
      <c r="N376" s="156"/>
      <c r="O376" s="162"/>
      <c r="P376" s="553"/>
      <c r="Q376" s="553"/>
      <c r="R376" s="554"/>
      <c r="S376" s="555"/>
      <c r="T376" s="179"/>
      <c r="U376" s="178"/>
      <c r="V376" s="178"/>
      <c r="W376" s="178"/>
      <c r="X376" s="180"/>
      <c r="Y376" s="181"/>
      <c r="Z376" s="178"/>
    </row>
    <row r="377" ht="15.75" customHeight="1">
      <c r="A377" s="156"/>
      <c r="B377" s="156"/>
      <c r="C377" s="548"/>
      <c r="D377" s="179"/>
      <c r="E377" s="179"/>
      <c r="F377" s="156"/>
      <c r="G377" s="156"/>
      <c r="H377" s="156"/>
      <c r="I377" s="160"/>
      <c r="J377" s="156"/>
      <c r="K377" s="156"/>
      <c r="L377" s="156"/>
      <c r="M377" s="156"/>
      <c r="N377" s="156"/>
      <c r="O377" s="162"/>
      <c r="P377" s="553"/>
      <c r="Q377" s="553"/>
      <c r="R377" s="554"/>
      <c r="S377" s="555"/>
      <c r="T377" s="179"/>
      <c r="U377" s="178"/>
      <c r="V377" s="178"/>
      <c r="W377" s="178"/>
      <c r="X377" s="180"/>
      <c r="Y377" s="181"/>
      <c r="Z377" s="178"/>
    </row>
    <row r="378" ht="15.75" customHeight="1">
      <c r="A378" s="156"/>
      <c r="B378" s="156"/>
      <c r="C378" s="548"/>
      <c r="D378" s="179"/>
      <c r="E378" s="179"/>
      <c r="F378" s="156"/>
      <c r="G378" s="156"/>
      <c r="H378" s="156"/>
      <c r="I378" s="160"/>
      <c r="J378" s="156"/>
      <c r="K378" s="156"/>
      <c r="L378" s="156"/>
      <c r="M378" s="156"/>
      <c r="N378" s="156"/>
      <c r="O378" s="162"/>
      <c r="P378" s="553"/>
      <c r="Q378" s="553"/>
      <c r="R378" s="554"/>
      <c r="S378" s="555"/>
      <c r="T378" s="179"/>
      <c r="U378" s="178"/>
      <c r="V378" s="178"/>
      <c r="W378" s="178"/>
      <c r="X378" s="180"/>
      <c r="Y378" s="181"/>
      <c r="Z378" s="178"/>
    </row>
    <row r="379" ht="15.75" customHeight="1">
      <c r="A379" s="156"/>
      <c r="B379" s="156"/>
      <c r="C379" s="548"/>
      <c r="D379" s="179"/>
      <c r="E379" s="179"/>
      <c r="F379" s="156"/>
      <c r="G379" s="156"/>
      <c r="H379" s="156"/>
      <c r="I379" s="160"/>
      <c r="J379" s="156"/>
      <c r="K379" s="156"/>
      <c r="L379" s="156"/>
      <c r="M379" s="156"/>
      <c r="N379" s="156"/>
      <c r="O379" s="162"/>
      <c r="P379" s="553"/>
      <c r="Q379" s="553"/>
      <c r="R379" s="554"/>
      <c r="S379" s="555"/>
      <c r="T379" s="179"/>
      <c r="U379" s="178"/>
      <c r="V379" s="178"/>
      <c r="W379" s="178"/>
      <c r="X379" s="180"/>
      <c r="Y379" s="181"/>
      <c r="Z379" s="178"/>
    </row>
    <row r="380" ht="15.75" customHeight="1">
      <c r="A380" s="156"/>
      <c r="B380" s="156"/>
      <c r="C380" s="548"/>
      <c r="D380" s="179"/>
      <c r="E380" s="179"/>
      <c r="F380" s="156"/>
      <c r="G380" s="156"/>
      <c r="H380" s="156"/>
      <c r="I380" s="160"/>
      <c r="J380" s="156"/>
      <c r="K380" s="156"/>
      <c r="L380" s="156"/>
      <c r="M380" s="156"/>
      <c r="N380" s="156"/>
      <c r="O380" s="162"/>
      <c r="P380" s="553"/>
      <c r="Q380" s="553"/>
      <c r="R380" s="554"/>
      <c r="S380" s="555"/>
      <c r="T380" s="179"/>
      <c r="U380" s="178"/>
      <c r="V380" s="178"/>
      <c r="W380" s="178"/>
      <c r="X380" s="180"/>
      <c r="Y380" s="181"/>
      <c r="Z380" s="178"/>
    </row>
    <row r="381" ht="15.75" customHeight="1">
      <c r="A381" s="156"/>
      <c r="B381" s="156"/>
      <c r="C381" s="548"/>
      <c r="D381" s="179"/>
      <c r="E381" s="179"/>
      <c r="F381" s="156"/>
      <c r="G381" s="156"/>
      <c r="H381" s="156"/>
      <c r="I381" s="160"/>
      <c r="J381" s="156"/>
      <c r="K381" s="156"/>
      <c r="L381" s="156"/>
      <c r="M381" s="156"/>
      <c r="N381" s="156"/>
      <c r="O381" s="162"/>
      <c r="P381" s="553"/>
      <c r="Q381" s="553"/>
      <c r="R381" s="554"/>
      <c r="S381" s="555"/>
      <c r="T381" s="179"/>
      <c r="U381" s="178"/>
      <c r="V381" s="178"/>
      <c r="W381" s="178"/>
      <c r="X381" s="180"/>
      <c r="Y381" s="181"/>
      <c r="Z381" s="178"/>
    </row>
    <row r="382" ht="15.75" customHeight="1">
      <c r="A382" s="156"/>
      <c r="B382" s="156"/>
      <c r="C382" s="548"/>
      <c r="D382" s="179"/>
      <c r="E382" s="179"/>
      <c r="F382" s="156"/>
      <c r="G382" s="156"/>
      <c r="H382" s="156"/>
      <c r="I382" s="160"/>
      <c r="J382" s="156"/>
      <c r="K382" s="156"/>
      <c r="L382" s="156"/>
      <c r="M382" s="156"/>
      <c r="N382" s="156"/>
      <c r="O382" s="162"/>
      <c r="P382" s="553"/>
      <c r="Q382" s="553"/>
      <c r="R382" s="554"/>
      <c r="S382" s="555"/>
      <c r="T382" s="179"/>
      <c r="U382" s="178"/>
      <c r="V382" s="178"/>
      <c r="W382" s="178"/>
      <c r="X382" s="180"/>
      <c r="Y382" s="181"/>
      <c r="Z382" s="178"/>
    </row>
    <row r="383" ht="15.75" customHeight="1">
      <c r="A383" s="156"/>
      <c r="B383" s="156"/>
      <c r="C383" s="548"/>
      <c r="D383" s="179"/>
      <c r="E383" s="179"/>
      <c r="F383" s="156"/>
      <c r="G383" s="156"/>
      <c r="H383" s="156"/>
      <c r="I383" s="160"/>
      <c r="J383" s="156"/>
      <c r="K383" s="156"/>
      <c r="L383" s="156"/>
      <c r="M383" s="156"/>
      <c r="N383" s="156"/>
      <c r="O383" s="162"/>
      <c r="P383" s="553"/>
      <c r="Q383" s="553"/>
      <c r="R383" s="554"/>
      <c r="S383" s="555"/>
      <c r="T383" s="179"/>
      <c r="U383" s="178"/>
      <c r="V383" s="178"/>
      <c r="W383" s="178"/>
      <c r="X383" s="180"/>
      <c r="Y383" s="181"/>
      <c r="Z383" s="178"/>
    </row>
    <row r="384" ht="15.75" customHeight="1">
      <c r="A384" s="156"/>
      <c r="B384" s="156"/>
      <c r="C384" s="548"/>
      <c r="D384" s="179"/>
      <c r="E384" s="179"/>
      <c r="F384" s="156"/>
      <c r="G384" s="156"/>
      <c r="H384" s="156"/>
      <c r="I384" s="160"/>
      <c r="J384" s="156"/>
      <c r="K384" s="156"/>
      <c r="L384" s="156"/>
      <c r="M384" s="156"/>
      <c r="N384" s="156"/>
      <c r="O384" s="162"/>
      <c r="P384" s="553"/>
      <c r="Q384" s="553"/>
      <c r="R384" s="554"/>
      <c r="S384" s="555"/>
      <c r="T384" s="179"/>
      <c r="U384" s="178"/>
      <c r="V384" s="178"/>
      <c r="W384" s="178"/>
      <c r="X384" s="180"/>
      <c r="Y384" s="181"/>
      <c r="Z384" s="178"/>
    </row>
    <row r="385" ht="15.75" customHeight="1">
      <c r="A385" s="156"/>
      <c r="B385" s="156"/>
      <c r="C385" s="548"/>
      <c r="D385" s="179"/>
      <c r="E385" s="179"/>
      <c r="F385" s="156"/>
      <c r="G385" s="156"/>
      <c r="H385" s="156"/>
      <c r="I385" s="160"/>
      <c r="J385" s="156"/>
      <c r="K385" s="156"/>
      <c r="L385" s="156"/>
      <c r="M385" s="156"/>
      <c r="N385" s="156"/>
      <c r="O385" s="162"/>
      <c r="P385" s="553"/>
      <c r="Q385" s="553"/>
      <c r="R385" s="554"/>
      <c r="S385" s="555"/>
      <c r="T385" s="179"/>
      <c r="U385" s="178"/>
      <c r="V385" s="178"/>
      <c r="W385" s="178"/>
      <c r="X385" s="180"/>
      <c r="Y385" s="181"/>
      <c r="Z385" s="178"/>
    </row>
    <row r="386" ht="15.75" customHeight="1">
      <c r="A386" s="156"/>
      <c r="B386" s="156"/>
      <c r="C386" s="548"/>
      <c r="D386" s="179"/>
      <c r="E386" s="179"/>
      <c r="F386" s="156"/>
      <c r="G386" s="156"/>
      <c r="H386" s="156"/>
      <c r="I386" s="160"/>
      <c r="J386" s="156"/>
      <c r="K386" s="156"/>
      <c r="L386" s="156"/>
      <c r="M386" s="156"/>
      <c r="N386" s="156"/>
      <c r="O386" s="162"/>
      <c r="P386" s="553"/>
      <c r="Q386" s="553"/>
      <c r="R386" s="554"/>
      <c r="S386" s="555"/>
      <c r="T386" s="179"/>
      <c r="U386" s="178"/>
      <c r="V386" s="178"/>
      <c r="W386" s="178"/>
      <c r="X386" s="180"/>
      <c r="Y386" s="181"/>
      <c r="Z386" s="178"/>
    </row>
    <row r="387" ht="15.75" customHeight="1">
      <c r="A387" s="156"/>
      <c r="B387" s="156"/>
      <c r="C387" s="548"/>
      <c r="D387" s="179"/>
      <c r="E387" s="179"/>
      <c r="F387" s="156"/>
      <c r="G387" s="156"/>
      <c r="H387" s="156"/>
      <c r="I387" s="160"/>
      <c r="J387" s="156"/>
      <c r="K387" s="156"/>
      <c r="L387" s="156"/>
      <c r="M387" s="156"/>
      <c r="N387" s="156"/>
      <c r="O387" s="162"/>
      <c r="P387" s="553"/>
      <c r="Q387" s="553"/>
      <c r="R387" s="554"/>
      <c r="S387" s="555"/>
      <c r="T387" s="179"/>
      <c r="U387" s="178"/>
      <c r="V387" s="178"/>
      <c r="W387" s="178"/>
      <c r="X387" s="180"/>
      <c r="Y387" s="181"/>
      <c r="Z387" s="178"/>
    </row>
    <row r="388" ht="15.75" customHeight="1">
      <c r="A388" s="156"/>
      <c r="B388" s="156"/>
      <c r="C388" s="548"/>
      <c r="D388" s="179"/>
      <c r="E388" s="179"/>
      <c r="F388" s="156"/>
      <c r="G388" s="156"/>
      <c r="H388" s="156"/>
      <c r="I388" s="160"/>
      <c r="J388" s="156"/>
      <c r="K388" s="156"/>
      <c r="L388" s="156"/>
      <c r="M388" s="156"/>
      <c r="N388" s="156"/>
      <c r="O388" s="162"/>
      <c r="P388" s="553"/>
      <c r="Q388" s="553"/>
      <c r="R388" s="554"/>
      <c r="S388" s="555"/>
      <c r="T388" s="179"/>
      <c r="U388" s="178"/>
      <c r="V388" s="178"/>
      <c r="W388" s="178"/>
      <c r="X388" s="180"/>
      <c r="Y388" s="181"/>
      <c r="Z388" s="178"/>
    </row>
    <row r="389" ht="15.75" customHeight="1">
      <c r="A389" s="156"/>
      <c r="B389" s="156"/>
      <c r="C389" s="548"/>
      <c r="D389" s="179"/>
      <c r="E389" s="179"/>
      <c r="F389" s="156"/>
      <c r="G389" s="156"/>
      <c r="H389" s="156"/>
      <c r="I389" s="160"/>
      <c r="J389" s="156"/>
      <c r="K389" s="156"/>
      <c r="L389" s="156"/>
      <c r="M389" s="156"/>
      <c r="N389" s="156"/>
      <c r="O389" s="162"/>
      <c r="P389" s="553"/>
      <c r="Q389" s="553"/>
      <c r="R389" s="554"/>
      <c r="S389" s="555"/>
      <c r="T389" s="179"/>
      <c r="U389" s="178"/>
      <c r="V389" s="178"/>
      <c r="W389" s="178"/>
      <c r="X389" s="180"/>
      <c r="Y389" s="181"/>
      <c r="Z389" s="178"/>
    </row>
    <row r="390" ht="15.75" customHeight="1">
      <c r="A390" s="156"/>
      <c r="B390" s="156"/>
      <c r="C390" s="548"/>
      <c r="D390" s="179"/>
      <c r="E390" s="179"/>
      <c r="F390" s="156"/>
      <c r="G390" s="156"/>
      <c r="H390" s="156"/>
      <c r="I390" s="160"/>
      <c r="J390" s="156"/>
      <c r="K390" s="156"/>
      <c r="L390" s="156"/>
      <c r="M390" s="156"/>
      <c r="N390" s="156"/>
      <c r="O390" s="162"/>
      <c r="P390" s="553"/>
      <c r="Q390" s="553"/>
      <c r="R390" s="554"/>
      <c r="S390" s="555"/>
      <c r="T390" s="179"/>
      <c r="U390" s="178"/>
      <c r="V390" s="178"/>
      <c r="W390" s="178"/>
      <c r="X390" s="180"/>
      <c r="Y390" s="181"/>
      <c r="Z390" s="178"/>
    </row>
    <row r="391" ht="15.75" customHeight="1">
      <c r="A391" s="156"/>
      <c r="B391" s="156"/>
      <c r="C391" s="548"/>
      <c r="D391" s="179"/>
      <c r="E391" s="179"/>
      <c r="F391" s="156"/>
      <c r="G391" s="156"/>
      <c r="H391" s="156"/>
      <c r="I391" s="160"/>
      <c r="J391" s="156"/>
      <c r="K391" s="156"/>
      <c r="L391" s="156"/>
      <c r="M391" s="156"/>
      <c r="N391" s="156"/>
      <c r="O391" s="162"/>
      <c r="P391" s="553"/>
      <c r="Q391" s="553"/>
      <c r="R391" s="554"/>
      <c r="S391" s="555"/>
      <c r="T391" s="179"/>
      <c r="U391" s="178"/>
      <c r="V391" s="178"/>
      <c r="W391" s="178"/>
      <c r="X391" s="180"/>
      <c r="Y391" s="181"/>
      <c r="Z391" s="178"/>
    </row>
    <row r="392" ht="15.75" customHeight="1">
      <c r="A392" s="156"/>
      <c r="B392" s="156"/>
      <c r="C392" s="548"/>
      <c r="D392" s="179"/>
      <c r="E392" s="179"/>
      <c r="F392" s="156"/>
      <c r="G392" s="156"/>
      <c r="H392" s="156"/>
      <c r="I392" s="160"/>
      <c r="J392" s="156"/>
      <c r="K392" s="156"/>
      <c r="L392" s="156"/>
      <c r="M392" s="156"/>
      <c r="N392" s="156"/>
      <c r="O392" s="162"/>
      <c r="P392" s="553"/>
      <c r="Q392" s="553"/>
      <c r="R392" s="554"/>
      <c r="S392" s="555"/>
      <c r="T392" s="179"/>
      <c r="U392" s="178"/>
      <c r="V392" s="178"/>
      <c r="W392" s="178"/>
      <c r="X392" s="180"/>
      <c r="Y392" s="181"/>
      <c r="Z392" s="178"/>
    </row>
    <row r="393" ht="15.75" customHeight="1">
      <c r="A393" s="156"/>
      <c r="B393" s="156"/>
      <c r="C393" s="548"/>
      <c r="D393" s="179"/>
      <c r="E393" s="179"/>
      <c r="F393" s="156"/>
      <c r="G393" s="156"/>
      <c r="H393" s="156"/>
      <c r="I393" s="160"/>
      <c r="J393" s="156"/>
      <c r="K393" s="156"/>
      <c r="L393" s="156"/>
      <c r="M393" s="156"/>
      <c r="N393" s="156"/>
      <c r="O393" s="162"/>
      <c r="P393" s="553"/>
      <c r="Q393" s="553"/>
      <c r="R393" s="554"/>
      <c r="S393" s="555"/>
      <c r="T393" s="179"/>
      <c r="U393" s="178"/>
      <c r="V393" s="178"/>
      <c r="W393" s="178"/>
      <c r="X393" s="180"/>
      <c r="Y393" s="181"/>
      <c r="Z393" s="178"/>
    </row>
    <row r="394" ht="15.75" customHeight="1">
      <c r="A394" s="156"/>
      <c r="B394" s="156"/>
      <c r="C394" s="548"/>
      <c r="D394" s="179"/>
      <c r="E394" s="179"/>
      <c r="F394" s="156"/>
      <c r="G394" s="156"/>
      <c r="H394" s="156"/>
      <c r="I394" s="160"/>
      <c r="J394" s="156"/>
      <c r="K394" s="156"/>
      <c r="L394" s="156"/>
      <c r="M394" s="156"/>
      <c r="N394" s="156"/>
      <c r="O394" s="162"/>
      <c r="P394" s="553"/>
      <c r="Q394" s="553"/>
      <c r="R394" s="554"/>
      <c r="S394" s="555"/>
      <c r="T394" s="179"/>
      <c r="U394" s="178"/>
      <c r="V394" s="178"/>
      <c r="W394" s="178"/>
      <c r="X394" s="180"/>
      <c r="Y394" s="181"/>
      <c r="Z394" s="178"/>
    </row>
    <row r="395" ht="15.75" customHeight="1">
      <c r="A395" s="156"/>
      <c r="B395" s="156"/>
      <c r="C395" s="548"/>
      <c r="D395" s="179"/>
      <c r="E395" s="179"/>
      <c r="F395" s="156"/>
      <c r="G395" s="156"/>
      <c r="H395" s="156"/>
      <c r="I395" s="160"/>
      <c r="J395" s="156"/>
      <c r="K395" s="156"/>
      <c r="L395" s="156"/>
      <c r="M395" s="156"/>
      <c r="N395" s="156"/>
      <c r="O395" s="162"/>
      <c r="P395" s="553"/>
      <c r="Q395" s="553"/>
      <c r="R395" s="554"/>
      <c r="S395" s="555"/>
      <c r="T395" s="179"/>
      <c r="U395" s="178"/>
      <c r="V395" s="178"/>
      <c r="W395" s="178"/>
      <c r="X395" s="180"/>
      <c r="Y395" s="181"/>
      <c r="Z395" s="178"/>
    </row>
    <row r="396" ht="15.75" customHeight="1">
      <c r="A396" s="156"/>
      <c r="B396" s="156"/>
      <c r="C396" s="548"/>
      <c r="D396" s="179"/>
      <c r="E396" s="179"/>
      <c r="F396" s="156"/>
      <c r="G396" s="156"/>
      <c r="H396" s="156"/>
      <c r="I396" s="160"/>
      <c r="J396" s="156"/>
      <c r="K396" s="156"/>
      <c r="L396" s="156"/>
      <c r="M396" s="156"/>
      <c r="N396" s="156"/>
      <c r="O396" s="162"/>
      <c r="P396" s="553"/>
      <c r="Q396" s="553"/>
      <c r="R396" s="554"/>
      <c r="S396" s="555"/>
      <c r="T396" s="179"/>
      <c r="U396" s="178"/>
      <c r="V396" s="178"/>
      <c r="W396" s="178"/>
      <c r="X396" s="180"/>
      <c r="Y396" s="181"/>
      <c r="Z396" s="178"/>
    </row>
    <row r="397" ht="15.75" customHeight="1">
      <c r="A397" s="156"/>
      <c r="B397" s="156"/>
      <c r="C397" s="548"/>
      <c r="D397" s="179"/>
      <c r="E397" s="179"/>
      <c r="F397" s="156"/>
      <c r="G397" s="156"/>
      <c r="H397" s="156"/>
      <c r="I397" s="160"/>
      <c r="J397" s="156"/>
      <c r="K397" s="156"/>
      <c r="L397" s="156"/>
      <c r="M397" s="156"/>
      <c r="N397" s="156"/>
      <c r="O397" s="162"/>
      <c r="P397" s="553"/>
      <c r="Q397" s="553"/>
      <c r="R397" s="554"/>
      <c r="S397" s="555"/>
      <c r="T397" s="179"/>
      <c r="U397" s="178"/>
      <c r="V397" s="178"/>
      <c r="W397" s="178"/>
      <c r="X397" s="180"/>
      <c r="Y397" s="181"/>
      <c r="Z397" s="178"/>
    </row>
    <row r="398" ht="15.75" customHeight="1">
      <c r="A398" s="156"/>
      <c r="B398" s="156"/>
      <c r="C398" s="548"/>
      <c r="D398" s="179"/>
      <c r="E398" s="179"/>
      <c r="F398" s="156"/>
      <c r="G398" s="156"/>
      <c r="H398" s="156"/>
      <c r="I398" s="160"/>
      <c r="J398" s="156"/>
      <c r="K398" s="156"/>
      <c r="L398" s="156"/>
      <c r="M398" s="156"/>
      <c r="N398" s="156"/>
      <c r="O398" s="162"/>
      <c r="P398" s="553"/>
      <c r="Q398" s="553"/>
      <c r="R398" s="554"/>
      <c r="S398" s="555"/>
      <c r="T398" s="179"/>
      <c r="U398" s="178"/>
      <c r="V398" s="178"/>
      <c r="W398" s="178"/>
      <c r="X398" s="180"/>
      <c r="Y398" s="181"/>
      <c r="Z398" s="178"/>
    </row>
    <row r="399" ht="15.75" customHeight="1">
      <c r="A399" s="156"/>
      <c r="B399" s="156"/>
      <c r="C399" s="548"/>
      <c r="D399" s="179"/>
      <c r="E399" s="179"/>
      <c r="F399" s="156"/>
      <c r="G399" s="156"/>
      <c r="H399" s="156"/>
      <c r="I399" s="160"/>
      <c r="J399" s="156"/>
      <c r="K399" s="156"/>
      <c r="L399" s="156"/>
      <c r="M399" s="156"/>
      <c r="N399" s="156"/>
      <c r="O399" s="162"/>
      <c r="P399" s="553"/>
      <c r="Q399" s="553"/>
      <c r="R399" s="554"/>
      <c r="S399" s="555"/>
      <c r="T399" s="179"/>
      <c r="U399" s="178"/>
      <c r="V399" s="178"/>
      <c r="W399" s="178"/>
      <c r="X399" s="180"/>
      <c r="Y399" s="181"/>
      <c r="Z399" s="178"/>
    </row>
    <row r="400" ht="15.75" customHeight="1">
      <c r="A400" s="156"/>
      <c r="B400" s="156"/>
      <c r="C400" s="548"/>
      <c r="D400" s="179"/>
      <c r="E400" s="179"/>
      <c r="F400" s="156"/>
      <c r="G400" s="156"/>
      <c r="H400" s="156"/>
      <c r="I400" s="160"/>
      <c r="J400" s="156"/>
      <c r="K400" s="156"/>
      <c r="L400" s="156"/>
      <c r="M400" s="156"/>
      <c r="N400" s="156"/>
      <c r="O400" s="162"/>
      <c r="P400" s="553"/>
      <c r="Q400" s="553"/>
      <c r="R400" s="554"/>
      <c r="S400" s="555"/>
      <c r="T400" s="179"/>
      <c r="U400" s="178"/>
      <c r="V400" s="178"/>
      <c r="W400" s="178"/>
      <c r="X400" s="180"/>
      <c r="Y400" s="181"/>
      <c r="Z400" s="178"/>
    </row>
    <row r="401" ht="15.75" customHeight="1">
      <c r="A401" s="156"/>
      <c r="B401" s="156"/>
      <c r="C401" s="548"/>
      <c r="D401" s="179"/>
      <c r="E401" s="179"/>
      <c r="F401" s="156"/>
      <c r="G401" s="156"/>
      <c r="H401" s="156"/>
      <c r="I401" s="160"/>
      <c r="J401" s="156"/>
      <c r="K401" s="156"/>
      <c r="L401" s="156"/>
      <c r="M401" s="156"/>
      <c r="N401" s="156"/>
      <c r="O401" s="162"/>
      <c r="P401" s="553"/>
      <c r="Q401" s="553"/>
      <c r="R401" s="554"/>
      <c r="S401" s="555"/>
      <c r="T401" s="179"/>
      <c r="U401" s="178"/>
      <c r="V401" s="178"/>
      <c r="W401" s="178"/>
      <c r="X401" s="180"/>
      <c r="Y401" s="181"/>
      <c r="Z401" s="178"/>
    </row>
    <row r="402" ht="15.75" customHeight="1">
      <c r="A402" s="156"/>
      <c r="B402" s="156"/>
      <c r="C402" s="548"/>
      <c r="D402" s="179"/>
      <c r="E402" s="179"/>
      <c r="F402" s="156"/>
      <c r="G402" s="156"/>
      <c r="H402" s="156"/>
      <c r="I402" s="160"/>
      <c r="J402" s="156"/>
      <c r="K402" s="156"/>
      <c r="L402" s="156"/>
      <c r="M402" s="156"/>
      <c r="N402" s="156"/>
      <c r="O402" s="162"/>
      <c r="P402" s="553"/>
      <c r="Q402" s="553"/>
      <c r="R402" s="554"/>
      <c r="S402" s="555"/>
      <c r="T402" s="179"/>
      <c r="U402" s="178"/>
      <c r="V402" s="178"/>
      <c r="W402" s="178"/>
      <c r="X402" s="180"/>
      <c r="Y402" s="181"/>
      <c r="Z402" s="178"/>
    </row>
    <row r="403" ht="15.75" customHeight="1">
      <c r="A403" s="156"/>
      <c r="B403" s="156"/>
      <c r="C403" s="548"/>
      <c r="D403" s="179"/>
      <c r="E403" s="179"/>
      <c r="F403" s="156"/>
      <c r="G403" s="156"/>
      <c r="H403" s="156"/>
      <c r="I403" s="160"/>
      <c r="J403" s="156"/>
      <c r="K403" s="156"/>
      <c r="L403" s="156"/>
      <c r="M403" s="156"/>
      <c r="N403" s="156"/>
      <c r="O403" s="162"/>
      <c r="P403" s="553"/>
      <c r="Q403" s="553"/>
      <c r="R403" s="554"/>
      <c r="S403" s="555"/>
      <c r="T403" s="179"/>
      <c r="U403" s="178"/>
      <c r="V403" s="178"/>
      <c r="W403" s="178"/>
      <c r="X403" s="180"/>
      <c r="Y403" s="181"/>
      <c r="Z403" s="178"/>
    </row>
    <row r="404" ht="15.75" customHeight="1">
      <c r="A404" s="156"/>
      <c r="B404" s="156"/>
      <c r="C404" s="548"/>
      <c r="D404" s="179"/>
      <c r="E404" s="179"/>
      <c r="F404" s="156"/>
      <c r="G404" s="156"/>
      <c r="H404" s="156"/>
      <c r="I404" s="160"/>
      <c r="J404" s="156"/>
      <c r="K404" s="156"/>
      <c r="L404" s="156"/>
      <c r="M404" s="156"/>
      <c r="N404" s="156"/>
      <c r="O404" s="162"/>
      <c r="P404" s="553"/>
      <c r="Q404" s="553"/>
      <c r="R404" s="554"/>
      <c r="S404" s="555"/>
      <c r="T404" s="179"/>
      <c r="U404" s="178"/>
      <c r="V404" s="178"/>
      <c r="W404" s="178"/>
      <c r="X404" s="180"/>
      <c r="Y404" s="181"/>
      <c r="Z404" s="178"/>
    </row>
    <row r="405" ht="15.75" customHeight="1">
      <c r="A405" s="156"/>
      <c r="B405" s="156"/>
      <c r="C405" s="548"/>
      <c r="D405" s="179"/>
      <c r="E405" s="179"/>
      <c r="F405" s="156"/>
      <c r="G405" s="156"/>
      <c r="H405" s="156"/>
      <c r="I405" s="160"/>
      <c r="J405" s="156"/>
      <c r="K405" s="156"/>
      <c r="L405" s="156"/>
      <c r="M405" s="156"/>
      <c r="N405" s="156"/>
      <c r="O405" s="162"/>
      <c r="P405" s="553"/>
      <c r="Q405" s="553"/>
      <c r="R405" s="554"/>
      <c r="S405" s="555"/>
      <c r="T405" s="179"/>
      <c r="U405" s="178"/>
      <c r="V405" s="178"/>
      <c r="W405" s="178"/>
      <c r="X405" s="180"/>
      <c r="Y405" s="181"/>
      <c r="Z405" s="178"/>
    </row>
    <row r="406" ht="15.75" customHeight="1">
      <c r="A406" s="156"/>
      <c r="B406" s="156"/>
      <c r="C406" s="548"/>
      <c r="D406" s="179"/>
      <c r="E406" s="179"/>
      <c r="F406" s="156"/>
      <c r="G406" s="156"/>
      <c r="H406" s="156"/>
      <c r="I406" s="160"/>
      <c r="J406" s="156"/>
      <c r="K406" s="156"/>
      <c r="L406" s="156"/>
      <c r="M406" s="156"/>
      <c r="N406" s="156"/>
      <c r="O406" s="162"/>
      <c r="P406" s="553"/>
      <c r="Q406" s="553"/>
      <c r="R406" s="554"/>
      <c r="S406" s="555"/>
      <c r="T406" s="179"/>
      <c r="U406" s="178"/>
      <c r="V406" s="178"/>
      <c r="W406" s="178"/>
      <c r="X406" s="180"/>
      <c r="Y406" s="181"/>
      <c r="Z406" s="178"/>
    </row>
    <row r="407" ht="15.75" customHeight="1">
      <c r="A407" s="156"/>
      <c r="B407" s="156"/>
      <c r="C407" s="548"/>
      <c r="D407" s="179"/>
      <c r="E407" s="179"/>
      <c r="F407" s="156"/>
      <c r="G407" s="156"/>
      <c r="H407" s="156"/>
      <c r="I407" s="160"/>
      <c r="J407" s="156"/>
      <c r="K407" s="156"/>
      <c r="L407" s="156"/>
      <c r="M407" s="156"/>
      <c r="N407" s="156"/>
      <c r="O407" s="162"/>
      <c r="P407" s="553"/>
      <c r="Q407" s="553"/>
      <c r="R407" s="554"/>
      <c r="S407" s="555"/>
      <c r="T407" s="179"/>
      <c r="U407" s="178"/>
      <c r="V407" s="178"/>
      <c r="W407" s="178"/>
      <c r="X407" s="180"/>
      <c r="Y407" s="181"/>
      <c r="Z407" s="178"/>
    </row>
    <row r="408" ht="15.75" customHeight="1">
      <c r="A408" s="156"/>
      <c r="B408" s="156"/>
      <c r="C408" s="548"/>
      <c r="D408" s="179"/>
      <c r="E408" s="179"/>
      <c r="F408" s="156"/>
      <c r="G408" s="156"/>
      <c r="H408" s="156"/>
      <c r="I408" s="160"/>
      <c r="J408" s="156"/>
      <c r="K408" s="156"/>
      <c r="L408" s="156"/>
      <c r="M408" s="156"/>
      <c r="N408" s="156"/>
      <c r="O408" s="162"/>
      <c r="P408" s="553"/>
      <c r="Q408" s="553"/>
      <c r="R408" s="554"/>
      <c r="S408" s="555"/>
      <c r="T408" s="179"/>
      <c r="U408" s="178"/>
      <c r="V408" s="178"/>
      <c r="W408" s="178"/>
      <c r="X408" s="180"/>
      <c r="Y408" s="181"/>
      <c r="Z408" s="178"/>
    </row>
    <row r="409" ht="15.75" customHeight="1">
      <c r="A409" s="156"/>
      <c r="B409" s="156"/>
      <c r="C409" s="548"/>
      <c r="D409" s="179"/>
      <c r="E409" s="179"/>
      <c r="F409" s="156"/>
      <c r="G409" s="156"/>
      <c r="H409" s="156"/>
      <c r="I409" s="160"/>
      <c r="J409" s="156"/>
      <c r="K409" s="156"/>
      <c r="L409" s="156"/>
      <c r="M409" s="156"/>
      <c r="N409" s="156"/>
      <c r="O409" s="162"/>
      <c r="P409" s="553"/>
      <c r="Q409" s="553"/>
      <c r="R409" s="554"/>
      <c r="S409" s="555"/>
      <c r="T409" s="179"/>
      <c r="U409" s="178"/>
      <c r="V409" s="178"/>
      <c r="W409" s="178"/>
      <c r="X409" s="180"/>
      <c r="Y409" s="181"/>
      <c r="Z409" s="178"/>
    </row>
    <row r="410" ht="15.75" customHeight="1">
      <c r="A410" s="156"/>
      <c r="B410" s="156"/>
      <c r="C410" s="548"/>
      <c r="D410" s="179"/>
      <c r="E410" s="179"/>
      <c r="F410" s="156"/>
      <c r="G410" s="156"/>
      <c r="H410" s="156"/>
      <c r="I410" s="160"/>
      <c r="J410" s="156"/>
      <c r="K410" s="156"/>
      <c r="L410" s="156"/>
      <c r="M410" s="156"/>
      <c r="N410" s="156"/>
      <c r="O410" s="162"/>
      <c r="P410" s="553"/>
      <c r="Q410" s="553"/>
      <c r="R410" s="554"/>
      <c r="S410" s="555"/>
      <c r="T410" s="179"/>
      <c r="U410" s="178"/>
      <c r="V410" s="178"/>
      <c r="W410" s="178"/>
      <c r="X410" s="180"/>
      <c r="Y410" s="181"/>
      <c r="Z410" s="178"/>
    </row>
    <row r="411" ht="15.75" customHeight="1">
      <c r="A411" s="156"/>
      <c r="B411" s="156"/>
      <c r="C411" s="548"/>
      <c r="D411" s="179"/>
      <c r="E411" s="179"/>
      <c r="F411" s="156"/>
      <c r="G411" s="156"/>
      <c r="H411" s="156"/>
      <c r="I411" s="160"/>
      <c r="J411" s="156"/>
      <c r="K411" s="156"/>
      <c r="L411" s="156"/>
      <c r="M411" s="156"/>
      <c r="N411" s="156"/>
      <c r="O411" s="162"/>
      <c r="P411" s="553"/>
      <c r="Q411" s="553"/>
      <c r="R411" s="554"/>
      <c r="S411" s="555"/>
      <c r="T411" s="179"/>
      <c r="U411" s="178"/>
      <c r="V411" s="178"/>
      <c r="W411" s="178"/>
      <c r="X411" s="180"/>
      <c r="Y411" s="181"/>
      <c r="Z411" s="178"/>
    </row>
    <row r="412" ht="15.75" customHeight="1">
      <c r="A412" s="156"/>
      <c r="B412" s="156"/>
      <c r="C412" s="548"/>
      <c r="D412" s="179"/>
      <c r="E412" s="179"/>
      <c r="F412" s="156"/>
      <c r="G412" s="156"/>
      <c r="H412" s="156"/>
      <c r="I412" s="160"/>
      <c r="J412" s="156"/>
      <c r="K412" s="156"/>
      <c r="L412" s="156"/>
      <c r="M412" s="156"/>
      <c r="N412" s="156"/>
      <c r="O412" s="162"/>
      <c r="P412" s="553"/>
      <c r="Q412" s="553"/>
      <c r="R412" s="554"/>
      <c r="S412" s="555"/>
      <c r="T412" s="179"/>
      <c r="U412" s="178"/>
      <c r="V412" s="178"/>
      <c r="W412" s="178"/>
      <c r="X412" s="180"/>
      <c r="Y412" s="181"/>
      <c r="Z412" s="178"/>
    </row>
    <row r="413" ht="15.75" customHeight="1">
      <c r="A413" s="156"/>
      <c r="B413" s="156"/>
      <c r="C413" s="548"/>
      <c r="D413" s="179"/>
      <c r="E413" s="179"/>
      <c r="F413" s="156"/>
      <c r="G413" s="156"/>
      <c r="H413" s="156"/>
      <c r="I413" s="160"/>
      <c r="J413" s="156"/>
      <c r="K413" s="156"/>
      <c r="L413" s="156"/>
      <c r="M413" s="156"/>
      <c r="N413" s="156"/>
      <c r="O413" s="162"/>
      <c r="P413" s="553"/>
      <c r="Q413" s="553"/>
      <c r="R413" s="554"/>
      <c r="S413" s="555"/>
      <c r="T413" s="179"/>
      <c r="U413" s="178"/>
      <c r="V413" s="178"/>
      <c r="W413" s="178"/>
      <c r="X413" s="180"/>
      <c r="Y413" s="181"/>
      <c r="Z413" s="178"/>
    </row>
    <row r="414" ht="15.75" customHeight="1">
      <c r="A414" s="156"/>
      <c r="B414" s="156"/>
      <c r="C414" s="548"/>
      <c r="D414" s="179"/>
      <c r="E414" s="179"/>
      <c r="F414" s="156"/>
      <c r="G414" s="156"/>
      <c r="H414" s="156"/>
      <c r="I414" s="160"/>
      <c r="J414" s="156"/>
      <c r="K414" s="156"/>
      <c r="L414" s="156"/>
      <c r="M414" s="156"/>
      <c r="N414" s="156"/>
      <c r="O414" s="162"/>
      <c r="P414" s="553"/>
      <c r="Q414" s="553"/>
      <c r="R414" s="554"/>
      <c r="S414" s="555"/>
      <c r="T414" s="179"/>
      <c r="U414" s="178"/>
      <c r="V414" s="178"/>
      <c r="W414" s="178"/>
      <c r="X414" s="180"/>
      <c r="Y414" s="181"/>
      <c r="Z414" s="178"/>
    </row>
    <row r="415" ht="15.75" customHeight="1">
      <c r="A415" s="156"/>
      <c r="B415" s="156"/>
      <c r="C415" s="548"/>
      <c r="D415" s="179"/>
      <c r="E415" s="179"/>
      <c r="F415" s="156"/>
      <c r="G415" s="156"/>
      <c r="H415" s="156"/>
      <c r="I415" s="160"/>
      <c r="J415" s="156"/>
      <c r="K415" s="156"/>
      <c r="L415" s="156"/>
      <c r="M415" s="156"/>
      <c r="N415" s="156"/>
      <c r="O415" s="162"/>
      <c r="P415" s="553"/>
      <c r="Q415" s="553"/>
      <c r="R415" s="554"/>
      <c r="S415" s="555"/>
      <c r="T415" s="179"/>
      <c r="U415" s="178"/>
      <c r="V415" s="178"/>
      <c r="W415" s="178"/>
      <c r="X415" s="180"/>
      <c r="Y415" s="181"/>
      <c r="Z415" s="178"/>
    </row>
    <row r="416" ht="15.75" customHeight="1">
      <c r="A416" s="156"/>
      <c r="B416" s="156"/>
      <c r="C416" s="548"/>
      <c r="D416" s="179"/>
      <c r="E416" s="179"/>
      <c r="F416" s="156"/>
      <c r="G416" s="156"/>
      <c r="H416" s="156"/>
      <c r="I416" s="160"/>
      <c r="J416" s="156"/>
      <c r="K416" s="156"/>
      <c r="L416" s="156"/>
      <c r="M416" s="156"/>
      <c r="N416" s="156"/>
      <c r="O416" s="162"/>
      <c r="P416" s="553"/>
      <c r="Q416" s="553"/>
      <c r="R416" s="554"/>
      <c r="S416" s="555"/>
      <c r="T416" s="179"/>
      <c r="U416" s="178"/>
      <c r="V416" s="178"/>
      <c r="W416" s="178"/>
      <c r="X416" s="180"/>
      <c r="Y416" s="181"/>
      <c r="Z416" s="178"/>
    </row>
    <row r="417" ht="15.75" customHeight="1">
      <c r="A417" s="156"/>
      <c r="B417" s="156"/>
      <c r="C417" s="548"/>
      <c r="D417" s="179"/>
      <c r="E417" s="179"/>
      <c r="F417" s="156"/>
      <c r="G417" s="156"/>
      <c r="H417" s="156"/>
      <c r="I417" s="160"/>
      <c r="J417" s="156"/>
      <c r="K417" s="156"/>
      <c r="L417" s="156"/>
      <c r="M417" s="156"/>
      <c r="N417" s="156"/>
      <c r="O417" s="162"/>
      <c r="P417" s="553"/>
      <c r="Q417" s="553"/>
      <c r="R417" s="554"/>
      <c r="S417" s="555"/>
      <c r="T417" s="179"/>
      <c r="U417" s="178"/>
      <c r="V417" s="178"/>
      <c r="W417" s="178"/>
      <c r="X417" s="180"/>
      <c r="Y417" s="181"/>
      <c r="Z417" s="178"/>
    </row>
    <row r="418" ht="15.75" customHeight="1">
      <c r="A418" s="156"/>
      <c r="B418" s="156"/>
      <c r="C418" s="548"/>
      <c r="D418" s="179"/>
      <c r="E418" s="179"/>
      <c r="F418" s="156"/>
      <c r="G418" s="156"/>
      <c r="H418" s="156"/>
      <c r="I418" s="160"/>
      <c r="J418" s="156"/>
      <c r="K418" s="156"/>
      <c r="L418" s="156"/>
      <c r="M418" s="156"/>
      <c r="N418" s="156"/>
      <c r="O418" s="162"/>
      <c r="P418" s="553"/>
      <c r="Q418" s="553"/>
      <c r="R418" s="554"/>
      <c r="S418" s="555"/>
      <c r="T418" s="179"/>
      <c r="U418" s="178"/>
      <c r="V418" s="178"/>
      <c r="W418" s="178"/>
      <c r="X418" s="180"/>
      <c r="Y418" s="181"/>
      <c r="Z418" s="178"/>
    </row>
    <row r="419" ht="15.75" customHeight="1">
      <c r="A419" s="156"/>
      <c r="B419" s="156"/>
      <c r="C419" s="548"/>
      <c r="D419" s="179"/>
      <c r="E419" s="179"/>
      <c r="F419" s="156"/>
      <c r="G419" s="156"/>
      <c r="H419" s="156"/>
      <c r="I419" s="160"/>
      <c r="J419" s="156"/>
      <c r="K419" s="156"/>
      <c r="L419" s="156"/>
      <c r="M419" s="156"/>
      <c r="N419" s="156"/>
      <c r="O419" s="162"/>
      <c r="P419" s="553"/>
      <c r="Q419" s="553"/>
      <c r="R419" s="554"/>
      <c r="S419" s="555"/>
      <c r="T419" s="179"/>
      <c r="U419" s="178"/>
      <c r="V419" s="178"/>
      <c r="W419" s="178"/>
      <c r="X419" s="180"/>
      <c r="Y419" s="181"/>
      <c r="Z419" s="178"/>
    </row>
    <row r="420" ht="15.75" customHeight="1">
      <c r="A420" s="156"/>
      <c r="B420" s="156"/>
      <c r="C420" s="548"/>
      <c r="D420" s="179"/>
      <c r="E420" s="179"/>
      <c r="F420" s="156"/>
      <c r="G420" s="156"/>
      <c r="H420" s="156"/>
      <c r="I420" s="160"/>
      <c r="J420" s="156"/>
      <c r="K420" s="156"/>
      <c r="L420" s="156"/>
      <c r="M420" s="156"/>
      <c r="N420" s="156"/>
      <c r="O420" s="162"/>
      <c r="P420" s="553"/>
      <c r="Q420" s="553"/>
      <c r="R420" s="554"/>
      <c r="S420" s="555"/>
      <c r="T420" s="179"/>
      <c r="U420" s="178"/>
      <c r="V420" s="178"/>
      <c r="W420" s="178"/>
      <c r="X420" s="180"/>
      <c r="Y420" s="181"/>
      <c r="Z420" s="178"/>
    </row>
    <row r="421" ht="15.75" customHeight="1">
      <c r="A421" s="156"/>
      <c r="B421" s="156"/>
      <c r="C421" s="548"/>
      <c r="D421" s="179"/>
      <c r="E421" s="179"/>
      <c r="F421" s="156"/>
      <c r="G421" s="156"/>
      <c r="H421" s="156"/>
      <c r="I421" s="160"/>
      <c r="J421" s="156"/>
      <c r="K421" s="156"/>
      <c r="L421" s="156"/>
      <c r="M421" s="156"/>
      <c r="N421" s="156"/>
      <c r="O421" s="162"/>
      <c r="P421" s="553"/>
      <c r="Q421" s="553"/>
      <c r="R421" s="554"/>
      <c r="S421" s="555"/>
      <c r="T421" s="179"/>
      <c r="U421" s="178"/>
      <c r="V421" s="178"/>
      <c r="W421" s="178"/>
      <c r="X421" s="180"/>
      <c r="Y421" s="181"/>
      <c r="Z421" s="178"/>
    </row>
    <row r="422" ht="15.75" customHeight="1">
      <c r="A422" s="156"/>
      <c r="B422" s="156"/>
      <c r="C422" s="548"/>
      <c r="D422" s="179"/>
      <c r="E422" s="179"/>
      <c r="F422" s="156"/>
      <c r="G422" s="156"/>
      <c r="H422" s="156"/>
      <c r="I422" s="160"/>
      <c r="J422" s="156"/>
      <c r="K422" s="156"/>
      <c r="L422" s="156"/>
      <c r="M422" s="156"/>
      <c r="N422" s="156"/>
      <c r="O422" s="162"/>
      <c r="P422" s="553"/>
      <c r="Q422" s="553"/>
      <c r="R422" s="554"/>
      <c r="S422" s="555"/>
      <c r="T422" s="179"/>
      <c r="U422" s="178"/>
      <c r="V422" s="178"/>
      <c r="W422" s="178"/>
      <c r="X422" s="180"/>
      <c r="Y422" s="181"/>
      <c r="Z422" s="178"/>
    </row>
    <row r="423" ht="15.75" customHeight="1">
      <c r="A423" s="156"/>
      <c r="B423" s="156"/>
      <c r="C423" s="548"/>
      <c r="D423" s="179"/>
      <c r="E423" s="179"/>
      <c r="F423" s="156"/>
      <c r="G423" s="156"/>
      <c r="H423" s="156"/>
      <c r="I423" s="160"/>
      <c r="J423" s="156"/>
      <c r="K423" s="156"/>
      <c r="L423" s="156"/>
      <c r="M423" s="156"/>
      <c r="N423" s="156"/>
      <c r="O423" s="162"/>
      <c r="P423" s="553"/>
      <c r="Q423" s="553"/>
      <c r="R423" s="554"/>
      <c r="S423" s="555"/>
      <c r="T423" s="179"/>
      <c r="U423" s="178"/>
      <c r="V423" s="178"/>
      <c r="W423" s="178"/>
      <c r="X423" s="180"/>
      <c r="Y423" s="181"/>
      <c r="Z423" s="178"/>
    </row>
    <row r="424" ht="15.75" customHeight="1">
      <c r="A424" s="156"/>
      <c r="B424" s="156"/>
      <c r="C424" s="548"/>
      <c r="D424" s="179"/>
      <c r="E424" s="179"/>
      <c r="F424" s="156"/>
      <c r="G424" s="156"/>
      <c r="H424" s="156"/>
      <c r="I424" s="160"/>
      <c r="J424" s="156"/>
      <c r="K424" s="156"/>
      <c r="L424" s="156"/>
      <c r="M424" s="156"/>
      <c r="N424" s="156"/>
      <c r="O424" s="162"/>
      <c r="P424" s="553"/>
      <c r="Q424" s="553"/>
      <c r="R424" s="554"/>
      <c r="S424" s="555"/>
      <c r="T424" s="179"/>
      <c r="U424" s="178"/>
      <c r="V424" s="178"/>
      <c r="W424" s="178"/>
      <c r="X424" s="180"/>
      <c r="Y424" s="181"/>
      <c r="Z424" s="178"/>
    </row>
    <row r="425" ht="15.75" customHeight="1">
      <c r="A425" s="156"/>
      <c r="B425" s="156"/>
      <c r="C425" s="548"/>
      <c r="D425" s="179"/>
      <c r="E425" s="179"/>
      <c r="F425" s="156"/>
      <c r="G425" s="156"/>
      <c r="H425" s="156"/>
      <c r="I425" s="160"/>
      <c r="J425" s="156"/>
      <c r="K425" s="156"/>
      <c r="L425" s="156"/>
      <c r="M425" s="156"/>
      <c r="N425" s="156"/>
      <c r="O425" s="162"/>
      <c r="P425" s="553"/>
      <c r="Q425" s="553"/>
      <c r="R425" s="554"/>
      <c r="S425" s="555"/>
      <c r="T425" s="179"/>
      <c r="U425" s="178"/>
      <c r="V425" s="178"/>
      <c r="W425" s="178"/>
      <c r="X425" s="180"/>
      <c r="Y425" s="181"/>
      <c r="Z425" s="178"/>
    </row>
    <row r="426" ht="15.75" customHeight="1">
      <c r="A426" s="156"/>
      <c r="B426" s="156"/>
      <c r="C426" s="548"/>
      <c r="D426" s="179"/>
      <c r="E426" s="179"/>
      <c r="F426" s="156"/>
      <c r="G426" s="156"/>
      <c r="H426" s="156"/>
      <c r="I426" s="160"/>
      <c r="J426" s="156"/>
      <c r="K426" s="156"/>
      <c r="L426" s="156"/>
      <c r="M426" s="156"/>
      <c r="N426" s="156"/>
      <c r="O426" s="162"/>
      <c r="P426" s="553"/>
      <c r="Q426" s="553"/>
      <c r="R426" s="554"/>
      <c r="S426" s="555"/>
      <c r="T426" s="179"/>
      <c r="U426" s="178"/>
      <c r="V426" s="178"/>
      <c r="W426" s="178"/>
      <c r="X426" s="180"/>
      <c r="Y426" s="181"/>
      <c r="Z426" s="178"/>
    </row>
    <row r="427" ht="15.75" customHeight="1">
      <c r="A427" s="156"/>
      <c r="B427" s="156"/>
      <c r="C427" s="548"/>
      <c r="D427" s="179"/>
      <c r="E427" s="179"/>
      <c r="F427" s="156"/>
      <c r="G427" s="156"/>
      <c r="H427" s="156"/>
      <c r="I427" s="160"/>
      <c r="J427" s="156"/>
      <c r="K427" s="156"/>
      <c r="L427" s="156"/>
      <c r="M427" s="156"/>
      <c r="N427" s="156"/>
      <c r="O427" s="162"/>
      <c r="P427" s="553"/>
      <c r="Q427" s="553"/>
      <c r="R427" s="554"/>
      <c r="S427" s="555"/>
      <c r="T427" s="179"/>
      <c r="U427" s="178"/>
      <c r="V427" s="178"/>
      <c r="W427" s="178"/>
      <c r="X427" s="180"/>
      <c r="Y427" s="181"/>
      <c r="Z427" s="178"/>
    </row>
    <row r="428" ht="15.75" customHeight="1">
      <c r="A428" s="156"/>
      <c r="B428" s="156"/>
      <c r="C428" s="548"/>
      <c r="D428" s="179"/>
      <c r="E428" s="179"/>
      <c r="F428" s="156"/>
      <c r="G428" s="156"/>
      <c r="H428" s="156"/>
      <c r="I428" s="160"/>
      <c r="J428" s="156"/>
      <c r="K428" s="156"/>
      <c r="L428" s="156"/>
      <c r="M428" s="156"/>
      <c r="N428" s="156"/>
      <c r="O428" s="162"/>
      <c r="P428" s="553"/>
      <c r="Q428" s="553"/>
      <c r="R428" s="554"/>
      <c r="S428" s="555"/>
      <c r="T428" s="179"/>
      <c r="U428" s="178"/>
      <c r="V428" s="178"/>
      <c r="W428" s="178"/>
      <c r="X428" s="180"/>
      <c r="Y428" s="181"/>
      <c r="Z428" s="178"/>
    </row>
    <row r="429" ht="15.75" customHeight="1">
      <c r="A429" s="156"/>
      <c r="B429" s="156"/>
      <c r="C429" s="548"/>
      <c r="D429" s="179"/>
      <c r="E429" s="179"/>
      <c r="F429" s="156"/>
      <c r="G429" s="156"/>
      <c r="H429" s="156"/>
      <c r="I429" s="160"/>
      <c r="J429" s="156"/>
      <c r="K429" s="156"/>
      <c r="L429" s="156"/>
      <c r="M429" s="156"/>
      <c r="N429" s="156"/>
      <c r="O429" s="162"/>
      <c r="P429" s="553"/>
      <c r="Q429" s="553"/>
      <c r="R429" s="554"/>
      <c r="S429" s="555"/>
      <c r="T429" s="179"/>
      <c r="U429" s="178"/>
      <c r="V429" s="178"/>
      <c r="W429" s="178"/>
      <c r="X429" s="180"/>
      <c r="Y429" s="181"/>
      <c r="Z429" s="178"/>
    </row>
    <row r="430" ht="15.75" customHeight="1">
      <c r="A430" s="156"/>
      <c r="B430" s="156"/>
      <c r="C430" s="548"/>
      <c r="D430" s="179"/>
      <c r="E430" s="179"/>
      <c r="F430" s="156"/>
      <c r="G430" s="156"/>
      <c r="H430" s="156"/>
      <c r="I430" s="160"/>
      <c r="J430" s="156"/>
      <c r="K430" s="156"/>
      <c r="L430" s="156"/>
      <c r="M430" s="156"/>
      <c r="N430" s="156"/>
      <c r="O430" s="162"/>
      <c r="P430" s="553"/>
      <c r="Q430" s="553"/>
      <c r="R430" s="554"/>
      <c r="S430" s="555"/>
      <c r="T430" s="179"/>
      <c r="U430" s="178"/>
      <c r="V430" s="178"/>
      <c r="W430" s="178"/>
      <c r="X430" s="180"/>
      <c r="Y430" s="181"/>
      <c r="Z430" s="178"/>
    </row>
    <row r="431" ht="15.75" customHeight="1">
      <c r="A431" s="156"/>
      <c r="B431" s="156"/>
      <c r="C431" s="548"/>
      <c r="D431" s="179"/>
      <c r="E431" s="179"/>
      <c r="F431" s="156"/>
      <c r="G431" s="156"/>
      <c r="H431" s="156"/>
      <c r="I431" s="160"/>
      <c r="J431" s="156"/>
      <c r="K431" s="156"/>
      <c r="L431" s="156"/>
      <c r="M431" s="156"/>
      <c r="N431" s="156"/>
      <c r="O431" s="162"/>
      <c r="P431" s="553"/>
      <c r="Q431" s="553"/>
      <c r="R431" s="554"/>
      <c r="S431" s="555"/>
      <c r="T431" s="179"/>
      <c r="U431" s="178"/>
      <c r="V431" s="178"/>
      <c r="W431" s="178"/>
      <c r="X431" s="180"/>
      <c r="Y431" s="181"/>
      <c r="Z431" s="178"/>
    </row>
    <row r="432" ht="15.75" customHeight="1">
      <c r="A432" s="156"/>
      <c r="B432" s="156"/>
      <c r="C432" s="548"/>
      <c r="D432" s="179"/>
      <c r="E432" s="179"/>
      <c r="F432" s="156"/>
      <c r="G432" s="156"/>
      <c r="H432" s="156"/>
      <c r="I432" s="160"/>
      <c r="J432" s="156"/>
      <c r="K432" s="156"/>
      <c r="L432" s="156"/>
      <c r="M432" s="156"/>
      <c r="N432" s="156"/>
      <c r="O432" s="162"/>
      <c r="P432" s="553"/>
      <c r="Q432" s="553"/>
      <c r="R432" s="554"/>
      <c r="S432" s="555"/>
      <c r="T432" s="179"/>
      <c r="U432" s="178"/>
      <c r="V432" s="178"/>
      <c r="W432" s="178"/>
      <c r="X432" s="180"/>
      <c r="Y432" s="181"/>
      <c r="Z432" s="178"/>
    </row>
    <row r="433" ht="15.75" customHeight="1">
      <c r="A433" s="156"/>
      <c r="B433" s="156"/>
      <c r="C433" s="548"/>
      <c r="D433" s="179"/>
      <c r="E433" s="179"/>
      <c r="F433" s="156"/>
      <c r="G433" s="156"/>
      <c r="H433" s="156"/>
      <c r="I433" s="160"/>
      <c r="J433" s="156"/>
      <c r="K433" s="156"/>
      <c r="L433" s="156"/>
      <c r="M433" s="156"/>
      <c r="N433" s="156"/>
      <c r="O433" s="162"/>
      <c r="P433" s="553"/>
      <c r="Q433" s="553"/>
      <c r="R433" s="554"/>
      <c r="S433" s="555"/>
      <c r="T433" s="179"/>
      <c r="U433" s="178"/>
      <c r="V433" s="178"/>
      <c r="W433" s="178"/>
      <c r="X433" s="180"/>
      <c r="Y433" s="181"/>
      <c r="Z433" s="178"/>
    </row>
    <row r="434" ht="15.75" customHeight="1">
      <c r="A434" s="156"/>
      <c r="B434" s="156"/>
      <c r="C434" s="548"/>
      <c r="D434" s="179"/>
      <c r="E434" s="179"/>
      <c r="F434" s="156"/>
      <c r="G434" s="156"/>
      <c r="H434" s="156"/>
      <c r="I434" s="160"/>
      <c r="J434" s="156"/>
      <c r="K434" s="156"/>
      <c r="L434" s="156"/>
      <c r="M434" s="156"/>
      <c r="N434" s="156"/>
      <c r="O434" s="162"/>
      <c r="P434" s="553"/>
      <c r="Q434" s="553"/>
      <c r="R434" s="554"/>
      <c r="S434" s="555"/>
      <c r="T434" s="179"/>
      <c r="U434" s="178"/>
      <c r="V434" s="178"/>
      <c r="W434" s="178"/>
      <c r="X434" s="180"/>
      <c r="Y434" s="181"/>
      <c r="Z434" s="178"/>
    </row>
    <row r="435" ht="15.75" customHeight="1">
      <c r="A435" s="156"/>
      <c r="B435" s="156"/>
      <c r="C435" s="548"/>
      <c r="D435" s="179"/>
      <c r="E435" s="179"/>
      <c r="F435" s="156"/>
      <c r="G435" s="156"/>
      <c r="H435" s="156"/>
      <c r="I435" s="160"/>
      <c r="J435" s="156"/>
      <c r="K435" s="156"/>
      <c r="L435" s="156"/>
      <c r="M435" s="156"/>
      <c r="N435" s="156"/>
      <c r="O435" s="162"/>
      <c r="P435" s="553"/>
      <c r="Q435" s="553"/>
      <c r="R435" s="554"/>
      <c r="S435" s="555"/>
      <c r="T435" s="179"/>
      <c r="U435" s="178"/>
      <c r="V435" s="178"/>
      <c r="W435" s="178"/>
      <c r="X435" s="180"/>
      <c r="Y435" s="181"/>
      <c r="Z435" s="178"/>
    </row>
    <row r="436" ht="15.75" customHeight="1">
      <c r="A436" s="156"/>
      <c r="B436" s="156"/>
      <c r="C436" s="548"/>
      <c r="D436" s="179"/>
      <c r="E436" s="179"/>
      <c r="F436" s="156"/>
      <c r="G436" s="156"/>
      <c r="H436" s="156"/>
      <c r="I436" s="160"/>
      <c r="J436" s="156"/>
      <c r="K436" s="156"/>
      <c r="L436" s="156"/>
      <c r="M436" s="156"/>
      <c r="N436" s="156"/>
      <c r="O436" s="162"/>
      <c r="P436" s="553"/>
      <c r="Q436" s="553"/>
      <c r="R436" s="554"/>
      <c r="S436" s="555"/>
      <c r="T436" s="179"/>
      <c r="U436" s="178"/>
      <c r="V436" s="178"/>
      <c r="W436" s="178"/>
      <c r="X436" s="180"/>
      <c r="Y436" s="181"/>
      <c r="Z436" s="178"/>
    </row>
    <row r="437" ht="15.75" customHeight="1">
      <c r="A437" s="156"/>
      <c r="B437" s="156"/>
      <c r="C437" s="548"/>
      <c r="D437" s="179"/>
      <c r="E437" s="179"/>
      <c r="F437" s="156"/>
      <c r="G437" s="156"/>
      <c r="H437" s="156"/>
      <c r="I437" s="160"/>
      <c r="J437" s="156"/>
      <c r="K437" s="156"/>
      <c r="L437" s="156"/>
      <c r="M437" s="156"/>
      <c r="N437" s="156"/>
      <c r="O437" s="162"/>
      <c r="P437" s="553"/>
      <c r="Q437" s="553"/>
      <c r="R437" s="554"/>
      <c r="S437" s="555"/>
      <c r="T437" s="179"/>
      <c r="U437" s="178"/>
      <c r="V437" s="178"/>
      <c r="W437" s="178"/>
      <c r="X437" s="180"/>
      <c r="Y437" s="181"/>
      <c r="Z437" s="178"/>
    </row>
    <row r="438" ht="15.75" customHeight="1">
      <c r="A438" s="156"/>
      <c r="B438" s="156"/>
      <c r="C438" s="548"/>
      <c r="D438" s="179"/>
      <c r="E438" s="179"/>
      <c r="F438" s="156"/>
      <c r="G438" s="156"/>
      <c r="H438" s="156"/>
      <c r="I438" s="160"/>
      <c r="J438" s="156"/>
      <c r="K438" s="156"/>
      <c r="L438" s="156"/>
      <c r="M438" s="156"/>
      <c r="N438" s="156"/>
      <c r="O438" s="162"/>
      <c r="P438" s="553"/>
      <c r="Q438" s="553"/>
      <c r="R438" s="554"/>
      <c r="S438" s="555"/>
      <c r="T438" s="179"/>
      <c r="U438" s="178"/>
      <c r="V438" s="178"/>
      <c r="W438" s="178"/>
      <c r="X438" s="180"/>
      <c r="Y438" s="181"/>
      <c r="Z438" s="178"/>
    </row>
    <row r="439" ht="15.75" customHeight="1">
      <c r="A439" s="156"/>
      <c r="B439" s="156"/>
      <c r="C439" s="548"/>
      <c r="D439" s="179"/>
      <c r="E439" s="179"/>
      <c r="F439" s="156"/>
      <c r="G439" s="156"/>
      <c r="H439" s="156"/>
      <c r="I439" s="160"/>
      <c r="J439" s="156"/>
      <c r="K439" s="156"/>
      <c r="L439" s="156"/>
      <c r="M439" s="156"/>
      <c r="N439" s="156"/>
      <c r="O439" s="162"/>
      <c r="P439" s="553"/>
      <c r="Q439" s="553"/>
      <c r="R439" s="554"/>
      <c r="S439" s="555"/>
      <c r="T439" s="179"/>
      <c r="U439" s="178"/>
      <c r="V439" s="178"/>
      <c r="W439" s="178"/>
      <c r="X439" s="180"/>
      <c r="Y439" s="181"/>
      <c r="Z439" s="178"/>
    </row>
    <row r="440" ht="15.75" customHeight="1">
      <c r="A440" s="156"/>
      <c r="B440" s="156"/>
      <c r="C440" s="548"/>
      <c r="D440" s="179"/>
      <c r="E440" s="179"/>
      <c r="F440" s="156"/>
      <c r="G440" s="156"/>
      <c r="H440" s="156"/>
      <c r="I440" s="160"/>
      <c r="J440" s="156"/>
      <c r="K440" s="156"/>
      <c r="L440" s="156"/>
      <c r="M440" s="156"/>
      <c r="N440" s="156"/>
      <c r="O440" s="162"/>
      <c r="P440" s="553"/>
      <c r="Q440" s="553"/>
      <c r="R440" s="554"/>
      <c r="S440" s="555"/>
      <c r="T440" s="179"/>
      <c r="U440" s="178"/>
      <c r="V440" s="178"/>
      <c r="W440" s="178"/>
      <c r="X440" s="180"/>
      <c r="Y440" s="181"/>
      <c r="Z440" s="178"/>
    </row>
    <row r="441" ht="15.75" customHeight="1">
      <c r="A441" s="156"/>
      <c r="B441" s="156"/>
      <c r="C441" s="548"/>
      <c r="D441" s="179"/>
      <c r="E441" s="179"/>
      <c r="F441" s="156"/>
      <c r="G441" s="156"/>
      <c r="H441" s="156"/>
      <c r="I441" s="160"/>
      <c r="J441" s="156"/>
      <c r="K441" s="156"/>
      <c r="L441" s="156"/>
      <c r="M441" s="156"/>
      <c r="N441" s="156"/>
      <c r="O441" s="162"/>
      <c r="P441" s="553"/>
      <c r="Q441" s="553"/>
      <c r="R441" s="554"/>
      <c r="S441" s="555"/>
      <c r="T441" s="179"/>
      <c r="U441" s="178"/>
      <c r="V441" s="178"/>
      <c r="W441" s="178"/>
      <c r="X441" s="180"/>
      <c r="Y441" s="181"/>
      <c r="Z441" s="178"/>
    </row>
    <row r="442" ht="15.75" customHeight="1">
      <c r="A442" s="156"/>
      <c r="B442" s="156"/>
      <c r="C442" s="548"/>
      <c r="D442" s="179"/>
      <c r="E442" s="179"/>
      <c r="F442" s="156"/>
      <c r="G442" s="156"/>
      <c r="H442" s="156"/>
      <c r="I442" s="160"/>
      <c r="J442" s="156"/>
      <c r="K442" s="156"/>
      <c r="L442" s="156"/>
      <c r="M442" s="156"/>
      <c r="N442" s="156"/>
      <c r="O442" s="162"/>
      <c r="P442" s="553"/>
      <c r="Q442" s="553"/>
      <c r="R442" s="554"/>
      <c r="S442" s="555"/>
      <c r="T442" s="179"/>
      <c r="U442" s="178"/>
      <c r="V442" s="178"/>
      <c r="W442" s="178"/>
      <c r="X442" s="180"/>
      <c r="Y442" s="181"/>
      <c r="Z442" s="178"/>
    </row>
    <row r="443" ht="15.75" customHeight="1">
      <c r="A443" s="156"/>
      <c r="B443" s="156"/>
      <c r="C443" s="548"/>
      <c r="D443" s="179"/>
      <c r="E443" s="179"/>
      <c r="F443" s="156"/>
      <c r="G443" s="156"/>
      <c r="H443" s="156"/>
      <c r="I443" s="160"/>
      <c r="J443" s="156"/>
      <c r="K443" s="156"/>
      <c r="L443" s="156"/>
      <c r="M443" s="156"/>
      <c r="N443" s="156"/>
      <c r="O443" s="162"/>
      <c r="P443" s="553"/>
      <c r="Q443" s="553"/>
      <c r="R443" s="554"/>
      <c r="S443" s="555"/>
      <c r="T443" s="179"/>
      <c r="U443" s="178"/>
      <c r="V443" s="178"/>
      <c r="W443" s="178"/>
      <c r="X443" s="180"/>
      <c r="Y443" s="181"/>
      <c r="Z443" s="178"/>
    </row>
    <row r="444" ht="15.75" customHeight="1">
      <c r="A444" s="156"/>
      <c r="B444" s="156"/>
      <c r="C444" s="548"/>
      <c r="D444" s="179"/>
      <c r="E444" s="179"/>
      <c r="F444" s="156"/>
      <c r="G444" s="156"/>
      <c r="H444" s="156"/>
      <c r="I444" s="160"/>
      <c r="J444" s="156"/>
      <c r="K444" s="156"/>
      <c r="L444" s="156"/>
      <c r="M444" s="156"/>
      <c r="N444" s="156"/>
      <c r="O444" s="162"/>
      <c r="P444" s="553"/>
      <c r="Q444" s="553"/>
      <c r="R444" s="554"/>
      <c r="S444" s="555"/>
      <c r="T444" s="179"/>
      <c r="U444" s="178"/>
      <c r="V444" s="178"/>
      <c r="W444" s="178"/>
      <c r="X444" s="180"/>
      <c r="Y444" s="181"/>
      <c r="Z444" s="178"/>
    </row>
    <row r="445" ht="15.75" customHeight="1">
      <c r="A445" s="156"/>
      <c r="B445" s="156"/>
      <c r="C445" s="548"/>
      <c r="D445" s="179"/>
      <c r="E445" s="179"/>
      <c r="F445" s="156"/>
      <c r="G445" s="156"/>
      <c r="H445" s="156"/>
      <c r="I445" s="160"/>
      <c r="J445" s="156"/>
      <c r="K445" s="156"/>
      <c r="L445" s="156"/>
      <c r="M445" s="156"/>
      <c r="N445" s="156"/>
      <c r="O445" s="162"/>
      <c r="P445" s="553"/>
      <c r="Q445" s="553"/>
      <c r="R445" s="554"/>
      <c r="S445" s="555"/>
      <c r="T445" s="179"/>
      <c r="U445" s="178"/>
      <c r="V445" s="178"/>
      <c r="W445" s="178"/>
      <c r="X445" s="180"/>
      <c r="Y445" s="181"/>
      <c r="Z445" s="178"/>
    </row>
    <row r="446" ht="15.75" customHeight="1">
      <c r="A446" s="156"/>
      <c r="B446" s="156"/>
      <c r="C446" s="548"/>
      <c r="D446" s="179"/>
      <c r="E446" s="179"/>
      <c r="F446" s="156"/>
      <c r="G446" s="156"/>
      <c r="H446" s="156"/>
      <c r="I446" s="160"/>
      <c r="J446" s="156"/>
      <c r="K446" s="156"/>
      <c r="L446" s="156"/>
      <c r="M446" s="156"/>
      <c r="N446" s="156"/>
      <c r="O446" s="162"/>
      <c r="P446" s="553"/>
      <c r="Q446" s="553"/>
      <c r="R446" s="554"/>
      <c r="S446" s="555"/>
      <c r="T446" s="179"/>
      <c r="U446" s="178"/>
      <c r="V446" s="178"/>
      <c r="W446" s="178"/>
      <c r="X446" s="180"/>
      <c r="Y446" s="181"/>
      <c r="Z446" s="178"/>
    </row>
    <row r="447" ht="15.75" customHeight="1">
      <c r="A447" s="156"/>
      <c r="B447" s="156"/>
      <c r="C447" s="548"/>
      <c r="D447" s="179"/>
      <c r="E447" s="179"/>
      <c r="F447" s="156"/>
      <c r="G447" s="156"/>
      <c r="H447" s="156"/>
      <c r="I447" s="160"/>
      <c r="J447" s="156"/>
      <c r="K447" s="156"/>
      <c r="L447" s="156"/>
      <c r="M447" s="156"/>
      <c r="N447" s="156"/>
      <c r="O447" s="162"/>
      <c r="P447" s="553"/>
      <c r="Q447" s="553"/>
      <c r="R447" s="554"/>
      <c r="S447" s="555"/>
      <c r="T447" s="179"/>
      <c r="U447" s="178"/>
      <c r="V447" s="178"/>
      <c r="W447" s="178"/>
      <c r="X447" s="180"/>
      <c r="Y447" s="181"/>
      <c r="Z447" s="178"/>
    </row>
    <row r="448" ht="15.75" customHeight="1">
      <c r="A448" s="156"/>
      <c r="B448" s="156"/>
      <c r="C448" s="179"/>
      <c r="D448" s="179"/>
      <c r="E448" s="179"/>
      <c r="F448" s="156"/>
      <c r="G448" s="156"/>
      <c r="H448" s="156"/>
      <c r="I448" s="160"/>
      <c r="J448" s="156"/>
      <c r="K448" s="156"/>
      <c r="L448" s="156"/>
      <c r="M448" s="156"/>
      <c r="N448" s="156"/>
      <c r="O448" s="162"/>
      <c r="P448" s="553"/>
      <c r="Q448" s="553"/>
      <c r="R448" s="554"/>
      <c r="S448" s="555"/>
      <c r="T448" s="179"/>
      <c r="U448" s="178"/>
      <c r="V448" s="178"/>
      <c r="W448" s="178"/>
      <c r="X448" s="180"/>
      <c r="Y448" s="181"/>
      <c r="Z448" s="178"/>
    </row>
    <row r="449" ht="15.75" customHeight="1">
      <c r="A449" s="156"/>
      <c r="B449" s="156"/>
      <c r="C449" s="179"/>
      <c r="D449" s="179"/>
      <c r="E449" s="179"/>
      <c r="F449" s="156"/>
      <c r="G449" s="156"/>
      <c r="H449" s="156"/>
      <c r="I449" s="160"/>
      <c r="J449" s="156"/>
      <c r="K449" s="156"/>
      <c r="L449" s="156"/>
      <c r="M449" s="156"/>
      <c r="N449" s="156"/>
      <c r="O449" s="162"/>
      <c r="P449" s="553"/>
      <c r="Q449" s="553"/>
      <c r="R449" s="554"/>
      <c r="S449" s="555"/>
      <c r="T449" s="179"/>
      <c r="U449" s="178"/>
      <c r="V449" s="178"/>
      <c r="W449" s="178"/>
      <c r="X449" s="180"/>
      <c r="Y449" s="181"/>
      <c r="Z449" s="178"/>
    </row>
    <row r="450" ht="15.75" customHeight="1">
      <c r="A450" s="156"/>
      <c r="B450" s="156"/>
      <c r="C450" s="179"/>
      <c r="D450" s="179"/>
      <c r="E450" s="179"/>
      <c r="F450" s="156"/>
      <c r="G450" s="156"/>
      <c r="H450" s="156"/>
      <c r="I450" s="160"/>
      <c r="J450" s="156"/>
      <c r="K450" s="156"/>
      <c r="L450" s="156"/>
      <c r="M450" s="156"/>
      <c r="N450" s="156"/>
      <c r="O450" s="162"/>
      <c r="P450" s="553"/>
      <c r="Q450" s="553"/>
      <c r="R450" s="554"/>
      <c r="S450" s="555"/>
      <c r="T450" s="179"/>
      <c r="U450" s="178"/>
      <c r="V450" s="178"/>
      <c r="W450" s="178"/>
      <c r="X450" s="180"/>
      <c r="Y450" s="181"/>
      <c r="Z450" s="178"/>
    </row>
    <row r="451" ht="15.75" customHeight="1">
      <c r="A451" s="156"/>
      <c r="B451" s="156"/>
      <c r="C451" s="179"/>
      <c r="D451" s="179"/>
      <c r="E451" s="179"/>
      <c r="F451" s="156"/>
      <c r="G451" s="156"/>
      <c r="H451" s="156"/>
      <c r="I451" s="160"/>
      <c r="J451" s="156"/>
      <c r="K451" s="156"/>
      <c r="L451" s="156"/>
      <c r="M451" s="156"/>
      <c r="N451" s="156"/>
      <c r="O451" s="162"/>
      <c r="P451" s="553"/>
      <c r="Q451" s="553"/>
      <c r="R451" s="554"/>
      <c r="S451" s="555"/>
      <c r="T451" s="179"/>
      <c r="U451" s="178"/>
      <c r="V451" s="178"/>
      <c r="W451" s="178"/>
      <c r="X451" s="180"/>
      <c r="Y451" s="181"/>
      <c r="Z451" s="178"/>
    </row>
    <row r="452" ht="15.75" customHeight="1">
      <c r="A452" s="156"/>
      <c r="B452" s="156"/>
      <c r="C452" s="179"/>
      <c r="D452" s="179"/>
      <c r="E452" s="179"/>
      <c r="F452" s="156"/>
      <c r="G452" s="156"/>
      <c r="H452" s="156"/>
      <c r="I452" s="160"/>
      <c r="J452" s="156"/>
      <c r="K452" s="156"/>
      <c r="L452" s="156"/>
      <c r="M452" s="156"/>
      <c r="N452" s="156"/>
      <c r="O452" s="162"/>
      <c r="P452" s="553"/>
      <c r="Q452" s="553"/>
      <c r="R452" s="554"/>
      <c r="S452" s="555"/>
      <c r="T452" s="179"/>
      <c r="U452" s="178"/>
      <c r="V452" s="178"/>
      <c r="W452" s="178"/>
      <c r="X452" s="180"/>
      <c r="Y452" s="181"/>
      <c r="Z452" s="178"/>
    </row>
    <row r="453" ht="15.75" customHeight="1">
      <c r="A453" s="156"/>
      <c r="B453" s="156"/>
      <c r="C453" s="179"/>
      <c r="D453" s="179"/>
      <c r="E453" s="179"/>
      <c r="F453" s="156"/>
      <c r="G453" s="156"/>
      <c r="H453" s="156"/>
      <c r="I453" s="160"/>
      <c r="J453" s="156"/>
      <c r="K453" s="156"/>
      <c r="L453" s="156"/>
      <c r="M453" s="156"/>
      <c r="N453" s="156"/>
      <c r="O453" s="162"/>
      <c r="P453" s="553"/>
      <c r="Q453" s="553"/>
      <c r="R453" s="554"/>
      <c r="S453" s="555"/>
      <c r="T453" s="179"/>
      <c r="U453" s="178"/>
      <c r="V453" s="178"/>
      <c r="W453" s="178"/>
      <c r="X453" s="180"/>
      <c r="Y453" s="181"/>
      <c r="Z453" s="178"/>
    </row>
    <row r="454" ht="15.75" customHeight="1">
      <c r="A454" s="156"/>
      <c r="B454" s="156"/>
      <c r="C454" s="179"/>
      <c r="D454" s="179"/>
      <c r="E454" s="179"/>
      <c r="F454" s="156"/>
      <c r="G454" s="156"/>
      <c r="H454" s="156"/>
      <c r="I454" s="160"/>
      <c r="J454" s="156"/>
      <c r="K454" s="156"/>
      <c r="L454" s="156"/>
      <c r="M454" s="156"/>
      <c r="N454" s="156"/>
      <c r="O454" s="162"/>
      <c r="P454" s="553"/>
      <c r="Q454" s="553"/>
      <c r="R454" s="554"/>
      <c r="S454" s="555"/>
      <c r="T454" s="179"/>
      <c r="U454" s="178"/>
      <c r="V454" s="178"/>
      <c r="W454" s="178"/>
      <c r="X454" s="180"/>
      <c r="Y454" s="181"/>
      <c r="Z454" s="178"/>
    </row>
    <row r="455" ht="15.75" customHeight="1">
      <c r="A455" s="156"/>
      <c r="B455" s="156"/>
      <c r="C455" s="179"/>
      <c r="D455" s="179"/>
      <c r="E455" s="179"/>
      <c r="F455" s="156"/>
      <c r="G455" s="156"/>
      <c r="H455" s="156"/>
      <c r="I455" s="160"/>
      <c r="J455" s="156"/>
      <c r="K455" s="156"/>
      <c r="L455" s="156"/>
      <c r="M455" s="156"/>
      <c r="N455" s="156"/>
      <c r="O455" s="162"/>
      <c r="P455" s="553"/>
      <c r="Q455" s="553"/>
      <c r="R455" s="554"/>
      <c r="S455" s="555"/>
      <c r="T455" s="179"/>
      <c r="U455" s="178"/>
      <c r="V455" s="178"/>
      <c r="W455" s="178"/>
      <c r="X455" s="180"/>
      <c r="Y455" s="181"/>
      <c r="Z455" s="178"/>
    </row>
    <row r="456" ht="15.75" customHeight="1">
      <c r="A456" s="156"/>
      <c r="B456" s="156"/>
      <c r="C456" s="179"/>
      <c r="D456" s="179"/>
      <c r="E456" s="179"/>
      <c r="F456" s="156"/>
      <c r="G456" s="156"/>
      <c r="H456" s="156"/>
      <c r="I456" s="160"/>
      <c r="J456" s="156"/>
      <c r="K456" s="156"/>
      <c r="L456" s="156"/>
      <c r="M456" s="156"/>
      <c r="N456" s="156"/>
      <c r="O456" s="162"/>
      <c r="P456" s="553"/>
      <c r="Q456" s="553"/>
      <c r="R456" s="554"/>
      <c r="S456" s="555"/>
      <c r="T456" s="179"/>
      <c r="U456" s="178"/>
      <c r="V456" s="178"/>
      <c r="W456" s="178"/>
      <c r="X456" s="180"/>
      <c r="Y456" s="181"/>
      <c r="Z456" s="178"/>
    </row>
    <row r="457" ht="15.75" customHeight="1">
      <c r="A457" s="156"/>
      <c r="B457" s="156"/>
      <c r="C457" s="179"/>
      <c r="D457" s="179"/>
      <c r="E457" s="179"/>
      <c r="F457" s="156"/>
      <c r="G457" s="156"/>
      <c r="H457" s="156"/>
      <c r="I457" s="160"/>
      <c r="J457" s="156"/>
      <c r="K457" s="156"/>
      <c r="L457" s="156"/>
      <c r="M457" s="156"/>
      <c r="N457" s="156"/>
      <c r="O457" s="162"/>
      <c r="P457" s="553"/>
      <c r="Q457" s="553"/>
      <c r="R457" s="554"/>
      <c r="S457" s="555"/>
      <c r="T457" s="179"/>
      <c r="U457" s="178"/>
      <c r="V457" s="178"/>
      <c r="W457" s="178"/>
      <c r="X457" s="180"/>
      <c r="Y457" s="181"/>
      <c r="Z457" s="178"/>
    </row>
    <row r="458" ht="15.75" customHeight="1">
      <c r="A458" s="156"/>
      <c r="B458" s="156"/>
      <c r="C458" s="179"/>
      <c r="D458" s="179"/>
      <c r="E458" s="179"/>
      <c r="F458" s="156"/>
      <c r="G458" s="156"/>
      <c r="H458" s="156"/>
      <c r="I458" s="160"/>
      <c r="J458" s="156"/>
      <c r="K458" s="156"/>
      <c r="L458" s="156"/>
      <c r="M458" s="156"/>
      <c r="N458" s="156"/>
      <c r="O458" s="162"/>
      <c r="P458" s="553"/>
      <c r="Q458" s="553"/>
      <c r="R458" s="554"/>
      <c r="S458" s="555"/>
      <c r="T458" s="179"/>
      <c r="U458" s="178"/>
      <c r="V458" s="178"/>
      <c r="W458" s="178"/>
      <c r="X458" s="180"/>
      <c r="Y458" s="181"/>
      <c r="Z458" s="178"/>
    </row>
    <row r="459" ht="15.75" customHeight="1">
      <c r="A459" s="156"/>
      <c r="B459" s="156"/>
      <c r="C459" s="179"/>
      <c r="D459" s="179"/>
      <c r="E459" s="179"/>
      <c r="F459" s="156"/>
      <c r="G459" s="156"/>
      <c r="H459" s="156"/>
      <c r="I459" s="160"/>
      <c r="J459" s="156"/>
      <c r="K459" s="156"/>
      <c r="L459" s="156"/>
      <c r="M459" s="156"/>
      <c r="N459" s="156"/>
      <c r="O459" s="162"/>
      <c r="P459" s="553"/>
      <c r="Q459" s="553"/>
      <c r="R459" s="554"/>
      <c r="S459" s="555"/>
      <c r="T459" s="179"/>
      <c r="U459" s="178"/>
      <c r="V459" s="178"/>
      <c r="W459" s="178"/>
      <c r="X459" s="180"/>
      <c r="Y459" s="181"/>
      <c r="Z459" s="178"/>
    </row>
    <row r="460" ht="15.75" customHeight="1">
      <c r="A460" s="156"/>
      <c r="B460" s="156"/>
      <c r="C460" s="179"/>
      <c r="D460" s="179"/>
      <c r="E460" s="179"/>
      <c r="F460" s="156"/>
      <c r="G460" s="156"/>
      <c r="H460" s="156"/>
      <c r="I460" s="160"/>
      <c r="J460" s="156"/>
      <c r="K460" s="156"/>
      <c r="L460" s="156"/>
      <c r="M460" s="156"/>
      <c r="N460" s="156"/>
      <c r="O460" s="162"/>
      <c r="P460" s="553"/>
      <c r="Q460" s="553"/>
      <c r="R460" s="554"/>
      <c r="S460" s="555"/>
      <c r="T460" s="179"/>
      <c r="U460" s="178"/>
      <c r="V460" s="178"/>
      <c r="W460" s="178"/>
      <c r="X460" s="180"/>
      <c r="Y460" s="181"/>
      <c r="Z460" s="178"/>
    </row>
    <row r="461" ht="15.75" customHeight="1">
      <c r="A461" s="156"/>
      <c r="B461" s="156"/>
      <c r="C461" s="179"/>
      <c r="D461" s="179"/>
      <c r="E461" s="179"/>
      <c r="F461" s="156"/>
      <c r="G461" s="156"/>
      <c r="H461" s="156"/>
      <c r="I461" s="160"/>
      <c r="J461" s="156"/>
      <c r="K461" s="156"/>
      <c r="L461" s="156"/>
      <c r="M461" s="156"/>
      <c r="N461" s="156"/>
      <c r="O461" s="162"/>
      <c r="P461" s="553"/>
      <c r="Q461" s="553"/>
      <c r="R461" s="554"/>
      <c r="S461" s="555"/>
      <c r="T461" s="179"/>
      <c r="U461" s="178"/>
      <c r="V461" s="178"/>
      <c r="W461" s="178"/>
      <c r="X461" s="180"/>
      <c r="Y461" s="181"/>
      <c r="Z461" s="178"/>
    </row>
    <row r="462" ht="15.75" customHeight="1">
      <c r="A462" s="156"/>
      <c r="B462" s="156"/>
      <c r="C462" s="179"/>
      <c r="D462" s="179"/>
      <c r="E462" s="179"/>
      <c r="F462" s="156"/>
      <c r="G462" s="156"/>
      <c r="H462" s="156"/>
      <c r="I462" s="160"/>
      <c r="J462" s="156"/>
      <c r="K462" s="156"/>
      <c r="L462" s="156"/>
      <c r="M462" s="156"/>
      <c r="N462" s="156"/>
      <c r="O462" s="162"/>
      <c r="P462" s="553"/>
      <c r="Q462" s="553"/>
      <c r="R462" s="554"/>
      <c r="S462" s="555"/>
      <c r="T462" s="179"/>
      <c r="U462" s="178"/>
      <c r="V462" s="178"/>
      <c r="W462" s="178"/>
      <c r="X462" s="180"/>
      <c r="Y462" s="181"/>
      <c r="Z462" s="178"/>
    </row>
    <row r="463" ht="15.75" customHeight="1">
      <c r="A463" s="156"/>
      <c r="B463" s="156"/>
      <c r="C463" s="179"/>
      <c r="D463" s="179"/>
      <c r="E463" s="179"/>
      <c r="F463" s="156"/>
      <c r="G463" s="156"/>
      <c r="H463" s="156"/>
      <c r="I463" s="160"/>
      <c r="J463" s="156"/>
      <c r="K463" s="156"/>
      <c r="L463" s="156"/>
      <c r="M463" s="156"/>
      <c r="N463" s="156"/>
      <c r="O463" s="162"/>
      <c r="P463" s="553"/>
      <c r="Q463" s="553"/>
      <c r="R463" s="554"/>
      <c r="S463" s="555"/>
      <c r="T463" s="179"/>
      <c r="U463" s="178"/>
      <c r="V463" s="178"/>
      <c r="W463" s="178"/>
      <c r="X463" s="180"/>
      <c r="Y463" s="181"/>
      <c r="Z463" s="178"/>
    </row>
    <row r="464" ht="15.75" customHeight="1">
      <c r="A464" s="156"/>
      <c r="B464" s="156"/>
      <c r="C464" s="179"/>
      <c r="D464" s="179"/>
      <c r="E464" s="179"/>
      <c r="F464" s="156"/>
      <c r="G464" s="156"/>
      <c r="H464" s="156"/>
      <c r="I464" s="160"/>
      <c r="J464" s="156"/>
      <c r="K464" s="156"/>
      <c r="L464" s="156"/>
      <c r="M464" s="156"/>
      <c r="N464" s="156"/>
      <c r="O464" s="162"/>
      <c r="P464" s="553"/>
      <c r="Q464" s="553"/>
      <c r="R464" s="554"/>
      <c r="S464" s="555"/>
      <c r="T464" s="179"/>
      <c r="U464" s="178"/>
      <c r="V464" s="178"/>
      <c r="W464" s="178"/>
      <c r="X464" s="180"/>
      <c r="Y464" s="181"/>
      <c r="Z464" s="178"/>
    </row>
    <row r="465" ht="15.75" customHeight="1">
      <c r="A465" s="156"/>
      <c r="B465" s="156"/>
      <c r="C465" s="179"/>
      <c r="D465" s="179"/>
      <c r="E465" s="179"/>
      <c r="F465" s="156"/>
      <c r="G465" s="156"/>
      <c r="H465" s="156"/>
      <c r="I465" s="160"/>
      <c r="J465" s="156"/>
      <c r="K465" s="156"/>
      <c r="L465" s="156"/>
      <c r="M465" s="156"/>
      <c r="N465" s="156"/>
      <c r="O465" s="162"/>
      <c r="P465" s="553"/>
      <c r="Q465" s="553"/>
      <c r="R465" s="554"/>
      <c r="S465" s="555"/>
      <c r="T465" s="179"/>
      <c r="U465" s="178"/>
      <c r="V465" s="178"/>
      <c r="W465" s="178"/>
      <c r="X465" s="180"/>
      <c r="Y465" s="181"/>
      <c r="Z465" s="178"/>
    </row>
    <row r="466" ht="15.75" customHeight="1">
      <c r="A466" s="156"/>
      <c r="B466" s="156"/>
      <c r="C466" s="179"/>
      <c r="D466" s="179"/>
      <c r="E466" s="179"/>
      <c r="F466" s="156"/>
      <c r="G466" s="156"/>
      <c r="H466" s="156"/>
      <c r="I466" s="160"/>
      <c r="J466" s="156"/>
      <c r="K466" s="156"/>
      <c r="L466" s="156"/>
      <c r="M466" s="156"/>
      <c r="N466" s="156"/>
      <c r="O466" s="162"/>
      <c r="P466" s="553"/>
      <c r="Q466" s="553"/>
      <c r="R466" s="554"/>
      <c r="S466" s="555"/>
      <c r="T466" s="179"/>
      <c r="U466" s="178"/>
      <c r="V466" s="178"/>
      <c r="W466" s="178"/>
      <c r="X466" s="180"/>
      <c r="Y466" s="181"/>
      <c r="Z466" s="178"/>
    </row>
    <row r="467" ht="15.75" customHeight="1">
      <c r="A467" s="156"/>
      <c r="B467" s="156"/>
      <c r="C467" s="179"/>
      <c r="D467" s="179"/>
      <c r="E467" s="179"/>
      <c r="F467" s="156"/>
      <c r="G467" s="156"/>
      <c r="H467" s="156"/>
      <c r="I467" s="160"/>
      <c r="J467" s="156"/>
      <c r="K467" s="156"/>
      <c r="L467" s="156"/>
      <c r="M467" s="156"/>
      <c r="N467" s="156"/>
      <c r="O467" s="162"/>
      <c r="P467" s="553"/>
      <c r="Q467" s="553"/>
      <c r="R467" s="554"/>
      <c r="S467" s="555"/>
      <c r="T467" s="179"/>
      <c r="U467" s="178"/>
      <c r="V467" s="178"/>
      <c r="W467" s="178"/>
      <c r="X467" s="180"/>
      <c r="Y467" s="181"/>
      <c r="Z467" s="178"/>
    </row>
    <row r="468" ht="15.75" customHeight="1">
      <c r="A468" s="156"/>
      <c r="B468" s="156"/>
      <c r="C468" s="179"/>
      <c r="D468" s="179"/>
      <c r="E468" s="179"/>
      <c r="F468" s="156"/>
      <c r="G468" s="156"/>
      <c r="H468" s="156"/>
      <c r="I468" s="160"/>
      <c r="J468" s="156"/>
      <c r="K468" s="156"/>
      <c r="L468" s="156"/>
      <c r="M468" s="156"/>
      <c r="N468" s="156"/>
      <c r="O468" s="162"/>
      <c r="P468" s="553"/>
      <c r="Q468" s="553"/>
      <c r="R468" s="554"/>
      <c r="S468" s="555"/>
      <c r="T468" s="179"/>
      <c r="U468" s="178"/>
      <c r="V468" s="178"/>
      <c r="W468" s="178"/>
      <c r="X468" s="180"/>
      <c r="Y468" s="181"/>
      <c r="Z468" s="178"/>
    </row>
    <row r="469" ht="15.75" customHeight="1">
      <c r="A469" s="156"/>
      <c r="B469" s="156"/>
      <c r="C469" s="179"/>
      <c r="D469" s="179"/>
      <c r="E469" s="179"/>
      <c r="F469" s="156"/>
      <c r="G469" s="156"/>
      <c r="H469" s="156"/>
      <c r="I469" s="160"/>
      <c r="J469" s="156"/>
      <c r="K469" s="156"/>
      <c r="L469" s="156"/>
      <c r="M469" s="156"/>
      <c r="N469" s="156"/>
      <c r="O469" s="162"/>
      <c r="P469" s="553"/>
      <c r="Q469" s="553"/>
      <c r="R469" s="554"/>
      <c r="S469" s="555"/>
      <c r="T469" s="179"/>
      <c r="U469" s="178"/>
      <c r="V469" s="178"/>
      <c r="W469" s="178"/>
      <c r="X469" s="180"/>
      <c r="Y469" s="181"/>
      <c r="Z469" s="178"/>
    </row>
    <row r="470" ht="15.75" customHeight="1">
      <c r="A470" s="156"/>
      <c r="B470" s="156"/>
      <c r="C470" s="179"/>
      <c r="D470" s="179"/>
      <c r="E470" s="179"/>
      <c r="F470" s="156"/>
      <c r="G470" s="156"/>
      <c r="H470" s="156"/>
      <c r="I470" s="160"/>
      <c r="J470" s="156"/>
      <c r="K470" s="156"/>
      <c r="L470" s="156"/>
      <c r="M470" s="156"/>
      <c r="N470" s="156"/>
      <c r="O470" s="162"/>
      <c r="P470" s="553"/>
      <c r="Q470" s="553"/>
      <c r="R470" s="554"/>
      <c r="S470" s="555"/>
      <c r="T470" s="179"/>
      <c r="U470" s="178"/>
      <c r="V470" s="178"/>
      <c r="W470" s="178"/>
      <c r="X470" s="180"/>
      <c r="Y470" s="181"/>
      <c r="Z470" s="178"/>
    </row>
    <row r="471" ht="15.75" customHeight="1">
      <c r="A471" s="156"/>
      <c r="B471" s="156"/>
      <c r="C471" s="179"/>
      <c r="D471" s="179"/>
      <c r="E471" s="179"/>
      <c r="F471" s="156"/>
      <c r="G471" s="156"/>
      <c r="H471" s="156"/>
      <c r="I471" s="160"/>
      <c r="J471" s="156"/>
      <c r="K471" s="156"/>
      <c r="L471" s="156"/>
      <c r="M471" s="156"/>
      <c r="N471" s="156"/>
      <c r="O471" s="162"/>
      <c r="P471" s="553"/>
      <c r="Q471" s="553"/>
      <c r="R471" s="554"/>
      <c r="S471" s="555"/>
      <c r="T471" s="179"/>
      <c r="U471" s="178"/>
      <c r="V471" s="178"/>
      <c r="W471" s="178"/>
      <c r="X471" s="180"/>
      <c r="Y471" s="181"/>
      <c r="Z471" s="178"/>
    </row>
    <row r="472" ht="15.75" customHeight="1">
      <c r="A472" s="156"/>
      <c r="B472" s="156"/>
      <c r="C472" s="179"/>
      <c r="D472" s="179"/>
      <c r="E472" s="179"/>
      <c r="F472" s="156"/>
      <c r="G472" s="156"/>
      <c r="H472" s="156"/>
      <c r="I472" s="160"/>
      <c r="J472" s="156"/>
      <c r="K472" s="156"/>
      <c r="L472" s="156"/>
      <c r="M472" s="156"/>
      <c r="N472" s="156"/>
      <c r="O472" s="162"/>
      <c r="P472" s="553"/>
      <c r="Q472" s="553"/>
      <c r="R472" s="554"/>
      <c r="S472" s="555"/>
      <c r="T472" s="179"/>
      <c r="U472" s="178"/>
      <c r="V472" s="178"/>
      <c r="W472" s="178"/>
      <c r="X472" s="180"/>
      <c r="Y472" s="181"/>
      <c r="Z472" s="178"/>
    </row>
    <row r="473" ht="15.75" customHeight="1">
      <c r="A473" s="156"/>
      <c r="B473" s="156"/>
      <c r="C473" s="179"/>
      <c r="D473" s="179"/>
      <c r="E473" s="179"/>
      <c r="F473" s="156"/>
      <c r="G473" s="156"/>
      <c r="H473" s="156"/>
      <c r="I473" s="160"/>
      <c r="J473" s="156"/>
      <c r="K473" s="156"/>
      <c r="L473" s="156"/>
      <c r="M473" s="156"/>
      <c r="N473" s="156"/>
      <c r="O473" s="162"/>
      <c r="P473" s="553"/>
      <c r="Q473" s="553"/>
      <c r="R473" s="554"/>
      <c r="S473" s="555"/>
      <c r="T473" s="179"/>
      <c r="U473" s="178"/>
      <c r="V473" s="178"/>
      <c r="W473" s="178"/>
      <c r="X473" s="180"/>
      <c r="Y473" s="181"/>
      <c r="Z473" s="178"/>
    </row>
    <row r="474" ht="15.75" customHeight="1">
      <c r="A474" s="156"/>
      <c r="B474" s="156"/>
      <c r="C474" s="179"/>
      <c r="D474" s="179"/>
      <c r="E474" s="179"/>
      <c r="F474" s="156"/>
      <c r="G474" s="156"/>
      <c r="H474" s="156"/>
      <c r="I474" s="160"/>
      <c r="J474" s="156"/>
      <c r="K474" s="156"/>
      <c r="L474" s="156"/>
      <c r="M474" s="156"/>
      <c r="N474" s="156"/>
      <c r="O474" s="162"/>
      <c r="P474" s="553"/>
      <c r="Q474" s="553"/>
      <c r="R474" s="554"/>
      <c r="S474" s="555"/>
      <c r="T474" s="179"/>
      <c r="U474" s="178"/>
      <c r="V474" s="178"/>
      <c r="W474" s="178"/>
      <c r="X474" s="180"/>
      <c r="Y474" s="181"/>
      <c r="Z474" s="178"/>
    </row>
    <row r="475" ht="15.75" customHeight="1">
      <c r="A475" s="156"/>
      <c r="B475" s="156"/>
      <c r="C475" s="179"/>
      <c r="D475" s="179"/>
      <c r="E475" s="179"/>
      <c r="F475" s="156"/>
      <c r="G475" s="156"/>
      <c r="H475" s="156"/>
      <c r="I475" s="160"/>
      <c r="J475" s="156"/>
      <c r="K475" s="156"/>
      <c r="L475" s="156"/>
      <c r="M475" s="156"/>
      <c r="N475" s="156"/>
      <c r="O475" s="162"/>
      <c r="P475" s="553"/>
      <c r="Q475" s="553"/>
      <c r="R475" s="554"/>
      <c r="S475" s="555"/>
      <c r="T475" s="179"/>
      <c r="U475" s="178"/>
      <c r="V475" s="178"/>
      <c r="W475" s="178"/>
      <c r="X475" s="180"/>
      <c r="Y475" s="181"/>
      <c r="Z475" s="178"/>
    </row>
    <row r="476" ht="15.75" customHeight="1">
      <c r="A476" s="156"/>
      <c r="B476" s="156"/>
      <c r="C476" s="179"/>
      <c r="D476" s="179"/>
      <c r="E476" s="179"/>
      <c r="F476" s="156"/>
      <c r="G476" s="156"/>
      <c r="H476" s="156"/>
      <c r="I476" s="160"/>
      <c r="J476" s="156"/>
      <c r="K476" s="156"/>
      <c r="L476" s="156"/>
      <c r="M476" s="156"/>
      <c r="N476" s="156"/>
      <c r="O476" s="162"/>
      <c r="P476" s="553"/>
      <c r="Q476" s="553"/>
      <c r="R476" s="554"/>
      <c r="S476" s="555"/>
      <c r="T476" s="179"/>
      <c r="U476" s="178"/>
      <c r="V476" s="178"/>
      <c r="W476" s="178"/>
      <c r="X476" s="180"/>
      <c r="Y476" s="181"/>
      <c r="Z476" s="178"/>
    </row>
    <row r="477" ht="15.75" customHeight="1">
      <c r="A477" s="156"/>
      <c r="B477" s="156"/>
      <c r="C477" s="179"/>
      <c r="D477" s="179"/>
      <c r="E477" s="179"/>
      <c r="F477" s="156"/>
      <c r="G477" s="156"/>
      <c r="H477" s="156"/>
      <c r="I477" s="160"/>
      <c r="J477" s="156"/>
      <c r="K477" s="156"/>
      <c r="L477" s="156"/>
      <c r="M477" s="156"/>
      <c r="N477" s="156"/>
      <c r="O477" s="162"/>
      <c r="P477" s="553"/>
      <c r="Q477" s="553"/>
      <c r="R477" s="554"/>
      <c r="S477" s="555"/>
      <c r="T477" s="179"/>
      <c r="U477" s="178"/>
      <c r="V477" s="178"/>
      <c r="W477" s="178"/>
      <c r="X477" s="180"/>
      <c r="Y477" s="181"/>
      <c r="Z477" s="178"/>
    </row>
    <row r="478" ht="15.75" customHeight="1">
      <c r="A478" s="156"/>
      <c r="B478" s="156"/>
      <c r="C478" s="179"/>
      <c r="D478" s="179"/>
      <c r="E478" s="179"/>
      <c r="F478" s="156"/>
      <c r="G478" s="156"/>
      <c r="H478" s="156"/>
      <c r="I478" s="160"/>
      <c r="J478" s="156"/>
      <c r="K478" s="156"/>
      <c r="L478" s="156"/>
      <c r="M478" s="156"/>
      <c r="N478" s="156"/>
      <c r="O478" s="162"/>
      <c r="P478" s="553"/>
      <c r="Q478" s="553"/>
      <c r="R478" s="554"/>
      <c r="S478" s="555"/>
      <c r="T478" s="179"/>
      <c r="U478" s="178"/>
      <c r="V478" s="178"/>
      <c r="W478" s="178"/>
      <c r="X478" s="180"/>
      <c r="Y478" s="181"/>
      <c r="Z478" s="178"/>
    </row>
    <row r="479" ht="15.75" customHeight="1">
      <c r="A479" s="156"/>
      <c r="B479" s="156"/>
      <c r="C479" s="179"/>
      <c r="D479" s="179"/>
      <c r="E479" s="179"/>
      <c r="F479" s="156"/>
      <c r="G479" s="156"/>
      <c r="H479" s="156"/>
      <c r="I479" s="160"/>
      <c r="J479" s="156"/>
      <c r="K479" s="156"/>
      <c r="L479" s="156"/>
      <c r="M479" s="156"/>
      <c r="N479" s="156"/>
      <c r="O479" s="162"/>
      <c r="P479" s="553"/>
      <c r="Q479" s="553"/>
      <c r="R479" s="554"/>
      <c r="S479" s="555"/>
      <c r="T479" s="179"/>
      <c r="U479" s="178"/>
      <c r="V479" s="178"/>
      <c r="W479" s="178"/>
      <c r="X479" s="180"/>
      <c r="Y479" s="181"/>
      <c r="Z479" s="178"/>
    </row>
    <row r="480" ht="15.75" customHeight="1">
      <c r="A480" s="156"/>
      <c r="B480" s="156"/>
      <c r="C480" s="179"/>
      <c r="D480" s="179"/>
      <c r="E480" s="179"/>
      <c r="F480" s="156"/>
      <c r="G480" s="156"/>
      <c r="H480" s="156"/>
      <c r="I480" s="160"/>
      <c r="J480" s="156"/>
      <c r="K480" s="156"/>
      <c r="L480" s="156"/>
      <c r="M480" s="156"/>
      <c r="N480" s="156"/>
      <c r="O480" s="162"/>
      <c r="P480" s="553"/>
      <c r="Q480" s="553"/>
      <c r="R480" s="554"/>
      <c r="S480" s="555"/>
      <c r="T480" s="179"/>
      <c r="U480" s="178"/>
      <c r="V480" s="178"/>
      <c r="W480" s="178"/>
      <c r="X480" s="180"/>
      <c r="Y480" s="181"/>
      <c r="Z480" s="178"/>
    </row>
    <row r="481" ht="15.75" customHeight="1">
      <c r="A481" s="156"/>
      <c r="B481" s="156"/>
      <c r="C481" s="179"/>
      <c r="D481" s="179"/>
      <c r="E481" s="179"/>
      <c r="F481" s="156"/>
      <c r="G481" s="156"/>
      <c r="H481" s="156"/>
      <c r="I481" s="160"/>
      <c r="J481" s="156"/>
      <c r="K481" s="156"/>
      <c r="L481" s="156"/>
      <c r="M481" s="156"/>
      <c r="N481" s="156"/>
      <c r="O481" s="162"/>
      <c r="P481" s="553"/>
      <c r="Q481" s="553"/>
      <c r="R481" s="554"/>
      <c r="S481" s="555"/>
      <c r="T481" s="179"/>
      <c r="U481" s="178"/>
      <c r="V481" s="178"/>
      <c r="W481" s="178"/>
      <c r="X481" s="180"/>
      <c r="Y481" s="181"/>
      <c r="Z481" s="178"/>
    </row>
    <row r="482" ht="15.75" customHeight="1">
      <c r="A482" s="156"/>
      <c r="B482" s="156"/>
      <c r="C482" s="179"/>
      <c r="D482" s="179"/>
      <c r="E482" s="179"/>
      <c r="F482" s="156"/>
      <c r="G482" s="156"/>
      <c r="H482" s="156"/>
      <c r="I482" s="160"/>
      <c r="J482" s="156"/>
      <c r="K482" s="156"/>
      <c r="L482" s="156"/>
      <c r="M482" s="156"/>
      <c r="N482" s="156"/>
      <c r="O482" s="162"/>
      <c r="P482" s="553"/>
      <c r="Q482" s="553"/>
      <c r="R482" s="554"/>
      <c r="S482" s="555"/>
      <c r="T482" s="179"/>
      <c r="U482" s="178"/>
      <c r="V482" s="178"/>
      <c r="W482" s="178"/>
      <c r="X482" s="180"/>
      <c r="Y482" s="181"/>
      <c r="Z482" s="178"/>
    </row>
    <row r="483" ht="15.75" customHeight="1">
      <c r="A483" s="156"/>
      <c r="B483" s="156"/>
      <c r="C483" s="179"/>
      <c r="D483" s="179"/>
      <c r="E483" s="179"/>
      <c r="F483" s="156"/>
      <c r="G483" s="156"/>
      <c r="H483" s="156"/>
      <c r="I483" s="160"/>
      <c r="J483" s="156"/>
      <c r="K483" s="156"/>
      <c r="L483" s="156"/>
      <c r="M483" s="156"/>
      <c r="N483" s="156"/>
      <c r="O483" s="162"/>
      <c r="P483" s="553"/>
      <c r="Q483" s="553"/>
      <c r="R483" s="554"/>
      <c r="S483" s="555"/>
      <c r="T483" s="179"/>
      <c r="U483" s="178"/>
      <c r="V483" s="178"/>
      <c r="W483" s="178"/>
      <c r="X483" s="180"/>
      <c r="Y483" s="181"/>
      <c r="Z483" s="178"/>
    </row>
    <row r="484" ht="15.75" customHeight="1">
      <c r="A484" s="156"/>
      <c r="B484" s="156"/>
      <c r="C484" s="179"/>
      <c r="D484" s="179"/>
      <c r="E484" s="179"/>
      <c r="F484" s="156"/>
      <c r="G484" s="156"/>
      <c r="H484" s="156"/>
      <c r="I484" s="160"/>
      <c r="J484" s="156"/>
      <c r="K484" s="156"/>
      <c r="L484" s="156"/>
      <c r="M484" s="156"/>
      <c r="N484" s="156"/>
      <c r="O484" s="162"/>
      <c r="P484" s="553"/>
      <c r="Q484" s="553"/>
      <c r="R484" s="554"/>
      <c r="S484" s="555"/>
      <c r="T484" s="179"/>
      <c r="U484" s="178"/>
      <c r="V484" s="178"/>
      <c r="W484" s="178"/>
      <c r="X484" s="180"/>
      <c r="Y484" s="181"/>
      <c r="Z484" s="178"/>
    </row>
    <row r="485" ht="15.75" customHeight="1">
      <c r="A485" s="156"/>
      <c r="B485" s="156"/>
      <c r="C485" s="179"/>
      <c r="D485" s="179"/>
      <c r="E485" s="179"/>
      <c r="F485" s="156"/>
      <c r="G485" s="156"/>
      <c r="H485" s="156"/>
      <c r="I485" s="160"/>
      <c r="J485" s="156"/>
      <c r="K485" s="156"/>
      <c r="L485" s="156"/>
      <c r="M485" s="156"/>
      <c r="N485" s="156"/>
      <c r="O485" s="162"/>
      <c r="P485" s="553"/>
      <c r="Q485" s="553"/>
      <c r="R485" s="554"/>
      <c r="S485" s="555"/>
      <c r="T485" s="179"/>
      <c r="U485" s="178"/>
      <c r="V485" s="178"/>
      <c r="W485" s="178"/>
      <c r="X485" s="180"/>
      <c r="Y485" s="181"/>
      <c r="Z485" s="178"/>
    </row>
    <row r="486" ht="15.75" customHeight="1">
      <c r="A486" s="156"/>
      <c r="B486" s="156"/>
      <c r="C486" s="179"/>
      <c r="D486" s="179"/>
      <c r="E486" s="179"/>
      <c r="F486" s="156"/>
      <c r="G486" s="156"/>
      <c r="H486" s="156"/>
      <c r="I486" s="160"/>
      <c r="J486" s="156"/>
      <c r="K486" s="156"/>
      <c r="L486" s="156"/>
      <c r="M486" s="156"/>
      <c r="N486" s="156"/>
      <c r="O486" s="162"/>
      <c r="P486" s="553"/>
      <c r="Q486" s="553"/>
      <c r="R486" s="554"/>
      <c r="S486" s="555"/>
      <c r="T486" s="179"/>
      <c r="U486" s="178"/>
      <c r="V486" s="178"/>
      <c r="W486" s="178"/>
      <c r="X486" s="180"/>
      <c r="Y486" s="181"/>
      <c r="Z486" s="178"/>
    </row>
    <row r="487" ht="15.75" customHeight="1">
      <c r="A487" s="156"/>
      <c r="B487" s="156"/>
      <c r="C487" s="179"/>
      <c r="D487" s="179"/>
      <c r="E487" s="179"/>
      <c r="F487" s="156"/>
      <c r="G487" s="156"/>
      <c r="H487" s="156"/>
      <c r="I487" s="160"/>
      <c r="J487" s="156"/>
      <c r="K487" s="156"/>
      <c r="L487" s="156"/>
      <c r="M487" s="156"/>
      <c r="N487" s="156"/>
      <c r="O487" s="162"/>
      <c r="P487" s="553"/>
      <c r="Q487" s="553"/>
      <c r="R487" s="554"/>
      <c r="S487" s="555"/>
      <c r="T487" s="179"/>
      <c r="U487" s="178"/>
      <c r="V487" s="178"/>
      <c r="W487" s="178"/>
      <c r="X487" s="180"/>
      <c r="Y487" s="181"/>
      <c r="Z487" s="178"/>
    </row>
    <row r="488" ht="15.75" customHeight="1">
      <c r="A488" s="156"/>
      <c r="B488" s="156"/>
      <c r="C488" s="179"/>
      <c r="D488" s="179"/>
      <c r="E488" s="179"/>
      <c r="F488" s="156"/>
      <c r="G488" s="156"/>
      <c r="H488" s="156"/>
      <c r="I488" s="160"/>
      <c r="J488" s="156"/>
      <c r="K488" s="156"/>
      <c r="L488" s="156"/>
      <c r="M488" s="156"/>
      <c r="N488" s="156"/>
      <c r="O488" s="162"/>
      <c r="P488" s="553"/>
      <c r="Q488" s="553"/>
      <c r="R488" s="554"/>
      <c r="S488" s="555"/>
      <c r="T488" s="179"/>
      <c r="U488" s="178"/>
      <c r="V488" s="178"/>
      <c r="W488" s="178"/>
      <c r="X488" s="180"/>
      <c r="Y488" s="181"/>
      <c r="Z488" s="178"/>
    </row>
    <row r="489" ht="15.75" customHeight="1">
      <c r="A489" s="156"/>
      <c r="B489" s="156"/>
      <c r="C489" s="179"/>
      <c r="D489" s="179"/>
      <c r="E489" s="179"/>
      <c r="F489" s="156"/>
      <c r="G489" s="156"/>
      <c r="H489" s="156"/>
      <c r="I489" s="160"/>
      <c r="J489" s="156"/>
      <c r="K489" s="156"/>
      <c r="L489" s="156"/>
      <c r="M489" s="156"/>
      <c r="N489" s="156"/>
      <c r="O489" s="162"/>
      <c r="P489" s="553"/>
      <c r="Q489" s="553"/>
      <c r="R489" s="554"/>
      <c r="S489" s="555"/>
      <c r="T489" s="179"/>
      <c r="U489" s="178"/>
      <c r="V489" s="178"/>
      <c r="W489" s="178"/>
      <c r="X489" s="180"/>
      <c r="Y489" s="181"/>
      <c r="Z489" s="178"/>
    </row>
    <row r="490" ht="15.75" customHeight="1">
      <c r="A490" s="156"/>
      <c r="B490" s="156"/>
      <c r="C490" s="179"/>
      <c r="D490" s="179"/>
      <c r="E490" s="179"/>
      <c r="F490" s="156"/>
      <c r="G490" s="156"/>
      <c r="H490" s="156"/>
      <c r="I490" s="160"/>
      <c r="J490" s="156"/>
      <c r="K490" s="156"/>
      <c r="L490" s="156"/>
      <c r="M490" s="156"/>
      <c r="N490" s="156"/>
      <c r="O490" s="162"/>
      <c r="P490" s="553"/>
      <c r="Q490" s="553"/>
      <c r="R490" s="554"/>
      <c r="S490" s="555"/>
      <c r="T490" s="179"/>
      <c r="U490" s="178"/>
      <c r="V490" s="178"/>
      <c r="W490" s="178"/>
      <c r="X490" s="180"/>
      <c r="Y490" s="181"/>
      <c r="Z490" s="178"/>
    </row>
    <row r="491" ht="15.75" customHeight="1">
      <c r="A491" s="156"/>
      <c r="B491" s="156"/>
      <c r="C491" s="179"/>
      <c r="D491" s="179"/>
      <c r="E491" s="179"/>
      <c r="F491" s="156"/>
      <c r="G491" s="156"/>
      <c r="H491" s="156"/>
      <c r="I491" s="160"/>
      <c r="J491" s="156"/>
      <c r="K491" s="156"/>
      <c r="L491" s="156"/>
      <c r="M491" s="156"/>
      <c r="N491" s="156"/>
      <c r="O491" s="162"/>
      <c r="P491" s="553"/>
      <c r="Q491" s="553"/>
      <c r="R491" s="554"/>
      <c r="S491" s="555"/>
      <c r="T491" s="179"/>
      <c r="U491" s="178"/>
      <c r="V491" s="178"/>
      <c r="W491" s="178"/>
      <c r="X491" s="180"/>
      <c r="Y491" s="181"/>
      <c r="Z491" s="178"/>
    </row>
    <row r="492" ht="15.75" customHeight="1">
      <c r="A492" s="156"/>
      <c r="B492" s="156"/>
      <c r="C492" s="179"/>
      <c r="D492" s="179"/>
      <c r="E492" s="179"/>
      <c r="F492" s="156"/>
      <c r="G492" s="156"/>
      <c r="H492" s="156"/>
      <c r="I492" s="160"/>
      <c r="J492" s="156"/>
      <c r="K492" s="156"/>
      <c r="L492" s="156"/>
      <c r="M492" s="156"/>
      <c r="N492" s="156"/>
      <c r="O492" s="162"/>
      <c r="P492" s="553"/>
      <c r="Q492" s="553"/>
      <c r="R492" s="554"/>
      <c r="S492" s="555"/>
      <c r="T492" s="179"/>
      <c r="U492" s="178"/>
      <c r="V492" s="178"/>
      <c r="W492" s="178"/>
      <c r="X492" s="180"/>
      <c r="Y492" s="181"/>
      <c r="Z492" s="178"/>
    </row>
    <row r="493" ht="15.75" customHeight="1">
      <c r="A493" s="156"/>
      <c r="B493" s="156"/>
      <c r="C493" s="179"/>
      <c r="D493" s="179"/>
      <c r="E493" s="179"/>
      <c r="F493" s="156"/>
      <c r="G493" s="156"/>
      <c r="H493" s="156"/>
      <c r="I493" s="160"/>
      <c r="J493" s="156"/>
      <c r="K493" s="156"/>
      <c r="L493" s="156"/>
      <c r="M493" s="156"/>
      <c r="N493" s="156"/>
      <c r="O493" s="162"/>
      <c r="P493" s="553"/>
      <c r="Q493" s="553"/>
      <c r="R493" s="554"/>
      <c r="S493" s="555"/>
      <c r="T493" s="179"/>
      <c r="U493" s="178"/>
      <c r="V493" s="178"/>
      <c r="W493" s="178"/>
      <c r="X493" s="180"/>
      <c r="Y493" s="181"/>
      <c r="Z493" s="178"/>
    </row>
    <row r="494" ht="15.75" customHeight="1">
      <c r="A494" s="156"/>
      <c r="B494" s="156"/>
      <c r="C494" s="179"/>
      <c r="D494" s="179"/>
      <c r="E494" s="179"/>
      <c r="F494" s="156"/>
      <c r="G494" s="156"/>
      <c r="H494" s="156"/>
      <c r="I494" s="160"/>
      <c r="J494" s="156"/>
      <c r="K494" s="156"/>
      <c r="L494" s="156"/>
      <c r="M494" s="156"/>
      <c r="N494" s="156"/>
      <c r="O494" s="162"/>
      <c r="P494" s="553"/>
      <c r="Q494" s="553"/>
      <c r="R494" s="554"/>
      <c r="S494" s="555"/>
      <c r="T494" s="179"/>
      <c r="U494" s="178"/>
      <c r="V494" s="178"/>
      <c r="W494" s="178"/>
      <c r="X494" s="180"/>
      <c r="Y494" s="181"/>
      <c r="Z494" s="178"/>
    </row>
    <row r="495" ht="15.75" customHeight="1">
      <c r="A495" s="156"/>
      <c r="B495" s="156"/>
      <c r="C495" s="179"/>
      <c r="D495" s="179"/>
      <c r="E495" s="179"/>
      <c r="F495" s="156"/>
      <c r="G495" s="156"/>
      <c r="H495" s="156"/>
      <c r="I495" s="160"/>
      <c r="J495" s="156"/>
      <c r="K495" s="156"/>
      <c r="L495" s="156"/>
      <c r="M495" s="156"/>
      <c r="N495" s="156"/>
      <c r="O495" s="162"/>
      <c r="P495" s="553"/>
      <c r="Q495" s="553"/>
      <c r="R495" s="554"/>
      <c r="S495" s="555"/>
      <c r="T495" s="179"/>
      <c r="U495" s="178"/>
      <c r="V495" s="178"/>
      <c r="W495" s="178"/>
      <c r="X495" s="180"/>
      <c r="Y495" s="181"/>
      <c r="Z495" s="178"/>
    </row>
    <row r="496" ht="15.75" customHeight="1">
      <c r="A496" s="156"/>
      <c r="B496" s="156"/>
      <c r="C496" s="179"/>
      <c r="D496" s="179"/>
      <c r="E496" s="179"/>
      <c r="F496" s="156"/>
      <c r="G496" s="156"/>
      <c r="H496" s="156"/>
      <c r="I496" s="160"/>
      <c r="J496" s="156"/>
      <c r="K496" s="156"/>
      <c r="L496" s="156"/>
      <c r="M496" s="156"/>
      <c r="N496" s="156"/>
      <c r="O496" s="162"/>
      <c r="P496" s="553"/>
      <c r="Q496" s="553"/>
      <c r="R496" s="554"/>
      <c r="S496" s="555"/>
      <c r="T496" s="179"/>
      <c r="U496" s="178"/>
      <c r="V496" s="178"/>
      <c r="W496" s="178"/>
      <c r="X496" s="180"/>
      <c r="Y496" s="181"/>
      <c r="Z496" s="178"/>
    </row>
    <row r="497" ht="15.75" customHeight="1">
      <c r="A497" s="156"/>
      <c r="B497" s="156"/>
      <c r="C497" s="179"/>
      <c r="D497" s="179"/>
      <c r="E497" s="179"/>
      <c r="F497" s="156"/>
      <c r="G497" s="156"/>
      <c r="H497" s="156"/>
      <c r="I497" s="160"/>
      <c r="J497" s="156"/>
      <c r="K497" s="156"/>
      <c r="L497" s="156"/>
      <c r="M497" s="156"/>
      <c r="N497" s="156"/>
      <c r="O497" s="162"/>
      <c r="P497" s="553"/>
      <c r="Q497" s="553"/>
      <c r="R497" s="554"/>
      <c r="S497" s="555"/>
      <c r="T497" s="179"/>
      <c r="U497" s="178"/>
      <c r="V497" s="178"/>
      <c r="W497" s="178"/>
      <c r="X497" s="180"/>
      <c r="Y497" s="181"/>
      <c r="Z497" s="178"/>
    </row>
    <row r="498" ht="15.75" customHeight="1">
      <c r="A498" s="156"/>
      <c r="B498" s="156"/>
      <c r="C498" s="179"/>
      <c r="D498" s="179"/>
      <c r="E498" s="179"/>
      <c r="F498" s="156"/>
      <c r="G498" s="156"/>
      <c r="H498" s="156"/>
      <c r="I498" s="160"/>
      <c r="J498" s="156"/>
      <c r="K498" s="156"/>
      <c r="L498" s="156"/>
      <c r="M498" s="156"/>
      <c r="N498" s="156"/>
      <c r="O498" s="162"/>
      <c r="P498" s="553"/>
      <c r="Q498" s="553"/>
      <c r="R498" s="554"/>
      <c r="S498" s="555"/>
      <c r="T498" s="179"/>
      <c r="U498" s="178"/>
      <c r="V498" s="178"/>
      <c r="W498" s="178"/>
      <c r="X498" s="180"/>
      <c r="Y498" s="181"/>
      <c r="Z498" s="178"/>
    </row>
    <row r="499" ht="15.75" customHeight="1">
      <c r="A499" s="156"/>
      <c r="B499" s="156"/>
      <c r="C499" s="179"/>
      <c r="D499" s="179"/>
      <c r="E499" s="179"/>
      <c r="F499" s="156"/>
      <c r="G499" s="156"/>
      <c r="H499" s="156"/>
      <c r="I499" s="160"/>
      <c r="J499" s="156"/>
      <c r="K499" s="156"/>
      <c r="L499" s="156"/>
      <c r="M499" s="156"/>
      <c r="N499" s="156"/>
      <c r="O499" s="162"/>
      <c r="P499" s="553"/>
      <c r="Q499" s="553"/>
      <c r="R499" s="554"/>
      <c r="S499" s="555"/>
      <c r="T499" s="179"/>
      <c r="U499" s="178"/>
      <c r="V499" s="178"/>
      <c r="W499" s="178"/>
      <c r="X499" s="180"/>
      <c r="Y499" s="181"/>
      <c r="Z499" s="178"/>
    </row>
    <row r="500" ht="15.75" customHeight="1">
      <c r="A500" s="156"/>
      <c r="B500" s="156"/>
      <c r="C500" s="179"/>
      <c r="D500" s="179"/>
      <c r="E500" s="179"/>
      <c r="F500" s="156"/>
      <c r="G500" s="156"/>
      <c r="H500" s="156"/>
      <c r="I500" s="160"/>
      <c r="J500" s="156"/>
      <c r="K500" s="156"/>
      <c r="L500" s="156"/>
      <c r="M500" s="156"/>
      <c r="N500" s="156"/>
      <c r="O500" s="162"/>
      <c r="P500" s="553"/>
      <c r="Q500" s="553"/>
      <c r="R500" s="554"/>
      <c r="S500" s="555"/>
      <c r="T500" s="179"/>
      <c r="U500" s="178"/>
      <c r="V500" s="178"/>
      <c r="W500" s="178"/>
      <c r="X500" s="180"/>
      <c r="Y500" s="181"/>
      <c r="Z500" s="178"/>
    </row>
    <row r="501" ht="15.75" customHeight="1">
      <c r="A501" s="156"/>
      <c r="B501" s="156"/>
      <c r="C501" s="179"/>
      <c r="D501" s="179"/>
      <c r="E501" s="179"/>
      <c r="F501" s="156"/>
      <c r="G501" s="156"/>
      <c r="H501" s="156"/>
      <c r="I501" s="160"/>
      <c r="J501" s="156"/>
      <c r="K501" s="156"/>
      <c r="L501" s="156"/>
      <c r="M501" s="156"/>
      <c r="N501" s="156"/>
      <c r="O501" s="162"/>
      <c r="P501" s="553"/>
      <c r="Q501" s="553"/>
      <c r="R501" s="554"/>
      <c r="S501" s="555"/>
      <c r="T501" s="179"/>
      <c r="U501" s="178"/>
      <c r="V501" s="178"/>
      <c r="W501" s="178"/>
      <c r="X501" s="180"/>
      <c r="Y501" s="181"/>
      <c r="Z501" s="178"/>
    </row>
    <row r="502" ht="15.75" customHeight="1">
      <c r="A502" s="156"/>
      <c r="B502" s="156"/>
      <c r="C502" s="179"/>
      <c r="D502" s="179"/>
      <c r="E502" s="179"/>
      <c r="F502" s="156"/>
      <c r="G502" s="156"/>
      <c r="H502" s="156"/>
      <c r="I502" s="160"/>
      <c r="J502" s="156"/>
      <c r="K502" s="156"/>
      <c r="L502" s="156"/>
      <c r="M502" s="156"/>
      <c r="N502" s="156"/>
      <c r="O502" s="162"/>
      <c r="P502" s="553"/>
      <c r="Q502" s="553"/>
      <c r="R502" s="554"/>
      <c r="S502" s="555"/>
      <c r="T502" s="179"/>
      <c r="U502" s="178"/>
      <c r="V502" s="178"/>
      <c r="W502" s="178"/>
      <c r="X502" s="180"/>
      <c r="Y502" s="181"/>
      <c r="Z502" s="178"/>
    </row>
    <row r="503" ht="15.75" customHeight="1">
      <c r="A503" s="156"/>
      <c r="B503" s="156"/>
      <c r="C503" s="179"/>
      <c r="D503" s="179"/>
      <c r="E503" s="179"/>
      <c r="F503" s="156"/>
      <c r="G503" s="156"/>
      <c r="H503" s="156"/>
      <c r="I503" s="160"/>
      <c r="J503" s="156"/>
      <c r="K503" s="156"/>
      <c r="L503" s="156"/>
      <c r="M503" s="156"/>
      <c r="N503" s="156"/>
      <c r="O503" s="162"/>
      <c r="P503" s="553"/>
      <c r="Q503" s="553"/>
      <c r="R503" s="554"/>
      <c r="S503" s="555"/>
      <c r="T503" s="179"/>
      <c r="U503" s="178"/>
      <c r="V503" s="178"/>
      <c r="W503" s="178"/>
      <c r="X503" s="180"/>
      <c r="Y503" s="181"/>
      <c r="Z503" s="178"/>
    </row>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11:$Z$264"/>
  <customSheetViews>
    <customSheetView guid="{0C4A3783-009D-47C4-8E41-0D29D029C6C9}" filter="1" showAutoFilter="1">
      <autoFilter ref="$S$224:$T$225"/>
    </customSheetView>
    <customSheetView guid="{F47F2B0B-0F7A-4723-9694-73423C8E7C11}" filter="1" showAutoFilter="1">
      <autoFilter ref="$A$11:$Z$264"/>
    </customSheetView>
    <customSheetView guid="{D96257B2-66E3-4DBC-89C1-ADC724FA8878}" filter="1" showAutoFilter="1">
      <autoFilter ref="$A$10:$Z$264"/>
    </customSheetView>
  </customSheetViews>
  <mergeCells count="8">
    <mergeCell ref="B1:H7"/>
    <mergeCell ref="R1:Z6"/>
    <mergeCell ref="F8:S9"/>
    <mergeCell ref="F266:S266"/>
    <mergeCell ref="C282:L282"/>
    <mergeCell ref="T282:Y282"/>
    <mergeCell ref="E284:G284"/>
    <mergeCell ref="L284:M284"/>
  </mergeCells>
  <dataValidations>
    <dataValidation type="list" allowBlank="1" showErrorMessage="1" sqref="K12:K264">
      <formula1>"2018,2019,2020,2021,2022,2023,2024,2025,2026,2027,2028"</formula1>
    </dataValidation>
    <dataValidation type="list" allowBlank="1" showErrorMessage="1" sqref="J12:J264">
      <formula1>"1,2,3,4,5,6,7,8,9,10,11,12"</formula1>
    </dataValidation>
  </dataValidations>
  <hyperlinks>
    <hyperlink r:id="rId2" ref="D168"/>
    <hyperlink r:id="rId3" ref="D173"/>
    <hyperlink r:id="rId4" ref="D174"/>
    <hyperlink r:id="rId5" ref="D175"/>
    <hyperlink r:id="rId6" ref="D177"/>
    <hyperlink r:id="rId7" ref="D179"/>
    <hyperlink r:id="rId8" ref="D180"/>
    <hyperlink r:id="rId9" ref="D181"/>
    <hyperlink r:id="rId10" ref="D183"/>
    <hyperlink r:id="rId11" ref="D184"/>
    <hyperlink r:id="rId12" ref="D185"/>
    <hyperlink r:id="rId13" ref="D188"/>
    <hyperlink r:id="rId14" ref="D189"/>
    <hyperlink r:id="rId15" ref="D190"/>
    <hyperlink r:id="rId16" ref="D191"/>
    <hyperlink r:id="rId17" ref="D201"/>
    <hyperlink r:id="rId18" ref="D216"/>
    <hyperlink r:id="rId19" ref="D217"/>
    <hyperlink r:id="rId20" ref="D218"/>
    <hyperlink r:id="rId21" ref="D219"/>
    <hyperlink r:id="rId22" ref="D264"/>
  </hyperlinks>
  <printOptions/>
  <pageMargins bottom="1.0" footer="0.0" header="0.0" left="0.75" right="0.75" top="1.0"/>
  <pageSetup orientation="landscape"/>
  <drawing r:id="rId23"/>
  <legacyDrawing r:id="rId2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1.0" topLeftCell="A12" activePane="bottomLeft" state="frozen"/>
      <selection activeCell="B13" sqref="B13" pane="bottomLeft"/>
    </sheetView>
  </sheetViews>
  <sheetFormatPr customHeight="1" defaultColWidth="12.63" defaultRowHeight="15.75"/>
  <cols>
    <col customWidth="1" min="1" max="1" width="4.75"/>
    <col customWidth="1" min="2" max="2" width="9.88"/>
    <col customWidth="1" min="3" max="3" width="19.88"/>
    <col customWidth="1" min="4" max="4" width="10.13"/>
    <col customWidth="1" min="5" max="5" width="25.0"/>
    <col customWidth="1" min="6" max="6" width="8.38"/>
    <col customWidth="1" min="7" max="7" width="8.25"/>
    <col customWidth="1" min="8" max="8" width="7.38"/>
    <col customWidth="1" min="9" max="9" width="9.13"/>
    <col customWidth="1" min="10" max="10" width="5.63"/>
    <col customWidth="1" min="11" max="11" width="8.25"/>
    <col customWidth="1" min="12" max="12" width="9.5"/>
    <col customWidth="1" min="13" max="13" width="9.38"/>
    <col customWidth="1" min="14" max="14" width="6.63"/>
    <col customWidth="1" min="15" max="15" width="7.75"/>
    <col customWidth="1" min="16" max="16" width="6.63"/>
    <col customWidth="1" min="17" max="17" width="8.0"/>
    <col customWidth="1" min="18" max="18" width="6.38"/>
    <col customWidth="1" min="19" max="19" width="9.0"/>
    <col customWidth="1" min="20" max="20" width="26.38"/>
    <col customWidth="1" min="21" max="21" width="9.75"/>
    <col customWidth="1" min="22" max="22" width="10.13"/>
    <col customWidth="1" min="23" max="23" width="9.5"/>
    <col customWidth="1" min="24" max="24" width="9.88"/>
    <col customWidth="1" min="25" max="25" width="10.0"/>
    <col customWidth="1" min="26" max="26" width="9.5"/>
  </cols>
  <sheetData>
    <row r="1" ht="16.5" customHeight="1">
      <c r="A1" s="156"/>
      <c r="B1" s="157" t="s">
        <v>1184</v>
      </c>
      <c r="C1" s="158"/>
      <c r="D1" s="158"/>
      <c r="E1" s="158"/>
      <c r="F1" s="158"/>
      <c r="G1" s="158"/>
      <c r="H1" s="159"/>
      <c r="I1" s="156"/>
      <c r="J1" s="156"/>
      <c r="K1" s="156"/>
      <c r="L1" s="156"/>
      <c r="M1" s="156"/>
      <c r="N1" s="156"/>
      <c r="O1" s="162"/>
      <c r="P1" s="163"/>
      <c r="Q1" s="163"/>
      <c r="R1" s="164" t="s">
        <v>519</v>
      </c>
      <c r="S1" s="158"/>
      <c r="T1" s="158"/>
      <c r="U1" s="158"/>
      <c r="V1" s="158"/>
      <c r="W1" s="158"/>
      <c r="X1" s="158"/>
      <c r="Y1" s="158"/>
      <c r="Z1" s="159"/>
    </row>
    <row r="2" ht="16.5" customHeight="1">
      <c r="A2" s="156"/>
      <c r="B2" s="165"/>
      <c r="H2" s="167"/>
      <c r="I2" s="156"/>
      <c r="J2" s="156"/>
      <c r="K2" s="156"/>
      <c r="L2" s="156"/>
      <c r="M2" s="156"/>
      <c r="N2" s="156"/>
      <c r="O2" s="162"/>
      <c r="P2" s="163"/>
      <c r="Q2" s="163"/>
      <c r="R2" s="165"/>
      <c r="Z2" s="167"/>
    </row>
    <row r="3" ht="16.5" customHeight="1">
      <c r="A3" s="156"/>
      <c r="B3" s="165"/>
      <c r="H3" s="167"/>
      <c r="I3" s="156"/>
      <c r="J3" s="156"/>
      <c r="K3" s="156"/>
      <c r="L3" s="156"/>
      <c r="M3" s="156"/>
      <c r="N3" s="156"/>
      <c r="O3" s="162"/>
      <c r="P3" s="163"/>
      <c r="Q3" s="163"/>
      <c r="R3" s="165"/>
      <c r="Z3" s="167"/>
    </row>
    <row r="4" ht="16.5" customHeight="1">
      <c r="A4" s="156"/>
      <c r="B4" s="165"/>
      <c r="H4" s="167"/>
      <c r="I4" s="156"/>
      <c r="J4" s="156"/>
      <c r="K4" s="156"/>
      <c r="L4" s="156"/>
      <c r="M4" s="156"/>
      <c r="N4" s="156"/>
      <c r="O4" s="156"/>
      <c r="P4" s="156"/>
      <c r="Q4" s="163"/>
      <c r="R4" s="165"/>
      <c r="Z4" s="167"/>
    </row>
    <row r="5" ht="16.5" customHeight="1">
      <c r="A5" s="156"/>
      <c r="B5" s="165"/>
      <c r="H5" s="167"/>
      <c r="I5" s="156"/>
      <c r="J5" s="156"/>
      <c r="K5" s="156"/>
      <c r="L5" s="156"/>
      <c r="M5" s="156"/>
      <c r="N5" s="156"/>
      <c r="O5" s="156"/>
      <c r="P5" s="156"/>
      <c r="Q5" s="156"/>
      <c r="R5" s="165"/>
      <c r="Z5" s="167"/>
    </row>
    <row r="6" ht="16.5" customHeight="1">
      <c r="A6" s="156"/>
      <c r="B6" s="165"/>
      <c r="H6" s="167"/>
      <c r="I6" s="156"/>
      <c r="J6" s="156"/>
      <c r="K6" s="156"/>
      <c r="L6" s="156"/>
      <c r="M6" s="156"/>
      <c r="N6" s="156"/>
      <c r="O6" s="156"/>
      <c r="P6" s="156"/>
      <c r="Q6" s="156"/>
      <c r="R6" s="173"/>
      <c r="S6" s="174"/>
      <c r="T6" s="174"/>
      <c r="U6" s="174"/>
      <c r="V6" s="174"/>
      <c r="W6" s="174"/>
      <c r="X6" s="174"/>
      <c r="Y6" s="174"/>
      <c r="Z6" s="175"/>
    </row>
    <row r="7" ht="16.5" customHeight="1">
      <c r="A7" s="156"/>
      <c r="B7" s="173"/>
      <c r="C7" s="174"/>
      <c r="D7" s="174"/>
      <c r="E7" s="174"/>
      <c r="F7" s="174"/>
      <c r="G7" s="174"/>
      <c r="H7" s="175"/>
      <c r="I7" s="156"/>
      <c r="J7" s="156"/>
      <c r="K7" s="156"/>
      <c r="L7" s="156"/>
      <c r="M7" s="156"/>
      <c r="N7" s="156"/>
      <c r="O7" s="162"/>
      <c r="P7" s="163"/>
      <c r="Q7" s="163"/>
      <c r="R7" s="176"/>
      <c r="S7" s="464"/>
      <c r="T7" s="177"/>
      <c r="U7" s="176"/>
      <c r="V7" s="176"/>
      <c r="W7" s="176"/>
      <c r="X7" s="176"/>
      <c r="Y7" s="176"/>
      <c r="Z7" s="178"/>
    </row>
    <row r="8" ht="16.5" customHeight="1">
      <c r="A8" s="156"/>
      <c r="B8" s="156"/>
      <c r="C8" s="179"/>
      <c r="D8" s="465"/>
      <c r="E8" s="465"/>
      <c r="F8" s="157" t="s">
        <v>1185</v>
      </c>
      <c r="G8" s="158"/>
      <c r="H8" s="158"/>
      <c r="I8" s="158"/>
      <c r="J8" s="158"/>
      <c r="K8" s="158"/>
      <c r="L8" s="158"/>
      <c r="M8" s="158"/>
      <c r="N8" s="158"/>
      <c r="O8" s="158"/>
      <c r="P8" s="158"/>
      <c r="Q8" s="158"/>
      <c r="R8" s="158"/>
      <c r="S8" s="159"/>
      <c r="T8" s="179"/>
      <c r="U8" s="178"/>
      <c r="V8" s="178"/>
      <c r="W8" s="178"/>
      <c r="X8" s="466"/>
      <c r="Y8" s="181"/>
      <c r="Z8" s="178"/>
    </row>
    <row r="9" ht="16.5" customHeight="1">
      <c r="A9" s="156"/>
      <c r="B9" s="156"/>
      <c r="C9" s="179"/>
      <c r="D9" s="465"/>
      <c r="E9" s="465"/>
      <c r="F9" s="173"/>
      <c r="G9" s="174"/>
      <c r="H9" s="174"/>
      <c r="I9" s="174"/>
      <c r="J9" s="174"/>
      <c r="K9" s="174"/>
      <c r="L9" s="174"/>
      <c r="M9" s="174"/>
      <c r="N9" s="174"/>
      <c r="O9" s="174"/>
      <c r="P9" s="174"/>
      <c r="Q9" s="174"/>
      <c r="R9" s="174"/>
      <c r="S9" s="175"/>
      <c r="T9" s="179"/>
      <c r="U9" s="178"/>
      <c r="V9" s="178"/>
      <c r="W9" s="178"/>
      <c r="X9" s="466"/>
      <c r="Y9" s="181"/>
      <c r="Z9" s="178"/>
    </row>
    <row r="10" ht="16.5" customHeight="1">
      <c r="A10" s="183"/>
      <c r="B10" s="183"/>
      <c r="C10" s="184"/>
      <c r="D10" s="467"/>
      <c r="E10" s="467"/>
      <c r="F10" s="183"/>
      <c r="G10" s="183"/>
      <c r="H10" s="183"/>
      <c r="I10" s="183"/>
      <c r="J10" s="183"/>
      <c r="K10" s="183"/>
      <c r="L10" s="183"/>
      <c r="M10" s="183"/>
      <c r="N10" s="183"/>
      <c r="O10" s="186"/>
      <c r="P10" s="187"/>
      <c r="Q10" s="187"/>
      <c r="R10" s="188"/>
      <c r="S10" s="183"/>
      <c r="T10" s="184"/>
      <c r="U10" s="190"/>
      <c r="V10" s="190"/>
      <c r="W10" s="190"/>
      <c r="X10" s="469"/>
      <c r="Y10" s="192"/>
      <c r="Z10" s="193"/>
    </row>
    <row r="11" ht="16.5" customHeight="1">
      <c r="A11" s="194" t="s">
        <v>1186</v>
      </c>
      <c r="B11" s="194" t="s">
        <v>449</v>
      </c>
      <c r="C11" s="194" t="s">
        <v>450</v>
      </c>
      <c r="D11" s="205" t="s">
        <v>452</v>
      </c>
      <c r="E11" s="205" t="s">
        <v>487</v>
      </c>
      <c r="F11" s="195" t="s">
        <v>488</v>
      </c>
      <c r="G11" s="195" t="s">
        <v>489</v>
      </c>
      <c r="H11" s="195" t="s">
        <v>490</v>
      </c>
      <c r="I11" s="195" t="s">
        <v>491</v>
      </c>
      <c r="J11" s="194" t="s">
        <v>492</v>
      </c>
      <c r="K11" s="194" t="s">
        <v>493</v>
      </c>
      <c r="L11" s="195" t="s">
        <v>494</v>
      </c>
      <c r="M11" s="203" t="s">
        <v>495</v>
      </c>
      <c r="N11" s="470" t="s">
        <v>496</v>
      </c>
      <c r="O11" s="198" t="s">
        <v>542</v>
      </c>
      <c r="P11" s="199" t="s">
        <v>498</v>
      </c>
      <c r="Q11" s="200" t="s">
        <v>453</v>
      </c>
      <c r="R11" s="201" t="s">
        <v>499</v>
      </c>
      <c r="S11" s="203" t="s">
        <v>500</v>
      </c>
      <c r="T11" s="203" t="s">
        <v>501</v>
      </c>
      <c r="U11" s="199" t="s">
        <v>502</v>
      </c>
      <c r="V11" s="204" t="s">
        <v>503</v>
      </c>
      <c r="W11" s="204" t="s">
        <v>504</v>
      </c>
      <c r="X11" s="205" t="s">
        <v>505</v>
      </c>
      <c r="Y11" s="194" t="s">
        <v>506</v>
      </c>
      <c r="Z11" s="206" t="s">
        <v>507</v>
      </c>
    </row>
    <row r="12" ht="16.5" customHeight="1">
      <c r="A12" s="183">
        <v>1.0</v>
      </c>
      <c r="B12" s="309" t="s">
        <v>548</v>
      </c>
      <c r="C12" s="471" t="s">
        <v>549</v>
      </c>
      <c r="D12" s="472" t="s">
        <v>550</v>
      </c>
      <c r="E12" s="472" t="s">
        <v>552</v>
      </c>
      <c r="F12" s="473" t="s">
        <v>546</v>
      </c>
      <c r="G12" s="473" t="s">
        <v>555</v>
      </c>
      <c r="H12" s="473" t="s">
        <v>556</v>
      </c>
      <c r="I12" s="474" t="s">
        <v>515</v>
      </c>
      <c r="J12" s="309">
        <v>3.0</v>
      </c>
      <c r="K12" s="309">
        <v>2024.0</v>
      </c>
      <c r="L12" s="267">
        <v>45352.0</v>
      </c>
      <c r="M12" s="267">
        <v>45382.0</v>
      </c>
      <c r="N12" s="309">
        <v>21.0</v>
      </c>
      <c r="O12" s="473">
        <f t="shared" ref="O12:O26" si="1">N12/N12</f>
        <v>1</v>
      </c>
      <c r="P12" s="475">
        <f t="shared" ref="P12:P39" si="2">ROUND(IF(S12="ODC",1*O12,I12*O12),3)</f>
        <v>1</v>
      </c>
      <c r="Q12" s="475">
        <v>1.0</v>
      </c>
      <c r="R12" s="476"/>
      <c r="S12" s="477" t="s">
        <v>517</v>
      </c>
      <c r="T12" s="478" t="s">
        <v>560</v>
      </c>
      <c r="U12" s="479">
        <f t="shared" ref="U12:U26" si="3">IF(AND(Q12&gt;=1,S12="ODC"),P12,Q12)</f>
        <v>1</v>
      </c>
      <c r="V12" s="479">
        <f t="shared" ref="V12:V211" si="4">ROUND(SUMIF($B:$B,B12,P:P),3)</f>
        <v>1</v>
      </c>
      <c r="W12" s="479">
        <f t="shared" ref="W12:W267" si="5">ROUND(SUMIF($B:$B,B12,U:U),3)</f>
        <v>1</v>
      </c>
      <c r="X12" s="480">
        <f t="shared" ref="X12:X267" si="6">ROUND(W12/V12,2)</f>
        <v>1</v>
      </c>
      <c r="Y12" s="481"/>
      <c r="Z12" s="482">
        <f t="shared" ref="Z12:Z106" si="7">COUNTIF($B:$B,B12)</f>
        <v>1</v>
      </c>
    </row>
    <row r="13" ht="16.5" customHeight="1">
      <c r="A13" s="183">
        <v>2.0</v>
      </c>
      <c r="B13" s="235">
        <v>438179.0</v>
      </c>
      <c r="C13" s="483" t="s">
        <v>571</v>
      </c>
      <c r="D13" s="484" t="s">
        <v>572</v>
      </c>
      <c r="E13" s="484" t="s">
        <v>552</v>
      </c>
      <c r="F13" s="239" t="s">
        <v>546</v>
      </c>
      <c r="G13" s="239" t="s">
        <v>573</v>
      </c>
      <c r="H13" s="239" t="s">
        <v>556</v>
      </c>
      <c r="I13" s="474" t="s">
        <v>515</v>
      </c>
      <c r="J13" s="309">
        <v>3.0</v>
      </c>
      <c r="K13" s="309">
        <v>2024.0</v>
      </c>
      <c r="L13" s="267">
        <v>45352.0</v>
      </c>
      <c r="M13" s="267">
        <v>45382.0</v>
      </c>
      <c r="N13" s="309">
        <v>21.0</v>
      </c>
      <c r="O13" s="473">
        <f t="shared" si="1"/>
        <v>1</v>
      </c>
      <c r="P13" s="248">
        <f t="shared" si="2"/>
        <v>1</v>
      </c>
      <c r="Q13" s="248">
        <v>1.0</v>
      </c>
      <c r="R13" s="485"/>
      <c r="S13" s="251" t="s">
        <v>517</v>
      </c>
      <c r="T13" s="236" t="s">
        <v>560</v>
      </c>
      <c r="U13" s="486">
        <f t="shared" si="3"/>
        <v>1</v>
      </c>
      <c r="V13" s="486">
        <f t="shared" si="4"/>
        <v>1</v>
      </c>
      <c r="W13" s="486">
        <f t="shared" si="5"/>
        <v>1</v>
      </c>
      <c r="X13" s="487">
        <f t="shared" si="6"/>
        <v>1</v>
      </c>
      <c r="Y13" s="488"/>
      <c r="Z13" s="489">
        <f t="shared" si="7"/>
        <v>1</v>
      </c>
    </row>
    <row r="14" ht="16.5" customHeight="1">
      <c r="A14" s="183">
        <v>3.0</v>
      </c>
      <c r="B14" s="235" t="s">
        <v>577</v>
      </c>
      <c r="C14" s="483" t="s">
        <v>578</v>
      </c>
      <c r="D14" s="484" t="s">
        <v>579</v>
      </c>
      <c r="E14" s="484" t="s">
        <v>552</v>
      </c>
      <c r="F14" s="239" t="s">
        <v>512</v>
      </c>
      <c r="G14" s="239" t="s">
        <v>555</v>
      </c>
      <c r="H14" s="239" t="s">
        <v>580</v>
      </c>
      <c r="I14" s="474" t="s">
        <v>515</v>
      </c>
      <c r="J14" s="309">
        <v>3.0</v>
      </c>
      <c r="K14" s="309">
        <v>2024.0</v>
      </c>
      <c r="L14" s="267">
        <v>45352.0</v>
      </c>
      <c r="M14" s="267">
        <v>45382.0</v>
      </c>
      <c r="N14" s="309">
        <v>21.0</v>
      </c>
      <c r="O14" s="473">
        <f t="shared" si="1"/>
        <v>1</v>
      </c>
      <c r="P14" s="248">
        <f t="shared" si="2"/>
        <v>1</v>
      </c>
      <c r="Q14" s="248">
        <v>1.0</v>
      </c>
      <c r="R14" s="485"/>
      <c r="S14" s="251" t="s">
        <v>517</v>
      </c>
      <c r="T14" s="236" t="s">
        <v>560</v>
      </c>
      <c r="U14" s="486">
        <f t="shared" si="3"/>
        <v>1</v>
      </c>
      <c r="V14" s="486">
        <f t="shared" si="4"/>
        <v>1</v>
      </c>
      <c r="W14" s="486">
        <f t="shared" si="5"/>
        <v>1</v>
      </c>
      <c r="X14" s="487">
        <f t="shared" si="6"/>
        <v>1</v>
      </c>
      <c r="Y14" s="488"/>
      <c r="Z14" s="489">
        <f t="shared" si="7"/>
        <v>1</v>
      </c>
    </row>
    <row r="15" ht="16.5" customHeight="1">
      <c r="A15" s="183">
        <v>4.0</v>
      </c>
      <c r="B15" s="235" t="s">
        <v>584</v>
      </c>
      <c r="C15" s="483" t="s">
        <v>585</v>
      </c>
      <c r="D15" s="484" t="s">
        <v>586</v>
      </c>
      <c r="E15" s="484" t="s">
        <v>552</v>
      </c>
      <c r="F15" s="239" t="s">
        <v>512</v>
      </c>
      <c r="G15" s="239" t="s">
        <v>530</v>
      </c>
      <c r="H15" s="239" t="s">
        <v>531</v>
      </c>
      <c r="I15" s="474" t="s">
        <v>515</v>
      </c>
      <c r="J15" s="309">
        <v>3.0</v>
      </c>
      <c r="K15" s="309">
        <v>2024.0</v>
      </c>
      <c r="L15" s="267">
        <v>45352.0</v>
      </c>
      <c r="M15" s="267">
        <v>45382.0</v>
      </c>
      <c r="N15" s="309">
        <v>21.0</v>
      </c>
      <c r="O15" s="473">
        <f t="shared" si="1"/>
        <v>1</v>
      </c>
      <c r="P15" s="248">
        <f t="shared" si="2"/>
        <v>1</v>
      </c>
      <c r="Q15" s="248">
        <v>0.9523809524</v>
      </c>
      <c r="R15" s="485"/>
      <c r="S15" s="251" t="s">
        <v>517</v>
      </c>
      <c r="T15" s="236" t="s">
        <v>560</v>
      </c>
      <c r="U15" s="486">
        <f t="shared" si="3"/>
        <v>0.9523809524</v>
      </c>
      <c r="V15" s="486">
        <f t="shared" si="4"/>
        <v>1</v>
      </c>
      <c r="W15" s="486">
        <f t="shared" si="5"/>
        <v>0.952</v>
      </c>
      <c r="X15" s="487">
        <f t="shared" si="6"/>
        <v>0.95</v>
      </c>
      <c r="Y15" s="488"/>
      <c r="Z15" s="489">
        <f t="shared" si="7"/>
        <v>1</v>
      </c>
    </row>
    <row r="16" ht="16.5" customHeight="1">
      <c r="A16" s="183">
        <v>5.0</v>
      </c>
      <c r="B16" s="235" t="s">
        <v>590</v>
      </c>
      <c r="C16" s="483" t="s">
        <v>591</v>
      </c>
      <c r="D16" s="484" t="s">
        <v>592</v>
      </c>
      <c r="E16" s="484" t="s">
        <v>552</v>
      </c>
      <c r="F16" s="239" t="s">
        <v>512</v>
      </c>
      <c r="G16" s="239" t="s">
        <v>555</v>
      </c>
      <c r="H16" s="239" t="s">
        <v>580</v>
      </c>
      <c r="I16" s="474" t="s">
        <v>515</v>
      </c>
      <c r="J16" s="309">
        <v>3.0</v>
      </c>
      <c r="K16" s="309">
        <v>2024.0</v>
      </c>
      <c r="L16" s="267">
        <v>45352.0</v>
      </c>
      <c r="M16" s="267">
        <v>45382.0</v>
      </c>
      <c r="N16" s="309">
        <v>21.0</v>
      </c>
      <c r="O16" s="473">
        <f t="shared" si="1"/>
        <v>1</v>
      </c>
      <c r="P16" s="248">
        <f t="shared" si="2"/>
        <v>1</v>
      </c>
      <c r="Q16" s="248">
        <v>1.0</v>
      </c>
      <c r="R16" s="485"/>
      <c r="S16" s="251" t="s">
        <v>517</v>
      </c>
      <c r="T16" s="236" t="s">
        <v>560</v>
      </c>
      <c r="U16" s="486">
        <f t="shared" si="3"/>
        <v>1</v>
      </c>
      <c r="V16" s="486">
        <f t="shared" si="4"/>
        <v>1</v>
      </c>
      <c r="W16" s="486">
        <f t="shared" si="5"/>
        <v>1</v>
      </c>
      <c r="X16" s="487">
        <f t="shared" si="6"/>
        <v>1</v>
      </c>
      <c r="Y16" s="488"/>
      <c r="Z16" s="489">
        <f t="shared" si="7"/>
        <v>1</v>
      </c>
    </row>
    <row r="17" ht="16.5" customHeight="1">
      <c r="A17" s="183">
        <v>6.0</v>
      </c>
      <c r="B17" s="235" t="s">
        <v>597</v>
      </c>
      <c r="C17" s="483" t="s">
        <v>598</v>
      </c>
      <c r="D17" s="484" t="s">
        <v>599</v>
      </c>
      <c r="E17" s="484" t="s">
        <v>552</v>
      </c>
      <c r="F17" s="239" t="s">
        <v>512</v>
      </c>
      <c r="G17" s="239" t="s">
        <v>530</v>
      </c>
      <c r="H17" s="239" t="s">
        <v>531</v>
      </c>
      <c r="I17" s="474" t="s">
        <v>515</v>
      </c>
      <c r="J17" s="309">
        <v>3.0</v>
      </c>
      <c r="K17" s="309">
        <v>2024.0</v>
      </c>
      <c r="L17" s="267">
        <v>45352.0</v>
      </c>
      <c r="M17" s="267">
        <v>45382.0</v>
      </c>
      <c r="N17" s="309">
        <v>21.0</v>
      </c>
      <c r="O17" s="473">
        <f t="shared" si="1"/>
        <v>1</v>
      </c>
      <c r="P17" s="248">
        <f t="shared" si="2"/>
        <v>1</v>
      </c>
      <c r="Q17" s="248">
        <v>1.0</v>
      </c>
      <c r="R17" s="485"/>
      <c r="S17" s="251" t="s">
        <v>517</v>
      </c>
      <c r="T17" s="236" t="s">
        <v>560</v>
      </c>
      <c r="U17" s="486">
        <f t="shared" si="3"/>
        <v>1</v>
      </c>
      <c r="V17" s="486">
        <f t="shared" si="4"/>
        <v>1</v>
      </c>
      <c r="W17" s="486">
        <f t="shared" si="5"/>
        <v>1</v>
      </c>
      <c r="X17" s="487">
        <f t="shared" si="6"/>
        <v>1</v>
      </c>
      <c r="Y17" s="488"/>
      <c r="Z17" s="489">
        <f t="shared" si="7"/>
        <v>1</v>
      </c>
    </row>
    <row r="18" ht="16.5" customHeight="1">
      <c r="A18" s="183">
        <v>7.0</v>
      </c>
      <c r="B18" s="235" t="s">
        <v>603</v>
      </c>
      <c r="C18" s="483" t="s">
        <v>604</v>
      </c>
      <c r="D18" s="484" t="s">
        <v>605</v>
      </c>
      <c r="E18" s="484" t="s">
        <v>552</v>
      </c>
      <c r="F18" s="239" t="s">
        <v>512</v>
      </c>
      <c r="G18" s="239" t="s">
        <v>540</v>
      </c>
      <c r="H18" s="239" t="s">
        <v>541</v>
      </c>
      <c r="I18" s="474" t="s">
        <v>515</v>
      </c>
      <c r="J18" s="309">
        <v>3.0</v>
      </c>
      <c r="K18" s="309">
        <v>2024.0</v>
      </c>
      <c r="L18" s="267">
        <v>45352.0</v>
      </c>
      <c r="M18" s="267">
        <v>45382.0</v>
      </c>
      <c r="N18" s="309">
        <v>21.0</v>
      </c>
      <c r="O18" s="473">
        <f t="shared" si="1"/>
        <v>1</v>
      </c>
      <c r="P18" s="248">
        <f t="shared" si="2"/>
        <v>1</v>
      </c>
      <c r="Q18" s="248">
        <v>0.9285714286</v>
      </c>
      <c r="R18" s="485"/>
      <c r="S18" s="251" t="s">
        <v>517</v>
      </c>
      <c r="T18" s="236" t="s">
        <v>560</v>
      </c>
      <c r="U18" s="486">
        <f t="shared" si="3"/>
        <v>0.9285714286</v>
      </c>
      <c r="V18" s="486">
        <f t="shared" si="4"/>
        <v>1</v>
      </c>
      <c r="W18" s="486">
        <f t="shared" si="5"/>
        <v>0.929</v>
      </c>
      <c r="X18" s="487">
        <f t="shared" si="6"/>
        <v>0.93</v>
      </c>
      <c r="Y18" s="488"/>
      <c r="Z18" s="489">
        <f t="shared" si="7"/>
        <v>1</v>
      </c>
    </row>
    <row r="19" ht="16.5" customHeight="1">
      <c r="A19" s="183">
        <v>8.0</v>
      </c>
      <c r="B19" s="235" t="s">
        <v>609</v>
      </c>
      <c r="C19" s="483" t="s">
        <v>610</v>
      </c>
      <c r="D19" s="484" t="s">
        <v>611</v>
      </c>
      <c r="E19" s="484" t="s">
        <v>552</v>
      </c>
      <c r="F19" s="239" t="s">
        <v>564</v>
      </c>
      <c r="G19" s="239" t="s">
        <v>540</v>
      </c>
      <c r="H19" s="239" t="s">
        <v>612</v>
      </c>
      <c r="I19" s="474" t="s">
        <v>515</v>
      </c>
      <c r="J19" s="309">
        <v>3.0</v>
      </c>
      <c r="K19" s="309">
        <v>2024.0</v>
      </c>
      <c r="L19" s="267">
        <v>45352.0</v>
      </c>
      <c r="M19" s="267">
        <v>45382.0</v>
      </c>
      <c r="N19" s="309">
        <v>21.0</v>
      </c>
      <c r="O19" s="473">
        <f t="shared" si="1"/>
        <v>1</v>
      </c>
      <c r="P19" s="248">
        <f t="shared" si="2"/>
        <v>1</v>
      </c>
      <c r="Q19" s="248">
        <v>0.9761904762</v>
      </c>
      <c r="R19" s="485"/>
      <c r="S19" s="251" t="s">
        <v>517</v>
      </c>
      <c r="T19" s="236" t="s">
        <v>560</v>
      </c>
      <c r="U19" s="486">
        <f t="shared" si="3"/>
        <v>0.9761904762</v>
      </c>
      <c r="V19" s="486">
        <f t="shared" si="4"/>
        <v>1</v>
      </c>
      <c r="W19" s="486">
        <f t="shared" si="5"/>
        <v>0.976</v>
      </c>
      <c r="X19" s="487">
        <f t="shared" si="6"/>
        <v>0.98</v>
      </c>
      <c r="Y19" s="488"/>
      <c r="Z19" s="489">
        <f t="shared" si="7"/>
        <v>1</v>
      </c>
    </row>
    <row r="20" ht="16.5" customHeight="1">
      <c r="A20" s="183">
        <v>9.0</v>
      </c>
      <c r="B20" s="235" t="s">
        <v>617</v>
      </c>
      <c r="C20" s="483" t="s">
        <v>618</v>
      </c>
      <c r="D20" s="484" t="s">
        <v>619</v>
      </c>
      <c r="E20" s="484" t="s">
        <v>552</v>
      </c>
      <c r="F20" s="239" t="s">
        <v>512</v>
      </c>
      <c r="G20" s="239" t="s">
        <v>530</v>
      </c>
      <c r="H20" s="239" t="s">
        <v>531</v>
      </c>
      <c r="I20" s="474" t="s">
        <v>515</v>
      </c>
      <c r="J20" s="309">
        <v>3.0</v>
      </c>
      <c r="K20" s="309">
        <v>2024.0</v>
      </c>
      <c r="L20" s="267">
        <v>45352.0</v>
      </c>
      <c r="M20" s="267">
        <v>45382.0</v>
      </c>
      <c r="N20" s="309">
        <v>21.0</v>
      </c>
      <c r="O20" s="473">
        <f t="shared" si="1"/>
        <v>1</v>
      </c>
      <c r="P20" s="248">
        <f t="shared" si="2"/>
        <v>1</v>
      </c>
      <c r="Q20" s="248">
        <v>1.0</v>
      </c>
      <c r="R20" s="485"/>
      <c r="S20" s="251" t="s">
        <v>517</v>
      </c>
      <c r="T20" s="236" t="s">
        <v>560</v>
      </c>
      <c r="U20" s="486">
        <f t="shared" si="3"/>
        <v>1</v>
      </c>
      <c r="V20" s="486">
        <f t="shared" si="4"/>
        <v>1</v>
      </c>
      <c r="W20" s="486">
        <f t="shared" si="5"/>
        <v>1</v>
      </c>
      <c r="X20" s="487">
        <f t="shared" si="6"/>
        <v>1</v>
      </c>
      <c r="Y20" s="488"/>
      <c r="Z20" s="489">
        <f t="shared" si="7"/>
        <v>1</v>
      </c>
    </row>
    <row r="21" ht="16.5" customHeight="1">
      <c r="A21" s="183">
        <v>10.0</v>
      </c>
      <c r="B21" s="235" t="s">
        <v>623</v>
      </c>
      <c r="C21" s="483" t="s">
        <v>624</v>
      </c>
      <c r="D21" s="484" t="s">
        <v>625</v>
      </c>
      <c r="E21" s="484" t="s">
        <v>552</v>
      </c>
      <c r="F21" s="239" t="s">
        <v>564</v>
      </c>
      <c r="G21" s="239" t="s">
        <v>573</v>
      </c>
      <c r="H21" s="239" t="s">
        <v>626</v>
      </c>
      <c r="I21" s="474" t="s">
        <v>515</v>
      </c>
      <c r="J21" s="309">
        <v>3.0</v>
      </c>
      <c r="K21" s="309">
        <v>2024.0</v>
      </c>
      <c r="L21" s="267">
        <v>45352.0</v>
      </c>
      <c r="M21" s="267">
        <v>45382.0</v>
      </c>
      <c r="N21" s="309">
        <v>21.0</v>
      </c>
      <c r="O21" s="473">
        <f t="shared" si="1"/>
        <v>1</v>
      </c>
      <c r="P21" s="248">
        <f t="shared" si="2"/>
        <v>1</v>
      </c>
      <c r="Q21" s="248">
        <v>1.0</v>
      </c>
      <c r="R21" s="485"/>
      <c r="S21" s="251" t="s">
        <v>517</v>
      </c>
      <c r="T21" s="236" t="s">
        <v>560</v>
      </c>
      <c r="U21" s="486">
        <f t="shared" si="3"/>
        <v>1</v>
      </c>
      <c r="V21" s="486">
        <f t="shared" si="4"/>
        <v>1</v>
      </c>
      <c r="W21" s="486">
        <f t="shared" si="5"/>
        <v>1</v>
      </c>
      <c r="X21" s="487">
        <f t="shared" si="6"/>
        <v>1</v>
      </c>
      <c r="Y21" s="488"/>
      <c r="Z21" s="489">
        <f t="shared" si="7"/>
        <v>1</v>
      </c>
    </row>
    <row r="22" ht="16.5" customHeight="1">
      <c r="A22" s="183">
        <v>11.0</v>
      </c>
      <c r="B22" s="235" t="s">
        <v>628</v>
      </c>
      <c r="C22" s="483" t="s">
        <v>630</v>
      </c>
      <c r="D22" s="484" t="s">
        <v>632</v>
      </c>
      <c r="E22" s="484" t="s">
        <v>552</v>
      </c>
      <c r="F22" s="239" t="s">
        <v>512</v>
      </c>
      <c r="G22" s="239" t="s">
        <v>540</v>
      </c>
      <c r="H22" s="239" t="s">
        <v>541</v>
      </c>
      <c r="I22" s="474" t="s">
        <v>515</v>
      </c>
      <c r="J22" s="309">
        <v>3.0</v>
      </c>
      <c r="K22" s="309">
        <v>2024.0</v>
      </c>
      <c r="L22" s="267">
        <v>45352.0</v>
      </c>
      <c r="M22" s="267">
        <v>45382.0</v>
      </c>
      <c r="N22" s="309">
        <v>21.0</v>
      </c>
      <c r="O22" s="473">
        <f t="shared" si="1"/>
        <v>1</v>
      </c>
      <c r="P22" s="248">
        <f t="shared" si="2"/>
        <v>1</v>
      </c>
      <c r="Q22" s="248">
        <v>0.9523809524</v>
      </c>
      <c r="R22" s="485"/>
      <c r="S22" s="251" t="s">
        <v>517</v>
      </c>
      <c r="T22" s="236" t="s">
        <v>560</v>
      </c>
      <c r="U22" s="486">
        <f t="shared" si="3"/>
        <v>0.9523809524</v>
      </c>
      <c r="V22" s="486">
        <f t="shared" si="4"/>
        <v>1</v>
      </c>
      <c r="W22" s="486">
        <f t="shared" si="5"/>
        <v>0.952</v>
      </c>
      <c r="X22" s="487">
        <f t="shared" si="6"/>
        <v>0.95</v>
      </c>
      <c r="Y22" s="488"/>
      <c r="Z22" s="489">
        <f t="shared" si="7"/>
        <v>1</v>
      </c>
    </row>
    <row r="23" ht="16.5" customHeight="1">
      <c r="A23" s="183">
        <v>12.0</v>
      </c>
      <c r="B23" s="235" t="s">
        <v>635</v>
      </c>
      <c r="C23" s="483" t="s">
        <v>637</v>
      </c>
      <c r="D23" s="484" t="s">
        <v>639</v>
      </c>
      <c r="E23" s="484" t="s">
        <v>552</v>
      </c>
      <c r="F23" s="239" t="s">
        <v>512</v>
      </c>
      <c r="G23" s="239" t="s">
        <v>573</v>
      </c>
      <c r="H23" s="239" t="s">
        <v>641</v>
      </c>
      <c r="I23" s="474" t="s">
        <v>515</v>
      </c>
      <c r="J23" s="309">
        <v>3.0</v>
      </c>
      <c r="K23" s="309">
        <v>2024.0</v>
      </c>
      <c r="L23" s="267">
        <v>45352.0</v>
      </c>
      <c r="M23" s="267">
        <v>45382.0</v>
      </c>
      <c r="N23" s="309">
        <v>21.0</v>
      </c>
      <c r="O23" s="473">
        <f t="shared" si="1"/>
        <v>1</v>
      </c>
      <c r="P23" s="248">
        <f t="shared" si="2"/>
        <v>1</v>
      </c>
      <c r="Q23" s="248">
        <v>1.0</v>
      </c>
      <c r="R23" s="485"/>
      <c r="S23" s="251" t="s">
        <v>517</v>
      </c>
      <c r="T23" s="236" t="s">
        <v>560</v>
      </c>
      <c r="U23" s="486">
        <f t="shared" si="3"/>
        <v>1</v>
      </c>
      <c r="V23" s="486">
        <f t="shared" si="4"/>
        <v>1</v>
      </c>
      <c r="W23" s="486">
        <f t="shared" si="5"/>
        <v>1</v>
      </c>
      <c r="X23" s="487">
        <f t="shared" si="6"/>
        <v>1</v>
      </c>
      <c r="Y23" s="488"/>
      <c r="Z23" s="489">
        <f t="shared" si="7"/>
        <v>1</v>
      </c>
    </row>
    <row r="24" ht="16.5" customHeight="1">
      <c r="A24" s="183">
        <v>13.0</v>
      </c>
      <c r="B24" s="235" t="s">
        <v>645</v>
      </c>
      <c r="C24" s="483" t="s">
        <v>646</v>
      </c>
      <c r="D24" s="484" t="s">
        <v>647</v>
      </c>
      <c r="E24" s="484" t="s">
        <v>552</v>
      </c>
      <c r="F24" s="239" t="s">
        <v>512</v>
      </c>
      <c r="G24" s="239" t="s">
        <v>569</v>
      </c>
      <c r="H24" s="239" t="s">
        <v>570</v>
      </c>
      <c r="I24" s="474" t="s">
        <v>515</v>
      </c>
      <c r="J24" s="309">
        <v>3.0</v>
      </c>
      <c r="K24" s="309">
        <v>2024.0</v>
      </c>
      <c r="L24" s="267">
        <v>45352.0</v>
      </c>
      <c r="M24" s="267">
        <v>45382.0</v>
      </c>
      <c r="N24" s="309">
        <v>21.0</v>
      </c>
      <c r="O24" s="473">
        <f t="shared" si="1"/>
        <v>1</v>
      </c>
      <c r="P24" s="248">
        <f t="shared" si="2"/>
        <v>1</v>
      </c>
      <c r="Q24" s="248">
        <v>1.0</v>
      </c>
      <c r="R24" s="485"/>
      <c r="S24" s="251" t="s">
        <v>517</v>
      </c>
      <c r="T24" s="236" t="s">
        <v>560</v>
      </c>
      <c r="U24" s="486">
        <f t="shared" si="3"/>
        <v>1</v>
      </c>
      <c r="V24" s="486">
        <f t="shared" si="4"/>
        <v>1</v>
      </c>
      <c r="W24" s="486">
        <f t="shared" si="5"/>
        <v>1</v>
      </c>
      <c r="X24" s="487">
        <f t="shared" si="6"/>
        <v>1</v>
      </c>
      <c r="Y24" s="488"/>
      <c r="Z24" s="489">
        <f t="shared" si="7"/>
        <v>1</v>
      </c>
    </row>
    <row r="25" ht="16.5" customHeight="1">
      <c r="A25" s="183">
        <v>14.0</v>
      </c>
      <c r="B25" s="235" t="s">
        <v>648</v>
      </c>
      <c r="C25" s="483" t="s">
        <v>649</v>
      </c>
      <c r="D25" s="484" t="s">
        <v>650</v>
      </c>
      <c r="E25" s="484" t="s">
        <v>552</v>
      </c>
      <c r="F25" s="239" t="s">
        <v>512</v>
      </c>
      <c r="G25" s="239" t="s">
        <v>540</v>
      </c>
      <c r="H25" s="239" t="s">
        <v>541</v>
      </c>
      <c r="I25" s="474" t="s">
        <v>515</v>
      </c>
      <c r="J25" s="309">
        <v>3.0</v>
      </c>
      <c r="K25" s="309">
        <v>2024.0</v>
      </c>
      <c r="L25" s="267">
        <v>45352.0</v>
      </c>
      <c r="M25" s="267">
        <v>45382.0</v>
      </c>
      <c r="N25" s="309">
        <v>21.0</v>
      </c>
      <c r="O25" s="473">
        <f t="shared" si="1"/>
        <v>1</v>
      </c>
      <c r="P25" s="248">
        <f t="shared" si="2"/>
        <v>1</v>
      </c>
      <c r="Q25" s="248">
        <v>1.0</v>
      </c>
      <c r="R25" s="485"/>
      <c r="S25" s="251" t="s">
        <v>517</v>
      </c>
      <c r="T25" s="236" t="s">
        <v>560</v>
      </c>
      <c r="U25" s="486">
        <f t="shared" si="3"/>
        <v>1</v>
      </c>
      <c r="V25" s="486">
        <f t="shared" si="4"/>
        <v>1</v>
      </c>
      <c r="W25" s="486">
        <f t="shared" si="5"/>
        <v>1</v>
      </c>
      <c r="X25" s="487">
        <f t="shared" si="6"/>
        <v>1</v>
      </c>
      <c r="Y25" s="488"/>
      <c r="Z25" s="489">
        <f t="shared" si="7"/>
        <v>1</v>
      </c>
    </row>
    <row r="26" ht="16.5" customHeight="1">
      <c r="A26" s="183">
        <v>15.0</v>
      </c>
      <c r="B26" s="235" t="s">
        <v>654</v>
      </c>
      <c r="C26" s="483" t="s">
        <v>655</v>
      </c>
      <c r="D26" s="484" t="s">
        <v>656</v>
      </c>
      <c r="E26" s="484" t="s">
        <v>552</v>
      </c>
      <c r="F26" s="239" t="s">
        <v>512</v>
      </c>
      <c r="G26" s="239" t="s">
        <v>540</v>
      </c>
      <c r="H26" s="239" t="s">
        <v>541</v>
      </c>
      <c r="I26" s="474" t="s">
        <v>515</v>
      </c>
      <c r="J26" s="309">
        <v>3.0</v>
      </c>
      <c r="K26" s="309">
        <v>2024.0</v>
      </c>
      <c r="L26" s="267">
        <v>45352.0</v>
      </c>
      <c r="M26" s="267">
        <v>45382.0</v>
      </c>
      <c r="N26" s="309">
        <v>21.0</v>
      </c>
      <c r="O26" s="473">
        <f t="shared" si="1"/>
        <v>1</v>
      </c>
      <c r="P26" s="248">
        <f t="shared" si="2"/>
        <v>1</v>
      </c>
      <c r="Q26" s="248">
        <v>0.9523809524</v>
      </c>
      <c r="R26" s="485"/>
      <c r="S26" s="251" t="s">
        <v>517</v>
      </c>
      <c r="T26" s="236" t="s">
        <v>560</v>
      </c>
      <c r="U26" s="486">
        <f t="shared" si="3"/>
        <v>0.9523809524</v>
      </c>
      <c r="V26" s="486">
        <f t="shared" si="4"/>
        <v>1</v>
      </c>
      <c r="W26" s="486">
        <f t="shared" si="5"/>
        <v>0.952</v>
      </c>
      <c r="X26" s="487">
        <f t="shared" si="6"/>
        <v>0.95</v>
      </c>
      <c r="Y26" s="488"/>
      <c r="Z26" s="489">
        <f t="shared" si="7"/>
        <v>1</v>
      </c>
    </row>
    <row r="27" ht="16.5" customHeight="1">
      <c r="A27" s="183">
        <v>16.0</v>
      </c>
      <c r="B27" s="235">
        <v>292225.0</v>
      </c>
      <c r="C27" s="236" t="s">
        <v>660</v>
      </c>
      <c r="D27" s="492" t="s">
        <v>661</v>
      </c>
      <c r="E27" s="492" t="s">
        <v>662</v>
      </c>
      <c r="F27" s="235" t="s">
        <v>663</v>
      </c>
      <c r="G27" s="235" t="s">
        <v>665</v>
      </c>
      <c r="H27" s="235" t="s">
        <v>666</v>
      </c>
      <c r="I27" s="474" t="s">
        <v>515</v>
      </c>
      <c r="J27" s="309">
        <v>3.0</v>
      </c>
      <c r="K27" s="309">
        <v>2024.0</v>
      </c>
      <c r="L27" s="267">
        <v>45352.0</v>
      </c>
      <c r="M27" s="267">
        <v>45382.0</v>
      </c>
      <c r="N27" s="309">
        <v>21.0</v>
      </c>
      <c r="O27" s="473">
        <v>0.15</v>
      </c>
      <c r="P27" s="248">
        <f t="shared" si="2"/>
        <v>0.15</v>
      </c>
      <c r="Q27" s="248">
        <v>0.15</v>
      </c>
      <c r="R27" s="485"/>
      <c r="S27" s="251" t="s">
        <v>517</v>
      </c>
      <c r="T27" s="236" t="s">
        <v>560</v>
      </c>
      <c r="U27" s="486">
        <v>0.15</v>
      </c>
      <c r="V27" s="241" t="str">
        <f t="shared" si="4"/>
        <v>#VALUE!</v>
      </c>
      <c r="W27" s="241">
        <f t="shared" si="5"/>
        <v>1.361</v>
      </c>
      <c r="X27" s="493" t="str">
        <f t="shared" si="6"/>
        <v>#VALUE!</v>
      </c>
      <c r="Y27" s="192"/>
      <c r="Z27" s="193">
        <f t="shared" si="7"/>
        <v>5</v>
      </c>
    </row>
    <row r="28" ht="16.5" customHeight="1">
      <c r="A28" s="183">
        <v>17.0</v>
      </c>
      <c r="B28" s="235" t="s">
        <v>670</v>
      </c>
      <c r="C28" s="483" t="s">
        <v>672</v>
      </c>
      <c r="D28" s="484" t="s">
        <v>674</v>
      </c>
      <c r="E28" s="484" t="s">
        <v>552</v>
      </c>
      <c r="F28" s="239" t="s">
        <v>512</v>
      </c>
      <c r="G28" s="239" t="s">
        <v>530</v>
      </c>
      <c r="H28" s="239" t="s">
        <v>531</v>
      </c>
      <c r="I28" s="474" t="s">
        <v>515</v>
      </c>
      <c r="J28" s="309">
        <v>3.0</v>
      </c>
      <c r="K28" s="309">
        <v>2024.0</v>
      </c>
      <c r="L28" s="267">
        <v>45352.0</v>
      </c>
      <c r="M28" s="267">
        <v>45382.0</v>
      </c>
      <c r="N28" s="309">
        <v>21.0</v>
      </c>
      <c r="O28" s="473">
        <f t="shared" ref="O28:O39" si="8">N28/N28</f>
        <v>1</v>
      </c>
      <c r="P28" s="248">
        <f t="shared" si="2"/>
        <v>1</v>
      </c>
      <c r="Q28" s="248">
        <v>0.8095</v>
      </c>
      <c r="R28" s="485"/>
      <c r="S28" s="251" t="s">
        <v>517</v>
      </c>
      <c r="T28" s="236" t="s">
        <v>678</v>
      </c>
      <c r="U28" s="486">
        <f t="shared" ref="U28:U267" si="9">IF(AND(Q28&gt;=1,S28="ODC"),P28,Q28)</f>
        <v>0.8095</v>
      </c>
      <c r="V28" s="486">
        <f t="shared" si="4"/>
        <v>1</v>
      </c>
      <c r="W28" s="486">
        <f t="shared" si="5"/>
        <v>0.81</v>
      </c>
      <c r="X28" s="487">
        <f t="shared" si="6"/>
        <v>0.81</v>
      </c>
      <c r="Y28" s="488"/>
      <c r="Z28" s="489">
        <f t="shared" si="7"/>
        <v>1</v>
      </c>
    </row>
    <row r="29" ht="16.5" customHeight="1">
      <c r="A29" s="183">
        <v>18.0</v>
      </c>
      <c r="B29" s="235" t="s">
        <v>681</v>
      </c>
      <c r="C29" s="483" t="s">
        <v>682</v>
      </c>
      <c r="D29" s="484" t="s">
        <v>683</v>
      </c>
      <c r="E29" s="484" t="s">
        <v>552</v>
      </c>
      <c r="F29" s="239" t="s">
        <v>512</v>
      </c>
      <c r="G29" s="239" t="s">
        <v>530</v>
      </c>
      <c r="H29" s="239" t="s">
        <v>531</v>
      </c>
      <c r="I29" s="474" t="s">
        <v>515</v>
      </c>
      <c r="J29" s="309">
        <v>3.0</v>
      </c>
      <c r="K29" s="309">
        <v>2024.0</v>
      </c>
      <c r="L29" s="267">
        <v>45352.0</v>
      </c>
      <c r="M29" s="267">
        <v>45382.0</v>
      </c>
      <c r="N29" s="309">
        <v>21.0</v>
      </c>
      <c r="O29" s="473">
        <f t="shared" si="8"/>
        <v>1</v>
      </c>
      <c r="P29" s="248">
        <f t="shared" si="2"/>
        <v>1</v>
      </c>
      <c r="Q29" s="248">
        <v>1.0</v>
      </c>
      <c r="R29" s="485"/>
      <c r="S29" s="251" t="s">
        <v>517</v>
      </c>
      <c r="T29" s="236" t="s">
        <v>678</v>
      </c>
      <c r="U29" s="486">
        <f t="shared" si="9"/>
        <v>1</v>
      </c>
      <c r="V29" s="486">
        <f t="shared" si="4"/>
        <v>1</v>
      </c>
      <c r="W29" s="486">
        <f t="shared" si="5"/>
        <v>1</v>
      </c>
      <c r="X29" s="487">
        <f t="shared" si="6"/>
        <v>1</v>
      </c>
      <c r="Y29" s="488"/>
      <c r="Z29" s="489">
        <f t="shared" si="7"/>
        <v>1</v>
      </c>
    </row>
    <row r="30" ht="16.5" customHeight="1">
      <c r="A30" s="183">
        <v>19.0</v>
      </c>
      <c r="B30" s="235" t="s">
        <v>684</v>
      </c>
      <c r="C30" s="483" t="s">
        <v>685</v>
      </c>
      <c r="D30" s="484" t="s">
        <v>687</v>
      </c>
      <c r="E30" s="484" t="s">
        <v>552</v>
      </c>
      <c r="F30" s="239" t="s">
        <v>512</v>
      </c>
      <c r="G30" s="239" t="s">
        <v>530</v>
      </c>
      <c r="H30" s="239" t="s">
        <v>531</v>
      </c>
      <c r="I30" s="474" t="s">
        <v>515</v>
      </c>
      <c r="J30" s="309">
        <v>3.0</v>
      </c>
      <c r="K30" s="309">
        <v>2024.0</v>
      </c>
      <c r="L30" s="267">
        <v>45352.0</v>
      </c>
      <c r="M30" s="267">
        <v>45382.0</v>
      </c>
      <c r="N30" s="309">
        <v>21.0</v>
      </c>
      <c r="O30" s="473">
        <f t="shared" si="8"/>
        <v>1</v>
      </c>
      <c r="P30" s="248">
        <f t="shared" si="2"/>
        <v>1</v>
      </c>
      <c r="Q30" s="248">
        <v>1.0</v>
      </c>
      <c r="R30" s="485"/>
      <c r="S30" s="251" t="s">
        <v>517</v>
      </c>
      <c r="T30" s="236" t="s">
        <v>678</v>
      </c>
      <c r="U30" s="486">
        <f t="shared" si="9"/>
        <v>1</v>
      </c>
      <c r="V30" s="486">
        <f t="shared" si="4"/>
        <v>1</v>
      </c>
      <c r="W30" s="486">
        <f t="shared" si="5"/>
        <v>1.13</v>
      </c>
      <c r="X30" s="487">
        <f t="shared" si="6"/>
        <v>1.13</v>
      </c>
      <c r="Y30" s="488"/>
      <c r="Z30" s="489">
        <f t="shared" si="7"/>
        <v>2</v>
      </c>
    </row>
    <row r="31" ht="16.5" customHeight="1">
      <c r="A31" s="183">
        <v>20.0</v>
      </c>
      <c r="B31" s="235" t="s">
        <v>689</v>
      </c>
      <c r="C31" s="483" t="s">
        <v>691</v>
      </c>
      <c r="D31" s="484" t="s">
        <v>693</v>
      </c>
      <c r="E31" s="484" t="s">
        <v>552</v>
      </c>
      <c r="F31" s="239" t="s">
        <v>512</v>
      </c>
      <c r="G31" s="239" t="s">
        <v>555</v>
      </c>
      <c r="H31" s="239" t="s">
        <v>580</v>
      </c>
      <c r="I31" s="474" t="s">
        <v>515</v>
      </c>
      <c r="J31" s="309">
        <v>3.0</v>
      </c>
      <c r="K31" s="309">
        <v>2024.0</v>
      </c>
      <c r="L31" s="267">
        <v>45352.0</v>
      </c>
      <c r="M31" s="267">
        <v>45382.0</v>
      </c>
      <c r="N31" s="309">
        <v>21.0</v>
      </c>
      <c r="O31" s="473">
        <f t="shared" si="8"/>
        <v>1</v>
      </c>
      <c r="P31" s="248">
        <f t="shared" si="2"/>
        <v>1</v>
      </c>
      <c r="Q31" s="248">
        <v>1.0</v>
      </c>
      <c r="R31" s="485"/>
      <c r="S31" s="251" t="s">
        <v>517</v>
      </c>
      <c r="T31" s="236" t="s">
        <v>678</v>
      </c>
      <c r="U31" s="486">
        <f t="shared" si="9"/>
        <v>1</v>
      </c>
      <c r="V31" s="486">
        <f t="shared" si="4"/>
        <v>1</v>
      </c>
      <c r="W31" s="486">
        <f t="shared" si="5"/>
        <v>1</v>
      </c>
      <c r="X31" s="487">
        <f t="shared" si="6"/>
        <v>1</v>
      </c>
      <c r="Y31" s="488"/>
      <c r="Z31" s="489">
        <f t="shared" si="7"/>
        <v>1</v>
      </c>
    </row>
    <row r="32" ht="16.5" customHeight="1">
      <c r="A32" s="183">
        <v>21.0</v>
      </c>
      <c r="B32" s="235" t="s">
        <v>696</v>
      </c>
      <c r="C32" s="483" t="s">
        <v>697</v>
      </c>
      <c r="D32" s="484" t="s">
        <v>698</v>
      </c>
      <c r="E32" s="484" t="s">
        <v>552</v>
      </c>
      <c r="F32" s="239" t="s">
        <v>512</v>
      </c>
      <c r="G32" s="239" t="s">
        <v>540</v>
      </c>
      <c r="H32" s="239" t="s">
        <v>541</v>
      </c>
      <c r="I32" s="474" t="s">
        <v>515</v>
      </c>
      <c r="J32" s="309">
        <v>3.0</v>
      </c>
      <c r="K32" s="309">
        <v>2024.0</v>
      </c>
      <c r="L32" s="267">
        <v>45352.0</v>
      </c>
      <c r="M32" s="267">
        <v>45382.0</v>
      </c>
      <c r="N32" s="309">
        <v>21.0</v>
      </c>
      <c r="O32" s="473">
        <f t="shared" si="8"/>
        <v>1</v>
      </c>
      <c r="P32" s="248">
        <f t="shared" si="2"/>
        <v>1</v>
      </c>
      <c r="Q32" s="248">
        <v>1.0</v>
      </c>
      <c r="R32" s="485"/>
      <c r="S32" s="251" t="s">
        <v>517</v>
      </c>
      <c r="T32" s="236" t="s">
        <v>678</v>
      </c>
      <c r="U32" s="486">
        <f t="shared" si="9"/>
        <v>1</v>
      </c>
      <c r="V32" s="486">
        <f t="shared" si="4"/>
        <v>1</v>
      </c>
      <c r="W32" s="486">
        <f t="shared" si="5"/>
        <v>1.25</v>
      </c>
      <c r="X32" s="487">
        <f t="shared" si="6"/>
        <v>1.25</v>
      </c>
      <c r="Y32" s="488"/>
      <c r="Z32" s="489">
        <f t="shared" si="7"/>
        <v>2</v>
      </c>
    </row>
    <row r="33" ht="16.5" customHeight="1">
      <c r="A33" s="183">
        <v>22.0</v>
      </c>
      <c r="B33" s="235" t="s">
        <v>702</v>
      </c>
      <c r="C33" s="483" t="s">
        <v>704</v>
      </c>
      <c r="D33" s="484" t="s">
        <v>705</v>
      </c>
      <c r="E33" s="484" t="s">
        <v>552</v>
      </c>
      <c r="F33" s="239" t="s">
        <v>512</v>
      </c>
      <c r="G33" s="239" t="s">
        <v>530</v>
      </c>
      <c r="H33" s="239" t="s">
        <v>531</v>
      </c>
      <c r="I33" s="474" t="s">
        <v>515</v>
      </c>
      <c r="J33" s="309">
        <v>3.0</v>
      </c>
      <c r="K33" s="309">
        <v>2024.0</v>
      </c>
      <c r="L33" s="267">
        <v>45352.0</v>
      </c>
      <c r="M33" s="267">
        <v>45382.0</v>
      </c>
      <c r="N33" s="309">
        <v>21.0</v>
      </c>
      <c r="O33" s="473">
        <f t="shared" si="8"/>
        <v>1</v>
      </c>
      <c r="P33" s="248">
        <f t="shared" si="2"/>
        <v>1</v>
      </c>
      <c r="Q33" s="248">
        <v>1.0</v>
      </c>
      <c r="R33" s="485"/>
      <c r="S33" s="251" t="s">
        <v>517</v>
      </c>
      <c r="T33" s="236" t="s">
        <v>678</v>
      </c>
      <c r="U33" s="486">
        <f t="shared" si="9"/>
        <v>1</v>
      </c>
      <c r="V33" s="486">
        <f t="shared" si="4"/>
        <v>1</v>
      </c>
      <c r="W33" s="486">
        <f t="shared" si="5"/>
        <v>1</v>
      </c>
      <c r="X33" s="487">
        <f t="shared" si="6"/>
        <v>1</v>
      </c>
      <c r="Y33" s="488"/>
      <c r="Z33" s="489">
        <f t="shared" si="7"/>
        <v>1</v>
      </c>
    </row>
    <row r="34" ht="16.5" customHeight="1">
      <c r="A34" s="183">
        <v>23.0</v>
      </c>
      <c r="B34" s="235" t="s">
        <v>709</v>
      </c>
      <c r="C34" s="483" t="s">
        <v>710</v>
      </c>
      <c r="D34" s="484" t="s">
        <v>711</v>
      </c>
      <c r="E34" s="484" t="s">
        <v>552</v>
      </c>
      <c r="F34" s="239" t="s">
        <v>523</v>
      </c>
      <c r="G34" s="239" t="s">
        <v>555</v>
      </c>
      <c r="H34" s="239" t="s">
        <v>712</v>
      </c>
      <c r="I34" s="474" t="s">
        <v>515</v>
      </c>
      <c r="J34" s="309">
        <v>3.0</v>
      </c>
      <c r="K34" s="309">
        <v>2024.0</v>
      </c>
      <c r="L34" s="267">
        <v>45352.0</v>
      </c>
      <c r="M34" s="267">
        <v>45382.0</v>
      </c>
      <c r="N34" s="309">
        <v>21.0</v>
      </c>
      <c r="O34" s="473">
        <f t="shared" si="8"/>
        <v>1</v>
      </c>
      <c r="P34" s="248">
        <f t="shared" si="2"/>
        <v>1</v>
      </c>
      <c r="Q34" s="248">
        <v>0.9524</v>
      </c>
      <c r="R34" s="485"/>
      <c r="S34" s="251" t="s">
        <v>517</v>
      </c>
      <c r="T34" s="236" t="s">
        <v>678</v>
      </c>
      <c r="U34" s="486">
        <f t="shared" si="9"/>
        <v>0.9524</v>
      </c>
      <c r="V34" s="486">
        <f t="shared" si="4"/>
        <v>1</v>
      </c>
      <c r="W34" s="486">
        <f t="shared" si="5"/>
        <v>0.952</v>
      </c>
      <c r="X34" s="487">
        <f t="shared" si="6"/>
        <v>0.95</v>
      </c>
      <c r="Y34" s="488"/>
      <c r="Z34" s="489">
        <f t="shared" si="7"/>
        <v>1</v>
      </c>
    </row>
    <row r="35" ht="16.5" customHeight="1">
      <c r="A35" s="183">
        <v>24.0</v>
      </c>
      <c r="B35" s="235" t="s">
        <v>715</v>
      </c>
      <c r="C35" s="483" t="s">
        <v>716</v>
      </c>
      <c r="D35" s="484" t="s">
        <v>717</v>
      </c>
      <c r="E35" s="484" t="s">
        <v>552</v>
      </c>
      <c r="F35" s="239" t="s">
        <v>512</v>
      </c>
      <c r="G35" s="239" t="s">
        <v>540</v>
      </c>
      <c r="H35" s="239" t="s">
        <v>541</v>
      </c>
      <c r="I35" s="474" t="s">
        <v>515</v>
      </c>
      <c r="J35" s="309">
        <v>3.0</v>
      </c>
      <c r="K35" s="309">
        <v>2024.0</v>
      </c>
      <c r="L35" s="267">
        <v>45352.0</v>
      </c>
      <c r="M35" s="267">
        <v>45382.0</v>
      </c>
      <c r="N35" s="309">
        <v>21.0</v>
      </c>
      <c r="O35" s="473">
        <f t="shared" si="8"/>
        <v>1</v>
      </c>
      <c r="P35" s="248">
        <f t="shared" si="2"/>
        <v>1</v>
      </c>
      <c r="Q35" s="248">
        <v>0.9762</v>
      </c>
      <c r="R35" s="485"/>
      <c r="S35" s="251" t="s">
        <v>517</v>
      </c>
      <c r="T35" s="236" t="s">
        <v>678</v>
      </c>
      <c r="U35" s="486">
        <f t="shared" si="9"/>
        <v>0.9762</v>
      </c>
      <c r="V35" s="486">
        <f t="shared" si="4"/>
        <v>1</v>
      </c>
      <c r="W35" s="486">
        <f t="shared" si="5"/>
        <v>1.226</v>
      </c>
      <c r="X35" s="487">
        <f t="shared" si="6"/>
        <v>1.23</v>
      </c>
      <c r="Y35" s="488"/>
      <c r="Z35" s="489">
        <f t="shared" si="7"/>
        <v>2</v>
      </c>
    </row>
    <row r="36" ht="16.5" customHeight="1">
      <c r="A36" s="183">
        <v>25.0</v>
      </c>
      <c r="B36" s="235" t="s">
        <v>719</v>
      </c>
      <c r="C36" s="483" t="s">
        <v>721</v>
      </c>
      <c r="D36" s="484" t="s">
        <v>722</v>
      </c>
      <c r="E36" s="484" t="s">
        <v>552</v>
      </c>
      <c r="F36" s="239" t="s">
        <v>512</v>
      </c>
      <c r="G36" s="239" t="s">
        <v>555</v>
      </c>
      <c r="H36" s="239" t="s">
        <v>580</v>
      </c>
      <c r="I36" s="474" t="s">
        <v>515</v>
      </c>
      <c r="J36" s="309">
        <v>3.0</v>
      </c>
      <c r="K36" s="309">
        <v>2024.0</v>
      </c>
      <c r="L36" s="267">
        <v>45352.0</v>
      </c>
      <c r="M36" s="267">
        <v>45382.0</v>
      </c>
      <c r="N36" s="309">
        <v>21.0</v>
      </c>
      <c r="O36" s="473">
        <f t="shared" si="8"/>
        <v>1</v>
      </c>
      <c r="P36" s="248">
        <f t="shared" si="2"/>
        <v>1</v>
      </c>
      <c r="Q36" s="248">
        <v>1.0</v>
      </c>
      <c r="R36" s="485"/>
      <c r="S36" s="251" t="s">
        <v>517</v>
      </c>
      <c r="T36" s="236" t="s">
        <v>678</v>
      </c>
      <c r="U36" s="486">
        <f t="shared" si="9"/>
        <v>1</v>
      </c>
      <c r="V36" s="486">
        <f t="shared" si="4"/>
        <v>1</v>
      </c>
      <c r="W36" s="486">
        <f t="shared" si="5"/>
        <v>1.12</v>
      </c>
      <c r="X36" s="487">
        <f t="shared" si="6"/>
        <v>1.12</v>
      </c>
      <c r="Y36" s="488"/>
      <c r="Z36" s="489">
        <f t="shared" si="7"/>
        <v>2</v>
      </c>
    </row>
    <row r="37" ht="16.5" customHeight="1">
      <c r="A37" s="183">
        <v>26.0</v>
      </c>
      <c r="B37" s="235" t="s">
        <v>725</v>
      </c>
      <c r="C37" s="483" t="s">
        <v>726</v>
      </c>
      <c r="D37" s="484" t="s">
        <v>727</v>
      </c>
      <c r="E37" s="484" t="s">
        <v>552</v>
      </c>
      <c r="F37" s="239" t="s">
        <v>512</v>
      </c>
      <c r="G37" s="239" t="s">
        <v>555</v>
      </c>
      <c r="H37" s="239" t="s">
        <v>580</v>
      </c>
      <c r="I37" s="474" t="s">
        <v>515</v>
      </c>
      <c r="J37" s="309">
        <v>3.0</v>
      </c>
      <c r="K37" s="309">
        <v>2024.0</v>
      </c>
      <c r="L37" s="267">
        <v>45352.0</v>
      </c>
      <c r="M37" s="267">
        <v>45382.0</v>
      </c>
      <c r="N37" s="309">
        <v>21.0</v>
      </c>
      <c r="O37" s="473">
        <f t="shared" si="8"/>
        <v>1</v>
      </c>
      <c r="P37" s="248">
        <f t="shared" si="2"/>
        <v>1</v>
      </c>
      <c r="Q37" s="248">
        <v>1.0</v>
      </c>
      <c r="R37" s="485"/>
      <c r="S37" s="251" t="s">
        <v>517</v>
      </c>
      <c r="T37" s="236" t="s">
        <v>678</v>
      </c>
      <c r="U37" s="486">
        <f t="shared" si="9"/>
        <v>1</v>
      </c>
      <c r="V37" s="486">
        <f t="shared" si="4"/>
        <v>1</v>
      </c>
      <c r="W37" s="486">
        <f t="shared" si="5"/>
        <v>1</v>
      </c>
      <c r="X37" s="487">
        <f t="shared" si="6"/>
        <v>1</v>
      </c>
      <c r="Y37" s="488"/>
      <c r="Z37" s="489">
        <f t="shared" si="7"/>
        <v>1</v>
      </c>
    </row>
    <row r="38" ht="16.5" customHeight="1">
      <c r="A38" s="183">
        <v>27.0</v>
      </c>
      <c r="B38" s="235" t="s">
        <v>729</v>
      </c>
      <c r="C38" s="483" t="s">
        <v>731</v>
      </c>
      <c r="D38" s="484" t="s">
        <v>732</v>
      </c>
      <c r="E38" s="484" t="s">
        <v>552</v>
      </c>
      <c r="F38" s="239" t="s">
        <v>512</v>
      </c>
      <c r="G38" s="239" t="s">
        <v>530</v>
      </c>
      <c r="H38" s="239" t="s">
        <v>531</v>
      </c>
      <c r="I38" s="474" t="s">
        <v>515</v>
      </c>
      <c r="J38" s="309">
        <v>3.0</v>
      </c>
      <c r="K38" s="309">
        <v>2024.0</v>
      </c>
      <c r="L38" s="267">
        <v>45352.0</v>
      </c>
      <c r="M38" s="267">
        <v>45382.0</v>
      </c>
      <c r="N38" s="309">
        <v>21.0</v>
      </c>
      <c r="O38" s="473">
        <f t="shared" si="8"/>
        <v>1</v>
      </c>
      <c r="P38" s="248">
        <f t="shared" si="2"/>
        <v>1</v>
      </c>
      <c r="Q38" s="248">
        <v>1.0</v>
      </c>
      <c r="R38" s="485"/>
      <c r="S38" s="251" t="s">
        <v>517</v>
      </c>
      <c r="T38" s="236" t="s">
        <v>678</v>
      </c>
      <c r="U38" s="486">
        <f t="shared" si="9"/>
        <v>1</v>
      </c>
      <c r="V38" s="486">
        <f t="shared" si="4"/>
        <v>1</v>
      </c>
      <c r="W38" s="486">
        <f t="shared" si="5"/>
        <v>1.2</v>
      </c>
      <c r="X38" s="487">
        <f t="shared" si="6"/>
        <v>1.2</v>
      </c>
      <c r="Y38" s="488"/>
      <c r="Z38" s="489">
        <f t="shared" si="7"/>
        <v>2</v>
      </c>
    </row>
    <row r="39" ht="16.5" customHeight="1">
      <c r="A39" s="183">
        <v>28.0</v>
      </c>
      <c r="B39" s="235" t="s">
        <v>735</v>
      </c>
      <c r="C39" s="483" t="s">
        <v>736</v>
      </c>
      <c r="D39" s="484" t="s">
        <v>737</v>
      </c>
      <c r="E39" s="484" t="s">
        <v>552</v>
      </c>
      <c r="F39" s="239" t="s">
        <v>512</v>
      </c>
      <c r="G39" s="239" t="s">
        <v>555</v>
      </c>
      <c r="H39" s="239" t="s">
        <v>580</v>
      </c>
      <c r="I39" s="474" t="s">
        <v>515</v>
      </c>
      <c r="J39" s="309">
        <v>3.0</v>
      </c>
      <c r="K39" s="309">
        <v>2024.0</v>
      </c>
      <c r="L39" s="267">
        <v>45352.0</v>
      </c>
      <c r="M39" s="267">
        <v>45382.0</v>
      </c>
      <c r="N39" s="309">
        <v>21.0</v>
      </c>
      <c r="O39" s="473">
        <f t="shared" si="8"/>
        <v>1</v>
      </c>
      <c r="P39" s="248">
        <f t="shared" si="2"/>
        <v>1</v>
      </c>
      <c r="Q39" s="248">
        <v>0.9286</v>
      </c>
      <c r="R39" s="485"/>
      <c r="S39" s="251" t="s">
        <v>517</v>
      </c>
      <c r="T39" s="236" t="s">
        <v>678</v>
      </c>
      <c r="U39" s="486">
        <f t="shared" si="9"/>
        <v>0.9286</v>
      </c>
      <c r="V39" s="486">
        <f t="shared" si="4"/>
        <v>1</v>
      </c>
      <c r="W39" s="486">
        <f t="shared" si="5"/>
        <v>0.929</v>
      </c>
      <c r="X39" s="487">
        <f t="shared" si="6"/>
        <v>0.93</v>
      </c>
      <c r="Y39" s="488"/>
      <c r="Z39" s="489">
        <f t="shared" si="7"/>
        <v>1</v>
      </c>
    </row>
    <row r="40" ht="16.5" customHeight="1">
      <c r="A40" s="183">
        <v>29.0</v>
      </c>
      <c r="B40" s="235" t="s">
        <v>696</v>
      </c>
      <c r="C40" s="483" t="s">
        <v>697</v>
      </c>
      <c r="D40" s="484" t="s">
        <v>698</v>
      </c>
      <c r="E40" s="484" t="s">
        <v>552</v>
      </c>
      <c r="F40" s="239" t="s">
        <v>512</v>
      </c>
      <c r="G40" s="239" t="s">
        <v>540</v>
      </c>
      <c r="H40" s="239" t="s">
        <v>541</v>
      </c>
      <c r="I40" s="474" t="s">
        <v>515</v>
      </c>
      <c r="J40" s="309">
        <v>3.0</v>
      </c>
      <c r="K40" s="309">
        <v>2024.0</v>
      </c>
      <c r="L40" s="267">
        <v>45352.0</v>
      </c>
      <c r="M40" s="267">
        <v>45382.0</v>
      </c>
      <c r="N40" s="309">
        <v>21.0</v>
      </c>
      <c r="O40" s="473">
        <v>0.0</v>
      </c>
      <c r="P40" s="248">
        <v>0.0</v>
      </c>
      <c r="Q40" s="248">
        <v>0.25</v>
      </c>
      <c r="R40" s="485"/>
      <c r="S40" s="251" t="s">
        <v>525</v>
      </c>
      <c r="T40" s="236" t="s">
        <v>678</v>
      </c>
      <c r="U40" s="486">
        <f t="shared" si="9"/>
        <v>0.25</v>
      </c>
      <c r="V40" s="486">
        <f t="shared" si="4"/>
        <v>1</v>
      </c>
      <c r="W40" s="486">
        <f t="shared" si="5"/>
        <v>1.25</v>
      </c>
      <c r="X40" s="487">
        <f t="shared" si="6"/>
        <v>1.25</v>
      </c>
      <c r="Y40" s="488"/>
      <c r="Z40" s="489">
        <f t="shared" si="7"/>
        <v>2</v>
      </c>
    </row>
    <row r="41" ht="16.5" customHeight="1">
      <c r="A41" s="183">
        <v>30.0</v>
      </c>
      <c r="B41" s="235" t="s">
        <v>715</v>
      </c>
      <c r="C41" s="483" t="s">
        <v>716</v>
      </c>
      <c r="D41" s="484" t="s">
        <v>717</v>
      </c>
      <c r="E41" s="484" t="s">
        <v>552</v>
      </c>
      <c r="F41" s="239" t="s">
        <v>512</v>
      </c>
      <c r="G41" s="239" t="s">
        <v>540</v>
      </c>
      <c r="H41" s="239" t="s">
        <v>541</v>
      </c>
      <c r="I41" s="474" t="s">
        <v>515</v>
      </c>
      <c r="J41" s="309">
        <v>3.0</v>
      </c>
      <c r="K41" s="309">
        <v>2024.0</v>
      </c>
      <c r="L41" s="267">
        <v>45352.0</v>
      </c>
      <c r="M41" s="267">
        <v>45382.0</v>
      </c>
      <c r="N41" s="309">
        <v>21.0</v>
      </c>
      <c r="O41" s="473">
        <v>0.0</v>
      </c>
      <c r="P41" s="248" t="s">
        <v>1192</v>
      </c>
      <c r="Q41" s="248">
        <v>0.25</v>
      </c>
      <c r="R41" s="485"/>
      <c r="S41" s="251" t="s">
        <v>525</v>
      </c>
      <c r="T41" s="236" t="s">
        <v>678</v>
      </c>
      <c r="U41" s="486">
        <f t="shared" si="9"/>
        <v>0.25</v>
      </c>
      <c r="V41" s="486">
        <f t="shared" si="4"/>
        <v>1</v>
      </c>
      <c r="W41" s="486">
        <f t="shared" si="5"/>
        <v>1.226</v>
      </c>
      <c r="X41" s="487">
        <f t="shared" si="6"/>
        <v>1.23</v>
      </c>
      <c r="Y41" s="488"/>
      <c r="Z41" s="489">
        <f t="shared" si="7"/>
        <v>2</v>
      </c>
    </row>
    <row r="42" ht="16.5" customHeight="1">
      <c r="A42" s="183">
        <v>31.0</v>
      </c>
      <c r="B42" s="235" t="s">
        <v>719</v>
      </c>
      <c r="C42" s="483" t="s">
        <v>721</v>
      </c>
      <c r="D42" s="484" t="s">
        <v>722</v>
      </c>
      <c r="E42" s="484" t="s">
        <v>552</v>
      </c>
      <c r="F42" s="239" t="s">
        <v>512</v>
      </c>
      <c r="G42" s="239" t="s">
        <v>555</v>
      </c>
      <c r="H42" s="239" t="s">
        <v>580</v>
      </c>
      <c r="I42" s="474" t="s">
        <v>515</v>
      </c>
      <c r="J42" s="309">
        <v>3.0</v>
      </c>
      <c r="K42" s="309">
        <v>2024.0</v>
      </c>
      <c r="L42" s="267">
        <v>45352.0</v>
      </c>
      <c r="M42" s="267">
        <v>45382.0</v>
      </c>
      <c r="N42" s="309">
        <v>21.0</v>
      </c>
      <c r="O42" s="473">
        <v>0.0</v>
      </c>
      <c r="P42" s="248">
        <v>0.0</v>
      </c>
      <c r="Q42" s="248">
        <v>0.12</v>
      </c>
      <c r="R42" s="485"/>
      <c r="S42" s="251" t="s">
        <v>525</v>
      </c>
      <c r="T42" s="236" t="s">
        <v>678</v>
      </c>
      <c r="U42" s="486">
        <f t="shared" si="9"/>
        <v>0.12</v>
      </c>
      <c r="V42" s="486">
        <f t="shared" si="4"/>
        <v>1</v>
      </c>
      <c r="W42" s="486">
        <f t="shared" si="5"/>
        <v>1.12</v>
      </c>
      <c r="X42" s="487">
        <f t="shared" si="6"/>
        <v>1.12</v>
      </c>
      <c r="Y42" s="488"/>
      <c r="Z42" s="489">
        <f t="shared" si="7"/>
        <v>2</v>
      </c>
    </row>
    <row r="43" ht="16.5" customHeight="1">
      <c r="A43" s="183">
        <v>32.0</v>
      </c>
      <c r="B43" s="235" t="s">
        <v>684</v>
      </c>
      <c r="C43" s="483" t="s">
        <v>685</v>
      </c>
      <c r="D43" s="484" t="s">
        <v>687</v>
      </c>
      <c r="E43" s="484" t="s">
        <v>552</v>
      </c>
      <c r="F43" s="239" t="s">
        <v>512</v>
      </c>
      <c r="G43" s="239" t="s">
        <v>530</v>
      </c>
      <c r="H43" s="239" t="s">
        <v>531</v>
      </c>
      <c r="I43" s="474" t="s">
        <v>515</v>
      </c>
      <c r="J43" s="309">
        <v>3.0</v>
      </c>
      <c r="K43" s="309">
        <v>2024.0</v>
      </c>
      <c r="L43" s="267">
        <v>45352.0</v>
      </c>
      <c r="M43" s="267">
        <v>45382.0</v>
      </c>
      <c r="N43" s="309">
        <v>21.0</v>
      </c>
      <c r="O43" s="473">
        <v>0.0</v>
      </c>
      <c r="P43" s="248">
        <v>0.0</v>
      </c>
      <c r="Q43" s="248">
        <v>0.13</v>
      </c>
      <c r="R43" s="485"/>
      <c r="S43" s="251" t="s">
        <v>525</v>
      </c>
      <c r="T43" s="236" t="s">
        <v>678</v>
      </c>
      <c r="U43" s="486">
        <f t="shared" si="9"/>
        <v>0.13</v>
      </c>
      <c r="V43" s="486">
        <f t="shared" si="4"/>
        <v>1</v>
      </c>
      <c r="W43" s="486">
        <f t="shared" si="5"/>
        <v>1.13</v>
      </c>
      <c r="X43" s="487">
        <f t="shared" si="6"/>
        <v>1.13</v>
      </c>
      <c r="Y43" s="488"/>
      <c r="Z43" s="489">
        <f t="shared" si="7"/>
        <v>2</v>
      </c>
    </row>
    <row r="44" ht="16.5" customHeight="1">
      <c r="A44" s="183">
        <v>33.0</v>
      </c>
      <c r="B44" s="235" t="s">
        <v>729</v>
      </c>
      <c r="C44" s="483" t="s">
        <v>731</v>
      </c>
      <c r="D44" s="484" t="s">
        <v>732</v>
      </c>
      <c r="E44" s="484" t="s">
        <v>552</v>
      </c>
      <c r="F44" s="239" t="s">
        <v>512</v>
      </c>
      <c r="G44" s="239" t="s">
        <v>530</v>
      </c>
      <c r="H44" s="239" t="s">
        <v>531</v>
      </c>
      <c r="I44" s="474" t="s">
        <v>515</v>
      </c>
      <c r="J44" s="309">
        <v>3.0</v>
      </c>
      <c r="K44" s="309">
        <v>2024.0</v>
      </c>
      <c r="L44" s="267">
        <v>45352.0</v>
      </c>
      <c r="M44" s="267">
        <v>45382.0</v>
      </c>
      <c r="N44" s="309">
        <v>21.0</v>
      </c>
      <c r="O44" s="473">
        <v>0.0</v>
      </c>
      <c r="P44" s="248">
        <v>0.0</v>
      </c>
      <c r="Q44" s="248">
        <v>0.2</v>
      </c>
      <c r="R44" s="485"/>
      <c r="S44" s="251" t="s">
        <v>525</v>
      </c>
      <c r="T44" s="236" t="s">
        <v>678</v>
      </c>
      <c r="U44" s="486">
        <f t="shared" si="9"/>
        <v>0.2</v>
      </c>
      <c r="V44" s="486">
        <f t="shared" si="4"/>
        <v>1</v>
      </c>
      <c r="W44" s="486">
        <f t="shared" si="5"/>
        <v>1.2</v>
      </c>
      <c r="X44" s="487">
        <f t="shared" si="6"/>
        <v>1.2</v>
      </c>
      <c r="Y44" s="488"/>
      <c r="Z44" s="489">
        <f t="shared" si="7"/>
        <v>2</v>
      </c>
    </row>
    <row r="45" ht="16.5" customHeight="1">
      <c r="A45" s="183">
        <v>34.0</v>
      </c>
      <c r="B45" s="235">
        <v>292225.0</v>
      </c>
      <c r="C45" s="236" t="s">
        <v>660</v>
      </c>
      <c r="D45" s="492" t="s">
        <v>661</v>
      </c>
      <c r="E45" s="492" t="s">
        <v>662</v>
      </c>
      <c r="F45" s="235" t="s">
        <v>663</v>
      </c>
      <c r="G45" s="235" t="s">
        <v>665</v>
      </c>
      <c r="H45" s="235" t="s">
        <v>666</v>
      </c>
      <c r="I45" s="474" t="s">
        <v>515</v>
      </c>
      <c r="J45" s="309">
        <v>3.0</v>
      </c>
      <c r="K45" s="309">
        <v>2024.0</v>
      </c>
      <c r="L45" s="267">
        <v>45352.0</v>
      </c>
      <c r="M45" s="267">
        <v>45382.0</v>
      </c>
      <c r="N45" s="309">
        <v>21.0</v>
      </c>
      <c r="O45" s="473">
        <v>0.1</v>
      </c>
      <c r="P45" s="248">
        <f t="shared" ref="P45:P52" si="10">ROUND(IF(S45="ODC",1*O45,I45*O45),3)</f>
        <v>0.1</v>
      </c>
      <c r="Q45" s="248">
        <v>0.1</v>
      </c>
      <c r="R45" s="485"/>
      <c r="S45" s="251" t="s">
        <v>517</v>
      </c>
      <c r="T45" s="236" t="s">
        <v>678</v>
      </c>
      <c r="U45" s="486">
        <f t="shared" si="9"/>
        <v>0.1</v>
      </c>
      <c r="V45" s="241" t="str">
        <f t="shared" si="4"/>
        <v>#VALUE!</v>
      </c>
      <c r="W45" s="241">
        <f t="shared" si="5"/>
        <v>1.361</v>
      </c>
      <c r="X45" s="493" t="str">
        <f t="shared" si="6"/>
        <v>#VALUE!</v>
      </c>
      <c r="Y45" s="192"/>
      <c r="Z45" s="193">
        <f t="shared" si="7"/>
        <v>5</v>
      </c>
    </row>
    <row r="46" ht="16.5" customHeight="1">
      <c r="A46" s="183">
        <v>35.0</v>
      </c>
      <c r="B46" s="235" t="s">
        <v>742</v>
      </c>
      <c r="C46" s="483" t="s">
        <v>743</v>
      </c>
      <c r="D46" s="484" t="s">
        <v>744</v>
      </c>
      <c r="E46" s="484" t="s">
        <v>552</v>
      </c>
      <c r="F46" s="239" t="s">
        <v>512</v>
      </c>
      <c r="G46" s="239" t="s">
        <v>555</v>
      </c>
      <c r="H46" s="239" t="s">
        <v>580</v>
      </c>
      <c r="I46" s="474" t="s">
        <v>515</v>
      </c>
      <c r="J46" s="309">
        <v>3.0</v>
      </c>
      <c r="K46" s="309">
        <v>2024.0</v>
      </c>
      <c r="L46" s="267">
        <v>45352.0</v>
      </c>
      <c r="M46" s="267">
        <v>45382.0</v>
      </c>
      <c r="N46" s="309">
        <v>21.0</v>
      </c>
      <c r="O46" s="473">
        <f t="shared" ref="O46:O50" si="11">N46/N46</f>
        <v>1</v>
      </c>
      <c r="P46" s="248">
        <f t="shared" si="10"/>
        <v>1</v>
      </c>
      <c r="Q46" s="248">
        <v>0.9762</v>
      </c>
      <c r="R46" s="485"/>
      <c r="S46" s="251" t="s">
        <v>517</v>
      </c>
      <c r="T46" s="236" t="s">
        <v>747</v>
      </c>
      <c r="U46" s="486">
        <f t="shared" si="9"/>
        <v>0.9762</v>
      </c>
      <c r="V46" s="486">
        <f t="shared" si="4"/>
        <v>1</v>
      </c>
      <c r="W46" s="486">
        <f t="shared" si="5"/>
        <v>0.976</v>
      </c>
      <c r="X46" s="487">
        <f t="shared" si="6"/>
        <v>0.98</v>
      </c>
      <c r="Y46" s="488"/>
      <c r="Z46" s="489">
        <f t="shared" si="7"/>
        <v>1</v>
      </c>
    </row>
    <row r="47" ht="16.5" customHeight="1">
      <c r="A47" s="183">
        <v>36.0</v>
      </c>
      <c r="B47" s="235" t="s">
        <v>751</v>
      </c>
      <c r="C47" s="483" t="s">
        <v>752</v>
      </c>
      <c r="D47" s="484" t="s">
        <v>753</v>
      </c>
      <c r="E47" s="484" t="s">
        <v>552</v>
      </c>
      <c r="F47" s="239" t="s">
        <v>512</v>
      </c>
      <c r="G47" s="239" t="s">
        <v>555</v>
      </c>
      <c r="H47" s="239" t="s">
        <v>580</v>
      </c>
      <c r="I47" s="474" t="s">
        <v>515</v>
      </c>
      <c r="J47" s="309">
        <v>3.0</v>
      </c>
      <c r="K47" s="309">
        <v>2024.0</v>
      </c>
      <c r="L47" s="267">
        <v>45352.0</v>
      </c>
      <c r="M47" s="267">
        <v>45382.0</v>
      </c>
      <c r="N47" s="309">
        <v>21.0</v>
      </c>
      <c r="O47" s="473">
        <f t="shared" si="11"/>
        <v>1</v>
      </c>
      <c r="P47" s="248">
        <f t="shared" si="10"/>
        <v>1</v>
      </c>
      <c r="Q47" s="248">
        <v>1.0</v>
      </c>
      <c r="R47" s="485"/>
      <c r="S47" s="251" t="s">
        <v>517</v>
      </c>
      <c r="T47" s="236" t="s">
        <v>747</v>
      </c>
      <c r="U47" s="486">
        <f t="shared" si="9"/>
        <v>1</v>
      </c>
      <c r="V47" s="486">
        <f t="shared" si="4"/>
        <v>1</v>
      </c>
      <c r="W47" s="486">
        <f t="shared" si="5"/>
        <v>1</v>
      </c>
      <c r="X47" s="487">
        <f t="shared" si="6"/>
        <v>1</v>
      </c>
      <c r="Y47" s="488"/>
      <c r="Z47" s="489">
        <f t="shared" si="7"/>
        <v>1</v>
      </c>
    </row>
    <row r="48" ht="16.5" customHeight="1">
      <c r="A48" s="183">
        <v>37.0</v>
      </c>
      <c r="B48" s="235">
        <v>452883.0</v>
      </c>
      <c r="C48" s="483" t="s">
        <v>759</v>
      </c>
      <c r="D48" s="484" t="s">
        <v>760</v>
      </c>
      <c r="E48" s="484" t="s">
        <v>552</v>
      </c>
      <c r="F48" s="239" t="s">
        <v>512</v>
      </c>
      <c r="G48" s="239" t="s">
        <v>530</v>
      </c>
      <c r="H48" s="239" t="s">
        <v>531</v>
      </c>
      <c r="I48" s="474" t="s">
        <v>515</v>
      </c>
      <c r="J48" s="309">
        <v>3.0</v>
      </c>
      <c r="K48" s="309">
        <v>2024.0</v>
      </c>
      <c r="L48" s="267">
        <v>45352.0</v>
      </c>
      <c r="M48" s="267">
        <v>45382.0</v>
      </c>
      <c r="N48" s="309">
        <v>21.0</v>
      </c>
      <c r="O48" s="473">
        <f t="shared" si="11"/>
        <v>1</v>
      </c>
      <c r="P48" s="248">
        <f t="shared" si="10"/>
        <v>1</v>
      </c>
      <c r="Q48" s="248">
        <v>1.0</v>
      </c>
      <c r="R48" s="485"/>
      <c r="S48" s="251" t="s">
        <v>517</v>
      </c>
      <c r="T48" s="236" t="s">
        <v>747</v>
      </c>
      <c r="U48" s="486">
        <f t="shared" si="9"/>
        <v>1</v>
      </c>
      <c r="V48" s="486">
        <f t="shared" si="4"/>
        <v>1</v>
      </c>
      <c r="W48" s="486">
        <f t="shared" si="5"/>
        <v>1</v>
      </c>
      <c r="X48" s="487">
        <f t="shared" si="6"/>
        <v>1</v>
      </c>
      <c r="Y48" s="488"/>
      <c r="Z48" s="489">
        <f t="shared" si="7"/>
        <v>1</v>
      </c>
    </row>
    <row r="49" ht="16.5" customHeight="1">
      <c r="A49" s="183">
        <v>38.0</v>
      </c>
      <c r="B49" s="235">
        <v>454813.0</v>
      </c>
      <c r="C49" s="483" t="s">
        <v>762</v>
      </c>
      <c r="D49" s="484" t="s">
        <v>763</v>
      </c>
      <c r="E49" s="484" t="s">
        <v>552</v>
      </c>
      <c r="F49" s="239" t="s">
        <v>512</v>
      </c>
      <c r="G49" s="239" t="s">
        <v>540</v>
      </c>
      <c r="H49" s="239" t="s">
        <v>541</v>
      </c>
      <c r="I49" s="474" t="s">
        <v>515</v>
      </c>
      <c r="J49" s="309">
        <v>3.0</v>
      </c>
      <c r="K49" s="309">
        <v>2024.0</v>
      </c>
      <c r="L49" s="267">
        <v>45352.0</v>
      </c>
      <c r="M49" s="267">
        <v>45382.0</v>
      </c>
      <c r="N49" s="309">
        <v>21.0</v>
      </c>
      <c r="O49" s="473">
        <f t="shared" si="11"/>
        <v>1</v>
      </c>
      <c r="P49" s="248">
        <f t="shared" si="10"/>
        <v>1</v>
      </c>
      <c r="Q49" s="248">
        <v>1.0</v>
      </c>
      <c r="R49" s="485"/>
      <c r="S49" s="251" t="s">
        <v>517</v>
      </c>
      <c r="T49" s="236" t="s">
        <v>747</v>
      </c>
      <c r="U49" s="486">
        <f t="shared" si="9"/>
        <v>1</v>
      </c>
      <c r="V49" s="486">
        <f t="shared" si="4"/>
        <v>1</v>
      </c>
      <c r="W49" s="486">
        <f t="shared" si="5"/>
        <v>1</v>
      </c>
      <c r="X49" s="487">
        <f t="shared" si="6"/>
        <v>1</v>
      </c>
      <c r="Y49" s="488"/>
      <c r="Z49" s="489">
        <f t="shared" si="7"/>
        <v>1</v>
      </c>
    </row>
    <row r="50" ht="16.5" customHeight="1">
      <c r="A50" s="183">
        <v>39.0</v>
      </c>
      <c r="B50" s="235" t="s">
        <v>766</v>
      </c>
      <c r="C50" s="483" t="s">
        <v>767</v>
      </c>
      <c r="D50" s="484" t="s">
        <v>768</v>
      </c>
      <c r="E50" s="484" t="s">
        <v>552</v>
      </c>
      <c r="F50" s="239" t="s">
        <v>512</v>
      </c>
      <c r="G50" s="239" t="s">
        <v>540</v>
      </c>
      <c r="H50" s="239" t="s">
        <v>541</v>
      </c>
      <c r="I50" s="474" t="s">
        <v>515</v>
      </c>
      <c r="J50" s="309">
        <v>3.0</v>
      </c>
      <c r="K50" s="309">
        <v>2024.0</v>
      </c>
      <c r="L50" s="267">
        <v>45352.0</v>
      </c>
      <c r="M50" s="267">
        <v>45382.0</v>
      </c>
      <c r="N50" s="309">
        <v>21.0</v>
      </c>
      <c r="O50" s="473">
        <f t="shared" si="11"/>
        <v>1</v>
      </c>
      <c r="P50" s="248">
        <f t="shared" si="10"/>
        <v>1</v>
      </c>
      <c r="Q50" s="248">
        <v>1.0</v>
      </c>
      <c r="R50" s="485"/>
      <c r="S50" s="251" t="s">
        <v>517</v>
      </c>
      <c r="T50" s="236" t="s">
        <v>747</v>
      </c>
      <c r="U50" s="486">
        <f t="shared" si="9"/>
        <v>1</v>
      </c>
      <c r="V50" s="486">
        <f t="shared" si="4"/>
        <v>1</v>
      </c>
      <c r="W50" s="486">
        <f t="shared" si="5"/>
        <v>1</v>
      </c>
      <c r="X50" s="487">
        <f t="shared" si="6"/>
        <v>1</v>
      </c>
      <c r="Y50" s="488"/>
      <c r="Z50" s="489">
        <f t="shared" si="7"/>
        <v>1</v>
      </c>
    </row>
    <row r="51" ht="16.5" customHeight="1">
      <c r="A51" s="183">
        <v>40.0</v>
      </c>
      <c r="B51" s="235">
        <v>292225.0</v>
      </c>
      <c r="C51" s="236" t="s">
        <v>660</v>
      </c>
      <c r="D51" s="492" t="s">
        <v>661</v>
      </c>
      <c r="E51" s="492" t="s">
        <v>662</v>
      </c>
      <c r="F51" s="235" t="s">
        <v>663</v>
      </c>
      <c r="G51" s="235" t="s">
        <v>665</v>
      </c>
      <c r="H51" s="235" t="s">
        <v>666</v>
      </c>
      <c r="I51" s="474" t="s">
        <v>515</v>
      </c>
      <c r="J51" s="309">
        <v>3.0</v>
      </c>
      <c r="K51" s="309">
        <v>2024.0</v>
      </c>
      <c r="L51" s="267">
        <v>45352.0</v>
      </c>
      <c r="M51" s="267">
        <v>45382.0</v>
      </c>
      <c r="N51" s="309">
        <v>21.0</v>
      </c>
      <c r="O51" s="473">
        <v>0.05</v>
      </c>
      <c r="P51" s="248">
        <f t="shared" si="10"/>
        <v>0.05</v>
      </c>
      <c r="Q51" s="248">
        <v>0.05</v>
      </c>
      <c r="R51" s="485"/>
      <c r="S51" s="251" t="s">
        <v>517</v>
      </c>
      <c r="T51" s="236" t="s">
        <v>747</v>
      </c>
      <c r="U51" s="486">
        <f t="shared" si="9"/>
        <v>0.05</v>
      </c>
      <c r="V51" s="241" t="str">
        <f t="shared" si="4"/>
        <v>#VALUE!</v>
      </c>
      <c r="W51" s="241">
        <f t="shared" si="5"/>
        <v>1.361</v>
      </c>
      <c r="X51" s="493" t="str">
        <f t="shared" si="6"/>
        <v>#VALUE!</v>
      </c>
      <c r="Y51" s="192"/>
      <c r="Z51" s="193">
        <f t="shared" si="7"/>
        <v>5</v>
      </c>
    </row>
    <row r="52" ht="16.5" customHeight="1">
      <c r="A52" s="183">
        <v>41.0</v>
      </c>
      <c r="B52" s="277">
        <v>460317.0</v>
      </c>
      <c r="C52" s="488" t="s">
        <v>1070</v>
      </c>
      <c r="D52" s="492" t="s">
        <v>1071</v>
      </c>
      <c r="E52" s="492" t="s">
        <v>511</v>
      </c>
      <c r="F52" s="239" t="s">
        <v>512</v>
      </c>
      <c r="G52" s="235" t="s">
        <v>555</v>
      </c>
      <c r="H52" s="532" t="s">
        <v>580</v>
      </c>
      <c r="I52" s="474" t="s">
        <v>515</v>
      </c>
      <c r="J52" s="309">
        <v>3.0</v>
      </c>
      <c r="K52" s="309">
        <v>2024.0</v>
      </c>
      <c r="L52" s="267">
        <v>45352.0</v>
      </c>
      <c r="M52" s="267">
        <v>45382.0</v>
      </c>
      <c r="N52" s="309">
        <v>21.0</v>
      </c>
      <c r="O52" s="473">
        <f>N52/21</f>
        <v>1</v>
      </c>
      <c r="P52" s="248" t="str">
        <f t="shared" si="10"/>
        <v>#VALUE!</v>
      </c>
      <c r="Q52" s="248">
        <v>0.5</v>
      </c>
      <c r="R52" s="249"/>
      <c r="S52" s="183" t="s">
        <v>525</v>
      </c>
      <c r="T52" s="478" t="s">
        <v>526</v>
      </c>
      <c r="U52" s="486">
        <f t="shared" si="9"/>
        <v>0.5</v>
      </c>
      <c r="V52" s="486" t="str">
        <f t="shared" si="4"/>
        <v>#VALUE!</v>
      </c>
      <c r="W52" s="241">
        <f t="shared" si="5"/>
        <v>0.5</v>
      </c>
      <c r="X52" s="493" t="str">
        <f t="shared" si="6"/>
        <v>#VALUE!</v>
      </c>
      <c r="Y52" s="192"/>
      <c r="Z52" s="193">
        <f t="shared" si="7"/>
        <v>1</v>
      </c>
    </row>
    <row r="53" ht="16.5" customHeight="1">
      <c r="A53" s="183">
        <v>42.0</v>
      </c>
      <c r="B53" s="183" t="s">
        <v>985</v>
      </c>
      <c r="C53" s="184" t="s">
        <v>986</v>
      </c>
      <c r="D53" s="536" t="s">
        <v>987</v>
      </c>
      <c r="E53" s="536" t="s">
        <v>552</v>
      </c>
      <c r="F53" s="498" t="s">
        <v>512</v>
      </c>
      <c r="G53" s="239" t="s">
        <v>530</v>
      </c>
      <c r="H53" s="498" t="s">
        <v>531</v>
      </c>
      <c r="I53" s="538" t="s">
        <v>515</v>
      </c>
      <c r="J53" s="309">
        <v>3.0</v>
      </c>
      <c r="K53" s="309">
        <v>2024.0</v>
      </c>
      <c r="L53" s="267">
        <v>45352.0</v>
      </c>
      <c r="M53" s="267">
        <v>45382.0</v>
      </c>
      <c r="N53" s="309">
        <v>21.0</v>
      </c>
      <c r="O53" s="495">
        <f t="shared" ref="O53:O66" si="12">N53/16</f>
        <v>1.3125</v>
      </c>
      <c r="P53" s="299" t="str">
        <f t="shared" ref="P53:P66" si="13">ROUND(IF(S53="ODC",1*O53,I53*O53),3)/21*9</f>
        <v>#VALUE!</v>
      </c>
      <c r="Q53" s="248">
        <v>0.6977142857142857</v>
      </c>
      <c r="R53" s="249"/>
      <c r="S53" s="251" t="s">
        <v>525</v>
      </c>
      <c r="T53" s="184" t="s">
        <v>989</v>
      </c>
      <c r="U53" s="241">
        <f t="shared" si="9"/>
        <v>0.6977142857</v>
      </c>
      <c r="V53" s="486" t="str">
        <f t="shared" si="4"/>
        <v>#VALUE!</v>
      </c>
      <c r="W53" s="241">
        <f t="shared" si="5"/>
        <v>0.698</v>
      </c>
      <c r="X53" s="493" t="str">
        <f t="shared" si="6"/>
        <v>#VALUE!</v>
      </c>
      <c r="Y53" s="192"/>
      <c r="Z53" s="193">
        <f t="shared" si="7"/>
        <v>1</v>
      </c>
    </row>
    <row r="54" ht="16.5" customHeight="1">
      <c r="A54" s="183">
        <v>43.0</v>
      </c>
      <c r="B54" s="183" t="s">
        <v>994</v>
      </c>
      <c r="C54" s="276" t="s">
        <v>995</v>
      </c>
      <c r="D54" s="536" t="s">
        <v>996</v>
      </c>
      <c r="E54" s="536" t="s">
        <v>552</v>
      </c>
      <c r="F54" s="498" t="s">
        <v>512</v>
      </c>
      <c r="G54" s="239" t="s">
        <v>540</v>
      </c>
      <c r="H54" s="498" t="s">
        <v>541</v>
      </c>
      <c r="I54" s="538" t="s">
        <v>515</v>
      </c>
      <c r="J54" s="309">
        <v>3.0</v>
      </c>
      <c r="K54" s="309">
        <v>2024.0</v>
      </c>
      <c r="L54" s="267">
        <v>45352.0</v>
      </c>
      <c r="M54" s="267">
        <v>45382.0</v>
      </c>
      <c r="N54" s="309">
        <v>21.0</v>
      </c>
      <c r="O54" s="495">
        <f t="shared" si="12"/>
        <v>1.3125</v>
      </c>
      <c r="P54" s="299" t="str">
        <f t="shared" si="13"/>
        <v>#VALUE!</v>
      </c>
      <c r="Q54" s="248">
        <v>0.8944285714285715</v>
      </c>
      <c r="R54" s="249"/>
      <c r="S54" s="251" t="s">
        <v>525</v>
      </c>
      <c r="T54" s="184" t="s">
        <v>989</v>
      </c>
      <c r="U54" s="241">
        <f t="shared" si="9"/>
        <v>0.8944285714</v>
      </c>
      <c r="V54" s="486" t="str">
        <f t="shared" si="4"/>
        <v>#VALUE!</v>
      </c>
      <c r="W54" s="241">
        <f t="shared" si="5"/>
        <v>0.894</v>
      </c>
      <c r="X54" s="493" t="str">
        <f t="shared" si="6"/>
        <v>#VALUE!</v>
      </c>
      <c r="Y54" s="192"/>
      <c r="Z54" s="193">
        <f t="shared" si="7"/>
        <v>1</v>
      </c>
    </row>
    <row r="55" ht="16.5" customHeight="1">
      <c r="A55" s="183">
        <v>44.0</v>
      </c>
      <c r="B55" s="277" t="s">
        <v>997</v>
      </c>
      <c r="C55" s="276" t="s">
        <v>998</v>
      </c>
      <c r="D55" s="536" t="s">
        <v>999</v>
      </c>
      <c r="E55" s="536" t="s">
        <v>552</v>
      </c>
      <c r="F55" s="498" t="s">
        <v>546</v>
      </c>
      <c r="G55" s="239" t="s">
        <v>540</v>
      </c>
      <c r="H55" s="498" t="s">
        <v>547</v>
      </c>
      <c r="I55" s="538" t="s">
        <v>515</v>
      </c>
      <c r="J55" s="309">
        <v>3.0</v>
      </c>
      <c r="K55" s="309">
        <v>2024.0</v>
      </c>
      <c r="L55" s="267">
        <v>45352.0</v>
      </c>
      <c r="M55" s="267">
        <v>45382.0</v>
      </c>
      <c r="N55" s="309">
        <v>21.0</v>
      </c>
      <c r="O55" s="495">
        <f t="shared" si="12"/>
        <v>1.3125</v>
      </c>
      <c r="P55" s="299" t="str">
        <f t="shared" si="13"/>
        <v>#VALUE!</v>
      </c>
      <c r="Q55" s="248">
        <v>0.7932857142857144</v>
      </c>
      <c r="R55" s="249"/>
      <c r="S55" s="251" t="s">
        <v>525</v>
      </c>
      <c r="T55" s="184" t="s">
        <v>989</v>
      </c>
      <c r="U55" s="241">
        <f t="shared" si="9"/>
        <v>0.7932857143</v>
      </c>
      <c r="V55" s="486" t="str">
        <f t="shared" si="4"/>
        <v>#VALUE!</v>
      </c>
      <c r="W55" s="241">
        <f t="shared" si="5"/>
        <v>0.793</v>
      </c>
      <c r="X55" s="493" t="str">
        <f t="shared" si="6"/>
        <v>#VALUE!</v>
      </c>
      <c r="Y55" s="192"/>
      <c r="Z55" s="193">
        <f t="shared" si="7"/>
        <v>1</v>
      </c>
    </row>
    <row r="56" ht="16.5" customHeight="1">
      <c r="A56" s="183">
        <v>45.0</v>
      </c>
      <c r="B56" s="183" t="s">
        <v>1000</v>
      </c>
      <c r="C56" s="276" t="s">
        <v>1001</v>
      </c>
      <c r="D56" s="536" t="s">
        <v>1002</v>
      </c>
      <c r="E56" s="536" t="s">
        <v>552</v>
      </c>
      <c r="F56" s="498" t="s">
        <v>512</v>
      </c>
      <c r="G56" s="239" t="s">
        <v>540</v>
      </c>
      <c r="H56" s="498" t="s">
        <v>541</v>
      </c>
      <c r="I56" s="538" t="s">
        <v>515</v>
      </c>
      <c r="J56" s="309">
        <v>3.0</v>
      </c>
      <c r="K56" s="309">
        <v>2024.0</v>
      </c>
      <c r="L56" s="267">
        <v>45352.0</v>
      </c>
      <c r="M56" s="267">
        <v>45382.0</v>
      </c>
      <c r="N56" s="309">
        <v>21.0</v>
      </c>
      <c r="O56" s="495">
        <f t="shared" si="12"/>
        <v>1.3125</v>
      </c>
      <c r="P56" s="299" t="str">
        <f t="shared" si="13"/>
        <v>#VALUE!</v>
      </c>
      <c r="Q56" s="248">
        <v>0.8944285714285715</v>
      </c>
      <c r="R56" s="249"/>
      <c r="S56" s="251" t="s">
        <v>525</v>
      </c>
      <c r="T56" s="184" t="s">
        <v>989</v>
      </c>
      <c r="U56" s="241">
        <f t="shared" si="9"/>
        <v>0.8944285714</v>
      </c>
      <c r="V56" s="486" t="str">
        <f t="shared" si="4"/>
        <v>#VALUE!</v>
      </c>
      <c r="W56" s="241">
        <f t="shared" si="5"/>
        <v>0.894</v>
      </c>
      <c r="X56" s="493" t="str">
        <f t="shared" si="6"/>
        <v>#VALUE!</v>
      </c>
      <c r="Y56" s="192"/>
      <c r="Z56" s="193">
        <f t="shared" si="7"/>
        <v>1</v>
      </c>
    </row>
    <row r="57" ht="16.5" customHeight="1">
      <c r="A57" s="183">
        <v>46.0</v>
      </c>
      <c r="B57" s="183" t="s">
        <v>1003</v>
      </c>
      <c r="C57" s="276" t="s">
        <v>1004</v>
      </c>
      <c r="D57" s="536" t="s">
        <v>1005</v>
      </c>
      <c r="E57" s="536" t="s">
        <v>552</v>
      </c>
      <c r="F57" s="498" t="s">
        <v>512</v>
      </c>
      <c r="G57" s="239" t="s">
        <v>530</v>
      </c>
      <c r="H57" s="498" t="s">
        <v>531</v>
      </c>
      <c r="I57" s="538" t="s">
        <v>515</v>
      </c>
      <c r="J57" s="309">
        <v>3.0</v>
      </c>
      <c r="K57" s="309">
        <v>2024.0</v>
      </c>
      <c r="L57" s="267">
        <v>45352.0</v>
      </c>
      <c r="M57" s="267">
        <v>45382.0</v>
      </c>
      <c r="N57" s="309">
        <v>21.0</v>
      </c>
      <c r="O57" s="495">
        <f t="shared" si="12"/>
        <v>1.3125</v>
      </c>
      <c r="P57" s="299" t="str">
        <f t="shared" si="13"/>
        <v>#VALUE!</v>
      </c>
      <c r="Q57" s="248">
        <v>0.6977142857142857</v>
      </c>
      <c r="R57" s="249"/>
      <c r="S57" s="251" t="s">
        <v>525</v>
      </c>
      <c r="T57" s="184" t="s">
        <v>989</v>
      </c>
      <c r="U57" s="241">
        <f t="shared" si="9"/>
        <v>0.6977142857</v>
      </c>
      <c r="V57" s="486" t="str">
        <f t="shared" si="4"/>
        <v>#VALUE!</v>
      </c>
      <c r="W57" s="241">
        <f t="shared" si="5"/>
        <v>0.698</v>
      </c>
      <c r="X57" s="493" t="str">
        <f t="shared" si="6"/>
        <v>#VALUE!</v>
      </c>
      <c r="Y57" s="192"/>
      <c r="Z57" s="193">
        <f t="shared" si="7"/>
        <v>1</v>
      </c>
    </row>
    <row r="58" ht="16.5" customHeight="1">
      <c r="A58" s="183">
        <v>47.0</v>
      </c>
      <c r="B58" s="277" t="s">
        <v>1012</v>
      </c>
      <c r="C58" s="276" t="s">
        <v>1013</v>
      </c>
      <c r="D58" s="536" t="s">
        <v>1014</v>
      </c>
      <c r="E58" s="536" t="s">
        <v>552</v>
      </c>
      <c r="F58" s="498" t="s">
        <v>546</v>
      </c>
      <c r="G58" s="239" t="s">
        <v>530</v>
      </c>
      <c r="H58" s="498" t="s">
        <v>616</v>
      </c>
      <c r="I58" s="538" t="s">
        <v>515</v>
      </c>
      <c r="J58" s="309">
        <v>3.0</v>
      </c>
      <c r="K58" s="309">
        <v>2024.0</v>
      </c>
      <c r="L58" s="267">
        <v>45352.0</v>
      </c>
      <c r="M58" s="267">
        <v>45382.0</v>
      </c>
      <c r="N58" s="309">
        <v>21.0</v>
      </c>
      <c r="O58" s="495">
        <f t="shared" si="12"/>
        <v>1.3125</v>
      </c>
      <c r="P58" s="299" t="str">
        <f t="shared" si="13"/>
        <v>#VALUE!</v>
      </c>
      <c r="Q58" s="248">
        <v>0.6694285714285715</v>
      </c>
      <c r="R58" s="249"/>
      <c r="S58" s="251" t="s">
        <v>525</v>
      </c>
      <c r="T58" s="184" t="s">
        <v>989</v>
      </c>
      <c r="U58" s="241">
        <f t="shared" si="9"/>
        <v>0.6694285714</v>
      </c>
      <c r="V58" s="486" t="str">
        <f t="shared" si="4"/>
        <v>#VALUE!</v>
      </c>
      <c r="W58" s="241">
        <f t="shared" si="5"/>
        <v>0.669</v>
      </c>
      <c r="X58" s="493" t="str">
        <f t="shared" si="6"/>
        <v>#VALUE!</v>
      </c>
      <c r="Y58" s="192"/>
      <c r="Z58" s="193">
        <f t="shared" si="7"/>
        <v>1</v>
      </c>
    </row>
    <row r="59" ht="16.5" customHeight="1">
      <c r="A59" s="183">
        <v>48.0</v>
      </c>
      <c r="B59" s="183" t="s">
        <v>1015</v>
      </c>
      <c r="C59" s="276" t="s">
        <v>1016</v>
      </c>
      <c r="D59" s="536" t="s">
        <v>1018</v>
      </c>
      <c r="E59" s="536" t="s">
        <v>552</v>
      </c>
      <c r="F59" s="498" t="s">
        <v>512</v>
      </c>
      <c r="G59" s="239" t="s">
        <v>540</v>
      </c>
      <c r="H59" s="498" t="s">
        <v>541</v>
      </c>
      <c r="I59" s="538" t="s">
        <v>515</v>
      </c>
      <c r="J59" s="309">
        <v>3.0</v>
      </c>
      <c r="K59" s="309">
        <v>2024.0</v>
      </c>
      <c r="L59" s="267">
        <v>45352.0</v>
      </c>
      <c r="M59" s="267">
        <v>45382.0</v>
      </c>
      <c r="N59" s="309">
        <v>21.0</v>
      </c>
      <c r="O59" s="495">
        <f t="shared" si="12"/>
        <v>1.3125</v>
      </c>
      <c r="P59" s="299" t="str">
        <f t="shared" si="13"/>
        <v>#VALUE!</v>
      </c>
      <c r="Q59" s="248">
        <v>0.8944285714285715</v>
      </c>
      <c r="R59" s="249"/>
      <c r="S59" s="251" t="s">
        <v>525</v>
      </c>
      <c r="T59" s="184" t="s">
        <v>989</v>
      </c>
      <c r="U59" s="241">
        <f t="shared" si="9"/>
        <v>0.8944285714</v>
      </c>
      <c r="V59" s="486" t="str">
        <f t="shared" si="4"/>
        <v>#VALUE!</v>
      </c>
      <c r="W59" s="241">
        <f t="shared" si="5"/>
        <v>0.894</v>
      </c>
      <c r="X59" s="493" t="str">
        <f t="shared" si="6"/>
        <v>#VALUE!</v>
      </c>
      <c r="Y59" s="192"/>
      <c r="Z59" s="193">
        <f t="shared" si="7"/>
        <v>1</v>
      </c>
    </row>
    <row r="60" ht="16.5" customHeight="1">
      <c r="A60" s="183">
        <v>49.0</v>
      </c>
      <c r="B60" s="183" t="s">
        <v>1020</v>
      </c>
      <c r="C60" s="526" t="s">
        <v>1021</v>
      </c>
      <c r="D60" s="549" t="s">
        <v>1022</v>
      </c>
      <c r="E60" s="536" t="s">
        <v>552</v>
      </c>
      <c r="F60" s="264" t="s">
        <v>512</v>
      </c>
      <c r="G60" s="264" t="s">
        <v>569</v>
      </c>
      <c r="H60" s="264" t="s">
        <v>570</v>
      </c>
      <c r="I60" s="538" t="s">
        <v>515</v>
      </c>
      <c r="J60" s="309">
        <v>3.0</v>
      </c>
      <c r="K60" s="309">
        <v>2024.0</v>
      </c>
      <c r="L60" s="267">
        <v>45352.0</v>
      </c>
      <c r="M60" s="267">
        <v>45382.0</v>
      </c>
      <c r="N60" s="309">
        <v>21.0</v>
      </c>
      <c r="O60" s="495">
        <f t="shared" si="12"/>
        <v>1.3125</v>
      </c>
      <c r="P60" s="299" t="str">
        <f t="shared" si="13"/>
        <v>#VALUE!</v>
      </c>
      <c r="Q60" s="248">
        <v>1.1417142857142857</v>
      </c>
      <c r="R60" s="249"/>
      <c r="S60" s="251" t="s">
        <v>525</v>
      </c>
      <c r="T60" s="184" t="s">
        <v>989</v>
      </c>
      <c r="U60" s="241">
        <f t="shared" si="9"/>
        <v>1.141714286</v>
      </c>
      <c r="V60" s="486" t="str">
        <f t="shared" si="4"/>
        <v>#VALUE!</v>
      </c>
      <c r="W60" s="241">
        <f t="shared" si="5"/>
        <v>1.142</v>
      </c>
      <c r="X60" s="493" t="str">
        <f t="shared" si="6"/>
        <v>#VALUE!</v>
      </c>
      <c r="Y60" s="192"/>
      <c r="Z60" s="193">
        <f t="shared" si="7"/>
        <v>1</v>
      </c>
    </row>
    <row r="61" ht="16.5" customHeight="1">
      <c r="A61" s="183">
        <v>50.0</v>
      </c>
      <c r="B61" s="477" t="s">
        <v>1027</v>
      </c>
      <c r="C61" s="481" t="s">
        <v>1028</v>
      </c>
      <c r="D61" s="472" t="s">
        <v>1029</v>
      </c>
      <c r="E61" s="556" t="s">
        <v>552</v>
      </c>
      <c r="F61" s="557" t="s">
        <v>512</v>
      </c>
      <c r="G61" s="557" t="s">
        <v>573</v>
      </c>
      <c r="H61" s="557" t="s">
        <v>641</v>
      </c>
      <c r="I61" s="538" t="s">
        <v>515</v>
      </c>
      <c r="J61" s="309">
        <v>3.0</v>
      </c>
      <c r="K61" s="309">
        <v>2024.0</v>
      </c>
      <c r="L61" s="267">
        <v>45352.0</v>
      </c>
      <c r="M61" s="267">
        <v>45382.0</v>
      </c>
      <c r="N61" s="309">
        <v>21.0</v>
      </c>
      <c r="O61" s="495">
        <f t="shared" si="12"/>
        <v>1.3125</v>
      </c>
      <c r="P61" s="299" t="str">
        <f t="shared" si="13"/>
        <v>#VALUE!</v>
      </c>
      <c r="Q61" s="248">
        <v>0.30942857142857144</v>
      </c>
      <c r="R61" s="476"/>
      <c r="S61" s="251" t="s">
        <v>525</v>
      </c>
      <c r="T61" s="184" t="s">
        <v>989</v>
      </c>
      <c r="U61" s="241">
        <f t="shared" si="9"/>
        <v>0.3094285714</v>
      </c>
      <c r="V61" s="486" t="str">
        <f t="shared" si="4"/>
        <v>#VALUE!</v>
      </c>
      <c r="W61" s="241">
        <f t="shared" si="5"/>
        <v>0.309</v>
      </c>
      <c r="X61" s="493" t="str">
        <f t="shared" si="6"/>
        <v>#VALUE!</v>
      </c>
      <c r="Y61" s="192"/>
      <c r="Z61" s="193">
        <f t="shared" si="7"/>
        <v>1</v>
      </c>
    </row>
    <row r="62" ht="16.5" customHeight="1">
      <c r="A62" s="183">
        <v>51.0</v>
      </c>
      <c r="B62" s="251" t="s">
        <v>1030</v>
      </c>
      <c r="C62" s="488" t="s">
        <v>1031</v>
      </c>
      <c r="D62" s="484" t="s">
        <v>1032</v>
      </c>
      <c r="E62" s="558" t="s">
        <v>552</v>
      </c>
      <c r="F62" s="559" t="s">
        <v>546</v>
      </c>
      <c r="G62" s="559" t="s">
        <v>555</v>
      </c>
      <c r="H62" s="559" t="s">
        <v>556</v>
      </c>
      <c r="I62" s="538" t="s">
        <v>515</v>
      </c>
      <c r="J62" s="309">
        <v>3.0</v>
      </c>
      <c r="K62" s="309">
        <v>2024.0</v>
      </c>
      <c r="L62" s="267">
        <v>45352.0</v>
      </c>
      <c r="M62" s="267">
        <v>45382.0</v>
      </c>
      <c r="N62" s="309">
        <v>21.0</v>
      </c>
      <c r="O62" s="495">
        <f t="shared" si="12"/>
        <v>1.3125</v>
      </c>
      <c r="P62" s="299" t="str">
        <f t="shared" si="13"/>
        <v>#VALUE!</v>
      </c>
      <c r="Q62" s="248">
        <v>0.4838571428571429</v>
      </c>
      <c r="R62" s="485"/>
      <c r="S62" s="251" t="s">
        <v>525</v>
      </c>
      <c r="T62" s="184" t="s">
        <v>989</v>
      </c>
      <c r="U62" s="241">
        <f t="shared" si="9"/>
        <v>0.4838571429</v>
      </c>
      <c r="V62" s="486" t="str">
        <f t="shared" si="4"/>
        <v>#VALUE!</v>
      </c>
      <c r="W62" s="241">
        <f t="shared" si="5"/>
        <v>0.484</v>
      </c>
      <c r="X62" s="493" t="str">
        <f t="shared" si="6"/>
        <v>#VALUE!</v>
      </c>
      <c r="Y62" s="192"/>
      <c r="Z62" s="193">
        <f t="shared" si="7"/>
        <v>1</v>
      </c>
    </row>
    <row r="63" ht="16.5" customHeight="1">
      <c r="A63" s="183">
        <v>52.0</v>
      </c>
      <c r="B63" s="251" t="s">
        <v>1037</v>
      </c>
      <c r="C63" s="488" t="s">
        <v>1038</v>
      </c>
      <c r="D63" s="484" t="s">
        <v>1039</v>
      </c>
      <c r="E63" s="558" t="s">
        <v>552</v>
      </c>
      <c r="F63" s="559" t="s">
        <v>546</v>
      </c>
      <c r="G63" s="559" t="s">
        <v>540</v>
      </c>
      <c r="H63" s="559" t="s">
        <v>547</v>
      </c>
      <c r="I63" s="538" t="s">
        <v>515</v>
      </c>
      <c r="J63" s="309">
        <v>3.0</v>
      </c>
      <c r="K63" s="309">
        <v>2024.0</v>
      </c>
      <c r="L63" s="267">
        <v>45352.0</v>
      </c>
      <c r="M63" s="267">
        <v>45382.0</v>
      </c>
      <c r="N63" s="309">
        <v>21.0</v>
      </c>
      <c r="O63" s="495">
        <f t="shared" si="12"/>
        <v>1.3125</v>
      </c>
      <c r="P63" s="299" t="str">
        <f t="shared" si="13"/>
        <v>#VALUE!</v>
      </c>
      <c r="Q63" s="248">
        <v>0.7932857142857144</v>
      </c>
      <c r="R63" s="485"/>
      <c r="S63" s="251" t="s">
        <v>525</v>
      </c>
      <c r="T63" s="184" t="s">
        <v>989</v>
      </c>
      <c r="U63" s="241">
        <f t="shared" si="9"/>
        <v>0.7932857143</v>
      </c>
      <c r="V63" s="486" t="str">
        <f t="shared" si="4"/>
        <v>#VALUE!</v>
      </c>
      <c r="W63" s="241">
        <f t="shared" si="5"/>
        <v>0.793</v>
      </c>
      <c r="X63" s="493" t="str">
        <f t="shared" si="6"/>
        <v>#VALUE!</v>
      </c>
      <c r="Y63" s="192"/>
      <c r="Z63" s="193">
        <f t="shared" si="7"/>
        <v>1</v>
      </c>
    </row>
    <row r="64" ht="16.5" customHeight="1">
      <c r="A64" s="183">
        <v>53.0</v>
      </c>
      <c r="B64" s="251" t="s">
        <v>1040</v>
      </c>
      <c r="C64" s="488" t="s">
        <v>1041</v>
      </c>
      <c r="D64" s="484" t="s">
        <v>1042</v>
      </c>
      <c r="E64" s="558" t="s">
        <v>552</v>
      </c>
      <c r="F64" s="559" t="s">
        <v>546</v>
      </c>
      <c r="G64" s="559" t="s">
        <v>530</v>
      </c>
      <c r="H64" s="559" t="s">
        <v>616</v>
      </c>
      <c r="I64" s="538" t="s">
        <v>515</v>
      </c>
      <c r="J64" s="309">
        <v>3.0</v>
      </c>
      <c r="K64" s="309">
        <v>2024.0</v>
      </c>
      <c r="L64" s="267">
        <v>45352.0</v>
      </c>
      <c r="M64" s="267">
        <v>45382.0</v>
      </c>
      <c r="N64" s="309">
        <v>21.0</v>
      </c>
      <c r="O64" s="495">
        <f t="shared" si="12"/>
        <v>1.3125</v>
      </c>
      <c r="P64" s="299" t="str">
        <f t="shared" si="13"/>
        <v>#VALUE!</v>
      </c>
      <c r="Q64" s="248">
        <v>0.6694285714285715</v>
      </c>
      <c r="R64" s="485"/>
      <c r="S64" s="251" t="s">
        <v>525</v>
      </c>
      <c r="T64" s="184" t="s">
        <v>989</v>
      </c>
      <c r="U64" s="241">
        <f t="shared" si="9"/>
        <v>0.6694285714</v>
      </c>
      <c r="V64" s="486" t="str">
        <f t="shared" si="4"/>
        <v>#VALUE!</v>
      </c>
      <c r="W64" s="241">
        <f t="shared" si="5"/>
        <v>0.669</v>
      </c>
      <c r="X64" s="493" t="str">
        <f t="shared" si="6"/>
        <v>#VALUE!</v>
      </c>
      <c r="Y64" s="192"/>
      <c r="Z64" s="193">
        <f t="shared" si="7"/>
        <v>1</v>
      </c>
    </row>
    <row r="65" ht="16.5" customHeight="1">
      <c r="A65" s="183">
        <v>54.0</v>
      </c>
      <c r="B65" s="251" t="s">
        <v>1043</v>
      </c>
      <c r="C65" s="488" t="s">
        <v>1044</v>
      </c>
      <c r="D65" s="484" t="s">
        <v>1045</v>
      </c>
      <c r="E65" s="558" t="s">
        <v>552</v>
      </c>
      <c r="F65" s="559" t="s">
        <v>546</v>
      </c>
      <c r="G65" s="559" t="s">
        <v>540</v>
      </c>
      <c r="H65" s="559" t="s">
        <v>547</v>
      </c>
      <c r="I65" s="538" t="s">
        <v>515</v>
      </c>
      <c r="J65" s="309">
        <v>3.0</v>
      </c>
      <c r="K65" s="309">
        <v>2024.0</v>
      </c>
      <c r="L65" s="267">
        <v>45352.0</v>
      </c>
      <c r="M65" s="267">
        <v>45382.0</v>
      </c>
      <c r="N65" s="309">
        <v>21.0</v>
      </c>
      <c r="O65" s="495">
        <f t="shared" si="12"/>
        <v>1.3125</v>
      </c>
      <c r="P65" s="299" t="str">
        <f t="shared" si="13"/>
        <v>#VALUE!</v>
      </c>
      <c r="Q65" s="248">
        <v>0.7932857142857144</v>
      </c>
      <c r="R65" s="485"/>
      <c r="S65" s="251" t="s">
        <v>525</v>
      </c>
      <c r="T65" s="184" t="s">
        <v>989</v>
      </c>
      <c r="U65" s="241">
        <f t="shared" si="9"/>
        <v>0.7932857143</v>
      </c>
      <c r="V65" s="486" t="str">
        <f t="shared" si="4"/>
        <v>#VALUE!</v>
      </c>
      <c r="W65" s="241">
        <f t="shared" si="5"/>
        <v>0.793</v>
      </c>
      <c r="X65" s="493" t="str">
        <f t="shared" si="6"/>
        <v>#VALUE!</v>
      </c>
      <c r="Y65" s="192"/>
      <c r="Z65" s="193">
        <f t="shared" si="7"/>
        <v>1</v>
      </c>
    </row>
    <row r="66" ht="16.5" customHeight="1">
      <c r="A66" s="183">
        <v>55.0</v>
      </c>
      <c r="B66" s="251" t="s">
        <v>1048</v>
      </c>
      <c r="C66" s="488" t="s">
        <v>1049</v>
      </c>
      <c r="D66" s="484" t="s">
        <v>1050</v>
      </c>
      <c r="E66" s="558" t="s">
        <v>552</v>
      </c>
      <c r="F66" s="559" t="s">
        <v>512</v>
      </c>
      <c r="G66" s="559" t="s">
        <v>569</v>
      </c>
      <c r="H66" s="559" t="s">
        <v>570</v>
      </c>
      <c r="I66" s="538" t="s">
        <v>515</v>
      </c>
      <c r="J66" s="309">
        <v>3.0</v>
      </c>
      <c r="K66" s="309">
        <v>2024.0</v>
      </c>
      <c r="L66" s="267">
        <v>45352.0</v>
      </c>
      <c r="M66" s="267">
        <v>45382.0</v>
      </c>
      <c r="N66" s="309">
        <v>21.0</v>
      </c>
      <c r="O66" s="495">
        <f t="shared" si="12"/>
        <v>1.3125</v>
      </c>
      <c r="P66" s="299" t="str">
        <f t="shared" si="13"/>
        <v>#VALUE!</v>
      </c>
      <c r="Q66" s="248">
        <v>1.1417142857142857</v>
      </c>
      <c r="R66" s="485"/>
      <c r="S66" s="251" t="s">
        <v>525</v>
      </c>
      <c r="T66" s="184" t="s">
        <v>989</v>
      </c>
      <c r="U66" s="241">
        <f t="shared" si="9"/>
        <v>1.141714286</v>
      </c>
      <c r="V66" s="486" t="str">
        <f t="shared" si="4"/>
        <v>#VALUE!</v>
      </c>
      <c r="W66" s="241">
        <f t="shared" si="5"/>
        <v>1.142</v>
      </c>
      <c r="X66" s="493" t="str">
        <f t="shared" si="6"/>
        <v>#VALUE!</v>
      </c>
      <c r="Y66" s="192"/>
      <c r="Z66" s="193">
        <f t="shared" si="7"/>
        <v>1</v>
      </c>
    </row>
    <row r="67" ht="16.5" customHeight="1">
      <c r="A67" s="183">
        <v>56.0</v>
      </c>
      <c r="B67" s="235">
        <v>292225.0</v>
      </c>
      <c r="C67" s="236" t="s">
        <v>660</v>
      </c>
      <c r="D67" s="492" t="s">
        <v>661</v>
      </c>
      <c r="E67" s="492" t="s">
        <v>662</v>
      </c>
      <c r="F67" s="235" t="s">
        <v>663</v>
      </c>
      <c r="G67" s="235" t="s">
        <v>665</v>
      </c>
      <c r="H67" s="235" t="s">
        <v>666</v>
      </c>
      <c r="I67" s="474" t="s">
        <v>515</v>
      </c>
      <c r="J67" s="309">
        <v>3.0</v>
      </c>
      <c r="K67" s="309">
        <v>2024.0</v>
      </c>
      <c r="L67" s="267">
        <v>45352.0</v>
      </c>
      <c r="M67" s="267">
        <v>45382.0</v>
      </c>
      <c r="N67" s="309">
        <v>21.0</v>
      </c>
      <c r="O67" s="239">
        <v>0.05</v>
      </c>
      <c r="P67" s="248">
        <f t="shared" ref="P67:P263" si="14">ROUND(IF(S67="ODC",1*O67,I67*O67),3)</f>
        <v>0.05</v>
      </c>
      <c r="Q67" s="248">
        <v>0.05</v>
      </c>
      <c r="R67" s="249"/>
      <c r="S67" s="189" t="s">
        <v>517</v>
      </c>
      <c r="T67" s="184" t="s">
        <v>813</v>
      </c>
      <c r="U67" s="486">
        <f t="shared" si="9"/>
        <v>0.05</v>
      </c>
      <c r="V67" s="241" t="str">
        <f t="shared" si="4"/>
        <v>#VALUE!</v>
      </c>
      <c r="W67" s="560">
        <f t="shared" si="5"/>
        <v>1.361</v>
      </c>
      <c r="X67" s="493" t="str">
        <f t="shared" si="6"/>
        <v>#VALUE!</v>
      </c>
      <c r="Y67" s="192"/>
      <c r="Z67" s="193">
        <f t="shared" si="7"/>
        <v>5</v>
      </c>
    </row>
    <row r="68" ht="16.5" customHeight="1">
      <c r="A68" s="183">
        <v>57.0</v>
      </c>
      <c r="B68" s="235">
        <v>427027.0</v>
      </c>
      <c r="C68" s="236" t="s">
        <v>814</v>
      </c>
      <c r="D68" s="492" t="s">
        <v>815</v>
      </c>
      <c r="E68" s="492" t="s">
        <v>552</v>
      </c>
      <c r="F68" s="235" t="s">
        <v>546</v>
      </c>
      <c r="G68" s="235" t="s">
        <v>787</v>
      </c>
      <c r="H68" s="235" t="s">
        <v>596</v>
      </c>
      <c r="I68" s="474" t="s">
        <v>515</v>
      </c>
      <c r="J68" s="309">
        <v>3.0</v>
      </c>
      <c r="K68" s="309">
        <v>2024.0</v>
      </c>
      <c r="L68" s="267">
        <v>45352.0</v>
      </c>
      <c r="M68" s="267">
        <v>45382.0</v>
      </c>
      <c r="N68" s="309">
        <v>21.0</v>
      </c>
      <c r="O68" s="239">
        <v>1.0</v>
      </c>
      <c r="P68" s="248">
        <f t="shared" si="14"/>
        <v>1</v>
      </c>
      <c r="Q68" s="248">
        <v>1.0</v>
      </c>
      <c r="R68" s="249"/>
      <c r="S68" s="189" t="s">
        <v>517</v>
      </c>
      <c r="T68" s="184" t="s">
        <v>813</v>
      </c>
      <c r="U68" s="486">
        <f t="shared" si="9"/>
        <v>1</v>
      </c>
      <c r="V68" s="241">
        <f t="shared" si="4"/>
        <v>1</v>
      </c>
      <c r="W68" s="560">
        <f t="shared" si="5"/>
        <v>1</v>
      </c>
      <c r="X68" s="493">
        <f t="shared" si="6"/>
        <v>1</v>
      </c>
      <c r="Y68" s="192"/>
      <c r="Z68" s="193">
        <f t="shared" si="7"/>
        <v>1</v>
      </c>
    </row>
    <row r="69" ht="16.5" customHeight="1">
      <c r="A69" s="183">
        <v>58.0</v>
      </c>
      <c r="B69" s="235">
        <v>428982.0</v>
      </c>
      <c r="C69" s="236" t="s">
        <v>818</v>
      </c>
      <c r="D69" s="492" t="s">
        <v>819</v>
      </c>
      <c r="E69" s="492" t="s">
        <v>552</v>
      </c>
      <c r="F69" s="235" t="s">
        <v>546</v>
      </c>
      <c r="G69" s="235" t="s">
        <v>790</v>
      </c>
      <c r="H69" s="235" t="s">
        <v>616</v>
      </c>
      <c r="I69" s="474" t="s">
        <v>515</v>
      </c>
      <c r="J69" s="309">
        <v>3.0</v>
      </c>
      <c r="K69" s="309">
        <v>2024.0</v>
      </c>
      <c r="L69" s="267">
        <v>45352.0</v>
      </c>
      <c r="M69" s="267">
        <v>45382.0</v>
      </c>
      <c r="N69" s="309">
        <v>21.0</v>
      </c>
      <c r="O69" s="239">
        <v>1.0</v>
      </c>
      <c r="P69" s="248">
        <f t="shared" si="14"/>
        <v>1</v>
      </c>
      <c r="Q69" s="248">
        <v>1.0</v>
      </c>
      <c r="R69" s="249"/>
      <c r="S69" s="189" t="s">
        <v>517</v>
      </c>
      <c r="T69" s="184" t="s">
        <v>813</v>
      </c>
      <c r="U69" s="486">
        <f t="shared" si="9"/>
        <v>1</v>
      </c>
      <c r="V69" s="241">
        <f t="shared" si="4"/>
        <v>1</v>
      </c>
      <c r="W69" s="560">
        <f t="shared" si="5"/>
        <v>1</v>
      </c>
      <c r="X69" s="493">
        <f t="shared" si="6"/>
        <v>1</v>
      </c>
      <c r="Y69" s="192"/>
      <c r="Z69" s="193">
        <f t="shared" si="7"/>
        <v>1</v>
      </c>
    </row>
    <row r="70" ht="16.5" customHeight="1">
      <c r="A70" s="183">
        <v>59.0</v>
      </c>
      <c r="B70" s="235">
        <v>449443.0</v>
      </c>
      <c r="C70" s="236" t="s">
        <v>821</v>
      </c>
      <c r="D70" s="492" t="s">
        <v>822</v>
      </c>
      <c r="E70" s="492" t="s">
        <v>552</v>
      </c>
      <c r="F70" s="235" t="s">
        <v>546</v>
      </c>
      <c r="G70" s="235" t="s">
        <v>790</v>
      </c>
      <c r="H70" s="235" t="s">
        <v>616</v>
      </c>
      <c r="I70" s="474" t="s">
        <v>515</v>
      </c>
      <c r="J70" s="309">
        <v>3.0</v>
      </c>
      <c r="K70" s="309">
        <v>2024.0</v>
      </c>
      <c r="L70" s="267">
        <v>45352.0</v>
      </c>
      <c r="M70" s="267">
        <v>45382.0</v>
      </c>
      <c r="N70" s="309">
        <v>21.0</v>
      </c>
      <c r="O70" s="239">
        <v>1.0</v>
      </c>
      <c r="P70" s="248">
        <f t="shared" si="14"/>
        <v>1</v>
      </c>
      <c r="Q70" s="248">
        <v>1.0</v>
      </c>
      <c r="R70" s="249"/>
      <c r="S70" s="189" t="s">
        <v>517</v>
      </c>
      <c r="T70" s="184" t="s">
        <v>813</v>
      </c>
      <c r="U70" s="486">
        <f t="shared" si="9"/>
        <v>1</v>
      </c>
      <c r="V70" s="241">
        <f t="shared" si="4"/>
        <v>1</v>
      </c>
      <c r="W70" s="560">
        <f t="shared" si="5"/>
        <v>1</v>
      </c>
      <c r="X70" s="493">
        <f t="shared" si="6"/>
        <v>1</v>
      </c>
      <c r="Y70" s="192"/>
      <c r="Z70" s="193">
        <f t="shared" si="7"/>
        <v>1</v>
      </c>
    </row>
    <row r="71" ht="16.5" customHeight="1">
      <c r="A71" s="183">
        <v>60.0</v>
      </c>
      <c r="B71" s="235">
        <v>447257.0</v>
      </c>
      <c r="C71" s="236" t="s">
        <v>824</v>
      </c>
      <c r="D71" s="492" t="s">
        <v>825</v>
      </c>
      <c r="E71" s="492" t="s">
        <v>552</v>
      </c>
      <c r="F71" s="235" t="s">
        <v>546</v>
      </c>
      <c r="G71" s="235" t="s">
        <v>665</v>
      </c>
      <c r="H71" s="235" t="s">
        <v>556</v>
      </c>
      <c r="I71" s="474" t="s">
        <v>515</v>
      </c>
      <c r="J71" s="309">
        <v>3.0</v>
      </c>
      <c r="K71" s="309">
        <v>2024.0</v>
      </c>
      <c r="L71" s="267">
        <v>45352.0</v>
      </c>
      <c r="M71" s="267">
        <v>45382.0</v>
      </c>
      <c r="N71" s="309">
        <v>21.0</v>
      </c>
      <c r="O71" s="239">
        <v>1.0</v>
      </c>
      <c r="P71" s="248">
        <f t="shared" si="14"/>
        <v>1</v>
      </c>
      <c r="Q71" s="248">
        <v>1.0</v>
      </c>
      <c r="R71" s="249"/>
      <c r="S71" s="189" t="s">
        <v>517</v>
      </c>
      <c r="T71" s="184" t="s">
        <v>813</v>
      </c>
      <c r="U71" s="486">
        <f t="shared" si="9"/>
        <v>1</v>
      </c>
      <c r="V71" s="241">
        <f t="shared" si="4"/>
        <v>1</v>
      </c>
      <c r="W71" s="560">
        <f t="shared" si="5"/>
        <v>1</v>
      </c>
      <c r="X71" s="493">
        <f t="shared" si="6"/>
        <v>1</v>
      </c>
      <c r="Y71" s="192"/>
      <c r="Z71" s="193">
        <f t="shared" si="7"/>
        <v>1</v>
      </c>
    </row>
    <row r="72" ht="16.5" customHeight="1">
      <c r="A72" s="183">
        <v>61.0</v>
      </c>
      <c r="B72" s="235">
        <v>457053.0</v>
      </c>
      <c r="C72" s="236" t="s">
        <v>828</v>
      </c>
      <c r="D72" s="492" t="s">
        <v>830</v>
      </c>
      <c r="E72" s="492" t="s">
        <v>552</v>
      </c>
      <c r="F72" s="235" t="s">
        <v>546</v>
      </c>
      <c r="G72" s="235" t="s">
        <v>665</v>
      </c>
      <c r="H72" s="235" t="s">
        <v>556</v>
      </c>
      <c r="I72" s="474" t="s">
        <v>515</v>
      </c>
      <c r="J72" s="309">
        <v>3.0</v>
      </c>
      <c r="K72" s="309">
        <v>2024.0</v>
      </c>
      <c r="L72" s="267">
        <v>45352.0</v>
      </c>
      <c r="M72" s="267">
        <v>45382.0</v>
      </c>
      <c r="N72" s="309">
        <v>21.0</v>
      </c>
      <c r="O72" s="239">
        <v>1.0</v>
      </c>
      <c r="P72" s="248">
        <f t="shared" si="14"/>
        <v>1</v>
      </c>
      <c r="Q72" s="248">
        <v>1.0</v>
      </c>
      <c r="R72" s="249"/>
      <c r="S72" s="189" t="s">
        <v>517</v>
      </c>
      <c r="T72" s="184" t="s">
        <v>813</v>
      </c>
      <c r="U72" s="486">
        <f t="shared" si="9"/>
        <v>1</v>
      </c>
      <c r="V72" s="241">
        <f t="shared" si="4"/>
        <v>1</v>
      </c>
      <c r="W72" s="560">
        <f t="shared" si="5"/>
        <v>1</v>
      </c>
      <c r="X72" s="493">
        <f t="shared" si="6"/>
        <v>1</v>
      </c>
      <c r="Y72" s="192"/>
      <c r="Z72" s="193">
        <f t="shared" si="7"/>
        <v>1</v>
      </c>
    </row>
    <row r="73" ht="16.5" customHeight="1">
      <c r="A73" s="183">
        <v>62.0</v>
      </c>
      <c r="B73" s="235">
        <v>283549.0</v>
      </c>
      <c r="C73" s="236" t="s">
        <v>769</v>
      </c>
      <c r="D73" s="492" t="s">
        <v>770</v>
      </c>
      <c r="E73" s="492" t="s">
        <v>552</v>
      </c>
      <c r="F73" s="235" t="s">
        <v>564</v>
      </c>
      <c r="G73" s="235" t="s">
        <v>771</v>
      </c>
      <c r="H73" s="235" t="s">
        <v>612</v>
      </c>
      <c r="I73" s="474" t="s">
        <v>515</v>
      </c>
      <c r="J73" s="309">
        <v>3.0</v>
      </c>
      <c r="K73" s="309">
        <v>2024.0</v>
      </c>
      <c r="L73" s="267">
        <v>45352.0</v>
      </c>
      <c r="M73" s="267">
        <v>45382.0</v>
      </c>
      <c r="N73" s="309">
        <v>21.0</v>
      </c>
      <c r="O73" s="239">
        <v>1.0</v>
      </c>
      <c r="P73" s="248" t="str">
        <f t="shared" si="14"/>
        <v>#VALUE!</v>
      </c>
      <c r="Q73" s="248">
        <v>1.976896</v>
      </c>
      <c r="R73" s="249"/>
      <c r="S73" s="189" t="s">
        <v>525</v>
      </c>
      <c r="T73" s="184" t="s">
        <v>669</v>
      </c>
      <c r="U73" s="486">
        <f t="shared" si="9"/>
        <v>1.976896</v>
      </c>
      <c r="V73" s="241" t="str">
        <f t="shared" si="4"/>
        <v>#VALUE!</v>
      </c>
      <c r="W73" s="241">
        <f t="shared" si="5"/>
        <v>1.977</v>
      </c>
      <c r="X73" s="241" t="str">
        <f t="shared" si="6"/>
        <v>#VALUE!</v>
      </c>
      <c r="Y73" s="192"/>
      <c r="Z73" s="193">
        <f t="shared" si="7"/>
        <v>1</v>
      </c>
    </row>
    <row r="74" ht="16.5" customHeight="1">
      <c r="A74" s="183">
        <v>63.0</v>
      </c>
      <c r="B74" s="235">
        <v>292225.0</v>
      </c>
      <c r="C74" s="236" t="s">
        <v>660</v>
      </c>
      <c r="D74" s="492" t="s">
        <v>661</v>
      </c>
      <c r="E74" s="492" t="s">
        <v>662</v>
      </c>
      <c r="F74" s="235" t="s">
        <v>663</v>
      </c>
      <c r="G74" s="235" t="s">
        <v>665</v>
      </c>
      <c r="H74" s="235" t="s">
        <v>666</v>
      </c>
      <c r="I74" s="474" t="s">
        <v>515</v>
      </c>
      <c r="J74" s="309">
        <v>3.0</v>
      </c>
      <c r="K74" s="309">
        <v>2024.0</v>
      </c>
      <c r="L74" s="267">
        <v>45352.0</v>
      </c>
      <c r="M74" s="267">
        <v>45382.0</v>
      </c>
      <c r="N74" s="309">
        <v>21.0</v>
      </c>
      <c r="O74" s="239">
        <v>0.65</v>
      </c>
      <c r="P74" s="248" t="str">
        <f t="shared" si="14"/>
        <v>#VALUE!</v>
      </c>
      <c r="Q74" s="248">
        <v>1.0112</v>
      </c>
      <c r="R74" s="249"/>
      <c r="S74" s="251" t="s">
        <v>525</v>
      </c>
      <c r="T74" s="184" t="s">
        <v>669</v>
      </c>
      <c r="U74" s="486">
        <f t="shared" si="9"/>
        <v>1.0112</v>
      </c>
      <c r="V74" s="241" t="str">
        <f t="shared" si="4"/>
        <v>#VALUE!</v>
      </c>
      <c r="W74" s="241">
        <f t="shared" si="5"/>
        <v>1.361</v>
      </c>
      <c r="X74" s="241" t="str">
        <f t="shared" si="6"/>
        <v>#VALUE!</v>
      </c>
      <c r="Y74" s="192"/>
      <c r="Z74" s="193">
        <f t="shared" si="7"/>
        <v>5</v>
      </c>
    </row>
    <row r="75" ht="16.5" customHeight="1">
      <c r="A75" s="183">
        <v>64.0</v>
      </c>
      <c r="B75" s="235">
        <v>293936.0</v>
      </c>
      <c r="C75" s="236" t="s">
        <v>775</v>
      </c>
      <c r="D75" s="492" t="s">
        <v>776</v>
      </c>
      <c r="E75" s="492" t="s">
        <v>552</v>
      </c>
      <c r="F75" s="235" t="s">
        <v>512</v>
      </c>
      <c r="G75" s="235" t="s">
        <v>665</v>
      </c>
      <c r="H75" s="235" t="s">
        <v>580</v>
      </c>
      <c r="I75" s="474" t="s">
        <v>515</v>
      </c>
      <c r="J75" s="309">
        <v>3.0</v>
      </c>
      <c r="K75" s="309">
        <v>2024.0</v>
      </c>
      <c r="L75" s="267">
        <v>45352.0</v>
      </c>
      <c r="M75" s="267">
        <v>45382.0</v>
      </c>
      <c r="N75" s="309">
        <v>21.0</v>
      </c>
      <c r="O75" s="239">
        <v>1.0</v>
      </c>
      <c r="P75" s="248" t="str">
        <f t="shared" si="14"/>
        <v>#VALUE!</v>
      </c>
      <c r="Q75" s="248">
        <v>0.75</v>
      </c>
      <c r="R75" s="249"/>
      <c r="S75" s="251" t="s">
        <v>525</v>
      </c>
      <c r="T75" s="184" t="s">
        <v>669</v>
      </c>
      <c r="U75" s="486">
        <f t="shared" si="9"/>
        <v>0.75</v>
      </c>
      <c r="V75" s="241" t="str">
        <f t="shared" si="4"/>
        <v>#VALUE!</v>
      </c>
      <c r="W75" s="241">
        <f t="shared" si="5"/>
        <v>0.75</v>
      </c>
      <c r="X75" s="241" t="str">
        <f t="shared" si="6"/>
        <v>#VALUE!</v>
      </c>
      <c r="Y75" s="192"/>
      <c r="Z75" s="193">
        <f t="shared" si="7"/>
        <v>1</v>
      </c>
    </row>
    <row r="76" ht="16.5" customHeight="1">
      <c r="A76" s="183">
        <v>65.0</v>
      </c>
      <c r="B76" s="235">
        <v>293942.0</v>
      </c>
      <c r="C76" s="236" t="s">
        <v>779</v>
      </c>
      <c r="D76" s="492" t="s">
        <v>780</v>
      </c>
      <c r="E76" s="492" t="s">
        <v>552</v>
      </c>
      <c r="F76" s="235" t="s">
        <v>546</v>
      </c>
      <c r="G76" s="235" t="s">
        <v>665</v>
      </c>
      <c r="H76" s="235" t="s">
        <v>556</v>
      </c>
      <c r="I76" s="474" t="s">
        <v>515</v>
      </c>
      <c r="J76" s="309">
        <v>3.0</v>
      </c>
      <c r="K76" s="309">
        <v>2024.0</v>
      </c>
      <c r="L76" s="267">
        <v>45352.0</v>
      </c>
      <c r="M76" s="267">
        <v>45382.0</v>
      </c>
      <c r="N76" s="309">
        <v>21.0</v>
      </c>
      <c r="O76" s="239">
        <v>1.0</v>
      </c>
      <c r="P76" s="248" t="str">
        <f t="shared" si="14"/>
        <v>#VALUE!</v>
      </c>
      <c r="Q76" s="248">
        <v>1.12</v>
      </c>
      <c r="R76" s="249"/>
      <c r="S76" s="251" t="s">
        <v>525</v>
      </c>
      <c r="T76" s="184" t="s">
        <v>669</v>
      </c>
      <c r="U76" s="486">
        <f t="shared" si="9"/>
        <v>1.12</v>
      </c>
      <c r="V76" s="241" t="str">
        <f t="shared" si="4"/>
        <v>#VALUE!</v>
      </c>
      <c r="W76" s="241">
        <f t="shared" si="5"/>
        <v>1.12</v>
      </c>
      <c r="X76" s="241" t="str">
        <f t="shared" si="6"/>
        <v>#VALUE!</v>
      </c>
      <c r="Y76" s="192"/>
      <c r="Z76" s="193">
        <f t="shared" si="7"/>
        <v>1</v>
      </c>
    </row>
    <row r="77" ht="16.5" customHeight="1">
      <c r="A77" s="183">
        <v>66.0</v>
      </c>
      <c r="B77" s="235">
        <v>430414.0</v>
      </c>
      <c r="C77" s="236" t="s">
        <v>781</v>
      </c>
      <c r="D77" s="492" t="s">
        <v>782</v>
      </c>
      <c r="E77" s="492" t="s">
        <v>552</v>
      </c>
      <c r="F77" s="235" t="s">
        <v>512</v>
      </c>
      <c r="G77" s="235" t="s">
        <v>771</v>
      </c>
      <c r="H77" s="235" t="s">
        <v>541</v>
      </c>
      <c r="I77" s="474" t="s">
        <v>515</v>
      </c>
      <c r="J77" s="309">
        <v>3.0</v>
      </c>
      <c r="K77" s="309">
        <v>2024.0</v>
      </c>
      <c r="L77" s="267">
        <v>45352.0</v>
      </c>
      <c r="M77" s="267">
        <v>45382.0</v>
      </c>
      <c r="N77" s="309">
        <v>21.0</v>
      </c>
      <c r="O77" s="239">
        <v>1.0</v>
      </c>
      <c r="P77" s="248" t="str">
        <f t="shared" si="14"/>
        <v>#VALUE!</v>
      </c>
      <c r="Q77" s="248">
        <v>2.045664</v>
      </c>
      <c r="R77" s="249"/>
      <c r="S77" s="189" t="s">
        <v>525</v>
      </c>
      <c r="T77" s="184" t="s">
        <v>669</v>
      </c>
      <c r="U77" s="486">
        <f t="shared" si="9"/>
        <v>2.045664</v>
      </c>
      <c r="V77" s="241" t="str">
        <f t="shared" si="4"/>
        <v>#VALUE!</v>
      </c>
      <c r="W77" s="241">
        <f t="shared" si="5"/>
        <v>2.046</v>
      </c>
      <c r="X77" s="241" t="str">
        <f t="shared" si="6"/>
        <v>#VALUE!</v>
      </c>
      <c r="Y77" s="192"/>
      <c r="Z77" s="193">
        <f t="shared" si="7"/>
        <v>1</v>
      </c>
    </row>
    <row r="78" ht="16.5" customHeight="1">
      <c r="A78" s="183">
        <v>67.0</v>
      </c>
      <c r="B78" s="235">
        <v>430053.0</v>
      </c>
      <c r="C78" s="236" t="s">
        <v>575</v>
      </c>
      <c r="D78" s="492" t="s">
        <v>785</v>
      </c>
      <c r="E78" s="492" t="s">
        <v>552</v>
      </c>
      <c r="F78" s="235" t="s">
        <v>512</v>
      </c>
      <c r="G78" s="235" t="s">
        <v>771</v>
      </c>
      <c r="H78" s="235" t="s">
        <v>541</v>
      </c>
      <c r="I78" s="474" t="s">
        <v>515</v>
      </c>
      <c r="J78" s="309">
        <v>3.0</v>
      </c>
      <c r="K78" s="309">
        <v>2024.0</v>
      </c>
      <c r="L78" s="267">
        <v>45352.0</v>
      </c>
      <c r="M78" s="267">
        <v>45382.0</v>
      </c>
      <c r="N78" s="309">
        <v>21.0</v>
      </c>
      <c r="O78" s="239">
        <v>1.0</v>
      </c>
      <c r="P78" s="248" t="str">
        <f t="shared" si="14"/>
        <v>#VALUE!</v>
      </c>
      <c r="Q78" s="248">
        <v>0.84</v>
      </c>
      <c r="R78" s="249"/>
      <c r="S78" s="189" t="s">
        <v>525</v>
      </c>
      <c r="T78" s="184" t="s">
        <v>669</v>
      </c>
      <c r="U78" s="486">
        <f t="shared" si="9"/>
        <v>0.84</v>
      </c>
      <c r="V78" s="241" t="str">
        <f t="shared" si="4"/>
        <v>#VALUE!</v>
      </c>
      <c r="W78" s="241">
        <f t="shared" si="5"/>
        <v>0.84</v>
      </c>
      <c r="X78" s="241" t="str">
        <f t="shared" si="6"/>
        <v>#VALUE!</v>
      </c>
      <c r="Y78" s="192"/>
      <c r="Z78" s="193">
        <f t="shared" si="7"/>
        <v>1</v>
      </c>
    </row>
    <row r="79" ht="16.5" customHeight="1">
      <c r="A79" s="183">
        <v>68.0</v>
      </c>
      <c r="B79" s="235">
        <v>431709.0</v>
      </c>
      <c r="C79" s="236" t="s">
        <v>454</v>
      </c>
      <c r="D79" s="492" t="s">
        <v>786</v>
      </c>
      <c r="E79" s="492" t="s">
        <v>552</v>
      </c>
      <c r="F79" s="235" t="s">
        <v>512</v>
      </c>
      <c r="G79" s="235" t="s">
        <v>787</v>
      </c>
      <c r="H79" s="235" t="s">
        <v>570</v>
      </c>
      <c r="I79" s="474" t="s">
        <v>515</v>
      </c>
      <c r="J79" s="309">
        <v>3.0</v>
      </c>
      <c r="K79" s="309">
        <v>2024.0</v>
      </c>
      <c r="L79" s="267">
        <v>45352.0</v>
      </c>
      <c r="M79" s="267">
        <v>45382.0</v>
      </c>
      <c r="N79" s="309">
        <v>21.0</v>
      </c>
      <c r="O79" s="239">
        <v>1.0</v>
      </c>
      <c r="P79" s="248" t="str">
        <f t="shared" si="14"/>
        <v>#VALUE!</v>
      </c>
      <c r="Q79" s="248">
        <v>1.8190512</v>
      </c>
      <c r="R79" s="249"/>
      <c r="S79" s="189" t="s">
        <v>525</v>
      </c>
      <c r="T79" s="184" t="s">
        <v>669</v>
      </c>
      <c r="U79" s="486">
        <f t="shared" si="9"/>
        <v>1.8190512</v>
      </c>
      <c r="V79" s="241" t="str">
        <f t="shared" si="4"/>
        <v>#VALUE!</v>
      </c>
      <c r="W79" s="241">
        <f t="shared" si="5"/>
        <v>1.819</v>
      </c>
      <c r="X79" s="241" t="str">
        <f t="shared" si="6"/>
        <v>#VALUE!</v>
      </c>
      <c r="Y79" s="192"/>
      <c r="Z79" s="193">
        <f t="shared" si="7"/>
        <v>1</v>
      </c>
    </row>
    <row r="80" ht="16.5" customHeight="1">
      <c r="A80" s="183">
        <v>69.0</v>
      </c>
      <c r="B80" s="235">
        <v>277692.0</v>
      </c>
      <c r="C80" s="236" t="s">
        <v>788</v>
      </c>
      <c r="D80" s="492" t="s">
        <v>789</v>
      </c>
      <c r="E80" s="492" t="s">
        <v>552</v>
      </c>
      <c r="F80" s="235" t="s">
        <v>546</v>
      </c>
      <c r="G80" s="235" t="s">
        <v>790</v>
      </c>
      <c r="H80" s="235" t="s">
        <v>616</v>
      </c>
      <c r="I80" s="474" t="s">
        <v>515</v>
      </c>
      <c r="J80" s="309">
        <v>3.0</v>
      </c>
      <c r="K80" s="309">
        <v>2024.0</v>
      </c>
      <c r="L80" s="267">
        <v>45352.0</v>
      </c>
      <c r="M80" s="267">
        <v>45382.0</v>
      </c>
      <c r="N80" s="309">
        <v>21.0</v>
      </c>
      <c r="O80" s="239">
        <v>1.0</v>
      </c>
      <c r="P80" s="248" t="str">
        <f t="shared" si="14"/>
        <v>#VALUE!</v>
      </c>
      <c r="Q80" s="248">
        <v>1.0</v>
      </c>
      <c r="R80" s="249"/>
      <c r="S80" s="189" t="s">
        <v>525</v>
      </c>
      <c r="T80" s="184" t="s">
        <v>669</v>
      </c>
      <c r="U80" s="486">
        <f t="shared" si="9"/>
        <v>1</v>
      </c>
      <c r="V80" s="241" t="str">
        <f t="shared" si="4"/>
        <v>#VALUE!</v>
      </c>
      <c r="W80" s="241">
        <f t="shared" si="5"/>
        <v>1</v>
      </c>
      <c r="X80" s="241" t="str">
        <f t="shared" si="6"/>
        <v>#VALUE!</v>
      </c>
      <c r="Y80" s="192"/>
      <c r="Z80" s="193">
        <f t="shared" si="7"/>
        <v>1</v>
      </c>
    </row>
    <row r="81" ht="16.5" customHeight="1">
      <c r="A81" s="183">
        <v>70.0</v>
      </c>
      <c r="B81" s="235">
        <v>435279.0</v>
      </c>
      <c r="C81" s="236" t="s">
        <v>793</v>
      </c>
      <c r="D81" s="492" t="s">
        <v>794</v>
      </c>
      <c r="E81" s="492" t="s">
        <v>552</v>
      </c>
      <c r="F81" s="235" t="s">
        <v>512</v>
      </c>
      <c r="G81" s="235" t="s">
        <v>795</v>
      </c>
      <c r="H81" s="235" t="s">
        <v>641</v>
      </c>
      <c r="I81" s="474" t="s">
        <v>515</v>
      </c>
      <c r="J81" s="309">
        <v>3.0</v>
      </c>
      <c r="K81" s="309">
        <v>2024.0</v>
      </c>
      <c r="L81" s="267">
        <v>45352.0</v>
      </c>
      <c r="M81" s="267">
        <v>45382.0</v>
      </c>
      <c r="N81" s="309">
        <v>21.0</v>
      </c>
      <c r="O81" s="239">
        <v>1.0</v>
      </c>
      <c r="P81" s="248" t="str">
        <f t="shared" si="14"/>
        <v>#VALUE!</v>
      </c>
      <c r="Q81" s="248">
        <v>0.7979328</v>
      </c>
      <c r="R81" s="249"/>
      <c r="S81" s="189" t="s">
        <v>525</v>
      </c>
      <c r="T81" s="184" t="s">
        <v>669</v>
      </c>
      <c r="U81" s="486">
        <f t="shared" si="9"/>
        <v>0.7979328</v>
      </c>
      <c r="V81" s="241" t="str">
        <f t="shared" si="4"/>
        <v>#VALUE!</v>
      </c>
      <c r="W81" s="241">
        <f t="shared" si="5"/>
        <v>0.798</v>
      </c>
      <c r="X81" s="241" t="str">
        <f t="shared" si="6"/>
        <v>#VALUE!</v>
      </c>
      <c r="Y81" s="192"/>
      <c r="Z81" s="193">
        <f t="shared" si="7"/>
        <v>1</v>
      </c>
    </row>
    <row r="82" ht="16.5" customHeight="1">
      <c r="A82" s="183">
        <v>71.0</v>
      </c>
      <c r="B82" s="235">
        <v>454803.0</v>
      </c>
      <c r="C82" s="236" t="s">
        <v>797</v>
      </c>
      <c r="D82" s="492" t="s">
        <v>798</v>
      </c>
      <c r="E82" s="492" t="s">
        <v>552</v>
      </c>
      <c r="F82" s="235" t="s">
        <v>546</v>
      </c>
      <c r="G82" s="235" t="s">
        <v>665</v>
      </c>
      <c r="H82" s="235" t="s">
        <v>556</v>
      </c>
      <c r="I82" s="474" t="s">
        <v>515</v>
      </c>
      <c r="J82" s="309">
        <v>3.0</v>
      </c>
      <c r="K82" s="309">
        <v>2024.0</v>
      </c>
      <c r="L82" s="267">
        <v>45352.0</v>
      </c>
      <c r="M82" s="267">
        <v>45382.0</v>
      </c>
      <c r="N82" s="309">
        <v>21.0</v>
      </c>
      <c r="O82" s="239">
        <v>1.0</v>
      </c>
      <c r="P82" s="248" t="str">
        <f t="shared" si="14"/>
        <v>#VALUE!</v>
      </c>
      <c r="Q82" s="248">
        <v>1.17973624</v>
      </c>
      <c r="R82" s="249"/>
      <c r="S82" s="189" t="s">
        <v>525</v>
      </c>
      <c r="T82" s="184" t="s">
        <v>669</v>
      </c>
      <c r="U82" s="486">
        <f t="shared" si="9"/>
        <v>1.17973624</v>
      </c>
      <c r="V82" s="241" t="str">
        <f t="shared" si="4"/>
        <v>#VALUE!</v>
      </c>
      <c r="W82" s="241">
        <f t="shared" si="5"/>
        <v>1.18</v>
      </c>
      <c r="X82" s="241" t="str">
        <f t="shared" si="6"/>
        <v>#VALUE!</v>
      </c>
      <c r="Y82" s="192"/>
      <c r="Z82" s="193">
        <f t="shared" si="7"/>
        <v>1</v>
      </c>
    </row>
    <row r="83" ht="16.5" customHeight="1">
      <c r="A83" s="183">
        <v>72.0</v>
      </c>
      <c r="B83" s="183">
        <v>461697.0</v>
      </c>
      <c r="C83" s="236" t="s">
        <v>1213</v>
      </c>
      <c r="D83" s="492" t="s">
        <v>1214</v>
      </c>
      <c r="E83" s="492" t="s">
        <v>552</v>
      </c>
      <c r="F83" s="235" t="s">
        <v>512</v>
      </c>
      <c r="G83" s="235" t="s">
        <v>787</v>
      </c>
      <c r="H83" s="235" t="s">
        <v>570</v>
      </c>
      <c r="I83" s="474" t="s">
        <v>515</v>
      </c>
      <c r="J83" s="309">
        <v>3.0</v>
      </c>
      <c r="K83" s="309">
        <v>2024.0</v>
      </c>
      <c r="L83" s="267">
        <v>45376.0</v>
      </c>
      <c r="M83" s="267">
        <v>45382.0</v>
      </c>
      <c r="N83" s="309">
        <f t="shared" ref="N83:N97" si="15">NETWORKDAYS(L83,M83)</f>
        <v>5</v>
      </c>
      <c r="O83" s="473">
        <f t="shared" ref="O83:O263" si="16">N83/21</f>
        <v>0.2380952381</v>
      </c>
      <c r="P83" s="248" t="str">
        <f t="shared" si="14"/>
        <v>#VALUE!</v>
      </c>
      <c r="Q83" s="248">
        <v>0.78</v>
      </c>
      <c r="R83" s="249"/>
      <c r="S83" s="189" t="s">
        <v>525</v>
      </c>
      <c r="T83" s="184" t="s">
        <v>669</v>
      </c>
      <c r="U83" s="486">
        <f t="shared" si="9"/>
        <v>0.78</v>
      </c>
      <c r="V83" s="241" t="str">
        <f t="shared" si="4"/>
        <v>#VALUE!</v>
      </c>
      <c r="W83" s="241">
        <f t="shared" si="5"/>
        <v>0.78</v>
      </c>
      <c r="X83" s="241" t="str">
        <f t="shared" si="6"/>
        <v>#VALUE!</v>
      </c>
      <c r="Y83" s="192"/>
      <c r="Z83" s="193">
        <f t="shared" si="7"/>
        <v>1</v>
      </c>
    </row>
    <row r="84" ht="16.5" customHeight="1">
      <c r="A84" s="183">
        <v>73.0</v>
      </c>
      <c r="B84" s="183">
        <v>453227.0</v>
      </c>
      <c r="C84" s="236" t="s">
        <v>740</v>
      </c>
      <c r="D84" s="492" t="s">
        <v>741</v>
      </c>
      <c r="E84" s="492" t="s">
        <v>552</v>
      </c>
      <c r="F84" s="235" t="s">
        <v>512</v>
      </c>
      <c r="G84" s="235" t="s">
        <v>790</v>
      </c>
      <c r="H84" s="235" t="s">
        <v>531</v>
      </c>
      <c r="I84" s="474" t="s">
        <v>515</v>
      </c>
      <c r="J84" s="309">
        <v>3.0</v>
      </c>
      <c r="K84" s="309">
        <v>2024.0</v>
      </c>
      <c r="L84" s="267">
        <v>45366.0</v>
      </c>
      <c r="M84" s="267">
        <v>45382.0</v>
      </c>
      <c r="N84" s="309">
        <f t="shared" si="15"/>
        <v>11</v>
      </c>
      <c r="O84" s="473">
        <f t="shared" si="16"/>
        <v>0.5238095238</v>
      </c>
      <c r="P84" s="248" t="str">
        <f t="shared" si="14"/>
        <v>#VALUE!</v>
      </c>
      <c r="Q84" s="248">
        <v>0.55</v>
      </c>
      <c r="R84" s="249"/>
      <c r="S84" s="189" t="s">
        <v>525</v>
      </c>
      <c r="T84" s="184" t="s">
        <v>669</v>
      </c>
      <c r="U84" s="486">
        <f t="shared" si="9"/>
        <v>0.55</v>
      </c>
      <c r="V84" s="241" t="str">
        <f t="shared" si="4"/>
        <v>#VALUE!</v>
      </c>
      <c r="W84" s="241">
        <f t="shared" si="5"/>
        <v>0.788</v>
      </c>
      <c r="X84" s="241" t="str">
        <f t="shared" si="6"/>
        <v>#VALUE!</v>
      </c>
      <c r="Y84" s="192"/>
      <c r="Z84" s="193">
        <f t="shared" si="7"/>
        <v>2</v>
      </c>
    </row>
    <row r="85" ht="16.5" customHeight="1">
      <c r="A85" s="183">
        <v>74.0</v>
      </c>
      <c r="B85" s="183" t="s">
        <v>832</v>
      </c>
      <c r="C85" s="184" t="s">
        <v>833</v>
      </c>
      <c r="D85" s="536" t="s">
        <v>834</v>
      </c>
      <c r="E85" s="558" t="s">
        <v>552</v>
      </c>
      <c r="F85" s="264" t="s">
        <v>546</v>
      </c>
      <c r="G85" s="264" t="s">
        <v>569</v>
      </c>
      <c r="H85" s="264" t="s">
        <v>547</v>
      </c>
      <c r="I85" s="474" t="s">
        <v>515</v>
      </c>
      <c r="J85" s="309">
        <v>3.0</v>
      </c>
      <c r="K85" s="309">
        <v>2024.0</v>
      </c>
      <c r="L85" s="267">
        <v>45352.0</v>
      </c>
      <c r="M85" s="267">
        <v>45382.0</v>
      </c>
      <c r="N85" s="183">
        <f t="shared" si="15"/>
        <v>21</v>
      </c>
      <c r="O85" s="264">
        <f t="shared" si="16"/>
        <v>1</v>
      </c>
      <c r="P85" s="299" t="str">
        <f t="shared" si="14"/>
        <v>#VALUE!</v>
      </c>
      <c r="Q85" s="299">
        <v>1.55</v>
      </c>
      <c r="R85" s="249"/>
      <c r="S85" s="251" t="s">
        <v>525</v>
      </c>
      <c r="T85" s="184" t="s">
        <v>837</v>
      </c>
      <c r="U85" s="241">
        <f t="shared" si="9"/>
        <v>1.55</v>
      </c>
      <c r="V85" s="241" t="str">
        <f t="shared" si="4"/>
        <v>#VALUE!</v>
      </c>
      <c r="W85" s="241">
        <f t="shared" si="5"/>
        <v>1.55</v>
      </c>
      <c r="X85" s="241" t="str">
        <f t="shared" si="6"/>
        <v>#VALUE!</v>
      </c>
      <c r="Y85" s="192"/>
      <c r="Z85" s="193">
        <f t="shared" si="7"/>
        <v>1</v>
      </c>
    </row>
    <row r="86" ht="16.5" customHeight="1">
      <c r="A86" s="183">
        <v>75.0</v>
      </c>
      <c r="B86" s="183">
        <v>451243.0</v>
      </c>
      <c r="C86" s="184" t="s">
        <v>1218</v>
      </c>
      <c r="D86" s="536" t="s">
        <v>1219</v>
      </c>
      <c r="E86" s="558" t="s">
        <v>552</v>
      </c>
      <c r="F86" s="264" t="s">
        <v>546</v>
      </c>
      <c r="G86" s="264" t="s">
        <v>540</v>
      </c>
      <c r="H86" s="264" t="s">
        <v>547</v>
      </c>
      <c r="I86" s="474" t="s">
        <v>515</v>
      </c>
      <c r="J86" s="309">
        <v>3.0</v>
      </c>
      <c r="K86" s="309">
        <v>2024.0</v>
      </c>
      <c r="L86" s="267">
        <v>45352.0</v>
      </c>
      <c r="M86" s="267">
        <v>45382.0</v>
      </c>
      <c r="N86" s="183">
        <f t="shared" si="15"/>
        <v>21</v>
      </c>
      <c r="O86" s="264">
        <f t="shared" si="16"/>
        <v>1</v>
      </c>
      <c r="P86" s="299" t="str">
        <f t="shared" si="14"/>
        <v>#VALUE!</v>
      </c>
      <c r="Q86" s="299">
        <v>1.41</v>
      </c>
      <c r="R86" s="249"/>
      <c r="S86" s="251" t="s">
        <v>525</v>
      </c>
      <c r="T86" s="184" t="s">
        <v>837</v>
      </c>
      <c r="U86" s="241">
        <f t="shared" si="9"/>
        <v>1.41</v>
      </c>
      <c r="V86" s="241" t="str">
        <f t="shared" si="4"/>
        <v>#VALUE!</v>
      </c>
      <c r="W86" s="241">
        <f t="shared" si="5"/>
        <v>1.41</v>
      </c>
      <c r="X86" s="241" t="str">
        <f t="shared" si="6"/>
        <v>#VALUE!</v>
      </c>
      <c r="Y86" s="192"/>
      <c r="Z86" s="193">
        <f t="shared" si="7"/>
        <v>1</v>
      </c>
    </row>
    <row r="87" ht="16.5" customHeight="1">
      <c r="A87" s="183">
        <v>76.0</v>
      </c>
      <c r="B87" s="183" t="s">
        <v>843</v>
      </c>
      <c r="C87" s="184" t="s">
        <v>844</v>
      </c>
      <c r="D87" s="536" t="s">
        <v>845</v>
      </c>
      <c r="E87" s="558" t="s">
        <v>552</v>
      </c>
      <c r="F87" s="264" t="s">
        <v>546</v>
      </c>
      <c r="G87" s="264" t="s">
        <v>555</v>
      </c>
      <c r="H87" s="264" t="s">
        <v>556</v>
      </c>
      <c r="I87" s="474" t="s">
        <v>515</v>
      </c>
      <c r="J87" s="309">
        <v>3.0</v>
      </c>
      <c r="K87" s="309">
        <v>2024.0</v>
      </c>
      <c r="L87" s="267">
        <v>45352.0</v>
      </c>
      <c r="M87" s="267">
        <v>45382.0</v>
      </c>
      <c r="N87" s="183">
        <f t="shared" si="15"/>
        <v>21</v>
      </c>
      <c r="O87" s="264">
        <f t="shared" si="16"/>
        <v>1</v>
      </c>
      <c r="P87" s="299">
        <f t="shared" si="14"/>
        <v>1</v>
      </c>
      <c r="Q87" s="299">
        <v>1.0</v>
      </c>
      <c r="R87" s="249"/>
      <c r="S87" s="251" t="s">
        <v>517</v>
      </c>
      <c r="T87" s="184" t="s">
        <v>837</v>
      </c>
      <c r="U87" s="241">
        <f t="shared" si="9"/>
        <v>1</v>
      </c>
      <c r="V87" s="241">
        <f t="shared" si="4"/>
        <v>1</v>
      </c>
      <c r="W87" s="241">
        <f t="shared" si="5"/>
        <v>1</v>
      </c>
      <c r="X87" s="241">
        <f t="shared" si="6"/>
        <v>1</v>
      </c>
      <c r="Y87" s="192"/>
      <c r="Z87" s="193">
        <f t="shared" si="7"/>
        <v>1</v>
      </c>
    </row>
    <row r="88" ht="16.5" customHeight="1">
      <c r="A88" s="183">
        <v>77.0</v>
      </c>
      <c r="B88" s="183" t="s">
        <v>851</v>
      </c>
      <c r="C88" s="184" t="s">
        <v>852</v>
      </c>
      <c r="D88" s="536" t="s">
        <v>853</v>
      </c>
      <c r="E88" s="558" t="s">
        <v>552</v>
      </c>
      <c r="F88" s="264" t="s">
        <v>512</v>
      </c>
      <c r="G88" s="264" t="s">
        <v>540</v>
      </c>
      <c r="H88" s="264" t="s">
        <v>541</v>
      </c>
      <c r="I88" s="474" t="s">
        <v>515</v>
      </c>
      <c r="J88" s="309">
        <v>3.0</v>
      </c>
      <c r="K88" s="309">
        <v>2024.0</v>
      </c>
      <c r="L88" s="267">
        <v>45352.0</v>
      </c>
      <c r="M88" s="267">
        <v>45382.0</v>
      </c>
      <c r="N88" s="183">
        <f t="shared" si="15"/>
        <v>21</v>
      </c>
      <c r="O88" s="264">
        <f t="shared" si="16"/>
        <v>1</v>
      </c>
      <c r="P88" s="299" t="str">
        <f t="shared" si="14"/>
        <v>#VALUE!</v>
      </c>
      <c r="Q88" s="299">
        <v>1.83</v>
      </c>
      <c r="R88" s="249"/>
      <c r="S88" s="251" t="s">
        <v>525</v>
      </c>
      <c r="T88" s="184" t="s">
        <v>837</v>
      </c>
      <c r="U88" s="241">
        <f t="shared" si="9"/>
        <v>1.83</v>
      </c>
      <c r="V88" s="241" t="str">
        <f t="shared" si="4"/>
        <v>#VALUE!</v>
      </c>
      <c r="W88" s="241">
        <f t="shared" si="5"/>
        <v>1.83</v>
      </c>
      <c r="X88" s="241" t="str">
        <f t="shared" si="6"/>
        <v>#VALUE!</v>
      </c>
      <c r="Y88" s="192"/>
      <c r="Z88" s="193">
        <f t="shared" si="7"/>
        <v>1</v>
      </c>
    </row>
    <row r="89" ht="16.5" customHeight="1">
      <c r="A89" s="183">
        <v>78.0</v>
      </c>
      <c r="B89" s="183" t="s">
        <v>855</v>
      </c>
      <c r="C89" s="184" t="s">
        <v>856</v>
      </c>
      <c r="D89" s="536" t="s">
        <v>857</v>
      </c>
      <c r="E89" s="558" t="s">
        <v>552</v>
      </c>
      <c r="F89" s="264" t="s">
        <v>523</v>
      </c>
      <c r="G89" s="264" t="s">
        <v>540</v>
      </c>
      <c r="H89" s="264" t="s">
        <v>858</v>
      </c>
      <c r="I89" s="474" t="s">
        <v>515</v>
      </c>
      <c r="J89" s="309">
        <v>3.0</v>
      </c>
      <c r="K89" s="309">
        <v>2024.0</v>
      </c>
      <c r="L89" s="267">
        <v>45352.0</v>
      </c>
      <c r="M89" s="267">
        <v>45382.0</v>
      </c>
      <c r="N89" s="183">
        <f t="shared" si="15"/>
        <v>21</v>
      </c>
      <c r="O89" s="264">
        <f t="shared" si="16"/>
        <v>1</v>
      </c>
      <c r="P89" s="299" t="str">
        <f t="shared" si="14"/>
        <v>#VALUE!</v>
      </c>
      <c r="Q89" s="299">
        <v>1.59</v>
      </c>
      <c r="R89" s="249"/>
      <c r="S89" s="251" t="s">
        <v>525</v>
      </c>
      <c r="T89" s="184" t="s">
        <v>837</v>
      </c>
      <c r="U89" s="241">
        <f t="shared" si="9"/>
        <v>1.59</v>
      </c>
      <c r="V89" s="241" t="str">
        <f t="shared" si="4"/>
        <v>#VALUE!</v>
      </c>
      <c r="W89" s="241">
        <f t="shared" si="5"/>
        <v>1.59</v>
      </c>
      <c r="X89" s="241" t="str">
        <f t="shared" si="6"/>
        <v>#VALUE!</v>
      </c>
      <c r="Y89" s="192"/>
      <c r="Z89" s="193">
        <f t="shared" si="7"/>
        <v>1</v>
      </c>
    </row>
    <row r="90" ht="16.5" customHeight="1">
      <c r="A90" s="183">
        <v>79.0</v>
      </c>
      <c r="B90" s="183" t="s">
        <v>861</v>
      </c>
      <c r="C90" s="184" t="s">
        <v>801</v>
      </c>
      <c r="D90" s="536" t="s">
        <v>802</v>
      </c>
      <c r="E90" s="558" t="s">
        <v>552</v>
      </c>
      <c r="F90" s="264" t="s">
        <v>523</v>
      </c>
      <c r="G90" s="264" t="s">
        <v>569</v>
      </c>
      <c r="H90" s="264" t="s">
        <v>862</v>
      </c>
      <c r="I90" s="474" t="s">
        <v>515</v>
      </c>
      <c r="J90" s="309">
        <v>3.0</v>
      </c>
      <c r="K90" s="309">
        <v>2024.0</v>
      </c>
      <c r="L90" s="267">
        <v>45352.0</v>
      </c>
      <c r="M90" s="267">
        <v>45382.0</v>
      </c>
      <c r="N90" s="183">
        <f t="shared" si="15"/>
        <v>21</v>
      </c>
      <c r="O90" s="264">
        <f t="shared" si="16"/>
        <v>1</v>
      </c>
      <c r="P90" s="299" t="str">
        <f t="shared" si="14"/>
        <v>#VALUE!</v>
      </c>
      <c r="Q90" s="299">
        <v>2.03</v>
      </c>
      <c r="R90" s="249"/>
      <c r="S90" s="251" t="s">
        <v>525</v>
      </c>
      <c r="T90" s="184" t="s">
        <v>837</v>
      </c>
      <c r="U90" s="241">
        <f t="shared" si="9"/>
        <v>2.03</v>
      </c>
      <c r="V90" s="241" t="str">
        <f t="shared" si="4"/>
        <v>#VALUE!</v>
      </c>
      <c r="W90" s="241">
        <f t="shared" si="5"/>
        <v>2.22</v>
      </c>
      <c r="X90" s="241" t="str">
        <f t="shared" si="6"/>
        <v>#VALUE!</v>
      </c>
      <c r="Y90" s="192"/>
      <c r="Z90" s="193">
        <f t="shared" si="7"/>
        <v>2</v>
      </c>
    </row>
    <row r="91" ht="16.5" customHeight="1">
      <c r="A91" s="183">
        <v>80.0</v>
      </c>
      <c r="B91" s="183">
        <v>461357.0</v>
      </c>
      <c r="C91" s="184" t="s">
        <v>1220</v>
      </c>
      <c r="D91" s="536" t="s">
        <v>1221</v>
      </c>
      <c r="E91" s="558" t="s">
        <v>552</v>
      </c>
      <c r="F91" s="264" t="s">
        <v>512</v>
      </c>
      <c r="G91" s="264" t="s">
        <v>540</v>
      </c>
      <c r="H91" s="264" t="s">
        <v>541</v>
      </c>
      <c r="I91" s="474" t="s">
        <v>515</v>
      </c>
      <c r="J91" s="309">
        <v>3.0</v>
      </c>
      <c r="K91" s="309">
        <v>2024.0</v>
      </c>
      <c r="L91" s="266">
        <v>45369.0</v>
      </c>
      <c r="M91" s="267">
        <v>45381.0</v>
      </c>
      <c r="N91" s="183">
        <f t="shared" si="15"/>
        <v>10</v>
      </c>
      <c r="O91" s="264">
        <f t="shared" si="16"/>
        <v>0.4761904762</v>
      </c>
      <c r="P91" s="299">
        <f t="shared" si="14"/>
        <v>0.476</v>
      </c>
      <c r="Q91" s="299">
        <v>1.19</v>
      </c>
      <c r="R91" s="249"/>
      <c r="S91" s="251" t="s">
        <v>517</v>
      </c>
      <c r="T91" s="184" t="s">
        <v>837</v>
      </c>
      <c r="U91" s="241">
        <f t="shared" si="9"/>
        <v>0.476</v>
      </c>
      <c r="V91" s="241">
        <f t="shared" si="4"/>
        <v>0.476</v>
      </c>
      <c r="W91" s="241">
        <f t="shared" si="5"/>
        <v>0.476</v>
      </c>
      <c r="X91" s="241">
        <f t="shared" si="6"/>
        <v>1</v>
      </c>
      <c r="Y91" s="192"/>
      <c r="Z91" s="193">
        <f t="shared" si="7"/>
        <v>1</v>
      </c>
    </row>
    <row r="92" ht="16.5" customHeight="1">
      <c r="A92" s="183">
        <v>81.0</v>
      </c>
      <c r="B92" s="183" t="s">
        <v>868</v>
      </c>
      <c r="C92" s="184" t="s">
        <v>869</v>
      </c>
      <c r="D92" s="536" t="s">
        <v>870</v>
      </c>
      <c r="E92" s="558" t="s">
        <v>552</v>
      </c>
      <c r="F92" s="264" t="s">
        <v>523</v>
      </c>
      <c r="G92" s="264" t="s">
        <v>530</v>
      </c>
      <c r="H92" s="264" t="s">
        <v>872</v>
      </c>
      <c r="I92" s="474" t="s">
        <v>515</v>
      </c>
      <c r="J92" s="309">
        <v>3.0</v>
      </c>
      <c r="K92" s="309">
        <v>2024.0</v>
      </c>
      <c r="L92" s="267">
        <v>45352.0</v>
      </c>
      <c r="M92" s="267">
        <v>45382.0</v>
      </c>
      <c r="N92" s="183">
        <f t="shared" si="15"/>
        <v>21</v>
      </c>
      <c r="O92" s="264">
        <f t="shared" si="16"/>
        <v>1</v>
      </c>
      <c r="P92" s="299" t="str">
        <f t="shared" si="14"/>
        <v>#VALUE!</v>
      </c>
      <c r="Q92" s="299">
        <v>1.36</v>
      </c>
      <c r="R92" s="249"/>
      <c r="S92" s="251" t="s">
        <v>525</v>
      </c>
      <c r="T92" s="184" t="s">
        <v>837</v>
      </c>
      <c r="U92" s="241">
        <f t="shared" si="9"/>
        <v>1.36</v>
      </c>
      <c r="V92" s="241" t="str">
        <f t="shared" si="4"/>
        <v>#VALUE!</v>
      </c>
      <c r="W92" s="241">
        <f t="shared" si="5"/>
        <v>1.36</v>
      </c>
      <c r="X92" s="241" t="str">
        <f t="shared" si="6"/>
        <v>#VALUE!</v>
      </c>
      <c r="Y92" s="192"/>
      <c r="Z92" s="193">
        <f t="shared" si="7"/>
        <v>1</v>
      </c>
    </row>
    <row r="93" ht="16.5" customHeight="1">
      <c r="A93" s="183">
        <v>82.0</v>
      </c>
      <c r="B93" s="183" t="s">
        <v>875</v>
      </c>
      <c r="C93" s="184" t="s">
        <v>876</v>
      </c>
      <c r="D93" s="536" t="s">
        <v>877</v>
      </c>
      <c r="E93" s="558" t="s">
        <v>662</v>
      </c>
      <c r="F93" s="264" t="s">
        <v>663</v>
      </c>
      <c r="G93" s="264" t="s">
        <v>555</v>
      </c>
      <c r="H93" s="264" t="s">
        <v>666</v>
      </c>
      <c r="I93" s="474" t="s">
        <v>515</v>
      </c>
      <c r="J93" s="309">
        <v>3.0</v>
      </c>
      <c r="K93" s="309">
        <v>2024.0</v>
      </c>
      <c r="L93" s="267">
        <v>45352.0</v>
      </c>
      <c r="M93" s="267">
        <v>45382.0</v>
      </c>
      <c r="N93" s="183">
        <f t="shared" si="15"/>
        <v>21</v>
      </c>
      <c r="O93" s="264">
        <f t="shared" si="16"/>
        <v>1</v>
      </c>
      <c r="P93" s="299" t="str">
        <f t="shared" si="14"/>
        <v>#VALUE!</v>
      </c>
      <c r="Q93" s="299">
        <v>1.1</v>
      </c>
      <c r="R93" s="249"/>
      <c r="S93" s="251" t="s">
        <v>525</v>
      </c>
      <c r="T93" s="184" t="s">
        <v>837</v>
      </c>
      <c r="U93" s="241">
        <f t="shared" si="9"/>
        <v>1.1</v>
      </c>
      <c r="V93" s="241" t="str">
        <f t="shared" si="4"/>
        <v>#VALUE!</v>
      </c>
      <c r="W93" s="241">
        <f t="shared" si="5"/>
        <v>1.1</v>
      </c>
      <c r="X93" s="241" t="str">
        <f t="shared" si="6"/>
        <v>#VALUE!</v>
      </c>
      <c r="Y93" s="192"/>
      <c r="Z93" s="193">
        <f t="shared" si="7"/>
        <v>1</v>
      </c>
    </row>
    <row r="94" ht="16.5" customHeight="1">
      <c r="A94" s="183">
        <v>83.0</v>
      </c>
      <c r="B94" s="183" t="s">
        <v>880</v>
      </c>
      <c r="C94" s="184" t="s">
        <v>881</v>
      </c>
      <c r="D94" s="536" t="s">
        <v>882</v>
      </c>
      <c r="E94" s="558" t="s">
        <v>552</v>
      </c>
      <c r="F94" s="264" t="s">
        <v>512</v>
      </c>
      <c r="G94" s="264" t="s">
        <v>555</v>
      </c>
      <c r="H94" s="264" t="s">
        <v>580</v>
      </c>
      <c r="I94" s="474" t="s">
        <v>515</v>
      </c>
      <c r="J94" s="309">
        <v>3.0</v>
      </c>
      <c r="K94" s="309">
        <v>2024.0</v>
      </c>
      <c r="L94" s="267">
        <v>45352.0</v>
      </c>
      <c r="M94" s="267">
        <v>45382.0</v>
      </c>
      <c r="N94" s="183">
        <f t="shared" si="15"/>
        <v>21</v>
      </c>
      <c r="O94" s="264">
        <f t="shared" si="16"/>
        <v>1</v>
      </c>
      <c r="P94" s="299" t="str">
        <f t="shared" si="14"/>
        <v>#VALUE!</v>
      </c>
      <c r="Q94" s="299">
        <v>1.0</v>
      </c>
      <c r="R94" s="249"/>
      <c r="S94" s="251" t="s">
        <v>525</v>
      </c>
      <c r="T94" s="184" t="s">
        <v>837</v>
      </c>
      <c r="U94" s="241">
        <f t="shared" si="9"/>
        <v>1</v>
      </c>
      <c r="V94" s="241" t="str">
        <f t="shared" si="4"/>
        <v>#VALUE!</v>
      </c>
      <c r="W94" s="241">
        <f t="shared" si="5"/>
        <v>1</v>
      </c>
      <c r="X94" s="241" t="str">
        <f t="shared" si="6"/>
        <v>#VALUE!</v>
      </c>
      <c r="Y94" s="192"/>
      <c r="Z94" s="193">
        <f t="shared" si="7"/>
        <v>1</v>
      </c>
    </row>
    <row r="95" ht="16.5" customHeight="1">
      <c r="A95" s="183">
        <v>84.0</v>
      </c>
      <c r="B95" s="183">
        <v>460549.0</v>
      </c>
      <c r="C95" s="184" t="s">
        <v>805</v>
      </c>
      <c r="D95" s="536" t="s">
        <v>806</v>
      </c>
      <c r="E95" s="558" t="s">
        <v>552</v>
      </c>
      <c r="F95" s="264" t="s">
        <v>512</v>
      </c>
      <c r="G95" s="264" t="s">
        <v>540</v>
      </c>
      <c r="H95" s="264" t="s">
        <v>541</v>
      </c>
      <c r="I95" s="474" t="s">
        <v>515</v>
      </c>
      <c r="J95" s="309">
        <v>3.0</v>
      </c>
      <c r="K95" s="309">
        <v>2024.0</v>
      </c>
      <c r="L95" s="267">
        <v>45352.0</v>
      </c>
      <c r="M95" s="267">
        <v>45382.0</v>
      </c>
      <c r="N95" s="183">
        <f t="shared" si="15"/>
        <v>21</v>
      </c>
      <c r="O95" s="264">
        <f t="shared" si="16"/>
        <v>1</v>
      </c>
      <c r="P95" s="299" t="str">
        <f t="shared" si="14"/>
        <v>#VALUE!</v>
      </c>
      <c r="Q95" s="299">
        <v>1.59</v>
      </c>
      <c r="R95" s="249"/>
      <c r="S95" s="251" t="s">
        <v>525</v>
      </c>
      <c r="T95" s="184" t="s">
        <v>837</v>
      </c>
      <c r="U95" s="241">
        <f t="shared" si="9"/>
        <v>1.59</v>
      </c>
      <c r="V95" s="241" t="str">
        <f t="shared" si="4"/>
        <v>#VALUE!</v>
      </c>
      <c r="W95" s="241">
        <f t="shared" si="5"/>
        <v>1.59</v>
      </c>
      <c r="X95" s="241" t="str">
        <f t="shared" si="6"/>
        <v>#VALUE!</v>
      </c>
      <c r="Y95" s="192"/>
      <c r="Z95" s="193">
        <f t="shared" si="7"/>
        <v>1</v>
      </c>
    </row>
    <row r="96" ht="16.5" customHeight="1">
      <c r="A96" s="183">
        <v>85.0</v>
      </c>
      <c r="B96" s="183">
        <v>461687.0</v>
      </c>
      <c r="C96" s="481" t="s">
        <v>1225</v>
      </c>
      <c r="D96" s="536" t="s">
        <v>1226</v>
      </c>
      <c r="E96" s="558" t="s">
        <v>552</v>
      </c>
      <c r="F96" s="264" t="s">
        <v>512</v>
      </c>
      <c r="G96" s="264" t="s">
        <v>540</v>
      </c>
      <c r="H96" s="264" t="s">
        <v>541</v>
      </c>
      <c r="I96" s="474" t="s">
        <v>515</v>
      </c>
      <c r="J96" s="309">
        <v>3.0</v>
      </c>
      <c r="K96" s="309">
        <v>2024.0</v>
      </c>
      <c r="L96" s="266">
        <v>45345.0</v>
      </c>
      <c r="M96" s="267">
        <v>45351.0</v>
      </c>
      <c r="N96" s="183">
        <f t="shared" si="15"/>
        <v>5</v>
      </c>
      <c r="O96" s="264">
        <f t="shared" si="16"/>
        <v>0.2380952381</v>
      </c>
      <c r="P96" s="299" t="str">
        <f t="shared" si="14"/>
        <v>#VALUE!</v>
      </c>
      <c r="Q96" s="299">
        <v>0.379</v>
      </c>
      <c r="R96" s="249"/>
      <c r="S96" s="251" t="s">
        <v>525</v>
      </c>
      <c r="T96" s="184" t="s">
        <v>837</v>
      </c>
      <c r="U96" s="241">
        <f t="shared" si="9"/>
        <v>0.379</v>
      </c>
      <c r="V96" s="241" t="str">
        <f t="shared" si="4"/>
        <v>#VALUE!</v>
      </c>
      <c r="W96" s="241">
        <f t="shared" si="5"/>
        <v>0.379</v>
      </c>
      <c r="X96" s="241" t="str">
        <f t="shared" si="6"/>
        <v>#VALUE!</v>
      </c>
      <c r="Y96" s="192"/>
      <c r="Z96" s="193">
        <f t="shared" si="7"/>
        <v>1</v>
      </c>
    </row>
    <row r="97" ht="16.5" customHeight="1">
      <c r="A97" s="183">
        <v>86.0</v>
      </c>
      <c r="B97" s="277">
        <v>433506.0</v>
      </c>
      <c r="C97" s="488" t="s">
        <v>1227</v>
      </c>
      <c r="D97" s="536" t="s">
        <v>1228</v>
      </c>
      <c r="E97" s="558" t="s">
        <v>552</v>
      </c>
      <c r="F97" s="264" t="s">
        <v>546</v>
      </c>
      <c r="G97" s="264" t="s">
        <v>555</v>
      </c>
      <c r="H97" s="264" t="s">
        <v>556</v>
      </c>
      <c r="I97" s="474" t="s">
        <v>515</v>
      </c>
      <c r="J97" s="309">
        <v>3.0</v>
      </c>
      <c r="K97" s="309">
        <v>2024.0</v>
      </c>
      <c r="L97" s="266">
        <v>45347.0</v>
      </c>
      <c r="M97" s="267">
        <v>45351.0</v>
      </c>
      <c r="N97" s="183">
        <f t="shared" si="15"/>
        <v>4</v>
      </c>
      <c r="O97" s="264">
        <f t="shared" si="16"/>
        <v>0.1904761905</v>
      </c>
      <c r="P97" s="248" t="str">
        <f t="shared" si="14"/>
        <v>#VALUE!</v>
      </c>
      <c r="Q97" s="248">
        <v>0.164</v>
      </c>
      <c r="R97" s="249"/>
      <c r="S97" s="251" t="s">
        <v>525</v>
      </c>
      <c r="T97" s="184" t="s">
        <v>837</v>
      </c>
      <c r="U97" s="241">
        <f t="shared" si="9"/>
        <v>0.164</v>
      </c>
      <c r="V97" s="241" t="str">
        <f t="shared" si="4"/>
        <v>#VALUE!</v>
      </c>
      <c r="W97" s="241">
        <f t="shared" si="5"/>
        <v>0.164</v>
      </c>
      <c r="X97" s="241" t="str">
        <f t="shared" si="6"/>
        <v>#VALUE!</v>
      </c>
      <c r="Y97" s="192"/>
      <c r="Z97" s="193">
        <f t="shared" si="7"/>
        <v>1</v>
      </c>
    </row>
    <row r="98" ht="16.5" customHeight="1">
      <c r="A98" s="183">
        <v>87.0</v>
      </c>
      <c r="B98" s="277">
        <v>461359.0</v>
      </c>
      <c r="C98" s="488" t="s">
        <v>1230</v>
      </c>
      <c r="D98" s="577" t="s">
        <v>1231</v>
      </c>
      <c r="E98" s="558" t="s">
        <v>552</v>
      </c>
      <c r="F98" s="264" t="s">
        <v>523</v>
      </c>
      <c r="G98" s="264" t="s">
        <v>569</v>
      </c>
      <c r="H98" s="264" t="s">
        <v>862</v>
      </c>
      <c r="I98" s="474" t="s">
        <v>515</v>
      </c>
      <c r="J98" s="309">
        <v>3.0</v>
      </c>
      <c r="K98" s="309">
        <v>2024.0</v>
      </c>
      <c r="L98" s="266">
        <v>45369.0</v>
      </c>
      <c r="M98" s="267">
        <v>45381.0</v>
      </c>
      <c r="N98" s="183">
        <f>NETWORKDAYS(L98,M98)-2.5</f>
        <v>7.5</v>
      </c>
      <c r="O98" s="473">
        <f t="shared" si="16"/>
        <v>0.3571428571</v>
      </c>
      <c r="P98" s="248" t="str">
        <f t="shared" si="14"/>
        <v>#VALUE!</v>
      </c>
      <c r="Q98" s="248">
        <v>0.725</v>
      </c>
      <c r="R98" s="249"/>
      <c r="S98" s="251" t="s">
        <v>525</v>
      </c>
      <c r="T98" s="184" t="s">
        <v>1232</v>
      </c>
      <c r="U98" s="241">
        <f t="shared" si="9"/>
        <v>0.725</v>
      </c>
      <c r="V98" s="241" t="str">
        <f t="shared" si="4"/>
        <v>#VALUE!</v>
      </c>
      <c r="W98" s="241">
        <f t="shared" si="5"/>
        <v>0.725</v>
      </c>
      <c r="X98" s="241" t="str">
        <f t="shared" si="6"/>
        <v>#VALUE!</v>
      </c>
      <c r="Y98" s="192"/>
      <c r="Z98" s="193">
        <f t="shared" si="7"/>
        <v>1</v>
      </c>
    </row>
    <row r="99" ht="16.5" customHeight="1">
      <c r="A99" s="183">
        <v>88.0</v>
      </c>
      <c r="B99" s="277">
        <v>461115.0</v>
      </c>
      <c r="C99" s="488" t="s">
        <v>1233</v>
      </c>
      <c r="D99" s="585" t="s">
        <v>1234</v>
      </c>
      <c r="E99" s="558" t="s">
        <v>552</v>
      </c>
      <c r="F99" s="264" t="s">
        <v>523</v>
      </c>
      <c r="G99" s="264" t="s">
        <v>569</v>
      </c>
      <c r="H99" s="264" t="s">
        <v>862</v>
      </c>
      <c r="I99" s="474" t="s">
        <v>515</v>
      </c>
      <c r="J99" s="309">
        <v>3.0</v>
      </c>
      <c r="K99" s="309">
        <v>2024.0</v>
      </c>
      <c r="L99" s="266">
        <v>45358.0</v>
      </c>
      <c r="M99" s="267">
        <v>45372.0</v>
      </c>
      <c r="N99" s="183">
        <f t="shared" ref="N99:N100" si="17">NETWORKDAYS(L99,M99)</f>
        <v>11</v>
      </c>
      <c r="O99" s="473">
        <f t="shared" si="16"/>
        <v>0.5238095238</v>
      </c>
      <c r="P99" s="248" t="str">
        <f t="shared" si="14"/>
        <v>#VALUE!</v>
      </c>
      <c r="Q99" s="248">
        <v>0.0</v>
      </c>
      <c r="R99" s="249"/>
      <c r="S99" s="251" t="s">
        <v>525</v>
      </c>
      <c r="T99" s="184" t="s">
        <v>837</v>
      </c>
      <c r="U99" s="241">
        <f t="shared" si="9"/>
        <v>0</v>
      </c>
      <c r="V99" s="241" t="str">
        <f t="shared" si="4"/>
        <v>#VALUE!</v>
      </c>
      <c r="W99" s="241">
        <f t="shared" si="5"/>
        <v>0</v>
      </c>
      <c r="X99" s="241" t="str">
        <f t="shared" si="6"/>
        <v>#VALUE!</v>
      </c>
      <c r="Y99" s="192"/>
      <c r="Z99" s="193">
        <f t="shared" si="7"/>
        <v>1</v>
      </c>
    </row>
    <row r="100" ht="16.5" customHeight="1">
      <c r="A100" s="183">
        <v>89.0</v>
      </c>
      <c r="B100" s="277">
        <v>461345.0</v>
      </c>
      <c r="C100" s="488" t="s">
        <v>1235</v>
      </c>
      <c r="D100" s="585" t="s">
        <v>1236</v>
      </c>
      <c r="E100" s="558" t="s">
        <v>552</v>
      </c>
      <c r="F100" s="498" t="s">
        <v>523</v>
      </c>
      <c r="G100" s="239" t="s">
        <v>530</v>
      </c>
      <c r="H100" s="239" t="s">
        <v>872</v>
      </c>
      <c r="I100" s="474" t="s">
        <v>515</v>
      </c>
      <c r="J100" s="309">
        <v>3.0</v>
      </c>
      <c r="K100" s="309">
        <v>2024.0</v>
      </c>
      <c r="L100" s="266">
        <v>45369.0</v>
      </c>
      <c r="M100" s="267">
        <v>45381.0</v>
      </c>
      <c r="N100" s="183">
        <f t="shared" si="17"/>
        <v>10</v>
      </c>
      <c r="O100" s="473">
        <f t="shared" si="16"/>
        <v>0.4761904762</v>
      </c>
      <c r="P100" s="248" t="str">
        <f t="shared" si="14"/>
        <v>#VALUE!</v>
      </c>
      <c r="Q100" s="248">
        <v>0.59</v>
      </c>
      <c r="R100" s="249"/>
      <c r="S100" s="251" t="s">
        <v>525</v>
      </c>
      <c r="T100" s="184" t="s">
        <v>837</v>
      </c>
      <c r="U100" s="241">
        <f t="shared" si="9"/>
        <v>0.59</v>
      </c>
      <c r="V100" s="241" t="str">
        <f t="shared" si="4"/>
        <v>#VALUE!</v>
      </c>
      <c r="W100" s="241">
        <f t="shared" si="5"/>
        <v>0.59</v>
      </c>
      <c r="X100" s="241" t="str">
        <f t="shared" si="6"/>
        <v>#VALUE!</v>
      </c>
      <c r="Y100" s="192"/>
      <c r="Z100" s="193">
        <f t="shared" si="7"/>
        <v>1</v>
      </c>
    </row>
    <row r="101" ht="16.5" customHeight="1">
      <c r="A101" s="183">
        <v>90.0</v>
      </c>
      <c r="B101" s="183" t="s">
        <v>861</v>
      </c>
      <c r="C101" s="184" t="s">
        <v>801</v>
      </c>
      <c r="D101" s="536" t="s">
        <v>802</v>
      </c>
      <c r="E101" s="558" t="s">
        <v>552</v>
      </c>
      <c r="F101" s="264" t="s">
        <v>523</v>
      </c>
      <c r="G101" s="264" t="s">
        <v>569</v>
      </c>
      <c r="H101" s="264" t="s">
        <v>862</v>
      </c>
      <c r="I101" s="474" t="s">
        <v>515</v>
      </c>
      <c r="J101" s="309">
        <v>3.0</v>
      </c>
      <c r="K101" s="309">
        <v>2024.0</v>
      </c>
      <c r="L101" s="267">
        <v>45352.0</v>
      </c>
      <c r="M101" s="267">
        <v>45382.0</v>
      </c>
      <c r="N101" s="183">
        <v>0.0</v>
      </c>
      <c r="O101" s="264">
        <f t="shared" si="16"/>
        <v>0</v>
      </c>
      <c r="P101" s="299" t="str">
        <f t="shared" si="14"/>
        <v>#VALUE!</v>
      </c>
      <c r="Q101" s="299">
        <v>0.19</v>
      </c>
      <c r="R101" s="249"/>
      <c r="S101" s="251" t="s">
        <v>525</v>
      </c>
      <c r="T101" s="184" t="s">
        <v>669</v>
      </c>
      <c r="U101" s="241">
        <f t="shared" si="9"/>
        <v>0.19</v>
      </c>
      <c r="V101" s="241" t="str">
        <f t="shared" si="4"/>
        <v>#VALUE!</v>
      </c>
      <c r="W101" s="241">
        <f t="shared" si="5"/>
        <v>2.22</v>
      </c>
      <c r="X101" s="241" t="str">
        <f t="shared" si="6"/>
        <v>#VALUE!</v>
      </c>
      <c r="Y101" s="192"/>
      <c r="Z101" s="193">
        <f t="shared" si="7"/>
        <v>2</v>
      </c>
    </row>
    <row r="102" ht="16.5" customHeight="1">
      <c r="A102" s="183">
        <v>91.0</v>
      </c>
      <c r="B102" s="189">
        <v>436378.0</v>
      </c>
      <c r="C102" s="481" t="s">
        <v>883</v>
      </c>
      <c r="D102" s="472" t="s">
        <v>884</v>
      </c>
      <c r="E102" s="472" t="s">
        <v>892</v>
      </c>
      <c r="F102" s="557" t="s">
        <v>564</v>
      </c>
      <c r="G102" s="557" t="s">
        <v>530</v>
      </c>
      <c r="H102" s="557" t="s">
        <v>565</v>
      </c>
      <c r="I102" s="587" t="s">
        <v>515</v>
      </c>
      <c r="J102" s="477">
        <v>3.0</v>
      </c>
      <c r="K102" s="477">
        <v>2024.0</v>
      </c>
      <c r="L102" s="588">
        <v>45352.0</v>
      </c>
      <c r="M102" s="589">
        <v>45382.0</v>
      </c>
      <c r="N102" s="477">
        <v>21.0</v>
      </c>
      <c r="O102" s="557">
        <f t="shared" si="16"/>
        <v>1</v>
      </c>
      <c r="P102" s="475">
        <f t="shared" si="14"/>
        <v>1</v>
      </c>
      <c r="Q102" s="475">
        <f t="shared" ref="Q102:Q110" si="18">21/21</f>
        <v>1</v>
      </c>
      <c r="R102" s="590"/>
      <c r="S102" s="477" t="s">
        <v>517</v>
      </c>
      <c r="T102" s="481" t="s">
        <v>871</v>
      </c>
      <c r="U102" s="479">
        <f t="shared" si="9"/>
        <v>1</v>
      </c>
      <c r="V102" s="479">
        <f t="shared" si="4"/>
        <v>1</v>
      </c>
      <c r="W102" s="479">
        <f t="shared" si="5"/>
        <v>1</v>
      </c>
      <c r="X102" s="591">
        <f t="shared" si="6"/>
        <v>1</v>
      </c>
      <c r="Y102" s="592"/>
      <c r="Z102" s="593">
        <f t="shared" si="7"/>
        <v>1</v>
      </c>
    </row>
    <row r="103" ht="16.5" customHeight="1">
      <c r="A103" s="183">
        <v>92.0</v>
      </c>
      <c r="B103" s="278">
        <v>292504.0</v>
      </c>
      <c r="C103" s="488" t="s">
        <v>896</v>
      </c>
      <c r="D103" s="484" t="s">
        <v>897</v>
      </c>
      <c r="E103" s="484" t="s">
        <v>892</v>
      </c>
      <c r="F103" s="559" t="s">
        <v>564</v>
      </c>
      <c r="G103" s="559" t="s">
        <v>540</v>
      </c>
      <c r="H103" s="559" t="s">
        <v>612</v>
      </c>
      <c r="I103" s="594" t="s">
        <v>515</v>
      </c>
      <c r="J103" s="251">
        <v>3.0</v>
      </c>
      <c r="K103" s="251">
        <v>2024.0</v>
      </c>
      <c r="L103" s="595">
        <v>45352.0</v>
      </c>
      <c r="M103" s="596">
        <v>45382.0</v>
      </c>
      <c r="N103" s="251">
        <v>21.0</v>
      </c>
      <c r="O103" s="559">
        <f t="shared" si="16"/>
        <v>1</v>
      </c>
      <c r="P103" s="248">
        <f t="shared" si="14"/>
        <v>1</v>
      </c>
      <c r="Q103" s="248">
        <f t="shared" si="18"/>
        <v>1</v>
      </c>
      <c r="R103" s="597"/>
      <c r="S103" s="251" t="s">
        <v>517</v>
      </c>
      <c r="T103" s="488" t="s">
        <v>871</v>
      </c>
      <c r="U103" s="486">
        <f t="shared" si="9"/>
        <v>1</v>
      </c>
      <c r="V103" s="486">
        <f t="shared" si="4"/>
        <v>1</v>
      </c>
      <c r="W103" s="486">
        <f t="shared" si="5"/>
        <v>1</v>
      </c>
      <c r="X103" s="598">
        <f t="shared" si="6"/>
        <v>1</v>
      </c>
      <c r="Y103" s="599"/>
      <c r="Z103" s="593">
        <f t="shared" si="7"/>
        <v>1</v>
      </c>
    </row>
    <row r="104" ht="16.5" customHeight="1">
      <c r="A104" s="183">
        <v>93.0</v>
      </c>
      <c r="B104" s="278">
        <v>434037.0</v>
      </c>
      <c r="C104" s="488" t="s">
        <v>878</v>
      </c>
      <c r="D104" s="484" t="s">
        <v>879</v>
      </c>
      <c r="E104" s="484" t="s">
        <v>892</v>
      </c>
      <c r="F104" s="559" t="s">
        <v>512</v>
      </c>
      <c r="G104" s="559" t="s">
        <v>540</v>
      </c>
      <c r="H104" s="559" t="s">
        <v>541</v>
      </c>
      <c r="I104" s="594" t="s">
        <v>515</v>
      </c>
      <c r="J104" s="251">
        <v>3.0</v>
      </c>
      <c r="K104" s="251">
        <v>2024.0</v>
      </c>
      <c r="L104" s="595">
        <v>45352.0</v>
      </c>
      <c r="M104" s="596">
        <v>45382.0</v>
      </c>
      <c r="N104" s="251">
        <v>21.0</v>
      </c>
      <c r="O104" s="559">
        <f t="shared" si="16"/>
        <v>1</v>
      </c>
      <c r="P104" s="248">
        <f t="shared" si="14"/>
        <v>1</v>
      </c>
      <c r="Q104" s="248">
        <f t="shared" si="18"/>
        <v>1</v>
      </c>
      <c r="R104" s="597"/>
      <c r="S104" s="251" t="s">
        <v>517</v>
      </c>
      <c r="T104" s="488" t="s">
        <v>871</v>
      </c>
      <c r="U104" s="486">
        <f t="shared" si="9"/>
        <v>1</v>
      </c>
      <c r="V104" s="486">
        <f t="shared" si="4"/>
        <v>1</v>
      </c>
      <c r="W104" s="486">
        <f t="shared" si="5"/>
        <v>1</v>
      </c>
      <c r="X104" s="598">
        <f t="shared" si="6"/>
        <v>1</v>
      </c>
      <c r="Y104" s="599"/>
      <c r="Z104" s="193">
        <f t="shared" si="7"/>
        <v>1</v>
      </c>
    </row>
    <row r="105" ht="16.5" customHeight="1">
      <c r="A105" s="183">
        <v>94.0</v>
      </c>
      <c r="B105" s="278">
        <v>431002.0</v>
      </c>
      <c r="C105" s="488" t="s">
        <v>898</v>
      </c>
      <c r="D105" s="484" t="s">
        <v>899</v>
      </c>
      <c r="E105" s="484" t="s">
        <v>892</v>
      </c>
      <c r="F105" s="559" t="s">
        <v>512</v>
      </c>
      <c r="G105" s="559" t="s">
        <v>530</v>
      </c>
      <c r="H105" s="559" t="s">
        <v>531</v>
      </c>
      <c r="I105" s="594" t="s">
        <v>515</v>
      </c>
      <c r="J105" s="251">
        <v>3.0</v>
      </c>
      <c r="K105" s="251">
        <v>2024.0</v>
      </c>
      <c r="L105" s="595">
        <v>45352.0</v>
      </c>
      <c r="M105" s="596">
        <v>45382.0</v>
      </c>
      <c r="N105" s="251">
        <v>21.0</v>
      </c>
      <c r="O105" s="559">
        <f t="shared" si="16"/>
        <v>1</v>
      </c>
      <c r="P105" s="248">
        <f t="shared" si="14"/>
        <v>1</v>
      </c>
      <c r="Q105" s="248">
        <f t="shared" si="18"/>
        <v>1</v>
      </c>
      <c r="R105" s="597"/>
      <c r="S105" s="251" t="s">
        <v>517</v>
      </c>
      <c r="T105" s="488" t="s">
        <v>871</v>
      </c>
      <c r="U105" s="486">
        <f t="shared" si="9"/>
        <v>1</v>
      </c>
      <c r="V105" s="486">
        <f t="shared" si="4"/>
        <v>1</v>
      </c>
      <c r="W105" s="486">
        <f t="shared" si="5"/>
        <v>1</v>
      </c>
      <c r="X105" s="598">
        <f t="shared" si="6"/>
        <v>1</v>
      </c>
      <c r="Y105" s="599"/>
      <c r="Z105" s="193">
        <f t="shared" si="7"/>
        <v>1</v>
      </c>
    </row>
    <row r="106" ht="16.5" customHeight="1">
      <c r="A106" s="183">
        <v>95.0</v>
      </c>
      <c r="B106" s="278">
        <v>431003.0</v>
      </c>
      <c r="C106" s="488" t="s">
        <v>907</v>
      </c>
      <c r="D106" s="484" t="s">
        <v>908</v>
      </c>
      <c r="E106" s="484" t="s">
        <v>892</v>
      </c>
      <c r="F106" s="559" t="s">
        <v>512</v>
      </c>
      <c r="G106" s="559" t="s">
        <v>540</v>
      </c>
      <c r="H106" s="559" t="s">
        <v>541</v>
      </c>
      <c r="I106" s="594" t="s">
        <v>515</v>
      </c>
      <c r="J106" s="251">
        <v>3.0</v>
      </c>
      <c r="K106" s="251">
        <v>2024.0</v>
      </c>
      <c r="L106" s="595">
        <v>45352.0</v>
      </c>
      <c r="M106" s="596">
        <v>45382.0</v>
      </c>
      <c r="N106" s="251">
        <v>21.0</v>
      </c>
      <c r="O106" s="559">
        <f t="shared" si="16"/>
        <v>1</v>
      </c>
      <c r="P106" s="248">
        <f t="shared" si="14"/>
        <v>1</v>
      </c>
      <c r="Q106" s="248">
        <f t="shared" si="18"/>
        <v>1</v>
      </c>
      <c r="R106" s="597"/>
      <c r="S106" s="251" t="s">
        <v>517</v>
      </c>
      <c r="T106" s="488" t="s">
        <v>871</v>
      </c>
      <c r="U106" s="486">
        <f t="shared" si="9"/>
        <v>1</v>
      </c>
      <c r="V106" s="486">
        <f t="shared" si="4"/>
        <v>1</v>
      </c>
      <c r="W106" s="486">
        <f t="shared" si="5"/>
        <v>1</v>
      </c>
      <c r="X106" s="598">
        <f t="shared" si="6"/>
        <v>1</v>
      </c>
      <c r="Y106" s="599"/>
      <c r="Z106" s="593">
        <f t="shared" si="7"/>
        <v>1</v>
      </c>
    </row>
    <row r="107" ht="16.5" customHeight="1">
      <c r="A107" s="183">
        <v>96.0</v>
      </c>
      <c r="B107" s="278">
        <v>291769.0</v>
      </c>
      <c r="C107" s="488" t="s">
        <v>873</v>
      </c>
      <c r="D107" s="484" t="s">
        <v>874</v>
      </c>
      <c r="E107" s="484" t="s">
        <v>892</v>
      </c>
      <c r="F107" s="559" t="s">
        <v>512</v>
      </c>
      <c r="G107" s="559" t="s">
        <v>540</v>
      </c>
      <c r="H107" s="559" t="s">
        <v>541</v>
      </c>
      <c r="I107" s="594" t="s">
        <v>515</v>
      </c>
      <c r="J107" s="251">
        <v>3.0</v>
      </c>
      <c r="K107" s="251">
        <v>2024.0</v>
      </c>
      <c r="L107" s="595">
        <v>45352.0</v>
      </c>
      <c r="M107" s="596">
        <v>45382.0</v>
      </c>
      <c r="N107" s="251">
        <v>21.0</v>
      </c>
      <c r="O107" s="559">
        <f t="shared" si="16"/>
        <v>1</v>
      </c>
      <c r="P107" s="248">
        <f t="shared" si="14"/>
        <v>1</v>
      </c>
      <c r="Q107" s="248">
        <f t="shared" si="18"/>
        <v>1</v>
      </c>
      <c r="R107" s="597"/>
      <c r="S107" s="251" t="s">
        <v>517</v>
      </c>
      <c r="T107" s="488" t="s">
        <v>871</v>
      </c>
      <c r="U107" s="486">
        <f t="shared" si="9"/>
        <v>1</v>
      </c>
      <c r="V107" s="486">
        <f t="shared" si="4"/>
        <v>1</v>
      </c>
      <c r="W107" s="486">
        <f t="shared" si="5"/>
        <v>1</v>
      </c>
      <c r="X107" s="598">
        <f t="shared" si="6"/>
        <v>1</v>
      </c>
      <c r="Y107" s="599"/>
      <c r="Z107" s="593"/>
    </row>
    <row r="108" ht="16.5" customHeight="1">
      <c r="A108" s="183">
        <v>97.0</v>
      </c>
      <c r="B108" s="602">
        <v>277356.0</v>
      </c>
      <c r="C108" s="488" t="s">
        <v>866</v>
      </c>
      <c r="D108" s="484" t="s">
        <v>867</v>
      </c>
      <c r="E108" s="484" t="s">
        <v>892</v>
      </c>
      <c r="F108" s="559" t="s">
        <v>512</v>
      </c>
      <c r="G108" s="559" t="s">
        <v>540</v>
      </c>
      <c r="H108" s="559" t="s">
        <v>541</v>
      </c>
      <c r="I108" s="594" t="s">
        <v>515</v>
      </c>
      <c r="J108" s="251">
        <v>3.0</v>
      </c>
      <c r="K108" s="251">
        <v>2024.0</v>
      </c>
      <c r="L108" s="595">
        <v>45352.0</v>
      </c>
      <c r="M108" s="596">
        <v>45382.0</v>
      </c>
      <c r="N108" s="251">
        <v>21.0</v>
      </c>
      <c r="O108" s="559">
        <f t="shared" si="16"/>
        <v>1</v>
      </c>
      <c r="P108" s="248">
        <f t="shared" si="14"/>
        <v>1</v>
      </c>
      <c r="Q108" s="248">
        <f t="shared" si="18"/>
        <v>1</v>
      </c>
      <c r="R108" s="597"/>
      <c r="S108" s="251" t="s">
        <v>517</v>
      </c>
      <c r="T108" s="488" t="s">
        <v>871</v>
      </c>
      <c r="U108" s="486">
        <f t="shared" si="9"/>
        <v>1</v>
      </c>
      <c r="V108" s="486">
        <f t="shared" si="4"/>
        <v>1</v>
      </c>
      <c r="W108" s="486">
        <f t="shared" si="5"/>
        <v>1</v>
      </c>
      <c r="X108" s="598">
        <f t="shared" si="6"/>
        <v>1</v>
      </c>
      <c r="Y108" s="599"/>
      <c r="Z108" s="603">
        <f t="shared" ref="Z108:Z116" si="19">COUNTIF($B:$B,B108)</f>
        <v>1</v>
      </c>
    </row>
    <row r="109" ht="16.5" customHeight="1">
      <c r="A109" s="183">
        <v>98.0</v>
      </c>
      <c r="B109" s="278">
        <v>439833.0</v>
      </c>
      <c r="C109" s="488" t="s">
        <v>890</v>
      </c>
      <c r="D109" s="484" t="s">
        <v>891</v>
      </c>
      <c r="E109" s="484" t="s">
        <v>892</v>
      </c>
      <c r="F109" s="559" t="s">
        <v>701</v>
      </c>
      <c r="G109" s="559" t="s">
        <v>540</v>
      </c>
      <c r="H109" s="559" t="s">
        <v>703</v>
      </c>
      <c r="I109" s="594" t="s">
        <v>515</v>
      </c>
      <c r="J109" s="251">
        <v>3.0</v>
      </c>
      <c r="K109" s="251">
        <v>2024.0</v>
      </c>
      <c r="L109" s="595">
        <v>45352.0</v>
      </c>
      <c r="M109" s="596">
        <v>45382.0</v>
      </c>
      <c r="N109" s="251">
        <v>21.0</v>
      </c>
      <c r="O109" s="559">
        <f t="shared" si="16"/>
        <v>1</v>
      </c>
      <c r="P109" s="248">
        <f t="shared" si="14"/>
        <v>1</v>
      </c>
      <c r="Q109" s="248">
        <f t="shared" si="18"/>
        <v>1</v>
      </c>
      <c r="R109" s="597"/>
      <c r="S109" s="251" t="s">
        <v>517</v>
      </c>
      <c r="T109" s="488" t="s">
        <v>871</v>
      </c>
      <c r="U109" s="486">
        <f t="shared" si="9"/>
        <v>1</v>
      </c>
      <c r="V109" s="486">
        <f t="shared" si="4"/>
        <v>1</v>
      </c>
      <c r="W109" s="486">
        <f t="shared" si="5"/>
        <v>1</v>
      </c>
      <c r="X109" s="598">
        <f t="shared" si="6"/>
        <v>1</v>
      </c>
      <c r="Y109" s="599"/>
      <c r="Z109" s="193">
        <f t="shared" si="19"/>
        <v>1</v>
      </c>
    </row>
    <row r="110" ht="16.5" customHeight="1">
      <c r="A110" s="183">
        <v>99.0</v>
      </c>
      <c r="B110" s="278">
        <v>275897.0</v>
      </c>
      <c r="C110" s="488" t="s">
        <v>888</v>
      </c>
      <c r="D110" s="484" t="s">
        <v>889</v>
      </c>
      <c r="E110" s="484" t="s">
        <v>892</v>
      </c>
      <c r="F110" s="559" t="s">
        <v>701</v>
      </c>
      <c r="G110" s="559" t="s">
        <v>555</v>
      </c>
      <c r="H110" s="559" t="s">
        <v>708</v>
      </c>
      <c r="I110" s="594" t="s">
        <v>515</v>
      </c>
      <c r="J110" s="251">
        <v>3.0</v>
      </c>
      <c r="K110" s="251">
        <v>2024.0</v>
      </c>
      <c r="L110" s="595">
        <v>45352.0</v>
      </c>
      <c r="M110" s="596">
        <v>45382.0</v>
      </c>
      <c r="N110" s="251">
        <v>21.0</v>
      </c>
      <c r="O110" s="559">
        <f t="shared" si="16"/>
        <v>1</v>
      </c>
      <c r="P110" s="248">
        <f t="shared" si="14"/>
        <v>1</v>
      </c>
      <c r="Q110" s="248">
        <f t="shared" si="18"/>
        <v>1</v>
      </c>
      <c r="R110" s="597"/>
      <c r="S110" s="251" t="s">
        <v>517</v>
      </c>
      <c r="T110" s="488" t="s">
        <v>871</v>
      </c>
      <c r="U110" s="486">
        <f t="shared" si="9"/>
        <v>1</v>
      </c>
      <c r="V110" s="486">
        <f t="shared" si="4"/>
        <v>1</v>
      </c>
      <c r="W110" s="486">
        <f t="shared" si="5"/>
        <v>1</v>
      </c>
      <c r="X110" s="598">
        <f t="shared" si="6"/>
        <v>1</v>
      </c>
      <c r="Y110" s="599"/>
      <c r="Z110" s="593">
        <f t="shared" si="19"/>
        <v>1</v>
      </c>
    </row>
    <row r="111" ht="16.5" customHeight="1">
      <c r="A111" s="183">
        <v>100.0</v>
      </c>
      <c r="B111" s="278">
        <v>431985.0</v>
      </c>
      <c r="C111" s="488" t="s">
        <v>885</v>
      </c>
      <c r="D111" s="484" t="s">
        <v>886</v>
      </c>
      <c r="E111" s="484" t="s">
        <v>892</v>
      </c>
      <c r="F111" s="559" t="s">
        <v>701</v>
      </c>
      <c r="G111" s="559" t="s">
        <v>540</v>
      </c>
      <c r="H111" s="559" t="s">
        <v>703</v>
      </c>
      <c r="I111" s="594" t="s">
        <v>515</v>
      </c>
      <c r="J111" s="251">
        <v>3.0</v>
      </c>
      <c r="K111" s="251">
        <v>2024.0</v>
      </c>
      <c r="L111" s="595">
        <v>45352.0</v>
      </c>
      <c r="M111" s="596">
        <v>45382.0</v>
      </c>
      <c r="N111" s="251">
        <v>21.0</v>
      </c>
      <c r="O111" s="559">
        <f t="shared" si="16"/>
        <v>1</v>
      </c>
      <c r="P111" s="248">
        <f t="shared" si="14"/>
        <v>1</v>
      </c>
      <c r="Q111" s="248">
        <f>17/21</f>
        <v>0.8095238095</v>
      </c>
      <c r="R111" s="597"/>
      <c r="S111" s="251" t="s">
        <v>517</v>
      </c>
      <c r="T111" s="488" t="s">
        <v>871</v>
      </c>
      <c r="U111" s="486">
        <f t="shared" si="9"/>
        <v>0.8095238095</v>
      </c>
      <c r="V111" s="486">
        <f t="shared" si="4"/>
        <v>1</v>
      </c>
      <c r="W111" s="486">
        <f t="shared" si="5"/>
        <v>0.81</v>
      </c>
      <c r="X111" s="598">
        <f t="shared" si="6"/>
        <v>0.81</v>
      </c>
      <c r="Y111" s="488" t="s">
        <v>1237</v>
      </c>
      <c r="Z111" s="603">
        <f t="shared" si="19"/>
        <v>1</v>
      </c>
    </row>
    <row r="112" ht="16.5" customHeight="1">
      <c r="A112" s="183">
        <v>101.0</v>
      </c>
      <c r="B112" s="278">
        <v>431706.0</v>
      </c>
      <c r="C112" s="488" t="s">
        <v>909</v>
      </c>
      <c r="D112" s="484" t="s">
        <v>910</v>
      </c>
      <c r="E112" s="484" t="s">
        <v>892</v>
      </c>
      <c r="F112" s="559" t="s">
        <v>701</v>
      </c>
      <c r="G112" s="559" t="s">
        <v>540</v>
      </c>
      <c r="H112" s="559" t="s">
        <v>703</v>
      </c>
      <c r="I112" s="594" t="s">
        <v>515</v>
      </c>
      <c r="J112" s="251">
        <v>3.0</v>
      </c>
      <c r="K112" s="251">
        <v>2024.0</v>
      </c>
      <c r="L112" s="595">
        <v>45352.0</v>
      </c>
      <c r="M112" s="596">
        <v>45382.0</v>
      </c>
      <c r="N112" s="251">
        <v>21.0</v>
      </c>
      <c r="O112" s="559">
        <f t="shared" si="16"/>
        <v>1</v>
      </c>
      <c r="P112" s="248">
        <f t="shared" si="14"/>
        <v>1</v>
      </c>
      <c r="Q112" s="248">
        <f>21/21</f>
        <v>1</v>
      </c>
      <c r="R112" s="597"/>
      <c r="S112" s="251" t="s">
        <v>517</v>
      </c>
      <c r="T112" s="488" t="s">
        <v>871</v>
      </c>
      <c r="U112" s="486">
        <f t="shared" si="9"/>
        <v>1</v>
      </c>
      <c r="V112" s="486">
        <f t="shared" si="4"/>
        <v>1</v>
      </c>
      <c r="W112" s="486">
        <f t="shared" si="5"/>
        <v>1</v>
      </c>
      <c r="X112" s="598">
        <f t="shared" si="6"/>
        <v>1</v>
      </c>
      <c r="Y112" s="599"/>
      <c r="Z112" s="593">
        <f t="shared" si="19"/>
        <v>1</v>
      </c>
    </row>
    <row r="113" ht="16.5" customHeight="1">
      <c r="A113" s="183">
        <v>102.0</v>
      </c>
      <c r="B113" s="278">
        <v>281067.0</v>
      </c>
      <c r="C113" s="488" t="s">
        <v>1025</v>
      </c>
      <c r="D113" s="484" t="s">
        <v>1026</v>
      </c>
      <c r="E113" s="484" t="s">
        <v>662</v>
      </c>
      <c r="F113" s="559" t="s">
        <v>663</v>
      </c>
      <c r="G113" s="559" t="s">
        <v>540</v>
      </c>
      <c r="H113" s="559" t="s">
        <v>750</v>
      </c>
      <c r="I113" s="594" t="s">
        <v>515</v>
      </c>
      <c r="J113" s="251">
        <v>3.0</v>
      </c>
      <c r="K113" s="251">
        <v>2024.0</v>
      </c>
      <c r="L113" s="595">
        <v>45352.0</v>
      </c>
      <c r="M113" s="596">
        <v>45382.0</v>
      </c>
      <c r="N113" s="251">
        <f>21*0.3</f>
        <v>6.3</v>
      </c>
      <c r="O113" s="559">
        <f t="shared" si="16"/>
        <v>0.3</v>
      </c>
      <c r="P113" s="248">
        <f t="shared" si="14"/>
        <v>0.3</v>
      </c>
      <c r="Q113" s="248">
        <v>0.3</v>
      </c>
      <c r="R113" s="597"/>
      <c r="S113" s="251" t="s">
        <v>517</v>
      </c>
      <c r="T113" s="488" t="s">
        <v>871</v>
      </c>
      <c r="U113" s="486">
        <f t="shared" si="9"/>
        <v>0.3</v>
      </c>
      <c r="V113" s="486" t="str">
        <f t="shared" si="4"/>
        <v>#VALUE!</v>
      </c>
      <c r="W113" s="486">
        <f t="shared" si="5"/>
        <v>1.177</v>
      </c>
      <c r="X113" s="598" t="str">
        <f t="shared" si="6"/>
        <v>#VALUE!</v>
      </c>
      <c r="Y113" s="599"/>
      <c r="Z113" s="193">
        <f t="shared" si="19"/>
        <v>3</v>
      </c>
    </row>
    <row r="114" ht="16.5" customHeight="1">
      <c r="A114" s="183">
        <v>103.0</v>
      </c>
      <c r="B114" s="602">
        <v>428988.0</v>
      </c>
      <c r="C114" s="488" t="s">
        <v>921</v>
      </c>
      <c r="D114" s="484" t="s">
        <v>922</v>
      </c>
      <c r="E114" s="484" t="s">
        <v>892</v>
      </c>
      <c r="F114" s="559" t="s">
        <v>564</v>
      </c>
      <c r="G114" s="559" t="s">
        <v>530</v>
      </c>
      <c r="H114" s="559" t="s">
        <v>565</v>
      </c>
      <c r="I114" s="594" t="s">
        <v>515</v>
      </c>
      <c r="J114" s="251">
        <v>3.0</v>
      </c>
      <c r="K114" s="251">
        <v>2024.0</v>
      </c>
      <c r="L114" s="595">
        <v>45352.0</v>
      </c>
      <c r="M114" s="596">
        <v>45382.0</v>
      </c>
      <c r="N114" s="251">
        <v>21.0</v>
      </c>
      <c r="O114" s="559">
        <f t="shared" si="16"/>
        <v>1</v>
      </c>
      <c r="P114" s="248">
        <f t="shared" si="14"/>
        <v>1</v>
      </c>
      <c r="Q114" s="248">
        <f t="shared" ref="Q114:Q115" si="20">21/21</f>
        <v>1</v>
      </c>
      <c r="R114" s="597"/>
      <c r="S114" s="251" t="s">
        <v>517</v>
      </c>
      <c r="T114" s="488" t="s">
        <v>913</v>
      </c>
      <c r="U114" s="486">
        <f t="shared" si="9"/>
        <v>1</v>
      </c>
      <c r="V114" s="486">
        <f t="shared" si="4"/>
        <v>1</v>
      </c>
      <c r="W114" s="486">
        <f t="shared" si="5"/>
        <v>1</v>
      </c>
      <c r="X114" s="598">
        <f t="shared" si="6"/>
        <v>1</v>
      </c>
      <c r="Y114" s="599"/>
      <c r="Z114" s="593">
        <f t="shared" si="19"/>
        <v>1</v>
      </c>
    </row>
    <row r="115" ht="16.5" customHeight="1">
      <c r="A115" s="183">
        <v>104.0</v>
      </c>
      <c r="B115" s="602">
        <v>428990.0</v>
      </c>
      <c r="C115" s="608" t="s">
        <v>926</v>
      </c>
      <c r="D115" s="484" t="s">
        <v>927</v>
      </c>
      <c r="E115" s="484" t="s">
        <v>892</v>
      </c>
      <c r="F115" s="559" t="s">
        <v>564</v>
      </c>
      <c r="G115" s="559" t="s">
        <v>530</v>
      </c>
      <c r="H115" s="559" t="s">
        <v>565</v>
      </c>
      <c r="I115" s="594" t="s">
        <v>515</v>
      </c>
      <c r="J115" s="251">
        <v>3.0</v>
      </c>
      <c r="K115" s="251">
        <v>2024.0</v>
      </c>
      <c r="L115" s="612">
        <v>45352.0</v>
      </c>
      <c r="M115" s="612">
        <v>45382.0</v>
      </c>
      <c r="N115" s="251">
        <v>21.0</v>
      </c>
      <c r="O115" s="559">
        <f t="shared" si="16"/>
        <v>1</v>
      </c>
      <c r="P115" s="248">
        <f t="shared" si="14"/>
        <v>1</v>
      </c>
      <c r="Q115" s="248">
        <f t="shared" si="20"/>
        <v>1</v>
      </c>
      <c r="R115" s="597"/>
      <c r="S115" s="251" t="s">
        <v>517</v>
      </c>
      <c r="T115" s="488" t="s">
        <v>913</v>
      </c>
      <c r="U115" s="486">
        <f t="shared" si="9"/>
        <v>1</v>
      </c>
      <c r="V115" s="486">
        <f t="shared" si="4"/>
        <v>1</v>
      </c>
      <c r="W115" s="486">
        <f t="shared" si="5"/>
        <v>1</v>
      </c>
      <c r="X115" s="598">
        <f t="shared" si="6"/>
        <v>1</v>
      </c>
      <c r="Y115" s="599"/>
      <c r="Z115" s="603">
        <f t="shared" si="19"/>
        <v>1</v>
      </c>
    </row>
    <row r="116" ht="16.5" customHeight="1">
      <c r="A116" s="183">
        <v>105.0</v>
      </c>
      <c r="B116" s="602">
        <v>439478.0</v>
      </c>
      <c r="C116" s="488" t="s">
        <v>923</v>
      </c>
      <c r="D116" s="484" t="s">
        <v>924</v>
      </c>
      <c r="E116" s="484" t="s">
        <v>892</v>
      </c>
      <c r="F116" s="559" t="s">
        <v>564</v>
      </c>
      <c r="G116" s="559" t="s">
        <v>555</v>
      </c>
      <c r="H116" s="559" t="s">
        <v>925</v>
      </c>
      <c r="I116" s="594" t="s">
        <v>515</v>
      </c>
      <c r="J116" s="251">
        <v>3.0</v>
      </c>
      <c r="K116" s="251">
        <v>2024.0</v>
      </c>
      <c r="L116" s="612">
        <v>45352.0</v>
      </c>
      <c r="M116" s="612">
        <v>45382.0</v>
      </c>
      <c r="N116" s="251">
        <v>21.0</v>
      </c>
      <c r="O116" s="559">
        <f t="shared" si="16"/>
        <v>1</v>
      </c>
      <c r="P116" s="248">
        <f t="shared" si="14"/>
        <v>1</v>
      </c>
      <c r="Q116" s="248">
        <f>17/21</f>
        <v>0.8095238095</v>
      </c>
      <c r="R116" s="597"/>
      <c r="S116" s="251" t="s">
        <v>517</v>
      </c>
      <c r="T116" s="488" t="s">
        <v>913</v>
      </c>
      <c r="U116" s="486">
        <f t="shared" si="9"/>
        <v>0.8095238095</v>
      </c>
      <c r="V116" s="486">
        <f t="shared" si="4"/>
        <v>1</v>
      </c>
      <c r="W116" s="486">
        <f t="shared" si="5"/>
        <v>0.81</v>
      </c>
      <c r="X116" s="598">
        <f t="shared" si="6"/>
        <v>0.81</v>
      </c>
      <c r="Y116" s="488" t="s">
        <v>1243</v>
      </c>
      <c r="Z116" s="603">
        <f t="shared" si="19"/>
        <v>1</v>
      </c>
    </row>
    <row r="117" ht="16.5" customHeight="1">
      <c r="A117" s="183">
        <v>106.0</v>
      </c>
      <c r="B117" s="278">
        <v>435273.0</v>
      </c>
      <c r="C117" s="488" t="s">
        <v>911</v>
      </c>
      <c r="D117" s="632" t="s">
        <v>912</v>
      </c>
      <c r="E117" s="484" t="s">
        <v>892</v>
      </c>
      <c r="F117" s="559" t="s">
        <v>512</v>
      </c>
      <c r="G117" s="559" t="s">
        <v>530</v>
      </c>
      <c r="H117" s="559" t="s">
        <v>531</v>
      </c>
      <c r="I117" s="594" t="s">
        <v>515</v>
      </c>
      <c r="J117" s="251">
        <v>3.0</v>
      </c>
      <c r="K117" s="251">
        <v>2024.0</v>
      </c>
      <c r="L117" s="612">
        <v>45352.0</v>
      </c>
      <c r="M117" s="612">
        <v>45382.0</v>
      </c>
      <c r="N117" s="251">
        <v>21.0</v>
      </c>
      <c r="O117" s="559">
        <f t="shared" si="16"/>
        <v>1</v>
      </c>
      <c r="P117" s="248">
        <f t="shared" si="14"/>
        <v>1</v>
      </c>
      <c r="Q117" s="248">
        <f>21/21</f>
        <v>1</v>
      </c>
      <c r="R117" s="597"/>
      <c r="S117" s="251" t="s">
        <v>517</v>
      </c>
      <c r="T117" s="488" t="s">
        <v>913</v>
      </c>
      <c r="U117" s="486">
        <f t="shared" si="9"/>
        <v>1</v>
      </c>
      <c r="V117" s="486">
        <f t="shared" si="4"/>
        <v>1</v>
      </c>
      <c r="W117" s="486">
        <f t="shared" si="5"/>
        <v>1</v>
      </c>
      <c r="X117" s="598">
        <f t="shared" si="6"/>
        <v>1</v>
      </c>
      <c r="Y117" s="599"/>
      <c r="Z117" s="193"/>
    </row>
    <row r="118" ht="16.5" customHeight="1">
      <c r="A118" s="183">
        <v>107.0</v>
      </c>
      <c r="B118" s="278">
        <v>283551.0</v>
      </c>
      <c r="C118" s="488" t="s">
        <v>914</v>
      </c>
      <c r="D118" s="484" t="s">
        <v>915</v>
      </c>
      <c r="E118" s="484" t="s">
        <v>892</v>
      </c>
      <c r="F118" s="559" t="s">
        <v>512</v>
      </c>
      <c r="G118" s="559" t="s">
        <v>555</v>
      </c>
      <c r="H118" s="559" t="s">
        <v>580</v>
      </c>
      <c r="I118" s="594" t="s">
        <v>515</v>
      </c>
      <c r="J118" s="251">
        <v>3.0</v>
      </c>
      <c r="K118" s="251">
        <v>2024.0</v>
      </c>
      <c r="L118" s="612">
        <v>45352.0</v>
      </c>
      <c r="M118" s="612">
        <v>45382.0</v>
      </c>
      <c r="N118" s="251">
        <v>21.0</v>
      </c>
      <c r="O118" s="559">
        <f t="shared" si="16"/>
        <v>1</v>
      </c>
      <c r="P118" s="248">
        <f t="shared" si="14"/>
        <v>1</v>
      </c>
      <c r="Q118" s="248">
        <f>16/21</f>
        <v>0.7619047619</v>
      </c>
      <c r="R118" s="597"/>
      <c r="S118" s="251" t="s">
        <v>517</v>
      </c>
      <c r="T118" s="488" t="s">
        <v>913</v>
      </c>
      <c r="U118" s="486">
        <f t="shared" si="9"/>
        <v>0.7619047619</v>
      </c>
      <c r="V118" s="486">
        <f t="shared" si="4"/>
        <v>1</v>
      </c>
      <c r="W118" s="486">
        <f t="shared" si="5"/>
        <v>0.762</v>
      </c>
      <c r="X118" s="598">
        <f t="shared" si="6"/>
        <v>0.76</v>
      </c>
      <c r="Y118" s="488" t="s">
        <v>1248</v>
      </c>
      <c r="Z118" s="593">
        <f t="shared" ref="Z118:Z219" si="21">COUNTIF($B:$B,B118)</f>
        <v>1</v>
      </c>
    </row>
    <row r="119" ht="16.5" customHeight="1">
      <c r="A119" s="183">
        <v>108.0</v>
      </c>
      <c r="B119" s="278">
        <v>288845.0</v>
      </c>
      <c r="C119" s="488" t="s">
        <v>919</v>
      </c>
      <c r="D119" s="484" t="s">
        <v>920</v>
      </c>
      <c r="E119" s="484" t="s">
        <v>892</v>
      </c>
      <c r="F119" s="559" t="s">
        <v>701</v>
      </c>
      <c r="G119" s="559" t="s">
        <v>555</v>
      </c>
      <c r="H119" s="559" t="s">
        <v>708</v>
      </c>
      <c r="I119" s="594" t="s">
        <v>515</v>
      </c>
      <c r="J119" s="251">
        <v>3.0</v>
      </c>
      <c r="K119" s="251">
        <v>2024.0</v>
      </c>
      <c r="L119" s="612">
        <v>45352.0</v>
      </c>
      <c r="M119" s="612">
        <v>45382.0</v>
      </c>
      <c r="N119" s="251">
        <v>21.0</v>
      </c>
      <c r="O119" s="559">
        <f t="shared" si="16"/>
        <v>1</v>
      </c>
      <c r="P119" s="248">
        <f t="shared" si="14"/>
        <v>1</v>
      </c>
      <c r="Q119" s="248">
        <f>21/21</f>
        <v>1</v>
      </c>
      <c r="R119" s="597"/>
      <c r="S119" s="251" t="s">
        <v>517</v>
      </c>
      <c r="T119" s="488" t="s">
        <v>913</v>
      </c>
      <c r="U119" s="486">
        <f t="shared" si="9"/>
        <v>1</v>
      </c>
      <c r="V119" s="486">
        <f t="shared" si="4"/>
        <v>1</v>
      </c>
      <c r="W119" s="486">
        <f t="shared" si="5"/>
        <v>1</v>
      </c>
      <c r="X119" s="598">
        <f t="shared" si="6"/>
        <v>1</v>
      </c>
      <c r="Y119" s="599"/>
      <c r="Z119" s="593">
        <f t="shared" si="21"/>
        <v>1</v>
      </c>
    </row>
    <row r="120" ht="16.5" customHeight="1">
      <c r="A120" s="183">
        <v>109.0</v>
      </c>
      <c r="B120" s="278">
        <v>277203.0</v>
      </c>
      <c r="C120" s="488" t="s">
        <v>916</v>
      </c>
      <c r="D120" s="484" t="s">
        <v>917</v>
      </c>
      <c r="E120" s="484" t="s">
        <v>892</v>
      </c>
      <c r="F120" s="559" t="s">
        <v>701</v>
      </c>
      <c r="G120" s="559" t="s">
        <v>555</v>
      </c>
      <c r="H120" s="559" t="s">
        <v>708</v>
      </c>
      <c r="I120" s="594" t="s">
        <v>515</v>
      </c>
      <c r="J120" s="251">
        <v>3.0</v>
      </c>
      <c r="K120" s="251">
        <v>2024.0</v>
      </c>
      <c r="L120" s="612">
        <v>45352.0</v>
      </c>
      <c r="M120" s="612">
        <v>45382.0</v>
      </c>
      <c r="N120" s="251">
        <v>21.0</v>
      </c>
      <c r="O120" s="559">
        <f t="shared" si="16"/>
        <v>1</v>
      </c>
      <c r="P120" s="248">
        <f t="shared" si="14"/>
        <v>1</v>
      </c>
      <c r="Q120" s="248">
        <f>20/21</f>
        <v>0.9523809524</v>
      </c>
      <c r="R120" s="597"/>
      <c r="S120" s="251" t="s">
        <v>517</v>
      </c>
      <c r="T120" s="488" t="s">
        <v>913</v>
      </c>
      <c r="U120" s="486">
        <f t="shared" si="9"/>
        <v>0.9523809524</v>
      </c>
      <c r="V120" s="486">
        <f t="shared" si="4"/>
        <v>1</v>
      </c>
      <c r="W120" s="486">
        <f t="shared" si="5"/>
        <v>0.952</v>
      </c>
      <c r="X120" s="598">
        <f t="shared" si="6"/>
        <v>0.95</v>
      </c>
      <c r="Y120" s="488" t="s">
        <v>1250</v>
      </c>
      <c r="Z120" s="193">
        <f t="shared" si="21"/>
        <v>1</v>
      </c>
    </row>
    <row r="121" ht="16.5" customHeight="1">
      <c r="A121" s="183">
        <v>110.0</v>
      </c>
      <c r="B121" s="278">
        <v>427338.0</v>
      </c>
      <c r="C121" s="488" t="s">
        <v>928</v>
      </c>
      <c r="D121" s="484" t="s">
        <v>929</v>
      </c>
      <c r="E121" s="484" t="s">
        <v>892</v>
      </c>
      <c r="F121" s="559" t="s">
        <v>701</v>
      </c>
      <c r="G121" s="559" t="s">
        <v>555</v>
      </c>
      <c r="H121" s="559" t="s">
        <v>708</v>
      </c>
      <c r="I121" s="594" t="s">
        <v>515</v>
      </c>
      <c r="J121" s="251">
        <v>3.0</v>
      </c>
      <c r="K121" s="251">
        <v>2024.0</v>
      </c>
      <c r="L121" s="612">
        <v>45352.0</v>
      </c>
      <c r="M121" s="612">
        <v>45382.0</v>
      </c>
      <c r="N121" s="251">
        <v>21.0</v>
      </c>
      <c r="O121" s="559">
        <f t="shared" si="16"/>
        <v>1</v>
      </c>
      <c r="P121" s="248">
        <f t="shared" si="14"/>
        <v>1</v>
      </c>
      <c r="Q121" s="248">
        <f>21/21</f>
        <v>1</v>
      </c>
      <c r="R121" s="597"/>
      <c r="S121" s="251" t="s">
        <v>517</v>
      </c>
      <c r="T121" s="488" t="s">
        <v>913</v>
      </c>
      <c r="U121" s="486">
        <f t="shared" si="9"/>
        <v>1</v>
      </c>
      <c r="V121" s="486">
        <f t="shared" si="4"/>
        <v>1</v>
      </c>
      <c r="W121" s="486">
        <f t="shared" si="5"/>
        <v>1</v>
      </c>
      <c r="X121" s="598">
        <f t="shared" si="6"/>
        <v>1</v>
      </c>
      <c r="Y121" s="599"/>
      <c r="Z121" s="603">
        <f t="shared" si="21"/>
        <v>1</v>
      </c>
    </row>
    <row r="122" ht="16.5" customHeight="1">
      <c r="A122" s="183">
        <v>111.0</v>
      </c>
      <c r="B122" s="602">
        <v>281067.0</v>
      </c>
      <c r="C122" s="488" t="s">
        <v>1025</v>
      </c>
      <c r="D122" s="484" t="s">
        <v>1026</v>
      </c>
      <c r="E122" s="484" t="s">
        <v>662</v>
      </c>
      <c r="F122" s="559" t="s">
        <v>663</v>
      </c>
      <c r="G122" s="559" t="s">
        <v>540</v>
      </c>
      <c r="H122" s="559" t="s">
        <v>750</v>
      </c>
      <c r="I122" s="594" t="s">
        <v>515</v>
      </c>
      <c r="J122" s="251">
        <v>3.0</v>
      </c>
      <c r="K122" s="251">
        <v>2024.0</v>
      </c>
      <c r="L122" s="612">
        <v>45352.0</v>
      </c>
      <c r="M122" s="612">
        <v>45382.0</v>
      </c>
      <c r="N122" s="559">
        <f>21*0.4</f>
        <v>8.4</v>
      </c>
      <c r="O122" s="559">
        <f t="shared" si="16"/>
        <v>0.4</v>
      </c>
      <c r="P122" s="248">
        <f t="shared" si="14"/>
        <v>0.4</v>
      </c>
      <c r="Q122" s="248">
        <f>0.4*21/21</f>
        <v>0.4</v>
      </c>
      <c r="R122" s="597"/>
      <c r="S122" s="251" t="s">
        <v>517</v>
      </c>
      <c r="T122" s="488" t="s">
        <v>913</v>
      </c>
      <c r="U122" s="486">
        <f t="shared" si="9"/>
        <v>0.4</v>
      </c>
      <c r="V122" s="486" t="str">
        <f t="shared" si="4"/>
        <v>#VALUE!</v>
      </c>
      <c r="W122" s="486">
        <f t="shared" si="5"/>
        <v>1.177</v>
      </c>
      <c r="X122" s="598" t="str">
        <f t="shared" si="6"/>
        <v>#VALUE!</v>
      </c>
      <c r="Y122" s="599"/>
      <c r="Z122" s="643">
        <f t="shared" si="21"/>
        <v>3</v>
      </c>
    </row>
    <row r="123" ht="16.5" customHeight="1">
      <c r="A123" s="183">
        <v>112.0</v>
      </c>
      <c r="B123" s="278">
        <v>437390.0</v>
      </c>
      <c r="C123" s="488" t="s">
        <v>983</v>
      </c>
      <c r="D123" s="632" t="s">
        <v>984</v>
      </c>
      <c r="E123" s="484" t="s">
        <v>892</v>
      </c>
      <c r="F123" s="559" t="s">
        <v>512</v>
      </c>
      <c r="G123" s="559" t="s">
        <v>569</v>
      </c>
      <c r="H123" s="559" t="s">
        <v>570</v>
      </c>
      <c r="I123" s="594" t="s">
        <v>515</v>
      </c>
      <c r="J123" s="251">
        <v>3.0</v>
      </c>
      <c r="K123" s="251">
        <v>2024.0</v>
      </c>
      <c r="L123" s="612">
        <v>45352.0</v>
      </c>
      <c r="M123" s="612">
        <v>45382.0</v>
      </c>
      <c r="N123" s="559">
        <v>21.0</v>
      </c>
      <c r="O123" s="559">
        <f t="shared" si="16"/>
        <v>1</v>
      </c>
      <c r="P123" s="248" t="str">
        <f t="shared" si="14"/>
        <v>#VALUE!</v>
      </c>
      <c r="Q123" s="248">
        <f>2.03</f>
        <v>2.03</v>
      </c>
      <c r="R123" s="597"/>
      <c r="S123" s="251" t="s">
        <v>525</v>
      </c>
      <c r="T123" s="488" t="s">
        <v>969</v>
      </c>
      <c r="U123" s="486">
        <f t="shared" si="9"/>
        <v>2.03</v>
      </c>
      <c r="V123" s="486" t="str">
        <f t="shared" si="4"/>
        <v>#VALUE!</v>
      </c>
      <c r="W123" s="486">
        <f t="shared" si="5"/>
        <v>2.03</v>
      </c>
      <c r="X123" s="598" t="str">
        <f t="shared" si="6"/>
        <v>#VALUE!</v>
      </c>
      <c r="Y123" s="599"/>
      <c r="Z123" s="193">
        <f t="shared" si="21"/>
        <v>1</v>
      </c>
    </row>
    <row r="124" ht="16.5" customHeight="1">
      <c r="A124" s="183">
        <v>113.0</v>
      </c>
      <c r="B124" s="278">
        <v>458333.0</v>
      </c>
      <c r="C124" s="488" t="s">
        <v>970</v>
      </c>
      <c r="D124" s="632" t="s">
        <v>971</v>
      </c>
      <c r="E124" s="484" t="s">
        <v>892</v>
      </c>
      <c r="F124" s="559" t="s">
        <v>512</v>
      </c>
      <c r="G124" s="559" t="s">
        <v>555</v>
      </c>
      <c r="H124" s="559" t="s">
        <v>580</v>
      </c>
      <c r="I124" s="594" t="s">
        <v>515</v>
      </c>
      <c r="J124" s="251">
        <v>3.0</v>
      </c>
      <c r="K124" s="251">
        <v>2024.0</v>
      </c>
      <c r="L124" s="612">
        <v>45352.0</v>
      </c>
      <c r="M124" s="612">
        <v>45382.0</v>
      </c>
      <c r="N124" s="559">
        <f>21*0.24</f>
        <v>5.04</v>
      </c>
      <c r="O124" s="559">
        <f t="shared" si="16"/>
        <v>0.24</v>
      </c>
      <c r="P124" s="248" t="str">
        <f t="shared" si="14"/>
        <v>#VALUE!</v>
      </c>
      <c r="Q124" s="248">
        <f>0.24</f>
        <v>0.24</v>
      </c>
      <c r="R124" s="597"/>
      <c r="S124" s="251" t="s">
        <v>525</v>
      </c>
      <c r="T124" s="488" t="s">
        <v>969</v>
      </c>
      <c r="U124" s="486">
        <f t="shared" si="9"/>
        <v>0.24</v>
      </c>
      <c r="V124" s="486" t="str">
        <f t="shared" si="4"/>
        <v>#VALUE!</v>
      </c>
      <c r="W124" s="486">
        <f t="shared" si="5"/>
        <v>1</v>
      </c>
      <c r="X124" s="598" t="str">
        <f t="shared" si="6"/>
        <v>#VALUE!</v>
      </c>
      <c r="Y124" s="599"/>
      <c r="Z124" s="193">
        <f t="shared" si="21"/>
        <v>2</v>
      </c>
    </row>
    <row r="125" ht="16.5" customHeight="1">
      <c r="A125" s="183">
        <v>114.0</v>
      </c>
      <c r="B125" s="278">
        <v>441357.0</v>
      </c>
      <c r="C125" s="488" t="s">
        <v>1126</v>
      </c>
      <c r="D125" s="632" t="s">
        <v>968</v>
      </c>
      <c r="E125" s="484" t="s">
        <v>892</v>
      </c>
      <c r="F125" s="559" t="s">
        <v>512</v>
      </c>
      <c r="G125" s="559" t="s">
        <v>530</v>
      </c>
      <c r="H125" s="559" t="s">
        <v>531</v>
      </c>
      <c r="I125" s="594" t="s">
        <v>515</v>
      </c>
      <c r="J125" s="251">
        <v>3.0</v>
      </c>
      <c r="K125" s="251">
        <v>2024.0</v>
      </c>
      <c r="L125" s="612">
        <v>45352.0</v>
      </c>
      <c r="M125" s="612">
        <v>45382.0</v>
      </c>
      <c r="N125" s="559">
        <f>0.88*21</f>
        <v>18.48</v>
      </c>
      <c r="O125" s="559">
        <f t="shared" si="16"/>
        <v>0.88</v>
      </c>
      <c r="P125" s="248" t="str">
        <f t="shared" si="14"/>
        <v>#VALUE!</v>
      </c>
      <c r="Q125" s="248">
        <f>1.091</f>
        <v>1.091</v>
      </c>
      <c r="R125" s="597"/>
      <c r="S125" s="251" t="s">
        <v>525</v>
      </c>
      <c r="T125" s="488" t="s">
        <v>969</v>
      </c>
      <c r="U125" s="486">
        <f t="shared" si="9"/>
        <v>1.091</v>
      </c>
      <c r="V125" s="486" t="str">
        <f t="shared" si="4"/>
        <v>#VALUE!</v>
      </c>
      <c r="W125" s="486">
        <f t="shared" si="5"/>
        <v>1.24</v>
      </c>
      <c r="X125" s="598" t="str">
        <f t="shared" si="6"/>
        <v>#VALUE!</v>
      </c>
      <c r="Y125" s="599"/>
      <c r="Z125" s="193">
        <f t="shared" si="21"/>
        <v>2</v>
      </c>
    </row>
    <row r="126" ht="16.5" customHeight="1">
      <c r="A126" s="183">
        <v>115.0</v>
      </c>
      <c r="B126" s="278">
        <v>458337.0</v>
      </c>
      <c r="C126" s="488" t="s">
        <v>976</v>
      </c>
      <c r="D126" s="484" t="s">
        <v>977</v>
      </c>
      <c r="E126" s="484" t="s">
        <v>892</v>
      </c>
      <c r="F126" s="559" t="s">
        <v>512</v>
      </c>
      <c r="G126" s="559" t="s">
        <v>573</v>
      </c>
      <c r="H126" s="559" t="s">
        <v>641</v>
      </c>
      <c r="I126" s="594" t="s">
        <v>515</v>
      </c>
      <c r="J126" s="251">
        <v>3.0</v>
      </c>
      <c r="K126" s="251">
        <v>2024.0</v>
      </c>
      <c r="L126" s="612">
        <v>45352.0</v>
      </c>
      <c r="M126" s="612">
        <v>45382.0</v>
      </c>
      <c r="N126" s="559">
        <f>0.83*21</f>
        <v>17.43</v>
      </c>
      <c r="O126" s="559">
        <f t="shared" si="16"/>
        <v>0.83</v>
      </c>
      <c r="P126" s="248" t="str">
        <f t="shared" si="14"/>
        <v>#VALUE!</v>
      </c>
      <c r="Q126" s="248">
        <v>0.457</v>
      </c>
      <c r="R126" s="597"/>
      <c r="S126" s="251" t="s">
        <v>525</v>
      </c>
      <c r="T126" s="488" t="s">
        <v>969</v>
      </c>
      <c r="U126" s="486">
        <f t="shared" si="9"/>
        <v>0.457</v>
      </c>
      <c r="V126" s="486" t="str">
        <f t="shared" si="4"/>
        <v>#VALUE!</v>
      </c>
      <c r="W126" s="486">
        <f t="shared" si="5"/>
        <v>0.551</v>
      </c>
      <c r="X126" s="598" t="str">
        <f t="shared" si="6"/>
        <v>#VALUE!</v>
      </c>
      <c r="Y126" s="599"/>
      <c r="Z126" s="193">
        <f t="shared" si="21"/>
        <v>2</v>
      </c>
    </row>
    <row r="127" ht="16.5" customHeight="1">
      <c r="A127" s="183">
        <v>116.0</v>
      </c>
      <c r="B127" s="278">
        <v>458335.0</v>
      </c>
      <c r="C127" s="488" t="s">
        <v>974</v>
      </c>
      <c r="D127" s="632" t="s">
        <v>975</v>
      </c>
      <c r="E127" s="484" t="s">
        <v>892</v>
      </c>
      <c r="F127" s="559" t="s">
        <v>512</v>
      </c>
      <c r="G127" s="559" t="s">
        <v>555</v>
      </c>
      <c r="H127" s="559" t="s">
        <v>580</v>
      </c>
      <c r="I127" s="594" t="s">
        <v>515</v>
      </c>
      <c r="J127" s="251">
        <v>3.0</v>
      </c>
      <c r="K127" s="251">
        <v>2024.0</v>
      </c>
      <c r="L127" s="612">
        <v>45352.0</v>
      </c>
      <c r="M127" s="612">
        <v>45382.0</v>
      </c>
      <c r="N127" s="559">
        <v>21.0</v>
      </c>
      <c r="O127" s="559">
        <f t="shared" si="16"/>
        <v>1</v>
      </c>
      <c r="P127" s="248" t="str">
        <f t="shared" si="14"/>
        <v>#VALUE!</v>
      </c>
      <c r="Q127" s="248">
        <v>1.0</v>
      </c>
      <c r="R127" s="597"/>
      <c r="S127" s="251" t="s">
        <v>525</v>
      </c>
      <c r="T127" s="488" t="s">
        <v>969</v>
      </c>
      <c r="U127" s="486">
        <f t="shared" si="9"/>
        <v>1</v>
      </c>
      <c r="V127" s="486" t="str">
        <f t="shared" si="4"/>
        <v>#VALUE!</v>
      </c>
      <c r="W127" s="486">
        <f t="shared" si="5"/>
        <v>1</v>
      </c>
      <c r="X127" s="598" t="str">
        <f t="shared" si="6"/>
        <v>#VALUE!</v>
      </c>
      <c r="Y127" s="599"/>
      <c r="Z127" s="193">
        <f t="shared" si="21"/>
        <v>1</v>
      </c>
    </row>
    <row r="128" ht="16.5" customHeight="1">
      <c r="A128" s="183">
        <v>117.0</v>
      </c>
      <c r="B128" s="278">
        <v>458345.0</v>
      </c>
      <c r="C128" s="488" t="s">
        <v>972</v>
      </c>
      <c r="D128" s="484" t="s">
        <v>973</v>
      </c>
      <c r="E128" s="484" t="s">
        <v>892</v>
      </c>
      <c r="F128" s="559" t="s">
        <v>512</v>
      </c>
      <c r="G128" s="559" t="s">
        <v>573</v>
      </c>
      <c r="H128" s="559" t="s">
        <v>641</v>
      </c>
      <c r="I128" s="594" t="s">
        <v>515</v>
      </c>
      <c r="J128" s="251">
        <v>3.0</v>
      </c>
      <c r="K128" s="251">
        <v>2024.0</v>
      </c>
      <c r="L128" s="612">
        <v>45352.0</v>
      </c>
      <c r="M128" s="612">
        <v>45382.0</v>
      </c>
      <c r="N128" s="559">
        <f>0.09*21</f>
        <v>1.89</v>
      </c>
      <c r="O128" s="559">
        <f t="shared" si="16"/>
        <v>0.09</v>
      </c>
      <c r="P128" s="248" t="str">
        <f t="shared" si="14"/>
        <v>#VALUE!</v>
      </c>
      <c r="Q128" s="248">
        <v>0.05</v>
      </c>
      <c r="R128" s="597"/>
      <c r="S128" s="251" t="s">
        <v>525</v>
      </c>
      <c r="T128" s="488" t="s">
        <v>969</v>
      </c>
      <c r="U128" s="486">
        <f t="shared" si="9"/>
        <v>0.05</v>
      </c>
      <c r="V128" s="486" t="str">
        <f t="shared" si="4"/>
        <v>#VALUE!</v>
      </c>
      <c r="W128" s="486">
        <f t="shared" si="5"/>
        <v>0.562</v>
      </c>
      <c r="X128" s="598" t="str">
        <f t="shared" si="6"/>
        <v>#VALUE!</v>
      </c>
      <c r="Y128" s="599"/>
      <c r="Z128" s="193">
        <f t="shared" si="21"/>
        <v>2</v>
      </c>
    </row>
    <row r="129" ht="16.5" customHeight="1">
      <c r="A129" s="183">
        <v>118.0</v>
      </c>
      <c r="B129" s="278">
        <v>436611.0</v>
      </c>
      <c r="C129" s="488" t="s">
        <v>978</v>
      </c>
      <c r="D129" s="632" t="s">
        <v>979</v>
      </c>
      <c r="E129" s="484" t="s">
        <v>892</v>
      </c>
      <c r="F129" s="559" t="s">
        <v>701</v>
      </c>
      <c r="G129" s="559" t="s">
        <v>569</v>
      </c>
      <c r="H129" s="559" t="s">
        <v>980</v>
      </c>
      <c r="I129" s="594" t="s">
        <v>515</v>
      </c>
      <c r="J129" s="251">
        <v>3.0</v>
      </c>
      <c r="K129" s="251">
        <v>2024.0</v>
      </c>
      <c r="L129" s="612">
        <v>45352.0</v>
      </c>
      <c r="M129" s="612">
        <v>45382.0</v>
      </c>
      <c r="N129" s="559">
        <f>0.07*21</f>
        <v>1.47</v>
      </c>
      <c r="O129" s="559">
        <f t="shared" si="16"/>
        <v>0.07</v>
      </c>
      <c r="P129" s="248" t="str">
        <f t="shared" si="14"/>
        <v>#VALUE!</v>
      </c>
      <c r="Q129" s="248">
        <v>0.132</v>
      </c>
      <c r="R129" s="597"/>
      <c r="S129" s="251" t="s">
        <v>525</v>
      </c>
      <c r="T129" s="488" t="s">
        <v>969</v>
      </c>
      <c r="U129" s="486">
        <f t="shared" si="9"/>
        <v>0.132</v>
      </c>
      <c r="V129" s="486" t="str">
        <f t="shared" si="4"/>
        <v>#VALUE!</v>
      </c>
      <c r="W129" s="486">
        <f t="shared" si="5"/>
        <v>1.88</v>
      </c>
      <c r="X129" s="598" t="str">
        <f t="shared" si="6"/>
        <v>#VALUE!</v>
      </c>
      <c r="Y129" s="599"/>
      <c r="Z129" s="193">
        <f t="shared" si="21"/>
        <v>2</v>
      </c>
    </row>
    <row r="130" ht="16.5" customHeight="1">
      <c r="A130" s="183">
        <v>119.0</v>
      </c>
      <c r="B130" s="278">
        <v>437387.0</v>
      </c>
      <c r="C130" s="488" t="s">
        <v>1131</v>
      </c>
      <c r="D130" s="632" t="s">
        <v>981</v>
      </c>
      <c r="E130" s="484" t="s">
        <v>892</v>
      </c>
      <c r="F130" s="559" t="s">
        <v>701</v>
      </c>
      <c r="G130" s="559" t="s">
        <v>530</v>
      </c>
      <c r="H130" s="559" t="s">
        <v>982</v>
      </c>
      <c r="I130" s="594" t="s">
        <v>515</v>
      </c>
      <c r="J130" s="251">
        <v>3.0</v>
      </c>
      <c r="K130" s="251">
        <v>2024.0</v>
      </c>
      <c r="L130" s="612">
        <v>45352.0</v>
      </c>
      <c r="M130" s="612">
        <v>45382.0</v>
      </c>
      <c r="N130" s="559">
        <f t="shared" ref="N130:N131" si="22">0.12*21</f>
        <v>2.52</v>
      </c>
      <c r="O130" s="559">
        <f t="shared" si="16"/>
        <v>0.12</v>
      </c>
      <c r="P130" s="248" t="str">
        <f t="shared" si="14"/>
        <v>#VALUE!</v>
      </c>
      <c r="Q130" s="248">
        <v>0.143</v>
      </c>
      <c r="R130" s="597"/>
      <c r="S130" s="251" t="s">
        <v>525</v>
      </c>
      <c r="T130" s="488" t="s">
        <v>969</v>
      </c>
      <c r="U130" s="486">
        <f t="shared" si="9"/>
        <v>0.143</v>
      </c>
      <c r="V130" s="486" t="str">
        <f t="shared" si="4"/>
        <v>#VALUE!</v>
      </c>
      <c r="W130" s="486">
        <f t="shared" si="5"/>
        <v>1.19</v>
      </c>
      <c r="X130" s="598" t="str">
        <f t="shared" si="6"/>
        <v>#VALUE!</v>
      </c>
      <c r="Y130" s="599"/>
      <c r="Z130" s="193">
        <f t="shared" si="21"/>
        <v>2</v>
      </c>
    </row>
    <row r="131" ht="16.5" customHeight="1">
      <c r="A131" s="183">
        <v>120.0</v>
      </c>
      <c r="B131" s="278">
        <v>452869.0</v>
      </c>
      <c r="C131" s="488" t="s">
        <v>963</v>
      </c>
      <c r="D131" s="632" t="s">
        <v>964</v>
      </c>
      <c r="E131" s="484" t="s">
        <v>892</v>
      </c>
      <c r="F131" s="559" t="s">
        <v>564</v>
      </c>
      <c r="G131" s="559" t="s">
        <v>555</v>
      </c>
      <c r="H131" s="559" t="s">
        <v>925</v>
      </c>
      <c r="I131" s="594" t="s">
        <v>515</v>
      </c>
      <c r="J131" s="251">
        <v>3.0</v>
      </c>
      <c r="K131" s="251">
        <v>2024.0</v>
      </c>
      <c r="L131" s="612">
        <v>45352.0</v>
      </c>
      <c r="M131" s="612">
        <v>45382.0</v>
      </c>
      <c r="N131" s="559">
        <f t="shared" si="22"/>
        <v>2.52</v>
      </c>
      <c r="O131" s="559">
        <f t="shared" si="16"/>
        <v>0.12</v>
      </c>
      <c r="P131" s="248" t="str">
        <f t="shared" si="14"/>
        <v>#VALUE!</v>
      </c>
      <c r="Q131" s="248">
        <v>0.124</v>
      </c>
      <c r="R131" s="597"/>
      <c r="S131" s="251" t="s">
        <v>525</v>
      </c>
      <c r="T131" s="488" t="s">
        <v>969</v>
      </c>
      <c r="U131" s="486">
        <f t="shared" si="9"/>
        <v>0.124</v>
      </c>
      <c r="V131" s="486" t="str">
        <f t="shared" si="4"/>
        <v>#VALUE!</v>
      </c>
      <c r="W131" s="486">
        <f t="shared" si="5"/>
        <v>1.03</v>
      </c>
      <c r="X131" s="598" t="str">
        <f t="shared" si="6"/>
        <v>#VALUE!</v>
      </c>
      <c r="Y131" s="599"/>
      <c r="Z131" s="193">
        <f t="shared" si="21"/>
        <v>2</v>
      </c>
    </row>
    <row r="132" ht="16.5" customHeight="1">
      <c r="A132" s="183">
        <v>121.0</v>
      </c>
      <c r="B132" s="278">
        <v>281067.0</v>
      </c>
      <c r="C132" s="488" t="s">
        <v>1025</v>
      </c>
      <c r="D132" s="484" t="s">
        <v>1026</v>
      </c>
      <c r="E132" s="484" t="s">
        <v>662</v>
      </c>
      <c r="F132" s="559" t="s">
        <v>663</v>
      </c>
      <c r="G132" s="559" t="s">
        <v>540</v>
      </c>
      <c r="H132" s="559" t="s">
        <v>750</v>
      </c>
      <c r="I132" s="594" t="s">
        <v>515</v>
      </c>
      <c r="J132" s="251">
        <v>3.0</v>
      </c>
      <c r="K132" s="251">
        <v>2024.0</v>
      </c>
      <c r="L132" s="612">
        <v>45352.0</v>
      </c>
      <c r="M132" s="612">
        <v>45382.0</v>
      </c>
      <c r="N132" s="559">
        <f>0.3*21</f>
        <v>6.3</v>
      </c>
      <c r="O132" s="559">
        <f t="shared" si="16"/>
        <v>0.3</v>
      </c>
      <c r="P132" s="248" t="str">
        <f t="shared" si="14"/>
        <v>#VALUE!</v>
      </c>
      <c r="Q132" s="248">
        <v>0.477</v>
      </c>
      <c r="R132" s="597"/>
      <c r="S132" s="251" t="s">
        <v>525</v>
      </c>
      <c r="T132" s="488" t="s">
        <v>969</v>
      </c>
      <c r="U132" s="486">
        <f t="shared" si="9"/>
        <v>0.477</v>
      </c>
      <c r="V132" s="486" t="str">
        <f t="shared" si="4"/>
        <v>#VALUE!</v>
      </c>
      <c r="W132" s="486">
        <f t="shared" si="5"/>
        <v>1.177</v>
      </c>
      <c r="X132" s="598" t="str">
        <f t="shared" si="6"/>
        <v>#VALUE!</v>
      </c>
      <c r="Y132" s="599"/>
      <c r="Z132" s="193">
        <f t="shared" si="21"/>
        <v>3</v>
      </c>
    </row>
    <row r="133" ht="16.5" customHeight="1">
      <c r="A133" s="183">
        <v>122.0</v>
      </c>
      <c r="B133" s="278">
        <v>432394.0</v>
      </c>
      <c r="C133" s="488" t="s">
        <v>935</v>
      </c>
      <c r="D133" s="632" t="s">
        <v>936</v>
      </c>
      <c r="E133" s="484" t="s">
        <v>892</v>
      </c>
      <c r="F133" s="559" t="s">
        <v>512</v>
      </c>
      <c r="G133" s="559" t="s">
        <v>513</v>
      </c>
      <c r="H133" s="559" t="s">
        <v>514</v>
      </c>
      <c r="I133" s="594" t="s">
        <v>515</v>
      </c>
      <c r="J133" s="251">
        <v>3.0</v>
      </c>
      <c r="K133" s="251">
        <v>2024.0</v>
      </c>
      <c r="L133" s="612">
        <v>45352.0</v>
      </c>
      <c r="M133" s="612">
        <v>45382.0</v>
      </c>
      <c r="N133" s="559">
        <v>21.0</v>
      </c>
      <c r="O133" s="559">
        <f t="shared" si="16"/>
        <v>1</v>
      </c>
      <c r="P133" s="248" t="str">
        <f t="shared" si="14"/>
        <v>#VALUE!</v>
      </c>
      <c r="Q133" s="248">
        <v>2.27</v>
      </c>
      <c r="R133" s="597"/>
      <c r="S133" s="251" t="s">
        <v>525</v>
      </c>
      <c r="T133" s="488" t="s">
        <v>1134</v>
      </c>
      <c r="U133" s="486">
        <f t="shared" si="9"/>
        <v>2.27</v>
      </c>
      <c r="V133" s="486" t="str">
        <f t="shared" si="4"/>
        <v>#VALUE!</v>
      </c>
      <c r="W133" s="486">
        <f t="shared" si="5"/>
        <v>2.27</v>
      </c>
      <c r="X133" s="598" t="str">
        <f t="shared" si="6"/>
        <v>#VALUE!</v>
      </c>
      <c r="Y133" s="599"/>
      <c r="Z133" s="193">
        <f t="shared" si="21"/>
        <v>1</v>
      </c>
    </row>
    <row r="134" ht="16.5" customHeight="1">
      <c r="A134" s="183">
        <v>123.0</v>
      </c>
      <c r="B134" s="278">
        <v>457895.0</v>
      </c>
      <c r="C134" s="488" t="s">
        <v>930</v>
      </c>
      <c r="D134" s="632" t="s">
        <v>931</v>
      </c>
      <c r="E134" s="484" t="s">
        <v>892</v>
      </c>
      <c r="F134" s="559" t="s">
        <v>512</v>
      </c>
      <c r="G134" s="559" t="s">
        <v>573</v>
      </c>
      <c r="H134" s="559" t="s">
        <v>641</v>
      </c>
      <c r="I134" s="594" t="s">
        <v>515</v>
      </c>
      <c r="J134" s="251">
        <v>3.0</v>
      </c>
      <c r="K134" s="251">
        <v>2024.0</v>
      </c>
      <c r="L134" s="612">
        <v>45352.0</v>
      </c>
      <c r="M134" s="612">
        <v>45382.0</v>
      </c>
      <c r="N134" s="559">
        <v>21.0</v>
      </c>
      <c r="O134" s="559">
        <f t="shared" si="16"/>
        <v>1</v>
      </c>
      <c r="P134" s="248" t="str">
        <f t="shared" si="14"/>
        <v>#VALUE!</v>
      </c>
      <c r="Q134" s="248">
        <v>0.55</v>
      </c>
      <c r="R134" s="597"/>
      <c r="S134" s="251" t="s">
        <v>525</v>
      </c>
      <c r="T134" s="488" t="s">
        <v>1134</v>
      </c>
      <c r="U134" s="486">
        <f t="shared" si="9"/>
        <v>0.55</v>
      </c>
      <c r="V134" s="486" t="str">
        <f t="shared" si="4"/>
        <v>#VALUE!</v>
      </c>
      <c r="W134" s="486">
        <f t="shared" si="5"/>
        <v>0.55</v>
      </c>
      <c r="X134" s="598" t="str">
        <f t="shared" si="6"/>
        <v>#VALUE!</v>
      </c>
      <c r="Y134" s="599"/>
      <c r="Z134" s="193">
        <f t="shared" si="21"/>
        <v>1</v>
      </c>
    </row>
    <row r="135" ht="16.5" customHeight="1">
      <c r="A135" s="183">
        <v>124.0</v>
      </c>
      <c r="B135" s="278">
        <v>460577.0</v>
      </c>
      <c r="C135" s="488" t="s">
        <v>1140</v>
      </c>
      <c r="D135" s="632" t="s">
        <v>1141</v>
      </c>
      <c r="E135" s="484" t="s">
        <v>892</v>
      </c>
      <c r="F135" s="559" t="s">
        <v>512</v>
      </c>
      <c r="G135" s="559" t="s">
        <v>569</v>
      </c>
      <c r="H135" s="559" t="s">
        <v>570</v>
      </c>
      <c r="I135" s="594" t="s">
        <v>515</v>
      </c>
      <c r="J135" s="251">
        <v>3.0</v>
      </c>
      <c r="K135" s="251">
        <v>2024.0</v>
      </c>
      <c r="L135" s="612">
        <v>45352.0</v>
      </c>
      <c r="M135" s="612">
        <v>45382.0</v>
      </c>
      <c r="N135" s="559">
        <v>21.0</v>
      </c>
      <c r="O135" s="559">
        <f t="shared" si="16"/>
        <v>1</v>
      </c>
      <c r="P135" s="248" t="str">
        <f t="shared" si="14"/>
        <v>#VALUE!</v>
      </c>
      <c r="Q135" s="248">
        <v>2.03</v>
      </c>
      <c r="R135" s="597"/>
      <c r="S135" s="251" t="s">
        <v>525</v>
      </c>
      <c r="T135" s="488" t="s">
        <v>1134</v>
      </c>
      <c r="U135" s="486">
        <f t="shared" si="9"/>
        <v>2.03</v>
      </c>
      <c r="V135" s="486" t="str">
        <f t="shared" si="4"/>
        <v>#VALUE!</v>
      </c>
      <c r="W135" s="486">
        <f t="shared" si="5"/>
        <v>2.03</v>
      </c>
      <c r="X135" s="598" t="str">
        <f t="shared" si="6"/>
        <v>#VALUE!</v>
      </c>
      <c r="Y135" s="599"/>
      <c r="Z135" s="193">
        <f t="shared" si="21"/>
        <v>1</v>
      </c>
    </row>
    <row r="136" ht="16.5" customHeight="1">
      <c r="A136" s="183">
        <v>125.0</v>
      </c>
      <c r="B136" s="278">
        <v>435421.0</v>
      </c>
      <c r="C136" s="608" t="s">
        <v>939</v>
      </c>
      <c r="D136" s="632" t="s">
        <v>940</v>
      </c>
      <c r="E136" s="484" t="s">
        <v>892</v>
      </c>
      <c r="F136" s="559" t="s">
        <v>512</v>
      </c>
      <c r="G136" s="559" t="s">
        <v>540</v>
      </c>
      <c r="H136" s="559" t="s">
        <v>541</v>
      </c>
      <c r="I136" s="594" t="s">
        <v>515</v>
      </c>
      <c r="J136" s="251">
        <v>3.0</v>
      </c>
      <c r="K136" s="251">
        <v>2024.0</v>
      </c>
      <c r="L136" s="612">
        <v>45352.0</v>
      </c>
      <c r="M136" s="612">
        <v>45382.0</v>
      </c>
      <c r="N136" s="559">
        <v>21.0</v>
      </c>
      <c r="O136" s="559">
        <f t="shared" si="16"/>
        <v>1</v>
      </c>
      <c r="P136" s="248" t="str">
        <f t="shared" si="14"/>
        <v>#VALUE!</v>
      </c>
      <c r="Q136" s="248">
        <v>1.59</v>
      </c>
      <c r="R136" s="597"/>
      <c r="S136" s="251" t="s">
        <v>525</v>
      </c>
      <c r="T136" s="488" t="s">
        <v>1134</v>
      </c>
      <c r="U136" s="486">
        <f t="shared" si="9"/>
        <v>1.59</v>
      </c>
      <c r="V136" s="486" t="str">
        <f t="shared" si="4"/>
        <v>#VALUE!</v>
      </c>
      <c r="W136" s="486">
        <f t="shared" si="5"/>
        <v>1.59</v>
      </c>
      <c r="X136" s="598" t="str">
        <f t="shared" si="6"/>
        <v>#VALUE!</v>
      </c>
      <c r="Y136" s="599"/>
      <c r="Z136" s="193">
        <f t="shared" si="21"/>
        <v>1</v>
      </c>
    </row>
    <row r="137" ht="16.5" customHeight="1">
      <c r="A137" s="183">
        <v>126.0</v>
      </c>
      <c r="B137" s="278">
        <v>428987.0</v>
      </c>
      <c r="C137" s="488" t="s">
        <v>942</v>
      </c>
      <c r="D137" s="632" t="s">
        <v>943</v>
      </c>
      <c r="E137" s="484" t="s">
        <v>892</v>
      </c>
      <c r="F137" s="559" t="s">
        <v>701</v>
      </c>
      <c r="G137" s="559" t="s">
        <v>540</v>
      </c>
      <c r="H137" s="559" t="s">
        <v>703</v>
      </c>
      <c r="I137" s="594" t="s">
        <v>515</v>
      </c>
      <c r="J137" s="251">
        <v>3.0</v>
      </c>
      <c r="K137" s="251">
        <v>2024.0</v>
      </c>
      <c r="L137" s="612">
        <v>45352.0</v>
      </c>
      <c r="M137" s="612">
        <v>45382.0</v>
      </c>
      <c r="N137" s="559">
        <v>21.0</v>
      </c>
      <c r="O137" s="559">
        <f t="shared" si="16"/>
        <v>1</v>
      </c>
      <c r="P137" s="248" t="str">
        <f t="shared" si="14"/>
        <v>#VALUE!</v>
      </c>
      <c r="Q137" s="248">
        <v>1.41</v>
      </c>
      <c r="R137" s="597"/>
      <c r="S137" s="251" t="s">
        <v>525</v>
      </c>
      <c r="T137" s="488" t="s">
        <v>1134</v>
      </c>
      <c r="U137" s="486">
        <f t="shared" si="9"/>
        <v>1.41</v>
      </c>
      <c r="V137" s="486" t="str">
        <f t="shared" si="4"/>
        <v>#VALUE!</v>
      </c>
      <c r="W137" s="486">
        <f t="shared" si="5"/>
        <v>1.41</v>
      </c>
      <c r="X137" s="598" t="str">
        <f t="shared" si="6"/>
        <v>#VALUE!</v>
      </c>
      <c r="Y137" s="599"/>
      <c r="Z137" s="193">
        <f t="shared" si="21"/>
        <v>1</v>
      </c>
    </row>
    <row r="138" ht="16.5" customHeight="1">
      <c r="A138" s="183">
        <v>127.0</v>
      </c>
      <c r="B138" s="278">
        <v>452869.0</v>
      </c>
      <c r="C138" s="488" t="s">
        <v>1148</v>
      </c>
      <c r="D138" s="632" t="s">
        <v>964</v>
      </c>
      <c r="E138" s="484" t="s">
        <v>892</v>
      </c>
      <c r="F138" s="559" t="s">
        <v>564</v>
      </c>
      <c r="G138" s="559" t="s">
        <v>555</v>
      </c>
      <c r="H138" s="559" t="s">
        <v>925</v>
      </c>
      <c r="I138" s="594" t="s">
        <v>515</v>
      </c>
      <c r="J138" s="251">
        <v>3.0</v>
      </c>
      <c r="K138" s="251">
        <v>2024.0</v>
      </c>
      <c r="L138" s="612">
        <v>45352.0</v>
      </c>
      <c r="M138" s="612">
        <v>45382.0</v>
      </c>
      <c r="N138" s="559">
        <f>0.88*21</f>
        <v>18.48</v>
      </c>
      <c r="O138" s="559">
        <f t="shared" si="16"/>
        <v>0.88</v>
      </c>
      <c r="P138" s="248" t="str">
        <f t="shared" si="14"/>
        <v>#VALUE!</v>
      </c>
      <c r="Q138" s="248">
        <v>0.906</v>
      </c>
      <c r="R138" s="597"/>
      <c r="S138" s="251" t="s">
        <v>525</v>
      </c>
      <c r="T138" s="488" t="s">
        <v>1134</v>
      </c>
      <c r="U138" s="486">
        <f t="shared" si="9"/>
        <v>0.906</v>
      </c>
      <c r="V138" s="486" t="str">
        <f t="shared" si="4"/>
        <v>#VALUE!</v>
      </c>
      <c r="W138" s="486">
        <f t="shared" si="5"/>
        <v>1.03</v>
      </c>
      <c r="X138" s="598" t="str">
        <f t="shared" si="6"/>
        <v>#VALUE!</v>
      </c>
      <c r="Y138" s="599"/>
      <c r="Z138" s="193">
        <f t="shared" si="21"/>
        <v>2</v>
      </c>
    </row>
    <row r="139" ht="16.5" customHeight="1">
      <c r="A139" s="183">
        <v>128.0</v>
      </c>
      <c r="B139" s="278">
        <v>436611.0</v>
      </c>
      <c r="C139" s="488" t="s">
        <v>978</v>
      </c>
      <c r="D139" s="632" t="s">
        <v>979</v>
      </c>
      <c r="E139" s="484" t="s">
        <v>892</v>
      </c>
      <c r="F139" s="559" t="s">
        <v>701</v>
      </c>
      <c r="G139" s="559" t="s">
        <v>569</v>
      </c>
      <c r="H139" s="559" t="s">
        <v>980</v>
      </c>
      <c r="I139" s="594" t="s">
        <v>515</v>
      </c>
      <c r="J139" s="251">
        <v>3.0</v>
      </c>
      <c r="K139" s="251">
        <v>2024.0</v>
      </c>
      <c r="L139" s="612">
        <v>45352.0</v>
      </c>
      <c r="M139" s="612">
        <v>45382.0</v>
      </c>
      <c r="N139" s="559">
        <f>0.93*21</f>
        <v>19.53</v>
      </c>
      <c r="O139" s="559">
        <f t="shared" si="16"/>
        <v>0.93</v>
      </c>
      <c r="P139" s="248" t="str">
        <f t="shared" si="14"/>
        <v>#VALUE!</v>
      </c>
      <c r="Q139" s="248">
        <v>1.748</v>
      </c>
      <c r="R139" s="597"/>
      <c r="S139" s="251" t="s">
        <v>525</v>
      </c>
      <c r="T139" s="488" t="s">
        <v>1134</v>
      </c>
      <c r="U139" s="486">
        <f t="shared" si="9"/>
        <v>1.748</v>
      </c>
      <c r="V139" s="486" t="str">
        <f t="shared" si="4"/>
        <v>#VALUE!</v>
      </c>
      <c r="W139" s="486">
        <f t="shared" si="5"/>
        <v>1.88</v>
      </c>
      <c r="X139" s="598" t="str">
        <f t="shared" si="6"/>
        <v>#VALUE!</v>
      </c>
      <c r="Y139" s="599"/>
      <c r="Z139" s="193">
        <f t="shared" si="21"/>
        <v>2</v>
      </c>
    </row>
    <row r="140" ht="16.5" customHeight="1">
      <c r="A140" s="183">
        <v>129.0</v>
      </c>
      <c r="B140" s="278">
        <v>437387.0</v>
      </c>
      <c r="C140" s="488" t="s">
        <v>1131</v>
      </c>
      <c r="D140" s="632" t="s">
        <v>981</v>
      </c>
      <c r="E140" s="484" t="s">
        <v>892</v>
      </c>
      <c r="F140" s="559" t="s">
        <v>701</v>
      </c>
      <c r="G140" s="559" t="s">
        <v>530</v>
      </c>
      <c r="H140" s="559" t="s">
        <v>982</v>
      </c>
      <c r="I140" s="594" t="s">
        <v>515</v>
      </c>
      <c r="J140" s="251">
        <v>3.0</v>
      </c>
      <c r="K140" s="251">
        <v>2024.0</v>
      </c>
      <c r="L140" s="612">
        <v>45352.0</v>
      </c>
      <c r="M140" s="612">
        <v>45382.0</v>
      </c>
      <c r="N140" s="559">
        <f>0.88*21</f>
        <v>18.48</v>
      </c>
      <c r="O140" s="559">
        <f t="shared" si="16"/>
        <v>0.88</v>
      </c>
      <c r="P140" s="248" t="str">
        <f t="shared" si="14"/>
        <v>#VALUE!</v>
      </c>
      <c r="Q140" s="248">
        <v>1.047</v>
      </c>
      <c r="R140" s="597"/>
      <c r="S140" s="251" t="s">
        <v>525</v>
      </c>
      <c r="T140" s="488" t="s">
        <v>1134</v>
      </c>
      <c r="U140" s="486">
        <f t="shared" si="9"/>
        <v>1.047</v>
      </c>
      <c r="V140" s="486" t="str">
        <f t="shared" si="4"/>
        <v>#VALUE!</v>
      </c>
      <c r="W140" s="486">
        <f t="shared" si="5"/>
        <v>1.19</v>
      </c>
      <c r="X140" s="598" t="str">
        <f t="shared" si="6"/>
        <v>#VALUE!</v>
      </c>
      <c r="Y140" s="599"/>
      <c r="Z140" s="193">
        <f t="shared" si="21"/>
        <v>2</v>
      </c>
    </row>
    <row r="141" ht="16.5" customHeight="1">
      <c r="A141" s="183">
        <v>130.0</v>
      </c>
      <c r="B141" s="278">
        <v>441357.0</v>
      </c>
      <c r="C141" s="488" t="s">
        <v>1126</v>
      </c>
      <c r="D141" s="632" t="s">
        <v>968</v>
      </c>
      <c r="E141" s="484" t="s">
        <v>892</v>
      </c>
      <c r="F141" s="559" t="s">
        <v>512</v>
      </c>
      <c r="G141" s="559" t="s">
        <v>530</v>
      </c>
      <c r="H141" s="559" t="s">
        <v>531</v>
      </c>
      <c r="I141" s="594" t="s">
        <v>515</v>
      </c>
      <c r="J141" s="251">
        <v>3.0</v>
      </c>
      <c r="K141" s="251">
        <v>2024.0</v>
      </c>
      <c r="L141" s="612">
        <v>45352.0</v>
      </c>
      <c r="M141" s="612">
        <v>45382.0</v>
      </c>
      <c r="N141" s="559">
        <f>0.12*21</f>
        <v>2.52</v>
      </c>
      <c r="O141" s="559">
        <f t="shared" si="16"/>
        <v>0.12</v>
      </c>
      <c r="P141" s="248" t="str">
        <f t="shared" si="14"/>
        <v>#VALUE!</v>
      </c>
      <c r="Q141" s="248">
        <v>0.149</v>
      </c>
      <c r="R141" s="597"/>
      <c r="S141" s="251" t="s">
        <v>525</v>
      </c>
      <c r="T141" s="488" t="s">
        <v>1134</v>
      </c>
      <c r="U141" s="486">
        <f t="shared" si="9"/>
        <v>0.149</v>
      </c>
      <c r="V141" s="486" t="str">
        <f t="shared" si="4"/>
        <v>#VALUE!</v>
      </c>
      <c r="W141" s="486">
        <f t="shared" si="5"/>
        <v>1.24</v>
      </c>
      <c r="X141" s="598" t="str">
        <f t="shared" si="6"/>
        <v>#VALUE!</v>
      </c>
      <c r="Y141" s="599"/>
      <c r="Z141" s="193">
        <f t="shared" si="21"/>
        <v>2</v>
      </c>
    </row>
    <row r="142" ht="16.5" customHeight="1">
      <c r="A142" s="183">
        <v>131.0</v>
      </c>
      <c r="B142" s="278">
        <v>458333.0</v>
      </c>
      <c r="C142" s="488" t="s">
        <v>970</v>
      </c>
      <c r="D142" s="632" t="s">
        <v>971</v>
      </c>
      <c r="E142" s="484" t="s">
        <v>892</v>
      </c>
      <c r="F142" s="559" t="s">
        <v>512</v>
      </c>
      <c r="G142" s="559" t="s">
        <v>555</v>
      </c>
      <c r="H142" s="559" t="s">
        <v>580</v>
      </c>
      <c r="I142" s="594" t="s">
        <v>515</v>
      </c>
      <c r="J142" s="251">
        <v>3.0</v>
      </c>
      <c r="K142" s="251">
        <v>2024.0</v>
      </c>
      <c r="L142" s="612">
        <v>45352.0</v>
      </c>
      <c r="M142" s="612">
        <v>45382.0</v>
      </c>
      <c r="N142" s="559">
        <f>0.76*21</f>
        <v>15.96</v>
      </c>
      <c r="O142" s="559">
        <f t="shared" si="16"/>
        <v>0.76</v>
      </c>
      <c r="P142" s="248" t="str">
        <f t="shared" si="14"/>
        <v>#VALUE!</v>
      </c>
      <c r="Q142" s="248">
        <v>0.76</v>
      </c>
      <c r="R142" s="597"/>
      <c r="S142" s="251" t="s">
        <v>525</v>
      </c>
      <c r="T142" s="488" t="s">
        <v>1134</v>
      </c>
      <c r="U142" s="486">
        <f t="shared" si="9"/>
        <v>0.76</v>
      </c>
      <c r="V142" s="486" t="str">
        <f t="shared" si="4"/>
        <v>#VALUE!</v>
      </c>
      <c r="W142" s="486">
        <f t="shared" si="5"/>
        <v>1</v>
      </c>
      <c r="X142" s="598" t="str">
        <f t="shared" si="6"/>
        <v>#VALUE!</v>
      </c>
      <c r="Y142" s="599"/>
      <c r="Z142" s="193">
        <f t="shared" si="21"/>
        <v>2</v>
      </c>
    </row>
    <row r="143" ht="16.5" customHeight="1">
      <c r="A143" s="183">
        <v>132.0</v>
      </c>
      <c r="B143" s="278">
        <v>458345.0</v>
      </c>
      <c r="C143" s="488" t="s">
        <v>972</v>
      </c>
      <c r="D143" s="632" t="s">
        <v>973</v>
      </c>
      <c r="E143" s="484" t="s">
        <v>892</v>
      </c>
      <c r="F143" s="559" t="s">
        <v>512</v>
      </c>
      <c r="G143" s="559" t="s">
        <v>573</v>
      </c>
      <c r="H143" s="559" t="s">
        <v>641</v>
      </c>
      <c r="I143" s="594" t="s">
        <v>515</v>
      </c>
      <c r="J143" s="251">
        <v>3.0</v>
      </c>
      <c r="K143" s="251">
        <v>2024.0</v>
      </c>
      <c r="L143" s="612">
        <v>45352.0</v>
      </c>
      <c r="M143" s="612">
        <v>45382.0</v>
      </c>
      <c r="N143" s="251">
        <f>0.93*21</f>
        <v>19.53</v>
      </c>
      <c r="O143" s="559">
        <f t="shared" si="16"/>
        <v>0.93</v>
      </c>
      <c r="P143" s="248" t="str">
        <f t="shared" si="14"/>
        <v>#VALUE!</v>
      </c>
      <c r="Q143" s="248">
        <v>0.512</v>
      </c>
      <c r="R143" s="597"/>
      <c r="S143" s="251" t="s">
        <v>525</v>
      </c>
      <c r="T143" s="488" t="s">
        <v>1134</v>
      </c>
      <c r="U143" s="486">
        <f t="shared" si="9"/>
        <v>0.512</v>
      </c>
      <c r="V143" s="486" t="str">
        <f t="shared" si="4"/>
        <v>#VALUE!</v>
      </c>
      <c r="W143" s="486">
        <f t="shared" si="5"/>
        <v>0.562</v>
      </c>
      <c r="X143" s="598" t="str">
        <f t="shared" si="6"/>
        <v>#VALUE!</v>
      </c>
      <c r="Y143" s="599"/>
      <c r="Z143" s="193">
        <f t="shared" si="21"/>
        <v>2</v>
      </c>
    </row>
    <row r="144" ht="16.5" customHeight="1">
      <c r="A144" s="183">
        <v>133.0</v>
      </c>
      <c r="B144" s="278">
        <v>458337.0</v>
      </c>
      <c r="C144" s="488" t="s">
        <v>976</v>
      </c>
      <c r="D144" s="632" t="s">
        <v>977</v>
      </c>
      <c r="E144" s="484" t="s">
        <v>892</v>
      </c>
      <c r="F144" s="559" t="s">
        <v>512</v>
      </c>
      <c r="G144" s="559" t="s">
        <v>573</v>
      </c>
      <c r="H144" s="559" t="s">
        <v>641</v>
      </c>
      <c r="I144" s="594" t="s">
        <v>515</v>
      </c>
      <c r="J144" s="251">
        <v>3.0</v>
      </c>
      <c r="K144" s="251">
        <v>2024.0</v>
      </c>
      <c r="L144" s="612">
        <v>45352.0</v>
      </c>
      <c r="M144" s="612">
        <v>45382.0</v>
      </c>
      <c r="N144" s="251">
        <f>0.17*21</f>
        <v>3.57</v>
      </c>
      <c r="O144" s="559">
        <f t="shared" si="16"/>
        <v>0.17</v>
      </c>
      <c r="P144" s="248" t="str">
        <f t="shared" si="14"/>
        <v>#VALUE!</v>
      </c>
      <c r="Q144" s="248">
        <v>0.094</v>
      </c>
      <c r="R144" s="597"/>
      <c r="S144" s="251" t="s">
        <v>525</v>
      </c>
      <c r="T144" s="488" t="s">
        <v>969</v>
      </c>
      <c r="U144" s="486">
        <f t="shared" si="9"/>
        <v>0.094</v>
      </c>
      <c r="V144" s="486" t="str">
        <f t="shared" si="4"/>
        <v>#VALUE!</v>
      </c>
      <c r="W144" s="486">
        <f t="shared" si="5"/>
        <v>0.551</v>
      </c>
      <c r="X144" s="598" t="str">
        <f t="shared" si="6"/>
        <v>#VALUE!</v>
      </c>
      <c r="Y144" s="599"/>
      <c r="Z144" s="193">
        <f t="shared" si="21"/>
        <v>2</v>
      </c>
    </row>
    <row r="145" ht="16.5" customHeight="1">
      <c r="A145" s="183">
        <v>134.0</v>
      </c>
      <c r="B145" s="183">
        <v>455695.0</v>
      </c>
      <c r="C145" s="686" t="s">
        <v>772</v>
      </c>
      <c r="D145" s="632" t="s">
        <v>773</v>
      </c>
      <c r="E145" s="558" t="s">
        <v>892</v>
      </c>
      <c r="F145" s="498" t="s">
        <v>701</v>
      </c>
      <c r="G145" s="498" t="s">
        <v>555</v>
      </c>
      <c r="H145" s="498" t="s">
        <v>708</v>
      </c>
      <c r="I145" s="594" t="s">
        <v>515</v>
      </c>
      <c r="J145" s="309">
        <v>3.0</v>
      </c>
      <c r="K145" s="309">
        <v>2024.0</v>
      </c>
      <c r="L145" s="266">
        <v>45294.0</v>
      </c>
      <c r="M145" s="309" t="s">
        <v>1316</v>
      </c>
      <c r="N145" s="183">
        <v>21.0</v>
      </c>
      <c r="O145" s="473">
        <f t="shared" si="16"/>
        <v>1</v>
      </c>
      <c r="P145" s="248">
        <f t="shared" si="14"/>
        <v>1</v>
      </c>
      <c r="Q145" s="299">
        <v>1.0</v>
      </c>
      <c r="R145" s="249"/>
      <c r="S145" s="183" t="s">
        <v>517</v>
      </c>
      <c r="T145" s="276" t="s">
        <v>756</v>
      </c>
      <c r="U145" s="687">
        <f t="shared" si="9"/>
        <v>1</v>
      </c>
      <c r="V145" s="486">
        <f t="shared" si="4"/>
        <v>1</v>
      </c>
      <c r="W145" s="241">
        <f t="shared" si="5"/>
        <v>1</v>
      </c>
      <c r="X145" s="493">
        <f t="shared" si="6"/>
        <v>1</v>
      </c>
      <c r="Y145" s="192"/>
      <c r="Z145" s="193">
        <f t="shared" si="21"/>
        <v>1</v>
      </c>
    </row>
    <row r="146" ht="16.5" customHeight="1">
      <c r="A146" s="183">
        <v>135.0</v>
      </c>
      <c r="B146" s="183">
        <v>455675.0</v>
      </c>
      <c r="C146" s="686" t="s">
        <v>777</v>
      </c>
      <c r="D146" s="484" t="s">
        <v>778</v>
      </c>
      <c r="E146" s="558" t="s">
        <v>892</v>
      </c>
      <c r="F146" s="498" t="s">
        <v>701</v>
      </c>
      <c r="G146" s="498" t="s">
        <v>555</v>
      </c>
      <c r="H146" s="498" t="s">
        <v>708</v>
      </c>
      <c r="I146" s="594" t="s">
        <v>515</v>
      </c>
      <c r="J146" s="309">
        <v>3.0</v>
      </c>
      <c r="K146" s="309">
        <v>2024.0</v>
      </c>
      <c r="L146" s="266">
        <v>45294.0</v>
      </c>
      <c r="M146" s="309" t="s">
        <v>1316</v>
      </c>
      <c r="N146" s="183">
        <v>21.0</v>
      </c>
      <c r="O146" s="473">
        <f t="shared" si="16"/>
        <v>1</v>
      </c>
      <c r="P146" s="248">
        <f t="shared" si="14"/>
        <v>1</v>
      </c>
      <c r="Q146" s="299">
        <v>1.0</v>
      </c>
      <c r="R146" s="249"/>
      <c r="S146" s="183" t="s">
        <v>517</v>
      </c>
      <c r="T146" s="276" t="s">
        <v>756</v>
      </c>
      <c r="U146" s="687">
        <f t="shared" si="9"/>
        <v>1</v>
      </c>
      <c r="V146" s="486">
        <f t="shared" si="4"/>
        <v>1</v>
      </c>
      <c r="W146" s="241">
        <f t="shared" si="5"/>
        <v>1</v>
      </c>
      <c r="X146" s="493">
        <f t="shared" si="6"/>
        <v>1</v>
      </c>
      <c r="Y146" s="192"/>
      <c r="Z146" s="193">
        <f t="shared" si="21"/>
        <v>1</v>
      </c>
    </row>
    <row r="147" ht="16.5" customHeight="1">
      <c r="A147" s="183">
        <v>136.0</v>
      </c>
      <c r="B147" s="183">
        <v>441049.0</v>
      </c>
      <c r="C147" s="686" t="s">
        <v>748</v>
      </c>
      <c r="D147" s="632" t="s">
        <v>749</v>
      </c>
      <c r="E147" s="558" t="s">
        <v>892</v>
      </c>
      <c r="F147" s="498" t="s">
        <v>663</v>
      </c>
      <c r="G147" s="498" t="s">
        <v>540</v>
      </c>
      <c r="H147" s="498" t="s">
        <v>750</v>
      </c>
      <c r="I147" s="594" t="s">
        <v>515</v>
      </c>
      <c r="J147" s="309">
        <v>3.0</v>
      </c>
      <c r="K147" s="309">
        <v>2024.0</v>
      </c>
      <c r="L147" s="266">
        <v>45294.0</v>
      </c>
      <c r="M147" s="309" t="s">
        <v>1316</v>
      </c>
      <c r="N147" s="183">
        <v>1.05</v>
      </c>
      <c r="O147" s="473">
        <f t="shared" si="16"/>
        <v>0.05</v>
      </c>
      <c r="P147" s="248" t="str">
        <f t="shared" si="14"/>
        <v>#VALUE!</v>
      </c>
      <c r="Q147" s="299">
        <v>0.08</v>
      </c>
      <c r="R147" s="249"/>
      <c r="S147" s="183" t="s">
        <v>525</v>
      </c>
      <c r="T147" s="276" t="s">
        <v>756</v>
      </c>
      <c r="U147" s="687">
        <f t="shared" si="9"/>
        <v>0.08</v>
      </c>
      <c r="V147" s="486" t="str">
        <f t="shared" si="4"/>
        <v>#VALUE!</v>
      </c>
      <c r="W147" s="241">
        <f t="shared" si="5"/>
        <v>1.591</v>
      </c>
      <c r="X147" s="493" t="str">
        <f t="shared" si="6"/>
        <v>#VALUE!</v>
      </c>
      <c r="Y147" s="192"/>
      <c r="Z147" s="193">
        <f t="shared" si="21"/>
        <v>4</v>
      </c>
    </row>
    <row r="148" ht="16.5" customHeight="1">
      <c r="A148" s="183">
        <v>137.0</v>
      </c>
      <c r="B148" s="183">
        <v>428979.0</v>
      </c>
      <c r="C148" s="686" t="s">
        <v>679</v>
      </c>
      <c r="D148" s="484" t="s">
        <v>680</v>
      </c>
      <c r="E148" s="558" t="s">
        <v>892</v>
      </c>
      <c r="F148" s="498" t="s">
        <v>564</v>
      </c>
      <c r="G148" s="498" t="s">
        <v>513</v>
      </c>
      <c r="H148" s="498" t="s">
        <v>633</v>
      </c>
      <c r="I148" s="594" t="s">
        <v>515</v>
      </c>
      <c r="J148" s="309">
        <v>3.0</v>
      </c>
      <c r="K148" s="309">
        <v>2024.0</v>
      </c>
      <c r="L148" s="266">
        <v>45294.0</v>
      </c>
      <c r="M148" s="309" t="s">
        <v>1316</v>
      </c>
      <c r="N148" s="183">
        <v>21.0</v>
      </c>
      <c r="O148" s="473">
        <f t="shared" si="16"/>
        <v>1</v>
      </c>
      <c r="P148" s="248">
        <f t="shared" si="14"/>
        <v>1</v>
      </c>
      <c r="Q148" s="299">
        <v>0.905</v>
      </c>
      <c r="R148" s="249"/>
      <c r="S148" s="183" t="s">
        <v>517</v>
      </c>
      <c r="T148" s="276" t="s">
        <v>677</v>
      </c>
      <c r="U148" s="687">
        <f t="shared" si="9"/>
        <v>0.905</v>
      </c>
      <c r="V148" s="486">
        <f t="shared" si="4"/>
        <v>1</v>
      </c>
      <c r="W148" s="241">
        <f t="shared" si="5"/>
        <v>0.905</v>
      </c>
      <c r="X148" s="493">
        <f t="shared" si="6"/>
        <v>0.91</v>
      </c>
      <c r="Y148" s="192"/>
      <c r="Z148" s="193">
        <f t="shared" si="21"/>
        <v>1</v>
      </c>
    </row>
    <row r="149" ht="16.5" customHeight="1">
      <c r="A149" s="183">
        <v>138.0</v>
      </c>
      <c r="B149" s="183">
        <v>428983.0</v>
      </c>
      <c r="C149" s="686" t="s">
        <v>671</v>
      </c>
      <c r="D149" s="632" t="s">
        <v>673</v>
      </c>
      <c r="E149" s="558" t="s">
        <v>892</v>
      </c>
      <c r="F149" s="498" t="s">
        <v>512</v>
      </c>
      <c r="G149" s="498" t="s">
        <v>569</v>
      </c>
      <c r="H149" s="498" t="s">
        <v>570</v>
      </c>
      <c r="I149" s="594" t="s">
        <v>515</v>
      </c>
      <c r="J149" s="309">
        <v>3.0</v>
      </c>
      <c r="K149" s="309">
        <v>2024.0</v>
      </c>
      <c r="L149" s="266">
        <v>45294.0</v>
      </c>
      <c r="M149" s="309" t="s">
        <v>1325</v>
      </c>
      <c r="N149" s="183">
        <v>20.0</v>
      </c>
      <c r="O149" s="473">
        <f t="shared" si="16"/>
        <v>0.9523809524</v>
      </c>
      <c r="P149" s="248">
        <f t="shared" si="14"/>
        <v>0.952</v>
      </c>
      <c r="Q149" s="299">
        <v>0.762</v>
      </c>
      <c r="R149" s="249"/>
      <c r="S149" s="183" t="s">
        <v>517</v>
      </c>
      <c r="T149" s="276" t="s">
        <v>677</v>
      </c>
      <c r="U149" s="687">
        <f t="shared" si="9"/>
        <v>0.762</v>
      </c>
      <c r="V149" s="486">
        <f t="shared" si="4"/>
        <v>0.952</v>
      </c>
      <c r="W149" s="241">
        <f t="shared" si="5"/>
        <v>0.762</v>
      </c>
      <c r="X149" s="493">
        <f t="shared" si="6"/>
        <v>0.8</v>
      </c>
      <c r="Y149" s="192"/>
      <c r="Z149" s="193">
        <f t="shared" si="21"/>
        <v>1</v>
      </c>
    </row>
    <row r="150" ht="16.5" customHeight="1">
      <c r="A150" s="183">
        <v>139.0</v>
      </c>
      <c r="B150" s="183">
        <v>434053.0</v>
      </c>
      <c r="C150" s="686" t="s">
        <v>690</v>
      </c>
      <c r="D150" s="632" t="s">
        <v>692</v>
      </c>
      <c r="E150" s="558" t="s">
        <v>892</v>
      </c>
      <c r="F150" s="498" t="s">
        <v>512</v>
      </c>
      <c r="G150" s="498" t="s">
        <v>555</v>
      </c>
      <c r="H150" s="498" t="s">
        <v>580</v>
      </c>
      <c r="I150" s="594" t="s">
        <v>515</v>
      </c>
      <c r="J150" s="309">
        <v>3.0</v>
      </c>
      <c r="K150" s="309">
        <v>2024.0</v>
      </c>
      <c r="L150" s="266">
        <v>45294.0</v>
      </c>
      <c r="M150" s="309" t="s">
        <v>1316</v>
      </c>
      <c r="N150" s="183">
        <v>21.0</v>
      </c>
      <c r="O150" s="473">
        <f t="shared" si="16"/>
        <v>1</v>
      </c>
      <c r="P150" s="248">
        <f t="shared" si="14"/>
        <v>1</v>
      </c>
      <c r="Q150" s="475">
        <v>1.0</v>
      </c>
      <c r="R150" s="476"/>
      <c r="S150" s="183" t="s">
        <v>517</v>
      </c>
      <c r="T150" s="276" t="s">
        <v>677</v>
      </c>
      <c r="U150" s="687">
        <f t="shared" si="9"/>
        <v>1</v>
      </c>
      <c r="V150" s="486">
        <f t="shared" si="4"/>
        <v>1</v>
      </c>
      <c r="W150" s="241">
        <f t="shared" si="5"/>
        <v>1</v>
      </c>
      <c r="X150" s="493">
        <f t="shared" si="6"/>
        <v>1</v>
      </c>
      <c r="Y150" s="481"/>
      <c r="Z150" s="688">
        <f t="shared" si="21"/>
        <v>1</v>
      </c>
    </row>
    <row r="151" ht="16.5" customHeight="1">
      <c r="A151" s="183">
        <v>140.0</v>
      </c>
      <c r="B151" s="183">
        <v>432653.0</v>
      </c>
      <c r="C151" s="686" t="s">
        <v>694</v>
      </c>
      <c r="D151" s="632" t="s">
        <v>695</v>
      </c>
      <c r="E151" s="558" t="s">
        <v>892</v>
      </c>
      <c r="F151" s="498" t="s">
        <v>512</v>
      </c>
      <c r="G151" s="498" t="s">
        <v>530</v>
      </c>
      <c r="H151" s="498" t="s">
        <v>531</v>
      </c>
      <c r="I151" s="594" t="s">
        <v>515</v>
      </c>
      <c r="J151" s="309">
        <v>3.0</v>
      </c>
      <c r="K151" s="309">
        <v>2024.0</v>
      </c>
      <c r="L151" s="266">
        <v>45294.0</v>
      </c>
      <c r="M151" s="309" t="s">
        <v>1316</v>
      </c>
      <c r="N151" s="183">
        <v>21.0</v>
      </c>
      <c r="O151" s="473">
        <f t="shared" si="16"/>
        <v>1</v>
      </c>
      <c r="P151" s="248">
        <f t="shared" si="14"/>
        <v>1</v>
      </c>
      <c r="Q151" s="299">
        <v>1.0</v>
      </c>
      <c r="R151" s="249"/>
      <c r="S151" s="183" t="s">
        <v>517</v>
      </c>
      <c r="T151" s="276" t="s">
        <v>677</v>
      </c>
      <c r="U151" s="687">
        <f t="shared" si="9"/>
        <v>1</v>
      </c>
      <c r="V151" s="486">
        <f t="shared" si="4"/>
        <v>1</v>
      </c>
      <c r="W151" s="241">
        <f t="shared" si="5"/>
        <v>1</v>
      </c>
      <c r="X151" s="493">
        <f t="shared" si="6"/>
        <v>1</v>
      </c>
      <c r="Y151" s="192"/>
      <c r="Z151" s="193">
        <f t="shared" si="21"/>
        <v>1</v>
      </c>
    </row>
    <row r="152" ht="16.5" customHeight="1">
      <c r="A152" s="183">
        <v>141.0</v>
      </c>
      <c r="B152" s="183">
        <v>428711.0</v>
      </c>
      <c r="C152" s="686" t="s">
        <v>699</v>
      </c>
      <c r="D152" s="484" t="s">
        <v>700</v>
      </c>
      <c r="E152" s="558" t="s">
        <v>892</v>
      </c>
      <c r="F152" s="498" t="s">
        <v>701</v>
      </c>
      <c r="G152" s="498" t="s">
        <v>540</v>
      </c>
      <c r="H152" s="498" t="s">
        <v>703</v>
      </c>
      <c r="I152" s="594" t="s">
        <v>515</v>
      </c>
      <c r="J152" s="309">
        <v>3.0</v>
      </c>
      <c r="K152" s="309">
        <v>2024.0</v>
      </c>
      <c r="L152" s="266">
        <v>45294.0</v>
      </c>
      <c r="M152" s="309" t="s">
        <v>1316</v>
      </c>
      <c r="N152" s="183">
        <v>21.0</v>
      </c>
      <c r="O152" s="473">
        <f t="shared" si="16"/>
        <v>1</v>
      </c>
      <c r="P152" s="248">
        <f t="shared" si="14"/>
        <v>1</v>
      </c>
      <c r="Q152" s="299">
        <v>0.976</v>
      </c>
      <c r="R152" s="249"/>
      <c r="S152" s="183" t="s">
        <v>517</v>
      </c>
      <c r="T152" s="276" t="s">
        <v>677</v>
      </c>
      <c r="U152" s="687">
        <f t="shared" si="9"/>
        <v>0.976</v>
      </c>
      <c r="V152" s="486">
        <f t="shared" si="4"/>
        <v>1</v>
      </c>
      <c r="W152" s="241">
        <f t="shared" si="5"/>
        <v>0.976</v>
      </c>
      <c r="X152" s="493">
        <f t="shared" si="6"/>
        <v>0.98</v>
      </c>
      <c r="Y152" s="192"/>
      <c r="Z152" s="193">
        <f t="shared" si="21"/>
        <v>1</v>
      </c>
    </row>
    <row r="153" ht="16.5" customHeight="1">
      <c r="A153" s="183">
        <v>142.0</v>
      </c>
      <c r="B153" s="183">
        <v>439022.0</v>
      </c>
      <c r="C153" s="686" t="s">
        <v>706</v>
      </c>
      <c r="D153" s="632" t="s">
        <v>707</v>
      </c>
      <c r="E153" s="558" t="s">
        <v>892</v>
      </c>
      <c r="F153" s="498" t="s">
        <v>701</v>
      </c>
      <c r="G153" s="498" t="s">
        <v>555</v>
      </c>
      <c r="H153" s="498" t="s">
        <v>708</v>
      </c>
      <c r="I153" s="594" t="s">
        <v>515</v>
      </c>
      <c r="J153" s="309">
        <v>3.0</v>
      </c>
      <c r="K153" s="309">
        <v>2024.0</v>
      </c>
      <c r="L153" s="266">
        <v>45294.0</v>
      </c>
      <c r="M153" s="309" t="s">
        <v>1316</v>
      </c>
      <c r="N153" s="183">
        <v>21.0</v>
      </c>
      <c r="O153" s="473">
        <f t="shared" si="16"/>
        <v>1</v>
      </c>
      <c r="P153" s="248">
        <f t="shared" si="14"/>
        <v>1</v>
      </c>
      <c r="Q153" s="299">
        <v>1.0</v>
      </c>
      <c r="R153" s="249"/>
      <c r="S153" s="183" t="s">
        <v>517</v>
      </c>
      <c r="T153" s="276" t="s">
        <v>677</v>
      </c>
      <c r="U153" s="687">
        <f t="shared" si="9"/>
        <v>1</v>
      </c>
      <c r="V153" s="486">
        <f t="shared" si="4"/>
        <v>1</v>
      </c>
      <c r="W153" s="241">
        <f t="shared" si="5"/>
        <v>1</v>
      </c>
      <c r="X153" s="493">
        <f t="shared" si="6"/>
        <v>1</v>
      </c>
      <c r="Y153" s="192"/>
      <c r="Z153" s="193">
        <f t="shared" si="21"/>
        <v>1</v>
      </c>
    </row>
    <row r="154" ht="16.5" customHeight="1">
      <c r="A154" s="183">
        <v>143.0</v>
      </c>
      <c r="B154" s="183">
        <v>431986.0</v>
      </c>
      <c r="C154" s="686" t="s">
        <v>713</v>
      </c>
      <c r="D154" s="632" t="s">
        <v>714</v>
      </c>
      <c r="E154" s="558" t="s">
        <v>892</v>
      </c>
      <c r="F154" s="498" t="s">
        <v>512</v>
      </c>
      <c r="G154" s="498" t="s">
        <v>540</v>
      </c>
      <c r="H154" s="498" t="s">
        <v>541</v>
      </c>
      <c r="I154" s="594" t="s">
        <v>515</v>
      </c>
      <c r="J154" s="309">
        <v>3.0</v>
      </c>
      <c r="K154" s="309">
        <v>2024.0</v>
      </c>
      <c r="L154" s="266">
        <v>45294.0</v>
      </c>
      <c r="M154" s="309" t="s">
        <v>1316</v>
      </c>
      <c r="N154" s="183">
        <v>21.0</v>
      </c>
      <c r="O154" s="473">
        <f t="shared" si="16"/>
        <v>1</v>
      </c>
      <c r="P154" s="248">
        <f t="shared" si="14"/>
        <v>1</v>
      </c>
      <c r="Q154" s="299">
        <v>1.0</v>
      </c>
      <c r="R154" s="249"/>
      <c r="S154" s="183" t="s">
        <v>517</v>
      </c>
      <c r="T154" s="276" t="s">
        <v>677</v>
      </c>
      <c r="U154" s="687">
        <f t="shared" si="9"/>
        <v>1</v>
      </c>
      <c r="V154" s="486">
        <f t="shared" si="4"/>
        <v>1</v>
      </c>
      <c r="W154" s="241">
        <f t="shared" si="5"/>
        <v>1</v>
      </c>
      <c r="X154" s="493">
        <f t="shared" si="6"/>
        <v>1</v>
      </c>
      <c r="Y154" s="192"/>
      <c r="Z154" s="193">
        <f t="shared" si="21"/>
        <v>1</v>
      </c>
    </row>
    <row r="155" ht="16.5" customHeight="1">
      <c r="A155" s="183">
        <v>144.0</v>
      </c>
      <c r="B155" s="183">
        <v>450265.0</v>
      </c>
      <c r="C155" s="686" t="s">
        <v>718</v>
      </c>
      <c r="D155" s="632" t="s">
        <v>720</v>
      </c>
      <c r="E155" s="558" t="s">
        <v>892</v>
      </c>
      <c r="F155" s="498" t="s">
        <v>512</v>
      </c>
      <c r="G155" s="498" t="s">
        <v>555</v>
      </c>
      <c r="H155" s="498" t="s">
        <v>580</v>
      </c>
      <c r="I155" s="594" t="s">
        <v>515</v>
      </c>
      <c r="J155" s="309">
        <v>3.0</v>
      </c>
      <c r="K155" s="309">
        <v>2024.0</v>
      </c>
      <c r="L155" s="266">
        <v>45294.0</v>
      </c>
      <c r="M155" s="309" t="s">
        <v>1316</v>
      </c>
      <c r="N155" s="183">
        <v>21.0</v>
      </c>
      <c r="O155" s="473">
        <f t="shared" si="16"/>
        <v>1</v>
      </c>
      <c r="P155" s="248">
        <f t="shared" si="14"/>
        <v>1</v>
      </c>
      <c r="Q155" s="299">
        <v>1.0</v>
      </c>
      <c r="R155" s="249"/>
      <c r="S155" s="183" t="s">
        <v>517</v>
      </c>
      <c r="T155" s="276" t="s">
        <v>677</v>
      </c>
      <c r="U155" s="687">
        <f t="shared" si="9"/>
        <v>1</v>
      </c>
      <c r="V155" s="486">
        <f t="shared" si="4"/>
        <v>1</v>
      </c>
      <c r="W155" s="241">
        <f t="shared" si="5"/>
        <v>1</v>
      </c>
      <c r="X155" s="493">
        <f t="shared" si="6"/>
        <v>1</v>
      </c>
      <c r="Y155" s="192"/>
      <c r="Z155" s="193">
        <f t="shared" si="21"/>
        <v>1</v>
      </c>
    </row>
    <row r="156" ht="16.5" customHeight="1">
      <c r="A156" s="183">
        <v>145.0</v>
      </c>
      <c r="B156" s="183">
        <v>452011.0</v>
      </c>
      <c r="C156" s="686" t="s">
        <v>723</v>
      </c>
      <c r="D156" s="484" t="s">
        <v>724</v>
      </c>
      <c r="E156" s="558" t="s">
        <v>892</v>
      </c>
      <c r="F156" s="498" t="s">
        <v>512</v>
      </c>
      <c r="G156" s="498" t="s">
        <v>530</v>
      </c>
      <c r="H156" s="498" t="s">
        <v>531</v>
      </c>
      <c r="I156" s="594" t="s">
        <v>515</v>
      </c>
      <c r="J156" s="309">
        <v>3.0</v>
      </c>
      <c r="K156" s="309">
        <v>2024.0</v>
      </c>
      <c r="L156" s="266">
        <v>45294.0</v>
      </c>
      <c r="M156" s="309" t="s">
        <v>1316</v>
      </c>
      <c r="N156" s="183">
        <v>21.0</v>
      </c>
      <c r="O156" s="473">
        <f t="shared" si="16"/>
        <v>1</v>
      </c>
      <c r="P156" s="248">
        <f t="shared" si="14"/>
        <v>1</v>
      </c>
      <c r="Q156" s="299">
        <v>0.952</v>
      </c>
      <c r="R156" s="249"/>
      <c r="S156" s="183" t="s">
        <v>517</v>
      </c>
      <c r="T156" s="276" t="s">
        <v>677</v>
      </c>
      <c r="U156" s="687">
        <f t="shared" si="9"/>
        <v>0.952</v>
      </c>
      <c r="V156" s="486">
        <f t="shared" si="4"/>
        <v>1</v>
      </c>
      <c r="W156" s="241">
        <f t="shared" si="5"/>
        <v>0.952</v>
      </c>
      <c r="X156" s="493">
        <f t="shared" si="6"/>
        <v>0.95</v>
      </c>
      <c r="Y156" s="192"/>
      <c r="Z156" s="193">
        <f t="shared" si="21"/>
        <v>1</v>
      </c>
    </row>
    <row r="157" ht="16.5" customHeight="1">
      <c r="A157" s="183">
        <v>146.0</v>
      </c>
      <c r="B157" s="183">
        <v>453223.0</v>
      </c>
      <c r="C157" s="686" t="s">
        <v>728</v>
      </c>
      <c r="D157" s="484" t="s">
        <v>730</v>
      </c>
      <c r="E157" s="558" t="s">
        <v>892</v>
      </c>
      <c r="F157" s="498" t="s">
        <v>512</v>
      </c>
      <c r="G157" s="498" t="s">
        <v>555</v>
      </c>
      <c r="H157" s="498" t="s">
        <v>580</v>
      </c>
      <c r="I157" s="594" t="s">
        <v>515</v>
      </c>
      <c r="J157" s="309">
        <v>3.0</v>
      </c>
      <c r="K157" s="309">
        <v>2024.0</v>
      </c>
      <c r="L157" s="266">
        <v>45294.0</v>
      </c>
      <c r="M157" s="267">
        <v>45476.0</v>
      </c>
      <c r="N157" s="183">
        <v>5.0</v>
      </c>
      <c r="O157" s="473">
        <f t="shared" si="16"/>
        <v>0.2380952381</v>
      </c>
      <c r="P157" s="248">
        <f t="shared" si="14"/>
        <v>0.238</v>
      </c>
      <c r="Q157" s="299">
        <v>0.238</v>
      </c>
      <c r="R157" s="249"/>
      <c r="S157" s="183" t="s">
        <v>517</v>
      </c>
      <c r="T157" s="276" t="s">
        <v>677</v>
      </c>
      <c r="U157" s="687">
        <f t="shared" si="9"/>
        <v>0.238</v>
      </c>
      <c r="V157" s="486" t="str">
        <f t="shared" si="4"/>
        <v>#VALUE!</v>
      </c>
      <c r="W157" s="241">
        <f t="shared" si="5"/>
        <v>1</v>
      </c>
      <c r="X157" s="493" t="str">
        <f t="shared" si="6"/>
        <v>#VALUE!</v>
      </c>
      <c r="Y157" s="192"/>
      <c r="Z157" s="193">
        <f t="shared" si="21"/>
        <v>2</v>
      </c>
    </row>
    <row r="158" ht="16.5" customHeight="1">
      <c r="A158" s="183">
        <v>147.0</v>
      </c>
      <c r="B158" s="183">
        <v>456631.0</v>
      </c>
      <c r="C158" s="686" t="s">
        <v>733</v>
      </c>
      <c r="D158" s="632" t="s">
        <v>734</v>
      </c>
      <c r="E158" s="558" t="s">
        <v>892</v>
      </c>
      <c r="F158" s="498" t="s">
        <v>512</v>
      </c>
      <c r="G158" s="498" t="s">
        <v>555</v>
      </c>
      <c r="H158" s="498" t="s">
        <v>580</v>
      </c>
      <c r="I158" s="594" t="s">
        <v>515</v>
      </c>
      <c r="J158" s="309">
        <v>3.0</v>
      </c>
      <c r="K158" s="309">
        <v>2024.0</v>
      </c>
      <c r="L158" s="266">
        <v>45294.0</v>
      </c>
      <c r="M158" s="267">
        <v>45476.0</v>
      </c>
      <c r="N158" s="183">
        <v>5.0</v>
      </c>
      <c r="O158" s="473">
        <f t="shared" si="16"/>
        <v>0.2380952381</v>
      </c>
      <c r="P158" s="248">
        <f t="shared" si="14"/>
        <v>0.238</v>
      </c>
      <c r="Q158" s="299">
        <v>0.238</v>
      </c>
      <c r="R158" s="249"/>
      <c r="S158" s="183" t="s">
        <v>517</v>
      </c>
      <c r="T158" s="276" t="s">
        <v>677</v>
      </c>
      <c r="U158" s="687">
        <f t="shared" si="9"/>
        <v>0.238</v>
      </c>
      <c r="V158" s="486" t="str">
        <f t="shared" si="4"/>
        <v>#VALUE!</v>
      </c>
      <c r="W158" s="241">
        <f t="shared" si="5"/>
        <v>1</v>
      </c>
      <c r="X158" s="493" t="str">
        <f t="shared" si="6"/>
        <v>#VALUE!</v>
      </c>
      <c r="Y158" s="192"/>
      <c r="Z158" s="193">
        <f t="shared" si="21"/>
        <v>3</v>
      </c>
    </row>
    <row r="159" ht="16.5" customHeight="1">
      <c r="A159" s="183">
        <v>148.0</v>
      </c>
      <c r="B159" s="183">
        <v>433568.0</v>
      </c>
      <c r="C159" s="686" t="s">
        <v>738</v>
      </c>
      <c r="D159" s="632" t="s">
        <v>739</v>
      </c>
      <c r="E159" s="558" t="s">
        <v>892</v>
      </c>
      <c r="F159" s="498" t="s">
        <v>512</v>
      </c>
      <c r="G159" s="498" t="s">
        <v>540</v>
      </c>
      <c r="H159" s="498" t="s">
        <v>541</v>
      </c>
      <c r="I159" s="594" t="s">
        <v>515</v>
      </c>
      <c r="J159" s="309">
        <v>3.0</v>
      </c>
      <c r="K159" s="309">
        <v>2024.0</v>
      </c>
      <c r="L159" s="266">
        <v>45294.0</v>
      </c>
      <c r="M159" s="309" t="s">
        <v>1316</v>
      </c>
      <c r="N159" s="183">
        <v>21.0</v>
      </c>
      <c r="O159" s="473">
        <f t="shared" si="16"/>
        <v>1</v>
      </c>
      <c r="P159" s="248">
        <f t="shared" si="14"/>
        <v>1</v>
      </c>
      <c r="Q159" s="299">
        <v>1.0</v>
      </c>
      <c r="R159" s="249"/>
      <c r="S159" s="183" t="s">
        <v>517</v>
      </c>
      <c r="T159" s="276" t="s">
        <v>677</v>
      </c>
      <c r="U159" s="687">
        <f t="shared" si="9"/>
        <v>1</v>
      </c>
      <c r="V159" s="486">
        <f t="shared" si="4"/>
        <v>1</v>
      </c>
      <c r="W159" s="241">
        <f t="shared" si="5"/>
        <v>1</v>
      </c>
      <c r="X159" s="493">
        <f t="shared" si="6"/>
        <v>1</v>
      </c>
      <c r="Y159" s="192"/>
      <c r="Z159" s="193">
        <f t="shared" si="21"/>
        <v>1</v>
      </c>
    </row>
    <row r="160" ht="16.5" customHeight="1">
      <c r="A160" s="183">
        <v>149.0</v>
      </c>
      <c r="B160" s="183">
        <v>453227.0</v>
      </c>
      <c r="C160" s="686" t="s">
        <v>740</v>
      </c>
      <c r="D160" s="632" t="s">
        <v>741</v>
      </c>
      <c r="E160" s="558" t="s">
        <v>892</v>
      </c>
      <c r="F160" s="498" t="s">
        <v>512</v>
      </c>
      <c r="G160" s="498" t="s">
        <v>530</v>
      </c>
      <c r="H160" s="498" t="s">
        <v>531</v>
      </c>
      <c r="I160" s="594" t="s">
        <v>515</v>
      </c>
      <c r="J160" s="309">
        <v>3.0</v>
      </c>
      <c r="K160" s="309">
        <v>2024.0</v>
      </c>
      <c r="L160" s="266">
        <v>45294.0</v>
      </c>
      <c r="M160" s="267">
        <v>45476.0</v>
      </c>
      <c r="N160" s="183">
        <v>5.0</v>
      </c>
      <c r="O160" s="473">
        <f t="shared" si="16"/>
        <v>0.2380952381</v>
      </c>
      <c r="P160" s="248">
        <f t="shared" si="14"/>
        <v>0.238</v>
      </c>
      <c r="Q160" s="299">
        <v>0.238</v>
      </c>
      <c r="R160" s="249"/>
      <c r="S160" s="183" t="s">
        <v>517</v>
      </c>
      <c r="T160" s="276" t="s">
        <v>677</v>
      </c>
      <c r="U160" s="687">
        <f t="shared" si="9"/>
        <v>0.238</v>
      </c>
      <c r="V160" s="486" t="str">
        <f t="shared" si="4"/>
        <v>#VALUE!</v>
      </c>
      <c r="W160" s="241">
        <f t="shared" si="5"/>
        <v>0.788</v>
      </c>
      <c r="X160" s="493" t="str">
        <f t="shared" si="6"/>
        <v>#VALUE!</v>
      </c>
      <c r="Y160" s="192"/>
      <c r="Z160" s="193">
        <f t="shared" si="21"/>
        <v>2</v>
      </c>
    </row>
    <row r="161" ht="16.5" customHeight="1">
      <c r="A161" s="183">
        <v>150.0</v>
      </c>
      <c r="B161" s="183">
        <v>436917.0</v>
      </c>
      <c r="C161" s="686" t="s">
        <v>745</v>
      </c>
      <c r="D161" s="632" t="s">
        <v>746</v>
      </c>
      <c r="E161" s="558" t="s">
        <v>892</v>
      </c>
      <c r="F161" s="498" t="s">
        <v>512</v>
      </c>
      <c r="G161" s="498" t="s">
        <v>555</v>
      </c>
      <c r="H161" s="498" t="s">
        <v>580</v>
      </c>
      <c r="I161" s="594" t="s">
        <v>515</v>
      </c>
      <c r="J161" s="309">
        <v>3.0</v>
      </c>
      <c r="K161" s="309">
        <v>2024.0</v>
      </c>
      <c r="L161" s="266">
        <v>45294.0</v>
      </c>
      <c r="M161" s="309" t="s">
        <v>1316</v>
      </c>
      <c r="N161" s="183">
        <v>21.0</v>
      </c>
      <c r="O161" s="473">
        <f t="shared" si="16"/>
        <v>1</v>
      </c>
      <c r="P161" s="248">
        <f t="shared" si="14"/>
        <v>1</v>
      </c>
      <c r="Q161" s="299">
        <v>1.0</v>
      </c>
      <c r="R161" s="249"/>
      <c r="S161" s="183" t="s">
        <v>517</v>
      </c>
      <c r="T161" s="276" t="s">
        <v>677</v>
      </c>
      <c r="U161" s="687">
        <f t="shared" si="9"/>
        <v>1</v>
      </c>
      <c r="V161" s="486">
        <f t="shared" si="4"/>
        <v>1</v>
      </c>
      <c r="W161" s="241">
        <f t="shared" si="5"/>
        <v>1</v>
      </c>
      <c r="X161" s="493">
        <f t="shared" si="6"/>
        <v>1</v>
      </c>
      <c r="Y161" s="192"/>
      <c r="Z161" s="193">
        <f t="shared" si="21"/>
        <v>1</v>
      </c>
    </row>
    <row r="162" ht="16.5" customHeight="1">
      <c r="A162" s="183">
        <v>151.0</v>
      </c>
      <c r="B162" s="183">
        <v>439191.0</v>
      </c>
      <c r="C162" s="192" t="s">
        <v>783</v>
      </c>
      <c r="D162" s="577" t="s">
        <v>784</v>
      </c>
      <c r="E162" s="558" t="s">
        <v>892</v>
      </c>
      <c r="F162" s="264" t="s">
        <v>512</v>
      </c>
      <c r="G162" s="264" t="s">
        <v>530</v>
      </c>
      <c r="H162" s="264" t="s">
        <v>531</v>
      </c>
      <c r="I162" s="594" t="s">
        <v>515</v>
      </c>
      <c r="J162" s="183">
        <v>3.0</v>
      </c>
      <c r="K162" s="183">
        <v>2024.0</v>
      </c>
      <c r="L162" s="588">
        <v>45294.0</v>
      </c>
      <c r="M162" s="589">
        <v>45415.0</v>
      </c>
      <c r="N162" s="690">
        <v>21.0</v>
      </c>
      <c r="O162" s="473">
        <f t="shared" si="16"/>
        <v>1</v>
      </c>
      <c r="P162" s="248">
        <f t="shared" si="14"/>
        <v>1</v>
      </c>
      <c r="Q162" s="299">
        <v>0.0</v>
      </c>
      <c r="R162" s="249"/>
      <c r="S162" s="183" t="s">
        <v>517</v>
      </c>
      <c r="T162" s="184" t="s">
        <v>677</v>
      </c>
      <c r="U162" s="687">
        <f t="shared" si="9"/>
        <v>0</v>
      </c>
      <c r="V162" s="486">
        <f t="shared" si="4"/>
        <v>1</v>
      </c>
      <c r="W162" s="241">
        <f t="shared" si="5"/>
        <v>0</v>
      </c>
      <c r="X162" s="493">
        <f t="shared" si="6"/>
        <v>0</v>
      </c>
      <c r="Y162" s="192"/>
      <c r="Z162" s="193">
        <f t="shared" si="21"/>
        <v>1</v>
      </c>
    </row>
    <row r="163" ht="16.5" customHeight="1">
      <c r="A163" s="183">
        <v>152.0</v>
      </c>
      <c r="B163" s="183">
        <v>441049.0</v>
      </c>
      <c r="C163" s="686" t="s">
        <v>748</v>
      </c>
      <c r="D163" s="585" t="s">
        <v>749</v>
      </c>
      <c r="E163" s="558" t="s">
        <v>892</v>
      </c>
      <c r="F163" s="498" t="s">
        <v>663</v>
      </c>
      <c r="G163" s="498" t="s">
        <v>540</v>
      </c>
      <c r="H163" s="498" t="s">
        <v>750</v>
      </c>
      <c r="I163" s="594" t="s">
        <v>515</v>
      </c>
      <c r="J163" s="183">
        <v>3.0</v>
      </c>
      <c r="K163" s="183">
        <v>2024.0</v>
      </c>
      <c r="L163" s="588">
        <v>45294.0</v>
      </c>
      <c r="M163" s="477" t="s">
        <v>1316</v>
      </c>
      <c r="N163" s="692">
        <v>2.1</v>
      </c>
      <c r="O163" s="473">
        <f t="shared" si="16"/>
        <v>0.1</v>
      </c>
      <c r="P163" s="248" t="str">
        <f t="shared" si="14"/>
        <v>#VALUE!</v>
      </c>
      <c r="Q163" s="299">
        <v>0.159</v>
      </c>
      <c r="R163" s="249"/>
      <c r="S163" s="235" t="s">
        <v>525</v>
      </c>
      <c r="T163" s="276" t="s">
        <v>677</v>
      </c>
      <c r="U163" s="687">
        <f t="shared" si="9"/>
        <v>0.159</v>
      </c>
      <c r="V163" s="486" t="str">
        <f t="shared" si="4"/>
        <v>#VALUE!</v>
      </c>
      <c r="W163" s="241">
        <f t="shared" si="5"/>
        <v>1.591</v>
      </c>
      <c r="X163" s="493" t="str">
        <f t="shared" si="6"/>
        <v>#VALUE!</v>
      </c>
      <c r="Y163" s="192"/>
      <c r="Z163" s="193">
        <f t="shared" si="21"/>
        <v>4</v>
      </c>
    </row>
    <row r="164" ht="16.5" customHeight="1">
      <c r="A164" s="183">
        <v>153.0</v>
      </c>
      <c r="B164" s="183">
        <v>275671.0</v>
      </c>
      <c r="C164" s="686" t="s">
        <v>754</v>
      </c>
      <c r="D164" s="585" t="s">
        <v>755</v>
      </c>
      <c r="E164" s="558" t="s">
        <v>892</v>
      </c>
      <c r="F164" s="498" t="s">
        <v>701</v>
      </c>
      <c r="G164" s="498" t="s">
        <v>555</v>
      </c>
      <c r="H164" s="498" t="s">
        <v>708</v>
      </c>
      <c r="I164" s="594" t="s">
        <v>515</v>
      </c>
      <c r="J164" s="183">
        <v>3.0</v>
      </c>
      <c r="K164" s="183">
        <v>2024.0</v>
      </c>
      <c r="L164" s="588">
        <v>45294.0</v>
      </c>
      <c r="M164" s="477" t="s">
        <v>1316</v>
      </c>
      <c r="N164" s="692">
        <v>21.0</v>
      </c>
      <c r="O164" s="473">
        <f t="shared" si="16"/>
        <v>1</v>
      </c>
      <c r="P164" s="248">
        <f t="shared" si="14"/>
        <v>1</v>
      </c>
      <c r="Q164" s="299">
        <v>0.952</v>
      </c>
      <c r="R164" s="249"/>
      <c r="S164" s="235" t="s">
        <v>517</v>
      </c>
      <c r="T164" s="276" t="s">
        <v>756</v>
      </c>
      <c r="U164" s="687">
        <f t="shared" si="9"/>
        <v>0.952</v>
      </c>
      <c r="V164" s="486">
        <f t="shared" si="4"/>
        <v>1</v>
      </c>
      <c r="W164" s="241">
        <f t="shared" si="5"/>
        <v>0.952</v>
      </c>
      <c r="X164" s="493">
        <f t="shared" si="6"/>
        <v>0.95</v>
      </c>
      <c r="Y164" s="192"/>
      <c r="Z164" s="193">
        <f t="shared" si="21"/>
        <v>1</v>
      </c>
    </row>
    <row r="165" ht="16.5" customHeight="1">
      <c r="A165" s="183">
        <v>154.0</v>
      </c>
      <c r="B165" s="183">
        <v>450681.0</v>
      </c>
      <c r="C165" s="686" t="s">
        <v>757</v>
      </c>
      <c r="D165" s="585" t="s">
        <v>758</v>
      </c>
      <c r="E165" s="558" t="s">
        <v>892</v>
      </c>
      <c r="F165" s="498" t="s">
        <v>701</v>
      </c>
      <c r="G165" s="498" t="s">
        <v>555</v>
      </c>
      <c r="H165" s="498" t="s">
        <v>708</v>
      </c>
      <c r="I165" s="594" t="s">
        <v>515</v>
      </c>
      <c r="J165" s="183">
        <v>3.0</v>
      </c>
      <c r="K165" s="183">
        <v>2024.0</v>
      </c>
      <c r="L165" s="588">
        <v>45294.0</v>
      </c>
      <c r="M165" s="477" t="s">
        <v>1316</v>
      </c>
      <c r="N165" s="692">
        <v>21.0</v>
      </c>
      <c r="O165" s="473">
        <f t="shared" si="16"/>
        <v>1</v>
      </c>
      <c r="P165" s="248">
        <f t="shared" si="14"/>
        <v>1</v>
      </c>
      <c r="Q165" s="299">
        <v>1.0</v>
      </c>
      <c r="R165" s="249"/>
      <c r="S165" s="235" t="s">
        <v>517</v>
      </c>
      <c r="T165" s="276" t="s">
        <v>756</v>
      </c>
      <c r="U165" s="687">
        <f t="shared" si="9"/>
        <v>1</v>
      </c>
      <c r="V165" s="486">
        <f t="shared" si="4"/>
        <v>1</v>
      </c>
      <c r="W165" s="241">
        <f t="shared" si="5"/>
        <v>1</v>
      </c>
      <c r="X165" s="493">
        <f t="shared" si="6"/>
        <v>1</v>
      </c>
      <c r="Y165" s="192"/>
      <c r="Z165" s="193">
        <f t="shared" si="21"/>
        <v>1</v>
      </c>
    </row>
    <row r="166" ht="16.5" customHeight="1">
      <c r="A166" s="183">
        <v>155.0</v>
      </c>
      <c r="B166" s="183">
        <v>438555.0</v>
      </c>
      <c r="C166" s="686" t="s">
        <v>761</v>
      </c>
      <c r="D166" s="585" t="s">
        <v>764</v>
      </c>
      <c r="E166" s="558" t="s">
        <v>892</v>
      </c>
      <c r="F166" s="498" t="s">
        <v>701</v>
      </c>
      <c r="G166" s="498" t="s">
        <v>573</v>
      </c>
      <c r="H166" s="498" t="s">
        <v>765</v>
      </c>
      <c r="I166" s="594" t="s">
        <v>515</v>
      </c>
      <c r="J166" s="183">
        <v>3.0</v>
      </c>
      <c r="K166" s="183">
        <v>2024.0</v>
      </c>
      <c r="L166" s="588">
        <v>45294.0</v>
      </c>
      <c r="M166" s="477" t="s">
        <v>1316</v>
      </c>
      <c r="N166" s="692">
        <v>21.0</v>
      </c>
      <c r="O166" s="473">
        <f t="shared" si="16"/>
        <v>1</v>
      </c>
      <c r="P166" s="248">
        <f t="shared" si="14"/>
        <v>1</v>
      </c>
      <c r="Q166" s="299">
        <v>1.0</v>
      </c>
      <c r="R166" s="249"/>
      <c r="S166" s="235" t="s">
        <v>517</v>
      </c>
      <c r="T166" s="276" t="s">
        <v>756</v>
      </c>
      <c r="U166" s="687">
        <f t="shared" si="9"/>
        <v>1</v>
      </c>
      <c r="V166" s="486">
        <f t="shared" si="4"/>
        <v>1</v>
      </c>
      <c r="W166" s="241">
        <f t="shared" si="5"/>
        <v>1</v>
      </c>
      <c r="X166" s="493">
        <f t="shared" si="6"/>
        <v>1</v>
      </c>
      <c r="Y166" s="192"/>
      <c r="Z166" s="193">
        <f t="shared" si="21"/>
        <v>1</v>
      </c>
    </row>
    <row r="167" ht="16.5" customHeight="1">
      <c r="A167" s="183">
        <v>156.0</v>
      </c>
      <c r="B167" s="183">
        <v>452877.0</v>
      </c>
      <c r="C167" s="686" t="s">
        <v>847</v>
      </c>
      <c r="D167" s="585" t="s">
        <v>848</v>
      </c>
      <c r="E167" s="558" t="s">
        <v>892</v>
      </c>
      <c r="F167" s="498" t="s">
        <v>512</v>
      </c>
      <c r="G167" s="498" t="s">
        <v>540</v>
      </c>
      <c r="H167" s="498" t="s">
        <v>541</v>
      </c>
      <c r="I167" s="594" t="s">
        <v>515</v>
      </c>
      <c r="J167" s="183">
        <v>3.0</v>
      </c>
      <c r="K167" s="183">
        <v>2024.0</v>
      </c>
      <c r="L167" s="588">
        <v>45294.0</v>
      </c>
      <c r="M167" s="477" t="s">
        <v>1316</v>
      </c>
      <c r="N167" s="692">
        <v>21.0</v>
      </c>
      <c r="O167" s="473">
        <f t="shared" si="16"/>
        <v>1</v>
      </c>
      <c r="P167" s="248">
        <f t="shared" si="14"/>
        <v>1</v>
      </c>
      <c r="Q167" s="299">
        <v>1.0</v>
      </c>
      <c r="R167" s="249"/>
      <c r="S167" s="235" t="s">
        <v>517</v>
      </c>
      <c r="T167" s="276" t="s">
        <v>756</v>
      </c>
      <c r="U167" s="687">
        <f t="shared" si="9"/>
        <v>1</v>
      </c>
      <c r="V167" s="486">
        <f t="shared" si="4"/>
        <v>1</v>
      </c>
      <c r="W167" s="241">
        <f t="shared" si="5"/>
        <v>1</v>
      </c>
      <c r="X167" s="493">
        <f t="shared" si="6"/>
        <v>1</v>
      </c>
      <c r="Y167" s="192"/>
      <c r="Z167" s="193">
        <f t="shared" si="21"/>
        <v>1</v>
      </c>
    </row>
    <row r="168" ht="16.5" customHeight="1">
      <c r="A168" s="183">
        <v>157.0</v>
      </c>
      <c r="B168" s="183">
        <v>454349.0</v>
      </c>
      <c r="C168" s="686" t="s">
        <v>859</v>
      </c>
      <c r="D168" s="585" t="s">
        <v>860</v>
      </c>
      <c r="E168" s="558" t="s">
        <v>892</v>
      </c>
      <c r="F168" s="498" t="s">
        <v>512</v>
      </c>
      <c r="G168" s="498" t="s">
        <v>573</v>
      </c>
      <c r="H168" s="498" t="s">
        <v>641</v>
      </c>
      <c r="I168" s="594" t="s">
        <v>515</v>
      </c>
      <c r="J168" s="183">
        <v>3.0</v>
      </c>
      <c r="K168" s="183">
        <v>2024.0</v>
      </c>
      <c r="L168" s="588">
        <v>45294.0</v>
      </c>
      <c r="M168" s="477" t="s">
        <v>1316</v>
      </c>
      <c r="N168" s="692">
        <v>21.0</v>
      </c>
      <c r="O168" s="473">
        <f t="shared" si="16"/>
        <v>1</v>
      </c>
      <c r="P168" s="248">
        <f t="shared" si="14"/>
        <v>1</v>
      </c>
      <c r="Q168" s="299">
        <v>1.0</v>
      </c>
      <c r="R168" s="249"/>
      <c r="S168" s="235" t="s">
        <v>517</v>
      </c>
      <c r="T168" s="276" t="s">
        <v>756</v>
      </c>
      <c r="U168" s="687">
        <f t="shared" si="9"/>
        <v>1</v>
      </c>
      <c r="V168" s="486">
        <f t="shared" si="4"/>
        <v>1</v>
      </c>
      <c r="W168" s="241">
        <f t="shared" si="5"/>
        <v>1</v>
      </c>
      <c r="X168" s="493">
        <f t="shared" si="6"/>
        <v>1</v>
      </c>
      <c r="Y168" s="192"/>
      <c r="Z168" s="193">
        <f t="shared" si="21"/>
        <v>1</v>
      </c>
    </row>
    <row r="169" ht="16.5" customHeight="1">
      <c r="A169" s="183">
        <v>158.0</v>
      </c>
      <c r="B169" s="183">
        <v>441049.0</v>
      </c>
      <c r="C169" s="686" t="s">
        <v>748</v>
      </c>
      <c r="D169" s="585" t="s">
        <v>749</v>
      </c>
      <c r="E169" s="558" t="s">
        <v>892</v>
      </c>
      <c r="F169" s="498" t="s">
        <v>663</v>
      </c>
      <c r="G169" s="498" t="s">
        <v>540</v>
      </c>
      <c r="H169" s="498" t="s">
        <v>750</v>
      </c>
      <c r="I169" s="594" t="s">
        <v>515</v>
      </c>
      <c r="J169" s="183">
        <v>3.0</v>
      </c>
      <c r="K169" s="183">
        <v>2024.0</v>
      </c>
      <c r="L169" s="588">
        <v>45294.0</v>
      </c>
      <c r="M169" s="477" t="s">
        <v>1316</v>
      </c>
      <c r="N169" s="692">
        <v>3.15</v>
      </c>
      <c r="O169" s="473">
        <f t="shared" si="16"/>
        <v>0.15</v>
      </c>
      <c r="P169" s="248" t="str">
        <f t="shared" si="14"/>
        <v>#VALUE!</v>
      </c>
      <c r="Q169" s="299">
        <v>0.239</v>
      </c>
      <c r="R169" s="249"/>
      <c r="S169" s="235" t="s">
        <v>525</v>
      </c>
      <c r="T169" s="276" t="s">
        <v>756</v>
      </c>
      <c r="U169" s="687">
        <f t="shared" si="9"/>
        <v>0.239</v>
      </c>
      <c r="V169" s="486" t="str">
        <f t="shared" si="4"/>
        <v>#VALUE!</v>
      </c>
      <c r="W169" s="241">
        <f t="shared" si="5"/>
        <v>1.591</v>
      </c>
      <c r="X169" s="493" t="str">
        <f t="shared" si="6"/>
        <v>#VALUE!</v>
      </c>
      <c r="Y169" s="192"/>
      <c r="Z169" s="193">
        <f t="shared" si="21"/>
        <v>4</v>
      </c>
    </row>
    <row r="170" ht="16.5" customHeight="1">
      <c r="A170" s="183">
        <v>159.0</v>
      </c>
      <c r="B170" s="183">
        <v>430629.0</v>
      </c>
      <c r="C170" s="686" t="s">
        <v>835</v>
      </c>
      <c r="D170" s="585" t="s">
        <v>836</v>
      </c>
      <c r="E170" s="558" t="s">
        <v>892</v>
      </c>
      <c r="F170" s="498" t="s">
        <v>564</v>
      </c>
      <c r="G170" s="498" t="s">
        <v>569</v>
      </c>
      <c r="H170" s="498" t="s">
        <v>949</v>
      </c>
      <c r="I170" s="594">
        <v>2.07</v>
      </c>
      <c r="J170" s="183">
        <v>3.0</v>
      </c>
      <c r="K170" s="183">
        <v>2024.0</v>
      </c>
      <c r="L170" s="588">
        <v>45294.0</v>
      </c>
      <c r="M170" s="477" t="s">
        <v>1316</v>
      </c>
      <c r="N170" s="692">
        <v>21.0</v>
      </c>
      <c r="O170" s="473">
        <f t="shared" si="16"/>
        <v>1</v>
      </c>
      <c r="P170" s="248">
        <f t="shared" si="14"/>
        <v>2.07</v>
      </c>
      <c r="Q170" s="299">
        <v>1.9714285706399997</v>
      </c>
      <c r="R170" s="249"/>
      <c r="S170" s="235" t="s">
        <v>525</v>
      </c>
      <c r="T170" s="276" t="s">
        <v>823</v>
      </c>
      <c r="U170" s="687">
        <f t="shared" si="9"/>
        <v>1.971428571</v>
      </c>
      <c r="V170" s="486">
        <f t="shared" si="4"/>
        <v>2.07</v>
      </c>
      <c r="W170" s="241">
        <f t="shared" si="5"/>
        <v>1.971</v>
      </c>
      <c r="X170" s="493">
        <f t="shared" si="6"/>
        <v>0.95</v>
      </c>
      <c r="Y170" s="192"/>
      <c r="Z170" s="193">
        <f t="shared" si="21"/>
        <v>1</v>
      </c>
    </row>
    <row r="171" ht="16.5" customHeight="1">
      <c r="A171" s="183">
        <v>160.0</v>
      </c>
      <c r="B171" s="183">
        <v>455859.0</v>
      </c>
      <c r="C171" s="686" t="s">
        <v>826</v>
      </c>
      <c r="D171" s="693" t="s">
        <v>827</v>
      </c>
      <c r="E171" s="558" t="s">
        <v>892</v>
      </c>
      <c r="F171" s="498" t="s">
        <v>512</v>
      </c>
      <c r="G171" s="498" t="s">
        <v>540</v>
      </c>
      <c r="H171" s="498" t="s">
        <v>541</v>
      </c>
      <c r="I171" s="594" t="s">
        <v>515</v>
      </c>
      <c r="J171" s="183">
        <v>3.0</v>
      </c>
      <c r="K171" s="183">
        <v>2024.0</v>
      </c>
      <c r="L171" s="588">
        <v>45294.0</v>
      </c>
      <c r="M171" s="477" t="s">
        <v>1316</v>
      </c>
      <c r="N171" s="692">
        <v>21.0</v>
      </c>
      <c r="O171" s="473">
        <f t="shared" si="16"/>
        <v>1</v>
      </c>
      <c r="P171" s="248" t="str">
        <f t="shared" si="14"/>
        <v>#VALUE!</v>
      </c>
      <c r="Q171" s="299">
        <v>1.59</v>
      </c>
      <c r="R171" s="249"/>
      <c r="S171" s="235" t="s">
        <v>525</v>
      </c>
      <c r="T171" s="276" t="s">
        <v>823</v>
      </c>
      <c r="U171" s="687">
        <f t="shared" si="9"/>
        <v>1.59</v>
      </c>
      <c r="V171" s="486" t="str">
        <f t="shared" si="4"/>
        <v>#VALUE!</v>
      </c>
      <c r="W171" s="241">
        <f t="shared" si="5"/>
        <v>1.59</v>
      </c>
      <c r="X171" s="493" t="str">
        <f t="shared" si="6"/>
        <v>#VALUE!</v>
      </c>
      <c r="Y171" s="192"/>
      <c r="Z171" s="193">
        <f t="shared" si="21"/>
        <v>1</v>
      </c>
    </row>
    <row r="172" ht="16.5" customHeight="1">
      <c r="A172" s="183">
        <v>161.0</v>
      </c>
      <c r="B172" s="183">
        <v>439832.0</v>
      </c>
      <c r="C172" s="686" t="s">
        <v>841</v>
      </c>
      <c r="D172" s="585" t="s">
        <v>842</v>
      </c>
      <c r="E172" s="558" t="s">
        <v>892</v>
      </c>
      <c r="F172" s="498" t="s">
        <v>512</v>
      </c>
      <c r="G172" s="498" t="s">
        <v>530</v>
      </c>
      <c r="H172" s="498" t="s">
        <v>531</v>
      </c>
      <c r="I172" s="594" t="s">
        <v>515</v>
      </c>
      <c r="J172" s="183">
        <v>3.0</v>
      </c>
      <c r="K172" s="183">
        <v>2024.0</v>
      </c>
      <c r="L172" s="588">
        <v>45294.0</v>
      </c>
      <c r="M172" s="477" t="s">
        <v>1316</v>
      </c>
      <c r="N172" s="692">
        <v>21.0</v>
      </c>
      <c r="O172" s="473">
        <f t="shared" si="16"/>
        <v>1</v>
      </c>
      <c r="P172" s="248" t="str">
        <f t="shared" si="14"/>
        <v>#VALUE!</v>
      </c>
      <c r="Q172" s="299">
        <v>1.24</v>
      </c>
      <c r="R172" s="249"/>
      <c r="S172" s="235" t="s">
        <v>525</v>
      </c>
      <c r="T172" s="276" t="s">
        <v>823</v>
      </c>
      <c r="U172" s="687">
        <f t="shared" si="9"/>
        <v>1.24</v>
      </c>
      <c r="V172" s="486" t="str">
        <f t="shared" si="4"/>
        <v>#VALUE!</v>
      </c>
      <c r="W172" s="241">
        <f t="shared" si="5"/>
        <v>1.24</v>
      </c>
      <c r="X172" s="493" t="str">
        <f t="shared" si="6"/>
        <v>#VALUE!</v>
      </c>
      <c r="Y172" s="192"/>
      <c r="Z172" s="193">
        <f t="shared" si="21"/>
        <v>1</v>
      </c>
    </row>
    <row r="173" ht="16.5" customHeight="1">
      <c r="A173" s="183">
        <v>162.0</v>
      </c>
      <c r="B173" s="477">
        <v>453223.0</v>
      </c>
      <c r="C173" s="481" t="s">
        <v>728</v>
      </c>
      <c r="D173" s="481" t="s">
        <v>730</v>
      </c>
      <c r="E173" s="484" t="s">
        <v>892</v>
      </c>
      <c r="F173" s="477" t="s">
        <v>512</v>
      </c>
      <c r="G173" s="477" t="s">
        <v>555</v>
      </c>
      <c r="H173" s="477" t="s">
        <v>580</v>
      </c>
      <c r="I173" s="594" t="s">
        <v>515</v>
      </c>
      <c r="J173" s="309">
        <v>3.0</v>
      </c>
      <c r="K173" s="235">
        <v>2023.0</v>
      </c>
      <c r="L173" s="588">
        <v>45507.0</v>
      </c>
      <c r="M173" s="477" t="s">
        <v>1316</v>
      </c>
      <c r="N173" s="477">
        <v>16.0</v>
      </c>
      <c r="O173" s="473">
        <f t="shared" si="16"/>
        <v>0.7619047619</v>
      </c>
      <c r="P173" s="248" t="str">
        <f t="shared" si="14"/>
        <v>#VALUE!</v>
      </c>
      <c r="Q173" s="299">
        <v>0.762</v>
      </c>
      <c r="R173" s="476"/>
      <c r="S173" s="235" t="s">
        <v>525</v>
      </c>
      <c r="T173" s="478" t="s">
        <v>823</v>
      </c>
      <c r="U173" s="687">
        <f t="shared" si="9"/>
        <v>0.762</v>
      </c>
      <c r="V173" s="486" t="str">
        <f t="shared" si="4"/>
        <v>#VALUE!</v>
      </c>
      <c r="W173" s="241">
        <f t="shared" si="5"/>
        <v>1</v>
      </c>
      <c r="X173" s="493" t="str">
        <f t="shared" si="6"/>
        <v>#VALUE!</v>
      </c>
      <c r="Y173" s="481"/>
      <c r="Z173" s="193">
        <f t="shared" si="21"/>
        <v>2</v>
      </c>
    </row>
    <row r="174" ht="16.5" customHeight="1">
      <c r="A174" s="183">
        <v>163.0</v>
      </c>
      <c r="B174" s="251">
        <v>456631.0</v>
      </c>
      <c r="C174" s="488" t="s">
        <v>733</v>
      </c>
      <c r="D174" s="488" t="s">
        <v>734</v>
      </c>
      <c r="E174" s="484" t="s">
        <v>892</v>
      </c>
      <c r="F174" s="251" t="s">
        <v>512</v>
      </c>
      <c r="G174" s="251" t="s">
        <v>555</v>
      </c>
      <c r="H174" s="251" t="s">
        <v>580</v>
      </c>
      <c r="I174" s="594" t="s">
        <v>515</v>
      </c>
      <c r="J174" s="309">
        <v>3.0</v>
      </c>
      <c r="K174" s="235">
        <v>2023.0</v>
      </c>
      <c r="L174" s="477" t="s">
        <v>1376</v>
      </c>
      <c r="M174" s="477" t="s">
        <v>1316</v>
      </c>
      <c r="N174" s="251">
        <v>11.0</v>
      </c>
      <c r="O174" s="473">
        <f t="shared" si="16"/>
        <v>0.5238095238</v>
      </c>
      <c r="P174" s="248" t="str">
        <f t="shared" si="14"/>
        <v>#VALUE!</v>
      </c>
      <c r="Q174" s="694">
        <v>0.524</v>
      </c>
      <c r="R174" s="485"/>
      <c r="S174" s="235" t="s">
        <v>525</v>
      </c>
      <c r="T174" s="236" t="s">
        <v>823</v>
      </c>
      <c r="U174" s="687">
        <f t="shared" si="9"/>
        <v>0.524</v>
      </c>
      <c r="V174" s="486" t="str">
        <f t="shared" si="4"/>
        <v>#VALUE!</v>
      </c>
      <c r="W174" s="241">
        <f t="shared" si="5"/>
        <v>1</v>
      </c>
      <c r="X174" s="493" t="str">
        <f t="shared" si="6"/>
        <v>#VALUE!</v>
      </c>
      <c r="Y174" s="488"/>
      <c r="Z174" s="193">
        <f t="shared" si="21"/>
        <v>3</v>
      </c>
    </row>
    <row r="175" ht="16.5" customHeight="1">
      <c r="A175" s="183">
        <v>164.0</v>
      </c>
      <c r="B175" s="251">
        <v>441049.0</v>
      </c>
      <c r="C175" s="488" t="s">
        <v>748</v>
      </c>
      <c r="D175" s="488" t="s">
        <v>749</v>
      </c>
      <c r="E175" s="484" t="s">
        <v>892</v>
      </c>
      <c r="F175" s="251" t="s">
        <v>663</v>
      </c>
      <c r="G175" s="251" t="s">
        <v>540</v>
      </c>
      <c r="H175" s="251" t="s">
        <v>750</v>
      </c>
      <c r="I175" s="594" t="s">
        <v>515</v>
      </c>
      <c r="J175" s="309">
        <v>3.0</v>
      </c>
      <c r="K175" s="235">
        <v>2023.0</v>
      </c>
      <c r="L175" s="588">
        <v>45294.0</v>
      </c>
      <c r="M175" s="477" t="s">
        <v>1316</v>
      </c>
      <c r="N175" s="251">
        <v>14.7</v>
      </c>
      <c r="O175" s="473">
        <f t="shared" si="16"/>
        <v>0.7</v>
      </c>
      <c r="P175" s="248" t="str">
        <f t="shared" si="14"/>
        <v>#VALUE!</v>
      </c>
      <c r="Q175" s="694">
        <v>1.113</v>
      </c>
      <c r="R175" s="485"/>
      <c r="S175" s="235" t="s">
        <v>525</v>
      </c>
      <c r="T175" s="236" t="s">
        <v>823</v>
      </c>
      <c r="U175" s="687">
        <f t="shared" si="9"/>
        <v>1.113</v>
      </c>
      <c r="V175" s="486" t="str">
        <f t="shared" si="4"/>
        <v>#VALUE!</v>
      </c>
      <c r="W175" s="241">
        <f t="shared" si="5"/>
        <v>1.591</v>
      </c>
      <c r="X175" s="493" t="str">
        <f t="shared" si="6"/>
        <v>#VALUE!</v>
      </c>
      <c r="Y175" s="488"/>
      <c r="Z175" s="193">
        <f t="shared" si="21"/>
        <v>4</v>
      </c>
    </row>
    <row r="176" ht="16.5" customHeight="1">
      <c r="A176" s="183">
        <v>165.0</v>
      </c>
      <c r="B176" s="251">
        <v>453003.0</v>
      </c>
      <c r="C176" s="488" t="s">
        <v>791</v>
      </c>
      <c r="D176" s="488" t="s">
        <v>792</v>
      </c>
      <c r="E176" s="484" t="s">
        <v>892</v>
      </c>
      <c r="F176" s="251" t="s">
        <v>512</v>
      </c>
      <c r="G176" s="251" t="s">
        <v>513</v>
      </c>
      <c r="H176" s="251" t="s">
        <v>514</v>
      </c>
      <c r="I176" s="594" t="s">
        <v>515</v>
      </c>
      <c r="J176" s="309">
        <v>3.0</v>
      </c>
      <c r="K176" s="235">
        <v>2023.0</v>
      </c>
      <c r="L176" s="588">
        <v>45294.0</v>
      </c>
      <c r="M176" s="477" t="s">
        <v>1316</v>
      </c>
      <c r="N176" s="251">
        <v>19.5</v>
      </c>
      <c r="O176" s="473">
        <f t="shared" si="16"/>
        <v>0.9285714286</v>
      </c>
      <c r="P176" s="248" t="str">
        <f t="shared" si="14"/>
        <v>#VALUE!</v>
      </c>
      <c r="Q176" s="694">
        <v>2.059</v>
      </c>
      <c r="R176" s="485"/>
      <c r="S176" s="235" t="s">
        <v>525</v>
      </c>
      <c r="T176" s="236" t="s">
        <v>820</v>
      </c>
      <c r="U176" s="687">
        <f t="shared" si="9"/>
        <v>2.059</v>
      </c>
      <c r="V176" s="486" t="str">
        <f t="shared" si="4"/>
        <v>#VALUE!</v>
      </c>
      <c r="W176" s="241">
        <f t="shared" si="5"/>
        <v>2.27</v>
      </c>
      <c r="X176" s="493" t="str">
        <f t="shared" si="6"/>
        <v>#VALUE!</v>
      </c>
      <c r="Y176" s="488"/>
      <c r="Z176" s="193">
        <f t="shared" si="21"/>
        <v>2</v>
      </c>
    </row>
    <row r="177" ht="16.5" customHeight="1">
      <c r="A177" s="183">
        <v>166.0</v>
      </c>
      <c r="B177" s="251">
        <v>451573.0</v>
      </c>
      <c r="C177" s="488" t="s">
        <v>811</v>
      </c>
      <c r="D177" s="488" t="s">
        <v>812</v>
      </c>
      <c r="E177" s="484" t="s">
        <v>892</v>
      </c>
      <c r="F177" s="251" t="s">
        <v>512</v>
      </c>
      <c r="G177" s="251" t="s">
        <v>569</v>
      </c>
      <c r="H177" s="251" t="s">
        <v>570</v>
      </c>
      <c r="I177" s="594" t="s">
        <v>515</v>
      </c>
      <c r="J177" s="309">
        <v>3.0</v>
      </c>
      <c r="K177" s="235">
        <v>2023.0</v>
      </c>
      <c r="L177" s="588">
        <v>45294.0</v>
      </c>
      <c r="M177" s="477" t="s">
        <v>1316</v>
      </c>
      <c r="N177" s="251">
        <v>10.5</v>
      </c>
      <c r="O177" s="473">
        <f t="shared" si="16"/>
        <v>0.5</v>
      </c>
      <c r="P177" s="248" t="str">
        <f t="shared" si="14"/>
        <v>#VALUE!</v>
      </c>
      <c r="Q177" s="694">
        <v>1.094</v>
      </c>
      <c r="R177" s="485"/>
      <c r="S177" s="235" t="s">
        <v>525</v>
      </c>
      <c r="T177" s="236" t="s">
        <v>820</v>
      </c>
      <c r="U177" s="687">
        <f t="shared" si="9"/>
        <v>1.094</v>
      </c>
      <c r="V177" s="486" t="str">
        <f t="shared" si="4"/>
        <v>#VALUE!</v>
      </c>
      <c r="W177" s="241">
        <f t="shared" si="5"/>
        <v>2.03</v>
      </c>
      <c r="X177" s="493" t="str">
        <f t="shared" si="6"/>
        <v>#VALUE!</v>
      </c>
      <c r="Y177" s="488"/>
      <c r="Z177" s="193">
        <f t="shared" si="21"/>
        <v>3</v>
      </c>
    </row>
    <row r="178" ht="16.5" customHeight="1">
      <c r="A178" s="183">
        <v>167.0</v>
      </c>
      <c r="B178" s="251">
        <v>451253.0</v>
      </c>
      <c r="C178" s="488" t="s">
        <v>803</v>
      </c>
      <c r="D178" s="488" t="s">
        <v>804</v>
      </c>
      <c r="E178" s="484" t="s">
        <v>892</v>
      </c>
      <c r="F178" s="251" t="s">
        <v>512</v>
      </c>
      <c r="G178" s="251" t="s">
        <v>530</v>
      </c>
      <c r="H178" s="251" t="s">
        <v>531</v>
      </c>
      <c r="I178" s="594" t="s">
        <v>515</v>
      </c>
      <c r="J178" s="309">
        <v>3.0</v>
      </c>
      <c r="K178" s="235">
        <v>2023.0</v>
      </c>
      <c r="L178" s="588">
        <v>45294.0</v>
      </c>
      <c r="M178" s="477" t="s">
        <v>1316</v>
      </c>
      <c r="N178" s="251">
        <v>21.0</v>
      </c>
      <c r="O178" s="473">
        <f t="shared" si="16"/>
        <v>1</v>
      </c>
      <c r="P178" s="248" t="str">
        <f t="shared" si="14"/>
        <v>#VALUE!</v>
      </c>
      <c r="Q178" s="694">
        <v>1.063</v>
      </c>
      <c r="R178" s="485"/>
      <c r="S178" s="235" t="s">
        <v>525</v>
      </c>
      <c r="T178" s="236" t="s">
        <v>820</v>
      </c>
      <c r="U178" s="687">
        <f t="shared" si="9"/>
        <v>1.063</v>
      </c>
      <c r="V178" s="486" t="str">
        <f t="shared" si="4"/>
        <v>#VALUE!</v>
      </c>
      <c r="W178" s="241">
        <f t="shared" si="5"/>
        <v>1.063</v>
      </c>
      <c r="X178" s="493" t="str">
        <f t="shared" si="6"/>
        <v>#VALUE!</v>
      </c>
      <c r="Y178" s="488"/>
      <c r="Z178" s="193">
        <f t="shared" si="21"/>
        <v>1</v>
      </c>
    </row>
    <row r="179" ht="16.5" customHeight="1">
      <c r="A179" s="183">
        <v>168.0</v>
      </c>
      <c r="B179" s="251">
        <v>456631.0</v>
      </c>
      <c r="C179" s="488" t="s">
        <v>733</v>
      </c>
      <c r="D179" s="488" t="s">
        <v>734</v>
      </c>
      <c r="E179" s="484" t="s">
        <v>892</v>
      </c>
      <c r="F179" s="251" t="s">
        <v>512</v>
      </c>
      <c r="G179" s="251" t="s">
        <v>555</v>
      </c>
      <c r="H179" s="251" t="s">
        <v>580</v>
      </c>
      <c r="I179" s="594" t="s">
        <v>515</v>
      </c>
      <c r="J179" s="309">
        <v>3.0</v>
      </c>
      <c r="K179" s="235">
        <v>2023.0</v>
      </c>
      <c r="L179" s="588">
        <v>45507.0</v>
      </c>
      <c r="M179" s="477" t="s">
        <v>1385</v>
      </c>
      <c r="N179" s="251">
        <v>5.0</v>
      </c>
      <c r="O179" s="473">
        <f t="shared" si="16"/>
        <v>0.2380952381</v>
      </c>
      <c r="P179" s="248" t="str">
        <f t="shared" si="14"/>
        <v>#VALUE!</v>
      </c>
      <c r="Q179" s="694">
        <v>0.238</v>
      </c>
      <c r="R179" s="485"/>
      <c r="S179" s="235" t="s">
        <v>525</v>
      </c>
      <c r="T179" s="236" t="s">
        <v>820</v>
      </c>
      <c r="U179" s="687">
        <f t="shared" si="9"/>
        <v>0.238</v>
      </c>
      <c r="V179" s="486" t="str">
        <f t="shared" si="4"/>
        <v>#VALUE!</v>
      </c>
      <c r="W179" s="241">
        <f t="shared" si="5"/>
        <v>1</v>
      </c>
      <c r="X179" s="493" t="str">
        <f t="shared" si="6"/>
        <v>#VALUE!</v>
      </c>
      <c r="Y179" s="488"/>
      <c r="Z179" s="193">
        <f t="shared" si="21"/>
        <v>3</v>
      </c>
    </row>
    <row r="180" ht="16.5" customHeight="1">
      <c r="A180" s="183">
        <v>169.0</v>
      </c>
      <c r="B180" s="251">
        <v>436083.0</v>
      </c>
      <c r="C180" s="488" t="s">
        <v>901</v>
      </c>
      <c r="D180" s="488" t="s">
        <v>902</v>
      </c>
      <c r="E180" s="484" t="s">
        <v>892</v>
      </c>
      <c r="F180" s="251" t="s">
        <v>512</v>
      </c>
      <c r="G180" s="251" t="s">
        <v>540</v>
      </c>
      <c r="H180" s="251" t="s">
        <v>541</v>
      </c>
      <c r="I180" s="594" t="s">
        <v>515</v>
      </c>
      <c r="J180" s="309">
        <v>3.0</v>
      </c>
      <c r="K180" s="235">
        <v>2023.0</v>
      </c>
      <c r="L180" s="477" t="s">
        <v>1385</v>
      </c>
      <c r="M180" s="477" t="s">
        <v>1387</v>
      </c>
      <c r="N180" s="251">
        <v>4.0</v>
      </c>
      <c r="O180" s="473">
        <f t="shared" si="16"/>
        <v>0.1904761905</v>
      </c>
      <c r="P180" s="248" t="str">
        <f t="shared" si="14"/>
        <v>#VALUE!</v>
      </c>
      <c r="Q180" s="694">
        <v>0.308</v>
      </c>
      <c r="R180" s="485"/>
      <c r="S180" s="235" t="s">
        <v>525</v>
      </c>
      <c r="T180" s="236" t="s">
        <v>820</v>
      </c>
      <c r="U180" s="687">
        <f t="shared" si="9"/>
        <v>0.308</v>
      </c>
      <c r="V180" s="486" t="str">
        <f t="shared" si="4"/>
        <v>#VALUE!</v>
      </c>
      <c r="W180" s="241" t="str">
        <f t="shared" si="5"/>
        <v>#VALUE!</v>
      </c>
      <c r="X180" s="493" t="str">
        <f t="shared" si="6"/>
        <v>#VALUE!</v>
      </c>
      <c r="Y180" s="488"/>
      <c r="Z180" s="193">
        <f t="shared" si="21"/>
        <v>4</v>
      </c>
    </row>
    <row r="181" ht="16.5" customHeight="1">
      <c r="A181" s="183">
        <v>170.0</v>
      </c>
      <c r="B181" s="251">
        <v>453003.0</v>
      </c>
      <c r="C181" s="488" t="s">
        <v>791</v>
      </c>
      <c r="D181" s="488" t="s">
        <v>792</v>
      </c>
      <c r="E181" s="484" t="s">
        <v>892</v>
      </c>
      <c r="F181" s="251" t="s">
        <v>512</v>
      </c>
      <c r="G181" s="251" t="s">
        <v>513</v>
      </c>
      <c r="H181" s="251" t="s">
        <v>514</v>
      </c>
      <c r="I181" s="594" t="s">
        <v>515</v>
      </c>
      <c r="J181" s="309">
        <v>3.0</v>
      </c>
      <c r="K181" s="235">
        <v>2023.0</v>
      </c>
      <c r="L181" s="588">
        <v>45476.0</v>
      </c>
      <c r="M181" s="589">
        <v>45507.0</v>
      </c>
      <c r="N181" s="251">
        <v>1.5</v>
      </c>
      <c r="O181" s="473">
        <f t="shared" si="16"/>
        <v>0.07142857143</v>
      </c>
      <c r="P181" s="248" t="str">
        <f t="shared" si="14"/>
        <v>#VALUE!</v>
      </c>
      <c r="Q181" s="694">
        <v>0.211</v>
      </c>
      <c r="R181" s="485"/>
      <c r="S181" s="235" t="s">
        <v>525</v>
      </c>
      <c r="T181" s="236" t="s">
        <v>1392</v>
      </c>
      <c r="U181" s="687">
        <f t="shared" si="9"/>
        <v>0.211</v>
      </c>
      <c r="V181" s="486" t="str">
        <f t="shared" si="4"/>
        <v>#VALUE!</v>
      </c>
      <c r="W181" s="241">
        <f t="shared" si="5"/>
        <v>2.27</v>
      </c>
      <c r="X181" s="493" t="str">
        <f t="shared" si="6"/>
        <v>#VALUE!</v>
      </c>
      <c r="Y181" s="488"/>
      <c r="Z181" s="193">
        <f t="shared" si="21"/>
        <v>2</v>
      </c>
    </row>
    <row r="182" ht="16.5" customHeight="1">
      <c r="A182" s="183">
        <v>171.0</v>
      </c>
      <c r="B182" s="251">
        <v>451573.0</v>
      </c>
      <c r="C182" s="488" t="s">
        <v>811</v>
      </c>
      <c r="D182" s="488" t="s">
        <v>812</v>
      </c>
      <c r="E182" s="484" t="s">
        <v>892</v>
      </c>
      <c r="F182" s="251" t="s">
        <v>512</v>
      </c>
      <c r="G182" s="251" t="s">
        <v>569</v>
      </c>
      <c r="H182" s="251" t="s">
        <v>570</v>
      </c>
      <c r="I182" s="594" t="s">
        <v>515</v>
      </c>
      <c r="J182" s="309">
        <v>3.0</v>
      </c>
      <c r="K182" s="235">
        <v>2023.0</v>
      </c>
      <c r="L182" s="588">
        <v>45294.0</v>
      </c>
      <c r="M182" s="477" t="s">
        <v>1316</v>
      </c>
      <c r="N182" s="251">
        <v>6.3</v>
      </c>
      <c r="O182" s="473">
        <f t="shared" si="16"/>
        <v>0.3</v>
      </c>
      <c r="P182" s="248" t="str">
        <f t="shared" si="14"/>
        <v>#VALUE!</v>
      </c>
      <c r="Q182" s="694">
        <v>0.652</v>
      </c>
      <c r="R182" s="485"/>
      <c r="S182" s="235" t="s">
        <v>525</v>
      </c>
      <c r="T182" s="236" t="s">
        <v>1392</v>
      </c>
      <c r="U182" s="687">
        <f t="shared" si="9"/>
        <v>0.652</v>
      </c>
      <c r="V182" s="486" t="str">
        <f t="shared" si="4"/>
        <v>#VALUE!</v>
      </c>
      <c r="W182" s="241">
        <f t="shared" si="5"/>
        <v>2.03</v>
      </c>
      <c r="X182" s="493" t="str">
        <f t="shared" si="6"/>
        <v>#VALUE!</v>
      </c>
      <c r="Y182" s="488"/>
      <c r="Z182" s="193">
        <f t="shared" si="21"/>
        <v>3</v>
      </c>
    </row>
    <row r="183" ht="16.5" customHeight="1">
      <c r="A183" s="183">
        <v>172.0</v>
      </c>
      <c r="B183" s="251">
        <v>436083.0</v>
      </c>
      <c r="C183" s="488" t="s">
        <v>901</v>
      </c>
      <c r="D183" s="488" t="s">
        <v>902</v>
      </c>
      <c r="E183" s="484" t="s">
        <v>892</v>
      </c>
      <c r="F183" s="251" t="s">
        <v>512</v>
      </c>
      <c r="G183" s="251" t="s">
        <v>540</v>
      </c>
      <c r="H183" s="251" t="s">
        <v>541</v>
      </c>
      <c r="I183" s="594" t="s">
        <v>515</v>
      </c>
      <c r="J183" s="309">
        <v>3.0</v>
      </c>
      <c r="K183" s="235">
        <v>2023.0</v>
      </c>
      <c r="L183" s="588">
        <v>45294.0</v>
      </c>
      <c r="M183" s="477" t="s">
        <v>1316</v>
      </c>
      <c r="N183" s="251">
        <v>8.5</v>
      </c>
      <c r="O183" s="473">
        <f t="shared" si="16"/>
        <v>0.4047619048</v>
      </c>
      <c r="P183" s="248" t="str">
        <f t="shared" si="14"/>
        <v>#VALUE!</v>
      </c>
      <c r="Q183" s="694">
        <v>0.752</v>
      </c>
      <c r="R183" s="485"/>
      <c r="S183" s="235" t="s">
        <v>525</v>
      </c>
      <c r="T183" s="236" t="s">
        <v>1392</v>
      </c>
      <c r="U183" s="687">
        <f t="shared" si="9"/>
        <v>0.752</v>
      </c>
      <c r="V183" s="486" t="str">
        <f t="shared" si="4"/>
        <v>#VALUE!</v>
      </c>
      <c r="W183" s="241" t="str">
        <f t="shared" si="5"/>
        <v>#VALUE!</v>
      </c>
      <c r="X183" s="493" t="str">
        <f t="shared" si="6"/>
        <v>#VALUE!</v>
      </c>
      <c r="Y183" s="488"/>
      <c r="Z183" s="193">
        <f t="shared" si="21"/>
        <v>4</v>
      </c>
    </row>
    <row r="184" ht="16.5" customHeight="1">
      <c r="A184" s="183">
        <v>173.0</v>
      </c>
      <c r="B184" s="251">
        <v>451573.0</v>
      </c>
      <c r="C184" s="488" t="s">
        <v>811</v>
      </c>
      <c r="D184" s="488" t="s">
        <v>812</v>
      </c>
      <c r="E184" s="484" t="s">
        <v>892</v>
      </c>
      <c r="F184" s="251" t="s">
        <v>512</v>
      </c>
      <c r="G184" s="251" t="s">
        <v>569</v>
      </c>
      <c r="H184" s="251" t="s">
        <v>570</v>
      </c>
      <c r="I184" s="594" t="s">
        <v>515</v>
      </c>
      <c r="J184" s="309">
        <v>3.0</v>
      </c>
      <c r="K184" s="235">
        <v>2023.0</v>
      </c>
      <c r="L184" s="588">
        <v>45294.0</v>
      </c>
      <c r="M184" s="477" t="s">
        <v>1316</v>
      </c>
      <c r="N184" s="251">
        <v>4.2</v>
      </c>
      <c r="O184" s="473">
        <f t="shared" si="16"/>
        <v>0.2</v>
      </c>
      <c r="P184" s="248" t="str">
        <f t="shared" si="14"/>
        <v>#VALUE!</v>
      </c>
      <c r="Q184" s="694">
        <v>0.284</v>
      </c>
      <c r="R184" s="485"/>
      <c r="S184" s="235" t="s">
        <v>525</v>
      </c>
      <c r="T184" s="236" t="s">
        <v>1396</v>
      </c>
      <c r="U184" s="687">
        <f t="shared" si="9"/>
        <v>0.284</v>
      </c>
      <c r="V184" s="486" t="str">
        <f t="shared" si="4"/>
        <v>#VALUE!</v>
      </c>
      <c r="W184" s="241">
        <f t="shared" si="5"/>
        <v>2.03</v>
      </c>
      <c r="X184" s="493" t="str">
        <f t="shared" si="6"/>
        <v>#VALUE!</v>
      </c>
      <c r="Y184" s="488"/>
      <c r="Z184" s="193">
        <f t="shared" si="21"/>
        <v>3</v>
      </c>
    </row>
    <row r="185" ht="16.5" customHeight="1">
      <c r="A185" s="183">
        <v>174.0</v>
      </c>
      <c r="B185" s="251">
        <v>436083.0</v>
      </c>
      <c r="C185" s="488" t="s">
        <v>901</v>
      </c>
      <c r="D185" s="488" t="s">
        <v>902</v>
      </c>
      <c r="E185" s="484" t="s">
        <v>892</v>
      </c>
      <c r="F185" s="251" t="s">
        <v>512</v>
      </c>
      <c r="G185" s="251" t="s">
        <v>540</v>
      </c>
      <c r="H185" s="251" t="s">
        <v>541</v>
      </c>
      <c r="I185" s="594" t="s">
        <v>515</v>
      </c>
      <c r="J185" s="309">
        <v>3.0</v>
      </c>
      <c r="K185" s="235">
        <v>2023.0</v>
      </c>
      <c r="L185" s="588">
        <v>45294.0</v>
      </c>
      <c r="M185" s="477" t="s">
        <v>1398</v>
      </c>
      <c r="N185" s="251">
        <v>8.5</v>
      </c>
      <c r="O185" s="473">
        <f t="shared" si="16"/>
        <v>0.4047619048</v>
      </c>
      <c r="P185" s="248" t="str">
        <f t="shared" si="14"/>
        <v>#VALUE!</v>
      </c>
      <c r="Q185" s="694">
        <v>0.308</v>
      </c>
      <c r="R185" s="485"/>
      <c r="S185" s="235" t="s">
        <v>525</v>
      </c>
      <c r="T185" s="236" t="s">
        <v>1396</v>
      </c>
      <c r="U185" s="687">
        <f t="shared" si="9"/>
        <v>0.308</v>
      </c>
      <c r="V185" s="486" t="str">
        <f t="shared" si="4"/>
        <v>#VALUE!</v>
      </c>
      <c r="W185" s="241" t="str">
        <f t="shared" si="5"/>
        <v>#VALUE!</v>
      </c>
      <c r="X185" s="493" t="str">
        <f t="shared" si="6"/>
        <v>#VALUE!</v>
      </c>
      <c r="Y185" s="488"/>
      <c r="Z185" s="193">
        <f t="shared" si="21"/>
        <v>4</v>
      </c>
    </row>
    <row r="186" ht="16.5" customHeight="1">
      <c r="A186" s="183">
        <v>175.0</v>
      </c>
      <c r="B186" s="183">
        <v>434408.0</v>
      </c>
      <c r="C186" s="471" t="s">
        <v>952</v>
      </c>
      <c r="D186" s="472" t="s">
        <v>953</v>
      </c>
      <c r="E186" s="484" t="s">
        <v>892</v>
      </c>
      <c r="F186" s="264" t="s">
        <v>512</v>
      </c>
      <c r="G186" s="473" t="s">
        <v>573</v>
      </c>
      <c r="H186" s="473" t="s">
        <v>641</v>
      </c>
      <c r="I186" s="587" t="s">
        <v>515</v>
      </c>
      <c r="J186" s="477">
        <v>3.0</v>
      </c>
      <c r="K186" s="477">
        <v>2024.0</v>
      </c>
      <c r="L186" s="695">
        <v>45352.0</v>
      </c>
      <c r="M186" s="695">
        <v>45374.0</v>
      </c>
      <c r="N186" s="477">
        <v>16.0</v>
      </c>
      <c r="O186" s="473">
        <f t="shared" si="16"/>
        <v>0.7619047619</v>
      </c>
      <c r="P186" s="248" t="str">
        <f t="shared" si="14"/>
        <v>#VALUE!</v>
      </c>
      <c r="Q186" s="694" t="str">
        <f t="shared" ref="Q186:Q195" si="23">P186</f>
        <v>#VALUE!</v>
      </c>
      <c r="R186" s="485"/>
      <c r="S186" s="235" t="s">
        <v>525</v>
      </c>
      <c r="T186" s="190" t="s">
        <v>954</v>
      </c>
      <c r="U186" s="687" t="str">
        <f t="shared" si="9"/>
        <v>#VALUE!</v>
      </c>
      <c r="V186" s="486" t="str">
        <f t="shared" si="4"/>
        <v>#VALUE!</v>
      </c>
      <c r="W186" s="241" t="str">
        <f t="shared" si="5"/>
        <v>#VALUE!</v>
      </c>
      <c r="X186" s="493" t="str">
        <f t="shared" si="6"/>
        <v>#VALUE!</v>
      </c>
      <c r="Y186" s="488"/>
      <c r="Z186" s="193">
        <f t="shared" si="21"/>
        <v>1</v>
      </c>
    </row>
    <row r="187" ht="16.5" customHeight="1">
      <c r="A187" s="183">
        <v>176.0</v>
      </c>
      <c r="B187" s="277">
        <v>291974.0</v>
      </c>
      <c r="C187" s="483" t="s">
        <v>816</v>
      </c>
      <c r="D187" s="484" t="s">
        <v>817</v>
      </c>
      <c r="E187" s="484" t="s">
        <v>892</v>
      </c>
      <c r="F187" s="498" t="s">
        <v>564</v>
      </c>
      <c r="G187" s="239" t="s">
        <v>540</v>
      </c>
      <c r="H187" s="239" t="s">
        <v>612</v>
      </c>
      <c r="I187" s="594" t="s">
        <v>515</v>
      </c>
      <c r="J187" s="251">
        <v>3.0</v>
      </c>
      <c r="K187" s="251">
        <v>2024.0</v>
      </c>
      <c r="L187" s="612">
        <v>45352.0</v>
      </c>
      <c r="M187" s="612">
        <v>45382.0</v>
      </c>
      <c r="N187" s="251">
        <v>21.0</v>
      </c>
      <c r="O187" s="473">
        <f t="shared" si="16"/>
        <v>1</v>
      </c>
      <c r="P187" s="248" t="str">
        <f t="shared" si="14"/>
        <v>#VALUE!</v>
      </c>
      <c r="Q187" s="694" t="str">
        <f t="shared" si="23"/>
        <v>#VALUE!</v>
      </c>
      <c r="R187" s="485"/>
      <c r="S187" s="235" t="s">
        <v>525</v>
      </c>
      <c r="T187" s="696" t="s">
        <v>954</v>
      </c>
      <c r="U187" s="687" t="str">
        <f t="shared" si="9"/>
        <v>#VALUE!</v>
      </c>
      <c r="V187" s="486" t="str">
        <f t="shared" si="4"/>
        <v>#VALUE!</v>
      </c>
      <c r="W187" s="241" t="str">
        <f t="shared" si="5"/>
        <v>#VALUE!</v>
      </c>
      <c r="X187" s="493" t="str">
        <f t="shared" si="6"/>
        <v>#VALUE!</v>
      </c>
      <c r="Y187" s="488"/>
      <c r="Z187" s="193">
        <f t="shared" si="21"/>
        <v>1</v>
      </c>
    </row>
    <row r="188" ht="16.5" customHeight="1">
      <c r="A188" s="183">
        <v>177.0</v>
      </c>
      <c r="B188" s="277">
        <v>435010.0</v>
      </c>
      <c r="C188" s="483" t="s">
        <v>937</v>
      </c>
      <c r="D188" s="484" t="s">
        <v>938</v>
      </c>
      <c r="E188" s="484" t="s">
        <v>892</v>
      </c>
      <c r="F188" s="498" t="s">
        <v>512</v>
      </c>
      <c r="G188" s="239" t="s">
        <v>530</v>
      </c>
      <c r="H188" s="239" t="s">
        <v>531</v>
      </c>
      <c r="I188" s="594" t="s">
        <v>515</v>
      </c>
      <c r="J188" s="251">
        <v>3.0</v>
      </c>
      <c r="K188" s="251">
        <v>2024.0</v>
      </c>
      <c r="L188" s="612">
        <v>45352.0</v>
      </c>
      <c r="M188" s="612">
        <v>45382.0</v>
      </c>
      <c r="N188" s="251">
        <v>21.0</v>
      </c>
      <c r="O188" s="473">
        <f t="shared" si="16"/>
        <v>1</v>
      </c>
      <c r="P188" s="248" t="str">
        <f t="shared" si="14"/>
        <v>#VALUE!</v>
      </c>
      <c r="Q188" s="694" t="str">
        <f t="shared" si="23"/>
        <v>#VALUE!</v>
      </c>
      <c r="R188" s="485"/>
      <c r="S188" s="235" t="s">
        <v>525</v>
      </c>
      <c r="T188" s="696" t="s">
        <v>954</v>
      </c>
      <c r="U188" s="687" t="str">
        <f t="shared" si="9"/>
        <v>#VALUE!</v>
      </c>
      <c r="V188" s="486" t="str">
        <f t="shared" si="4"/>
        <v>#VALUE!</v>
      </c>
      <c r="W188" s="241" t="str">
        <f t="shared" si="5"/>
        <v>#VALUE!</v>
      </c>
      <c r="X188" s="493" t="str">
        <f t="shared" si="6"/>
        <v>#VALUE!</v>
      </c>
      <c r="Y188" s="488"/>
      <c r="Z188" s="193">
        <f t="shared" si="21"/>
        <v>1</v>
      </c>
    </row>
    <row r="189" ht="16.5" customHeight="1">
      <c r="A189" s="183">
        <v>178.0</v>
      </c>
      <c r="B189" s="277">
        <v>289072.0</v>
      </c>
      <c r="C189" s="483" t="s">
        <v>944</v>
      </c>
      <c r="D189" s="484" t="s">
        <v>945</v>
      </c>
      <c r="E189" s="484" t="s">
        <v>892</v>
      </c>
      <c r="F189" s="498" t="s">
        <v>701</v>
      </c>
      <c r="G189" s="239" t="s">
        <v>555</v>
      </c>
      <c r="H189" s="239" t="s">
        <v>708</v>
      </c>
      <c r="I189" s="594" t="s">
        <v>515</v>
      </c>
      <c r="J189" s="251">
        <v>3.0</v>
      </c>
      <c r="K189" s="251">
        <v>2024.0</v>
      </c>
      <c r="L189" s="612">
        <v>45352.0</v>
      </c>
      <c r="M189" s="612">
        <v>45382.0</v>
      </c>
      <c r="N189" s="251">
        <v>21.0</v>
      </c>
      <c r="O189" s="473">
        <f t="shared" si="16"/>
        <v>1</v>
      </c>
      <c r="P189" s="248" t="str">
        <f t="shared" si="14"/>
        <v>#VALUE!</v>
      </c>
      <c r="Q189" s="694" t="str">
        <f t="shared" si="23"/>
        <v>#VALUE!</v>
      </c>
      <c r="R189" s="485"/>
      <c r="S189" s="235" t="s">
        <v>525</v>
      </c>
      <c r="T189" s="696" t="s">
        <v>954</v>
      </c>
      <c r="U189" s="687" t="str">
        <f t="shared" si="9"/>
        <v>#VALUE!</v>
      </c>
      <c r="V189" s="486" t="str">
        <f t="shared" si="4"/>
        <v>#VALUE!</v>
      </c>
      <c r="W189" s="241" t="str">
        <f t="shared" si="5"/>
        <v>#VALUE!</v>
      </c>
      <c r="X189" s="493" t="str">
        <f t="shared" si="6"/>
        <v>#VALUE!</v>
      </c>
      <c r="Y189" s="488"/>
      <c r="Z189" s="193">
        <f t="shared" si="21"/>
        <v>1</v>
      </c>
    </row>
    <row r="190" ht="16.5" customHeight="1">
      <c r="A190" s="183">
        <v>179.0</v>
      </c>
      <c r="B190" s="277">
        <v>429192.0</v>
      </c>
      <c r="C190" s="483" t="s">
        <v>955</v>
      </c>
      <c r="D190" s="484" t="s">
        <v>956</v>
      </c>
      <c r="E190" s="484" t="s">
        <v>892</v>
      </c>
      <c r="F190" s="498" t="s">
        <v>512</v>
      </c>
      <c r="G190" s="239" t="s">
        <v>555</v>
      </c>
      <c r="H190" s="239" t="s">
        <v>580</v>
      </c>
      <c r="I190" s="594" t="s">
        <v>515</v>
      </c>
      <c r="J190" s="251">
        <v>3.0</v>
      </c>
      <c r="K190" s="251">
        <v>2024.0</v>
      </c>
      <c r="L190" s="612">
        <v>45352.0</v>
      </c>
      <c r="M190" s="612">
        <v>45366.0</v>
      </c>
      <c r="N190" s="251">
        <v>11.0</v>
      </c>
      <c r="O190" s="473">
        <f t="shared" si="16"/>
        <v>0.5238095238</v>
      </c>
      <c r="P190" s="248" t="str">
        <f t="shared" si="14"/>
        <v>#VALUE!</v>
      </c>
      <c r="Q190" s="694" t="str">
        <f t="shared" si="23"/>
        <v>#VALUE!</v>
      </c>
      <c r="R190" s="485"/>
      <c r="S190" s="235" t="s">
        <v>525</v>
      </c>
      <c r="T190" s="696" t="s">
        <v>954</v>
      </c>
      <c r="U190" s="687" t="str">
        <f t="shared" si="9"/>
        <v>#VALUE!</v>
      </c>
      <c r="V190" s="486" t="str">
        <f t="shared" si="4"/>
        <v>#VALUE!</v>
      </c>
      <c r="W190" s="241" t="str">
        <f t="shared" si="5"/>
        <v>#VALUE!</v>
      </c>
      <c r="X190" s="493" t="str">
        <f t="shared" si="6"/>
        <v>#VALUE!</v>
      </c>
      <c r="Y190" s="488"/>
      <c r="Z190" s="193">
        <f t="shared" si="21"/>
        <v>1</v>
      </c>
    </row>
    <row r="191" ht="16.5" customHeight="1">
      <c r="A191" s="183">
        <v>180.0</v>
      </c>
      <c r="B191" s="277">
        <v>446207.0</v>
      </c>
      <c r="C191" s="483" t="s">
        <v>957</v>
      </c>
      <c r="D191" s="484" t="s">
        <v>958</v>
      </c>
      <c r="E191" s="484" t="s">
        <v>892</v>
      </c>
      <c r="F191" s="498" t="s">
        <v>512</v>
      </c>
      <c r="G191" s="239" t="s">
        <v>573</v>
      </c>
      <c r="H191" s="239" t="s">
        <v>641</v>
      </c>
      <c r="I191" s="594" t="s">
        <v>515</v>
      </c>
      <c r="J191" s="251">
        <v>3.0</v>
      </c>
      <c r="K191" s="251">
        <v>2024.0</v>
      </c>
      <c r="L191" s="612">
        <v>45352.0</v>
      </c>
      <c r="M191" s="612">
        <v>45382.0</v>
      </c>
      <c r="N191" s="251">
        <v>21.0</v>
      </c>
      <c r="O191" s="473">
        <f t="shared" si="16"/>
        <v>1</v>
      </c>
      <c r="P191" s="248" t="str">
        <f t="shared" si="14"/>
        <v>#VALUE!</v>
      </c>
      <c r="Q191" s="694" t="str">
        <f t="shared" si="23"/>
        <v>#VALUE!</v>
      </c>
      <c r="R191" s="485"/>
      <c r="S191" s="235" t="s">
        <v>525</v>
      </c>
      <c r="T191" s="696" t="s">
        <v>954</v>
      </c>
      <c r="U191" s="687" t="str">
        <f t="shared" si="9"/>
        <v>#VALUE!</v>
      </c>
      <c r="V191" s="486" t="str">
        <f t="shared" si="4"/>
        <v>#VALUE!</v>
      </c>
      <c r="W191" s="241" t="str">
        <f t="shared" si="5"/>
        <v>#VALUE!</v>
      </c>
      <c r="X191" s="493" t="str">
        <f t="shared" si="6"/>
        <v>#VALUE!</v>
      </c>
      <c r="Y191" s="488"/>
      <c r="Z191" s="193">
        <f t="shared" si="21"/>
        <v>1</v>
      </c>
    </row>
    <row r="192" ht="16.5" customHeight="1">
      <c r="A192" s="183">
        <v>181.0</v>
      </c>
      <c r="B192" s="277">
        <v>439477.0</v>
      </c>
      <c r="C192" s="483" t="s">
        <v>959</v>
      </c>
      <c r="D192" s="484" t="s">
        <v>960</v>
      </c>
      <c r="E192" s="484" t="s">
        <v>892</v>
      </c>
      <c r="F192" s="498" t="s">
        <v>512</v>
      </c>
      <c r="G192" s="239" t="s">
        <v>530</v>
      </c>
      <c r="H192" s="239" t="s">
        <v>531</v>
      </c>
      <c r="I192" s="594" t="s">
        <v>515</v>
      </c>
      <c r="J192" s="251">
        <v>3.0</v>
      </c>
      <c r="K192" s="251">
        <v>2024.0</v>
      </c>
      <c r="L192" s="612">
        <v>45352.0</v>
      </c>
      <c r="M192" s="612">
        <v>45382.0</v>
      </c>
      <c r="N192" s="251">
        <v>21.0</v>
      </c>
      <c r="O192" s="473">
        <f t="shared" si="16"/>
        <v>1</v>
      </c>
      <c r="P192" s="248" t="str">
        <f t="shared" si="14"/>
        <v>#VALUE!</v>
      </c>
      <c r="Q192" s="694" t="str">
        <f t="shared" si="23"/>
        <v>#VALUE!</v>
      </c>
      <c r="R192" s="485"/>
      <c r="S192" s="235" t="s">
        <v>525</v>
      </c>
      <c r="T192" s="696" t="s">
        <v>954</v>
      </c>
      <c r="U192" s="687" t="str">
        <f t="shared" si="9"/>
        <v>#VALUE!</v>
      </c>
      <c r="V192" s="486" t="str">
        <f t="shared" si="4"/>
        <v>#VALUE!</v>
      </c>
      <c r="W192" s="241" t="str">
        <f t="shared" si="5"/>
        <v>#VALUE!</v>
      </c>
      <c r="X192" s="493" t="str">
        <f t="shared" si="6"/>
        <v>#VALUE!</v>
      </c>
      <c r="Y192" s="488"/>
      <c r="Z192" s="193">
        <f t="shared" si="21"/>
        <v>1</v>
      </c>
    </row>
    <row r="193" ht="16.5" customHeight="1">
      <c r="A193" s="183">
        <v>182.0</v>
      </c>
      <c r="B193" s="277">
        <v>430413.0</v>
      </c>
      <c r="C193" s="483" t="s">
        <v>965</v>
      </c>
      <c r="D193" s="484" t="s">
        <v>966</v>
      </c>
      <c r="E193" s="484" t="s">
        <v>892</v>
      </c>
      <c r="F193" s="498" t="s">
        <v>512</v>
      </c>
      <c r="G193" s="239" t="s">
        <v>555</v>
      </c>
      <c r="H193" s="239" t="s">
        <v>580</v>
      </c>
      <c r="I193" s="594" t="s">
        <v>515</v>
      </c>
      <c r="J193" s="251">
        <v>3.0</v>
      </c>
      <c r="K193" s="251">
        <v>2024.0</v>
      </c>
      <c r="L193" s="612">
        <v>45352.0</v>
      </c>
      <c r="M193" s="612">
        <v>45382.0</v>
      </c>
      <c r="N193" s="251">
        <v>21.0</v>
      </c>
      <c r="O193" s="473">
        <f t="shared" si="16"/>
        <v>1</v>
      </c>
      <c r="P193" s="248" t="str">
        <f t="shared" si="14"/>
        <v>#VALUE!</v>
      </c>
      <c r="Q193" s="694" t="str">
        <f t="shared" si="23"/>
        <v>#VALUE!</v>
      </c>
      <c r="R193" s="485"/>
      <c r="S193" s="235" t="s">
        <v>525</v>
      </c>
      <c r="T193" s="696" t="s">
        <v>954</v>
      </c>
      <c r="U193" s="687" t="str">
        <f t="shared" si="9"/>
        <v>#VALUE!</v>
      </c>
      <c r="V193" s="486" t="str">
        <f t="shared" si="4"/>
        <v>#VALUE!</v>
      </c>
      <c r="W193" s="241" t="str">
        <f t="shared" si="5"/>
        <v>#VALUE!</v>
      </c>
      <c r="X193" s="493" t="str">
        <f t="shared" si="6"/>
        <v>#VALUE!</v>
      </c>
      <c r="Y193" s="488"/>
      <c r="Z193" s="193">
        <f t="shared" si="21"/>
        <v>1</v>
      </c>
    </row>
    <row r="194" ht="16.5" customHeight="1">
      <c r="A194" s="183">
        <v>183.0</v>
      </c>
      <c r="B194" s="277">
        <v>454351.0</v>
      </c>
      <c r="C194" s="483" t="s">
        <v>799</v>
      </c>
      <c r="D194" s="632" t="s">
        <v>800</v>
      </c>
      <c r="E194" s="484" t="s">
        <v>892</v>
      </c>
      <c r="F194" s="498" t="s">
        <v>701</v>
      </c>
      <c r="G194" s="239" t="s">
        <v>555</v>
      </c>
      <c r="H194" s="239" t="s">
        <v>708</v>
      </c>
      <c r="I194" s="594" t="s">
        <v>515</v>
      </c>
      <c r="J194" s="251">
        <v>3.0</v>
      </c>
      <c r="K194" s="251">
        <v>2024.0</v>
      </c>
      <c r="L194" s="612">
        <v>45352.0</v>
      </c>
      <c r="M194" s="612">
        <v>45382.0</v>
      </c>
      <c r="N194" s="251">
        <v>21.0</v>
      </c>
      <c r="O194" s="473">
        <f t="shared" si="16"/>
        <v>1</v>
      </c>
      <c r="P194" s="248" t="str">
        <f t="shared" si="14"/>
        <v>#VALUE!</v>
      </c>
      <c r="Q194" s="694" t="str">
        <f t="shared" si="23"/>
        <v>#VALUE!</v>
      </c>
      <c r="R194" s="485"/>
      <c r="S194" s="235" t="s">
        <v>525</v>
      </c>
      <c r="T194" s="696" t="s">
        <v>954</v>
      </c>
      <c r="U194" s="687" t="str">
        <f t="shared" si="9"/>
        <v>#VALUE!</v>
      </c>
      <c r="V194" s="486" t="str">
        <f t="shared" si="4"/>
        <v>#VALUE!</v>
      </c>
      <c r="W194" s="241" t="str">
        <f t="shared" si="5"/>
        <v>#VALUE!</v>
      </c>
      <c r="X194" s="493" t="str">
        <f t="shared" si="6"/>
        <v>#VALUE!</v>
      </c>
      <c r="Y194" s="488"/>
      <c r="Z194" s="193">
        <f t="shared" si="21"/>
        <v>1</v>
      </c>
    </row>
    <row r="195" ht="16.5" customHeight="1">
      <c r="A195" s="183">
        <v>184.0</v>
      </c>
      <c r="B195" s="277">
        <v>430050.0</v>
      </c>
      <c r="C195" s="483" t="s">
        <v>1170</v>
      </c>
      <c r="D195" s="484" t="s">
        <v>1171</v>
      </c>
      <c r="E195" s="484" t="s">
        <v>892</v>
      </c>
      <c r="F195" s="498" t="s">
        <v>701</v>
      </c>
      <c r="G195" s="239" t="s">
        <v>530</v>
      </c>
      <c r="H195" s="239" t="s">
        <v>982</v>
      </c>
      <c r="I195" s="594" t="s">
        <v>515</v>
      </c>
      <c r="J195" s="251">
        <v>3.0</v>
      </c>
      <c r="K195" s="251">
        <v>2024.0</v>
      </c>
      <c r="L195" s="612">
        <v>45352.0</v>
      </c>
      <c r="M195" s="612">
        <v>45382.0</v>
      </c>
      <c r="N195" s="251">
        <v>21.0</v>
      </c>
      <c r="O195" s="473">
        <f t="shared" si="16"/>
        <v>1</v>
      </c>
      <c r="P195" s="248" t="str">
        <f t="shared" si="14"/>
        <v>#VALUE!</v>
      </c>
      <c r="Q195" s="694" t="str">
        <f t="shared" si="23"/>
        <v>#VALUE!</v>
      </c>
      <c r="R195" s="249"/>
      <c r="S195" s="235" t="s">
        <v>525</v>
      </c>
      <c r="T195" s="696" t="s">
        <v>954</v>
      </c>
      <c r="U195" s="687" t="str">
        <f t="shared" si="9"/>
        <v>#VALUE!</v>
      </c>
      <c r="V195" s="486" t="str">
        <f t="shared" si="4"/>
        <v>#VALUE!</v>
      </c>
      <c r="W195" s="241" t="str">
        <f t="shared" si="5"/>
        <v>#VALUE!</v>
      </c>
      <c r="X195" s="493" t="str">
        <f t="shared" si="6"/>
        <v>#VALUE!</v>
      </c>
      <c r="Y195" s="192"/>
      <c r="Z195" s="193">
        <f t="shared" si="21"/>
        <v>1</v>
      </c>
    </row>
    <row r="196" ht="16.5" customHeight="1">
      <c r="A196" s="183">
        <v>185.0</v>
      </c>
      <c r="B196" s="183" t="s">
        <v>581</v>
      </c>
      <c r="C196" s="184" t="s">
        <v>582</v>
      </c>
      <c r="D196" s="536" t="s">
        <v>583</v>
      </c>
      <c r="E196" s="558" t="s">
        <v>511</v>
      </c>
      <c r="F196" s="264" t="s">
        <v>512</v>
      </c>
      <c r="G196" s="264" t="s">
        <v>513</v>
      </c>
      <c r="H196" s="264" t="s">
        <v>514</v>
      </c>
      <c r="I196" s="474" t="s">
        <v>515</v>
      </c>
      <c r="J196" s="309">
        <v>3.0</v>
      </c>
      <c r="K196" s="309">
        <v>2024.0</v>
      </c>
      <c r="L196" s="588">
        <v>45352.0</v>
      </c>
      <c r="M196" s="589">
        <v>45382.0</v>
      </c>
      <c r="N196" s="309">
        <v>21.0</v>
      </c>
      <c r="O196" s="473">
        <f t="shared" si="16"/>
        <v>1</v>
      </c>
      <c r="P196" s="475">
        <f t="shared" si="14"/>
        <v>1</v>
      </c>
      <c r="Q196" s="475">
        <v>1.0</v>
      </c>
      <c r="R196" s="476"/>
      <c r="S196" s="189" t="s">
        <v>517</v>
      </c>
      <c r="T196" s="184" t="s">
        <v>518</v>
      </c>
      <c r="U196" s="479">
        <f t="shared" si="9"/>
        <v>1</v>
      </c>
      <c r="V196" s="479">
        <f t="shared" si="4"/>
        <v>1</v>
      </c>
      <c r="W196" s="479">
        <f t="shared" si="5"/>
        <v>1</v>
      </c>
      <c r="X196" s="480">
        <f t="shared" si="6"/>
        <v>1</v>
      </c>
      <c r="Y196" s="481"/>
      <c r="Z196" s="482">
        <f t="shared" si="21"/>
        <v>1</v>
      </c>
    </row>
    <row r="197" ht="16.5" customHeight="1">
      <c r="A197" s="183">
        <v>186.0</v>
      </c>
      <c r="B197" s="183" t="s">
        <v>587</v>
      </c>
      <c r="C197" s="184" t="s">
        <v>588</v>
      </c>
      <c r="D197" s="536" t="s">
        <v>589</v>
      </c>
      <c r="E197" s="558" t="s">
        <v>511</v>
      </c>
      <c r="F197" s="264" t="s">
        <v>512</v>
      </c>
      <c r="G197" s="264" t="s">
        <v>540</v>
      </c>
      <c r="H197" s="264" t="s">
        <v>541</v>
      </c>
      <c r="I197" s="474" t="s">
        <v>515</v>
      </c>
      <c r="J197" s="309">
        <v>3.0</v>
      </c>
      <c r="K197" s="309">
        <v>2024.0</v>
      </c>
      <c r="L197" s="588">
        <v>45352.0</v>
      </c>
      <c r="M197" s="589">
        <v>45382.0</v>
      </c>
      <c r="N197" s="309">
        <v>21.0</v>
      </c>
      <c r="O197" s="473">
        <f t="shared" si="16"/>
        <v>1</v>
      </c>
      <c r="P197" s="248">
        <f t="shared" si="14"/>
        <v>1</v>
      </c>
      <c r="Q197" s="475">
        <v>1.0</v>
      </c>
      <c r="R197" s="485"/>
      <c r="S197" s="189" t="s">
        <v>517</v>
      </c>
      <c r="T197" s="184" t="s">
        <v>518</v>
      </c>
      <c r="U197" s="486">
        <f t="shared" si="9"/>
        <v>1</v>
      </c>
      <c r="V197" s="486">
        <f t="shared" si="4"/>
        <v>1</v>
      </c>
      <c r="W197" s="486">
        <f t="shared" si="5"/>
        <v>1</v>
      </c>
      <c r="X197" s="487">
        <f t="shared" si="6"/>
        <v>1</v>
      </c>
      <c r="Y197" s="488"/>
      <c r="Z197" s="489">
        <f t="shared" si="21"/>
        <v>1</v>
      </c>
    </row>
    <row r="198" ht="16.5" customHeight="1">
      <c r="A198" s="183">
        <v>187.0</v>
      </c>
      <c r="B198" s="183" t="s">
        <v>593</v>
      </c>
      <c r="C198" s="184" t="s">
        <v>594</v>
      </c>
      <c r="D198" s="536" t="s">
        <v>595</v>
      </c>
      <c r="E198" s="558" t="s">
        <v>511</v>
      </c>
      <c r="F198" s="264" t="s">
        <v>546</v>
      </c>
      <c r="G198" s="264" t="s">
        <v>569</v>
      </c>
      <c r="H198" s="264" t="s">
        <v>596</v>
      </c>
      <c r="I198" s="474" t="s">
        <v>515</v>
      </c>
      <c r="J198" s="309">
        <v>3.0</v>
      </c>
      <c r="K198" s="309">
        <v>2024.0</v>
      </c>
      <c r="L198" s="588">
        <v>45352.0</v>
      </c>
      <c r="M198" s="589">
        <v>45382.0</v>
      </c>
      <c r="N198" s="309">
        <v>20.0</v>
      </c>
      <c r="O198" s="473">
        <f t="shared" si="16"/>
        <v>0.9523809524</v>
      </c>
      <c r="P198" s="248">
        <f t="shared" si="14"/>
        <v>0.952</v>
      </c>
      <c r="Q198" s="475">
        <v>1.0</v>
      </c>
      <c r="R198" s="485"/>
      <c r="S198" s="189" t="s">
        <v>517</v>
      </c>
      <c r="T198" s="184" t="s">
        <v>518</v>
      </c>
      <c r="U198" s="486">
        <f t="shared" si="9"/>
        <v>0.952</v>
      </c>
      <c r="V198" s="486">
        <f t="shared" si="4"/>
        <v>0.952</v>
      </c>
      <c r="W198" s="486">
        <f t="shared" si="5"/>
        <v>0.952</v>
      </c>
      <c r="X198" s="487">
        <f t="shared" si="6"/>
        <v>1</v>
      </c>
      <c r="Y198" s="488"/>
      <c r="Z198" s="489">
        <f t="shared" si="21"/>
        <v>1</v>
      </c>
    </row>
    <row r="199" ht="16.5" customHeight="1">
      <c r="A199" s="183">
        <v>188.0</v>
      </c>
      <c r="B199" s="183" t="s">
        <v>613</v>
      </c>
      <c r="C199" s="184" t="s">
        <v>614</v>
      </c>
      <c r="D199" s="536" t="s">
        <v>615</v>
      </c>
      <c r="E199" s="558" t="s">
        <v>511</v>
      </c>
      <c r="F199" s="264" t="s">
        <v>546</v>
      </c>
      <c r="G199" s="264" t="s">
        <v>530</v>
      </c>
      <c r="H199" s="264" t="s">
        <v>616</v>
      </c>
      <c r="I199" s="474" t="s">
        <v>515</v>
      </c>
      <c r="J199" s="309">
        <v>3.0</v>
      </c>
      <c r="K199" s="309">
        <v>2024.0</v>
      </c>
      <c r="L199" s="588">
        <v>45352.0</v>
      </c>
      <c r="M199" s="589">
        <v>45382.0</v>
      </c>
      <c r="N199" s="309">
        <v>20.0</v>
      </c>
      <c r="O199" s="473">
        <f t="shared" si="16"/>
        <v>0.9523809524</v>
      </c>
      <c r="P199" s="248">
        <f t="shared" si="14"/>
        <v>0.952</v>
      </c>
      <c r="Q199" s="475">
        <v>1.0</v>
      </c>
      <c r="R199" s="485"/>
      <c r="S199" s="189" t="s">
        <v>517</v>
      </c>
      <c r="T199" s="184" t="s">
        <v>518</v>
      </c>
      <c r="U199" s="486">
        <f t="shared" si="9"/>
        <v>0.952</v>
      </c>
      <c r="V199" s="486">
        <f t="shared" si="4"/>
        <v>0.952</v>
      </c>
      <c r="W199" s="486">
        <f t="shared" si="5"/>
        <v>0.952</v>
      </c>
      <c r="X199" s="487">
        <f t="shared" si="6"/>
        <v>1</v>
      </c>
      <c r="Y199" s="488"/>
      <c r="Z199" s="489">
        <f t="shared" si="21"/>
        <v>1</v>
      </c>
    </row>
    <row r="200" ht="16.5" customHeight="1">
      <c r="A200" s="183">
        <v>189.0</v>
      </c>
      <c r="B200" s="277" t="s">
        <v>636</v>
      </c>
      <c r="C200" s="184" t="s">
        <v>638</v>
      </c>
      <c r="D200" s="536" t="s">
        <v>640</v>
      </c>
      <c r="E200" s="558" t="s">
        <v>511</v>
      </c>
      <c r="F200" s="264" t="s">
        <v>512</v>
      </c>
      <c r="G200" s="264" t="s">
        <v>540</v>
      </c>
      <c r="H200" s="264" t="s">
        <v>541</v>
      </c>
      <c r="I200" s="474" t="s">
        <v>515</v>
      </c>
      <c r="J200" s="309">
        <v>3.0</v>
      </c>
      <c r="K200" s="309">
        <v>2024.0</v>
      </c>
      <c r="L200" s="588">
        <v>45352.0</v>
      </c>
      <c r="M200" s="589">
        <v>45382.0</v>
      </c>
      <c r="N200" s="309">
        <v>19.0</v>
      </c>
      <c r="O200" s="473">
        <f t="shared" si="16"/>
        <v>0.9047619048</v>
      </c>
      <c r="P200" s="248">
        <f t="shared" si="14"/>
        <v>0.905</v>
      </c>
      <c r="Q200" s="475">
        <v>1.0</v>
      </c>
      <c r="R200" s="485"/>
      <c r="S200" s="189" t="s">
        <v>517</v>
      </c>
      <c r="T200" s="184" t="s">
        <v>518</v>
      </c>
      <c r="U200" s="486">
        <f t="shared" si="9"/>
        <v>0.905</v>
      </c>
      <c r="V200" s="486">
        <f t="shared" si="4"/>
        <v>0.905</v>
      </c>
      <c r="W200" s="486">
        <f t="shared" si="5"/>
        <v>0.905</v>
      </c>
      <c r="X200" s="487">
        <f t="shared" si="6"/>
        <v>1</v>
      </c>
      <c r="Y200" s="488"/>
      <c r="Z200" s="489">
        <f t="shared" si="21"/>
        <v>1</v>
      </c>
    </row>
    <row r="201" ht="16.5" customHeight="1">
      <c r="A201" s="183">
        <v>190.0</v>
      </c>
      <c r="B201" s="277" t="s">
        <v>642</v>
      </c>
      <c r="C201" s="184" t="s">
        <v>643</v>
      </c>
      <c r="D201" s="536" t="s">
        <v>644</v>
      </c>
      <c r="E201" s="558" t="s">
        <v>511</v>
      </c>
      <c r="F201" s="264" t="s">
        <v>512</v>
      </c>
      <c r="G201" s="264" t="s">
        <v>569</v>
      </c>
      <c r="H201" s="264" t="s">
        <v>570</v>
      </c>
      <c r="I201" s="474" t="s">
        <v>515</v>
      </c>
      <c r="J201" s="309">
        <v>3.0</v>
      </c>
      <c r="K201" s="309">
        <v>2024.0</v>
      </c>
      <c r="L201" s="588">
        <v>45352.0</v>
      </c>
      <c r="M201" s="589">
        <v>45382.0</v>
      </c>
      <c r="N201" s="309">
        <v>15.5</v>
      </c>
      <c r="O201" s="473">
        <f t="shared" si="16"/>
        <v>0.7380952381</v>
      </c>
      <c r="P201" s="248">
        <f t="shared" si="14"/>
        <v>0.738</v>
      </c>
      <c r="Q201" s="475">
        <v>1.0</v>
      </c>
      <c r="R201" s="485"/>
      <c r="S201" s="189" t="s">
        <v>517</v>
      </c>
      <c r="T201" s="184" t="s">
        <v>518</v>
      </c>
      <c r="U201" s="486">
        <f t="shared" si="9"/>
        <v>0.738</v>
      </c>
      <c r="V201" s="486">
        <f t="shared" si="4"/>
        <v>0.738</v>
      </c>
      <c r="W201" s="486">
        <f t="shared" si="5"/>
        <v>0.738</v>
      </c>
      <c r="X201" s="487">
        <f t="shared" si="6"/>
        <v>1</v>
      </c>
      <c r="Y201" s="488"/>
      <c r="Z201" s="489">
        <f t="shared" si="21"/>
        <v>1</v>
      </c>
    </row>
    <row r="202" ht="16.5" customHeight="1">
      <c r="A202" s="183">
        <v>191.0</v>
      </c>
      <c r="B202" s="183" t="s">
        <v>537</v>
      </c>
      <c r="C202" s="184" t="s">
        <v>538</v>
      </c>
      <c r="D202" s="536" t="s">
        <v>539</v>
      </c>
      <c r="E202" s="558" t="s">
        <v>511</v>
      </c>
      <c r="F202" s="264" t="s">
        <v>512</v>
      </c>
      <c r="G202" s="264" t="s">
        <v>540</v>
      </c>
      <c r="H202" s="264" t="s">
        <v>541</v>
      </c>
      <c r="I202" s="474" t="s">
        <v>515</v>
      </c>
      <c r="J202" s="309">
        <v>3.0</v>
      </c>
      <c r="K202" s="309">
        <v>2024.0</v>
      </c>
      <c r="L202" s="588">
        <v>45352.0</v>
      </c>
      <c r="M202" s="589">
        <v>45382.0</v>
      </c>
      <c r="N202" s="309">
        <v>21.0</v>
      </c>
      <c r="O202" s="473">
        <f t="shared" si="16"/>
        <v>1</v>
      </c>
      <c r="P202" s="248">
        <f t="shared" si="14"/>
        <v>1</v>
      </c>
      <c r="Q202" s="475">
        <v>1.0</v>
      </c>
      <c r="R202" s="485"/>
      <c r="S202" s="189" t="s">
        <v>517</v>
      </c>
      <c r="T202" s="184" t="s">
        <v>518</v>
      </c>
      <c r="U202" s="486">
        <f t="shared" si="9"/>
        <v>1</v>
      </c>
      <c r="V202" s="486">
        <f t="shared" si="4"/>
        <v>1</v>
      </c>
      <c r="W202" s="486">
        <f t="shared" si="5"/>
        <v>1</v>
      </c>
      <c r="X202" s="487">
        <f t="shared" si="6"/>
        <v>1</v>
      </c>
      <c r="Y202" s="488"/>
      <c r="Z202" s="489">
        <f t="shared" si="21"/>
        <v>1</v>
      </c>
    </row>
    <row r="203" ht="16.5" customHeight="1">
      <c r="A203" s="183">
        <v>192.0</v>
      </c>
      <c r="B203" s="183" t="s">
        <v>543</v>
      </c>
      <c r="C203" s="184" t="s">
        <v>544</v>
      </c>
      <c r="D203" s="536" t="s">
        <v>545</v>
      </c>
      <c r="E203" s="558" t="s">
        <v>511</v>
      </c>
      <c r="F203" s="264" t="s">
        <v>546</v>
      </c>
      <c r="G203" s="264" t="s">
        <v>540</v>
      </c>
      <c r="H203" s="264" t="s">
        <v>547</v>
      </c>
      <c r="I203" s="474" t="s">
        <v>515</v>
      </c>
      <c r="J203" s="309">
        <v>3.0</v>
      </c>
      <c r="K203" s="309">
        <v>2024.0</v>
      </c>
      <c r="L203" s="588">
        <v>45352.0</v>
      </c>
      <c r="M203" s="589">
        <v>45382.0</v>
      </c>
      <c r="N203" s="309">
        <v>21.0</v>
      </c>
      <c r="O203" s="473">
        <f t="shared" si="16"/>
        <v>1</v>
      </c>
      <c r="P203" s="248">
        <f t="shared" si="14"/>
        <v>1</v>
      </c>
      <c r="Q203" s="475">
        <v>1.0</v>
      </c>
      <c r="R203" s="485"/>
      <c r="S203" s="189" t="s">
        <v>517</v>
      </c>
      <c r="T203" s="184" t="s">
        <v>518</v>
      </c>
      <c r="U203" s="486">
        <f t="shared" si="9"/>
        <v>1</v>
      </c>
      <c r="V203" s="486">
        <f t="shared" si="4"/>
        <v>1</v>
      </c>
      <c r="W203" s="486">
        <f t="shared" si="5"/>
        <v>1</v>
      </c>
      <c r="X203" s="487">
        <f t="shared" si="6"/>
        <v>1</v>
      </c>
      <c r="Y203" s="488"/>
      <c r="Z203" s="489">
        <f t="shared" si="21"/>
        <v>1</v>
      </c>
    </row>
    <row r="204" ht="16.5" customHeight="1">
      <c r="A204" s="183">
        <v>193.0</v>
      </c>
      <c r="B204" s="183" t="s">
        <v>551</v>
      </c>
      <c r="C204" s="184" t="s">
        <v>553</v>
      </c>
      <c r="D204" s="536" t="s">
        <v>554</v>
      </c>
      <c r="E204" s="558" t="s">
        <v>511</v>
      </c>
      <c r="F204" s="264" t="s">
        <v>546</v>
      </c>
      <c r="G204" s="264" t="s">
        <v>555</v>
      </c>
      <c r="H204" s="264" t="s">
        <v>556</v>
      </c>
      <c r="I204" s="474" t="s">
        <v>515</v>
      </c>
      <c r="J204" s="309">
        <v>3.0</v>
      </c>
      <c r="K204" s="309">
        <v>2024.0</v>
      </c>
      <c r="L204" s="588">
        <v>45352.0</v>
      </c>
      <c r="M204" s="589">
        <v>45382.0</v>
      </c>
      <c r="N204" s="309">
        <v>20.0</v>
      </c>
      <c r="O204" s="473">
        <f t="shared" si="16"/>
        <v>0.9523809524</v>
      </c>
      <c r="P204" s="248">
        <f t="shared" si="14"/>
        <v>0.952</v>
      </c>
      <c r="Q204" s="475">
        <v>1.0</v>
      </c>
      <c r="R204" s="485"/>
      <c r="S204" s="189" t="s">
        <v>517</v>
      </c>
      <c r="T204" s="184" t="s">
        <v>518</v>
      </c>
      <c r="U204" s="486">
        <f t="shared" si="9"/>
        <v>0.952</v>
      </c>
      <c r="V204" s="486">
        <f t="shared" si="4"/>
        <v>0.952</v>
      </c>
      <c r="W204" s="486">
        <f t="shared" si="5"/>
        <v>0.952</v>
      </c>
      <c r="X204" s="487">
        <f t="shared" si="6"/>
        <v>1</v>
      </c>
      <c r="Y204" s="488"/>
      <c r="Z204" s="489">
        <f t="shared" si="21"/>
        <v>1</v>
      </c>
    </row>
    <row r="205" ht="16.5" customHeight="1">
      <c r="A205" s="183">
        <v>194.0</v>
      </c>
      <c r="B205" s="183" t="s">
        <v>557</v>
      </c>
      <c r="C205" s="184" t="s">
        <v>558</v>
      </c>
      <c r="D205" s="536" t="s">
        <v>559</v>
      </c>
      <c r="E205" s="558" t="s">
        <v>511</v>
      </c>
      <c r="F205" s="264" t="s">
        <v>512</v>
      </c>
      <c r="G205" s="264" t="s">
        <v>540</v>
      </c>
      <c r="H205" s="264" t="s">
        <v>541</v>
      </c>
      <c r="I205" s="474" t="s">
        <v>515</v>
      </c>
      <c r="J205" s="309">
        <v>3.0</v>
      </c>
      <c r="K205" s="309">
        <v>2024.0</v>
      </c>
      <c r="L205" s="588">
        <v>45352.0</v>
      </c>
      <c r="M205" s="589">
        <v>45382.0</v>
      </c>
      <c r="N205" s="309">
        <v>20.0</v>
      </c>
      <c r="O205" s="473">
        <f t="shared" si="16"/>
        <v>0.9523809524</v>
      </c>
      <c r="P205" s="248">
        <f t="shared" si="14"/>
        <v>0.952</v>
      </c>
      <c r="Q205" s="475">
        <v>1.0</v>
      </c>
      <c r="R205" s="485"/>
      <c r="S205" s="189" t="s">
        <v>517</v>
      </c>
      <c r="T205" s="184" t="s">
        <v>518</v>
      </c>
      <c r="U205" s="486">
        <f t="shared" si="9"/>
        <v>0.952</v>
      </c>
      <c r="V205" s="486">
        <f t="shared" si="4"/>
        <v>0.952</v>
      </c>
      <c r="W205" s="486">
        <f t="shared" si="5"/>
        <v>0.952</v>
      </c>
      <c r="X205" s="487">
        <f t="shared" si="6"/>
        <v>1</v>
      </c>
      <c r="Y205" s="488"/>
      <c r="Z205" s="489">
        <f t="shared" si="21"/>
        <v>1</v>
      </c>
    </row>
    <row r="206" ht="16.5" customHeight="1">
      <c r="A206" s="183">
        <v>195.0</v>
      </c>
      <c r="B206" s="183" t="s">
        <v>566</v>
      </c>
      <c r="C206" s="184" t="s">
        <v>567</v>
      </c>
      <c r="D206" s="536" t="s">
        <v>568</v>
      </c>
      <c r="E206" s="558" t="s">
        <v>511</v>
      </c>
      <c r="F206" s="264" t="s">
        <v>512</v>
      </c>
      <c r="G206" s="264" t="s">
        <v>569</v>
      </c>
      <c r="H206" s="264" t="s">
        <v>570</v>
      </c>
      <c r="I206" s="474" t="s">
        <v>515</v>
      </c>
      <c r="J206" s="309">
        <v>3.0</v>
      </c>
      <c r="K206" s="309">
        <v>2024.0</v>
      </c>
      <c r="L206" s="588">
        <v>45352.0</v>
      </c>
      <c r="M206" s="589">
        <v>45382.0</v>
      </c>
      <c r="N206" s="309">
        <v>20.0</v>
      </c>
      <c r="O206" s="473">
        <f t="shared" si="16"/>
        <v>0.9523809524</v>
      </c>
      <c r="P206" s="248">
        <f t="shared" si="14"/>
        <v>0.952</v>
      </c>
      <c r="Q206" s="475">
        <v>1.0</v>
      </c>
      <c r="R206" s="485"/>
      <c r="S206" s="189" t="s">
        <v>517</v>
      </c>
      <c r="T206" s="184" t="s">
        <v>518</v>
      </c>
      <c r="U206" s="486">
        <f t="shared" si="9"/>
        <v>0.952</v>
      </c>
      <c r="V206" s="486">
        <f t="shared" si="4"/>
        <v>0.952</v>
      </c>
      <c r="W206" s="486">
        <f t="shared" si="5"/>
        <v>0.952</v>
      </c>
      <c r="X206" s="487">
        <f t="shared" si="6"/>
        <v>1</v>
      </c>
      <c r="Y206" s="488"/>
      <c r="Z206" s="489">
        <f t="shared" si="21"/>
        <v>1</v>
      </c>
    </row>
    <row r="207" ht="16.5" customHeight="1">
      <c r="A207" s="183">
        <v>196.0</v>
      </c>
      <c r="B207" s="183" t="s">
        <v>574</v>
      </c>
      <c r="C207" s="184" t="s">
        <v>575</v>
      </c>
      <c r="D207" s="536" t="s">
        <v>576</v>
      </c>
      <c r="E207" s="558" t="s">
        <v>511</v>
      </c>
      <c r="F207" s="264" t="s">
        <v>512</v>
      </c>
      <c r="G207" s="264" t="s">
        <v>540</v>
      </c>
      <c r="H207" s="264" t="s">
        <v>541</v>
      </c>
      <c r="I207" s="474" t="s">
        <v>515</v>
      </c>
      <c r="J207" s="309">
        <v>3.0</v>
      </c>
      <c r="K207" s="309">
        <v>2024.0</v>
      </c>
      <c r="L207" s="588">
        <v>45352.0</v>
      </c>
      <c r="M207" s="589">
        <v>45382.0</v>
      </c>
      <c r="N207" s="309">
        <v>20.0</v>
      </c>
      <c r="O207" s="473">
        <f t="shared" si="16"/>
        <v>0.9523809524</v>
      </c>
      <c r="P207" s="248">
        <f t="shared" si="14"/>
        <v>0.952</v>
      </c>
      <c r="Q207" s="475">
        <v>1.0</v>
      </c>
      <c r="R207" s="485"/>
      <c r="S207" s="189" t="s">
        <v>517</v>
      </c>
      <c r="T207" s="184" t="s">
        <v>518</v>
      </c>
      <c r="U207" s="486">
        <f t="shared" si="9"/>
        <v>0.952</v>
      </c>
      <c r="V207" s="486">
        <f t="shared" si="4"/>
        <v>0.952</v>
      </c>
      <c r="W207" s="486">
        <f t="shared" si="5"/>
        <v>0.952</v>
      </c>
      <c r="X207" s="487">
        <f t="shared" si="6"/>
        <v>1</v>
      </c>
      <c r="Y207" s="488"/>
      <c r="Z207" s="489">
        <f t="shared" si="21"/>
        <v>1</v>
      </c>
    </row>
    <row r="208" ht="16.5" customHeight="1">
      <c r="A208" s="183">
        <v>197.0</v>
      </c>
      <c r="B208" s="183" t="s">
        <v>508</v>
      </c>
      <c r="C208" s="184" t="s">
        <v>509</v>
      </c>
      <c r="D208" s="549" t="s">
        <v>510</v>
      </c>
      <c r="E208" s="558" t="s">
        <v>511</v>
      </c>
      <c r="F208" s="264" t="s">
        <v>512</v>
      </c>
      <c r="G208" s="264" t="s">
        <v>513</v>
      </c>
      <c r="H208" s="264" t="s">
        <v>514</v>
      </c>
      <c r="I208" s="474" t="s">
        <v>515</v>
      </c>
      <c r="J208" s="309">
        <v>3.0</v>
      </c>
      <c r="K208" s="309">
        <v>2024.0</v>
      </c>
      <c r="L208" s="588">
        <v>45352.0</v>
      </c>
      <c r="M208" s="589">
        <v>45382.0</v>
      </c>
      <c r="N208" s="309">
        <v>21.0</v>
      </c>
      <c r="O208" s="473">
        <f t="shared" si="16"/>
        <v>1</v>
      </c>
      <c r="P208" s="248">
        <f t="shared" si="14"/>
        <v>1</v>
      </c>
      <c r="Q208" s="475">
        <v>1.0</v>
      </c>
      <c r="R208" s="485"/>
      <c r="S208" s="189" t="s">
        <v>517</v>
      </c>
      <c r="T208" s="184" t="s">
        <v>518</v>
      </c>
      <c r="U208" s="486">
        <f t="shared" si="9"/>
        <v>1</v>
      </c>
      <c r="V208" s="486">
        <f t="shared" si="4"/>
        <v>1</v>
      </c>
      <c r="W208" s="486">
        <f t="shared" si="5"/>
        <v>1</v>
      </c>
      <c r="X208" s="487">
        <f t="shared" si="6"/>
        <v>1</v>
      </c>
      <c r="Y208" s="488"/>
      <c r="Z208" s="489">
        <f t="shared" si="21"/>
        <v>1</v>
      </c>
    </row>
    <row r="209" ht="16.5" customHeight="1">
      <c r="A209" s="183">
        <v>198.0</v>
      </c>
      <c r="B209" s="235">
        <v>427203.0</v>
      </c>
      <c r="C209" s="236" t="s">
        <v>1006</v>
      </c>
      <c r="D209" s="558" t="s">
        <v>1007</v>
      </c>
      <c r="E209" s="558" t="s">
        <v>511</v>
      </c>
      <c r="F209" s="239" t="s">
        <v>512</v>
      </c>
      <c r="G209" s="239" t="s">
        <v>555</v>
      </c>
      <c r="H209" s="239" t="s">
        <v>580</v>
      </c>
      <c r="I209" s="594" t="s">
        <v>515</v>
      </c>
      <c r="J209" s="183">
        <v>3.0</v>
      </c>
      <c r="K209" s="183">
        <v>2024.0</v>
      </c>
      <c r="L209" s="612">
        <v>45352.0</v>
      </c>
      <c r="M209" s="612">
        <v>45382.0</v>
      </c>
      <c r="N209" s="251">
        <v>21.0</v>
      </c>
      <c r="O209" s="473">
        <f t="shared" si="16"/>
        <v>1</v>
      </c>
      <c r="P209" s="248">
        <f t="shared" si="14"/>
        <v>1</v>
      </c>
      <c r="Q209" s="694">
        <v>1.0</v>
      </c>
      <c r="R209" s="249"/>
      <c r="S209" s="477" t="s">
        <v>517</v>
      </c>
      <c r="T209" s="184" t="s">
        <v>1008</v>
      </c>
      <c r="U209" s="687">
        <f t="shared" si="9"/>
        <v>1</v>
      </c>
      <c r="V209" s="486">
        <f t="shared" si="4"/>
        <v>1</v>
      </c>
      <c r="W209" s="241">
        <f t="shared" si="5"/>
        <v>1</v>
      </c>
      <c r="X209" s="493">
        <f t="shared" si="6"/>
        <v>1</v>
      </c>
      <c r="Y209" s="192"/>
      <c r="Z209" s="193">
        <f t="shared" si="21"/>
        <v>1</v>
      </c>
    </row>
    <row r="210" ht="16.5" customHeight="1">
      <c r="A210" s="183">
        <v>199.0</v>
      </c>
      <c r="B210" s="235">
        <v>458599.0</v>
      </c>
      <c r="C210" s="236" t="s">
        <v>876</v>
      </c>
      <c r="D210" s="558" t="s">
        <v>1009</v>
      </c>
      <c r="E210" s="558" t="s">
        <v>511</v>
      </c>
      <c r="F210" s="239" t="s">
        <v>512</v>
      </c>
      <c r="G210" s="239" t="s">
        <v>530</v>
      </c>
      <c r="H210" s="239" t="s">
        <v>531</v>
      </c>
      <c r="I210" s="594" t="s">
        <v>515</v>
      </c>
      <c r="J210" s="183">
        <v>3.0</v>
      </c>
      <c r="K210" s="183">
        <v>2024.0</v>
      </c>
      <c r="L210" s="612">
        <v>45352.0</v>
      </c>
      <c r="M210" s="612">
        <v>45382.0</v>
      </c>
      <c r="N210" s="251">
        <v>21.0</v>
      </c>
      <c r="O210" s="473">
        <f t="shared" si="16"/>
        <v>1</v>
      </c>
      <c r="P210" s="248">
        <f t="shared" si="14"/>
        <v>1</v>
      </c>
      <c r="Q210" s="694">
        <v>1.24</v>
      </c>
      <c r="R210" s="249"/>
      <c r="S210" s="477" t="s">
        <v>517</v>
      </c>
      <c r="T210" s="184" t="s">
        <v>1008</v>
      </c>
      <c r="U210" s="687">
        <f t="shared" si="9"/>
        <v>1</v>
      </c>
      <c r="V210" s="486">
        <f t="shared" si="4"/>
        <v>1</v>
      </c>
      <c r="W210" s="241">
        <f t="shared" si="5"/>
        <v>1</v>
      </c>
      <c r="X210" s="493">
        <f t="shared" si="6"/>
        <v>1</v>
      </c>
      <c r="Y210" s="192"/>
      <c r="Z210" s="193">
        <f t="shared" si="21"/>
        <v>1</v>
      </c>
    </row>
    <row r="211" ht="16.5" customHeight="1">
      <c r="A211" s="183">
        <v>200.0</v>
      </c>
      <c r="B211" s="235">
        <v>441538.0</v>
      </c>
      <c r="C211" s="236" t="s">
        <v>1017</v>
      </c>
      <c r="D211" s="558" t="s">
        <v>1019</v>
      </c>
      <c r="E211" s="558" t="s">
        <v>511</v>
      </c>
      <c r="F211" s="239" t="s">
        <v>701</v>
      </c>
      <c r="G211" s="239" t="s">
        <v>569</v>
      </c>
      <c r="H211" s="239" t="s">
        <v>980</v>
      </c>
      <c r="I211" s="594" t="s">
        <v>515</v>
      </c>
      <c r="J211" s="183">
        <v>3.0</v>
      </c>
      <c r="K211" s="183">
        <v>2024.0</v>
      </c>
      <c r="L211" s="612">
        <v>45352.0</v>
      </c>
      <c r="M211" s="612">
        <v>45382.0</v>
      </c>
      <c r="N211" s="251">
        <v>21.0</v>
      </c>
      <c r="O211" s="473">
        <f t="shared" si="16"/>
        <v>1</v>
      </c>
      <c r="P211" s="248">
        <f t="shared" si="14"/>
        <v>1</v>
      </c>
      <c r="Q211" s="694">
        <v>1.88</v>
      </c>
      <c r="R211" s="249"/>
      <c r="S211" s="477" t="s">
        <v>517</v>
      </c>
      <c r="T211" s="184" t="s">
        <v>1008</v>
      </c>
      <c r="U211" s="687">
        <f t="shared" si="9"/>
        <v>1</v>
      </c>
      <c r="V211" s="486">
        <f t="shared" si="4"/>
        <v>1</v>
      </c>
      <c r="W211" s="241">
        <f t="shared" si="5"/>
        <v>1</v>
      </c>
      <c r="X211" s="493">
        <f t="shared" si="6"/>
        <v>1</v>
      </c>
      <c r="Y211" s="192"/>
      <c r="Z211" s="193">
        <f t="shared" si="21"/>
        <v>1</v>
      </c>
    </row>
    <row r="212" ht="16.5" customHeight="1">
      <c r="A212" s="183">
        <v>201.0</v>
      </c>
      <c r="B212" s="235">
        <v>428993.0</v>
      </c>
      <c r="C212" s="236" t="s">
        <v>1023</v>
      </c>
      <c r="D212" s="558" t="s">
        <v>1024</v>
      </c>
      <c r="E212" s="558" t="s">
        <v>511</v>
      </c>
      <c r="F212" s="239" t="s">
        <v>512</v>
      </c>
      <c r="G212" s="239" t="s">
        <v>540</v>
      </c>
      <c r="H212" s="239" t="s">
        <v>541</v>
      </c>
      <c r="I212" s="594" t="s">
        <v>515</v>
      </c>
      <c r="J212" s="183">
        <v>3.0</v>
      </c>
      <c r="K212" s="183">
        <v>2024.0</v>
      </c>
      <c r="L212" s="612">
        <v>45352.0</v>
      </c>
      <c r="M212" s="612">
        <v>45382.0</v>
      </c>
      <c r="N212" s="251">
        <v>21.0</v>
      </c>
      <c r="O212" s="473">
        <f t="shared" si="16"/>
        <v>1</v>
      </c>
      <c r="P212" s="248" t="str">
        <f t="shared" si="14"/>
        <v>#VALUE!</v>
      </c>
      <c r="Q212" s="694">
        <v>1.59</v>
      </c>
      <c r="R212" s="249"/>
      <c r="S212" s="235" t="s">
        <v>525</v>
      </c>
      <c r="T212" s="184" t="s">
        <v>1435</v>
      </c>
      <c r="U212" s="687">
        <f t="shared" si="9"/>
        <v>1.59</v>
      </c>
      <c r="V212" s="486">
        <v>1.59</v>
      </c>
      <c r="W212" s="241">
        <f t="shared" si="5"/>
        <v>1.59</v>
      </c>
      <c r="X212" s="493">
        <f t="shared" si="6"/>
        <v>1</v>
      </c>
      <c r="Y212" s="192"/>
      <c r="Z212" s="193">
        <f t="shared" si="21"/>
        <v>1</v>
      </c>
    </row>
    <row r="213" ht="16.5" customHeight="1">
      <c r="A213" s="183">
        <v>202.0</v>
      </c>
      <c r="B213" s="705">
        <v>459517.0</v>
      </c>
      <c r="C213" s="236" t="s">
        <v>1083</v>
      </c>
      <c r="D213" s="558" t="s">
        <v>1084</v>
      </c>
      <c r="E213" s="558" t="s">
        <v>511</v>
      </c>
      <c r="F213" s="239" t="s">
        <v>564</v>
      </c>
      <c r="G213" s="239" t="s">
        <v>530</v>
      </c>
      <c r="H213" s="239" t="s">
        <v>565</v>
      </c>
      <c r="I213" s="594" t="s">
        <v>515</v>
      </c>
      <c r="J213" s="183">
        <v>3.0</v>
      </c>
      <c r="K213" s="183">
        <v>2024.0</v>
      </c>
      <c r="L213" s="612">
        <v>45352.0</v>
      </c>
      <c r="M213" s="612">
        <v>45382.0</v>
      </c>
      <c r="N213" s="251">
        <v>21.0</v>
      </c>
      <c r="O213" s="473">
        <f t="shared" si="16"/>
        <v>1</v>
      </c>
      <c r="P213" s="248">
        <f t="shared" si="14"/>
        <v>1</v>
      </c>
      <c r="Q213" s="694">
        <v>1.0</v>
      </c>
      <c r="R213" s="249"/>
      <c r="S213" s="183" t="s">
        <v>517</v>
      </c>
      <c r="T213" s="184" t="s">
        <v>1085</v>
      </c>
      <c r="U213" s="687">
        <f t="shared" si="9"/>
        <v>1</v>
      </c>
      <c r="V213" s="486">
        <f t="shared" ref="V213:V234" si="24">ROUND(SUMIF($B:$B,B213,P:P),3)</f>
        <v>1</v>
      </c>
      <c r="W213" s="241">
        <f t="shared" si="5"/>
        <v>1</v>
      </c>
      <c r="X213" s="493">
        <f t="shared" si="6"/>
        <v>1</v>
      </c>
      <c r="Y213" s="192"/>
      <c r="Z213" s="193">
        <f t="shared" si="21"/>
        <v>1</v>
      </c>
    </row>
    <row r="214" ht="16.5" customHeight="1">
      <c r="A214" s="183">
        <v>203.0</v>
      </c>
      <c r="B214" s="235">
        <v>459635.0</v>
      </c>
      <c r="C214" s="236" t="s">
        <v>1086</v>
      </c>
      <c r="D214" s="558" t="s">
        <v>1087</v>
      </c>
      <c r="E214" s="558" t="s">
        <v>511</v>
      </c>
      <c r="F214" s="239" t="s">
        <v>564</v>
      </c>
      <c r="G214" s="239" t="s">
        <v>530</v>
      </c>
      <c r="H214" s="239" t="s">
        <v>565</v>
      </c>
      <c r="I214" s="594" t="s">
        <v>515</v>
      </c>
      <c r="J214" s="183">
        <v>3.0</v>
      </c>
      <c r="K214" s="183">
        <v>2024.0</v>
      </c>
      <c r="L214" s="612">
        <v>45352.0</v>
      </c>
      <c r="M214" s="612">
        <v>45382.0</v>
      </c>
      <c r="N214" s="251">
        <v>21.0</v>
      </c>
      <c r="O214" s="473">
        <f t="shared" si="16"/>
        <v>1</v>
      </c>
      <c r="P214" s="248">
        <f t="shared" si="14"/>
        <v>1</v>
      </c>
      <c r="Q214" s="694">
        <v>1.0</v>
      </c>
      <c r="R214" s="249"/>
      <c r="S214" s="183" t="s">
        <v>517</v>
      </c>
      <c r="T214" s="184" t="s">
        <v>1085</v>
      </c>
      <c r="U214" s="687">
        <f t="shared" si="9"/>
        <v>1</v>
      </c>
      <c r="V214" s="486">
        <f t="shared" si="24"/>
        <v>1</v>
      </c>
      <c r="W214" s="241">
        <f t="shared" si="5"/>
        <v>1</v>
      </c>
      <c r="X214" s="493">
        <f t="shared" si="6"/>
        <v>1</v>
      </c>
      <c r="Y214" s="192"/>
      <c r="Z214" s="193">
        <f t="shared" si="21"/>
        <v>1</v>
      </c>
    </row>
    <row r="215" ht="16.5" customHeight="1">
      <c r="A215" s="183">
        <v>204.0</v>
      </c>
      <c r="B215" s="235">
        <v>459779.0</v>
      </c>
      <c r="C215" s="236" t="s">
        <v>1088</v>
      </c>
      <c r="D215" s="558" t="s">
        <v>1089</v>
      </c>
      <c r="E215" s="558" t="s">
        <v>511</v>
      </c>
      <c r="F215" s="239" t="s">
        <v>564</v>
      </c>
      <c r="G215" s="239" t="s">
        <v>530</v>
      </c>
      <c r="H215" s="239" t="s">
        <v>565</v>
      </c>
      <c r="I215" s="594" t="s">
        <v>515</v>
      </c>
      <c r="J215" s="183">
        <v>3.0</v>
      </c>
      <c r="K215" s="183">
        <v>2024.0</v>
      </c>
      <c r="L215" s="612">
        <v>45352.0</v>
      </c>
      <c r="M215" s="612">
        <v>45382.0</v>
      </c>
      <c r="N215" s="251">
        <v>21.0</v>
      </c>
      <c r="O215" s="473">
        <f t="shared" si="16"/>
        <v>1</v>
      </c>
      <c r="P215" s="248">
        <f t="shared" si="14"/>
        <v>1</v>
      </c>
      <c r="Q215" s="694">
        <v>1.0</v>
      </c>
      <c r="R215" s="249"/>
      <c r="S215" s="183" t="s">
        <v>517</v>
      </c>
      <c r="T215" s="184" t="s">
        <v>1085</v>
      </c>
      <c r="U215" s="687">
        <f t="shared" si="9"/>
        <v>1</v>
      </c>
      <c r="V215" s="486">
        <f t="shared" si="24"/>
        <v>1</v>
      </c>
      <c r="W215" s="241">
        <f t="shared" si="5"/>
        <v>1</v>
      </c>
      <c r="X215" s="493">
        <f t="shared" si="6"/>
        <v>1</v>
      </c>
      <c r="Y215" s="192"/>
      <c r="Z215" s="193">
        <f t="shared" si="21"/>
        <v>1</v>
      </c>
    </row>
    <row r="216" ht="16.5" customHeight="1">
      <c r="A216" s="183">
        <v>205.0</v>
      </c>
      <c r="B216" s="235">
        <v>434041.0</v>
      </c>
      <c r="C216" s="236" t="s">
        <v>957</v>
      </c>
      <c r="D216" s="558" t="s">
        <v>668</v>
      </c>
      <c r="E216" s="558" t="s">
        <v>511</v>
      </c>
      <c r="F216" s="239" t="s">
        <v>512</v>
      </c>
      <c r="G216" s="239" t="s">
        <v>795</v>
      </c>
      <c r="H216" s="239" t="s">
        <v>641</v>
      </c>
      <c r="I216" s="594" t="s">
        <v>515</v>
      </c>
      <c r="J216" s="183">
        <v>3.0</v>
      </c>
      <c r="K216" s="183">
        <v>2024.0</v>
      </c>
      <c r="L216" s="612">
        <v>45352.0</v>
      </c>
      <c r="M216" s="612">
        <v>45382.0</v>
      </c>
      <c r="N216" s="251">
        <v>21.0</v>
      </c>
      <c r="O216" s="473">
        <f t="shared" si="16"/>
        <v>1</v>
      </c>
      <c r="P216" s="248" t="str">
        <f t="shared" si="14"/>
        <v>#VALUE!</v>
      </c>
      <c r="Q216" s="694">
        <v>0.55</v>
      </c>
      <c r="R216" s="249"/>
      <c r="S216" s="235" t="s">
        <v>525</v>
      </c>
      <c r="T216" s="184" t="s">
        <v>1092</v>
      </c>
      <c r="U216" s="687">
        <f t="shared" si="9"/>
        <v>0.55</v>
      </c>
      <c r="V216" s="486" t="str">
        <f t="shared" si="24"/>
        <v>#VALUE!</v>
      </c>
      <c r="W216" s="241">
        <f t="shared" si="5"/>
        <v>0.55</v>
      </c>
      <c r="X216" s="493" t="str">
        <f t="shared" si="6"/>
        <v>#VALUE!</v>
      </c>
      <c r="Y216" s="192"/>
      <c r="Z216" s="193">
        <f t="shared" si="21"/>
        <v>1</v>
      </c>
    </row>
    <row r="217" ht="16.5" customHeight="1">
      <c r="A217" s="183">
        <v>206.0</v>
      </c>
      <c r="B217" s="235">
        <v>436083.0</v>
      </c>
      <c r="C217" s="236" t="s">
        <v>901</v>
      </c>
      <c r="D217" s="558" t="s">
        <v>902</v>
      </c>
      <c r="E217" s="484" t="s">
        <v>892</v>
      </c>
      <c r="F217" s="239" t="s">
        <v>512</v>
      </c>
      <c r="G217" s="239" t="s">
        <v>540</v>
      </c>
      <c r="H217" s="239" t="s">
        <v>541</v>
      </c>
      <c r="I217" s="594" t="s">
        <v>515</v>
      </c>
      <c r="J217" s="309">
        <v>3.0</v>
      </c>
      <c r="K217" s="309">
        <v>2024.0</v>
      </c>
      <c r="L217" s="612">
        <v>45352.0</v>
      </c>
      <c r="M217" s="612">
        <v>45382.0</v>
      </c>
      <c r="N217" s="251">
        <v>1.0</v>
      </c>
      <c r="O217" s="473">
        <f t="shared" si="16"/>
        <v>0.04761904762</v>
      </c>
      <c r="P217" s="248" t="str">
        <f t="shared" si="14"/>
        <v>#VALUE!</v>
      </c>
      <c r="Q217" s="248" t="str">
        <f>ROUND(IF(T217="ODC",1*P217,J217*P217),3)</f>
        <v>#VALUE!</v>
      </c>
      <c r="R217" s="249"/>
      <c r="S217" s="235" t="s">
        <v>525</v>
      </c>
      <c r="T217" s="184" t="s">
        <v>1092</v>
      </c>
      <c r="U217" s="687" t="str">
        <f t="shared" si="9"/>
        <v>#VALUE!</v>
      </c>
      <c r="V217" s="486" t="str">
        <f t="shared" si="24"/>
        <v>#VALUE!</v>
      </c>
      <c r="W217" s="241" t="str">
        <f t="shared" si="5"/>
        <v>#VALUE!</v>
      </c>
      <c r="X217" s="493" t="str">
        <f t="shared" si="6"/>
        <v>#VALUE!</v>
      </c>
      <c r="Y217" s="192"/>
      <c r="Z217" s="193">
        <f t="shared" si="21"/>
        <v>4</v>
      </c>
    </row>
    <row r="218" ht="16.5" customHeight="1">
      <c r="A218" s="183">
        <v>207.0</v>
      </c>
      <c r="B218" s="235">
        <v>436920.0</v>
      </c>
      <c r="C218" s="236" t="s">
        <v>761</v>
      </c>
      <c r="D218" s="558" t="s">
        <v>1099</v>
      </c>
      <c r="E218" s="558" t="s">
        <v>511</v>
      </c>
      <c r="F218" s="239" t="s">
        <v>701</v>
      </c>
      <c r="G218" s="239" t="s">
        <v>555</v>
      </c>
      <c r="H218" s="239" t="s">
        <v>708</v>
      </c>
      <c r="I218" s="594" t="s">
        <v>515</v>
      </c>
      <c r="J218" s="309">
        <v>3.0</v>
      </c>
      <c r="K218" s="309">
        <v>2024.0</v>
      </c>
      <c r="L218" s="612">
        <v>45352.0</v>
      </c>
      <c r="M218" s="612">
        <v>45382.0</v>
      </c>
      <c r="N218" s="251">
        <v>21.0</v>
      </c>
      <c r="O218" s="473">
        <f t="shared" si="16"/>
        <v>1</v>
      </c>
      <c r="P218" s="248" t="str">
        <f t="shared" si="14"/>
        <v>#VALUE!</v>
      </c>
      <c r="Q218" s="694">
        <v>0.86</v>
      </c>
      <c r="R218" s="249"/>
      <c r="S218" s="235" t="s">
        <v>525</v>
      </c>
      <c r="T218" s="184" t="s">
        <v>1092</v>
      </c>
      <c r="U218" s="687">
        <f t="shared" si="9"/>
        <v>0.86</v>
      </c>
      <c r="V218" s="486" t="str">
        <f t="shared" si="24"/>
        <v>#VALUE!</v>
      </c>
      <c r="W218" s="241">
        <f t="shared" si="5"/>
        <v>0.86</v>
      </c>
      <c r="X218" s="493" t="str">
        <f t="shared" si="6"/>
        <v>#VALUE!</v>
      </c>
      <c r="Y218" s="192"/>
      <c r="Z218" s="193">
        <f t="shared" si="21"/>
        <v>1</v>
      </c>
    </row>
    <row r="219" ht="16.5" customHeight="1">
      <c r="A219" s="183">
        <v>208.0</v>
      </c>
      <c r="B219" s="235">
        <v>275041.0</v>
      </c>
      <c r="C219" s="236" t="s">
        <v>1102</v>
      </c>
      <c r="D219" s="558" t="s">
        <v>1103</v>
      </c>
      <c r="E219" s="558" t="s">
        <v>511</v>
      </c>
      <c r="F219" s="239" t="s">
        <v>512</v>
      </c>
      <c r="G219" s="239" t="s">
        <v>555</v>
      </c>
      <c r="H219" s="239" t="s">
        <v>580</v>
      </c>
      <c r="I219" s="594" t="s">
        <v>515</v>
      </c>
      <c r="J219" s="309">
        <v>3.0</v>
      </c>
      <c r="K219" s="309">
        <v>2024.0</v>
      </c>
      <c r="L219" s="612">
        <v>45352.0</v>
      </c>
      <c r="M219" s="612">
        <v>45382.0</v>
      </c>
      <c r="N219" s="251">
        <v>21.0</v>
      </c>
      <c r="O219" s="473">
        <f t="shared" si="16"/>
        <v>1</v>
      </c>
      <c r="P219" s="248">
        <f t="shared" si="14"/>
        <v>1</v>
      </c>
      <c r="Q219" s="694">
        <v>1.0</v>
      </c>
      <c r="R219" s="249"/>
      <c r="S219" s="477" t="s">
        <v>517</v>
      </c>
      <c r="T219" s="184" t="s">
        <v>1008</v>
      </c>
      <c r="U219" s="687">
        <f t="shared" si="9"/>
        <v>1</v>
      </c>
      <c r="V219" s="486">
        <f t="shared" si="24"/>
        <v>1</v>
      </c>
      <c r="W219" s="241">
        <f t="shared" si="5"/>
        <v>1</v>
      </c>
      <c r="X219" s="493">
        <f t="shared" si="6"/>
        <v>1</v>
      </c>
      <c r="Y219" s="192"/>
      <c r="Z219" s="193">
        <f t="shared" si="21"/>
        <v>1</v>
      </c>
    </row>
    <row r="220" ht="16.5" customHeight="1">
      <c r="A220" s="183">
        <v>209.0</v>
      </c>
      <c r="B220" s="251">
        <v>206490.0</v>
      </c>
      <c r="C220" s="492" t="s">
        <v>1153</v>
      </c>
      <c r="D220" s="558" t="s">
        <v>1154</v>
      </c>
      <c r="E220" s="558" t="s">
        <v>511</v>
      </c>
      <c r="F220" s="559" t="s">
        <v>663</v>
      </c>
      <c r="G220" s="559" t="s">
        <v>540</v>
      </c>
      <c r="H220" s="559" t="s">
        <v>750</v>
      </c>
      <c r="I220" s="594" t="s">
        <v>515</v>
      </c>
      <c r="J220" s="309">
        <v>3.0</v>
      </c>
      <c r="K220" s="309">
        <v>2024.0</v>
      </c>
      <c r="L220" s="612">
        <v>45352.0</v>
      </c>
      <c r="M220" s="612">
        <v>45382.0</v>
      </c>
      <c r="N220" s="251">
        <v>21.0</v>
      </c>
      <c r="O220" s="473">
        <f t="shared" si="16"/>
        <v>1</v>
      </c>
      <c r="P220" s="248" t="str">
        <f t="shared" si="14"/>
        <v>#VALUE!</v>
      </c>
      <c r="Q220" s="694">
        <v>0.59</v>
      </c>
      <c r="R220" s="249"/>
      <c r="S220" s="235" t="s">
        <v>525</v>
      </c>
      <c r="T220" s="184" t="s">
        <v>1435</v>
      </c>
      <c r="U220" s="687">
        <f t="shared" si="9"/>
        <v>0.59</v>
      </c>
      <c r="V220" s="486" t="str">
        <f t="shared" si="24"/>
        <v>#VALUE!</v>
      </c>
      <c r="W220" s="241" t="str">
        <f t="shared" si="5"/>
        <v>#VALUE!</v>
      </c>
      <c r="X220" s="493" t="str">
        <f t="shared" si="6"/>
        <v>#VALUE!</v>
      </c>
      <c r="Y220" s="192"/>
      <c r="Z220" s="193">
        <v>2.0</v>
      </c>
    </row>
    <row r="221" ht="16.5" customHeight="1">
      <c r="A221" s="183">
        <v>210.0</v>
      </c>
      <c r="B221" s="251">
        <v>206490.0</v>
      </c>
      <c r="C221" s="492" t="s">
        <v>1362</v>
      </c>
      <c r="D221" s="558" t="s">
        <v>1394</v>
      </c>
      <c r="E221" s="558" t="s">
        <v>511</v>
      </c>
      <c r="F221" s="559" t="s">
        <v>663</v>
      </c>
      <c r="G221" s="559" t="s">
        <v>513</v>
      </c>
      <c r="H221" s="559" t="s">
        <v>1454</v>
      </c>
      <c r="I221" s="594" t="s">
        <v>515</v>
      </c>
      <c r="J221" s="309">
        <v>3.0</v>
      </c>
      <c r="K221" s="309">
        <v>2024.0</v>
      </c>
      <c r="L221" s="612">
        <v>45352.0</v>
      </c>
      <c r="M221" s="612">
        <v>45382.0</v>
      </c>
      <c r="N221" s="251">
        <v>21.0</v>
      </c>
      <c r="O221" s="473">
        <f t="shared" si="16"/>
        <v>1</v>
      </c>
      <c r="P221" s="248" t="str">
        <f t="shared" si="14"/>
        <v>#VALUE!</v>
      </c>
      <c r="Q221" s="694" t="str">
        <f>P221/2</f>
        <v>#VALUE!</v>
      </c>
      <c r="R221" s="249"/>
      <c r="S221" s="235" t="s">
        <v>525</v>
      </c>
      <c r="T221" s="184" t="s">
        <v>1435</v>
      </c>
      <c r="U221" s="687" t="str">
        <f t="shared" si="9"/>
        <v>#VALUE!</v>
      </c>
      <c r="V221" s="486" t="str">
        <f t="shared" si="24"/>
        <v>#VALUE!</v>
      </c>
      <c r="W221" s="241" t="str">
        <f t="shared" si="5"/>
        <v>#VALUE!</v>
      </c>
      <c r="X221" s="493" t="str">
        <f t="shared" si="6"/>
        <v>#VALUE!</v>
      </c>
      <c r="Y221" s="192"/>
      <c r="Z221" s="193">
        <v>2.0</v>
      </c>
    </row>
    <row r="222" ht="16.5" customHeight="1">
      <c r="A222" s="183">
        <v>211.0</v>
      </c>
      <c r="B222" s="251">
        <v>433414.0</v>
      </c>
      <c r="C222" s="492" t="s">
        <v>1161</v>
      </c>
      <c r="D222" s="558" t="s">
        <v>1162</v>
      </c>
      <c r="E222" s="558" t="s">
        <v>511</v>
      </c>
      <c r="F222" s="559" t="s">
        <v>564</v>
      </c>
      <c r="G222" s="559" t="s">
        <v>530</v>
      </c>
      <c r="H222" s="559" t="s">
        <v>565</v>
      </c>
      <c r="I222" s="594" t="s">
        <v>515</v>
      </c>
      <c r="J222" s="309">
        <v>3.0</v>
      </c>
      <c r="K222" s="309">
        <v>2024.0</v>
      </c>
      <c r="L222" s="612">
        <v>45352.0</v>
      </c>
      <c r="M222" s="612">
        <v>45382.0</v>
      </c>
      <c r="N222" s="251">
        <v>21.0</v>
      </c>
      <c r="O222" s="473">
        <f t="shared" si="16"/>
        <v>1</v>
      </c>
      <c r="P222" s="248" t="str">
        <f t="shared" si="14"/>
        <v>#VALUE!</v>
      </c>
      <c r="Q222" s="694">
        <v>1.41</v>
      </c>
      <c r="R222" s="249"/>
      <c r="S222" s="235" t="s">
        <v>525</v>
      </c>
      <c r="T222" s="184" t="s">
        <v>1435</v>
      </c>
      <c r="U222" s="687">
        <f t="shared" si="9"/>
        <v>1.41</v>
      </c>
      <c r="V222" s="486" t="str">
        <f t="shared" si="24"/>
        <v>#VALUE!</v>
      </c>
      <c r="W222" s="241">
        <f t="shared" si="5"/>
        <v>1.41</v>
      </c>
      <c r="X222" s="493" t="str">
        <f t="shared" si="6"/>
        <v>#VALUE!</v>
      </c>
      <c r="Y222" s="192"/>
      <c r="Z222" s="193">
        <f t="shared" ref="Z222:Z230" si="25">COUNTIF($B:$B,B222)</f>
        <v>1</v>
      </c>
    </row>
    <row r="223" ht="16.5" customHeight="1">
      <c r="A223" s="183">
        <v>212.0</v>
      </c>
      <c r="B223" s="251">
        <v>447405.0</v>
      </c>
      <c r="C223" s="492" t="s">
        <v>1165</v>
      </c>
      <c r="D223" s="558" t="s">
        <v>1166</v>
      </c>
      <c r="E223" s="558" t="s">
        <v>511</v>
      </c>
      <c r="F223" s="559" t="s">
        <v>564</v>
      </c>
      <c r="G223" s="559" t="s">
        <v>555</v>
      </c>
      <c r="H223" s="559" t="s">
        <v>925</v>
      </c>
      <c r="I223" s="594" t="s">
        <v>515</v>
      </c>
      <c r="J223" s="309">
        <v>3.0</v>
      </c>
      <c r="K223" s="309">
        <v>2024.0</v>
      </c>
      <c r="L223" s="612">
        <v>45352.0</v>
      </c>
      <c r="M223" s="612">
        <v>45382.0</v>
      </c>
      <c r="N223" s="251">
        <v>21.0</v>
      </c>
      <c r="O223" s="473">
        <f t="shared" si="16"/>
        <v>1</v>
      </c>
      <c r="P223" s="248" t="str">
        <f t="shared" si="14"/>
        <v>#VALUE!</v>
      </c>
      <c r="Q223" s="694">
        <v>1.03</v>
      </c>
      <c r="R223" s="249"/>
      <c r="S223" s="235" t="s">
        <v>525</v>
      </c>
      <c r="T223" s="184" t="s">
        <v>1435</v>
      </c>
      <c r="U223" s="687">
        <f t="shared" si="9"/>
        <v>1.03</v>
      </c>
      <c r="V223" s="486" t="str">
        <f t="shared" si="24"/>
        <v>#VALUE!</v>
      </c>
      <c r="W223" s="241">
        <f t="shared" si="5"/>
        <v>1.03</v>
      </c>
      <c r="X223" s="493" t="str">
        <f t="shared" si="6"/>
        <v>#VALUE!</v>
      </c>
      <c r="Y223" s="192"/>
      <c r="Z223" s="193">
        <f t="shared" si="25"/>
        <v>1</v>
      </c>
    </row>
    <row r="224" ht="16.5" customHeight="1">
      <c r="A224" s="183">
        <v>213.0</v>
      </c>
      <c r="B224" s="251">
        <v>282563.0</v>
      </c>
      <c r="C224" s="716" t="s">
        <v>1109</v>
      </c>
      <c r="D224" s="558" t="s">
        <v>1110</v>
      </c>
      <c r="E224" s="558" t="s">
        <v>511</v>
      </c>
      <c r="F224" s="559" t="s">
        <v>701</v>
      </c>
      <c r="G224" s="559" t="s">
        <v>540</v>
      </c>
      <c r="H224" s="559" t="s">
        <v>703</v>
      </c>
      <c r="I224" s="594" t="s">
        <v>515</v>
      </c>
      <c r="J224" s="309">
        <v>3.0</v>
      </c>
      <c r="K224" s="309">
        <v>2024.0</v>
      </c>
      <c r="L224" s="612">
        <v>45352.0</v>
      </c>
      <c r="M224" s="612">
        <v>45382.0</v>
      </c>
      <c r="N224" s="251">
        <v>21.0</v>
      </c>
      <c r="O224" s="473">
        <f t="shared" si="16"/>
        <v>1</v>
      </c>
      <c r="P224" s="248" t="str">
        <f t="shared" si="14"/>
        <v>#VALUE!</v>
      </c>
      <c r="Q224" s="694">
        <v>1.41</v>
      </c>
      <c r="R224" s="249"/>
      <c r="S224" s="235" t="s">
        <v>525</v>
      </c>
      <c r="T224" s="184" t="s">
        <v>1435</v>
      </c>
      <c r="U224" s="687">
        <f t="shared" si="9"/>
        <v>1.41</v>
      </c>
      <c r="V224" s="486" t="str">
        <f t="shared" si="24"/>
        <v>#VALUE!</v>
      </c>
      <c r="W224" s="241">
        <f t="shared" si="5"/>
        <v>1.41</v>
      </c>
      <c r="X224" s="493" t="str">
        <f t="shared" si="6"/>
        <v>#VALUE!</v>
      </c>
      <c r="Y224" s="192"/>
      <c r="Z224" s="193">
        <f t="shared" si="25"/>
        <v>1</v>
      </c>
    </row>
    <row r="225" ht="16.5" customHeight="1">
      <c r="A225" s="183">
        <v>214.0</v>
      </c>
      <c r="B225" s="251">
        <v>427331.0</v>
      </c>
      <c r="C225" s="492" t="s">
        <v>1168</v>
      </c>
      <c r="D225" s="558" t="s">
        <v>1169</v>
      </c>
      <c r="E225" s="558" t="s">
        <v>511</v>
      </c>
      <c r="F225" s="559" t="s">
        <v>512</v>
      </c>
      <c r="G225" s="559" t="s">
        <v>540</v>
      </c>
      <c r="H225" s="559" t="s">
        <v>541</v>
      </c>
      <c r="I225" s="594" t="s">
        <v>515</v>
      </c>
      <c r="J225" s="309">
        <v>3.0</v>
      </c>
      <c r="K225" s="309">
        <v>2024.0</v>
      </c>
      <c r="L225" s="612">
        <v>45352.0</v>
      </c>
      <c r="M225" s="612">
        <v>45382.0</v>
      </c>
      <c r="N225" s="251">
        <v>21.0</v>
      </c>
      <c r="O225" s="473">
        <f t="shared" si="16"/>
        <v>1</v>
      </c>
      <c r="P225" s="248" t="str">
        <f t="shared" si="14"/>
        <v>#VALUE!</v>
      </c>
      <c r="Q225" s="694">
        <v>1.59</v>
      </c>
      <c r="R225" s="476"/>
      <c r="S225" s="235" t="s">
        <v>525</v>
      </c>
      <c r="T225" s="184" t="s">
        <v>1435</v>
      </c>
      <c r="U225" s="687">
        <f t="shared" si="9"/>
        <v>1.59</v>
      </c>
      <c r="V225" s="486" t="str">
        <f t="shared" si="24"/>
        <v>#VALUE!</v>
      </c>
      <c r="W225" s="241">
        <f t="shared" si="5"/>
        <v>1.59</v>
      </c>
      <c r="X225" s="493" t="str">
        <f t="shared" si="6"/>
        <v>#VALUE!</v>
      </c>
      <c r="Y225" s="481"/>
      <c r="Z225" s="193">
        <f t="shared" si="25"/>
        <v>1</v>
      </c>
    </row>
    <row r="226" ht="16.5" customHeight="1">
      <c r="A226" s="183">
        <v>215.0</v>
      </c>
      <c r="B226" s="251">
        <v>434405.0</v>
      </c>
      <c r="C226" s="492" t="s">
        <v>1172</v>
      </c>
      <c r="D226" s="558" t="s">
        <v>1173</v>
      </c>
      <c r="E226" s="558" t="s">
        <v>511</v>
      </c>
      <c r="F226" s="559" t="s">
        <v>512</v>
      </c>
      <c r="G226" s="559" t="s">
        <v>573</v>
      </c>
      <c r="H226" s="559" t="s">
        <v>641</v>
      </c>
      <c r="I226" s="594" t="s">
        <v>515</v>
      </c>
      <c r="J226" s="309">
        <v>3.0</v>
      </c>
      <c r="K226" s="309">
        <v>2024.0</v>
      </c>
      <c r="L226" s="612">
        <v>45352.0</v>
      </c>
      <c r="M226" s="612">
        <v>45382.0</v>
      </c>
      <c r="N226" s="251">
        <v>16.0</v>
      </c>
      <c r="O226" s="473">
        <f t="shared" si="16"/>
        <v>0.7619047619</v>
      </c>
      <c r="P226" s="248" t="str">
        <f t="shared" si="14"/>
        <v>#VALUE!</v>
      </c>
      <c r="Q226" s="694">
        <v>0.419</v>
      </c>
      <c r="R226" s="485"/>
      <c r="S226" s="235" t="s">
        <v>525</v>
      </c>
      <c r="T226" s="184" t="s">
        <v>1435</v>
      </c>
      <c r="U226" s="687">
        <f t="shared" si="9"/>
        <v>0.419</v>
      </c>
      <c r="V226" s="486" t="str">
        <f t="shared" si="24"/>
        <v>#VALUE!</v>
      </c>
      <c r="W226" s="241">
        <f t="shared" si="5"/>
        <v>0.419</v>
      </c>
      <c r="X226" s="493" t="str">
        <f t="shared" si="6"/>
        <v>#VALUE!</v>
      </c>
      <c r="Y226" s="488"/>
      <c r="Z226" s="193">
        <f t="shared" si="25"/>
        <v>1</v>
      </c>
    </row>
    <row r="227" ht="16.5" customHeight="1">
      <c r="A227" s="183">
        <v>216.0</v>
      </c>
      <c r="B227" s="251">
        <v>429770.0</v>
      </c>
      <c r="C227" s="492" t="s">
        <v>1174</v>
      </c>
      <c r="D227" s="558" t="s">
        <v>1175</v>
      </c>
      <c r="E227" s="558" t="s">
        <v>511</v>
      </c>
      <c r="F227" s="559" t="s">
        <v>512</v>
      </c>
      <c r="G227" s="559" t="s">
        <v>555</v>
      </c>
      <c r="H227" s="559" t="s">
        <v>580</v>
      </c>
      <c r="I227" s="594" t="s">
        <v>515</v>
      </c>
      <c r="J227" s="309">
        <v>3.0</v>
      </c>
      <c r="K227" s="309">
        <v>2024.0</v>
      </c>
      <c r="L227" s="612">
        <v>45352.0</v>
      </c>
      <c r="M227" s="612">
        <v>45382.0</v>
      </c>
      <c r="N227" s="251">
        <v>21.0</v>
      </c>
      <c r="O227" s="473">
        <f t="shared" si="16"/>
        <v>1</v>
      </c>
      <c r="P227" s="248" t="str">
        <f t="shared" si="14"/>
        <v>#VALUE!</v>
      </c>
      <c r="Q227" s="694">
        <v>1.0</v>
      </c>
      <c r="R227" s="485"/>
      <c r="S227" s="235" t="s">
        <v>525</v>
      </c>
      <c r="T227" s="184" t="s">
        <v>1435</v>
      </c>
      <c r="U227" s="687">
        <f t="shared" si="9"/>
        <v>1</v>
      </c>
      <c r="V227" s="486" t="str">
        <f t="shared" si="24"/>
        <v>#VALUE!</v>
      </c>
      <c r="W227" s="241">
        <f t="shared" si="5"/>
        <v>1</v>
      </c>
      <c r="X227" s="493" t="str">
        <f t="shared" si="6"/>
        <v>#VALUE!</v>
      </c>
      <c r="Y227" s="488"/>
      <c r="Z227" s="193">
        <f t="shared" si="25"/>
        <v>1</v>
      </c>
    </row>
    <row r="228" ht="16.5" customHeight="1">
      <c r="A228" s="183">
        <v>217.0</v>
      </c>
      <c r="B228" s="251">
        <v>244496.0</v>
      </c>
      <c r="C228" s="492" t="s">
        <v>1176</v>
      </c>
      <c r="D228" s="558" t="s">
        <v>1177</v>
      </c>
      <c r="E228" s="558" t="s">
        <v>511</v>
      </c>
      <c r="F228" s="559" t="s">
        <v>512</v>
      </c>
      <c r="G228" s="559" t="s">
        <v>555</v>
      </c>
      <c r="H228" s="559" t="s">
        <v>580</v>
      </c>
      <c r="I228" s="594" t="s">
        <v>515</v>
      </c>
      <c r="J228" s="309">
        <v>3.0</v>
      </c>
      <c r="K228" s="309">
        <v>2024.0</v>
      </c>
      <c r="L228" s="612">
        <v>45352.0</v>
      </c>
      <c r="M228" s="612">
        <v>45382.0</v>
      </c>
      <c r="N228" s="251">
        <v>21.0</v>
      </c>
      <c r="O228" s="473">
        <f t="shared" si="16"/>
        <v>1</v>
      </c>
      <c r="P228" s="248" t="str">
        <f t="shared" si="14"/>
        <v>#VALUE!</v>
      </c>
      <c r="Q228" s="694">
        <v>1.0</v>
      </c>
      <c r="R228" s="485"/>
      <c r="S228" s="235" t="s">
        <v>525</v>
      </c>
      <c r="T228" s="184" t="s">
        <v>1435</v>
      </c>
      <c r="U228" s="687">
        <f t="shared" si="9"/>
        <v>1</v>
      </c>
      <c r="V228" s="486" t="str">
        <f t="shared" si="24"/>
        <v>#VALUE!</v>
      </c>
      <c r="W228" s="241">
        <f t="shared" si="5"/>
        <v>1</v>
      </c>
      <c r="X228" s="493" t="str">
        <f t="shared" si="6"/>
        <v>#VALUE!</v>
      </c>
      <c r="Y228" s="488"/>
      <c r="Z228" s="193">
        <f t="shared" si="25"/>
        <v>1</v>
      </c>
    </row>
    <row r="229" ht="16.5" customHeight="1">
      <c r="A229" s="183">
        <v>218.0</v>
      </c>
      <c r="B229" s="251">
        <v>434052.0</v>
      </c>
      <c r="C229" s="492" t="s">
        <v>1178</v>
      </c>
      <c r="D229" s="558" t="s">
        <v>1179</v>
      </c>
      <c r="E229" s="558" t="s">
        <v>511</v>
      </c>
      <c r="F229" s="559" t="s">
        <v>512</v>
      </c>
      <c r="G229" s="559" t="s">
        <v>555</v>
      </c>
      <c r="H229" s="559" t="s">
        <v>580</v>
      </c>
      <c r="I229" s="594" t="s">
        <v>515</v>
      </c>
      <c r="J229" s="309">
        <v>3.0</v>
      </c>
      <c r="K229" s="309">
        <v>2024.0</v>
      </c>
      <c r="L229" s="612">
        <v>45352.0</v>
      </c>
      <c r="M229" s="612">
        <v>45382.0</v>
      </c>
      <c r="N229" s="251">
        <v>21.0</v>
      </c>
      <c r="O229" s="473">
        <f t="shared" si="16"/>
        <v>1</v>
      </c>
      <c r="P229" s="248" t="str">
        <f t="shared" si="14"/>
        <v>#VALUE!</v>
      </c>
      <c r="Q229" s="694">
        <v>1.0</v>
      </c>
      <c r="R229" s="485"/>
      <c r="S229" s="235" t="s">
        <v>525</v>
      </c>
      <c r="T229" s="184" t="s">
        <v>1435</v>
      </c>
      <c r="U229" s="687">
        <f t="shared" si="9"/>
        <v>1</v>
      </c>
      <c r="V229" s="486" t="str">
        <f t="shared" si="24"/>
        <v>#VALUE!</v>
      </c>
      <c r="W229" s="241">
        <f t="shared" si="5"/>
        <v>1</v>
      </c>
      <c r="X229" s="493" t="str">
        <f t="shared" si="6"/>
        <v>#VALUE!</v>
      </c>
      <c r="Y229" s="488"/>
      <c r="Z229" s="193">
        <f t="shared" si="25"/>
        <v>1</v>
      </c>
    </row>
    <row r="230" ht="16.5" customHeight="1">
      <c r="A230" s="183">
        <v>219.0</v>
      </c>
      <c r="B230" s="251">
        <v>459051.0</v>
      </c>
      <c r="C230" s="492" t="s">
        <v>1180</v>
      </c>
      <c r="D230" s="558" t="s">
        <v>1181</v>
      </c>
      <c r="E230" s="558" t="s">
        <v>511</v>
      </c>
      <c r="F230" s="559" t="s">
        <v>701</v>
      </c>
      <c r="G230" s="559" t="s">
        <v>555</v>
      </c>
      <c r="H230" s="559" t="s">
        <v>708</v>
      </c>
      <c r="I230" s="594" t="s">
        <v>515</v>
      </c>
      <c r="J230" s="309">
        <v>3.0</v>
      </c>
      <c r="K230" s="309">
        <v>2024.0</v>
      </c>
      <c r="L230" s="612">
        <v>45352.0</v>
      </c>
      <c r="M230" s="612">
        <v>45382.0</v>
      </c>
      <c r="N230" s="251">
        <v>21.0</v>
      </c>
      <c r="O230" s="473">
        <f t="shared" si="16"/>
        <v>1</v>
      </c>
      <c r="P230" s="248" t="str">
        <f t="shared" si="14"/>
        <v>#VALUE!</v>
      </c>
      <c r="Q230" s="694">
        <v>0.86</v>
      </c>
      <c r="R230" s="485"/>
      <c r="S230" s="235" t="s">
        <v>525</v>
      </c>
      <c r="T230" s="184" t="s">
        <v>1435</v>
      </c>
      <c r="U230" s="687">
        <f t="shared" si="9"/>
        <v>0.86</v>
      </c>
      <c r="V230" s="486" t="str">
        <f t="shared" si="24"/>
        <v>#VALUE!</v>
      </c>
      <c r="W230" s="241">
        <f t="shared" si="5"/>
        <v>0.86</v>
      </c>
      <c r="X230" s="493" t="str">
        <f t="shared" si="6"/>
        <v>#VALUE!</v>
      </c>
      <c r="Y230" s="488"/>
      <c r="Z230" s="193">
        <f t="shared" si="25"/>
        <v>1</v>
      </c>
    </row>
    <row r="231" ht="16.5" customHeight="1">
      <c r="A231" s="183">
        <v>220.0</v>
      </c>
      <c r="B231" s="251">
        <v>440698.0</v>
      </c>
      <c r="C231" s="492" t="s">
        <v>1182</v>
      </c>
      <c r="D231" s="558" t="s">
        <v>1095</v>
      </c>
      <c r="E231" s="558" t="s">
        <v>511</v>
      </c>
      <c r="F231" s="559" t="s">
        <v>564</v>
      </c>
      <c r="G231" s="559" t="s">
        <v>530</v>
      </c>
      <c r="H231" s="251" t="s">
        <v>565</v>
      </c>
      <c r="I231" s="594" t="s">
        <v>515</v>
      </c>
      <c r="J231" s="309">
        <v>3.0</v>
      </c>
      <c r="K231" s="309">
        <v>2024.0</v>
      </c>
      <c r="L231" s="612">
        <v>45352.0</v>
      </c>
      <c r="M231" s="612">
        <v>45382.0</v>
      </c>
      <c r="N231" s="251">
        <v>21.0</v>
      </c>
      <c r="O231" s="473">
        <f t="shared" si="16"/>
        <v>1</v>
      </c>
      <c r="P231" s="248" t="str">
        <f t="shared" si="14"/>
        <v>#VALUE!</v>
      </c>
      <c r="Q231" s="694">
        <f>1.41</f>
        <v>1.41</v>
      </c>
      <c r="R231" s="249"/>
      <c r="S231" s="235" t="s">
        <v>525</v>
      </c>
      <c r="T231" s="184" t="s">
        <v>1435</v>
      </c>
      <c r="U231" s="687">
        <f t="shared" si="9"/>
        <v>1.41</v>
      </c>
      <c r="V231" s="486" t="str">
        <f t="shared" si="24"/>
        <v>#VALUE!</v>
      </c>
      <c r="W231" s="241">
        <f t="shared" si="5"/>
        <v>1.41</v>
      </c>
      <c r="X231" s="493" t="str">
        <f t="shared" si="6"/>
        <v>#VALUE!</v>
      </c>
      <c r="Y231" s="192"/>
      <c r="Z231" s="193">
        <v>1.0</v>
      </c>
    </row>
    <row r="232" ht="16.5" customHeight="1">
      <c r="A232" s="183">
        <v>221.0</v>
      </c>
      <c r="B232" s="251">
        <v>458879.0</v>
      </c>
      <c r="C232" s="492" t="s">
        <v>1124</v>
      </c>
      <c r="D232" s="744" t="s">
        <v>1125</v>
      </c>
      <c r="E232" s="558" t="s">
        <v>511</v>
      </c>
      <c r="F232" s="559" t="s">
        <v>512</v>
      </c>
      <c r="G232" s="559" t="s">
        <v>540</v>
      </c>
      <c r="H232" s="251" t="s">
        <v>541</v>
      </c>
      <c r="I232" s="594" t="s">
        <v>515</v>
      </c>
      <c r="J232" s="309">
        <v>3.0</v>
      </c>
      <c r="K232" s="309">
        <v>2024.0</v>
      </c>
      <c r="L232" s="612">
        <v>45352.0</v>
      </c>
      <c r="M232" s="612">
        <v>45382.0</v>
      </c>
      <c r="N232" s="251">
        <v>21.0</v>
      </c>
      <c r="O232" s="473">
        <f t="shared" si="16"/>
        <v>1</v>
      </c>
      <c r="P232" s="248" t="str">
        <f t="shared" si="14"/>
        <v>#VALUE!</v>
      </c>
      <c r="Q232" s="694">
        <f>1.59+0.3</f>
        <v>1.89</v>
      </c>
      <c r="R232" s="249"/>
      <c r="S232" s="235" t="s">
        <v>525</v>
      </c>
      <c r="T232" s="184" t="s">
        <v>1435</v>
      </c>
      <c r="U232" s="687">
        <f t="shared" si="9"/>
        <v>1.89</v>
      </c>
      <c r="V232" s="486" t="str">
        <f t="shared" si="24"/>
        <v>#VALUE!</v>
      </c>
      <c r="W232" s="241">
        <f t="shared" si="5"/>
        <v>1.89</v>
      </c>
      <c r="X232" s="493" t="str">
        <f t="shared" si="6"/>
        <v>#VALUE!</v>
      </c>
      <c r="Y232" s="192"/>
      <c r="Z232" s="193">
        <f t="shared" ref="Z232:Z235" si="26">COUNTIF($B:$B,B232)</f>
        <v>1</v>
      </c>
    </row>
    <row r="233" ht="16.5" customHeight="1">
      <c r="A233" s="183">
        <v>222.0</v>
      </c>
      <c r="B233" s="251">
        <v>459063.0</v>
      </c>
      <c r="C233" s="492" t="s">
        <v>1127</v>
      </c>
      <c r="D233" s="744" t="s">
        <v>1128</v>
      </c>
      <c r="E233" s="558" t="s">
        <v>511</v>
      </c>
      <c r="F233" s="559" t="s">
        <v>512</v>
      </c>
      <c r="G233" s="559" t="s">
        <v>530</v>
      </c>
      <c r="H233" s="251" t="s">
        <v>531</v>
      </c>
      <c r="I233" s="594" t="s">
        <v>515</v>
      </c>
      <c r="J233" s="309">
        <v>3.0</v>
      </c>
      <c r="K233" s="309">
        <v>2024.0</v>
      </c>
      <c r="L233" s="612">
        <v>45352.0</v>
      </c>
      <c r="M233" s="612">
        <v>45382.0</v>
      </c>
      <c r="N233" s="251">
        <v>21.0</v>
      </c>
      <c r="O233" s="473">
        <f t="shared" si="16"/>
        <v>1</v>
      </c>
      <c r="P233" s="248" t="str">
        <f t="shared" si="14"/>
        <v>#VALUE!</v>
      </c>
      <c r="Q233" s="694">
        <f>1.24 + 0.3</f>
        <v>1.54</v>
      </c>
      <c r="R233" s="249"/>
      <c r="S233" s="235" t="s">
        <v>525</v>
      </c>
      <c r="T233" s="184" t="s">
        <v>1435</v>
      </c>
      <c r="U233" s="687">
        <f t="shared" si="9"/>
        <v>1.54</v>
      </c>
      <c r="V233" s="486" t="str">
        <f t="shared" si="24"/>
        <v>#VALUE!</v>
      </c>
      <c r="W233" s="241">
        <f t="shared" si="5"/>
        <v>1.54</v>
      </c>
      <c r="X233" s="493" t="str">
        <f t="shared" si="6"/>
        <v>#VALUE!</v>
      </c>
      <c r="Y233" s="192"/>
      <c r="Z233" s="193">
        <f t="shared" si="26"/>
        <v>1</v>
      </c>
    </row>
    <row r="234" ht="16.5" customHeight="1">
      <c r="A234" s="183">
        <v>223.0</v>
      </c>
      <c r="B234" s="251">
        <v>460599.0</v>
      </c>
      <c r="C234" s="492" t="s">
        <v>1187</v>
      </c>
      <c r="D234" s="744" t="s">
        <v>1188</v>
      </c>
      <c r="E234" s="558" t="s">
        <v>511</v>
      </c>
      <c r="F234" s="559" t="s">
        <v>512</v>
      </c>
      <c r="G234" s="559" t="s">
        <v>555</v>
      </c>
      <c r="H234" s="251" t="s">
        <v>580</v>
      </c>
      <c r="I234" s="594" t="s">
        <v>515</v>
      </c>
      <c r="J234" s="309">
        <v>3.0</v>
      </c>
      <c r="K234" s="309">
        <v>2024.0</v>
      </c>
      <c r="L234" s="612">
        <v>45352.0</v>
      </c>
      <c r="M234" s="612">
        <v>45382.0</v>
      </c>
      <c r="N234" s="251">
        <v>21.0</v>
      </c>
      <c r="O234" s="473">
        <f t="shared" si="16"/>
        <v>1</v>
      </c>
      <c r="P234" s="248" t="str">
        <f t="shared" si="14"/>
        <v>#VALUE!</v>
      </c>
      <c r="Q234" s="694">
        <v>1.0</v>
      </c>
      <c r="R234" s="249"/>
      <c r="S234" s="235" t="s">
        <v>525</v>
      </c>
      <c r="T234" s="184" t="s">
        <v>1435</v>
      </c>
      <c r="U234" s="687">
        <f t="shared" si="9"/>
        <v>1</v>
      </c>
      <c r="V234" s="486" t="str">
        <f t="shared" si="24"/>
        <v>#VALUE!</v>
      </c>
      <c r="W234" s="241">
        <f t="shared" si="5"/>
        <v>1</v>
      </c>
      <c r="X234" s="493" t="str">
        <f t="shared" si="6"/>
        <v>#VALUE!</v>
      </c>
      <c r="Y234" s="192"/>
      <c r="Z234" s="193">
        <f t="shared" si="26"/>
        <v>1</v>
      </c>
    </row>
    <row r="235" ht="16.5" customHeight="1">
      <c r="A235" s="183">
        <v>224.0</v>
      </c>
      <c r="B235" s="251">
        <v>439018.0</v>
      </c>
      <c r="C235" s="492" t="s">
        <v>1189</v>
      </c>
      <c r="D235" s="744" t="s">
        <v>1011</v>
      </c>
      <c r="E235" s="558" t="s">
        <v>511</v>
      </c>
      <c r="F235" s="559" t="s">
        <v>701</v>
      </c>
      <c r="G235" s="559" t="s">
        <v>555</v>
      </c>
      <c r="H235" s="251" t="s">
        <v>708</v>
      </c>
      <c r="I235" s="594" t="s">
        <v>515</v>
      </c>
      <c r="J235" s="309">
        <v>3.0</v>
      </c>
      <c r="K235" s="309">
        <v>2024.0</v>
      </c>
      <c r="L235" s="612">
        <v>45352.0</v>
      </c>
      <c r="M235" s="612">
        <v>45382.0</v>
      </c>
      <c r="N235" s="251">
        <v>21.0</v>
      </c>
      <c r="O235" s="473">
        <f t="shared" si="16"/>
        <v>1</v>
      </c>
      <c r="P235" s="248" t="str">
        <f t="shared" si="14"/>
        <v>#VALUE!</v>
      </c>
      <c r="Q235" s="694">
        <v>0.86</v>
      </c>
      <c r="R235" s="249"/>
      <c r="S235" s="235" t="s">
        <v>525</v>
      </c>
      <c r="T235" s="236" t="s">
        <v>1483</v>
      </c>
      <c r="U235" s="687">
        <f t="shared" si="9"/>
        <v>0.86</v>
      </c>
      <c r="V235" s="486">
        <v>0.86</v>
      </c>
      <c r="W235" s="241">
        <f t="shared" si="5"/>
        <v>0.86</v>
      </c>
      <c r="X235" s="493">
        <f t="shared" si="6"/>
        <v>1</v>
      </c>
      <c r="Y235" s="192"/>
      <c r="Z235" s="193">
        <f t="shared" si="26"/>
        <v>1</v>
      </c>
    </row>
    <row r="236" ht="16.5" customHeight="1">
      <c r="A236" s="183">
        <v>225.0</v>
      </c>
      <c r="B236" s="251">
        <v>206490.0</v>
      </c>
      <c r="C236" s="492" t="s">
        <v>1153</v>
      </c>
      <c r="D236" s="558" t="s">
        <v>1154</v>
      </c>
      <c r="E236" s="558" t="s">
        <v>511</v>
      </c>
      <c r="F236" s="559" t="s">
        <v>663</v>
      </c>
      <c r="G236" s="559" t="s">
        <v>540</v>
      </c>
      <c r="H236" s="251" t="s">
        <v>750</v>
      </c>
      <c r="I236" s="594" t="s">
        <v>515</v>
      </c>
      <c r="J236" s="309">
        <v>3.0</v>
      </c>
      <c r="K236" s="309">
        <v>2024.0</v>
      </c>
      <c r="L236" s="612">
        <v>45352.0</v>
      </c>
      <c r="M236" s="612">
        <v>45382.0</v>
      </c>
      <c r="N236" s="251">
        <v>21.0</v>
      </c>
      <c r="O236" s="473">
        <f t="shared" si="16"/>
        <v>1</v>
      </c>
      <c r="P236" s="248" t="str">
        <f t="shared" si="14"/>
        <v>#VALUE!</v>
      </c>
      <c r="Q236" s="694">
        <v>1.0</v>
      </c>
      <c r="R236" s="249"/>
      <c r="S236" s="235" t="s">
        <v>525</v>
      </c>
      <c r="T236" s="236" t="s">
        <v>1483</v>
      </c>
      <c r="U236" s="687">
        <f t="shared" si="9"/>
        <v>1</v>
      </c>
      <c r="V236" s="486" t="str">
        <f t="shared" ref="V236:V267" si="27">ROUND(SUMIF($B:$B,B236,P:P),3)</f>
        <v>#VALUE!</v>
      </c>
      <c r="W236" s="241" t="str">
        <f t="shared" si="5"/>
        <v>#VALUE!</v>
      </c>
      <c r="X236" s="493" t="str">
        <f t="shared" si="6"/>
        <v>#VALUE!</v>
      </c>
      <c r="Y236" s="192"/>
      <c r="Z236" s="193">
        <v>2.0</v>
      </c>
    </row>
    <row r="237" ht="16.5" customHeight="1">
      <c r="A237" s="183">
        <v>226.0</v>
      </c>
      <c r="B237" s="251">
        <v>206490.0</v>
      </c>
      <c r="C237" s="492" t="s">
        <v>1362</v>
      </c>
      <c r="D237" s="558" t="s">
        <v>1394</v>
      </c>
      <c r="E237" s="558" t="s">
        <v>511</v>
      </c>
      <c r="F237" s="559" t="s">
        <v>663</v>
      </c>
      <c r="G237" s="559" t="s">
        <v>513</v>
      </c>
      <c r="H237" s="559" t="s">
        <v>1454</v>
      </c>
      <c r="I237" s="594" t="s">
        <v>515</v>
      </c>
      <c r="J237" s="309">
        <v>3.0</v>
      </c>
      <c r="K237" s="309">
        <v>2024.0</v>
      </c>
      <c r="L237" s="612">
        <v>45352.0</v>
      </c>
      <c r="M237" s="612">
        <v>45382.0</v>
      </c>
      <c r="N237" s="251">
        <v>21.0</v>
      </c>
      <c r="O237" s="473">
        <f t="shared" si="16"/>
        <v>1</v>
      </c>
      <c r="P237" s="248" t="str">
        <f t="shared" si="14"/>
        <v>#VALUE!</v>
      </c>
      <c r="Q237" s="694" t="str">
        <f>P237/2</f>
        <v>#VALUE!</v>
      </c>
      <c r="R237" s="249"/>
      <c r="S237" s="235" t="s">
        <v>525</v>
      </c>
      <c r="T237" s="236" t="s">
        <v>1483</v>
      </c>
      <c r="U237" s="687" t="str">
        <f t="shared" si="9"/>
        <v>#VALUE!</v>
      </c>
      <c r="V237" s="486" t="str">
        <f t="shared" si="27"/>
        <v>#VALUE!</v>
      </c>
      <c r="W237" s="241" t="str">
        <f t="shared" si="5"/>
        <v>#VALUE!</v>
      </c>
      <c r="X237" s="493" t="str">
        <f t="shared" si="6"/>
        <v>#VALUE!</v>
      </c>
      <c r="Y237" s="192"/>
      <c r="Z237" s="193">
        <v>2.0</v>
      </c>
    </row>
    <row r="238" ht="16.5" customHeight="1">
      <c r="A238" s="183">
        <v>227.0</v>
      </c>
      <c r="B238" s="251">
        <v>439829.0</v>
      </c>
      <c r="C238" s="492" t="s">
        <v>1157</v>
      </c>
      <c r="D238" s="558" t="s">
        <v>1158</v>
      </c>
      <c r="E238" s="558" t="s">
        <v>511</v>
      </c>
      <c r="F238" s="559" t="s">
        <v>701</v>
      </c>
      <c r="G238" s="559" t="s">
        <v>530</v>
      </c>
      <c r="H238" s="251" t="s">
        <v>982</v>
      </c>
      <c r="I238" s="594" t="s">
        <v>515</v>
      </c>
      <c r="J238" s="309">
        <v>3.0</v>
      </c>
      <c r="K238" s="309">
        <v>2024.0</v>
      </c>
      <c r="L238" s="612">
        <v>45352.0</v>
      </c>
      <c r="M238" s="612">
        <v>45382.0</v>
      </c>
      <c r="N238" s="251">
        <v>21.0</v>
      </c>
      <c r="O238" s="473">
        <f t="shared" si="16"/>
        <v>1</v>
      </c>
      <c r="P238" s="248" t="str">
        <f t="shared" si="14"/>
        <v>#VALUE!</v>
      </c>
      <c r="Q238" s="694">
        <v>1.19</v>
      </c>
      <c r="R238" s="249"/>
      <c r="S238" s="235" t="s">
        <v>525</v>
      </c>
      <c r="T238" s="236" t="s">
        <v>1483</v>
      </c>
      <c r="U238" s="687">
        <f t="shared" si="9"/>
        <v>1.19</v>
      </c>
      <c r="V238" s="486" t="str">
        <f t="shared" si="27"/>
        <v>#VALUE!</v>
      </c>
      <c r="W238" s="241">
        <f t="shared" si="5"/>
        <v>1.19</v>
      </c>
      <c r="X238" s="493" t="str">
        <f t="shared" si="6"/>
        <v>#VALUE!</v>
      </c>
      <c r="Y238" s="192"/>
      <c r="Z238" s="193">
        <f t="shared" ref="Z238:Z241" si="28">COUNTIF($B:$B,B238)</f>
        <v>1</v>
      </c>
    </row>
    <row r="239" ht="16.5" customHeight="1">
      <c r="A239" s="183">
        <v>228.0</v>
      </c>
      <c r="B239" s="251">
        <v>284725.0</v>
      </c>
      <c r="C239" s="492" t="s">
        <v>1163</v>
      </c>
      <c r="D239" s="558" t="s">
        <v>1164</v>
      </c>
      <c r="E239" s="558" t="s">
        <v>511</v>
      </c>
      <c r="F239" s="559" t="s">
        <v>564</v>
      </c>
      <c r="G239" s="559" t="s">
        <v>540</v>
      </c>
      <c r="H239" s="251" t="s">
        <v>612</v>
      </c>
      <c r="I239" s="594" t="s">
        <v>515</v>
      </c>
      <c r="J239" s="309">
        <v>3.0</v>
      </c>
      <c r="K239" s="309">
        <v>2024.0</v>
      </c>
      <c r="L239" s="612">
        <v>45352.0</v>
      </c>
      <c r="M239" s="612">
        <v>45382.0</v>
      </c>
      <c r="N239" s="251">
        <v>21.0</v>
      </c>
      <c r="O239" s="473">
        <f t="shared" si="16"/>
        <v>1</v>
      </c>
      <c r="P239" s="248" t="str">
        <f t="shared" si="14"/>
        <v>#VALUE!</v>
      </c>
      <c r="Q239" s="694">
        <v>1.59</v>
      </c>
      <c r="R239" s="249"/>
      <c r="S239" s="235" t="s">
        <v>525</v>
      </c>
      <c r="T239" s="236" t="s">
        <v>1483</v>
      </c>
      <c r="U239" s="687">
        <f t="shared" si="9"/>
        <v>1.59</v>
      </c>
      <c r="V239" s="486" t="str">
        <f t="shared" si="27"/>
        <v>#VALUE!</v>
      </c>
      <c r="W239" s="241">
        <f t="shared" si="5"/>
        <v>1.59</v>
      </c>
      <c r="X239" s="493" t="str">
        <f t="shared" si="6"/>
        <v>#VALUE!</v>
      </c>
      <c r="Y239" s="192"/>
      <c r="Z239" s="193">
        <f t="shared" si="28"/>
        <v>1</v>
      </c>
    </row>
    <row r="240" ht="16.5" customHeight="1">
      <c r="A240" s="183">
        <v>229.0</v>
      </c>
      <c r="B240" s="251">
        <v>289435.0</v>
      </c>
      <c r="C240" s="492" t="s">
        <v>1138</v>
      </c>
      <c r="D240" s="558" t="s">
        <v>1139</v>
      </c>
      <c r="E240" s="558" t="s">
        <v>511</v>
      </c>
      <c r="F240" s="559" t="s">
        <v>512</v>
      </c>
      <c r="G240" s="559" t="s">
        <v>540</v>
      </c>
      <c r="H240" s="251" t="s">
        <v>541</v>
      </c>
      <c r="I240" s="594" t="s">
        <v>515</v>
      </c>
      <c r="J240" s="309">
        <v>3.0</v>
      </c>
      <c r="K240" s="309">
        <v>2024.0</v>
      </c>
      <c r="L240" s="612">
        <v>45352.0</v>
      </c>
      <c r="M240" s="612">
        <v>45382.0</v>
      </c>
      <c r="N240" s="251">
        <v>21.0</v>
      </c>
      <c r="O240" s="473">
        <f t="shared" si="16"/>
        <v>1</v>
      </c>
      <c r="P240" s="248" t="str">
        <f t="shared" si="14"/>
        <v>#VALUE!</v>
      </c>
      <c r="Q240" s="694">
        <v>1.59</v>
      </c>
      <c r="R240" s="249"/>
      <c r="S240" s="235" t="s">
        <v>525</v>
      </c>
      <c r="T240" s="236" t="s">
        <v>1483</v>
      </c>
      <c r="U240" s="687">
        <f t="shared" si="9"/>
        <v>1.59</v>
      </c>
      <c r="V240" s="486" t="str">
        <f t="shared" si="27"/>
        <v>#VALUE!</v>
      </c>
      <c r="W240" s="241">
        <f t="shared" si="5"/>
        <v>1.59</v>
      </c>
      <c r="X240" s="493" t="str">
        <f t="shared" si="6"/>
        <v>#VALUE!</v>
      </c>
      <c r="Y240" s="192"/>
      <c r="Z240" s="193">
        <f t="shared" si="28"/>
        <v>1</v>
      </c>
    </row>
    <row r="241" ht="16.5" customHeight="1">
      <c r="A241" s="183">
        <v>230.0</v>
      </c>
      <c r="B241" s="251">
        <v>278454.0</v>
      </c>
      <c r="C241" s="492" t="s">
        <v>1190</v>
      </c>
      <c r="D241" s="558" t="s">
        <v>1191</v>
      </c>
      <c r="E241" s="558" t="s">
        <v>511</v>
      </c>
      <c r="F241" s="559" t="s">
        <v>512</v>
      </c>
      <c r="G241" s="559" t="s">
        <v>555</v>
      </c>
      <c r="H241" s="251" t="s">
        <v>580</v>
      </c>
      <c r="I241" s="594" t="s">
        <v>515</v>
      </c>
      <c r="J241" s="309">
        <v>3.0</v>
      </c>
      <c r="K241" s="309">
        <v>2024.0</v>
      </c>
      <c r="L241" s="612">
        <v>45352.0</v>
      </c>
      <c r="M241" s="612">
        <v>45382.0</v>
      </c>
      <c r="N241" s="251">
        <v>21.0</v>
      </c>
      <c r="O241" s="473">
        <f t="shared" si="16"/>
        <v>1</v>
      </c>
      <c r="P241" s="248" t="str">
        <f t="shared" si="14"/>
        <v>#VALUE!</v>
      </c>
      <c r="Q241" s="694">
        <v>1.0</v>
      </c>
      <c r="R241" s="249"/>
      <c r="S241" s="235" t="s">
        <v>525</v>
      </c>
      <c r="T241" s="236" t="s">
        <v>1483</v>
      </c>
      <c r="U241" s="687">
        <f t="shared" si="9"/>
        <v>1</v>
      </c>
      <c r="V241" s="486" t="str">
        <f t="shared" si="27"/>
        <v>#VALUE!</v>
      </c>
      <c r="W241" s="241">
        <f t="shared" si="5"/>
        <v>1</v>
      </c>
      <c r="X241" s="493" t="str">
        <f t="shared" si="6"/>
        <v>#VALUE!</v>
      </c>
      <c r="Y241" s="192"/>
      <c r="Z241" s="193">
        <f t="shared" si="28"/>
        <v>1</v>
      </c>
    </row>
    <row r="242" ht="16.5" customHeight="1">
      <c r="A242" s="183">
        <v>231.0</v>
      </c>
      <c r="B242" s="235">
        <v>439024.0</v>
      </c>
      <c r="C242" s="236" t="s">
        <v>652</v>
      </c>
      <c r="D242" s="558" t="s">
        <v>653</v>
      </c>
      <c r="E242" s="558" t="s">
        <v>511</v>
      </c>
      <c r="F242" s="239" t="s">
        <v>546</v>
      </c>
      <c r="G242" s="239" t="s">
        <v>540</v>
      </c>
      <c r="H242" s="235" t="s">
        <v>547</v>
      </c>
      <c r="I242" s="594" t="s">
        <v>515</v>
      </c>
      <c r="J242" s="309">
        <v>3.0</v>
      </c>
      <c r="K242" s="309">
        <v>2024.0</v>
      </c>
      <c r="L242" s="612">
        <v>45352.0</v>
      </c>
      <c r="M242" s="612">
        <v>45382.0</v>
      </c>
      <c r="N242" s="251">
        <v>21.0</v>
      </c>
      <c r="O242" s="473">
        <f t="shared" si="16"/>
        <v>1</v>
      </c>
      <c r="P242" s="248">
        <f t="shared" si="14"/>
        <v>1</v>
      </c>
      <c r="Q242" s="694">
        <v>1.0</v>
      </c>
      <c r="R242" s="249"/>
      <c r="S242" s="277" t="s">
        <v>517</v>
      </c>
      <c r="T242" s="236" t="s">
        <v>1497</v>
      </c>
      <c r="U242" s="687">
        <f t="shared" si="9"/>
        <v>1</v>
      </c>
      <c r="V242" s="486">
        <f t="shared" si="27"/>
        <v>1</v>
      </c>
      <c r="W242" s="241">
        <f t="shared" si="5"/>
        <v>1</v>
      </c>
      <c r="X242" s="493">
        <f t="shared" si="6"/>
        <v>1</v>
      </c>
      <c r="Y242" s="192"/>
      <c r="Z242" s="193">
        <v>1.0</v>
      </c>
    </row>
    <row r="243" ht="16.5" customHeight="1">
      <c r="A243" s="183">
        <v>232.0</v>
      </c>
      <c r="B243" s="235">
        <v>447599.0</v>
      </c>
      <c r="C243" s="236" t="s">
        <v>601</v>
      </c>
      <c r="D243" s="558" t="s">
        <v>602</v>
      </c>
      <c r="E243" s="558" t="s">
        <v>511</v>
      </c>
      <c r="F243" s="239" t="s">
        <v>564</v>
      </c>
      <c r="G243" s="239" t="s">
        <v>530</v>
      </c>
      <c r="H243" s="235" t="s">
        <v>565</v>
      </c>
      <c r="I243" s="594" t="s">
        <v>515</v>
      </c>
      <c r="J243" s="309">
        <v>3.0</v>
      </c>
      <c r="K243" s="309">
        <v>2024.0</v>
      </c>
      <c r="L243" s="612">
        <v>45352.0</v>
      </c>
      <c r="M243" s="612">
        <v>45382.0</v>
      </c>
      <c r="N243" s="251">
        <v>21.0</v>
      </c>
      <c r="O243" s="473">
        <f t="shared" si="16"/>
        <v>1</v>
      </c>
      <c r="P243" s="248">
        <f t="shared" si="14"/>
        <v>1</v>
      </c>
      <c r="Q243" s="694">
        <v>1.0</v>
      </c>
      <c r="R243" s="249"/>
      <c r="S243" s="277" t="s">
        <v>517</v>
      </c>
      <c r="T243" s="236" t="s">
        <v>1497</v>
      </c>
      <c r="U243" s="687">
        <f t="shared" si="9"/>
        <v>1</v>
      </c>
      <c r="V243" s="486">
        <f t="shared" si="27"/>
        <v>1</v>
      </c>
      <c r="W243" s="241">
        <f t="shared" si="5"/>
        <v>1</v>
      </c>
      <c r="X243" s="493">
        <f t="shared" si="6"/>
        <v>1</v>
      </c>
      <c r="Y243" s="192"/>
      <c r="Z243" s="193">
        <v>1.0</v>
      </c>
    </row>
    <row r="244" ht="16.5" customHeight="1">
      <c r="A244" s="183">
        <v>233.0</v>
      </c>
      <c r="B244" s="235">
        <v>458877.0</v>
      </c>
      <c r="C244" s="236" t="s">
        <v>521</v>
      </c>
      <c r="D244" s="558" t="s">
        <v>522</v>
      </c>
      <c r="E244" s="558" t="s">
        <v>511</v>
      </c>
      <c r="F244" s="239" t="s">
        <v>523</v>
      </c>
      <c r="G244" s="239" t="s">
        <v>513</v>
      </c>
      <c r="H244" s="235" t="s">
        <v>524</v>
      </c>
      <c r="I244" s="594" t="s">
        <v>515</v>
      </c>
      <c r="J244" s="309">
        <v>3.0</v>
      </c>
      <c r="K244" s="309">
        <v>2024.0</v>
      </c>
      <c r="L244" s="612">
        <v>45352.0</v>
      </c>
      <c r="M244" s="612">
        <v>45382.0</v>
      </c>
      <c r="N244" s="251">
        <v>21.0</v>
      </c>
      <c r="O244" s="473">
        <f t="shared" si="16"/>
        <v>1</v>
      </c>
      <c r="P244" s="248" t="str">
        <f t="shared" si="14"/>
        <v>#VALUE!</v>
      </c>
      <c r="Q244" s="694">
        <v>2.27</v>
      </c>
      <c r="R244" s="249"/>
      <c r="S244" s="235" t="s">
        <v>525</v>
      </c>
      <c r="T244" s="236" t="s">
        <v>1499</v>
      </c>
      <c r="U244" s="687">
        <f t="shared" si="9"/>
        <v>2.27</v>
      </c>
      <c r="V244" s="486" t="str">
        <f t="shared" si="27"/>
        <v>#VALUE!</v>
      </c>
      <c r="W244" s="241">
        <f t="shared" si="5"/>
        <v>2.27</v>
      </c>
      <c r="X244" s="493" t="str">
        <f t="shared" si="6"/>
        <v>#VALUE!</v>
      </c>
      <c r="Y244" s="192"/>
      <c r="Z244" s="193">
        <v>1.0</v>
      </c>
    </row>
    <row r="245" ht="16.5" customHeight="1">
      <c r="A245" s="183">
        <v>234.0</v>
      </c>
      <c r="B245" s="235">
        <v>434138.0</v>
      </c>
      <c r="C245" s="236" t="s">
        <v>528</v>
      </c>
      <c r="D245" s="558" t="s">
        <v>529</v>
      </c>
      <c r="E245" s="558" t="s">
        <v>511</v>
      </c>
      <c r="F245" s="239" t="s">
        <v>512</v>
      </c>
      <c r="G245" s="239" t="s">
        <v>530</v>
      </c>
      <c r="H245" s="235" t="s">
        <v>531</v>
      </c>
      <c r="I245" s="594" t="s">
        <v>515</v>
      </c>
      <c r="J245" s="309">
        <v>3.0</v>
      </c>
      <c r="K245" s="309">
        <v>2024.0</v>
      </c>
      <c r="L245" s="612">
        <v>45352.0</v>
      </c>
      <c r="M245" s="612">
        <v>45382.0</v>
      </c>
      <c r="N245" s="251">
        <v>21.0</v>
      </c>
      <c r="O245" s="473">
        <f t="shared" si="16"/>
        <v>1</v>
      </c>
      <c r="P245" s="248" t="str">
        <f t="shared" si="14"/>
        <v>#VALUE!</v>
      </c>
      <c r="Q245" s="694">
        <v>1.24</v>
      </c>
      <c r="R245" s="249"/>
      <c r="S245" s="235" t="s">
        <v>525</v>
      </c>
      <c r="T245" s="236" t="s">
        <v>1499</v>
      </c>
      <c r="U245" s="687">
        <f t="shared" si="9"/>
        <v>1.24</v>
      </c>
      <c r="V245" s="486" t="str">
        <f t="shared" si="27"/>
        <v>#VALUE!</v>
      </c>
      <c r="W245" s="241">
        <f t="shared" si="5"/>
        <v>1.24</v>
      </c>
      <c r="X245" s="493" t="str">
        <f t="shared" si="6"/>
        <v>#VALUE!</v>
      </c>
      <c r="Y245" s="192"/>
      <c r="Z245" s="193">
        <v>1.0</v>
      </c>
    </row>
    <row r="246" ht="16.5" customHeight="1">
      <c r="A246" s="183">
        <v>235.0</v>
      </c>
      <c r="B246" s="235">
        <v>439038.0</v>
      </c>
      <c r="C246" s="236" t="s">
        <v>534</v>
      </c>
      <c r="D246" s="558" t="s">
        <v>535</v>
      </c>
      <c r="E246" s="558" t="s">
        <v>511</v>
      </c>
      <c r="F246" s="239" t="s">
        <v>512</v>
      </c>
      <c r="G246" s="239" t="s">
        <v>530</v>
      </c>
      <c r="H246" s="235" t="s">
        <v>531</v>
      </c>
      <c r="I246" s="594" t="s">
        <v>515</v>
      </c>
      <c r="J246" s="309">
        <v>3.0</v>
      </c>
      <c r="K246" s="309">
        <v>2024.0</v>
      </c>
      <c r="L246" s="612">
        <v>45352.0</v>
      </c>
      <c r="M246" s="612">
        <v>45382.0</v>
      </c>
      <c r="N246" s="251">
        <v>21.0</v>
      </c>
      <c r="O246" s="473">
        <f t="shared" si="16"/>
        <v>1</v>
      </c>
      <c r="P246" s="248" t="str">
        <f t="shared" si="14"/>
        <v>#VALUE!</v>
      </c>
      <c r="Q246" s="694">
        <v>1.24</v>
      </c>
      <c r="R246" s="249"/>
      <c r="S246" s="235" t="s">
        <v>525</v>
      </c>
      <c r="T246" s="236" t="s">
        <v>1499</v>
      </c>
      <c r="U246" s="687">
        <f t="shared" si="9"/>
        <v>1.24</v>
      </c>
      <c r="V246" s="486" t="str">
        <f t="shared" si="27"/>
        <v>#VALUE!</v>
      </c>
      <c r="W246" s="241">
        <f t="shared" si="5"/>
        <v>1.24</v>
      </c>
      <c r="X246" s="493" t="str">
        <f t="shared" si="6"/>
        <v>#VALUE!</v>
      </c>
      <c r="Y246" s="192"/>
      <c r="Z246" s="193">
        <v>1.0</v>
      </c>
    </row>
    <row r="247" ht="16.5" customHeight="1">
      <c r="A247" s="183">
        <v>236.0</v>
      </c>
      <c r="B247" s="235">
        <v>283181.0</v>
      </c>
      <c r="C247" s="236" t="s">
        <v>658</v>
      </c>
      <c r="D247" s="558" t="s">
        <v>659</v>
      </c>
      <c r="E247" s="558" t="s">
        <v>511</v>
      </c>
      <c r="F247" s="239" t="s">
        <v>564</v>
      </c>
      <c r="G247" s="239" t="s">
        <v>540</v>
      </c>
      <c r="H247" s="235" t="s">
        <v>612</v>
      </c>
      <c r="I247" s="594" t="s">
        <v>515</v>
      </c>
      <c r="J247" s="309">
        <v>3.0</v>
      </c>
      <c r="K247" s="309">
        <v>2024.0</v>
      </c>
      <c r="L247" s="612">
        <v>45352.0</v>
      </c>
      <c r="M247" s="612">
        <v>45382.0</v>
      </c>
      <c r="N247" s="251">
        <v>21.0</v>
      </c>
      <c r="O247" s="473">
        <f t="shared" si="16"/>
        <v>1</v>
      </c>
      <c r="P247" s="248" t="str">
        <f t="shared" si="14"/>
        <v>#VALUE!</v>
      </c>
      <c r="Q247" s="694">
        <v>1.59</v>
      </c>
      <c r="R247" s="249"/>
      <c r="S247" s="235" t="s">
        <v>525</v>
      </c>
      <c r="T247" s="236" t="s">
        <v>1499</v>
      </c>
      <c r="U247" s="687">
        <f t="shared" si="9"/>
        <v>1.59</v>
      </c>
      <c r="V247" s="486" t="str">
        <f t="shared" si="27"/>
        <v>#VALUE!</v>
      </c>
      <c r="W247" s="241">
        <f t="shared" si="5"/>
        <v>1.59</v>
      </c>
      <c r="X247" s="493" t="str">
        <f t="shared" si="6"/>
        <v>#VALUE!</v>
      </c>
      <c r="Y247" s="192"/>
      <c r="Z247" s="193">
        <v>1.0</v>
      </c>
    </row>
    <row r="248" ht="16.5" customHeight="1">
      <c r="A248" s="183">
        <v>237.0</v>
      </c>
      <c r="B248" s="235">
        <v>429575.0</v>
      </c>
      <c r="C248" s="236" t="s">
        <v>621</v>
      </c>
      <c r="D248" s="558" t="s">
        <v>622</v>
      </c>
      <c r="E248" s="558" t="s">
        <v>511</v>
      </c>
      <c r="F248" s="239" t="s">
        <v>546</v>
      </c>
      <c r="G248" s="239" t="s">
        <v>530</v>
      </c>
      <c r="H248" s="235" t="s">
        <v>616</v>
      </c>
      <c r="I248" s="594" t="s">
        <v>515</v>
      </c>
      <c r="J248" s="309">
        <v>3.0</v>
      </c>
      <c r="K248" s="309">
        <v>2024.0</v>
      </c>
      <c r="L248" s="612">
        <v>45352.0</v>
      </c>
      <c r="M248" s="612">
        <v>45382.0</v>
      </c>
      <c r="N248" s="251">
        <v>21.0</v>
      </c>
      <c r="O248" s="473">
        <f t="shared" si="16"/>
        <v>1</v>
      </c>
      <c r="P248" s="248" t="str">
        <f t="shared" si="14"/>
        <v>#VALUE!</v>
      </c>
      <c r="Q248" s="694">
        <v>1.19</v>
      </c>
      <c r="R248" s="249"/>
      <c r="S248" s="235" t="s">
        <v>525</v>
      </c>
      <c r="T248" s="236" t="s">
        <v>1499</v>
      </c>
      <c r="U248" s="687">
        <f t="shared" si="9"/>
        <v>1.19</v>
      </c>
      <c r="V248" s="486" t="str">
        <f t="shared" si="27"/>
        <v>#VALUE!</v>
      </c>
      <c r="W248" s="241">
        <f t="shared" si="5"/>
        <v>1.19</v>
      </c>
      <c r="X248" s="493" t="str">
        <f t="shared" si="6"/>
        <v>#VALUE!</v>
      </c>
      <c r="Y248" s="192"/>
      <c r="Z248" s="193">
        <v>1.0</v>
      </c>
    </row>
    <row r="249" ht="16.5" customHeight="1">
      <c r="A249" s="183">
        <v>238.0</v>
      </c>
      <c r="B249" s="251">
        <v>212015.0</v>
      </c>
      <c r="C249" s="492" t="s">
        <v>629</v>
      </c>
      <c r="D249" s="558" t="s">
        <v>631</v>
      </c>
      <c r="E249" s="558" t="s">
        <v>511</v>
      </c>
      <c r="F249" s="239" t="s">
        <v>564</v>
      </c>
      <c r="G249" s="239" t="s">
        <v>513</v>
      </c>
      <c r="H249" s="251" t="s">
        <v>633</v>
      </c>
      <c r="I249" s="594" t="s">
        <v>515</v>
      </c>
      <c r="J249" s="309">
        <v>3.0</v>
      </c>
      <c r="K249" s="309">
        <v>2024.0</v>
      </c>
      <c r="L249" s="612">
        <v>45352.0</v>
      </c>
      <c r="M249" s="612">
        <v>45382.0</v>
      </c>
      <c r="N249" s="251">
        <v>11.0</v>
      </c>
      <c r="O249" s="473">
        <f t="shared" si="16"/>
        <v>0.5238095238</v>
      </c>
      <c r="P249" s="248" t="str">
        <f t="shared" si="14"/>
        <v>#VALUE!</v>
      </c>
      <c r="Q249" s="694">
        <v>1.22</v>
      </c>
      <c r="R249" s="249"/>
      <c r="S249" s="235" t="s">
        <v>525</v>
      </c>
      <c r="T249" s="236" t="s">
        <v>634</v>
      </c>
      <c r="U249" s="687">
        <f t="shared" si="9"/>
        <v>1.22</v>
      </c>
      <c r="V249" s="486" t="str">
        <f t="shared" si="27"/>
        <v>#VALUE!</v>
      </c>
      <c r="W249" s="241">
        <f t="shared" si="5"/>
        <v>2.33</v>
      </c>
      <c r="X249" s="493" t="str">
        <f t="shared" si="6"/>
        <v>#VALUE!</v>
      </c>
      <c r="Y249" s="192"/>
      <c r="Z249" s="193">
        <f t="shared" ref="Z249:Z250" si="29">COUNTIF($B:$B,B249)</f>
        <v>2</v>
      </c>
    </row>
    <row r="250" ht="16.5" customHeight="1">
      <c r="A250" s="183">
        <v>239.0</v>
      </c>
      <c r="B250" s="251">
        <v>212015.0</v>
      </c>
      <c r="C250" s="492" t="s">
        <v>629</v>
      </c>
      <c r="D250" s="558" t="s">
        <v>631</v>
      </c>
      <c r="E250" s="558" t="s">
        <v>511</v>
      </c>
      <c r="F250" s="239" t="s">
        <v>564</v>
      </c>
      <c r="G250" s="239" t="s">
        <v>513</v>
      </c>
      <c r="H250" s="251" t="s">
        <v>633</v>
      </c>
      <c r="I250" s="594" t="s">
        <v>515</v>
      </c>
      <c r="J250" s="309">
        <v>3.0</v>
      </c>
      <c r="K250" s="309">
        <v>2024.0</v>
      </c>
      <c r="L250" s="612">
        <v>45352.0</v>
      </c>
      <c r="M250" s="612">
        <v>45382.0</v>
      </c>
      <c r="N250" s="251">
        <v>10.0</v>
      </c>
      <c r="O250" s="473">
        <f t="shared" si="16"/>
        <v>0.4761904762</v>
      </c>
      <c r="P250" s="248" t="str">
        <f t="shared" si="14"/>
        <v>#VALUE!</v>
      </c>
      <c r="Q250" s="694">
        <v>1.11</v>
      </c>
      <c r="R250" s="249"/>
      <c r="S250" s="235" t="s">
        <v>525</v>
      </c>
      <c r="T250" s="236" t="s">
        <v>1510</v>
      </c>
      <c r="U250" s="687">
        <f t="shared" si="9"/>
        <v>1.11</v>
      </c>
      <c r="V250" s="486" t="str">
        <f t="shared" si="27"/>
        <v>#VALUE!</v>
      </c>
      <c r="W250" s="241">
        <f t="shared" si="5"/>
        <v>2.33</v>
      </c>
      <c r="X250" s="493" t="str">
        <f t="shared" si="6"/>
        <v>#VALUE!</v>
      </c>
      <c r="Y250" s="192"/>
      <c r="Z250" s="193">
        <f t="shared" si="29"/>
        <v>2</v>
      </c>
    </row>
    <row r="251" ht="16.5" customHeight="1">
      <c r="A251" s="183">
        <v>240.0</v>
      </c>
      <c r="B251" s="183">
        <v>452887.0</v>
      </c>
      <c r="C251" s="471" t="s">
        <v>1046</v>
      </c>
      <c r="D251" s="472" t="s">
        <v>1047</v>
      </c>
      <c r="E251" s="472" t="s">
        <v>511</v>
      </c>
      <c r="F251" s="473" t="s">
        <v>512</v>
      </c>
      <c r="G251" s="473" t="s">
        <v>569</v>
      </c>
      <c r="H251" s="473" t="s">
        <v>570</v>
      </c>
      <c r="I251" s="474" t="s">
        <v>515</v>
      </c>
      <c r="J251" s="309">
        <v>3.0</v>
      </c>
      <c r="K251" s="309">
        <v>2024.0</v>
      </c>
      <c r="L251" s="267">
        <v>45352.0</v>
      </c>
      <c r="M251" s="267">
        <v>45382.0</v>
      </c>
      <c r="N251" s="309">
        <v>11.0</v>
      </c>
      <c r="O251" s="473">
        <f t="shared" si="16"/>
        <v>0.5238095238</v>
      </c>
      <c r="P251" s="248">
        <f t="shared" si="14"/>
        <v>0.524</v>
      </c>
      <c r="Q251" s="475">
        <v>0.524</v>
      </c>
      <c r="R251" s="590"/>
      <c r="S251" s="477" t="s">
        <v>517</v>
      </c>
      <c r="T251" s="471" t="s">
        <v>1051</v>
      </c>
      <c r="U251" s="479">
        <f t="shared" si="9"/>
        <v>0.524</v>
      </c>
      <c r="V251" s="479">
        <f t="shared" si="27"/>
        <v>1</v>
      </c>
      <c r="W251" s="479">
        <f t="shared" si="5"/>
        <v>1</v>
      </c>
      <c r="X251" s="493">
        <f t="shared" si="6"/>
        <v>1</v>
      </c>
      <c r="Y251" s="592"/>
      <c r="Z251" s="482">
        <v>1.0</v>
      </c>
    </row>
    <row r="252" ht="16.5" customHeight="1">
      <c r="A252" s="183">
        <v>241.0</v>
      </c>
      <c r="B252" s="277">
        <v>453001.0</v>
      </c>
      <c r="C252" s="483" t="s">
        <v>1053</v>
      </c>
      <c r="D252" s="484" t="s">
        <v>1054</v>
      </c>
      <c r="E252" s="484" t="s">
        <v>511</v>
      </c>
      <c r="F252" s="239" t="s">
        <v>523</v>
      </c>
      <c r="G252" s="239" t="s">
        <v>540</v>
      </c>
      <c r="H252" s="239" t="s">
        <v>858</v>
      </c>
      <c r="I252" s="538" t="s">
        <v>515</v>
      </c>
      <c r="J252" s="235">
        <v>3.0</v>
      </c>
      <c r="K252" s="235">
        <v>2024.0</v>
      </c>
      <c r="L252" s="237">
        <v>45352.0</v>
      </c>
      <c r="M252" s="237">
        <v>45382.0</v>
      </c>
      <c r="N252" s="235">
        <v>10.0</v>
      </c>
      <c r="O252" s="473">
        <f t="shared" si="16"/>
        <v>0.4761904762</v>
      </c>
      <c r="P252" s="248">
        <f t="shared" si="14"/>
        <v>0.476</v>
      </c>
      <c r="Q252" s="248">
        <v>0.476</v>
      </c>
      <c r="R252" s="597"/>
      <c r="S252" s="251" t="s">
        <v>517</v>
      </c>
      <c r="T252" s="483" t="s">
        <v>1051</v>
      </c>
      <c r="U252" s="486">
        <f t="shared" si="9"/>
        <v>0.476</v>
      </c>
      <c r="V252" s="486">
        <f t="shared" si="27"/>
        <v>1</v>
      </c>
      <c r="W252" s="486">
        <f t="shared" si="5"/>
        <v>1</v>
      </c>
      <c r="X252" s="493">
        <f t="shared" si="6"/>
        <v>1</v>
      </c>
      <c r="Y252" s="599"/>
      <c r="Z252" s="482">
        <v>1.0</v>
      </c>
    </row>
    <row r="253" ht="16.5" customHeight="1">
      <c r="A253" s="183">
        <v>242.0</v>
      </c>
      <c r="B253" s="183">
        <v>452887.0</v>
      </c>
      <c r="C253" s="471" t="s">
        <v>1046</v>
      </c>
      <c r="D253" s="472" t="s">
        <v>1047</v>
      </c>
      <c r="E253" s="472" t="s">
        <v>511</v>
      </c>
      <c r="F253" s="473" t="s">
        <v>512</v>
      </c>
      <c r="G253" s="473" t="s">
        <v>569</v>
      </c>
      <c r="H253" s="473" t="s">
        <v>570</v>
      </c>
      <c r="I253" s="474" t="s">
        <v>515</v>
      </c>
      <c r="J253" s="309">
        <v>3.0</v>
      </c>
      <c r="K253" s="309">
        <v>2024.0</v>
      </c>
      <c r="L253" s="267">
        <v>45352.0</v>
      </c>
      <c r="M253" s="267">
        <v>45382.0</v>
      </c>
      <c r="N253" s="309">
        <v>10.0</v>
      </c>
      <c r="O253" s="473">
        <f t="shared" si="16"/>
        <v>0.4761904762</v>
      </c>
      <c r="P253" s="248">
        <f t="shared" si="14"/>
        <v>0.476</v>
      </c>
      <c r="Q253" s="475">
        <v>0.476</v>
      </c>
      <c r="R253" s="590"/>
      <c r="S253" s="477" t="s">
        <v>517</v>
      </c>
      <c r="T253" s="471" t="s">
        <v>1513</v>
      </c>
      <c r="U253" s="479">
        <f t="shared" si="9"/>
        <v>0.476</v>
      </c>
      <c r="V253" s="479">
        <f t="shared" si="27"/>
        <v>1</v>
      </c>
      <c r="W253" s="479">
        <f t="shared" si="5"/>
        <v>1</v>
      </c>
      <c r="X253" s="493">
        <f t="shared" si="6"/>
        <v>1</v>
      </c>
      <c r="Y253" s="592"/>
      <c r="Z253" s="482">
        <v>1.0</v>
      </c>
    </row>
    <row r="254" ht="16.5" customHeight="1">
      <c r="A254" s="183">
        <v>243.0</v>
      </c>
      <c r="B254" s="277">
        <v>453001.0</v>
      </c>
      <c r="C254" s="483" t="s">
        <v>1053</v>
      </c>
      <c r="D254" s="484" t="s">
        <v>1054</v>
      </c>
      <c r="E254" s="484" t="s">
        <v>511</v>
      </c>
      <c r="F254" s="239" t="s">
        <v>523</v>
      </c>
      <c r="G254" s="239" t="s">
        <v>540</v>
      </c>
      <c r="H254" s="239" t="s">
        <v>858</v>
      </c>
      <c r="I254" s="538" t="s">
        <v>515</v>
      </c>
      <c r="J254" s="235">
        <v>3.0</v>
      </c>
      <c r="K254" s="235">
        <v>2024.0</v>
      </c>
      <c r="L254" s="237">
        <v>45352.0</v>
      </c>
      <c r="M254" s="237">
        <v>45382.0</v>
      </c>
      <c r="N254" s="235">
        <v>11.0</v>
      </c>
      <c r="O254" s="473">
        <f t="shared" si="16"/>
        <v>0.5238095238</v>
      </c>
      <c r="P254" s="248">
        <f t="shared" si="14"/>
        <v>0.524</v>
      </c>
      <c r="Q254" s="248">
        <v>0.524</v>
      </c>
      <c r="R254" s="597"/>
      <c r="S254" s="251" t="s">
        <v>517</v>
      </c>
      <c r="T254" s="471" t="s">
        <v>1513</v>
      </c>
      <c r="U254" s="486">
        <f t="shared" si="9"/>
        <v>0.524</v>
      </c>
      <c r="V254" s="486">
        <f t="shared" si="27"/>
        <v>1</v>
      </c>
      <c r="W254" s="486">
        <f t="shared" si="5"/>
        <v>1</v>
      </c>
      <c r="X254" s="493">
        <f t="shared" si="6"/>
        <v>1</v>
      </c>
      <c r="Y254" s="599"/>
      <c r="Z254" s="482">
        <v>1.0</v>
      </c>
    </row>
    <row r="255" ht="16.5" customHeight="1">
      <c r="A255" s="183">
        <v>244.0</v>
      </c>
      <c r="B255" s="277">
        <v>452021.0</v>
      </c>
      <c r="C255" s="483" t="s">
        <v>1059</v>
      </c>
      <c r="D255" s="484" t="s">
        <v>1060</v>
      </c>
      <c r="E255" s="484" t="s">
        <v>511</v>
      </c>
      <c r="F255" s="239" t="s">
        <v>512</v>
      </c>
      <c r="G255" s="239" t="s">
        <v>530</v>
      </c>
      <c r="H255" s="239" t="s">
        <v>531</v>
      </c>
      <c r="I255" s="538" t="s">
        <v>515</v>
      </c>
      <c r="J255" s="235">
        <v>3.0</v>
      </c>
      <c r="K255" s="235">
        <v>2024.0</v>
      </c>
      <c r="L255" s="237">
        <v>45352.0</v>
      </c>
      <c r="M255" s="237">
        <v>45382.0</v>
      </c>
      <c r="N255" s="235">
        <v>21.0</v>
      </c>
      <c r="O255" s="473">
        <f t="shared" si="16"/>
        <v>1</v>
      </c>
      <c r="P255" s="248">
        <f t="shared" si="14"/>
        <v>1</v>
      </c>
      <c r="Q255" s="248">
        <v>1.0</v>
      </c>
      <c r="R255" s="597"/>
      <c r="S255" s="251" t="s">
        <v>517</v>
      </c>
      <c r="T255" s="483" t="s">
        <v>1061</v>
      </c>
      <c r="U255" s="486">
        <f t="shared" si="9"/>
        <v>1</v>
      </c>
      <c r="V255" s="486">
        <f t="shared" si="27"/>
        <v>1</v>
      </c>
      <c r="W255" s="486">
        <f t="shared" si="5"/>
        <v>1</v>
      </c>
      <c r="X255" s="493">
        <f t="shared" si="6"/>
        <v>1</v>
      </c>
      <c r="Y255" s="599"/>
      <c r="Z255" s="482">
        <v>1.0</v>
      </c>
    </row>
    <row r="256" ht="16.5" customHeight="1">
      <c r="A256" s="183">
        <v>245.0</v>
      </c>
      <c r="B256" s="277">
        <v>437933.0</v>
      </c>
      <c r="C256" s="483" t="s">
        <v>1062</v>
      </c>
      <c r="D256" s="484" t="s">
        <v>1063</v>
      </c>
      <c r="E256" s="484" t="s">
        <v>511</v>
      </c>
      <c r="F256" s="239" t="s">
        <v>701</v>
      </c>
      <c r="G256" s="239" t="s">
        <v>555</v>
      </c>
      <c r="H256" s="239" t="s">
        <v>708</v>
      </c>
      <c r="I256" s="538" t="s">
        <v>515</v>
      </c>
      <c r="J256" s="235">
        <v>3.0</v>
      </c>
      <c r="K256" s="235">
        <v>2024.0</v>
      </c>
      <c r="L256" s="237">
        <v>45352.0</v>
      </c>
      <c r="M256" s="237">
        <v>45382.0</v>
      </c>
      <c r="N256" s="235">
        <v>21.0</v>
      </c>
      <c r="O256" s="473">
        <f t="shared" si="16"/>
        <v>1</v>
      </c>
      <c r="P256" s="248">
        <f t="shared" si="14"/>
        <v>1</v>
      </c>
      <c r="Q256" s="248">
        <f>15.5/21</f>
        <v>0.7380952381</v>
      </c>
      <c r="R256" s="597"/>
      <c r="S256" s="251" t="s">
        <v>517</v>
      </c>
      <c r="T256" s="483" t="s">
        <v>1061</v>
      </c>
      <c r="U256" s="486">
        <f t="shared" si="9"/>
        <v>0.7380952381</v>
      </c>
      <c r="V256" s="486">
        <f t="shared" si="27"/>
        <v>1</v>
      </c>
      <c r="W256" s="486">
        <f t="shared" si="5"/>
        <v>0.738</v>
      </c>
      <c r="X256" s="493">
        <f t="shared" si="6"/>
        <v>0.74</v>
      </c>
      <c r="Y256" s="599"/>
      <c r="Z256" s="482">
        <v>1.0</v>
      </c>
    </row>
    <row r="257" ht="16.5" customHeight="1">
      <c r="A257" s="183">
        <v>246.0</v>
      </c>
      <c r="B257" s="277">
        <v>450033.0</v>
      </c>
      <c r="C257" s="483" t="s">
        <v>1064</v>
      </c>
      <c r="D257" s="484" t="s">
        <v>1065</v>
      </c>
      <c r="E257" s="484" t="s">
        <v>511</v>
      </c>
      <c r="F257" s="239" t="s">
        <v>701</v>
      </c>
      <c r="G257" s="239" t="s">
        <v>555</v>
      </c>
      <c r="H257" s="239" t="s">
        <v>708</v>
      </c>
      <c r="I257" s="538" t="s">
        <v>515</v>
      </c>
      <c r="J257" s="235">
        <v>3.0</v>
      </c>
      <c r="K257" s="235">
        <v>2024.0</v>
      </c>
      <c r="L257" s="237">
        <v>45352.0</v>
      </c>
      <c r="M257" s="237">
        <v>45382.0</v>
      </c>
      <c r="N257" s="235">
        <v>21.0</v>
      </c>
      <c r="O257" s="473">
        <f t="shared" si="16"/>
        <v>1</v>
      </c>
      <c r="P257" s="248">
        <f t="shared" si="14"/>
        <v>1</v>
      </c>
      <c r="Q257" s="248">
        <f t="shared" ref="Q257:Q261" si="30">21/21</f>
        <v>1</v>
      </c>
      <c r="R257" s="597"/>
      <c r="S257" s="251" t="s">
        <v>517</v>
      </c>
      <c r="T257" s="483" t="s">
        <v>1061</v>
      </c>
      <c r="U257" s="486">
        <f t="shared" si="9"/>
        <v>1</v>
      </c>
      <c r="V257" s="486">
        <f t="shared" si="27"/>
        <v>1</v>
      </c>
      <c r="W257" s="486">
        <f t="shared" si="5"/>
        <v>1</v>
      </c>
      <c r="X257" s="493">
        <f t="shared" si="6"/>
        <v>1</v>
      </c>
      <c r="Y257" s="599"/>
      <c r="Z257" s="482">
        <v>1.0</v>
      </c>
    </row>
    <row r="258" ht="16.5" customHeight="1">
      <c r="A258" s="183">
        <v>247.0</v>
      </c>
      <c r="B258" s="277">
        <v>281844.0</v>
      </c>
      <c r="C258" s="483" t="s">
        <v>1066</v>
      </c>
      <c r="D258" s="484" t="s">
        <v>1068</v>
      </c>
      <c r="E258" s="484" t="s">
        <v>511</v>
      </c>
      <c r="F258" s="239" t="s">
        <v>512</v>
      </c>
      <c r="G258" s="239" t="s">
        <v>540</v>
      </c>
      <c r="H258" s="239" t="s">
        <v>541</v>
      </c>
      <c r="I258" s="538" t="s">
        <v>515</v>
      </c>
      <c r="J258" s="235">
        <v>3.0</v>
      </c>
      <c r="K258" s="235">
        <v>2024.0</v>
      </c>
      <c r="L258" s="237">
        <v>45352.0</v>
      </c>
      <c r="M258" s="237">
        <v>45382.0</v>
      </c>
      <c r="N258" s="235">
        <v>21.0</v>
      </c>
      <c r="O258" s="473">
        <f t="shared" si="16"/>
        <v>1</v>
      </c>
      <c r="P258" s="248">
        <f t="shared" si="14"/>
        <v>1</v>
      </c>
      <c r="Q258" s="248">
        <f t="shared" si="30"/>
        <v>1</v>
      </c>
      <c r="R258" s="767"/>
      <c r="S258" s="251" t="s">
        <v>517</v>
      </c>
      <c r="T258" s="483" t="s">
        <v>1061</v>
      </c>
      <c r="U258" s="768">
        <f t="shared" si="9"/>
        <v>1</v>
      </c>
      <c r="V258" s="768">
        <f t="shared" si="27"/>
        <v>1</v>
      </c>
      <c r="W258" s="768">
        <f t="shared" si="5"/>
        <v>1</v>
      </c>
      <c r="X258" s="493">
        <f t="shared" si="6"/>
        <v>1</v>
      </c>
      <c r="Y258" s="599"/>
      <c r="Z258" s="482">
        <v>1.0</v>
      </c>
    </row>
    <row r="259" ht="16.5" customHeight="1">
      <c r="A259" s="183">
        <v>248.0</v>
      </c>
      <c r="B259" s="277">
        <v>278440.0</v>
      </c>
      <c r="C259" s="483" t="s">
        <v>1159</v>
      </c>
      <c r="D259" s="484" t="s">
        <v>1522</v>
      </c>
      <c r="E259" s="484" t="s">
        <v>511</v>
      </c>
      <c r="F259" s="239" t="s">
        <v>512</v>
      </c>
      <c r="G259" s="239" t="s">
        <v>530</v>
      </c>
      <c r="H259" s="239" t="s">
        <v>531</v>
      </c>
      <c r="I259" s="538" t="s">
        <v>515</v>
      </c>
      <c r="J259" s="235">
        <v>3.0</v>
      </c>
      <c r="K259" s="235">
        <v>2024.0</v>
      </c>
      <c r="L259" s="237">
        <v>45352.0</v>
      </c>
      <c r="M259" s="237">
        <v>45382.0</v>
      </c>
      <c r="N259" s="235">
        <v>21.0</v>
      </c>
      <c r="O259" s="473">
        <f t="shared" si="16"/>
        <v>1</v>
      </c>
      <c r="P259" s="248">
        <f t="shared" si="14"/>
        <v>1</v>
      </c>
      <c r="Q259" s="248">
        <f t="shared" si="30"/>
        <v>1</v>
      </c>
      <c r="R259" s="767"/>
      <c r="S259" s="251" t="s">
        <v>517</v>
      </c>
      <c r="T259" s="483" t="s">
        <v>1061</v>
      </c>
      <c r="U259" s="768">
        <f t="shared" si="9"/>
        <v>1</v>
      </c>
      <c r="V259" s="768">
        <f t="shared" si="27"/>
        <v>1</v>
      </c>
      <c r="W259" s="768">
        <f t="shared" si="5"/>
        <v>1</v>
      </c>
      <c r="X259" s="493">
        <f t="shared" si="6"/>
        <v>1</v>
      </c>
      <c r="Y259" s="599"/>
      <c r="Z259" s="769">
        <f t="shared" ref="Z259:Z261" si="31">COUNTIF($B:$B,B259)</f>
        <v>1</v>
      </c>
    </row>
    <row r="260" ht="16.5" customHeight="1">
      <c r="A260" s="183">
        <v>249.0</v>
      </c>
      <c r="B260" s="277">
        <v>459849.0</v>
      </c>
      <c r="C260" s="483" t="s">
        <v>1072</v>
      </c>
      <c r="D260" s="484" t="s">
        <v>1073</v>
      </c>
      <c r="E260" s="484" t="s">
        <v>511</v>
      </c>
      <c r="F260" s="239" t="s">
        <v>512</v>
      </c>
      <c r="G260" s="239" t="s">
        <v>569</v>
      </c>
      <c r="H260" s="239" t="s">
        <v>570</v>
      </c>
      <c r="I260" s="538" t="s">
        <v>515</v>
      </c>
      <c r="J260" s="235">
        <v>3.0</v>
      </c>
      <c r="K260" s="235">
        <v>2024.0</v>
      </c>
      <c r="L260" s="237">
        <v>45352.0</v>
      </c>
      <c r="M260" s="237">
        <v>45382.0</v>
      </c>
      <c r="N260" s="235">
        <v>21.0</v>
      </c>
      <c r="O260" s="473">
        <f t="shared" si="16"/>
        <v>1</v>
      </c>
      <c r="P260" s="248">
        <f t="shared" si="14"/>
        <v>1</v>
      </c>
      <c r="Q260" s="248">
        <f t="shared" si="30"/>
        <v>1</v>
      </c>
      <c r="R260" s="597"/>
      <c r="S260" s="251" t="s">
        <v>517</v>
      </c>
      <c r="T260" s="483" t="s">
        <v>1075</v>
      </c>
      <c r="U260" s="486">
        <f t="shared" si="9"/>
        <v>1</v>
      </c>
      <c r="V260" s="486">
        <f t="shared" si="27"/>
        <v>1</v>
      </c>
      <c r="W260" s="486">
        <f t="shared" si="5"/>
        <v>1</v>
      </c>
      <c r="X260" s="493">
        <f t="shared" si="6"/>
        <v>1</v>
      </c>
      <c r="Y260" s="599"/>
      <c r="Z260" s="489">
        <f t="shared" si="31"/>
        <v>1</v>
      </c>
    </row>
    <row r="261" ht="16.5" customHeight="1">
      <c r="A261" s="183">
        <v>250.0</v>
      </c>
      <c r="B261" s="277">
        <v>290985.0</v>
      </c>
      <c r="C261" s="483" t="s">
        <v>1076</v>
      </c>
      <c r="D261" s="484" t="s">
        <v>1077</v>
      </c>
      <c r="E261" s="484" t="s">
        <v>511</v>
      </c>
      <c r="F261" s="239" t="s">
        <v>701</v>
      </c>
      <c r="G261" s="239" t="s">
        <v>540</v>
      </c>
      <c r="H261" s="239" t="s">
        <v>703</v>
      </c>
      <c r="I261" s="538" t="s">
        <v>515</v>
      </c>
      <c r="J261" s="235">
        <v>3.0</v>
      </c>
      <c r="K261" s="235">
        <v>2024.0</v>
      </c>
      <c r="L261" s="237">
        <v>45352.0</v>
      </c>
      <c r="M261" s="237">
        <v>45382.0</v>
      </c>
      <c r="N261" s="235">
        <v>21.0</v>
      </c>
      <c r="O261" s="473">
        <f t="shared" si="16"/>
        <v>1</v>
      </c>
      <c r="P261" s="248">
        <f t="shared" si="14"/>
        <v>1</v>
      </c>
      <c r="Q261" s="248">
        <f t="shared" si="30"/>
        <v>1</v>
      </c>
      <c r="R261" s="767"/>
      <c r="S261" s="251" t="s">
        <v>517</v>
      </c>
      <c r="T261" s="483" t="s">
        <v>1075</v>
      </c>
      <c r="U261" s="768">
        <f t="shared" si="9"/>
        <v>1</v>
      </c>
      <c r="V261" s="768">
        <f t="shared" si="27"/>
        <v>1</v>
      </c>
      <c r="W261" s="768">
        <f t="shared" si="5"/>
        <v>1</v>
      </c>
      <c r="X261" s="493">
        <f t="shared" si="6"/>
        <v>1</v>
      </c>
      <c r="Y261" s="599"/>
      <c r="Z261" s="769">
        <f t="shared" si="31"/>
        <v>1</v>
      </c>
    </row>
    <row r="262" ht="16.5" customHeight="1">
      <c r="A262" s="183">
        <v>251.0</v>
      </c>
      <c r="B262" s="770">
        <v>272916.0</v>
      </c>
      <c r="C262" s="771" t="s">
        <v>1078</v>
      </c>
      <c r="D262" s="484" t="s">
        <v>1079</v>
      </c>
      <c r="E262" s="484" t="s">
        <v>511</v>
      </c>
      <c r="F262" s="239" t="s">
        <v>512</v>
      </c>
      <c r="G262" s="239" t="s">
        <v>555</v>
      </c>
      <c r="H262" s="239" t="s">
        <v>580</v>
      </c>
      <c r="I262" s="538" t="s">
        <v>515</v>
      </c>
      <c r="J262" s="235">
        <v>3.0</v>
      </c>
      <c r="K262" s="235">
        <v>2024.0</v>
      </c>
      <c r="L262" s="237">
        <v>45352.0</v>
      </c>
      <c r="M262" s="237">
        <v>45382.0</v>
      </c>
      <c r="N262" s="235">
        <v>21.0</v>
      </c>
      <c r="O262" s="473">
        <f t="shared" si="16"/>
        <v>1</v>
      </c>
      <c r="P262" s="248">
        <f t="shared" si="14"/>
        <v>1</v>
      </c>
      <c r="Q262" s="248">
        <v>1.0</v>
      </c>
      <c r="R262" s="767"/>
      <c r="S262" s="251" t="s">
        <v>517</v>
      </c>
      <c r="T262" s="483" t="s">
        <v>1075</v>
      </c>
      <c r="U262" s="768">
        <f t="shared" si="9"/>
        <v>1</v>
      </c>
      <c r="V262" s="768">
        <f t="shared" si="27"/>
        <v>1</v>
      </c>
      <c r="W262" s="768">
        <f t="shared" si="5"/>
        <v>1</v>
      </c>
      <c r="X262" s="493">
        <f t="shared" si="6"/>
        <v>1</v>
      </c>
      <c r="Y262" s="599"/>
      <c r="Z262" s="772"/>
    </row>
    <row r="263" ht="16.5" customHeight="1">
      <c r="A263" s="183">
        <v>252.0</v>
      </c>
      <c r="B263" s="773" t="s">
        <v>1080</v>
      </c>
      <c r="C263" s="483" t="s">
        <v>1081</v>
      </c>
      <c r="D263" s="774" t="s">
        <v>1082</v>
      </c>
      <c r="E263" s="484" t="s">
        <v>511</v>
      </c>
      <c r="F263" s="239" t="s">
        <v>512</v>
      </c>
      <c r="G263" s="239" t="s">
        <v>530</v>
      </c>
      <c r="H263" s="239" t="s">
        <v>531</v>
      </c>
      <c r="I263" s="538" t="s">
        <v>515</v>
      </c>
      <c r="J263" s="235">
        <v>3.0</v>
      </c>
      <c r="K263" s="235">
        <v>2024.0</v>
      </c>
      <c r="L263" s="237">
        <v>45352.0</v>
      </c>
      <c r="M263" s="237">
        <v>45382.0</v>
      </c>
      <c r="N263" s="235">
        <v>21.0</v>
      </c>
      <c r="O263" s="473">
        <f t="shared" si="16"/>
        <v>1</v>
      </c>
      <c r="P263" s="248">
        <f t="shared" si="14"/>
        <v>1</v>
      </c>
      <c r="Q263" s="248">
        <f>21/21</f>
        <v>1</v>
      </c>
      <c r="R263" s="767"/>
      <c r="S263" s="251" t="s">
        <v>517</v>
      </c>
      <c r="T263" s="483" t="s">
        <v>1075</v>
      </c>
      <c r="U263" s="768">
        <f t="shared" si="9"/>
        <v>1</v>
      </c>
      <c r="V263" s="768">
        <f t="shared" si="27"/>
        <v>1</v>
      </c>
      <c r="W263" s="768">
        <f t="shared" si="5"/>
        <v>1</v>
      </c>
      <c r="X263" s="493">
        <f t="shared" si="6"/>
        <v>1</v>
      </c>
      <c r="Y263" s="599"/>
      <c r="Z263" s="769">
        <v>1.0</v>
      </c>
    </row>
    <row r="264" ht="16.5" customHeight="1">
      <c r="A264" s="183">
        <v>253.0</v>
      </c>
      <c r="B264" s="276">
        <v>280298.0</v>
      </c>
      <c r="C264" s="325" t="s">
        <v>1105</v>
      </c>
      <c r="D264" s="279" t="s">
        <v>1106</v>
      </c>
      <c r="E264" s="484" t="s">
        <v>511</v>
      </c>
      <c r="F264" s="212" t="s">
        <v>564</v>
      </c>
      <c r="G264" s="212" t="s">
        <v>540</v>
      </c>
      <c r="H264" s="212" t="s">
        <v>612</v>
      </c>
      <c r="I264" s="775" t="s">
        <v>515</v>
      </c>
      <c r="J264" s="209">
        <v>2.0</v>
      </c>
      <c r="K264" s="209">
        <v>2024.0</v>
      </c>
      <c r="L264" s="237">
        <v>45352.0</v>
      </c>
      <c r="M264" s="237">
        <v>45382.0</v>
      </c>
      <c r="N264" s="235">
        <v>16.0</v>
      </c>
      <c r="O264" s="239">
        <v>1.0</v>
      </c>
      <c r="P264" s="248" t="str">
        <f>16/16*I264</f>
        <v>#VALUE!</v>
      </c>
      <c r="Q264" s="248">
        <v>1.59</v>
      </c>
      <c r="R264" s="303"/>
      <c r="S264" s="223" t="s">
        <v>525</v>
      </c>
      <c r="T264" s="184" t="s">
        <v>1510</v>
      </c>
      <c r="U264" s="304">
        <f t="shared" si="9"/>
        <v>1.59</v>
      </c>
      <c r="V264" s="304" t="str">
        <f t="shared" si="27"/>
        <v>#VALUE!</v>
      </c>
      <c r="W264" s="304">
        <f t="shared" si="5"/>
        <v>1.59</v>
      </c>
      <c r="X264" s="493" t="str">
        <f t="shared" si="6"/>
        <v>#VALUE!</v>
      </c>
      <c r="Y264" s="232"/>
      <c r="Z264" s="305">
        <f t="shared" ref="Z264:Z267" si="32">COUNTIF($B:$B,B264)</f>
        <v>1</v>
      </c>
    </row>
    <row r="265" ht="16.5" customHeight="1">
      <c r="A265" s="183">
        <v>254.0</v>
      </c>
      <c r="B265" s="776">
        <v>461907.0</v>
      </c>
      <c r="C265" s="481" t="s">
        <v>1529</v>
      </c>
      <c r="D265" s="585" t="s">
        <v>1530</v>
      </c>
      <c r="E265" s="585" t="s">
        <v>662</v>
      </c>
      <c r="F265" s="498" t="s">
        <v>663</v>
      </c>
      <c r="G265" s="239" t="s">
        <v>513</v>
      </c>
      <c r="H265" s="239" t="s">
        <v>1454</v>
      </c>
      <c r="I265" s="777" t="s">
        <v>515</v>
      </c>
      <c r="J265" s="309">
        <v>3.0</v>
      </c>
      <c r="K265" s="309">
        <v>2024.0</v>
      </c>
      <c r="L265" s="237">
        <v>45376.0</v>
      </c>
      <c r="M265" s="237">
        <v>45380.0</v>
      </c>
      <c r="N265" s="235">
        <f>NETWORKDAYS(L265,M265)*30%</f>
        <v>1.5</v>
      </c>
      <c r="O265" s="473">
        <f t="shared" ref="O265:O267" si="33">N265/21</f>
        <v>0.07142857143</v>
      </c>
      <c r="P265" s="248" t="str">
        <f t="shared" ref="P265:P267" si="34">ROUND(IF(S265="ODC",1*O265,I265*O265),3)</f>
        <v>#VALUE!</v>
      </c>
      <c r="Q265" s="248">
        <v>0.162</v>
      </c>
      <c r="R265" s="249"/>
      <c r="S265" s="277" t="s">
        <v>525</v>
      </c>
      <c r="T265" s="236" t="s">
        <v>837</v>
      </c>
      <c r="U265" s="687">
        <f t="shared" si="9"/>
        <v>0.162</v>
      </c>
      <c r="V265" s="486" t="str">
        <f t="shared" si="27"/>
        <v>#VALUE!</v>
      </c>
      <c r="W265" s="241">
        <f t="shared" si="5"/>
        <v>0.54</v>
      </c>
      <c r="X265" s="493" t="str">
        <f t="shared" si="6"/>
        <v>#VALUE!</v>
      </c>
      <c r="Y265" s="192"/>
      <c r="Z265" s="193">
        <f t="shared" si="32"/>
        <v>2</v>
      </c>
    </row>
    <row r="266" ht="16.5" customHeight="1">
      <c r="A266" s="183">
        <v>255.0</v>
      </c>
      <c r="B266" s="776">
        <v>461907.0</v>
      </c>
      <c r="C266" s="481" t="s">
        <v>1529</v>
      </c>
      <c r="D266" s="585" t="s">
        <v>1530</v>
      </c>
      <c r="E266" s="585" t="s">
        <v>662</v>
      </c>
      <c r="F266" s="498" t="s">
        <v>663</v>
      </c>
      <c r="G266" s="239" t="s">
        <v>513</v>
      </c>
      <c r="H266" s="239" t="s">
        <v>1454</v>
      </c>
      <c r="I266" s="777" t="s">
        <v>515</v>
      </c>
      <c r="J266" s="309">
        <v>3.0</v>
      </c>
      <c r="K266" s="309">
        <v>2024.0</v>
      </c>
      <c r="L266" s="237">
        <v>45376.0</v>
      </c>
      <c r="M266" s="237">
        <v>45380.0</v>
      </c>
      <c r="N266" s="235">
        <f>NETWORKDAYS(L266,M266)*70%</f>
        <v>3.5</v>
      </c>
      <c r="O266" s="473">
        <f t="shared" si="33"/>
        <v>0.1666666667</v>
      </c>
      <c r="P266" s="248" t="str">
        <f t="shared" si="34"/>
        <v>#VALUE!</v>
      </c>
      <c r="Q266" s="694">
        <v>0.378</v>
      </c>
      <c r="R266" s="249"/>
      <c r="S266" s="277" t="s">
        <v>525</v>
      </c>
      <c r="T266" s="236" t="s">
        <v>1533</v>
      </c>
      <c r="U266" s="687">
        <f t="shared" si="9"/>
        <v>0.378</v>
      </c>
      <c r="V266" s="486" t="str">
        <f t="shared" si="27"/>
        <v>#VALUE!</v>
      </c>
      <c r="W266" s="241">
        <f t="shared" si="5"/>
        <v>0.54</v>
      </c>
      <c r="X266" s="493" t="str">
        <f t="shared" si="6"/>
        <v>#VALUE!</v>
      </c>
      <c r="Y266" s="192"/>
      <c r="Z266" s="193">
        <f t="shared" si="32"/>
        <v>2</v>
      </c>
    </row>
    <row r="267" ht="16.5" customHeight="1">
      <c r="A267" s="183">
        <v>256.0</v>
      </c>
      <c r="B267" s="189">
        <v>461879.0</v>
      </c>
      <c r="C267" s="481" t="s">
        <v>1534</v>
      </c>
      <c r="D267" s="585" t="s">
        <v>1530</v>
      </c>
      <c r="E267" s="585" t="s">
        <v>552</v>
      </c>
      <c r="F267" s="498" t="s">
        <v>564</v>
      </c>
      <c r="G267" s="239" t="s">
        <v>569</v>
      </c>
      <c r="H267" s="235" t="s">
        <v>949</v>
      </c>
      <c r="I267" s="777" t="s">
        <v>515</v>
      </c>
      <c r="J267" s="309">
        <v>3.0</v>
      </c>
      <c r="K267" s="309">
        <v>2024.0</v>
      </c>
      <c r="L267" s="237">
        <v>45376.0</v>
      </c>
      <c r="M267" s="237">
        <v>45380.0</v>
      </c>
      <c r="N267" s="235">
        <f>NETWORKDAYS(L267,M267)</f>
        <v>5</v>
      </c>
      <c r="O267" s="473">
        <f t="shared" si="33"/>
        <v>0.2380952381</v>
      </c>
      <c r="P267" s="248" t="str">
        <f t="shared" si="34"/>
        <v>#VALUE!</v>
      </c>
      <c r="Q267" s="694">
        <v>0.493</v>
      </c>
      <c r="R267" s="249"/>
      <c r="S267" s="277" t="s">
        <v>525</v>
      </c>
      <c r="T267" s="236" t="s">
        <v>1533</v>
      </c>
      <c r="U267" s="687">
        <f t="shared" si="9"/>
        <v>0.493</v>
      </c>
      <c r="V267" s="486" t="str">
        <f t="shared" si="27"/>
        <v>#VALUE!</v>
      </c>
      <c r="W267" s="241">
        <f t="shared" si="5"/>
        <v>0.493</v>
      </c>
      <c r="X267" s="493" t="str">
        <f t="shared" si="6"/>
        <v>#VALUE!</v>
      </c>
      <c r="Y267" s="192"/>
      <c r="Z267" s="193">
        <f t="shared" si="32"/>
        <v>1</v>
      </c>
    </row>
    <row r="268" ht="16.5" customHeight="1">
      <c r="A268" s="178"/>
      <c r="B268" s="555"/>
      <c r="C268" s="780"/>
      <c r="D268" s="178"/>
      <c r="E268" s="178"/>
      <c r="F268" s="178"/>
      <c r="G268" s="178"/>
      <c r="H268" s="178"/>
      <c r="I268" s="555"/>
      <c r="J268" s="178"/>
      <c r="K268" s="178"/>
      <c r="L268" s="178"/>
      <c r="M268" s="178"/>
      <c r="N268" s="178"/>
      <c r="O268" s="178"/>
      <c r="P268" s="178"/>
      <c r="Q268" s="178"/>
      <c r="R268" s="178"/>
      <c r="S268" s="181"/>
      <c r="T268" s="181"/>
      <c r="U268" s="178"/>
      <c r="V268" s="178"/>
      <c r="W268" s="178"/>
      <c r="X268" s="555"/>
      <c r="Y268" s="178"/>
      <c r="Z268" s="178"/>
    </row>
    <row r="269" ht="16.5" customHeight="1">
      <c r="A269" s="156"/>
      <c r="B269" s="156"/>
      <c r="C269" s="548"/>
      <c r="D269" s="465"/>
      <c r="E269" s="465"/>
      <c r="F269" s="550" t="s">
        <v>1204</v>
      </c>
      <c r="G269" s="551"/>
      <c r="H269" s="551"/>
      <c r="I269" s="551"/>
      <c r="J269" s="551"/>
      <c r="K269" s="551"/>
      <c r="L269" s="551"/>
      <c r="M269" s="551"/>
      <c r="N269" s="551"/>
      <c r="O269" s="551"/>
      <c r="P269" s="551"/>
      <c r="Q269" s="551"/>
      <c r="R269" s="551"/>
      <c r="S269" s="552"/>
      <c r="T269" s="179"/>
      <c r="U269" s="178"/>
      <c r="V269" s="178"/>
      <c r="W269" s="178"/>
      <c r="X269" s="466"/>
      <c r="Y269" s="181"/>
      <c r="Z269" s="178"/>
    </row>
    <row r="270" ht="16.5" customHeight="1">
      <c r="A270" s="156"/>
      <c r="B270" s="156"/>
      <c r="C270" s="548"/>
      <c r="D270" s="465"/>
      <c r="E270" s="465"/>
      <c r="F270" s="156"/>
      <c r="G270" s="156"/>
      <c r="H270" s="156"/>
      <c r="I270" s="156"/>
      <c r="J270" s="156"/>
      <c r="K270" s="156"/>
      <c r="L270" s="156"/>
      <c r="M270" s="156"/>
      <c r="N270" s="156"/>
      <c r="O270" s="162"/>
      <c r="P270" s="553"/>
      <c r="Q270" s="553"/>
      <c r="R270" s="554"/>
      <c r="S270" s="156"/>
      <c r="T270" s="179"/>
      <c r="U270" s="178"/>
      <c r="V270" s="178"/>
      <c r="W270" s="178"/>
      <c r="X270" s="466"/>
      <c r="Y270" s="181"/>
      <c r="Z270" s="178"/>
    </row>
    <row r="271" ht="16.5" customHeight="1">
      <c r="A271" s="156"/>
      <c r="B271" s="156"/>
      <c r="C271" s="548"/>
      <c r="D271" s="465"/>
      <c r="E271" s="465"/>
      <c r="F271" s="156"/>
      <c r="G271" s="156"/>
      <c r="H271" s="156"/>
      <c r="I271" s="156"/>
      <c r="J271" s="156"/>
      <c r="K271" s="156"/>
      <c r="L271" s="156"/>
      <c r="M271" s="156"/>
      <c r="N271" s="156"/>
      <c r="O271" s="162"/>
      <c r="P271" s="553"/>
      <c r="Q271" s="553"/>
      <c r="R271" s="554"/>
      <c r="S271" s="156"/>
      <c r="T271" s="179"/>
      <c r="U271" s="178"/>
      <c r="V271" s="178"/>
      <c r="W271" s="178"/>
      <c r="X271" s="466"/>
      <c r="Y271" s="181"/>
      <c r="Z271" s="178"/>
    </row>
    <row r="272" ht="16.5" customHeight="1">
      <c r="A272" s="156"/>
      <c r="B272" s="156"/>
      <c r="C272" s="548"/>
      <c r="D272" s="465"/>
      <c r="E272" s="465"/>
      <c r="F272" s="156"/>
      <c r="G272" s="156"/>
      <c r="H272" s="156"/>
      <c r="I272" s="156"/>
      <c r="J272" s="156"/>
      <c r="K272" s="156"/>
      <c r="L272" s="156"/>
      <c r="M272" s="156"/>
      <c r="N272" s="156"/>
      <c r="O272" s="162"/>
      <c r="P272" s="553"/>
      <c r="Q272" s="553"/>
      <c r="R272" s="554"/>
      <c r="S272" s="156"/>
      <c r="T272" s="179"/>
      <c r="U272" s="178"/>
      <c r="V272" s="178"/>
      <c r="W272" s="178"/>
      <c r="X272" s="466"/>
      <c r="Y272" s="181"/>
      <c r="Z272" s="178"/>
    </row>
    <row r="273" ht="16.5" customHeight="1">
      <c r="A273" s="156"/>
      <c r="B273" s="156"/>
      <c r="C273" s="548"/>
      <c r="D273" s="465"/>
      <c r="E273" s="465"/>
      <c r="F273" s="156"/>
      <c r="G273" s="156"/>
      <c r="H273" s="156"/>
      <c r="I273" s="156"/>
      <c r="J273" s="156"/>
      <c r="K273" s="156"/>
      <c r="L273" s="156"/>
      <c r="M273" s="156"/>
      <c r="N273" s="156"/>
      <c r="O273" s="162"/>
      <c r="P273" s="553"/>
      <c r="Q273" s="553"/>
      <c r="R273" s="554"/>
      <c r="S273" s="156"/>
      <c r="T273" s="179"/>
      <c r="U273" s="178"/>
      <c r="V273" s="178"/>
      <c r="W273" s="178"/>
      <c r="X273" s="466"/>
      <c r="Y273" s="181"/>
      <c r="Z273" s="178"/>
    </row>
    <row r="274" ht="16.5" customHeight="1">
      <c r="A274" s="156"/>
      <c r="B274" s="156"/>
      <c r="C274" s="548"/>
      <c r="D274" s="465"/>
      <c r="E274" s="465"/>
      <c r="F274" s="156"/>
      <c r="G274" s="156"/>
      <c r="H274" s="156"/>
      <c r="I274" s="156"/>
      <c r="J274" s="156"/>
      <c r="K274" s="156"/>
      <c r="L274" s="156"/>
      <c r="M274" s="156"/>
      <c r="N274" s="156"/>
      <c r="O274" s="162"/>
      <c r="P274" s="553"/>
      <c r="Q274" s="553"/>
      <c r="R274" s="554"/>
      <c r="S274" s="156"/>
      <c r="T274" s="179"/>
      <c r="U274" s="178"/>
      <c r="V274" s="178"/>
      <c r="W274" s="178"/>
      <c r="X274" s="466"/>
      <c r="Y274" s="181"/>
      <c r="Z274" s="178"/>
    </row>
    <row r="275" ht="16.5" customHeight="1">
      <c r="A275" s="156"/>
      <c r="B275" s="156"/>
      <c r="C275" s="548"/>
      <c r="D275" s="465"/>
      <c r="E275" s="465"/>
      <c r="F275" s="156"/>
      <c r="G275" s="156"/>
      <c r="H275" s="156"/>
      <c r="I275" s="156"/>
      <c r="J275" s="156"/>
      <c r="K275" s="156"/>
      <c r="L275" s="156"/>
      <c r="M275" s="156"/>
      <c r="N275" s="156"/>
      <c r="O275" s="162"/>
      <c r="P275" s="553"/>
      <c r="Q275" s="553"/>
      <c r="R275" s="554"/>
      <c r="S275" s="156"/>
      <c r="T275" s="179"/>
      <c r="U275" s="178"/>
      <c r="V275" s="178"/>
      <c r="W275" s="178"/>
      <c r="X275" s="466"/>
      <c r="Y275" s="181"/>
      <c r="Z275" s="178"/>
    </row>
    <row r="276" ht="16.5" customHeight="1">
      <c r="A276" s="156"/>
      <c r="B276" s="156"/>
      <c r="C276" s="548"/>
      <c r="D276" s="465"/>
      <c r="E276" s="465"/>
      <c r="F276" s="156"/>
      <c r="G276" s="156"/>
      <c r="H276" s="156"/>
      <c r="I276" s="156"/>
      <c r="J276" s="156"/>
      <c r="K276" s="156"/>
      <c r="L276" s="156"/>
      <c r="M276" s="156"/>
      <c r="N276" s="156"/>
      <c r="O276" s="162"/>
      <c r="P276" s="553"/>
      <c r="Q276" s="553"/>
      <c r="R276" s="554"/>
      <c r="S276" s="156"/>
      <c r="T276" s="179"/>
      <c r="U276" s="178"/>
      <c r="V276" s="178"/>
      <c r="W276" s="178"/>
      <c r="X276" s="466"/>
      <c r="Y276" s="181"/>
      <c r="Z276" s="178"/>
    </row>
    <row r="277" ht="16.5" customHeight="1">
      <c r="A277" s="156"/>
      <c r="B277" s="156"/>
      <c r="C277" s="548"/>
      <c r="D277" s="465"/>
      <c r="E277" s="465"/>
      <c r="F277" s="156"/>
      <c r="G277" s="156"/>
      <c r="H277" s="156"/>
      <c r="I277" s="156"/>
      <c r="J277" s="156"/>
      <c r="K277" s="156"/>
      <c r="L277" s="156"/>
      <c r="M277" s="156"/>
      <c r="N277" s="156"/>
      <c r="O277" s="162"/>
      <c r="P277" s="553"/>
      <c r="Q277" s="553"/>
      <c r="R277" s="554"/>
      <c r="S277" s="156"/>
      <c r="T277" s="179"/>
      <c r="U277" s="178"/>
      <c r="V277" s="178"/>
      <c r="W277" s="178"/>
      <c r="X277" s="466"/>
      <c r="Y277" s="181"/>
      <c r="Z277" s="178"/>
    </row>
    <row r="278" ht="16.5" customHeight="1">
      <c r="A278" s="156"/>
      <c r="B278" s="156"/>
      <c r="C278" s="548"/>
      <c r="D278" s="465"/>
      <c r="E278" s="465"/>
      <c r="F278" s="156"/>
      <c r="G278" s="156"/>
      <c r="H278" s="156"/>
      <c r="I278" s="156"/>
      <c r="J278" s="156"/>
      <c r="K278" s="156"/>
      <c r="L278" s="156"/>
      <c r="M278" s="156"/>
      <c r="N278" s="156"/>
      <c r="O278" s="162"/>
      <c r="P278" s="553"/>
      <c r="Q278" s="553"/>
      <c r="R278" s="554"/>
      <c r="S278" s="156"/>
      <c r="T278" s="179"/>
      <c r="U278" s="178"/>
      <c r="V278" s="178"/>
      <c r="W278" s="178"/>
      <c r="X278" s="466"/>
      <c r="Y278" s="181"/>
      <c r="Z278" s="178"/>
    </row>
    <row r="279" ht="16.5" customHeight="1">
      <c r="A279" s="156"/>
      <c r="B279" s="156"/>
      <c r="C279" s="548"/>
      <c r="D279" s="465"/>
      <c r="E279" s="465"/>
      <c r="F279" s="156"/>
      <c r="G279" s="156"/>
      <c r="H279" s="156"/>
      <c r="I279" s="156"/>
      <c r="J279" s="156"/>
      <c r="K279" s="156"/>
      <c r="L279" s="156"/>
      <c r="M279" s="156"/>
      <c r="N279" s="156"/>
      <c r="O279" s="162"/>
      <c r="P279" s="553"/>
      <c r="Q279" s="553"/>
      <c r="R279" s="554"/>
      <c r="S279" s="156"/>
      <c r="T279" s="179"/>
      <c r="U279" s="178"/>
      <c r="V279" s="178"/>
      <c r="W279" s="178"/>
      <c r="X279" s="466"/>
      <c r="Y279" s="181"/>
      <c r="Z279" s="178"/>
    </row>
    <row r="280" ht="16.5" customHeight="1">
      <c r="A280" s="156"/>
      <c r="B280" s="156"/>
      <c r="C280" s="548"/>
      <c r="D280" s="465"/>
      <c r="E280" s="465"/>
      <c r="F280" s="156"/>
      <c r="G280" s="156"/>
      <c r="H280" s="156"/>
      <c r="I280" s="156"/>
      <c r="J280" s="156"/>
      <c r="K280" s="156"/>
      <c r="L280" s="156"/>
      <c r="M280" s="156"/>
      <c r="N280" s="156"/>
      <c r="O280" s="162"/>
      <c r="P280" s="553"/>
      <c r="Q280" s="553"/>
      <c r="R280" s="554"/>
      <c r="S280" s="156"/>
      <c r="T280" s="179"/>
      <c r="U280" s="178"/>
      <c r="V280" s="178"/>
      <c r="W280" s="178"/>
      <c r="X280" s="466"/>
      <c r="Y280" s="181"/>
      <c r="Z280" s="178"/>
    </row>
    <row r="281" ht="16.5" customHeight="1">
      <c r="A281" s="156"/>
      <c r="B281" s="156"/>
      <c r="C281" s="548"/>
      <c r="D281" s="465"/>
      <c r="E281" s="465"/>
      <c r="F281" s="156"/>
      <c r="G281" s="156"/>
      <c r="H281" s="156"/>
      <c r="I281" s="156"/>
      <c r="J281" s="156"/>
      <c r="K281" s="156"/>
      <c r="L281" s="156"/>
      <c r="M281" s="156"/>
      <c r="N281" s="156"/>
      <c r="O281" s="162"/>
      <c r="P281" s="553"/>
      <c r="Q281" s="553"/>
      <c r="R281" s="554"/>
      <c r="S281" s="156"/>
      <c r="T281" s="179"/>
      <c r="U281" s="178"/>
      <c r="V281" s="178"/>
      <c r="W281" s="178"/>
      <c r="X281" s="466"/>
      <c r="Y281" s="181"/>
      <c r="Z281" s="178"/>
    </row>
    <row r="282" ht="16.5" customHeight="1">
      <c r="A282" s="156"/>
      <c r="B282" s="156"/>
      <c r="C282" s="548"/>
      <c r="D282" s="465"/>
      <c r="E282" s="465"/>
      <c r="F282" s="156"/>
      <c r="G282" s="156"/>
      <c r="H282" s="156"/>
      <c r="I282" s="156"/>
      <c r="J282" s="156"/>
      <c r="K282" s="156"/>
      <c r="L282" s="156"/>
      <c r="M282" s="156"/>
      <c r="N282" s="156"/>
      <c r="O282" s="162"/>
      <c r="P282" s="553"/>
      <c r="Q282" s="553"/>
      <c r="R282" s="554"/>
      <c r="S282" s="156"/>
      <c r="T282" s="179"/>
      <c r="U282" s="178"/>
      <c r="V282" s="178"/>
      <c r="W282" s="178"/>
      <c r="X282" s="466"/>
      <c r="Y282" s="181"/>
      <c r="Z282" s="178"/>
    </row>
    <row r="283" ht="16.5" customHeight="1">
      <c r="A283" s="156"/>
      <c r="B283" s="156"/>
      <c r="C283" s="548"/>
      <c r="D283" s="465"/>
      <c r="E283" s="465"/>
      <c r="F283" s="156"/>
      <c r="G283" s="156"/>
      <c r="H283" s="156"/>
      <c r="I283" s="156"/>
      <c r="J283" s="156"/>
      <c r="K283" s="156"/>
      <c r="L283" s="156"/>
      <c r="M283" s="156"/>
      <c r="N283" s="156"/>
      <c r="O283" s="162"/>
      <c r="P283" s="553"/>
      <c r="Q283" s="553"/>
      <c r="R283" s="554"/>
      <c r="S283" s="156"/>
      <c r="T283" s="179"/>
      <c r="U283" s="178"/>
      <c r="V283" s="178"/>
      <c r="W283" s="178"/>
      <c r="X283" s="466"/>
      <c r="Y283" s="181"/>
      <c r="Z283" s="178"/>
    </row>
    <row r="284" ht="16.5" customHeight="1">
      <c r="A284" s="156"/>
      <c r="B284" s="156"/>
      <c r="C284" s="548"/>
      <c r="D284" s="465"/>
      <c r="E284" s="465"/>
      <c r="F284" s="156"/>
      <c r="G284" s="156"/>
      <c r="H284" s="156"/>
      <c r="I284" s="156"/>
      <c r="J284" s="156"/>
      <c r="K284" s="156"/>
      <c r="L284" s="156"/>
      <c r="M284" s="156"/>
      <c r="N284" s="156"/>
      <c r="O284" s="162"/>
      <c r="P284" s="553"/>
      <c r="Q284" s="553"/>
      <c r="R284" s="554"/>
      <c r="S284" s="156"/>
      <c r="T284" s="179"/>
      <c r="U284" s="178"/>
      <c r="V284" s="178"/>
      <c r="W284" s="178"/>
      <c r="X284" s="466"/>
      <c r="Y284" s="181"/>
      <c r="Z284" s="178"/>
    </row>
    <row r="285" ht="16.5" customHeight="1">
      <c r="A285" s="156"/>
      <c r="B285" s="156"/>
      <c r="C285" s="561" t="s">
        <v>1205</v>
      </c>
      <c r="D285" s="562"/>
      <c r="E285" s="562"/>
      <c r="F285" s="562"/>
      <c r="G285" s="562"/>
      <c r="H285" s="562"/>
      <c r="I285" s="562"/>
      <c r="J285" s="562"/>
      <c r="K285" s="562"/>
      <c r="L285" s="563"/>
      <c r="M285" s="178"/>
      <c r="N285" s="178"/>
      <c r="O285" s="178"/>
      <c r="P285" s="553"/>
      <c r="Q285" s="553"/>
      <c r="R285" s="554"/>
      <c r="S285" s="156"/>
      <c r="T285" s="550"/>
      <c r="U285" s="551"/>
      <c r="V285" s="551"/>
      <c r="W285" s="551"/>
      <c r="X285" s="551"/>
      <c r="Y285" s="552"/>
      <c r="Z285" s="178"/>
    </row>
    <row r="286" ht="16.5" customHeight="1">
      <c r="A286" s="156"/>
      <c r="B286" s="156"/>
      <c r="C286" s="548"/>
      <c r="D286" s="465"/>
      <c r="E286" s="465"/>
      <c r="F286" s="156"/>
      <c r="G286" s="156"/>
      <c r="H286" s="156"/>
      <c r="I286" s="156"/>
      <c r="J286" s="156"/>
      <c r="K286" s="156"/>
      <c r="L286" s="156"/>
      <c r="M286" s="156"/>
      <c r="N286" s="156"/>
      <c r="O286" s="162"/>
      <c r="P286" s="553"/>
      <c r="Q286" s="553"/>
      <c r="R286" s="554"/>
      <c r="S286" s="156"/>
      <c r="T286" s="179"/>
      <c r="U286" s="178"/>
      <c r="V286" s="178"/>
      <c r="W286" s="178"/>
      <c r="X286" s="466"/>
      <c r="Y286" s="181"/>
      <c r="Z286" s="178"/>
    </row>
    <row r="287" ht="16.5" customHeight="1">
      <c r="A287" s="156"/>
      <c r="B287" s="156"/>
      <c r="C287" s="564" t="s">
        <v>1207</v>
      </c>
      <c r="D287" s="787"/>
      <c r="E287" s="788" t="s">
        <v>675</v>
      </c>
      <c r="F287" s="551"/>
      <c r="G287" s="552"/>
      <c r="H287" s="565"/>
      <c r="I287" s="565"/>
      <c r="J287" s="565"/>
      <c r="K287" s="565"/>
      <c r="L287" s="567"/>
      <c r="M287" s="552"/>
      <c r="N287" s="156"/>
      <c r="O287" s="162"/>
      <c r="P287" s="553"/>
      <c r="Q287" s="553"/>
      <c r="R287" s="554"/>
      <c r="S287" s="156"/>
      <c r="T287" s="179"/>
      <c r="U287" s="178"/>
      <c r="V287" s="178"/>
      <c r="W287" s="178"/>
      <c r="X287" s="466"/>
      <c r="Y287" s="181"/>
      <c r="Z287" s="178"/>
    </row>
    <row r="288" ht="16.5" customHeight="1">
      <c r="A288" s="156"/>
      <c r="B288" s="156"/>
      <c r="C288" s="548"/>
      <c r="D288" s="465"/>
      <c r="E288" s="465"/>
      <c r="F288" s="156"/>
      <c r="G288" s="156"/>
      <c r="H288" s="156"/>
      <c r="I288" s="156"/>
      <c r="J288" s="156"/>
      <c r="K288" s="156"/>
      <c r="L288" s="156"/>
      <c r="M288" s="156"/>
      <c r="N288" s="156"/>
      <c r="O288" s="162"/>
      <c r="P288" s="553"/>
      <c r="Q288" s="553"/>
      <c r="R288" s="554"/>
      <c r="S288" s="156"/>
      <c r="T288" s="179"/>
      <c r="U288" s="178"/>
      <c r="V288" s="178"/>
      <c r="W288" s="178"/>
      <c r="X288" s="466"/>
      <c r="Y288" s="181"/>
      <c r="Z288" s="178"/>
    </row>
    <row r="289" ht="16.5" customHeight="1">
      <c r="A289" s="156"/>
      <c r="B289" s="156"/>
      <c r="C289" s="548"/>
      <c r="D289" s="465"/>
      <c r="E289" s="465"/>
      <c r="F289" s="156"/>
      <c r="G289" s="156"/>
      <c r="H289" s="156"/>
      <c r="I289" s="156"/>
      <c r="J289" s="156"/>
      <c r="K289" s="156"/>
      <c r="L289" s="156"/>
      <c r="M289" s="156"/>
      <c r="N289" s="156"/>
      <c r="O289" s="162"/>
      <c r="P289" s="553"/>
      <c r="Q289" s="553"/>
      <c r="R289" s="554"/>
      <c r="S289" s="156"/>
      <c r="T289" s="179"/>
      <c r="U289" s="178"/>
      <c r="V289" s="178"/>
      <c r="W289" s="178"/>
      <c r="X289" s="466"/>
      <c r="Y289" s="181"/>
      <c r="Z289" s="178"/>
    </row>
    <row r="290" ht="16.5" customHeight="1">
      <c r="A290" s="156"/>
      <c r="B290" s="156"/>
      <c r="C290" s="548"/>
      <c r="D290" s="465"/>
      <c r="E290" s="465"/>
      <c r="F290" s="156"/>
      <c r="G290" s="156"/>
      <c r="H290" s="156"/>
      <c r="I290" s="156"/>
      <c r="J290" s="156"/>
      <c r="K290" s="156"/>
      <c r="L290" s="156"/>
      <c r="M290" s="156"/>
      <c r="N290" s="156"/>
      <c r="O290" s="162"/>
      <c r="P290" s="553"/>
      <c r="Q290" s="553"/>
      <c r="R290" s="554"/>
      <c r="S290" s="156"/>
      <c r="T290" s="179"/>
      <c r="U290" s="178"/>
      <c r="V290" s="178"/>
      <c r="W290" s="178"/>
      <c r="X290" s="466"/>
      <c r="Y290" s="181"/>
      <c r="Z290" s="178"/>
    </row>
    <row r="291" ht="16.5" customHeight="1">
      <c r="A291" s="156"/>
      <c r="B291" s="156"/>
      <c r="C291" s="548"/>
      <c r="D291" s="465"/>
      <c r="E291" s="465"/>
      <c r="F291" s="156"/>
      <c r="G291" s="156"/>
      <c r="H291" s="156"/>
      <c r="I291" s="156"/>
      <c r="J291" s="156"/>
      <c r="K291" s="156"/>
      <c r="L291" s="156"/>
      <c r="M291" s="156"/>
      <c r="N291" s="156"/>
      <c r="O291" s="162"/>
      <c r="P291" s="553"/>
      <c r="Q291" s="553"/>
      <c r="R291" s="554"/>
      <c r="S291" s="156"/>
      <c r="T291" s="179"/>
      <c r="U291" s="178"/>
      <c r="V291" s="178"/>
      <c r="W291" s="178"/>
      <c r="X291" s="466"/>
      <c r="Y291" s="181"/>
      <c r="Z291" s="178"/>
    </row>
    <row r="292" ht="16.5" customHeight="1">
      <c r="A292" s="156"/>
      <c r="B292" s="156"/>
      <c r="C292" s="548"/>
      <c r="D292" s="465"/>
      <c r="E292" s="465"/>
      <c r="F292" s="156"/>
      <c r="G292" s="156"/>
      <c r="H292" s="156"/>
      <c r="I292" s="156"/>
      <c r="J292" s="156"/>
      <c r="K292" s="156"/>
      <c r="L292" s="156"/>
      <c r="M292" s="156"/>
      <c r="N292" s="156"/>
      <c r="O292" s="162"/>
      <c r="P292" s="553"/>
      <c r="Q292" s="553"/>
      <c r="R292" s="554"/>
      <c r="S292" s="156"/>
      <c r="T292" s="179"/>
      <c r="U292" s="178"/>
      <c r="V292" s="178"/>
      <c r="W292" s="178"/>
      <c r="X292" s="466"/>
      <c r="Y292" s="181"/>
      <c r="Z292" s="178"/>
    </row>
    <row r="293" ht="16.5" customHeight="1">
      <c r="A293" s="156"/>
      <c r="B293" s="156"/>
      <c r="C293" s="548"/>
      <c r="D293" s="465"/>
      <c r="E293" s="465"/>
      <c r="F293" s="156"/>
      <c r="G293" s="156"/>
      <c r="H293" s="156"/>
      <c r="I293" s="156"/>
      <c r="J293" s="156"/>
      <c r="K293" s="156"/>
      <c r="L293" s="156"/>
      <c r="M293" s="156"/>
      <c r="N293" s="156"/>
      <c r="O293" s="162"/>
      <c r="P293" s="553"/>
      <c r="Q293" s="553"/>
      <c r="R293" s="554"/>
      <c r="S293" s="156"/>
      <c r="T293" s="179"/>
      <c r="U293" s="178"/>
      <c r="V293" s="178"/>
      <c r="W293" s="178"/>
      <c r="X293" s="466"/>
      <c r="Y293" s="181"/>
      <c r="Z293" s="178"/>
    </row>
    <row r="294" ht="16.5" customHeight="1">
      <c r="A294" s="156"/>
      <c r="B294" s="156"/>
      <c r="C294" s="548"/>
      <c r="D294" s="465"/>
      <c r="E294" s="465"/>
      <c r="F294" s="156"/>
      <c r="G294" s="156"/>
      <c r="H294" s="156"/>
      <c r="I294" s="156"/>
      <c r="J294" s="156"/>
      <c r="K294" s="156"/>
      <c r="L294" s="156"/>
      <c r="M294" s="156"/>
      <c r="N294" s="156"/>
      <c r="O294" s="162"/>
      <c r="P294" s="553"/>
      <c r="Q294" s="553"/>
      <c r="R294" s="554"/>
      <c r="S294" s="156"/>
      <c r="T294" s="179"/>
      <c r="U294" s="178"/>
      <c r="V294" s="178"/>
      <c r="W294" s="178"/>
      <c r="X294" s="466"/>
      <c r="Y294" s="181"/>
      <c r="Z294" s="178"/>
    </row>
    <row r="295" ht="16.5" customHeight="1">
      <c r="A295" s="156"/>
      <c r="B295" s="156"/>
      <c r="C295" s="548"/>
      <c r="D295" s="465"/>
      <c r="E295" s="465"/>
      <c r="F295" s="156"/>
      <c r="G295" s="156"/>
      <c r="H295" s="156"/>
      <c r="I295" s="156"/>
      <c r="J295" s="156"/>
      <c r="K295" s="156"/>
      <c r="L295" s="156"/>
      <c r="M295" s="156"/>
      <c r="N295" s="156"/>
      <c r="O295" s="162"/>
      <c r="P295" s="553"/>
      <c r="Q295" s="553"/>
      <c r="R295" s="554"/>
      <c r="S295" s="156"/>
      <c r="T295" s="179"/>
      <c r="U295" s="178"/>
      <c r="V295" s="178"/>
      <c r="W295" s="178"/>
      <c r="X295" s="466"/>
      <c r="Y295" s="181"/>
      <c r="Z295" s="178"/>
    </row>
    <row r="296" ht="16.5" customHeight="1">
      <c r="A296" s="156"/>
      <c r="B296" s="156"/>
      <c r="C296" s="548"/>
      <c r="D296" s="465"/>
      <c r="E296" s="465"/>
      <c r="F296" s="156"/>
      <c r="G296" s="156"/>
      <c r="H296" s="156"/>
      <c r="I296" s="156"/>
      <c r="J296" s="156"/>
      <c r="K296" s="156"/>
      <c r="L296" s="156"/>
      <c r="M296" s="156"/>
      <c r="N296" s="156"/>
      <c r="O296" s="162"/>
      <c r="P296" s="553"/>
      <c r="Q296" s="553"/>
      <c r="R296" s="554"/>
      <c r="S296" s="156"/>
      <c r="T296" s="179"/>
      <c r="U296" s="178"/>
      <c r="V296" s="178"/>
      <c r="W296" s="178"/>
      <c r="X296" s="466"/>
      <c r="Y296" s="181"/>
      <c r="Z296" s="178"/>
    </row>
    <row r="297" ht="16.5" customHeight="1">
      <c r="A297" s="156"/>
      <c r="B297" s="156"/>
      <c r="C297" s="548"/>
      <c r="D297" s="465"/>
      <c r="E297" s="465"/>
      <c r="F297" s="156"/>
      <c r="G297" s="156"/>
      <c r="H297" s="156"/>
      <c r="I297" s="156"/>
      <c r="J297" s="156"/>
      <c r="K297" s="156"/>
      <c r="L297" s="156"/>
      <c r="M297" s="156"/>
      <c r="N297" s="156"/>
      <c r="O297" s="162"/>
      <c r="P297" s="553"/>
      <c r="Q297" s="553"/>
      <c r="R297" s="554"/>
      <c r="S297" s="156"/>
      <c r="T297" s="179"/>
      <c r="U297" s="178"/>
      <c r="V297" s="178"/>
      <c r="W297" s="178"/>
      <c r="X297" s="466"/>
      <c r="Y297" s="181"/>
      <c r="Z297" s="178"/>
    </row>
    <row r="298" ht="16.5" customHeight="1">
      <c r="A298" s="156"/>
      <c r="B298" s="156"/>
      <c r="C298" s="548"/>
      <c r="D298" s="465"/>
      <c r="E298" s="465"/>
      <c r="F298" s="156"/>
      <c r="G298" s="156"/>
      <c r="H298" s="156"/>
      <c r="I298" s="156"/>
      <c r="J298" s="156"/>
      <c r="K298" s="156"/>
      <c r="L298" s="156"/>
      <c r="M298" s="156"/>
      <c r="N298" s="156"/>
      <c r="O298" s="162"/>
      <c r="P298" s="553"/>
      <c r="Q298" s="553"/>
      <c r="R298" s="554"/>
      <c r="S298" s="156"/>
      <c r="T298" s="179"/>
      <c r="U298" s="178"/>
      <c r="V298" s="178"/>
      <c r="W298" s="178"/>
      <c r="X298" s="466"/>
      <c r="Y298" s="181"/>
      <c r="Z298" s="178"/>
    </row>
    <row r="299" ht="16.5" customHeight="1">
      <c r="A299" s="156"/>
      <c r="B299" s="156"/>
      <c r="C299" s="548"/>
      <c r="D299" s="465"/>
      <c r="E299" s="465"/>
      <c r="F299" s="156"/>
      <c r="G299" s="156"/>
      <c r="H299" s="156"/>
      <c r="I299" s="156"/>
      <c r="J299" s="156"/>
      <c r="K299" s="156"/>
      <c r="L299" s="156"/>
      <c r="M299" s="156"/>
      <c r="N299" s="156"/>
      <c r="O299" s="162"/>
      <c r="P299" s="553"/>
      <c r="Q299" s="553"/>
      <c r="R299" s="554"/>
      <c r="S299" s="156"/>
      <c r="T299" s="179"/>
      <c r="U299" s="178"/>
      <c r="V299" s="178"/>
      <c r="W299" s="178"/>
      <c r="X299" s="466"/>
      <c r="Y299" s="181"/>
      <c r="Z299" s="178"/>
    </row>
    <row r="300" ht="16.5" customHeight="1">
      <c r="A300" s="156"/>
      <c r="B300" s="156"/>
      <c r="C300" s="548"/>
      <c r="D300" s="465"/>
      <c r="E300" s="465"/>
      <c r="F300" s="156"/>
      <c r="G300" s="156"/>
      <c r="H300" s="156"/>
      <c r="I300" s="156"/>
      <c r="J300" s="156"/>
      <c r="K300" s="156"/>
      <c r="L300" s="156"/>
      <c r="M300" s="156"/>
      <c r="N300" s="156"/>
      <c r="O300" s="162"/>
      <c r="P300" s="553"/>
      <c r="Q300" s="553"/>
      <c r="R300" s="554"/>
      <c r="S300" s="156"/>
      <c r="T300" s="179"/>
      <c r="U300" s="178"/>
      <c r="V300" s="178"/>
      <c r="W300" s="178"/>
      <c r="X300" s="466"/>
      <c r="Y300" s="181"/>
      <c r="Z300" s="178"/>
    </row>
    <row r="301" ht="16.5" customHeight="1">
      <c r="A301" s="789" t="s">
        <v>1210</v>
      </c>
      <c r="B301" s="555"/>
      <c r="C301" s="178"/>
      <c r="D301" s="465"/>
      <c r="E301" s="465"/>
      <c r="F301" s="156"/>
      <c r="G301" s="156"/>
      <c r="H301" s="156"/>
      <c r="I301" s="156"/>
      <c r="J301" s="156"/>
      <c r="K301" s="156"/>
      <c r="L301" s="156"/>
      <c r="M301" s="156"/>
      <c r="N301" s="156"/>
      <c r="O301" s="162"/>
      <c r="P301" s="553"/>
      <c r="Q301" s="553"/>
      <c r="R301" s="554"/>
      <c r="S301" s="156"/>
      <c r="T301" s="179"/>
      <c r="U301" s="178"/>
      <c r="V301" s="178"/>
      <c r="W301" s="178"/>
      <c r="X301" s="466"/>
      <c r="Y301" s="181"/>
      <c r="Z301" s="178"/>
    </row>
    <row r="302" ht="16.5" customHeight="1">
      <c r="A302" s="790" t="s">
        <v>1211</v>
      </c>
      <c r="B302" s="555"/>
      <c r="C302" s="178"/>
      <c r="D302" s="465"/>
      <c r="E302" s="465"/>
      <c r="F302" s="156"/>
      <c r="G302" s="156"/>
      <c r="H302" s="156"/>
      <c r="I302" s="156"/>
      <c r="J302" s="156"/>
      <c r="K302" s="156"/>
      <c r="L302" s="156"/>
      <c r="M302" s="156"/>
      <c r="N302" s="156"/>
      <c r="O302" s="162"/>
      <c r="P302" s="553"/>
      <c r="Q302" s="553"/>
      <c r="R302" s="554"/>
      <c r="S302" s="156"/>
      <c r="T302" s="179"/>
      <c r="U302" s="178"/>
      <c r="V302" s="178"/>
      <c r="W302" s="178"/>
      <c r="X302" s="466"/>
      <c r="Y302" s="181"/>
      <c r="Z302" s="178"/>
    </row>
    <row r="303" ht="16.5" customHeight="1">
      <c r="A303" s="790" t="s">
        <v>1212</v>
      </c>
      <c r="B303" s="555"/>
      <c r="C303" s="178"/>
      <c r="D303" s="465"/>
      <c r="E303" s="465"/>
      <c r="F303" s="156"/>
      <c r="G303" s="156"/>
      <c r="H303" s="156"/>
      <c r="I303" s="156"/>
      <c r="J303" s="156"/>
      <c r="K303" s="156"/>
      <c r="L303" s="156"/>
      <c r="M303" s="156"/>
      <c r="N303" s="156"/>
      <c r="O303" s="162"/>
      <c r="P303" s="553"/>
      <c r="Q303" s="553"/>
      <c r="R303" s="554"/>
      <c r="S303" s="156"/>
      <c r="T303" s="179"/>
      <c r="U303" s="178"/>
      <c r="V303" s="178"/>
      <c r="W303" s="178"/>
      <c r="X303" s="466"/>
      <c r="Y303" s="181"/>
      <c r="Z303" s="178"/>
    </row>
    <row r="304" ht="16.5" customHeight="1">
      <c r="A304" s="790" t="s">
        <v>1215</v>
      </c>
      <c r="B304" s="555"/>
      <c r="C304" s="178"/>
      <c r="D304" s="465"/>
      <c r="E304" s="465"/>
      <c r="F304" s="156"/>
      <c r="G304" s="156"/>
      <c r="H304" s="156"/>
      <c r="I304" s="156"/>
      <c r="J304" s="156"/>
      <c r="K304" s="156"/>
      <c r="L304" s="156"/>
      <c r="M304" s="156"/>
      <c r="N304" s="156"/>
      <c r="O304" s="162"/>
      <c r="P304" s="553"/>
      <c r="Q304" s="553"/>
      <c r="R304" s="554"/>
      <c r="S304" s="156"/>
      <c r="T304" s="179"/>
      <c r="U304" s="178"/>
      <c r="V304" s="178"/>
      <c r="W304" s="178"/>
      <c r="X304" s="466"/>
      <c r="Y304" s="181"/>
      <c r="Z304" s="178"/>
    </row>
    <row r="305" ht="16.5" customHeight="1">
      <c r="A305" s="789" t="s">
        <v>1216</v>
      </c>
      <c r="B305" s="555"/>
      <c r="C305" s="178"/>
      <c r="D305" s="465"/>
      <c r="E305" s="465"/>
      <c r="F305" s="156"/>
      <c r="G305" s="156"/>
      <c r="H305" s="156"/>
      <c r="I305" s="156"/>
      <c r="J305" s="156"/>
      <c r="K305" s="156"/>
      <c r="L305" s="156"/>
      <c r="M305" s="156"/>
      <c r="N305" s="156"/>
      <c r="O305" s="162"/>
      <c r="P305" s="553"/>
      <c r="Q305" s="553"/>
      <c r="R305" s="554"/>
      <c r="S305" s="156"/>
      <c r="T305" s="179"/>
      <c r="U305" s="178"/>
      <c r="V305" s="178"/>
      <c r="W305" s="178"/>
      <c r="X305" s="466"/>
      <c r="Y305" s="181"/>
      <c r="Z305" s="178"/>
    </row>
    <row r="306" ht="16.5" customHeight="1">
      <c r="A306" s="790" t="s">
        <v>1217</v>
      </c>
      <c r="B306" s="555"/>
      <c r="C306" s="178"/>
      <c r="D306" s="465"/>
      <c r="E306" s="465"/>
      <c r="F306" s="156"/>
      <c r="G306" s="156"/>
      <c r="H306" s="156"/>
      <c r="I306" s="156"/>
      <c r="J306" s="156"/>
      <c r="K306" s="156"/>
      <c r="L306" s="156"/>
      <c r="M306" s="156"/>
      <c r="N306" s="156"/>
      <c r="O306" s="162"/>
      <c r="P306" s="553"/>
      <c r="Q306" s="553"/>
      <c r="R306" s="554"/>
      <c r="S306" s="156"/>
      <c r="T306" s="179"/>
      <c r="U306" s="178"/>
      <c r="V306" s="178"/>
      <c r="W306" s="178"/>
      <c r="X306" s="466"/>
      <c r="Y306" s="181"/>
      <c r="Z306" s="178"/>
    </row>
    <row r="307" ht="16.5" customHeight="1">
      <c r="A307" s="156"/>
      <c r="B307" s="156"/>
      <c r="C307" s="548"/>
      <c r="D307" s="465"/>
      <c r="E307" s="465"/>
      <c r="F307" s="156"/>
      <c r="G307" s="156"/>
      <c r="H307" s="156"/>
      <c r="I307" s="156"/>
      <c r="J307" s="156"/>
      <c r="K307" s="156"/>
      <c r="L307" s="156"/>
      <c r="M307" s="156"/>
      <c r="N307" s="156"/>
      <c r="O307" s="162"/>
      <c r="P307" s="553"/>
      <c r="Q307" s="553"/>
      <c r="R307" s="554"/>
      <c r="S307" s="156"/>
      <c r="T307" s="179"/>
      <c r="U307" s="178"/>
      <c r="V307" s="178"/>
      <c r="W307" s="178"/>
      <c r="X307" s="466"/>
      <c r="Y307" s="181"/>
      <c r="Z307" s="178"/>
    </row>
    <row r="308" ht="16.5" customHeight="1">
      <c r="A308" s="156"/>
      <c r="B308" s="156"/>
      <c r="C308" s="548"/>
      <c r="D308" s="465"/>
      <c r="E308" s="465"/>
      <c r="F308" s="156"/>
      <c r="G308" s="156"/>
      <c r="H308" s="156"/>
      <c r="I308" s="156"/>
      <c r="J308" s="156"/>
      <c r="K308" s="156"/>
      <c r="L308" s="156"/>
      <c r="M308" s="156"/>
      <c r="N308" s="156"/>
      <c r="O308" s="162"/>
      <c r="P308" s="553"/>
      <c r="Q308" s="553"/>
      <c r="R308" s="554"/>
      <c r="S308" s="156"/>
      <c r="T308" s="179"/>
      <c r="U308" s="178"/>
      <c r="V308" s="178"/>
      <c r="W308" s="178"/>
      <c r="X308" s="466"/>
      <c r="Y308" s="181"/>
      <c r="Z308" s="178"/>
    </row>
    <row r="309" ht="16.5" customHeight="1">
      <c r="A309" s="156"/>
      <c r="B309" s="156"/>
      <c r="C309" s="548"/>
      <c r="D309" s="465"/>
      <c r="E309" s="465"/>
      <c r="F309" s="156"/>
      <c r="G309" s="156"/>
      <c r="H309" s="156"/>
      <c r="I309" s="156"/>
      <c r="J309" s="156"/>
      <c r="K309" s="156"/>
      <c r="L309" s="156"/>
      <c r="M309" s="156"/>
      <c r="N309" s="156"/>
      <c r="O309" s="162"/>
      <c r="P309" s="553"/>
      <c r="Q309" s="553"/>
      <c r="R309" s="554"/>
      <c r="S309" s="156"/>
      <c r="T309" s="179"/>
      <c r="U309" s="178"/>
      <c r="V309" s="178"/>
      <c r="W309" s="178"/>
      <c r="X309" s="466"/>
      <c r="Y309" s="181"/>
      <c r="Z309" s="178"/>
    </row>
    <row r="310" ht="16.5" customHeight="1">
      <c r="A310" s="156"/>
      <c r="B310" s="156"/>
      <c r="C310" s="548"/>
      <c r="D310" s="465"/>
      <c r="E310" s="465"/>
      <c r="F310" s="156"/>
      <c r="G310" s="156"/>
      <c r="H310" s="156"/>
      <c r="I310" s="156"/>
      <c r="J310" s="156"/>
      <c r="K310" s="156"/>
      <c r="L310" s="156"/>
      <c r="M310" s="156"/>
      <c r="N310" s="156"/>
      <c r="O310" s="162"/>
      <c r="P310" s="553"/>
      <c r="Q310" s="553"/>
      <c r="R310" s="554"/>
      <c r="S310" s="156"/>
      <c r="T310" s="179"/>
      <c r="U310" s="178"/>
      <c r="V310" s="178"/>
      <c r="W310" s="178"/>
      <c r="X310" s="466"/>
      <c r="Y310" s="181"/>
      <c r="Z310" s="178"/>
    </row>
    <row r="311" ht="16.5" customHeight="1">
      <c r="A311" s="156"/>
      <c r="B311" s="156"/>
      <c r="C311" s="548"/>
      <c r="D311" s="465"/>
      <c r="E311" s="465"/>
      <c r="F311" s="156"/>
      <c r="G311" s="156"/>
      <c r="H311" s="156"/>
      <c r="I311" s="156"/>
      <c r="J311" s="156"/>
      <c r="K311" s="156"/>
      <c r="L311" s="156"/>
      <c r="M311" s="156"/>
      <c r="N311" s="156"/>
      <c r="O311" s="162"/>
      <c r="P311" s="553"/>
      <c r="Q311" s="553"/>
      <c r="R311" s="554"/>
      <c r="S311" s="156"/>
      <c r="T311" s="179"/>
      <c r="U311" s="178"/>
      <c r="V311" s="178"/>
      <c r="W311" s="178"/>
      <c r="X311" s="466"/>
      <c r="Y311" s="181"/>
      <c r="Z311" s="178"/>
    </row>
    <row r="312" ht="16.5" customHeight="1">
      <c r="A312" s="156"/>
      <c r="B312" s="156"/>
      <c r="C312" s="548"/>
      <c r="D312" s="465"/>
      <c r="E312" s="465"/>
      <c r="F312" s="156"/>
      <c r="G312" s="156"/>
      <c r="H312" s="156"/>
      <c r="I312" s="156"/>
      <c r="J312" s="156"/>
      <c r="K312" s="156"/>
      <c r="L312" s="156"/>
      <c r="M312" s="156"/>
      <c r="N312" s="156"/>
      <c r="O312" s="162"/>
      <c r="P312" s="553"/>
      <c r="Q312" s="553"/>
      <c r="R312" s="554"/>
      <c r="S312" s="156"/>
      <c r="T312" s="179"/>
      <c r="U312" s="178"/>
      <c r="V312" s="178"/>
      <c r="W312" s="178"/>
      <c r="X312" s="466"/>
      <c r="Y312" s="181"/>
      <c r="Z312" s="178"/>
    </row>
    <row r="313" ht="16.5" customHeight="1">
      <c r="A313" s="156"/>
      <c r="B313" s="156"/>
      <c r="C313" s="548"/>
      <c r="D313" s="465"/>
      <c r="E313" s="465"/>
      <c r="F313" s="156"/>
      <c r="G313" s="156"/>
      <c r="H313" s="156"/>
      <c r="I313" s="156"/>
      <c r="J313" s="156"/>
      <c r="K313" s="156"/>
      <c r="L313" s="156"/>
      <c r="M313" s="156"/>
      <c r="N313" s="156"/>
      <c r="O313" s="162"/>
      <c r="P313" s="553"/>
      <c r="Q313" s="553"/>
      <c r="R313" s="554"/>
      <c r="S313" s="156"/>
      <c r="T313" s="179"/>
      <c r="U313" s="178"/>
      <c r="V313" s="178"/>
      <c r="W313" s="178"/>
      <c r="X313" s="466"/>
      <c r="Y313" s="181"/>
      <c r="Z313" s="178"/>
    </row>
    <row r="314" ht="16.5" customHeight="1">
      <c r="A314" s="156"/>
      <c r="B314" s="156"/>
      <c r="C314" s="548"/>
      <c r="D314" s="465"/>
      <c r="E314" s="465"/>
      <c r="F314" s="156"/>
      <c r="G314" s="156"/>
      <c r="H314" s="156"/>
      <c r="I314" s="156"/>
      <c r="J314" s="156"/>
      <c r="K314" s="156"/>
      <c r="L314" s="156"/>
      <c r="M314" s="156"/>
      <c r="N314" s="156"/>
      <c r="O314" s="162"/>
      <c r="P314" s="553"/>
      <c r="Q314" s="553"/>
      <c r="R314" s="554"/>
      <c r="S314" s="156"/>
      <c r="T314" s="179"/>
      <c r="U314" s="178"/>
      <c r="V314" s="178"/>
      <c r="W314" s="178"/>
      <c r="X314" s="466"/>
      <c r="Y314" s="181"/>
      <c r="Z314" s="178"/>
    </row>
    <row r="315" ht="16.5" customHeight="1">
      <c r="A315" s="156"/>
      <c r="B315" s="156"/>
      <c r="C315" s="548"/>
      <c r="D315" s="465"/>
      <c r="E315" s="465"/>
      <c r="F315" s="156"/>
      <c r="G315" s="156"/>
      <c r="H315" s="156"/>
      <c r="I315" s="156"/>
      <c r="J315" s="156"/>
      <c r="K315" s="156"/>
      <c r="L315" s="156"/>
      <c r="M315" s="156"/>
      <c r="N315" s="156"/>
      <c r="O315" s="162"/>
      <c r="P315" s="553"/>
      <c r="Q315" s="553"/>
      <c r="R315" s="554"/>
      <c r="S315" s="156"/>
      <c r="T315" s="179"/>
      <c r="U315" s="178"/>
      <c r="V315" s="178"/>
      <c r="W315" s="178"/>
      <c r="X315" s="466"/>
      <c r="Y315" s="181"/>
      <c r="Z315" s="178"/>
    </row>
    <row r="316" ht="16.5" customHeight="1">
      <c r="A316" s="156"/>
      <c r="B316" s="156"/>
      <c r="C316" s="548"/>
      <c r="D316" s="465"/>
      <c r="E316" s="465"/>
      <c r="F316" s="156"/>
      <c r="G316" s="156"/>
      <c r="H316" s="156"/>
      <c r="I316" s="156"/>
      <c r="J316" s="156"/>
      <c r="K316" s="156"/>
      <c r="L316" s="156"/>
      <c r="M316" s="156"/>
      <c r="N316" s="156"/>
      <c r="O316" s="162"/>
      <c r="P316" s="553"/>
      <c r="Q316" s="553"/>
      <c r="R316" s="554"/>
      <c r="S316" s="156"/>
      <c r="T316" s="179"/>
      <c r="U316" s="178"/>
      <c r="V316" s="178"/>
      <c r="W316" s="178"/>
      <c r="X316" s="466"/>
      <c r="Y316" s="181"/>
      <c r="Z316" s="178"/>
    </row>
    <row r="317" ht="16.5" customHeight="1">
      <c r="A317" s="156"/>
      <c r="B317" s="156"/>
      <c r="C317" s="548"/>
      <c r="D317" s="465"/>
      <c r="E317" s="465"/>
      <c r="F317" s="156"/>
      <c r="G317" s="156"/>
      <c r="H317" s="156"/>
      <c r="I317" s="156"/>
      <c r="J317" s="156"/>
      <c r="K317" s="156"/>
      <c r="L317" s="156"/>
      <c r="M317" s="156"/>
      <c r="N317" s="156"/>
      <c r="O317" s="162"/>
      <c r="P317" s="553"/>
      <c r="Q317" s="553"/>
      <c r="R317" s="554"/>
      <c r="S317" s="156"/>
      <c r="T317" s="179"/>
      <c r="U317" s="178"/>
      <c r="V317" s="178"/>
      <c r="W317" s="178"/>
      <c r="X317" s="466"/>
      <c r="Y317" s="181"/>
      <c r="Z317" s="178"/>
    </row>
    <row r="318" ht="16.5" customHeight="1">
      <c r="A318" s="156"/>
      <c r="B318" s="156"/>
      <c r="C318" s="548"/>
      <c r="D318" s="465"/>
      <c r="E318" s="465"/>
      <c r="F318" s="156"/>
      <c r="G318" s="156"/>
      <c r="H318" s="156"/>
      <c r="I318" s="156"/>
      <c r="J318" s="156"/>
      <c r="K318" s="156"/>
      <c r="L318" s="156"/>
      <c r="M318" s="156"/>
      <c r="N318" s="156"/>
      <c r="O318" s="162"/>
      <c r="P318" s="553"/>
      <c r="Q318" s="553"/>
      <c r="R318" s="554"/>
      <c r="S318" s="156"/>
      <c r="T318" s="179"/>
      <c r="U318" s="178"/>
      <c r="V318" s="178"/>
      <c r="W318" s="178"/>
      <c r="X318" s="466"/>
      <c r="Y318" s="181"/>
      <c r="Z318" s="178"/>
    </row>
    <row r="319" ht="16.5" customHeight="1">
      <c r="A319" s="156"/>
      <c r="B319" s="156"/>
      <c r="C319" s="548"/>
      <c r="D319" s="465"/>
      <c r="E319" s="465"/>
      <c r="F319" s="156"/>
      <c r="G319" s="156"/>
      <c r="H319" s="156"/>
      <c r="I319" s="156"/>
      <c r="J319" s="156"/>
      <c r="K319" s="156"/>
      <c r="L319" s="156"/>
      <c r="M319" s="156"/>
      <c r="N319" s="156"/>
      <c r="O319" s="162"/>
      <c r="P319" s="553"/>
      <c r="Q319" s="553"/>
      <c r="R319" s="554"/>
      <c r="S319" s="156"/>
      <c r="T319" s="179"/>
      <c r="U319" s="178"/>
      <c r="V319" s="178"/>
      <c r="W319" s="178"/>
      <c r="X319" s="466"/>
      <c r="Y319" s="181"/>
      <c r="Z319" s="178"/>
    </row>
    <row r="320" ht="16.5" customHeight="1">
      <c r="A320" s="156"/>
      <c r="B320" s="156"/>
      <c r="C320" s="548"/>
      <c r="D320" s="465"/>
      <c r="E320" s="465"/>
      <c r="F320" s="156"/>
      <c r="G320" s="156"/>
      <c r="H320" s="156"/>
      <c r="I320" s="156"/>
      <c r="J320" s="156"/>
      <c r="K320" s="156"/>
      <c r="L320" s="156"/>
      <c r="M320" s="156"/>
      <c r="N320" s="156"/>
      <c r="O320" s="162"/>
      <c r="P320" s="553"/>
      <c r="Q320" s="553"/>
      <c r="R320" s="554"/>
      <c r="S320" s="156"/>
      <c r="T320" s="179"/>
      <c r="U320" s="178"/>
      <c r="V320" s="178"/>
      <c r="W320" s="178"/>
      <c r="X320" s="466"/>
      <c r="Y320" s="181"/>
      <c r="Z320" s="178"/>
    </row>
    <row r="321" ht="16.5" customHeight="1">
      <c r="A321" s="156"/>
      <c r="B321" s="156"/>
      <c r="C321" s="548"/>
      <c r="D321" s="465"/>
      <c r="E321" s="465"/>
      <c r="F321" s="156"/>
      <c r="G321" s="156"/>
      <c r="H321" s="156"/>
      <c r="I321" s="156"/>
      <c r="J321" s="156"/>
      <c r="K321" s="156"/>
      <c r="L321" s="156"/>
      <c r="M321" s="156"/>
      <c r="N321" s="156"/>
      <c r="O321" s="162"/>
      <c r="P321" s="553"/>
      <c r="Q321" s="553"/>
      <c r="R321" s="554"/>
      <c r="S321" s="156"/>
      <c r="T321" s="179"/>
      <c r="U321" s="178"/>
      <c r="V321" s="178"/>
      <c r="W321" s="178"/>
      <c r="X321" s="466"/>
      <c r="Y321" s="181"/>
      <c r="Z321" s="178"/>
    </row>
    <row r="322" ht="16.5" customHeight="1">
      <c r="A322" s="156"/>
      <c r="B322" s="156"/>
      <c r="C322" s="548"/>
      <c r="D322" s="465"/>
      <c r="E322" s="465"/>
      <c r="F322" s="156"/>
      <c r="G322" s="156"/>
      <c r="H322" s="156"/>
      <c r="I322" s="156"/>
      <c r="J322" s="156"/>
      <c r="K322" s="156"/>
      <c r="L322" s="156"/>
      <c r="M322" s="156"/>
      <c r="N322" s="156"/>
      <c r="O322" s="162"/>
      <c r="P322" s="553"/>
      <c r="Q322" s="553"/>
      <c r="R322" s="554"/>
      <c r="S322" s="156"/>
      <c r="T322" s="179"/>
      <c r="U322" s="178"/>
      <c r="V322" s="178"/>
      <c r="W322" s="178"/>
      <c r="X322" s="466"/>
      <c r="Y322" s="181"/>
      <c r="Z322" s="178"/>
    </row>
    <row r="323" ht="16.5" customHeight="1">
      <c r="A323" s="156"/>
      <c r="B323" s="156"/>
      <c r="C323" s="548"/>
      <c r="D323" s="465"/>
      <c r="E323" s="465"/>
      <c r="F323" s="156"/>
      <c r="G323" s="156"/>
      <c r="H323" s="156"/>
      <c r="I323" s="156"/>
      <c r="J323" s="156"/>
      <c r="K323" s="156"/>
      <c r="L323" s="156"/>
      <c r="M323" s="156"/>
      <c r="N323" s="156"/>
      <c r="O323" s="162"/>
      <c r="P323" s="553"/>
      <c r="Q323" s="553"/>
      <c r="R323" s="554"/>
      <c r="S323" s="156"/>
      <c r="T323" s="179"/>
      <c r="U323" s="178"/>
      <c r="V323" s="178"/>
      <c r="W323" s="178"/>
      <c r="X323" s="466"/>
      <c r="Y323" s="181"/>
      <c r="Z323" s="178"/>
    </row>
    <row r="324" ht="16.5" customHeight="1">
      <c r="A324" s="156"/>
      <c r="B324" s="156"/>
      <c r="C324" s="548"/>
      <c r="D324" s="465"/>
      <c r="E324" s="465"/>
      <c r="F324" s="156"/>
      <c r="G324" s="156"/>
      <c r="H324" s="156"/>
      <c r="I324" s="156"/>
      <c r="J324" s="156"/>
      <c r="K324" s="156"/>
      <c r="L324" s="156"/>
      <c r="M324" s="156"/>
      <c r="N324" s="156"/>
      <c r="O324" s="162"/>
      <c r="P324" s="553"/>
      <c r="Q324" s="553"/>
      <c r="R324" s="554"/>
      <c r="S324" s="156"/>
      <c r="T324" s="179"/>
      <c r="U324" s="178"/>
      <c r="V324" s="178"/>
      <c r="W324" s="178"/>
      <c r="X324" s="466"/>
      <c r="Y324" s="181"/>
      <c r="Z324" s="178"/>
    </row>
    <row r="325" ht="16.5" customHeight="1">
      <c r="A325" s="156"/>
      <c r="B325" s="156"/>
      <c r="C325" s="548"/>
      <c r="D325" s="465"/>
      <c r="E325" s="465"/>
      <c r="F325" s="156"/>
      <c r="G325" s="156"/>
      <c r="H325" s="156"/>
      <c r="I325" s="156"/>
      <c r="J325" s="156"/>
      <c r="K325" s="156"/>
      <c r="L325" s="156"/>
      <c r="M325" s="156"/>
      <c r="N325" s="156"/>
      <c r="O325" s="162"/>
      <c r="P325" s="553"/>
      <c r="Q325" s="553"/>
      <c r="R325" s="554"/>
      <c r="S325" s="156"/>
      <c r="T325" s="179"/>
      <c r="U325" s="178"/>
      <c r="V325" s="178"/>
      <c r="W325" s="178"/>
      <c r="X325" s="466"/>
      <c r="Y325" s="181"/>
      <c r="Z325" s="178"/>
    </row>
    <row r="326" ht="16.5" customHeight="1">
      <c r="A326" s="156"/>
      <c r="B326" s="156"/>
      <c r="C326" s="548"/>
      <c r="D326" s="465"/>
      <c r="E326" s="465"/>
      <c r="F326" s="156"/>
      <c r="G326" s="156"/>
      <c r="H326" s="156"/>
      <c r="I326" s="156"/>
      <c r="J326" s="156"/>
      <c r="K326" s="156"/>
      <c r="L326" s="156"/>
      <c r="M326" s="156"/>
      <c r="N326" s="156"/>
      <c r="O326" s="162"/>
      <c r="P326" s="553"/>
      <c r="Q326" s="553"/>
      <c r="R326" s="554"/>
      <c r="S326" s="156"/>
      <c r="T326" s="179"/>
      <c r="U326" s="178"/>
      <c r="V326" s="178"/>
      <c r="W326" s="178"/>
      <c r="X326" s="466"/>
      <c r="Y326" s="181"/>
      <c r="Z326" s="178"/>
    </row>
    <row r="327" ht="16.5" customHeight="1">
      <c r="A327" s="156"/>
      <c r="B327" s="156"/>
      <c r="C327" s="548"/>
      <c r="D327" s="465"/>
      <c r="E327" s="465"/>
      <c r="F327" s="156"/>
      <c r="G327" s="156"/>
      <c r="H327" s="156"/>
      <c r="I327" s="156"/>
      <c r="J327" s="156"/>
      <c r="K327" s="156"/>
      <c r="L327" s="156"/>
      <c r="M327" s="156"/>
      <c r="N327" s="156"/>
      <c r="O327" s="162"/>
      <c r="P327" s="553"/>
      <c r="Q327" s="553"/>
      <c r="R327" s="554"/>
      <c r="S327" s="156"/>
      <c r="T327" s="179"/>
      <c r="U327" s="178"/>
      <c r="V327" s="178"/>
      <c r="W327" s="178"/>
      <c r="X327" s="466"/>
      <c r="Y327" s="181"/>
      <c r="Z327" s="178"/>
    </row>
    <row r="328" ht="16.5" customHeight="1">
      <c r="A328" s="156"/>
      <c r="B328" s="156"/>
      <c r="C328" s="548"/>
      <c r="D328" s="465"/>
      <c r="E328" s="465"/>
      <c r="F328" s="156"/>
      <c r="G328" s="156"/>
      <c r="H328" s="156"/>
      <c r="I328" s="156"/>
      <c r="J328" s="156"/>
      <c r="K328" s="156"/>
      <c r="L328" s="156"/>
      <c r="M328" s="156"/>
      <c r="N328" s="156"/>
      <c r="O328" s="162"/>
      <c r="P328" s="553"/>
      <c r="Q328" s="553"/>
      <c r="R328" s="554"/>
      <c r="S328" s="156"/>
      <c r="T328" s="179"/>
      <c r="U328" s="178"/>
      <c r="V328" s="178"/>
      <c r="W328" s="178"/>
      <c r="X328" s="466"/>
      <c r="Y328" s="181"/>
      <c r="Z328" s="178"/>
    </row>
    <row r="329" ht="16.5" customHeight="1">
      <c r="A329" s="156"/>
      <c r="B329" s="156"/>
      <c r="C329" s="548"/>
      <c r="D329" s="465"/>
      <c r="E329" s="465"/>
      <c r="F329" s="156"/>
      <c r="G329" s="156"/>
      <c r="H329" s="156"/>
      <c r="I329" s="156"/>
      <c r="J329" s="156"/>
      <c r="K329" s="156"/>
      <c r="L329" s="156"/>
      <c r="M329" s="156"/>
      <c r="N329" s="156"/>
      <c r="O329" s="162"/>
      <c r="P329" s="553"/>
      <c r="Q329" s="553"/>
      <c r="R329" s="554"/>
      <c r="S329" s="156"/>
      <c r="T329" s="179"/>
      <c r="U329" s="178"/>
      <c r="V329" s="178"/>
      <c r="W329" s="178"/>
      <c r="X329" s="466"/>
      <c r="Y329" s="181"/>
      <c r="Z329" s="178"/>
    </row>
    <row r="330" ht="16.5" customHeight="1">
      <c r="A330" s="156"/>
      <c r="B330" s="156"/>
      <c r="C330" s="548"/>
      <c r="D330" s="465"/>
      <c r="E330" s="465"/>
      <c r="F330" s="156"/>
      <c r="G330" s="156"/>
      <c r="H330" s="156"/>
      <c r="I330" s="156"/>
      <c r="J330" s="156"/>
      <c r="K330" s="156"/>
      <c r="L330" s="156"/>
      <c r="M330" s="156"/>
      <c r="N330" s="156"/>
      <c r="O330" s="162"/>
      <c r="P330" s="553"/>
      <c r="Q330" s="553"/>
      <c r="R330" s="554"/>
      <c r="S330" s="156"/>
      <c r="T330" s="179"/>
      <c r="U330" s="178"/>
      <c r="V330" s="178"/>
      <c r="W330" s="178"/>
      <c r="X330" s="466"/>
      <c r="Y330" s="181"/>
      <c r="Z330" s="178"/>
    </row>
    <row r="331" ht="16.5" customHeight="1">
      <c r="A331" s="156"/>
      <c r="B331" s="156"/>
      <c r="C331" s="548"/>
      <c r="D331" s="465"/>
      <c r="E331" s="465"/>
      <c r="F331" s="156"/>
      <c r="G331" s="156"/>
      <c r="H331" s="156"/>
      <c r="I331" s="156"/>
      <c r="J331" s="156"/>
      <c r="K331" s="156"/>
      <c r="L331" s="156"/>
      <c r="M331" s="156"/>
      <c r="N331" s="156"/>
      <c r="O331" s="162"/>
      <c r="P331" s="553"/>
      <c r="Q331" s="553"/>
      <c r="R331" s="554"/>
      <c r="S331" s="156"/>
      <c r="T331" s="179"/>
      <c r="U331" s="178"/>
      <c r="V331" s="178"/>
      <c r="W331" s="178"/>
      <c r="X331" s="466"/>
      <c r="Y331" s="181"/>
      <c r="Z331" s="178"/>
    </row>
    <row r="332" ht="16.5" customHeight="1">
      <c r="A332" s="156"/>
      <c r="B332" s="156"/>
      <c r="C332" s="548"/>
      <c r="D332" s="465"/>
      <c r="E332" s="465"/>
      <c r="F332" s="156"/>
      <c r="G332" s="156"/>
      <c r="H332" s="156"/>
      <c r="I332" s="156"/>
      <c r="J332" s="156"/>
      <c r="K332" s="156"/>
      <c r="L332" s="156"/>
      <c r="M332" s="156"/>
      <c r="N332" s="156"/>
      <c r="O332" s="162"/>
      <c r="P332" s="553"/>
      <c r="Q332" s="553"/>
      <c r="R332" s="554"/>
      <c r="S332" s="156"/>
      <c r="T332" s="179"/>
      <c r="U332" s="178"/>
      <c r="V332" s="178"/>
      <c r="W332" s="178"/>
      <c r="X332" s="466"/>
      <c r="Y332" s="181"/>
      <c r="Z332" s="178"/>
    </row>
    <row r="333" ht="16.5" customHeight="1">
      <c r="A333" s="156"/>
      <c r="B333" s="156"/>
      <c r="C333" s="548"/>
      <c r="D333" s="465"/>
      <c r="E333" s="465"/>
      <c r="F333" s="156"/>
      <c r="G333" s="156"/>
      <c r="H333" s="156"/>
      <c r="I333" s="156"/>
      <c r="J333" s="156"/>
      <c r="K333" s="156"/>
      <c r="L333" s="156"/>
      <c r="M333" s="156"/>
      <c r="N333" s="156"/>
      <c r="O333" s="162"/>
      <c r="P333" s="553"/>
      <c r="Q333" s="553"/>
      <c r="R333" s="554"/>
      <c r="S333" s="156"/>
      <c r="T333" s="179"/>
      <c r="U333" s="178"/>
      <c r="V333" s="178"/>
      <c r="W333" s="178"/>
      <c r="X333" s="466"/>
      <c r="Y333" s="181"/>
      <c r="Z333" s="178"/>
    </row>
    <row r="334" ht="16.5" customHeight="1">
      <c r="A334" s="156"/>
      <c r="B334" s="156"/>
      <c r="C334" s="548"/>
      <c r="D334" s="465"/>
      <c r="E334" s="465"/>
      <c r="F334" s="156"/>
      <c r="G334" s="156"/>
      <c r="H334" s="156"/>
      <c r="I334" s="156"/>
      <c r="J334" s="156"/>
      <c r="K334" s="156"/>
      <c r="L334" s="156"/>
      <c r="M334" s="156"/>
      <c r="N334" s="156"/>
      <c r="O334" s="162"/>
      <c r="P334" s="553"/>
      <c r="Q334" s="553"/>
      <c r="R334" s="554"/>
      <c r="S334" s="156"/>
      <c r="T334" s="179"/>
      <c r="U334" s="178"/>
      <c r="V334" s="178"/>
      <c r="W334" s="178"/>
      <c r="X334" s="466"/>
      <c r="Y334" s="181"/>
      <c r="Z334" s="178"/>
    </row>
    <row r="335" ht="16.5" customHeight="1">
      <c r="A335" s="156"/>
      <c r="B335" s="156"/>
      <c r="C335" s="548"/>
      <c r="D335" s="465"/>
      <c r="E335" s="465"/>
      <c r="F335" s="156"/>
      <c r="G335" s="156"/>
      <c r="H335" s="156"/>
      <c r="I335" s="156"/>
      <c r="J335" s="156"/>
      <c r="K335" s="156"/>
      <c r="L335" s="156"/>
      <c r="M335" s="156"/>
      <c r="N335" s="156"/>
      <c r="O335" s="162"/>
      <c r="P335" s="553"/>
      <c r="Q335" s="553"/>
      <c r="R335" s="554"/>
      <c r="S335" s="156"/>
      <c r="T335" s="179"/>
      <c r="U335" s="178"/>
      <c r="V335" s="178"/>
      <c r="W335" s="178"/>
      <c r="X335" s="466"/>
      <c r="Y335" s="181"/>
      <c r="Z335" s="178"/>
    </row>
    <row r="336" ht="16.5" customHeight="1">
      <c r="A336" s="156"/>
      <c r="B336" s="156"/>
      <c r="C336" s="548"/>
      <c r="D336" s="465"/>
      <c r="E336" s="465"/>
      <c r="F336" s="156"/>
      <c r="G336" s="156"/>
      <c r="H336" s="156"/>
      <c r="I336" s="156"/>
      <c r="J336" s="156"/>
      <c r="K336" s="156"/>
      <c r="L336" s="156"/>
      <c r="M336" s="156"/>
      <c r="N336" s="156"/>
      <c r="O336" s="162"/>
      <c r="P336" s="553"/>
      <c r="Q336" s="553"/>
      <c r="R336" s="554"/>
      <c r="S336" s="156"/>
      <c r="T336" s="179"/>
      <c r="U336" s="178"/>
      <c r="V336" s="178"/>
      <c r="W336" s="178"/>
      <c r="X336" s="466"/>
      <c r="Y336" s="181"/>
      <c r="Z336" s="178"/>
    </row>
    <row r="337" ht="16.5" customHeight="1">
      <c r="A337" s="156"/>
      <c r="B337" s="156"/>
      <c r="C337" s="548"/>
      <c r="D337" s="465"/>
      <c r="E337" s="465"/>
      <c r="F337" s="156"/>
      <c r="G337" s="156"/>
      <c r="H337" s="156"/>
      <c r="I337" s="156"/>
      <c r="J337" s="156"/>
      <c r="K337" s="156"/>
      <c r="L337" s="156"/>
      <c r="M337" s="156"/>
      <c r="N337" s="156"/>
      <c r="O337" s="162"/>
      <c r="P337" s="553"/>
      <c r="Q337" s="553"/>
      <c r="R337" s="554"/>
      <c r="S337" s="156"/>
      <c r="T337" s="179"/>
      <c r="U337" s="178"/>
      <c r="V337" s="178"/>
      <c r="W337" s="178"/>
      <c r="X337" s="466"/>
      <c r="Y337" s="181"/>
      <c r="Z337" s="178"/>
    </row>
    <row r="338" ht="16.5" customHeight="1">
      <c r="A338" s="156"/>
      <c r="B338" s="156"/>
      <c r="C338" s="548"/>
      <c r="D338" s="465"/>
      <c r="E338" s="465"/>
      <c r="F338" s="156"/>
      <c r="G338" s="156"/>
      <c r="H338" s="156"/>
      <c r="I338" s="156"/>
      <c r="J338" s="156"/>
      <c r="K338" s="156"/>
      <c r="L338" s="156"/>
      <c r="M338" s="156"/>
      <c r="N338" s="156"/>
      <c r="O338" s="162"/>
      <c r="P338" s="553"/>
      <c r="Q338" s="553"/>
      <c r="R338" s="554"/>
      <c r="S338" s="156"/>
      <c r="T338" s="179"/>
      <c r="U338" s="178"/>
      <c r="V338" s="178"/>
      <c r="W338" s="178"/>
      <c r="X338" s="466"/>
      <c r="Y338" s="181"/>
      <c r="Z338" s="178"/>
    </row>
    <row r="339" ht="16.5" customHeight="1">
      <c r="A339" s="156"/>
      <c r="B339" s="156"/>
      <c r="C339" s="548"/>
      <c r="D339" s="465"/>
      <c r="E339" s="465"/>
      <c r="F339" s="156"/>
      <c r="G339" s="156"/>
      <c r="H339" s="156"/>
      <c r="I339" s="156"/>
      <c r="J339" s="156"/>
      <c r="K339" s="156"/>
      <c r="L339" s="156"/>
      <c r="M339" s="156"/>
      <c r="N339" s="156"/>
      <c r="O339" s="162"/>
      <c r="P339" s="553"/>
      <c r="Q339" s="553"/>
      <c r="R339" s="554"/>
      <c r="S339" s="156"/>
      <c r="T339" s="179"/>
      <c r="U339" s="178"/>
      <c r="V339" s="178"/>
      <c r="W339" s="178"/>
      <c r="X339" s="466"/>
      <c r="Y339" s="181"/>
      <c r="Z339" s="178"/>
    </row>
    <row r="340" ht="16.5" customHeight="1">
      <c r="A340" s="156"/>
      <c r="B340" s="156"/>
      <c r="C340" s="548"/>
      <c r="D340" s="465"/>
      <c r="E340" s="465"/>
      <c r="F340" s="156"/>
      <c r="G340" s="156"/>
      <c r="H340" s="156"/>
      <c r="I340" s="156"/>
      <c r="J340" s="156"/>
      <c r="K340" s="156"/>
      <c r="L340" s="156"/>
      <c r="M340" s="156"/>
      <c r="N340" s="156"/>
      <c r="O340" s="162"/>
      <c r="P340" s="553"/>
      <c r="Q340" s="553"/>
      <c r="R340" s="554"/>
      <c r="S340" s="156"/>
      <c r="T340" s="179"/>
      <c r="U340" s="178"/>
      <c r="V340" s="178"/>
      <c r="W340" s="178"/>
      <c r="X340" s="466"/>
      <c r="Y340" s="181"/>
      <c r="Z340" s="178"/>
    </row>
    <row r="341" ht="16.5" customHeight="1">
      <c r="A341" s="156"/>
      <c r="B341" s="156"/>
      <c r="C341" s="548"/>
      <c r="D341" s="465"/>
      <c r="E341" s="465"/>
      <c r="F341" s="156"/>
      <c r="G341" s="156"/>
      <c r="H341" s="156"/>
      <c r="I341" s="156"/>
      <c r="J341" s="156"/>
      <c r="K341" s="156"/>
      <c r="L341" s="156"/>
      <c r="M341" s="156"/>
      <c r="N341" s="156"/>
      <c r="O341" s="162"/>
      <c r="P341" s="553"/>
      <c r="Q341" s="553"/>
      <c r="R341" s="554"/>
      <c r="S341" s="156"/>
      <c r="T341" s="179"/>
      <c r="U341" s="178"/>
      <c r="V341" s="178"/>
      <c r="W341" s="178"/>
      <c r="X341" s="466"/>
      <c r="Y341" s="181"/>
      <c r="Z341" s="178"/>
    </row>
    <row r="342" ht="16.5" customHeight="1">
      <c r="A342" s="156"/>
      <c r="B342" s="156"/>
      <c r="C342" s="548"/>
      <c r="D342" s="465"/>
      <c r="E342" s="465"/>
      <c r="F342" s="156"/>
      <c r="G342" s="156"/>
      <c r="H342" s="156"/>
      <c r="I342" s="156"/>
      <c r="J342" s="156"/>
      <c r="K342" s="156"/>
      <c r="L342" s="156"/>
      <c r="M342" s="156"/>
      <c r="N342" s="156"/>
      <c r="O342" s="162"/>
      <c r="P342" s="553"/>
      <c r="Q342" s="553"/>
      <c r="R342" s="554"/>
      <c r="S342" s="156"/>
      <c r="T342" s="179"/>
      <c r="U342" s="178"/>
      <c r="V342" s="178"/>
      <c r="W342" s="178"/>
      <c r="X342" s="466"/>
      <c r="Y342" s="181"/>
      <c r="Z342" s="178"/>
    </row>
    <row r="343" ht="16.5" customHeight="1">
      <c r="A343" s="156"/>
      <c r="B343" s="156"/>
      <c r="C343" s="548"/>
      <c r="D343" s="465"/>
      <c r="E343" s="465"/>
      <c r="F343" s="156"/>
      <c r="G343" s="156"/>
      <c r="H343" s="156"/>
      <c r="I343" s="156"/>
      <c r="J343" s="156"/>
      <c r="K343" s="156"/>
      <c r="L343" s="156"/>
      <c r="M343" s="156"/>
      <c r="N343" s="156"/>
      <c r="O343" s="162"/>
      <c r="P343" s="553"/>
      <c r="Q343" s="553"/>
      <c r="R343" s="554"/>
      <c r="S343" s="156"/>
      <c r="T343" s="179"/>
      <c r="U343" s="178"/>
      <c r="V343" s="178"/>
      <c r="W343" s="178"/>
      <c r="X343" s="466"/>
      <c r="Y343" s="181"/>
      <c r="Z343" s="178"/>
    </row>
    <row r="344" ht="16.5" customHeight="1">
      <c r="A344" s="156"/>
      <c r="B344" s="156"/>
      <c r="C344" s="548"/>
      <c r="D344" s="465"/>
      <c r="E344" s="465"/>
      <c r="F344" s="156"/>
      <c r="G344" s="156"/>
      <c r="H344" s="156"/>
      <c r="I344" s="156"/>
      <c r="J344" s="156"/>
      <c r="K344" s="156"/>
      <c r="L344" s="156"/>
      <c r="M344" s="156"/>
      <c r="N344" s="156"/>
      <c r="O344" s="162"/>
      <c r="P344" s="553"/>
      <c r="Q344" s="553"/>
      <c r="R344" s="554"/>
      <c r="S344" s="156"/>
      <c r="T344" s="179"/>
      <c r="U344" s="178"/>
      <c r="V344" s="178"/>
      <c r="W344" s="178"/>
      <c r="X344" s="466"/>
      <c r="Y344" s="181"/>
      <c r="Z344" s="178"/>
    </row>
    <row r="345" ht="16.5" customHeight="1">
      <c r="A345" s="156"/>
      <c r="B345" s="156"/>
      <c r="C345" s="548"/>
      <c r="D345" s="465"/>
      <c r="E345" s="465"/>
      <c r="F345" s="156"/>
      <c r="G345" s="156"/>
      <c r="H345" s="156"/>
      <c r="I345" s="156"/>
      <c r="J345" s="156"/>
      <c r="K345" s="156"/>
      <c r="L345" s="156"/>
      <c r="M345" s="156"/>
      <c r="N345" s="156"/>
      <c r="O345" s="162"/>
      <c r="P345" s="553"/>
      <c r="Q345" s="553"/>
      <c r="R345" s="554"/>
      <c r="S345" s="156"/>
      <c r="T345" s="179"/>
      <c r="U345" s="178"/>
      <c r="V345" s="178"/>
      <c r="W345" s="178"/>
      <c r="X345" s="466"/>
      <c r="Y345" s="181"/>
      <c r="Z345" s="178"/>
    </row>
    <row r="346" ht="16.5" customHeight="1">
      <c r="A346" s="156"/>
      <c r="B346" s="156"/>
      <c r="C346" s="548"/>
      <c r="D346" s="465"/>
      <c r="E346" s="465"/>
      <c r="F346" s="156"/>
      <c r="G346" s="156"/>
      <c r="H346" s="156"/>
      <c r="I346" s="156"/>
      <c r="J346" s="156"/>
      <c r="K346" s="156"/>
      <c r="L346" s="156"/>
      <c r="M346" s="156"/>
      <c r="N346" s="156"/>
      <c r="O346" s="162"/>
      <c r="P346" s="553"/>
      <c r="Q346" s="553"/>
      <c r="R346" s="554"/>
      <c r="S346" s="156"/>
      <c r="T346" s="179"/>
      <c r="U346" s="178"/>
      <c r="V346" s="178"/>
      <c r="W346" s="178"/>
      <c r="X346" s="466"/>
      <c r="Y346" s="181"/>
      <c r="Z346" s="178"/>
    </row>
    <row r="347" ht="16.5" customHeight="1">
      <c r="A347" s="156"/>
      <c r="B347" s="156"/>
      <c r="C347" s="548"/>
      <c r="D347" s="465"/>
      <c r="E347" s="465"/>
      <c r="F347" s="156"/>
      <c r="G347" s="156"/>
      <c r="H347" s="156"/>
      <c r="I347" s="156"/>
      <c r="J347" s="156"/>
      <c r="K347" s="156"/>
      <c r="L347" s="156"/>
      <c r="M347" s="156"/>
      <c r="N347" s="156"/>
      <c r="O347" s="162"/>
      <c r="P347" s="553"/>
      <c r="Q347" s="553"/>
      <c r="R347" s="554"/>
      <c r="S347" s="156"/>
      <c r="T347" s="179"/>
      <c r="U347" s="178"/>
      <c r="V347" s="178"/>
      <c r="W347" s="178"/>
      <c r="X347" s="466"/>
      <c r="Y347" s="181"/>
      <c r="Z347" s="178"/>
    </row>
    <row r="348" ht="16.5" customHeight="1">
      <c r="A348" s="156"/>
      <c r="B348" s="156"/>
      <c r="C348" s="548"/>
      <c r="D348" s="465"/>
      <c r="E348" s="465"/>
      <c r="F348" s="156"/>
      <c r="G348" s="156"/>
      <c r="H348" s="156"/>
      <c r="I348" s="156"/>
      <c r="J348" s="156"/>
      <c r="K348" s="156"/>
      <c r="L348" s="156"/>
      <c r="M348" s="156"/>
      <c r="N348" s="156"/>
      <c r="O348" s="162"/>
      <c r="P348" s="553"/>
      <c r="Q348" s="553"/>
      <c r="R348" s="554"/>
      <c r="S348" s="156"/>
      <c r="T348" s="179"/>
      <c r="U348" s="178"/>
      <c r="V348" s="178"/>
      <c r="W348" s="178"/>
      <c r="X348" s="466"/>
      <c r="Y348" s="181"/>
      <c r="Z348" s="178"/>
    </row>
    <row r="349" ht="16.5" customHeight="1">
      <c r="A349" s="156"/>
      <c r="B349" s="156"/>
      <c r="C349" s="548"/>
      <c r="D349" s="465"/>
      <c r="E349" s="465"/>
      <c r="F349" s="156"/>
      <c r="G349" s="156"/>
      <c r="H349" s="156"/>
      <c r="I349" s="156"/>
      <c r="J349" s="156"/>
      <c r="K349" s="156"/>
      <c r="L349" s="156"/>
      <c r="M349" s="156"/>
      <c r="N349" s="156"/>
      <c r="O349" s="162"/>
      <c r="P349" s="553"/>
      <c r="Q349" s="553"/>
      <c r="R349" s="554"/>
      <c r="S349" s="156"/>
      <c r="T349" s="179"/>
      <c r="U349" s="178"/>
      <c r="V349" s="178"/>
      <c r="W349" s="178"/>
      <c r="X349" s="466"/>
      <c r="Y349" s="181"/>
      <c r="Z349" s="178"/>
    </row>
    <row r="350" ht="16.5" customHeight="1">
      <c r="A350" s="156"/>
      <c r="B350" s="156"/>
      <c r="C350" s="548"/>
      <c r="D350" s="465"/>
      <c r="E350" s="465"/>
      <c r="F350" s="156"/>
      <c r="G350" s="156"/>
      <c r="H350" s="156"/>
      <c r="I350" s="156"/>
      <c r="J350" s="156"/>
      <c r="K350" s="156"/>
      <c r="L350" s="156"/>
      <c r="M350" s="156"/>
      <c r="N350" s="156"/>
      <c r="O350" s="162"/>
      <c r="P350" s="553"/>
      <c r="Q350" s="553"/>
      <c r="R350" s="554"/>
      <c r="S350" s="156"/>
      <c r="T350" s="179"/>
      <c r="U350" s="178"/>
      <c r="V350" s="178"/>
      <c r="W350" s="178"/>
      <c r="X350" s="466"/>
      <c r="Y350" s="181"/>
      <c r="Z350" s="178"/>
    </row>
    <row r="351" ht="16.5" customHeight="1">
      <c r="A351" s="156"/>
      <c r="B351" s="156"/>
      <c r="C351" s="548"/>
      <c r="D351" s="465"/>
      <c r="E351" s="465"/>
      <c r="F351" s="156"/>
      <c r="G351" s="156"/>
      <c r="H351" s="156"/>
      <c r="I351" s="156"/>
      <c r="J351" s="156"/>
      <c r="K351" s="156"/>
      <c r="L351" s="156"/>
      <c r="M351" s="156"/>
      <c r="N351" s="156"/>
      <c r="O351" s="162"/>
      <c r="P351" s="553"/>
      <c r="Q351" s="553"/>
      <c r="R351" s="554"/>
      <c r="S351" s="156"/>
      <c r="T351" s="179"/>
      <c r="U351" s="178"/>
      <c r="V351" s="178"/>
      <c r="W351" s="178"/>
      <c r="X351" s="466"/>
      <c r="Y351" s="181"/>
      <c r="Z351" s="178"/>
    </row>
    <row r="352" ht="16.5" customHeight="1">
      <c r="A352" s="156"/>
      <c r="B352" s="156"/>
      <c r="C352" s="548"/>
      <c r="D352" s="465"/>
      <c r="E352" s="465"/>
      <c r="F352" s="156"/>
      <c r="G352" s="156"/>
      <c r="H352" s="156"/>
      <c r="I352" s="156"/>
      <c r="J352" s="156"/>
      <c r="K352" s="156"/>
      <c r="L352" s="156"/>
      <c r="M352" s="156"/>
      <c r="N352" s="156"/>
      <c r="O352" s="162"/>
      <c r="P352" s="553"/>
      <c r="Q352" s="553"/>
      <c r="R352" s="554"/>
      <c r="S352" s="156"/>
      <c r="T352" s="179"/>
      <c r="U352" s="178"/>
      <c r="V352" s="178"/>
      <c r="W352" s="178"/>
      <c r="X352" s="466"/>
      <c r="Y352" s="181"/>
      <c r="Z352" s="178"/>
    </row>
    <row r="353" ht="16.5" customHeight="1">
      <c r="A353" s="156"/>
      <c r="B353" s="156"/>
      <c r="C353" s="548"/>
      <c r="D353" s="465"/>
      <c r="E353" s="465"/>
      <c r="F353" s="156"/>
      <c r="G353" s="156"/>
      <c r="H353" s="156"/>
      <c r="I353" s="156"/>
      <c r="J353" s="156"/>
      <c r="K353" s="156"/>
      <c r="L353" s="156"/>
      <c r="M353" s="156"/>
      <c r="N353" s="156"/>
      <c r="O353" s="162"/>
      <c r="P353" s="553"/>
      <c r="Q353" s="553"/>
      <c r="R353" s="554"/>
      <c r="S353" s="156"/>
      <c r="T353" s="179"/>
      <c r="U353" s="178"/>
      <c r="V353" s="178"/>
      <c r="W353" s="178"/>
      <c r="X353" s="466"/>
      <c r="Y353" s="181"/>
      <c r="Z353" s="178"/>
    </row>
    <row r="354" ht="16.5" customHeight="1">
      <c r="A354" s="156"/>
      <c r="B354" s="156"/>
      <c r="C354" s="548"/>
      <c r="D354" s="465"/>
      <c r="E354" s="465"/>
      <c r="F354" s="156"/>
      <c r="G354" s="156"/>
      <c r="H354" s="156"/>
      <c r="I354" s="156"/>
      <c r="J354" s="156"/>
      <c r="K354" s="156"/>
      <c r="L354" s="156"/>
      <c r="M354" s="156"/>
      <c r="N354" s="156"/>
      <c r="O354" s="162"/>
      <c r="P354" s="553"/>
      <c r="Q354" s="553"/>
      <c r="R354" s="554"/>
      <c r="S354" s="156"/>
      <c r="T354" s="179"/>
      <c r="U354" s="178"/>
      <c r="V354" s="178"/>
      <c r="W354" s="178"/>
      <c r="X354" s="466"/>
      <c r="Y354" s="181"/>
      <c r="Z354" s="178"/>
    </row>
    <row r="355" ht="16.5" customHeight="1">
      <c r="A355" s="156"/>
      <c r="B355" s="156"/>
      <c r="C355" s="548"/>
      <c r="D355" s="465"/>
      <c r="E355" s="465"/>
      <c r="F355" s="156"/>
      <c r="G355" s="156"/>
      <c r="H355" s="156"/>
      <c r="I355" s="156"/>
      <c r="J355" s="156"/>
      <c r="K355" s="156"/>
      <c r="L355" s="156"/>
      <c r="M355" s="156"/>
      <c r="N355" s="156"/>
      <c r="O355" s="162"/>
      <c r="P355" s="553"/>
      <c r="Q355" s="553"/>
      <c r="R355" s="554"/>
      <c r="S355" s="156"/>
      <c r="T355" s="179"/>
      <c r="U355" s="178"/>
      <c r="V355" s="178"/>
      <c r="W355" s="178"/>
      <c r="X355" s="466"/>
      <c r="Y355" s="181"/>
      <c r="Z355" s="178"/>
    </row>
    <row r="356" ht="16.5" customHeight="1">
      <c r="A356" s="156"/>
      <c r="B356" s="156"/>
      <c r="C356" s="548"/>
      <c r="D356" s="465"/>
      <c r="E356" s="465"/>
      <c r="F356" s="156"/>
      <c r="G356" s="156"/>
      <c r="H356" s="156"/>
      <c r="I356" s="156"/>
      <c r="J356" s="156"/>
      <c r="K356" s="156"/>
      <c r="L356" s="156"/>
      <c r="M356" s="156"/>
      <c r="N356" s="156"/>
      <c r="O356" s="162"/>
      <c r="P356" s="553"/>
      <c r="Q356" s="553"/>
      <c r="R356" s="554"/>
      <c r="S356" s="156"/>
      <c r="T356" s="179"/>
      <c r="U356" s="178"/>
      <c r="V356" s="178"/>
      <c r="W356" s="178"/>
      <c r="X356" s="466"/>
      <c r="Y356" s="181"/>
      <c r="Z356" s="178"/>
    </row>
    <row r="357" ht="16.5" customHeight="1">
      <c r="A357" s="156"/>
      <c r="B357" s="156"/>
      <c r="C357" s="548"/>
      <c r="D357" s="465"/>
      <c r="E357" s="465"/>
      <c r="F357" s="156"/>
      <c r="G357" s="156"/>
      <c r="H357" s="156"/>
      <c r="I357" s="156"/>
      <c r="J357" s="156"/>
      <c r="K357" s="156"/>
      <c r="L357" s="156"/>
      <c r="M357" s="156"/>
      <c r="N357" s="156"/>
      <c r="O357" s="162"/>
      <c r="P357" s="553"/>
      <c r="Q357" s="553"/>
      <c r="R357" s="554"/>
      <c r="S357" s="156"/>
      <c r="T357" s="179"/>
      <c r="U357" s="178"/>
      <c r="V357" s="178"/>
      <c r="W357" s="178"/>
      <c r="X357" s="466"/>
      <c r="Y357" s="181"/>
      <c r="Z357" s="178"/>
    </row>
    <row r="358" ht="16.5" customHeight="1">
      <c r="A358" s="156"/>
      <c r="B358" s="156"/>
      <c r="C358" s="548"/>
      <c r="D358" s="465"/>
      <c r="E358" s="465"/>
      <c r="F358" s="156"/>
      <c r="G358" s="156"/>
      <c r="H358" s="156"/>
      <c r="I358" s="156"/>
      <c r="J358" s="156"/>
      <c r="K358" s="156"/>
      <c r="L358" s="156"/>
      <c r="M358" s="156"/>
      <c r="N358" s="156"/>
      <c r="O358" s="162"/>
      <c r="P358" s="553"/>
      <c r="Q358" s="553"/>
      <c r="R358" s="554"/>
      <c r="S358" s="156"/>
      <c r="T358" s="179"/>
      <c r="U358" s="178"/>
      <c r="V358" s="178"/>
      <c r="W358" s="178"/>
      <c r="X358" s="466"/>
      <c r="Y358" s="181"/>
      <c r="Z358" s="178"/>
    </row>
    <row r="359" ht="16.5" customHeight="1">
      <c r="A359" s="156"/>
      <c r="B359" s="156"/>
      <c r="C359" s="548"/>
      <c r="D359" s="465"/>
      <c r="E359" s="465"/>
      <c r="F359" s="156"/>
      <c r="G359" s="156"/>
      <c r="H359" s="156"/>
      <c r="I359" s="156"/>
      <c r="J359" s="156"/>
      <c r="K359" s="156"/>
      <c r="L359" s="156"/>
      <c r="M359" s="156"/>
      <c r="N359" s="156"/>
      <c r="O359" s="162"/>
      <c r="P359" s="553"/>
      <c r="Q359" s="553"/>
      <c r="R359" s="554"/>
      <c r="S359" s="156"/>
      <c r="T359" s="179"/>
      <c r="U359" s="178"/>
      <c r="V359" s="178"/>
      <c r="W359" s="178"/>
      <c r="X359" s="466"/>
      <c r="Y359" s="181"/>
      <c r="Z359" s="178"/>
    </row>
    <row r="360" ht="16.5" customHeight="1">
      <c r="A360" s="156"/>
      <c r="B360" s="156"/>
      <c r="C360" s="548"/>
      <c r="D360" s="465"/>
      <c r="E360" s="465"/>
      <c r="F360" s="156"/>
      <c r="G360" s="156"/>
      <c r="H360" s="156"/>
      <c r="I360" s="156"/>
      <c r="J360" s="156"/>
      <c r="K360" s="156"/>
      <c r="L360" s="156"/>
      <c r="M360" s="156"/>
      <c r="N360" s="156"/>
      <c r="O360" s="162"/>
      <c r="P360" s="553"/>
      <c r="Q360" s="553"/>
      <c r="R360" s="554"/>
      <c r="S360" s="156"/>
      <c r="T360" s="179"/>
      <c r="U360" s="178"/>
      <c r="V360" s="178"/>
      <c r="W360" s="178"/>
      <c r="X360" s="466"/>
      <c r="Y360" s="181"/>
      <c r="Z360" s="178"/>
    </row>
    <row r="361" ht="16.5" customHeight="1">
      <c r="A361" s="156"/>
      <c r="B361" s="156"/>
      <c r="C361" s="548"/>
      <c r="D361" s="465"/>
      <c r="E361" s="465"/>
      <c r="F361" s="156"/>
      <c r="G361" s="156"/>
      <c r="H361" s="156"/>
      <c r="I361" s="156"/>
      <c r="J361" s="156"/>
      <c r="K361" s="156"/>
      <c r="L361" s="156"/>
      <c r="M361" s="156"/>
      <c r="N361" s="156"/>
      <c r="O361" s="162"/>
      <c r="P361" s="553"/>
      <c r="Q361" s="553"/>
      <c r="R361" s="554"/>
      <c r="S361" s="156"/>
      <c r="T361" s="179"/>
      <c r="U361" s="178"/>
      <c r="V361" s="178"/>
      <c r="W361" s="178"/>
      <c r="X361" s="466"/>
      <c r="Y361" s="181"/>
      <c r="Z361" s="178"/>
    </row>
    <row r="362" ht="16.5" customHeight="1">
      <c r="A362" s="156"/>
      <c r="B362" s="156"/>
      <c r="C362" s="548"/>
      <c r="D362" s="465"/>
      <c r="E362" s="465"/>
      <c r="F362" s="156"/>
      <c r="G362" s="156"/>
      <c r="H362" s="156"/>
      <c r="I362" s="156"/>
      <c r="J362" s="156"/>
      <c r="K362" s="156"/>
      <c r="L362" s="156"/>
      <c r="M362" s="156"/>
      <c r="N362" s="156"/>
      <c r="O362" s="162"/>
      <c r="P362" s="553"/>
      <c r="Q362" s="553"/>
      <c r="R362" s="554"/>
      <c r="S362" s="156"/>
      <c r="T362" s="179"/>
      <c r="U362" s="178"/>
      <c r="V362" s="178"/>
      <c r="W362" s="178"/>
      <c r="X362" s="466"/>
      <c r="Y362" s="181"/>
      <c r="Z362" s="178"/>
    </row>
    <row r="363" ht="16.5" customHeight="1">
      <c r="A363" s="156"/>
      <c r="B363" s="156"/>
      <c r="C363" s="548"/>
      <c r="D363" s="465"/>
      <c r="E363" s="465"/>
      <c r="F363" s="156"/>
      <c r="G363" s="156"/>
      <c r="H363" s="156"/>
      <c r="I363" s="156"/>
      <c r="J363" s="156"/>
      <c r="K363" s="156"/>
      <c r="L363" s="156"/>
      <c r="M363" s="156"/>
      <c r="N363" s="156"/>
      <c r="O363" s="162"/>
      <c r="P363" s="553"/>
      <c r="Q363" s="553"/>
      <c r="R363" s="554"/>
      <c r="S363" s="156"/>
      <c r="T363" s="179"/>
      <c r="U363" s="178"/>
      <c r="V363" s="178"/>
      <c r="W363" s="178"/>
      <c r="X363" s="466"/>
      <c r="Y363" s="181"/>
      <c r="Z363" s="178"/>
    </row>
    <row r="364" ht="16.5" customHeight="1">
      <c r="A364" s="156"/>
      <c r="B364" s="156"/>
      <c r="C364" s="548"/>
      <c r="D364" s="465"/>
      <c r="E364" s="465"/>
      <c r="F364" s="156"/>
      <c r="G364" s="156"/>
      <c r="H364" s="156"/>
      <c r="I364" s="156"/>
      <c r="J364" s="156"/>
      <c r="K364" s="156"/>
      <c r="L364" s="156"/>
      <c r="M364" s="156"/>
      <c r="N364" s="156"/>
      <c r="O364" s="162"/>
      <c r="P364" s="553"/>
      <c r="Q364" s="553"/>
      <c r="R364" s="554"/>
      <c r="S364" s="156"/>
      <c r="T364" s="179"/>
      <c r="U364" s="178"/>
      <c r="V364" s="178"/>
      <c r="W364" s="178"/>
      <c r="X364" s="466"/>
      <c r="Y364" s="181"/>
      <c r="Z364" s="178"/>
    </row>
    <row r="365" ht="16.5" customHeight="1">
      <c r="A365" s="156"/>
      <c r="B365" s="156"/>
      <c r="C365" s="548"/>
      <c r="D365" s="465"/>
      <c r="E365" s="465"/>
      <c r="F365" s="156"/>
      <c r="G365" s="156"/>
      <c r="H365" s="156"/>
      <c r="I365" s="156"/>
      <c r="J365" s="156"/>
      <c r="K365" s="156"/>
      <c r="L365" s="156"/>
      <c r="M365" s="156"/>
      <c r="N365" s="156"/>
      <c r="O365" s="162"/>
      <c r="P365" s="553"/>
      <c r="Q365" s="553"/>
      <c r="R365" s="554"/>
      <c r="S365" s="156"/>
      <c r="T365" s="179"/>
      <c r="U365" s="178"/>
      <c r="V365" s="178"/>
      <c r="W365" s="178"/>
      <c r="X365" s="466"/>
      <c r="Y365" s="181"/>
      <c r="Z365" s="178"/>
    </row>
    <row r="366" ht="16.5" customHeight="1">
      <c r="A366" s="156"/>
      <c r="B366" s="156"/>
      <c r="C366" s="548"/>
      <c r="D366" s="465"/>
      <c r="E366" s="465"/>
      <c r="F366" s="156"/>
      <c r="G366" s="156"/>
      <c r="H366" s="156"/>
      <c r="I366" s="156"/>
      <c r="J366" s="156"/>
      <c r="K366" s="156"/>
      <c r="L366" s="156"/>
      <c r="M366" s="156"/>
      <c r="N366" s="156"/>
      <c r="O366" s="162"/>
      <c r="P366" s="553"/>
      <c r="Q366" s="553"/>
      <c r="R366" s="554"/>
      <c r="S366" s="156"/>
      <c r="T366" s="179"/>
      <c r="U366" s="178"/>
      <c r="V366" s="178"/>
      <c r="W366" s="178"/>
      <c r="X366" s="466"/>
      <c r="Y366" s="181"/>
      <c r="Z366" s="178"/>
    </row>
    <row r="367" ht="16.5" customHeight="1">
      <c r="A367" s="156"/>
      <c r="B367" s="156"/>
      <c r="C367" s="548"/>
      <c r="D367" s="465"/>
      <c r="E367" s="465"/>
      <c r="F367" s="156"/>
      <c r="G367" s="156"/>
      <c r="H367" s="156"/>
      <c r="I367" s="156"/>
      <c r="J367" s="156"/>
      <c r="K367" s="156"/>
      <c r="L367" s="156"/>
      <c r="M367" s="156"/>
      <c r="N367" s="156"/>
      <c r="O367" s="162"/>
      <c r="P367" s="553"/>
      <c r="Q367" s="553"/>
      <c r="R367" s="554"/>
      <c r="S367" s="156"/>
      <c r="T367" s="179"/>
      <c r="U367" s="178"/>
      <c r="V367" s="178"/>
      <c r="W367" s="178"/>
      <c r="X367" s="466"/>
      <c r="Y367" s="181"/>
      <c r="Z367" s="178"/>
    </row>
    <row r="368" ht="16.5" customHeight="1">
      <c r="A368" s="156"/>
      <c r="B368" s="156"/>
      <c r="C368" s="548"/>
      <c r="D368" s="465"/>
      <c r="E368" s="465"/>
      <c r="F368" s="156"/>
      <c r="G368" s="156"/>
      <c r="H368" s="156"/>
      <c r="I368" s="156"/>
      <c r="J368" s="156"/>
      <c r="K368" s="156"/>
      <c r="L368" s="156"/>
      <c r="M368" s="156"/>
      <c r="N368" s="156"/>
      <c r="O368" s="162"/>
      <c r="P368" s="553"/>
      <c r="Q368" s="553"/>
      <c r="R368" s="554"/>
      <c r="S368" s="156"/>
      <c r="T368" s="179"/>
      <c r="U368" s="178"/>
      <c r="V368" s="178"/>
      <c r="W368" s="178"/>
      <c r="X368" s="466"/>
      <c r="Y368" s="181"/>
      <c r="Z368" s="178"/>
    </row>
    <row r="369" ht="16.5" customHeight="1">
      <c r="A369" s="156"/>
      <c r="B369" s="156"/>
      <c r="C369" s="548"/>
      <c r="D369" s="465"/>
      <c r="E369" s="465"/>
      <c r="F369" s="156"/>
      <c r="G369" s="156"/>
      <c r="H369" s="156"/>
      <c r="I369" s="156"/>
      <c r="J369" s="156"/>
      <c r="K369" s="156"/>
      <c r="L369" s="156"/>
      <c r="M369" s="156"/>
      <c r="N369" s="156"/>
      <c r="O369" s="162"/>
      <c r="P369" s="553"/>
      <c r="Q369" s="553"/>
      <c r="R369" s="554"/>
      <c r="S369" s="156"/>
      <c r="T369" s="179"/>
      <c r="U369" s="178"/>
      <c r="V369" s="178"/>
      <c r="W369" s="178"/>
      <c r="X369" s="466"/>
      <c r="Y369" s="181"/>
      <c r="Z369" s="178"/>
    </row>
    <row r="370" ht="16.5" customHeight="1">
      <c r="A370" s="156"/>
      <c r="B370" s="156"/>
      <c r="C370" s="548"/>
      <c r="D370" s="465"/>
      <c r="E370" s="465"/>
      <c r="F370" s="156"/>
      <c r="G370" s="156"/>
      <c r="H370" s="156"/>
      <c r="I370" s="156"/>
      <c r="J370" s="156"/>
      <c r="K370" s="156"/>
      <c r="L370" s="156"/>
      <c r="M370" s="156"/>
      <c r="N370" s="156"/>
      <c r="O370" s="162"/>
      <c r="P370" s="553"/>
      <c r="Q370" s="553"/>
      <c r="R370" s="554"/>
      <c r="S370" s="156"/>
      <c r="T370" s="179"/>
      <c r="U370" s="178"/>
      <c r="V370" s="178"/>
      <c r="W370" s="178"/>
      <c r="X370" s="466"/>
      <c r="Y370" s="181"/>
      <c r="Z370" s="178"/>
    </row>
    <row r="371" ht="16.5" customHeight="1">
      <c r="A371" s="156"/>
      <c r="B371" s="156"/>
      <c r="C371" s="548"/>
      <c r="D371" s="465"/>
      <c r="E371" s="465"/>
      <c r="F371" s="156"/>
      <c r="G371" s="156"/>
      <c r="H371" s="156"/>
      <c r="I371" s="156"/>
      <c r="J371" s="156"/>
      <c r="K371" s="156"/>
      <c r="L371" s="156"/>
      <c r="M371" s="156"/>
      <c r="N371" s="156"/>
      <c r="O371" s="162"/>
      <c r="P371" s="553"/>
      <c r="Q371" s="553"/>
      <c r="R371" s="554"/>
      <c r="S371" s="156"/>
      <c r="T371" s="179"/>
      <c r="U371" s="178"/>
      <c r="V371" s="178"/>
      <c r="W371" s="178"/>
      <c r="X371" s="466"/>
      <c r="Y371" s="181"/>
      <c r="Z371" s="178"/>
    </row>
    <row r="372" ht="16.5" customHeight="1">
      <c r="A372" s="156"/>
      <c r="B372" s="156"/>
      <c r="C372" s="548"/>
      <c r="D372" s="465"/>
      <c r="E372" s="465"/>
      <c r="F372" s="156"/>
      <c r="G372" s="156"/>
      <c r="H372" s="156"/>
      <c r="I372" s="156"/>
      <c r="J372" s="156"/>
      <c r="K372" s="156"/>
      <c r="L372" s="156"/>
      <c r="M372" s="156"/>
      <c r="N372" s="156"/>
      <c r="O372" s="162"/>
      <c r="P372" s="553"/>
      <c r="Q372" s="553"/>
      <c r="R372" s="554"/>
      <c r="S372" s="156"/>
      <c r="T372" s="179"/>
      <c r="U372" s="178"/>
      <c r="V372" s="178"/>
      <c r="W372" s="178"/>
      <c r="X372" s="466"/>
      <c r="Y372" s="181"/>
      <c r="Z372" s="178"/>
    </row>
    <row r="373" ht="16.5" customHeight="1">
      <c r="A373" s="156"/>
      <c r="B373" s="156"/>
      <c r="C373" s="548"/>
      <c r="D373" s="465"/>
      <c r="E373" s="465"/>
      <c r="F373" s="156"/>
      <c r="G373" s="156"/>
      <c r="H373" s="156"/>
      <c r="I373" s="156"/>
      <c r="J373" s="156"/>
      <c r="K373" s="156"/>
      <c r="L373" s="156"/>
      <c r="M373" s="156"/>
      <c r="N373" s="156"/>
      <c r="O373" s="162"/>
      <c r="P373" s="553"/>
      <c r="Q373" s="553"/>
      <c r="R373" s="554"/>
      <c r="S373" s="156"/>
      <c r="T373" s="179"/>
      <c r="U373" s="178"/>
      <c r="V373" s="178"/>
      <c r="W373" s="178"/>
      <c r="X373" s="466"/>
      <c r="Y373" s="181"/>
      <c r="Z373" s="178"/>
    </row>
    <row r="374" ht="16.5" customHeight="1">
      <c r="A374" s="156"/>
      <c r="B374" s="156"/>
      <c r="C374" s="548"/>
      <c r="D374" s="465"/>
      <c r="E374" s="465"/>
      <c r="F374" s="156"/>
      <c r="G374" s="156"/>
      <c r="H374" s="156"/>
      <c r="I374" s="156"/>
      <c r="J374" s="156"/>
      <c r="K374" s="156"/>
      <c r="L374" s="156"/>
      <c r="M374" s="156"/>
      <c r="N374" s="156"/>
      <c r="O374" s="162"/>
      <c r="P374" s="553"/>
      <c r="Q374" s="553"/>
      <c r="R374" s="554"/>
      <c r="S374" s="156"/>
      <c r="T374" s="179"/>
      <c r="U374" s="178"/>
      <c r="V374" s="178"/>
      <c r="W374" s="178"/>
      <c r="X374" s="466"/>
      <c r="Y374" s="181"/>
      <c r="Z374" s="178"/>
    </row>
    <row r="375" ht="16.5" customHeight="1">
      <c r="A375" s="156"/>
      <c r="B375" s="156"/>
      <c r="C375" s="548"/>
      <c r="D375" s="465"/>
      <c r="E375" s="465"/>
      <c r="F375" s="156"/>
      <c r="G375" s="156"/>
      <c r="H375" s="156"/>
      <c r="I375" s="156"/>
      <c r="J375" s="156"/>
      <c r="K375" s="156"/>
      <c r="L375" s="156"/>
      <c r="M375" s="156"/>
      <c r="N375" s="156"/>
      <c r="O375" s="162"/>
      <c r="P375" s="553"/>
      <c r="Q375" s="553"/>
      <c r="R375" s="554"/>
      <c r="S375" s="156"/>
      <c r="T375" s="179"/>
      <c r="U375" s="178"/>
      <c r="V375" s="178"/>
      <c r="W375" s="178"/>
      <c r="X375" s="466"/>
      <c r="Y375" s="181"/>
      <c r="Z375" s="178"/>
    </row>
    <row r="376" ht="16.5" customHeight="1">
      <c r="A376" s="156"/>
      <c r="B376" s="156"/>
      <c r="C376" s="548"/>
      <c r="D376" s="465"/>
      <c r="E376" s="465"/>
      <c r="F376" s="156"/>
      <c r="G376" s="156"/>
      <c r="H376" s="156"/>
      <c r="I376" s="156"/>
      <c r="J376" s="156"/>
      <c r="K376" s="156"/>
      <c r="L376" s="156"/>
      <c r="M376" s="156"/>
      <c r="N376" s="156"/>
      <c r="O376" s="162"/>
      <c r="P376" s="553"/>
      <c r="Q376" s="553"/>
      <c r="R376" s="554"/>
      <c r="S376" s="156"/>
      <c r="T376" s="179"/>
      <c r="U376" s="178"/>
      <c r="V376" s="178"/>
      <c r="W376" s="178"/>
      <c r="X376" s="466"/>
      <c r="Y376" s="181"/>
      <c r="Z376" s="178"/>
    </row>
    <row r="377" ht="16.5" customHeight="1">
      <c r="A377" s="156"/>
      <c r="B377" s="156"/>
      <c r="C377" s="548"/>
      <c r="D377" s="465"/>
      <c r="E377" s="465"/>
      <c r="F377" s="156"/>
      <c r="G377" s="156"/>
      <c r="H377" s="156"/>
      <c r="I377" s="156"/>
      <c r="J377" s="156"/>
      <c r="K377" s="156"/>
      <c r="L377" s="156"/>
      <c r="M377" s="156"/>
      <c r="N377" s="156"/>
      <c r="O377" s="162"/>
      <c r="P377" s="553"/>
      <c r="Q377" s="553"/>
      <c r="R377" s="554"/>
      <c r="S377" s="156"/>
      <c r="T377" s="179"/>
      <c r="U377" s="178"/>
      <c r="V377" s="178"/>
      <c r="W377" s="178"/>
      <c r="X377" s="466"/>
      <c r="Y377" s="181"/>
      <c r="Z377" s="178"/>
    </row>
    <row r="378" ht="16.5" customHeight="1">
      <c r="A378" s="156"/>
      <c r="B378" s="156"/>
      <c r="C378" s="548"/>
      <c r="D378" s="465"/>
      <c r="E378" s="465"/>
      <c r="F378" s="156"/>
      <c r="G378" s="156"/>
      <c r="H378" s="156"/>
      <c r="I378" s="156"/>
      <c r="J378" s="156"/>
      <c r="K378" s="156"/>
      <c r="L378" s="156"/>
      <c r="M378" s="156"/>
      <c r="N378" s="156"/>
      <c r="O378" s="162"/>
      <c r="P378" s="553"/>
      <c r="Q378" s="553"/>
      <c r="R378" s="554"/>
      <c r="S378" s="156"/>
      <c r="T378" s="179"/>
      <c r="U378" s="178"/>
      <c r="V378" s="178"/>
      <c r="W378" s="178"/>
      <c r="X378" s="466"/>
      <c r="Y378" s="181"/>
      <c r="Z378" s="178"/>
    </row>
    <row r="379" ht="16.5" customHeight="1">
      <c r="A379" s="156"/>
      <c r="B379" s="156"/>
      <c r="C379" s="548"/>
      <c r="D379" s="465"/>
      <c r="E379" s="465"/>
      <c r="F379" s="156"/>
      <c r="G379" s="156"/>
      <c r="H379" s="156"/>
      <c r="I379" s="156"/>
      <c r="J379" s="156"/>
      <c r="K379" s="156"/>
      <c r="L379" s="156"/>
      <c r="M379" s="156"/>
      <c r="N379" s="156"/>
      <c r="O379" s="162"/>
      <c r="P379" s="553"/>
      <c r="Q379" s="553"/>
      <c r="R379" s="554"/>
      <c r="S379" s="156"/>
      <c r="T379" s="179"/>
      <c r="U379" s="178"/>
      <c r="V379" s="178"/>
      <c r="W379" s="178"/>
      <c r="X379" s="466"/>
      <c r="Y379" s="181"/>
      <c r="Z379" s="178"/>
    </row>
    <row r="380" ht="16.5" customHeight="1">
      <c r="A380" s="156"/>
      <c r="B380" s="156"/>
      <c r="C380" s="548"/>
      <c r="D380" s="465"/>
      <c r="E380" s="465"/>
      <c r="F380" s="156"/>
      <c r="G380" s="156"/>
      <c r="H380" s="156"/>
      <c r="I380" s="156"/>
      <c r="J380" s="156"/>
      <c r="K380" s="156"/>
      <c r="L380" s="156"/>
      <c r="M380" s="156"/>
      <c r="N380" s="156"/>
      <c r="O380" s="162"/>
      <c r="P380" s="553"/>
      <c r="Q380" s="553"/>
      <c r="R380" s="554"/>
      <c r="S380" s="156"/>
      <c r="T380" s="179"/>
      <c r="U380" s="178"/>
      <c r="V380" s="178"/>
      <c r="W380" s="178"/>
      <c r="X380" s="466"/>
      <c r="Y380" s="181"/>
      <c r="Z380" s="178"/>
    </row>
    <row r="381" ht="16.5" customHeight="1">
      <c r="A381" s="156"/>
      <c r="B381" s="156"/>
      <c r="C381" s="548"/>
      <c r="D381" s="465"/>
      <c r="E381" s="465"/>
      <c r="F381" s="156"/>
      <c r="G381" s="156"/>
      <c r="H381" s="156"/>
      <c r="I381" s="156"/>
      <c r="J381" s="156"/>
      <c r="K381" s="156"/>
      <c r="L381" s="156"/>
      <c r="M381" s="156"/>
      <c r="N381" s="156"/>
      <c r="O381" s="162"/>
      <c r="P381" s="553"/>
      <c r="Q381" s="553"/>
      <c r="R381" s="554"/>
      <c r="S381" s="156"/>
      <c r="T381" s="179"/>
      <c r="U381" s="178"/>
      <c r="V381" s="178"/>
      <c r="W381" s="178"/>
      <c r="X381" s="466"/>
      <c r="Y381" s="181"/>
      <c r="Z381" s="178"/>
    </row>
    <row r="382" ht="16.5" customHeight="1">
      <c r="A382" s="156"/>
      <c r="B382" s="156"/>
      <c r="C382" s="548"/>
      <c r="D382" s="465"/>
      <c r="E382" s="465"/>
      <c r="F382" s="156"/>
      <c r="G382" s="156"/>
      <c r="H382" s="156"/>
      <c r="I382" s="156"/>
      <c r="J382" s="156"/>
      <c r="K382" s="156"/>
      <c r="L382" s="156"/>
      <c r="M382" s="156"/>
      <c r="N382" s="156"/>
      <c r="O382" s="162"/>
      <c r="P382" s="553"/>
      <c r="Q382" s="553"/>
      <c r="R382" s="554"/>
      <c r="S382" s="156"/>
      <c r="T382" s="179"/>
      <c r="U382" s="178"/>
      <c r="V382" s="178"/>
      <c r="W382" s="178"/>
      <c r="X382" s="466"/>
      <c r="Y382" s="181"/>
      <c r="Z382" s="178"/>
    </row>
    <row r="383" ht="16.5" customHeight="1">
      <c r="A383" s="156"/>
      <c r="B383" s="156"/>
      <c r="C383" s="548"/>
      <c r="D383" s="465"/>
      <c r="E383" s="465"/>
      <c r="F383" s="156"/>
      <c r="G383" s="156"/>
      <c r="H383" s="156"/>
      <c r="I383" s="156"/>
      <c r="J383" s="156"/>
      <c r="K383" s="156"/>
      <c r="L383" s="156"/>
      <c r="M383" s="156"/>
      <c r="N383" s="156"/>
      <c r="O383" s="162"/>
      <c r="P383" s="553"/>
      <c r="Q383" s="553"/>
      <c r="R383" s="554"/>
      <c r="S383" s="156"/>
      <c r="T383" s="179"/>
      <c r="U383" s="178"/>
      <c r="V383" s="178"/>
      <c r="W383" s="178"/>
      <c r="X383" s="466"/>
      <c r="Y383" s="181"/>
      <c r="Z383" s="178"/>
    </row>
    <row r="384" ht="16.5" customHeight="1">
      <c r="A384" s="156"/>
      <c r="B384" s="156"/>
      <c r="C384" s="548"/>
      <c r="D384" s="465"/>
      <c r="E384" s="465"/>
      <c r="F384" s="156"/>
      <c r="G384" s="156"/>
      <c r="H384" s="156"/>
      <c r="I384" s="156"/>
      <c r="J384" s="156"/>
      <c r="K384" s="156"/>
      <c r="L384" s="156"/>
      <c r="M384" s="156"/>
      <c r="N384" s="156"/>
      <c r="O384" s="162"/>
      <c r="P384" s="553"/>
      <c r="Q384" s="553"/>
      <c r="R384" s="554"/>
      <c r="S384" s="156"/>
      <c r="T384" s="179"/>
      <c r="U384" s="178"/>
      <c r="V384" s="178"/>
      <c r="W384" s="178"/>
      <c r="X384" s="466"/>
      <c r="Y384" s="181"/>
      <c r="Z384" s="178"/>
    </row>
    <row r="385" ht="16.5" customHeight="1">
      <c r="A385" s="156"/>
      <c r="B385" s="156"/>
      <c r="C385" s="548"/>
      <c r="D385" s="465"/>
      <c r="E385" s="465"/>
      <c r="F385" s="156"/>
      <c r="G385" s="156"/>
      <c r="H385" s="156"/>
      <c r="I385" s="156"/>
      <c r="J385" s="156"/>
      <c r="K385" s="156"/>
      <c r="L385" s="156"/>
      <c r="M385" s="156"/>
      <c r="N385" s="156"/>
      <c r="O385" s="162"/>
      <c r="P385" s="553"/>
      <c r="Q385" s="553"/>
      <c r="R385" s="554"/>
      <c r="S385" s="156"/>
      <c r="T385" s="179"/>
      <c r="U385" s="178"/>
      <c r="V385" s="178"/>
      <c r="W385" s="178"/>
      <c r="X385" s="466"/>
      <c r="Y385" s="181"/>
      <c r="Z385" s="178"/>
    </row>
    <row r="386" ht="16.5" customHeight="1">
      <c r="A386" s="156"/>
      <c r="B386" s="156"/>
      <c r="C386" s="548"/>
      <c r="D386" s="465"/>
      <c r="E386" s="465"/>
      <c r="F386" s="156"/>
      <c r="G386" s="156"/>
      <c r="H386" s="156"/>
      <c r="I386" s="156"/>
      <c r="J386" s="156"/>
      <c r="K386" s="156"/>
      <c r="L386" s="156"/>
      <c r="M386" s="156"/>
      <c r="N386" s="156"/>
      <c r="O386" s="162"/>
      <c r="P386" s="553"/>
      <c r="Q386" s="553"/>
      <c r="R386" s="554"/>
      <c r="S386" s="156"/>
      <c r="T386" s="179"/>
      <c r="U386" s="178"/>
      <c r="V386" s="178"/>
      <c r="W386" s="178"/>
      <c r="X386" s="466"/>
      <c r="Y386" s="181"/>
      <c r="Z386" s="178"/>
    </row>
    <row r="387" ht="16.5" customHeight="1">
      <c r="A387" s="156"/>
      <c r="B387" s="156"/>
      <c r="C387" s="548"/>
      <c r="D387" s="465"/>
      <c r="E387" s="465"/>
      <c r="F387" s="156"/>
      <c r="G387" s="156"/>
      <c r="H387" s="156"/>
      <c r="I387" s="156"/>
      <c r="J387" s="156"/>
      <c r="K387" s="156"/>
      <c r="L387" s="156"/>
      <c r="M387" s="156"/>
      <c r="N387" s="156"/>
      <c r="O387" s="162"/>
      <c r="P387" s="553"/>
      <c r="Q387" s="553"/>
      <c r="R387" s="554"/>
      <c r="S387" s="156"/>
      <c r="T387" s="179"/>
      <c r="U387" s="178"/>
      <c r="V387" s="178"/>
      <c r="W387" s="178"/>
      <c r="X387" s="466"/>
      <c r="Y387" s="181"/>
      <c r="Z387" s="178"/>
    </row>
    <row r="388" ht="16.5" customHeight="1">
      <c r="A388" s="156"/>
      <c r="B388" s="156"/>
      <c r="C388" s="548"/>
      <c r="D388" s="465"/>
      <c r="E388" s="465"/>
      <c r="F388" s="156"/>
      <c r="G388" s="156"/>
      <c r="H388" s="156"/>
      <c r="I388" s="156"/>
      <c r="J388" s="156"/>
      <c r="K388" s="156"/>
      <c r="L388" s="156"/>
      <c r="M388" s="156"/>
      <c r="N388" s="156"/>
      <c r="O388" s="162"/>
      <c r="P388" s="553"/>
      <c r="Q388" s="553"/>
      <c r="R388" s="554"/>
      <c r="S388" s="156"/>
      <c r="T388" s="179"/>
      <c r="U388" s="178"/>
      <c r="V388" s="178"/>
      <c r="W388" s="178"/>
      <c r="X388" s="466"/>
      <c r="Y388" s="181"/>
      <c r="Z388" s="178"/>
    </row>
    <row r="389" ht="16.5" customHeight="1">
      <c r="A389" s="156"/>
      <c r="B389" s="156"/>
      <c r="C389" s="548"/>
      <c r="D389" s="465"/>
      <c r="E389" s="465"/>
      <c r="F389" s="156"/>
      <c r="G389" s="156"/>
      <c r="H389" s="156"/>
      <c r="I389" s="156"/>
      <c r="J389" s="156"/>
      <c r="K389" s="156"/>
      <c r="L389" s="156"/>
      <c r="M389" s="156"/>
      <c r="N389" s="156"/>
      <c r="O389" s="162"/>
      <c r="P389" s="553"/>
      <c r="Q389" s="553"/>
      <c r="R389" s="554"/>
      <c r="S389" s="156"/>
      <c r="T389" s="179"/>
      <c r="U389" s="178"/>
      <c r="V389" s="178"/>
      <c r="W389" s="178"/>
      <c r="X389" s="466"/>
      <c r="Y389" s="181"/>
      <c r="Z389" s="178"/>
    </row>
    <row r="390" ht="16.5" customHeight="1">
      <c r="A390" s="156"/>
      <c r="B390" s="156"/>
      <c r="C390" s="548"/>
      <c r="D390" s="465"/>
      <c r="E390" s="465"/>
      <c r="F390" s="156"/>
      <c r="G390" s="156"/>
      <c r="H390" s="156"/>
      <c r="I390" s="156"/>
      <c r="J390" s="156"/>
      <c r="K390" s="156"/>
      <c r="L390" s="156"/>
      <c r="M390" s="156"/>
      <c r="N390" s="156"/>
      <c r="O390" s="162"/>
      <c r="P390" s="553"/>
      <c r="Q390" s="553"/>
      <c r="R390" s="554"/>
      <c r="S390" s="156"/>
      <c r="T390" s="179"/>
      <c r="U390" s="178"/>
      <c r="V390" s="178"/>
      <c r="W390" s="178"/>
      <c r="X390" s="466"/>
      <c r="Y390" s="181"/>
      <c r="Z390" s="178"/>
    </row>
    <row r="391" ht="16.5" customHeight="1">
      <c r="A391" s="156"/>
      <c r="B391" s="156"/>
      <c r="C391" s="548"/>
      <c r="D391" s="465"/>
      <c r="E391" s="465"/>
      <c r="F391" s="156"/>
      <c r="G391" s="156"/>
      <c r="H391" s="156"/>
      <c r="I391" s="156"/>
      <c r="J391" s="156"/>
      <c r="K391" s="156"/>
      <c r="L391" s="156"/>
      <c r="M391" s="156"/>
      <c r="N391" s="156"/>
      <c r="O391" s="162"/>
      <c r="P391" s="553"/>
      <c r="Q391" s="553"/>
      <c r="R391" s="554"/>
      <c r="S391" s="156"/>
      <c r="T391" s="179"/>
      <c r="U391" s="178"/>
      <c r="V391" s="178"/>
      <c r="W391" s="178"/>
      <c r="X391" s="466"/>
      <c r="Y391" s="181"/>
      <c r="Z391" s="178"/>
    </row>
    <row r="392" ht="16.5" customHeight="1">
      <c r="A392" s="156"/>
      <c r="B392" s="156"/>
      <c r="C392" s="548"/>
      <c r="D392" s="465"/>
      <c r="E392" s="465"/>
      <c r="F392" s="156"/>
      <c r="G392" s="156"/>
      <c r="H392" s="156"/>
      <c r="I392" s="156"/>
      <c r="J392" s="156"/>
      <c r="K392" s="156"/>
      <c r="L392" s="156"/>
      <c r="M392" s="156"/>
      <c r="N392" s="156"/>
      <c r="O392" s="162"/>
      <c r="P392" s="553"/>
      <c r="Q392" s="553"/>
      <c r="R392" s="554"/>
      <c r="S392" s="156"/>
      <c r="T392" s="179"/>
      <c r="U392" s="178"/>
      <c r="V392" s="178"/>
      <c r="W392" s="178"/>
      <c r="X392" s="466"/>
      <c r="Y392" s="181"/>
      <c r="Z392" s="178"/>
    </row>
    <row r="393" ht="16.5" customHeight="1">
      <c r="A393" s="156"/>
      <c r="B393" s="156"/>
      <c r="C393" s="548"/>
      <c r="D393" s="465"/>
      <c r="E393" s="465"/>
      <c r="F393" s="156"/>
      <c r="G393" s="156"/>
      <c r="H393" s="156"/>
      <c r="I393" s="156"/>
      <c r="J393" s="156"/>
      <c r="K393" s="156"/>
      <c r="L393" s="156"/>
      <c r="M393" s="156"/>
      <c r="N393" s="156"/>
      <c r="O393" s="162"/>
      <c r="P393" s="553"/>
      <c r="Q393" s="553"/>
      <c r="R393" s="554"/>
      <c r="S393" s="156"/>
      <c r="T393" s="179"/>
      <c r="U393" s="178"/>
      <c r="V393" s="178"/>
      <c r="W393" s="178"/>
      <c r="X393" s="466"/>
      <c r="Y393" s="181"/>
      <c r="Z393" s="178"/>
    </row>
    <row r="394" ht="16.5" customHeight="1">
      <c r="A394" s="156"/>
      <c r="B394" s="156"/>
      <c r="C394" s="548"/>
      <c r="D394" s="465"/>
      <c r="E394" s="465"/>
      <c r="F394" s="156"/>
      <c r="G394" s="156"/>
      <c r="H394" s="156"/>
      <c r="I394" s="156"/>
      <c r="J394" s="156"/>
      <c r="K394" s="156"/>
      <c r="L394" s="156"/>
      <c r="M394" s="156"/>
      <c r="N394" s="156"/>
      <c r="O394" s="162"/>
      <c r="P394" s="553"/>
      <c r="Q394" s="553"/>
      <c r="R394" s="554"/>
      <c r="S394" s="156"/>
      <c r="T394" s="179"/>
      <c r="U394" s="178"/>
      <c r="V394" s="178"/>
      <c r="W394" s="178"/>
      <c r="X394" s="466"/>
      <c r="Y394" s="181"/>
      <c r="Z394" s="178"/>
    </row>
    <row r="395" ht="16.5" customHeight="1">
      <c r="A395" s="156"/>
      <c r="B395" s="156"/>
      <c r="C395" s="548"/>
      <c r="D395" s="465"/>
      <c r="E395" s="465"/>
      <c r="F395" s="156"/>
      <c r="G395" s="156"/>
      <c r="H395" s="156"/>
      <c r="I395" s="156"/>
      <c r="J395" s="156"/>
      <c r="K395" s="156"/>
      <c r="L395" s="156"/>
      <c r="M395" s="156"/>
      <c r="N395" s="156"/>
      <c r="O395" s="162"/>
      <c r="P395" s="553"/>
      <c r="Q395" s="553"/>
      <c r="R395" s="554"/>
      <c r="S395" s="156"/>
      <c r="T395" s="179"/>
      <c r="U395" s="178"/>
      <c r="V395" s="178"/>
      <c r="W395" s="178"/>
      <c r="X395" s="466"/>
      <c r="Y395" s="181"/>
      <c r="Z395" s="178"/>
    </row>
    <row r="396" ht="16.5" customHeight="1">
      <c r="A396" s="156"/>
      <c r="B396" s="156"/>
      <c r="C396" s="548"/>
      <c r="D396" s="465"/>
      <c r="E396" s="465"/>
      <c r="F396" s="156"/>
      <c r="G396" s="156"/>
      <c r="H396" s="156"/>
      <c r="I396" s="156"/>
      <c r="J396" s="156"/>
      <c r="K396" s="156"/>
      <c r="L396" s="156"/>
      <c r="M396" s="156"/>
      <c r="N396" s="156"/>
      <c r="O396" s="162"/>
      <c r="P396" s="553"/>
      <c r="Q396" s="553"/>
      <c r="R396" s="554"/>
      <c r="S396" s="156"/>
      <c r="T396" s="179"/>
      <c r="U396" s="178"/>
      <c r="V396" s="178"/>
      <c r="W396" s="178"/>
      <c r="X396" s="466"/>
      <c r="Y396" s="181"/>
      <c r="Z396" s="178"/>
    </row>
    <row r="397" ht="16.5" customHeight="1">
      <c r="A397" s="156"/>
      <c r="B397" s="156"/>
      <c r="C397" s="548"/>
      <c r="D397" s="465"/>
      <c r="E397" s="465"/>
      <c r="F397" s="156"/>
      <c r="G397" s="156"/>
      <c r="H397" s="156"/>
      <c r="I397" s="156"/>
      <c r="J397" s="156"/>
      <c r="K397" s="156"/>
      <c r="L397" s="156"/>
      <c r="M397" s="156"/>
      <c r="N397" s="156"/>
      <c r="O397" s="162"/>
      <c r="P397" s="553"/>
      <c r="Q397" s="553"/>
      <c r="R397" s="554"/>
      <c r="S397" s="156"/>
      <c r="T397" s="179"/>
      <c r="U397" s="178"/>
      <c r="V397" s="178"/>
      <c r="W397" s="178"/>
      <c r="X397" s="466"/>
      <c r="Y397" s="181"/>
      <c r="Z397" s="178"/>
    </row>
    <row r="398" ht="16.5" customHeight="1">
      <c r="A398" s="156"/>
      <c r="B398" s="156"/>
      <c r="C398" s="548"/>
      <c r="D398" s="465"/>
      <c r="E398" s="465"/>
      <c r="F398" s="156"/>
      <c r="G398" s="156"/>
      <c r="H398" s="156"/>
      <c r="I398" s="156"/>
      <c r="J398" s="156"/>
      <c r="K398" s="156"/>
      <c r="L398" s="156"/>
      <c r="M398" s="156"/>
      <c r="N398" s="156"/>
      <c r="O398" s="162"/>
      <c r="P398" s="553"/>
      <c r="Q398" s="553"/>
      <c r="R398" s="554"/>
      <c r="S398" s="156"/>
      <c r="T398" s="179"/>
      <c r="U398" s="178"/>
      <c r="V398" s="178"/>
      <c r="W398" s="178"/>
      <c r="X398" s="466"/>
      <c r="Y398" s="181"/>
      <c r="Z398" s="178"/>
    </row>
    <row r="399" ht="16.5" customHeight="1">
      <c r="A399" s="156"/>
      <c r="B399" s="156"/>
      <c r="C399" s="548"/>
      <c r="D399" s="465"/>
      <c r="E399" s="465"/>
      <c r="F399" s="156"/>
      <c r="G399" s="156"/>
      <c r="H399" s="156"/>
      <c r="I399" s="156"/>
      <c r="J399" s="156"/>
      <c r="K399" s="156"/>
      <c r="L399" s="156"/>
      <c r="M399" s="156"/>
      <c r="N399" s="156"/>
      <c r="O399" s="162"/>
      <c r="P399" s="553"/>
      <c r="Q399" s="553"/>
      <c r="R399" s="554"/>
      <c r="S399" s="156"/>
      <c r="T399" s="179"/>
      <c r="U399" s="178"/>
      <c r="V399" s="178"/>
      <c r="W399" s="178"/>
      <c r="X399" s="466"/>
      <c r="Y399" s="181"/>
      <c r="Z399" s="178"/>
    </row>
    <row r="400" ht="16.5" customHeight="1">
      <c r="A400" s="156"/>
      <c r="B400" s="156"/>
      <c r="C400" s="548"/>
      <c r="D400" s="465"/>
      <c r="E400" s="465"/>
      <c r="F400" s="156"/>
      <c r="G400" s="156"/>
      <c r="H400" s="156"/>
      <c r="I400" s="156"/>
      <c r="J400" s="156"/>
      <c r="K400" s="156"/>
      <c r="L400" s="156"/>
      <c r="M400" s="156"/>
      <c r="N400" s="156"/>
      <c r="O400" s="162"/>
      <c r="P400" s="553"/>
      <c r="Q400" s="553"/>
      <c r="R400" s="554"/>
      <c r="S400" s="156"/>
      <c r="T400" s="179"/>
      <c r="U400" s="178"/>
      <c r="V400" s="178"/>
      <c r="W400" s="178"/>
      <c r="X400" s="466"/>
      <c r="Y400" s="181"/>
      <c r="Z400" s="178"/>
    </row>
    <row r="401" ht="16.5" customHeight="1">
      <c r="A401" s="156"/>
      <c r="B401" s="156"/>
      <c r="C401" s="548"/>
      <c r="D401" s="465"/>
      <c r="E401" s="465"/>
      <c r="F401" s="156"/>
      <c r="G401" s="156"/>
      <c r="H401" s="156"/>
      <c r="I401" s="156"/>
      <c r="J401" s="156"/>
      <c r="K401" s="156"/>
      <c r="L401" s="156"/>
      <c r="M401" s="156"/>
      <c r="N401" s="156"/>
      <c r="O401" s="162"/>
      <c r="P401" s="553"/>
      <c r="Q401" s="553"/>
      <c r="R401" s="554"/>
      <c r="S401" s="156"/>
      <c r="T401" s="179"/>
      <c r="U401" s="178"/>
      <c r="V401" s="178"/>
      <c r="W401" s="178"/>
      <c r="X401" s="466"/>
      <c r="Y401" s="181"/>
      <c r="Z401" s="178"/>
    </row>
    <row r="402" ht="16.5" customHeight="1">
      <c r="A402" s="156"/>
      <c r="B402" s="156"/>
      <c r="C402" s="548"/>
      <c r="D402" s="465"/>
      <c r="E402" s="465"/>
      <c r="F402" s="156"/>
      <c r="G402" s="156"/>
      <c r="H402" s="156"/>
      <c r="I402" s="156"/>
      <c r="J402" s="156"/>
      <c r="K402" s="156"/>
      <c r="L402" s="156"/>
      <c r="M402" s="156"/>
      <c r="N402" s="156"/>
      <c r="O402" s="162"/>
      <c r="P402" s="553"/>
      <c r="Q402" s="553"/>
      <c r="R402" s="554"/>
      <c r="S402" s="156"/>
      <c r="T402" s="179"/>
      <c r="U402" s="178"/>
      <c r="V402" s="178"/>
      <c r="W402" s="178"/>
      <c r="X402" s="466"/>
      <c r="Y402" s="181"/>
      <c r="Z402" s="178"/>
    </row>
    <row r="403" ht="16.5" customHeight="1">
      <c r="A403" s="156"/>
      <c r="B403" s="156"/>
      <c r="C403" s="548"/>
      <c r="D403" s="465"/>
      <c r="E403" s="465"/>
      <c r="F403" s="156"/>
      <c r="G403" s="156"/>
      <c r="H403" s="156"/>
      <c r="I403" s="156"/>
      <c r="J403" s="156"/>
      <c r="K403" s="156"/>
      <c r="L403" s="156"/>
      <c r="M403" s="156"/>
      <c r="N403" s="156"/>
      <c r="O403" s="162"/>
      <c r="P403" s="553"/>
      <c r="Q403" s="553"/>
      <c r="R403" s="554"/>
      <c r="S403" s="156"/>
      <c r="T403" s="179"/>
      <c r="U403" s="178"/>
      <c r="V403" s="178"/>
      <c r="W403" s="178"/>
      <c r="X403" s="466"/>
      <c r="Y403" s="181"/>
      <c r="Z403" s="178"/>
    </row>
    <row r="404" ht="16.5" customHeight="1">
      <c r="A404" s="156"/>
      <c r="B404" s="156"/>
      <c r="C404" s="548"/>
      <c r="D404" s="465"/>
      <c r="E404" s="465"/>
      <c r="F404" s="156"/>
      <c r="G404" s="156"/>
      <c r="H404" s="156"/>
      <c r="I404" s="156"/>
      <c r="J404" s="156"/>
      <c r="K404" s="156"/>
      <c r="L404" s="156"/>
      <c r="M404" s="156"/>
      <c r="N404" s="156"/>
      <c r="O404" s="162"/>
      <c r="P404" s="553"/>
      <c r="Q404" s="553"/>
      <c r="R404" s="554"/>
      <c r="S404" s="156"/>
      <c r="T404" s="179"/>
      <c r="U404" s="178"/>
      <c r="V404" s="178"/>
      <c r="W404" s="178"/>
      <c r="X404" s="466"/>
      <c r="Y404" s="181"/>
      <c r="Z404" s="178"/>
    </row>
    <row r="405" ht="16.5" customHeight="1">
      <c r="A405" s="156"/>
      <c r="B405" s="156"/>
      <c r="C405" s="548"/>
      <c r="D405" s="465"/>
      <c r="E405" s="465"/>
      <c r="F405" s="156"/>
      <c r="G405" s="156"/>
      <c r="H405" s="156"/>
      <c r="I405" s="156"/>
      <c r="J405" s="156"/>
      <c r="K405" s="156"/>
      <c r="L405" s="156"/>
      <c r="M405" s="156"/>
      <c r="N405" s="156"/>
      <c r="O405" s="162"/>
      <c r="P405" s="553"/>
      <c r="Q405" s="553"/>
      <c r="R405" s="554"/>
      <c r="S405" s="156"/>
      <c r="T405" s="179"/>
      <c r="U405" s="178"/>
      <c r="V405" s="178"/>
      <c r="W405" s="178"/>
      <c r="X405" s="466"/>
      <c r="Y405" s="181"/>
      <c r="Z405" s="178"/>
    </row>
    <row r="406" ht="16.5" customHeight="1">
      <c r="A406" s="156"/>
      <c r="B406" s="156"/>
      <c r="C406" s="548"/>
      <c r="D406" s="465"/>
      <c r="E406" s="465"/>
      <c r="F406" s="156"/>
      <c r="G406" s="156"/>
      <c r="H406" s="156"/>
      <c r="I406" s="156"/>
      <c r="J406" s="156"/>
      <c r="K406" s="156"/>
      <c r="L406" s="156"/>
      <c r="M406" s="156"/>
      <c r="N406" s="156"/>
      <c r="O406" s="162"/>
      <c r="P406" s="553"/>
      <c r="Q406" s="553"/>
      <c r="R406" s="554"/>
      <c r="S406" s="156"/>
      <c r="T406" s="179"/>
      <c r="U406" s="178"/>
      <c r="V406" s="178"/>
      <c r="W406" s="178"/>
      <c r="X406" s="466"/>
      <c r="Y406" s="181"/>
      <c r="Z406" s="178"/>
    </row>
    <row r="407" ht="16.5" customHeight="1">
      <c r="A407" s="156"/>
      <c r="B407" s="156"/>
      <c r="C407" s="548"/>
      <c r="D407" s="465"/>
      <c r="E407" s="465"/>
      <c r="F407" s="156"/>
      <c r="G407" s="156"/>
      <c r="H407" s="156"/>
      <c r="I407" s="156"/>
      <c r="J407" s="156"/>
      <c r="K407" s="156"/>
      <c r="L407" s="156"/>
      <c r="M407" s="156"/>
      <c r="N407" s="156"/>
      <c r="O407" s="162"/>
      <c r="P407" s="553"/>
      <c r="Q407" s="553"/>
      <c r="R407" s="554"/>
      <c r="S407" s="156"/>
      <c r="T407" s="179"/>
      <c r="U407" s="178"/>
      <c r="V407" s="178"/>
      <c r="W407" s="178"/>
      <c r="X407" s="466"/>
      <c r="Y407" s="181"/>
      <c r="Z407" s="178"/>
    </row>
    <row r="408" ht="16.5" customHeight="1">
      <c r="A408" s="156"/>
      <c r="B408" s="156"/>
      <c r="C408" s="548"/>
      <c r="D408" s="465"/>
      <c r="E408" s="465"/>
      <c r="F408" s="156"/>
      <c r="G408" s="156"/>
      <c r="H408" s="156"/>
      <c r="I408" s="156"/>
      <c r="J408" s="156"/>
      <c r="K408" s="156"/>
      <c r="L408" s="156"/>
      <c r="M408" s="156"/>
      <c r="N408" s="156"/>
      <c r="O408" s="162"/>
      <c r="P408" s="553"/>
      <c r="Q408" s="553"/>
      <c r="R408" s="554"/>
      <c r="S408" s="156"/>
      <c r="T408" s="179"/>
      <c r="U408" s="178"/>
      <c r="V408" s="178"/>
      <c r="W408" s="178"/>
      <c r="X408" s="466"/>
      <c r="Y408" s="181"/>
      <c r="Z408" s="178"/>
    </row>
    <row r="409" ht="16.5" customHeight="1">
      <c r="A409" s="156"/>
      <c r="B409" s="156"/>
      <c r="C409" s="548"/>
      <c r="D409" s="465"/>
      <c r="E409" s="465"/>
      <c r="F409" s="156"/>
      <c r="G409" s="156"/>
      <c r="H409" s="156"/>
      <c r="I409" s="156"/>
      <c r="J409" s="156"/>
      <c r="K409" s="156"/>
      <c r="L409" s="156"/>
      <c r="M409" s="156"/>
      <c r="N409" s="156"/>
      <c r="O409" s="162"/>
      <c r="P409" s="553"/>
      <c r="Q409" s="553"/>
      <c r="R409" s="554"/>
      <c r="S409" s="156"/>
      <c r="T409" s="179"/>
      <c r="U409" s="178"/>
      <c r="V409" s="178"/>
      <c r="W409" s="178"/>
      <c r="X409" s="466"/>
      <c r="Y409" s="181"/>
      <c r="Z409" s="178"/>
    </row>
    <row r="410" ht="16.5" customHeight="1">
      <c r="A410" s="156"/>
      <c r="B410" s="156"/>
      <c r="C410" s="548"/>
      <c r="D410" s="465"/>
      <c r="E410" s="465"/>
      <c r="F410" s="156"/>
      <c r="G410" s="156"/>
      <c r="H410" s="156"/>
      <c r="I410" s="156"/>
      <c r="J410" s="156"/>
      <c r="K410" s="156"/>
      <c r="L410" s="156"/>
      <c r="M410" s="156"/>
      <c r="N410" s="156"/>
      <c r="O410" s="162"/>
      <c r="P410" s="553"/>
      <c r="Q410" s="553"/>
      <c r="R410" s="554"/>
      <c r="S410" s="156"/>
      <c r="T410" s="179"/>
      <c r="U410" s="178"/>
      <c r="V410" s="178"/>
      <c r="W410" s="178"/>
      <c r="X410" s="466"/>
      <c r="Y410" s="181"/>
      <c r="Z410" s="178"/>
    </row>
    <row r="411" ht="16.5" customHeight="1">
      <c r="A411" s="156"/>
      <c r="B411" s="156"/>
      <c r="C411" s="548"/>
      <c r="D411" s="465"/>
      <c r="E411" s="465"/>
      <c r="F411" s="156"/>
      <c r="G411" s="156"/>
      <c r="H411" s="156"/>
      <c r="I411" s="156"/>
      <c r="J411" s="156"/>
      <c r="K411" s="156"/>
      <c r="L411" s="156"/>
      <c r="M411" s="156"/>
      <c r="N411" s="156"/>
      <c r="O411" s="162"/>
      <c r="P411" s="553"/>
      <c r="Q411" s="553"/>
      <c r="R411" s="554"/>
      <c r="S411" s="156"/>
      <c r="T411" s="179"/>
      <c r="U411" s="178"/>
      <c r="V411" s="178"/>
      <c r="W411" s="178"/>
      <c r="X411" s="466"/>
      <c r="Y411" s="181"/>
      <c r="Z411" s="178"/>
    </row>
    <row r="412" ht="16.5" customHeight="1">
      <c r="A412" s="156"/>
      <c r="B412" s="156"/>
      <c r="C412" s="548"/>
      <c r="D412" s="465"/>
      <c r="E412" s="465"/>
      <c r="F412" s="156"/>
      <c r="G412" s="156"/>
      <c r="H412" s="156"/>
      <c r="I412" s="156"/>
      <c r="J412" s="156"/>
      <c r="K412" s="156"/>
      <c r="L412" s="156"/>
      <c r="M412" s="156"/>
      <c r="N412" s="156"/>
      <c r="O412" s="162"/>
      <c r="P412" s="553"/>
      <c r="Q412" s="553"/>
      <c r="R412" s="554"/>
      <c r="S412" s="156"/>
      <c r="T412" s="179"/>
      <c r="U412" s="178"/>
      <c r="V412" s="178"/>
      <c r="W412" s="178"/>
      <c r="X412" s="466"/>
      <c r="Y412" s="181"/>
      <c r="Z412" s="178"/>
    </row>
    <row r="413" ht="16.5" customHeight="1">
      <c r="A413" s="156"/>
      <c r="B413" s="156"/>
      <c r="C413" s="548"/>
      <c r="D413" s="465"/>
      <c r="E413" s="465"/>
      <c r="F413" s="156"/>
      <c r="G413" s="156"/>
      <c r="H413" s="156"/>
      <c r="I413" s="156"/>
      <c r="J413" s="156"/>
      <c r="K413" s="156"/>
      <c r="L413" s="156"/>
      <c r="M413" s="156"/>
      <c r="N413" s="156"/>
      <c r="O413" s="162"/>
      <c r="P413" s="553"/>
      <c r="Q413" s="553"/>
      <c r="R413" s="554"/>
      <c r="S413" s="156"/>
      <c r="T413" s="179"/>
      <c r="U413" s="178"/>
      <c r="V413" s="178"/>
      <c r="W413" s="178"/>
      <c r="X413" s="466"/>
      <c r="Y413" s="181"/>
      <c r="Z413" s="178"/>
    </row>
    <row r="414" ht="16.5" customHeight="1">
      <c r="A414" s="156"/>
      <c r="B414" s="156"/>
      <c r="C414" s="548"/>
      <c r="D414" s="465"/>
      <c r="E414" s="465"/>
      <c r="F414" s="156"/>
      <c r="G414" s="156"/>
      <c r="H414" s="156"/>
      <c r="I414" s="156"/>
      <c r="J414" s="156"/>
      <c r="K414" s="156"/>
      <c r="L414" s="156"/>
      <c r="M414" s="156"/>
      <c r="N414" s="156"/>
      <c r="O414" s="162"/>
      <c r="P414" s="553"/>
      <c r="Q414" s="553"/>
      <c r="R414" s="554"/>
      <c r="S414" s="156"/>
      <c r="T414" s="179"/>
      <c r="U414" s="178"/>
      <c r="V414" s="178"/>
      <c r="W414" s="178"/>
      <c r="X414" s="466"/>
      <c r="Y414" s="181"/>
      <c r="Z414" s="178"/>
    </row>
    <row r="415" ht="16.5" customHeight="1">
      <c r="A415" s="156"/>
      <c r="B415" s="156"/>
      <c r="C415" s="548"/>
      <c r="D415" s="465"/>
      <c r="E415" s="465"/>
      <c r="F415" s="156"/>
      <c r="G415" s="156"/>
      <c r="H415" s="156"/>
      <c r="I415" s="156"/>
      <c r="J415" s="156"/>
      <c r="K415" s="156"/>
      <c r="L415" s="156"/>
      <c r="M415" s="156"/>
      <c r="N415" s="156"/>
      <c r="O415" s="162"/>
      <c r="P415" s="553"/>
      <c r="Q415" s="553"/>
      <c r="R415" s="554"/>
      <c r="S415" s="156"/>
      <c r="T415" s="179"/>
      <c r="U415" s="178"/>
      <c r="V415" s="178"/>
      <c r="W415" s="178"/>
      <c r="X415" s="466"/>
      <c r="Y415" s="181"/>
      <c r="Z415" s="178"/>
    </row>
    <row r="416" ht="16.5" customHeight="1">
      <c r="A416" s="156"/>
      <c r="B416" s="156"/>
      <c r="C416" s="548"/>
      <c r="D416" s="465"/>
      <c r="E416" s="465"/>
      <c r="F416" s="156"/>
      <c r="G416" s="156"/>
      <c r="H416" s="156"/>
      <c r="I416" s="156"/>
      <c r="J416" s="156"/>
      <c r="K416" s="156"/>
      <c r="L416" s="156"/>
      <c r="M416" s="156"/>
      <c r="N416" s="156"/>
      <c r="O416" s="162"/>
      <c r="P416" s="553"/>
      <c r="Q416" s="553"/>
      <c r="R416" s="554"/>
      <c r="S416" s="156"/>
      <c r="T416" s="179"/>
      <c r="U416" s="178"/>
      <c r="V416" s="178"/>
      <c r="W416" s="178"/>
      <c r="X416" s="466"/>
      <c r="Y416" s="181"/>
      <c r="Z416" s="178"/>
    </row>
    <row r="417" ht="16.5" customHeight="1">
      <c r="A417" s="156"/>
      <c r="B417" s="156"/>
      <c r="C417" s="548"/>
      <c r="D417" s="465"/>
      <c r="E417" s="465"/>
      <c r="F417" s="156"/>
      <c r="G417" s="156"/>
      <c r="H417" s="156"/>
      <c r="I417" s="156"/>
      <c r="J417" s="156"/>
      <c r="K417" s="156"/>
      <c r="L417" s="156"/>
      <c r="M417" s="156"/>
      <c r="N417" s="156"/>
      <c r="O417" s="162"/>
      <c r="P417" s="553"/>
      <c r="Q417" s="553"/>
      <c r="R417" s="554"/>
      <c r="S417" s="156"/>
      <c r="T417" s="179"/>
      <c r="U417" s="178"/>
      <c r="V417" s="178"/>
      <c r="W417" s="178"/>
      <c r="X417" s="466"/>
      <c r="Y417" s="181"/>
      <c r="Z417" s="178"/>
    </row>
    <row r="418" ht="16.5" customHeight="1">
      <c r="A418" s="156"/>
      <c r="B418" s="156"/>
      <c r="C418" s="548"/>
      <c r="D418" s="465"/>
      <c r="E418" s="465"/>
      <c r="F418" s="156"/>
      <c r="G418" s="156"/>
      <c r="H418" s="156"/>
      <c r="I418" s="156"/>
      <c r="J418" s="156"/>
      <c r="K418" s="156"/>
      <c r="L418" s="156"/>
      <c r="M418" s="156"/>
      <c r="N418" s="156"/>
      <c r="O418" s="162"/>
      <c r="P418" s="553"/>
      <c r="Q418" s="553"/>
      <c r="R418" s="554"/>
      <c r="S418" s="156"/>
      <c r="T418" s="179"/>
      <c r="U418" s="178"/>
      <c r="V418" s="178"/>
      <c r="W418" s="178"/>
      <c r="X418" s="466"/>
      <c r="Y418" s="181"/>
      <c r="Z418" s="178"/>
    </row>
    <row r="419" ht="16.5" customHeight="1">
      <c r="A419" s="156"/>
      <c r="B419" s="156"/>
      <c r="C419" s="548"/>
      <c r="D419" s="465"/>
      <c r="E419" s="465"/>
      <c r="F419" s="156"/>
      <c r="G419" s="156"/>
      <c r="H419" s="156"/>
      <c r="I419" s="156"/>
      <c r="J419" s="156"/>
      <c r="K419" s="156"/>
      <c r="L419" s="156"/>
      <c r="M419" s="156"/>
      <c r="N419" s="156"/>
      <c r="O419" s="162"/>
      <c r="P419" s="553"/>
      <c r="Q419" s="553"/>
      <c r="R419" s="554"/>
      <c r="S419" s="156"/>
      <c r="T419" s="179"/>
      <c r="U419" s="178"/>
      <c r="V419" s="178"/>
      <c r="W419" s="178"/>
      <c r="X419" s="466"/>
      <c r="Y419" s="181"/>
      <c r="Z419" s="178"/>
    </row>
    <row r="420" ht="16.5" customHeight="1">
      <c r="A420" s="156"/>
      <c r="B420" s="156"/>
      <c r="C420" s="548"/>
      <c r="D420" s="465"/>
      <c r="E420" s="465"/>
      <c r="F420" s="156"/>
      <c r="G420" s="156"/>
      <c r="H420" s="156"/>
      <c r="I420" s="156"/>
      <c r="J420" s="156"/>
      <c r="K420" s="156"/>
      <c r="L420" s="156"/>
      <c r="M420" s="156"/>
      <c r="N420" s="156"/>
      <c r="O420" s="162"/>
      <c r="P420" s="553"/>
      <c r="Q420" s="553"/>
      <c r="R420" s="554"/>
      <c r="S420" s="156"/>
      <c r="T420" s="179"/>
      <c r="U420" s="178"/>
      <c r="V420" s="178"/>
      <c r="W420" s="178"/>
      <c r="X420" s="466"/>
      <c r="Y420" s="181"/>
      <c r="Z420" s="178"/>
    </row>
    <row r="421" ht="16.5" customHeight="1">
      <c r="A421" s="156"/>
      <c r="B421" s="156"/>
      <c r="C421" s="548"/>
      <c r="D421" s="465"/>
      <c r="E421" s="465"/>
      <c r="F421" s="156"/>
      <c r="G421" s="156"/>
      <c r="H421" s="156"/>
      <c r="I421" s="156"/>
      <c r="J421" s="156"/>
      <c r="K421" s="156"/>
      <c r="L421" s="156"/>
      <c r="M421" s="156"/>
      <c r="N421" s="156"/>
      <c r="O421" s="162"/>
      <c r="P421" s="553"/>
      <c r="Q421" s="553"/>
      <c r="R421" s="554"/>
      <c r="S421" s="156"/>
      <c r="T421" s="179"/>
      <c r="U421" s="178"/>
      <c r="V421" s="178"/>
      <c r="W421" s="178"/>
      <c r="X421" s="466"/>
      <c r="Y421" s="181"/>
      <c r="Z421" s="178"/>
    </row>
    <row r="422" ht="16.5" customHeight="1">
      <c r="A422" s="156"/>
      <c r="B422" s="156"/>
      <c r="C422" s="548"/>
      <c r="D422" s="465"/>
      <c r="E422" s="465"/>
      <c r="F422" s="156"/>
      <c r="G422" s="156"/>
      <c r="H422" s="156"/>
      <c r="I422" s="156"/>
      <c r="J422" s="156"/>
      <c r="K422" s="156"/>
      <c r="L422" s="156"/>
      <c r="M422" s="156"/>
      <c r="N422" s="156"/>
      <c r="O422" s="162"/>
      <c r="P422" s="553"/>
      <c r="Q422" s="553"/>
      <c r="R422" s="554"/>
      <c r="S422" s="156"/>
      <c r="T422" s="179"/>
      <c r="U422" s="178"/>
      <c r="V422" s="178"/>
      <c r="W422" s="178"/>
      <c r="X422" s="466"/>
      <c r="Y422" s="181"/>
      <c r="Z422" s="178"/>
    </row>
    <row r="423" ht="16.5" customHeight="1">
      <c r="A423" s="156"/>
      <c r="B423" s="156"/>
      <c r="C423" s="548"/>
      <c r="D423" s="465"/>
      <c r="E423" s="465"/>
      <c r="F423" s="156"/>
      <c r="G423" s="156"/>
      <c r="H423" s="156"/>
      <c r="I423" s="156"/>
      <c r="J423" s="156"/>
      <c r="K423" s="156"/>
      <c r="L423" s="156"/>
      <c r="M423" s="156"/>
      <c r="N423" s="156"/>
      <c r="O423" s="162"/>
      <c r="P423" s="553"/>
      <c r="Q423" s="553"/>
      <c r="R423" s="554"/>
      <c r="S423" s="156"/>
      <c r="T423" s="179"/>
      <c r="U423" s="178"/>
      <c r="V423" s="178"/>
      <c r="W423" s="178"/>
      <c r="X423" s="466"/>
      <c r="Y423" s="181"/>
      <c r="Z423" s="178"/>
    </row>
    <row r="424" ht="16.5" customHeight="1">
      <c r="A424" s="156"/>
      <c r="B424" s="156"/>
      <c r="C424" s="548"/>
      <c r="D424" s="465"/>
      <c r="E424" s="465"/>
      <c r="F424" s="156"/>
      <c r="G424" s="156"/>
      <c r="H424" s="156"/>
      <c r="I424" s="156"/>
      <c r="J424" s="156"/>
      <c r="K424" s="156"/>
      <c r="L424" s="156"/>
      <c r="M424" s="156"/>
      <c r="N424" s="156"/>
      <c r="O424" s="162"/>
      <c r="P424" s="553"/>
      <c r="Q424" s="553"/>
      <c r="R424" s="554"/>
      <c r="S424" s="156"/>
      <c r="T424" s="179"/>
      <c r="U424" s="178"/>
      <c r="V424" s="178"/>
      <c r="W424" s="178"/>
      <c r="X424" s="466"/>
      <c r="Y424" s="181"/>
      <c r="Z424" s="178"/>
    </row>
    <row r="425" ht="16.5" customHeight="1">
      <c r="A425" s="156"/>
      <c r="B425" s="156"/>
      <c r="C425" s="548"/>
      <c r="D425" s="465"/>
      <c r="E425" s="465"/>
      <c r="F425" s="156"/>
      <c r="G425" s="156"/>
      <c r="H425" s="156"/>
      <c r="I425" s="156"/>
      <c r="J425" s="156"/>
      <c r="K425" s="156"/>
      <c r="L425" s="156"/>
      <c r="M425" s="156"/>
      <c r="N425" s="156"/>
      <c r="O425" s="162"/>
      <c r="P425" s="553"/>
      <c r="Q425" s="553"/>
      <c r="R425" s="554"/>
      <c r="S425" s="156"/>
      <c r="T425" s="179"/>
      <c r="U425" s="178"/>
      <c r="V425" s="178"/>
      <c r="W425" s="178"/>
      <c r="X425" s="466"/>
      <c r="Y425" s="181"/>
      <c r="Z425" s="178"/>
    </row>
    <row r="426" ht="16.5" customHeight="1">
      <c r="A426" s="156"/>
      <c r="B426" s="156"/>
      <c r="C426" s="548"/>
      <c r="D426" s="465"/>
      <c r="E426" s="465"/>
      <c r="F426" s="156"/>
      <c r="G426" s="156"/>
      <c r="H426" s="156"/>
      <c r="I426" s="156"/>
      <c r="J426" s="156"/>
      <c r="K426" s="156"/>
      <c r="L426" s="156"/>
      <c r="M426" s="156"/>
      <c r="N426" s="156"/>
      <c r="O426" s="162"/>
      <c r="P426" s="553"/>
      <c r="Q426" s="553"/>
      <c r="R426" s="554"/>
      <c r="S426" s="156"/>
      <c r="T426" s="179"/>
      <c r="U426" s="178"/>
      <c r="V426" s="178"/>
      <c r="W426" s="178"/>
      <c r="X426" s="466"/>
      <c r="Y426" s="181"/>
      <c r="Z426" s="178"/>
    </row>
    <row r="427" ht="16.5" customHeight="1">
      <c r="A427" s="156"/>
      <c r="B427" s="156"/>
      <c r="C427" s="548"/>
      <c r="D427" s="465"/>
      <c r="E427" s="465"/>
      <c r="F427" s="156"/>
      <c r="G427" s="156"/>
      <c r="H427" s="156"/>
      <c r="I427" s="156"/>
      <c r="J427" s="156"/>
      <c r="K427" s="156"/>
      <c r="L427" s="156"/>
      <c r="M427" s="156"/>
      <c r="N427" s="156"/>
      <c r="O427" s="162"/>
      <c r="P427" s="553"/>
      <c r="Q427" s="553"/>
      <c r="R427" s="554"/>
      <c r="S427" s="156"/>
      <c r="T427" s="179"/>
      <c r="U427" s="178"/>
      <c r="V427" s="178"/>
      <c r="W427" s="178"/>
      <c r="X427" s="466"/>
      <c r="Y427" s="181"/>
      <c r="Z427" s="178"/>
    </row>
    <row r="428" ht="16.5" customHeight="1">
      <c r="A428" s="156"/>
      <c r="B428" s="156"/>
      <c r="C428" s="548"/>
      <c r="D428" s="465"/>
      <c r="E428" s="465"/>
      <c r="F428" s="156"/>
      <c r="G428" s="156"/>
      <c r="H428" s="156"/>
      <c r="I428" s="156"/>
      <c r="J428" s="156"/>
      <c r="K428" s="156"/>
      <c r="L428" s="156"/>
      <c r="M428" s="156"/>
      <c r="N428" s="156"/>
      <c r="O428" s="162"/>
      <c r="P428" s="553"/>
      <c r="Q428" s="553"/>
      <c r="R428" s="554"/>
      <c r="S428" s="156"/>
      <c r="T428" s="179"/>
      <c r="U428" s="178"/>
      <c r="V428" s="178"/>
      <c r="W428" s="178"/>
      <c r="X428" s="466"/>
      <c r="Y428" s="181"/>
      <c r="Z428" s="178"/>
    </row>
    <row r="429" ht="16.5" customHeight="1">
      <c r="A429" s="156"/>
      <c r="B429" s="156"/>
      <c r="C429" s="548"/>
      <c r="D429" s="465"/>
      <c r="E429" s="465"/>
      <c r="F429" s="156"/>
      <c r="G429" s="156"/>
      <c r="H429" s="156"/>
      <c r="I429" s="156"/>
      <c r="J429" s="156"/>
      <c r="K429" s="156"/>
      <c r="L429" s="156"/>
      <c r="M429" s="156"/>
      <c r="N429" s="156"/>
      <c r="O429" s="162"/>
      <c r="P429" s="553"/>
      <c r="Q429" s="553"/>
      <c r="R429" s="554"/>
      <c r="S429" s="156"/>
      <c r="T429" s="179"/>
      <c r="U429" s="178"/>
      <c r="V429" s="178"/>
      <c r="W429" s="178"/>
      <c r="X429" s="466"/>
      <c r="Y429" s="181"/>
      <c r="Z429" s="178"/>
    </row>
    <row r="430" ht="16.5" customHeight="1">
      <c r="A430" s="156"/>
      <c r="B430" s="156"/>
      <c r="C430" s="548"/>
      <c r="D430" s="465"/>
      <c r="E430" s="465"/>
      <c r="F430" s="156"/>
      <c r="G430" s="156"/>
      <c r="H430" s="156"/>
      <c r="I430" s="156"/>
      <c r="J430" s="156"/>
      <c r="K430" s="156"/>
      <c r="L430" s="156"/>
      <c r="M430" s="156"/>
      <c r="N430" s="156"/>
      <c r="O430" s="162"/>
      <c r="P430" s="553"/>
      <c r="Q430" s="553"/>
      <c r="R430" s="554"/>
      <c r="S430" s="156"/>
      <c r="T430" s="179"/>
      <c r="U430" s="178"/>
      <c r="V430" s="178"/>
      <c r="W430" s="178"/>
      <c r="X430" s="466"/>
      <c r="Y430" s="181"/>
      <c r="Z430" s="178"/>
    </row>
    <row r="431" ht="16.5" customHeight="1">
      <c r="A431" s="156"/>
      <c r="B431" s="156"/>
      <c r="C431" s="548"/>
      <c r="D431" s="465"/>
      <c r="E431" s="465"/>
      <c r="F431" s="156"/>
      <c r="G431" s="156"/>
      <c r="H431" s="156"/>
      <c r="I431" s="156"/>
      <c r="J431" s="156"/>
      <c r="K431" s="156"/>
      <c r="L431" s="156"/>
      <c r="M431" s="156"/>
      <c r="N431" s="156"/>
      <c r="O431" s="162"/>
      <c r="P431" s="553"/>
      <c r="Q431" s="553"/>
      <c r="R431" s="554"/>
      <c r="S431" s="156"/>
      <c r="T431" s="179"/>
      <c r="U431" s="178"/>
      <c r="V431" s="178"/>
      <c r="W431" s="178"/>
      <c r="X431" s="466"/>
      <c r="Y431" s="181"/>
      <c r="Z431" s="178"/>
    </row>
    <row r="432" ht="16.5" customHeight="1">
      <c r="A432" s="156"/>
      <c r="B432" s="156"/>
      <c r="C432" s="548"/>
      <c r="D432" s="465"/>
      <c r="E432" s="465"/>
      <c r="F432" s="156"/>
      <c r="G432" s="156"/>
      <c r="H432" s="156"/>
      <c r="I432" s="156"/>
      <c r="J432" s="156"/>
      <c r="K432" s="156"/>
      <c r="L432" s="156"/>
      <c r="M432" s="156"/>
      <c r="N432" s="156"/>
      <c r="O432" s="162"/>
      <c r="P432" s="553"/>
      <c r="Q432" s="553"/>
      <c r="R432" s="554"/>
      <c r="S432" s="156"/>
      <c r="T432" s="179"/>
      <c r="U432" s="178"/>
      <c r="V432" s="178"/>
      <c r="W432" s="178"/>
      <c r="X432" s="466"/>
      <c r="Y432" s="181"/>
      <c r="Z432" s="178"/>
    </row>
    <row r="433" ht="16.5" customHeight="1">
      <c r="A433" s="156"/>
      <c r="B433" s="156"/>
      <c r="C433" s="548"/>
      <c r="D433" s="465"/>
      <c r="E433" s="465"/>
      <c r="F433" s="156"/>
      <c r="G433" s="156"/>
      <c r="H433" s="156"/>
      <c r="I433" s="156"/>
      <c r="J433" s="156"/>
      <c r="K433" s="156"/>
      <c r="L433" s="156"/>
      <c r="M433" s="156"/>
      <c r="N433" s="156"/>
      <c r="O433" s="162"/>
      <c r="P433" s="553"/>
      <c r="Q433" s="553"/>
      <c r="R433" s="554"/>
      <c r="S433" s="156"/>
      <c r="T433" s="179"/>
      <c r="U433" s="178"/>
      <c r="V433" s="178"/>
      <c r="W433" s="178"/>
      <c r="X433" s="466"/>
      <c r="Y433" s="181"/>
      <c r="Z433" s="178"/>
    </row>
    <row r="434" ht="16.5" customHeight="1">
      <c r="A434" s="156"/>
      <c r="B434" s="156"/>
      <c r="C434" s="548"/>
      <c r="D434" s="465"/>
      <c r="E434" s="465"/>
      <c r="F434" s="156"/>
      <c r="G434" s="156"/>
      <c r="H434" s="156"/>
      <c r="I434" s="156"/>
      <c r="J434" s="156"/>
      <c r="K434" s="156"/>
      <c r="L434" s="156"/>
      <c r="M434" s="156"/>
      <c r="N434" s="156"/>
      <c r="O434" s="162"/>
      <c r="P434" s="553"/>
      <c r="Q434" s="553"/>
      <c r="R434" s="554"/>
      <c r="S434" s="156"/>
      <c r="T434" s="179"/>
      <c r="U434" s="178"/>
      <c r="V434" s="178"/>
      <c r="W434" s="178"/>
      <c r="X434" s="466"/>
      <c r="Y434" s="181"/>
      <c r="Z434" s="178"/>
    </row>
    <row r="435" ht="16.5" customHeight="1">
      <c r="A435" s="156"/>
      <c r="B435" s="156"/>
      <c r="C435" s="548"/>
      <c r="D435" s="465"/>
      <c r="E435" s="465"/>
      <c r="F435" s="156"/>
      <c r="G435" s="156"/>
      <c r="H435" s="156"/>
      <c r="I435" s="156"/>
      <c r="J435" s="156"/>
      <c r="K435" s="156"/>
      <c r="L435" s="156"/>
      <c r="M435" s="156"/>
      <c r="N435" s="156"/>
      <c r="O435" s="162"/>
      <c r="P435" s="553"/>
      <c r="Q435" s="553"/>
      <c r="R435" s="554"/>
      <c r="S435" s="156"/>
      <c r="T435" s="179"/>
      <c r="U435" s="178"/>
      <c r="V435" s="178"/>
      <c r="W435" s="178"/>
      <c r="X435" s="466"/>
      <c r="Y435" s="181"/>
      <c r="Z435" s="178"/>
    </row>
    <row r="436" ht="16.5" customHeight="1">
      <c r="A436" s="156"/>
      <c r="B436" s="156"/>
      <c r="C436" s="548"/>
      <c r="D436" s="465"/>
      <c r="E436" s="465"/>
      <c r="F436" s="156"/>
      <c r="G436" s="156"/>
      <c r="H436" s="156"/>
      <c r="I436" s="156"/>
      <c r="J436" s="156"/>
      <c r="K436" s="156"/>
      <c r="L436" s="156"/>
      <c r="M436" s="156"/>
      <c r="N436" s="156"/>
      <c r="O436" s="162"/>
      <c r="P436" s="553"/>
      <c r="Q436" s="553"/>
      <c r="R436" s="554"/>
      <c r="S436" s="156"/>
      <c r="T436" s="179"/>
      <c r="U436" s="178"/>
      <c r="V436" s="178"/>
      <c r="W436" s="178"/>
      <c r="X436" s="466"/>
      <c r="Y436" s="181"/>
      <c r="Z436" s="178"/>
    </row>
    <row r="437" ht="16.5" customHeight="1">
      <c r="A437" s="156"/>
      <c r="B437" s="156"/>
      <c r="C437" s="548"/>
      <c r="D437" s="465"/>
      <c r="E437" s="465"/>
      <c r="F437" s="156"/>
      <c r="G437" s="156"/>
      <c r="H437" s="156"/>
      <c r="I437" s="156"/>
      <c r="J437" s="156"/>
      <c r="K437" s="156"/>
      <c r="L437" s="156"/>
      <c r="M437" s="156"/>
      <c r="N437" s="156"/>
      <c r="O437" s="162"/>
      <c r="P437" s="553"/>
      <c r="Q437" s="553"/>
      <c r="R437" s="554"/>
      <c r="S437" s="156"/>
      <c r="T437" s="179"/>
      <c r="U437" s="178"/>
      <c r="V437" s="178"/>
      <c r="W437" s="178"/>
      <c r="X437" s="466"/>
      <c r="Y437" s="181"/>
      <c r="Z437" s="178"/>
    </row>
    <row r="438" ht="16.5" customHeight="1">
      <c r="A438" s="156"/>
      <c r="B438" s="156"/>
      <c r="C438" s="548"/>
      <c r="D438" s="465"/>
      <c r="E438" s="465"/>
      <c r="F438" s="156"/>
      <c r="G438" s="156"/>
      <c r="H438" s="156"/>
      <c r="I438" s="156"/>
      <c r="J438" s="156"/>
      <c r="K438" s="156"/>
      <c r="L438" s="156"/>
      <c r="M438" s="156"/>
      <c r="N438" s="156"/>
      <c r="O438" s="162"/>
      <c r="P438" s="553"/>
      <c r="Q438" s="553"/>
      <c r="R438" s="554"/>
      <c r="S438" s="156"/>
      <c r="T438" s="179"/>
      <c r="U438" s="178"/>
      <c r="V438" s="178"/>
      <c r="W438" s="178"/>
      <c r="X438" s="466"/>
      <c r="Y438" s="181"/>
      <c r="Z438" s="178"/>
    </row>
    <row r="439" ht="16.5" customHeight="1">
      <c r="A439" s="156"/>
      <c r="B439" s="156"/>
      <c r="C439" s="548"/>
      <c r="D439" s="465"/>
      <c r="E439" s="465"/>
      <c r="F439" s="156"/>
      <c r="G439" s="156"/>
      <c r="H439" s="156"/>
      <c r="I439" s="156"/>
      <c r="J439" s="156"/>
      <c r="K439" s="156"/>
      <c r="L439" s="156"/>
      <c r="M439" s="156"/>
      <c r="N439" s="156"/>
      <c r="O439" s="162"/>
      <c r="P439" s="553"/>
      <c r="Q439" s="553"/>
      <c r="R439" s="554"/>
      <c r="S439" s="156"/>
      <c r="T439" s="179"/>
      <c r="U439" s="178"/>
      <c r="V439" s="178"/>
      <c r="W439" s="178"/>
      <c r="X439" s="466"/>
      <c r="Y439" s="181"/>
      <c r="Z439" s="178"/>
    </row>
    <row r="440" ht="16.5" customHeight="1">
      <c r="A440" s="156"/>
      <c r="B440" s="156"/>
      <c r="C440" s="548"/>
      <c r="D440" s="465"/>
      <c r="E440" s="465"/>
      <c r="F440" s="156"/>
      <c r="G440" s="156"/>
      <c r="H440" s="156"/>
      <c r="I440" s="156"/>
      <c r="J440" s="156"/>
      <c r="K440" s="156"/>
      <c r="L440" s="156"/>
      <c r="M440" s="156"/>
      <c r="N440" s="156"/>
      <c r="O440" s="162"/>
      <c r="P440" s="553"/>
      <c r="Q440" s="553"/>
      <c r="R440" s="554"/>
      <c r="S440" s="156"/>
      <c r="T440" s="179"/>
      <c r="U440" s="178"/>
      <c r="V440" s="178"/>
      <c r="W440" s="178"/>
      <c r="X440" s="466"/>
      <c r="Y440" s="181"/>
      <c r="Z440" s="178"/>
    </row>
    <row r="441" ht="16.5" customHeight="1">
      <c r="A441" s="156"/>
      <c r="B441" s="156"/>
      <c r="C441" s="548"/>
      <c r="D441" s="465"/>
      <c r="E441" s="465"/>
      <c r="F441" s="156"/>
      <c r="G441" s="156"/>
      <c r="H441" s="156"/>
      <c r="I441" s="156"/>
      <c r="J441" s="156"/>
      <c r="K441" s="156"/>
      <c r="L441" s="156"/>
      <c r="M441" s="156"/>
      <c r="N441" s="156"/>
      <c r="O441" s="162"/>
      <c r="P441" s="553"/>
      <c r="Q441" s="553"/>
      <c r="R441" s="554"/>
      <c r="S441" s="156"/>
      <c r="T441" s="179"/>
      <c r="U441" s="178"/>
      <c r="V441" s="178"/>
      <c r="W441" s="178"/>
      <c r="X441" s="466"/>
      <c r="Y441" s="181"/>
      <c r="Z441" s="178"/>
    </row>
    <row r="442" ht="16.5" customHeight="1">
      <c r="A442" s="156"/>
      <c r="B442" s="156"/>
      <c r="C442" s="548"/>
      <c r="D442" s="465"/>
      <c r="E442" s="465"/>
      <c r="F442" s="156"/>
      <c r="G442" s="156"/>
      <c r="H442" s="156"/>
      <c r="I442" s="156"/>
      <c r="J442" s="156"/>
      <c r="K442" s="156"/>
      <c r="L442" s="156"/>
      <c r="M442" s="156"/>
      <c r="N442" s="156"/>
      <c r="O442" s="162"/>
      <c r="P442" s="553"/>
      <c r="Q442" s="553"/>
      <c r="R442" s="554"/>
      <c r="S442" s="156"/>
      <c r="T442" s="179"/>
      <c r="U442" s="178"/>
      <c r="V442" s="178"/>
      <c r="W442" s="178"/>
      <c r="X442" s="466"/>
      <c r="Y442" s="181"/>
      <c r="Z442" s="178"/>
    </row>
    <row r="443" ht="16.5" customHeight="1">
      <c r="A443" s="156"/>
      <c r="B443" s="156"/>
      <c r="C443" s="548"/>
      <c r="D443" s="465"/>
      <c r="E443" s="465"/>
      <c r="F443" s="156"/>
      <c r="G443" s="156"/>
      <c r="H443" s="156"/>
      <c r="I443" s="156"/>
      <c r="J443" s="156"/>
      <c r="K443" s="156"/>
      <c r="L443" s="156"/>
      <c r="M443" s="156"/>
      <c r="N443" s="156"/>
      <c r="O443" s="162"/>
      <c r="P443" s="553"/>
      <c r="Q443" s="553"/>
      <c r="R443" s="554"/>
      <c r="S443" s="156"/>
      <c r="T443" s="179"/>
      <c r="U443" s="178"/>
      <c r="V443" s="178"/>
      <c r="W443" s="178"/>
      <c r="X443" s="466"/>
      <c r="Y443" s="181"/>
      <c r="Z443" s="178"/>
    </row>
    <row r="444" ht="16.5" customHeight="1">
      <c r="A444" s="156"/>
      <c r="B444" s="156"/>
      <c r="C444" s="548"/>
      <c r="D444" s="465"/>
      <c r="E444" s="465"/>
      <c r="F444" s="156"/>
      <c r="G444" s="156"/>
      <c r="H444" s="156"/>
      <c r="I444" s="156"/>
      <c r="J444" s="156"/>
      <c r="K444" s="156"/>
      <c r="L444" s="156"/>
      <c r="M444" s="156"/>
      <c r="N444" s="156"/>
      <c r="O444" s="162"/>
      <c r="P444" s="553"/>
      <c r="Q444" s="553"/>
      <c r="R444" s="554"/>
      <c r="S444" s="156"/>
      <c r="T444" s="179"/>
      <c r="U444" s="178"/>
      <c r="V444" s="178"/>
      <c r="W444" s="178"/>
      <c r="X444" s="466"/>
      <c r="Y444" s="181"/>
      <c r="Z444" s="178"/>
    </row>
    <row r="445" ht="16.5" customHeight="1">
      <c r="A445" s="156"/>
      <c r="B445" s="156"/>
      <c r="C445" s="548"/>
      <c r="D445" s="465"/>
      <c r="E445" s="465"/>
      <c r="F445" s="156"/>
      <c r="G445" s="156"/>
      <c r="H445" s="156"/>
      <c r="I445" s="156"/>
      <c r="J445" s="156"/>
      <c r="K445" s="156"/>
      <c r="L445" s="156"/>
      <c r="M445" s="156"/>
      <c r="N445" s="156"/>
      <c r="O445" s="162"/>
      <c r="P445" s="553"/>
      <c r="Q445" s="553"/>
      <c r="R445" s="554"/>
      <c r="S445" s="156"/>
      <c r="T445" s="179"/>
      <c r="U445" s="178"/>
      <c r="V445" s="178"/>
      <c r="W445" s="178"/>
      <c r="X445" s="466"/>
      <c r="Y445" s="181"/>
      <c r="Z445" s="178"/>
    </row>
    <row r="446" ht="16.5" customHeight="1">
      <c r="A446" s="156"/>
      <c r="B446" s="156"/>
      <c r="C446" s="548"/>
      <c r="D446" s="465"/>
      <c r="E446" s="465"/>
      <c r="F446" s="156"/>
      <c r="G446" s="156"/>
      <c r="H446" s="156"/>
      <c r="I446" s="156"/>
      <c r="J446" s="156"/>
      <c r="K446" s="156"/>
      <c r="L446" s="156"/>
      <c r="M446" s="156"/>
      <c r="N446" s="156"/>
      <c r="O446" s="162"/>
      <c r="P446" s="553"/>
      <c r="Q446" s="553"/>
      <c r="R446" s="554"/>
      <c r="S446" s="156"/>
      <c r="T446" s="179"/>
      <c r="U446" s="178"/>
      <c r="V446" s="178"/>
      <c r="W446" s="178"/>
      <c r="X446" s="466"/>
      <c r="Y446" s="181"/>
      <c r="Z446" s="178"/>
    </row>
    <row r="447" ht="16.5" customHeight="1">
      <c r="A447" s="156"/>
      <c r="B447" s="156"/>
      <c r="C447" s="548"/>
      <c r="D447" s="465"/>
      <c r="E447" s="465"/>
      <c r="F447" s="156"/>
      <c r="G447" s="156"/>
      <c r="H447" s="156"/>
      <c r="I447" s="156"/>
      <c r="J447" s="156"/>
      <c r="K447" s="156"/>
      <c r="L447" s="156"/>
      <c r="M447" s="156"/>
      <c r="N447" s="156"/>
      <c r="O447" s="162"/>
      <c r="P447" s="553"/>
      <c r="Q447" s="553"/>
      <c r="R447" s="554"/>
      <c r="S447" s="156"/>
      <c r="T447" s="179"/>
      <c r="U447" s="178"/>
      <c r="V447" s="178"/>
      <c r="W447" s="178"/>
      <c r="X447" s="466"/>
      <c r="Y447" s="181"/>
      <c r="Z447" s="178"/>
    </row>
    <row r="448" ht="16.5" customHeight="1">
      <c r="A448" s="156"/>
      <c r="B448" s="156"/>
      <c r="C448" s="548"/>
      <c r="D448" s="465"/>
      <c r="E448" s="465"/>
      <c r="F448" s="156"/>
      <c r="G448" s="156"/>
      <c r="H448" s="156"/>
      <c r="I448" s="156"/>
      <c r="J448" s="156"/>
      <c r="K448" s="156"/>
      <c r="L448" s="156"/>
      <c r="M448" s="156"/>
      <c r="N448" s="156"/>
      <c r="O448" s="162"/>
      <c r="P448" s="553"/>
      <c r="Q448" s="553"/>
      <c r="R448" s="554"/>
      <c r="S448" s="156"/>
      <c r="T448" s="179"/>
      <c r="U448" s="178"/>
      <c r="V448" s="178"/>
      <c r="W448" s="178"/>
      <c r="X448" s="466"/>
      <c r="Y448" s="181"/>
      <c r="Z448" s="178"/>
    </row>
    <row r="449" ht="16.5" customHeight="1">
      <c r="A449" s="156"/>
      <c r="B449" s="156"/>
      <c r="C449" s="548"/>
      <c r="D449" s="465"/>
      <c r="E449" s="465"/>
      <c r="F449" s="156"/>
      <c r="G449" s="156"/>
      <c r="H449" s="156"/>
      <c r="I449" s="156"/>
      <c r="J449" s="156"/>
      <c r="K449" s="156"/>
      <c r="L449" s="156"/>
      <c r="M449" s="156"/>
      <c r="N449" s="156"/>
      <c r="O449" s="162"/>
      <c r="P449" s="553"/>
      <c r="Q449" s="553"/>
      <c r="R449" s="554"/>
      <c r="S449" s="156"/>
      <c r="T449" s="179"/>
      <c r="U449" s="178"/>
      <c r="V449" s="178"/>
      <c r="W449" s="178"/>
      <c r="X449" s="466"/>
      <c r="Y449" s="181"/>
      <c r="Z449" s="178"/>
    </row>
    <row r="450" ht="16.5" customHeight="1">
      <c r="A450" s="156"/>
      <c r="B450" s="156"/>
      <c r="C450" s="548"/>
      <c r="D450" s="465"/>
      <c r="E450" s="465"/>
      <c r="F450" s="156"/>
      <c r="G450" s="156"/>
      <c r="H450" s="156"/>
      <c r="I450" s="156"/>
      <c r="J450" s="156"/>
      <c r="K450" s="156"/>
      <c r="L450" s="156"/>
      <c r="M450" s="156"/>
      <c r="N450" s="156"/>
      <c r="O450" s="162"/>
      <c r="P450" s="553"/>
      <c r="Q450" s="553"/>
      <c r="R450" s="554"/>
      <c r="S450" s="156"/>
      <c r="T450" s="179"/>
      <c r="U450" s="178"/>
      <c r="V450" s="178"/>
      <c r="W450" s="178"/>
      <c r="X450" s="466"/>
      <c r="Y450" s="181"/>
      <c r="Z450" s="178"/>
    </row>
    <row r="451" ht="16.5" customHeight="1">
      <c r="A451" s="156"/>
      <c r="B451" s="156"/>
      <c r="C451" s="179"/>
      <c r="D451" s="465"/>
      <c r="E451" s="465"/>
      <c r="F451" s="156"/>
      <c r="G451" s="156"/>
      <c r="H451" s="156"/>
      <c r="I451" s="156"/>
      <c r="J451" s="156"/>
      <c r="K451" s="156"/>
      <c r="L451" s="156"/>
      <c r="M451" s="156"/>
      <c r="N451" s="156"/>
      <c r="O451" s="162"/>
      <c r="P451" s="553"/>
      <c r="Q451" s="553"/>
      <c r="R451" s="554"/>
      <c r="S451" s="156"/>
      <c r="T451" s="179"/>
      <c r="U451" s="178"/>
      <c r="V451" s="178"/>
      <c r="W451" s="178"/>
      <c r="X451" s="466"/>
      <c r="Y451" s="181"/>
      <c r="Z451" s="178"/>
    </row>
    <row r="452" ht="16.5" customHeight="1">
      <c r="A452" s="156"/>
      <c r="B452" s="156"/>
      <c r="C452" s="179"/>
      <c r="D452" s="465"/>
      <c r="E452" s="465"/>
      <c r="F452" s="156"/>
      <c r="G452" s="156"/>
      <c r="H452" s="156"/>
      <c r="I452" s="156"/>
      <c r="J452" s="156"/>
      <c r="K452" s="156"/>
      <c r="L452" s="156"/>
      <c r="M452" s="156"/>
      <c r="N452" s="156"/>
      <c r="O452" s="162"/>
      <c r="P452" s="553"/>
      <c r="Q452" s="553"/>
      <c r="R452" s="554"/>
      <c r="S452" s="156"/>
      <c r="T452" s="179"/>
      <c r="U452" s="178"/>
      <c r="V452" s="178"/>
      <c r="W452" s="178"/>
      <c r="X452" s="466"/>
      <c r="Y452" s="181"/>
      <c r="Z452" s="178"/>
    </row>
    <row r="453" ht="16.5" customHeight="1">
      <c r="A453" s="156"/>
      <c r="B453" s="156"/>
      <c r="C453" s="179"/>
      <c r="D453" s="465"/>
      <c r="E453" s="465"/>
      <c r="F453" s="156"/>
      <c r="G453" s="156"/>
      <c r="H453" s="156"/>
      <c r="I453" s="156"/>
      <c r="J453" s="156"/>
      <c r="K453" s="156"/>
      <c r="L453" s="156"/>
      <c r="M453" s="156"/>
      <c r="N453" s="156"/>
      <c r="O453" s="162"/>
      <c r="P453" s="553"/>
      <c r="Q453" s="553"/>
      <c r="R453" s="554"/>
      <c r="S453" s="156"/>
      <c r="T453" s="179"/>
      <c r="U453" s="178"/>
      <c r="V453" s="178"/>
      <c r="W453" s="178"/>
      <c r="X453" s="466"/>
      <c r="Y453" s="181"/>
      <c r="Z453" s="178"/>
    </row>
    <row r="454" ht="16.5" customHeight="1">
      <c r="A454" s="156"/>
      <c r="B454" s="156"/>
      <c r="C454" s="179"/>
      <c r="D454" s="465"/>
      <c r="E454" s="465"/>
      <c r="F454" s="156"/>
      <c r="G454" s="156"/>
      <c r="H454" s="156"/>
      <c r="I454" s="156"/>
      <c r="J454" s="156"/>
      <c r="K454" s="156"/>
      <c r="L454" s="156"/>
      <c r="M454" s="156"/>
      <c r="N454" s="156"/>
      <c r="O454" s="162"/>
      <c r="P454" s="553"/>
      <c r="Q454" s="553"/>
      <c r="R454" s="554"/>
      <c r="S454" s="156"/>
      <c r="T454" s="179"/>
      <c r="U454" s="178"/>
      <c r="V454" s="178"/>
      <c r="W454" s="178"/>
      <c r="X454" s="466"/>
      <c r="Y454" s="181"/>
      <c r="Z454" s="178"/>
    </row>
    <row r="455" ht="16.5" customHeight="1">
      <c r="A455" s="156"/>
      <c r="B455" s="156"/>
      <c r="C455" s="179"/>
      <c r="D455" s="465"/>
      <c r="E455" s="465"/>
      <c r="F455" s="156"/>
      <c r="G455" s="156"/>
      <c r="H455" s="156"/>
      <c r="I455" s="156"/>
      <c r="J455" s="156"/>
      <c r="K455" s="156"/>
      <c r="L455" s="156"/>
      <c r="M455" s="156"/>
      <c r="N455" s="156"/>
      <c r="O455" s="162"/>
      <c r="P455" s="553"/>
      <c r="Q455" s="553"/>
      <c r="R455" s="554"/>
      <c r="S455" s="156"/>
      <c r="T455" s="179"/>
      <c r="U455" s="178"/>
      <c r="V455" s="178"/>
      <c r="W455" s="178"/>
      <c r="X455" s="466"/>
      <c r="Y455" s="181"/>
      <c r="Z455" s="178"/>
    </row>
    <row r="456" ht="16.5" customHeight="1">
      <c r="A456" s="156"/>
      <c r="B456" s="156"/>
      <c r="C456" s="179"/>
      <c r="D456" s="465"/>
      <c r="E456" s="465"/>
      <c r="F456" s="156"/>
      <c r="G456" s="156"/>
      <c r="H456" s="156"/>
      <c r="I456" s="156"/>
      <c r="J456" s="156"/>
      <c r="K456" s="156"/>
      <c r="L456" s="156"/>
      <c r="M456" s="156"/>
      <c r="N456" s="156"/>
      <c r="O456" s="162"/>
      <c r="P456" s="553"/>
      <c r="Q456" s="553"/>
      <c r="R456" s="554"/>
      <c r="S456" s="156"/>
      <c r="T456" s="179"/>
      <c r="U456" s="178"/>
      <c r="V456" s="178"/>
      <c r="W456" s="178"/>
      <c r="X456" s="466"/>
      <c r="Y456" s="181"/>
      <c r="Z456" s="178"/>
    </row>
    <row r="457" ht="16.5" customHeight="1">
      <c r="A457" s="156"/>
      <c r="B457" s="156"/>
      <c r="C457" s="179"/>
      <c r="D457" s="465"/>
      <c r="E457" s="465"/>
      <c r="F457" s="156"/>
      <c r="G457" s="156"/>
      <c r="H457" s="156"/>
      <c r="I457" s="156"/>
      <c r="J457" s="156"/>
      <c r="K457" s="156"/>
      <c r="L457" s="156"/>
      <c r="M457" s="156"/>
      <c r="N457" s="156"/>
      <c r="O457" s="162"/>
      <c r="P457" s="553"/>
      <c r="Q457" s="553"/>
      <c r="R457" s="554"/>
      <c r="S457" s="156"/>
      <c r="T457" s="179"/>
      <c r="U457" s="178"/>
      <c r="V457" s="178"/>
      <c r="W457" s="178"/>
      <c r="X457" s="466"/>
      <c r="Y457" s="181"/>
      <c r="Z457" s="178"/>
    </row>
    <row r="458" ht="16.5" customHeight="1">
      <c r="A458" s="156"/>
      <c r="B458" s="156"/>
      <c r="C458" s="179"/>
      <c r="D458" s="465"/>
      <c r="E458" s="465"/>
      <c r="F458" s="156"/>
      <c r="G458" s="156"/>
      <c r="H458" s="156"/>
      <c r="I458" s="156"/>
      <c r="J458" s="156"/>
      <c r="K458" s="156"/>
      <c r="L458" s="156"/>
      <c r="M458" s="156"/>
      <c r="N458" s="156"/>
      <c r="O458" s="162"/>
      <c r="P458" s="553"/>
      <c r="Q458" s="553"/>
      <c r="R458" s="554"/>
      <c r="S458" s="156"/>
      <c r="T458" s="179"/>
      <c r="U458" s="178"/>
      <c r="V458" s="178"/>
      <c r="W458" s="178"/>
      <c r="X458" s="466"/>
      <c r="Y458" s="181"/>
      <c r="Z458" s="178"/>
    </row>
    <row r="459" ht="16.5" customHeight="1">
      <c r="A459" s="156"/>
      <c r="B459" s="156"/>
      <c r="C459" s="179"/>
      <c r="D459" s="465"/>
      <c r="E459" s="465"/>
      <c r="F459" s="156"/>
      <c r="G459" s="156"/>
      <c r="H459" s="156"/>
      <c r="I459" s="156"/>
      <c r="J459" s="156"/>
      <c r="K459" s="156"/>
      <c r="L459" s="156"/>
      <c r="M459" s="156"/>
      <c r="N459" s="156"/>
      <c r="O459" s="162"/>
      <c r="P459" s="553"/>
      <c r="Q459" s="553"/>
      <c r="R459" s="554"/>
      <c r="S459" s="156"/>
      <c r="T459" s="179"/>
      <c r="U459" s="178"/>
      <c r="V459" s="178"/>
      <c r="W459" s="178"/>
      <c r="X459" s="466"/>
      <c r="Y459" s="181"/>
      <c r="Z459" s="178"/>
    </row>
    <row r="460" ht="16.5" customHeight="1">
      <c r="A460" s="156"/>
      <c r="B460" s="156"/>
      <c r="C460" s="179"/>
      <c r="D460" s="465"/>
      <c r="E460" s="465"/>
      <c r="F460" s="156"/>
      <c r="G460" s="156"/>
      <c r="H460" s="156"/>
      <c r="I460" s="156"/>
      <c r="J460" s="156"/>
      <c r="K460" s="156"/>
      <c r="L460" s="156"/>
      <c r="M460" s="156"/>
      <c r="N460" s="156"/>
      <c r="O460" s="162"/>
      <c r="P460" s="553"/>
      <c r="Q460" s="553"/>
      <c r="R460" s="554"/>
      <c r="S460" s="156"/>
      <c r="T460" s="179"/>
      <c r="U460" s="178"/>
      <c r="V460" s="178"/>
      <c r="W460" s="178"/>
      <c r="X460" s="466"/>
      <c r="Y460" s="181"/>
      <c r="Z460" s="178"/>
    </row>
    <row r="461" ht="16.5" customHeight="1">
      <c r="A461" s="156"/>
      <c r="B461" s="156"/>
      <c r="C461" s="179"/>
      <c r="D461" s="465"/>
      <c r="E461" s="465"/>
      <c r="F461" s="156"/>
      <c r="G461" s="156"/>
      <c r="H461" s="156"/>
      <c r="I461" s="156"/>
      <c r="J461" s="156"/>
      <c r="K461" s="156"/>
      <c r="L461" s="156"/>
      <c r="M461" s="156"/>
      <c r="N461" s="156"/>
      <c r="O461" s="162"/>
      <c r="P461" s="553"/>
      <c r="Q461" s="553"/>
      <c r="R461" s="554"/>
      <c r="S461" s="156"/>
      <c r="T461" s="179"/>
      <c r="U461" s="178"/>
      <c r="V461" s="178"/>
      <c r="W461" s="178"/>
      <c r="X461" s="466"/>
      <c r="Y461" s="181"/>
      <c r="Z461" s="178"/>
    </row>
    <row r="462" ht="16.5" customHeight="1">
      <c r="A462" s="156"/>
      <c r="B462" s="156"/>
      <c r="C462" s="179"/>
      <c r="D462" s="465"/>
      <c r="E462" s="465"/>
      <c r="F462" s="156"/>
      <c r="G462" s="156"/>
      <c r="H462" s="156"/>
      <c r="I462" s="156"/>
      <c r="J462" s="156"/>
      <c r="K462" s="156"/>
      <c r="L462" s="156"/>
      <c r="M462" s="156"/>
      <c r="N462" s="156"/>
      <c r="O462" s="162"/>
      <c r="P462" s="553"/>
      <c r="Q462" s="553"/>
      <c r="R462" s="554"/>
      <c r="S462" s="156"/>
      <c r="T462" s="179"/>
      <c r="U462" s="178"/>
      <c r="V462" s="178"/>
      <c r="W462" s="178"/>
      <c r="X462" s="466"/>
      <c r="Y462" s="181"/>
      <c r="Z462" s="178"/>
    </row>
    <row r="463" ht="16.5" customHeight="1">
      <c r="A463" s="156"/>
      <c r="B463" s="156"/>
      <c r="C463" s="179"/>
      <c r="D463" s="465"/>
      <c r="E463" s="465"/>
      <c r="F463" s="156"/>
      <c r="G463" s="156"/>
      <c r="H463" s="156"/>
      <c r="I463" s="156"/>
      <c r="J463" s="156"/>
      <c r="K463" s="156"/>
      <c r="L463" s="156"/>
      <c r="M463" s="156"/>
      <c r="N463" s="156"/>
      <c r="O463" s="162"/>
      <c r="P463" s="553"/>
      <c r="Q463" s="553"/>
      <c r="R463" s="554"/>
      <c r="S463" s="156"/>
      <c r="T463" s="179"/>
      <c r="U463" s="178"/>
      <c r="V463" s="178"/>
      <c r="W463" s="178"/>
      <c r="X463" s="466"/>
      <c r="Y463" s="181"/>
      <c r="Z463" s="178"/>
    </row>
    <row r="464" ht="16.5" customHeight="1">
      <c r="A464" s="156"/>
      <c r="B464" s="156"/>
      <c r="C464" s="179"/>
      <c r="D464" s="465"/>
      <c r="E464" s="465"/>
      <c r="F464" s="156"/>
      <c r="G464" s="156"/>
      <c r="H464" s="156"/>
      <c r="I464" s="156"/>
      <c r="J464" s="156"/>
      <c r="K464" s="156"/>
      <c r="L464" s="156"/>
      <c r="M464" s="156"/>
      <c r="N464" s="156"/>
      <c r="O464" s="162"/>
      <c r="P464" s="553"/>
      <c r="Q464" s="553"/>
      <c r="R464" s="554"/>
      <c r="S464" s="156"/>
      <c r="T464" s="179"/>
      <c r="U464" s="178"/>
      <c r="V464" s="178"/>
      <c r="W464" s="178"/>
      <c r="X464" s="466"/>
      <c r="Y464" s="181"/>
      <c r="Z464" s="178"/>
    </row>
    <row r="465" ht="16.5" customHeight="1">
      <c r="A465" s="156"/>
      <c r="B465" s="156"/>
      <c r="C465" s="179"/>
      <c r="D465" s="465"/>
      <c r="E465" s="465"/>
      <c r="F465" s="156"/>
      <c r="G465" s="156"/>
      <c r="H465" s="156"/>
      <c r="I465" s="156"/>
      <c r="J465" s="156"/>
      <c r="K465" s="156"/>
      <c r="L465" s="156"/>
      <c r="M465" s="156"/>
      <c r="N465" s="156"/>
      <c r="O465" s="162"/>
      <c r="P465" s="553"/>
      <c r="Q465" s="553"/>
      <c r="R465" s="554"/>
      <c r="S465" s="156"/>
      <c r="T465" s="179"/>
      <c r="U465" s="178"/>
      <c r="V465" s="178"/>
      <c r="W465" s="178"/>
      <c r="X465" s="466"/>
      <c r="Y465" s="181"/>
      <c r="Z465" s="178"/>
    </row>
    <row r="466" ht="16.5" customHeight="1">
      <c r="A466" s="156"/>
      <c r="B466" s="156"/>
      <c r="C466" s="179"/>
      <c r="D466" s="465"/>
      <c r="E466" s="465"/>
      <c r="F466" s="156"/>
      <c r="G466" s="156"/>
      <c r="H466" s="156"/>
      <c r="I466" s="156"/>
      <c r="J466" s="156"/>
      <c r="K466" s="156"/>
      <c r="L466" s="156"/>
      <c r="M466" s="156"/>
      <c r="N466" s="156"/>
      <c r="O466" s="162"/>
      <c r="P466" s="553"/>
      <c r="Q466" s="553"/>
      <c r="R466" s="554"/>
      <c r="S466" s="156"/>
      <c r="T466" s="179"/>
      <c r="U466" s="178"/>
      <c r="V466" s="178"/>
      <c r="W466" s="178"/>
      <c r="X466" s="466"/>
      <c r="Y466" s="181"/>
      <c r="Z466" s="178"/>
    </row>
    <row r="467" ht="16.5" customHeight="1">
      <c r="A467" s="156"/>
      <c r="B467" s="156"/>
      <c r="C467" s="179"/>
      <c r="D467" s="465"/>
      <c r="E467" s="465"/>
      <c r="F467" s="156"/>
      <c r="G467" s="156"/>
      <c r="H467" s="156"/>
      <c r="I467" s="156"/>
      <c r="J467" s="156"/>
      <c r="K467" s="156"/>
      <c r="L467" s="156"/>
      <c r="M467" s="156"/>
      <c r="N467" s="156"/>
      <c r="O467" s="162"/>
      <c r="P467" s="553"/>
      <c r="Q467" s="553"/>
      <c r="R467" s="554"/>
      <c r="S467" s="156"/>
      <c r="T467" s="179"/>
      <c r="U467" s="178"/>
      <c r="V467" s="178"/>
      <c r="W467" s="178"/>
      <c r="X467" s="466"/>
      <c r="Y467" s="181"/>
      <c r="Z467" s="178"/>
    </row>
    <row r="468" ht="16.5" customHeight="1">
      <c r="A468" s="156"/>
      <c r="B468" s="156"/>
      <c r="C468" s="179"/>
      <c r="D468" s="465"/>
      <c r="E468" s="465"/>
      <c r="F468" s="156"/>
      <c r="G468" s="156"/>
      <c r="H468" s="156"/>
      <c r="I468" s="156"/>
      <c r="J468" s="156"/>
      <c r="K468" s="156"/>
      <c r="L468" s="156"/>
      <c r="M468" s="156"/>
      <c r="N468" s="156"/>
      <c r="O468" s="162"/>
      <c r="P468" s="553"/>
      <c r="Q468" s="553"/>
      <c r="R468" s="554"/>
      <c r="S468" s="156"/>
      <c r="T468" s="179"/>
      <c r="U468" s="178"/>
      <c r="V468" s="178"/>
      <c r="W468" s="178"/>
      <c r="X468" s="466"/>
      <c r="Y468" s="181"/>
      <c r="Z468" s="178"/>
    </row>
    <row r="469" ht="16.5" customHeight="1">
      <c r="A469" s="156"/>
      <c r="B469" s="156"/>
      <c r="C469" s="179"/>
      <c r="D469" s="465"/>
      <c r="E469" s="465"/>
      <c r="F469" s="156"/>
      <c r="G469" s="156"/>
      <c r="H469" s="156"/>
      <c r="I469" s="156"/>
      <c r="J469" s="156"/>
      <c r="K469" s="156"/>
      <c r="L469" s="156"/>
      <c r="M469" s="156"/>
      <c r="N469" s="156"/>
      <c r="O469" s="162"/>
      <c r="P469" s="553"/>
      <c r="Q469" s="553"/>
      <c r="R469" s="554"/>
      <c r="S469" s="156"/>
      <c r="T469" s="179"/>
      <c r="U469" s="178"/>
      <c r="V469" s="178"/>
      <c r="W469" s="178"/>
      <c r="X469" s="466"/>
      <c r="Y469" s="181"/>
      <c r="Z469" s="178"/>
    </row>
    <row r="470" ht="16.5" customHeight="1">
      <c r="A470" s="156"/>
      <c r="B470" s="156"/>
      <c r="C470" s="179"/>
      <c r="D470" s="465"/>
      <c r="E470" s="465"/>
      <c r="F470" s="156"/>
      <c r="G470" s="156"/>
      <c r="H470" s="156"/>
      <c r="I470" s="156"/>
      <c r="J470" s="156"/>
      <c r="K470" s="156"/>
      <c r="L470" s="156"/>
      <c r="M470" s="156"/>
      <c r="N470" s="156"/>
      <c r="O470" s="162"/>
      <c r="P470" s="553"/>
      <c r="Q470" s="553"/>
      <c r="R470" s="554"/>
      <c r="S470" s="156"/>
      <c r="T470" s="179"/>
      <c r="U470" s="178"/>
      <c r="V470" s="178"/>
      <c r="W470" s="178"/>
      <c r="X470" s="466"/>
      <c r="Y470" s="181"/>
      <c r="Z470" s="178"/>
    </row>
    <row r="471" ht="16.5" customHeight="1">
      <c r="A471" s="156"/>
      <c r="B471" s="156"/>
      <c r="C471" s="179"/>
      <c r="D471" s="465"/>
      <c r="E471" s="465"/>
      <c r="F471" s="156"/>
      <c r="G471" s="156"/>
      <c r="H471" s="156"/>
      <c r="I471" s="156"/>
      <c r="J471" s="156"/>
      <c r="K471" s="156"/>
      <c r="L471" s="156"/>
      <c r="M471" s="156"/>
      <c r="N471" s="156"/>
      <c r="O471" s="162"/>
      <c r="P471" s="553"/>
      <c r="Q471" s="553"/>
      <c r="R471" s="554"/>
      <c r="S471" s="156"/>
      <c r="T471" s="179"/>
      <c r="U471" s="178"/>
      <c r="V471" s="178"/>
      <c r="W471" s="178"/>
      <c r="X471" s="466"/>
      <c r="Y471" s="181"/>
      <c r="Z471" s="178"/>
    </row>
    <row r="472" ht="16.5" customHeight="1">
      <c r="A472" s="156"/>
      <c r="B472" s="156"/>
      <c r="C472" s="179"/>
      <c r="D472" s="465"/>
      <c r="E472" s="465"/>
      <c r="F472" s="156"/>
      <c r="G472" s="156"/>
      <c r="H472" s="156"/>
      <c r="I472" s="156"/>
      <c r="J472" s="156"/>
      <c r="K472" s="156"/>
      <c r="L472" s="156"/>
      <c r="M472" s="156"/>
      <c r="N472" s="156"/>
      <c r="O472" s="162"/>
      <c r="P472" s="553"/>
      <c r="Q472" s="553"/>
      <c r="R472" s="554"/>
      <c r="S472" s="156"/>
      <c r="T472" s="179"/>
      <c r="U472" s="178"/>
      <c r="V472" s="178"/>
      <c r="W472" s="178"/>
      <c r="X472" s="466"/>
      <c r="Y472" s="181"/>
      <c r="Z472" s="178"/>
    </row>
    <row r="473" ht="16.5" customHeight="1">
      <c r="A473" s="156"/>
      <c r="B473" s="156"/>
      <c r="C473" s="179"/>
      <c r="D473" s="465"/>
      <c r="E473" s="465"/>
      <c r="F473" s="156"/>
      <c r="G473" s="156"/>
      <c r="H473" s="156"/>
      <c r="I473" s="156"/>
      <c r="J473" s="156"/>
      <c r="K473" s="156"/>
      <c r="L473" s="156"/>
      <c r="M473" s="156"/>
      <c r="N473" s="156"/>
      <c r="O473" s="162"/>
      <c r="P473" s="553"/>
      <c r="Q473" s="553"/>
      <c r="R473" s="554"/>
      <c r="S473" s="156"/>
      <c r="T473" s="179"/>
      <c r="U473" s="178"/>
      <c r="V473" s="178"/>
      <c r="W473" s="178"/>
      <c r="X473" s="466"/>
      <c r="Y473" s="181"/>
      <c r="Z473" s="178"/>
    </row>
    <row r="474" ht="16.5" customHeight="1">
      <c r="A474" s="156"/>
      <c r="B474" s="156"/>
      <c r="C474" s="179"/>
      <c r="D474" s="465"/>
      <c r="E474" s="465"/>
      <c r="F474" s="156"/>
      <c r="G474" s="156"/>
      <c r="H474" s="156"/>
      <c r="I474" s="156"/>
      <c r="J474" s="156"/>
      <c r="K474" s="156"/>
      <c r="L474" s="156"/>
      <c r="M474" s="156"/>
      <c r="N474" s="156"/>
      <c r="O474" s="162"/>
      <c r="P474" s="553"/>
      <c r="Q474" s="553"/>
      <c r="R474" s="554"/>
      <c r="S474" s="156"/>
      <c r="T474" s="179"/>
      <c r="U474" s="178"/>
      <c r="V474" s="178"/>
      <c r="W474" s="178"/>
      <c r="X474" s="466"/>
      <c r="Y474" s="181"/>
      <c r="Z474" s="178"/>
    </row>
    <row r="475" ht="16.5" customHeight="1">
      <c r="A475" s="156"/>
      <c r="B475" s="156"/>
      <c r="C475" s="179"/>
      <c r="D475" s="465"/>
      <c r="E475" s="465"/>
      <c r="F475" s="156"/>
      <c r="G475" s="156"/>
      <c r="H475" s="156"/>
      <c r="I475" s="156"/>
      <c r="J475" s="156"/>
      <c r="K475" s="156"/>
      <c r="L475" s="156"/>
      <c r="M475" s="156"/>
      <c r="N475" s="156"/>
      <c r="O475" s="162"/>
      <c r="P475" s="553"/>
      <c r="Q475" s="553"/>
      <c r="R475" s="554"/>
      <c r="S475" s="156"/>
      <c r="T475" s="179"/>
      <c r="U475" s="178"/>
      <c r="V475" s="178"/>
      <c r="W475" s="178"/>
      <c r="X475" s="466"/>
      <c r="Y475" s="181"/>
      <c r="Z475" s="178"/>
    </row>
    <row r="476" ht="16.5" customHeight="1">
      <c r="A476" s="156"/>
      <c r="B476" s="156"/>
      <c r="C476" s="179"/>
      <c r="D476" s="465"/>
      <c r="E476" s="465"/>
      <c r="F476" s="156"/>
      <c r="G476" s="156"/>
      <c r="H476" s="156"/>
      <c r="I476" s="156"/>
      <c r="J476" s="156"/>
      <c r="K476" s="156"/>
      <c r="L476" s="156"/>
      <c r="M476" s="156"/>
      <c r="N476" s="156"/>
      <c r="O476" s="162"/>
      <c r="P476" s="553"/>
      <c r="Q476" s="553"/>
      <c r="R476" s="554"/>
      <c r="S476" s="156"/>
      <c r="T476" s="179"/>
      <c r="U476" s="178"/>
      <c r="V476" s="178"/>
      <c r="W476" s="178"/>
      <c r="X476" s="466"/>
      <c r="Y476" s="181"/>
      <c r="Z476" s="178"/>
    </row>
    <row r="477" ht="16.5" customHeight="1">
      <c r="A477" s="156"/>
      <c r="B477" s="156"/>
      <c r="C477" s="179"/>
      <c r="D477" s="465"/>
      <c r="E477" s="465"/>
      <c r="F477" s="156"/>
      <c r="G477" s="156"/>
      <c r="H477" s="156"/>
      <c r="I477" s="156"/>
      <c r="J477" s="156"/>
      <c r="K477" s="156"/>
      <c r="L477" s="156"/>
      <c r="M477" s="156"/>
      <c r="N477" s="156"/>
      <c r="O477" s="162"/>
      <c r="P477" s="553"/>
      <c r="Q477" s="553"/>
      <c r="R477" s="554"/>
      <c r="S477" s="156"/>
      <c r="T477" s="179"/>
      <c r="U477" s="178"/>
      <c r="V477" s="178"/>
      <c r="W477" s="178"/>
      <c r="X477" s="466"/>
      <c r="Y477" s="181"/>
      <c r="Z477" s="178"/>
    </row>
    <row r="478" ht="16.5" customHeight="1">
      <c r="A478" s="156"/>
      <c r="B478" s="156"/>
      <c r="C478" s="179"/>
      <c r="D478" s="465"/>
      <c r="E478" s="465"/>
      <c r="F478" s="156"/>
      <c r="G478" s="156"/>
      <c r="H478" s="156"/>
      <c r="I478" s="156"/>
      <c r="J478" s="156"/>
      <c r="K478" s="156"/>
      <c r="L478" s="156"/>
      <c r="M478" s="156"/>
      <c r="N478" s="156"/>
      <c r="O478" s="162"/>
      <c r="P478" s="553"/>
      <c r="Q478" s="553"/>
      <c r="R478" s="554"/>
      <c r="S478" s="156"/>
      <c r="T478" s="179"/>
      <c r="U478" s="178"/>
      <c r="V478" s="178"/>
      <c r="W478" s="178"/>
      <c r="X478" s="466"/>
      <c r="Y478" s="181"/>
      <c r="Z478" s="178"/>
    </row>
    <row r="479" ht="16.5" customHeight="1">
      <c r="A479" s="156"/>
      <c r="B479" s="156"/>
      <c r="C479" s="179"/>
      <c r="D479" s="465"/>
      <c r="E479" s="465"/>
      <c r="F479" s="156"/>
      <c r="G479" s="156"/>
      <c r="H479" s="156"/>
      <c r="I479" s="156"/>
      <c r="J479" s="156"/>
      <c r="K479" s="156"/>
      <c r="L479" s="156"/>
      <c r="M479" s="156"/>
      <c r="N479" s="156"/>
      <c r="O479" s="162"/>
      <c r="P479" s="553"/>
      <c r="Q479" s="553"/>
      <c r="R479" s="554"/>
      <c r="S479" s="156"/>
      <c r="T479" s="179"/>
      <c r="U479" s="178"/>
      <c r="V479" s="178"/>
      <c r="W479" s="178"/>
      <c r="X479" s="466"/>
      <c r="Y479" s="181"/>
      <c r="Z479" s="178"/>
    </row>
    <row r="480" ht="16.5" customHeight="1">
      <c r="A480" s="156"/>
      <c r="B480" s="156"/>
      <c r="C480" s="179"/>
      <c r="D480" s="465"/>
      <c r="E480" s="465"/>
      <c r="F480" s="156"/>
      <c r="G480" s="156"/>
      <c r="H480" s="156"/>
      <c r="I480" s="156"/>
      <c r="J480" s="156"/>
      <c r="K480" s="156"/>
      <c r="L480" s="156"/>
      <c r="M480" s="156"/>
      <c r="N480" s="156"/>
      <c r="O480" s="162"/>
      <c r="P480" s="553"/>
      <c r="Q480" s="553"/>
      <c r="R480" s="554"/>
      <c r="S480" s="156"/>
      <c r="T480" s="179"/>
      <c r="U480" s="178"/>
      <c r="V480" s="178"/>
      <c r="W480" s="178"/>
      <c r="X480" s="466"/>
      <c r="Y480" s="181"/>
      <c r="Z480" s="178"/>
    </row>
    <row r="481" ht="16.5" customHeight="1">
      <c r="A481" s="156"/>
      <c r="B481" s="156"/>
      <c r="C481" s="179"/>
      <c r="D481" s="465"/>
      <c r="E481" s="465"/>
      <c r="F481" s="156"/>
      <c r="G481" s="156"/>
      <c r="H481" s="156"/>
      <c r="I481" s="156"/>
      <c r="J481" s="156"/>
      <c r="K481" s="156"/>
      <c r="L481" s="156"/>
      <c r="M481" s="156"/>
      <c r="N481" s="156"/>
      <c r="O481" s="162"/>
      <c r="P481" s="553"/>
      <c r="Q481" s="553"/>
      <c r="R481" s="554"/>
      <c r="S481" s="156"/>
      <c r="T481" s="179"/>
      <c r="U481" s="178"/>
      <c r="V481" s="178"/>
      <c r="W481" s="178"/>
      <c r="X481" s="466"/>
      <c r="Y481" s="181"/>
      <c r="Z481" s="178"/>
    </row>
    <row r="482" ht="16.5" customHeight="1">
      <c r="A482" s="156"/>
      <c r="B482" s="156"/>
      <c r="C482" s="179"/>
      <c r="D482" s="465"/>
      <c r="E482" s="465"/>
      <c r="F482" s="156"/>
      <c r="G482" s="156"/>
      <c r="H482" s="156"/>
      <c r="I482" s="156"/>
      <c r="J482" s="156"/>
      <c r="K482" s="156"/>
      <c r="L482" s="156"/>
      <c r="M482" s="156"/>
      <c r="N482" s="156"/>
      <c r="O482" s="162"/>
      <c r="P482" s="553"/>
      <c r="Q482" s="553"/>
      <c r="R482" s="554"/>
      <c r="S482" s="156"/>
      <c r="T482" s="179"/>
      <c r="U482" s="178"/>
      <c r="V482" s="178"/>
      <c r="W482" s="178"/>
      <c r="X482" s="466"/>
      <c r="Y482" s="181"/>
      <c r="Z482" s="178"/>
    </row>
    <row r="483" ht="16.5" customHeight="1">
      <c r="A483" s="156"/>
      <c r="B483" s="156"/>
      <c r="C483" s="179"/>
      <c r="D483" s="465"/>
      <c r="E483" s="465"/>
      <c r="F483" s="156"/>
      <c r="G483" s="156"/>
      <c r="H483" s="156"/>
      <c r="I483" s="156"/>
      <c r="J483" s="156"/>
      <c r="K483" s="156"/>
      <c r="L483" s="156"/>
      <c r="M483" s="156"/>
      <c r="N483" s="156"/>
      <c r="O483" s="162"/>
      <c r="P483" s="553"/>
      <c r="Q483" s="553"/>
      <c r="R483" s="554"/>
      <c r="S483" s="156"/>
      <c r="T483" s="179"/>
      <c r="U483" s="178"/>
      <c r="V483" s="178"/>
      <c r="W483" s="178"/>
      <c r="X483" s="466"/>
      <c r="Y483" s="181"/>
      <c r="Z483" s="178"/>
    </row>
    <row r="484" ht="16.5" customHeight="1">
      <c r="A484" s="156"/>
      <c r="B484" s="156"/>
      <c r="C484" s="179"/>
      <c r="D484" s="465"/>
      <c r="E484" s="465"/>
      <c r="F484" s="156"/>
      <c r="G484" s="156"/>
      <c r="H484" s="156"/>
      <c r="I484" s="156"/>
      <c r="J484" s="156"/>
      <c r="K484" s="156"/>
      <c r="L484" s="156"/>
      <c r="M484" s="156"/>
      <c r="N484" s="156"/>
      <c r="O484" s="162"/>
      <c r="P484" s="553"/>
      <c r="Q484" s="553"/>
      <c r="R484" s="554"/>
      <c r="S484" s="156"/>
      <c r="T484" s="179"/>
      <c r="U484" s="178"/>
      <c r="V484" s="178"/>
      <c r="W484" s="178"/>
      <c r="X484" s="466"/>
      <c r="Y484" s="181"/>
      <c r="Z484" s="178"/>
    </row>
    <row r="485" ht="16.5" customHeight="1">
      <c r="A485" s="156"/>
      <c r="B485" s="156"/>
      <c r="C485" s="179"/>
      <c r="D485" s="465"/>
      <c r="E485" s="465"/>
      <c r="F485" s="156"/>
      <c r="G485" s="156"/>
      <c r="H485" s="156"/>
      <c r="I485" s="156"/>
      <c r="J485" s="156"/>
      <c r="K485" s="156"/>
      <c r="L485" s="156"/>
      <c r="M485" s="156"/>
      <c r="N485" s="156"/>
      <c r="O485" s="162"/>
      <c r="P485" s="553"/>
      <c r="Q485" s="553"/>
      <c r="R485" s="554"/>
      <c r="S485" s="156"/>
      <c r="T485" s="179"/>
      <c r="U485" s="178"/>
      <c r="V485" s="178"/>
      <c r="W485" s="178"/>
      <c r="X485" s="466"/>
      <c r="Y485" s="181"/>
      <c r="Z485" s="178"/>
    </row>
    <row r="486" ht="16.5" customHeight="1">
      <c r="A486" s="156"/>
      <c r="B486" s="156"/>
      <c r="C486" s="179"/>
      <c r="D486" s="465"/>
      <c r="E486" s="465"/>
      <c r="F486" s="156"/>
      <c r="G486" s="156"/>
      <c r="H486" s="156"/>
      <c r="I486" s="156"/>
      <c r="J486" s="156"/>
      <c r="K486" s="156"/>
      <c r="L486" s="156"/>
      <c r="M486" s="156"/>
      <c r="N486" s="156"/>
      <c r="O486" s="162"/>
      <c r="P486" s="553"/>
      <c r="Q486" s="553"/>
      <c r="R486" s="554"/>
      <c r="S486" s="156"/>
      <c r="T486" s="179"/>
      <c r="U486" s="178"/>
      <c r="V486" s="178"/>
      <c r="W486" s="178"/>
      <c r="X486" s="466"/>
      <c r="Y486" s="181"/>
      <c r="Z486" s="178"/>
    </row>
    <row r="487" ht="16.5" customHeight="1">
      <c r="A487" s="156"/>
      <c r="B487" s="156"/>
      <c r="C487" s="179"/>
      <c r="D487" s="465"/>
      <c r="E487" s="465"/>
      <c r="F487" s="156"/>
      <c r="G487" s="156"/>
      <c r="H487" s="156"/>
      <c r="I487" s="156"/>
      <c r="J487" s="156"/>
      <c r="K487" s="156"/>
      <c r="L487" s="156"/>
      <c r="M487" s="156"/>
      <c r="N487" s="156"/>
      <c r="O487" s="162"/>
      <c r="P487" s="553"/>
      <c r="Q487" s="553"/>
      <c r="R487" s="554"/>
      <c r="S487" s="156"/>
      <c r="T487" s="179"/>
      <c r="U487" s="178"/>
      <c r="V487" s="178"/>
      <c r="W487" s="178"/>
      <c r="X487" s="466"/>
      <c r="Y487" s="181"/>
      <c r="Z487" s="178"/>
    </row>
    <row r="488" ht="16.5" customHeight="1">
      <c r="A488" s="156"/>
      <c r="B488" s="156"/>
      <c r="C488" s="179"/>
      <c r="D488" s="465"/>
      <c r="E488" s="465"/>
      <c r="F488" s="156"/>
      <c r="G488" s="156"/>
      <c r="H488" s="156"/>
      <c r="I488" s="156"/>
      <c r="J488" s="156"/>
      <c r="K488" s="156"/>
      <c r="L488" s="156"/>
      <c r="M488" s="156"/>
      <c r="N488" s="156"/>
      <c r="O488" s="162"/>
      <c r="P488" s="553"/>
      <c r="Q488" s="553"/>
      <c r="R488" s="554"/>
      <c r="S488" s="156"/>
      <c r="T488" s="179"/>
      <c r="U488" s="178"/>
      <c r="V488" s="178"/>
      <c r="W488" s="178"/>
      <c r="X488" s="466"/>
      <c r="Y488" s="181"/>
      <c r="Z488" s="178"/>
    </row>
    <row r="489" ht="16.5" customHeight="1">
      <c r="A489" s="156"/>
      <c r="B489" s="156"/>
      <c r="C489" s="179"/>
      <c r="D489" s="465"/>
      <c r="E489" s="465"/>
      <c r="F489" s="156"/>
      <c r="G489" s="156"/>
      <c r="H489" s="156"/>
      <c r="I489" s="156"/>
      <c r="J489" s="156"/>
      <c r="K489" s="156"/>
      <c r="L489" s="156"/>
      <c r="M489" s="156"/>
      <c r="N489" s="156"/>
      <c r="O489" s="162"/>
      <c r="P489" s="553"/>
      <c r="Q489" s="553"/>
      <c r="R489" s="554"/>
      <c r="S489" s="156"/>
      <c r="T489" s="179"/>
      <c r="U489" s="178"/>
      <c r="V489" s="178"/>
      <c r="W489" s="178"/>
      <c r="X489" s="466"/>
      <c r="Y489" s="181"/>
      <c r="Z489" s="178"/>
    </row>
    <row r="490" ht="16.5" customHeight="1">
      <c r="A490" s="156"/>
      <c r="B490" s="156"/>
      <c r="C490" s="179"/>
      <c r="D490" s="465"/>
      <c r="E490" s="465"/>
      <c r="F490" s="156"/>
      <c r="G490" s="156"/>
      <c r="H490" s="156"/>
      <c r="I490" s="156"/>
      <c r="J490" s="156"/>
      <c r="K490" s="156"/>
      <c r="L490" s="156"/>
      <c r="M490" s="156"/>
      <c r="N490" s="156"/>
      <c r="O490" s="162"/>
      <c r="P490" s="553"/>
      <c r="Q490" s="553"/>
      <c r="R490" s="554"/>
      <c r="S490" s="156"/>
      <c r="T490" s="179"/>
      <c r="U490" s="178"/>
      <c r="V490" s="178"/>
      <c r="W490" s="178"/>
      <c r="X490" s="466"/>
      <c r="Y490" s="181"/>
      <c r="Z490" s="178"/>
    </row>
    <row r="491" ht="16.5" customHeight="1">
      <c r="A491" s="156"/>
      <c r="B491" s="156"/>
      <c r="C491" s="179"/>
      <c r="D491" s="465"/>
      <c r="E491" s="465"/>
      <c r="F491" s="156"/>
      <c r="G491" s="156"/>
      <c r="H491" s="156"/>
      <c r="I491" s="156"/>
      <c r="J491" s="156"/>
      <c r="K491" s="156"/>
      <c r="L491" s="156"/>
      <c r="M491" s="156"/>
      <c r="N491" s="156"/>
      <c r="O491" s="162"/>
      <c r="P491" s="553"/>
      <c r="Q491" s="553"/>
      <c r="R491" s="554"/>
      <c r="S491" s="156"/>
      <c r="T491" s="179"/>
      <c r="U491" s="178"/>
      <c r="V491" s="178"/>
      <c r="W491" s="178"/>
      <c r="X491" s="466"/>
      <c r="Y491" s="181"/>
      <c r="Z491" s="178"/>
    </row>
    <row r="492" ht="16.5" customHeight="1">
      <c r="A492" s="156"/>
      <c r="B492" s="156"/>
      <c r="C492" s="179"/>
      <c r="D492" s="465"/>
      <c r="E492" s="465"/>
      <c r="F492" s="156"/>
      <c r="G492" s="156"/>
      <c r="H492" s="156"/>
      <c r="I492" s="156"/>
      <c r="J492" s="156"/>
      <c r="K492" s="156"/>
      <c r="L492" s="156"/>
      <c r="M492" s="156"/>
      <c r="N492" s="156"/>
      <c r="O492" s="162"/>
      <c r="P492" s="553"/>
      <c r="Q492" s="553"/>
      <c r="R492" s="554"/>
      <c r="S492" s="156"/>
      <c r="T492" s="179"/>
      <c r="U492" s="178"/>
      <c r="V492" s="178"/>
      <c r="W492" s="178"/>
      <c r="X492" s="466"/>
      <c r="Y492" s="181"/>
      <c r="Z492" s="178"/>
    </row>
    <row r="493" ht="16.5" customHeight="1">
      <c r="A493" s="156"/>
      <c r="B493" s="156"/>
      <c r="C493" s="179"/>
      <c r="D493" s="465"/>
      <c r="E493" s="465"/>
      <c r="F493" s="156"/>
      <c r="G493" s="156"/>
      <c r="H493" s="156"/>
      <c r="I493" s="156"/>
      <c r="J493" s="156"/>
      <c r="K493" s="156"/>
      <c r="L493" s="156"/>
      <c r="M493" s="156"/>
      <c r="N493" s="156"/>
      <c r="O493" s="162"/>
      <c r="P493" s="553"/>
      <c r="Q493" s="553"/>
      <c r="R493" s="554"/>
      <c r="S493" s="156"/>
      <c r="T493" s="179"/>
      <c r="U493" s="178"/>
      <c r="V493" s="178"/>
      <c r="W493" s="178"/>
      <c r="X493" s="466"/>
      <c r="Y493" s="181"/>
      <c r="Z493" s="178"/>
    </row>
    <row r="494" ht="16.5" customHeight="1">
      <c r="A494" s="156"/>
      <c r="B494" s="156"/>
      <c r="C494" s="179"/>
      <c r="D494" s="465"/>
      <c r="E494" s="465"/>
      <c r="F494" s="156"/>
      <c r="G494" s="156"/>
      <c r="H494" s="156"/>
      <c r="I494" s="156"/>
      <c r="J494" s="156"/>
      <c r="K494" s="156"/>
      <c r="L494" s="156"/>
      <c r="M494" s="156"/>
      <c r="N494" s="156"/>
      <c r="O494" s="162"/>
      <c r="P494" s="553"/>
      <c r="Q494" s="553"/>
      <c r="R494" s="554"/>
      <c r="S494" s="156"/>
      <c r="T494" s="179"/>
      <c r="U494" s="178"/>
      <c r="V494" s="178"/>
      <c r="W494" s="178"/>
      <c r="X494" s="466"/>
      <c r="Y494" s="181"/>
      <c r="Z494" s="178"/>
    </row>
    <row r="495" ht="16.5" customHeight="1">
      <c r="A495" s="156"/>
      <c r="B495" s="156"/>
      <c r="C495" s="179"/>
      <c r="D495" s="465"/>
      <c r="E495" s="465"/>
      <c r="F495" s="156"/>
      <c r="G495" s="156"/>
      <c r="H495" s="156"/>
      <c r="I495" s="156"/>
      <c r="J495" s="156"/>
      <c r="K495" s="156"/>
      <c r="L495" s="156"/>
      <c r="M495" s="156"/>
      <c r="N495" s="156"/>
      <c r="O495" s="162"/>
      <c r="P495" s="553"/>
      <c r="Q495" s="553"/>
      <c r="R495" s="554"/>
      <c r="S495" s="156"/>
      <c r="T495" s="179"/>
      <c r="U495" s="178"/>
      <c r="V495" s="178"/>
      <c r="W495" s="178"/>
      <c r="X495" s="466"/>
      <c r="Y495" s="181"/>
      <c r="Z495" s="178"/>
    </row>
    <row r="496" ht="16.5" customHeight="1">
      <c r="A496" s="156"/>
      <c r="B496" s="156"/>
      <c r="C496" s="179"/>
      <c r="D496" s="465"/>
      <c r="E496" s="465"/>
      <c r="F496" s="156"/>
      <c r="G496" s="156"/>
      <c r="H496" s="156"/>
      <c r="I496" s="156"/>
      <c r="J496" s="156"/>
      <c r="K496" s="156"/>
      <c r="L496" s="156"/>
      <c r="M496" s="156"/>
      <c r="N496" s="156"/>
      <c r="O496" s="162"/>
      <c r="P496" s="553"/>
      <c r="Q496" s="553"/>
      <c r="R496" s="554"/>
      <c r="S496" s="156"/>
      <c r="T496" s="179"/>
      <c r="U496" s="178"/>
      <c r="V496" s="178"/>
      <c r="W496" s="178"/>
      <c r="X496" s="466"/>
      <c r="Y496" s="181"/>
      <c r="Z496" s="178"/>
    </row>
    <row r="497" ht="16.5" customHeight="1">
      <c r="A497" s="156"/>
      <c r="B497" s="156"/>
      <c r="C497" s="179"/>
      <c r="D497" s="465"/>
      <c r="E497" s="465"/>
      <c r="F497" s="156"/>
      <c r="G497" s="156"/>
      <c r="H497" s="156"/>
      <c r="I497" s="156"/>
      <c r="J497" s="156"/>
      <c r="K497" s="156"/>
      <c r="L497" s="156"/>
      <c r="M497" s="156"/>
      <c r="N497" s="156"/>
      <c r="O497" s="162"/>
      <c r="P497" s="553"/>
      <c r="Q497" s="553"/>
      <c r="R497" s="554"/>
      <c r="S497" s="156"/>
      <c r="T497" s="179"/>
      <c r="U497" s="178"/>
      <c r="V497" s="178"/>
      <c r="W497" s="178"/>
      <c r="X497" s="466"/>
      <c r="Y497" s="181"/>
      <c r="Z497" s="178"/>
    </row>
    <row r="498" ht="16.5" customHeight="1">
      <c r="A498" s="156"/>
      <c r="B498" s="156"/>
      <c r="C498" s="179"/>
      <c r="D498" s="465"/>
      <c r="E498" s="465"/>
      <c r="F498" s="156"/>
      <c r="G498" s="156"/>
      <c r="H498" s="156"/>
      <c r="I498" s="156"/>
      <c r="J498" s="156"/>
      <c r="K498" s="156"/>
      <c r="L498" s="156"/>
      <c r="M498" s="156"/>
      <c r="N498" s="156"/>
      <c r="O498" s="162"/>
      <c r="P498" s="553"/>
      <c r="Q498" s="553"/>
      <c r="R498" s="554"/>
      <c r="S498" s="156"/>
      <c r="T498" s="179"/>
      <c r="U498" s="178"/>
      <c r="V498" s="178"/>
      <c r="W498" s="178"/>
      <c r="X498" s="466"/>
      <c r="Y498" s="181"/>
      <c r="Z498" s="178"/>
    </row>
    <row r="499" ht="16.5" customHeight="1">
      <c r="A499" s="156"/>
      <c r="B499" s="156"/>
      <c r="C499" s="179"/>
      <c r="D499" s="465"/>
      <c r="E499" s="465"/>
      <c r="F499" s="156"/>
      <c r="G499" s="156"/>
      <c r="H499" s="156"/>
      <c r="I499" s="156"/>
      <c r="J499" s="156"/>
      <c r="K499" s="156"/>
      <c r="L499" s="156"/>
      <c r="M499" s="156"/>
      <c r="N499" s="156"/>
      <c r="O499" s="162"/>
      <c r="P499" s="553"/>
      <c r="Q499" s="553"/>
      <c r="R499" s="554"/>
      <c r="S499" s="156"/>
      <c r="T499" s="179"/>
      <c r="U499" s="178"/>
      <c r="V499" s="178"/>
      <c r="W499" s="178"/>
      <c r="X499" s="466"/>
      <c r="Y499" s="181"/>
      <c r="Z499" s="178"/>
    </row>
    <row r="500" ht="16.5" customHeight="1">
      <c r="A500" s="156"/>
      <c r="B500" s="156"/>
      <c r="C500" s="179"/>
      <c r="D500" s="465"/>
      <c r="E500" s="465"/>
      <c r="F500" s="156"/>
      <c r="G500" s="156"/>
      <c r="H500" s="156"/>
      <c r="I500" s="156"/>
      <c r="J500" s="156"/>
      <c r="K500" s="156"/>
      <c r="L500" s="156"/>
      <c r="M500" s="156"/>
      <c r="N500" s="156"/>
      <c r="O500" s="162"/>
      <c r="P500" s="553"/>
      <c r="Q500" s="553"/>
      <c r="R500" s="554"/>
      <c r="S500" s="156"/>
      <c r="T500" s="179"/>
      <c r="U500" s="178"/>
      <c r="V500" s="178"/>
      <c r="W500" s="178"/>
      <c r="X500" s="466"/>
      <c r="Y500" s="181"/>
      <c r="Z500" s="178"/>
    </row>
    <row r="501" ht="16.5" customHeight="1">
      <c r="A501" s="156"/>
      <c r="B501" s="156"/>
      <c r="C501" s="179"/>
      <c r="D501" s="465"/>
      <c r="E501" s="465"/>
      <c r="F501" s="156"/>
      <c r="G501" s="156"/>
      <c r="H501" s="156"/>
      <c r="I501" s="156"/>
      <c r="J501" s="156"/>
      <c r="K501" s="156"/>
      <c r="L501" s="156"/>
      <c r="M501" s="156"/>
      <c r="N501" s="156"/>
      <c r="O501" s="162"/>
      <c r="P501" s="553"/>
      <c r="Q501" s="553"/>
      <c r="R501" s="554"/>
      <c r="S501" s="156"/>
      <c r="T501" s="179"/>
      <c r="U501" s="178"/>
      <c r="V501" s="178"/>
      <c r="W501" s="178"/>
      <c r="X501" s="466"/>
      <c r="Y501" s="181"/>
      <c r="Z501" s="178"/>
    </row>
    <row r="502" ht="16.5" customHeight="1">
      <c r="A502" s="156"/>
      <c r="B502" s="156"/>
      <c r="C502" s="179"/>
      <c r="D502" s="465"/>
      <c r="E502" s="465"/>
      <c r="F502" s="156"/>
      <c r="G502" s="156"/>
      <c r="H502" s="156"/>
      <c r="I502" s="156"/>
      <c r="J502" s="156"/>
      <c r="K502" s="156"/>
      <c r="L502" s="156"/>
      <c r="M502" s="156"/>
      <c r="N502" s="156"/>
      <c r="O502" s="162"/>
      <c r="P502" s="553"/>
      <c r="Q502" s="553"/>
      <c r="R502" s="554"/>
      <c r="S502" s="156"/>
      <c r="T502" s="179"/>
      <c r="U502" s="178"/>
      <c r="V502" s="178"/>
      <c r="W502" s="178"/>
      <c r="X502" s="466"/>
      <c r="Y502" s="181"/>
      <c r="Z502" s="178"/>
    </row>
    <row r="503" ht="16.5" customHeight="1">
      <c r="A503" s="156"/>
      <c r="B503" s="156"/>
      <c r="C503" s="179"/>
      <c r="D503" s="465"/>
      <c r="E503" s="465"/>
      <c r="F503" s="156"/>
      <c r="G503" s="156"/>
      <c r="H503" s="156"/>
      <c r="I503" s="156"/>
      <c r="J503" s="156"/>
      <c r="K503" s="156"/>
      <c r="L503" s="156"/>
      <c r="M503" s="156"/>
      <c r="N503" s="156"/>
      <c r="O503" s="162"/>
      <c r="P503" s="553"/>
      <c r="Q503" s="553"/>
      <c r="R503" s="554"/>
      <c r="S503" s="156"/>
      <c r="T503" s="179"/>
      <c r="U503" s="178"/>
      <c r="V503" s="178"/>
      <c r="W503" s="178"/>
      <c r="X503" s="466"/>
      <c r="Y503" s="181"/>
      <c r="Z503" s="178"/>
    </row>
    <row r="504" ht="16.5" customHeight="1">
      <c r="A504" s="156"/>
      <c r="B504" s="156"/>
      <c r="C504" s="179"/>
      <c r="D504" s="465"/>
      <c r="E504" s="465"/>
      <c r="F504" s="156"/>
      <c r="G504" s="156"/>
      <c r="H504" s="156"/>
      <c r="I504" s="156"/>
      <c r="J504" s="156"/>
      <c r="K504" s="156"/>
      <c r="L504" s="156"/>
      <c r="M504" s="156"/>
      <c r="N504" s="156"/>
      <c r="O504" s="162"/>
      <c r="P504" s="553"/>
      <c r="Q504" s="553"/>
      <c r="R504" s="554"/>
      <c r="S504" s="156"/>
      <c r="T504" s="179"/>
      <c r="U504" s="178"/>
      <c r="V504" s="178"/>
      <c r="W504" s="178"/>
      <c r="X504" s="466"/>
      <c r="Y504" s="181"/>
      <c r="Z504" s="178"/>
    </row>
    <row r="505" ht="16.5" customHeight="1">
      <c r="A505" s="156"/>
      <c r="B505" s="156"/>
      <c r="C505" s="179"/>
      <c r="D505" s="465"/>
      <c r="E505" s="465"/>
      <c r="F505" s="156"/>
      <c r="G505" s="156"/>
      <c r="H505" s="156"/>
      <c r="I505" s="156"/>
      <c r="J505" s="156"/>
      <c r="K505" s="156"/>
      <c r="L505" s="156"/>
      <c r="M505" s="156"/>
      <c r="N505" s="156"/>
      <c r="O505" s="162"/>
      <c r="P505" s="553"/>
      <c r="Q505" s="553"/>
      <c r="R505" s="554"/>
      <c r="S505" s="156"/>
      <c r="T505" s="179"/>
      <c r="U505" s="178"/>
      <c r="V505" s="178"/>
      <c r="W505" s="178"/>
      <c r="X505" s="466"/>
      <c r="Y505" s="181"/>
      <c r="Z505" s="178"/>
    </row>
    <row r="506" ht="16.5" customHeight="1">
      <c r="A506" s="156"/>
      <c r="B506" s="156"/>
      <c r="C506" s="179"/>
      <c r="D506" s="465"/>
      <c r="E506" s="465"/>
      <c r="F506" s="156"/>
      <c r="G506" s="156"/>
      <c r="H506" s="156"/>
      <c r="I506" s="156"/>
      <c r="J506" s="156"/>
      <c r="K506" s="156"/>
      <c r="L506" s="156"/>
      <c r="M506" s="156"/>
      <c r="N506" s="156"/>
      <c r="O506" s="162"/>
      <c r="P506" s="553"/>
      <c r="Q506" s="553"/>
      <c r="R506" s="554"/>
      <c r="S506" s="156"/>
      <c r="T506" s="179"/>
      <c r="U506" s="178"/>
      <c r="V506" s="178"/>
      <c r="W506" s="178"/>
      <c r="X506" s="466"/>
      <c r="Y506" s="181"/>
      <c r="Z506" s="178"/>
    </row>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customSheetViews>
    <customSheetView guid="{06283075-F3C2-4397-8A1B-F3272D6CB573}" filter="1" showAutoFilter="1">
      <autoFilter ref="$A$1:$Z$506"/>
    </customSheetView>
    <customSheetView guid="{0C4A3783-009D-47C4-8E41-0D29D029C6C9}" filter="1" showAutoFilter="1">
      <autoFilter ref="$S$194:$T$209"/>
    </customSheetView>
    <customSheetView guid="{F47F2B0B-0F7A-4723-9694-73423C8E7C11}" filter="1" showAutoFilter="1">
      <autoFilter ref="$A$11:$Z$267"/>
    </customSheetView>
    <customSheetView guid="{D96257B2-66E3-4DBC-89C1-ADC724FA8878}" filter="1" showAutoFilter="1">
      <autoFilter ref="$A$10:$Z$267">
        <filterColumn colId="3">
          <filters>
            <filter val="LINHTT67@VIETTEL,COM,VN"/>
            <filter val="huent91@viettel,com,vn"/>
            <filter val="phuonght48@viettel,com,vn"/>
            <filter val="hieunt125@viettel,com,vn"/>
            <filter val="thaonv21@viettel,com,vn"/>
            <filter val="tuanda54@viettel,com,vn"/>
            <filter val="thucdv4@viettel,com,vn"/>
            <filter val="khanhpd16@viettel,com,vn"/>
            <filter val="trangpt62@viettel,com,vn"/>
            <filter val="HUONGTT167@VIETTEL,COM,VN"/>
            <filter val="hienvd2@viettel,com,vn"/>
            <filter val="nguyetdtm@viettel,com,vn"/>
            <filter val="LYNTH14@VIETTEL,COM,VN"/>
            <filter val="baonv8@viettel,com,vn"/>
            <filter val="quangla1@viettel,com,vn"/>
            <filter val="thunh12@viettel,com,vn"/>
            <filter val="longnn22@viettel,com,vn"/>
            <filter val="nhungnt110@viettel,com,vn"/>
            <filter val="anhnh156@viettel,com,vn"/>
            <filter val="vantt36@viettel,com,vn"/>
            <filter val="sampt1@viettel,com,vn"/>
            <filter val="tienhv15@viettel,com,vn"/>
            <filter val="uyenpth5@viettel,com,vn"/>
            <filter val="thuongnth9@viettel,com,vn"/>
            <filter val="trangpt61@viettel,com,vn"/>
            <filter val="hunglp9@viettel,com,vn"/>
            <filter val="hangntt393@viettel,com,vn"/>
            <filter val="tungpt44@viettel,com,vn"/>
            <filter val="tuanbm10@viettel,com,vn"/>
            <filter val="thanhpth4@viettel,com,vn"/>
            <filter val="hieuhm12@viettel,com,vn"/>
            <filter val="TAMLT37@VIETTEL,COM,VN"/>
            <filter val="minhdn10@viettel,com,vn"/>
            <filter val="doinv1@viettel,com,vn"/>
            <filter val="VIETTH6@VIETTEL,COM,VN"/>
            <filter val="ngalt34@viettel,com,vn"/>
            <filter val="tranglv4@viettel,com,vn"/>
            <filter val="linhlh15@viettel,com,vn"/>
            <filter val="binhdd3@viettel,com,vn"/>
            <filter val="nguyetbtb@viettel,com,vn"/>
            <filter val="anhnv206@viettel,com,vn"/>
            <filter val="thanhtd20@viettel,com,vn"/>
            <filter val="hoanglh16@viettel,com,vn"/>
            <filter val="haltt32@viettel,com,vn"/>
            <filter val="huongdt157@viettel,com,vn"/>
            <filter val="anhdtl15@viettel,com,vn"/>
            <filter val="Email"/>
            <filter val="TUNGTT50@VIETTEL,COM,VN"/>
            <filter val="luanvv@viettel,com,vn"/>
            <filter val="thupt26@viettel,com,vn"/>
            <filter val="tuanna151@viettel,com,vn"/>
            <filter val="dopd@viettel,com,vn"/>
            <filter val="dangng@viettel,com,vn"/>
            <filter val="quangtm19@viettel,com,vn"/>
            <filter val="dongvq@viettel,com,vn"/>
            <filter val="anhttl9@viettel,com,vn"/>
            <filter val="anhnh149@viettel,com,vn"/>
            <filter val="phupv7@viettel,com,vn"/>
            <filter val="tungvt24@viettel,com,vn"/>
            <filter val="thanhdt49@viettel,com,vn"/>
            <filter val="taint54@viettel,com,vn"/>
            <filter val="trungvb@viettel,com,vn"/>
            <filter val="thanhttt13@viettel,com,vn"/>
            <filter val="huyennt166@viettel,com,vn"/>
            <filter val="hoaltb@viettel,com,vn"/>
            <filter val="sonht19@viettel,com,vn"/>
            <filter val="khanhtt14@viettel,com,vn"/>
            <filter val="yennt416@viettel,com,vn"/>
            <filter val="hienlt61@viettel,com,vn"/>
            <filter val="tamnt87@viettel,com,vn"/>
            <filter val="QUANPC2@VIETTEL,COM,VN"/>
            <filter val="chinhlv10@viettel,com,vn"/>
            <filter val="nhungph2@viettel,com,vn"/>
            <filter val="trangtt89@viettel,com,vn"/>
            <filter val="THUYNP10@VIETTEL,COM,VN"/>
            <filter val="TUNGTD18@VIETTEL,COM,VN"/>
            <filter val="hieudq7@viettel,com,vn"/>
            <filter val="duyendtk2@viettel,com,vn"/>
            <filter val="huept26@viettel,com,vn"/>
            <filter val="khanhtd19@viettel,com,vn"/>
            <filter val="phongnq7@viettel,com,vn"/>
            <filter val="toannd37@viettel,com,vn"/>
            <filter val="hangnt213@viettel,com,vn"/>
            <filter val="huanlv13@viettel,com,vn"/>
            <filter val="hoaidt10@viettel,com,vn"/>
            <filter val="hadn12@viettel,com,vn"/>
            <filter val="tultm@viettel,com,vn"/>
            <filter val="HUYENDTK1@VIETTEL,COM,VN"/>
            <filter val="anhpt170@viettel,com,vn"/>
            <filter val="anhbtn5@viettel,com,vn"/>
            <filter val="truongnx35@viettel,com,vn"/>
            <filter val="TUANNA794@VIETTEL,COM,VN"/>
            <filter val="trungnd43@viettel,com,vn"/>
            <filter val="VINHTQ26@VIETTEL,COM,VN"/>
            <filter val="hangvtt16@viettel,com,vn"/>
            <filter val="tienvt11@viettel,com,vn"/>
            <filter val="hoaht37@viettel,com,vn"/>
            <filter val="THANHLH16@VIETTEL,COM,VN"/>
            <filter val="loannt85@viettel,com,vn"/>
            <filter val="sangbq@viettel,com,vn"/>
            <filter val="lucdv6@viettel,com,vn"/>
            <filter val="lienmtk@viettel,com,vn"/>
            <filter val="nghiapd6@viettel,com,vn"/>
            <filter val="hieunt571@viettel,com,vn"/>
            <filter val="manhdx4@viettel,com,vn"/>
            <filter val="trungnv62@viettel,com,vn"/>
            <filter val="phuongdt58@viettel,com,vn"/>
            <filter val="duonghm1@viettel,com,vn"/>
            <filter val="hieptm@viettel,com,vn"/>
            <filter val="haivd7@viettel,com,vn"/>
            <filter val="hoandh@viettel,com,vn"/>
            <filter val="toancv4@viettel,com,vn"/>
            <filter val="locnx7@viettel,com,vn"/>
            <filter val="hangnt212@viettel,com,vn"/>
            <filter val="huongdd8@viettel,com,vn"/>
            <filter val="quanph25@viettel,com,vn"/>
            <filter val="chiendv8@viettel,com,vn"/>
            <filter val="hangtt71@viette,com,vn"/>
            <filter val="hoant224@viettel,com,vn"/>
            <filter val="quyenlc2@viettel,com,vn"/>
            <filter val="duylq12@viettel,com,vn"/>
            <filter val="ichnv@viettel,com,vn"/>
            <filter val="CUONGNV564@VIETTEL,COM,VN"/>
            <filter val="thanhbd11@viettel,com,vn"/>
            <filter val="kiennt96@viettel,com,vn"/>
            <filter val="giangnh34@viettel,com,vn"/>
            <filter val="duybd1@viettel,com,vn"/>
            <filter val="thold11@viettel,com,vn"/>
            <filter val="duongvv9@viettel,com,vn"/>
            <filter val="truongnv51@viettel,com,vn"/>
            <filter val="MAINTQ2@VIETTEL,COM,VN"/>
            <filter val="hiennt206@viettel,com,vn"/>
            <filter val="hieunm32@viettel,com,vn"/>
            <filter val="hongnt115@viettel,com,vn"/>
            <filter val="hoant230@viettel,com,vn"/>
            <filter val="huynq594@viettel,com,vn"/>
            <filter val="vuinv2@viettel,com,vn"/>
            <filter val="tuda15@viettel,com,vn"/>
            <filter val="vietlv4@viettel,com,vn"/>
            <filter val="nhatnh5@viettel,com,vn"/>
            <filter val="ANHVTV4@VIETTEL,COM,VN"/>
            <filter val="linhlt59@viettel,com,vn"/>
            <filter val="tuandv25@viettel,com,vn"/>
            <filter val="dunght41@viettel,com,vn"/>
            <filter val="manhnh21@viettel,com,vn"/>
            <filter val="hungng2@viettel,com,vn"/>
            <filter val="doanpv8@viettel,com,vn"/>
            <filter val="quandv17@viettel,com,vn"/>
            <filter val="longlt23@viettel,com,vn"/>
            <filter val="thangnx26@viettel,com,vn"/>
            <filter val="tiennm28@viettel,com,vn"/>
            <filter val="anhntn71@viettel,com,vn"/>
            <filter val="hienvt26@viettel,com,vn"/>
            <filter val="sonnh70@viettel,com,vn"/>
            <filter val="datvd@viettel,com,vn"/>
            <filter val="dungnv719@viettel,com,vn"/>
            <filter val="quinp5@viettel,com,vn"/>
            <filter val="HUNGTN24@VIETTEL,COM,VN"/>
            <filter val="hoanpv7@viettel,com,vn"/>
            <filter val="haitd26@viettel,com,vn"/>
            <filter val="anhnm39@viettel,com,vn"/>
            <filter val="uyenvtt12@viettel,com,vn"/>
            <filter val="hienhtt17@viettel,com,vn"/>
            <filter val="chienpm1@viettel,com,vn"/>
            <filter val="manhnd33@viettel,com,vn"/>
            <filter val="TIENBV10@VIETTEL,COM,VN"/>
            <filter val="thangtv37@viettel,com,vn"/>
            <filter val="ngavt16@viettel,com,vn"/>
            <filter val="tuannk6@viettel,com,vn"/>
            <filter val="nguyetvtm1@viettel,com,vn"/>
            <filter val="camdt1@viettel,com,vn"/>
            <filter val="doantc@viettel,com,vn"/>
            <filter val="longpp4@viettel,com,vn"/>
            <filter val="phucvv4@viettel,com,vn"/>
            <filter val="haidv39@viettel,com,vn"/>
            <filter val="hoaibt2@viettel,com,vn"/>
            <filter val="quynhtt15@viettel,com,vn"/>
            <filter val="hieunht2@viettel,com,vn"/>
            <filter val="mainq@viettel,com,vn"/>
            <filter val="hungnd85@viettel,com,vn"/>
            <filter val="HUYPD8@VIETTEL,COM,VN"/>
            <filter val="maint102@viettel,com,vn"/>
            <filter val="tayns@viettel,com,vn"/>
            <filter val="yenntn17@viettel,com,vn"/>
            <filter val="anhcbt@viettel,com,vn"/>
            <filter val="tiennv397@viettel,com,vn"/>
            <filter val="anhvtl10@viettel,com,vn"/>
            <filter val="thaodt48@viettel,com,vn"/>
            <filter val="thanhdn14@viettel,com,vn"/>
            <filter val="lyntm5@viettel,com,vn"/>
            <filter val="oanhpv@viettel,com,vn"/>
            <filter val="luantv13@viettel,com,vn"/>
            <filter val="tungla2@viettel,com,vn"/>
            <filter val="Nghiatd11@viettel,com,vn"/>
            <filter val="huynv55@viettel,com,vn"/>
            <filter val="hanghtt18@viettel,com,vn"/>
            <filter val="tuanpa50@viettel,com,vn"/>
            <filter val="tuanlv40@viettel,com,vn"/>
            <filter val="lucnv11@viettel,com,vn"/>
            <filter val="hanhnm4@viettel,com,vn"/>
            <filter val="anhptp5@viettel,com,vn"/>
            <filter val="NGHIEPNV3@VIETTEL,COM,VN"/>
            <filter val="truongbb@viettel,com,vn"/>
            <filter val="phuongnd38@viettel,com,vn"/>
            <filter val="anhnt682@viettel,com,vn"/>
            <filter val="hueltn1@viettel,com,vn"/>
            <filter val="tuna37@viettel,com,vn"/>
            <filter val="sonvt25@viettel,com,vn"/>
            <filter val="khuonglt@viettel,com,vn"/>
            <filter val="ducnm76@viettel,com,vn"/>
            <filter val="huynn26@viettel,com,vn"/>
            <filter val="doanpv5@viettel,com,vn"/>
            <filter val="hungnt209@viettel,com,vn"/>
            <filter val="khoatd22@viettel,com,vn"/>
            <filter val="thuongdt15@viettel,com,vn"/>
            <filter val="quynhpt15@viettel,com,vn"/>
            <filter val="minhpn13@viettel,com,vn"/>
            <filter val="tungnh2@viettel,com,vn"/>
          </filters>
        </filterColumn>
      </autoFilter>
    </customSheetView>
  </customSheetViews>
  <mergeCells count="8">
    <mergeCell ref="B1:H7"/>
    <mergeCell ref="R1:Z6"/>
    <mergeCell ref="F8:S9"/>
    <mergeCell ref="F269:S269"/>
    <mergeCell ref="C285:L285"/>
    <mergeCell ref="T285:Y285"/>
    <mergeCell ref="E287:G287"/>
    <mergeCell ref="L287:M287"/>
  </mergeCells>
  <conditionalFormatting sqref="B1:B263 B265:B1000">
    <cfRule type="expression" dxfId="7" priority="1">
      <formula>COUNTIF($B$1:$B$1053,B1)&gt;1</formula>
    </cfRule>
  </conditionalFormatting>
  <dataValidations>
    <dataValidation type="list" allowBlank="1" showErrorMessage="1" sqref="K12:K267">
      <formula1>"2018,2019,2020,2021,2022,2023,2024,2025,2026,2027,2028"</formula1>
    </dataValidation>
    <dataValidation type="list" allowBlank="1" showErrorMessage="1" sqref="J12:J267">
      <formula1>"1,2,3,4,5,6,7,8,9,10,11,12"</formula1>
    </dataValidation>
  </dataValidations>
  <hyperlinks>
    <hyperlink r:id="rId2" ref="D117"/>
    <hyperlink r:id="rId3" ref="D123"/>
    <hyperlink r:id="rId4" ref="D124"/>
    <hyperlink r:id="rId5" ref="D125"/>
    <hyperlink r:id="rId6" ref="D127"/>
    <hyperlink r:id="rId7" ref="D129"/>
    <hyperlink r:id="rId8" ref="D130"/>
    <hyperlink r:id="rId9" ref="D131"/>
    <hyperlink r:id="rId10" ref="D133"/>
    <hyperlink r:id="rId11" ref="D134"/>
    <hyperlink r:id="rId12" ref="D135"/>
    <hyperlink r:id="rId13" ref="D138"/>
    <hyperlink r:id="rId14" ref="D139"/>
    <hyperlink r:id="rId15" ref="D140"/>
    <hyperlink r:id="rId16" ref="D141"/>
    <hyperlink r:id="rId17" ref="D142"/>
    <hyperlink r:id="rId18" ref="D194"/>
    <hyperlink r:id="rId19" ref="D232"/>
    <hyperlink r:id="rId20" ref="D233"/>
    <hyperlink r:id="rId21" ref="D234"/>
    <hyperlink r:id="rId22" ref="D235"/>
  </hyperlinks>
  <printOptions/>
  <pageMargins bottom="1.0" footer="0.0" header="0.0" left="0.75" right="0.75" top="1.0"/>
  <pageSetup orientation="landscape"/>
  <drawing r:id="rId23"/>
  <legacyDrawing r:id="rId2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4.63"/>
    <col customWidth="1" min="2" max="2" width="7.75"/>
    <col customWidth="1" min="3" max="3" width="18.88"/>
    <col customWidth="1" min="4" max="4" width="22.63"/>
    <col customWidth="1" min="5" max="5" width="33.63"/>
    <col customWidth="1" min="6" max="6" width="7.75"/>
    <col customWidth="1" min="7" max="7" width="10.75"/>
    <col customWidth="1" min="8" max="8" width="12.38"/>
    <col customWidth="1" min="9" max="9" width="11.5"/>
    <col customWidth="1" min="10" max="10" width="7.88"/>
    <col customWidth="1" min="11" max="11" width="7.63"/>
    <col customWidth="1" min="12" max="12" width="10.63"/>
    <col customWidth="1" min="13" max="13" width="10.88"/>
    <col customWidth="1" min="14" max="14" width="7.88"/>
    <col customWidth="1" min="15" max="15" width="11.63"/>
    <col customWidth="1" min="16" max="16" width="7.63"/>
    <col customWidth="1" min="17" max="17" width="10.0"/>
    <col customWidth="1" min="18" max="18" width="8.25"/>
    <col customWidth="1" min="19" max="19" width="9.5"/>
    <col customWidth="1" min="20" max="20" width="29.38"/>
    <col customWidth="1" min="21" max="21" width="9.63"/>
    <col customWidth="1" min="22" max="22" width="7.63"/>
    <col customWidth="1" min="23" max="23" width="9.63"/>
    <col customWidth="1" min="24" max="24" width="7.5"/>
    <col customWidth="1" min="25" max="25" width="8.88"/>
    <col customWidth="1" min="26" max="26" width="5.75"/>
    <col customWidth="1" min="27" max="27" width="8.25"/>
    <col customWidth="1" min="28" max="28" width="7.88"/>
    <col customWidth="1" min="29" max="29" width="10.75"/>
    <col customWidth="1" min="30" max="30" width="12.0"/>
    <col customWidth="1" min="31" max="31" width="10.63"/>
    <col customWidth="1" min="32" max="32" width="7.63"/>
  </cols>
  <sheetData>
    <row r="1" ht="15.0" customHeight="1">
      <c r="A1" s="500"/>
      <c r="B1" s="500"/>
      <c r="C1" s="501"/>
      <c r="D1" s="501"/>
      <c r="E1" s="501"/>
      <c r="F1" s="500"/>
      <c r="G1" s="500"/>
      <c r="H1" s="500"/>
      <c r="I1" s="500"/>
      <c r="J1" s="500"/>
      <c r="K1" s="500"/>
      <c r="L1" s="500"/>
      <c r="M1" s="500"/>
      <c r="N1" s="502"/>
      <c r="O1" s="503"/>
      <c r="P1" s="504"/>
      <c r="Q1" s="504"/>
      <c r="R1" s="504"/>
      <c r="S1" s="500"/>
      <c r="T1" s="501"/>
      <c r="U1" s="500"/>
      <c r="V1" s="500"/>
      <c r="W1" s="500"/>
      <c r="X1" s="505"/>
      <c r="Y1" s="500"/>
      <c r="Z1" s="506"/>
      <c r="AA1" s="500"/>
      <c r="AB1" s="507"/>
      <c r="AC1" s="500">
        <v>10000.0</v>
      </c>
      <c r="AD1" s="508"/>
      <c r="AE1" s="508" t="s">
        <v>1194</v>
      </c>
      <c r="AF1" s="508"/>
    </row>
    <row r="2" ht="72.75" customHeight="1">
      <c r="A2" s="509" t="s">
        <v>448</v>
      </c>
      <c r="B2" s="509" t="s">
        <v>449</v>
      </c>
      <c r="C2" s="509" t="s">
        <v>450</v>
      </c>
      <c r="D2" s="510" t="s">
        <v>452</v>
      </c>
      <c r="E2" s="510" t="s">
        <v>487</v>
      </c>
      <c r="F2" s="510" t="s">
        <v>488</v>
      </c>
      <c r="G2" s="510" t="s">
        <v>489</v>
      </c>
      <c r="H2" s="510" t="s">
        <v>490</v>
      </c>
      <c r="I2" s="510" t="s">
        <v>491</v>
      </c>
      <c r="J2" s="509" t="s">
        <v>492</v>
      </c>
      <c r="K2" s="509" t="s">
        <v>493</v>
      </c>
      <c r="L2" s="510" t="s">
        <v>494</v>
      </c>
      <c r="M2" s="510" t="s">
        <v>495</v>
      </c>
      <c r="N2" s="511" t="s">
        <v>496</v>
      </c>
      <c r="O2" s="512" t="s">
        <v>542</v>
      </c>
      <c r="P2" s="513" t="s">
        <v>498</v>
      </c>
      <c r="Q2" s="514" t="s">
        <v>453</v>
      </c>
      <c r="R2" s="513" t="s">
        <v>499</v>
      </c>
      <c r="S2" s="510" t="s">
        <v>500</v>
      </c>
      <c r="T2" s="510" t="s">
        <v>501</v>
      </c>
      <c r="U2" s="515" t="s">
        <v>502</v>
      </c>
      <c r="V2" s="516" t="s">
        <v>503</v>
      </c>
      <c r="W2" s="516" t="s">
        <v>504</v>
      </c>
      <c r="X2" s="149" t="s">
        <v>505</v>
      </c>
      <c r="Y2" s="140" t="s">
        <v>1195</v>
      </c>
      <c r="Z2" s="517" t="s">
        <v>1196</v>
      </c>
      <c r="AA2" s="140" t="s">
        <v>1197</v>
      </c>
      <c r="AB2" s="140" t="s">
        <v>1198</v>
      </c>
      <c r="AC2" s="140" t="s">
        <v>1199</v>
      </c>
      <c r="AD2" s="140" t="s">
        <v>1200</v>
      </c>
      <c r="AE2" s="518" t="s">
        <v>1201</v>
      </c>
      <c r="AF2" s="140" t="s">
        <v>1202</v>
      </c>
    </row>
    <row r="3" ht="15.0" customHeight="1">
      <c r="A3" s="270">
        <v>1.0</v>
      </c>
      <c r="B3" s="270">
        <v>436378.0</v>
      </c>
      <c r="C3" s="519" t="s">
        <v>883</v>
      </c>
      <c r="D3" s="520" t="s">
        <v>884</v>
      </c>
      <c r="E3" s="520" t="s">
        <v>892</v>
      </c>
      <c r="F3" s="521" t="s">
        <v>564</v>
      </c>
      <c r="G3" s="521" t="s">
        <v>530</v>
      </c>
      <c r="H3" s="521" t="s">
        <v>565</v>
      </c>
      <c r="I3" s="522" t="str">
        <f t="shared" ref="I3:I348" si="1">VLOOKUP(H3,NLTC!$C$5:$D$28,2,0)</f>
        <v>#REF!</v>
      </c>
      <c r="J3" s="270">
        <v>4.0</v>
      </c>
      <c r="K3" s="270">
        <v>2024.0</v>
      </c>
      <c r="L3" s="523">
        <v>45383.0</v>
      </c>
      <c r="M3" s="524">
        <v>45412.0</v>
      </c>
      <c r="N3" s="270">
        <v>22.0</v>
      </c>
      <c r="O3" s="521">
        <f t="shared" ref="O3:O44" si="2">N3/22</f>
        <v>1</v>
      </c>
      <c r="P3" s="434">
        <f t="shared" ref="P3:P53" si="3">ROUND(IF(S3="ODC",1*O3,I3*O3),3)</f>
        <v>1</v>
      </c>
      <c r="Q3" s="434">
        <f t="shared" ref="Q3:Q4" si="4">22/22</f>
        <v>1</v>
      </c>
      <c r="R3" s="525"/>
      <c r="S3" s="270" t="s">
        <v>517</v>
      </c>
      <c r="T3" s="519" t="s">
        <v>871</v>
      </c>
      <c r="U3" s="527">
        <f t="shared" ref="U3:U53" si="5">IF(AND(Q3&gt;=1,S3="ODC"),P3,Q3)</f>
        <v>1</v>
      </c>
      <c r="V3" s="527">
        <f t="shared" ref="V3:V53" si="6">ROUND(SUMIF($B:$B,B3,P:P),3)</f>
        <v>1</v>
      </c>
      <c r="W3" s="527">
        <f t="shared" ref="W3:W53" si="7">ROUND(SUMIF($B:$B,B3,U:U),3)</f>
        <v>1</v>
      </c>
      <c r="X3" s="529">
        <f t="shared" ref="X3:X53" si="8">ROUND(W3/V3,2)</f>
        <v>1</v>
      </c>
      <c r="Y3" s="530">
        <f t="shared" ref="Y3:Y53" si="9">SUMIF(B:B,B3,O:O)</f>
        <v>1</v>
      </c>
      <c r="Z3" s="534" t="str">
        <f t="shared" ref="Z3:Z53" si="10">VLOOKUP(H3,NLTC!$C$5:$H$271,6,0)/1000</f>
        <v>#REF!</v>
      </c>
      <c r="AA3" s="534" t="str">
        <f t="shared" ref="AA3:AA53" si="11">ROUND(IF(X3&lt;=1,AB3*O3*X3,AB3*O3),0)</f>
        <v>#REF!</v>
      </c>
      <c r="AB3" s="534" t="str">
        <f t="shared" ref="AB3:AB53" si="12">ROUND(IF(X3&lt;=1,Z3*O3*X3,Z3*O3),0)</f>
        <v>#REF!</v>
      </c>
      <c r="AC3" s="506">
        <f t="shared" ref="AC3:AC53" si="13">ROUND(IF(X3&gt;1,(W3-V3)*$AC$1,0)*(O3/Y3),0)</f>
        <v>0</v>
      </c>
      <c r="AD3" s="506" t="str">
        <f t="shared" ref="AD3:AD53" si="14">+ROUND(AB3+AC3,0)</f>
        <v>#REF!</v>
      </c>
      <c r="AE3" s="539" t="str">
        <f t="shared" ref="AE3:AE53" si="15">SUMIF(B:B,B3,AD:AD)</f>
        <v>#REF!</v>
      </c>
      <c r="AF3" s="500"/>
    </row>
    <row r="4" ht="15.0" customHeight="1">
      <c r="A4" s="270">
        <v>2.0</v>
      </c>
      <c r="B4" s="270">
        <v>292504.0</v>
      </c>
      <c r="C4" s="519" t="s">
        <v>896</v>
      </c>
      <c r="D4" s="520" t="s">
        <v>897</v>
      </c>
      <c r="E4" s="520" t="s">
        <v>892</v>
      </c>
      <c r="F4" s="521" t="s">
        <v>564</v>
      </c>
      <c r="G4" s="521" t="s">
        <v>540</v>
      </c>
      <c r="H4" s="521" t="s">
        <v>612</v>
      </c>
      <c r="I4" s="522" t="str">
        <f t="shared" si="1"/>
        <v>#REF!</v>
      </c>
      <c r="J4" s="270">
        <v>4.0</v>
      </c>
      <c r="K4" s="270">
        <v>2024.0</v>
      </c>
      <c r="L4" s="523">
        <v>45383.0</v>
      </c>
      <c r="M4" s="524">
        <v>45412.0</v>
      </c>
      <c r="N4" s="270">
        <v>22.0</v>
      </c>
      <c r="O4" s="521">
        <f t="shared" si="2"/>
        <v>1</v>
      </c>
      <c r="P4" s="434">
        <f t="shared" si="3"/>
        <v>1</v>
      </c>
      <c r="Q4" s="434">
        <f t="shared" si="4"/>
        <v>1</v>
      </c>
      <c r="R4" s="525"/>
      <c r="S4" s="270" t="s">
        <v>517</v>
      </c>
      <c r="T4" s="519" t="s">
        <v>871</v>
      </c>
      <c r="U4" s="527">
        <f t="shared" si="5"/>
        <v>1</v>
      </c>
      <c r="V4" s="527">
        <f t="shared" si="6"/>
        <v>1</v>
      </c>
      <c r="W4" s="527">
        <f t="shared" si="7"/>
        <v>1</v>
      </c>
      <c r="X4" s="529">
        <f t="shared" si="8"/>
        <v>1</v>
      </c>
      <c r="Y4" s="530">
        <f t="shared" si="9"/>
        <v>1</v>
      </c>
      <c r="Z4" s="534" t="str">
        <f t="shared" si="10"/>
        <v>#REF!</v>
      </c>
      <c r="AA4" s="534" t="str">
        <f t="shared" si="11"/>
        <v>#REF!</v>
      </c>
      <c r="AB4" s="534" t="str">
        <f t="shared" si="12"/>
        <v>#REF!</v>
      </c>
      <c r="AC4" s="506">
        <f t="shared" si="13"/>
        <v>0</v>
      </c>
      <c r="AD4" s="506" t="str">
        <f t="shared" si="14"/>
        <v>#REF!</v>
      </c>
      <c r="AE4" s="539" t="str">
        <f t="shared" si="15"/>
        <v>#REF!</v>
      </c>
      <c r="AF4" s="500"/>
    </row>
    <row r="5" ht="15.0" customHeight="1">
      <c r="A5" s="270">
        <v>3.0</v>
      </c>
      <c r="B5" s="270">
        <v>434037.0</v>
      </c>
      <c r="C5" s="519" t="s">
        <v>878</v>
      </c>
      <c r="D5" s="520" t="s">
        <v>879</v>
      </c>
      <c r="E5" s="520" t="s">
        <v>892</v>
      </c>
      <c r="F5" s="521" t="s">
        <v>512</v>
      </c>
      <c r="G5" s="521" t="s">
        <v>540</v>
      </c>
      <c r="H5" s="521" t="s">
        <v>541</v>
      </c>
      <c r="I5" s="522" t="str">
        <f t="shared" si="1"/>
        <v>#REF!</v>
      </c>
      <c r="J5" s="270">
        <v>4.0</v>
      </c>
      <c r="K5" s="270">
        <v>2024.0</v>
      </c>
      <c r="L5" s="523">
        <v>45383.0</v>
      </c>
      <c r="M5" s="524">
        <v>45412.0</v>
      </c>
      <c r="N5" s="270">
        <v>22.0</v>
      </c>
      <c r="O5" s="521">
        <f t="shared" si="2"/>
        <v>1</v>
      </c>
      <c r="P5" s="434">
        <f t="shared" si="3"/>
        <v>1</v>
      </c>
      <c r="Q5" s="434">
        <f>20/22</f>
        <v>0.9090909091</v>
      </c>
      <c r="R5" s="525"/>
      <c r="S5" s="270" t="s">
        <v>517</v>
      </c>
      <c r="T5" s="519" t="s">
        <v>871</v>
      </c>
      <c r="U5" s="527">
        <f t="shared" si="5"/>
        <v>0.9090909091</v>
      </c>
      <c r="V5" s="527">
        <f t="shared" si="6"/>
        <v>1</v>
      </c>
      <c r="W5" s="527">
        <f t="shared" si="7"/>
        <v>0.909</v>
      </c>
      <c r="X5" s="529">
        <f t="shared" si="8"/>
        <v>0.91</v>
      </c>
      <c r="Y5" s="530">
        <f t="shared" si="9"/>
        <v>1</v>
      </c>
      <c r="Z5" s="534" t="str">
        <f t="shared" si="10"/>
        <v>#REF!</v>
      </c>
      <c r="AA5" s="534" t="str">
        <f t="shared" si="11"/>
        <v>#REF!</v>
      </c>
      <c r="AB5" s="534" t="str">
        <f t="shared" si="12"/>
        <v>#REF!</v>
      </c>
      <c r="AC5" s="506">
        <f t="shared" si="13"/>
        <v>0</v>
      </c>
      <c r="AD5" s="506" t="str">
        <f t="shared" si="14"/>
        <v>#REF!</v>
      </c>
      <c r="AE5" s="539" t="str">
        <f t="shared" si="15"/>
        <v>#REF!</v>
      </c>
      <c r="AF5" s="500"/>
    </row>
    <row r="6" ht="15.0" customHeight="1">
      <c r="A6" s="270">
        <v>4.0</v>
      </c>
      <c r="B6" s="270">
        <v>431002.0</v>
      </c>
      <c r="C6" s="519" t="s">
        <v>898</v>
      </c>
      <c r="D6" s="520" t="s">
        <v>899</v>
      </c>
      <c r="E6" s="520" t="s">
        <v>892</v>
      </c>
      <c r="F6" s="521" t="s">
        <v>512</v>
      </c>
      <c r="G6" s="521" t="s">
        <v>530</v>
      </c>
      <c r="H6" s="521" t="s">
        <v>531</v>
      </c>
      <c r="I6" s="522" t="str">
        <f t="shared" si="1"/>
        <v>#REF!</v>
      </c>
      <c r="J6" s="270">
        <v>4.0</v>
      </c>
      <c r="K6" s="270">
        <v>2024.0</v>
      </c>
      <c r="L6" s="523">
        <v>45383.0</v>
      </c>
      <c r="M6" s="524">
        <v>45412.0</v>
      </c>
      <c r="N6" s="270">
        <v>22.0</v>
      </c>
      <c r="O6" s="521">
        <f t="shared" si="2"/>
        <v>1</v>
      </c>
      <c r="P6" s="434">
        <f t="shared" si="3"/>
        <v>1</v>
      </c>
      <c r="Q6" s="434">
        <f t="shared" ref="Q6:Q11" si="16">22/22</f>
        <v>1</v>
      </c>
      <c r="R6" s="525"/>
      <c r="S6" s="270" t="s">
        <v>517</v>
      </c>
      <c r="T6" s="519" t="s">
        <v>871</v>
      </c>
      <c r="U6" s="527">
        <f t="shared" si="5"/>
        <v>1</v>
      </c>
      <c r="V6" s="527">
        <f t="shared" si="6"/>
        <v>1</v>
      </c>
      <c r="W6" s="527">
        <f t="shared" si="7"/>
        <v>1</v>
      </c>
      <c r="X6" s="529">
        <f t="shared" si="8"/>
        <v>1</v>
      </c>
      <c r="Y6" s="530">
        <f t="shared" si="9"/>
        <v>1</v>
      </c>
      <c r="Z6" s="534" t="str">
        <f t="shared" si="10"/>
        <v>#REF!</v>
      </c>
      <c r="AA6" s="534" t="str">
        <f t="shared" si="11"/>
        <v>#REF!</v>
      </c>
      <c r="AB6" s="534" t="str">
        <f t="shared" si="12"/>
        <v>#REF!</v>
      </c>
      <c r="AC6" s="506">
        <f t="shared" si="13"/>
        <v>0</v>
      </c>
      <c r="AD6" s="506" t="str">
        <f t="shared" si="14"/>
        <v>#REF!</v>
      </c>
      <c r="AE6" s="539" t="str">
        <f t="shared" si="15"/>
        <v>#REF!</v>
      </c>
      <c r="AF6" s="500"/>
    </row>
    <row r="7" ht="15.0" customHeight="1">
      <c r="A7" s="270">
        <v>5.0</v>
      </c>
      <c r="B7" s="270">
        <v>431003.0</v>
      </c>
      <c r="C7" s="519" t="s">
        <v>907</v>
      </c>
      <c r="D7" s="520" t="s">
        <v>908</v>
      </c>
      <c r="E7" s="520" t="s">
        <v>892</v>
      </c>
      <c r="F7" s="521" t="s">
        <v>512</v>
      </c>
      <c r="G7" s="521" t="s">
        <v>540</v>
      </c>
      <c r="H7" s="521" t="s">
        <v>541</v>
      </c>
      <c r="I7" s="522" t="str">
        <f t="shared" si="1"/>
        <v>#REF!</v>
      </c>
      <c r="J7" s="270">
        <v>4.0</v>
      </c>
      <c r="K7" s="270">
        <v>2024.0</v>
      </c>
      <c r="L7" s="523">
        <v>45383.0</v>
      </c>
      <c r="M7" s="524">
        <v>45412.0</v>
      </c>
      <c r="N7" s="270">
        <v>22.0</v>
      </c>
      <c r="O7" s="521">
        <f t="shared" si="2"/>
        <v>1</v>
      </c>
      <c r="P7" s="434">
        <f t="shared" si="3"/>
        <v>1</v>
      </c>
      <c r="Q7" s="434">
        <f t="shared" si="16"/>
        <v>1</v>
      </c>
      <c r="R7" s="525"/>
      <c r="S7" s="270" t="s">
        <v>517</v>
      </c>
      <c r="T7" s="519" t="s">
        <v>871</v>
      </c>
      <c r="U7" s="527">
        <f t="shared" si="5"/>
        <v>1</v>
      </c>
      <c r="V7" s="527">
        <f t="shared" si="6"/>
        <v>1</v>
      </c>
      <c r="W7" s="527">
        <f t="shared" si="7"/>
        <v>1</v>
      </c>
      <c r="X7" s="529">
        <f t="shared" si="8"/>
        <v>1</v>
      </c>
      <c r="Y7" s="530">
        <f t="shared" si="9"/>
        <v>1</v>
      </c>
      <c r="Z7" s="534" t="str">
        <f t="shared" si="10"/>
        <v>#REF!</v>
      </c>
      <c r="AA7" s="534" t="str">
        <f t="shared" si="11"/>
        <v>#REF!</v>
      </c>
      <c r="AB7" s="534" t="str">
        <f t="shared" si="12"/>
        <v>#REF!</v>
      </c>
      <c r="AC7" s="506">
        <f t="shared" si="13"/>
        <v>0</v>
      </c>
      <c r="AD7" s="506" t="str">
        <f t="shared" si="14"/>
        <v>#REF!</v>
      </c>
      <c r="AE7" s="539" t="str">
        <f t="shared" si="15"/>
        <v>#REF!</v>
      </c>
      <c r="AF7" s="500"/>
    </row>
    <row r="8">
      <c r="A8" s="270">
        <v>6.0</v>
      </c>
      <c r="B8" s="270">
        <v>291769.0</v>
      </c>
      <c r="C8" s="519" t="s">
        <v>873</v>
      </c>
      <c r="D8" s="520" t="s">
        <v>874</v>
      </c>
      <c r="E8" s="520" t="s">
        <v>892</v>
      </c>
      <c r="F8" s="521" t="s">
        <v>512</v>
      </c>
      <c r="G8" s="521" t="s">
        <v>540</v>
      </c>
      <c r="H8" s="521" t="s">
        <v>541</v>
      </c>
      <c r="I8" s="522" t="str">
        <f t="shared" si="1"/>
        <v>#REF!</v>
      </c>
      <c r="J8" s="270">
        <v>4.0</v>
      </c>
      <c r="K8" s="270">
        <v>2024.0</v>
      </c>
      <c r="L8" s="523">
        <v>45383.0</v>
      </c>
      <c r="M8" s="524">
        <v>45412.0</v>
      </c>
      <c r="N8" s="270">
        <v>22.0</v>
      </c>
      <c r="O8" s="521">
        <f t="shared" si="2"/>
        <v>1</v>
      </c>
      <c r="P8" s="434">
        <f t="shared" si="3"/>
        <v>1</v>
      </c>
      <c r="Q8" s="434">
        <f t="shared" si="16"/>
        <v>1</v>
      </c>
      <c r="R8" s="525"/>
      <c r="S8" s="270" t="s">
        <v>517</v>
      </c>
      <c r="T8" s="519" t="s">
        <v>871</v>
      </c>
      <c r="U8" s="527">
        <f t="shared" si="5"/>
        <v>1</v>
      </c>
      <c r="V8" s="527">
        <f t="shared" si="6"/>
        <v>1</v>
      </c>
      <c r="W8" s="527">
        <f t="shared" si="7"/>
        <v>1</v>
      </c>
      <c r="X8" s="529">
        <f t="shared" si="8"/>
        <v>1</v>
      </c>
      <c r="Y8" s="530">
        <f t="shared" si="9"/>
        <v>1</v>
      </c>
      <c r="Z8" s="534" t="str">
        <f t="shared" si="10"/>
        <v>#REF!</v>
      </c>
      <c r="AA8" s="534" t="str">
        <f t="shared" si="11"/>
        <v>#REF!</v>
      </c>
      <c r="AB8" s="534" t="str">
        <f t="shared" si="12"/>
        <v>#REF!</v>
      </c>
      <c r="AC8" s="506">
        <f t="shared" si="13"/>
        <v>0</v>
      </c>
      <c r="AD8" s="506" t="str">
        <f t="shared" si="14"/>
        <v>#REF!</v>
      </c>
      <c r="AE8" s="539" t="str">
        <f t="shared" si="15"/>
        <v>#REF!</v>
      </c>
      <c r="AF8" s="500"/>
    </row>
    <row r="9" ht="15.0" customHeight="1">
      <c r="A9" s="270">
        <v>7.0</v>
      </c>
      <c r="B9" s="270">
        <v>277356.0</v>
      </c>
      <c r="C9" s="519" t="s">
        <v>866</v>
      </c>
      <c r="D9" s="520" t="s">
        <v>867</v>
      </c>
      <c r="E9" s="520" t="s">
        <v>892</v>
      </c>
      <c r="F9" s="521" t="s">
        <v>512</v>
      </c>
      <c r="G9" s="521" t="s">
        <v>540</v>
      </c>
      <c r="H9" s="521" t="s">
        <v>541</v>
      </c>
      <c r="I9" s="522" t="str">
        <f t="shared" si="1"/>
        <v>#REF!</v>
      </c>
      <c r="J9" s="270">
        <v>4.0</v>
      </c>
      <c r="K9" s="270">
        <v>2024.0</v>
      </c>
      <c r="L9" s="523">
        <v>45383.0</v>
      </c>
      <c r="M9" s="524">
        <v>45412.0</v>
      </c>
      <c r="N9" s="270">
        <v>22.0</v>
      </c>
      <c r="O9" s="521">
        <f t="shared" si="2"/>
        <v>1</v>
      </c>
      <c r="P9" s="434">
        <f t="shared" si="3"/>
        <v>1</v>
      </c>
      <c r="Q9" s="434">
        <f t="shared" si="16"/>
        <v>1</v>
      </c>
      <c r="R9" s="525"/>
      <c r="S9" s="270" t="s">
        <v>517</v>
      </c>
      <c r="T9" s="519" t="s">
        <v>871</v>
      </c>
      <c r="U9" s="527">
        <f t="shared" si="5"/>
        <v>1</v>
      </c>
      <c r="V9" s="527">
        <f t="shared" si="6"/>
        <v>1</v>
      </c>
      <c r="W9" s="527">
        <f t="shared" si="7"/>
        <v>1</v>
      </c>
      <c r="X9" s="529">
        <f t="shared" si="8"/>
        <v>1</v>
      </c>
      <c r="Y9" s="530">
        <f t="shared" si="9"/>
        <v>1</v>
      </c>
      <c r="Z9" s="534" t="str">
        <f t="shared" si="10"/>
        <v>#REF!</v>
      </c>
      <c r="AA9" s="534" t="str">
        <f t="shared" si="11"/>
        <v>#REF!</v>
      </c>
      <c r="AB9" s="534" t="str">
        <f t="shared" si="12"/>
        <v>#REF!</v>
      </c>
      <c r="AC9" s="506">
        <f t="shared" si="13"/>
        <v>0</v>
      </c>
      <c r="AD9" s="506" t="str">
        <f t="shared" si="14"/>
        <v>#REF!</v>
      </c>
      <c r="AE9" s="539" t="str">
        <f t="shared" si="15"/>
        <v>#REF!</v>
      </c>
      <c r="AF9" s="500"/>
    </row>
    <row r="10" ht="15.0" customHeight="1">
      <c r="A10" s="270">
        <v>8.0</v>
      </c>
      <c r="B10" s="270">
        <v>439833.0</v>
      </c>
      <c r="C10" s="519" t="s">
        <v>890</v>
      </c>
      <c r="D10" s="520" t="s">
        <v>891</v>
      </c>
      <c r="E10" s="520" t="s">
        <v>892</v>
      </c>
      <c r="F10" s="521" t="s">
        <v>701</v>
      </c>
      <c r="G10" s="521" t="s">
        <v>540</v>
      </c>
      <c r="H10" s="521" t="s">
        <v>703</v>
      </c>
      <c r="I10" s="522" t="str">
        <f t="shared" si="1"/>
        <v>#REF!</v>
      </c>
      <c r="J10" s="270">
        <v>4.0</v>
      </c>
      <c r="K10" s="270">
        <v>2024.0</v>
      </c>
      <c r="L10" s="523">
        <v>45383.0</v>
      </c>
      <c r="M10" s="524">
        <v>45412.0</v>
      </c>
      <c r="N10" s="270">
        <v>22.0</v>
      </c>
      <c r="O10" s="521">
        <f t="shared" si="2"/>
        <v>1</v>
      </c>
      <c r="P10" s="434">
        <f t="shared" si="3"/>
        <v>1</v>
      </c>
      <c r="Q10" s="434">
        <f t="shared" si="16"/>
        <v>1</v>
      </c>
      <c r="R10" s="525"/>
      <c r="S10" s="270" t="s">
        <v>517</v>
      </c>
      <c r="T10" s="519" t="s">
        <v>871</v>
      </c>
      <c r="U10" s="527">
        <f t="shared" si="5"/>
        <v>1</v>
      </c>
      <c r="V10" s="527">
        <f t="shared" si="6"/>
        <v>1</v>
      </c>
      <c r="W10" s="527">
        <f t="shared" si="7"/>
        <v>1</v>
      </c>
      <c r="X10" s="529">
        <f t="shared" si="8"/>
        <v>1</v>
      </c>
      <c r="Y10" s="530">
        <f t="shared" si="9"/>
        <v>1</v>
      </c>
      <c r="Z10" s="534" t="str">
        <f t="shared" si="10"/>
        <v>#REF!</v>
      </c>
      <c r="AA10" s="534" t="str">
        <f t="shared" si="11"/>
        <v>#REF!</v>
      </c>
      <c r="AB10" s="534" t="str">
        <f t="shared" si="12"/>
        <v>#REF!</v>
      </c>
      <c r="AC10" s="506">
        <f t="shared" si="13"/>
        <v>0</v>
      </c>
      <c r="AD10" s="506" t="str">
        <f t="shared" si="14"/>
        <v>#REF!</v>
      </c>
      <c r="AE10" s="539" t="str">
        <f t="shared" si="15"/>
        <v>#REF!</v>
      </c>
      <c r="AF10" s="500"/>
    </row>
    <row r="11" ht="15.0" customHeight="1">
      <c r="A11" s="270">
        <v>9.0</v>
      </c>
      <c r="B11" s="270">
        <v>275897.0</v>
      </c>
      <c r="C11" s="519" t="s">
        <v>888</v>
      </c>
      <c r="D11" s="520" t="s">
        <v>889</v>
      </c>
      <c r="E11" s="520" t="s">
        <v>892</v>
      </c>
      <c r="F11" s="521" t="s">
        <v>701</v>
      </c>
      <c r="G11" s="521" t="s">
        <v>555</v>
      </c>
      <c r="H11" s="521" t="s">
        <v>708</v>
      </c>
      <c r="I11" s="522" t="str">
        <f t="shared" si="1"/>
        <v>#REF!</v>
      </c>
      <c r="J11" s="270">
        <v>4.0</v>
      </c>
      <c r="K11" s="270">
        <v>2024.0</v>
      </c>
      <c r="L11" s="523">
        <v>45383.0</v>
      </c>
      <c r="M11" s="524">
        <v>45412.0</v>
      </c>
      <c r="N11" s="270">
        <v>22.0</v>
      </c>
      <c r="O11" s="521">
        <f t="shared" si="2"/>
        <v>1</v>
      </c>
      <c r="P11" s="434">
        <f t="shared" si="3"/>
        <v>1</v>
      </c>
      <c r="Q11" s="434">
        <f t="shared" si="16"/>
        <v>1</v>
      </c>
      <c r="R11" s="525"/>
      <c r="S11" s="270" t="s">
        <v>517</v>
      </c>
      <c r="T11" s="519" t="s">
        <v>871</v>
      </c>
      <c r="U11" s="527">
        <f t="shared" si="5"/>
        <v>1</v>
      </c>
      <c r="V11" s="527">
        <f t="shared" si="6"/>
        <v>1</v>
      </c>
      <c r="W11" s="527">
        <f t="shared" si="7"/>
        <v>1</v>
      </c>
      <c r="X11" s="529">
        <f t="shared" si="8"/>
        <v>1</v>
      </c>
      <c r="Y11" s="530">
        <f t="shared" si="9"/>
        <v>1</v>
      </c>
      <c r="Z11" s="534" t="str">
        <f t="shared" si="10"/>
        <v>#REF!</v>
      </c>
      <c r="AA11" s="534" t="str">
        <f t="shared" si="11"/>
        <v>#REF!</v>
      </c>
      <c r="AB11" s="534" t="str">
        <f t="shared" si="12"/>
        <v>#REF!</v>
      </c>
      <c r="AC11" s="506">
        <f t="shared" si="13"/>
        <v>0</v>
      </c>
      <c r="AD11" s="506" t="str">
        <f t="shared" si="14"/>
        <v>#REF!</v>
      </c>
      <c r="AE11" s="539" t="str">
        <f t="shared" si="15"/>
        <v>#REF!</v>
      </c>
      <c r="AF11" s="500"/>
    </row>
    <row r="12" ht="15.0" customHeight="1">
      <c r="A12" s="270">
        <v>10.0</v>
      </c>
      <c r="B12" s="270">
        <v>431985.0</v>
      </c>
      <c r="C12" s="519" t="s">
        <v>885</v>
      </c>
      <c r="D12" s="520" t="s">
        <v>886</v>
      </c>
      <c r="E12" s="520" t="s">
        <v>892</v>
      </c>
      <c r="F12" s="521" t="s">
        <v>701</v>
      </c>
      <c r="G12" s="521" t="s">
        <v>540</v>
      </c>
      <c r="H12" s="521" t="s">
        <v>703</v>
      </c>
      <c r="I12" s="522" t="str">
        <f t="shared" si="1"/>
        <v>#REF!</v>
      </c>
      <c r="J12" s="270">
        <v>4.0</v>
      </c>
      <c r="K12" s="270">
        <v>2024.0</v>
      </c>
      <c r="L12" s="523">
        <v>45383.0</v>
      </c>
      <c r="M12" s="524">
        <v>45412.0</v>
      </c>
      <c r="N12" s="270">
        <v>6.0</v>
      </c>
      <c r="O12" s="521">
        <f t="shared" si="2"/>
        <v>0.2727272727</v>
      </c>
      <c r="P12" s="434">
        <f t="shared" si="3"/>
        <v>0.273</v>
      </c>
      <c r="Q12" s="434">
        <f>5/19</f>
        <v>0.2631578947</v>
      </c>
      <c r="R12" s="525"/>
      <c r="S12" s="270" t="s">
        <v>517</v>
      </c>
      <c r="T12" s="519" t="s">
        <v>871</v>
      </c>
      <c r="U12" s="527">
        <f t="shared" si="5"/>
        <v>0.2631578947</v>
      </c>
      <c r="V12" s="527">
        <f t="shared" si="6"/>
        <v>0.273</v>
      </c>
      <c r="W12" s="527">
        <f t="shared" si="7"/>
        <v>0.263</v>
      </c>
      <c r="X12" s="529">
        <f t="shared" si="8"/>
        <v>0.96</v>
      </c>
      <c r="Y12" s="530">
        <f t="shared" si="9"/>
        <v>0.2727272727</v>
      </c>
      <c r="Z12" s="534" t="str">
        <f t="shared" si="10"/>
        <v>#REF!</v>
      </c>
      <c r="AA12" s="534" t="str">
        <f t="shared" si="11"/>
        <v>#REF!</v>
      </c>
      <c r="AB12" s="534" t="str">
        <f t="shared" si="12"/>
        <v>#REF!</v>
      </c>
      <c r="AC12" s="506">
        <f t="shared" si="13"/>
        <v>0</v>
      </c>
      <c r="AD12" s="506" t="str">
        <f t="shared" si="14"/>
        <v>#REF!</v>
      </c>
      <c r="AE12" s="539" t="str">
        <f t="shared" si="15"/>
        <v>#REF!</v>
      </c>
      <c r="AF12" s="500"/>
    </row>
    <row r="13" ht="15.0" customHeight="1">
      <c r="A13" s="270">
        <v>11.0</v>
      </c>
      <c r="B13" s="270">
        <v>431706.0</v>
      </c>
      <c r="C13" s="519" t="s">
        <v>909</v>
      </c>
      <c r="D13" s="520" t="s">
        <v>910</v>
      </c>
      <c r="E13" s="520" t="s">
        <v>892</v>
      </c>
      <c r="F13" s="521" t="s">
        <v>701</v>
      </c>
      <c r="G13" s="521" t="s">
        <v>540</v>
      </c>
      <c r="H13" s="521" t="s">
        <v>703</v>
      </c>
      <c r="I13" s="522" t="str">
        <f t="shared" si="1"/>
        <v>#REF!</v>
      </c>
      <c r="J13" s="270">
        <v>4.0</v>
      </c>
      <c r="K13" s="270">
        <v>2024.0</v>
      </c>
      <c r="L13" s="523">
        <v>45383.0</v>
      </c>
      <c r="M13" s="524">
        <v>45412.0</v>
      </c>
      <c r="N13" s="270">
        <v>22.0</v>
      </c>
      <c r="O13" s="521">
        <f t="shared" si="2"/>
        <v>1</v>
      </c>
      <c r="P13" s="434">
        <f t="shared" si="3"/>
        <v>1</v>
      </c>
      <c r="Q13" s="434">
        <f>22/22</f>
        <v>1</v>
      </c>
      <c r="R13" s="525"/>
      <c r="S13" s="270" t="s">
        <v>517</v>
      </c>
      <c r="T13" s="519" t="s">
        <v>871</v>
      </c>
      <c r="U13" s="527">
        <f t="shared" si="5"/>
        <v>1</v>
      </c>
      <c r="V13" s="527">
        <f t="shared" si="6"/>
        <v>1</v>
      </c>
      <c r="W13" s="527">
        <f t="shared" si="7"/>
        <v>1</v>
      </c>
      <c r="X13" s="529">
        <f t="shared" si="8"/>
        <v>1</v>
      </c>
      <c r="Y13" s="530">
        <f t="shared" si="9"/>
        <v>1</v>
      </c>
      <c r="Z13" s="534" t="str">
        <f t="shared" si="10"/>
        <v>#REF!</v>
      </c>
      <c r="AA13" s="534" t="str">
        <f t="shared" si="11"/>
        <v>#REF!</v>
      </c>
      <c r="AB13" s="534" t="str">
        <f t="shared" si="12"/>
        <v>#REF!</v>
      </c>
      <c r="AC13" s="506">
        <f t="shared" si="13"/>
        <v>0</v>
      </c>
      <c r="AD13" s="506" t="str">
        <f t="shared" si="14"/>
        <v>#REF!</v>
      </c>
      <c r="AE13" s="539" t="str">
        <f t="shared" si="15"/>
        <v>#REF!</v>
      </c>
      <c r="AF13" s="500"/>
    </row>
    <row r="14" ht="15.0" customHeight="1">
      <c r="A14" s="270">
        <v>12.0</v>
      </c>
      <c r="B14" s="270">
        <v>281067.0</v>
      </c>
      <c r="C14" s="519" t="s">
        <v>1025</v>
      </c>
      <c r="D14" s="520" t="s">
        <v>1026</v>
      </c>
      <c r="E14" s="520" t="s">
        <v>662</v>
      </c>
      <c r="F14" s="521" t="s">
        <v>663</v>
      </c>
      <c r="G14" s="521" t="s">
        <v>540</v>
      </c>
      <c r="H14" s="521" t="s">
        <v>750</v>
      </c>
      <c r="I14" s="522" t="str">
        <f t="shared" si="1"/>
        <v>#REF!</v>
      </c>
      <c r="J14" s="270">
        <v>4.0</v>
      </c>
      <c r="K14" s="270">
        <v>2024.0</v>
      </c>
      <c r="L14" s="523">
        <v>45383.0</v>
      </c>
      <c r="M14" s="524">
        <v>45412.0</v>
      </c>
      <c r="N14" s="270">
        <f>22*0.3</f>
        <v>6.6</v>
      </c>
      <c r="O14" s="521">
        <f t="shared" si="2"/>
        <v>0.3</v>
      </c>
      <c r="P14" s="434">
        <f t="shared" si="3"/>
        <v>0.3</v>
      </c>
      <c r="Q14" s="434">
        <f>22*0.3/22</f>
        <v>0.3</v>
      </c>
      <c r="R14" s="525"/>
      <c r="S14" s="270" t="s">
        <v>517</v>
      </c>
      <c r="T14" s="519" t="s">
        <v>871</v>
      </c>
      <c r="U14" s="527">
        <f t="shared" si="5"/>
        <v>0.3</v>
      </c>
      <c r="V14" s="527" t="str">
        <f t="shared" si="6"/>
        <v>#REF!</v>
      </c>
      <c r="W14" s="527">
        <f t="shared" si="7"/>
        <v>1.236</v>
      </c>
      <c r="X14" s="529" t="str">
        <f t="shared" si="8"/>
        <v>#REF!</v>
      </c>
      <c r="Y14" s="530">
        <f t="shared" si="9"/>
        <v>1</v>
      </c>
      <c r="Z14" s="534" t="str">
        <f t="shared" si="10"/>
        <v>#REF!</v>
      </c>
      <c r="AA14" s="534" t="str">
        <f t="shared" si="11"/>
        <v>#REF!</v>
      </c>
      <c r="AB14" s="534" t="str">
        <f t="shared" si="12"/>
        <v>#REF!</v>
      </c>
      <c r="AC14" s="506" t="str">
        <f t="shared" si="13"/>
        <v>#REF!</v>
      </c>
      <c r="AD14" s="506" t="str">
        <f t="shared" si="14"/>
        <v>#REF!</v>
      </c>
      <c r="AE14" s="539" t="str">
        <f t="shared" si="15"/>
        <v>#REF!</v>
      </c>
      <c r="AF14" s="500"/>
    </row>
    <row r="15" ht="15.0" customHeight="1">
      <c r="A15" s="270">
        <v>13.0</v>
      </c>
      <c r="B15" s="270">
        <v>428988.0</v>
      </c>
      <c r="C15" s="519" t="s">
        <v>921</v>
      </c>
      <c r="D15" s="520" t="s">
        <v>922</v>
      </c>
      <c r="E15" s="520" t="s">
        <v>892</v>
      </c>
      <c r="F15" s="521" t="s">
        <v>564</v>
      </c>
      <c r="G15" s="521" t="s">
        <v>530</v>
      </c>
      <c r="H15" s="521" t="s">
        <v>565</v>
      </c>
      <c r="I15" s="522" t="str">
        <f t="shared" si="1"/>
        <v>#REF!</v>
      </c>
      <c r="J15" s="270">
        <v>4.0</v>
      </c>
      <c r="K15" s="270">
        <v>2024.0</v>
      </c>
      <c r="L15" s="523">
        <v>45383.0</v>
      </c>
      <c r="M15" s="524">
        <v>45412.0</v>
      </c>
      <c r="N15" s="270">
        <v>22.0</v>
      </c>
      <c r="O15" s="521">
        <f t="shared" si="2"/>
        <v>1</v>
      </c>
      <c r="P15" s="434">
        <f t="shared" si="3"/>
        <v>1</v>
      </c>
      <c r="Q15" s="434">
        <f t="shared" ref="Q15:Q17" si="17">22/22</f>
        <v>1</v>
      </c>
      <c r="R15" s="525"/>
      <c r="S15" s="270" t="s">
        <v>517</v>
      </c>
      <c r="T15" s="519" t="s">
        <v>913</v>
      </c>
      <c r="U15" s="527">
        <f t="shared" si="5"/>
        <v>1</v>
      </c>
      <c r="V15" s="527">
        <f t="shared" si="6"/>
        <v>1</v>
      </c>
      <c r="W15" s="527">
        <f t="shared" si="7"/>
        <v>1</v>
      </c>
      <c r="X15" s="529">
        <f t="shared" si="8"/>
        <v>1</v>
      </c>
      <c r="Y15" s="530">
        <f t="shared" si="9"/>
        <v>1</v>
      </c>
      <c r="Z15" s="534" t="str">
        <f t="shared" si="10"/>
        <v>#REF!</v>
      </c>
      <c r="AA15" s="534" t="str">
        <f t="shared" si="11"/>
        <v>#REF!</v>
      </c>
      <c r="AB15" s="534" t="str">
        <f t="shared" si="12"/>
        <v>#REF!</v>
      </c>
      <c r="AC15" s="506">
        <f t="shared" si="13"/>
        <v>0</v>
      </c>
      <c r="AD15" s="506" t="str">
        <f t="shared" si="14"/>
        <v>#REF!</v>
      </c>
      <c r="AE15" s="539" t="str">
        <f t="shared" si="15"/>
        <v>#REF!</v>
      </c>
      <c r="AF15" s="500"/>
    </row>
    <row r="16" ht="15.0" customHeight="1">
      <c r="A16" s="270">
        <v>14.0</v>
      </c>
      <c r="B16" s="270">
        <v>428990.0</v>
      </c>
      <c r="C16" s="519" t="s">
        <v>926</v>
      </c>
      <c r="D16" s="520" t="s">
        <v>927</v>
      </c>
      <c r="E16" s="520" t="s">
        <v>892</v>
      </c>
      <c r="F16" s="521" t="s">
        <v>564</v>
      </c>
      <c r="G16" s="521" t="s">
        <v>530</v>
      </c>
      <c r="H16" s="521" t="s">
        <v>565</v>
      </c>
      <c r="I16" s="522" t="str">
        <f t="shared" si="1"/>
        <v>#REF!</v>
      </c>
      <c r="J16" s="270">
        <v>4.0</v>
      </c>
      <c r="K16" s="270">
        <v>2024.0</v>
      </c>
      <c r="L16" s="523">
        <v>45383.0</v>
      </c>
      <c r="M16" s="524">
        <v>45412.0</v>
      </c>
      <c r="N16" s="270">
        <v>22.0</v>
      </c>
      <c r="O16" s="521">
        <f t="shared" si="2"/>
        <v>1</v>
      </c>
      <c r="P16" s="434">
        <f t="shared" si="3"/>
        <v>1</v>
      </c>
      <c r="Q16" s="434">
        <f t="shared" si="17"/>
        <v>1</v>
      </c>
      <c r="R16" s="525"/>
      <c r="S16" s="270" t="s">
        <v>517</v>
      </c>
      <c r="T16" s="519" t="s">
        <v>913</v>
      </c>
      <c r="U16" s="527">
        <f t="shared" si="5"/>
        <v>1</v>
      </c>
      <c r="V16" s="527">
        <f t="shared" si="6"/>
        <v>1</v>
      </c>
      <c r="W16" s="527">
        <f t="shared" si="7"/>
        <v>1</v>
      </c>
      <c r="X16" s="529">
        <f t="shared" si="8"/>
        <v>1</v>
      </c>
      <c r="Y16" s="530">
        <f t="shared" si="9"/>
        <v>1</v>
      </c>
      <c r="Z16" s="534" t="str">
        <f t="shared" si="10"/>
        <v>#REF!</v>
      </c>
      <c r="AA16" s="534" t="str">
        <f t="shared" si="11"/>
        <v>#REF!</v>
      </c>
      <c r="AB16" s="534" t="str">
        <f t="shared" si="12"/>
        <v>#REF!</v>
      </c>
      <c r="AC16" s="506">
        <f t="shared" si="13"/>
        <v>0</v>
      </c>
      <c r="AD16" s="506" t="str">
        <f t="shared" si="14"/>
        <v>#REF!</v>
      </c>
      <c r="AE16" s="539" t="str">
        <f t="shared" si="15"/>
        <v>#REF!</v>
      </c>
      <c r="AF16" s="500"/>
    </row>
    <row r="17" ht="15.0" customHeight="1">
      <c r="A17" s="270">
        <v>15.0</v>
      </c>
      <c r="B17" s="270">
        <v>439478.0</v>
      </c>
      <c r="C17" s="519" t="s">
        <v>923</v>
      </c>
      <c r="D17" s="520" t="s">
        <v>924</v>
      </c>
      <c r="E17" s="520" t="s">
        <v>892</v>
      </c>
      <c r="F17" s="521" t="s">
        <v>564</v>
      </c>
      <c r="G17" s="521" t="s">
        <v>555</v>
      </c>
      <c r="H17" s="521" t="s">
        <v>925</v>
      </c>
      <c r="I17" s="522" t="str">
        <f t="shared" si="1"/>
        <v>#REF!</v>
      </c>
      <c r="J17" s="270">
        <v>4.0</v>
      </c>
      <c r="K17" s="270">
        <v>2024.0</v>
      </c>
      <c r="L17" s="523">
        <v>45383.0</v>
      </c>
      <c r="M17" s="524">
        <v>45412.0</v>
      </c>
      <c r="N17" s="270">
        <v>22.0</v>
      </c>
      <c r="O17" s="521">
        <f t="shared" si="2"/>
        <v>1</v>
      </c>
      <c r="P17" s="434">
        <f t="shared" si="3"/>
        <v>1</v>
      </c>
      <c r="Q17" s="434">
        <f t="shared" si="17"/>
        <v>1</v>
      </c>
      <c r="R17" s="525"/>
      <c r="S17" s="270" t="s">
        <v>517</v>
      </c>
      <c r="T17" s="519" t="s">
        <v>913</v>
      </c>
      <c r="U17" s="527">
        <f t="shared" si="5"/>
        <v>1</v>
      </c>
      <c r="V17" s="527">
        <f t="shared" si="6"/>
        <v>1</v>
      </c>
      <c r="W17" s="527">
        <f t="shared" si="7"/>
        <v>1</v>
      </c>
      <c r="X17" s="529">
        <f t="shared" si="8"/>
        <v>1</v>
      </c>
      <c r="Y17" s="530">
        <f t="shared" si="9"/>
        <v>1</v>
      </c>
      <c r="Z17" s="534" t="str">
        <f t="shared" si="10"/>
        <v>#REF!</v>
      </c>
      <c r="AA17" s="534" t="str">
        <f t="shared" si="11"/>
        <v>#REF!</v>
      </c>
      <c r="AB17" s="534" t="str">
        <f t="shared" si="12"/>
        <v>#REF!</v>
      </c>
      <c r="AC17" s="506">
        <f t="shared" si="13"/>
        <v>0</v>
      </c>
      <c r="AD17" s="506" t="str">
        <f t="shared" si="14"/>
        <v>#REF!</v>
      </c>
      <c r="AE17" s="539" t="str">
        <f t="shared" si="15"/>
        <v>#REF!</v>
      </c>
      <c r="AF17" s="500"/>
    </row>
    <row r="18" ht="15.0" customHeight="1">
      <c r="A18" s="270">
        <v>16.0</v>
      </c>
      <c r="B18" s="208">
        <v>429576.0</v>
      </c>
      <c r="C18" s="326" t="s">
        <v>788</v>
      </c>
      <c r="D18" s="568" t="s">
        <v>1209</v>
      </c>
      <c r="E18" s="520" t="s">
        <v>892</v>
      </c>
      <c r="F18" s="521" t="s">
        <v>701</v>
      </c>
      <c r="G18" s="521" t="s">
        <v>530</v>
      </c>
      <c r="H18" s="521" t="s">
        <v>982</v>
      </c>
      <c r="I18" s="522" t="str">
        <f t="shared" si="1"/>
        <v>#REF!</v>
      </c>
      <c r="J18" s="270">
        <v>4.0</v>
      </c>
      <c r="K18" s="270">
        <v>2024.0</v>
      </c>
      <c r="L18" s="523">
        <v>45383.0</v>
      </c>
      <c r="M18" s="524">
        <v>45412.0</v>
      </c>
      <c r="N18" s="270">
        <v>22.0</v>
      </c>
      <c r="O18" s="521">
        <f t="shared" si="2"/>
        <v>1</v>
      </c>
      <c r="P18" s="434">
        <f t="shared" si="3"/>
        <v>1</v>
      </c>
      <c r="Q18" s="434">
        <f>18/22</f>
        <v>0.8181818182</v>
      </c>
      <c r="R18" s="525"/>
      <c r="S18" s="270" t="s">
        <v>517</v>
      </c>
      <c r="T18" s="519" t="s">
        <v>913</v>
      </c>
      <c r="U18" s="527">
        <f t="shared" si="5"/>
        <v>0.8181818182</v>
      </c>
      <c r="V18" s="527" t="str">
        <f t="shared" si="6"/>
        <v>#REF!</v>
      </c>
      <c r="W18" s="527">
        <f t="shared" si="7"/>
        <v>0.818</v>
      </c>
      <c r="X18" s="529" t="str">
        <f t="shared" si="8"/>
        <v>#REF!</v>
      </c>
      <c r="Y18" s="530">
        <f t="shared" si="9"/>
        <v>1.18181819</v>
      </c>
      <c r="Z18" s="534" t="str">
        <f t="shared" si="10"/>
        <v>#REF!</v>
      </c>
      <c r="AA18" s="534" t="str">
        <f t="shared" si="11"/>
        <v>#REF!</v>
      </c>
      <c r="AB18" s="534" t="str">
        <f t="shared" si="12"/>
        <v>#REF!</v>
      </c>
      <c r="AC18" s="506" t="str">
        <f t="shared" si="13"/>
        <v>#REF!</v>
      </c>
      <c r="AD18" s="506" t="str">
        <f t="shared" si="14"/>
        <v>#REF!</v>
      </c>
      <c r="AE18" s="539" t="str">
        <f t="shared" si="15"/>
        <v>#REF!</v>
      </c>
      <c r="AF18" s="500"/>
    </row>
    <row r="19" ht="15.0" customHeight="1">
      <c r="A19" s="270">
        <v>17.0</v>
      </c>
      <c r="B19" s="270">
        <v>283551.0</v>
      </c>
      <c r="C19" s="519" t="s">
        <v>914</v>
      </c>
      <c r="D19" s="520" t="s">
        <v>915</v>
      </c>
      <c r="E19" s="520" t="s">
        <v>892</v>
      </c>
      <c r="F19" s="521" t="s">
        <v>512</v>
      </c>
      <c r="G19" s="521" t="s">
        <v>555</v>
      </c>
      <c r="H19" s="521" t="s">
        <v>580</v>
      </c>
      <c r="I19" s="522" t="str">
        <f t="shared" si="1"/>
        <v>#REF!</v>
      </c>
      <c r="J19" s="270">
        <v>4.0</v>
      </c>
      <c r="K19" s="270">
        <v>2024.0</v>
      </c>
      <c r="L19" s="523">
        <v>45383.0</v>
      </c>
      <c r="M19" s="524">
        <v>45412.0</v>
      </c>
      <c r="N19" s="270">
        <v>22.0</v>
      </c>
      <c r="O19" s="521">
        <f t="shared" si="2"/>
        <v>1</v>
      </c>
      <c r="P19" s="434">
        <f t="shared" si="3"/>
        <v>1</v>
      </c>
      <c r="Q19" s="434">
        <f t="shared" ref="Q19:Q21" si="18">22/22</f>
        <v>1</v>
      </c>
      <c r="R19" s="525"/>
      <c r="S19" s="270" t="s">
        <v>517</v>
      </c>
      <c r="T19" s="519" t="s">
        <v>913</v>
      </c>
      <c r="U19" s="527">
        <f t="shared" si="5"/>
        <v>1</v>
      </c>
      <c r="V19" s="527">
        <f t="shared" si="6"/>
        <v>1</v>
      </c>
      <c r="W19" s="527">
        <f t="shared" si="7"/>
        <v>1</v>
      </c>
      <c r="X19" s="529">
        <f t="shared" si="8"/>
        <v>1</v>
      </c>
      <c r="Y19" s="530">
        <f t="shared" si="9"/>
        <v>1</v>
      </c>
      <c r="Z19" s="534" t="str">
        <f t="shared" si="10"/>
        <v>#REF!</v>
      </c>
      <c r="AA19" s="534" t="str">
        <f t="shared" si="11"/>
        <v>#REF!</v>
      </c>
      <c r="AB19" s="534" t="str">
        <f t="shared" si="12"/>
        <v>#REF!</v>
      </c>
      <c r="AC19" s="506">
        <f t="shared" si="13"/>
        <v>0</v>
      </c>
      <c r="AD19" s="506" t="str">
        <f t="shared" si="14"/>
        <v>#REF!</v>
      </c>
      <c r="AE19" s="539" t="str">
        <f t="shared" si="15"/>
        <v>#REF!</v>
      </c>
      <c r="AF19" s="500"/>
    </row>
    <row r="20" ht="15.0" customHeight="1">
      <c r="A20" s="270">
        <v>18.0</v>
      </c>
      <c r="B20" s="270">
        <v>288845.0</v>
      </c>
      <c r="C20" s="519" t="s">
        <v>919</v>
      </c>
      <c r="D20" s="520" t="s">
        <v>920</v>
      </c>
      <c r="E20" s="520" t="s">
        <v>892</v>
      </c>
      <c r="F20" s="521" t="s">
        <v>701</v>
      </c>
      <c r="G20" s="521" t="s">
        <v>555</v>
      </c>
      <c r="H20" s="521" t="s">
        <v>708</v>
      </c>
      <c r="I20" s="522" t="str">
        <f t="shared" si="1"/>
        <v>#REF!</v>
      </c>
      <c r="J20" s="270">
        <v>4.0</v>
      </c>
      <c r="K20" s="270">
        <v>2024.0</v>
      </c>
      <c r="L20" s="523">
        <v>45383.0</v>
      </c>
      <c r="M20" s="524">
        <v>45412.0</v>
      </c>
      <c r="N20" s="270">
        <v>22.0</v>
      </c>
      <c r="O20" s="521">
        <f t="shared" si="2"/>
        <v>1</v>
      </c>
      <c r="P20" s="434">
        <f t="shared" si="3"/>
        <v>1</v>
      </c>
      <c r="Q20" s="434">
        <f t="shared" si="18"/>
        <v>1</v>
      </c>
      <c r="R20" s="525"/>
      <c r="S20" s="270" t="s">
        <v>517</v>
      </c>
      <c r="T20" s="519" t="s">
        <v>913</v>
      </c>
      <c r="U20" s="527">
        <f t="shared" si="5"/>
        <v>1</v>
      </c>
      <c r="V20" s="527">
        <f t="shared" si="6"/>
        <v>1</v>
      </c>
      <c r="W20" s="527">
        <f t="shared" si="7"/>
        <v>1</v>
      </c>
      <c r="X20" s="529">
        <f t="shared" si="8"/>
        <v>1</v>
      </c>
      <c r="Y20" s="530">
        <f t="shared" si="9"/>
        <v>1</v>
      </c>
      <c r="Z20" s="534" t="str">
        <f t="shared" si="10"/>
        <v>#REF!</v>
      </c>
      <c r="AA20" s="534" t="str">
        <f t="shared" si="11"/>
        <v>#REF!</v>
      </c>
      <c r="AB20" s="534" t="str">
        <f t="shared" si="12"/>
        <v>#REF!</v>
      </c>
      <c r="AC20" s="506">
        <f t="shared" si="13"/>
        <v>0</v>
      </c>
      <c r="AD20" s="506" t="str">
        <f t="shared" si="14"/>
        <v>#REF!</v>
      </c>
      <c r="AE20" s="539" t="str">
        <f t="shared" si="15"/>
        <v>#REF!</v>
      </c>
      <c r="AF20" s="500"/>
    </row>
    <row r="21" ht="15.0" customHeight="1">
      <c r="A21" s="270">
        <v>19.0</v>
      </c>
      <c r="B21" s="270">
        <v>277203.0</v>
      </c>
      <c r="C21" s="519" t="s">
        <v>916</v>
      </c>
      <c r="D21" s="520" t="s">
        <v>917</v>
      </c>
      <c r="E21" s="520" t="s">
        <v>892</v>
      </c>
      <c r="F21" s="521" t="s">
        <v>701</v>
      </c>
      <c r="G21" s="521" t="s">
        <v>555</v>
      </c>
      <c r="H21" s="521" t="s">
        <v>708</v>
      </c>
      <c r="I21" s="522" t="str">
        <f t="shared" si="1"/>
        <v>#REF!</v>
      </c>
      <c r="J21" s="270">
        <v>4.0</v>
      </c>
      <c r="K21" s="270">
        <v>2024.0</v>
      </c>
      <c r="L21" s="523">
        <v>45383.0</v>
      </c>
      <c r="M21" s="524">
        <v>45412.0</v>
      </c>
      <c r="N21" s="270">
        <v>22.0</v>
      </c>
      <c r="O21" s="521">
        <f t="shared" si="2"/>
        <v>1</v>
      </c>
      <c r="P21" s="434">
        <f t="shared" si="3"/>
        <v>1</v>
      </c>
      <c r="Q21" s="434">
        <f t="shared" si="18"/>
        <v>1</v>
      </c>
      <c r="R21" s="525"/>
      <c r="S21" s="270" t="s">
        <v>517</v>
      </c>
      <c r="T21" s="519" t="s">
        <v>913</v>
      </c>
      <c r="U21" s="527">
        <f t="shared" si="5"/>
        <v>1</v>
      </c>
      <c r="V21" s="527">
        <f t="shared" si="6"/>
        <v>1</v>
      </c>
      <c r="W21" s="527">
        <f t="shared" si="7"/>
        <v>1</v>
      </c>
      <c r="X21" s="529">
        <f t="shared" si="8"/>
        <v>1</v>
      </c>
      <c r="Y21" s="530">
        <f t="shared" si="9"/>
        <v>1</v>
      </c>
      <c r="Z21" s="534" t="str">
        <f t="shared" si="10"/>
        <v>#REF!</v>
      </c>
      <c r="AA21" s="534" t="str">
        <f t="shared" si="11"/>
        <v>#REF!</v>
      </c>
      <c r="AB21" s="534" t="str">
        <f t="shared" si="12"/>
        <v>#REF!</v>
      </c>
      <c r="AC21" s="506">
        <f t="shared" si="13"/>
        <v>0</v>
      </c>
      <c r="AD21" s="506" t="str">
        <f t="shared" si="14"/>
        <v>#REF!</v>
      </c>
      <c r="AE21" s="539" t="str">
        <f t="shared" si="15"/>
        <v>#REF!</v>
      </c>
      <c r="AF21" s="500"/>
    </row>
    <row r="22" ht="15.0" customHeight="1">
      <c r="A22" s="270">
        <v>20.0</v>
      </c>
      <c r="B22" s="270">
        <v>427338.0</v>
      </c>
      <c r="C22" s="519" t="s">
        <v>928</v>
      </c>
      <c r="D22" s="520" t="s">
        <v>929</v>
      </c>
      <c r="E22" s="520" t="s">
        <v>892</v>
      </c>
      <c r="F22" s="521" t="s">
        <v>701</v>
      </c>
      <c r="G22" s="521" t="s">
        <v>555</v>
      </c>
      <c r="H22" s="521" t="s">
        <v>708</v>
      </c>
      <c r="I22" s="522" t="str">
        <f t="shared" si="1"/>
        <v>#REF!</v>
      </c>
      <c r="J22" s="270">
        <v>4.0</v>
      </c>
      <c r="K22" s="270">
        <v>2024.0</v>
      </c>
      <c r="L22" s="523">
        <v>45383.0</v>
      </c>
      <c r="M22" s="524">
        <v>45412.0</v>
      </c>
      <c r="N22" s="270">
        <f>22*50%</f>
        <v>11</v>
      </c>
      <c r="O22" s="521">
        <f t="shared" si="2"/>
        <v>0.5</v>
      </c>
      <c r="P22" s="434">
        <f t="shared" si="3"/>
        <v>0.5</v>
      </c>
      <c r="Q22" s="434">
        <f>11/22</f>
        <v>0.5</v>
      </c>
      <c r="R22" s="525"/>
      <c r="S22" s="270" t="s">
        <v>517</v>
      </c>
      <c r="T22" s="519" t="s">
        <v>913</v>
      </c>
      <c r="U22" s="527">
        <f t="shared" si="5"/>
        <v>0.5</v>
      </c>
      <c r="V22" s="527" t="str">
        <f t="shared" si="6"/>
        <v>#REF!</v>
      </c>
      <c r="W22" s="527" t="str">
        <f t="shared" si="7"/>
        <v>#REF!</v>
      </c>
      <c r="X22" s="529" t="str">
        <f t="shared" si="8"/>
        <v>#REF!</v>
      </c>
      <c r="Y22" s="530">
        <f t="shared" si="9"/>
        <v>1.045454545</v>
      </c>
      <c r="Z22" s="534" t="str">
        <f t="shared" si="10"/>
        <v>#REF!</v>
      </c>
      <c r="AA22" s="534" t="str">
        <f t="shared" si="11"/>
        <v>#REF!</v>
      </c>
      <c r="AB22" s="534" t="str">
        <f t="shared" si="12"/>
        <v>#REF!</v>
      </c>
      <c r="AC22" s="506" t="str">
        <f t="shared" si="13"/>
        <v>#REF!</v>
      </c>
      <c r="AD22" s="506" t="str">
        <f t="shared" si="14"/>
        <v>#REF!</v>
      </c>
      <c r="AE22" s="539" t="str">
        <f t="shared" si="15"/>
        <v>#REF!</v>
      </c>
      <c r="AF22" s="500"/>
    </row>
    <row r="23" ht="15.0" customHeight="1">
      <c r="A23" s="270">
        <v>21.0</v>
      </c>
      <c r="B23" s="270">
        <v>437390.0</v>
      </c>
      <c r="C23" s="519" t="s">
        <v>983</v>
      </c>
      <c r="D23" s="568" t="s">
        <v>984</v>
      </c>
      <c r="E23" s="520" t="s">
        <v>892</v>
      </c>
      <c r="F23" s="521" t="s">
        <v>512</v>
      </c>
      <c r="G23" s="521" t="s">
        <v>569</v>
      </c>
      <c r="H23" s="521" t="s">
        <v>570</v>
      </c>
      <c r="I23" s="522" t="str">
        <f t="shared" si="1"/>
        <v>#REF!</v>
      </c>
      <c r="J23" s="270">
        <v>4.0</v>
      </c>
      <c r="K23" s="270">
        <v>2024.0</v>
      </c>
      <c r="L23" s="523">
        <v>45383.0</v>
      </c>
      <c r="M23" s="524">
        <v>45412.0</v>
      </c>
      <c r="N23" s="270">
        <v>22.0</v>
      </c>
      <c r="O23" s="521">
        <f t="shared" si="2"/>
        <v>1</v>
      </c>
      <c r="P23" s="434">
        <f t="shared" si="3"/>
        <v>1</v>
      </c>
      <c r="Q23" s="434">
        <f>22/22</f>
        <v>1</v>
      </c>
      <c r="R23" s="525"/>
      <c r="S23" s="270" t="s">
        <v>517</v>
      </c>
      <c r="T23" s="519" t="s">
        <v>913</v>
      </c>
      <c r="U23" s="527">
        <f t="shared" si="5"/>
        <v>1</v>
      </c>
      <c r="V23" s="527" t="str">
        <f t="shared" si="6"/>
        <v>#REF!</v>
      </c>
      <c r="W23" s="527">
        <f t="shared" si="7"/>
        <v>1</v>
      </c>
      <c r="X23" s="529" t="str">
        <f t="shared" si="8"/>
        <v>#REF!</v>
      </c>
      <c r="Y23" s="530">
        <f t="shared" si="9"/>
        <v>1.18181819</v>
      </c>
      <c r="Z23" s="534" t="str">
        <f t="shared" si="10"/>
        <v>#REF!</v>
      </c>
      <c r="AA23" s="534" t="str">
        <f t="shared" si="11"/>
        <v>#REF!</v>
      </c>
      <c r="AB23" s="534" t="str">
        <f t="shared" si="12"/>
        <v>#REF!</v>
      </c>
      <c r="AC23" s="506" t="str">
        <f t="shared" si="13"/>
        <v>#REF!</v>
      </c>
      <c r="AD23" s="506" t="str">
        <f t="shared" si="14"/>
        <v>#REF!</v>
      </c>
      <c r="AE23" s="539" t="str">
        <f t="shared" si="15"/>
        <v>#REF!</v>
      </c>
      <c r="AF23" s="500"/>
    </row>
    <row r="24" ht="15.0" customHeight="1">
      <c r="A24" s="270">
        <v>22.0</v>
      </c>
      <c r="B24" s="270">
        <v>281067.0</v>
      </c>
      <c r="C24" s="519" t="s">
        <v>1025</v>
      </c>
      <c r="D24" s="520" t="s">
        <v>1026</v>
      </c>
      <c r="E24" s="520" t="s">
        <v>662</v>
      </c>
      <c r="F24" s="521" t="s">
        <v>663</v>
      </c>
      <c r="G24" s="521" t="s">
        <v>540</v>
      </c>
      <c r="H24" s="521" t="s">
        <v>750</v>
      </c>
      <c r="I24" s="522" t="str">
        <f t="shared" si="1"/>
        <v>#REF!</v>
      </c>
      <c r="J24" s="270">
        <v>4.0</v>
      </c>
      <c r="K24" s="270">
        <v>2024.0</v>
      </c>
      <c r="L24" s="523">
        <v>45383.0</v>
      </c>
      <c r="M24" s="524">
        <v>45412.0</v>
      </c>
      <c r="N24" s="270">
        <f>22*0.3</f>
        <v>6.6</v>
      </c>
      <c r="O24" s="521">
        <f t="shared" si="2"/>
        <v>0.3</v>
      </c>
      <c r="P24" s="434">
        <f t="shared" si="3"/>
        <v>0.3</v>
      </c>
      <c r="Q24" s="434">
        <f>0.3*22/22</f>
        <v>0.3</v>
      </c>
      <c r="R24" s="525"/>
      <c r="S24" s="270" t="s">
        <v>517</v>
      </c>
      <c r="T24" s="519" t="s">
        <v>913</v>
      </c>
      <c r="U24" s="527">
        <f t="shared" si="5"/>
        <v>0.3</v>
      </c>
      <c r="V24" s="527" t="str">
        <f t="shared" si="6"/>
        <v>#REF!</v>
      </c>
      <c r="W24" s="527">
        <f t="shared" si="7"/>
        <v>1.236</v>
      </c>
      <c r="X24" s="529" t="str">
        <f t="shared" si="8"/>
        <v>#REF!</v>
      </c>
      <c r="Y24" s="530">
        <f t="shared" si="9"/>
        <v>1</v>
      </c>
      <c r="Z24" s="534" t="str">
        <f t="shared" si="10"/>
        <v>#REF!</v>
      </c>
      <c r="AA24" s="534" t="str">
        <f t="shared" si="11"/>
        <v>#REF!</v>
      </c>
      <c r="AB24" s="534" t="str">
        <f t="shared" si="12"/>
        <v>#REF!</v>
      </c>
      <c r="AC24" s="506" t="str">
        <f t="shared" si="13"/>
        <v>#REF!</v>
      </c>
      <c r="AD24" s="506" t="str">
        <f t="shared" si="14"/>
        <v>#REF!</v>
      </c>
      <c r="AE24" s="539" t="str">
        <f t="shared" si="15"/>
        <v>#REF!</v>
      </c>
      <c r="AF24" s="500"/>
    </row>
    <row r="25" ht="15.0" customHeight="1">
      <c r="A25" s="270">
        <v>23.0</v>
      </c>
      <c r="B25" s="270">
        <v>458337.0</v>
      </c>
      <c r="C25" s="519" t="s">
        <v>976</v>
      </c>
      <c r="D25" s="520" t="s">
        <v>977</v>
      </c>
      <c r="E25" s="520" t="s">
        <v>892</v>
      </c>
      <c r="F25" s="521" t="s">
        <v>512</v>
      </c>
      <c r="G25" s="521" t="s">
        <v>573</v>
      </c>
      <c r="H25" s="521" t="s">
        <v>641</v>
      </c>
      <c r="I25" s="522" t="str">
        <f t="shared" si="1"/>
        <v>#REF!</v>
      </c>
      <c r="J25" s="270">
        <v>4.0</v>
      </c>
      <c r="K25" s="270">
        <v>2024.0</v>
      </c>
      <c r="L25" s="523">
        <v>45383.0</v>
      </c>
      <c r="M25" s="524">
        <v>45412.0</v>
      </c>
      <c r="N25" s="270">
        <f t="shared" ref="N25:N26" si="19">22*0.25</f>
        <v>5.5</v>
      </c>
      <c r="O25" s="521">
        <f t="shared" si="2"/>
        <v>0.25</v>
      </c>
      <c r="P25" s="434" t="str">
        <f t="shared" si="3"/>
        <v>#REF!</v>
      </c>
      <c r="Q25" s="434">
        <f>0.55*0.25</f>
        <v>0.1375</v>
      </c>
      <c r="R25" s="525"/>
      <c r="S25" s="270" t="s">
        <v>525</v>
      </c>
      <c r="T25" s="519" t="s">
        <v>969</v>
      </c>
      <c r="U25" s="527">
        <f t="shared" si="5"/>
        <v>0.1375</v>
      </c>
      <c r="V25" s="527" t="str">
        <f t="shared" si="6"/>
        <v>#REF!</v>
      </c>
      <c r="W25" s="527">
        <f t="shared" si="7"/>
        <v>0.55</v>
      </c>
      <c r="X25" s="529" t="str">
        <f t="shared" si="8"/>
        <v>#REF!</v>
      </c>
      <c r="Y25" s="530">
        <f t="shared" si="9"/>
        <v>1</v>
      </c>
      <c r="Z25" s="534" t="str">
        <f t="shared" si="10"/>
        <v>#REF!</v>
      </c>
      <c r="AA25" s="534" t="str">
        <f t="shared" si="11"/>
        <v>#REF!</v>
      </c>
      <c r="AB25" s="534" t="str">
        <f t="shared" si="12"/>
        <v>#REF!</v>
      </c>
      <c r="AC25" s="506" t="str">
        <f t="shared" si="13"/>
        <v>#REF!</v>
      </c>
      <c r="AD25" s="506" t="str">
        <f t="shared" si="14"/>
        <v>#REF!</v>
      </c>
      <c r="AE25" s="539" t="str">
        <f t="shared" si="15"/>
        <v>#REF!</v>
      </c>
      <c r="AF25" s="500"/>
    </row>
    <row r="26" ht="15.0" customHeight="1">
      <c r="A26" s="270">
        <v>24.0</v>
      </c>
      <c r="B26" s="270">
        <v>458335.0</v>
      </c>
      <c r="C26" s="519" t="s">
        <v>974</v>
      </c>
      <c r="D26" s="568" t="s">
        <v>975</v>
      </c>
      <c r="E26" s="520" t="s">
        <v>892</v>
      </c>
      <c r="F26" s="521" t="s">
        <v>512</v>
      </c>
      <c r="G26" s="521" t="s">
        <v>555</v>
      </c>
      <c r="H26" s="521" t="s">
        <v>580</v>
      </c>
      <c r="I26" s="522" t="str">
        <f t="shared" si="1"/>
        <v>#REF!</v>
      </c>
      <c r="J26" s="270">
        <v>4.0</v>
      </c>
      <c r="K26" s="270">
        <v>2024.0</v>
      </c>
      <c r="L26" s="523">
        <v>45383.0</v>
      </c>
      <c r="M26" s="524">
        <v>45412.0</v>
      </c>
      <c r="N26" s="270">
        <f t="shared" si="19"/>
        <v>5.5</v>
      </c>
      <c r="O26" s="521">
        <f t="shared" si="2"/>
        <v>0.25</v>
      </c>
      <c r="P26" s="434" t="str">
        <f t="shared" si="3"/>
        <v>#REF!</v>
      </c>
      <c r="Q26" s="434">
        <f>0.25*1</f>
        <v>0.25</v>
      </c>
      <c r="R26" s="525"/>
      <c r="S26" s="270" t="s">
        <v>525</v>
      </c>
      <c r="T26" s="519" t="s">
        <v>969</v>
      </c>
      <c r="U26" s="527">
        <f t="shared" si="5"/>
        <v>0.25</v>
      </c>
      <c r="V26" s="527" t="str">
        <f t="shared" si="6"/>
        <v>#REF!</v>
      </c>
      <c r="W26" s="527">
        <f t="shared" si="7"/>
        <v>1</v>
      </c>
      <c r="X26" s="529" t="str">
        <f t="shared" si="8"/>
        <v>#REF!</v>
      </c>
      <c r="Y26" s="530">
        <f t="shared" si="9"/>
        <v>1</v>
      </c>
      <c r="Z26" s="534" t="str">
        <f t="shared" si="10"/>
        <v>#REF!</v>
      </c>
      <c r="AA26" s="534" t="str">
        <f t="shared" si="11"/>
        <v>#REF!</v>
      </c>
      <c r="AB26" s="534" t="str">
        <f t="shared" si="12"/>
        <v>#REF!</v>
      </c>
      <c r="AC26" s="506" t="str">
        <f t="shared" si="13"/>
        <v>#REF!</v>
      </c>
      <c r="AD26" s="506" t="str">
        <f t="shared" si="14"/>
        <v>#REF!</v>
      </c>
      <c r="AE26" s="539" t="str">
        <f t="shared" si="15"/>
        <v>#REF!</v>
      </c>
      <c r="AF26" s="500"/>
    </row>
    <row r="27" ht="15.0" customHeight="1">
      <c r="A27" s="270">
        <v>25.0</v>
      </c>
      <c r="B27" s="270">
        <v>281067.0</v>
      </c>
      <c r="C27" s="519" t="s">
        <v>1025</v>
      </c>
      <c r="D27" s="520" t="s">
        <v>1026</v>
      </c>
      <c r="E27" s="520" t="s">
        <v>662</v>
      </c>
      <c r="F27" s="521" t="s">
        <v>663</v>
      </c>
      <c r="G27" s="521" t="s">
        <v>540</v>
      </c>
      <c r="H27" s="521" t="s">
        <v>750</v>
      </c>
      <c r="I27" s="522" t="str">
        <f t="shared" si="1"/>
        <v>#REF!</v>
      </c>
      <c r="J27" s="270">
        <v>4.0</v>
      </c>
      <c r="K27" s="270">
        <v>2024.0</v>
      </c>
      <c r="L27" s="523">
        <v>45383.0</v>
      </c>
      <c r="M27" s="524">
        <v>45412.0</v>
      </c>
      <c r="N27" s="270">
        <f>22*0.2</f>
        <v>4.4</v>
      </c>
      <c r="O27" s="521">
        <f t="shared" si="2"/>
        <v>0.2</v>
      </c>
      <c r="P27" s="434" t="str">
        <f t="shared" si="3"/>
        <v>#REF!</v>
      </c>
      <c r="Q27" s="434">
        <f>1.59*0.2</f>
        <v>0.318</v>
      </c>
      <c r="R27" s="525"/>
      <c r="S27" s="270" t="s">
        <v>525</v>
      </c>
      <c r="T27" s="519" t="s">
        <v>969</v>
      </c>
      <c r="U27" s="527">
        <f t="shared" si="5"/>
        <v>0.318</v>
      </c>
      <c r="V27" s="527" t="str">
        <f t="shared" si="6"/>
        <v>#REF!</v>
      </c>
      <c r="W27" s="527">
        <f t="shared" si="7"/>
        <v>1.236</v>
      </c>
      <c r="X27" s="529" t="str">
        <f t="shared" si="8"/>
        <v>#REF!</v>
      </c>
      <c r="Y27" s="530">
        <f t="shared" si="9"/>
        <v>1</v>
      </c>
      <c r="Z27" s="534" t="str">
        <f t="shared" si="10"/>
        <v>#REF!</v>
      </c>
      <c r="AA27" s="534" t="str">
        <f t="shared" si="11"/>
        <v>#REF!</v>
      </c>
      <c r="AB27" s="534" t="str">
        <f t="shared" si="12"/>
        <v>#REF!</v>
      </c>
      <c r="AC27" s="506" t="str">
        <f t="shared" si="13"/>
        <v>#REF!</v>
      </c>
      <c r="AD27" s="506" t="str">
        <f t="shared" si="14"/>
        <v>#REF!</v>
      </c>
      <c r="AE27" s="539" t="str">
        <f t="shared" si="15"/>
        <v>#REF!</v>
      </c>
      <c r="AF27" s="500"/>
    </row>
    <row r="28" ht="15.0" customHeight="1">
      <c r="A28" s="270">
        <v>26.0</v>
      </c>
      <c r="B28" s="270">
        <v>435273.0</v>
      </c>
      <c r="C28" s="519" t="s">
        <v>911</v>
      </c>
      <c r="D28" s="568" t="s">
        <v>912</v>
      </c>
      <c r="E28" s="520" t="s">
        <v>892</v>
      </c>
      <c r="F28" s="521" t="s">
        <v>512</v>
      </c>
      <c r="G28" s="521" t="s">
        <v>530</v>
      </c>
      <c r="H28" s="521" t="s">
        <v>531</v>
      </c>
      <c r="I28" s="522" t="str">
        <f t="shared" si="1"/>
        <v>#REF!</v>
      </c>
      <c r="J28" s="270">
        <v>4.0</v>
      </c>
      <c r="K28" s="270">
        <v>2024.0</v>
      </c>
      <c r="L28" s="523">
        <v>45383.0</v>
      </c>
      <c r="M28" s="524">
        <v>45412.0</v>
      </c>
      <c r="N28" s="270">
        <v>22.0</v>
      </c>
      <c r="O28" s="521">
        <f t="shared" si="2"/>
        <v>1</v>
      </c>
      <c r="P28" s="434" t="str">
        <f t="shared" si="3"/>
        <v>#REF!</v>
      </c>
      <c r="Q28" s="434">
        <f>1.24</f>
        <v>1.24</v>
      </c>
      <c r="R28" s="525"/>
      <c r="S28" s="270" t="s">
        <v>525</v>
      </c>
      <c r="T28" s="519" t="s">
        <v>969</v>
      </c>
      <c r="U28" s="527">
        <f t="shared" si="5"/>
        <v>1.24</v>
      </c>
      <c r="V28" s="527" t="str">
        <f t="shared" si="6"/>
        <v>#REF!</v>
      </c>
      <c r="W28" s="527">
        <f t="shared" si="7"/>
        <v>1.24</v>
      </c>
      <c r="X28" s="529" t="str">
        <f t="shared" si="8"/>
        <v>#REF!</v>
      </c>
      <c r="Y28" s="530">
        <f t="shared" si="9"/>
        <v>1</v>
      </c>
      <c r="Z28" s="534" t="str">
        <f t="shared" si="10"/>
        <v>#REF!</v>
      </c>
      <c r="AA28" s="534" t="str">
        <f t="shared" si="11"/>
        <v>#REF!</v>
      </c>
      <c r="AB28" s="534" t="str">
        <f t="shared" si="12"/>
        <v>#REF!</v>
      </c>
      <c r="AC28" s="506" t="str">
        <f t="shared" si="13"/>
        <v>#REF!</v>
      </c>
      <c r="AD28" s="506" t="str">
        <f t="shared" si="14"/>
        <v>#REF!</v>
      </c>
      <c r="AE28" s="539" t="str">
        <f t="shared" si="15"/>
        <v>#REF!</v>
      </c>
      <c r="AF28" s="500"/>
    </row>
    <row r="29" ht="15.0" customHeight="1">
      <c r="A29" s="270">
        <v>27.0</v>
      </c>
      <c r="B29" s="270">
        <v>458335.0</v>
      </c>
      <c r="C29" s="519" t="s">
        <v>974</v>
      </c>
      <c r="D29" s="568" t="s">
        <v>975</v>
      </c>
      <c r="E29" s="520" t="s">
        <v>892</v>
      </c>
      <c r="F29" s="521" t="s">
        <v>512</v>
      </c>
      <c r="G29" s="521" t="s">
        <v>555</v>
      </c>
      <c r="H29" s="521" t="s">
        <v>580</v>
      </c>
      <c r="I29" s="522" t="str">
        <f t="shared" si="1"/>
        <v>#REF!</v>
      </c>
      <c r="J29" s="270">
        <v>4.0</v>
      </c>
      <c r="K29" s="270">
        <v>2024.0</v>
      </c>
      <c r="L29" s="523">
        <v>45383.0</v>
      </c>
      <c r="M29" s="524">
        <v>45412.0</v>
      </c>
      <c r="N29" s="270">
        <f t="shared" ref="N29:N30" si="20">22*0.75</f>
        <v>16.5</v>
      </c>
      <c r="O29" s="521">
        <f t="shared" si="2"/>
        <v>0.75</v>
      </c>
      <c r="P29" s="434" t="str">
        <f t="shared" si="3"/>
        <v>#REF!</v>
      </c>
      <c r="Q29" s="434">
        <f>1*0.75</f>
        <v>0.75</v>
      </c>
      <c r="R29" s="525"/>
      <c r="S29" s="270" t="s">
        <v>525</v>
      </c>
      <c r="T29" s="519" t="s">
        <v>1222</v>
      </c>
      <c r="U29" s="527">
        <f t="shared" si="5"/>
        <v>0.75</v>
      </c>
      <c r="V29" s="527" t="str">
        <f t="shared" si="6"/>
        <v>#REF!</v>
      </c>
      <c r="W29" s="527">
        <f t="shared" si="7"/>
        <v>1</v>
      </c>
      <c r="X29" s="529" t="str">
        <f t="shared" si="8"/>
        <v>#REF!</v>
      </c>
      <c r="Y29" s="530">
        <f t="shared" si="9"/>
        <v>1</v>
      </c>
      <c r="Z29" s="534" t="str">
        <f t="shared" si="10"/>
        <v>#REF!</v>
      </c>
      <c r="AA29" s="534" t="str">
        <f t="shared" si="11"/>
        <v>#REF!</v>
      </c>
      <c r="AB29" s="534" t="str">
        <f t="shared" si="12"/>
        <v>#REF!</v>
      </c>
      <c r="AC29" s="506" t="str">
        <f t="shared" si="13"/>
        <v>#REF!</v>
      </c>
      <c r="AD29" s="506" t="str">
        <f t="shared" si="14"/>
        <v>#REF!</v>
      </c>
      <c r="AE29" s="539" t="str">
        <f t="shared" si="15"/>
        <v>#REF!</v>
      </c>
      <c r="AF29" s="500"/>
    </row>
    <row r="30" ht="15.0" customHeight="1">
      <c r="A30" s="270">
        <v>28.0</v>
      </c>
      <c r="B30" s="270">
        <v>458337.0</v>
      </c>
      <c r="C30" s="519" t="s">
        <v>976</v>
      </c>
      <c r="D30" s="520" t="s">
        <v>977</v>
      </c>
      <c r="E30" s="520" t="s">
        <v>892</v>
      </c>
      <c r="F30" s="521" t="s">
        <v>512</v>
      </c>
      <c r="G30" s="521" t="s">
        <v>573</v>
      </c>
      <c r="H30" s="521" t="s">
        <v>641</v>
      </c>
      <c r="I30" s="522" t="str">
        <f t="shared" si="1"/>
        <v>#REF!</v>
      </c>
      <c r="J30" s="270">
        <v>4.0</v>
      </c>
      <c r="K30" s="270">
        <v>2024.0</v>
      </c>
      <c r="L30" s="523">
        <v>45383.0</v>
      </c>
      <c r="M30" s="524">
        <v>45412.0</v>
      </c>
      <c r="N30" s="270">
        <f t="shared" si="20"/>
        <v>16.5</v>
      </c>
      <c r="O30" s="521">
        <f t="shared" si="2"/>
        <v>0.75</v>
      </c>
      <c r="P30" s="434" t="str">
        <f t="shared" si="3"/>
        <v>#REF!</v>
      </c>
      <c r="Q30" s="434">
        <f>0.55*0.75</f>
        <v>0.4125</v>
      </c>
      <c r="R30" s="525"/>
      <c r="S30" s="270" t="s">
        <v>525</v>
      </c>
      <c r="T30" s="519" t="s">
        <v>1222</v>
      </c>
      <c r="U30" s="527">
        <f t="shared" si="5"/>
        <v>0.4125</v>
      </c>
      <c r="V30" s="527" t="str">
        <f t="shared" si="6"/>
        <v>#REF!</v>
      </c>
      <c r="W30" s="527">
        <f t="shared" si="7"/>
        <v>0.55</v>
      </c>
      <c r="X30" s="529" t="str">
        <f t="shared" si="8"/>
        <v>#REF!</v>
      </c>
      <c r="Y30" s="530">
        <f t="shared" si="9"/>
        <v>1</v>
      </c>
      <c r="Z30" s="534" t="str">
        <f t="shared" si="10"/>
        <v>#REF!</v>
      </c>
      <c r="AA30" s="534" t="str">
        <f t="shared" si="11"/>
        <v>#REF!</v>
      </c>
      <c r="AB30" s="534" t="str">
        <f t="shared" si="12"/>
        <v>#REF!</v>
      </c>
      <c r="AC30" s="506" t="str">
        <f t="shared" si="13"/>
        <v>#REF!</v>
      </c>
      <c r="AD30" s="506" t="str">
        <f t="shared" si="14"/>
        <v>#REF!</v>
      </c>
      <c r="AE30" s="539" t="str">
        <f t="shared" si="15"/>
        <v>#REF!</v>
      </c>
      <c r="AF30" s="500"/>
    </row>
    <row r="31" ht="15.0" customHeight="1">
      <c r="A31" s="270">
        <v>29.0</v>
      </c>
      <c r="B31" s="208">
        <v>463415.0</v>
      </c>
      <c r="C31" s="326" t="s">
        <v>1223</v>
      </c>
      <c r="D31" s="326" t="s">
        <v>1224</v>
      </c>
      <c r="E31" s="520" t="s">
        <v>892</v>
      </c>
      <c r="F31" s="521" t="s">
        <v>564</v>
      </c>
      <c r="G31" s="521" t="s">
        <v>530</v>
      </c>
      <c r="H31" s="521" t="s">
        <v>565</v>
      </c>
      <c r="I31" s="522" t="str">
        <f t="shared" si="1"/>
        <v>#REF!</v>
      </c>
      <c r="J31" s="270">
        <v>4.0</v>
      </c>
      <c r="K31" s="270">
        <v>2024.0</v>
      </c>
      <c r="L31" s="523">
        <v>45383.0</v>
      </c>
      <c r="M31" s="524">
        <v>45412.0</v>
      </c>
      <c r="N31" s="270">
        <f>22*0.5</f>
        <v>11</v>
      </c>
      <c r="O31" s="521">
        <f t="shared" si="2"/>
        <v>0.5</v>
      </c>
      <c r="P31" s="434" t="str">
        <f t="shared" si="3"/>
        <v>#REF!</v>
      </c>
      <c r="Q31" s="434">
        <f>11/22*1.41</f>
        <v>0.705</v>
      </c>
      <c r="R31" s="525"/>
      <c r="S31" s="270" t="s">
        <v>525</v>
      </c>
      <c r="T31" s="519" t="s">
        <v>1222</v>
      </c>
      <c r="U31" s="527">
        <f t="shared" si="5"/>
        <v>0.705</v>
      </c>
      <c r="V31" s="527" t="str">
        <f t="shared" si="6"/>
        <v>#REF!</v>
      </c>
      <c r="W31" s="527">
        <f t="shared" si="7"/>
        <v>0.705</v>
      </c>
      <c r="X31" s="529" t="str">
        <f t="shared" si="8"/>
        <v>#REF!</v>
      </c>
      <c r="Y31" s="530">
        <f t="shared" si="9"/>
        <v>1.04545456</v>
      </c>
      <c r="Z31" s="534" t="str">
        <f t="shared" si="10"/>
        <v>#REF!</v>
      </c>
      <c r="AA31" s="534" t="str">
        <f t="shared" si="11"/>
        <v>#REF!</v>
      </c>
      <c r="AB31" s="534" t="str">
        <f t="shared" si="12"/>
        <v>#REF!</v>
      </c>
      <c r="AC31" s="506" t="str">
        <f t="shared" si="13"/>
        <v>#REF!</v>
      </c>
      <c r="AD31" s="506" t="str">
        <f t="shared" si="14"/>
        <v>#REF!</v>
      </c>
      <c r="AE31" s="539" t="str">
        <f t="shared" si="15"/>
        <v>#REF!</v>
      </c>
      <c r="AF31" s="500"/>
    </row>
    <row r="32" ht="15.0" customHeight="1">
      <c r="A32" s="270">
        <v>30.0</v>
      </c>
      <c r="B32" s="270">
        <v>281067.0</v>
      </c>
      <c r="C32" s="519" t="s">
        <v>1025</v>
      </c>
      <c r="D32" s="520" t="s">
        <v>1026</v>
      </c>
      <c r="E32" s="520" t="s">
        <v>662</v>
      </c>
      <c r="F32" s="521" t="s">
        <v>663</v>
      </c>
      <c r="G32" s="521" t="s">
        <v>540</v>
      </c>
      <c r="H32" s="521" t="s">
        <v>750</v>
      </c>
      <c r="I32" s="522" t="str">
        <f t="shared" si="1"/>
        <v>#REF!</v>
      </c>
      <c r="J32" s="270">
        <v>4.0</v>
      </c>
      <c r="K32" s="270">
        <v>2024.0</v>
      </c>
      <c r="L32" s="523">
        <v>45383.0</v>
      </c>
      <c r="M32" s="524">
        <v>45412.0</v>
      </c>
      <c r="N32" s="270">
        <f>22*0.2</f>
        <v>4.4</v>
      </c>
      <c r="O32" s="521">
        <f t="shared" si="2"/>
        <v>0.2</v>
      </c>
      <c r="P32" s="434" t="str">
        <f t="shared" si="3"/>
        <v>#REF!</v>
      </c>
      <c r="Q32" s="434">
        <f>1.59*0.2</f>
        <v>0.318</v>
      </c>
      <c r="R32" s="525"/>
      <c r="S32" s="270" t="s">
        <v>525</v>
      </c>
      <c r="T32" s="519" t="s">
        <v>1222</v>
      </c>
      <c r="U32" s="527">
        <f t="shared" si="5"/>
        <v>0.318</v>
      </c>
      <c r="V32" s="527" t="str">
        <f t="shared" si="6"/>
        <v>#REF!</v>
      </c>
      <c r="W32" s="527">
        <f t="shared" si="7"/>
        <v>1.236</v>
      </c>
      <c r="X32" s="529" t="str">
        <f t="shared" si="8"/>
        <v>#REF!</v>
      </c>
      <c r="Y32" s="530">
        <f t="shared" si="9"/>
        <v>1</v>
      </c>
      <c r="Z32" s="534" t="str">
        <f t="shared" si="10"/>
        <v>#REF!</v>
      </c>
      <c r="AA32" s="534" t="str">
        <f t="shared" si="11"/>
        <v>#REF!</v>
      </c>
      <c r="AB32" s="534" t="str">
        <f t="shared" si="12"/>
        <v>#REF!</v>
      </c>
      <c r="AC32" s="506" t="str">
        <f t="shared" si="13"/>
        <v>#REF!</v>
      </c>
      <c r="AD32" s="506" t="str">
        <f t="shared" si="14"/>
        <v>#REF!</v>
      </c>
      <c r="AE32" s="539" t="str">
        <f t="shared" si="15"/>
        <v>#REF!</v>
      </c>
      <c r="AF32" s="500" t="s">
        <v>1229</v>
      </c>
    </row>
    <row r="33" ht="15.0" customHeight="1">
      <c r="A33" s="270">
        <v>31.0</v>
      </c>
      <c r="B33" s="540">
        <v>432394.0</v>
      </c>
      <c r="C33" s="571" t="s">
        <v>935</v>
      </c>
      <c r="D33" s="572" t="s">
        <v>936</v>
      </c>
      <c r="E33" s="573" t="s">
        <v>892</v>
      </c>
      <c r="F33" s="574" t="s">
        <v>512</v>
      </c>
      <c r="G33" s="574" t="s">
        <v>513</v>
      </c>
      <c r="H33" s="574" t="s">
        <v>514</v>
      </c>
      <c r="I33" s="522" t="str">
        <f t="shared" si="1"/>
        <v>#REF!</v>
      </c>
      <c r="J33" s="575">
        <v>4.0</v>
      </c>
      <c r="K33" s="575">
        <v>2024.0</v>
      </c>
      <c r="L33" s="576">
        <v>45383.0</v>
      </c>
      <c r="M33" s="578">
        <v>45412.0</v>
      </c>
      <c r="N33" s="575">
        <v>22.0</v>
      </c>
      <c r="O33" s="579">
        <f t="shared" si="2"/>
        <v>1</v>
      </c>
      <c r="P33" s="580" t="str">
        <f t="shared" si="3"/>
        <v>#REF!</v>
      </c>
      <c r="Q33" s="580">
        <v>2.27</v>
      </c>
      <c r="R33" s="581"/>
      <c r="S33" s="540" t="s">
        <v>525</v>
      </c>
      <c r="T33" s="582" t="s">
        <v>1134</v>
      </c>
      <c r="U33" s="583">
        <f t="shared" si="5"/>
        <v>2.27</v>
      </c>
      <c r="V33" s="583" t="str">
        <f t="shared" si="6"/>
        <v>#REF!</v>
      </c>
      <c r="W33" s="583">
        <f t="shared" si="7"/>
        <v>2.27</v>
      </c>
      <c r="X33" s="584" t="str">
        <f t="shared" si="8"/>
        <v>#REF!</v>
      </c>
      <c r="Y33" s="530">
        <f t="shared" si="9"/>
        <v>1</v>
      </c>
      <c r="Z33" s="534" t="str">
        <f t="shared" si="10"/>
        <v>#REF!</v>
      </c>
      <c r="AA33" s="534" t="str">
        <f t="shared" si="11"/>
        <v>#REF!</v>
      </c>
      <c r="AB33" s="534" t="str">
        <f t="shared" si="12"/>
        <v>#REF!</v>
      </c>
      <c r="AC33" s="506" t="str">
        <f t="shared" si="13"/>
        <v>#REF!</v>
      </c>
      <c r="AD33" s="506" t="str">
        <f t="shared" si="14"/>
        <v>#REF!</v>
      </c>
      <c r="AE33" s="539" t="str">
        <f t="shared" si="15"/>
        <v>#REF!</v>
      </c>
      <c r="AF33" s="500"/>
    </row>
    <row r="34" ht="15.0" customHeight="1">
      <c r="A34" s="270">
        <v>32.0</v>
      </c>
      <c r="B34" s="540">
        <v>457895.0</v>
      </c>
      <c r="C34" s="571" t="s">
        <v>930</v>
      </c>
      <c r="D34" s="572" t="s">
        <v>931</v>
      </c>
      <c r="E34" s="573" t="s">
        <v>892</v>
      </c>
      <c r="F34" s="574" t="s">
        <v>512</v>
      </c>
      <c r="G34" s="574" t="s">
        <v>573</v>
      </c>
      <c r="H34" s="574" t="s">
        <v>641</v>
      </c>
      <c r="I34" s="522" t="str">
        <f t="shared" si="1"/>
        <v>#REF!</v>
      </c>
      <c r="J34" s="575">
        <v>4.0</v>
      </c>
      <c r="K34" s="575">
        <v>2024.0</v>
      </c>
      <c r="L34" s="576">
        <v>45383.0</v>
      </c>
      <c r="M34" s="578">
        <v>45412.0</v>
      </c>
      <c r="N34" s="575">
        <v>22.0</v>
      </c>
      <c r="O34" s="579">
        <f t="shared" si="2"/>
        <v>1</v>
      </c>
      <c r="P34" s="580" t="str">
        <f t="shared" si="3"/>
        <v>#REF!</v>
      </c>
      <c r="Q34" s="580">
        <v>0.55</v>
      </c>
      <c r="R34" s="581"/>
      <c r="S34" s="540" t="s">
        <v>525</v>
      </c>
      <c r="T34" s="571" t="s">
        <v>1134</v>
      </c>
      <c r="U34" s="583">
        <f t="shared" si="5"/>
        <v>0.55</v>
      </c>
      <c r="V34" s="583" t="str">
        <f t="shared" si="6"/>
        <v>#REF!</v>
      </c>
      <c r="W34" s="583">
        <f t="shared" si="7"/>
        <v>0.55</v>
      </c>
      <c r="X34" s="584" t="str">
        <f t="shared" si="8"/>
        <v>#REF!</v>
      </c>
      <c r="Y34" s="530">
        <f t="shared" si="9"/>
        <v>1</v>
      </c>
      <c r="Z34" s="534" t="str">
        <f t="shared" si="10"/>
        <v>#REF!</v>
      </c>
      <c r="AA34" s="534" t="str">
        <f t="shared" si="11"/>
        <v>#REF!</v>
      </c>
      <c r="AB34" s="534" t="str">
        <f t="shared" si="12"/>
        <v>#REF!</v>
      </c>
      <c r="AC34" s="506" t="str">
        <f t="shared" si="13"/>
        <v>#REF!</v>
      </c>
      <c r="AD34" s="506" t="str">
        <f t="shared" si="14"/>
        <v>#REF!</v>
      </c>
      <c r="AE34" s="539" t="str">
        <f t="shared" si="15"/>
        <v>#REF!</v>
      </c>
      <c r="AF34" s="500"/>
    </row>
    <row r="35" ht="15.0" customHeight="1">
      <c r="A35" s="270">
        <v>33.0</v>
      </c>
      <c r="B35" s="540">
        <v>460577.0</v>
      </c>
      <c r="C35" s="571" t="s">
        <v>1140</v>
      </c>
      <c r="D35" s="572" t="s">
        <v>1141</v>
      </c>
      <c r="E35" s="573" t="s">
        <v>892</v>
      </c>
      <c r="F35" s="574" t="s">
        <v>512</v>
      </c>
      <c r="G35" s="574" t="s">
        <v>569</v>
      </c>
      <c r="H35" s="574" t="s">
        <v>570</v>
      </c>
      <c r="I35" s="522" t="str">
        <f t="shared" si="1"/>
        <v>#REF!</v>
      </c>
      <c r="J35" s="575">
        <v>4.0</v>
      </c>
      <c r="K35" s="575">
        <v>2024.0</v>
      </c>
      <c r="L35" s="576">
        <v>45383.0</v>
      </c>
      <c r="M35" s="578">
        <v>45412.0</v>
      </c>
      <c r="N35" s="575">
        <v>22.0</v>
      </c>
      <c r="O35" s="579">
        <f t="shared" si="2"/>
        <v>1</v>
      </c>
      <c r="P35" s="580" t="str">
        <f t="shared" si="3"/>
        <v>#REF!</v>
      </c>
      <c r="Q35" s="580">
        <v>2.03</v>
      </c>
      <c r="R35" s="581"/>
      <c r="S35" s="540" t="s">
        <v>525</v>
      </c>
      <c r="T35" s="571" t="s">
        <v>1134</v>
      </c>
      <c r="U35" s="583">
        <f t="shared" si="5"/>
        <v>2.03</v>
      </c>
      <c r="V35" s="583" t="str">
        <f t="shared" si="6"/>
        <v>#REF!</v>
      </c>
      <c r="W35" s="583">
        <f t="shared" si="7"/>
        <v>2.03</v>
      </c>
      <c r="X35" s="584" t="str">
        <f t="shared" si="8"/>
        <v>#REF!</v>
      </c>
      <c r="Y35" s="530">
        <f t="shared" si="9"/>
        <v>1</v>
      </c>
      <c r="Z35" s="534" t="str">
        <f t="shared" si="10"/>
        <v>#REF!</v>
      </c>
      <c r="AA35" s="534" t="str">
        <f t="shared" si="11"/>
        <v>#REF!</v>
      </c>
      <c r="AB35" s="534" t="str">
        <f t="shared" si="12"/>
        <v>#REF!</v>
      </c>
      <c r="AC35" s="506" t="str">
        <f t="shared" si="13"/>
        <v>#REF!</v>
      </c>
      <c r="AD35" s="506" t="str">
        <f t="shared" si="14"/>
        <v>#REF!</v>
      </c>
      <c r="AE35" s="539" t="str">
        <f t="shared" si="15"/>
        <v>#REF!</v>
      </c>
      <c r="AF35" s="500"/>
    </row>
    <row r="36" ht="15.0" customHeight="1">
      <c r="A36" s="270">
        <v>34.0</v>
      </c>
      <c r="B36" s="540">
        <v>435421.0</v>
      </c>
      <c r="C36" s="571" t="s">
        <v>939</v>
      </c>
      <c r="D36" s="586" t="s">
        <v>940</v>
      </c>
      <c r="E36" s="573" t="s">
        <v>892</v>
      </c>
      <c r="F36" s="574" t="s">
        <v>512</v>
      </c>
      <c r="G36" s="574" t="s">
        <v>540</v>
      </c>
      <c r="H36" s="574" t="s">
        <v>541</v>
      </c>
      <c r="I36" s="522" t="str">
        <f t="shared" si="1"/>
        <v>#REF!</v>
      </c>
      <c r="J36" s="575">
        <v>4.0</v>
      </c>
      <c r="K36" s="575">
        <v>2024.0</v>
      </c>
      <c r="L36" s="576">
        <v>45383.0</v>
      </c>
      <c r="M36" s="578">
        <v>45412.0</v>
      </c>
      <c r="N36" s="575">
        <v>22.0</v>
      </c>
      <c r="O36" s="579">
        <f t="shared" si="2"/>
        <v>1</v>
      </c>
      <c r="P36" s="580" t="str">
        <f t="shared" si="3"/>
        <v>#REF!</v>
      </c>
      <c r="Q36" s="580">
        <v>1.59</v>
      </c>
      <c r="R36" s="581"/>
      <c r="S36" s="540" t="s">
        <v>525</v>
      </c>
      <c r="T36" s="571" t="s">
        <v>1134</v>
      </c>
      <c r="U36" s="583">
        <f t="shared" si="5"/>
        <v>1.59</v>
      </c>
      <c r="V36" s="583" t="str">
        <f t="shared" si="6"/>
        <v>#REF!</v>
      </c>
      <c r="W36" s="583">
        <f t="shared" si="7"/>
        <v>1.59</v>
      </c>
      <c r="X36" s="584" t="str">
        <f t="shared" si="8"/>
        <v>#REF!</v>
      </c>
      <c r="Y36" s="530">
        <f t="shared" si="9"/>
        <v>1</v>
      </c>
      <c r="Z36" s="534" t="str">
        <f t="shared" si="10"/>
        <v>#REF!</v>
      </c>
      <c r="AA36" s="534" t="str">
        <f t="shared" si="11"/>
        <v>#REF!</v>
      </c>
      <c r="AB36" s="534" t="str">
        <f t="shared" si="12"/>
        <v>#REF!</v>
      </c>
      <c r="AC36" s="506" t="str">
        <f t="shared" si="13"/>
        <v>#REF!</v>
      </c>
      <c r="AD36" s="506" t="str">
        <f t="shared" si="14"/>
        <v>#REF!</v>
      </c>
      <c r="AE36" s="539" t="str">
        <f t="shared" si="15"/>
        <v>#REF!</v>
      </c>
      <c r="AF36" s="500"/>
    </row>
    <row r="37" ht="15.0" customHeight="1">
      <c r="A37" s="270">
        <v>35.0</v>
      </c>
      <c r="B37" s="540">
        <v>428987.0</v>
      </c>
      <c r="C37" s="571" t="s">
        <v>942</v>
      </c>
      <c r="D37" s="586" t="s">
        <v>943</v>
      </c>
      <c r="E37" s="573" t="s">
        <v>892</v>
      </c>
      <c r="F37" s="574" t="s">
        <v>701</v>
      </c>
      <c r="G37" s="574" t="s">
        <v>540</v>
      </c>
      <c r="H37" s="574" t="s">
        <v>703</v>
      </c>
      <c r="I37" s="522" t="str">
        <f t="shared" si="1"/>
        <v>#REF!</v>
      </c>
      <c r="J37" s="575">
        <v>4.0</v>
      </c>
      <c r="K37" s="575">
        <v>2024.0</v>
      </c>
      <c r="L37" s="576">
        <v>45383.0</v>
      </c>
      <c r="M37" s="578">
        <v>45412.0</v>
      </c>
      <c r="N37" s="575">
        <v>22.0</v>
      </c>
      <c r="O37" s="579">
        <f t="shared" si="2"/>
        <v>1</v>
      </c>
      <c r="P37" s="580" t="str">
        <f t="shared" si="3"/>
        <v>#REF!</v>
      </c>
      <c r="Q37" s="580">
        <v>1.41</v>
      </c>
      <c r="R37" s="581"/>
      <c r="S37" s="540" t="s">
        <v>525</v>
      </c>
      <c r="T37" s="571" t="s">
        <v>1134</v>
      </c>
      <c r="U37" s="583">
        <f t="shared" si="5"/>
        <v>1.41</v>
      </c>
      <c r="V37" s="583" t="str">
        <f t="shared" si="6"/>
        <v>#REF!</v>
      </c>
      <c r="W37" s="583">
        <f t="shared" si="7"/>
        <v>1.41</v>
      </c>
      <c r="X37" s="584" t="str">
        <f t="shared" si="8"/>
        <v>#REF!</v>
      </c>
      <c r="Y37" s="530">
        <f t="shared" si="9"/>
        <v>1</v>
      </c>
      <c r="Z37" s="534" t="str">
        <f t="shared" si="10"/>
        <v>#REF!</v>
      </c>
      <c r="AA37" s="534" t="str">
        <f t="shared" si="11"/>
        <v>#REF!</v>
      </c>
      <c r="AB37" s="534" t="str">
        <f t="shared" si="12"/>
        <v>#REF!</v>
      </c>
      <c r="AC37" s="506" t="str">
        <f t="shared" si="13"/>
        <v>#REF!</v>
      </c>
      <c r="AD37" s="506" t="str">
        <f t="shared" si="14"/>
        <v>#REF!</v>
      </c>
      <c r="AE37" s="539" t="str">
        <f t="shared" si="15"/>
        <v>#REF!</v>
      </c>
      <c r="AF37" s="500"/>
    </row>
    <row r="38" ht="15.0" customHeight="1">
      <c r="A38" s="270">
        <v>36.0</v>
      </c>
      <c r="B38" s="540">
        <v>452869.0</v>
      </c>
      <c r="C38" s="571" t="s">
        <v>1148</v>
      </c>
      <c r="D38" s="572" t="s">
        <v>964</v>
      </c>
      <c r="E38" s="573" t="s">
        <v>892</v>
      </c>
      <c r="F38" s="574" t="s">
        <v>564</v>
      </c>
      <c r="G38" s="574" t="s">
        <v>555</v>
      </c>
      <c r="H38" s="574" t="s">
        <v>925</v>
      </c>
      <c r="I38" s="522" t="str">
        <f t="shared" si="1"/>
        <v>#REF!</v>
      </c>
      <c r="J38" s="575">
        <v>4.0</v>
      </c>
      <c r="K38" s="575">
        <v>2024.0</v>
      </c>
      <c r="L38" s="576">
        <v>45383.0</v>
      </c>
      <c r="M38" s="578">
        <v>45412.0</v>
      </c>
      <c r="N38" s="575">
        <v>22.0</v>
      </c>
      <c r="O38" s="579">
        <f t="shared" si="2"/>
        <v>1</v>
      </c>
      <c r="P38" s="580" t="str">
        <f t="shared" si="3"/>
        <v>#REF!</v>
      </c>
      <c r="Q38" s="580" t="str">
        <f t="shared" ref="Q38:Q53" si="21">P38</f>
        <v>#REF!</v>
      </c>
      <c r="R38" s="581"/>
      <c r="S38" s="540" t="s">
        <v>525</v>
      </c>
      <c r="T38" s="571" t="s">
        <v>1134</v>
      </c>
      <c r="U38" s="583" t="str">
        <f t="shared" si="5"/>
        <v>#REF!</v>
      </c>
      <c r="V38" s="583" t="str">
        <f t="shared" si="6"/>
        <v>#REF!</v>
      </c>
      <c r="W38" s="583" t="str">
        <f t="shared" si="7"/>
        <v>#REF!</v>
      </c>
      <c r="X38" s="584" t="str">
        <f t="shared" si="8"/>
        <v>#REF!</v>
      </c>
      <c r="Y38" s="530">
        <f t="shared" si="9"/>
        <v>1</v>
      </c>
      <c r="Z38" s="534" t="str">
        <f t="shared" si="10"/>
        <v>#REF!</v>
      </c>
      <c r="AA38" s="534" t="str">
        <f t="shared" si="11"/>
        <v>#REF!</v>
      </c>
      <c r="AB38" s="534" t="str">
        <f t="shared" si="12"/>
        <v>#REF!</v>
      </c>
      <c r="AC38" s="506" t="str">
        <f t="shared" si="13"/>
        <v>#REF!</v>
      </c>
      <c r="AD38" s="506" t="str">
        <f t="shared" si="14"/>
        <v>#REF!</v>
      </c>
      <c r="AE38" s="539" t="str">
        <f t="shared" si="15"/>
        <v>#REF!</v>
      </c>
      <c r="AF38" s="500"/>
    </row>
    <row r="39" ht="15.0" customHeight="1">
      <c r="A39" s="270">
        <v>37.0</v>
      </c>
      <c r="B39" s="540">
        <v>436611.0</v>
      </c>
      <c r="C39" s="571" t="s">
        <v>978</v>
      </c>
      <c r="D39" s="572" t="s">
        <v>979</v>
      </c>
      <c r="E39" s="573" t="s">
        <v>892</v>
      </c>
      <c r="F39" s="574" t="s">
        <v>701</v>
      </c>
      <c r="G39" s="574" t="s">
        <v>569</v>
      </c>
      <c r="H39" s="574" t="s">
        <v>980</v>
      </c>
      <c r="I39" s="522" t="str">
        <f t="shared" si="1"/>
        <v>#REF!</v>
      </c>
      <c r="J39" s="575">
        <v>4.0</v>
      </c>
      <c r="K39" s="575">
        <v>2024.0</v>
      </c>
      <c r="L39" s="576">
        <v>45383.0</v>
      </c>
      <c r="M39" s="578">
        <v>45412.0</v>
      </c>
      <c r="N39" s="575">
        <v>22.0</v>
      </c>
      <c r="O39" s="579">
        <f t="shared" si="2"/>
        <v>1</v>
      </c>
      <c r="P39" s="580" t="str">
        <f t="shared" si="3"/>
        <v>#REF!</v>
      </c>
      <c r="Q39" s="580" t="str">
        <f t="shared" si="21"/>
        <v>#REF!</v>
      </c>
      <c r="R39" s="581"/>
      <c r="S39" s="540" t="s">
        <v>525</v>
      </c>
      <c r="T39" s="571" t="s">
        <v>1134</v>
      </c>
      <c r="U39" s="583" t="str">
        <f t="shared" si="5"/>
        <v>#REF!</v>
      </c>
      <c r="V39" s="583" t="str">
        <f t="shared" si="6"/>
        <v>#REF!</v>
      </c>
      <c r="W39" s="583" t="str">
        <f t="shared" si="7"/>
        <v>#REF!</v>
      </c>
      <c r="X39" s="584" t="str">
        <f t="shared" si="8"/>
        <v>#REF!</v>
      </c>
      <c r="Y39" s="530">
        <f t="shared" si="9"/>
        <v>1</v>
      </c>
      <c r="Z39" s="534" t="str">
        <f t="shared" si="10"/>
        <v>#REF!</v>
      </c>
      <c r="AA39" s="534" t="str">
        <f t="shared" si="11"/>
        <v>#REF!</v>
      </c>
      <c r="AB39" s="534" t="str">
        <f t="shared" si="12"/>
        <v>#REF!</v>
      </c>
      <c r="AC39" s="506" t="str">
        <f t="shared" si="13"/>
        <v>#REF!</v>
      </c>
      <c r="AD39" s="506" t="str">
        <f t="shared" si="14"/>
        <v>#REF!</v>
      </c>
      <c r="AE39" s="539" t="str">
        <f t="shared" si="15"/>
        <v>#REF!</v>
      </c>
      <c r="AF39" s="500"/>
    </row>
    <row r="40" ht="15.0" customHeight="1">
      <c r="A40" s="270">
        <v>38.0</v>
      </c>
      <c r="B40" s="540">
        <v>437387.0</v>
      </c>
      <c r="C40" s="571" t="s">
        <v>1131</v>
      </c>
      <c r="D40" s="572" t="s">
        <v>981</v>
      </c>
      <c r="E40" s="573" t="s">
        <v>892</v>
      </c>
      <c r="F40" s="574" t="s">
        <v>701</v>
      </c>
      <c r="G40" s="574" t="s">
        <v>530</v>
      </c>
      <c r="H40" s="574" t="s">
        <v>982</v>
      </c>
      <c r="I40" s="522" t="str">
        <f t="shared" si="1"/>
        <v>#REF!</v>
      </c>
      <c r="J40" s="575">
        <v>4.0</v>
      </c>
      <c r="K40" s="575">
        <v>2024.0</v>
      </c>
      <c r="L40" s="576">
        <v>45383.0</v>
      </c>
      <c r="M40" s="578">
        <v>45391.0</v>
      </c>
      <c r="N40" s="600">
        <v>7.0</v>
      </c>
      <c r="O40" s="579">
        <f t="shared" si="2"/>
        <v>0.3181818182</v>
      </c>
      <c r="P40" s="580" t="str">
        <f t="shared" si="3"/>
        <v>#REF!</v>
      </c>
      <c r="Q40" s="601" t="str">
        <f t="shared" si="21"/>
        <v>#REF!</v>
      </c>
      <c r="R40" s="581"/>
      <c r="S40" s="540" t="s">
        <v>525</v>
      </c>
      <c r="T40" s="571" t="s">
        <v>1134</v>
      </c>
      <c r="U40" s="583" t="str">
        <f t="shared" si="5"/>
        <v>#REF!</v>
      </c>
      <c r="V40" s="583" t="str">
        <f t="shared" si="6"/>
        <v>#REF!</v>
      </c>
      <c r="W40" s="583" t="str">
        <f t="shared" si="7"/>
        <v>#REF!</v>
      </c>
      <c r="X40" s="584" t="str">
        <f t="shared" si="8"/>
        <v>#REF!</v>
      </c>
      <c r="Y40" s="530">
        <f t="shared" si="9"/>
        <v>1.000000018</v>
      </c>
      <c r="Z40" s="534" t="str">
        <f t="shared" si="10"/>
        <v>#REF!</v>
      </c>
      <c r="AA40" s="534" t="str">
        <f t="shared" si="11"/>
        <v>#REF!</v>
      </c>
      <c r="AB40" s="534" t="str">
        <f t="shared" si="12"/>
        <v>#REF!</v>
      </c>
      <c r="AC40" s="506" t="str">
        <f t="shared" si="13"/>
        <v>#REF!</v>
      </c>
      <c r="AD40" s="506" t="str">
        <f t="shared" si="14"/>
        <v>#REF!</v>
      </c>
      <c r="AE40" s="539" t="str">
        <f t="shared" si="15"/>
        <v>#REF!</v>
      </c>
      <c r="AF40" s="500"/>
    </row>
    <row r="41" ht="15.0" customHeight="1">
      <c r="A41" s="270">
        <v>39.0</v>
      </c>
      <c r="B41" s="540">
        <v>441357.0</v>
      </c>
      <c r="C41" s="571" t="s">
        <v>1126</v>
      </c>
      <c r="D41" s="572" t="s">
        <v>968</v>
      </c>
      <c r="E41" s="573" t="s">
        <v>892</v>
      </c>
      <c r="F41" s="574" t="s">
        <v>512</v>
      </c>
      <c r="G41" s="574" t="s">
        <v>530</v>
      </c>
      <c r="H41" s="574" t="s">
        <v>531</v>
      </c>
      <c r="I41" s="522" t="str">
        <f t="shared" si="1"/>
        <v>#REF!</v>
      </c>
      <c r="J41" s="575">
        <v>4.0</v>
      </c>
      <c r="K41" s="575">
        <v>2024.0</v>
      </c>
      <c r="L41" s="576">
        <v>45383.0</v>
      </c>
      <c r="M41" s="578">
        <v>45412.0</v>
      </c>
      <c r="N41" s="575">
        <v>22.0</v>
      </c>
      <c r="O41" s="579">
        <f t="shared" si="2"/>
        <v>1</v>
      </c>
      <c r="P41" s="580" t="str">
        <f t="shared" si="3"/>
        <v>#REF!</v>
      </c>
      <c r="Q41" s="580" t="str">
        <f t="shared" si="21"/>
        <v>#REF!</v>
      </c>
      <c r="R41" s="581"/>
      <c r="S41" s="540" t="s">
        <v>525</v>
      </c>
      <c r="T41" s="571" t="s">
        <v>1134</v>
      </c>
      <c r="U41" s="583" t="str">
        <f t="shared" si="5"/>
        <v>#REF!</v>
      </c>
      <c r="V41" s="583" t="str">
        <f t="shared" si="6"/>
        <v>#REF!</v>
      </c>
      <c r="W41" s="583" t="str">
        <f t="shared" si="7"/>
        <v>#REF!</v>
      </c>
      <c r="X41" s="584" t="str">
        <f t="shared" si="8"/>
        <v>#REF!</v>
      </c>
      <c r="Y41" s="530">
        <f t="shared" si="9"/>
        <v>1</v>
      </c>
      <c r="Z41" s="534" t="str">
        <f t="shared" si="10"/>
        <v>#REF!</v>
      </c>
      <c r="AA41" s="534" t="str">
        <f t="shared" si="11"/>
        <v>#REF!</v>
      </c>
      <c r="AB41" s="534" t="str">
        <f t="shared" si="12"/>
        <v>#REF!</v>
      </c>
      <c r="AC41" s="506" t="str">
        <f t="shared" si="13"/>
        <v>#REF!</v>
      </c>
      <c r="AD41" s="506" t="str">
        <f t="shared" si="14"/>
        <v>#REF!</v>
      </c>
      <c r="AE41" s="539" t="str">
        <f t="shared" si="15"/>
        <v>#REF!</v>
      </c>
      <c r="AF41" s="500"/>
    </row>
    <row r="42" ht="15.0" customHeight="1">
      <c r="A42" s="270">
        <v>40.0</v>
      </c>
      <c r="B42" s="540">
        <v>458333.0</v>
      </c>
      <c r="C42" s="571" t="s">
        <v>970</v>
      </c>
      <c r="D42" s="572" t="s">
        <v>971</v>
      </c>
      <c r="E42" s="573" t="s">
        <v>892</v>
      </c>
      <c r="F42" s="574" t="s">
        <v>512</v>
      </c>
      <c r="G42" s="574" t="s">
        <v>555</v>
      </c>
      <c r="H42" s="574" t="s">
        <v>580</v>
      </c>
      <c r="I42" s="522" t="str">
        <f t="shared" si="1"/>
        <v>#REF!</v>
      </c>
      <c r="J42" s="575">
        <v>4.0</v>
      </c>
      <c r="K42" s="575">
        <v>2024.0</v>
      </c>
      <c r="L42" s="576">
        <v>45383.0</v>
      </c>
      <c r="M42" s="578">
        <v>45412.0</v>
      </c>
      <c r="N42" s="575">
        <v>22.0</v>
      </c>
      <c r="O42" s="579">
        <f t="shared" si="2"/>
        <v>1</v>
      </c>
      <c r="P42" s="580" t="str">
        <f t="shared" si="3"/>
        <v>#REF!</v>
      </c>
      <c r="Q42" s="580" t="str">
        <f t="shared" si="21"/>
        <v>#REF!</v>
      </c>
      <c r="R42" s="581"/>
      <c r="S42" s="540" t="s">
        <v>525</v>
      </c>
      <c r="T42" s="571" t="s">
        <v>1134</v>
      </c>
      <c r="U42" s="583" t="str">
        <f t="shared" si="5"/>
        <v>#REF!</v>
      </c>
      <c r="V42" s="583" t="str">
        <f t="shared" si="6"/>
        <v>#REF!</v>
      </c>
      <c r="W42" s="583" t="str">
        <f t="shared" si="7"/>
        <v>#REF!</v>
      </c>
      <c r="X42" s="584" t="str">
        <f t="shared" si="8"/>
        <v>#REF!</v>
      </c>
      <c r="Y42" s="530">
        <f t="shared" si="9"/>
        <v>1</v>
      </c>
      <c r="Z42" s="534" t="str">
        <f t="shared" si="10"/>
        <v>#REF!</v>
      </c>
      <c r="AA42" s="534" t="str">
        <f t="shared" si="11"/>
        <v>#REF!</v>
      </c>
      <c r="AB42" s="534" t="str">
        <f t="shared" si="12"/>
        <v>#REF!</v>
      </c>
      <c r="AC42" s="506" t="str">
        <f t="shared" si="13"/>
        <v>#REF!</v>
      </c>
      <c r="AD42" s="506" t="str">
        <f t="shared" si="14"/>
        <v>#REF!</v>
      </c>
      <c r="AE42" s="539" t="str">
        <f t="shared" si="15"/>
        <v>#REF!</v>
      </c>
      <c r="AF42" s="500"/>
    </row>
    <row r="43" ht="15.0" customHeight="1">
      <c r="A43" s="270">
        <v>41.0</v>
      </c>
      <c r="B43" s="540">
        <v>458345.0</v>
      </c>
      <c r="C43" s="571" t="s">
        <v>972</v>
      </c>
      <c r="D43" s="586" t="s">
        <v>973</v>
      </c>
      <c r="E43" s="573" t="s">
        <v>892</v>
      </c>
      <c r="F43" s="574" t="s">
        <v>512</v>
      </c>
      <c r="G43" s="574" t="s">
        <v>573</v>
      </c>
      <c r="H43" s="574" t="s">
        <v>641</v>
      </c>
      <c r="I43" s="522" t="str">
        <f t="shared" si="1"/>
        <v>#REF!</v>
      </c>
      <c r="J43" s="575">
        <v>4.0</v>
      </c>
      <c r="K43" s="575">
        <v>2024.0</v>
      </c>
      <c r="L43" s="576">
        <v>45383.0</v>
      </c>
      <c r="M43" s="578">
        <v>45412.0</v>
      </c>
      <c r="N43" s="575">
        <v>22.0</v>
      </c>
      <c r="O43" s="579">
        <f t="shared" si="2"/>
        <v>1</v>
      </c>
      <c r="P43" s="580" t="str">
        <f t="shared" si="3"/>
        <v>#REF!</v>
      </c>
      <c r="Q43" s="580" t="str">
        <f t="shared" si="21"/>
        <v>#REF!</v>
      </c>
      <c r="R43" s="581"/>
      <c r="S43" s="540" t="s">
        <v>525</v>
      </c>
      <c r="T43" s="571" t="s">
        <v>1134</v>
      </c>
      <c r="U43" s="583" t="str">
        <f t="shared" si="5"/>
        <v>#REF!</v>
      </c>
      <c r="V43" s="583" t="str">
        <f t="shared" si="6"/>
        <v>#REF!</v>
      </c>
      <c r="W43" s="583" t="str">
        <f t="shared" si="7"/>
        <v>#REF!</v>
      </c>
      <c r="X43" s="584" t="str">
        <f t="shared" si="8"/>
        <v>#REF!</v>
      </c>
      <c r="Y43" s="530">
        <f t="shared" si="9"/>
        <v>1</v>
      </c>
      <c r="Z43" s="534" t="str">
        <f t="shared" si="10"/>
        <v>#REF!</v>
      </c>
      <c r="AA43" s="534" t="str">
        <f t="shared" si="11"/>
        <v>#REF!</v>
      </c>
      <c r="AB43" s="534" t="str">
        <f t="shared" si="12"/>
        <v>#REF!</v>
      </c>
      <c r="AC43" s="506" t="str">
        <f t="shared" si="13"/>
        <v>#REF!</v>
      </c>
      <c r="AD43" s="506" t="str">
        <f t="shared" si="14"/>
        <v>#REF!</v>
      </c>
      <c r="AE43" s="539" t="str">
        <f t="shared" si="15"/>
        <v>#REF!</v>
      </c>
      <c r="AF43" s="500"/>
    </row>
    <row r="44" ht="15.0" customHeight="1">
      <c r="A44" s="270">
        <v>42.0</v>
      </c>
      <c r="B44" s="540">
        <v>427338.0</v>
      </c>
      <c r="C44" s="571" t="s">
        <v>928</v>
      </c>
      <c r="D44" s="573" t="s">
        <v>929</v>
      </c>
      <c r="E44" s="573" t="s">
        <v>892</v>
      </c>
      <c r="F44" s="574" t="s">
        <v>701</v>
      </c>
      <c r="G44" s="574" t="s">
        <v>555</v>
      </c>
      <c r="H44" s="574" t="s">
        <v>708</v>
      </c>
      <c r="I44" s="522" t="str">
        <f t="shared" si="1"/>
        <v>#REF!</v>
      </c>
      <c r="J44" s="575">
        <v>4.0</v>
      </c>
      <c r="K44" s="575">
        <v>2024.0</v>
      </c>
      <c r="L44" s="576">
        <v>45397.0</v>
      </c>
      <c r="M44" s="578">
        <v>45412.0</v>
      </c>
      <c r="N44" s="575">
        <v>12.0</v>
      </c>
      <c r="O44" s="579">
        <f t="shared" si="2"/>
        <v>0.5454545455</v>
      </c>
      <c r="P44" s="580" t="str">
        <f t="shared" si="3"/>
        <v>#REF!</v>
      </c>
      <c r="Q44" s="601" t="str">
        <f t="shared" si="21"/>
        <v>#REF!</v>
      </c>
      <c r="R44" s="581"/>
      <c r="S44" s="540" t="s">
        <v>525</v>
      </c>
      <c r="T44" s="571" t="s">
        <v>1134</v>
      </c>
      <c r="U44" s="583" t="str">
        <f t="shared" si="5"/>
        <v>#REF!</v>
      </c>
      <c r="V44" s="583" t="str">
        <f t="shared" si="6"/>
        <v>#REF!</v>
      </c>
      <c r="W44" s="583" t="str">
        <f t="shared" si="7"/>
        <v>#REF!</v>
      </c>
      <c r="X44" s="584" t="str">
        <f t="shared" si="8"/>
        <v>#REF!</v>
      </c>
      <c r="Y44" s="530">
        <f t="shared" si="9"/>
        <v>1.045454545</v>
      </c>
      <c r="Z44" s="534" t="str">
        <f t="shared" si="10"/>
        <v>#REF!</v>
      </c>
      <c r="AA44" s="534" t="str">
        <f t="shared" si="11"/>
        <v>#REF!</v>
      </c>
      <c r="AB44" s="534" t="str">
        <f t="shared" si="12"/>
        <v>#REF!</v>
      </c>
      <c r="AC44" s="506" t="str">
        <f t="shared" si="13"/>
        <v>#REF!</v>
      </c>
      <c r="AD44" s="506" t="str">
        <f t="shared" si="14"/>
        <v>#REF!</v>
      </c>
      <c r="AE44" s="539" t="str">
        <f t="shared" si="15"/>
        <v>#REF!</v>
      </c>
      <c r="AF44" s="500"/>
    </row>
    <row r="45" ht="15.0" customHeight="1">
      <c r="A45" s="270">
        <v>43.0</v>
      </c>
      <c r="B45" s="316">
        <v>454351.0</v>
      </c>
      <c r="C45" s="604" t="s">
        <v>799</v>
      </c>
      <c r="D45" s="605" t="s">
        <v>800</v>
      </c>
      <c r="E45" s="606" t="s">
        <v>892</v>
      </c>
      <c r="F45" s="607" t="s">
        <v>701</v>
      </c>
      <c r="G45" s="607" t="s">
        <v>555</v>
      </c>
      <c r="H45" s="607" t="s">
        <v>708</v>
      </c>
      <c r="I45" s="522" t="str">
        <f t="shared" si="1"/>
        <v>#REF!</v>
      </c>
      <c r="J45" s="575">
        <v>4.0</v>
      </c>
      <c r="K45" s="575">
        <v>2024.0</v>
      </c>
      <c r="L45" s="576">
        <v>45383.0</v>
      </c>
      <c r="M45" s="578">
        <v>45412.0</v>
      </c>
      <c r="N45" s="575">
        <f>22*0.935</f>
        <v>20.57</v>
      </c>
      <c r="O45" s="579">
        <f t="shared" ref="O45:O53" si="22">N45/21</f>
        <v>0.9795238095</v>
      </c>
      <c r="P45" s="580" t="str">
        <f t="shared" si="3"/>
        <v>#REF!</v>
      </c>
      <c r="Q45" s="580" t="str">
        <f t="shared" si="21"/>
        <v>#REF!</v>
      </c>
      <c r="R45" s="581"/>
      <c r="S45" s="575" t="s">
        <v>525</v>
      </c>
      <c r="T45" s="610" t="s">
        <v>1134</v>
      </c>
      <c r="U45" s="583" t="str">
        <f t="shared" si="5"/>
        <v>#REF!</v>
      </c>
      <c r="V45" s="583" t="str">
        <f t="shared" si="6"/>
        <v>#REF!</v>
      </c>
      <c r="W45" s="583" t="str">
        <f t="shared" si="7"/>
        <v>#REF!</v>
      </c>
      <c r="X45" s="529" t="str">
        <f t="shared" si="8"/>
        <v>#REF!</v>
      </c>
      <c r="Y45" s="530">
        <f t="shared" si="9"/>
        <v>1.04452381</v>
      </c>
      <c r="Z45" s="534" t="str">
        <f t="shared" si="10"/>
        <v>#REF!</v>
      </c>
      <c r="AA45" s="534" t="str">
        <f t="shared" si="11"/>
        <v>#REF!</v>
      </c>
      <c r="AB45" s="534" t="str">
        <f t="shared" si="12"/>
        <v>#REF!</v>
      </c>
      <c r="AC45" s="506" t="str">
        <f t="shared" si="13"/>
        <v>#REF!</v>
      </c>
      <c r="AD45" s="506" t="str">
        <f t="shared" si="14"/>
        <v>#REF!</v>
      </c>
      <c r="AE45" s="539" t="str">
        <f t="shared" si="15"/>
        <v>#REF!</v>
      </c>
      <c r="AF45" s="500" t="s">
        <v>1229</v>
      </c>
    </row>
    <row r="46" ht="15.0" customHeight="1">
      <c r="A46" s="270">
        <v>44.0</v>
      </c>
      <c r="B46" s="316">
        <v>430061.0</v>
      </c>
      <c r="C46" s="604" t="s">
        <v>1240</v>
      </c>
      <c r="D46" s="619" t="s">
        <v>1241</v>
      </c>
      <c r="E46" s="606" t="s">
        <v>892</v>
      </c>
      <c r="F46" s="607" t="s">
        <v>701</v>
      </c>
      <c r="G46" s="607" t="s">
        <v>555</v>
      </c>
      <c r="H46" s="607" t="s">
        <v>708</v>
      </c>
      <c r="I46" s="522" t="str">
        <f t="shared" si="1"/>
        <v>#REF!</v>
      </c>
      <c r="J46" s="575">
        <v>4.0</v>
      </c>
      <c r="K46" s="575">
        <v>2024.0</v>
      </c>
      <c r="L46" s="576">
        <v>45406.0</v>
      </c>
      <c r="M46" s="578">
        <v>45412.0</v>
      </c>
      <c r="N46" s="575">
        <f>22*0.227</f>
        <v>4.994</v>
      </c>
      <c r="O46" s="579">
        <f t="shared" si="22"/>
        <v>0.2378095238</v>
      </c>
      <c r="P46" s="580" t="str">
        <f t="shared" si="3"/>
        <v>#REF!</v>
      </c>
      <c r="Q46" s="580" t="str">
        <f t="shared" si="21"/>
        <v>#REF!</v>
      </c>
      <c r="R46" s="581"/>
      <c r="S46" s="575" t="s">
        <v>525</v>
      </c>
      <c r="T46" s="610" t="s">
        <v>1134</v>
      </c>
      <c r="U46" s="583" t="str">
        <f t="shared" si="5"/>
        <v>#REF!</v>
      </c>
      <c r="V46" s="583" t="str">
        <f t="shared" si="6"/>
        <v>#REF!</v>
      </c>
      <c r="W46" s="583" t="str">
        <f t="shared" si="7"/>
        <v>#REF!</v>
      </c>
      <c r="X46" s="529" t="str">
        <f t="shared" si="8"/>
        <v>#REF!</v>
      </c>
      <c r="Y46" s="530">
        <f t="shared" si="9"/>
        <v>0.2378095238</v>
      </c>
      <c r="Z46" s="534" t="str">
        <f t="shared" si="10"/>
        <v>#REF!</v>
      </c>
      <c r="AA46" s="534" t="str">
        <f t="shared" si="11"/>
        <v>#REF!</v>
      </c>
      <c r="AB46" s="534" t="str">
        <f t="shared" si="12"/>
        <v>#REF!</v>
      </c>
      <c r="AC46" s="506" t="str">
        <f t="shared" si="13"/>
        <v>#REF!</v>
      </c>
      <c r="AD46" s="506" t="str">
        <f t="shared" si="14"/>
        <v>#REF!</v>
      </c>
      <c r="AE46" s="539" t="str">
        <f t="shared" si="15"/>
        <v>#REF!</v>
      </c>
      <c r="AF46" s="500"/>
    </row>
    <row r="47" ht="15.0" customHeight="1">
      <c r="A47" s="270">
        <v>45.0</v>
      </c>
      <c r="B47" s="633">
        <v>291974.0</v>
      </c>
      <c r="C47" s="634" t="s">
        <v>816</v>
      </c>
      <c r="D47" s="635" t="s">
        <v>817</v>
      </c>
      <c r="E47" s="606" t="s">
        <v>892</v>
      </c>
      <c r="F47" s="637" t="s">
        <v>564</v>
      </c>
      <c r="G47" s="637" t="s">
        <v>540</v>
      </c>
      <c r="H47" s="637" t="s">
        <v>612</v>
      </c>
      <c r="I47" s="522" t="str">
        <f t="shared" si="1"/>
        <v>#REF!</v>
      </c>
      <c r="J47" s="575">
        <v>4.0</v>
      </c>
      <c r="K47" s="575">
        <v>2024.0</v>
      </c>
      <c r="L47" s="576">
        <v>45383.0</v>
      </c>
      <c r="M47" s="578">
        <v>45412.0</v>
      </c>
      <c r="N47" s="575">
        <v>21.0</v>
      </c>
      <c r="O47" s="579">
        <f t="shared" si="22"/>
        <v>1</v>
      </c>
      <c r="P47" s="580" t="str">
        <f t="shared" si="3"/>
        <v>#REF!</v>
      </c>
      <c r="Q47" s="580" t="str">
        <f t="shared" si="21"/>
        <v>#REF!</v>
      </c>
      <c r="R47" s="581"/>
      <c r="S47" s="575" t="s">
        <v>525</v>
      </c>
      <c r="T47" s="467" t="s">
        <v>954</v>
      </c>
      <c r="U47" s="583" t="str">
        <f t="shared" si="5"/>
        <v>#REF!</v>
      </c>
      <c r="V47" s="583" t="str">
        <f t="shared" si="6"/>
        <v>#REF!</v>
      </c>
      <c r="W47" s="583" t="str">
        <f t="shared" si="7"/>
        <v>#REF!</v>
      </c>
      <c r="X47" s="529" t="str">
        <f t="shared" si="8"/>
        <v>#REF!</v>
      </c>
      <c r="Y47" s="530">
        <f t="shared" si="9"/>
        <v>1</v>
      </c>
      <c r="Z47" s="534" t="str">
        <f t="shared" si="10"/>
        <v>#REF!</v>
      </c>
      <c r="AA47" s="534" t="str">
        <f t="shared" si="11"/>
        <v>#REF!</v>
      </c>
      <c r="AB47" s="534" t="str">
        <f t="shared" si="12"/>
        <v>#REF!</v>
      </c>
      <c r="AC47" s="506" t="str">
        <f t="shared" si="13"/>
        <v>#REF!</v>
      </c>
      <c r="AD47" s="506" t="str">
        <f t="shared" si="14"/>
        <v>#REF!</v>
      </c>
      <c r="AE47" s="539" t="str">
        <f t="shared" si="15"/>
        <v>#REF!</v>
      </c>
      <c r="AF47" s="500"/>
    </row>
    <row r="48" ht="15.0" customHeight="1">
      <c r="A48" s="270">
        <v>46.0</v>
      </c>
      <c r="B48" s="633">
        <v>435010.0</v>
      </c>
      <c r="C48" s="634" t="s">
        <v>937</v>
      </c>
      <c r="D48" s="635" t="s">
        <v>938</v>
      </c>
      <c r="E48" s="606" t="s">
        <v>892</v>
      </c>
      <c r="F48" s="637" t="s">
        <v>512</v>
      </c>
      <c r="G48" s="637" t="s">
        <v>530</v>
      </c>
      <c r="H48" s="637" t="s">
        <v>531</v>
      </c>
      <c r="I48" s="522" t="str">
        <f t="shared" si="1"/>
        <v>#REF!</v>
      </c>
      <c r="J48" s="575">
        <v>4.0</v>
      </c>
      <c r="K48" s="575">
        <v>2024.0</v>
      </c>
      <c r="L48" s="576">
        <v>45383.0</v>
      </c>
      <c r="M48" s="578">
        <v>45412.0</v>
      </c>
      <c r="N48" s="575">
        <v>21.0</v>
      </c>
      <c r="O48" s="579">
        <f t="shared" si="22"/>
        <v>1</v>
      </c>
      <c r="P48" s="580" t="str">
        <f t="shared" si="3"/>
        <v>#REF!</v>
      </c>
      <c r="Q48" s="580" t="str">
        <f t="shared" si="21"/>
        <v>#REF!</v>
      </c>
      <c r="R48" s="581"/>
      <c r="S48" s="575" t="s">
        <v>525</v>
      </c>
      <c r="T48" s="467" t="s">
        <v>954</v>
      </c>
      <c r="U48" s="583" t="str">
        <f t="shared" si="5"/>
        <v>#REF!</v>
      </c>
      <c r="V48" s="583" t="str">
        <f t="shared" si="6"/>
        <v>#REF!</v>
      </c>
      <c r="W48" s="583" t="str">
        <f t="shared" si="7"/>
        <v>#REF!</v>
      </c>
      <c r="X48" s="529" t="str">
        <f t="shared" si="8"/>
        <v>#REF!</v>
      </c>
      <c r="Y48" s="530">
        <f t="shared" si="9"/>
        <v>1</v>
      </c>
      <c r="Z48" s="534" t="str">
        <f t="shared" si="10"/>
        <v>#REF!</v>
      </c>
      <c r="AA48" s="534" t="str">
        <f t="shared" si="11"/>
        <v>#REF!</v>
      </c>
      <c r="AB48" s="534" t="str">
        <f t="shared" si="12"/>
        <v>#REF!</v>
      </c>
      <c r="AC48" s="506" t="str">
        <f t="shared" si="13"/>
        <v>#REF!</v>
      </c>
      <c r="AD48" s="506" t="str">
        <f t="shared" si="14"/>
        <v>#REF!</v>
      </c>
      <c r="AE48" s="539" t="str">
        <f t="shared" si="15"/>
        <v>#REF!</v>
      </c>
      <c r="AF48" s="500"/>
    </row>
    <row r="49" ht="15.0" customHeight="1">
      <c r="A49" s="270">
        <v>47.0</v>
      </c>
      <c r="B49" s="316">
        <v>289072.0</v>
      </c>
      <c r="C49" s="604" t="s">
        <v>944</v>
      </c>
      <c r="D49" s="641" t="s">
        <v>945</v>
      </c>
      <c r="E49" s="606" t="s">
        <v>892</v>
      </c>
      <c r="F49" s="607" t="s">
        <v>701</v>
      </c>
      <c r="G49" s="607" t="s">
        <v>555</v>
      </c>
      <c r="H49" s="607" t="s">
        <v>708</v>
      </c>
      <c r="I49" s="522" t="str">
        <f t="shared" si="1"/>
        <v>#REF!</v>
      </c>
      <c r="J49" s="575">
        <v>4.0</v>
      </c>
      <c r="K49" s="575">
        <v>2024.0</v>
      </c>
      <c r="L49" s="576">
        <v>45383.0</v>
      </c>
      <c r="M49" s="578">
        <v>45412.0</v>
      </c>
      <c r="N49" s="575">
        <v>21.0</v>
      </c>
      <c r="O49" s="579">
        <f t="shared" si="22"/>
        <v>1</v>
      </c>
      <c r="P49" s="580" t="str">
        <f t="shared" si="3"/>
        <v>#REF!</v>
      </c>
      <c r="Q49" s="580" t="str">
        <f t="shared" si="21"/>
        <v>#REF!</v>
      </c>
      <c r="R49" s="581"/>
      <c r="S49" s="575" t="s">
        <v>525</v>
      </c>
      <c r="T49" s="467" t="s">
        <v>954</v>
      </c>
      <c r="U49" s="583" t="str">
        <f t="shared" si="5"/>
        <v>#REF!</v>
      </c>
      <c r="V49" s="583" t="str">
        <f t="shared" si="6"/>
        <v>#REF!</v>
      </c>
      <c r="W49" s="583" t="str">
        <f t="shared" si="7"/>
        <v>#REF!</v>
      </c>
      <c r="X49" s="529" t="str">
        <f t="shared" si="8"/>
        <v>#REF!</v>
      </c>
      <c r="Y49" s="530">
        <f t="shared" si="9"/>
        <v>1</v>
      </c>
      <c r="Z49" s="534" t="str">
        <f t="shared" si="10"/>
        <v>#REF!</v>
      </c>
      <c r="AA49" s="534" t="str">
        <f t="shared" si="11"/>
        <v>#REF!</v>
      </c>
      <c r="AB49" s="534" t="str">
        <f t="shared" si="12"/>
        <v>#REF!</v>
      </c>
      <c r="AC49" s="506" t="str">
        <f t="shared" si="13"/>
        <v>#REF!</v>
      </c>
      <c r="AD49" s="506" t="str">
        <f t="shared" si="14"/>
        <v>#REF!</v>
      </c>
      <c r="AE49" s="539" t="str">
        <f t="shared" si="15"/>
        <v>#REF!</v>
      </c>
      <c r="AF49" s="500"/>
    </row>
    <row r="50" ht="15.0" customHeight="1">
      <c r="A50" s="270">
        <v>48.0</v>
      </c>
      <c r="B50" s="316">
        <v>446207.0</v>
      </c>
      <c r="C50" s="604" t="s">
        <v>957</v>
      </c>
      <c r="D50" s="641" t="s">
        <v>958</v>
      </c>
      <c r="E50" s="606" t="s">
        <v>892</v>
      </c>
      <c r="F50" s="607" t="s">
        <v>512</v>
      </c>
      <c r="G50" s="607" t="s">
        <v>573</v>
      </c>
      <c r="H50" s="607" t="s">
        <v>641</v>
      </c>
      <c r="I50" s="522" t="str">
        <f t="shared" si="1"/>
        <v>#REF!</v>
      </c>
      <c r="J50" s="575">
        <v>4.0</v>
      </c>
      <c r="K50" s="575">
        <v>2024.0</v>
      </c>
      <c r="L50" s="576">
        <v>45383.0</v>
      </c>
      <c r="M50" s="578">
        <v>45412.0</v>
      </c>
      <c r="N50" s="575">
        <v>21.0</v>
      </c>
      <c r="O50" s="579">
        <f t="shared" si="22"/>
        <v>1</v>
      </c>
      <c r="P50" s="580" t="str">
        <f t="shared" si="3"/>
        <v>#REF!</v>
      </c>
      <c r="Q50" s="580" t="str">
        <f t="shared" si="21"/>
        <v>#REF!</v>
      </c>
      <c r="R50" s="581"/>
      <c r="S50" s="575" t="s">
        <v>525</v>
      </c>
      <c r="T50" s="467" t="s">
        <v>954</v>
      </c>
      <c r="U50" s="583" t="str">
        <f t="shared" si="5"/>
        <v>#REF!</v>
      </c>
      <c r="V50" s="583" t="str">
        <f t="shared" si="6"/>
        <v>#REF!</v>
      </c>
      <c r="W50" s="583" t="str">
        <f t="shared" si="7"/>
        <v>#REF!</v>
      </c>
      <c r="X50" s="529" t="str">
        <f t="shared" si="8"/>
        <v>#REF!</v>
      </c>
      <c r="Y50" s="530">
        <f t="shared" si="9"/>
        <v>1</v>
      </c>
      <c r="Z50" s="534" t="str">
        <f t="shared" si="10"/>
        <v>#REF!</v>
      </c>
      <c r="AA50" s="534" t="str">
        <f t="shared" si="11"/>
        <v>#REF!</v>
      </c>
      <c r="AB50" s="534" t="str">
        <f t="shared" si="12"/>
        <v>#REF!</v>
      </c>
      <c r="AC50" s="506" t="str">
        <f t="shared" si="13"/>
        <v>#REF!</v>
      </c>
      <c r="AD50" s="506" t="str">
        <f t="shared" si="14"/>
        <v>#REF!</v>
      </c>
      <c r="AE50" s="539" t="str">
        <f t="shared" si="15"/>
        <v>#REF!</v>
      </c>
      <c r="AF50" s="500"/>
    </row>
    <row r="51" ht="15.0" customHeight="1">
      <c r="A51" s="270">
        <v>49.0</v>
      </c>
      <c r="B51" s="316">
        <v>439477.0</v>
      </c>
      <c r="C51" s="604" t="s">
        <v>959</v>
      </c>
      <c r="D51" s="641" t="s">
        <v>960</v>
      </c>
      <c r="E51" s="606" t="s">
        <v>892</v>
      </c>
      <c r="F51" s="607" t="s">
        <v>512</v>
      </c>
      <c r="G51" s="607" t="s">
        <v>530</v>
      </c>
      <c r="H51" s="607" t="s">
        <v>531</v>
      </c>
      <c r="I51" s="522" t="str">
        <f t="shared" si="1"/>
        <v>#REF!</v>
      </c>
      <c r="J51" s="575">
        <v>4.0</v>
      </c>
      <c r="K51" s="575">
        <v>2024.0</v>
      </c>
      <c r="L51" s="576">
        <v>45383.0</v>
      </c>
      <c r="M51" s="578">
        <v>45412.0</v>
      </c>
      <c r="N51" s="575">
        <v>21.0</v>
      </c>
      <c r="O51" s="579">
        <f t="shared" si="22"/>
        <v>1</v>
      </c>
      <c r="P51" s="580" t="str">
        <f t="shared" si="3"/>
        <v>#REF!</v>
      </c>
      <c r="Q51" s="580" t="str">
        <f t="shared" si="21"/>
        <v>#REF!</v>
      </c>
      <c r="R51" s="581"/>
      <c r="S51" s="575" t="s">
        <v>525</v>
      </c>
      <c r="T51" s="467" t="s">
        <v>954</v>
      </c>
      <c r="U51" s="583" t="str">
        <f t="shared" si="5"/>
        <v>#REF!</v>
      </c>
      <c r="V51" s="583" t="str">
        <f t="shared" si="6"/>
        <v>#REF!</v>
      </c>
      <c r="W51" s="583" t="str">
        <f t="shared" si="7"/>
        <v>#REF!</v>
      </c>
      <c r="X51" s="529" t="str">
        <f t="shared" si="8"/>
        <v>#REF!</v>
      </c>
      <c r="Y51" s="530">
        <f t="shared" si="9"/>
        <v>1</v>
      </c>
      <c r="Z51" s="534" t="str">
        <f t="shared" si="10"/>
        <v>#REF!</v>
      </c>
      <c r="AA51" s="534" t="str">
        <f t="shared" si="11"/>
        <v>#REF!</v>
      </c>
      <c r="AB51" s="534" t="str">
        <f t="shared" si="12"/>
        <v>#REF!</v>
      </c>
      <c r="AC51" s="506" t="str">
        <f t="shared" si="13"/>
        <v>#REF!</v>
      </c>
      <c r="AD51" s="506" t="str">
        <f t="shared" si="14"/>
        <v>#REF!</v>
      </c>
      <c r="AE51" s="539" t="str">
        <f t="shared" si="15"/>
        <v>#REF!</v>
      </c>
      <c r="AF51" s="500"/>
    </row>
    <row r="52" ht="15.0" customHeight="1">
      <c r="A52" s="270">
        <v>50.0</v>
      </c>
      <c r="B52" s="316">
        <v>430413.0</v>
      </c>
      <c r="C52" s="604" t="s">
        <v>965</v>
      </c>
      <c r="D52" s="641" t="s">
        <v>966</v>
      </c>
      <c r="E52" s="606" t="s">
        <v>892</v>
      </c>
      <c r="F52" s="607" t="s">
        <v>512</v>
      </c>
      <c r="G52" s="607" t="s">
        <v>555</v>
      </c>
      <c r="H52" s="607" t="s">
        <v>580</v>
      </c>
      <c r="I52" s="522" t="str">
        <f t="shared" si="1"/>
        <v>#REF!</v>
      </c>
      <c r="J52" s="575">
        <v>4.0</v>
      </c>
      <c r="K52" s="575">
        <v>2024.0</v>
      </c>
      <c r="L52" s="576">
        <v>45383.0</v>
      </c>
      <c r="M52" s="578">
        <v>45412.0</v>
      </c>
      <c r="N52" s="575">
        <v>21.0</v>
      </c>
      <c r="O52" s="579">
        <f t="shared" si="22"/>
        <v>1</v>
      </c>
      <c r="P52" s="580" t="str">
        <f t="shared" si="3"/>
        <v>#REF!</v>
      </c>
      <c r="Q52" s="580" t="str">
        <f t="shared" si="21"/>
        <v>#REF!</v>
      </c>
      <c r="R52" s="581"/>
      <c r="S52" s="575" t="s">
        <v>525</v>
      </c>
      <c r="T52" s="467" t="s">
        <v>954</v>
      </c>
      <c r="U52" s="583" t="str">
        <f t="shared" si="5"/>
        <v>#REF!</v>
      </c>
      <c r="V52" s="583" t="str">
        <f t="shared" si="6"/>
        <v>#REF!</v>
      </c>
      <c r="W52" s="583" t="str">
        <f t="shared" si="7"/>
        <v>#REF!</v>
      </c>
      <c r="X52" s="529" t="str">
        <f t="shared" si="8"/>
        <v>#REF!</v>
      </c>
      <c r="Y52" s="530">
        <f t="shared" si="9"/>
        <v>1</v>
      </c>
      <c r="Z52" s="534" t="str">
        <f t="shared" si="10"/>
        <v>#REF!</v>
      </c>
      <c r="AA52" s="534" t="str">
        <f t="shared" si="11"/>
        <v>#REF!</v>
      </c>
      <c r="AB52" s="534" t="str">
        <f t="shared" si="12"/>
        <v>#REF!</v>
      </c>
      <c r="AC52" s="506" t="str">
        <f t="shared" si="13"/>
        <v>#REF!</v>
      </c>
      <c r="AD52" s="506" t="str">
        <f t="shared" si="14"/>
        <v>#REF!</v>
      </c>
      <c r="AE52" s="539" t="str">
        <f t="shared" si="15"/>
        <v>#REF!</v>
      </c>
      <c r="AF52" s="500"/>
    </row>
    <row r="53" ht="15.0" customHeight="1">
      <c r="A53" s="270">
        <v>51.0</v>
      </c>
      <c r="B53" s="316">
        <v>430050.0</v>
      </c>
      <c r="C53" s="604" t="s">
        <v>1170</v>
      </c>
      <c r="D53" s="641" t="s">
        <v>1171</v>
      </c>
      <c r="E53" s="606" t="s">
        <v>892</v>
      </c>
      <c r="F53" s="607" t="s">
        <v>701</v>
      </c>
      <c r="G53" s="607" t="s">
        <v>530</v>
      </c>
      <c r="H53" s="607" t="s">
        <v>982</v>
      </c>
      <c r="I53" s="522" t="str">
        <f t="shared" si="1"/>
        <v>#REF!</v>
      </c>
      <c r="J53" s="575">
        <v>4.0</v>
      </c>
      <c r="K53" s="575">
        <v>2024.0</v>
      </c>
      <c r="L53" s="576">
        <v>45383.0</v>
      </c>
      <c r="M53" s="578">
        <v>45412.0</v>
      </c>
      <c r="N53" s="575">
        <v>21.0</v>
      </c>
      <c r="O53" s="579">
        <f t="shared" si="22"/>
        <v>1</v>
      </c>
      <c r="P53" s="580" t="str">
        <f t="shared" si="3"/>
        <v>#REF!</v>
      </c>
      <c r="Q53" s="580" t="str">
        <f t="shared" si="21"/>
        <v>#REF!</v>
      </c>
      <c r="R53" s="581"/>
      <c r="S53" s="575" t="s">
        <v>525</v>
      </c>
      <c r="T53" s="467" t="s">
        <v>954</v>
      </c>
      <c r="U53" s="583" t="str">
        <f t="shared" si="5"/>
        <v>#REF!</v>
      </c>
      <c r="V53" s="583" t="str">
        <f t="shared" si="6"/>
        <v>#REF!</v>
      </c>
      <c r="W53" s="583" t="str">
        <f t="shared" si="7"/>
        <v>#REF!</v>
      </c>
      <c r="X53" s="529" t="str">
        <f t="shared" si="8"/>
        <v>#REF!</v>
      </c>
      <c r="Y53" s="530">
        <f t="shared" si="9"/>
        <v>1</v>
      </c>
      <c r="Z53" s="534" t="str">
        <f t="shared" si="10"/>
        <v>#REF!</v>
      </c>
      <c r="AA53" s="534" t="str">
        <f t="shared" si="11"/>
        <v>#REF!</v>
      </c>
      <c r="AB53" s="534" t="str">
        <f t="shared" si="12"/>
        <v>#REF!</v>
      </c>
      <c r="AC53" s="506" t="str">
        <f t="shared" si="13"/>
        <v>#REF!</v>
      </c>
      <c r="AD53" s="506" t="str">
        <f t="shared" si="14"/>
        <v>#REF!</v>
      </c>
      <c r="AE53" s="539" t="str">
        <f t="shared" si="15"/>
        <v>#REF!</v>
      </c>
      <c r="AF53" s="500"/>
    </row>
    <row r="54" ht="15.0" hidden="1" customHeight="1">
      <c r="A54" s="270">
        <v>52.0</v>
      </c>
      <c r="B54" s="316"/>
      <c r="C54" s="604"/>
      <c r="D54" s="619"/>
      <c r="E54" s="606"/>
      <c r="F54" s="607"/>
      <c r="G54" s="607"/>
      <c r="H54" s="607"/>
      <c r="I54" s="522" t="str">
        <f t="shared" si="1"/>
        <v>#REF!</v>
      </c>
      <c r="J54" s="575"/>
      <c r="K54" s="575"/>
      <c r="L54" s="576"/>
      <c r="M54" s="578"/>
      <c r="N54" s="575"/>
      <c r="O54" s="579"/>
      <c r="P54" s="580"/>
      <c r="Q54" s="580"/>
      <c r="R54" s="581"/>
      <c r="S54" s="575"/>
      <c r="T54" s="610"/>
      <c r="U54" s="583"/>
      <c r="V54" s="583"/>
      <c r="W54" s="583"/>
      <c r="X54" s="529"/>
      <c r="Y54" s="530"/>
      <c r="Z54" s="534"/>
      <c r="AA54" s="534"/>
      <c r="AB54" s="534"/>
      <c r="AC54" s="506"/>
      <c r="AD54" s="506"/>
      <c r="AE54" s="539"/>
      <c r="AF54" s="500"/>
    </row>
    <row r="55" ht="15.0" customHeight="1">
      <c r="A55" s="270">
        <v>53.0</v>
      </c>
      <c r="B55" s="609" t="s">
        <v>1263</v>
      </c>
      <c r="C55" s="240" t="s">
        <v>1064</v>
      </c>
      <c r="D55" s="240" t="s">
        <v>1065</v>
      </c>
      <c r="E55" s="240" t="s">
        <v>511</v>
      </c>
      <c r="F55" s="609" t="s">
        <v>546</v>
      </c>
      <c r="G55" s="609" t="s">
        <v>665</v>
      </c>
      <c r="H55" s="609" t="str">
        <f t="shared" ref="H55:H139" si="23">IF(G55="fresher",F55&amp;"01",IF(G55="junior",F55&amp;"02",IF(G55="junior+",F55&amp;"03",IF(G55="middle",F55&amp;"04",IF(G55="middle+",F55&amp;"05",IF(G55="senior",F55&amp;"06",0))))))</f>
        <v>TESTER02</v>
      </c>
      <c r="I55" s="522" t="str">
        <f t="shared" si="1"/>
        <v>#REF!</v>
      </c>
      <c r="J55" s="270">
        <v>4.0</v>
      </c>
      <c r="K55" s="609">
        <v>2024.0</v>
      </c>
      <c r="L55" s="609" t="s">
        <v>1267</v>
      </c>
      <c r="M55" s="609" t="s">
        <v>1268</v>
      </c>
      <c r="N55" s="609">
        <v>22.0</v>
      </c>
      <c r="O55" s="579">
        <f t="shared" ref="O55:O59" si="24">N55/22</f>
        <v>1</v>
      </c>
      <c r="P55" s="609">
        <f t="shared" ref="P55:P61" si="25">ROUND(IF(S55="ODC",1*O55,I55*O55),3)</f>
        <v>1</v>
      </c>
      <c r="Q55" s="580">
        <f t="shared" ref="Q55:Q59" si="26">P55</f>
        <v>1</v>
      </c>
      <c r="R55" s="609"/>
      <c r="S55" s="609" t="s">
        <v>517</v>
      </c>
      <c r="T55" s="240" t="s">
        <v>1270</v>
      </c>
      <c r="U55" s="652">
        <f t="shared" ref="U55:U139" si="27">IF(AND(Q55&gt;=1,S55="ODC"),P55,Q55)</f>
        <v>1</v>
      </c>
      <c r="V55" s="652">
        <f t="shared" ref="V55:V139" si="28">ROUND(SUMIF(B:B,B55,P:P),3)</f>
        <v>1</v>
      </c>
      <c r="W55" s="652">
        <f t="shared" ref="W55:W139" si="29">ROUND(SUMIF(B:B,B55,U:U),3)</f>
        <v>1</v>
      </c>
      <c r="X55" s="653">
        <f t="shared" ref="X55:X139" si="30">ROUND(W55/V55,2)</f>
        <v>1</v>
      </c>
      <c r="Y55" s="530">
        <f t="shared" ref="Y55:Y139" si="31">SUMIF(B:B,B55,O:O)</f>
        <v>1</v>
      </c>
      <c r="Z55" s="534" t="str">
        <f t="shared" ref="Z55:Z139" si="32">VLOOKUP(H55,NLTC!$C$5:$H$271,6,0)/1000</f>
        <v>#REF!</v>
      </c>
      <c r="AA55" s="534" t="str">
        <f t="shared" ref="AA55:AA139" si="33">ROUND(IF(X55&lt;=1,AB55*O55*X55,AB55*O55),0)</f>
        <v>#REF!</v>
      </c>
      <c r="AB55" s="534" t="str">
        <f t="shared" ref="AB55:AB139" si="34">ROUND(IF(X55&lt;=1,Z55*O55*X55,Z55*O55),0)</f>
        <v>#REF!</v>
      </c>
      <c r="AC55" s="506">
        <f t="shared" ref="AC55:AC139" si="35">ROUND(IF(X55&gt;1,(W55-V55)*$AC$1,0)*(O55/Y55),0)</f>
        <v>0</v>
      </c>
      <c r="AD55" s="506" t="str">
        <f t="shared" ref="AD55:AD139" si="36">+ROUND(AB55+AC55,0)</f>
        <v>#REF!</v>
      </c>
      <c r="AE55" s="539" t="str">
        <f t="shared" ref="AE55:AE139" si="37">SUMIF(B:B,B55,AD:AD)</f>
        <v>#REF!</v>
      </c>
      <c r="AF55" s="500"/>
    </row>
    <row r="56" ht="15.0" customHeight="1">
      <c r="A56" s="270">
        <v>54.0</v>
      </c>
      <c r="B56" s="609" t="s">
        <v>1277</v>
      </c>
      <c r="C56" s="240" t="s">
        <v>1059</v>
      </c>
      <c r="D56" s="240" t="s">
        <v>1060</v>
      </c>
      <c r="E56" s="240" t="s">
        <v>511</v>
      </c>
      <c r="F56" s="609" t="s">
        <v>512</v>
      </c>
      <c r="G56" s="609" t="s">
        <v>790</v>
      </c>
      <c r="H56" s="609" t="str">
        <f t="shared" si="23"/>
        <v>DEV03</v>
      </c>
      <c r="I56" s="522" t="str">
        <f t="shared" si="1"/>
        <v>#REF!</v>
      </c>
      <c r="J56" s="270">
        <v>4.0</v>
      </c>
      <c r="K56" s="609">
        <v>2024.0</v>
      </c>
      <c r="L56" s="609" t="s">
        <v>1267</v>
      </c>
      <c r="M56" s="609" t="s">
        <v>1268</v>
      </c>
      <c r="N56" s="609">
        <v>21.0</v>
      </c>
      <c r="O56" s="579">
        <f t="shared" si="24"/>
        <v>0.9545454545</v>
      </c>
      <c r="P56" s="609">
        <f t="shared" si="25"/>
        <v>0.955</v>
      </c>
      <c r="Q56" s="580">
        <f t="shared" si="26"/>
        <v>0.955</v>
      </c>
      <c r="R56" s="609"/>
      <c r="S56" s="609" t="s">
        <v>517</v>
      </c>
      <c r="T56" s="240" t="s">
        <v>1061</v>
      </c>
      <c r="U56" s="652">
        <f t="shared" si="27"/>
        <v>0.955</v>
      </c>
      <c r="V56" s="652">
        <f t="shared" si="28"/>
        <v>0.955</v>
      </c>
      <c r="W56" s="652">
        <f t="shared" si="29"/>
        <v>0.955</v>
      </c>
      <c r="X56" s="653">
        <f t="shared" si="30"/>
        <v>1</v>
      </c>
      <c r="Y56" s="530">
        <f t="shared" si="31"/>
        <v>0.9545454545</v>
      </c>
      <c r="Z56" s="534" t="str">
        <f t="shared" si="32"/>
        <v>#REF!</v>
      </c>
      <c r="AA56" s="534" t="str">
        <f t="shared" si="33"/>
        <v>#REF!</v>
      </c>
      <c r="AB56" s="534" t="str">
        <f t="shared" si="34"/>
        <v>#REF!</v>
      </c>
      <c r="AC56" s="506">
        <f t="shared" si="35"/>
        <v>0</v>
      </c>
      <c r="AD56" s="506" t="str">
        <f t="shared" si="36"/>
        <v>#REF!</v>
      </c>
      <c r="AE56" s="539" t="str">
        <f t="shared" si="37"/>
        <v>#REF!</v>
      </c>
      <c r="AF56" s="500"/>
    </row>
    <row r="57" ht="15.0" customHeight="1">
      <c r="A57" s="270">
        <v>55.0</v>
      </c>
      <c r="B57" s="609" t="s">
        <v>1280</v>
      </c>
      <c r="C57" s="240" t="s">
        <v>1046</v>
      </c>
      <c r="D57" s="240" t="s">
        <v>1047</v>
      </c>
      <c r="E57" s="240" t="s">
        <v>511</v>
      </c>
      <c r="F57" s="609" t="s">
        <v>512</v>
      </c>
      <c r="G57" s="609" t="s">
        <v>787</v>
      </c>
      <c r="H57" s="609" t="str">
        <f t="shared" si="23"/>
        <v>DEV05</v>
      </c>
      <c r="I57" s="522" t="str">
        <f t="shared" si="1"/>
        <v>#REF!</v>
      </c>
      <c r="J57" s="270">
        <v>4.0</v>
      </c>
      <c r="K57" s="609">
        <v>2024.0</v>
      </c>
      <c r="L57" s="609" t="s">
        <v>1267</v>
      </c>
      <c r="M57" s="609" t="s">
        <v>1268</v>
      </c>
      <c r="N57" s="609">
        <v>22.0</v>
      </c>
      <c r="O57" s="579">
        <f t="shared" si="24"/>
        <v>1</v>
      </c>
      <c r="P57" s="609">
        <f t="shared" si="25"/>
        <v>1</v>
      </c>
      <c r="Q57" s="580">
        <f t="shared" si="26"/>
        <v>1</v>
      </c>
      <c r="R57" s="609"/>
      <c r="S57" s="609" t="s">
        <v>517</v>
      </c>
      <c r="T57" s="240" t="s">
        <v>1270</v>
      </c>
      <c r="U57" s="652">
        <f t="shared" si="27"/>
        <v>1</v>
      </c>
      <c r="V57" s="652">
        <f t="shared" si="28"/>
        <v>1</v>
      </c>
      <c r="W57" s="652">
        <f t="shared" si="29"/>
        <v>1</v>
      </c>
      <c r="X57" s="653">
        <f t="shared" si="30"/>
        <v>1</v>
      </c>
      <c r="Y57" s="530">
        <f t="shared" si="31"/>
        <v>1</v>
      </c>
      <c r="Z57" s="534" t="str">
        <f t="shared" si="32"/>
        <v>#REF!</v>
      </c>
      <c r="AA57" s="534" t="str">
        <f t="shared" si="33"/>
        <v>#REF!</v>
      </c>
      <c r="AB57" s="534" t="str">
        <f t="shared" si="34"/>
        <v>#REF!</v>
      </c>
      <c r="AC57" s="506">
        <f t="shared" si="35"/>
        <v>0</v>
      </c>
      <c r="AD57" s="506" t="str">
        <f t="shared" si="36"/>
        <v>#REF!</v>
      </c>
      <c r="AE57" s="539" t="str">
        <f t="shared" si="37"/>
        <v>#REF!</v>
      </c>
      <c r="AF57" s="500"/>
    </row>
    <row r="58" ht="15.0" customHeight="1">
      <c r="A58" s="270">
        <v>56.0</v>
      </c>
      <c r="B58" s="609" t="s">
        <v>1282</v>
      </c>
      <c r="C58" s="240" t="s">
        <v>1062</v>
      </c>
      <c r="D58" s="240" t="s">
        <v>1063</v>
      </c>
      <c r="E58" s="240" t="s">
        <v>511</v>
      </c>
      <c r="F58" s="609" t="s">
        <v>546</v>
      </c>
      <c r="G58" s="609" t="s">
        <v>665</v>
      </c>
      <c r="H58" s="609" t="str">
        <f t="shared" si="23"/>
        <v>TESTER02</v>
      </c>
      <c r="I58" s="522" t="str">
        <f t="shared" si="1"/>
        <v>#REF!</v>
      </c>
      <c r="J58" s="270">
        <v>4.0</v>
      </c>
      <c r="K58" s="609">
        <v>2024.0</v>
      </c>
      <c r="L58" s="609" t="s">
        <v>1267</v>
      </c>
      <c r="M58" s="609" t="s">
        <v>1268</v>
      </c>
      <c r="N58" s="609">
        <v>22.0</v>
      </c>
      <c r="O58" s="579">
        <f t="shared" si="24"/>
        <v>1</v>
      </c>
      <c r="P58" s="609">
        <f t="shared" si="25"/>
        <v>1</v>
      </c>
      <c r="Q58" s="580">
        <f t="shared" si="26"/>
        <v>1</v>
      </c>
      <c r="R58" s="609"/>
      <c r="S58" s="609" t="s">
        <v>517</v>
      </c>
      <c r="T58" s="240" t="s">
        <v>1270</v>
      </c>
      <c r="U58" s="652">
        <f t="shared" si="27"/>
        <v>1</v>
      </c>
      <c r="V58" s="652">
        <f t="shared" si="28"/>
        <v>1</v>
      </c>
      <c r="W58" s="652">
        <f t="shared" si="29"/>
        <v>1</v>
      </c>
      <c r="X58" s="653">
        <f t="shared" si="30"/>
        <v>1</v>
      </c>
      <c r="Y58" s="530">
        <f t="shared" si="31"/>
        <v>1</v>
      </c>
      <c r="Z58" s="534" t="str">
        <f t="shared" si="32"/>
        <v>#REF!</v>
      </c>
      <c r="AA58" s="534" t="str">
        <f t="shared" si="33"/>
        <v>#REF!</v>
      </c>
      <c r="AB58" s="534" t="str">
        <f t="shared" si="34"/>
        <v>#REF!</v>
      </c>
      <c r="AC58" s="506">
        <f t="shared" si="35"/>
        <v>0</v>
      </c>
      <c r="AD58" s="506" t="str">
        <f t="shared" si="36"/>
        <v>#REF!</v>
      </c>
      <c r="AE58" s="539" t="str">
        <f t="shared" si="37"/>
        <v>#REF!</v>
      </c>
      <c r="AF58" s="500"/>
    </row>
    <row r="59" ht="15.0" customHeight="1">
      <c r="A59" s="270">
        <v>57.0</v>
      </c>
      <c r="B59" s="609" t="s">
        <v>1284</v>
      </c>
      <c r="C59" s="240" t="s">
        <v>1053</v>
      </c>
      <c r="D59" s="240" t="s">
        <v>1054</v>
      </c>
      <c r="E59" s="240" t="s">
        <v>511</v>
      </c>
      <c r="F59" s="609" t="s">
        <v>512</v>
      </c>
      <c r="G59" s="609" t="s">
        <v>771</v>
      </c>
      <c r="H59" s="609" t="str">
        <f t="shared" si="23"/>
        <v>DEV04</v>
      </c>
      <c r="I59" s="522" t="str">
        <f t="shared" si="1"/>
        <v>#REF!</v>
      </c>
      <c r="J59" s="270">
        <v>4.0</v>
      </c>
      <c r="K59" s="609">
        <v>2024.0</v>
      </c>
      <c r="L59" s="609" t="s">
        <v>1267</v>
      </c>
      <c r="M59" s="609" t="s">
        <v>1268</v>
      </c>
      <c r="N59" s="609">
        <v>22.0</v>
      </c>
      <c r="O59" s="579">
        <f t="shared" si="24"/>
        <v>1</v>
      </c>
      <c r="P59" s="609">
        <f t="shared" si="25"/>
        <v>1</v>
      </c>
      <c r="Q59" s="580">
        <f t="shared" si="26"/>
        <v>1</v>
      </c>
      <c r="R59" s="609"/>
      <c r="S59" s="609" t="s">
        <v>517</v>
      </c>
      <c r="T59" s="240" t="s">
        <v>1270</v>
      </c>
      <c r="U59" s="652">
        <f t="shared" si="27"/>
        <v>1</v>
      </c>
      <c r="V59" s="652">
        <f t="shared" si="28"/>
        <v>1</v>
      </c>
      <c r="W59" s="652">
        <f t="shared" si="29"/>
        <v>1</v>
      </c>
      <c r="X59" s="653">
        <f t="shared" si="30"/>
        <v>1</v>
      </c>
      <c r="Y59" s="530">
        <f t="shared" si="31"/>
        <v>1</v>
      </c>
      <c r="Z59" s="534" t="str">
        <f t="shared" si="32"/>
        <v>#REF!</v>
      </c>
      <c r="AA59" s="534" t="str">
        <f t="shared" si="33"/>
        <v>#REF!</v>
      </c>
      <c r="AB59" s="534" t="str">
        <f t="shared" si="34"/>
        <v>#REF!</v>
      </c>
      <c r="AC59" s="506">
        <f t="shared" si="35"/>
        <v>0</v>
      </c>
      <c r="AD59" s="506" t="str">
        <f t="shared" si="36"/>
        <v>#REF!</v>
      </c>
      <c r="AE59" s="539" t="str">
        <f t="shared" si="37"/>
        <v>#REF!</v>
      </c>
      <c r="AF59" s="500"/>
    </row>
    <row r="60" ht="15.0" customHeight="1">
      <c r="A60" s="270">
        <v>58.0</v>
      </c>
      <c r="B60" s="660" t="s">
        <v>1287</v>
      </c>
      <c r="C60" s="661" t="s">
        <v>1102</v>
      </c>
      <c r="D60" s="661" t="s">
        <v>1103</v>
      </c>
      <c r="E60" s="661" t="s">
        <v>511</v>
      </c>
      <c r="F60" s="660" t="s">
        <v>512</v>
      </c>
      <c r="G60" s="660" t="s">
        <v>665</v>
      </c>
      <c r="H60" s="660" t="str">
        <f t="shared" si="23"/>
        <v>DEV02</v>
      </c>
      <c r="I60" s="522" t="str">
        <f t="shared" si="1"/>
        <v>#REF!</v>
      </c>
      <c r="J60" s="662">
        <v>4.0</v>
      </c>
      <c r="K60" s="660">
        <v>2024.0</v>
      </c>
      <c r="L60" s="660" t="s">
        <v>1267</v>
      </c>
      <c r="M60" s="660" t="s">
        <v>1268</v>
      </c>
      <c r="N60" s="660">
        <v>22.0</v>
      </c>
      <c r="O60" s="660">
        <v>1.0</v>
      </c>
      <c r="P60" s="660">
        <f t="shared" si="25"/>
        <v>1</v>
      </c>
      <c r="Q60" s="660">
        <v>1.0</v>
      </c>
      <c r="R60" s="660"/>
      <c r="S60" s="660" t="s">
        <v>517</v>
      </c>
      <c r="T60" s="661" t="s">
        <v>1008</v>
      </c>
      <c r="U60" s="663">
        <f t="shared" si="27"/>
        <v>1</v>
      </c>
      <c r="V60" s="663">
        <f t="shared" si="28"/>
        <v>1</v>
      </c>
      <c r="W60" s="663">
        <f t="shared" si="29"/>
        <v>1</v>
      </c>
      <c r="X60" s="664">
        <f t="shared" si="30"/>
        <v>1</v>
      </c>
      <c r="Y60" s="665">
        <f t="shared" si="31"/>
        <v>1</v>
      </c>
      <c r="Z60" s="666" t="str">
        <f t="shared" si="32"/>
        <v>#REF!</v>
      </c>
      <c r="AA60" s="666" t="str">
        <f t="shared" si="33"/>
        <v>#REF!</v>
      </c>
      <c r="AB60" s="666" t="str">
        <f t="shared" si="34"/>
        <v>#REF!</v>
      </c>
      <c r="AC60" s="667">
        <f t="shared" si="35"/>
        <v>0</v>
      </c>
      <c r="AD60" s="667" t="str">
        <f t="shared" si="36"/>
        <v>#REF!</v>
      </c>
      <c r="AE60" s="668" t="str">
        <f t="shared" si="37"/>
        <v>#REF!</v>
      </c>
      <c r="AF60" s="660"/>
    </row>
    <row r="61" ht="15.0" customHeight="1">
      <c r="A61" s="270">
        <v>59.0</v>
      </c>
      <c r="B61" s="660" t="s">
        <v>1292</v>
      </c>
      <c r="C61" s="661" t="s">
        <v>1006</v>
      </c>
      <c r="D61" s="661" t="s">
        <v>1007</v>
      </c>
      <c r="E61" s="661" t="s">
        <v>511</v>
      </c>
      <c r="F61" s="660" t="s">
        <v>512</v>
      </c>
      <c r="G61" s="660" t="s">
        <v>665</v>
      </c>
      <c r="H61" s="660" t="str">
        <f t="shared" si="23"/>
        <v>DEV02</v>
      </c>
      <c r="I61" s="522" t="str">
        <f t="shared" si="1"/>
        <v>#REF!</v>
      </c>
      <c r="J61" s="662">
        <v>4.0</v>
      </c>
      <c r="K61" s="660">
        <v>2024.0</v>
      </c>
      <c r="L61" s="660" t="s">
        <v>1267</v>
      </c>
      <c r="M61" s="660" t="s">
        <v>1268</v>
      </c>
      <c r="N61" s="660">
        <v>22.0</v>
      </c>
      <c r="O61" s="660">
        <v>1.0</v>
      </c>
      <c r="P61" s="660">
        <f t="shared" si="25"/>
        <v>1</v>
      </c>
      <c r="Q61" s="660">
        <v>1.0</v>
      </c>
      <c r="R61" s="660"/>
      <c r="S61" s="660" t="s">
        <v>517</v>
      </c>
      <c r="T61" s="661" t="s">
        <v>1008</v>
      </c>
      <c r="U61" s="663">
        <f t="shared" si="27"/>
        <v>1</v>
      </c>
      <c r="V61" s="663">
        <f t="shared" si="28"/>
        <v>1</v>
      </c>
      <c r="W61" s="663">
        <f t="shared" si="29"/>
        <v>1</v>
      </c>
      <c r="X61" s="664">
        <f t="shared" si="30"/>
        <v>1</v>
      </c>
      <c r="Y61" s="665">
        <f t="shared" si="31"/>
        <v>1</v>
      </c>
      <c r="Z61" s="666" t="str">
        <f t="shared" si="32"/>
        <v>#REF!</v>
      </c>
      <c r="AA61" s="666" t="str">
        <f t="shared" si="33"/>
        <v>#REF!</v>
      </c>
      <c r="AB61" s="666" t="str">
        <f t="shared" si="34"/>
        <v>#REF!</v>
      </c>
      <c r="AC61" s="667">
        <f t="shared" si="35"/>
        <v>0</v>
      </c>
      <c r="AD61" s="667" t="str">
        <f t="shared" si="36"/>
        <v>#REF!</v>
      </c>
      <c r="AE61" s="668" t="str">
        <f t="shared" si="37"/>
        <v>#REF!</v>
      </c>
      <c r="AF61" s="660"/>
    </row>
    <row r="62" ht="15.0" customHeight="1">
      <c r="A62" s="270">
        <v>60.0</v>
      </c>
      <c r="B62" s="500" t="s">
        <v>1295</v>
      </c>
      <c r="C62" s="501" t="s">
        <v>1017</v>
      </c>
      <c r="D62" s="501" t="s">
        <v>1019</v>
      </c>
      <c r="E62" s="501" t="s">
        <v>511</v>
      </c>
      <c r="F62" s="500" t="s">
        <v>546</v>
      </c>
      <c r="G62" s="500" t="s">
        <v>787</v>
      </c>
      <c r="H62" s="500" t="str">
        <f t="shared" si="23"/>
        <v>TESTER05</v>
      </c>
      <c r="I62" s="522" t="str">
        <f t="shared" si="1"/>
        <v>#REF!</v>
      </c>
      <c r="J62" s="270">
        <v>4.0</v>
      </c>
      <c r="K62" s="500">
        <v>2024.0</v>
      </c>
      <c r="L62" s="500" t="s">
        <v>1267</v>
      </c>
      <c r="M62" s="500" t="s">
        <v>1268</v>
      </c>
      <c r="N62" s="500">
        <v>22.0</v>
      </c>
      <c r="O62" s="500">
        <v>1.0</v>
      </c>
      <c r="P62" s="500">
        <v>1.88</v>
      </c>
      <c r="Q62" s="500">
        <f>P62</f>
        <v>1.88</v>
      </c>
      <c r="R62" s="500"/>
      <c r="S62" s="500" t="s">
        <v>517</v>
      </c>
      <c r="T62" s="501" t="s">
        <v>1156</v>
      </c>
      <c r="U62" s="672">
        <f t="shared" si="27"/>
        <v>1.88</v>
      </c>
      <c r="V62" s="672">
        <f t="shared" si="28"/>
        <v>1.88</v>
      </c>
      <c r="W62" s="672">
        <f t="shared" si="29"/>
        <v>1.88</v>
      </c>
      <c r="X62" s="653">
        <f t="shared" si="30"/>
        <v>1</v>
      </c>
      <c r="Y62" s="673">
        <f t="shared" si="31"/>
        <v>1</v>
      </c>
      <c r="Z62" s="534" t="str">
        <f t="shared" si="32"/>
        <v>#REF!</v>
      </c>
      <c r="AA62" s="534" t="str">
        <f t="shared" si="33"/>
        <v>#REF!</v>
      </c>
      <c r="AB62" s="534" t="str">
        <f t="shared" si="34"/>
        <v>#REF!</v>
      </c>
      <c r="AC62" s="506">
        <f t="shared" si="35"/>
        <v>0</v>
      </c>
      <c r="AD62" s="506" t="str">
        <f t="shared" si="36"/>
        <v>#REF!</v>
      </c>
      <c r="AE62" s="539" t="str">
        <f t="shared" si="37"/>
        <v>#REF!</v>
      </c>
      <c r="AF62" s="500"/>
    </row>
    <row r="63" ht="15.0" customHeight="1">
      <c r="A63" s="270">
        <v>61.0</v>
      </c>
      <c r="B63" s="660" t="s">
        <v>1300</v>
      </c>
      <c r="C63" s="661" t="s">
        <v>1246</v>
      </c>
      <c r="D63" s="661" t="s">
        <v>1301</v>
      </c>
      <c r="E63" s="661" t="s">
        <v>511</v>
      </c>
      <c r="F63" s="660" t="s">
        <v>546</v>
      </c>
      <c r="G63" s="660" t="s">
        <v>790</v>
      </c>
      <c r="H63" s="660" t="str">
        <f t="shared" si="23"/>
        <v>TESTER03</v>
      </c>
      <c r="I63" s="522" t="str">
        <f t="shared" si="1"/>
        <v>#REF!</v>
      </c>
      <c r="J63" s="662">
        <v>4.0</v>
      </c>
      <c r="K63" s="660">
        <v>2024.0</v>
      </c>
      <c r="L63" s="660" t="s">
        <v>1267</v>
      </c>
      <c r="M63" s="660" t="s">
        <v>1268</v>
      </c>
      <c r="N63" s="660">
        <v>22.0</v>
      </c>
      <c r="O63" s="660">
        <v>1.0</v>
      </c>
      <c r="P63" s="660">
        <f t="shared" ref="P63:P135" si="38">ROUND(IF(S63="ODC",1*O63,I63*O63),3)</f>
        <v>1</v>
      </c>
      <c r="Q63" s="660">
        <v>1.0</v>
      </c>
      <c r="R63" s="660"/>
      <c r="S63" s="660" t="s">
        <v>517</v>
      </c>
      <c r="T63" s="661" t="s">
        <v>1008</v>
      </c>
      <c r="U63" s="663">
        <f t="shared" si="27"/>
        <v>1</v>
      </c>
      <c r="V63" s="663">
        <f t="shared" si="28"/>
        <v>1</v>
      </c>
      <c r="W63" s="663">
        <f t="shared" si="29"/>
        <v>1</v>
      </c>
      <c r="X63" s="664">
        <f t="shared" si="30"/>
        <v>1</v>
      </c>
      <c r="Y63" s="665">
        <f t="shared" si="31"/>
        <v>1</v>
      </c>
      <c r="Z63" s="666" t="str">
        <f t="shared" si="32"/>
        <v>#REF!</v>
      </c>
      <c r="AA63" s="666" t="str">
        <f t="shared" si="33"/>
        <v>#REF!</v>
      </c>
      <c r="AB63" s="666" t="str">
        <f t="shared" si="34"/>
        <v>#REF!</v>
      </c>
      <c r="AC63" s="667">
        <f t="shared" si="35"/>
        <v>0</v>
      </c>
      <c r="AD63" s="667" t="str">
        <f t="shared" si="36"/>
        <v>#REF!</v>
      </c>
      <c r="AE63" s="668" t="str">
        <f t="shared" si="37"/>
        <v>#REF!</v>
      </c>
      <c r="AF63" s="660"/>
    </row>
    <row r="64" ht="15.0" customHeight="1">
      <c r="A64" s="270">
        <v>62.0</v>
      </c>
      <c r="B64" s="660" t="s">
        <v>1304</v>
      </c>
      <c r="C64" s="661" t="s">
        <v>1305</v>
      </c>
      <c r="D64" s="661" t="s">
        <v>1306</v>
      </c>
      <c r="E64" s="661" t="s">
        <v>511</v>
      </c>
      <c r="F64" s="660" t="s">
        <v>512</v>
      </c>
      <c r="G64" s="660" t="s">
        <v>790</v>
      </c>
      <c r="H64" s="660" t="str">
        <f t="shared" si="23"/>
        <v>DEV03</v>
      </c>
      <c r="I64" s="522" t="str">
        <f t="shared" si="1"/>
        <v>#REF!</v>
      </c>
      <c r="J64" s="662">
        <v>4.0</v>
      </c>
      <c r="K64" s="660">
        <v>2024.0</v>
      </c>
      <c r="L64" s="660" t="s">
        <v>1267</v>
      </c>
      <c r="M64" s="660" t="s">
        <v>1268</v>
      </c>
      <c r="N64" s="660">
        <v>22.0</v>
      </c>
      <c r="O64" s="660">
        <v>1.0</v>
      </c>
      <c r="P64" s="660">
        <f t="shared" si="38"/>
        <v>1</v>
      </c>
      <c r="Q64" s="660">
        <v>0.3</v>
      </c>
      <c r="R64" s="660"/>
      <c r="S64" s="660" t="s">
        <v>517</v>
      </c>
      <c r="T64" s="661" t="s">
        <v>1008</v>
      </c>
      <c r="U64" s="663">
        <f t="shared" si="27"/>
        <v>0.3</v>
      </c>
      <c r="V64" s="663">
        <f t="shared" si="28"/>
        <v>1</v>
      </c>
      <c r="W64" s="663">
        <f t="shared" si="29"/>
        <v>0.3</v>
      </c>
      <c r="X64" s="664">
        <f t="shared" si="30"/>
        <v>0.3</v>
      </c>
      <c r="Y64" s="665">
        <f t="shared" si="31"/>
        <v>1</v>
      </c>
      <c r="Z64" s="666" t="str">
        <f t="shared" si="32"/>
        <v>#REF!</v>
      </c>
      <c r="AA64" s="666" t="str">
        <f t="shared" si="33"/>
        <v>#REF!</v>
      </c>
      <c r="AB64" s="666" t="str">
        <f t="shared" si="34"/>
        <v>#REF!</v>
      </c>
      <c r="AC64" s="667">
        <f t="shared" si="35"/>
        <v>0</v>
      </c>
      <c r="AD64" s="667" t="str">
        <f t="shared" si="36"/>
        <v>#REF!</v>
      </c>
      <c r="AE64" s="668" t="str">
        <f t="shared" si="37"/>
        <v>#REF!</v>
      </c>
      <c r="AF64" s="660"/>
    </row>
    <row r="65" ht="15.0" customHeight="1">
      <c r="A65" s="270">
        <v>63.0</v>
      </c>
      <c r="B65" s="500" t="s">
        <v>1307</v>
      </c>
      <c r="C65" s="501" t="s">
        <v>1159</v>
      </c>
      <c r="D65" s="501" t="s">
        <v>1160</v>
      </c>
      <c r="E65" s="501" t="s">
        <v>511</v>
      </c>
      <c r="F65" s="500" t="s">
        <v>512</v>
      </c>
      <c r="G65" s="500" t="s">
        <v>665</v>
      </c>
      <c r="H65" s="500" t="str">
        <f t="shared" si="23"/>
        <v>DEV02</v>
      </c>
      <c r="I65" s="522" t="str">
        <f t="shared" si="1"/>
        <v>#REF!</v>
      </c>
      <c r="J65" s="270">
        <v>4.0</v>
      </c>
      <c r="K65" s="500">
        <v>2024.0</v>
      </c>
      <c r="L65" s="500" t="s">
        <v>1309</v>
      </c>
      <c r="M65" s="500" t="s">
        <v>1268</v>
      </c>
      <c r="N65" s="500">
        <v>17.0</v>
      </c>
      <c r="O65" s="500">
        <v>0.77</v>
      </c>
      <c r="P65" s="500" t="str">
        <f t="shared" si="38"/>
        <v>#REF!</v>
      </c>
      <c r="Q65" s="500">
        <v>0.77</v>
      </c>
      <c r="R65" s="500"/>
      <c r="S65" s="500" t="s">
        <v>525</v>
      </c>
      <c r="T65" s="501" t="s">
        <v>1203</v>
      </c>
      <c r="U65" s="672">
        <f t="shared" si="27"/>
        <v>0.77</v>
      </c>
      <c r="V65" s="672" t="str">
        <f t="shared" si="28"/>
        <v>#REF!</v>
      </c>
      <c r="W65" s="672">
        <f t="shared" si="29"/>
        <v>0.77</v>
      </c>
      <c r="X65" s="653" t="str">
        <f t="shared" si="30"/>
        <v>#REF!</v>
      </c>
      <c r="Y65" s="673">
        <f t="shared" si="31"/>
        <v>0.77</v>
      </c>
      <c r="Z65" s="534" t="str">
        <f t="shared" si="32"/>
        <v>#REF!</v>
      </c>
      <c r="AA65" s="534" t="str">
        <f t="shared" si="33"/>
        <v>#REF!</v>
      </c>
      <c r="AB65" s="534" t="str">
        <f t="shared" si="34"/>
        <v>#REF!</v>
      </c>
      <c r="AC65" s="506" t="str">
        <f t="shared" si="35"/>
        <v>#REF!</v>
      </c>
      <c r="AD65" s="506" t="str">
        <f t="shared" si="36"/>
        <v>#REF!</v>
      </c>
      <c r="AE65" s="539" t="str">
        <f t="shared" si="37"/>
        <v>#REF!</v>
      </c>
      <c r="AF65" s="500"/>
    </row>
    <row r="66" ht="15.0" customHeight="1">
      <c r="A66" s="270">
        <v>64.0</v>
      </c>
      <c r="B66" s="500" t="s">
        <v>657</v>
      </c>
      <c r="C66" s="501" t="s">
        <v>658</v>
      </c>
      <c r="D66" s="501" t="s">
        <v>659</v>
      </c>
      <c r="E66" s="501" t="s">
        <v>511</v>
      </c>
      <c r="F66" s="500" t="s">
        <v>564</v>
      </c>
      <c r="G66" s="500" t="s">
        <v>771</v>
      </c>
      <c r="H66" s="500" t="str">
        <f t="shared" si="23"/>
        <v>BA04</v>
      </c>
      <c r="I66" s="522" t="str">
        <f t="shared" si="1"/>
        <v>#REF!</v>
      </c>
      <c r="J66" s="270">
        <v>4.0</v>
      </c>
      <c r="K66" s="500">
        <v>2024.0</v>
      </c>
      <c r="L66" s="500" t="s">
        <v>1267</v>
      </c>
      <c r="M66" s="500" t="s">
        <v>1268</v>
      </c>
      <c r="N66" s="500">
        <v>22.0</v>
      </c>
      <c r="O66" s="500">
        <v>1.0</v>
      </c>
      <c r="P66" s="500" t="str">
        <f t="shared" si="38"/>
        <v>#REF!</v>
      </c>
      <c r="Q66" s="500">
        <v>1.59</v>
      </c>
      <c r="R66" s="500"/>
      <c r="S66" s="500" t="s">
        <v>525</v>
      </c>
      <c r="T66" s="501" t="s">
        <v>1203</v>
      </c>
      <c r="U66" s="672">
        <f t="shared" si="27"/>
        <v>1.59</v>
      </c>
      <c r="V66" s="672" t="str">
        <f t="shared" si="28"/>
        <v>#REF!</v>
      </c>
      <c r="W66" s="672">
        <f t="shared" si="29"/>
        <v>1.59</v>
      </c>
      <c r="X66" s="653" t="str">
        <f t="shared" si="30"/>
        <v>#REF!</v>
      </c>
      <c r="Y66" s="673">
        <f t="shared" si="31"/>
        <v>1</v>
      </c>
      <c r="Z66" s="534" t="str">
        <f t="shared" si="32"/>
        <v>#REF!</v>
      </c>
      <c r="AA66" s="534" t="str">
        <f t="shared" si="33"/>
        <v>#REF!</v>
      </c>
      <c r="AB66" s="534" t="str">
        <f t="shared" si="34"/>
        <v>#REF!</v>
      </c>
      <c r="AC66" s="506" t="str">
        <f t="shared" si="35"/>
        <v>#REF!</v>
      </c>
      <c r="AD66" s="506" t="str">
        <f t="shared" si="36"/>
        <v>#REF!</v>
      </c>
      <c r="AE66" s="539" t="str">
        <f t="shared" si="37"/>
        <v>#REF!</v>
      </c>
      <c r="AF66" s="500"/>
    </row>
    <row r="67" ht="15.0" customHeight="1">
      <c r="A67" s="270">
        <v>65.0</v>
      </c>
      <c r="B67" s="500" t="s">
        <v>620</v>
      </c>
      <c r="C67" s="501" t="s">
        <v>621</v>
      </c>
      <c r="D67" s="501" t="s">
        <v>622</v>
      </c>
      <c r="E67" s="501" t="s">
        <v>511</v>
      </c>
      <c r="F67" s="500" t="s">
        <v>546</v>
      </c>
      <c r="G67" s="500" t="s">
        <v>790</v>
      </c>
      <c r="H67" s="500" t="str">
        <f t="shared" si="23"/>
        <v>TESTER03</v>
      </c>
      <c r="I67" s="522" t="str">
        <f t="shared" si="1"/>
        <v>#REF!</v>
      </c>
      <c r="J67" s="270">
        <v>4.0</v>
      </c>
      <c r="K67" s="500">
        <v>2024.0</v>
      </c>
      <c r="L67" s="500" t="s">
        <v>1267</v>
      </c>
      <c r="M67" s="500" t="s">
        <v>1268</v>
      </c>
      <c r="N67" s="500">
        <v>22.0</v>
      </c>
      <c r="O67" s="500">
        <v>1.0</v>
      </c>
      <c r="P67" s="500" t="str">
        <f t="shared" si="38"/>
        <v>#REF!</v>
      </c>
      <c r="Q67" s="500">
        <v>1.19</v>
      </c>
      <c r="R67" s="500"/>
      <c r="S67" s="500" t="s">
        <v>525</v>
      </c>
      <c r="T67" s="501" t="s">
        <v>1203</v>
      </c>
      <c r="U67" s="672">
        <f t="shared" si="27"/>
        <v>1.19</v>
      </c>
      <c r="V67" s="672" t="str">
        <f t="shared" si="28"/>
        <v>#REF!</v>
      </c>
      <c r="W67" s="672">
        <f t="shared" si="29"/>
        <v>1.19</v>
      </c>
      <c r="X67" s="653" t="str">
        <f t="shared" si="30"/>
        <v>#REF!</v>
      </c>
      <c r="Y67" s="673">
        <f t="shared" si="31"/>
        <v>1</v>
      </c>
      <c r="Z67" s="534" t="str">
        <f t="shared" si="32"/>
        <v>#REF!</v>
      </c>
      <c r="AA67" s="534" t="str">
        <f t="shared" si="33"/>
        <v>#REF!</v>
      </c>
      <c r="AB67" s="534" t="str">
        <f t="shared" si="34"/>
        <v>#REF!</v>
      </c>
      <c r="AC67" s="506" t="str">
        <f t="shared" si="35"/>
        <v>#REF!</v>
      </c>
      <c r="AD67" s="506" t="str">
        <f t="shared" si="36"/>
        <v>#REF!</v>
      </c>
      <c r="AE67" s="539" t="str">
        <f t="shared" si="37"/>
        <v>#REF!</v>
      </c>
      <c r="AF67" s="500"/>
    </row>
    <row r="68" ht="15.0" customHeight="1">
      <c r="A68" s="270">
        <v>66.0</v>
      </c>
      <c r="B68" s="500" t="s">
        <v>1317</v>
      </c>
      <c r="C68" s="501" t="s">
        <v>1023</v>
      </c>
      <c r="D68" s="501" t="s">
        <v>1024</v>
      </c>
      <c r="E68" s="501" t="s">
        <v>511</v>
      </c>
      <c r="F68" s="500" t="s">
        <v>512</v>
      </c>
      <c r="G68" s="500" t="s">
        <v>771</v>
      </c>
      <c r="H68" s="500" t="str">
        <f t="shared" si="23"/>
        <v>DEV04</v>
      </c>
      <c r="I68" s="522" t="str">
        <f t="shared" si="1"/>
        <v>#REF!</v>
      </c>
      <c r="J68" s="270">
        <v>4.0</v>
      </c>
      <c r="K68" s="500">
        <v>2024.0</v>
      </c>
      <c r="L68" s="500" t="s">
        <v>1319</v>
      </c>
      <c r="M68" s="500" t="s">
        <v>1268</v>
      </c>
      <c r="N68" s="500">
        <v>11.0</v>
      </c>
      <c r="O68" s="500">
        <v>0.5</v>
      </c>
      <c r="P68" s="500" t="str">
        <f t="shared" si="38"/>
        <v>#REF!</v>
      </c>
      <c r="Q68" s="500">
        <v>0.795</v>
      </c>
      <c r="R68" s="500"/>
      <c r="S68" s="500" t="s">
        <v>525</v>
      </c>
      <c r="T68" s="501" t="s">
        <v>1203</v>
      </c>
      <c r="U68" s="672">
        <f t="shared" si="27"/>
        <v>0.795</v>
      </c>
      <c r="V68" s="672" t="str">
        <f t="shared" si="28"/>
        <v>#REF!</v>
      </c>
      <c r="W68" s="672">
        <f t="shared" si="29"/>
        <v>1.295</v>
      </c>
      <c r="X68" s="653" t="str">
        <f t="shared" si="30"/>
        <v>#REF!</v>
      </c>
      <c r="Y68" s="673">
        <f t="shared" si="31"/>
        <v>0.95</v>
      </c>
      <c r="Z68" s="534" t="str">
        <f t="shared" si="32"/>
        <v>#REF!</v>
      </c>
      <c r="AA68" s="534" t="str">
        <f t="shared" si="33"/>
        <v>#REF!</v>
      </c>
      <c r="AB68" s="534" t="str">
        <f t="shared" si="34"/>
        <v>#REF!</v>
      </c>
      <c r="AC68" s="506" t="str">
        <f t="shared" si="35"/>
        <v>#REF!</v>
      </c>
      <c r="AD68" s="506" t="str">
        <f t="shared" si="36"/>
        <v>#REF!</v>
      </c>
      <c r="AE68" s="539" t="str">
        <f t="shared" si="37"/>
        <v>#REF!</v>
      </c>
      <c r="AF68" s="500"/>
    </row>
    <row r="69" ht="15.0" customHeight="1">
      <c r="A69" s="270">
        <v>67.0</v>
      </c>
      <c r="B69" s="500" t="s">
        <v>533</v>
      </c>
      <c r="C69" s="501" t="s">
        <v>534</v>
      </c>
      <c r="D69" s="501" t="s">
        <v>535</v>
      </c>
      <c r="E69" s="501" t="s">
        <v>511</v>
      </c>
      <c r="F69" s="500" t="s">
        <v>512</v>
      </c>
      <c r="G69" s="500" t="s">
        <v>790</v>
      </c>
      <c r="H69" s="500" t="str">
        <f t="shared" si="23"/>
        <v>DEV03</v>
      </c>
      <c r="I69" s="522" t="str">
        <f t="shared" si="1"/>
        <v>#REF!</v>
      </c>
      <c r="J69" s="270">
        <v>4.0</v>
      </c>
      <c r="K69" s="500">
        <v>2024.0</v>
      </c>
      <c r="L69" s="500" t="s">
        <v>1267</v>
      </c>
      <c r="M69" s="500" t="s">
        <v>1322</v>
      </c>
      <c r="N69" s="500">
        <v>8.0</v>
      </c>
      <c r="O69" s="500">
        <v>0.36</v>
      </c>
      <c r="P69" s="500" t="str">
        <f t="shared" si="38"/>
        <v>#REF!</v>
      </c>
      <c r="Q69" s="500">
        <v>0.4</v>
      </c>
      <c r="R69" s="500"/>
      <c r="S69" s="500" t="s">
        <v>525</v>
      </c>
      <c r="T69" s="501" t="s">
        <v>1203</v>
      </c>
      <c r="U69" s="672">
        <f t="shared" si="27"/>
        <v>0.4</v>
      </c>
      <c r="V69" s="672" t="str">
        <f t="shared" si="28"/>
        <v>#REF!</v>
      </c>
      <c r="W69" s="672">
        <f t="shared" si="29"/>
        <v>0.4</v>
      </c>
      <c r="X69" s="653" t="str">
        <f t="shared" si="30"/>
        <v>#REF!</v>
      </c>
      <c r="Y69" s="673">
        <f t="shared" si="31"/>
        <v>0.36</v>
      </c>
      <c r="Z69" s="534" t="str">
        <f t="shared" si="32"/>
        <v>#REF!</v>
      </c>
      <c r="AA69" s="534" t="str">
        <f t="shared" si="33"/>
        <v>#REF!</v>
      </c>
      <c r="AB69" s="534" t="str">
        <f t="shared" si="34"/>
        <v>#REF!</v>
      </c>
      <c r="AC69" s="506" t="str">
        <f t="shared" si="35"/>
        <v>#REF!</v>
      </c>
      <c r="AD69" s="506" t="str">
        <f t="shared" si="36"/>
        <v>#REF!</v>
      </c>
      <c r="AE69" s="539" t="str">
        <f t="shared" si="37"/>
        <v>#REF!</v>
      </c>
      <c r="AF69" s="500"/>
    </row>
    <row r="70" ht="15.0" customHeight="1">
      <c r="A70" s="270">
        <v>68.0</v>
      </c>
      <c r="B70" s="500" t="s">
        <v>520</v>
      </c>
      <c r="C70" s="501" t="s">
        <v>521</v>
      </c>
      <c r="D70" s="501" t="s">
        <v>522</v>
      </c>
      <c r="E70" s="501" t="s">
        <v>511</v>
      </c>
      <c r="F70" s="500" t="s">
        <v>512</v>
      </c>
      <c r="G70" s="500" t="s">
        <v>893</v>
      </c>
      <c r="H70" s="500" t="str">
        <f t="shared" si="23"/>
        <v>DEV06</v>
      </c>
      <c r="I70" s="522" t="str">
        <f t="shared" si="1"/>
        <v>#REF!</v>
      </c>
      <c r="J70" s="270">
        <v>4.0</v>
      </c>
      <c r="K70" s="500">
        <v>2024.0</v>
      </c>
      <c r="L70" s="500" t="s">
        <v>1267</v>
      </c>
      <c r="M70" s="500" t="s">
        <v>1268</v>
      </c>
      <c r="N70" s="500">
        <v>22.0</v>
      </c>
      <c r="O70" s="500">
        <v>1.0</v>
      </c>
      <c r="P70" s="500" t="str">
        <f t="shared" si="38"/>
        <v>#REF!</v>
      </c>
      <c r="Q70" s="500">
        <v>2.27</v>
      </c>
      <c r="R70" s="500"/>
      <c r="S70" s="500" t="s">
        <v>525</v>
      </c>
      <c r="T70" s="501" t="s">
        <v>1203</v>
      </c>
      <c r="U70" s="672">
        <f t="shared" si="27"/>
        <v>2.27</v>
      </c>
      <c r="V70" s="672" t="str">
        <f t="shared" si="28"/>
        <v>#REF!</v>
      </c>
      <c r="W70" s="672">
        <f t="shared" si="29"/>
        <v>2.27</v>
      </c>
      <c r="X70" s="653" t="str">
        <f t="shared" si="30"/>
        <v>#REF!</v>
      </c>
      <c r="Y70" s="673">
        <f t="shared" si="31"/>
        <v>1</v>
      </c>
      <c r="Z70" s="534" t="str">
        <f t="shared" si="32"/>
        <v>#REF!</v>
      </c>
      <c r="AA70" s="534" t="str">
        <f t="shared" si="33"/>
        <v>#REF!</v>
      </c>
      <c r="AB70" s="534" t="str">
        <f t="shared" si="34"/>
        <v>#REF!</v>
      </c>
      <c r="AC70" s="506" t="str">
        <f t="shared" si="35"/>
        <v>#REF!</v>
      </c>
      <c r="AD70" s="506" t="str">
        <f t="shared" si="36"/>
        <v>#REF!</v>
      </c>
      <c r="AE70" s="539" t="str">
        <f t="shared" si="37"/>
        <v>#REF!</v>
      </c>
      <c r="AF70" s="500"/>
    </row>
    <row r="71" ht="15.0" customHeight="1">
      <c r="A71" s="270">
        <v>69.0</v>
      </c>
      <c r="B71" s="500" t="s">
        <v>1327</v>
      </c>
      <c r="C71" s="501" t="s">
        <v>1070</v>
      </c>
      <c r="D71" s="501" t="s">
        <v>1071</v>
      </c>
      <c r="E71" s="501" t="s">
        <v>511</v>
      </c>
      <c r="F71" s="500" t="s">
        <v>512</v>
      </c>
      <c r="G71" s="500" t="s">
        <v>790</v>
      </c>
      <c r="H71" s="500" t="str">
        <f t="shared" si="23"/>
        <v>DEV03</v>
      </c>
      <c r="I71" s="522" t="str">
        <f t="shared" si="1"/>
        <v>#REF!</v>
      </c>
      <c r="J71" s="270">
        <v>4.0</v>
      </c>
      <c r="K71" s="500">
        <v>2024.0</v>
      </c>
      <c r="L71" s="500" t="s">
        <v>1267</v>
      </c>
      <c r="M71" s="500" t="s">
        <v>1268</v>
      </c>
      <c r="N71" s="500">
        <v>22.0</v>
      </c>
      <c r="O71" s="500">
        <v>1.0</v>
      </c>
      <c r="P71" s="500" t="str">
        <f t="shared" si="38"/>
        <v>#REF!</v>
      </c>
      <c r="Q71" s="500">
        <v>1.0</v>
      </c>
      <c r="R71" s="500"/>
      <c r="S71" s="500" t="s">
        <v>525</v>
      </c>
      <c r="T71" s="501" t="s">
        <v>1203</v>
      </c>
      <c r="U71" s="672">
        <f t="shared" si="27"/>
        <v>1</v>
      </c>
      <c r="V71" s="672" t="str">
        <f t="shared" si="28"/>
        <v>#REF!</v>
      </c>
      <c r="W71" s="672">
        <f t="shared" si="29"/>
        <v>1</v>
      </c>
      <c r="X71" s="653" t="str">
        <f t="shared" si="30"/>
        <v>#REF!</v>
      </c>
      <c r="Y71" s="673">
        <f t="shared" si="31"/>
        <v>1</v>
      </c>
      <c r="Z71" s="534" t="str">
        <f t="shared" si="32"/>
        <v>#REF!</v>
      </c>
      <c r="AA71" s="534" t="str">
        <f t="shared" si="33"/>
        <v>#REF!</v>
      </c>
      <c r="AB71" s="534" t="str">
        <f t="shared" si="34"/>
        <v>#REF!</v>
      </c>
      <c r="AC71" s="506" t="str">
        <f t="shared" si="35"/>
        <v>#REF!</v>
      </c>
      <c r="AD71" s="506" t="str">
        <f t="shared" si="36"/>
        <v>#REF!</v>
      </c>
      <c r="AE71" s="539" t="str">
        <f t="shared" si="37"/>
        <v>#REF!</v>
      </c>
      <c r="AF71" s="500"/>
    </row>
    <row r="72" ht="15.0" customHeight="1">
      <c r="A72" s="270">
        <v>70.0</v>
      </c>
      <c r="B72" s="500" t="s">
        <v>1329</v>
      </c>
      <c r="C72" s="501" t="s">
        <v>1233</v>
      </c>
      <c r="D72" s="501" t="s">
        <v>1234</v>
      </c>
      <c r="E72" s="501" t="s">
        <v>511</v>
      </c>
      <c r="F72" s="500" t="s">
        <v>512</v>
      </c>
      <c r="G72" s="500" t="s">
        <v>787</v>
      </c>
      <c r="H72" s="500" t="str">
        <f t="shared" si="23"/>
        <v>DEV05</v>
      </c>
      <c r="I72" s="522" t="str">
        <f t="shared" si="1"/>
        <v>#REF!</v>
      </c>
      <c r="J72" s="270">
        <v>4.0</v>
      </c>
      <c r="K72" s="500">
        <v>2024.0</v>
      </c>
      <c r="L72" s="500" t="s">
        <v>1267</v>
      </c>
      <c r="M72" s="500" t="s">
        <v>1330</v>
      </c>
      <c r="N72" s="500">
        <v>10.0</v>
      </c>
      <c r="O72" s="500">
        <v>0.45</v>
      </c>
      <c r="P72" s="500" t="str">
        <f t="shared" si="38"/>
        <v>#REF!</v>
      </c>
      <c r="Q72" s="500">
        <v>0.5</v>
      </c>
      <c r="R72" s="500"/>
      <c r="S72" s="500" t="s">
        <v>525</v>
      </c>
      <c r="T72" s="501" t="s">
        <v>1203</v>
      </c>
      <c r="U72" s="672">
        <f t="shared" si="27"/>
        <v>0.5</v>
      </c>
      <c r="V72" s="672" t="str">
        <f t="shared" si="28"/>
        <v>#REF!</v>
      </c>
      <c r="W72" s="672">
        <f t="shared" si="29"/>
        <v>1.3</v>
      </c>
      <c r="X72" s="653" t="str">
        <f t="shared" si="30"/>
        <v>#REF!</v>
      </c>
      <c r="Y72" s="673">
        <f t="shared" si="31"/>
        <v>1</v>
      </c>
      <c r="Z72" s="534" t="str">
        <f t="shared" si="32"/>
        <v>#REF!</v>
      </c>
      <c r="AA72" s="534" t="str">
        <f t="shared" si="33"/>
        <v>#REF!</v>
      </c>
      <c r="AB72" s="534" t="str">
        <f t="shared" si="34"/>
        <v>#REF!</v>
      </c>
      <c r="AC72" s="506" t="str">
        <f t="shared" si="35"/>
        <v>#REF!</v>
      </c>
      <c r="AD72" s="506" t="str">
        <f t="shared" si="36"/>
        <v>#REF!</v>
      </c>
      <c r="AE72" s="539" t="str">
        <f t="shared" si="37"/>
        <v>#REF!</v>
      </c>
      <c r="AF72" s="500"/>
    </row>
    <row r="73" ht="15.0" customHeight="1">
      <c r="A73" s="270">
        <v>71.0</v>
      </c>
      <c r="B73" s="500" t="s">
        <v>1333</v>
      </c>
      <c r="C73" s="501" t="s">
        <v>1334</v>
      </c>
      <c r="D73" s="501" t="s">
        <v>1335</v>
      </c>
      <c r="E73" s="501" t="s">
        <v>511</v>
      </c>
      <c r="F73" s="500" t="s">
        <v>512</v>
      </c>
      <c r="G73" s="500" t="s">
        <v>790</v>
      </c>
      <c r="H73" s="500" t="str">
        <f t="shared" si="23"/>
        <v>DEV03</v>
      </c>
      <c r="I73" s="522" t="str">
        <f t="shared" si="1"/>
        <v>#REF!</v>
      </c>
      <c r="J73" s="270">
        <v>4.0</v>
      </c>
      <c r="K73" s="500">
        <v>2024.0</v>
      </c>
      <c r="L73" s="500" t="s">
        <v>1322</v>
      </c>
      <c r="M73" s="500" t="s">
        <v>1268</v>
      </c>
      <c r="N73" s="500">
        <v>15.0</v>
      </c>
      <c r="O73" s="500">
        <v>0.68</v>
      </c>
      <c r="P73" s="500" t="str">
        <f t="shared" si="38"/>
        <v>#REF!</v>
      </c>
      <c r="Q73" s="500">
        <v>0.8</v>
      </c>
      <c r="R73" s="500"/>
      <c r="S73" s="500" t="s">
        <v>525</v>
      </c>
      <c r="T73" s="501" t="s">
        <v>1203</v>
      </c>
      <c r="U73" s="672">
        <f t="shared" si="27"/>
        <v>0.8</v>
      </c>
      <c r="V73" s="672" t="str">
        <f t="shared" si="28"/>
        <v>#REF!</v>
      </c>
      <c r="W73" s="672">
        <f t="shared" si="29"/>
        <v>0.8</v>
      </c>
      <c r="X73" s="653" t="str">
        <f t="shared" si="30"/>
        <v>#REF!</v>
      </c>
      <c r="Y73" s="673">
        <f t="shared" si="31"/>
        <v>0.68</v>
      </c>
      <c r="Z73" s="534" t="str">
        <f t="shared" si="32"/>
        <v>#REF!</v>
      </c>
      <c r="AA73" s="534" t="str">
        <f t="shared" si="33"/>
        <v>#REF!</v>
      </c>
      <c r="AB73" s="534" t="str">
        <f t="shared" si="34"/>
        <v>#REF!</v>
      </c>
      <c r="AC73" s="506" t="str">
        <f t="shared" si="35"/>
        <v>#REF!</v>
      </c>
      <c r="AD73" s="506" t="str">
        <f t="shared" si="36"/>
        <v>#REF!</v>
      </c>
      <c r="AE73" s="539" t="str">
        <f t="shared" si="37"/>
        <v>#REF!</v>
      </c>
      <c r="AF73" s="500"/>
    </row>
    <row r="74" ht="15.0" customHeight="1">
      <c r="A74" s="270">
        <v>72.0</v>
      </c>
      <c r="B74" s="500" t="s">
        <v>1337</v>
      </c>
      <c r="C74" s="501" t="s">
        <v>1288</v>
      </c>
      <c r="D74" s="501" t="s">
        <v>1338</v>
      </c>
      <c r="E74" s="501" t="s">
        <v>511</v>
      </c>
      <c r="F74" s="500" t="s">
        <v>512</v>
      </c>
      <c r="G74" s="500" t="s">
        <v>790</v>
      </c>
      <c r="H74" s="500" t="str">
        <f t="shared" si="23"/>
        <v>DEV03</v>
      </c>
      <c r="I74" s="522" t="str">
        <f t="shared" si="1"/>
        <v>#REF!</v>
      </c>
      <c r="J74" s="270">
        <v>4.0</v>
      </c>
      <c r="K74" s="500">
        <v>2024.0</v>
      </c>
      <c r="L74" s="500" t="s">
        <v>1322</v>
      </c>
      <c r="M74" s="500" t="s">
        <v>1268</v>
      </c>
      <c r="N74" s="500">
        <v>15.0</v>
      </c>
      <c r="O74" s="500">
        <v>0.68</v>
      </c>
      <c r="P74" s="500" t="str">
        <f t="shared" si="38"/>
        <v>#REF!</v>
      </c>
      <c r="Q74" s="500">
        <v>0.8</v>
      </c>
      <c r="R74" s="500"/>
      <c r="S74" s="500" t="s">
        <v>525</v>
      </c>
      <c r="T74" s="501" t="s">
        <v>1203</v>
      </c>
      <c r="U74" s="672">
        <f t="shared" si="27"/>
        <v>0.8</v>
      </c>
      <c r="V74" s="672" t="str">
        <f t="shared" si="28"/>
        <v>#REF!</v>
      </c>
      <c r="W74" s="672">
        <f t="shared" si="29"/>
        <v>0.8</v>
      </c>
      <c r="X74" s="653" t="str">
        <f t="shared" si="30"/>
        <v>#REF!</v>
      </c>
      <c r="Y74" s="673">
        <f t="shared" si="31"/>
        <v>0.68</v>
      </c>
      <c r="Z74" s="534" t="str">
        <f t="shared" si="32"/>
        <v>#REF!</v>
      </c>
      <c r="AA74" s="534" t="str">
        <f t="shared" si="33"/>
        <v>#REF!</v>
      </c>
      <c r="AB74" s="534" t="str">
        <f t="shared" si="34"/>
        <v>#REF!</v>
      </c>
      <c r="AC74" s="506" t="str">
        <f t="shared" si="35"/>
        <v>#REF!</v>
      </c>
      <c r="AD74" s="506" t="str">
        <f t="shared" si="36"/>
        <v>#REF!</v>
      </c>
      <c r="AE74" s="539" t="str">
        <f t="shared" si="37"/>
        <v>#REF!</v>
      </c>
      <c r="AF74" s="500"/>
    </row>
    <row r="75" ht="15.0" customHeight="1">
      <c r="A75" s="270">
        <v>73.0</v>
      </c>
      <c r="B75" s="500" t="s">
        <v>1340</v>
      </c>
      <c r="C75" s="501" t="s">
        <v>1290</v>
      </c>
      <c r="D75" s="501" t="s">
        <v>1342</v>
      </c>
      <c r="E75" s="501" t="s">
        <v>511</v>
      </c>
      <c r="F75" s="500" t="s">
        <v>512</v>
      </c>
      <c r="G75" s="500" t="s">
        <v>795</v>
      </c>
      <c r="H75" s="500" t="str">
        <f t="shared" si="23"/>
        <v>DEV01</v>
      </c>
      <c r="I75" s="522" t="str">
        <f t="shared" si="1"/>
        <v>#REF!</v>
      </c>
      <c r="J75" s="270">
        <v>4.0</v>
      </c>
      <c r="K75" s="500">
        <v>2024.0</v>
      </c>
      <c r="L75" s="500" t="s">
        <v>1322</v>
      </c>
      <c r="M75" s="500" t="s">
        <v>1268</v>
      </c>
      <c r="N75" s="500">
        <v>15.0</v>
      </c>
      <c r="O75" s="500">
        <v>0.68</v>
      </c>
      <c r="P75" s="500" t="str">
        <f t="shared" si="38"/>
        <v>#REF!</v>
      </c>
      <c r="Q75" s="500">
        <v>0.3</v>
      </c>
      <c r="R75" s="500"/>
      <c r="S75" s="500" t="s">
        <v>525</v>
      </c>
      <c r="T75" s="501" t="s">
        <v>1203</v>
      </c>
      <c r="U75" s="672">
        <f t="shared" si="27"/>
        <v>0.3</v>
      </c>
      <c r="V75" s="672" t="str">
        <f t="shared" si="28"/>
        <v>#REF!</v>
      </c>
      <c r="W75" s="672">
        <f t="shared" si="29"/>
        <v>0.3</v>
      </c>
      <c r="X75" s="653" t="str">
        <f t="shared" si="30"/>
        <v>#REF!</v>
      </c>
      <c r="Y75" s="673">
        <f t="shared" si="31"/>
        <v>0.68</v>
      </c>
      <c r="Z75" s="534" t="str">
        <f t="shared" si="32"/>
        <v>#REF!</v>
      </c>
      <c r="AA75" s="534" t="str">
        <f t="shared" si="33"/>
        <v>#REF!</v>
      </c>
      <c r="AB75" s="534" t="str">
        <f t="shared" si="34"/>
        <v>#REF!</v>
      </c>
      <c r="AC75" s="506" t="str">
        <f t="shared" si="35"/>
        <v>#REF!</v>
      </c>
      <c r="AD75" s="506" t="str">
        <f t="shared" si="36"/>
        <v>#REF!</v>
      </c>
      <c r="AE75" s="539" t="str">
        <f t="shared" si="37"/>
        <v>#REF!</v>
      </c>
      <c r="AF75" s="500"/>
    </row>
    <row r="76" ht="15.0" customHeight="1">
      <c r="A76" s="270">
        <v>74.0</v>
      </c>
      <c r="B76" s="500" t="s">
        <v>1344</v>
      </c>
      <c r="C76" s="501" t="s">
        <v>1296</v>
      </c>
      <c r="D76" s="501" t="s">
        <v>1345</v>
      </c>
      <c r="E76" s="501" t="s">
        <v>511</v>
      </c>
      <c r="F76" s="500" t="s">
        <v>564</v>
      </c>
      <c r="G76" s="500" t="s">
        <v>665</v>
      </c>
      <c r="H76" s="500" t="str">
        <f t="shared" si="23"/>
        <v>BA02</v>
      </c>
      <c r="I76" s="522" t="str">
        <f t="shared" si="1"/>
        <v>#REF!</v>
      </c>
      <c r="J76" s="270">
        <v>4.0</v>
      </c>
      <c r="K76" s="500">
        <v>2024.0</v>
      </c>
      <c r="L76" s="500" t="s">
        <v>1346</v>
      </c>
      <c r="M76" s="500" t="s">
        <v>1268</v>
      </c>
      <c r="N76" s="500">
        <v>12.0</v>
      </c>
      <c r="O76" s="500">
        <v>0.55</v>
      </c>
      <c r="P76" s="500" t="str">
        <f t="shared" si="38"/>
        <v>#REF!</v>
      </c>
      <c r="Q76" s="500">
        <v>0.5</v>
      </c>
      <c r="R76" s="500"/>
      <c r="S76" s="500" t="s">
        <v>525</v>
      </c>
      <c r="T76" s="501" t="s">
        <v>1203</v>
      </c>
      <c r="U76" s="672">
        <f t="shared" si="27"/>
        <v>0.5</v>
      </c>
      <c r="V76" s="672" t="str">
        <f t="shared" si="28"/>
        <v>#REF!</v>
      </c>
      <c r="W76" s="672">
        <f t="shared" si="29"/>
        <v>0.5</v>
      </c>
      <c r="X76" s="653" t="str">
        <f t="shared" si="30"/>
        <v>#REF!</v>
      </c>
      <c r="Y76" s="673">
        <f t="shared" si="31"/>
        <v>0.55</v>
      </c>
      <c r="Z76" s="534" t="str">
        <f t="shared" si="32"/>
        <v>#REF!</v>
      </c>
      <c r="AA76" s="534" t="str">
        <f t="shared" si="33"/>
        <v>#REF!</v>
      </c>
      <c r="AB76" s="534" t="str">
        <f t="shared" si="34"/>
        <v>#REF!</v>
      </c>
      <c r="AC76" s="506" t="str">
        <f t="shared" si="35"/>
        <v>#REF!</v>
      </c>
      <c r="AD76" s="506" t="str">
        <f t="shared" si="36"/>
        <v>#REF!</v>
      </c>
      <c r="AE76" s="539" t="str">
        <f t="shared" si="37"/>
        <v>#REF!</v>
      </c>
      <c r="AF76" s="500"/>
    </row>
    <row r="77" ht="15.0" customHeight="1">
      <c r="A77" s="270">
        <v>75.0</v>
      </c>
      <c r="B77" s="500" t="s">
        <v>1348</v>
      </c>
      <c r="C77" s="501" t="s">
        <v>1293</v>
      </c>
      <c r="D77" s="501" t="s">
        <v>1349</v>
      </c>
      <c r="E77" s="501" t="s">
        <v>511</v>
      </c>
      <c r="F77" s="500" t="s">
        <v>546</v>
      </c>
      <c r="G77" s="500" t="s">
        <v>790</v>
      </c>
      <c r="H77" s="500" t="str">
        <f t="shared" si="23"/>
        <v>TESTER03</v>
      </c>
      <c r="I77" s="522" t="str">
        <f t="shared" si="1"/>
        <v>#REF!</v>
      </c>
      <c r="J77" s="270">
        <v>4.0</v>
      </c>
      <c r="K77" s="500">
        <v>2024.0</v>
      </c>
      <c r="L77" s="500" t="s">
        <v>1350</v>
      </c>
      <c r="M77" s="500" t="s">
        <v>1268</v>
      </c>
      <c r="N77" s="500">
        <v>10.0</v>
      </c>
      <c r="O77" s="500">
        <v>0.45</v>
      </c>
      <c r="P77" s="500" t="str">
        <f t="shared" si="38"/>
        <v>#REF!</v>
      </c>
      <c r="Q77" s="500">
        <v>0.5</v>
      </c>
      <c r="R77" s="500"/>
      <c r="S77" s="500" t="s">
        <v>525</v>
      </c>
      <c r="T77" s="501" t="s">
        <v>1203</v>
      </c>
      <c r="U77" s="672">
        <f t="shared" si="27"/>
        <v>0.5</v>
      </c>
      <c r="V77" s="672" t="str">
        <f t="shared" si="28"/>
        <v>#REF!</v>
      </c>
      <c r="W77" s="672">
        <f t="shared" si="29"/>
        <v>0.5</v>
      </c>
      <c r="X77" s="653" t="str">
        <f t="shared" si="30"/>
        <v>#REF!</v>
      </c>
      <c r="Y77" s="673">
        <f t="shared" si="31"/>
        <v>0.45</v>
      </c>
      <c r="Z77" s="534" t="str">
        <f t="shared" si="32"/>
        <v>#REF!</v>
      </c>
      <c r="AA77" s="534" t="str">
        <f t="shared" si="33"/>
        <v>#REF!</v>
      </c>
      <c r="AB77" s="534" t="str">
        <f t="shared" si="34"/>
        <v>#REF!</v>
      </c>
      <c r="AC77" s="506" t="str">
        <f t="shared" si="35"/>
        <v>#REF!</v>
      </c>
      <c r="AD77" s="506" t="str">
        <f t="shared" si="36"/>
        <v>#REF!</v>
      </c>
      <c r="AE77" s="539" t="str">
        <f t="shared" si="37"/>
        <v>#REF!</v>
      </c>
      <c r="AF77" s="500"/>
    </row>
    <row r="78" ht="15.0" customHeight="1">
      <c r="A78" s="270">
        <v>76.0</v>
      </c>
      <c r="B78" s="500" t="s">
        <v>651</v>
      </c>
      <c r="C78" s="501" t="s">
        <v>652</v>
      </c>
      <c r="D78" s="501" t="s">
        <v>653</v>
      </c>
      <c r="E78" s="501" t="s">
        <v>511</v>
      </c>
      <c r="F78" s="500" t="s">
        <v>546</v>
      </c>
      <c r="G78" s="500" t="s">
        <v>771</v>
      </c>
      <c r="H78" s="500" t="str">
        <f t="shared" si="23"/>
        <v>TESTER04</v>
      </c>
      <c r="I78" s="522" t="str">
        <f t="shared" si="1"/>
        <v>#REF!</v>
      </c>
      <c r="J78" s="270">
        <v>4.0</v>
      </c>
      <c r="K78" s="500">
        <v>2024.0</v>
      </c>
      <c r="L78" s="500" t="s">
        <v>1267</v>
      </c>
      <c r="M78" s="500" t="s">
        <v>1268</v>
      </c>
      <c r="N78" s="500">
        <v>22.0</v>
      </c>
      <c r="O78" s="500">
        <v>1.0</v>
      </c>
      <c r="P78" s="500">
        <f t="shared" si="38"/>
        <v>1</v>
      </c>
      <c r="Q78" s="500">
        <v>1.41</v>
      </c>
      <c r="R78" s="500"/>
      <c r="S78" s="500" t="s">
        <v>517</v>
      </c>
      <c r="T78" s="501" t="s">
        <v>536</v>
      </c>
      <c r="U78" s="672">
        <f t="shared" si="27"/>
        <v>1</v>
      </c>
      <c r="V78" s="672">
        <f t="shared" si="28"/>
        <v>1</v>
      </c>
      <c r="W78" s="672">
        <f t="shared" si="29"/>
        <v>1</v>
      </c>
      <c r="X78" s="653">
        <f t="shared" si="30"/>
        <v>1</v>
      </c>
      <c r="Y78" s="673">
        <f t="shared" si="31"/>
        <v>1</v>
      </c>
      <c r="Z78" s="534" t="str">
        <f t="shared" si="32"/>
        <v>#REF!</v>
      </c>
      <c r="AA78" s="534" t="str">
        <f t="shared" si="33"/>
        <v>#REF!</v>
      </c>
      <c r="AB78" s="534" t="str">
        <f t="shared" si="34"/>
        <v>#REF!</v>
      </c>
      <c r="AC78" s="506">
        <f t="shared" si="35"/>
        <v>0</v>
      </c>
      <c r="AD78" s="506" t="str">
        <f t="shared" si="36"/>
        <v>#REF!</v>
      </c>
      <c r="AE78" s="539" t="str">
        <f t="shared" si="37"/>
        <v>#REF!</v>
      </c>
      <c r="AF78" s="500"/>
    </row>
    <row r="79" ht="15.0" customHeight="1">
      <c r="A79" s="270">
        <v>77.0</v>
      </c>
      <c r="B79" s="500" t="s">
        <v>600</v>
      </c>
      <c r="C79" s="501" t="s">
        <v>601</v>
      </c>
      <c r="D79" s="501" t="s">
        <v>1354</v>
      </c>
      <c r="E79" s="501" t="s">
        <v>511</v>
      </c>
      <c r="F79" s="500" t="s">
        <v>564</v>
      </c>
      <c r="G79" s="500" t="s">
        <v>790</v>
      </c>
      <c r="H79" s="500" t="str">
        <f t="shared" si="23"/>
        <v>BA03</v>
      </c>
      <c r="I79" s="522" t="str">
        <f t="shared" si="1"/>
        <v>#REF!</v>
      </c>
      <c r="J79" s="270">
        <v>4.0</v>
      </c>
      <c r="K79" s="500">
        <v>2024.0</v>
      </c>
      <c r="L79" s="500" t="s">
        <v>1267</v>
      </c>
      <c r="M79" s="500" t="s">
        <v>1268</v>
      </c>
      <c r="N79" s="500">
        <v>22.0</v>
      </c>
      <c r="O79" s="500">
        <v>1.0</v>
      </c>
      <c r="P79" s="500">
        <f t="shared" si="38"/>
        <v>1</v>
      </c>
      <c r="Q79" s="500">
        <v>1.41</v>
      </c>
      <c r="R79" s="500"/>
      <c r="S79" s="500" t="s">
        <v>517</v>
      </c>
      <c r="T79" s="501" t="s">
        <v>536</v>
      </c>
      <c r="U79" s="672">
        <f t="shared" si="27"/>
        <v>1</v>
      </c>
      <c r="V79" s="672">
        <f t="shared" si="28"/>
        <v>1</v>
      </c>
      <c r="W79" s="672">
        <f t="shared" si="29"/>
        <v>1</v>
      </c>
      <c r="X79" s="653">
        <f t="shared" si="30"/>
        <v>1</v>
      </c>
      <c r="Y79" s="673">
        <f t="shared" si="31"/>
        <v>1</v>
      </c>
      <c r="Z79" s="534" t="str">
        <f t="shared" si="32"/>
        <v>#REF!</v>
      </c>
      <c r="AA79" s="534" t="str">
        <f t="shared" si="33"/>
        <v>#REF!</v>
      </c>
      <c r="AB79" s="534" t="str">
        <f t="shared" si="34"/>
        <v>#REF!</v>
      </c>
      <c r="AC79" s="506">
        <f t="shared" si="35"/>
        <v>0</v>
      </c>
      <c r="AD79" s="506" t="str">
        <f t="shared" si="36"/>
        <v>#REF!</v>
      </c>
      <c r="AE79" s="539" t="str">
        <f t="shared" si="37"/>
        <v>#REF!</v>
      </c>
      <c r="AF79" s="500"/>
    </row>
    <row r="80" ht="15.0" customHeight="1">
      <c r="A80" s="270">
        <v>78.0</v>
      </c>
      <c r="B80" s="500" t="s">
        <v>1108</v>
      </c>
      <c r="C80" s="501" t="s">
        <v>1109</v>
      </c>
      <c r="D80" s="501" t="s">
        <v>1110</v>
      </c>
      <c r="E80" s="501" t="s">
        <v>511</v>
      </c>
      <c r="F80" s="500" t="s">
        <v>546</v>
      </c>
      <c r="G80" s="500" t="s">
        <v>771</v>
      </c>
      <c r="H80" s="500" t="str">
        <f t="shared" si="23"/>
        <v>TESTER04</v>
      </c>
      <c r="I80" s="522" t="str">
        <f t="shared" si="1"/>
        <v>#REF!</v>
      </c>
      <c r="J80" s="270">
        <v>4.0</v>
      </c>
      <c r="K80" s="500">
        <v>2024.0</v>
      </c>
      <c r="L80" s="500" t="s">
        <v>1267</v>
      </c>
      <c r="M80" s="500" t="s">
        <v>1268</v>
      </c>
      <c r="N80" s="500">
        <v>11.0</v>
      </c>
      <c r="O80" s="500">
        <v>0.5</v>
      </c>
      <c r="P80" s="500" t="str">
        <f t="shared" si="38"/>
        <v>#REF!</v>
      </c>
      <c r="Q80" s="500">
        <v>0.5</v>
      </c>
      <c r="R80" s="500"/>
      <c r="S80" s="500" t="s">
        <v>525</v>
      </c>
      <c r="T80" s="501" t="s">
        <v>1156</v>
      </c>
      <c r="U80" s="672">
        <f t="shared" si="27"/>
        <v>0.5</v>
      </c>
      <c r="V80" s="672" t="str">
        <f t="shared" si="28"/>
        <v>#REF!</v>
      </c>
      <c r="W80" s="672" t="str">
        <f t="shared" si="29"/>
        <v>#REF!</v>
      </c>
      <c r="X80" s="653" t="str">
        <f t="shared" si="30"/>
        <v>#REF!</v>
      </c>
      <c r="Y80" s="673">
        <f t="shared" si="31"/>
        <v>1</v>
      </c>
      <c r="Z80" s="534" t="str">
        <f t="shared" si="32"/>
        <v>#REF!</v>
      </c>
      <c r="AA80" s="534" t="str">
        <f t="shared" si="33"/>
        <v>#REF!</v>
      </c>
      <c r="AB80" s="534" t="str">
        <f t="shared" si="34"/>
        <v>#REF!</v>
      </c>
      <c r="AC80" s="506" t="str">
        <f t="shared" si="35"/>
        <v>#REF!</v>
      </c>
      <c r="AD80" s="506" t="str">
        <f t="shared" si="36"/>
        <v>#REF!</v>
      </c>
      <c r="AE80" s="539" t="str">
        <f t="shared" si="37"/>
        <v>#REF!</v>
      </c>
      <c r="AF80" s="500"/>
    </row>
    <row r="81" ht="15.0" customHeight="1">
      <c r="A81" s="270">
        <v>79.0</v>
      </c>
      <c r="B81" s="500" t="s">
        <v>1359</v>
      </c>
      <c r="C81" s="501" t="s">
        <v>1168</v>
      </c>
      <c r="D81" s="501" t="s">
        <v>1169</v>
      </c>
      <c r="E81" s="501" t="s">
        <v>511</v>
      </c>
      <c r="F81" s="500" t="s">
        <v>512</v>
      </c>
      <c r="G81" s="500" t="s">
        <v>771</v>
      </c>
      <c r="H81" s="500" t="str">
        <f t="shared" si="23"/>
        <v>DEV04</v>
      </c>
      <c r="I81" s="522" t="str">
        <f t="shared" si="1"/>
        <v>#REF!</v>
      </c>
      <c r="J81" s="270">
        <v>4.0</v>
      </c>
      <c r="K81" s="500">
        <v>2024.0</v>
      </c>
      <c r="L81" s="500" t="s">
        <v>1267</v>
      </c>
      <c r="M81" s="500" t="s">
        <v>1268</v>
      </c>
      <c r="N81" s="500">
        <v>22.0</v>
      </c>
      <c r="O81" s="500">
        <v>1.0</v>
      </c>
      <c r="P81" s="500" t="str">
        <f t="shared" si="38"/>
        <v>#REF!</v>
      </c>
      <c r="Q81" s="500">
        <v>0.8</v>
      </c>
      <c r="R81" s="500"/>
      <c r="S81" s="500" t="s">
        <v>525</v>
      </c>
      <c r="T81" s="501" t="s">
        <v>1156</v>
      </c>
      <c r="U81" s="672">
        <f t="shared" si="27"/>
        <v>0.8</v>
      </c>
      <c r="V81" s="672" t="str">
        <f t="shared" si="28"/>
        <v>#REF!</v>
      </c>
      <c r="W81" s="672">
        <f t="shared" si="29"/>
        <v>0.8</v>
      </c>
      <c r="X81" s="653" t="str">
        <f t="shared" si="30"/>
        <v>#REF!</v>
      </c>
      <c r="Y81" s="673">
        <f t="shared" si="31"/>
        <v>1</v>
      </c>
      <c r="Z81" s="534" t="str">
        <f t="shared" si="32"/>
        <v>#REF!</v>
      </c>
      <c r="AA81" s="534" t="str">
        <f t="shared" si="33"/>
        <v>#REF!</v>
      </c>
      <c r="AB81" s="534" t="str">
        <f t="shared" si="34"/>
        <v>#REF!</v>
      </c>
      <c r="AC81" s="506" t="str">
        <f t="shared" si="35"/>
        <v>#REF!</v>
      </c>
      <c r="AD81" s="506" t="str">
        <f t="shared" si="36"/>
        <v>#REF!</v>
      </c>
      <c r="AE81" s="539" t="str">
        <f t="shared" si="37"/>
        <v>#REF!</v>
      </c>
      <c r="AF81" s="500"/>
    </row>
    <row r="82" ht="15.0" customHeight="1">
      <c r="A82" s="270">
        <v>80.0</v>
      </c>
      <c r="B82" s="500" t="s">
        <v>1317</v>
      </c>
      <c r="C82" s="501" t="s">
        <v>1023</v>
      </c>
      <c r="D82" s="501" t="s">
        <v>1024</v>
      </c>
      <c r="E82" s="501" t="s">
        <v>511</v>
      </c>
      <c r="F82" s="500" t="s">
        <v>512</v>
      </c>
      <c r="G82" s="500" t="s">
        <v>771</v>
      </c>
      <c r="H82" s="500" t="str">
        <f t="shared" si="23"/>
        <v>DEV04</v>
      </c>
      <c r="I82" s="522" t="str">
        <f t="shared" si="1"/>
        <v>#REF!</v>
      </c>
      <c r="J82" s="270">
        <v>4.0</v>
      </c>
      <c r="K82" s="500">
        <v>2024.0</v>
      </c>
      <c r="L82" s="500" t="s">
        <v>1267</v>
      </c>
      <c r="M82" s="500" t="s">
        <v>1330</v>
      </c>
      <c r="N82" s="500">
        <v>10.0</v>
      </c>
      <c r="O82" s="500">
        <v>0.45</v>
      </c>
      <c r="P82" s="500" t="str">
        <f t="shared" si="38"/>
        <v>#REF!</v>
      </c>
      <c r="Q82" s="500">
        <v>0.5</v>
      </c>
      <c r="R82" s="500"/>
      <c r="S82" s="500" t="s">
        <v>525</v>
      </c>
      <c r="T82" s="501" t="s">
        <v>1156</v>
      </c>
      <c r="U82" s="672">
        <f t="shared" si="27"/>
        <v>0.5</v>
      </c>
      <c r="V82" s="672" t="str">
        <f t="shared" si="28"/>
        <v>#REF!</v>
      </c>
      <c r="W82" s="672">
        <f t="shared" si="29"/>
        <v>1.295</v>
      </c>
      <c r="X82" s="653" t="str">
        <f t="shared" si="30"/>
        <v>#REF!</v>
      </c>
      <c r="Y82" s="673">
        <f t="shared" si="31"/>
        <v>0.95</v>
      </c>
      <c r="Z82" s="534" t="str">
        <f t="shared" si="32"/>
        <v>#REF!</v>
      </c>
      <c r="AA82" s="534" t="str">
        <f t="shared" si="33"/>
        <v>#REF!</v>
      </c>
      <c r="AB82" s="534" t="str">
        <f t="shared" si="34"/>
        <v>#REF!</v>
      </c>
      <c r="AC82" s="506" t="str">
        <f t="shared" si="35"/>
        <v>#REF!</v>
      </c>
      <c r="AD82" s="506" t="str">
        <f t="shared" si="36"/>
        <v>#REF!</v>
      </c>
      <c r="AE82" s="539" t="str">
        <f t="shared" si="37"/>
        <v>#REF!</v>
      </c>
      <c r="AF82" s="500"/>
    </row>
    <row r="83" ht="15.0" customHeight="1">
      <c r="A83" s="270" t="s">
        <v>555</v>
      </c>
      <c r="B83" s="500" t="s">
        <v>1364</v>
      </c>
      <c r="C83" s="501" t="s">
        <v>1174</v>
      </c>
      <c r="D83" s="501" t="s">
        <v>1175</v>
      </c>
      <c r="E83" s="501" t="s">
        <v>511</v>
      </c>
      <c r="F83" s="500" t="s">
        <v>512</v>
      </c>
      <c r="G83" s="500" t="s">
        <v>795</v>
      </c>
      <c r="H83" s="500" t="str">
        <f t="shared" si="23"/>
        <v>DEV01</v>
      </c>
      <c r="I83" s="522" t="str">
        <f t="shared" si="1"/>
        <v>#REF!</v>
      </c>
      <c r="J83" s="270">
        <v>4.0</v>
      </c>
      <c r="K83" s="500">
        <v>2024.0</v>
      </c>
      <c r="L83" s="500" t="s">
        <v>1267</v>
      </c>
      <c r="M83" s="500" t="s">
        <v>1268</v>
      </c>
      <c r="N83" s="500">
        <v>22.0</v>
      </c>
      <c r="O83" s="500">
        <v>1.0</v>
      </c>
      <c r="P83" s="500" t="str">
        <f t="shared" si="38"/>
        <v>#REF!</v>
      </c>
      <c r="Q83" s="500">
        <v>0.275</v>
      </c>
      <c r="R83" s="500"/>
      <c r="S83" s="500" t="s">
        <v>525</v>
      </c>
      <c r="T83" s="501" t="s">
        <v>1156</v>
      </c>
      <c r="U83" s="672">
        <f t="shared" si="27"/>
        <v>0.275</v>
      </c>
      <c r="V83" s="672" t="str">
        <f t="shared" si="28"/>
        <v>#REF!</v>
      </c>
      <c r="W83" s="672">
        <f t="shared" si="29"/>
        <v>0.275</v>
      </c>
      <c r="X83" s="653" t="str">
        <f t="shared" si="30"/>
        <v>#REF!</v>
      </c>
      <c r="Y83" s="673">
        <f t="shared" si="31"/>
        <v>1</v>
      </c>
      <c r="Z83" s="534" t="str">
        <f t="shared" si="32"/>
        <v>#REF!</v>
      </c>
      <c r="AA83" s="534" t="str">
        <f t="shared" si="33"/>
        <v>#REF!</v>
      </c>
      <c r="AB83" s="534" t="str">
        <f t="shared" si="34"/>
        <v>#REF!</v>
      </c>
      <c r="AC83" s="506" t="str">
        <f t="shared" si="35"/>
        <v>#REF!</v>
      </c>
      <c r="AD83" s="506" t="str">
        <f t="shared" si="36"/>
        <v>#REF!</v>
      </c>
      <c r="AE83" s="539" t="str">
        <f t="shared" si="37"/>
        <v>#REF!</v>
      </c>
      <c r="AF83" s="500"/>
    </row>
    <row r="84" ht="15.0" customHeight="1">
      <c r="A84" s="270">
        <v>82.0</v>
      </c>
      <c r="B84" s="500" t="s">
        <v>1366</v>
      </c>
      <c r="C84" s="501" t="s">
        <v>1178</v>
      </c>
      <c r="D84" s="501" t="s">
        <v>1179</v>
      </c>
      <c r="E84" s="501" t="s">
        <v>511</v>
      </c>
      <c r="F84" s="500" t="s">
        <v>512</v>
      </c>
      <c r="G84" s="500" t="s">
        <v>795</v>
      </c>
      <c r="H84" s="500" t="str">
        <f t="shared" si="23"/>
        <v>DEV01</v>
      </c>
      <c r="I84" s="522" t="str">
        <f t="shared" si="1"/>
        <v>#REF!</v>
      </c>
      <c r="J84" s="270">
        <v>4.0</v>
      </c>
      <c r="K84" s="500">
        <v>2024.0</v>
      </c>
      <c r="L84" s="500" t="s">
        <v>1267</v>
      </c>
      <c r="M84" s="500" t="s">
        <v>1268</v>
      </c>
      <c r="N84" s="500">
        <v>22.0</v>
      </c>
      <c r="O84" s="500">
        <v>1.0</v>
      </c>
      <c r="P84" s="500" t="str">
        <f t="shared" si="38"/>
        <v>#REF!</v>
      </c>
      <c r="Q84" s="500">
        <v>0.275</v>
      </c>
      <c r="R84" s="500"/>
      <c r="S84" s="500" t="s">
        <v>525</v>
      </c>
      <c r="T84" s="501" t="s">
        <v>1156</v>
      </c>
      <c r="U84" s="672">
        <f t="shared" si="27"/>
        <v>0.275</v>
      </c>
      <c r="V84" s="672" t="str">
        <f t="shared" si="28"/>
        <v>#REF!</v>
      </c>
      <c r="W84" s="672">
        <f t="shared" si="29"/>
        <v>0.275</v>
      </c>
      <c r="X84" s="653" t="str">
        <f t="shared" si="30"/>
        <v>#REF!</v>
      </c>
      <c r="Y84" s="673">
        <f t="shared" si="31"/>
        <v>1</v>
      </c>
      <c r="Z84" s="534" t="str">
        <f t="shared" si="32"/>
        <v>#REF!</v>
      </c>
      <c r="AA84" s="534" t="str">
        <f t="shared" si="33"/>
        <v>#REF!</v>
      </c>
      <c r="AB84" s="534" t="str">
        <f t="shared" si="34"/>
        <v>#REF!</v>
      </c>
      <c r="AC84" s="506" t="str">
        <f t="shared" si="35"/>
        <v>#REF!</v>
      </c>
      <c r="AD84" s="506" t="str">
        <f t="shared" si="36"/>
        <v>#REF!</v>
      </c>
      <c r="AE84" s="539" t="str">
        <f t="shared" si="37"/>
        <v>#REF!</v>
      </c>
      <c r="AF84" s="500"/>
    </row>
    <row r="85" ht="15.0" customHeight="1">
      <c r="A85" s="270">
        <v>83.0</v>
      </c>
      <c r="B85" s="500" t="s">
        <v>1368</v>
      </c>
      <c r="C85" s="501" t="s">
        <v>1161</v>
      </c>
      <c r="D85" s="501" t="s">
        <v>1162</v>
      </c>
      <c r="E85" s="501" t="s">
        <v>511</v>
      </c>
      <c r="F85" s="500" t="s">
        <v>564</v>
      </c>
      <c r="G85" s="500" t="s">
        <v>790</v>
      </c>
      <c r="H85" s="500" t="str">
        <f t="shared" si="23"/>
        <v>BA03</v>
      </c>
      <c r="I85" s="522" t="str">
        <f t="shared" si="1"/>
        <v>#REF!</v>
      </c>
      <c r="J85" s="270">
        <v>4.0</v>
      </c>
      <c r="K85" s="500">
        <v>2024.0</v>
      </c>
      <c r="L85" s="500" t="s">
        <v>1267</v>
      </c>
      <c r="M85" s="500" t="s">
        <v>1350</v>
      </c>
      <c r="N85" s="500">
        <v>13.0</v>
      </c>
      <c r="O85" s="500">
        <v>0.59</v>
      </c>
      <c r="P85" s="500" t="str">
        <f t="shared" si="38"/>
        <v>#REF!</v>
      </c>
      <c r="Q85" s="500">
        <v>0.832</v>
      </c>
      <c r="R85" s="500"/>
      <c r="S85" s="500" t="s">
        <v>525</v>
      </c>
      <c r="T85" s="501" t="s">
        <v>1156</v>
      </c>
      <c r="U85" s="672">
        <f t="shared" si="27"/>
        <v>0.832</v>
      </c>
      <c r="V85" s="672" t="str">
        <f t="shared" si="28"/>
        <v>#REF!</v>
      </c>
      <c r="W85" s="672" t="str">
        <f t="shared" si="29"/>
        <v>#REF!</v>
      </c>
      <c r="X85" s="653" t="str">
        <f t="shared" si="30"/>
        <v>#REF!</v>
      </c>
      <c r="Y85" s="673">
        <f t="shared" si="31"/>
        <v>0.95</v>
      </c>
      <c r="Z85" s="534" t="str">
        <f t="shared" si="32"/>
        <v>#REF!</v>
      </c>
      <c r="AA85" s="534" t="str">
        <f t="shared" si="33"/>
        <v>#REF!</v>
      </c>
      <c r="AB85" s="534" t="str">
        <f t="shared" si="34"/>
        <v>#REF!</v>
      </c>
      <c r="AC85" s="506" t="str">
        <f t="shared" si="35"/>
        <v>#REF!</v>
      </c>
      <c r="AD85" s="506" t="str">
        <f t="shared" si="36"/>
        <v>#REF!</v>
      </c>
      <c r="AE85" s="539" t="str">
        <f t="shared" si="37"/>
        <v>#REF!</v>
      </c>
      <c r="AF85" s="500"/>
    </row>
    <row r="86" ht="15.0" customHeight="1">
      <c r="A86" s="270">
        <v>84.0</v>
      </c>
      <c r="B86" s="500" t="s">
        <v>1090</v>
      </c>
      <c r="C86" s="501" t="s">
        <v>957</v>
      </c>
      <c r="D86" s="501" t="s">
        <v>1167</v>
      </c>
      <c r="E86" s="501" t="s">
        <v>511</v>
      </c>
      <c r="F86" s="500" t="s">
        <v>512</v>
      </c>
      <c r="G86" s="500" t="s">
        <v>795</v>
      </c>
      <c r="H86" s="500" t="str">
        <f t="shared" si="23"/>
        <v>DEV01</v>
      </c>
      <c r="I86" s="522" t="str">
        <f t="shared" si="1"/>
        <v>#REF!</v>
      </c>
      <c r="J86" s="270">
        <v>4.0</v>
      </c>
      <c r="K86" s="500">
        <v>2024.0</v>
      </c>
      <c r="L86" s="500" t="s">
        <v>1370</v>
      </c>
      <c r="M86" s="500" t="s">
        <v>1268</v>
      </c>
      <c r="N86" s="500">
        <v>19.0</v>
      </c>
      <c r="O86" s="500">
        <v>0.86</v>
      </c>
      <c r="P86" s="500" t="str">
        <f t="shared" si="38"/>
        <v>#REF!</v>
      </c>
      <c r="Q86" s="500" t="str">
        <f t="shared" ref="Q86:Q89" si="39">P86</f>
        <v>#REF!</v>
      </c>
      <c r="R86" s="500"/>
      <c r="S86" s="500" t="s">
        <v>525</v>
      </c>
      <c r="T86" s="501" t="s">
        <v>1156</v>
      </c>
      <c r="U86" s="672" t="str">
        <f t="shared" si="27"/>
        <v>#REF!</v>
      </c>
      <c r="V86" s="672" t="str">
        <f t="shared" si="28"/>
        <v>#REF!</v>
      </c>
      <c r="W86" s="672" t="str">
        <f t="shared" si="29"/>
        <v>#REF!</v>
      </c>
      <c r="X86" s="653" t="str">
        <f t="shared" si="30"/>
        <v>#REF!</v>
      </c>
      <c r="Y86" s="673">
        <f t="shared" si="31"/>
        <v>0.86</v>
      </c>
      <c r="Z86" s="534" t="str">
        <f t="shared" si="32"/>
        <v>#REF!</v>
      </c>
      <c r="AA86" s="534" t="str">
        <f t="shared" si="33"/>
        <v>#REF!</v>
      </c>
      <c r="AB86" s="534" t="str">
        <f t="shared" si="34"/>
        <v>#REF!</v>
      </c>
      <c r="AC86" s="506" t="str">
        <f t="shared" si="35"/>
        <v>#REF!</v>
      </c>
      <c r="AD86" s="506" t="str">
        <f t="shared" si="36"/>
        <v>#REF!</v>
      </c>
      <c r="AE86" s="539" t="str">
        <f t="shared" si="37"/>
        <v>#REF!</v>
      </c>
      <c r="AF86" s="500"/>
    </row>
    <row r="87" ht="15.0" customHeight="1">
      <c r="A87" s="270">
        <v>85.0</v>
      </c>
      <c r="B87" s="500" t="s">
        <v>1372</v>
      </c>
      <c r="C87" s="501" t="s">
        <v>1010</v>
      </c>
      <c r="D87" s="501" t="s">
        <v>1011</v>
      </c>
      <c r="E87" s="501" t="s">
        <v>511</v>
      </c>
      <c r="F87" s="500" t="s">
        <v>546</v>
      </c>
      <c r="G87" s="500" t="s">
        <v>665</v>
      </c>
      <c r="H87" s="500" t="str">
        <f t="shared" si="23"/>
        <v>TESTER02</v>
      </c>
      <c r="I87" s="522" t="str">
        <f t="shared" si="1"/>
        <v>#REF!</v>
      </c>
      <c r="J87" s="270">
        <v>4.0</v>
      </c>
      <c r="K87" s="500">
        <v>2024.0</v>
      </c>
      <c r="L87" s="500" t="s">
        <v>1267</v>
      </c>
      <c r="M87" s="500" t="s">
        <v>1268</v>
      </c>
      <c r="N87" s="500">
        <v>22.0</v>
      </c>
      <c r="O87" s="500">
        <v>1.0</v>
      </c>
      <c r="P87" s="500" t="str">
        <f t="shared" si="38"/>
        <v>#REF!</v>
      </c>
      <c r="Q87" s="500" t="str">
        <f t="shared" si="39"/>
        <v>#REF!</v>
      </c>
      <c r="R87" s="500"/>
      <c r="S87" s="500" t="s">
        <v>525</v>
      </c>
      <c r="T87" s="501" t="s">
        <v>1156</v>
      </c>
      <c r="U87" s="672" t="str">
        <f t="shared" si="27"/>
        <v>#REF!</v>
      </c>
      <c r="V87" s="672" t="str">
        <f t="shared" si="28"/>
        <v>#REF!</v>
      </c>
      <c r="W87" s="672" t="str">
        <f t="shared" si="29"/>
        <v>#REF!</v>
      </c>
      <c r="X87" s="653" t="str">
        <f t="shared" si="30"/>
        <v>#REF!</v>
      </c>
      <c r="Y87" s="673">
        <f t="shared" si="31"/>
        <v>1</v>
      </c>
      <c r="Z87" s="534" t="str">
        <f t="shared" si="32"/>
        <v>#REF!</v>
      </c>
      <c r="AA87" s="534" t="str">
        <f t="shared" si="33"/>
        <v>#REF!</v>
      </c>
      <c r="AB87" s="534" t="str">
        <f t="shared" si="34"/>
        <v>#REF!</v>
      </c>
      <c r="AC87" s="506" t="str">
        <f t="shared" si="35"/>
        <v>#REF!</v>
      </c>
      <c r="AD87" s="506" t="str">
        <f t="shared" si="36"/>
        <v>#REF!</v>
      </c>
      <c r="AE87" s="539" t="str">
        <f t="shared" si="37"/>
        <v>#REF!</v>
      </c>
      <c r="AF87" s="500"/>
    </row>
    <row r="88" ht="15.0" customHeight="1">
      <c r="A88" s="270">
        <v>86.0</v>
      </c>
      <c r="B88" s="500" t="s">
        <v>1373</v>
      </c>
      <c r="C88" s="501" t="s">
        <v>761</v>
      </c>
      <c r="D88" s="501" t="s">
        <v>1099</v>
      </c>
      <c r="E88" s="501" t="s">
        <v>511</v>
      </c>
      <c r="F88" s="500" t="s">
        <v>546</v>
      </c>
      <c r="G88" s="500" t="s">
        <v>665</v>
      </c>
      <c r="H88" s="500" t="str">
        <f t="shared" si="23"/>
        <v>TESTER02</v>
      </c>
      <c r="I88" s="522" t="str">
        <f t="shared" si="1"/>
        <v>#REF!</v>
      </c>
      <c r="J88" s="270">
        <v>4.0</v>
      </c>
      <c r="K88" s="500">
        <v>2024.0</v>
      </c>
      <c r="L88" s="500" t="s">
        <v>1267</v>
      </c>
      <c r="M88" s="500" t="s">
        <v>1268</v>
      </c>
      <c r="N88" s="500">
        <v>22.0</v>
      </c>
      <c r="O88" s="500">
        <v>1.0</v>
      </c>
      <c r="P88" s="500" t="str">
        <f t="shared" si="38"/>
        <v>#REF!</v>
      </c>
      <c r="Q88" s="500" t="str">
        <f t="shared" si="39"/>
        <v>#REF!</v>
      </c>
      <c r="R88" s="500"/>
      <c r="S88" s="500" t="s">
        <v>525</v>
      </c>
      <c r="T88" s="501" t="s">
        <v>1156</v>
      </c>
      <c r="U88" s="672" t="str">
        <f t="shared" si="27"/>
        <v>#REF!</v>
      </c>
      <c r="V88" s="672" t="str">
        <f t="shared" si="28"/>
        <v>#REF!</v>
      </c>
      <c r="W88" s="672" t="str">
        <f t="shared" si="29"/>
        <v>#REF!</v>
      </c>
      <c r="X88" s="653" t="str">
        <f t="shared" si="30"/>
        <v>#REF!</v>
      </c>
      <c r="Y88" s="673">
        <f t="shared" si="31"/>
        <v>1</v>
      </c>
      <c r="Z88" s="534" t="str">
        <f t="shared" si="32"/>
        <v>#REF!</v>
      </c>
      <c r="AA88" s="534" t="str">
        <f t="shared" si="33"/>
        <v>#REF!</v>
      </c>
      <c r="AB88" s="534" t="str">
        <f t="shared" si="34"/>
        <v>#REF!</v>
      </c>
      <c r="AC88" s="506" t="str">
        <f t="shared" si="35"/>
        <v>#REF!</v>
      </c>
      <c r="AD88" s="506" t="str">
        <f t="shared" si="36"/>
        <v>#REF!</v>
      </c>
      <c r="AE88" s="539" t="str">
        <f t="shared" si="37"/>
        <v>#REF!</v>
      </c>
      <c r="AF88" s="500"/>
    </row>
    <row r="89" ht="15.0" customHeight="1">
      <c r="A89" s="270">
        <v>87.0</v>
      </c>
      <c r="B89" s="500" t="s">
        <v>1093</v>
      </c>
      <c r="C89" s="501" t="s">
        <v>1182</v>
      </c>
      <c r="D89" s="501" t="s">
        <v>1095</v>
      </c>
      <c r="E89" s="501" t="s">
        <v>511</v>
      </c>
      <c r="F89" s="500" t="s">
        <v>564</v>
      </c>
      <c r="G89" s="500" t="s">
        <v>665</v>
      </c>
      <c r="H89" s="500" t="str">
        <f t="shared" si="23"/>
        <v>BA02</v>
      </c>
      <c r="I89" s="522" t="str">
        <f t="shared" si="1"/>
        <v>#REF!</v>
      </c>
      <c r="J89" s="270">
        <v>4.0</v>
      </c>
      <c r="K89" s="500">
        <v>2024.0</v>
      </c>
      <c r="L89" s="500" t="s">
        <v>1267</v>
      </c>
      <c r="M89" s="500" t="s">
        <v>1268</v>
      </c>
      <c r="N89" s="500">
        <v>22.0</v>
      </c>
      <c r="O89" s="500">
        <v>1.0</v>
      </c>
      <c r="P89" s="500" t="str">
        <f t="shared" si="38"/>
        <v>#REF!</v>
      </c>
      <c r="Q89" s="500" t="str">
        <f t="shared" si="39"/>
        <v>#REF!</v>
      </c>
      <c r="R89" s="500"/>
      <c r="S89" s="500" t="s">
        <v>525</v>
      </c>
      <c r="T89" s="501" t="s">
        <v>1156</v>
      </c>
      <c r="U89" s="672" t="str">
        <f t="shared" si="27"/>
        <v>#REF!</v>
      </c>
      <c r="V89" s="672" t="str">
        <f t="shared" si="28"/>
        <v>#REF!</v>
      </c>
      <c r="W89" s="672" t="str">
        <f t="shared" si="29"/>
        <v>#REF!</v>
      </c>
      <c r="X89" s="653" t="str">
        <f t="shared" si="30"/>
        <v>#REF!</v>
      </c>
      <c r="Y89" s="673">
        <f t="shared" si="31"/>
        <v>1</v>
      </c>
      <c r="Z89" s="534" t="str">
        <f t="shared" si="32"/>
        <v>#REF!</v>
      </c>
      <c r="AA89" s="534" t="str">
        <f t="shared" si="33"/>
        <v>#REF!</v>
      </c>
      <c r="AB89" s="534" t="str">
        <f t="shared" si="34"/>
        <v>#REF!</v>
      </c>
      <c r="AC89" s="506" t="str">
        <f t="shared" si="35"/>
        <v>#REF!</v>
      </c>
      <c r="AD89" s="506" t="str">
        <f t="shared" si="36"/>
        <v>#REF!</v>
      </c>
      <c r="AE89" s="539" t="str">
        <f t="shared" si="37"/>
        <v>#REF!</v>
      </c>
      <c r="AF89" s="500"/>
    </row>
    <row r="90" ht="15.0" customHeight="1">
      <c r="A90" s="270">
        <v>88.0</v>
      </c>
      <c r="B90" s="500" t="s">
        <v>1377</v>
      </c>
      <c r="C90" s="501" t="s">
        <v>1176</v>
      </c>
      <c r="D90" s="501" t="s">
        <v>1177</v>
      </c>
      <c r="E90" s="501" t="s">
        <v>511</v>
      </c>
      <c r="F90" s="500" t="s">
        <v>512</v>
      </c>
      <c r="G90" s="500" t="s">
        <v>665</v>
      </c>
      <c r="H90" s="500" t="str">
        <f t="shared" si="23"/>
        <v>DEV02</v>
      </c>
      <c r="I90" s="522" t="str">
        <f t="shared" si="1"/>
        <v>#REF!</v>
      </c>
      <c r="J90" s="270">
        <v>4.0</v>
      </c>
      <c r="K90" s="500">
        <v>2024.0</v>
      </c>
      <c r="L90" s="500" t="s">
        <v>1267</v>
      </c>
      <c r="M90" s="500" t="s">
        <v>1268</v>
      </c>
      <c r="N90" s="500">
        <v>22.0</v>
      </c>
      <c r="O90" s="500">
        <v>1.0</v>
      </c>
      <c r="P90" s="500" t="str">
        <f t="shared" si="38"/>
        <v>#REF!</v>
      </c>
      <c r="Q90" s="500">
        <v>0.5</v>
      </c>
      <c r="R90" s="500"/>
      <c r="S90" s="500" t="s">
        <v>525</v>
      </c>
      <c r="T90" s="501" t="s">
        <v>1156</v>
      </c>
      <c r="U90" s="672">
        <f t="shared" si="27"/>
        <v>0.5</v>
      </c>
      <c r="V90" s="672" t="str">
        <f t="shared" si="28"/>
        <v>#REF!</v>
      </c>
      <c r="W90" s="672">
        <f t="shared" si="29"/>
        <v>0.5</v>
      </c>
      <c r="X90" s="653" t="str">
        <f t="shared" si="30"/>
        <v>#REF!</v>
      </c>
      <c r="Y90" s="673">
        <f t="shared" si="31"/>
        <v>1</v>
      </c>
      <c r="Z90" s="534" t="str">
        <f t="shared" si="32"/>
        <v>#REF!</v>
      </c>
      <c r="AA90" s="534" t="str">
        <f t="shared" si="33"/>
        <v>#REF!</v>
      </c>
      <c r="AB90" s="534" t="str">
        <f t="shared" si="34"/>
        <v>#REF!</v>
      </c>
      <c r="AC90" s="506" t="str">
        <f t="shared" si="35"/>
        <v>#REF!</v>
      </c>
      <c r="AD90" s="506" t="str">
        <f t="shared" si="36"/>
        <v>#REF!</v>
      </c>
      <c r="AE90" s="539" t="str">
        <f t="shared" si="37"/>
        <v>#REF!</v>
      </c>
      <c r="AF90" s="500"/>
    </row>
    <row r="91" ht="15.0" customHeight="1">
      <c r="A91" s="270">
        <v>89.0</v>
      </c>
      <c r="B91" s="500" t="s">
        <v>1379</v>
      </c>
      <c r="C91" s="501" t="s">
        <v>1124</v>
      </c>
      <c r="D91" s="501" t="s">
        <v>1125</v>
      </c>
      <c r="E91" s="501" t="s">
        <v>511</v>
      </c>
      <c r="F91" s="500" t="s">
        <v>512</v>
      </c>
      <c r="G91" s="500" t="s">
        <v>771</v>
      </c>
      <c r="H91" s="500" t="str">
        <f t="shared" si="23"/>
        <v>DEV04</v>
      </c>
      <c r="I91" s="522" t="str">
        <f t="shared" si="1"/>
        <v>#REF!</v>
      </c>
      <c r="J91" s="270">
        <v>4.0</v>
      </c>
      <c r="K91" s="500">
        <v>2024.0</v>
      </c>
      <c r="L91" s="500" t="s">
        <v>1267</v>
      </c>
      <c r="M91" s="500" t="s">
        <v>1268</v>
      </c>
      <c r="N91" s="500">
        <v>22.0</v>
      </c>
      <c r="O91" s="500">
        <v>1.0</v>
      </c>
      <c r="P91" s="500" t="str">
        <f t="shared" si="38"/>
        <v>#REF!</v>
      </c>
      <c r="Q91" s="500" t="str">
        <f t="shared" ref="Q91:Q92" si="40">P91</f>
        <v>#REF!</v>
      </c>
      <c r="R91" s="500"/>
      <c r="S91" s="500" t="s">
        <v>525</v>
      </c>
      <c r="T91" s="501" t="s">
        <v>1156</v>
      </c>
      <c r="U91" s="672" t="str">
        <f t="shared" si="27"/>
        <v>#REF!</v>
      </c>
      <c r="V91" s="672" t="str">
        <f t="shared" si="28"/>
        <v>#REF!</v>
      </c>
      <c r="W91" s="672" t="str">
        <f t="shared" si="29"/>
        <v>#REF!</v>
      </c>
      <c r="X91" s="653" t="str">
        <f t="shared" si="30"/>
        <v>#REF!</v>
      </c>
      <c r="Y91" s="673">
        <f t="shared" si="31"/>
        <v>1</v>
      </c>
      <c r="Z91" s="534" t="str">
        <f t="shared" si="32"/>
        <v>#REF!</v>
      </c>
      <c r="AA91" s="534" t="str">
        <f t="shared" si="33"/>
        <v>#REF!</v>
      </c>
      <c r="AB91" s="534" t="str">
        <f t="shared" si="34"/>
        <v>#REF!</v>
      </c>
      <c r="AC91" s="506" t="str">
        <f t="shared" si="35"/>
        <v>#REF!</v>
      </c>
      <c r="AD91" s="506" t="str">
        <f t="shared" si="36"/>
        <v>#REF!</v>
      </c>
      <c r="AE91" s="539" t="str">
        <f t="shared" si="37"/>
        <v>#REF!</v>
      </c>
      <c r="AF91" s="500"/>
    </row>
    <row r="92" ht="15.0" customHeight="1">
      <c r="A92" s="270">
        <v>90.0</v>
      </c>
      <c r="B92" s="500" t="s">
        <v>1380</v>
      </c>
      <c r="C92" s="501" t="s">
        <v>1127</v>
      </c>
      <c r="D92" s="501" t="s">
        <v>1128</v>
      </c>
      <c r="E92" s="501" t="s">
        <v>511</v>
      </c>
      <c r="F92" s="500" t="s">
        <v>512</v>
      </c>
      <c r="G92" s="500" t="s">
        <v>790</v>
      </c>
      <c r="H92" s="500" t="str">
        <f t="shared" si="23"/>
        <v>DEV03</v>
      </c>
      <c r="I92" s="522" t="str">
        <f t="shared" si="1"/>
        <v>#REF!</v>
      </c>
      <c r="J92" s="270">
        <v>4.0</v>
      </c>
      <c r="K92" s="500">
        <v>2024.0</v>
      </c>
      <c r="L92" s="500" t="s">
        <v>1267</v>
      </c>
      <c r="M92" s="500" t="s">
        <v>1268</v>
      </c>
      <c r="N92" s="500">
        <v>22.0</v>
      </c>
      <c r="O92" s="500">
        <v>1.0</v>
      </c>
      <c r="P92" s="500" t="str">
        <f t="shared" si="38"/>
        <v>#REF!</v>
      </c>
      <c r="Q92" s="500" t="str">
        <f t="shared" si="40"/>
        <v>#REF!</v>
      </c>
      <c r="R92" s="500"/>
      <c r="S92" s="500" t="s">
        <v>525</v>
      </c>
      <c r="T92" s="501" t="s">
        <v>1156</v>
      </c>
      <c r="U92" s="672" t="str">
        <f t="shared" si="27"/>
        <v>#REF!</v>
      </c>
      <c r="V92" s="672" t="str">
        <f t="shared" si="28"/>
        <v>#REF!</v>
      </c>
      <c r="W92" s="672" t="str">
        <f t="shared" si="29"/>
        <v>#REF!</v>
      </c>
      <c r="X92" s="653" t="str">
        <f t="shared" si="30"/>
        <v>#REF!</v>
      </c>
      <c r="Y92" s="673">
        <f t="shared" si="31"/>
        <v>1</v>
      </c>
      <c r="Z92" s="534" t="str">
        <f t="shared" si="32"/>
        <v>#REF!</v>
      </c>
      <c r="AA92" s="534" t="str">
        <f t="shared" si="33"/>
        <v>#REF!</v>
      </c>
      <c r="AB92" s="534" t="str">
        <f t="shared" si="34"/>
        <v>#REF!</v>
      </c>
      <c r="AC92" s="506" t="str">
        <f t="shared" si="35"/>
        <v>#REF!</v>
      </c>
      <c r="AD92" s="506" t="str">
        <f t="shared" si="36"/>
        <v>#REF!</v>
      </c>
      <c r="AE92" s="539" t="str">
        <f t="shared" si="37"/>
        <v>#REF!</v>
      </c>
      <c r="AF92" s="500"/>
    </row>
    <row r="93" ht="15.0" customHeight="1">
      <c r="A93" s="270">
        <v>91.0</v>
      </c>
      <c r="B93" s="500" t="s">
        <v>1382</v>
      </c>
      <c r="C93" s="501" t="s">
        <v>1187</v>
      </c>
      <c r="D93" s="501" t="s">
        <v>1383</v>
      </c>
      <c r="E93" s="501" t="s">
        <v>511</v>
      </c>
      <c r="F93" s="500" t="s">
        <v>512</v>
      </c>
      <c r="G93" s="500" t="s">
        <v>665</v>
      </c>
      <c r="H93" s="500" t="str">
        <f t="shared" si="23"/>
        <v>DEV02</v>
      </c>
      <c r="I93" s="522" t="str">
        <f t="shared" si="1"/>
        <v>#REF!</v>
      </c>
      <c r="J93" s="270">
        <v>4.0</v>
      </c>
      <c r="K93" s="500">
        <v>2024.0</v>
      </c>
      <c r="L93" s="500" t="s">
        <v>1267</v>
      </c>
      <c r="M93" s="655">
        <v>45399.0</v>
      </c>
      <c r="N93" s="500">
        <v>13.0</v>
      </c>
      <c r="O93" s="500">
        <v>0.59</v>
      </c>
      <c r="P93" s="500" t="str">
        <f t="shared" si="38"/>
        <v>#REF!</v>
      </c>
      <c r="Q93" s="500">
        <v>0.59</v>
      </c>
      <c r="R93" s="500"/>
      <c r="S93" s="500" t="s">
        <v>525</v>
      </c>
      <c r="T93" s="501" t="s">
        <v>1156</v>
      </c>
      <c r="U93" s="672">
        <f t="shared" si="27"/>
        <v>0.59</v>
      </c>
      <c r="V93" s="672" t="str">
        <f t="shared" si="28"/>
        <v>#REF!</v>
      </c>
      <c r="W93" s="672">
        <f t="shared" si="29"/>
        <v>0.59</v>
      </c>
      <c r="X93" s="653" t="str">
        <f t="shared" si="30"/>
        <v>#REF!</v>
      </c>
      <c r="Y93" s="673">
        <f t="shared" si="31"/>
        <v>0.59</v>
      </c>
      <c r="Z93" s="534" t="str">
        <f t="shared" si="32"/>
        <v>#REF!</v>
      </c>
      <c r="AA93" s="534" t="str">
        <f t="shared" si="33"/>
        <v>#REF!</v>
      </c>
      <c r="AB93" s="534" t="str">
        <f t="shared" si="34"/>
        <v>#REF!</v>
      </c>
      <c r="AC93" s="506" t="str">
        <f t="shared" si="35"/>
        <v>#REF!</v>
      </c>
      <c r="AD93" s="506" t="str">
        <f t="shared" si="36"/>
        <v>#REF!</v>
      </c>
      <c r="AE93" s="539" t="str">
        <f t="shared" si="37"/>
        <v>#REF!</v>
      </c>
      <c r="AF93" s="500"/>
    </row>
    <row r="94" ht="15.0" customHeight="1">
      <c r="A94" s="270">
        <v>92.0</v>
      </c>
      <c r="B94" s="500" t="s">
        <v>1386</v>
      </c>
      <c r="C94" s="501" t="s">
        <v>1180</v>
      </c>
      <c r="D94" s="501" t="s">
        <v>1181</v>
      </c>
      <c r="E94" s="501" t="s">
        <v>511</v>
      </c>
      <c r="F94" s="500" t="s">
        <v>546</v>
      </c>
      <c r="G94" s="500" t="s">
        <v>665</v>
      </c>
      <c r="H94" s="500" t="str">
        <f t="shared" si="23"/>
        <v>TESTER02</v>
      </c>
      <c r="I94" s="522" t="str">
        <f t="shared" si="1"/>
        <v>#REF!</v>
      </c>
      <c r="J94" s="270">
        <v>4.0</v>
      </c>
      <c r="K94" s="500">
        <v>2024.0</v>
      </c>
      <c r="L94" s="500" t="s">
        <v>1267</v>
      </c>
      <c r="M94" s="500" t="s">
        <v>1268</v>
      </c>
      <c r="N94" s="500">
        <v>22.0</v>
      </c>
      <c r="O94" s="500">
        <v>1.0</v>
      </c>
      <c r="P94" s="500" t="str">
        <f t="shared" si="38"/>
        <v>#REF!</v>
      </c>
      <c r="Q94" s="500" t="str">
        <f t="shared" ref="Q94:Q95" si="41">P94</f>
        <v>#REF!</v>
      </c>
      <c r="R94" s="500"/>
      <c r="S94" s="500" t="s">
        <v>525</v>
      </c>
      <c r="T94" s="501" t="s">
        <v>1156</v>
      </c>
      <c r="U94" s="672" t="str">
        <f t="shared" si="27"/>
        <v>#REF!</v>
      </c>
      <c r="V94" s="672" t="str">
        <f t="shared" si="28"/>
        <v>#REF!</v>
      </c>
      <c r="W94" s="672" t="str">
        <f t="shared" si="29"/>
        <v>#REF!</v>
      </c>
      <c r="X94" s="653" t="str">
        <f t="shared" si="30"/>
        <v>#REF!</v>
      </c>
      <c r="Y94" s="673">
        <f t="shared" si="31"/>
        <v>1</v>
      </c>
      <c r="Z94" s="534" t="str">
        <f t="shared" si="32"/>
        <v>#REF!</v>
      </c>
      <c r="AA94" s="534" t="str">
        <f t="shared" si="33"/>
        <v>#REF!</v>
      </c>
      <c r="AB94" s="534" t="str">
        <f t="shared" si="34"/>
        <v>#REF!</v>
      </c>
      <c r="AC94" s="506" t="str">
        <f t="shared" si="35"/>
        <v>#REF!</v>
      </c>
      <c r="AD94" s="506" t="str">
        <f t="shared" si="36"/>
        <v>#REF!</v>
      </c>
      <c r="AE94" s="539" t="str">
        <f t="shared" si="37"/>
        <v>#REF!</v>
      </c>
      <c r="AF94" s="500"/>
    </row>
    <row r="95" ht="15.0" customHeight="1">
      <c r="A95" s="270">
        <v>93.0</v>
      </c>
      <c r="B95" s="500" t="s">
        <v>1389</v>
      </c>
      <c r="C95" s="501" t="s">
        <v>1390</v>
      </c>
      <c r="D95" s="501" t="s">
        <v>1391</v>
      </c>
      <c r="E95" s="501" t="s">
        <v>511</v>
      </c>
      <c r="F95" s="500" t="s">
        <v>512</v>
      </c>
      <c r="G95" s="500" t="s">
        <v>790</v>
      </c>
      <c r="H95" s="500" t="str">
        <f t="shared" si="23"/>
        <v>DEV03</v>
      </c>
      <c r="I95" s="522" t="str">
        <f t="shared" si="1"/>
        <v>#REF!</v>
      </c>
      <c r="J95" s="270">
        <v>4.0</v>
      </c>
      <c r="K95" s="500">
        <v>2024.0</v>
      </c>
      <c r="L95" s="500" t="s">
        <v>1267</v>
      </c>
      <c r="M95" s="500" t="s">
        <v>1268</v>
      </c>
      <c r="N95" s="500">
        <v>22.0</v>
      </c>
      <c r="O95" s="500">
        <v>1.0</v>
      </c>
      <c r="P95" s="500" t="str">
        <f t="shared" si="38"/>
        <v>#REF!</v>
      </c>
      <c r="Q95" s="500" t="str">
        <f t="shared" si="41"/>
        <v>#REF!</v>
      </c>
      <c r="R95" s="500"/>
      <c r="S95" s="500" t="s">
        <v>525</v>
      </c>
      <c r="T95" s="501" t="s">
        <v>1156</v>
      </c>
      <c r="U95" s="672" t="str">
        <f t="shared" si="27"/>
        <v>#REF!</v>
      </c>
      <c r="V95" s="672" t="str">
        <f t="shared" si="28"/>
        <v>#REF!</v>
      </c>
      <c r="W95" s="672" t="str">
        <f t="shared" si="29"/>
        <v>#REF!</v>
      </c>
      <c r="X95" s="653" t="str">
        <f t="shared" si="30"/>
        <v>#REF!</v>
      </c>
      <c r="Y95" s="673">
        <f t="shared" si="31"/>
        <v>1</v>
      </c>
      <c r="Z95" s="534" t="str">
        <f t="shared" si="32"/>
        <v>#REF!</v>
      </c>
      <c r="AA95" s="534" t="str">
        <f t="shared" si="33"/>
        <v>#REF!</v>
      </c>
      <c r="AB95" s="534" t="str">
        <f t="shared" si="34"/>
        <v>#REF!</v>
      </c>
      <c r="AC95" s="506" t="str">
        <f t="shared" si="35"/>
        <v>#REF!</v>
      </c>
      <c r="AD95" s="506" t="str">
        <f t="shared" si="36"/>
        <v>#REF!</v>
      </c>
      <c r="AE95" s="539" t="str">
        <f t="shared" si="37"/>
        <v>#REF!</v>
      </c>
      <c r="AF95" s="500"/>
    </row>
    <row r="96" ht="15.0" customHeight="1">
      <c r="A96" s="270">
        <v>94.0</v>
      </c>
      <c r="B96" s="500" t="s">
        <v>1393</v>
      </c>
      <c r="C96" s="501" t="s">
        <v>1362</v>
      </c>
      <c r="D96" s="501" t="s">
        <v>1394</v>
      </c>
      <c r="E96" s="501" t="s">
        <v>662</v>
      </c>
      <c r="F96" s="500" t="s">
        <v>663</v>
      </c>
      <c r="G96" s="500" t="s">
        <v>893</v>
      </c>
      <c r="H96" s="500" t="str">
        <f t="shared" si="23"/>
        <v>PM06</v>
      </c>
      <c r="I96" s="522" t="str">
        <f t="shared" si="1"/>
        <v>#REF!</v>
      </c>
      <c r="J96" s="270">
        <v>4.0</v>
      </c>
      <c r="K96" s="500">
        <v>2024.0</v>
      </c>
      <c r="L96" s="500" t="s">
        <v>1267</v>
      </c>
      <c r="M96" s="500" t="s">
        <v>1268</v>
      </c>
      <c r="N96" s="500">
        <v>11.0</v>
      </c>
      <c r="O96" s="500">
        <v>0.5</v>
      </c>
      <c r="P96" s="500" t="str">
        <f t="shared" si="38"/>
        <v>#REF!</v>
      </c>
      <c r="Q96" s="500">
        <v>0.5</v>
      </c>
      <c r="R96" s="500"/>
      <c r="S96" s="500" t="s">
        <v>525</v>
      </c>
      <c r="T96" s="501" t="s">
        <v>1156</v>
      </c>
      <c r="U96" s="672">
        <f t="shared" si="27"/>
        <v>0.5</v>
      </c>
      <c r="V96" s="672" t="str">
        <f t="shared" si="28"/>
        <v>#REF!</v>
      </c>
      <c r="W96" s="672">
        <f t="shared" si="29"/>
        <v>1.2</v>
      </c>
      <c r="X96" s="653" t="str">
        <f t="shared" si="30"/>
        <v>#REF!</v>
      </c>
      <c r="Y96" s="673">
        <f t="shared" si="31"/>
        <v>1</v>
      </c>
      <c r="Z96" s="534" t="str">
        <f t="shared" si="32"/>
        <v>#REF!</v>
      </c>
      <c r="AA96" s="534" t="str">
        <f t="shared" si="33"/>
        <v>#REF!</v>
      </c>
      <c r="AB96" s="534" t="str">
        <f t="shared" si="34"/>
        <v>#REF!</v>
      </c>
      <c r="AC96" s="506" t="str">
        <f t="shared" si="35"/>
        <v>#REF!</v>
      </c>
      <c r="AD96" s="506" t="str">
        <f t="shared" si="36"/>
        <v>#REF!</v>
      </c>
      <c r="AE96" s="539" t="str">
        <f t="shared" si="37"/>
        <v>#REF!</v>
      </c>
      <c r="AF96" s="500"/>
    </row>
    <row r="97" ht="15.0" customHeight="1">
      <c r="A97" s="270">
        <v>95.0</v>
      </c>
      <c r="B97" s="660" t="s">
        <v>581</v>
      </c>
      <c r="C97" s="661" t="s">
        <v>582</v>
      </c>
      <c r="D97" s="661" t="s">
        <v>583</v>
      </c>
      <c r="E97" s="661" t="s">
        <v>511</v>
      </c>
      <c r="F97" s="660" t="s">
        <v>512</v>
      </c>
      <c r="G97" s="660" t="s">
        <v>893</v>
      </c>
      <c r="H97" s="660" t="str">
        <f t="shared" si="23"/>
        <v>DEV06</v>
      </c>
      <c r="I97" s="522" t="str">
        <f t="shared" si="1"/>
        <v>#REF!</v>
      </c>
      <c r="J97" s="662">
        <v>4.0</v>
      </c>
      <c r="K97" s="660">
        <v>2024.0</v>
      </c>
      <c r="L97" s="660" t="s">
        <v>1267</v>
      </c>
      <c r="M97" s="660" t="s">
        <v>1268</v>
      </c>
      <c r="N97" s="660">
        <v>22.0</v>
      </c>
      <c r="O97" s="660">
        <v>1.0</v>
      </c>
      <c r="P97" s="660">
        <f t="shared" si="38"/>
        <v>1</v>
      </c>
      <c r="Q97" s="660">
        <v>1.0</v>
      </c>
      <c r="R97" s="660"/>
      <c r="S97" s="660" t="s">
        <v>517</v>
      </c>
      <c r="T97" s="661" t="s">
        <v>518</v>
      </c>
      <c r="U97" s="663">
        <f t="shared" si="27"/>
        <v>1</v>
      </c>
      <c r="V97" s="663">
        <f t="shared" si="28"/>
        <v>1</v>
      </c>
      <c r="W97" s="663">
        <f t="shared" si="29"/>
        <v>1</v>
      </c>
      <c r="X97" s="664">
        <f t="shared" si="30"/>
        <v>1</v>
      </c>
      <c r="Y97" s="665">
        <f t="shared" si="31"/>
        <v>1</v>
      </c>
      <c r="Z97" s="666" t="str">
        <f t="shared" si="32"/>
        <v>#REF!</v>
      </c>
      <c r="AA97" s="666" t="str">
        <f t="shared" si="33"/>
        <v>#REF!</v>
      </c>
      <c r="AB97" s="666" t="str">
        <f t="shared" si="34"/>
        <v>#REF!</v>
      </c>
      <c r="AC97" s="667">
        <f t="shared" si="35"/>
        <v>0</v>
      </c>
      <c r="AD97" s="667" t="str">
        <f t="shared" si="36"/>
        <v>#REF!</v>
      </c>
      <c r="AE97" s="668" t="str">
        <f t="shared" si="37"/>
        <v>#REF!</v>
      </c>
      <c r="AF97" s="660"/>
    </row>
    <row r="98" ht="15.0" customHeight="1">
      <c r="A98" s="270">
        <v>96.0</v>
      </c>
      <c r="B98" s="660" t="s">
        <v>636</v>
      </c>
      <c r="C98" s="661" t="s">
        <v>638</v>
      </c>
      <c r="D98" s="661" t="s">
        <v>640</v>
      </c>
      <c r="E98" s="661" t="s">
        <v>511</v>
      </c>
      <c r="F98" s="660" t="s">
        <v>512</v>
      </c>
      <c r="G98" s="660" t="s">
        <v>787</v>
      </c>
      <c r="H98" s="660" t="str">
        <f t="shared" si="23"/>
        <v>DEV05</v>
      </c>
      <c r="I98" s="522" t="str">
        <f t="shared" si="1"/>
        <v>#REF!</v>
      </c>
      <c r="J98" s="662">
        <v>4.0</v>
      </c>
      <c r="K98" s="660">
        <v>2024.0</v>
      </c>
      <c r="L98" s="660" t="s">
        <v>1267</v>
      </c>
      <c r="M98" s="660" t="s">
        <v>1268</v>
      </c>
      <c r="N98" s="660">
        <v>22.0</v>
      </c>
      <c r="O98" s="660">
        <v>1.0</v>
      </c>
      <c r="P98" s="660">
        <f t="shared" si="38"/>
        <v>1</v>
      </c>
      <c r="Q98" s="660">
        <v>1.0</v>
      </c>
      <c r="R98" s="660"/>
      <c r="S98" s="660" t="s">
        <v>517</v>
      </c>
      <c r="T98" s="661" t="s">
        <v>518</v>
      </c>
      <c r="U98" s="663">
        <f t="shared" si="27"/>
        <v>1</v>
      </c>
      <c r="V98" s="663">
        <f t="shared" si="28"/>
        <v>1</v>
      </c>
      <c r="W98" s="663">
        <f t="shared" si="29"/>
        <v>1</v>
      </c>
      <c r="X98" s="664">
        <f t="shared" si="30"/>
        <v>1</v>
      </c>
      <c r="Y98" s="665">
        <f t="shared" si="31"/>
        <v>1</v>
      </c>
      <c r="Z98" s="666" t="str">
        <f t="shared" si="32"/>
        <v>#REF!</v>
      </c>
      <c r="AA98" s="666" t="str">
        <f t="shared" si="33"/>
        <v>#REF!</v>
      </c>
      <c r="AB98" s="666" t="str">
        <f t="shared" si="34"/>
        <v>#REF!</v>
      </c>
      <c r="AC98" s="667">
        <f t="shared" si="35"/>
        <v>0</v>
      </c>
      <c r="AD98" s="667" t="str">
        <f t="shared" si="36"/>
        <v>#REF!</v>
      </c>
      <c r="AE98" s="668" t="str">
        <f t="shared" si="37"/>
        <v>#REF!</v>
      </c>
      <c r="AF98" s="660"/>
    </row>
    <row r="99" ht="15.0" customHeight="1">
      <c r="A99" s="270">
        <v>97.0</v>
      </c>
      <c r="B99" s="660" t="s">
        <v>587</v>
      </c>
      <c r="C99" s="661" t="s">
        <v>588</v>
      </c>
      <c r="D99" s="661" t="s">
        <v>589</v>
      </c>
      <c r="E99" s="661" t="s">
        <v>511</v>
      </c>
      <c r="F99" s="660" t="s">
        <v>512</v>
      </c>
      <c r="G99" s="660" t="s">
        <v>771</v>
      </c>
      <c r="H99" s="660" t="str">
        <f t="shared" si="23"/>
        <v>DEV04</v>
      </c>
      <c r="I99" s="522" t="str">
        <f t="shared" si="1"/>
        <v>#REF!</v>
      </c>
      <c r="J99" s="662">
        <v>4.0</v>
      </c>
      <c r="K99" s="660">
        <v>2024.0</v>
      </c>
      <c r="L99" s="660" t="s">
        <v>1267</v>
      </c>
      <c r="M99" s="660" t="s">
        <v>1268</v>
      </c>
      <c r="N99" s="660">
        <v>22.0</v>
      </c>
      <c r="O99" s="660">
        <v>1.0</v>
      </c>
      <c r="P99" s="660">
        <f t="shared" si="38"/>
        <v>1</v>
      </c>
      <c r="Q99" s="660">
        <v>1.0</v>
      </c>
      <c r="R99" s="660"/>
      <c r="S99" s="660" t="s">
        <v>517</v>
      </c>
      <c r="T99" s="661" t="s">
        <v>518</v>
      </c>
      <c r="U99" s="663">
        <f t="shared" si="27"/>
        <v>1</v>
      </c>
      <c r="V99" s="663">
        <f t="shared" si="28"/>
        <v>1</v>
      </c>
      <c r="W99" s="663">
        <f t="shared" si="29"/>
        <v>1</v>
      </c>
      <c r="X99" s="664">
        <f t="shared" si="30"/>
        <v>1</v>
      </c>
      <c r="Y99" s="665">
        <f t="shared" si="31"/>
        <v>1</v>
      </c>
      <c r="Z99" s="666" t="str">
        <f t="shared" si="32"/>
        <v>#REF!</v>
      </c>
      <c r="AA99" s="666" t="str">
        <f t="shared" si="33"/>
        <v>#REF!</v>
      </c>
      <c r="AB99" s="666" t="str">
        <f t="shared" si="34"/>
        <v>#REF!</v>
      </c>
      <c r="AC99" s="667">
        <f t="shared" si="35"/>
        <v>0</v>
      </c>
      <c r="AD99" s="667" t="str">
        <f t="shared" si="36"/>
        <v>#REF!</v>
      </c>
      <c r="AE99" s="668" t="str">
        <f t="shared" si="37"/>
        <v>#REF!</v>
      </c>
      <c r="AF99" s="660"/>
    </row>
    <row r="100" ht="15.0" customHeight="1">
      <c r="A100" s="270">
        <v>98.0</v>
      </c>
      <c r="B100" s="660" t="s">
        <v>543</v>
      </c>
      <c r="C100" s="661" t="s">
        <v>544</v>
      </c>
      <c r="D100" s="661" t="s">
        <v>545</v>
      </c>
      <c r="E100" s="661" t="s">
        <v>511</v>
      </c>
      <c r="F100" s="660" t="s">
        <v>546</v>
      </c>
      <c r="G100" s="660" t="s">
        <v>787</v>
      </c>
      <c r="H100" s="660" t="str">
        <f t="shared" si="23"/>
        <v>TESTER05</v>
      </c>
      <c r="I100" s="522" t="str">
        <f t="shared" si="1"/>
        <v>#REF!</v>
      </c>
      <c r="J100" s="662">
        <v>4.0</v>
      </c>
      <c r="K100" s="660">
        <v>2024.0</v>
      </c>
      <c r="L100" s="660" t="s">
        <v>1267</v>
      </c>
      <c r="M100" s="660" t="s">
        <v>1268</v>
      </c>
      <c r="N100" s="660">
        <v>22.0</v>
      </c>
      <c r="O100" s="660">
        <v>1.0</v>
      </c>
      <c r="P100" s="660">
        <f t="shared" si="38"/>
        <v>1</v>
      </c>
      <c r="Q100" s="660">
        <v>1.0</v>
      </c>
      <c r="R100" s="660"/>
      <c r="S100" s="660" t="s">
        <v>517</v>
      </c>
      <c r="T100" s="661" t="s">
        <v>518</v>
      </c>
      <c r="U100" s="663">
        <f t="shared" si="27"/>
        <v>1</v>
      </c>
      <c r="V100" s="663">
        <f t="shared" si="28"/>
        <v>1</v>
      </c>
      <c r="W100" s="663">
        <f t="shared" si="29"/>
        <v>1</v>
      </c>
      <c r="X100" s="664">
        <f t="shared" si="30"/>
        <v>1</v>
      </c>
      <c r="Y100" s="665">
        <f t="shared" si="31"/>
        <v>1</v>
      </c>
      <c r="Z100" s="666" t="str">
        <f t="shared" si="32"/>
        <v>#REF!</v>
      </c>
      <c r="AA100" s="666" t="str">
        <f t="shared" si="33"/>
        <v>#REF!</v>
      </c>
      <c r="AB100" s="666" t="str">
        <f t="shared" si="34"/>
        <v>#REF!</v>
      </c>
      <c r="AC100" s="667">
        <f t="shared" si="35"/>
        <v>0</v>
      </c>
      <c r="AD100" s="667" t="str">
        <f t="shared" si="36"/>
        <v>#REF!</v>
      </c>
      <c r="AE100" s="668" t="str">
        <f t="shared" si="37"/>
        <v>#REF!</v>
      </c>
      <c r="AF100" s="660"/>
    </row>
    <row r="101" ht="15.0" customHeight="1">
      <c r="A101" s="270">
        <v>99.0</v>
      </c>
      <c r="B101" s="660" t="s">
        <v>613</v>
      </c>
      <c r="C101" s="661" t="s">
        <v>614</v>
      </c>
      <c r="D101" s="661" t="s">
        <v>615</v>
      </c>
      <c r="E101" s="661" t="s">
        <v>511</v>
      </c>
      <c r="F101" s="660" t="s">
        <v>546</v>
      </c>
      <c r="G101" s="660" t="s">
        <v>790</v>
      </c>
      <c r="H101" s="660" t="str">
        <f t="shared" si="23"/>
        <v>TESTER03</v>
      </c>
      <c r="I101" s="522" t="str">
        <f t="shared" si="1"/>
        <v>#REF!</v>
      </c>
      <c r="J101" s="662">
        <v>4.0</v>
      </c>
      <c r="K101" s="660">
        <v>2024.0</v>
      </c>
      <c r="L101" s="660" t="s">
        <v>1267</v>
      </c>
      <c r="M101" s="660" t="s">
        <v>1268</v>
      </c>
      <c r="N101" s="660">
        <v>20.5</v>
      </c>
      <c r="O101" s="660">
        <v>0.93</v>
      </c>
      <c r="P101" s="660">
        <f t="shared" si="38"/>
        <v>0.93</v>
      </c>
      <c r="Q101" s="660">
        <v>0.93</v>
      </c>
      <c r="R101" s="660"/>
      <c r="S101" s="660" t="s">
        <v>517</v>
      </c>
      <c r="T101" s="661" t="s">
        <v>518</v>
      </c>
      <c r="U101" s="663">
        <f t="shared" si="27"/>
        <v>0.93</v>
      </c>
      <c r="V101" s="663">
        <f t="shared" si="28"/>
        <v>0.93</v>
      </c>
      <c r="W101" s="663">
        <f t="shared" si="29"/>
        <v>0.93</v>
      </c>
      <c r="X101" s="664">
        <f t="shared" si="30"/>
        <v>1</v>
      </c>
      <c r="Y101" s="665">
        <f t="shared" si="31"/>
        <v>0.93</v>
      </c>
      <c r="Z101" s="666" t="str">
        <f t="shared" si="32"/>
        <v>#REF!</v>
      </c>
      <c r="AA101" s="666" t="str">
        <f t="shared" si="33"/>
        <v>#REF!</v>
      </c>
      <c r="AB101" s="666" t="str">
        <f t="shared" si="34"/>
        <v>#REF!</v>
      </c>
      <c r="AC101" s="667">
        <f t="shared" si="35"/>
        <v>0</v>
      </c>
      <c r="AD101" s="667" t="str">
        <f t="shared" si="36"/>
        <v>#REF!</v>
      </c>
      <c r="AE101" s="668" t="str">
        <f t="shared" si="37"/>
        <v>#REF!</v>
      </c>
      <c r="AF101" s="660"/>
    </row>
    <row r="102" ht="15.0" customHeight="1">
      <c r="A102" s="270">
        <v>100.0</v>
      </c>
      <c r="B102" s="660" t="s">
        <v>551</v>
      </c>
      <c r="C102" s="661" t="s">
        <v>553</v>
      </c>
      <c r="D102" s="661" t="s">
        <v>554</v>
      </c>
      <c r="E102" s="661" t="s">
        <v>511</v>
      </c>
      <c r="F102" s="660" t="s">
        <v>546</v>
      </c>
      <c r="G102" s="660" t="s">
        <v>790</v>
      </c>
      <c r="H102" s="660" t="str">
        <f t="shared" si="23"/>
        <v>TESTER03</v>
      </c>
      <c r="I102" s="522" t="str">
        <f t="shared" si="1"/>
        <v>#REF!</v>
      </c>
      <c r="J102" s="662">
        <v>4.0</v>
      </c>
      <c r="K102" s="660">
        <v>2024.0</v>
      </c>
      <c r="L102" s="660" t="s">
        <v>1267</v>
      </c>
      <c r="M102" s="660" t="s">
        <v>1268</v>
      </c>
      <c r="N102" s="660">
        <v>22.0</v>
      </c>
      <c r="O102" s="660">
        <v>1.0</v>
      </c>
      <c r="P102" s="660">
        <f t="shared" si="38"/>
        <v>1</v>
      </c>
      <c r="Q102" s="660">
        <v>1.0</v>
      </c>
      <c r="R102" s="660"/>
      <c r="S102" s="660" t="s">
        <v>517</v>
      </c>
      <c r="T102" s="661" t="s">
        <v>518</v>
      </c>
      <c r="U102" s="663">
        <f t="shared" si="27"/>
        <v>1</v>
      </c>
      <c r="V102" s="663">
        <f t="shared" si="28"/>
        <v>1</v>
      </c>
      <c r="W102" s="663">
        <f t="shared" si="29"/>
        <v>1</v>
      </c>
      <c r="X102" s="664">
        <f t="shared" si="30"/>
        <v>1</v>
      </c>
      <c r="Y102" s="665">
        <f t="shared" si="31"/>
        <v>1</v>
      </c>
      <c r="Z102" s="666" t="str">
        <f t="shared" si="32"/>
        <v>#REF!</v>
      </c>
      <c r="AA102" s="666" t="str">
        <f t="shared" si="33"/>
        <v>#REF!</v>
      </c>
      <c r="AB102" s="666" t="str">
        <f t="shared" si="34"/>
        <v>#REF!</v>
      </c>
      <c r="AC102" s="667">
        <f t="shared" si="35"/>
        <v>0</v>
      </c>
      <c r="AD102" s="667" t="str">
        <f t="shared" si="36"/>
        <v>#REF!</v>
      </c>
      <c r="AE102" s="668" t="str">
        <f t="shared" si="37"/>
        <v>#REF!</v>
      </c>
      <c r="AF102" s="660"/>
    </row>
    <row r="103" ht="15.0" customHeight="1">
      <c r="A103" s="270">
        <v>101.0</v>
      </c>
      <c r="B103" s="660" t="s">
        <v>557</v>
      </c>
      <c r="C103" s="661" t="s">
        <v>558</v>
      </c>
      <c r="D103" s="661" t="s">
        <v>559</v>
      </c>
      <c r="E103" s="661" t="s">
        <v>511</v>
      </c>
      <c r="F103" s="660" t="s">
        <v>512</v>
      </c>
      <c r="G103" s="660" t="s">
        <v>771</v>
      </c>
      <c r="H103" s="660" t="str">
        <f t="shared" si="23"/>
        <v>DEV04</v>
      </c>
      <c r="I103" s="522" t="str">
        <f t="shared" si="1"/>
        <v>#REF!</v>
      </c>
      <c r="J103" s="662">
        <v>4.0</v>
      </c>
      <c r="K103" s="660">
        <v>2024.0</v>
      </c>
      <c r="L103" s="660" t="s">
        <v>1267</v>
      </c>
      <c r="M103" s="660" t="s">
        <v>1268</v>
      </c>
      <c r="N103" s="660">
        <v>22.0</v>
      </c>
      <c r="O103" s="660">
        <v>1.0</v>
      </c>
      <c r="P103" s="660">
        <f t="shared" si="38"/>
        <v>1</v>
      </c>
      <c r="Q103" s="660">
        <v>1.0</v>
      </c>
      <c r="R103" s="660"/>
      <c r="S103" s="660" t="s">
        <v>517</v>
      </c>
      <c r="T103" s="661" t="s">
        <v>518</v>
      </c>
      <c r="U103" s="663">
        <f t="shared" si="27"/>
        <v>1</v>
      </c>
      <c r="V103" s="663">
        <f t="shared" si="28"/>
        <v>1</v>
      </c>
      <c r="W103" s="663">
        <f t="shared" si="29"/>
        <v>1</v>
      </c>
      <c r="X103" s="664">
        <f t="shared" si="30"/>
        <v>1</v>
      </c>
      <c r="Y103" s="665">
        <f t="shared" si="31"/>
        <v>1</v>
      </c>
      <c r="Z103" s="666" t="str">
        <f t="shared" si="32"/>
        <v>#REF!</v>
      </c>
      <c r="AA103" s="666" t="str">
        <f t="shared" si="33"/>
        <v>#REF!</v>
      </c>
      <c r="AB103" s="666" t="str">
        <f t="shared" si="34"/>
        <v>#REF!</v>
      </c>
      <c r="AC103" s="667">
        <f t="shared" si="35"/>
        <v>0</v>
      </c>
      <c r="AD103" s="667" t="str">
        <f t="shared" si="36"/>
        <v>#REF!</v>
      </c>
      <c r="AE103" s="668" t="str">
        <f t="shared" si="37"/>
        <v>#REF!</v>
      </c>
      <c r="AF103" s="660"/>
    </row>
    <row r="104" ht="15.0" customHeight="1">
      <c r="A104" s="270">
        <v>102.0</v>
      </c>
      <c r="B104" s="660" t="s">
        <v>593</v>
      </c>
      <c r="C104" s="661" t="s">
        <v>594</v>
      </c>
      <c r="D104" s="661" t="s">
        <v>595</v>
      </c>
      <c r="E104" s="661" t="s">
        <v>511</v>
      </c>
      <c r="F104" s="660" t="s">
        <v>546</v>
      </c>
      <c r="G104" s="660" t="s">
        <v>787</v>
      </c>
      <c r="H104" s="660" t="str">
        <f t="shared" si="23"/>
        <v>TESTER05</v>
      </c>
      <c r="I104" s="522" t="str">
        <f t="shared" si="1"/>
        <v>#REF!</v>
      </c>
      <c r="J104" s="662">
        <v>4.0</v>
      </c>
      <c r="K104" s="660">
        <v>2024.0</v>
      </c>
      <c r="L104" s="660" t="s">
        <v>1267</v>
      </c>
      <c r="M104" s="660" t="s">
        <v>1268</v>
      </c>
      <c r="N104" s="660">
        <v>22.0</v>
      </c>
      <c r="O104" s="660">
        <v>1.0</v>
      </c>
      <c r="P104" s="660">
        <f t="shared" si="38"/>
        <v>1</v>
      </c>
      <c r="Q104" s="660">
        <v>1.0</v>
      </c>
      <c r="R104" s="660"/>
      <c r="S104" s="660" t="s">
        <v>517</v>
      </c>
      <c r="T104" s="661" t="s">
        <v>518</v>
      </c>
      <c r="U104" s="663">
        <f t="shared" si="27"/>
        <v>1</v>
      </c>
      <c r="V104" s="663">
        <f t="shared" si="28"/>
        <v>1</v>
      </c>
      <c r="W104" s="663">
        <f t="shared" si="29"/>
        <v>1</v>
      </c>
      <c r="X104" s="664">
        <f t="shared" si="30"/>
        <v>1</v>
      </c>
      <c r="Y104" s="665">
        <f t="shared" si="31"/>
        <v>1</v>
      </c>
      <c r="Z104" s="666" t="str">
        <f t="shared" si="32"/>
        <v>#REF!</v>
      </c>
      <c r="AA104" s="666" t="str">
        <f t="shared" si="33"/>
        <v>#REF!</v>
      </c>
      <c r="AB104" s="666" t="str">
        <f t="shared" si="34"/>
        <v>#REF!</v>
      </c>
      <c r="AC104" s="667">
        <f t="shared" si="35"/>
        <v>0</v>
      </c>
      <c r="AD104" s="667" t="str">
        <f t="shared" si="36"/>
        <v>#REF!</v>
      </c>
      <c r="AE104" s="668" t="str">
        <f t="shared" si="37"/>
        <v>#REF!</v>
      </c>
      <c r="AF104" s="660"/>
    </row>
    <row r="105" ht="15.0" customHeight="1">
      <c r="A105" s="270">
        <v>103.0</v>
      </c>
      <c r="B105" s="660" t="s">
        <v>537</v>
      </c>
      <c r="C105" s="661" t="s">
        <v>538</v>
      </c>
      <c r="D105" s="661" t="s">
        <v>539</v>
      </c>
      <c r="E105" s="661" t="s">
        <v>511</v>
      </c>
      <c r="F105" s="660" t="s">
        <v>512</v>
      </c>
      <c r="G105" s="660" t="s">
        <v>771</v>
      </c>
      <c r="H105" s="660" t="str">
        <f t="shared" si="23"/>
        <v>DEV04</v>
      </c>
      <c r="I105" s="522" t="str">
        <f t="shared" si="1"/>
        <v>#REF!</v>
      </c>
      <c r="J105" s="662">
        <v>4.0</v>
      </c>
      <c r="K105" s="660">
        <v>2024.0</v>
      </c>
      <c r="L105" s="660" t="s">
        <v>1267</v>
      </c>
      <c r="M105" s="660" t="s">
        <v>1405</v>
      </c>
      <c r="N105" s="660">
        <v>4.0</v>
      </c>
      <c r="O105" s="660">
        <v>0.18</v>
      </c>
      <c r="P105" s="660">
        <f t="shared" si="38"/>
        <v>0.18</v>
      </c>
      <c r="Q105" s="660">
        <v>0.18</v>
      </c>
      <c r="R105" s="660"/>
      <c r="S105" s="660" t="s">
        <v>517</v>
      </c>
      <c r="T105" s="661" t="s">
        <v>518</v>
      </c>
      <c r="U105" s="663">
        <f t="shared" si="27"/>
        <v>0.18</v>
      </c>
      <c r="V105" s="663">
        <f t="shared" si="28"/>
        <v>0.18</v>
      </c>
      <c r="W105" s="663">
        <f t="shared" si="29"/>
        <v>0.18</v>
      </c>
      <c r="X105" s="664">
        <f t="shared" si="30"/>
        <v>1</v>
      </c>
      <c r="Y105" s="665">
        <f t="shared" si="31"/>
        <v>0.18</v>
      </c>
      <c r="Z105" s="666" t="str">
        <f t="shared" si="32"/>
        <v>#REF!</v>
      </c>
      <c r="AA105" s="666" t="str">
        <f t="shared" si="33"/>
        <v>#REF!</v>
      </c>
      <c r="AB105" s="666" t="str">
        <f t="shared" si="34"/>
        <v>#REF!</v>
      </c>
      <c r="AC105" s="667">
        <f t="shared" si="35"/>
        <v>0</v>
      </c>
      <c r="AD105" s="667" t="str">
        <f t="shared" si="36"/>
        <v>#REF!</v>
      </c>
      <c r="AE105" s="668" t="str">
        <f t="shared" si="37"/>
        <v>#REF!</v>
      </c>
      <c r="AF105" s="660"/>
    </row>
    <row r="106" ht="15.0" customHeight="1">
      <c r="A106" s="270">
        <v>104.0</v>
      </c>
      <c r="B106" s="660" t="s">
        <v>508</v>
      </c>
      <c r="C106" s="661" t="s">
        <v>509</v>
      </c>
      <c r="D106" s="661" t="s">
        <v>510</v>
      </c>
      <c r="E106" s="661" t="s">
        <v>511</v>
      </c>
      <c r="F106" s="660" t="s">
        <v>512</v>
      </c>
      <c r="G106" s="660" t="s">
        <v>893</v>
      </c>
      <c r="H106" s="660" t="str">
        <f t="shared" si="23"/>
        <v>DEV06</v>
      </c>
      <c r="I106" s="522" t="str">
        <f t="shared" si="1"/>
        <v>#REF!</v>
      </c>
      <c r="J106" s="662">
        <v>4.0</v>
      </c>
      <c r="K106" s="660">
        <v>2024.0</v>
      </c>
      <c r="L106" s="660" t="s">
        <v>1267</v>
      </c>
      <c r="M106" s="660" t="s">
        <v>1268</v>
      </c>
      <c r="N106" s="660">
        <v>22.0</v>
      </c>
      <c r="O106" s="660">
        <v>1.0</v>
      </c>
      <c r="P106" s="660">
        <f t="shared" si="38"/>
        <v>1</v>
      </c>
      <c r="Q106" s="660">
        <v>1.0</v>
      </c>
      <c r="R106" s="660"/>
      <c r="S106" s="660" t="s">
        <v>517</v>
      </c>
      <c r="T106" s="661" t="s">
        <v>518</v>
      </c>
      <c r="U106" s="663">
        <f t="shared" si="27"/>
        <v>1</v>
      </c>
      <c r="V106" s="663">
        <f t="shared" si="28"/>
        <v>1</v>
      </c>
      <c r="W106" s="663">
        <f t="shared" si="29"/>
        <v>1</v>
      </c>
      <c r="X106" s="664">
        <f t="shared" si="30"/>
        <v>1</v>
      </c>
      <c r="Y106" s="665">
        <f t="shared" si="31"/>
        <v>1</v>
      </c>
      <c r="Z106" s="666" t="str">
        <f t="shared" si="32"/>
        <v>#REF!</v>
      </c>
      <c r="AA106" s="666" t="str">
        <f t="shared" si="33"/>
        <v>#REF!</v>
      </c>
      <c r="AB106" s="666" t="str">
        <f t="shared" si="34"/>
        <v>#REF!</v>
      </c>
      <c r="AC106" s="667">
        <f t="shared" si="35"/>
        <v>0</v>
      </c>
      <c r="AD106" s="667" t="str">
        <f t="shared" si="36"/>
        <v>#REF!</v>
      </c>
      <c r="AE106" s="668" t="str">
        <f t="shared" si="37"/>
        <v>#REF!</v>
      </c>
      <c r="AF106" s="660"/>
    </row>
    <row r="107" ht="15.0" customHeight="1">
      <c r="A107" s="270">
        <v>105.0</v>
      </c>
      <c r="B107" s="660" t="s">
        <v>566</v>
      </c>
      <c r="C107" s="661" t="s">
        <v>567</v>
      </c>
      <c r="D107" s="661" t="s">
        <v>1408</v>
      </c>
      <c r="E107" s="661" t="s">
        <v>511</v>
      </c>
      <c r="F107" s="660" t="s">
        <v>512</v>
      </c>
      <c r="G107" s="660" t="s">
        <v>787</v>
      </c>
      <c r="H107" s="660" t="str">
        <f t="shared" si="23"/>
        <v>DEV05</v>
      </c>
      <c r="I107" s="522" t="str">
        <f t="shared" si="1"/>
        <v>#REF!</v>
      </c>
      <c r="J107" s="662">
        <v>4.0</v>
      </c>
      <c r="K107" s="660">
        <v>2024.0</v>
      </c>
      <c r="L107" s="660" t="s">
        <v>1267</v>
      </c>
      <c r="M107" s="660" t="s">
        <v>1268</v>
      </c>
      <c r="N107" s="660">
        <v>22.0</v>
      </c>
      <c r="O107" s="660">
        <v>1.0</v>
      </c>
      <c r="P107" s="660">
        <f t="shared" si="38"/>
        <v>1</v>
      </c>
      <c r="Q107" s="660">
        <v>1.0</v>
      </c>
      <c r="R107" s="660"/>
      <c r="S107" s="660" t="s">
        <v>517</v>
      </c>
      <c r="T107" s="661" t="s">
        <v>518</v>
      </c>
      <c r="U107" s="663">
        <f t="shared" si="27"/>
        <v>1</v>
      </c>
      <c r="V107" s="663">
        <f t="shared" si="28"/>
        <v>1</v>
      </c>
      <c r="W107" s="663">
        <f t="shared" si="29"/>
        <v>1</v>
      </c>
      <c r="X107" s="664">
        <f t="shared" si="30"/>
        <v>1</v>
      </c>
      <c r="Y107" s="665">
        <f t="shared" si="31"/>
        <v>1</v>
      </c>
      <c r="Z107" s="666" t="str">
        <f t="shared" si="32"/>
        <v>#REF!</v>
      </c>
      <c r="AA107" s="666" t="str">
        <f t="shared" si="33"/>
        <v>#REF!</v>
      </c>
      <c r="AB107" s="666" t="str">
        <f t="shared" si="34"/>
        <v>#REF!</v>
      </c>
      <c r="AC107" s="667">
        <f t="shared" si="35"/>
        <v>0</v>
      </c>
      <c r="AD107" s="667" t="str">
        <f t="shared" si="36"/>
        <v>#REF!</v>
      </c>
      <c r="AE107" s="668" t="str">
        <f t="shared" si="37"/>
        <v>#REF!</v>
      </c>
      <c r="AF107" s="660"/>
    </row>
    <row r="108" ht="15.0" customHeight="1">
      <c r="A108" s="270">
        <v>106.0</v>
      </c>
      <c r="B108" s="660" t="s">
        <v>574</v>
      </c>
      <c r="C108" s="661" t="s">
        <v>575</v>
      </c>
      <c r="D108" s="661" t="s">
        <v>1410</v>
      </c>
      <c r="E108" s="661" t="s">
        <v>511</v>
      </c>
      <c r="F108" s="660" t="s">
        <v>512</v>
      </c>
      <c r="G108" s="660" t="s">
        <v>771</v>
      </c>
      <c r="H108" s="660" t="str">
        <f t="shared" si="23"/>
        <v>DEV04</v>
      </c>
      <c r="I108" s="522" t="str">
        <f t="shared" si="1"/>
        <v>#REF!</v>
      </c>
      <c r="J108" s="662">
        <v>4.0</v>
      </c>
      <c r="K108" s="660">
        <v>2024.0</v>
      </c>
      <c r="L108" s="660" t="s">
        <v>1267</v>
      </c>
      <c r="M108" s="660" t="s">
        <v>1268</v>
      </c>
      <c r="N108" s="660">
        <v>22.0</v>
      </c>
      <c r="O108" s="660">
        <v>1.0</v>
      </c>
      <c r="P108" s="660">
        <f t="shared" si="38"/>
        <v>1</v>
      </c>
      <c r="Q108" s="660">
        <v>1.0</v>
      </c>
      <c r="R108" s="660"/>
      <c r="S108" s="660" t="s">
        <v>517</v>
      </c>
      <c r="T108" s="661" t="s">
        <v>518</v>
      </c>
      <c r="U108" s="663">
        <f t="shared" si="27"/>
        <v>1</v>
      </c>
      <c r="V108" s="663">
        <f t="shared" si="28"/>
        <v>1</v>
      </c>
      <c r="W108" s="663">
        <f t="shared" si="29"/>
        <v>1</v>
      </c>
      <c r="X108" s="664">
        <f t="shared" si="30"/>
        <v>1</v>
      </c>
      <c r="Y108" s="665">
        <f t="shared" si="31"/>
        <v>1</v>
      </c>
      <c r="Z108" s="666" t="str">
        <f t="shared" si="32"/>
        <v>#REF!</v>
      </c>
      <c r="AA108" s="666" t="str">
        <f t="shared" si="33"/>
        <v>#REF!</v>
      </c>
      <c r="AB108" s="666" t="str">
        <f t="shared" si="34"/>
        <v>#REF!</v>
      </c>
      <c r="AC108" s="667">
        <f t="shared" si="35"/>
        <v>0</v>
      </c>
      <c r="AD108" s="667" t="str">
        <f t="shared" si="36"/>
        <v>#REF!</v>
      </c>
      <c r="AE108" s="668" t="str">
        <f t="shared" si="37"/>
        <v>#REF!</v>
      </c>
      <c r="AF108" s="660"/>
    </row>
    <row r="109" ht="15.0" customHeight="1">
      <c r="A109" s="270">
        <v>107.0</v>
      </c>
      <c r="B109" s="500" t="s">
        <v>1411</v>
      </c>
      <c r="C109" s="501" t="s">
        <v>1190</v>
      </c>
      <c r="D109" s="501" t="s">
        <v>1191</v>
      </c>
      <c r="E109" s="501" t="s">
        <v>511</v>
      </c>
      <c r="F109" s="500" t="s">
        <v>512</v>
      </c>
      <c r="G109" s="500" t="s">
        <v>665</v>
      </c>
      <c r="H109" s="500" t="str">
        <f t="shared" si="23"/>
        <v>DEV02</v>
      </c>
      <c r="I109" s="522" t="str">
        <f t="shared" si="1"/>
        <v>#REF!</v>
      </c>
      <c r="J109" s="270">
        <v>4.0</v>
      </c>
      <c r="K109" s="500">
        <v>2024.0</v>
      </c>
      <c r="L109" s="500" t="s">
        <v>1346</v>
      </c>
      <c r="M109" s="500" t="s">
        <v>1268</v>
      </c>
      <c r="N109" s="500">
        <v>12.0</v>
      </c>
      <c r="O109" s="500">
        <v>0.55</v>
      </c>
      <c r="P109" s="500" t="str">
        <f t="shared" si="38"/>
        <v>#REF!</v>
      </c>
      <c r="Q109" s="500">
        <v>0.55</v>
      </c>
      <c r="R109" s="500"/>
      <c r="S109" s="500" t="s">
        <v>525</v>
      </c>
      <c r="T109" s="501" t="s">
        <v>1412</v>
      </c>
      <c r="U109" s="672">
        <f t="shared" si="27"/>
        <v>0.55</v>
      </c>
      <c r="V109" s="672" t="str">
        <f t="shared" si="28"/>
        <v>#REF!</v>
      </c>
      <c r="W109" s="672">
        <f t="shared" si="29"/>
        <v>0.55</v>
      </c>
      <c r="X109" s="653" t="str">
        <f t="shared" si="30"/>
        <v>#REF!</v>
      </c>
      <c r="Y109" s="673">
        <f t="shared" si="31"/>
        <v>0.55</v>
      </c>
      <c r="Z109" s="534" t="str">
        <f t="shared" si="32"/>
        <v>#REF!</v>
      </c>
      <c r="AA109" s="534" t="str">
        <f t="shared" si="33"/>
        <v>#REF!</v>
      </c>
      <c r="AB109" s="534" t="str">
        <f t="shared" si="34"/>
        <v>#REF!</v>
      </c>
      <c r="AC109" s="506" t="str">
        <f t="shared" si="35"/>
        <v>#REF!</v>
      </c>
      <c r="AD109" s="506" t="str">
        <f t="shared" si="36"/>
        <v>#REF!</v>
      </c>
      <c r="AE109" s="539" t="str">
        <f t="shared" si="37"/>
        <v>#REF!</v>
      </c>
      <c r="AF109" s="500"/>
    </row>
    <row r="110" ht="15.0" customHeight="1">
      <c r="A110" s="270">
        <v>108.0</v>
      </c>
      <c r="B110" s="500" t="s">
        <v>1413</v>
      </c>
      <c r="C110" s="501" t="s">
        <v>1399</v>
      </c>
      <c r="D110" s="501" t="s">
        <v>1414</v>
      </c>
      <c r="E110" s="501" t="s">
        <v>511</v>
      </c>
      <c r="F110" s="500" t="s">
        <v>546</v>
      </c>
      <c r="G110" s="500" t="s">
        <v>790</v>
      </c>
      <c r="H110" s="500" t="str">
        <f t="shared" si="23"/>
        <v>TESTER03</v>
      </c>
      <c r="I110" s="522" t="str">
        <f t="shared" si="1"/>
        <v>#REF!</v>
      </c>
      <c r="J110" s="270">
        <v>4.0</v>
      </c>
      <c r="K110" s="500">
        <v>2024.0</v>
      </c>
      <c r="L110" s="500" t="s">
        <v>1346</v>
      </c>
      <c r="M110" s="500" t="s">
        <v>1268</v>
      </c>
      <c r="N110" s="500">
        <v>12.0</v>
      </c>
      <c r="O110" s="500">
        <v>0.55</v>
      </c>
      <c r="P110" s="500" t="str">
        <f t="shared" si="38"/>
        <v>#REF!</v>
      </c>
      <c r="Q110" s="500" t="str">
        <f t="shared" ref="Q110:Q117" si="42">P110</f>
        <v>#REF!</v>
      </c>
      <c r="R110" s="500"/>
      <c r="S110" s="500" t="s">
        <v>525</v>
      </c>
      <c r="T110" s="501" t="s">
        <v>1412</v>
      </c>
      <c r="U110" s="672" t="str">
        <f t="shared" si="27"/>
        <v>#REF!</v>
      </c>
      <c r="V110" s="672" t="str">
        <f t="shared" si="28"/>
        <v>#REF!</v>
      </c>
      <c r="W110" s="672" t="str">
        <f t="shared" si="29"/>
        <v>#REF!</v>
      </c>
      <c r="X110" s="653" t="str">
        <f t="shared" si="30"/>
        <v>#REF!</v>
      </c>
      <c r="Y110" s="673">
        <f t="shared" si="31"/>
        <v>0.55</v>
      </c>
      <c r="Z110" s="534" t="str">
        <f t="shared" si="32"/>
        <v>#REF!</v>
      </c>
      <c r="AA110" s="534" t="str">
        <f t="shared" si="33"/>
        <v>#REF!</v>
      </c>
      <c r="AB110" s="534" t="str">
        <f t="shared" si="34"/>
        <v>#REF!</v>
      </c>
      <c r="AC110" s="506" t="str">
        <f t="shared" si="35"/>
        <v>#REF!</v>
      </c>
      <c r="AD110" s="506" t="str">
        <f t="shared" si="36"/>
        <v>#REF!</v>
      </c>
      <c r="AE110" s="539" t="str">
        <f t="shared" si="37"/>
        <v>#REF!</v>
      </c>
      <c r="AF110" s="500"/>
    </row>
    <row r="111" ht="15.0" customHeight="1">
      <c r="A111" s="270">
        <v>109.0</v>
      </c>
      <c r="B111" s="500" t="s">
        <v>1416</v>
      </c>
      <c r="C111" s="501" t="s">
        <v>1163</v>
      </c>
      <c r="D111" s="501" t="s">
        <v>1164</v>
      </c>
      <c r="E111" s="501" t="s">
        <v>1417</v>
      </c>
      <c r="F111" s="500" t="s">
        <v>564</v>
      </c>
      <c r="G111" s="500" t="s">
        <v>771</v>
      </c>
      <c r="H111" s="500" t="str">
        <f t="shared" si="23"/>
        <v>BA04</v>
      </c>
      <c r="I111" s="522" t="str">
        <f t="shared" si="1"/>
        <v>#REF!</v>
      </c>
      <c r="J111" s="270">
        <v>4.0</v>
      </c>
      <c r="K111" s="500">
        <v>2024.0</v>
      </c>
      <c r="L111" s="500" t="s">
        <v>1267</v>
      </c>
      <c r="M111" s="500" t="s">
        <v>1268</v>
      </c>
      <c r="N111" s="500">
        <v>15.4</v>
      </c>
      <c r="O111" s="500">
        <v>0.7</v>
      </c>
      <c r="P111" s="500" t="str">
        <f t="shared" si="38"/>
        <v>#REF!</v>
      </c>
      <c r="Q111" s="500" t="str">
        <f t="shared" si="42"/>
        <v>#REF!</v>
      </c>
      <c r="R111" s="500"/>
      <c r="S111" s="500" t="s">
        <v>525</v>
      </c>
      <c r="T111" s="501" t="s">
        <v>1412</v>
      </c>
      <c r="U111" s="672" t="str">
        <f t="shared" si="27"/>
        <v>#REF!</v>
      </c>
      <c r="V111" s="672" t="str">
        <f t="shared" si="28"/>
        <v>#REF!</v>
      </c>
      <c r="W111" s="672" t="str">
        <f t="shared" si="29"/>
        <v>#REF!</v>
      </c>
      <c r="X111" s="653" t="str">
        <f t="shared" si="30"/>
        <v>#REF!</v>
      </c>
      <c r="Y111" s="673">
        <f t="shared" si="31"/>
        <v>0.7</v>
      </c>
      <c r="Z111" s="534" t="str">
        <f t="shared" si="32"/>
        <v>#REF!</v>
      </c>
      <c r="AA111" s="534" t="str">
        <f t="shared" si="33"/>
        <v>#REF!</v>
      </c>
      <c r="AB111" s="534" t="str">
        <f t="shared" si="34"/>
        <v>#REF!</v>
      </c>
      <c r="AC111" s="506" t="str">
        <f t="shared" si="35"/>
        <v>#REF!</v>
      </c>
      <c r="AD111" s="506" t="str">
        <f t="shared" si="36"/>
        <v>#REF!</v>
      </c>
      <c r="AE111" s="539" t="str">
        <f t="shared" si="37"/>
        <v>#REF!</v>
      </c>
      <c r="AF111" s="500"/>
    </row>
    <row r="112" ht="15.0" customHeight="1">
      <c r="A112" s="270">
        <v>110.0</v>
      </c>
      <c r="B112" s="500" t="s">
        <v>1420</v>
      </c>
      <c r="C112" s="501" t="s">
        <v>1138</v>
      </c>
      <c r="D112" s="501" t="s">
        <v>1139</v>
      </c>
      <c r="E112" s="501" t="s">
        <v>511</v>
      </c>
      <c r="F112" s="500" t="s">
        <v>512</v>
      </c>
      <c r="G112" s="500" t="s">
        <v>771</v>
      </c>
      <c r="H112" s="500" t="str">
        <f t="shared" si="23"/>
        <v>DEV04</v>
      </c>
      <c r="I112" s="522" t="str">
        <f t="shared" si="1"/>
        <v>#REF!</v>
      </c>
      <c r="J112" s="270">
        <v>4.0</v>
      </c>
      <c r="K112" s="500">
        <v>2024.0</v>
      </c>
      <c r="L112" s="500" t="s">
        <v>1346</v>
      </c>
      <c r="M112" s="500" t="s">
        <v>1268</v>
      </c>
      <c r="N112" s="500">
        <v>12.0</v>
      </c>
      <c r="O112" s="500">
        <v>0.55</v>
      </c>
      <c r="P112" s="500" t="str">
        <f t="shared" si="38"/>
        <v>#REF!</v>
      </c>
      <c r="Q112" s="500" t="str">
        <f t="shared" si="42"/>
        <v>#REF!</v>
      </c>
      <c r="R112" s="500"/>
      <c r="S112" s="500" t="s">
        <v>525</v>
      </c>
      <c r="T112" s="501" t="s">
        <v>1412</v>
      </c>
      <c r="U112" s="672" t="str">
        <f t="shared" si="27"/>
        <v>#REF!</v>
      </c>
      <c r="V112" s="672" t="str">
        <f t="shared" si="28"/>
        <v>#REF!</v>
      </c>
      <c r="W112" s="672" t="str">
        <f t="shared" si="29"/>
        <v>#REF!</v>
      </c>
      <c r="X112" s="653" t="str">
        <f t="shared" si="30"/>
        <v>#REF!</v>
      </c>
      <c r="Y112" s="673">
        <f t="shared" si="31"/>
        <v>0.55</v>
      </c>
      <c r="Z112" s="534" t="str">
        <f t="shared" si="32"/>
        <v>#REF!</v>
      </c>
      <c r="AA112" s="534" t="str">
        <f t="shared" si="33"/>
        <v>#REF!</v>
      </c>
      <c r="AB112" s="534" t="str">
        <f t="shared" si="34"/>
        <v>#REF!</v>
      </c>
      <c r="AC112" s="506" t="str">
        <f t="shared" si="35"/>
        <v>#REF!</v>
      </c>
      <c r="AD112" s="506" t="str">
        <f t="shared" si="36"/>
        <v>#REF!</v>
      </c>
      <c r="AE112" s="539" t="str">
        <f t="shared" si="37"/>
        <v>#REF!</v>
      </c>
      <c r="AF112" s="500"/>
    </row>
    <row r="113" ht="15.0" customHeight="1">
      <c r="A113" s="270">
        <v>111.0</v>
      </c>
      <c r="B113" s="500" t="s">
        <v>1368</v>
      </c>
      <c r="C113" s="501" t="s">
        <v>1161</v>
      </c>
      <c r="D113" s="501" t="s">
        <v>1162</v>
      </c>
      <c r="E113" s="501" t="s">
        <v>511</v>
      </c>
      <c r="F113" s="500" t="s">
        <v>564</v>
      </c>
      <c r="G113" s="500" t="s">
        <v>790</v>
      </c>
      <c r="H113" s="500" t="str">
        <f t="shared" si="23"/>
        <v>BA03</v>
      </c>
      <c r="I113" s="522" t="str">
        <f t="shared" si="1"/>
        <v>#REF!</v>
      </c>
      <c r="J113" s="270">
        <v>4.0</v>
      </c>
      <c r="K113" s="500">
        <v>2024.0</v>
      </c>
      <c r="L113" s="500" t="s">
        <v>1423</v>
      </c>
      <c r="M113" s="500" t="s">
        <v>1268</v>
      </c>
      <c r="N113" s="500">
        <v>8.0</v>
      </c>
      <c r="O113" s="500">
        <v>0.36</v>
      </c>
      <c r="P113" s="500" t="str">
        <f t="shared" si="38"/>
        <v>#REF!</v>
      </c>
      <c r="Q113" s="500" t="str">
        <f t="shared" si="42"/>
        <v>#REF!</v>
      </c>
      <c r="R113" s="500"/>
      <c r="S113" s="500" t="s">
        <v>525</v>
      </c>
      <c r="T113" s="501" t="s">
        <v>1412</v>
      </c>
      <c r="U113" s="672" t="str">
        <f t="shared" si="27"/>
        <v>#REF!</v>
      </c>
      <c r="V113" s="672" t="str">
        <f t="shared" si="28"/>
        <v>#REF!</v>
      </c>
      <c r="W113" s="672" t="str">
        <f t="shared" si="29"/>
        <v>#REF!</v>
      </c>
      <c r="X113" s="653" t="str">
        <f t="shared" si="30"/>
        <v>#REF!</v>
      </c>
      <c r="Y113" s="673">
        <f t="shared" si="31"/>
        <v>0.95</v>
      </c>
      <c r="Z113" s="534" t="str">
        <f t="shared" si="32"/>
        <v>#REF!</v>
      </c>
      <c r="AA113" s="534" t="str">
        <f t="shared" si="33"/>
        <v>#REF!</v>
      </c>
      <c r="AB113" s="534" t="str">
        <f t="shared" si="34"/>
        <v>#REF!</v>
      </c>
      <c r="AC113" s="506" t="str">
        <f t="shared" si="35"/>
        <v>#REF!</v>
      </c>
      <c r="AD113" s="506" t="str">
        <f t="shared" si="36"/>
        <v>#REF!</v>
      </c>
      <c r="AE113" s="539" t="str">
        <f t="shared" si="37"/>
        <v>#REF!</v>
      </c>
      <c r="AF113" s="500"/>
    </row>
    <row r="114" ht="15.0" customHeight="1">
      <c r="A114" s="270">
        <v>112.0</v>
      </c>
      <c r="B114" s="500" t="s">
        <v>1424</v>
      </c>
      <c r="C114" s="501" t="s">
        <v>1406</v>
      </c>
      <c r="D114" s="501" t="s">
        <v>1425</v>
      </c>
      <c r="E114" s="501" t="s">
        <v>511</v>
      </c>
      <c r="F114" s="500" t="s">
        <v>512</v>
      </c>
      <c r="G114" s="500" t="s">
        <v>771</v>
      </c>
      <c r="H114" s="500" t="str">
        <f t="shared" si="23"/>
        <v>DEV04</v>
      </c>
      <c r="I114" s="522" t="str">
        <f t="shared" si="1"/>
        <v>#REF!</v>
      </c>
      <c r="J114" s="270">
        <v>4.0</v>
      </c>
      <c r="K114" s="500">
        <v>2024.0</v>
      </c>
      <c r="L114" s="500" t="s">
        <v>1346</v>
      </c>
      <c r="M114" s="500" t="s">
        <v>1268</v>
      </c>
      <c r="N114" s="500">
        <v>12.0</v>
      </c>
      <c r="O114" s="500">
        <v>0.55</v>
      </c>
      <c r="P114" s="500" t="str">
        <f t="shared" si="38"/>
        <v>#REF!</v>
      </c>
      <c r="Q114" s="500" t="str">
        <f t="shared" si="42"/>
        <v>#REF!</v>
      </c>
      <c r="R114" s="500"/>
      <c r="S114" s="500" t="s">
        <v>525</v>
      </c>
      <c r="T114" s="501" t="s">
        <v>1412</v>
      </c>
      <c r="U114" s="672" t="str">
        <f t="shared" si="27"/>
        <v>#REF!</v>
      </c>
      <c r="V114" s="672" t="str">
        <f t="shared" si="28"/>
        <v>#REF!</v>
      </c>
      <c r="W114" s="672" t="str">
        <f t="shared" si="29"/>
        <v>#REF!</v>
      </c>
      <c r="X114" s="653" t="str">
        <f t="shared" si="30"/>
        <v>#REF!</v>
      </c>
      <c r="Y114" s="673">
        <f t="shared" si="31"/>
        <v>0.55</v>
      </c>
      <c r="Z114" s="534" t="str">
        <f t="shared" si="32"/>
        <v>#REF!</v>
      </c>
      <c r="AA114" s="534" t="str">
        <f t="shared" si="33"/>
        <v>#REF!</v>
      </c>
      <c r="AB114" s="534" t="str">
        <f t="shared" si="34"/>
        <v>#REF!</v>
      </c>
      <c r="AC114" s="506" t="str">
        <f t="shared" si="35"/>
        <v>#REF!</v>
      </c>
      <c r="AD114" s="506" t="str">
        <f t="shared" si="36"/>
        <v>#REF!</v>
      </c>
      <c r="AE114" s="539" t="str">
        <f t="shared" si="37"/>
        <v>#REF!</v>
      </c>
      <c r="AF114" s="500"/>
    </row>
    <row r="115" ht="15.0" customHeight="1">
      <c r="A115" s="270">
        <v>113.0</v>
      </c>
      <c r="B115" s="500" t="s">
        <v>1427</v>
      </c>
      <c r="C115" s="501" t="s">
        <v>1157</v>
      </c>
      <c r="D115" s="501" t="s">
        <v>1158</v>
      </c>
      <c r="E115" s="501" t="s">
        <v>511</v>
      </c>
      <c r="F115" s="500" t="s">
        <v>546</v>
      </c>
      <c r="G115" s="500" t="s">
        <v>790</v>
      </c>
      <c r="H115" s="500" t="str">
        <f t="shared" si="23"/>
        <v>TESTER03</v>
      </c>
      <c r="I115" s="522" t="str">
        <f t="shared" si="1"/>
        <v>#REF!</v>
      </c>
      <c r="J115" s="270">
        <v>4.0</v>
      </c>
      <c r="K115" s="500">
        <v>2024.0</v>
      </c>
      <c r="L115" s="500" t="s">
        <v>1346</v>
      </c>
      <c r="M115" s="500" t="s">
        <v>1268</v>
      </c>
      <c r="N115" s="500">
        <v>12.0</v>
      </c>
      <c r="O115" s="500">
        <v>0.55</v>
      </c>
      <c r="P115" s="500" t="str">
        <f t="shared" si="38"/>
        <v>#REF!</v>
      </c>
      <c r="Q115" s="500" t="str">
        <f t="shared" si="42"/>
        <v>#REF!</v>
      </c>
      <c r="R115" s="500"/>
      <c r="S115" s="500" t="s">
        <v>525</v>
      </c>
      <c r="T115" s="501" t="s">
        <v>1412</v>
      </c>
      <c r="U115" s="672" t="str">
        <f t="shared" si="27"/>
        <v>#REF!</v>
      </c>
      <c r="V115" s="672" t="str">
        <f t="shared" si="28"/>
        <v>#REF!</v>
      </c>
      <c r="W115" s="672" t="str">
        <f t="shared" si="29"/>
        <v>#REF!</v>
      </c>
      <c r="X115" s="653" t="str">
        <f t="shared" si="30"/>
        <v>#REF!</v>
      </c>
      <c r="Y115" s="673">
        <f t="shared" si="31"/>
        <v>0.55</v>
      </c>
      <c r="Z115" s="534" t="str">
        <f t="shared" si="32"/>
        <v>#REF!</v>
      </c>
      <c r="AA115" s="534" t="str">
        <f t="shared" si="33"/>
        <v>#REF!</v>
      </c>
      <c r="AB115" s="534" t="str">
        <f t="shared" si="34"/>
        <v>#REF!</v>
      </c>
      <c r="AC115" s="506" t="str">
        <f t="shared" si="35"/>
        <v>#REF!</v>
      </c>
      <c r="AD115" s="506" t="str">
        <f t="shared" si="36"/>
        <v>#REF!</v>
      </c>
      <c r="AE115" s="539" t="str">
        <f t="shared" si="37"/>
        <v>#REF!</v>
      </c>
      <c r="AF115" s="500"/>
    </row>
    <row r="116" ht="15.0" customHeight="1">
      <c r="A116" s="270">
        <v>114.0</v>
      </c>
      <c r="B116" s="500" t="s">
        <v>1430</v>
      </c>
      <c r="C116" s="501" t="s">
        <v>1428</v>
      </c>
      <c r="D116" s="501" t="s">
        <v>1431</v>
      </c>
      <c r="E116" s="501" t="s">
        <v>1417</v>
      </c>
      <c r="F116" s="500" t="s">
        <v>512</v>
      </c>
      <c r="G116" s="500" t="s">
        <v>665</v>
      </c>
      <c r="H116" s="500" t="str">
        <f t="shared" si="23"/>
        <v>DEV02</v>
      </c>
      <c r="I116" s="522" t="str">
        <f t="shared" si="1"/>
        <v>#REF!</v>
      </c>
      <c r="J116" s="270">
        <v>4.0</v>
      </c>
      <c r="K116" s="500">
        <v>2024.0</v>
      </c>
      <c r="L116" s="500" t="s">
        <v>1346</v>
      </c>
      <c r="M116" s="500" t="s">
        <v>1268</v>
      </c>
      <c r="N116" s="500">
        <v>12.0</v>
      </c>
      <c r="O116" s="500">
        <v>0.55</v>
      </c>
      <c r="P116" s="500" t="str">
        <f t="shared" si="38"/>
        <v>#REF!</v>
      </c>
      <c r="Q116" s="500" t="str">
        <f t="shared" si="42"/>
        <v>#REF!</v>
      </c>
      <c r="R116" s="500"/>
      <c r="S116" s="500" t="s">
        <v>525</v>
      </c>
      <c r="T116" s="501" t="s">
        <v>1412</v>
      </c>
      <c r="U116" s="672" t="str">
        <f t="shared" si="27"/>
        <v>#REF!</v>
      </c>
      <c r="V116" s="672" t="str">
        <f t="shared" si="28"/>
        <v>#REF!</v>
      </c>
      <c r="W116" s="672" t="str">
        <f t="shared" si="29"/>
        <v>#REF!</v>
      </c>
      <c r="X116" s="653" t="str">
        <f t="shared" si="30"/>
        <v>#REF!</v>
      </c>
      <c r="Y116" s="673">
        <f t="shared" si="31"/>
        <v>0.55</v>
      </c>
      <c r="Z116" s="534" t="str">
        <f t="shared" si="32"/>
        <v>#REF!</v>
      </c>
      <c r="AA116" s="534" t="str">
        <f t="shared" si="33"/>
        <v>#REF!</v>
      </c>
      <c r="AB116" s="534" t="str">
        <f t="shared" si="34"/>
        <v>#REF!</v>
      </c>
      <c r="AC116" s="506" t="str">
        <f t="shared" si="35"/>
        <v>#REF!</v>
      </c>
      <c r="AD116" s="506" t="str">
        <f t="shared" si="36"/>
        <v>#REF!</v>
      </c>
      <c r="AE116" s="539" t="str">
        <f t="shared" si="37"/>
        <v>#REF!</v>
      </c>
      <c r="AF116" s="500"/>
    </row>
    <row r="117" ht="15.0" customHeight="1">
      <c r="A117" s="270">
        <v>115.0</v>
      </c>
      <c r="B117" s="500" t="s">
        <v>1432</v>
      </c>
      <c r="C117" s="501" t="s">
        <v>456</v>
      </c>
      <c r="D117" s="501" t="s">
        <v>1433</v>
      </c>
      <c r="E117" s="501" t="s">
        <v>511</v>
      </c>
      <c r="F117" s="500" t="s">
        <v>512</v>
      </c>
      <c r="G117" s="500" t="s">
        <v>790</v>
      </c>
      <c r="H117" s="500" t="str">
        <f t="shared" si="23"/>
        <v>DEV03</v>
      </c>
      <c r="I117" s="522" t="str">
        <f t="shared" si="1"/>
        <v>#REF!</v>
      </c>
      <c r="J117" s="270">
        <v>4.0</v>
      </c>
      <c r="K117" s="500">
        <v>2024.0</v>
      </c>
      <c r="L117" s="500" t="s">
        <v>1346</v>
      </c>
      <c r="M117" s="500" t="s">
        <v>1268</v>
      </c>
      <c r="N117" s="500">
        <v>12.0</v>
      </c>
      <c r="O117" s="500">
        <v>0.55</v>
      </c>
      <c r="P117" s="500" t="str">
        <f t="shared" si="38"/>
        <v>#REF!</v>
      </c>
      <c r="Q117" s="500" t="str">
        <f t="shared" si="42"/>
        <v>#REF!</v>
      </c>
      <c r="R117" s="500"/>
      <c r="S117" s="500" t="s">
        <v>525</v>
      </c>
      <c r="T117" s="501" t="s">
        <v>1412</v>
      </c>
      <c r="U117" s="672" t="str">
        <f t="shared" si="27"/>
        <v>#REF!</v>
      </c>
      <c r="V117" s="672" t="str">
        <f t="shared" si="28"/>
        <v>#REF!</v>
      </c>
      <c r="W117" s="672" t="str">
        <f t="shared" si="29"/>
        <v>#REF!</v>
      </c>
      <c r="X117" s="653" t="str">
        <f t="shared" si="30"/>
        <v>#REF!</v>
      </c>
      <c r="Y117" s="673">
        <f t="shared" si="31"/>
        <v>0.55</v>
      </c>
      <c r="Z117" s="534" t="str">
        <f t="shared" si="32"/>
        <v>#REF!</v>
      </c>
      <c r="AA117" s="534" t="str">
        <f t="shared" si="33"/>
        <v>#REF!</v>
      </c>
      <c r="AB117" s="534" t="str">
        <f t="shared" si="34"/>
        <v>#REF!</v>
      </c>
      <c r="AC117" s="506" t="str">
        <f t="shared" si="35"/>
        <v>#REF!</v>
      </c>
      <c r="AD117" s="506" t="str">
        <f t="shared" si="36"/>
        <v>#REF!</v>
      </c>
      <c r="AE117" s="539" t="str">
        <f t="shared" si="37"/>
        <v>#REF!</v>
      </c>
      <c r="AF117" s="500"/>
    </row>
    <row r="118" ht="15.0" customHeight="1">
      <c r="A118" s="270">
        <v>116.0</v>
      </c>
      <c r="B118" s="500" t="s">
        <v>1329</v>
      </c>
      <c r="C118" s="501" t="s">
        <v>1233</v>
      </c>
      <c r="D118" s="501" t="s">
        <v>1234</v>
      </c>
      <c r="E118" s="501" t="s">
        <v>511</v>
      </c>
      <c r="F118" s="500" t="s">
        <v>512</v>
      </c>
      <c r="G118" s="500" t="s">
        <v>787</v>
      </c>
      <c r="H118" s="500" t="str">
        <f t="shared" si="23"/>
        <v>DEV05</v>
      </c>
      <c r="I118" s="522" t="str">
        <f t="shared" si="1"/>
        <v>#REF!</v>
      </c>
      <c r="J118" s="270">
        <v>4.0</v>
      </c>
      <c r="K118" s="500">
        <v>2024.0</v>
      </c>
      <c r="L118" s="500" t="s">
        <v>1346</v>
      </c>
      <c r="M118" s="500" t="s">
        <v>1268</v>
      </c>
      <c r="N118" s="500">
        <v>12.0</v>
      </c>
      <c r="O118" s="500">
        <v>0.55</v>
      </c>
      <c r="P118" s="500" t="str">
        <f t="shared" si="38"/>
        <v>#REF!</v>
      </c>
      <c r="Q118" s="500">
        <v>0.8</v>
      </c>
      <c r="R118" s="500"/>
      <c r="S118" s="500" t="s">
        <v>525</v>
      </c>
      <c r="T118" s="501" t="s">
        <v>1412</v>
      </c>
      <c r="U118" s="672">
        <f t="shared" si="27"/>
        <v>0.8</v>
      </c>
      <c r="V118" s="672" t="str">
        <f t="shared" si="28"/>
        <v>#REF!</v>
      </c>
      <c r="W118" s="672">
        <f t="shared" si="29"/>
        <v>1.3</v>
      </c>
      <c r="X118" s="653" t="str">
        <f t="shared" si="30"/>
        <v>#REF!</v>
      </c>
      <c r="Y118" s="673">
        <f t="shared" si="31"/>
        <v>1</v>
      </c>
      <c r="Z118" s="534" t="str">
        <f t="shared" si="32"/>
        <v>#REF!</v>
      </c>
      <c r="AA118" s="534" t="str">
        <f t="shared" si="33"/>
        <v>#REF!</v>
      </c>
      <c r="AB118" s="534" t="str">
        <f t="shared" si="34"/>
        <v>#REF!</v>
      </c>
      <c r="AC118" s="506" t="str">
        <f t="shared" si="35"/>
        <v>#REF!</v>
      </c>
      <c r="AD118" s="506" t="str">
        <f t="shared" si="36"/>
        <v>#REF!</v>
      </c>
      <c r="AE118" s="539" t="str">
        <f t="shared" si="37"/>
        <v>#REF!</v>
      </c>
      <c r="AF118" s="500"/>
    </row>
    <row r="119" ht="15.0" customHeight="1">
      <c r="A119" s="270">
        <v>117.0</v>
      </c>
      <c r="B119" s="500" t="s">
        <v>1436</v>
      </c>
      <c r="C119" s="501" t="s">
        <v>1225</v>
      </c>
      <c r="D119" s="501" t="s">
        <v>1226</v>
      </c>
      <c r="E119" s="501" t="s">
        <v>511</v>
      </c>
      <c r="F119" s="500" t="s">
        <v>546</v>
      </c>
      <c r="G119" s="500" t="s">
        <v>790</v>
      </c>
      <c r="H119" s="500" t="str">
        <f t="shared" si="23"/>
        <v>TESTER03</v>
      </c>
      <c r="I119" s="522" t="str">
        <f t="shared" si="1"/>
        <v>#REF!</v>
      </c>
      <c r="J119" s="270">
        <v>4.0</v>
      </c>
      <c r="K119" s="500">
        <v>2024.0</v>
      </c>
      <c r="L119" s="500" t="s">
        <v>1267</v>
      </c>
      <c r="M119" s="500" t="s">
        <v>1268</v>
      </c>
      <c r="N119" s="500">
        <v>22.0</v>
      </c>
      <c r="O119" s="500">
        <v>1.0</v>
      </c>
      <c r="P119" s="500" t="str">
        <f t="shared" si="38"/>
        <v>#REF!</v>
      </c>
      <c r="Q119" s="500" t="str">
        <f t="shared" ref="Q119:Q121" si="43">P119</f>
        <v>#REF!</v>
      </c>
      <c r="R119" s="500"/>
      <c r="S119" s="500" t="s">
        <v>525</v>
      </c>
      <c r="T119" s="501" t="s">
        <v>1412</v>
      </c>
      <c r="U119" s="672" t="str">
        <f t="shared" si="27"/>
        <v>#REF!</v>
      </c>
      <c r="V119" s="672" t="str">
        <f t="shared" si="28"/>
        <v>#REF!</v>
      </c>
      <c r="W119" s="672" t="str">
        <f t="shared" si="29"/>
        <v>#REF!</v>
      </c>
      <c r="X119" s="653" t="str">
        <f t="shared" si="30"/>
        <v>#REF!</v>
      </c>
      <c r="Y119" s="673">
        <f t="shared" si="31"/>
        <v>1</v>
      </c>
      <c r="Z119" s="534" t="str">
        <f t="shared" si="32"/>
        <v>#REF!</v>
      </c>
      <c r="AA119" s="534" t="str">
        <f t="shared" si="33"/>
        <v>#REF!</v>
      </c>
      <c r="AB119" s="534" t="str">
        <f t="shared" si="34"/>
        <v>#REF!</v>
      </c>
      <c r="AC119" s="506" t="str">
        <f t="shared" si="35"/>
        <v>#REF!</v>
      </c>
      <c r="AD119" s="506" t="str">
        <f t="shared" si="36"/>
        <v>#REF!</v>
      </c>
      <c r="AE119" s="539" t="str">
        <f t="shared" si="37"/>
        <v>#REF!</v>
      </c>
      <c r="AF119" s="500"/>
    </row>
    <row r="120" ht="15.0" customHeight="1">
      <c r="A120" s="270">
        <v>118.0</v>
      </c>
      <c r="B120" s="500" t="s">
        <v>1438</v>
      </c>
      <c r="C120" s="501" t="s">
        <v>1418</v>
      </c>
      <c r="D120" s="501" t="s">
        <v>1439</v>
      </c>
      <c r="E120" s="501" t="s">
        <v>511</v>
      </c>
      <c r="F120" s="500" t="s">
        <v>512</v>
      </c>
      <c r="G120" s="500" t="s">
        <v>790</v>
      </c>
      <c r="H120" s="500" t="str">
        <f t="shared" si="23"/>
        <v>DEV03</v>
      </c>
      <c r="I120" s="522" t="str">
        <f t="shared" si="1"/>
        <v>#REF!</v>
      </c>
      <c r="J120" s="270">
        <v>4.0</v>
      </c>
      <c r="K120" s="500">
        <v>2024.0</v>
      </c>
      <c r="L120" s="500" t="s">
        <v>1322</v>
      </c>
      <c r="M120" s="500" t="s">
        <v>1268</v>
      </c>
      <c r="N120" s="500">
        <v>15.0</v>
      </c>
      <c r="O120" s="500">
        <v>0.68</v>
      </c>
      <c r="P120" s="500" t="str">
        <f t="shared" si="38"/>
        <v>#REF!</v>
      </c>
      <c r="Q120" s="500" t="str">
        <f t="shared" si="43"/>
        <v>#REF!</v>
      </c>
      <c r="R120" s="500"/>
      <c r="S120" s="500" t="s">
        <v>525</v>
      </c>
      <c r="T120" s="501" t="s">
        <v>1412</v>
      </c>
      <c r="U120" s="672" t="str">
        <f t="shared" si="27"/>
        <v>#REF!</v>
      </c>
      <c r="V120" s="672" t="str">
        <f t="shared" si="28"/>
        <v>#REF!</v>
      </c>
      <c r="W120" s="672" t="str">
        <f t="shared" si="29"/>
        <v>#REF!</v>
      </c>
      <c r="X120" s="653" t="str">
        <f t="shared" si="30"/>
        <v>#REF!</v>
      </c>
      <c r="Y120" s="673">
        <f t="shared" si="31"/>
        <v>0.68</v>
      </c>
      <c r="Z120" s="534" t="str">
        <f t="shared" si="32"/>
        <v>#REF!</v>
      </c>
      <c r="AA120" s="534" t="str">
        <f t="shared" si="33"/>
        <v>#REF!</v>
      </c>
      <c r="AB120" s="534" t="str">
        <f t="shared" si="34"/>
        <v>#REF!</v>
      </c>
      <c r="AC120" s="506" t="str">
        <f t="shared" si="35"/>
        <v>#REF!</v>
      </c>
      <c r="AD120" s="506" t="str">
        <f t="shared" si="36"/>
        <v>#REF!</v>
      </c>
      <c r="AE120" s="539" t="str">
        <f t="shared" si="37"/>
        <v>#REF!</v>
      </c>
      <c r="AF120" s="500"/>
    </row>
    <row r="121" ht="15.0" customHeight="1">
      <c r="A121" s="270">
        <v>119.0</v>
      </c>
      <c r="B121" s="500" t="s">
        <v>1441</v>
      </c>
      <c r="C121" s="501" t="s">
        <v>1442</v>
      </c>
      <c r="D121" s="501" t="s">
        <v>1443</v>
      </c>
      <c r="E121" s="501" t="s">
        <v>511</v>
      </c>
      <c r="F121" s="500" t="s">
        <v>564</v>
      </c>
      <c r="G121" s="500" t="s">
        <v>790</v>
      </c>
      <c r="H121" s="500" t="str">
        <f t="shared" si="23"/>
        <v>BA03</v>
      </c>
      <c r="I121" s="522" t="str">
        <f t="shared" si="1"/>
        <v>#REF!</v>
      </c>
      <c r="J121" s="270">
        <v>4.0</v>
      </c>
      <c r="K121" s="500">
        <v>2024.0</v>
      </c>
      <c r="L121" s="500" t="s">
        <v>1444</v>
      </c>
      <c r="M121" s="500" t="s">
        <v>1268</v>
      </c>
      <c r="N121" s="500">
        <v>7.0</v>
      </c>
      <c r="O121" s="500">
        <v>0.32</v>
      </c>
      <c r="P121" s="500" t="str">
        <f t="shared" si="38"/>
        <v>#REF!</v>
      </c>
      <c r="Q121" s="500" t="str">
        <f t="shared" si="43"/>
        <v>#REF!</v>
      </c>
      <c r="R121" s="500"/>
      <c r="S121" s="500" t="s">
        <v>525</v>
      </c>
      <c r="T121" s="501" t="s">
        <v>1412</v>
      </c>
      <c r="U121" s="672" t="str">
        <f t="shared" si="27"/>
        <v>#REF!</v>
      </c>
      <c r="V121" s="672" t="str">
        <f t="shared" si="28"/>
        <v>#REF!</v>
      </c>
      <c r="W121" s="672" t="str">
        <f t="shared" si="29"/>
        <v>#REF!</v>
      </c>
      <c r="X121" s="653" t="str">
        <f t="shared" si="30"/>
        <v>#REF!</v>
      </c>
      <c r="Y121" s="673">
        <f t="shared" si="31"/>
        <v>0.32</v>
      </c>
      <c r="Z121" s="534" t="str">
        <f t="shared" si="32"/>
        <v>#REF!</v>
      </c>
      <c r="AA121" s="534" t="str">
        <f t="shared" si="33"/>
        <v>#REF!</v>
      </c>
      <c r="AB121" s="534" t="str">
        <f t="shared" si="34"/>
        <v>#REF!</v>
      </c>
      <c r="AC121" s="506" t="str">
        <f t="shared" si="35"/>
        <v>#REF!</v>
      </c>
      <c r="AD121" s="506" t="str">
        <f t="shared" si="36"/>
        <v>#REF!</v>
      </c>
      <c r="AE121" s="539" t="str">
        <f t="shared" si="37"/>
        <v>#REF!</v>
      </c>
      <c r="AF121" s="500"/>
    </row>
    <row r="122" ht="15.0" customHeight="1">
      <c r="A122" s="270">
        <v>120.0</v>
      </c>
      <c r="B122" s="500" t="s">
        <v>1393</v>
      </c>
      <c r="C122" s="501" t="s">
        <v>1362</v>
      </c>
      <c r="D122" s="501" t="s">
        <v>1394</v>
      </c>
      <c r="E122" s="501" t="s">
        <v>662</v>
      </c>
      <c r="F122" s="500" t="s">
        <v>663</v>
      </c>
      <c r="G122" s="500" t="s">
        <v>893</v>
      </c>
      <c r="H122" s="500" t="str">
        <f t="shared" si="23"/>
        <v>PM06</v>
      </c>
      <c r="I122" s="522" t="str">
        <f t="shared" si="1"/>
        <v>#REF!</v>
      </c>
      <c r="J122" s="270">
        <v>4.0</v>
      </c>
      <c r="K122" s="500">
        <v>2024.0</v>
      </c>
      <c r="L122" s="500" t="s">
        <v>1267</v>
      </c>
      <c r="M122" s="500" t="s">
        <v>1268</v>
      </c>
      <c r="N122" s="500">
        <v>11.0</v>
      </c>
      <c r="O122" s="500">
        <v>0.5</v>
      </c>
      <c r="P122" s="500" t="str">
        <f t="shared" si="38"/>
        <v>#REF!</v>
      </c>
      <c r="Q122" s="500">
        <v>0.7</v>
      </c>
      <c r="R122" s="500"/>
      <c r="S122" s="500" t="s">
        <v>525</v>
      </c>
      <c r="T122" s="501" t="s">
        <v>1412</v>
      </c>
      <c r="U122" s="672">
        <f t="shared" si="27"/>
        <v>0.7</v>
      </c>
      <c r="V122" s="672" t="str">
        <f t="shared" si="28"/>
        <v>#REF!</v>
      </c>
      <c r="W122" s="672">
        <f t="shared" si="29"/>
        <v>1.2</v>
      </c>
      <c r="X122" s="653" t="str">
        <f t="shared" si="30"/>
        <v>#REF!</v>
      </c>
      <c r="Y122" s="673">
        <f t="shared" si="31"/>
        <v>1</v>
      </c>
      <c r="Z122" s="534" t="str">
        <f t="shared" si="32"/>
        <v>#REF!</v>
      </c>
      <c r="AA122" s="534" t="str">
        <f t="shared" si="33"/>
        <v>#REF!</v>
      </c>
      <c r="AB122" s="534" t="str">
        <f t="shared" si="34"/>
        <v>#REF!</v>
      </c>
      <c r="AC122" s="506" t="str">
        <f t="shared" si="35"/>
        <v>#REF!</v>
      </c>
      <c r="AD122" s="506" t="str">
        <f t="shared" si="36"/>
        <v>#REF!</v>
      </c>
      <c r="AE122" s="539" t="str">
        <f t="shared" si="37"/>
        <v>#REF!</v>
      </c>
      <c r="AF122" s="500"/>
    </row>
    <row r="123" ht="15.0" customHeight="1">
      <c r="A123" s="270">
        <v>121.0</v>
      </c>
      <c r="B123" s="706" t="s">
        <v>1447</v>
      </c>
      <c r="C123" s="707" t="s">
        <v>1086</v>
      </c>
      <c r="D123" s="707" t="s">
        <v>1087</v>
      </c>
      <c r="E123" s="707" t="s">
        <v>511</v>
      </c>
      <c r="F123" s="706" t="s">
        <v>564</v>
      </c>
      <c r="G123" s="706" t="s">
        <v>790</v>
      </c>
      <c r="H123" s="706" t="str">
        <f t="shared" si="23"/>
        <v>BA03</v>
      </c>
      <c r="I123" s="522" t="str">
        <f t="shared" si="1"/>
        <v>#REF!</v>
      </c>
      <c r="J123" s="708">
        <v>4.0</v>
      </c>
      <c r="K123" s="706">
        <v>2024.0</v>
      </c>
      <c r="L123" s="706" t="s">
        <v>1267</v>
      </c>
      <c r="M123" s="706" t="s">
        <v>1268</v>
      </c>
      <c r="N123" s="706">
        <v>22.0</v>
      </c>
      <c r="O123" s="706">
        <v>1.0</v>
      </c>
      <c r="P123" s="706">
        <f t="shared" si="38"/>
        <v>1</v>
      </c>
      <c r="Q123" s="706">
        <v>1.0</v>
      </c>
      <c r="R123" s="706"/>
      <c r="S123" s="706" t="s">
        <v>517</v>
      </c>
      <c r="T123" s="707" t="s">
        <v>1449</v>
      </c>
      <c r="U123" s="709">
        <f t="shared" si="27"/>
        <v>1</v>
      </c>
      <c r="V123" s="709">
        <f t="shared" si="28"/>
        <v>1</v>
      </c>
      <c r="W123" s="709">
        <f t="shared" si="29"/>
        <v>1</v>
      </c>
      <c r="X123" s="710">
        <f t="shared" si="30"/>
        <v>1</v>
      </c>
      <c r="Y123" s="711">
        <f t="shared" si="31"/>
        <v>1</v>
      </c>
      <c r="Z123" s="712" t="str">
        <f t="shared" si="32"/>
        <v>#REF!</v>
      </c>
      <c r="AA123" s="712" t="str">
        <f t="shared" si="33"/>
        <v>#REF!</v>
      </c>
      <c r="AB123" s="712" t="str">
        <f t="shared" si="34"/>
        <v>#REF!</v>
      </c>
      <c r="AC123" s="713">
        <f t="shared" si="35"/>
        <v>0</v>
      </c>
      <c r="AD123" s="713" t="str">
        <f t="shared" si="36"/>
        <v>#REF!</v>
      </c>
      <c r="AE123" s="714" t="str">
        <f t="shared" si="37"/>
        <v>#REF!</v>
      </c>
      <c r="AF123" s="706"/>
    </row>
    <row r="124" ht="15.0" customHeight="1">
      <c r="A124" s="270">
        <v>122.0</v>
      </c>
      <c r="B124" s="706" t="s">
        <v>1452</v>
      </c>
      <c r="C124" s="707" t="s">
        <v>1083</v>
      </c>
      <c r="D124" s="707" t="s">
        <v>1084</v>
      </c>
      <c r="E124" s="707" t="s">
        <v>511</v>
      </c>
      <c r="F124" s="706" t="s">
        <v>564</v>
      </c>
      <c r="G124" s="706" t="s">
        <v>790</v>
      </c>
      <c r="H124" s="706" t="str">
        <f t="shared" si="23"/>
        <v>BA03</v>
      </c>
      <c r="I124" s="522" t="str">
        <f t="shared" si="1"/>
        <v>#REF!</v>
      </c>
      <c r="J124" s="708">
        <v>4.0</v>
      </c>
      <c r="K124" s="706">
        <v>2024.0</v>
      </c>
      <c r="L124" s="706" t="s">
        <v>1267</v>
      </c>
      <c r="M124" s="706" t="s">
        <v>1268</v>
      </c>
      <c r="N124" s="706">
        <v>22.0</v>
      </c>
      <c r="O124" s="706">
        <v>1.0</v>
      </c>
      <c r="P124" s="706">
        <f t="shared" si="38"/>
        <v>1</v>
      </c>
      <c r="Q124" s="706">
        <v>1.0</v>
      </c>
      <c r="R124" s="706"/>
      <c r="S124" s="706" t="s">
        <v>517</v>
      </c>
      <c r="T124" s="707" t="s">
        <v>1449</v>
      </c>
      <c r="U124" s="709">
        <f t="shared" si="27"/>
        <v>1</v>
      </c>
      <c r="V124" s="709">
        <f t="shared" si="28"/>
        <v>1</v>
      </c>
      <c r="W124" s="709">
        <f t="shared" si="29"/>
        <v>1</v>
      </c>
      <c r="X124" s="710">
        <f t="shared" si="30"/>
        <v>1</v>
      </c>
      <c r="Y124" s="711">
        <f t="shared" si="31"/>
        <v>1</v>
      </c>
      <c r="Z124" s="712" t="str">
        <f t="shared" si="32"/>
        <v>#REF!</v>
      </c>
      <c r="AA124" s="712" t="str">
        <f t="shared" si="33"/>
        <v>#REF!</v>
      </c>
      <c r="AB124" s="712" t="str">
        <f t="shared" si="34"/>
        <v>#REF!</v>
      </c>
      <c r="AC124" s="713">
        <f t="shared" si="35"/>
        <v>0</v>
      </c>
      <c r="AD124" s="713" t="str">
        <f t="shared" si="36"/>
        <v>#REF!</v>
      </c>
      <c r="AE124" s="714" t="str">
        <f t="shared" si="37"/>
        <v>#REF!</v>
      </c>
      <c r="AF124" s="706"/>
    </row>
    <row r="125" ht="15.0" customHeight="1">
      <c r="A125" s="270">
        <v>123.0</v>
      </c>
      <c r="B125" s="706" t="s">
        <v>1453</v>
      </c>
      <c r="C125" s="707" t="s">
        <v>1088</v>
      </c>
      <c r="D125" s="707" t="s">
        <v>1089</v>
      </c>
      <c r="E125" s="707" t="s">
        <v>511</v>
      </c>
      <c r="F125" s="706" t="s">
        <v>564</v>
      </c>
      <c r="G125" s="706" t="s">
        <v>790</v>
      </c>
      <c r="H125" s="706" t="str">
        <f t="shared" si="23"/>
        <v>BA03</v>
      </c>
      <c r="I125" s="522" t="str">
        <f t="shared" si="1"/>
        <v>#REF!</v>
      </c>
      <c r="J125" s="708">
        <v>4.0</v>
      </c>
      <c r="K125" s="706">
        <v>2024.0</v>
      </c>
      <c r="L125" s="706" t="s">
        <v>1267</v>
      </c>
      <c r="M125" s="706" t="s">
        <v>1268</v>
      </c>
      <c r="N125" s="706">
        <v>22.0</v>
      </c>
      <c r="O125" s="706">
        <v>1.0</v>
      </c>
      <c r="P125" s="706">
        <f t="shared" si="38"/>
        <v>1</v>
      </c>
      <c r="Q125" s="706">
        <v>1.0</v>
      </c>
      <c r="R125" s="706"/>
      <c r="S125" s="706" t="s">
        <v>517</v>
      </c>
      <c r="T125" s="707" t="s">
        <v>1449</v>
      </c>
      <c r="U125" s="709">
        <f t="shared" si="27"/>
        <v>1</v>
      </c>
      <c r="V125" s="709">
        <f t="shared" si="28"/>
        <v>1</v>
      </c>
      <c r="W125" s="709">
        <f t="shared" si="29"/>
        <v>1</v>
      </c>
      <c r="X125" s="710">
        <f t="shared" si="30"/>
        <v>1</v>
      </c>
      <c r="Y125" s="711">
        <f t="shared" si="31"/>
        <v>1</v>
      </c>
      <c r="Z125" s="712" t="str">
        <f t="shared" si="32"/>
        <v>#REF!</v>
      </c>
      <c r="AA125" s="712" t="str">
        <f t="shared" si="33"/>
        <v>#REF!</v>
      </c>
      <c r="AB125" s="712" t="str">
        <f t="shared" si="34"/>
        <v>#REF!</v>
      </c>
      <c r="AC125" s="713">
        <f t="shared" si="35"/>
        <v>0</v>
      </c>
      <c r="AD125" s="713" t="str">
        <f t="shared" si="36"/>
        <v>#REF!</v>
      </c>
      <c r="AE125" s="714" t="str">
        <f t="shared" si="37"/>
        <v>#REF!</v>
      </c>
      <c r="AF125" s="706"/>
    </row>
    <row r="126" ht="15.0" customHeight="1">
      <c r="A126" s="270">
        <v>124.0</v>
      </c>
      <c r="B126" s="706" t="s">
        <v>627</v>
      </c>
      <c r="C126" s="707" t="s">
        <v>629</v>
      </c>
      <c r="D126" s="707" t="s">
        <v>631</v>
      </c>
      <c r="E126" s="707" t="s">
        <v>511</v>
      </c>
      <c r="F126" s="706" t="s">
        <v>564</v>
      </c>
      <c r="G126" s="706" t="s">
        <v>893</v>
      </c>
      <c r="H126" s="706" t="str">
        <f t="shared" si="23"/>
        <v>BA06</v>
      </c>
      <c r="I126" s="522" t="str">
        <f t="shared" si="1"/>
        <v>#REF!</v>
      </c>
      <c r="J126" s="708">
        <v>4.0</v>
      </c>
      <c r="K126" s="706">
        <v>2024.0</v>
      </c>
      <c r="L126" s="706" t="s">
        <v>1267</v>
      </c>
      <c r="M126" s="706" t="s">
        <v>1268</v>
      </c>
      <c r="N126" s="706">
        <v>22.0</v>
      </c>
      <c r="O126" s="706">
        <v>1.0</v>
      </c>
      <c r="P126" s="706" t="str">
        <f t="shared" si="38"/>
        <v>#REF!</v>
      </c>
      <c r="Q126" s="706">
        <v>1.3</v>
      </c>
      <c r="R126" s="706"/>
      <c r="S126" s="706" t="s">
        <v>525</v>
      </c>
      <c r="T126" s="707" t="s">
        <v>1455</v>
      </c>
      <c r="U126" s="709">
        <f t="shared" si="27"/>
        <v>1.3</v>
      </c>
      <c r="V126" s="709" t="str">
        <f t="shared" si="28"/>
        <v>#REF!</v>
      </c>
      <c r="W126" s="709">
        <f t="shared" si="29"/>
        <v>2.33</v>
      </c>
      <c r="X126" s="710" t="str">
        <f t="shared" si="30"/>
        <v>#REF!</v>
      </c>
      <c r="Y126" s="711">
        <f t="shared" si="31"/>
        <v>4</v>
      </c>
      <c r="Z126" s="712" t="str">
        <f t="shared" si="32"/>
        <v>#REF!</v>
      </c>
      <c r="AA126" s="712" t="str">
        <f t="shared" si="33"/>
        <v>#REF!</v>
      </c>
      <c r="AB126" s="712" t="str">
        <f t="shared" si="34"/>
        <v>#REF!</v>
      </c>
      <c r="AC126" s="713" t="str">
        <f t="shared" si="35"/>
        <v>#REF!</v>
      </c>
      <c r="AD126" s="713" t="str">
        <f t="shared" si="36"/>
        <v>#REF!</v>
      </c>
      <c r="AE126" s="714" t="str">
        <f t="shared" si="37"/>
        <v>#REF!</v>
      </c>
      <c r="AF126" s="706"/>
    </row>
    <row r="127" ht="15.0" customHeight="1">
      <c r="A127" s="270">
        <v>125.0</v>
      </c>
      <c r="B127" s="706" t="s">
        <v>627</v>
      </c>
      <c r="C127" s="707" t="s">
        <v>629</v>
      </c>
      <c r="D127" s="707" t="s">
        <v>631</v>
      </c>
      <c r="E127" s="707" t="s">
        <v>511</v>
      </c>
      <c r="F127" s="706" t="s">
        <v>564</v>
      </c>
      <c r="G127" s="706" t="s">
        <v>893</v>
      </c>
      <c r="H127" s="706" t="str">
        <f t="shared" si="23"/>
        <v>BA06</v>
      </c>
      <c r="I127" s="522" t="str">
        <f t="shared" si="1"/>
        <v>#REF!</v>
      </c>
      <c r="J127" s="708">
        <v>4.0</v>
      </c>
      <c r="K127" s="706">
        <v>2024.0</v>
      </c>
      <c r="L127" s="706" t="s">
        <v>1267</v>
      </c>
      <c r="M127" s="706" t="s">
        <v>1268</v>
      </c>
      <c r="N127" s="706">
        <v>22.0</v>
      </c>
      <c r="O127" s="706">
        <v>1.0</v>
      </c>
      <c r="P127" s="706" t="str">
        <f t="shared" si="38"/>
        <v>#REF!</v>
      </c>
      <c r="Q127" s="706">
        <v>0.5</v>
      </c>
      <c r="R127" s="706"/>
      <c r="S127" s="706" t="s">
        <v>525</v>
      </c>
      <c r="T127" s="707" t="s">
        <v>1457</v>
      </c>
      <c r="U127" s="709">
        <f t="shared" si="27"/>
        <v>0.5</v>
      </c>
      <c r="V127" s="709" t="str">
        <f t="shared" si="28"/>
        <v>#REF!</v>
      </c>
      <c r="W127" s="709">
        <f t="shared" si="29"/>
        <v>2.33</v>
      </c>
      <c r="X127" s="710" t="str">
        <f t="shared" si="30"/>
        <v>#REF!</v>
      </c>
      <c r="Y127" s="711">
        <f t="shared" si="31"/>
        <v>4</v>
      </c>
      <c r="Z127" s="712" t="str">
        <f t="shared" si="32"/>
        <v>#REF!</v>
      </c>
      <c r="AA127" s="712" t="str">
        <f t="shared" si="33"/>
        <v>#REF!</v>
      </c>
      <c r="AB127" s="712" t="str">
        <f t="shared" si="34"/>
        <v>#REF!</v>
      </c>
      <c r="AC127" s="713" t="str">
        <f t="shared" si="35"/>
        <v>#REF!</v>
      </c>
      <c r="AD127" s="713" t="str">
        <f t="shared" si="36"/>
        <v>#REF!</v>
      </c>
      <c r="AE127" s="714" t="str">
        <f t="shared" si="37"/>
        <v>#REF!</v>
      </c>
      <c r="AF127" s="706"/>
    </row>
    <row r="128" ht="15.0" customHeight="1">
      <c r="A128" s="270">
        <v>126.0</v>
      </c>
      <c r="B128" s="706" t="s">
        <v>627</v>
      </c>
      <c r="C128" s="707" t="s">
        <v>629</v>
      </c>
      <c r="D128" s="707" t="s">
        <v>631</v>
      </c>
      <c r="E128" s="707" t="s">
        <v>511</v>
      </c>
      <c r="F128" s="706" t="s">
        <v>564</v>
      </c>
      <c r="G128" s="706" t="s">
        <v>893</v>
      </c>
      <c r="H128" s="706" t="str">
        <f t="shared" si="23"/>
        <v>BA06</v>
      </c>
      <c r="I128" s="522" t="str">
        <f t="shared" si="1"/>
        <v>#REF!</v>
      </c>
      <c r="J128" s="708">
        <v>4.0</v>
      </c>
      <c r="K128" s="706">
        <v>2024.0</v>
      </c>
      <c r="L128" s="706" t="s">
        <v>1267</v>
      </c>
      <c r="M128" s="706" t="s">
        <v>1268</v>
      </c>
      <c r="N128" s="706">
        <v>22.0</v>
      </c>
      <c r="O128" s="706">
        <v>1.0</v>
      </c>
      <c r="P128" s="706" t="str">
        <f t="shared" si="38"/>
        <v>#REF!</v>
      </c>
      <c r="Q128" s="706">
        <v>0.33</v>
      </c>
      <c r="R128" s="706"/>
      <c r="S128" s="706" t="s">
        <v>525</v>
      </c>
      <c r="T128" s="707" t="s">
        <v>1462</v>
      </c>
      <c r="U128" s="709">
        <f t="shared" si="27"/>
        <v>0.33</v>
      </c>
      <c r="V128" s="709" t="str">
        <f t="shared" si="28"/>
        <v>#REF!</v>
      </c>
      <c r="W128" s="709">
        <f t="shared" si="29"/>
        <v>2.33</v>
      </c>
      <c r="X128" s="710" t="str">
        <f t="shared" si="30"/>
        <v>#REF!</v>
      </c>
      <c r="Y128" s="711">
        <f t="shared" si="31"/>
        <v>4</v>
      </c>
      <c r="Z128" s="712" t="str">
        <f t="shared" si="32"/>
        <v>#REF!</v>
      </c>
      <c r="AA128" s="712" t="str">
        <f t="shared" si="33"/>
        <v>#REF!</v>
      </c>
      <c r="AB128" s="712" t="str">
        <f t="shared" si="34"/>
        <v>#REF!</v>
      </c>
      <c r="AC128" s="713" t="str">
        <f t="shared" si="35"/>
        <v>#REF!</v>
      </c>
      <c r="AD128" s="713" t="str">
        <f t="shared" si="36"/>
        <v>#REF!</v>
      </c>
      <c r="AE128" s="714" t="str">
        <f t="shared" si="37"/>
        <v>#REF!</v>
      </c>
      <c r="AF128" s="706"/>
    </row>
    <row r="129" ht="15.0" customHeight="1">
      <c r="A129" s="270">
        <v>127.0</v>
      </c>
      <c r="B129" s="706" t="s">
        <v>627</v>
      </c>
      <c r="C129" s="707" t="s">
        <v>629</v>
      </c>
      <c r="D129" s="707" t="s">
        <v>631</v>
      </c>
      <c r="E129" s="707" t="s">
        <v>511</v>
      </c>
      <c r="F129" s="706" t="s">
        <v>564</v>
      </c>
      <c r="G129" s="706" t="s">
        <v>893</v>
      </c>
      <c r="H129" s="706" t="str">
        <f t="shared" si="23"/>
        <v>BA06</v>
      </c>
      <c r="I129" s="522" t="str">
        <f t="shared" si="1"/>
        <v>#REF!</v>
      </c>
      <c r="J129" s="708">
        <v>4.0</v>
      </c>
      <c r="K129" s="706">
        <v>2024.0</v>
      </c>
      <c r="L129" s="706" t="s">
        <v>1267</v>
      </c>
      <c r="M129" s="706" t="s">
        <v>1268</v>
      </c>
      <c r="N129" s="706">
        <v>22.0</v>
      </c>
      <c r="O129" s="706">
        <v>1.0</v>
      </c>
      <c r="P129" s="706" t="str">
        <f t="shared" si="38"/>
        <v>#REF!</v>
      </c>
      <c r="Q129" s="706">
        <v>0.2</v>
      </c>
      <c r="R129" s="706"/>
      <c r="S129" s="706" t="s">
        <v>525</v>
      </c>
      <c r="T129" s="707" t="s">
        <v>1465</v>
      </c>
      <c r="U129" s="709">
        <f t="shared" si="27"/>
        <v>0.2</v>
      </c>
      <c r="V129" s="709" t="str">
        <f t="shared" si="28"/>
        <v>#REF!</v>
      </c>
      <c r="W129" s="709">
        <f t="shared" si="29"/>
        <v>2.33</v>
      </c>
      <c r="X129" s="710" t="str">
        <f t="shared" si="30"/>
        <v>#REF!</v>
      </c>
      <c r="Y129" s="711">
        <f t="shared" si="31"/>
        <v>4</v>
      </c>
      <c r="Z129" s="712" t="str">
        <f t="shared" si="32"/>
        <v>#REF!</v>
      </c>
      <c r="AA129" s="712" t="str">
        <f t="shared" si="33"/>
        <v>#REF!</v>
      </c>
      <c r="AB129" s="712" t="str">
        <f t="shared" si="34"/>
        <v>#REF!</v>
      </c>
      <c r="AC129" s="713" t="str">
        <f t="shared" si="35"/>
        <v>#REF!</v>
      </c>
      <c r="AD129" s="713" t="str">
        <f t="shared" si="36"/>
        <v>#REF!</v>
      </c>
      <c r="AE129" s="714" t="str">
        <f t="shared" si="37"/>
        <v>#REF!</v>
      </c>
      <c r="AF129" s="706"/>
    </row>
    <row r="130" ht="15.0" customHeight="1">
      <c r="A130" s="270">
        <v>128.0</v>
      </c>
      <c r="B130" s="660" t="s">
        <v>1467</v>
      </c>
      <c r="C130" s="661" t="s">
        <v>1105</v>
      </c>
      <c r="D130" s="661" t="s">
        <v>1106</v>
      </c>
      <c r="E130" s="661" t="s">
        <v>511</v>
      </c>
      <c r="F130" s="660" t="s">
        <v>564</v>
      </c>
      <c r="G130" s="660" t="s">
        <v>771</v>
      </c>
      <c r="H130" s="660" t="str">
        <f t="shared" si="23"/>
        <v>BA04</v>
      </c>
      <c r="I130" s="522" t="str">
        <f t="shared" si="1"/>
        <v>#REF!</v>
      </c>
      <c r="J130" s="662">
        <v>4.0</v>
      </c>
      <c r="K130" s="660">
        <v>2024.0</v>
      </c>
      <c r="L130" s="660" t="s">
        <v>1267</v>
      </c>
      <c r="M130" s="660" t="s">
        <v>1268</v>
      </c>
      <c r="N130" s="660">
        <v>22.0</v>
      </c>
      <c r="O130" s="660">
        <v>1.0</v>
      </c>
      <c r="P130" s="660" t="str">
        <f t="shared" si="38"/>
        <v>#REF!</v>
      </c>
      <c r="Q130" s="660">
        <f>1.59-Q131</f>
        <v>1.23</v>
      </c>
      <c r="R130" s="660"/>
      <c r="S130" s="660" t="s">
        <v>525</v>
      </c>
      <c r="T130" s="661" t="s">
        <v>1193</v>
      </c>
      <c r="U130" s="663">
        <f t="shared" si="27"/>
        <v>1.23</v>
      </c>
      <c r="V130" s="663" t="str">
        <f t="shared" si="28"/>
        <v>#REF!</v>
      </c>
      <c r="W130" s="663">
        <f t="shared" si="29"/>
        <v>1.59</v>
      </c>
      <c r="X130" s="664" t="str">
        <f t="shared" si="30"/>
        <v>#REF!</v>
      </c>
      <c r="Y130" s="665">
        <f t="shared" si="31"/>
        <v>2</v>
      </c>
      <c r="Z130" s="666" t="str">
        <f t="shared" si="32"/>
        <v>#REF!</v>
      </c>
      <c r="AA130" s="666" t="str">
        <f t="shared" si="33"/>
        <v>#REF!</v>
      </c>
      <c r="AB130" s="666" t="str">
        <f t="shared" si="34"/>
        <v>#REF!</v>
      </c>
      <c r="AC130" s="667" t="str">
        <f t="shared" si="35"/>
        <v>#REF!</v>
      </c>
      <c r="AD130" s="667" t="str">
        <f t="shared" si="36"/>
        <v>#REF!</v>
      </c>
      <c r="AE130" s="668" t="str">
        <f t="shared" si="37"/>
        <v>#REF!</v>
      </c>
      <c r="AF130" s="660"/>
    </row>
    <row r="131" ht="15.0" customHeight="1">
      <c r="A131" s="270">
        <v>129.0</v>
      </c>
      <c r="B131" s="660" t="s">
        <v>1467</v>
      </c>
      <c r="C131" s="661" t="s">
        <v>1105</v>
      </c>
      <c r="D131" s="661" t="s">
        <v>1106</v>
      </c>
      <c r="E131" s="661" t="s">
        <v>511</v>
      </c>
      <c r="F131" s="660" t="s">
        <v>564</v>
      </c>
      <c r="G131" s="660" t="s">
        <v>771</v>
      </c>
      <c r="H131" s="660" t="str">
        <f t="shared" si="23"/>
        <v>BA04</v>
      </c>
      <c r="I131" s="522" t="str">
        <f t="shared" si="1"/>
        <v>#REF!</v>
      </c>
      <c r="J131" s="662">
        <v>4.0</v>
      </c>
      <c r="K131" s="660">
        <v>2024.0</v>
      </c>
      <c r="L131" s="660" t="s">
        <v>1267</v>
      </c>
      <c r="M131" s="660" t="s">
        <v>1268</v>
      </c>
      <c r="N131" s="660">
        <v>22.0</v>
      </c>
      <c r="O131" s="660">
        <v>1.0</v>
      </c>
      <c r="P131" s="660" t="str">
        <f t="shared" si="38"/>
        <v>#REF!</v>
      </c>
      <c r="Q131" s="660">
        <v>0.36</v>
      </c>
      <c r="R131" s="660"/>
      <c r="S131" s="660" t="s">
        <v>525</v>
      </c>
      <c r="T131" s="661" t="s">
        <v>1457</v>
      </c>
      <c r="U131" s="663">
        <f t="shared" si="27"/>
        <v>0.36</v>
      </c>
      <c r="V131" s="663" t="str">
        <f t="shared" si="28"/>
        <v>#REF!</v>
      </c>
      <c r="W131" s="663">
        <f t="shared" si="29"/>
        <v>1.59</v>
      </c>
      <c r="X131" s="664" t="str">
        <f t="shared" si="30"/>
        <v>#REF!</v>
      </c>
      <c r="Y131" s="665">
        <f t="shared" si="31"/>
        <v>2</v>
      </c>
      <c r="Z131" s="666" t="str">
        <f t="shared" si="32"/>
        <v>#REF!</v>
      </c>
      <c r="AA131" s="666" t="str">
        <f t="shared" si="33"/>
        <v>#REF!</v>
      </c>
      <c r="AB131" s="666" t="str">
        <f t="shared" si="34"/>
        <v>#REF!</v>
      </c>
      <c r="AC131" s="667" t="str">
        <f t="shared" si="35"/>
        <v>#REF!</v>
      </c>
      <c r="AD131" s="667" t="str">
        <f t="shared" si="36"/>
        <v>#REF!</v>
      </c>
      <c r="AE131" s="668" t="str">
        <f t="shared" si="37"/>
        <v>#REF!</v>
      </c>
      <c r="AF131" s="660"/>
    </row>
    <row r="132" ht="15.0" customHeight="1">
      <c r="A132" s="270">
        <v>130.0</v>
      </c>
      <c r="B132" s="660" t="s">
        <v>1468</v>
      </c>
      <c r="C132" s="661" t="s">
        <v>1460</v>
      </c>
      <c r="D132" s="661" t="s">
        <v>1469</v>
      </c>
      <c r="E132" s="661" t="s">
        <v>511</v>
      </c>
      <c r="F132" s="660" t="s">
        <v>564</v>
      </c>
      <c r="G132" s="660" t="s">
        <v>771</v>
      </c>
      <c r="H132" s="660" t="str">
        <f t="shared" si="23"/>
        <v>BA04</v>
      </c>
      <c r="I132" s="522" t="str">
        <f t="shared" si="1"/>
        <v>#REF!</v>
      </c>
      <c r="J132" s="662">
        <v>4.0</v>
      </c>
      <c r="K132" s="660">
        <v>2024.0</v>
      </c>
      <c r="L132" s="660" t="s">
        <v>1267</v>
      </c>
      <c r="M132" s="660" t="s">
        <v>1268</v>
      </c>
      <c r="N132" s="660">
        <v>22.0</v>
      </c>
      <c r="O132" s="660">
        <v>1.0</v>
      </c>
      <c r="P132" s="660" t="str">
        <f t="shared" si="38"/>
        <v>#REF!</v>
      </c>
      <c r="Q132" s="660">
        <v>1.59</v>
      </c>
      <c r="R132" s="660"/>
      <c r="S132" s="660" t="s">
        <v>525</v>
      </c>
      <c r="T132" s="661" t="s">
        <v>1193</v>
      </c>
      <c r="U132" s="663">
        <f t="shared" si="27"/>
        <v>1.59</v>
      </c>
      <c r="V132" s="663" t="str">
        <f t="shared" si="28"/>
        <v>#REF!</v>
      </c>
      <c r="W132" s="663">
        <f t="shared" si="29"/>
        <v>1.59</v>
      </c>
      <c r="X132" s="664" t="str">
        <f t="shared" si="30"/>
        <v>#REF!</v>
      </c>
      <c r="Y132" s="665">
        <f t="shared" si="31"/>
        <v>1</v>
      </c>
      <c r="Z132" s="666" t="str">
        <f t="shared" si="32"/>
        <v>#REF!</v>
      </c>
      <c r="AA132" s="666" t="str">
        <f t="shared" si="33"/>
        <v>#REF!</v>
      </c>
      <c r="AB132" s="666" t="str">
        <f t="shared" si="34"/>
        <v>#REF!</v>
      </c>
      <c r="AC132" s="667" t="str">
        <f t="shared" si="35"/>
        <v>#REF!</v>
      </c>
      <c r="AD132" s="667" t="str">
        <f t="shared" si="36"/>
        <v>#REF!</v>
      </c>
      <c r="AE132" s="668" t="str">
        <f t="shared" si="37"/>
        <v>#REF!</v>
      </c>
      <c r="AF132" s="660"/>
    </row>
    <row r="133" ht="15.0" customHeight="1">
      <c r="A133" s="270">
        <v>131.0</v>
      </c>
      <c r="B133" s="500" t="s">
        <v>1470</v>
      </c>
      <c r="C133" s="501" t="s">
        <v>1066</v>
      </c>
      <c r="D133" s="501" t="s">
        <v>1068</v>
      </c>
      <c r="E133" s="501" t="s">
        <v>511</v>
      </c>
      <c r="F133" s="500" t="s">
        <v>512</v>
      </c>
      <c r="G133" s="500" t="s">
        <v>771</v>
      </c>
      <c r="H133" s="500" t="str">
        <f t="shared" si="23"/>
        <v>DEV04</v>
      </c>
      <c r="I133" s="522" t="str">
        <f t="shared" si="1"/>
        <v>#REF!</v>
      </c>
      <c r="J133" s="270">
        <v>4.0</v>
      </c>
      <c r="K133" s="500">
        <v>2024.0</v>
      </c>
      <c r="L133" s="500" t="s">
        <v>1267</v>
      </c>
      <c r="M133" s="500" t="s">
        <v>1268</v>
      </c>
      <c r="N133" s="500">
        <v>22.0</v>
      </c>
      <c r="O133" s="579">
        <f t="shared" ref="O133:O137" si="44">N133/22</f>
        <v>1</v>
      </c>
      <c r="P133" s="609">
        <f t="shared" si="38"/>
        <v>1</v>
      </c>
      <c r="Q133" s="580">
        <f t="shared" ref="Q133:Q135" si="45">P133</f>
        <v>1</v>
      </c>
      <c r="R133" s="500"/>
      <c r="S133" s="500" t="s">
        <v>517</v>
      </c>
      <c r="T133" s="501" t="s">
        <v>1061</v>
      </c>
      <c r="U133" s="672">
        <f t="shared" si="27"/>
        <v>1</v>
      </c>
      <c r="V133" s="672">
        <f t="shared" si="28"/>
        <v>1</v>
      </c>
      <c r="W133" s="672">
        <f t="shared" si="29"/>
        <v>1</v>
      </c>
      <c r="X133" s="653">
        <f t="shared" si="30"/>
        <v>1</v>
      </c>
      <c r="Y133" s="673">
        <f t="shared" si="31"/>
        <v>1</v>
      </c>
      <c r="Z133" s="534" t="str">
        <f t="shared" si="32"/>
        <v>#REF!</v>
      </c>
      <c r="AA133" s="534" t="str">
        <f t="shared" si="33"/>
        <v>#REF!</v>
      </c>
      <c r="AB133" s="534" t="str">
        <f t="shared" si="34"/>
        <v>#REF!</v>
      </c>
      <c r="AC133" s="506">
        <f t="shared" si="35"/>
        <v>0</v>
      </c>
      <c r="AD133" s="506" t="str">
        <f t="shared" si="36"/>
        <v>#REF!</v>
      </c>
      <c r="AE133" s="539" t="str">
        <f t="shared" si="37"/>
        <v>#REF!</v>
      </c>
      <c r="AF133" s="500"/>
    </row>
    <row r="134" ht="15.0" customHeight="1">
      <c r="A134" s="270">
        <v>132.0</v>
      </c>
      <c r="B134" s="500" t="s">
        <v>1475</v>
      </c>
      <c r="C134" s="501" t="s">
        <v>1076</v>
      </c>
      <c r="D134" s="501" t="s">
        <v>1077</v>
      </c>
      <c r="E134" s="501" t="s">
        <v>511</v>
      </c>
      <c r="F134" s="500" t="s">
        <v>546</v>
      </c>
      <c r="G134" s="500" t="s">
        <v>771</v>
      </c>
      <c r="H134" s="500" t="str">
        <f t="shared" si="23"/>
        <v>TESTER04</v>
      </c>
      <c r="I134" s="522" t="str">
        <f t="shared" si="1"/>
        <v>#REF!</v>
      </c>
      <c r="J134" s="270">
        <v>4.0</v>
      </c>
      <c r="K134" s="500">
        <v>2024.0</v>
      </c>
      <c r="L134" s="500" t="s">
        <v>1267</v>
      </c>
      <c r="M134" s="500" t="s">
        <v>1268</v>
      </c>
      <c r="N134" s="500">
        <v>21.5</v>
      </c>
      <c r="O134" s="579">
        <f t="shared" si="44"/>
        <v>0.9772727273</v>
      </c>
      <c r="P134" s="500">
        <f t="shared" si="38"/>
        <v>0.977</v>
      </c>
      <c r="Q134" s="580">
        <f t="shared" si="45"/>
        <v>0.977</v>
      </c>
      <c r="R134" s="500"/>
      <c r="S134" s="500" t="s">
        <v>517</v>
      </c>
      <c r="T134" s="501" t="s">
        <v>1476</v>
      </c>
      <c r="U134" s="672">
        <f t="shared" si="27"/>
        <v>0.977</v>
      </c>
      <c r="V134" s="672">
        <f t="shared" si="28"/>
        <v>0.977</v>
      </c>
      <c r="W134" s="672">
        <f t="shared" si="29"/>
        <v>0.977</v>
      </c>
      <c r="X134" s="653">
        <f t="shared" si="30"/>
        <v>1</v>
      </c>
      <c r="Y134" s="673">
        <f t="shared" si="31"/>
        <v>0.9772727273</v>
      </c>
      <c r="Z134" s="534" t="str">
        <f t="shared" si="32"/>
        <v>#REF!</v>
      </c>
      <c r="AA134" s="534" t="str">
        <f t="shared" si="33"/>
        <v>#REF!</v>
      </c>
      <c r="AB134" s="534" t="str">
        <f t="shared" si="34"/>
        <v>#REF!</v>
      </c>
      <c r="AC134" s="506">
        <f t="shared" si="35"/>
        <v>0</v>
      </c>
      <c r="AD134" s="506" t="str">
        <f t="shared" si="36"/>
        <v>#REF!</v>
      </c>
      <c r="AE134" s="539" t="str">
        <f t="shared" si="37"/>
        <v>#REF!</v>
      </c>
      <c r="AF134" s="500"/>
    </row>
    <row r="135" ht="15.0" customHeight="1">
      <c r="A135" s="270">
        <v>133.0</v>
      </c>
      <c r="B135" s="500" t="s">
        <v>1478</v>
      </c>
      <c r="C135" s="501" t="s">
        <v>1072</v>
      </c>
      <c r="D135" s="501" t="s">
        <v>1073</v>
      </c>
      <c r="E135" s="501" t="s">
        <v>511</v>
      </c>
      <c r="F135" s="500" t="s">
        <v>512</v>
      </c>
      <c r="G135" s="500" t="s">
        <v>787</v>
      </c>
      <c r="H135" s="500" t="str">
        <f t="shared" si="23"/>
        <v>DEV05</v>
      </c>
      <c r="I135" s="522" t="str">
        <f t="shared" si="1"/>
        <v>#REF!</v>
      </c>
      <c r="J135" s="270">
        <v>4.0</v>
      </c>
      <c r="K135" s="500">
        <v>2024.0</v>
      </c>
      <c r="L135" s="500" t="s">
        <v>1267</v>
      </c>
      <c r="M135" s="500" t="s">
        <v>1268</v>
      </c>
      <c r="N135" s="500">
        <v>22.0</v>
      </c>
      <c r="O135" s="579">
        <f t="shared" si="44"/>
        <v>1</v>
      </c>
      <c r="P135" s="500">
        <f t="shared" si="38"/>
        <v>1</v>
      </c>
      <c r="Q135" s="580">
        <f t="shared" si="45"/>
        <v>1</v>
      </c>
      <c r="R135" s="500"/>
      <c r="S135" s="500" t="s">
        <v>517</v>
      </c>
      <c r="T135" s="501" t="s">
        <v>1476</v>
      </c>
      <c r="U135" s="672">
        <f t="shared" si="27"/>
        <v>1</v>
      </c>
      <c r="V135" s="672">
        <f t="shared" si="28"/>
        <v>1</v>
      </c>
      <c r="W135" s="672">
        <f t="shared" si="29"/>
        <v>1</v>
      </c>
      <c r="X135" s="653">
        <f t="shared" si="30"/>
        <v>1</v>
      </c>
      <c r="Y135" s="673">
        <f t="shared" si="31"/>
        <v>1</v>
      </c>
      <c r="Z135" s="534" t="str">
        <f t="shared" si="32"/>
        <v>#REF!</v>
      </c>
      <c r="AA135" s="534" t="str">
        <f t="shared" si="33"/>
        <v>#REF!</v>
      </c>
      <c r="AB135" s="534" t="str">
        <f t="shared" si="34"/>
        <v>#REF!</v>
      </c>
      <c r="AC135" s="506">
        <f t="shared" si="35"/>
        <v>0</v>
      </c>
      <c r="AD135" s="506" t="str">
        <f t="shared" si="36"/>
        <v>#REF!</v>
      </c>
      <c r="AE135" s="539" t="str">
        <f t="shared" si="37"/>
        <v>#REF!</v>
      </c>
      <c r="AF135" s="500"/>
    </row>
    <row r="136" ht="15.0" customHeight="1">
      <c r="A136" s="270">
        <v>134.0</v>
      </c>
      <c r="B136" s="660" t="s">
        <v>1481</v>
      </c>
      <c r="C136" s="661" t="s">
        <v>1078</v>
      </c>
      <c r="D136" s="661" t="s">
        <v>1482</v>
      </c>
      <c r="E136" s="661" t="s">
        <v>511</v>
      </c>
      <c r="F136" s="660" t="s">
        <v>512</v>
      </c>
      <c r="G136" s="660"/>
      <c r="H136" s="660">
        <f t="shared" si="23"/>
        <v>0</v>
      </c>
      <c r="I136" s="522" t="str">
        <f t="shared" si="1"/>
        <v>#REF!</v>
      </c>
      <c r="J136" s="662">
        <v>4.0</v>
      </c>
      <c r="K136" s="660">
        <v>2024.0</v>
      </c>
      <c r="L136" s="660" t="s">
        <v>1267</v>
      </c>
      <c r="M136" s="660" t="s">
        <v>1268</v>
      </c>
      <c r="N136" s="660">
        <v>22.0</v>
      </c>
      <c r="O136" s="574">
        <f t="shared" si="44"/>
        <v>1</v>
      </c>
      <c r="P136" s="660">
        <v>1.0</v>
      </c>
      <c r="Q136" s="745">
        <v>0.0</v>
      </c>
      <c r="R136" s="660"/>
      <c r="S136" s="660" t="s">
        <v>517</v>
      </c>
      <c r="T136" s="661" t="s">
        <v>1476</v>
      </c>
      <c r="U136" s="663">
        <f t="shared" si="27"/>
        <v>0</v>
      </c>
      <c r="V136" s="663">
        <f t="shared" si="28"/>
        <v>1</v>
      </c>
      <c r="W136" s="663">
        <f t="shared" si="29"/>
        <v>0</v>
      </c>
      <c r="X136" s="664">
        <f t="shared" si="30"/>
        <v>0</v>
      </c>
      <c r="Y136" s="665">
        <f t="shared" si="31"/>
        <v>1</v>
      </c>
      <c r="Z136" s="666" t="str">
        <f t="shared" si="32"/>
        <v>#REF!</v>
      </c>
      <c r="AA136" s="666" t="str">
        <f t="shared" si="33"/>
        <v>#REF!</v>
      </c>
      <c r="AB136" s="666" t="str">
        <f t="shared" si="34"/>
        <v>#REF!</v>
      </c>
      <c r="AC136" s="667">
        <f t="shared" si="35"/>
        <v>0</v>
      </c>
      <c r="AD136" s="667" t="str">
        <f t="shared" si="36"/>
        <v>#REF!</v>
      </c>
      <c r="AE136" s="668" t="str">
        <f t="shared" si="37"/>
        <v>#REF!</v>
      </c>
      <c r="AF136" s="660"/>
    </row>
    <row r="137" ht="15.0" customHeight="1">
      <c r="A137" s="270">
        <v>135.0</v>
      </c>
      <c r="B137" s="500" t="s">
        <v>1080</v>
      </c>
      <c r="C137" s="501" t="s">
        <v>1081</v>
      </c>
      <c r="D137" s="501" t="s">
        <v>1484</v>
      </c>
      <c r="E137" s="501" t="s">
        <v>511</v>
      </c>
      <c r="F137" s="500" t="s">
        <v>512</v>
      </c>
      <c r="G137" s="500" t="s">
        <v>790</v>
      </c>
      <c r="H137" s="500" t="str">
        <f t="shared" si="23"/>
        <v>DEV03</v>
      </c>
      <c r="I137" s="522" t="str">
        <f t="shared" si="1"/>
        <v>#REF!</v>
      </c>
      <c r="J137" s="270">
        <v>4.0</v>
      </c>
      <c r="K137" s="500">
        <v>2024.0</v>
      </c>
      <c r="L137" s="500" t="s">
        <v>1267</v>
      </c>
      <c r="M137" s="500" t="s">
        <v>1268</v>
      </c>
      <c r="N137" s="500">
        <v>21.0</v>
      </c>
      <c r="O137" s="579">
        <f t="shared" si="44"/>
        <v>0.9545454545</v>
      </c>
      <c r="P137" s="500">
        <f t="shared" ref="P137:P139" si="46">ROUND(IF(S137="ODC",1*O137,I137*O137),3)</f>
        <v>0.955</v>
      </c>
      <c r="Q137" s="580">
        <f t="shared" ref="Q137:Q138" si="47">P137</f>
        <v>0.955</v>
      </c>
      <c r="R137" s="500"/>
      <c r="S137" s="500" t="s">
        <v>517</v>
      </c>
      <c r="T137" s="501" t="s">
        <v>1476</v>
      </c>
      <c r="U137" s="672">
        <f t="shared" si="27"/>
        <v>0.955</v>
      </c>
      <c r="V137" s="672">
        <f t="shared" si="28"/>
        <v>0.955</v>
      </c>
      <c r="W137" s="672">
        <f t="shared" si="29"/>
        <v>0.955</v>
      </c>
      <c r="X137" s="653">
        <f t="shared" si="30"/>
        <v>1</v>
      </c>
      <c r="Y137" s="673">
        <f t="shared" si="31"/>
        <v>0.9545454545</v>
      </c>
      <c r="Z137" s="534" t="str">
        <f t="shared" si="32"/>
        <v>#REF!</v>
      </c>
      <c r="AA137" s="534" t="str">
        <f t="shared" si="33"/>
        <v>#REF!</v>
      </c>
      <c r="AB137" s="534" t="str">
        <f t="shared" si="34"/>
        <v>#REF!</v>
      </c>
      <c r="AC137" s="506">
        <f t="shared" si="35"/>
        <v>0</v>
      </c>
      <c r="AD137" s="506" t="str">
        <f t="shared" si="36"/>
        <v>#REF!</v>
      </c>
      <c r="AE137" s="539" t="str">
        <f t="shared" si="37"/>
        <v>#REF!</v>
      </c>
      <c r="AF137" s="500"/>
    </row>
    <row r="138" ht="15.0" customHeight="1">
      <c r="A138" s="270">
        <v>136.0</v>
      </c>
      <c r="B138" s="500" t="s">
        <v>1108</v>
      </c>
      <c r="C138" s="501" t="s">
        <v>1109</v>
      </c>
      <c r="D138" s="501" t="s">
        <v>1110</v>
      </c>
      <c r="E138" s="501" t="s">
        <v>511</v>
      </c>
      <c r="F138" s="500" t="s">
        <v>546</v>
      </c>
      <c r="G138" s="500" t="s">
        <v>771</v>
      </c>
      <c r="H138" s="500" t="str">
        <f t="shared" si="23"/>
        <v>TESTER04</v>
      </c>
      <c r="I138" s="522" t="str">
        <f t="shared" si="1"/>
        <v>#REF!</v>
      </c>
      <c r="J138" s="270">
        <v>4.0</v>
      </c>
      <c r="K138" s="500">
        <v>2024.0</v>
      </c>
      <c r="L138" s="500" t="s">
        <v>1267</v>
      </c>
      <c r="M138" s="500" t="s">
        <v>1268</v>
      </c>
      <c r="N138" s="500">
        <v>11.0</v>
      </c>
      <c r="O138" s="500">
        <v>0.5</v>
      </c>
      <c r="P138" s="500" t="str">
        <f t="shared" si="46"/>
        <v>#REF!</v>
      </c>
      <c r="Q138" s="500" t="str">
        <f t="shared" si="47"/>
        <v>#REF!</v>
      </c>
      <c r="R138" s="500"/>
      <c r="S138" s="500" t="s">
        <v>525</v>
      </c>
      <c r="T138" s="501" t="s">
        <v>1486</v>
      </c>
      <c r="U138" s="672" t="str">
        <f t="shared" si="27"/>
        <v>#REF!</v>
      </c>
      <c r="V138" s="672" t="str">
        <f t="shared" si="28"/>
        <v>#REF!</v>
      </c>
      <c r="W138" s="672" t="str">
        <f t="shared" si="29"/>
        <v>#REF!</v>
      </c>
      <c r="X138" s="653" t="str">
        <f t="shared" si="30"/>
        <v>#REF!</v>
      </c>
      <c r="Y138" s="673">
        <f t="shared" si="31"/>
        <v>1</v>
      </c>
      <c r="Z138" s="534" t="str">
        <f t="shared" si="32"/>
        <v>#REF!</v>
      </c>
      <c r="AA138" s="534" t="str">
        <f t="shared" si="33"/>
        <v>#REF!</v>
      </c>
      <c r="AB138" s="534" t="str">
        <f t="shared" si="34"/>
        <v>#REF!</v>
      </c>
      <c r="AC138" s="506" t="str">
        <f t="shared" si="35"/>
        <v>#REF!</v>
      </c>
      <c r="AD138" s="506" t="str">
        <f t="shared" si="36"/>
        <v>#REF!</v>
      </c>
      <c r="AE138" s="539" t="str">
        <f t="shared" si="37"/>
        <v>#REF!</v>
      </c>
      <c r="AF138" s="500"/>
    </row>
    <row r="139" ht="15.0" customHeight="1">
      <c r="A139" s="270">
        <v>137.0</v>
      </c>
      <c r="B139" s="500" t="s">
        <v>1487</v>
      </c>
      <c r="C139" s="501" t="s">
        <v>1165</v>
      </c>
      <c r="D139" s="501" t="s">
        <v>1166</v>
      </c>
      <c r="E139" s="501" t="s">
        <v>511</v>
      </c>
      <c r="F139" s="500" t="s">
        <v>564</v>
      </c>
      <c r="G139" s="500" t="s">
        <v>665</v>
      </c>
      <c r="H139" s="500" t="str">
        <f t="shared" si="23"/>
        <v>BA02</v>
      </c>
      <c r="I139" s="522" t="str">
        <f t="shared" si="1"/>
        <v>#REF!</v>
      </c>
      <c r="J139" s="270">
        <v>4.0</v>
      </c>
      <c r="K139" s="500">
        <v>2024.0</v>
      </c>
      <c r="L139" s="500" t="s">
        <v>1267</v>
      </c>
      <c r="M139" s="500" t="s">
        <v>1268</v>
      </c>
      <c r="N139" s="500">
        <v>22.0</v>
      </c>
      <c r="O139" s="500">
        <v>1.0</v>
      </c>
      <c r="P139" s="500" t="str">
        <f t="shared" si="46"/>
        <v>#REF!</v>
      </c>
      <c r="Q139" s="500">
        <v>0.9</v>
      </c>
      <c r="R139" s="500"/>
      <c r="S139" s="500" t="s">
        <v>525</v>
      </c>
      <c r="T139" s="501" t="s">
        <v>1486</v>
      </c>
      <c r="U139" s="672">
        <f t="shared" si="27"/>
        <v>0.9</v>
      </c>
      <c r="V139" s="672" t="str">
        <f t="shared" si="28"/>
        <v>#REF!</v>
      </c>
      <c r="W139" s="672">
        <f t="shared" si="29"/>
        <v>0.9</v>
      </c>
      <c r="X139" s="653" t="str">
        <f t="shared" si="30"/>
        <v>#REF!</v>
      </c>
      <c r="Y139" s="673">
        <f t="shared" si="31"/>
        <v>1</v>
      </c>
      <c r="Z139" s="534" t="str">
        <f t="shared" si="32"/>
        <v>#REF!</v>
      </c>
      <c r="AA139" s="534" t="str">
        <f t="shared" si="33"/>
        <v>#REF!</v>
      </c>
      <c r="AB139" s="534" t="str">
        <f t="shared" si="34"/>
        <v>#REF!</v>
      </c>
      <c r="AC139" s="506" t="str">
        <f t="shared" si="35"/>
        <v>#REF!</v>
      </c>
      <c r="AD139" s="506" t="str">
        <f t="shared" si="36"/>
        <v>#REF!</v>
      </c>
      <c r="AE139" s="539" t="str">
        <f t="shared" si="37"/>
        <v>#REF!</v>
      </c>
      <c r="AF139" s="500"/>
    </row>
    <row r="140" ht="15.0" hidden="1" customHeight="1">
      <c r="A140" s="270">
        <v>138.0</v>
      </c>
      <c r="B140" s="500"/>
      <c r="C140" s="501"/>
      <c r="D140" s="501"/>
      <c r="E140" s="501"/>
      <c r="F140" s="500"/>
      <c r="G140" s="500"/>
      <c r="H140" s="500"/>
      <c r="I140" s="522" t="str">
        <f t="shared" si="1"/>
        <v>#REF!</v>
      </c>
      <c r="J140" s="270">
        <v>4.0</v>
      </c>
      <c r="K140" s="500"/>
      <c r="L140" s="500"/>
      <c r="M140" s="500"/>
      <c r="N140" s="500"/>
      <c r="O140" s="500"/>
      <c r="P140" s="500"/>
      <c r="Q140" s="500"/>
      <c r="R140" s="500"/>
      <c r="S140" s="500"/>
      <c r="T140" s="501"/>
      <c r="U140" s="672"/>
      <c r="V140" s="672"/>
      <c r="W140" s="672"/>
      <c r="X140" s="653"/>
      <c r="Y140" s="673"/>
      <c r="Z140" s="534"/>
      <c r="AA140" s="534"/>
      <c r="AB140" s="534"/>
      <c r="AC140" s="506"/>
      <c r="AD140" s="506"/>
      <c r="AE140" s="539"/>
      <c r="AF140" s="500"/>
    </row>
    <row r="141" ht="15.0" customHeight="1">
      <c r="A141" s="270">
        <v>139.0</v>
      </c>
      <c r="B141" s="500">
        <v>428979.0</v>
      </c>
      <c r="C141" s="501" t="s">
        <v>679</v>
      </c>
      <c r="D141" s="501" t="s">
        <v>680</v>
      </c>
      <c r="E141" s="501" t="s">
        <v>892</v>
      </c>
      <c r="F141" s="500" t="s">
        <v>564</v>
      </c>
      <c r="G141" s="500" t="s">
        <v>513</v>
      </c>
      <c r="H141" s="500" t="s">
        <v>633</v>
      </c>
      <c r="I141" s="522" t="str">
        <f t="shared" si="1"/>
        <v>#REF!</v>
      </c>
      <c r="J141" s="270">
        <v>4.0</v>
      </c>
      <c r="K141" s="500">
        <v>2024.0</v>
      </c>
      <c r="L141" s="746">
        <v>45295.0</v>
      </c>
      <c r="M141" s="500" t="s">
        <v>1492</v>
      </c>
      <c r="N141" s="500">
        <v>20.0</v>
      </c>
      <c r="O141" s="500">
        <v>1.0</v>
      </c>
      <c r="P141" s="500" t="str">
        <f t="shared" ref="P141:P181" si="48">ROUND(IF(S141="ODC",1*O141,I141*O141),3)</f>
        <v>#REF!</v>
      </c>
      <c r="Q141" s="500">
        <v>2.33</v>
      </c>
      <c r="R141" s="500"/>
      <c r="S141" s="500" t="s">
        <v>525</v>
      </c>
      <c r="T141" s="501" t="s">
        <v>677</v>
      </c>
      <c r="U141" s="672">
        <f t="shared" ref="U141:U181" si="49">IF(AND(Q141&gt;=1,S141="ODC"),P141,Q141)</f>
        <v>2.33</v>
      </c>
      <c r="V141" s="672" t="str">
        <f t="shared" ref="V141:V181" si="50">ROUND(SUMIF(B:B,B141,P:P),3)</f>
        <v>#REF!</v>
      </c>
      <c r="W141" s="672">
        <f t="shared" ref="W141:W181" si="51">ROUND(SUMIF(B:B,B141,U:U),3)</f>
        <v>2.33</v>
      </c>
      <c r="X141" s="653" t="str">
        <f t="shared" ref="X141:X181" si="52">ROUND(W141/V141,2)</f>
        <v>#REF!</v>
      </c>
      <c r="Y141" s="673">
        <f t="shared" ref="Y141:Y181" si="53">SUMIF(B:B,B141,O:O)</f>
        <v>1</v>
      </c>
      <c r="Z141" s="534" t="str">
        <f t="shared" ref="Z141:Z181" si="54">VLOOKUP(H141,NLTC!$C$5:$H$271,6,0)/1000</f>
        <v>#REF!</v>
      </c>
      <c r="AA141" s="534" t="str">
        <f t="shared" ref="AA141:AA181" si="55">ROUND(IF(X141&lt;=1,AB141*O141*X141,AB141*O141),0)</f>
        <v>#REF!</v>
      </c>
      <c r="AB141" s="534" t="str">
        <f t="shared" ref="AB141:AB181" si="56">ROUND(IF(X141&lt;=1,Z141*O141*X141,Z141*O141),0)</f>
        <v>#REF!</v>
      </c>
      <c r="AC141" s="506" t="str">
        <f t="shared" ref="AC141:AC181" si="57">ROUND(IF(X141&gt;1,(W141-V141)*$AC$1,0)*(O141/Y141),0)</f>
        <v>#REF!</v>
      </c>
      <c r="AD141" s="506" t="str">
        <f t="shared" ref="AD141:AD181" si="58">+ROUND(AB141+AC141,0)</f>
        <v>#REF!</v>
      </c>
      <c r="AE141" s="539" t="str">
        <f t="shared" ref="AE141:AE181" si="59">SUMIF(B:B,B141,AD:AD)</f>
        <v>#REF!</v>
      </c>
      <c r="AF141" s="500"/>
    </row>
    <row r="142" ht="15.0" customHeight="1">
      <c r="A142" s="270">
        <v>140.0</v>
      </c>
      <c r="B142" s="500">
        <v>434053.0</v>
      </c>
      <c r="C142" s="501" t="s">
        <v>690</v>
      </c>
      <c r="D142" s="501" t="s">
        <v>692</v>
      </c>
      <c r="E142" s="501" t="s">
        <v>892</v>
      </c>
      <c r="F142" s="500" t="s">
        <v>512</v>
      </c>
      <c r="G142" s="500" t="s">
        <v>555</v>
      </c>
      <c r="H142" s="500" t="s">
        <v>580</v>
      </c>
      <c r="I142" s="522" t="str">
        <f t="shared" si="1"/>
        <v>#REF!</v>
      </c>
      <c r="J142" s="270">
        <v>4.0</v>
      </c>
      <c r="K142" s="500">
        <v>2024.0</v>
      </c>
      <c r="L142" s="746">
        <v>45295.0</v>
      </c>
      <c r="M142" s="500" t="s">
        <v>1492</v>
      </c>
      <c r="N142" s="500">
        <v>20.0</v>
      </c>
      <c r="O142" s="500">
        <v>1.0</v>
      </c>
      <c r="P142" s="500" t="str">
        <f t="shared" si="48"/>
        <v>#REF!</v>
      </c>
      <c r="Q142" s="500">
        <v>1.0</v>
      </c>
      <c r="R142" s="500"/>
      <c r="S142" s="500" t="s">
        <v>525</v>
      </c>
      <c r="T142" s="501" t="s">
        <v>677</v>
      </c>
      <c r="U142" s="672">
        <f t="shared" si="49"/>
        <v>1</v>
      </c>
      <c r="V142" s="672" t="str">
        <f t="shared" si="50"/>
        <v>#REF!</v>
      </c>
      <c r="W142" s="672">
        <f t="shared" si="51"/>
        <v>1</v>
      </c>
      <c r="X142" s="653" t="str">
        <f t="shared" si="52"/>
        <v>#REF!</v>
      </c>
      <c r="Y142" s="673">
        <f t="shared" si="53"/>
        <v>1</v>
      </c>
      <c r="Z142" s="534" t="str">
        <f t="shared" si="54"/>
        <v>#REF!</v>
      </c>
      <c r="AA142" s="534" t="str">
        <f t="shared" si="55"/>
        <v>#REF!</v>
      </c>
      <c r="AB142" s="534" t="str">
        <f t="shared" si="56"/>
        <v>#REF!</v>
      </c>
      <c r="AC142" s="506" t="str">
        <f t="shared" si="57"/>
        <v>#REF!</v>
      </c>
      <c r="AD142" s="506" t="str">
        <f t="shared" si="58"/>
        <v>#REF!</v>
      </c>
      <c r="AE142" s="539" t="str">
        <f t="shared" si="59"/>
        <v>#REF!</v>
      </c>
      <c r="AF142" s="500"/>
    </row>
    <row r="143" ht="15.0" customHeight="1">
      <c r="A143" s="270">
        <v>141.0</v>
      </c>
      <c r="B143" s="500">
        <v>432653.0</v>
      </c>
      <c r="C143" s="501" t="s">
        <v>694</v>
      </c>
      <c r="D143" s="501" t="s">
        <v>695</v>
      </c>
      <c r="E143" s="501" t="s">
        <v>892</v>
      </c>
      <c r="F143" s="500" t="s">
        <v>512</v>
      </c>
      <c r="G143" s="500" t="s">
        <v>530</v>
      </c>
      <c r="H143" s="500" t="s">
        <v>531</v>
      </c>
      <c r="I143" s="522" t="str">
        <f t="shared" si="1"/>
        <v>#REF!</v>
      </c>
      <c r="J143" s="270">
        <v>4.0</v>
      </c>
      <c r="K143" s="500">
        <v>2024.0</v>
      </c>
      <c r="L143" s="746">
        <v>45295.0</v>
      </c>
      <c r="M143" s="500" t="s">
        <v>1492</v>
      </c>
      <c r="N143" s="500">
        <v>20.0</v>
      </c>
      <c r="O143" s="500">
        <v>1.0</v>
      </c>
      <c r="P143" s="500" t="str">
        <f t="shared" si="48"/>
        <v>#REF!</v>
      </c>
      <c r="Q143" s="500">
        <v>1.24</v>
      </c>
      <c r="R143" s="500"/>
      <c r="S143" s="500" t="s">
        <v>525</v>
      </c>
      <c r="T143" s="501" t="s">
        <v>677</v>
      </c>
      <c r="U143" s="672">
        <f t="shared" si="49"/>
        <v>1.24</v>
      </c>
      <c r="V143" s="672" t="str">
        <f t="shared" si="50"/>
        <v>#REF!</v>
      </c>
      <c r="W143" s="672">
        <f t="shared" si="51"/>
        <v>1.24</v>
      </c>
      <c r="X143" s="653" t="str">
        <f t="shared" si="52"/>
        <v>#REF!</v>
      </c>
      <c r="Y143" s="673">
        <f t="shared" si="53"/>
        <v>1</v>
      </c>
      <c r="Z143" s="534" t="str">
        <f t="shared" si="54"/>
        <v>#REF!</v>
      </c>
      <c r="AA143" s="534" t="str">
        <f t="shared" si="55"/>
        <v>#REF!</v>
      </c>
      <c r="AB143" s="534" t="str">
        <f t="shared" si="56"/>
        <v>#REF!</v>
      </c>
      <c r="AC143" s="506" t="str">
        <f t="shared" si="57"/>
        <v>#REF!</v>
      </c>
      <c r="AD143" s="506" t="str">
        <f t="shared" si="58"/>
        <v>#REF!</v>
      </c>
      <c r="AE143" s="539" t="str">
        <f t="shared" si="59"/>
        <v>#REF!</v>
      </c>
      <c r="AF143" s="500"/>
    </row>
    <row r="144" ht="15.0" customHeight="1">
      <c r="A144" s="270">
        <v>142.0</v>
      </c>
      <c r="B144" s="500">
        <v>428711.0</v>
      </c>
      <c r="C144" s="501" t="s">
        <v>699</v>
      </c>
      <c r="D144" s="501" t="s">
        <v>700</v>
      </c>
      <c r="E144" s="501" t="s">
        <v>892</v>
      </c>
      <c r="F144" s="500" t="s">
        <v>701</v>
      </c>
      <c r="G144" s="500" t="s">
        <v>540</v>
      </c>
      <c r="H144" s="500" t="s">
        <v>703</v>
      </c>
      <c r="I144" s="522" t="str">
        <f t="shared" si="1"/>
        <v>#REF!</v>
      </c>
      <c r="J144" s="270">
        <v>4.0</v>
      </c>
      <c r="K144" s="500">
        <v>2024.0</v>
      </c>
      <c r="L144" s="746">
        <v>45295.0</v>
      </c>
      <c r="M144" s="500" t="s">
        <v>1492</v>
      </c>
      <c r="N144" s="500">
        <v>20.0</v>
      </c>
      <c r="O144" s="500">
        <v>1.0</v>
      </c>
      <c r="P144" s="500" t="str">
        <f t="shared" si="48"/>
        <v>#REF!</v>
      </c>
      <c r="Q144" s="500">
        <v>1.41</v>
      </c>
      <c r="R144" s="500"/>
      <c r="S144" s="500" t="s">
        <v>525</v>
      </c>
      <c r="T144" s="501" t="s">
        <v>677</v>
      </c>
      <c r="U144" s="672">
        <f t="shared" si="49"/>
        <v>1.41</v>
      </c>
      <c r="V144" s="672" t="str">
        <f t="shared" si="50"/>
        <v>#REF!</v>
      </c>
      <c r="W144" s="672">
        <f t="shared" si="51"/>
        <v>1.41</v>
      </c>
      <c r="X144" s="653" t="str">
        <f t="shared" si="52"/>
        <v>#REF!</v>
      </c>
      <c r="Y144" s="673">
        <f t="shared" si="53"/>
        <v>1</v>
      </c>
      <c r="Z144" s="534" t="str">
        <f t="shared" si="54"/>
        <v>#REF!</v>
      </c>
      <c r="AA144" s="534" t="str">
        <f t="shared" si="55"/>
        <v>#REF!</v>
      </c>
      <c r="AB144" s="534" t="str">
        <f t="shared" si="56"/>
        <v>#REF!</v>
      </c>
      <c r="AC144" s="506" t="str">
        <f t="shared" si="57"/>
        <v>#REF!</v>
      </c>
      <c r="AD144" s="506" t="str">
        <f t="shared" si="58"/>
        <v>#REF!</v>
      </c>
      <c r="AE144" s="539" t="str">
        <f t="shared" si="59"/>
        <v>#REF!</v>
      </c>
      <c r="AF144" s="500"/>
    </row>
    <row r="145" ht="15.0" customHeight="1">
      <c r="A145" s="270">
        <v>143.0</v>
      </c>
      <c r="B145" s="500">
        <v>439022.0</v>
      </c>
      <c r="C145" s="501" t="s">
        <v>706</v>
      </c>
      <c r="D145" s="501" t="s">
        <v>707</v>
      </c>
      <c r="E145" s="501" t="s">
        <v>892</v>
      </c>
      <c r="F145" s="500" t="s">
        <v>701</v>
      </c>
      <c r="G145" s="500" t="s">
        <v>530</v>
      </c>
      <c r="H145" s="500" t="s">
        <v>982</v>
      </c>
      <c r="I145" s="522" t="str">
        <f t="shared" si="1"/>
        <v>#REF!</v>
      </c>
      <c r="J145" s="270">
        <v>4.0</v>
      </c>
      <c r="K145" s="500">
        <v>2024.0</v>
      </c>
      <c r="L145" s="746">
        <v>45295.0</v>
      </c>
      <c r="M145" s="500" t="s">
        <v>1492</v>
      </c>
      <c r="N145" s="500">
        <v>20.0</v>
      </c>
      <c r="O145" s="500">
        <v>1.0</v>
      </c>
      <c r="P145" s="500" t="str">
        <f t="shared" si="48"/>
        <v>#REF!</v>
      </c>
      <c r="Q145" s="500">
        <v>1.19</v>
      </c>
      <c r="R145" s="500"/>
      <c r="S145" s="500" t="s">
        <v>525</v>
      </c>
      <c r="T145" s="501" t="s">
        <v>677</v>
      </c>
      <c r="U145" s="672">
        <f t="shared" si="49"/>
        <v>1.19</v>
      </c>
      <c r="V145" s="672" t="str">
        <f t="shared" si="50"/>
        <v>#REF!</v>
      </c>
      <c r="W145" s="672">
        <f t="shared" si="51"/>
        <v>1.19</v>
      </c>
      <c r="X145" s="653" t="str">
        <f t="shared" si="52"/>
        <v>#REF!</v>
      </c>
      <c r="Y145" s="673">
        <f t="shared" si="53"/>
        <v>1</v>
      </c>
      <c r="Z145" s="534" t="str">
        <f t="shared" si="54"/>
        <v>#REF!</v>
      </c>
      <c r="AA145" s="534" t="str">
        <f t="shared" si="55"/>
        <v>#REF!</v>
      </c>
      <c r="AB145" s="534" t="str">
        <f t="shared" si="56"/>
        <v>#REF!</v>
      </c>
      <c r="AC145" s="506" t="str">
        <f t="shared" si="57"/>
        <v>#REF!</v>
      </c>
      <c r="AD145" s="506" t="str">
        <f t="shared" si="58"/>
        <v>#REF!</v>
      </c>
      <c r="AE145" s="539" t="str">
        <f t="shared" si="59"/>
        <v>#REF!</v>
      </c>
      <c r="AF145" s="500"/>
    </row>
    <row r="146" ht="15.0" customHeight="1">
      <c r="A146" s="270">
        <v>144.0</v>
      </c>
      <c r="B146" s="500">
        <v>431986.0</v>
      </c>
      <c r="C146" s="501" t="s">
        <v>713</v>
      </c>
      <c r="D146" s="501" t="s">
        <v>714</v>
      </c>
      <c r="E146" s="501" t="s">
        <v>892</v>
      </c>
      <c r="F146" s="500" t="s">
        <v>512</v>
      </c>
      <c r="G146" s="500" t="s">
        <v>540</v>
      </c>
      <c r="H146" s="500" t="s">
        <v>541</v>
      </c>
      <c r="I146" s="522" t="str">
        <f t="shared" si="1"/>
        <v>#REF!</v>
      </c>
      <c r="J146" s="270">
        <v>4.0</v>
      </c>
      <c r="K146" s="500">
        <v>2024.0</v>
      </c>
      <c r="L146" s="746">
        <v>45295.0</v>
      </c>
      <c r="M146" s="500" t="s">
        <v>1492</v>
      </c>
      <c r="N146" s="500">
        <v>20.0</v>
      </c>
      <c r="O146" s="500">
        <v>1.0</v>
      </c>
      <c r="P146" s="500" t="str">
        <f t="shared" si="48"/>
        <v>#REF!</v>
      </c>
      <c r="Q146" s="500">
        <v>1.59</v>
      </c>
      <c r="R146" s="500"/>
      <c r="S146" s="500" t="s">
        <v>525</v>
      </c>
      <c r="T146" s="501" t="s">
        <v>677</v>
      </c>
      <c r="U146" s="672">
        <f t="shared" si="49"/>
        <v>1.59</v>
      </c>
      <c r="V146" s="672" t="str">
        <f t="shared" si="50"/>
        <v>#REF!</v>
      </c>
      <c r="W146" s="672">
        <f t="shared" si="51"/>
        <v>1.59</v>
      </c>
      <c r="X146" s="653" t="str">
        <f t="shared" si="52"/>
        <v>#REF!</v>
      </c>
      <c r="Y146" s="673">
        <f t="shared" si="53"/>
        <v>1</v>
      </c>
      <c r="Z146" s="534" t="str">
        <f t="shared" si="54"/>
        <v>#REF!</v>
      </c>
      <c r="AA146" s="534" t="str">
        <f t="shared" si="55"/>
        <v>#REF!</v>
      </c>
      <c r="AB146" s="534" t="str">
        <f t="shared" si="56"/>
        <v>#REF!</v>
      </c>
      <c r="AC146" s="506" t="str">
        <f t="shared" si="57"/>
        <v>#REF!</v>
      </c>
      <c r="AD146" s="506" t="str">
        <f t="shared" si="58"/>
        <v>#REF!</v>
      </c>
      <c r="AE146" s="539" t="str">
        <f t="shared" si="59"/>
        <v>#REF!</v>
      </c>
      <c r="AF146" s="500"/>
    </row>
    <row r="147" ht="15.0" customHeight="1">
      <c r="A147" s="270">
        <v>145.0</v>
      </c>
      <c r="B147" s="500">
        <v>450265.0</v>
      </c>
      <c r="C147" s="501" t="s">
        <v>718</v>
      </c>
      <c r="D147" s="501" t="s">
        <v>720</v>
      </c>
      <c r="E147" s="501" t="s">
        <v>892</v>
      </c>
      <c r="F147" s="500" t="s">
        <v>512</v>
      </c>
      <c r="G147" s="500" t="s">
        <v>555</v>
      </c>
      <c r="H147" s="500" t="s">
        <v>580</v>
      </c>
      <c r="I147" s="522" t="str">
        <f t="shared" si="1"/>
        <v>#REF!</v>
      </c>
      <c r="J147" s="270">
        <v>4.0</v>
      </c>
      <c r="K147" s="500">
        <v>2024.0</v>
      </c>
      <c r="L147" s="746">
        <v>45295.0</v>
      </c>
      <c r="M147" s="500" t="s">
        <v>1492</v>
      </c>
      <c r="N147" s="500">
        <v>20.0</v>
      </c>
      <c r="O147" s="500">
        <v>1.0</v>
      </c>
      <c r="P147" s="500" t="str">
        <f t="shared" si="48"/>
        <v>#REF!</v>
      </c>
      <c r="Q147" s="500">
        <v>1.0</v>
      </c>
      <c r="R147" s="500"/>
      <c r="S147" s="500" t="s">
        <v>525</v>
      </c>
      <c r="T147" s="501" t="s">
        <v>677</v>
      </c>
      <c r="U147" s="672">
        <f t="shared" si="49"/>
        <v>1</v>
      </c>
      <c r="V147" s="672" t="str">
        <f t="shared" si="50"/>
        <v>#REF!</v>
      </c>
      <c r="W147" s="672">
        <f t="shared" si="51"/>
        <v>1</v>
      </c>
      <c r="X147" s="653" t="str">
        <f t="shared" si="52"/>
        <v>#REF!</v>
      </c>
      <c r="Y147" s="673">
        <f t="shared" si="53"/>
        <v>1</v>
      </c>
      <c r="Z147" s="534" t="str">
        <f t="shared" si="54"/>
        <v>#REF!</v>
      </c>
      <c r="AA147" s="534" t="str">
        <f t="shared" si="55"/>
        <v>#REF!</v>
      </c>
      <c r="AB147" s="534" t="str">
        <f t="shared" si="56"/>
        <v>#REF!</v>
      </c>
      <c r="AC147" s="506" t="str">
        <f t="shared" si="57"/>
        <v>#REF!</v>
      </c>
      <c r="AD147" s="506" t="str">
        <f t="shared" si="58"/>
        <v>#REF!</v>
      </c>
      <c r="AE147" s="539" t="str">
        <f t="shared" si="59"/>
        <v>#REF!</v>
      </c>
      <c r="AF147" s="500"/>
    </row>
    <row r="148" ht="15.0" customHeight="1">
      <c r="A148" s="270">
        <v>146.0</v>
      </c>
      <c r="B148" s="500">
        <v>452011.0</v>
      </c>
      <c r="C148" s="501" t="s">
        <v>723</v>
      </c>
      <c r="D148" s="501" t="s">
        <v>724</v>
      </c>
      <c r="E148" s="501" t="s">
        <v>892</v>
      </c>
      <c r="F148" s="500" t="s">
        <v>512</v>
      </c>
      <c r="G148" s="500" t="s">
        <v>530</v>
      </c>
      <c r="H148" s="500" t="s">
        <v>531</v>
      </c>
      <c r="I148" s="522" t="str">
        <f t="shared" si="1"/>
        <v>#REF!</v>
      </c>
      <c r="J148" s="270">
        <v>4.0</v>
      </c>
      <c r="K148" s="500">
        <v>2024.0</v>
      </c>
      <c r="L148" s="746">
        <v>45295.0</v>
      </c>
      <c r="M148" s="500" t="s">
        <v>1492</v>
      </c>
      <c r="N148" s="500">
        <v>20.0</v>
      </c>
      <c r="O148" s="500">
        <v>1.0</v>
      </c>
      <c r="P148" s="500" t="str">
        <f t="shared" si="48"/>
        <v>#REF!</v>
      </c>
      <c r="Q148" s="500">
        <v>1.24</v>
      </c>
      <c r="R148" s="500"/>
      <c r="S148" s="500" t="s">
        <v>525</v>
      </c>
      <c r="T148" s="501" t="s">
        <v>677</v>
      </c>
      <c r="U148" s="672">
        <f t="shared" si="49"/>
        <v>1.24</v>
      </c>
      <c r="V148" s="672" t="str">
        <f t="shared" si="50"/>
        <v>#REF!</v>
      </c>
      <c r="W148" s="672">
        <f t="shared" si="51"/>
        <v>1.24</v>
      </c>
      <c r="X148" s="653" t="str">
        <f t="shared" si="52"/>
        <v>#REF!</v>
      </c>
      <c r="Y148" s="673">
        <f t="shared" si="53"/>
        <v>1</v>
      </c>
      <c r="Z148" s="534" t="str">
        <f t="shared" si="54"/>
        <v>#REF!</v>
      </c>
      <c r="AA148" s="534" t="str">
        <f t="shared" si="55"/>
        <v>#REF!</v>
      </c>
      <c r="AB148" s="534" t="str">
        <f t="shared" si="56"/>
        <v>#REF!</v>
      </c>
      <c r="AC148" s="506" t="str">
        <f t="shared" si="57"/>
        <v>#REF!</v>
      </c>
      <c r="AD148" s="506" t="str">
        <f t="shared" si="58"/>
        <v>#REF!</v>
      </c>
      <c r="AE148" s="539" t="str">
        <f t="shared" si="59"/>
        <v>#REF!</v>
      </c>
      <c r="AF148" s="500"/>
    </row>
    <row r="149" ht="15.0" customHeight="1">
      <c r="A149" s="270">
        <v>147.0</v>
      </c>
      <c r="B149" s="500">
        <v>433568.0</v>
      </c>
      <c r="C149" s="501" t="s">
        <v>738</v>
      </c>
      <c r="D149" s="501" t="s">
        <v>739</v>
      </c>
      <c r="E149" s="501" t="s">
        <v>892</v>
      </c>
      <c r="F149" s="500" t="s">
        <v>512</v>
      </c>
      <c r="G149" s="500" t="s">
        <v>569</v>
      </c>
      <c r="H149" s="500" t="s">
        <v>570</v>
      </c>
      <c r="I149" s="522" t="str">
        <f t="shared" si="1"/>
        <v>#REF!</v>
      </c>
      <c r="J149" s="270">
        <v>4.0</v>
      </c>
      <c r="K149" s="500">
        <v>2024.0</v>
      </c>
      <c r="L149" s="746">
        <v>45295.0</v>
      </c>
      <c r="M149" s="500" t="s">
        <v>1492</v>
      </c>
      <c r="N149" s="500">
        <v>20.0</v>
      </c>
      <c r="O149" s="500">
        <v>1.0</v>
      </c>
      <c r="P149" s="500" t="str">
        <f t="shared" si="48"/>
        <v>#REF!</v>
      </c>
      <c r="Q149" s="500">
        <v>1.624</v>
      </c>
      <c r="R149" s="500"/>
      <c r="S149" s="500" t="s">
        <v>525</v>
      </c>
      <c r="T149" s="501" t="s">
        <v>677</v>
      </c>
      <c r="U149" s="672">
        <f t="shared" si="49"/>
        <v>1.624</v>
      </c>
      <c r="V149" s="672" t="str">
        <f t="shared" si="50"/>
        <v>#REF!</v>
      </c>
      <c r="W149" s="672">
        <f t="shared" si="51"/>
        <v>1.624</v>
      </c>
      <c r="X149" s="653" t="str">
        <f t="shared" si="52"/>
        <v>#REF!</v>
      </c>
      <c r="Y149" s="673">
        <f t="shared" si="53"/>
        <v>1</v>
      </c>
      <c r="Z149" s="534" t="str">
        <f t="shared" si="54"/>
        <v>#REF!</v>
      </c>
      <c r="AA149" s="534" t="str">
        <f t="shared" si="55"/>
        <v>#REF!</v>
      </c>
      <c r="AB149" s="534" t="str">
        <f t="shared" si="56"/>
        <v>#REF!</v>
      </c>
      <c r="AC149" s="506" t="str">
        <f t="shared" si="57"/>
        <v>#REF!</v>
      </c>
      <c r="AD149" s="506" t="str">
        <f t="shared" si="58"/>
        <v>#REF!</v>
      </c>
      <c r="AE149" s="539" t="str">
        <f t="shared" si="59"/>
        <v>#REF!</v>
      </c>
      <c r="AF149" s="500"/>
    </row>
    <row r="150" ht="15.0" customHeight="1">
      <c r="A150" s="270">
        <v>148.0</v>
      </c>
      <c r="B150" s="500">
        <v>436917.0</v>
      </c>
      <c r="C150" s="501" t="s">
        <v>745</v>
      </c>
      <c r="D150" s="501" t="s">
        <v>746</v>
      </c>
      <c r="E150" s="501" t="s">
        <v>892</v>
      </c>
      <c r="F150" s="500" t="s">
        <v>512</v>
      </c>
      <c r="G150" s="500" t="s">
        <v>555</v>
      </c>
      <c r="H150" s="500" t="s">
        <v>580</v>
      </c>
      <c r="I150" s="522" t="str">
        <f t="shared" si="1"/>
        <v>#REF!</v>
      </c>
      <c r="J150" s="270">
        <v>4.0</v>
      </c>
      <c r="K150" s="500">
        <v>2024.0</v>
      </c>
      <c r="L150" s="746">
        <v>45295.0</v>
      </c>
      <c r="M150" s="500" t="s">
        <v>1492</v>
      </c>
      <c r="N150" s="500">
        <v>20.0</v>
      </c>
      <c r="O150" s="500">
        <v>1.0</v>
      </c>
      <c r="P150" s="500" t="str">
        <f t="shared" si="48"/>
        <v>#REF!</v>
      </c>
      <c r="Q150" s="500">
        <v>1.0</v>
      </c>
      <c r="R150" s="500"/>
      <c r="S150" s="500" t="s">
        <v>525</v>
      </c>
      <c r="T150" s="501" t="s">
        <v>677</v>
      </c>
      <c r="U150" s="672">
        <f t="shared" si="49"/>
        <v>1</v>
      </c>
      <c r="V150" s="672" t="str">
        <f t="shared" si="50"/>
        <v>#REF!</v>
      </c>
      <c r="W150" s="672">
        <f t="shared" si="51"/>
        <v>1</v>
      </c>
      <c r="X150" s="653" t="str">
        <f t="shared" si="52"/>
        <v>#REF!</v>
      </c>
      <c r="Y150" s="673">
        <f t="shared" si="53"/>
        <v>1</v>
      </c>
      <c r="Z150" s="534" t="str">
        <f t="shared" si="54"/>
        <v>#REF!</v>
      </c>
      <c r="AA150" s="534" t="str">
        <f t="shared" si="55"/>
        <v>#REF!</v>
      </c>
      <c r="AB150" s="534" t="str">
        <f t="shared" si="56"/>
        <v>#REF!</v>
      </c>
      <c r="AC150" s="506" t="str">
        <f t="shared" si="57"/>
        <v>#REF!</v>
      </c>
      <c r="AD150" s="506" t="str">
        <f t="shared" si="58"/>
        <v>#REF!</v>
      </c>
      <c r="AE150" s="539" t="str">
        <f t="shared" si="59"/>
        <v>#REF!</v>
      </c>
      <c r="AF150" s="500"/>
    </row>
    <row r="151" ht="15.0" customHeight="1">
      <c r="A151" s="270">
        <v>149.0</v>
      </c>
      <c r="B151" s="500">
        <v>453003.0</v>
      </c>
      <c r="C151" s="501" t="s">
        <v>791</v>
      </c>
      <c r="D151" s="501" t="s">
        <v>792</v>
      </c>
      <c r="E151" s="501" t="s">
        <v>892</v>
      </c>
      <c r="F151" s="500" t="s">
        <v>512</v>
      </c>
      <c r="G151" s="500" t="s">
        <v>513</v>
      </c>
      <c r="H151" s="500" t="s">
        <v>514</v>
      </c>
      <c r="I151" s="522" t="str">
        <f t="shared" si="1"/>
        <v>#REF!</v>
      </c>
      <c r="J151" s="270">
        <v>4.0</v>
      </c>
      <c r="K151" s="500">
        <v>2024.0</v>
      </c>
      <c r="L151" s="746">
        <v>45630.0</v>
      </c>
      <c r="M151" s="500" t="s">
        <v>1516</v>
      </c>
      <c r="N151" s="500">
        <v>1.8</v>
      </c>
      <c r="O151" s="500">
        <v>0.09</v>
      </c>
      <c r="P151" s="500" t="str">
        <f t="shared" si="48"/>
        <v>#REF!</v>
      </c>
      <c r="Q151" s="500">
        <v>0.227</v>
      </c>
      <c r="R151" s="500"/>
      <c r="S151" s="500" t="s">
        <v>525</v>
      </c>
      <c r="T151" s="501" t="s">
        <v>677</v>
      </c>
      <c r="U151" s="672">
        <f t="shared" si="49"/>
        <v>0.227</v>
      </c>
      <c r="V151" s="672" t="str">
        <f t="shared" si="50"/>
        <v>#REF!</v>
      </c>
      <c r="W151" s="672">
        <f t="shared" si="51"/>
        <v>2.271</v>
      </c>
      <c r="X151" s="653" t="str">
        <f t="shared" si="52"/>
        <v>#REF!</v>
      </c>
      <c r="Y151" s="673">
        <f t="shared" si="53"/>
        <v>1.01</v>
      </c>
      <c r="Z151" s="534" t="str">
        <f t="shared" si="54"/>
        <v>#REF!</v>
      </c>
      <c r="AA151" s="534" t="str">
        <f t="shared" si="55"/>
        <v>#REF!</v>
      </c>
      <c r="AB151" s="534" t="str">
        <f t="shared" si="56"/>
        <v>#REF!</v>
      </c>
      <c r="AC151" s="506" t="str">
        <f t="shared" si="57"/>
        <v>#REF!</v>
      </c>
      <c r="AD151" s="506" t="str">
        <f t="shared" si="58"/>
        <v>#REF!</v>
      </c>
      <c r="AE151" s="539" t="str">
        <f t="shared" si="59"/>
        <v>#REF!</v>
      </c>
      <c r="AF151" s="500"/>
    </row>
    <row r="152" ht="15.0" customHeight="1">
      <c r="A152" s="270">
        <v>150.0</v>
      </c>
      <c r="B152" s="500">
        <v>441049.0</v>
      </c>
      <c r="C152" s="501" t="s">
        <v>748</v>
      </c>
      <c r="D152" s="501" t="s">
        <v>749</v>
      </c>
      <c r="E152" s="501" t="s">
        <v>892</v>
      </c>
      <c r="F152" s="500" t="s">
        <v>663</v>
      </c>
      <c r="G152" s="500" t="s">
        <v>540</v>
      </c>
      <c r="H152" s="500" t="s">
        <v>750</v>
      </c>
      <c r="I152" s="522" t="str">
        <f t="shared" si="1"/>
        <v>#REF!</v>
      </c>
      <c r="J152" s="270">
        <v>4.0</v>
      </c>
      <c r="K152" s="500">
        <v>2024.0</v>
      </c>
      <c r="L152" s="746">
        <v>45295.0</v>
      </c>
      <c r="M152" s="500" t="s">
        <v>1492</v>
      </c>
      <c r="N152" s="500">
        <v>5.0</v>
      </c>
      <c r="O152" s="500">
        <v>0.25</v>
      </c>
      <c r="P152" s="500" t="str">
        <f t="shared" si="48"/>
        <v>#REF!</v>
      </c>
      <c r="Q152" s="500">
        <v>0.398</v>
      </c>
      <c r="R152" s="500"/>
      <c r="S152" s="500" t="s">
        <v>525</v>
      </c>
      <c r="T152" s="501" t="s">
        <v>677</v>
      </c>
      <c r="U152" s="672">
        <f t="shared" si="49"/>
        <v>0.398</v>
      </c>
      <c r="V152" s="672" t="str">
        <f t="shared" si="50"/>
        <v>#REF!</v>
      </c>
      <c r="W152" s="672">
        <f t="shared" si="51"/>
        <v>1.591</v>
      </c>
      <c r="X152" s="653" t="str">
        <f t="shared" si="52"/>
        <v>#REF!</v>
      </c>
      <c r="Y152" s="673">
        <f t="shared" si="53"/>
        <v>1</v>
      </c>
      <c r="Z152" s="534" t="str">
        <f t="shared" si="54"/>
        <v>#REF!</v>
      </c>
      <c r="AA152" s="534" t="str">
        <f t="shared" si="55"/>
        <v>#REF!</v>
      </c>
      <c r="AB152" s="534" t="str">
        <f t="shared" si="56"/>
        <v>#REF!</v>
      </c>
      <c r="AC152" s="506" t="str">
        <f t="shared" si="57"/>
        <v>#REF!</v>
      </c>
      <c r="AD152" s="506" t="str">
        <f t="shared" si="58"/>
        <v>#REF!</v>
      </c>
      <c r="AE152" s="539" t="str">
        <f t="shared" si="59"/>
        <v>#REF!</v>
      </c>
      <c r="AF152" s="500"/>
    </row>
    <row r="153" ht="15.0" customHeight="1">
      <c r="A153" s="270">
        <v>151.0</v>
      </c>
      <c r="B153" s="500">
        <v>275671.0</v>
      </c>
      <c r="C153" s="501" t="s">
        <v>754</v>
      </c>
      <c r="D153" s="501" t="s">
        <v>755</v>
      </c>
      <c r="E153" s="501" t="s">
        <v>892</v>
      </c>
      <c r="F153" s="500" t="s">
        <v>701</v>
      </c>
      <c r="G153" s="500" t="s">
        <v>555</v>
      </c>
      <c r="H153" s="500" t="s">
        <v>708</v>
      </c>
      <c r="I153" s="522" t="str">
        <f t="shared" si="1"/>
        <v>#REF!</v>
      </c>
      <c r="J153" s="270">
        <v>4.0</v>
      </c>
      <c r="K153" s="500">
        <v>2024.0</v>
      </c>
      <c r="L153" s="746">
        <v>45295.0</v>
      </c>
      <c r="M153" s="500" t="s">
        <v>1492</v>
      </c>
      <c r="N153" s="500">
        <v>20.0</v>
      </c>
      <c r="O153" s="500">
        <v>1.0</v>
      </c>
      <c r="P153" s="500">
        <f t="shared" si="48"/>
        <v>1</v>
      </c>
      <c r="Q153" s="500">
        <v>1.0</v>
      </c>
      <c r="R153" s="500"/>
      <c r="S153" s="500" t="s">
        <v>517</v>
      </c>
      <c r="T153" s="501" t="s">
        <v>756</v>
      </c>
      <c r="U153" s="672">
        <f t="shared" si="49"/>
        <v>1</v>
      </c>
      <c r="V153" s="672">
        <f t="shared" si="50"/>
        <v>1</v>
      </c>
      <c r="W153" s="672">
        <f t="shared" si="51"/>
        <v>1</v>
      </c>
      <c r="X153" s="653">
        <f t="shared" si="52"/>
        <v>1</v>
      </c>
      <c r="Y153" s="673">
        <f t="shared" si="53"/>
        <v>1</v>
      </c>
      <c r="Z153" s="534" t="str">
        <f t="shared" si="54"/>
        <v>#REF!</v>
      </c>
      <c r="AA153" s="534" t="str">
        <f t="shared" si="55"/>
        <v>#REF!</v>
      </c>
      <c r="AB153" s="534" t="str">
        <f t="shared" si="56"/>
        <v>#REF!</v>
      </c>
      <c r="AC153" s="506">
        <f t="shared" si="57"/>
        <v>0</v>
      </c>
      <c r="AD153" s="506" t="str">
        <f t="shared" si="58"/>
        <v>#REF!</v>
      </c>
      <c r="AE153" s="539" t="str">
        <f t="shared" si="59"/>
        <v>#REF!</v>
      </c>
      <c r="AF153" s="500"/>
    </row>
    <row r="154" ht="15.0" customHeight="1">
      <c r="A154" s="270">
        <v>152.0</v>
      </c>
      <c r="B154" s="500">
        <v>450681.0</v>
      </c>
      <c r="C154" s="501" t="s">
        <v>757</v>
      </c>
      <c r="D154" s="501" t="s">
        <v>758</v>
      </c>
      <c r="E154" s="501" t="s">
        <v>892</v>
      </c>
      <c r="F154" s="500" t="s">
        <v>701</v>
      </c>
      <c r="G154" s="500" t="s">
        <v>555</v>
      </c>
      <c r="H154" s="500" t="s">
        <v>708</v>
      </c>
      <c r="I154" s="522" t="str">
        <f t="shared" si="1"/>
        <v>#REF!</v>
      </c>
      <c r="J154" s="270">
        <v>4.0</v>
      </c>
      <c r="K154" s="500">
        <v>2024.0</v>
      </c>
      <c r="L154" s="746">
        <v>45295.0</v>
      </c>
      <c r="M154" s="500" t="s">
        <v>1492</v>
      </c>
      <c r="N154" s="500">
        <v>20.0</v>
      </c>
      <c r="O154" s="500">
        <v>1.0</v>
      </c>
      <c r="P154" s="500">
        <f t="shared" si="48"/>
        <v>1</v>
      </c>
      <c r="Q154" s="500">
        <v>1.0</v>
      </c>
      <c r="R154" s="500"/>
      <c r="S154" s="500" t="s">
        <v>517</v>
      </c>
      <c r="T154" s="501" t="s">
        <v>756</v>
      </c>
      <c r="U154" s="672">
        <f t="shared" si="49"/>
        <v>1</v>
      </c>
      <c r="V154" s="672">
        <f t="shared" si="50"/>
        <v>1</v>
      </c>
      <c r="W154" s="672">
        <f t="shared" si="51"/>
        <v>1</v>
      </c>
      <c r="X154" s="653">
        <f t="shared" si="52"/>
        <v>1</v>
      </c>
      <c r="Y154" s="673">
        <f t="shared" si="53"/>
        <v>1</v>
      </c>
      <c r="Z154" s="534" t="str">
        <f t="shared" si="54"/>
        <v>#REF!</v>
      </c>
      <c r="AA154" s="534" t="str">
        <f t="shared" si="55"/>
        <v>#REF!</v>
      </c>
      <c r="AB154" s="534" t="str">
        <f t="shared" si="56"/>
        <v>#REF!</v>
      </c>
      <c r="AC154" s="506">
        <f t="shared" si="57"/>
        <v>0</v>
      </c>
      <c r="AD154" s="506" t="str">
        <f t="shared" si="58"/>
        <v>#REF!</v>
      </c>
      <c r="AE154" s="539" t="str">
        <f t="shared" si="59"/>
        <v>#REF!</v>
      </c>
      <c r="AF154" s="500"/>
    </row>
    <row r="155" ht="15.0" customHeight="1">
      <c r="A155" s="270">
        <v>153.0</v>
      </c>
      <c r="B155" s="500">
        <v>438555.0</v>
      </c>
      <c r="C155" s="501" t="s">
        <v>761</v>
      </c>
      <c r="D155" s="501" t="s">
        <v>764</v>
      </c>
      <c r="E155" s="501" t="s">
        <v>892</v>
      </c>
      <c r="F155" s="500" t="s">
        <v>701</v>
      </c>
      <c r="G155" s="500" t="s">
        <v>573</v>
      </c>
      <c r="H155" s="500" t="s">
        <v>765</v>
      </c>
      <c r="I155" s="522" t="str">
        <f t="shared" si="1"/>
        <v>#REF!</v>
      </c>
      <c r="J155" s="270">
        <v>4.0</v>
      </c>
      <c r="K155" s="500">
        <v>2024.0</v>
      </c>
      <c r="L155" s="746">
        <v>45295.0</v>
      </c>
      <c r="M155" s="500" t="s">
        <v>1492</v>
      </c>
      <c r="N155" s="500">
        <v>20.0</v>
      </c>
      <c r="O155" s="500">
        <v>1.0</v>
      </c>
      <c r="P155" s="500">
        <f t="shared" si="48"/>
        <v>1</v>
      </c>
      <c r="Q155" s="500">
        <v>1.0</v>
      </c>
      <c r="R155" s="500"/>
      <c r="S155" s="500" t="s">
        <v>517</v>
      </c>
      <c r="T155" s="501" t="s">
        <v>756</v>
      </c>
      <c r="U155" s="672">
        <f t="shared" si="49"/>
        <v>1</v>
      </c>
      <c r="V155" s="672">
        <f t="shared" si="50"/>
        <v>1</v>
      </c>
      <c r="W155" s="672">
        <f t="shared" si="51"/>
        <v>1</v>
      </c>
      <c r="X155" s="653">
        <f t="shared" si="52"/>
        <v>1</v>
      </c>
      <c r="Y155" s="673">
        <f t="shared" si="53"/>
        <v>1</v>
      </c>
      <c r="Z155" s="534" t="str">
        <f t="shared" si="54"/>
        <v>#REF!</v>
      </c>
      <c r="AA155" s="534" t="str">
        <f t="shared" si="55"/>
        <v>#REF!</v>
      </c>
      <c r="AB155" s="534" t="str">
        <f t="shared" si="56"/>
        <v>#REF!</v>
      </c>
      <c r="AC155" s="506">
        <f t="shared" si="57"/>
        <v>0</v>
      </c>
      <c r="AD155" s="506" t="str">
        <f t="shared" si="58"/>
        <v>#REF!</v>
      </c>
      <c r="AE155" s="539" t="str">
        <f t="shared" si="59"/>
        <v>#REF!</v>
      </c>
      <c r="AF155" s="500"/>
    </row>
    <row r="156" ht="15.0" customHeight="1">
      <c r="A156" s="270">
        <v>154.0</v>
      </c>
      <c r="B156" s="500">
        <v>452877.0</v>
      </c>
      <c r="C156" s="501" t="s">
        <v>847</v>
      </c>
      <c r="D156" s="501" t="s">
        <v>848</v>
      </c>
      <c r="E156" s="501" t="s">
        <v>892</v>
      </c>
      <c r="F156" s="500" t="s">
        <v>512</v>
      </c>
      <c r="G156" s="500" t="s">
        <v>569</v>
      </c>
      <c r="H156" s="500" t="s">
        <v>570</v>
      </c>
      <c r="I156" s="522" t="str">
        <f t="shared" si="1"/>
        <v>#REF!</v>
      </c>
      <c r="J156" s="270">
        <v>4.0</v>
      </c>
      <c r="K156" s="500">
        <v>2024.0</v>
      </c>
      <c r="L156" s="746">
        <v>45295.0</v>
      </c>
      <c r="M156" s="500" t="s">
        <v>1492</v>
      </c>
      <c r="N156" s="500">
        <v>20.0</v>
      </c>
      <c r="O156" s="500">
        <v>1.0</v>
      </c>
      <c r="P156" s="500">
        <f t="shared" si="48"/>
        <v>1</v>
      </c>
      <c r="Q156" s="500">
        <v>1.0</v>
      </c>
      <c r="R156" s="500"/>
      <c r="S156" s="500" t="s">
        <v>517</v>
      </c>
      <c r="T156" s="501" t="s">
        <v>756</v>
      </c>
      <c r="U156" s="672">
        <f t="shared" si="49"/>
        <v>1</v>
      </c>
      <c r="V156" s="672">
        <f t="shared" si="50"/>
        <v>1</v>
      </c>
      <c r="W156" s="672">
        <f t="shared" si="51"/>
        <v>1</v>
      </c>
      <c r="X156" s="653">
        <f t="shared" si="52"/>
        <v>1</v>
      </c>
      <c r="Y156" s="673">
        <f t="shared" si="53"/>
        <v>1</v>
      </c>
      <c r="Z156" s="534" t="str">
        <f t="shared" si="54"/>
        <v>#REF!</v>
      </c>
      <c r="AA156" s="534" t="str">
        <f t="shared" si="55"/>
        <v>#REF!</v>
      </c>
      <c r="AB156" s="534" t="str">
        <f t="shared" si="56"/>
        <v>#REF!</v>
      </c>
      <c r="AC156" s="506">
        <f t="shared" si="57"/>
        <v>0</v>
      </c>
      <c r="AD156" s="506" t="str">
        <f t="shared" si="58"/>
        <v>#REF!</v>
      </c>
      <c r="AE156" s="539" t="str">
        <f t="shared" si="59"/>
        <v>#REF!</v>
      </c>
      <c r="AF156" s="500"/>
    </row>
    <row r="157" ht="15.0" customHeight="1">
      <c r="A157" s="270">
        <v>155.0</v>
      </c>
      <c r="B157" s="500">
        <v>454349.0</v>
      </c>
      <c r="C157" s="501" t="s">
        <v>859</v>
      </c>
      <c r="D157" s="501" t="s">
        <v>860</v>
      </c>
      <c r="E157" s="501" t="s">
        <v>892</v>
      </c>
      <c r="F157" s="500" t="s">
        <v>512</v>
      </c>
      <c r="G157" s="500" t="s">
        <v>573</v>
      </c>
      <c r="H157" s="500" t="s">
        <v>641</v>
      </c>
      <c r="I157" s="522" t="str">
        <f t="shared" si="1"/>
        <v>#REF!</v>
      </c>
      <c r="J157" s="270">
        <v>4.0</v>
      </c>
      <c r="K157" s="500">
        <v>2024.0</v>
      </c>
      <c r="L157" s="746">
        <v>45295.0</v>
      </c>
      <c r="M157" s="500" t="s">
        <v>1492</v>
      </c>
      <c r="N157" s="500">
        <v>20.0</v>
      </c>
      <c r="O157" s="500">
        <v>1.0</v>
      </c>
      <c r="P157" s="500">
        <f t="shared" si="48"/>
        <v>1</v>
      </c>
      <c r="Q157" s="500">
        <v>1.0</v>
      </c>
      <c r="R157" s="500"/>
      <c r="S157" s="500" t="s">
        <v>517</v>
      </c>
      <c r="T157" s="501" t="s">
        <v>756</v>
      </c>
      <c r="U157" s="672">
        <f t="shared" si="49"/>
        <v>1</v>
      </c>
      <c r="V157" s="672">
        <f t="shared" si="50"/>
        <v>1</v>
      </c>
      <c r="W157" s="672">
        <f t="shared" si="51"/>
        <v>1</v>
      </c>
      <c r="X157" s="653">
        <f t="shared" si="52"/>
        <v>1</v>
      </c>
      <c r="Y157" s="673">
        <f t="shared" si="53"/>
        <v>1</v>
      </c>
      <c r="Z157" s="534" t="str">
        <f t="shared" si="54"/>
        <v>#REF!</v>
      </c>
      <c r="AA157" s="534" t="str">
        <f t="shared" si="55"/>
        <v>#REF!</v>
      </c>
      <c r="AB157" s="534" t="str">
        <f t="shared" si="56"/>
        <v>#REF!</v>
      </c>
      <c r="AC157" s="506">
        <f t="shared" si="57"/>
        <v>0</v>
      </c>
      <c r="AD157" s="506" t="str">
        <f t="shared" si="58"/>
        <v>#REF!</v>
      </c>
      <c r="AE157" s="539" t="str">
        <f t="shared" si="59"/>
        <v>#REF!</v>
      </c>
      <c r="AF157" s="500"/>
    </row>
    <row r="158" ht="15.0" customHeight="1">
      <c r="A158" s="270">
        <v>156.0</v>
      </c>
      <c r="B158" s="500">
        <v>441049.0</v>
      </c>
      <c r="C158" s="501" t="s">
        <v>748</v>
      </c>
      <c r="D158" s="501" t="s">
        <v>749</v>
      </c>
      <c r="E158" s="501" t="s">
        <v>892</v>
      </c>
      <c r="F158" s="500" t="s">
        <v>663</v>
      </c>
      <c r="G158" s="500" t="s">
        <v>540</v>
      </c>
      <c r="H158" s="500" t="s">
        <v>750</v>
      </c>
      <c r="I158" s="522" t="str">
        <f t="shared" si="1"/>
        <v>#REF!</v>
      </c>
      <c r="J158" s="270">
        <v>4.0</v>
      </c>
      <c r="K158" s="500">
        <v>2024.0</v>
      </c>
      <c r="L158" s="746">
        <v>45295.0</v>
      </c>
      <c r="M158" s="500" t="s">
        <v>1492</v>
      </c>
      <c r="N158" s="500">
        <v>2.0</v>
      </c>
      <c r="O158" s="500">
        <v>0.1</v>
      </c>
      <c r="P158" s="500" t="str">
        <f t="shared" si="48"/>
        <v>#REF!</v>
      </c>
      <c r="Q158" s="500">
        <v>0.159</v>
      </c>
      <c r="R158" s="500"/>
      <c r="S158" s="500" t="s">
        <v>525</v>
      </c>
      <c r="T158" s="501" t="s">
        <v>756</v>
      </c>
      <c r="U158" s="672">
        <f t="shared" si="49"/>
        <v>0.159</v>
      </c>
      <c r="V158" s="672" t="str">
        <f t="shared" si="50"/>
        <v>#REF!</v>
      </c>
      <c r="W158" s="672">
        <f t="shared" si="51"/>
        <v>1.591</v>
      </c>
      <c r="X158" s="653" t="str">
        <f t="shared" si="52"/>
        <v>#REF!</v>
      </c>
      <c r="Y158" s="673">
        <f t="shared" si="53"/>
        <v>1</v>
      </c>
      <c r="Z158" s="534" t="str">
        <f t="shared" si="54"/>
        <v>#REF!</v>
      </c>
      <c r="AA158" s="534" t="str">
        <f t="shared" si="55"/>
        <v>#REF!</v>
      </c>
      <c r="AB158" s="534" t="str">
        <f t="shared" si="56"/>
        <v>#REF!</v>
      </c>
      <c r="AC158" s="506" t="str">
        <f t="shared" si="57"/>
        <v>#REF!</v>
      </c>
      <c r="AD158" s="506" t="str">
        <f t="shared" si="58"/>
        <v>#REF!</v>
      </c>
      <c r="AE158" s="539" t="str">
        <f t="shared" si="59"/>
        <v>#REF!</v>
      </c>
      <c r="AF158" s="500"/>
    </row>
    <row r="159" ht="15.0" customHeight="1">
      <c r="A159" s="270">
        <v>157.0</v>
      </c>
      <c r="B159" s="500">
        <v>455695.0</v>
      </c>
      <c r="C159" s="501" t="s">
        <v>772</v>
      </c>
      <c r="D159" s="501" t="s">
        <v>773</v>
      </c>
      <c r="E159" s="501" t="s">
        <v>892</v>
      </c>
      <c r="F159" s="500" t="s">
        <v>701</v>
      </c>
      <c r="G159" s="500" t="s">
        <v>555</v>
      </c>
      <c r="H159" s="500" t="s">
        <v>708</v>
      </c>
      <c r="I159" s="522" t="str">
        <f t="shared" si="1"/>
        <v>#REF!</v>
      </c>
      <c r="J159" s="270">
        <v>4.0</v>
      </c>
      <c r="K159" s="500">
        <v>2024.0</v>
      </c>
      <c r="L159" s="746">
        <v>45295.0</v>
      </c>
      <c r="M159" s="500" t="s">
        <v>1492</v>
      </c>
      <c r="N159" s="500">
        <v>20.0</v>
      </c>
      <c r="O159" s="500">
        <v>1.0</v>
      </c>
      <c r="P159" s="500">
        <f t="shared" si="48"/>
        <v>1</v>
      </c>
      <c r="Q159" s="500">
        <v>1.0</v>
      </c>
      <c r="R159" s="500"/>
      <c r="S159" s="500" t="s">
        <v>517</v>
      </c>
      <c r="T159" s="501" t="s">
        <v>774</v>
      </c>
      <c r="U159" s="672">
        <f t="shared" si="49"/>
        <v>1</v>
      </c>
      <c r="V159" s="672">
        <f t="shared" si="50"/>
        <v>1</v>
      </c>
      <c r="W159" s="672">
        <f t="shared" si="51"/>
        <v>1</v>
      </c>
      <c r="X159" s="653">
        <f t="shared" si="52"/>
        <v>1</v>
      </c>
      <c r="Y159" s="673">
        <f t="shared" si="53"/>
        <v>1</v>
      </c>
      <c r="Z159" s="534" t="str">
        <f t="shared" si="54"/>
        <v>#REF!</v>
      </c>
      <c r="AA159" s="534" t="str">
        <f t="shared" si="55"/>
        <v>#REF!</v>
      </c>
      <c r="AB159" s="534" t="str">
        <f t="shared" si="56"/>
        <v>#REF!</v>
      </c>
      <c r="AC159" s="506">
        <f t="shared" si="57"/>
        <v>0</v>
      </c>
      <c r="AD159" s="506" t="str">
        <f t="shared" si="58"/>
        <v>#REF!</v>
      </c>
      <c r="AE159" s="539" t="str">
        <f t="shared" si="59"/>
        <v>#REF!</v>
      </c>
      <c r="AF159" s="500"/>
    </row>
    <row r="160" ht="15.0" customHeight="1">
      <c r="A160" s="270">
        <v>158.0</v>
      </c>
      <c r="B160" s="500">
        <v>455675.0</v>
      </c>
      <c r="C160" s="501" t="s">
        <v>777</v>
      </c>
      <c r="D160" s="501" t="s">
        <v>778</v>
      </c>
      <c r="E160" s="501" t="s">
        <v>892</v>
      </c>
      <c r="F160" s="500" t="s">
        <v>701</v>
      </c>
      <c r="G160" s="500" t="s">
        <v>555</v>
      </c>
      <c r="H160" s="500" t="s">
        <v>708</v>
      </c>
      <c r="I160" s="522" t="str">
        <f t="shared" si="1"/>
        <v>#REF!</v>
      </c>
      <c r="J160" s="270">
        <v>4.0</v>
      </c>
      <c r="K160" s="500">
        <v>2024.0</v>
      </c>
      <c r="L160" s="746">
        <v>45295.0</v>
      </c>
      <c r="M160" s="500" t="s">
        <v>1492</v>
      </c>
      <c r="N160" s="500">
        <v>20.0</v>
      </c>
      <c r="O160" s="500">
        <v>1.0</v>
      </c>
      <c r="P160" s="500">
        <f t="shared" si="48"/>
        <v>1</v>
      </c>
      <c r="Q160" s="500">
        <v>1.0</v>
      </c>
      <c r="R160" s="500"/>
      <c r="S160" s="500" t="s">
        <v>517</v>
      </c>
      <c r="T160" s="501" t="s">
        <v>774</v>
      </c>
      <c r="U160" s="672">
        <f t="shared" si="49"/>
        <v>1</v>
      </c>
      <c r="V160" s="672">
        <f t="shared" si="50"/>
        <v>1</v>
      </c>
      <c r="W160" s="672">
        <f t="shared" si="51"/>
        <v>1</v>
      </c>
      <c r="X160" s="653">
        <f t="shared" si="52"/>
        <v>1</v>
      </c>
      <c r="Y160" s="673">
        <f t="shared" si="53"/>
        <v>1</v>
      </c>
      <c r="Z160" s="534" t="str">
        <f t="shared" si="54"/>
        <v>#REF!</v>
      </c>
      <c r="AA160" s="534" t="str">
        <f t="shared" si="55"/>
        <v>#REF!</v>
      </c>
      <c r="AB160" s="534" t="str">
        <f t="shared" si="56"/>
        <v>#REF!</v>
      </c>
      <c r="AC160" s="506">
        <f t="shared" si="57"/>
        <v>0</v>
      </c>
      <c r="AD160" s="506" t="str">
        <f t="shared" si="58"/>
        <v>#REF!</v>
      </c>
      <c r="AE160" s="539" t="str">
        <f t="shared" si="59"/>
        <v>#REF!</v>
      </c>
      <c r="AF160" s="500"/>
    </row>
    <row r="161" ht="15.0" customHeight="1">
      <c r="A161" s="270">
        <v>159.0</v>
      </c>
      <c r="B161" s="500">
        <v>441049.0</v>
      </c>
      <c r="C161" s="501" t="s">
        <v>748</v>
      </c>
      <c r="D161" s="501" t="s">
        <v>749</v>
      </c>
      <c r="E161" s="501" t="s">
        <v>892</v>
      </c>
      <c r="F161" s="500" t="s">
        <v>663</v>
      </c>
      <c r="G161" s="500" t="s">
        <v>540</v>
      </c>
      <c r="H161" s="500" t="s">
        <v>750</v>
      </c>
      <c r="I161" s="522" t="str">
        <f t="shared" si="1"/>
        <v>#REF!</v>
      </c>
      <c r="J161" s="270">
        <v>4.0</v>
      </c>
      <c r="K161" s="500">
        <v>2024.0</v>
      </c>
      <c r="L161" s="746">
        <v>45295.0</v>
      </c>
      <c r="M161" s="500" t="s">
        <v>1492</v>
      </c>
      <c r="N161" s="500">
        <v>1.0</v>
      </c>
      <c r="O161" s="500">
        <v>0.05</v>
      </c>
      <c r="P161" s="500" t="str">
        <f t="shared" si="48"/>
        <v>#REF!</v>
      </c>
      <c r="Q161" s="500">
        <v>0.08</v>
      </c>
      <c r="R161" s="500"/>
      <c r="S161" s="500" t="s">
        <v>525</v>
      </c>
      <c r="T161" s="501" t="s">
        <v>774</v>
      </c>
      <c r="U161" s="672">
        <f t="shared" si="49"/>
        <v>0.08</v>
      </c>
      <c r="V161" s="672" t="str">
        <f t="shared" si="50"/>
        <v>#REF!</v>
      </c>
      <c r="W161" s="672">
        <f t="shared" si="51"/>
        <v>1.591</v>
      </c>
      <c r="X161" s="653" t="str">
        <f t="shared" si="52"/>
        <v>#REF!</v>
      </c>
      <c r="Y161" s="673">
        <f t="shared" si="53"/>
        <v>1</v>
      </c>
      <c r="Z161" s="534" t="str">
        <f t="shared" si="54"/>
        <v>#REF!</v>
      </c>
      <c r="AA161" s="534" t="str">
        <f t="shared" si="55"/>
        <v>#REF!</v>
      </c>
      <c r="AB161" s="534" t="str">
        <f t="shared" si="56"/>
        <v>#REF!</v>
      </c>
      <c r="AC161" s="506" t="str">
        <f t="shared" si="57"/>
        <v>#REF!</v>
      </c>
      <c r="AD161" s="506" t="str">
        <f t="shared" si="58"/>
        <v>#REF!</v>
      </c>
      <c r="AE161" s="539" t="str">
        <f t="shared" si="59"/>
        <v>#REF!</v>
      </c>
      <c r="AF161" s="500"/>
    </row>
    <row r="162" ht="15.0" customHeight="1">
      <c r="A162" s="270">
        <v>160.0</v>
      </c>
      <c r="B162" s="500">
        <v>453003.0</v>
      </c>
      <c r="C162" s="501" t="s">
        <v>791</v>
      </c>
      <c r="D162" s="501" t="s">
        <v>792</v>
      </c>
      <c r="E162" s="501" t="s">
        <v>892</v>
      </c>
      <c r="F162" s="500" t="s">
        <v>512</v>
      </c>
      <c r="G162" s="500" t="s">
        <v>513</v>
      </c>
      <c r="H162" s="500" t="s">
        <v>514</v>
      </c>
      <c r="I162" s="522" t="str">
        <f t="shared" si="1"/>
        <v>#REF!</v>
      </c>
      <c r="J162" s="270">
        <v>4.0</v>
      </c>
      <c r="K162" s="500">
        <v>2024.0</v>
      </c>
      <c r="L162" s="746">
        <v>45295.0</v>
      </c>
      <c r="M162" s="500" t="s">
        <v>1516</v>
      </c>
      <c r="N162" s="500">
        <v>11.5</v>
      </c>
      <c r="O162" s="500">
        <v>0.58</v>
      </c>
      <c r="P162" s="500" t="str">
        <f t="shared" si="48"/>
        <v>#REF!</v>
      </c>
      <c r="Q162" s="500">
        <v>1.022</v>
      </c>
      <c r="R162" s="500"/>
      <c r="S162" s="500" t="s">
        <v>525</v>
      </c>
      <c r="T162" s="501" t="s">
        <v>820</v>
      </c>
      <c r="U162" s="672">
        <f t="shared" si="49"/>
        <v>1.022</v>
      </c>
      <c r="V162" s="672" t="str">
        <f t="shared" si="50"/>
        <v>#REF!</v>
      </c>
      <c r="W162" s="672">
        <f t="shared" si="51"/>
        <v>2.271</v>
      </c>
      <c r="X162" s="653" t="str">
        <f t="shared" si="52"/>
        <v>#REF!</v>
      </c>
      <c r="Y162" s="673">
        <f t="shared" si="53"/>
        <v>1.01</v>
      </c>
      <c r="Z162" s="534" t="str">
        <f t="shared" si="54"/>
        <v>#REF!</v>
      </c>
      <c r="AA162" s="534" t="str">
        <f t="shared" si="55"/>
        <v>#REF!</v>
      </c>
      <c r="AB162" s="534" t="str">
        <f t="shared" si="56"/>
        <v>#REF!</v>
      </c>
      <c r="AC162" s="506" t="str">
        <f t="shared" si="57"/>
        <v>#REF!</v>
      </c>
      <c r="AD162" s="506" t="str">
        <f t="shared" si="58"/>
        <v>#REF!</v>
      </c>
      <c r="AE162" s="539" t="str">
        <f t="shared" si="59"/>
        <v>#REF!</v>
      </c>
      <c r="AF162" s="500"/>
    </row>
    <row r="163" ht="15.0" customHeight="1">
      <c r="A163" s="270">
        <v>161.0</v>
      </c>
      <c r="B163" s="500">
        <v>451573.0</v>
      </c>
      <c r="C163" s="501" t="s">
        <v>811</v>
      </c>
      <c r="D163" s="501" t="s">
        <v>812</v>
      </c>
      <c r="E163" s="501" t="s">
        <v>892</v>
      </c>
      <c r="F163" s="500" t="s">
        <v>512</v>
      </c>
      <c r="G163" s="500" t="s">
        <v>569</v>
      </c>
      <c r="H163" s="500" t="s">
        <v>570</v>
      </c>
      <c r="I163" s="522" t="str">
        <f t="shared" si="1"/>
        <v>#REF!</v>
      </c>
      <c r="J163" s="270">
        <v>4.0</v>
      </c>
      <c r="K163" s="500">
        <v>2024.0</v>
      </c>
      <c r="L163" s="746">
        <v>45295.0</v>
      </c>
      <c r="M163" s="500" t="s">
        <v>1492</v>
      </c>
      <c r="N163" s="500">
        <v>6.0</v>
      </c>
      <c r="O163" s="500">
        <v>0.3</v>
      </c>
      <c r="P163" s="500" t="str">
        <f t="shared" si="48"/>
        <v>#REF!</v>
      </c>
      <c r="Q163" s="500">
        <v>0.812</v>
      </c>
      <c r="R163" s="500"/>
      <c r="S163" s="500" t="s">
        <v>525</v>
      </c>
      <c r="T163" s="501" t="s">
        <v>820</v>
      </c>
      <c r="U163" s="672">
        <f t="shared" si="49"/>
        <v>0.812</v>
      </c>
      <c r="V163" s="672" t="str">
        <f t="shared" si="50"/>
        <v>#REF!</v>
      </c>
      <c r="W163" s="672">
        <f t="shared" si="51"/>
        <v>2.03</v>
      </c>
      <c r="X163" s="653" t="str">
        <f t="shared" si="52"/>
        <v>#REF!</v>
      </c>
      <c r="Y163" s="673">
        <f t="shared" si="53"/>
        <v>1</v>
      </c>
      <c r="Z163" s="534" t="str">
        <f t="shared" si="54"/>
        <v>#REF!</v>
      </c>
      <c r="AA163" s="534" t="str">
        <f t="shared" si="55"/>
        <v>#REF!</v>
      </c>
      <c r="AB163" s="534" t="str">
        <f t="shared" si="56"/>
        <v>#REF!</v>
      </c>
      <c r="AC163" s="506" t="str">
        <f t="shared" si="57"/>
        <v>#REF!</v>
      </c>
      <c r="AD163" s="506" t="str">
        <f t="shared" si="58"/>
        <v>#REF!</v>
      </c>
      <c r="AE163" s="539" t="str">
        <f t="shared" si="59"/>
        <v>#REF!</v>
      </c>
      <c r="AF163" s="500"/>
    </row>
    <row r="164" ht="15.0" customHeight="1">
      <c r="A164" s="270">
        <v>162.0</v>
      </c>
      <c r="B164" s="500">
        <v>451253.0</v>
      </c>
      <c r="C164" s="501" t="s">
        <v>803</v>
      </c>
      <c r="D164" s="501" t="s">
        <v>804</v>
      </c>
      <c r="E164" s="501" t="s">
        <v>892</v>
      </c>
      <c r="F164" s="500" t="s">
        <v>512</v>
      </c>
      <c r="G164" s="500" t="s">
        <v>530</v>
      </c>
      <c r="H164" s="500" t="s">
        <v>531</v>
      </c>
      <c r="I164" s="522" t="str">
        <f t="shared" si="1"/>
        <v>#REF!</v>
      </c>
      <c r="J164" s="270">
        <v>4.0</v>
      </c>
      <c r="K164" s="500">
        <v>2024.0</v>
      </c>
      <c r="L164" s="746">
        <v>45295.0</v>
      </c>
      <c r="M164" s="500" t="s">
        <v>1492</v>
      </c>
      <c r="N164" s="500">
        <v>10.0</v>
      </c>
      <c r="O164" s="500">
        <v>0.5</v>
      </c>
      <c r="P164" s="500" t="str">
        <f t="shared" si="48"/>
        <v>#REF!</v>
      </c>
      <c r="Q164" s="500">
        <v>0.558</v>
      </c>
      <c r="R164" s="500"/>
      <c r="S164" s="500" t="s">
        <v>525</v>
      </c>
      <c r="T164" s="501" t="s">
        <v>820</v>
      </c>
      <c r="U164" s="672">
        <f t="shared" si="49"/>
        <v>0.558</v>
      </c>
      <c r="V164" s="672" t="str">
        <f t="shared" si="50"/>
        <v>#REF!</v>
      </c>
      <c r="W164" s="672">
        <f t="shared" si="51"/>
        <v>1.24</v>
      </c>
      <c r="X164" s="653" t="str">
        <f t="shared" si="52"/>
        <v>#REF!</v>
      </c>
      <c r="Y164" s="673">
        <f t="shared" si="53"/>
        <v>1</v>
      </c>
      <c r="Z164" s="534" t="str">
        <f t="shared" si="54"/>
        <v>#REF!</v>
      </c>
      <c r="AA164" s="534" t="str">
        <f t="shared" si="55"/>
        <v>#REF!</v>
      </c>
      <c r="AB164" s="534" t="str">
        <f t="shared" si="56"/>
        <v>#REF!</v>
      </c>
      <c r="AC164" s="506" t="str">
        <f t="shared" si="57"/>
        <v>#REF!</v>
      </c>
      <c r="AD164" s="506" t="str">
        <f t="shared" si="58"/>
        <v>#REF!</v>
      </c>
      <c r="AE164" s="539" t="str">
        <f t="shared" si="59"/>
        <v>#REF!</v>
      </c>
      <c r="AF164" s="500"/>
    </row>
    <row r="165" ht="15.0" customHeight="1">
      <c r="A165" s="270">
        <v>163.0</v>
      </c>
      <c r="B165" s="500">
        <v>430629.0</v>
      </c>
      <c r="C165" s="501" t="s">
        <v>835</v>
      </c>
      <c r="D165" s="501" t="s">
        <v>836</v>
      </c>
      <c r="E165" s="501" t="s">
        <v>892</v>
      </c>
      <c r="F165" s="500" t="s">
        <v>564</v>
      </c>
      <c r="G165" s="500" t="s">
        <v>569</v>
      </c>
      <c r="H165" s="500" t="s">
        <v>949</v>
      </c>
      <c r="I165" s="522" t="str">
        <f t="shared" si="1"/>
        <v>#REF!</v>
      </c>
      <c r="J165" s="270">
        <v>4.0</v>
      </c>
      <c r="K165" s="500">
        <v>2024.0</v>
      </c>
      <c r="L165" s="746">
        <v>45295.0</v>
      </c>
      <c r="M165" s="500" t="s">
        <v>1492</v>
      </c>
      <c r="N165" s="500">
        <v>20.0</v>
      </c>
      <c r="O165" s="500">
        <v>1.0</v>
      </c>
      <c r="P165" s="500" t="str">
        <f t="shared" si="48"/>
        <v>#REF!</v>
      </c>
      <c r="Q165" s="500">
        <v>2.122</v>
      </c>
      <c r="R165" s="500"/>
      <c r="S165" s="500" t="s">
        <v>525</v>
      </c>
      <c r="T165" s="501" t="s">
        <v>823</v>
      </c>
      <c r="U165" s="672">
        <f t="shared" si="49"/>
        <v>2.122</v>
      </c>
      <c r="V165" s="672" t="str">
        <f t="shared" si="50"/>
        <v>#REF!</v>
      </c>
      <c r="W165" s="672">
        <f t="shared" si="51"/>
        <v>2.122</v>
      </c>
      <c r="X165" s="653" t="str">
        <f t="shared" si="52"/>
        <v>#REF!</v>
      </c>
      <c r="Y165" s="673">
        <f t="shared" si="53"/>
        <v>1</v>
      </c>
      <c r="Z165" s="534" t="str">
        <f t="shared" si="54"/>
        <v>#REF!</v>
      </c>
      <c r="AA165" s="534" t="str">
        <f t="shared" si="55"/>
        <v>#REF!</v>
      </c>
      <c r="AB165" s="534" t="str">
        <f t="shared" si="56"/>
        <v>#REF!</v>
      </c>
      <c r="AC165" s="506" t="str">
        <f t="shared" si="57"/>
        <v>#REF!</v>
      </c>
      <c r="AD165" s="506" t="str">
        <f t="shared" si="58"/>
        <v>#REF!</v>
      </c>
      <c r="AE165" s="539" t="str">
        <f t="shared" si="59"/>
        <v>#REF!</v>
      </c>
      <c r="AF165" s="500"/>
    </row>
    <row r="166" ht="15.0" customHeight="1">
      <c r="A166" s="270">
        <v>164.0</v>
      </c>
      <c r="B166" s="500">
        <v>455859.0</v>
      </c>
      <c r="C166" s="501" t="s">
        <v>826</v>
      </c>
      <c r="D166" s="501" t="s">
        <v>827</v>
      </c>
      <c r="E166" s="501" t="s">
        <v>892</v>
      </c>
      <c r="F166" s="500" t="s">
        <v>512</v>
      </c>
      <c r="G166" s="500" t="s">
        <v>540</v>
      </c>
      <c r="H166" s="500" t="s">
        <v>541</v>
      </c>
      <c r="I166" s="522" t="str">
        <f t="shared" si="1"/>
        <v>#REF!</v>
      </c>
      <c r="J166" s="270">
        <v>4.0</v>
      </c>
      <c r="K166" s="500">
        <v>2024.0</v>
      </c>
      <c r="L166" s="746">
        <v>45295.0</v>
      </c>
      <c r="M166" s="500" t="s">
        <v>1492</v>
      </c>
      <c r="N166" s="500">
        <v>20.0</v>
      </c>
      <c r="O166" s="500">
        <v>1.0</v>
      </c>
      <c r="P166" s="500" t="str">
        <f t="shared" si="48"/>
        <v>#REF!</v>
      </c>
      <c r="Q166" s="500">
        <v>0.08</v>
      </c>
      <c r="R166" s="500"/>
      <c r="S166" s="500" t="s">
        <v>525</v>
      </c>
      <c r="T166" s="501" t="s">
        <v>823</v>
      </c>
      <c r="U166" s="672">
        <f t="shared" si="49"/>
        <v>0.08</v>
      </c>
      <c r="V166" s="672" t="str">
        <f t="shared" si="50"/>
        <v>#REF!</v>
      </c>
      <c r="W166" s="672">
        <f t="shared" si="51"/>
        <v>0.08</v>
      </c>
      <c r="X166" s="653" t="str">
        <f t="shared" si="52"/>
        <v>#REF!</v>
      </c>
      <c r="Y166" s="673">
        <f t="shared" si="53"/>
        <v>2</v>
      </c>
      <c r="Z166" s="534" t="str">
        <f t="shared" si="54"/>
        <v>#REF!</v>
      </c>
      <c r="AA166" s="534" t="str">
        <f t="shared" si="55"/>
        <v>#REF!</v>
      </c>
      <c r="AB166" s="534" t="str">
        <f t="shared" si="56"/>
        <v>#REF!</v>
      </c>
      <c r="AC166" s="506" t="str">
        <f t="shared" si="57"/>
        <v>#REF!</v>
      </c>
      <c r="AD166" s="506" t="str">
        <f t="shared" si="58"/>
        <v>#REF!</v>
      </c>
      <c r="AE166" s="539" t="str">
        <f t="shared" si="59"/>
        <v>#REF!</v>
      </c>
      <c r="AF166" s="500"/>
    </row>
    <row r="167" ht="15.0" customHeight="1">
      <c r="A167" s="270">
        <v>165.0</v>
      </c>
      <c r="B167" s="500">
        <v>439832.0</v>
      </c>
      <c r="C167" s="501" t="s">
        <v>841</v>
      </c>
      <c r="D167" s="501" t="s">
        <v>842</v>
      </c>
      <c r="E167" s="501" t="s">
        <v>892</v>
      </c>
      <c r="F167" s="500" t="s">
        <v>512</v>
      </c>
      <c r="G167" s="500" t="s">
        <v>530</v>
      </c>
      <c r="H167" s="500" t="s">
        <v>531</v>
      </c>
      <c r="I167" s="522" t="str">
        <f t="shared" si="1"/>
        <v>#REF!</v>
      </c>
      <c r="J167" s="270">
        <v>4.0</v>
      </c>
      <c r="K167" s="500">
        <v>2024.0</v>
      </c>
      <c r="L167" s="746">
        <v>45295.0</v>
      </c>
      <c r="M167" s="500" t="s">
        <v>1492</v>
      </c>
      <c r="N167" s="500">
        <v>10.0</v>
      </c>
      <c r="O167" s="500">
        <v>0.5</v>
      </c>
      <c r="P167" s="500" t="str">
        <f t="shared" si="48"/>
        <v>#REF!</v>
      </c>
      <c r="Q167" s="500">
        <v>0.186</v>
      </c>
      <c r="R167" s="500"/>
      <c r="S167" s="500" t="s">
        <v>525</v>
      </c>
      <c r="T167" s="501" t="s">
        <v>823</v>
      </c>
      <c r="U167" s="672">
        <f t="shared" si="49"/>
        <v>0.186</v>
      </c>
      <c r="V167" s="672" t="str">
        <f t="shared" si="50"/>
        <v>#REF!</v>
      </c>
      <c r="W167" s="672">
        <f t="shared" si="51"/>
        <v>1.24</v>
      </c>
      <c r="X167" s="653" t="str">
        <f t="shared" si="52"/>
        <v>#REF!</v>
      </c>
      <c r="Y167" s="673">
        <f t="shared" si="53"/>
        <v>1</v>
      </c>
      <c r="Z167" s="534" t="str">
        <f t="shared" si="54"/>
        <v>#REF!</v>
      </c>
      <c r="AA167" s="534" t="str">
        <f t="shared" si="55"/>
        <v>#REF!</v>
      </c>
      <c r="AB167" s="534" t="str">
        <f t="shared" si="56"/>
        <v>#REF!</v>
      </c>
      <c r="AC167" s="506" t="str">
        <f t="shared" si="57"/>
        <v>#REF!</v>
      </c>
      <c r="AD167" s="506" t="str">
        <f t="shared" si="58"/>
        <v>#REF!</v>
      </c>
      <c r="AE167" s="539" t="str">
        <f t="shared" si="59"/>
        <v>#REF!</v>
      </c>
      <c r="AF167" s="500"/>
    </row>
    <row r="168" ht="15.0" customHeight="1">
      <c r="A168" s="270">
        <v>166.0</v>
      </c>
      <c r="B168" s="500">
        <v>453223.0</v>
      </c>
      <c r="C168" s="501" t="s">
        <v>728</v>
      </c>
      <c r="D168" s="501" t="s">
        <v>730</v>
      </c>
      <c r="E168" s="501" t="s">
        <v>892</v>
      </c>
      <c r="F168" s="500" t="s">
        <v>512</v>
      </c>
      <c r="G168" s="500" t="s">
        <v>555</v>
      </c>
      <c r="H168" s="500" t="s">
        <v>580</v>
      </c>
      <c r="I168" s="522" t="str">
        <f t="shared" si="1"/>
        <v>#REF!</v>
      </c>
      <c r="J168" s="270">
        <v>4.0</v>
      </c>
      <c r="K168" s="500">
        <v>2024.0</v>
      </c>
      <c r="L168" s="746">
        <v>45295.0</v>
      </c>
      <c r="M168" s="500" t="s">
        <v>1492</v>
      </c>
      <c r="N168" s="500">
        <v>20.0</v>
      </c>
      <c r="O168" s="500">
        <v>1.0</v>
      </c>
      <c r="P168" s="500" t="str">
        <f t="shared" si="48"/>
        <v>#REF!</v>
      </c>
      <c r="Q168" s="500">
        <v>0.75</v>
      </c>
      <c r="R168" s="500"/>
      <c r="S168" s="500" t="s">
        <v>525</v>
      </c>
      <c r="T168" s="501" t="s">
        <v>823</v>
      </c>
      <c r="U168" s="672">
        <f t="shared" si="49"/>
        <v>0.75</v>
      </c>
      <c r="V168" s="672" t="str">
        <f t="shared" si="50"/>
        <v>#REF!</v>
      </c>
      <c r="W168" s="672">
        <f t="shared" si="51"/>
        <v>0.75</v>
      </c>
      <c r="X168" s="653" t="str">
        <f t="shared" si="52"/>
        <v>#REF!</v>
      </c>
      <c r="Y168" s="673">
        <f t="shared" si="53"/>
        <v>1</v>
      </c>
      <c r="Z168" s="534" t="str">
        <f t="shared" si="54"/>
        <v>#REF!</v>
      </c>
      <c r="AA168" s="534" t="str">
        <f t="shared" si="55"/>
        <v>#REF!</v>
      </c>
      <c r="AB168" s="534" t="str">
        <f t="shared" si="56"/>
        <v>#REF!</v>
      </c>
      <c r="AC168" s="506" t="str">
        <f t="shared" si="57"/>
        <v>#REF!</v>
      </c>
      <c r="AD168" s="506" t="str">
        <f t="shared" si="58"/>
        <v>#REF!</v>
      </c>
      <c r="AE168" s="539" t="str">
        <f t="shared" si="59"/>
        <v>#REF!</v>
      </c>
      <c r="AF168" s="500"/>
    </row>
    <row r="169" ht="15.0" customHeight="1">
      <c r="A169" s="270">
        <v>167.0</v>
      </c>
      <c r="B169" s="500">
        <v>451253.0</v>
      </c>
      <c r="C169" s="501" t="s">
        <v>803</v>
      </c>
      <c r="D169" s="501" t="s">
        <v>804</v>
      </c>
      <c r="E169" s="501" t="s">
        <v>892</v>
      </c>
      <c r="F169" s="500" t="s">
        <v>512</v>
      </c>
      <c r="G169" s="500" t="s">
        <v>530</v>
      </c>
      <c r="H169" s="500" t="s">
        <v>531</v>
      </c>
      <c r="I169" s="522" t="str">
        <f t="shared" si="1"/>
        <v>#REF!</v>
      </c>
      <c r="J169" s="270">
        <v>4.0</v>
      </c>
      <c r="K169" s="500">
        <v>2024.0</v>
      </c>
      <c r="L169" s="746">
        <v>45295.0</v>
      </c>
      <c r="M169" s="500" t="s">
        <v>1492</v>
      </c>
      <c r="N169" s="500">
        <v>10.0</v>
      </c>
      <c r="O169" s="500">
        <v>0.5</v>
      </c>
      <c r="P169" s="500" t="str">
        <f t="shared" si="48"/>
        <v>#REF!</v>
      </c>
      <c r="Q169" s="500">
        <v>0.682</v>
      </c>
      <c r="R169" s="500"/>
      <c r="S169" s="500" t="s">
        <v>525</v>
      </c>
      <c r="T169" s="501" t="s">
        <v>823</v>
      </c>
      <c r="U169" s="672">
        <f t="shared" si="49"/>
        <v>0.682</v>
      </c>
      <c r="V169" s="672" t="str">
        <f t="shared" si="50"/>
        <v>#REF!</v>
      </c>
      <c r="W169" s="672">
        <f t="shared" si="51"/>
        <v>1.24</v>
      </c>
      <c r="X169" s="653" t="str">
        <f t="shared" si="52"/>
        <v>#REF!</v>
      </c>
      <c r="Y169" s="673">
        <f t="shared" si="53"/>
        <v>1</v>
      </c>
      <c r="Z169" s="534" t="str">
        <f t="shared" si="54"/>
        <v>#REF!</v>
      </c>
      <c r="AA169" s="534" t="str">
        <f t="shared" si="55"/>
        <v>#REF!</v>
      </c>
      <c r="AB169" s="534" t="str">
        <f t="shared" si="56"/>
        <v>#REF!</v>
      </c>
      <c r="AC169" s="506" t="str">
        <f t="shared" si="57"/>
        <v>#REF!</v>
      </c>
      <c r="AD169" s="506" t="str">
        <f t="shared" si="58"/>
        <v>#REF!</v>
      </c>
      <c r="AE169" s="539" t="str">
        <f t="shared" si="59"/>
        <v>#REF!</v>
      </c>
      <c r="AF169" s="500"/>
    </row>
    <row r="170" ht="15.0" customHeight="1">
      <c r="A170" s="270">
        <v>168.0</v>
      </c>
      <c r="B170" s="500">
        <v>456631.0</v>
      </c>
      <c r="C170" s="501" t="s">
        <v>733</v>
      </c>
      <c r="D170" s="501" t="s">
        <v>734</v>
      </c>
      <c r="E170" s="501" t="s">
        <v>892</v>
      </c>
      <c r="F170" s="500" t="s">
        <v>512</v>
      </c>
      <c r="G170" s="500" t="s">
        <v>555</v>
      </c>
      <c r="H170" s="500" t="s">
        <v>580</v>
      </c>
      <c r="I170" s="522" t="str">
        <f t="shared" si="1"/>
        <v>#REF!</v>
      </c>
      <c r="J170" s="270">
        <v>4.0</v>
      </c>
      <c r="K170" s="500">
        <v>2024.0</v>
      </c>
      <c r="L170" s="746">
        <v>45295.0</v>
      </c>
      <c r="M170" s="500" t="s">
        <v>1492</v>
      </c>
      <c r="N170" s="500">
        <v>20.0</v>
      </c>
      <c r="O170" s="500">
        <v>1.0</v>
      </c>
      <c r="P170" s="500" t="str">
        <f t="shared" si="48"/>
        <v>#REF!</v>
      </c>
      <c r="Q170" s="500">
        <v>0.1</v>
      </c>
      <c r="R170" s="500"/>
      <c r="S170" s="500" t="s">
        <v>525</v>
      </c>
      <c r="T170" s="501" t="s">
        <v>823</v>
      </c>
      <c r="U170" s="672">
        <f t="shared" si="49"/>
        <v>0.1</v>
      </c>
      <c r="V170" s="672" t="str">
        <f t="shared" si="50"/>
        <v>#REF!</v>
      </c>
      <c r="W170" s="672">
        <f t="shared" si="51"/>
        <v>0.1</v>
      </c>
      <c r="X170" s="653" t="str">
        <f t="shared" si="52"/>
        <v>#REF!</v>
      </c>
      <c r="Y170" s="673">
        <f t="shared" si="53"/>
        <v>2</v>
      </c>
      <c r="Z170" s="534" t="str">
        <f t="shared" si="54"/>
        <v>#REF!</v>
      </c>
      <c r="AA170" s="534" t="str">
        <f t="shared" si="55"/>
        <v>#REF!</v>
      </c>
      <c r="AB170" s="534" t="str">
        <f t="shared" si="56"/>
        <v>#REF!</v>
      </c>
      <c r="AC170" s="506" t="str">
        <f t="shared" si="57"/>
        <v>#REF!</v>
      </c>
      <c r="AD170" s="506" t="str">
        <f t="shared" si="58"/>
        <v>#REF!</v>
      </c>
      <c r="AE170" s="539" t="str">
        <f t="shared" si="59"/>
        <v>#REF!</v>
      </c>
      <c r="AF170" s="500"/>
    </row>
    <row r="171" ht="15.0" customHeight="1">
      <c r="A171" s="270">
        <v>169.0</v>
      </c>
      <c r="B171" s="500">
        <v>441049.0</v>
      </c>
      <c r="C171" s="501" t="s">
        <v>748</v>
      </c>
      <c r="D171" s="501" t="s">
        <v>749</v>
      </c>
      <c r="E171" s="501" t="s">
        <v>892</v>
      </c>
      <c r="F171" s="500" t="s">
        <v>663</v>
      </c>
      <c r="G171" s="500" t="s">
        <v>540</v>
      </c>
      <c r="H171" s="500" t="s">
        <v>750</v>
      </c>
      <c r="I171" s="522" t="str">
        <f t="shared" si="1"/>
        <v>#REF!</v>
      </c>
      <c r="J171" s="270">
        <v>4.0</v>
      </c>
      <c r="K171" s="500">
        <v>2024.0</v>
      </c>
      <c r="L171" s="746">
        <v>45295.0</v>
      </c>
      <c r="M171" s="500" t="s">
        <v>1492</v>
      </c>
      <c r="N171" s="500">
        <v>8.0</v>
      </c>
      <c r="O171" s="500">
        <v>0.4</v>
      </c>
      <c r="P171" s="500" t="str">
        <f t="shared" si="48"/>
        <v>#REF!</v>
      </c>
      <c r="Q171" s="500">
        <v>0.636</v>
      </c>
      <c r="R171" s="500"/>
      <c r="S171" s="500" t="s">
        <v>525</v>
      </c>
      <c r="T171" s="501" t="s">
        <v>823</v>
      </c>
      <c r="U171" s="672">
        <f t="shared" si="49"/>
        <v>0.636</v>
      </c>
      <c r="V171" s="672" t="str">
        <f t="shared" si="50"/>
        <v>#REF!</v>
      </c>
      <c r="W171" s="672">
        <f t="shared" si="51"/>
        <v>1.591</v>
      </c>
      <c r="X171" s="653" t="str">
        <f t="shared" si="52"/>
        <v>#REF!</v>
      </c>
      <c r="Y171" s="673">
        <f t="shared" si="53"/>
        <v>1</v>
      </c>
      <c r="Z171" s="534" t="str">
        <f t="shared" si="54"/>
        <v>#REF!</v>
      </c>
      <c r="AA171" s="534" t="str">
        <f t="shared" si="55"/>
        <v>#REF!</v>
      </c>
      <c r="AB171" s="534" t="str">
        <f t="shared" si="56"/>
        <v>#REF!</v>
      </c>
      <c r="AC171" s="506" t="str">
        <f t="shared" si="57"/>
        <v>#REF!</v>
      </c>
      <c r="AD171" s="506" t="str">
        <f t="shared" si="58"/>
        <v>#REF!</v>
      </c>
      <c r="AE171" s="539" t="str">
        <f t="shared" si="59"/>
        <v>#REF!</v>
      </c>
      <c r="AF171" s="500"/>
    </row>
    <row r="172" ht="15.0" customHeight="1">
      <c r="A172" s="270">
        <v>170.0</v>
      </c>
      <c r="B172" s="500">
        <v>453003.0</v>
      </c>
      <c r="C172" s="501" t="s">
        <v>791</v>
      </c>
      <c r="D172" s="501" t="s">
        <v>792</v>
      </c>
      <c r="E172" s="501" t="s">
        <v>892</v>
      </c>
      <c r="F172" s="500" t="s">
        <v>512</v>
      </c>
      <c r="G172" s="500" t="s">
        <v>513</v>
      </c>
      <c r="H172" s="500" t="s">
        <v>514</v>
      </c>
      <c r="I172" s="522" t="str">
        <f t="shared" si="1"/>
        <v>#REF!</v>
      </c>
      <c r="J172" s="270">
        <v>4.0</v>
      </c>
      <c r="K172" s="500">
        <v>2024.0</v>
      </c>
      <c r="L172" s="746">
        <v>45295.0</v>
      </c>
      <c r="M172" s="500" t="s">
        <v>1492</v>
      </c>
      <c r="N172" s="500">
        <v>4.0</v>
      </c>
      <c r="O172" s="500">
        <v>0.2</v>
      </c>
      <c r="P172" s="500" t="str">
        <f t="shared" si="48"/>
        <v>#REF!</v>
      </c>
      <c r="Q172" s="500">
        <v>0.454</v>
      </c>
      <c r="R172" s="500"/>
      <c r="S172" s="500" t="s">
        <v>525</v>
      </c>
      <c r="T172" s="501" t="s">
        <v>1392</v>
      </c>
      <c r="U172" s="672">
        <f t="shared" si="49"/>
        <v>0.454</v>
      </c>
      <c r="V172" s="672" t="str">
        <f t="shared" si="50"/>
        <v>#REF!</v>
      </c>
      <c r="W172" s="672">
        <f t="shared" si="51"/>
        <v>2.271</v>
      </c>
      <c r="X172" s="653" t="str">
        <f t="shared" si="52"/>
        <v>#REF!</v>
      </c>
      <c r="Y172" s="673">
        <f t="shared" si="53"/>
        <v>1.01</v>
      </c>
      <c r="Z172" s="534" t="str">
        <f t="shared" si="54"/>
        <v>#REF!</v>
      </c>
      <c r="AA172" s="534" t="str">
        <f t="shared" si="55"/>
        <v>#REF!</v>
      </c>
      <c r="AB172" s="534" t="str">
        <f t="shared" si="56"/>
        <v>#REF!</v>
      </c>
      <c r="AC172" s="506" t="str">
        <f t="shared" si="57"/>
        <v>#REF!</v>
      </c>
      <c r="AD172" s="506" t="str">
        <f t="shared" si="58"/>
        <v>#REF!</v>
      </c>
      <c r="AE172" s="539" t="str">
        <f t="shared" si="59"/>
        <v>#REF!</v>
      </c>
      <c r="AF172" s="500"/>
    </row>
    <row r="173" ht="15.0" customHeight="1">
      <c r="A173" s="270">
        <v>171.0</v>
      </c>
      <c r="B173" s="500">
        <v>451573.0</v>
      </c>
      <c r="C173" s="501" t="s">
        <v>811</v>
      </c>
      <c r="D173" s="501" t="s">
        <v>812</v>
      </c>
      <c r="E173" s="501" t="s">
        <v>892</v>
      </c>
      <c r="F173" s="500" t="s">
        <v>512</v>
      </c>
      <c r="G173" s="500" t="s">
        <v>569</v>
      </c>
      <c r="H173" s="500" t="s">
        <v>570</v>
      </c>
      <c r="I173" s="522" t="str">
        <f t="shared" si="1"/>
        <v>#REF!</v>
      </c>
      <c r="J173" s="270">
        <v>4.0</v>
      </c>
      <c r="K173" s="500">
        <v>2024.0</v>
      </c>
      <c r="L173" s="746">
        <v>45295.0</v>
      </c>
      <c r="M173" s="500" t="s">
        <v>1492</v>
      </c>
      <c r="N173" s="500">
        <v>14.0</v>
      </c>
      <c r="O173" s="500">
        <v>0.7</v>
      </c>
      <c r="P173" s="500" t="str">
        <f t="shared" si="48"/>
        <v>#REF!</v>
      </c>
      <c r="Q173" s="500">
        <v>1.218</v>
      </c>
      <c r="R173" s="500"/>
      <c r="S173" s="500" t="s">
        <v>525</v>
      </c>
      <c r="T173" s="501" t="s">
        <v>1392</v>
      </c>
      <c r="U173" s="672">
        <f t="shared" si="49"/>
        <v>1.218</v>
      </c>
      <c r="V173" s="672" t="str">
        <f t="shared" si="50"/>
        <v>#REF!</v>
      </c>
      <c r="W173" s="672">
        <f t="shared" si="51"/>
        <v>2.03</v>
      </c>
      <c r="X173" s="653" t="str">
        <f t="shared" si="52"/>
        <v>#REF!</v>
      </c>
      <c r="Y173" s="673">
        <f t="shared" si="53"/>
        <v>1</v>
      </c>
      <c r="Z173" s="534" t="str">
        <f t="shared" si="54"/>
        <v>#REF!</v>
      </c>
      <c r="AA173" s="534" t="str">
        <f t="shared" si="55"/>
        <v>#REF!</v>
      </c>
      <c r="AB173" s="534" t="str">
        <f t="shared" si="56"/>
        <v>#REF!</v>
      </c>
      <c r="AC173" s="506" t="str">
        <f t="shared" si="57"/>
        <v>#REF!</v>
      </c>
      <c r="AD173" s="506" t="str">
        <f t="shared" si="58"/>
        <v>#REF!</v>
      </c>
      <c r="AE173" s="539" t="str">
        <f t="shared" si="59"/>
        <v>#REF!</v>
      </c>
      <c r="AF173" s="500"/>
    </row>
    <row r="174" ht="15.0" customHeight="1">
      <c r="A174" s="270">
        <v>172.0</v>
      </c>
      <c r="B174" s="500">
        <v>451243.0</v>
      </c>
      <c r="C174" s="501" t="s">
        <v>807</v>
      </c>
      <c r="D174" s="501" t="s">
        <v>808</v>
      </c>
      <c r="E174" s="501" t="s">
        <v>892</v>
      </c>
      <c r="F174" s="500" t="s">
        <v>701</v>
      </c>
      <c r="G174" s="500" t="s">
        <v>540</v>
      </c>
      <c r="H174" s="500" t="s">
        <v>703</v>
      </c>
      <c r="I174" s="522" t="str">
        <f t="shared" si="1"/>
        <v>#REF!</v>
      </c>
      <c r="J174" s="270">
        <v>4.0</v>
      </c>
      <c r="K174" s="500">
        <v>2024.0</v>
      </c>
      <c r="L174" s="746">
        <v>45630.0</v>
      </c>
      <c r="M174" s="500" t="s">
        <v>1492</v>
      </c>
      <c r="N174" s="500">
        <v>11.0</v>
      </c>
      <c r="O174" s="500">
        <v>0.55</v>
      </c>
      <c r="P174" s="500" t="str">
        <f t="shared" si="48"/>
        <v>#REF!</v>
      </c>
      <c r="Q174" s="500">
        <v>0.78</v>
      </c>
      <c r="R174" s="500"/>
      <c r="S174" s="500" t="s">
        <v>525</v>
      </c>
      <c r="T174" s="501" t="s">
        <v>1392</v>
      </c>
      <c r="U174" s="672">
        <f t="shared" si="49"/>
        <v>0.78</v>
      </c>
      <c r="V174" s="672" t="str">
        <f t="shared" si="50"/>
        <v>#REF!</v>
      </c>
      <c r="W174" s="672">
        <f t="shared" si="51"/>
        <v>1.358</v>
      </c>
      <c r="X174" s="653" t="str">
        <f t="shared" si="52"/>
        <v>#REF!</v>
      </c>
      <c r="Y174" s="673">
        <f t="shared" si="53"/>
        <v>0.96</v>
      </c>
      <c r="Z174" s="534" t="str">
        <f t="shared" si="54"/>
        <v>#REF!</v>
      </c>
      <c r="AA174" s="534" t="str">
        <f t="shared" si="55"/>
        <v>#REF!</v>
      </c>
      <c r="AB174" s="534" t="str">
        <f t="shared" si="56"/>
        <v>#REF!</v>
      </c>
      <c r="AC174" s="506" t="str">
        <f t="shared" si="57"/>
        <v>#REF!</v>
      </c>
      <c r="AD174" s="506" t="str">
        <f t="shared" si="58"/>
        <v>#REF!</v>
      </c>
      <c r="AE174" s="539" t="str">
        <f t="shared" si="59"/>
        <v>#REF!</v>
      </c>
      <c r="AF174" s="500"/>
    </row>
    <row r="175" ht="15.0" customHeight="1">
      <c r="A175" s="270">
        <v>173.0</v>
      </c>
      <c r="B175" s="500">
        <v>454351.0</v>
      </c>
      <c r="C175" s="501" t="s">
        <v>799</v>
      </c>
      <c r="D175" s="501" t="s">
        <v>800</v>
      </c>
      <c r="E175" s="501" t="s">
        <v>892</v>
      </c>
      <c r="F175" s="500" t="s">
        <v>701</v>
      </c>
      <c r="G175" s="500" t="s">
        <v>555</v>
      </c>
      <c r="H175" s="500" t="s">
        <v>708</v>
      </c>
      <c r="I175" s="522" t="str">
        <f t="shared" si="1"/>
        <v>#REF!</v>
      </c>
      <c r="J175" s="270">
        <v>4.0</v>
      </c>
      <c r="K175" s="500">
        <v>2024.0</v>
      </c>
      <c r="L175" s="500" t="s">
        <v>1560</v>
      </c>
      <c r="M175" s="500" t="s">
        <v>1492</v>
      </c>
      <c r="N175" s="500">
        <f>22*(1-0.935)</f>
        <v>1.43</v>
      </c>
      <c r="O175" s="500">
        <f>N175/22</f>
        <v>0.065</v>
      </c>
      <c r="P175" s="500" t="str">
        <f t="shared" si="48"/>
        <v>#REF!</v>
      </c>
      <c r="Q175" s="500">
        <v>0.07</v>
      </c>
      <c r="R175" s="500"/>
      <c r="S175" s="500" t="s">
        <v>525</v>
      </c>
      <c r="T175" s="501" t="s">
        <v>1392</v>
      </c>
      <c r="U175" s="672">
        <f t="shared" si="49"/>
        <v>0.07</v>
      </c>
      <c r="V175" s="672" t="str">
        <f t="shared" si="50"/>
        <v>#REF!</v>
      </c>
      <c r="W175" s="672" t="str">
        <f t="shared" si="51"/>
        <v>#REF!</v>
      </c>
      <c r="X175" s="653" t="str">
        <f t="shared" si="52"/>
        <v>#REF!</v>
      </c>
      <c r="Y175" s="673">
        <f t="shared" si="53"/>
        <v>1.04452381</v>
      </c>
      <c r="Z175" s="534" t="str">
        <f t="shared" si="54"/>
        <v>#REF!</v>
      </c>
      <c r="AA175" s="534" t="str">
        <f t="shared" si="55"/>
        <v>#REF!</v>
      </c>
      <c r="AB175" s="534" t="str">
        <f t="shared" si="56"/>
        <v>#REF!</v>
      </c>
      <c r="AC175" s="506" t="str">
        <f t="shared" si="57"/>
        <v>#REF!</v>
      </c>
      <c r="AD175" s="506" t="str">
        <f t="shared" si="58"/>
        <v>#REF!</v>
      </c>
      <c r="AE175" s="539" t="str">
        <f t="shared" si="59"/>
        <v>#REF!</v>
      </c>
      <c r="AF175" s="500"/>
    </row>
    <row r="176" ht="15.0" customHeight="1">
      <c r="A176" s="270">
        <v>174.0</v>
      </c>
      <c r="B176" s="500">
        <v>463049.0</v>
      </c>
      <c r="C176" s="501" t="s">
        <v>1562</v>
      </c>
      <c r="D176" s="501" t="s">
        <v>1563</v>
      </c>
      <c r="E176" s="501" t="s">
        <v>892</v>
      </c>
      <c r="F176" s="500" t="s">
        <v>512</v>
      </c>
      <c r="G176" s="500" t="s">
        <v>555</v>
      </c>
      <c r="H176" s="500" t="s">
        <v>580</v>
      </c>
      <c r="I176" s="522" t="str">
        <f t="shared" si="1"/>
        <v>#REF!</v>
      </c>
      <c r="J176" s="270">
        <v>4.0</v>
      </c>
      <c r="K176" s="500">
        <v>2024.0</v>
      </c>
      <c r="L176" s="746">
        <v>45569.0</v>
      </c>
      <c r="M176" s="500" t="s">
        <v>1492</v>
      </c>
      <c r="N176" s="500">
        <v>13.0</v>
      </c>
      <c r="O176" s="500">
        <v>0.65</v>
      </c>
      <c r="P176" s="500" t="str">
        <f t="shared" si="48"/>
        <v>#REF!</v>
      </c>
      <c r="Q176" s="500">
        <v>0.65</v>
      </c>
      <c r="R176" s="500"/>
      <c r="S176" s="500" t="s">
        <v>525</v>
      </c>
      <c r="T176" s="501" t="s">
        <v>1392</v>
      </c>
      <c r="U176" s="672">
        <f t="shared" si="49"/>
        <v>0.65</v>
      </c>
      <c r="V176" s="672" t="str">
        <f t="shared" si="50"/>
        <v>#REF!</v>
      </c>
      <c r="W176" s="672">
        <f t="shared" si="51"/>
        <v>0.65</v>
      </c>
      <c r="X176" s="653" t="str">
        <f t="shared" si="52"/>
        <v>#REF!</v>
      </c>
      <c r="Y176" s="673">
        <f t="shared" si="53"/>
        <v>0.9681818</v>
      </c>
      <c r="Z176" s="534" t="str">
        <f t="shared" si="54"/>
        <v>#REF!</v>
      </c>
      <c r="AA176" s="534" t="str">
        <f t="shared" si="55"/>
        <v>#REF!</v>
      </c>
      <c r="AB176" s="534" t="str">
        <f t="shared" si="56"/>
        <v>#REF!</v>
      </c>
      <c r="AC176" s="506" t="str">
        <f t="shared" si="57"/>
        <v>#REF!</v>
      </c>
      <c r="AD176" s="506" t="str">
        <f t="shared" si="58"/>
        <v>#REF!</v>
      </c>
      <c r="AE176" s="539" t="str">
        <f t="shared" si="59"/>
        <v>#REF!</v>
      </c>
      <c r="AF176" s="500"/>
    </row>
    <row r="177" ht="15.0" customHeight="1">
      <c r="A177" s="270">
        <v>175.0</v>
      </c>
      <c r="B177" s="500">
        <v>463053.0</v>
      </c>
      <c r="C177" s="501" t="s">
        <v>1566</v>
      </c>
      <c r="D177" s="501" t="s">
        <v>1567</v>
      </c>
      <c r="E177" s="501" t="s">
        <v>892</v>
      </c>
      <c r="F177" s="500" t="s">
        <v>512</v>
      </c>
      <c r="G177" s="500" t="s">
        <v>555</v>
      </c>
      <c r="H177" s="500" t="s">
        <v>580</v>
      </c>
      <c r="I177" s="522" t="str">
        <f t="shared" si="1"/>
        <v>#REF!</v>
      </c>
      <c r="J177" s="270">
        <v>4.0</v>
      </c>
      <c r="K177" s="500">
        <v>2024.0</v>
      </c>
      <c r="L177" s="746">
        <v>45569.0</v>
      </c>
      <c r="M177" s="500" t="s">
        <v>1492</v>
      </c>
      <c r="N177" s="500">
        <v>13.0</v>
      </c>
      <c r="O177" s="500">
        <v>0.65</v>
      </c>
      <c r="P177" s="500" t="str">
        <f t="shared" si="48"/>
        <v>#REF!</v>
      </c>
      <c r="Q177" s="500">
        <v>0.65</v>
      </c>
      <c r="R177" s="500"/>
      <c r="S177" s="500" t="s">
        <v>525</v>
      </c>
      <c r="T177" s="501" t="s">
        <v>1392</v>
      </c>
      <c r="U177" s="672">
        <f t="shared" si="49"/>
        <v>0.65</v>
      </c>
      <c r="V177" s="672" t="str">
        <f t="shared" si="50"/>
        <v>#REF!</v>
      </c>
      <c r="W177" s="672">
        <f t="shared" si="51"/>
        <v>0.65</v>
      </c>
      <c r="X177" s="653" t="str">
        <f t="shared" si="52"/>
        <v>#REF!</v>
      </c>
      <c r="Y177" s="673">
        <f t="shared" si="53"/>
        <v>0.9681818</v>
      </c>
      <c r="Z177" s="534" t="str">
        <f t="shared" si="54"/>
        <v>#REF!</v>
      </c>
      <c r="AA177" s="534" t="str">
        <f t="shared" si="55"/>
        <v>#REF!</v>
      </c>
      <c r="AB177" s="534" t="str">
        <f t="shared" si="56"/>
        <v>#REF!</v>
      </c>
      <c r="AC177" s="506" t="str">
        <f t="shared" si="57"/>
        <v>#REF!</v>
      </c>
      <c r="AD177" s="506" t="str">
        <f t="shared" si="58"/>
        <v>#REF!</v>
      </c>
      <c r="AE177" s="539" t="str">
        <f t="shared" si="59"/>
        <v>#REF!</v>
      </c>
      <c r="AF177" s="500"/>
    </row>
    <row r="178" ht="15.0" customHeight="1">
      <c r="A178" s="270">
        <v>176.0</v>
      </c>
      <c r="B178" s="500">
        <v>436083.0</v>
      </c>
      <c r="C178" s="501" t="s">
        <v>901</v>
      </c>
      <c r="D178" s="501" t="s">
        <v>902</v>
      </c>
      <c r="E178" s="501" t="s">
        <v>892</v>
      </c>
      <c r="F178" s="500" t="s">
        <v>512</v>
      </c>
      <c r="G178" s="500" t="s">
        <v>540</v>
      </c>
      <c r="H178" s="500" t="s">
        <v>541</v>
      </c>
      <c r="I178" s="522" t="str">
        <f t="shared" si="1"/>
        <v>#REF!</v>
      </c>
      <c r="J178" s="270">
        <v>4.0</v>
      </c>
      <c r="K178" s="500">
        <v>2024.0</v>
      </c>
      <c r="L178" s="746">
        <v>45295.0</v>
      </c>
      <c r="M178" s="500" t="s">
        <v>1492</v>
      </c>
      <c r="N178" s="500">
        <v>20.0</v>
      </c>
      <c r="O178" s="500">
        <v>1.0</v>
      </c>
      <c r="P178" s="500" t="str">
        <f t="shared" si="48"/>
        <v>#REF!</v>
      </c>
      <c r="Q178" s="500">
        <v>1.431</v>
      </c>
      <c r="R178" s="500"/>
      <c r="S178" s="500" t="s">
        <v>525</v>
      </c>
      <c r="T178" s="501" t="s">
        <v>1392</v>
      </c>
      <c r="U178" s="672">
        <f t="shared" si="49"/>
        <v>1.431</v>
      </c>
      <c r="V178" s="672" t="str">
        <f t="shared" si="50"/>
        <v>#REF!</v>
      </c>
      <c r="W178" s="672">
        <f t="shared" si="51"/>
        <v>1.431</v>
      </c>
      <c r="X178" s="653" t="str">
        <f t="shared" si="52"/>
        <v>#REF!</v>
      </c>
      <c r="Y178" s="673">
        <f t="shared" si="53"/>
        <v>1</v>
      </c>
      <c r="Z178" s="534" t="str">
        <f t="shared" si="54"/>
        <v>#REF!</v>
      </c>
      <c r="AA178" s="534" t="str">
        <f t="shared" si="55"/>
        <v>#REF!</v>
      </c>
      <c r="AB178" s="534" t="str">
        <f t="shared" si="56"/>
        <v>#REF!</v>
      </c>
      <c r="AC178" s="506" t="str">
        <f t="shared" si="57"/>
        <v>#REF!</v>
      </c>
      <c r="AD178" s="506" t="str">
        <f t="shared" si="58"/>
        <v>#REF!</v>
      </c>
      <c r="AE178" s="539" t="str">
        <f t="shared" si="59"/>
        <v>#REF!</v>
      </c>
      <c r="AF178" s="500"/>
    </row>
    <row r="179" ht="15.0" customHeight="1">
      <c r="A179" s="270">
        <v>177.0</v>
      </c>
      <c r="B179" s="500">
        <v>453003.0</v>
      </c>
      <c r="C179" s="501" t="s">
        <v>791</v>
      </c>
      <c r="D179" s="501" t="s">
        <v>792</v>
      </c>
      <c r="E179" s="501" t="s">
        <v>892</v>
      </c>
      <c r="F179" s="500" t="s">
        <v>512</v>
      </c>
      <c r="G179" s="500" t="s">
        <v>513</v>
      </c>
      <c r="H179" s="500" t="s">
        <v>514</v>
      </c>
      <c r="I179" s="522" t="str">
        <f t="shared" si="1"/>
        <v>#REF!</v>
      </c>
      <c r="J179" s="270">
        <v>4.0</v>
      </c>
      <c r="K179" s="500">
        <v>2024.0</v>
      </c>
      <c r="L179" s="746">
        <v>45295.0</v>
      </c>
      <c r="M179" s="746">
        <v>45600.0</v>
      </c>
      <c r="N179" s="500">
        <v>2.7</v>
      </c>
      <c r="O179" s="500">
        <v>0.14</v>
      </c>
      <c r="P179" s="500" t="str">
        <f t="shared" si="48"/>
        <v>#REF!</v>
      </c>
      <c r="Q179" s="500">
        <v>0.568</v>
      </c>
      <c r="R179" s="500"/>
      <c r="S179" s="500" t="s">
        <v>525</v>
      </c>
      <c r="T179" s="501" t="s">
        <v>1396</v>
      </c>
      <c r="U179" s="672">
        <f t="shared" si="49"/>
        <v>0.568</v>
      </c>
      <c r="V179" s="672" t="str">
        <f t="shared" si="50"/>
        <v>#REF!</v>
      </c>
      <c r="W179" s="672">
        <f t="shared" si="51"/>
        <v>2.271</v>
      </c>
      <c r="X179" s="653" t="str">
        <f t="shared" si="52"/>
        <v>#REF!</v>
      </c>
      <c r="Y179" s="673">
        <f t="shared" si="53"/>
        <v>1.01</v>
      </c>
      <c r="Z179" s="534" t="str">
        <f t="shared" si="54"/>
        <v>#REF!</v>
      </c>
      <c r="AA179" s="534" t="str">
        <f t="shared" si="55"/>
        <v>#REF!</v>
      </c>
      <c r="AB179" s="534" t="str">
        <f t="shared" si="56"/>
        <v>#REF!</v>
      </c>
      <c r="AC179" s="506" t="str">
        <f t="shared" si="57"/>
        <v>#REF!</v>
      </c>
      <c r="AD179" s="506" t="str">
        <f t="shared" si="58"/>
        <v>#REF!</v>
      </c>
      <c r="AE179" s="539" t="str">
        <f t="shared" si="59"/>
        <v>#REF!</v>
      </c>
      <c r="AF179" s="500"/>
    </row>
    <row r="180" ht="15.0" customHeight="1">
      <c r="A180" s="270">
        <v>178.0</v>
      </c>
      <c r="B180" s="500">
        <v>439832.0</v>
      </c>
      <c r="C180" s="661" t="s">
        <v>841</v>
      </c>
      <c r="D180" s="501" t="s">
        <v>842</v>
      </c>
      <c r="E180" s="501" t="s">
        <v>892</v>
      </c>
      <c r="F180" s="500" t="s">
        <v>512</v>
      </c>
      <c r="G180" s="500" t="s">
        <v>530</v>
      </c>
      <c r="H180" s="500" t="s">
        <v>531</v>
      </c>
      <c r="I180" s="522" t="str">
        <f t="shared" si="1"/>
        <v>#REF!</v>
      </c>
      <c r="J180" s="270">
        <v>4.0</v>
      </c>
      <c r="K180" s="500">
        <v>2024.0</v>
      </c>
      <c r="L180" s="746">
        <v>45295.0</v>
      </c>
      <c r="M180" s="500" t="s">
        <v>1492</v>
      </c>
      <c r="N180" s="500">
        <v>10.0</v>
      </c>
      <c r="O180" s="500">
        <v>0.5</v>
      </c>
      <c r="P180" s="500" t="str">
        <f t="shared" si="48"/>
        <v>#REF!</v>
      </c>
      <c r="Q180" s="500">
        <v>1.054</v>
      </c>
      <c r="R180" s="500"/>
      <c r="S180" s="500" t="s">
        <v>525</v>
      </c>
      <c r="T180" s="501" t="s">
        <v>1396</v>
      </c>
      <c r="U180" s="672">
        <f t="shared" si="49"/>
        <v>1.054</v>
      </c>
      <c r="V180" s="672" t="str">
        <f t="shared" si="50"/>
        <v>#REF!</v>
      </c>
      <c r="W180" s="672">
        <f t="shared" si="51"/>
        <v>1.24</v>
      </c>
      <c r="X180" s="653" t="str">
        <f t="shared" si="52"/>
        <v>#REF!</v>
      </c>
      <c r="Y180" s="673">
        <f t="shared" si="53"/>
        <v>1</v>
      </c>
      <c r="Z180" s="534" t="str">
        <f t="shared" si="54"/>
        <v>#REF!</v>
      </c>
      <c r="AA180" s="534" t="str">
        <f t="shared" si="55"/>
        <v>#REF!</v>
      </c>
      <c r="AB180" s="534" t="str">
        <f t="shared" si="56"/>
        <v>#REF!</v>
      </c>
      <c r="AC180" s="506" t="str">
        <f t="shared" si="57"/>
        <v>#REF!</v>
      </c>
      <c r="AD180" s="506" t="str">
        <f t="shared" si="58"/>
        <v>#REF!</v>
      </c>
      <c r="AE180" s="539" t="str">
        <f t="shared" si="59"/>
        <v>#REF!</v>
      </c>
      <c r="AF180" s="500"/>
    </row>
    <row r="181" ht="15.0" customHeight="1">
      <c r="A181" s="270">
        <v>179.0</v>
      </c>
      <c r="B181" s="500">
        <v>463055.0</v>
      </c>
      <c r="C181" s="501" t="s">
        <v>1575</v>
      </c>
      <c r="D181" s="501" t="s">
        <v>1576</v>
      </c>
      <c r="E181" s="501" t="s">
        <v>892</v>
      </c>
      <c r="F181" s="500" t="s">
        <v>512</v>
      </c>
      <c r="G181" s="500" t="s">
        <v>573</v>
      </c>
      <c r="H181" s="500" t="s">
        <v>641</v>
      </c>
      <c r="I181" s="522" t="str">
        <f t="shared" si="1"/>
        <v>#REF!</v>
      </c>
      <c r="J181" s="270">
        <v>4.0</v>
      </c>
      <c r="K181" s="500">
        <v>2024.0</v>
      </c>
      <c r="L181" s="746">
        <v>45569.0</v>
      </c>
      <c r="M181" s="500" t="s">
        <v>1492</v>
      </c>
      <c r="N181" s="500">
        <v>20.0</v>
      </c>
      <c r="O181" s="500">
        <v>1.0</v>
      </c>
      <c r="P181" s="500" t="str">
        <f t="shared" si="48"/>
        <v>#REF!</v>
      </c>
      <c r="Q181" s="500">
        <v>0.358</v>
      </c>
      <c r="R181" s="500"/>
      <c r="S181" s="500" t="s">
        <v>525</v>
      </c>
      <c r="T181" s="501" t="s">
        <v>1396</v>
      </c>
      <c r="U181" s="672">
        <f t="shared" si="49"/>
        <v>0.358</v>
      </c>
      <c r="V181" s="672" t="str">
        <f t="shared" si="50"/>
        <v>#REF!</v>
      </c>
      <c r="W181" s="672">
        <f t="shared" si="51"/>
        <v>0.358</v>
      </c>
      <c r="X181" s="653" t="str">
        <f t="shared" si="52"/>
        <v>#REF!</v>
      </c>
      <c r="Y181" s="673">
        <f t="shared" si="53"/>
        <v>1.3181818</v>
      </c>
      <c r="Z181" s="534" t="str">
        <f t="shared" si="54"/>
        <v>#REF!</v>
      </c>
      <c r="AA181" s="534" t="str">
        <f t="shared" si="55"/>
        <v>#REF!</v>
      </c>
      <c r="AB181" s="534" t="str">
        <f t="shared" si="56"/>
        <v>#REF!</v>
      </c>
      <c r="AC181" s="506" t="str">
        <f t="shared" si="57"/>
        <v>#REF!</v>
      </c>
      <c r="AD181" s="506" t="str">
        <f t="shared" si="58"/>
        <v>#REF!</v>
      </c>
      <c r="AE181" s="539" t="str">
        <f t="shared" si="59"/>
        <v>#REF!</v>
      </c>
      <c r="AF181" s="500"/>
    </row>
    <row r="182" ht="19.5" hidden="1" customHeight="1">
      <c r="A182" s="270">
        <v>180.0</v>
      </c>
      <c r="B182" s="500">
        <v>266652.0</v>
      </c>
      <c r="C182" s="501" t="s">
        <v>1577</v>
      </c>
      <c r="D182" s="501" t="s">
        <v>1578</v>
      </c>
      <c r="E182" s="501" t="s">
        <v>1123</v>
      </c>
      <c r="F182" s="500"/>
      <c r="G182" s="500"/>
      <c r="H182" s="500"/>
      <c r="I182" s="522" t="str">
        <f t="shared" si="1"/>
        <v>#REF!</v>
      </c>
      <c r="J182" s="270"/>
      <c r="K182" s="500"/>
      <c r="L182" s="746"/>
      <c r="M182" s="500"/>
      <c r="N182" s="500"/>
      <c r="O182" s="500"/>
      <c r="P182" s="500"/>
      <c r="Q182" s="500"/>
      <c r="R182" s="500"/>
      <c r="S182" s="500"/>
      <c r="T182" s="501"/>
      <c r="U182" s="672"/>
      <c r="V182" s="672"/>
      <c r="W182" s="672"/>
      <c r="X182" s="653"/>
      <c r="Y182" s="673"/>
      <c r="Z182" s="534"/>
      <c r="AA182" s="534"/>
      <c r="AB182" s="534"/>
      <c r="AC182" s="506"/>
      <c r="AD182" s="506"/>
      <c r="AE182" s="539"/>
      <c r="AF182" s="502" t="s">
        <v>1579</v>
      </c>
    </row>
    <row r="183" ht="15.0" customHeight="1">
      <c r="A183" s="270">
        <v>181.0</v>
      </c>
      <c r="B183" s="500">
        <v>441049.0</v>
      </c>
      <c r="C183" s="501" t="s">
        <v>748</v>
      </c>
      <c r="D183" s="501" t="s">
        <v>749</v>
      </c>
      <c r="E183" s="501" t="s">
        <v>892</v>
      </c>
      <c r="F183" s="500" t="s">
        <v>663</v>
      </c>
      <c r="G183" s="500" t="s">
        <v>540</v>
      </c>
      <c r="H183" s="500" t="s">
        <v>750</v>
      </c>
      <c r="I183" s="522" t="str">
        <f t="shared" si="1"/>
        <v>#REF!</v>
      </c>
      <c r="J183" s="270">
        <v>4.0</v>
      </c>
      <c r="K183" s="500">
        <v>2024.0</v>
      </c>
      <c r="L183" s="746">
        <v>45295.0</v>
      </c>
      <c r="M183" s="500" t="s">
        <v>1492</v>
      </c>
      <c r="N183" s="500">
        <v>4.0</v>
      </c>
      <c r="O183" s="500">
        <v>0.2</v>
      </c>
      <c r="P183" s="500" t="str">
        <f t="shared" ref="P183:P185" si="60">ROUND(IF(S183="ODC",1*O183,I183*O183),3)</f>
        <v>#REF!</v>
      </c>
      <c r="Q183" s="500">
        <v>0.318</v>
      </c>
      <c r="R183" s="500"/>
      <c r="S183" s="500" t="s">
        <v>525</v>
      </c>
      <c r="T183" s="501" t="s">
        <v>1396</v>
      </c>
      <c r="U183" s="672">
        <f t="shared" ref="U183:U323" si="61">IF(AND(Q183&gt;=1,S183="ODC"),P183,Q183)</f>
        <v>0.318</v>
      </c>
      <c r="V183" s="672" t="str">
        <f t="shared" ref="V183:V348" si="62">ROUND(SUMIF(B:B,B183,P:P),3)</f>
        <v>#REF!</v>
      </c>
      <c r="W183" s="672">
        <f t="shared" ref="W183:W348" si="63">ROUND(SUMIF(B:B,B183,U:U),3)</f>
        <v>1.591</v>
      </c>
      <c r="X183" s="653" t="str">
        <f t="shared" ref="X183:X348" si="64">ROUND(W183/V183,2)</f>
        <v>#REF!</v>
      </c>
      <c r="Y183" s="673">
        <f t="shared" ref="Y183:Y348" si="65">SUMIF(B:B,B183,O:O)</f>
        <v>1</v>
      </c>
      <c r="Z183" s="534" t="str">
        <f t="shared" ref="Z183:Z346" si="66">VLOOKUP(H183,NLTC!$C$5:$H$271,6,0)/1000</f>
        <v>#REF!</v>
      </c>
      <c r="AA183" s="534" t="str">
        <f t="shared" ref="AA183:AA346" si="67">ROUND(IF(X183&lt;=1,AB183*O183*X183,AB183*O183),0)</f>
        <v>#REF!</v>
      </c>
      <c r="AB183" s="534" t="str">
        <f t="shared" ref="AB183:AB346" si="68">ROUND(IF(X183&lt;=1,Z183*O183*X183,Z183*O183),0)</f>
        <v>#REF!</v>
      </c>
      <c r="AC183" s="506" t="str">
        <f t="shared" ref="AC183:AC346" si="69">ROUND(IF(X183&gt;1,(W183-V183)*$AC$1,0)*(O183/Y183),0)</f>
        <v>#REF!</v>
      </c>
      <c r="AD183" s="506" t="str">
        <f t="shared" ref="AD183:AD346" si="70">+ROUND(AB183+AC183,0)</f>
        <v>#REF!</v>
      </c>
      <c r="AE183" s="539" t="str">
        <f t="shared" ref="AE183:AE346" si="71">SUMIF(B:B,B183,AD:AD)</f>
        <v>#REF!</v>
      </c>
      <c r="AF183" s="500"/>
    </row>
    <row r="184" ht="15.0" hidden="1" customHeight="1">
      <c r="A184" s="270">
        <v>182.0</v>
      </c>
      <c r="B184" s="500"/>
      <c r="C184" s="501"/>
      <c r="D184" s="501"/>
      <c r="E184" s="501"/>
      <c r="F184" s="500"/>
      <c r="G184" s="500"/>
      <c r="H184" s="500"/>
      <c r="I184" s="522" t="str">
        <f t="shared" si="1"/>
        <v>#REF!</v>
      </c>
      <c r="J184" s="270">
        <v>4.0</v>
      </c>
      <c r="K184" s="500"/>
      <c r="L184" s="500"/>
      <c r="M184" s="500"/>
      <c r="N184" s="500"/>
      <c r="O184" s="500"/>
      <c r="P184" s="500" t="str">
        <f t="shared" si="60"/>
        <v>#REF!</v>
      </c>
      <c r="Q184" s="500"/>
      <c r="R184" s="500"/>
      <c r="S184" s="500"/>
      <c r="T184" s="501"/>
      <c r="U184" s="672" t="str">
        <f t="shared" si="61"/>
        <v/>
      </c>
      <c r="V184" s="672">
        <f t="shared" si="62"/>
        <v>0</v>
      </c>
      <c r="W184" s="672">
        <f t="shared" si="63"/>
        <v>0</v>
      </c>
      <c r="X184" s="653" t="str">
        <f t="shared" si="64"/>
        <v>#DIV/0!</v>
      </c>
      <c r="Y184" s="673">
        <f t="shared" si="65"/>
        <v>0</v>
      </c>
      <c r="Z184" s="534" t="str">
        <f t="shared" si="66"/>
        <v>#REF!</v>
      </c>
      <c r="AA184" s="534" t="str">
        <f t="shared" si="67"/>
        <v>#DIV/0!</v>
      </c>
      <c r="AB184" s="534" t="str">
        <f t="shared" si="68"/>
        <v>#DIV/0!</v>
      </c>
      <c r="AC184" s="506" t="str">
        <f t="shared" si="69"/>
        <v>#DIV/0!</v>
      </c>
      <c r="AD184" s="506" t="str">
        <f t="shared" si="70"/>
        <v>#DIV/0!</v>
      </c>
      <c r="AE184" s="539">
        <f t="shared" si="71"/>
        <v>0</v>
      </c>
      <c r="AF184" s="500"/>
    </row>
    <row r="185" ht="15.0" hidden="1" customHeight="1">
      <c r="A185" s="270">
        <v>183.0</v>
      </c>
      <c r="B185" s="500"/>
      <c r="C185" s="501"/>
      <c r="D185" s="501"/>
      <c r="E185" s="501"/>
      <c r="F185" s="500"/>
      <c r="G185" s="500"/>
      <c r="H185" s="500"/>
      <c r="I185" s="522" t="str">
        <f t="shared" si="1"/>
        <v>#REF!</v>
      </c>
      <c r="J185" s="270">
        <v>4.0</v>
      </c>
      <c r="K185" s="500"/>
      <c r="L185" s="500"/>
      <c r="M185" s="500"/>
      <c r="N185" s="500"/>
      <c r="O185" s="500"/>
      <c r="P185" s="500" t="str">
        <f t="shared" si="60"/>
        <v>#REF!</v>
      </c>
      <c r="Q185" s="500"/>
      <c r="R185" s="500"/>
      <c r="S185" s="500"/>
      <c r="T185" s="501"/>
      <c r="U185" s="672" t="str">
        <f t="shared" si="61"/>
        <v/>
      </c>
      <c r="V185" s="672">
        <f t="shared" si="62"/>
        <v>0</v>
      </c>
      <c r="W185" s="672">
        <f t="shared" si="63"/>
        <v>0</v>
      </c>
      <c r="X185" s="653" t="str">
        <f t="shared" si="64"/>
        <v>#DIV/0!</v>
      </c>
      <c r="Y185" s="673">
        <f t="shared" si="65"/>
        <v>0</v>
      </c>
      <c r="Z185" s="534" t="str">
        <f t="shared" si="66"/>
        <v>#REF!</v>
      </c>
      <c r="AA185" s="534" t="str">
        <f t="shared" si="67"/>
        <v>#DIV/0!</v>
      </c>
      <c r="AB185" s="534" t="str">
        <f t="shared" si="68"/>
        <v>#DIV/0!</v>
      </c>
      <c r="AC185" s="506" t="str">
        <f t="shared" si="69"/>
        <v>#DIV/0!</v>
      </c>
      <c r="AD185" s="506" t="str">
        <f t="shared" si="70"/>
        <v>#DIV/0!</v>
      </c>
      <c r="AE185" s="539">
        <f t="shared" si="71"/>
        <v>0</v>
      </c>
      <c r="AF185" s="500"/>
    </row>
    <row r="186" ht="15.0" customHeight="1">
      <c r="A186" s="270">
        <v>184.0</v>
      </c>
      <c r="B186" s="500" t="s">
        <v>1586</v>
      </c>
      <c r="C186" s="501" t="s">
        <v>1587</v>
      </c>
      <c r="D186" s="501" t="s">
        <v>1588</v>
      </c>
      <c r="E186" s="501" t="s">
        <v>1417</v>
      </c>
      <c r="F186" s="500" t="s">
        <v>512</v>
      </c>
      <c r="G186" s="500" t="s">
        <v>771</v>
      </c>
      <c r="H186" s="500" t="str">
        <f t="shared" ref="H186:H346" si="72">IF(G186="fresher",F186&amp;"01",IF(G186="junior",F186&amp;"02",IF(G186="junior+",F186&amp;"03",IF(G186="middle",F186&amp;"04",IF(G186="middle+",F186&amp;"05",IF(G186="senior",F186&amp;"06",0))))))</f>
        <v>DEV04</v>
      </c>
      <c r="I186" s="522" t="str">
        <f t="shared" si="1"/>
        <v>#REF!</v>
      </c>
      <c r="J186" s="270">
        <v>4.0</v>
      </c>
      <c r="K186" s="500">
        <v>2024.0</v>
      </c>
      <c r="L186" s="500" t="s">
        <v>1267</v>
      </c>
      <c r="M186" s="500" t="s">
        <v>1268</v>
      </c>
      <c r="N186" s="791">
        <v>9.0</v>
      </c>
      <c r="O186" s="521">
        <f t="shared" ref="O186:O191" si="73">N186/22</f>
        <v>0.4090909091</v>
      </c>
      <c r="P186" s="434">
        <v>1.0</v>
      </c>
      <c r="Q186" s="434">
        <v>1.0</v>
      </c>
      <c r="R186" s="500"/>
      <c r="S186" s="500" t="s">
        <v>517</v>
      </c>
      <c r="T186" s="501" t="s">
        <v>1590</v>
      </c>
      <c r="U186" s="672">
        <f t="shared" si="61"/>
        <v>1</v>
      </c>
      <c r="V186" s="672">
        <f t="shared" si="62"/>
        <v>4</v>
      </c>
      <c r="W186" s="672">
        <f t="shared" si="63"/>
        <v>4</v>
      </c>
      <c r="X186" s="653">
        <f t="shared" si="64"/>
        <v>1</v>
      </c>
      <c r="Y186" s="673">
        <f t="shared" si="65"/>
        <v>1</v>
      </c>
      <c r="Z186" s="534" t="str">
        <f t="shared" si="66"/>
        <v>#REF!</v>
      </c>
      <c r="AA186" s="534" t="str">
        <f t="shared" si="67"/>
        <v>#REF!</v>
      </c>
      <c r="AB186" s="534" t="str">
        <f t="shared" si="68"/>
        <v>#REF!</v>
      </c>
      <c r="AC186" s="506">
        <f t="shared" si="69"/>
        <v>0</v>
      </c>
      <c r="AD186" s="506" t="str">
        <f t="shared" si="70"/>
        <v>#REF!</v>
      </c>
      <c r="AE186" s="539" t="str">
        <f t="shared" si="71"/>
        <v>#REF!</v>
      </c>
      <c r="AF186" s="500"/>
    </row>
    <row r="187" ht="15.0" customHeight="1">
      <c r="A187" s="270">
        <v>185.0</v>
      </c>
      <c r="B187" s="500" t="s">
        <v>1591</v>
      </c>
      <c r="C187" s="501" t="s">
        <v>1592</v>
      </c>
      <c r="D187" s="501" t="s">
        <v>1593</v>
      </c>
      <c r="E187" s="501" t="s">
        <v>552</v>
      </c>
      <c r="F187" s="500" t="s">
        <v>512</v>
      </c>
      <c r="G187" s="500" t="s">
        <v>787</v>
      </c>
      <c r="H187" s="500" t="str">
        <f t="shared" si="72"/>
        <v>DEV05</v>
      </c>
      <c r="I187" s="522" t="str">
        <f t="shared" si="1"/>
        <v>#REF!</v>
      </c>
      <c r="J187" s="270">
        <v>4.0</v>
      </c>
      <c r="K187" s="500">
        <v>2024.0</v>
      </c>
      <c r="L187" s="500" t="s">
        <v>1346</v>
      </c>
      <c r="M187" s="500" t="s">
        <v>1268</v>
      </c>
      <c r="N187" s="791">
        <v>12.0</v>
      </c>
      <c r="O187" s="521">
        <f t="shared" si="73"/>
        <v>0.5454545455</v>
      </c>
      <c r="P187" s="434">
        <v>1.0</v>
      </c>
      <c r="Q187" s="434">
        <v>1.0</v>
      </c>
      <c r="R187" s="500"/>
      <c r="S187" s="500" t="s">
        <v>517</v>
      </c>
      <c r="T187" s="501" t="s">
        <v>1590</v>
      </c>
      <c r="U187" s="672">
        <f t="shared" si="61"/>
        <v>1</v>
      </c>
      <c r="V187" s="672" t="str">
        <f t="shared" si="62"/>
        <v>#REF!</v>
      </c>
      <c r="W187" s="672">
        <f t="shared" si="63"/>
        <v>1</v>
      </c>
      <c r="X187" s="653" t="str">
        <f t="shared" si="64"/>
        <v>#REF!</v>
      </c>
      <c r="Y187" s="673">
        <f t="shared" si="65"/>
        <v>1.000000015</v>
      </c>
      <c r="Z187" s="534" t="str">
        <f t="shared" si="66"/>
        <v>#REF!</v>
      </c>
      <c r="AA187" s="534" t="str">
        <f t="shared" si="67"/>
        <v>#REF!</v>
      </c>
      <c r="AB187" s="534" t="str">
        <f t="shared" si="68"/>
        <v>#REF!</v>
      </c>
      <c r="AC187" s="506" t="str">
        <f t="shared" si="69"/>
        <v>#REF!</v>
      </c>
      <c r="AD187" s="506" t="str">
        <f t="shared" si="70"/>
        <v>#REF!</v>
      </c>
      <c r="AE187" s="539" t="str">
        <f t="shared" si="71"/>
        <v>#REF!</v>
      </c>
      <c r="AF187" s="500"/>
    </row>
    <row r="188" ht="15.0" customHeight="1">
      <c r="A188" s="270">
        <v>186.0</v>
      </c>
      <c r="B188" s="500" t="s">
        <v>985</v>
      </c>
      <c r="C188" s="501" t="s">
        <v>986</v>
      </c>
      <c r="D188" s="501" t="s">
        <v>987</v>
      </c>
      <c r="E188" s="501" t="s">
        <v>552</v>
      </c>
      <c r="F188" s="500" t="s">
        <v>512</v>
      </c>
      <c r="G188" s="500" t="s">
        <v>790</v>
      </c>
      <c r="H188" s="500" t="str">
        <f t="shared" si="72"/>
        <v>DEV03</v>
      </c>
      <c r="I188" s="522" t="str">
        <f t="shared" si="1"/>
        <v>#REF!</v>
      </c>
      <c r="J188" s="270">
        <v>4.0</v>
      </c>
      <c r="K188" s="500">
        <v>2024.0</v>
      </c>
      <c r="L188" s="500" t="s">
        <v>1267</v>
      </c>
      <c r="M188" s="500" t="s">
        <v>1268</v>
      </c>
      <c r="N188" s="791">
        <v>22.0</v>
      </c>
      <c r="O188" s="521">
        <f t="shared" si="73"/>
        <v>1</v>
      </c>
      <c r="P188" s="434">
        <v>1.0</v>
      </c>
      <c r="Q188" s="434">
        <v>1.0</v>
      </c>
      <c r="R188" s="500"/>
      <c r="S188" s="500" t="s">
        <v>517</v>
      </c>
      <c r="T188" s="501" t="s">
        <v>1596</v>
      </c>
      <c r="U188" s="672">
        <f t="shared" si="61"/>
        <v>1</v>
      </c>
      <c r="V188" s="672">
        <f t="shared" si="62"/>
        <v>1</v>
      </c>
      <c r="W188" s="672">
        <f t="shared" si="63"/>
        <v>1</v>
      </c>
      <c r="X188" s="653">
        <f t="shared" si="64"/>
        <v>1</v>
      </c>
      <c r="Y188" s="673">
        <f t="shared" si="65"/>
        <v>1</v>
      </c>
      <c r="Z188" s="534" t="str">
        <f t="shared" si="66"/>
        <v>#REF!</v>
      </c>
      <c r="AA188" s="534" t="str">
        <f t="shared" si="67"/>
        <v>#REF!</v>
      </c>
      <c r="AB188" s="534" t="str">
        <f t="shared" si="68"/>
        <v>#REF!</v>
      </c>
      <c r="AC188" s="506">
        <f t="shared" si="69"/>
        <v>0</v>
      </c>
      <c r="AD188" s="506" t="str">
        <f t="shared" si="70"/>
        <v>#REF!</v>
      </c>
      <c r="AE188" s="539" t="str">
        <f t="shared" si="71"/>
        <v>#REF!</v>
      </c>
      <c r="AF188" s="500"/>
    </row>
    <row r="189" ht="15.0" customHeight="1">
      <c r="A189" s="270">
        <v>187.0</v>
      </c>
      <c r="B189" s="500" t="s">
        <v>1586</v>
      </c>
      <c r="C189" s="501" t="s">
        <v>1587</v>
      </c>
      <c r="D189" s="501" t="s">
        <v>1588</v>
      </c>
      <c r="E189" s="501" t="s">
        <v>1417</v>
      </c>
      <c r="F189" s="500" t="s">
        <v>512</v>
      </c>
      <c r="G189" s="500" t="s">
        <v>771</v>
      </c>
      <c r="H189" s="500" t="str">
        <f t="shared" si="72"/>
        <v>DEV04</v>
      </c>
      <c r="I189" s="522" t="str">
        <f t="shared" si="1"/>
        <v>#REF!</v>
      </c>
      <c r="J189" s="270">
        <v>4.0</v>
      </c>
      <c r="K189" s="500">
        <v>2024.0</v>
      </c>
      <c r="L189" s="500" t="s">
        <v>1267</v>
      </c>
      <c r="M189" s="500" t="s">
        <v>1268</v>
      </c>
      <c r="N189" s="791">
        <v>9.0</v>
      </c>
      <c r="O189" s="521">
        <f t="shared" si="73"/>
        <v>0.4090909091</v>
      </c>
      <c r="P189" s="434">
        <v>1.0</v>
      </c>
      <c r="Q189" s="434">
        <v>1.0</v>
      </c>
      <c r="R189" s="500"/>
      <c r="S189" s="500" t="s">
        <v>517</v>
      </c>
      <c r="T189" s="501" t="s">
        <v>1596</v>
      </c>
      <c r="U189" s="672">
        <f t="shared" si="61"/>
        <v>1</v>
      </c>
      <c r="V189" s="672">
        <f t="shared" si="62"/>
        <v>4</v>
      </c>
      <c r="W189" s="672">
        <f t="shared" si="63"/>
        <v>4</v>
      </c>
      <c r="X189" s="653">
        <f t="shared" si="64"/>
        <v>1</v>
      </c>
      <c r="Y189" s="673">
        <f t="shared" si="65"/>
        <v>1</v>
      </c>
      <c r="Z189" s="534" t="str">
        <f t="shared" si="66"/>
        <v>#REF!</v>
      </c>
      <c r="AA189" s="534" t="str">
        <f t="shared" si="67"/>
        <v>#REF!</v>
      </c>
      <c r="AB189" s="534" t="str">
        <f t="shared" si="68"/>
        <v>#REF!</v>
      </c>
      <c r="AC189" s="506">
        <f t="shared" si="69"/>
        <v>0</v>
      </c>
      <c r="AD189" s="506" t="str">
        <f t="shared" si="70"/>
        <v>#REF!</v>
      </c>
      <c r="AE189" s="539" t="str">
        <f t="shared" si="71"/>
        <v>#REF!</v>
      </c>
      <c r="AF189" s="500"/>
    </row>
    <row r="190" ht="15.0" customHeight="1">
      <c r="A190" s="270">
        <v>188.0</v>
      </c>
      <c r="B190" s="500" t="s">
        <v>997</v>
      </c>
      <c r="C190" s="501" t="s">
        <v>998</v>
      </c>
      <c r="D190" s="501" t="s">
        <v>999</v>
      </c>
      <c r="E190" s="501" t="s">
        <v>552</v>
      </c>
      <c r="F190" s="500" t="s">
        <v>546</v>
      </c>
      <c r="G190" s="500" t="s">
        <v>771</v>
      </c>
      <c r="H190" s="500" t="str">
        <f t="shared" si="72"/>
        <v>TESTER04</v>
      </c>
      <c r="I190" s="522" t="str">
        <f t="shared" si="1"/>
        <v>#REF!</v>
      </c>
      <c r="J190" s="270">
        <v>4.0</v>
      </c>
      <c r="K190" s="500">
        <v>2024.0</v>
      </c>
      <c r="L190" s="500" t="s">
        <v>1267</v>
      </c>
      <c r="M190" s="500" t="s">
        <v>1268</v>
      </c>
      <c r="N190" s="791">
        <v>8.0</v>
      </c>
      <c r="O190" s="521">
        <f t="shared" si="73"/>
        <v>0.3636363636</v>
      </c>
      <c r="P190" s="434">
        <v>1.0</v>
      </c>
      <c r="Q190" s="434">
        <v>1.0</v>
      </c>
      <c r="R190" s="500"/>
      <c r="S190" s="500" t="s">
        <v>517</v>
      </c>
      <c r="T190" s="501" t="s">
        <v>1596</v>
      </c>
      <c r="U190" s="672">
        <f t="shared" si="61"/>
        <v>1</v>
      </c>
      <c r="V190" s="672">
        <f t="shared" si="62"/>
        <v>2</v>
      </c>
      <c r="W190" s="672">
        <f t="shared" si="63"/>
        <v>2</v>
      </c>
      <c r="X190" s="653">
        <f t="shared" si="64"/>
        <v>1</v>
      </c>
      <c r="Y190" s="673">
        <f t="shared" si="65"/>
        <v>1</v>
      </c>
      <c r="Z190" s="534" t="str">
        <f t="shared" si="66"/>
        <v>#REF!</v>
      </c>
      <c r="AA190" s="534" t="str">
        <f t="shared" si="67"/>
        <v>#REF!</v>
      </c>
      <c r="AB190" s="534" t="str">
        <f t="shared" si="68"/>
        <v>#REF!</v>
      </c>
      <c r="AC190" s="506">
        <f t="shared" si="69"/>
        <v>0</v>
      </c>
      <c r="AD190" s="506" t="str">
        <f t="shared" si="70"/>
        <v>#REF!</v>
      </c>
      <c r="AE190" s="539" t="str">
        <f t="shared" si="71"/>
        <v>#REF!</v>
      </c>
      <c r="AF190" s="500"/>
    </row>
    <row r="191" ht="15.0" customHeight="1">
      <c r="A191" s="270">
        <v>189.0</v>
      </c>
      <c r="B191" s="500" t="s">
        <v>1027</v>
      </c>
      <c r="C191" s="501" t="s">
        <v>1028</v>
      </c>
      <c r="D191" s="501" t="s">
        <v>1029</v>
      </c>
      <c r="E191" s="501" t="s">
        <v>552</v>
      </c>
      <c r="F191" s="500" t="s">
        <v>512</v>
      </c>
      <c r="G191" s="500" t="s">
        <v>795</v>
      </c>
      <c r="H191" s="500" t="str">
        <f t="shared" si="72"/>
        <v>DEV01</v>
      </c>
      <c r="I191" s="522" t="str">
        <f t="shared" si="1"/>
        <v>#REF!</v>
      </c>
      <c r="J191" s="270">
        <v>4.0</v>
      </c>
      <c r="K191" s="500">
        <v>2024.0</v>
      </c>
      <c r="L191" s="500" t="s">
        <v>1267</v>
      </c>
      <c r="M191" s="500" t="s">
        <v>1268</v>
      </c>
      <c r="N191" s="791">
        <v>18.0</v>
      </c>
      <c r="O191" s="521">
        <f t="shared" si="73"/>
        <v>0.8181818182</v>
      </c>
      <c r="P191" s="434">
        <v>1.0</v>
      </c>
      <c r="Q191" s="434">
        <v>1.0</v>
      </c>
      <c r="R191" s="500"/>
      <c r="S191" s="500" t="s">
        <v>517</v>
      </c>
      <c r="T191" s="501" t="s">
        <v>1596</v>
      </c>
      <c r="U191" s="672">
        <f t="shared" si="61"/>
        <v>1</v>
      </c>
      <c r="V191" s="672">
        <f t="shared" si="62"/>
        <v>2</v>
      </c>
      <c r="W191" s="672">
        <f t="shared" si="63"/>
        <v>2</v>
      </c>
      <c r="X191" s="653">
        <f t="shared" si="64"/>
        <v>1</v>
      </c>
      <c r="Y191" s="673">
        <f t="shared" si="65"/>
        <v>1</v>
      </c>
      <c r="Z191" s="534" t="str">
        <f t="shared" si="66"/>
        <v>#REF!</v>
      </c>
      <c r="AA191" s="534" t="str">
        <f t="shared" si="67"/>
        <v>#REF!</v>
      </c>
      <c r="AB191" s="534" t="str">
        <f t="shared" si="68"/>
        <v>#REF!</v>
      </c>
      <c r="AC191" s="506">
        <f t="shared" si="69"/>
        <v>0</v>
      </c>
      <c r="AD191" s="506" t="str">
        <f t="shared" si="70"/>
        <v>#REF!</v>
      </c>
      <c r="AE191" s="539" t="str">
        <f t="shared" si="71"/>
        <v>#REF!</v>
      </c>
      <c r="AF191" s="500"/>
    </row>
    <row r="192" ht="15.0" customHeight="1">
      <c r="A192" s="270">
        <v>190.0</v>
      </c>
      <c r="B192" s="500" t="s">
        <v>628</v>
      </c>
      <c r="C192" s="501" t="s">
        <v>630</v>
      </c>
      <c r="D192" s="501" t="s">
        <v>632</v>
      </c>
      <c r="E192" s="501" t="s">
        <v>552</v>
      </c>
      <c r="F192" s="500" t="s">
        <v>512</v>
      </c>
      <c r="G192" s="500" t="s">
        <v>771</v>
      </c>
      <c r="H192" s="500" t="str">
        <f t="shared" si="72"/>
        <v>DEV04</v>
      </c>
      <c r="I192" s="522" t="str">
        <f t="shared" si="1"/>
        <v>#REF!</v>
      </c>
      <c r="J192" s="270">
        <v>4.0</v>
      </c>
      <c r="K192" s="500">
        <v>2024.0</v>
      </c>
      <c r="L192" s="500" t="s">
        <v>1267</v>
      </c>
      <c r="M192" s="500" t="s">
        <v>1268</v>
      </c>
      <c r="N192" s="500">
        <v>22.0</v>
      </c>
      <c r="O192" s="500">
        <v>1.0</v>
      </c>
      <c r="P192" s="500">
        <f t="shared" ref="P192:P225" si="74">ROUND(IF(S192="ODC",1*O192,I192*O192),3)</f>
        <v>1</v>
      </c>
      <c r="Q192" s="500">
        <v>1.0</v>
      </c>
      <c r="R192" s="500"/>
      <c r="S192" s="500" t="s">
        <v>517</v>
      </c>
      <c r="T192" s="501" t="s">
        <v>560</v>
      </c>
      <c r="U192" s="672">
        <f t="shared" si="61"/>
        <v>1</v>
      </c>
      <c r="V192" s="672">
        <f t="shared" si="62"/>
        <v>1</v>
      </c>
      <c r="W192" s="672">
        <f t="shared" si="63"/>
        <v>1</v>
      </c>
      <c r="X192" s="653">
        <f t="shared" si="64"/>
        <v>1</v>
      </c>
      <c r="Y192" s="673">
        <f t="shared" si="65"/>
        <v>1</v>
      </c>
      <c r="Z192" s="534" t="str">
        <f t="shared" si="66"/>
        <v>#REF!</v>
      </c>
      <c r="AA192" s="534" t="str">
        <f t="shared" si="67"/>
        <v>#REF!</v>
      </c>
      <c r="AB192" s="534" t="str">
        <f t="shared" si="68"/>
        <v>#REF!</v>
      </c>
      <c r="AC192" s="506">
        <f t="shared" si="69"/>
        <v>0</v>
      </c>
      <c r="AD192" s="506" t="str">
        <f t="shared" si="70"/>
        <v>#REF!</v>
      </c>
      <c r="AE192" s="539" t="str">
        <f t="shared" si="71"/>
        <v>#REF!</v>
      </c>
      <c r="AF192" s="500"/>
    </row>
    <row r="193" ht="15.0" customHeight="1">
      <c r="A193" s="270">
        <v>191.0</v>
      </c>
      <c r="B193" s="500" t="s">
        <v>645</v>
      </c>
      <c r="C193" s="501" t="s">
        <v>646</v>
      </c>
      <c r="D193" s="501" t="s">
        <v>647</v>
      </c>
      <c r="E193" s="501" t="s">
        <v>552</v>
      </c>
      <c r="F193" s="500" t="s">
        <v>512</v>
      </c>
      <c r="G193" s="500" t="s">
        <v>787</v>
      </c>
      <c r="H193" s="500" t="str">
        <f t="shared" si="72"/>
        <v>DEV05</v>
      </c>
      <c r="I193" s="522" t="str">
        <f t="shared" si="1"/>
        <v>#REF!</v>
      </c>
      <c r="J193" s="270">
        <v>4.0</v>
      </c>
      <c r="K193" s="500">
        <v>2024.0</v>
      </c>
      <c r="L193" s="500" t="s">
        <v>1267</v>
      </c>
      <c r="M193" s="500" t="s">
        <v>1268</v>
      </c>
      <c r="N193" s="500">
        <v>22.0</v>
      </c>
      <c r="O193" s="500">
        <v>1.0</v>
      </c>
      <c r="P193" s="500">
        <f t="shared" si="74"/>
        <v>1</v>
      </c>
      <c r="Q193" s="500">
        <v>1.0</v>
      </c>
      <c r="R193" s="500"/>
      <c r="S193" s="500" t="s">
        <v>517</v>
      </c>
      <c r="T193" s="501" t="s">
        <v>560</v>
      </c>
      <c r="U193" s="672">
        <f t="shared" si="61"/>
        <v>1</v>
      </c>
      <c r="V193" s="672">
        <f t="shared" si="62"/>
        <v>1</v>
      </c>
      <c r="W193" s="672">
        <f t="shared" si="63"/>
        <v>1</v>
      </c>
      <c r="X193" s="653">
        <f t="shared" si="64"/>
        <v>1</v>
      </c>
      <c r="Y193" s="673">
        <f t="shared" si="65"/>
        <v>1</v>
      </c>
      <c r="Z193" s="534" t="str">
        <f t="shared" si="66"/>
        <v>#REF!</v>
      </c>
      <c r="AA193" s="534" t="str">
        <f t="shared" si="67"/>
        <v>#REF!</v>
      </c>
      <c r="AB193" s="534" t="str">
        <f t="shared" si="68"/>
        <v>#REF!</v>
      </c>
      <c r="AC193" s="506">
        <f t="shared" si="69"/>
        <v>0</v>
      </c>
      <c r="AD193" s="506" t="str">
        <f t="shared" si="70"/>
        <v>#REF!</v>
      </c>
      <c r="AE193" s="539" t="str">
        <f t="shared" si="71"/>
        <v>#REF!</v>
      </c>
      <c r="AF193" s="500"/>
    </row>
    <row r="194" ht="15.0" customHeight="1">
      <c r="A194" s="270">
        <v>192.0</v>
      </c>
      <c r="B194" s="500" t="s">
        <v>603</v>
      </c>
      <c r="C194" s="501" t="s">
        <v>604</v>
      </c>
      <c r="D194" s="501" t="s">
        <v>605</v>
      </c>
      <c r="E194" s="501" t="s">
        <v>552</v>
      </c>
      <c r="F194" s="500" t="s">
        <v>512</v>
      </c>
      <c r="G194" s="500" t="s">
        <v>771</v>
      </c>
      <c r="H194" s="500" t="str">
        <f t="shared" si="72"/>
        <v>DEV04</v>
      </c>
      <c r="I194" s="522" t="str">
        <f t="shared" si="1"/>
        <v>#REF!</v>
      </c>
      <c r="J194" s="270">
        <v>4.0</v>
      </c>
      <c r="K194" s="500">
        <v>2024.0</v>
      </c>
      <c r="L194" s="500" t="s">
        <v>1267</v>
      </c>
      <c r="M194" s="500" t="s">
        <v>1268</v>
      </c>
      <c r="N194" s="500">
        <v>22.0</v>
      </c>
      <c r="O194" s="500">
        <v>1.0</v>
      </c>
      <c r="P194" s="500">
        <f t="shared" si="74"/>
        <v>1</v>
      </c>
      <c r="Q194" s="500">
        <v>1.0</v>
      </c>
      <c r="R194" s="500"/>
      <c r="S194" s="500" t="s">
        <v>517</v>
      </c>
      <c r="T194" s="501" t="s">
        <v>560</v>
      </c>
      <c r="U194" s="672">
        <f t="shared" si="61"/>
        <v>1</v>
      </c>
      <c r="V194" s="672">
        <f t="shared" si="62"/>
        <v>1</v>
      </c>
      <c r="W194" s="672">
        <f t="shared" si="63"/>
        <v>1</v>
      </c>
      <c r="X194" s="653">
        <f t="shared" si="64"/>
        <v>1</v>
      </c>
      <c r="Y194" s="673">
        <f t="shared" si="65"/>
        <v>1</v>
      </c>
      <c r="Z194" s="534" t="str">
        <f t="shared" si="66"/>
        <v>#REF!</v>
      </c>
      <c r="AA194" s="534" t="str">
        <f t="shared" si="67"/>
        <v>#REF!</v>
      </c>
      <c r="AB194" s="534" t="str">
        <f t="shared" si="68"/>
        <v>#REF!</v>
      </c>
      <c r="AC194" s="506">
        <f t="shared" si="69"/>
        <v>0</v>
      </c>
      <c r="AD194" s="506" t="str">
        <f t="shared" si="70"/>
        <v>#REF!</v>
      </c>
      <c r="AE194" s="539" t="str">
        <f t="shared" si="71"/>
        <v>#REF!</v>
      </c>
      <c r="AF194" s="500"/>
    </row>
    <row r="195" ht="15.0" customHeight="1">
      <c r="A195" s="270">
        <v>193.0</v>
      </c>
      <c r="B195" s="500" t="s">
        <v>1104</v>
      </c>
      <c r="C195" s="501" t="s">
        <v>660</v>
      </c>
      <c r="D195" s="501" t="s">
        <v>661</v>
      </c>
      <c r="E195" s="501" t="s">
        <v>662</v>
      </c>
      <c r="F195" s="500" t="s">
        <v>663</v>
      </c>
      <c r="G195" s="500" t="s">
        <v>665</v>
      </c>
      <c r="H195" s="500" t="str">
        <f t="shared" si="72"/>
        <v>PM02</v>
      </c>
      <c r="I195" s="522" t="str">
        <f t="shared" si="1"/>
        <v>#REF!</v>
      </c>
      <c r="J195" s="270">
        <v>4.0</v>
      </c>
      <c r="K195" s="500">
        <v>2024.0</v>
      </c>
      <c r="L195" s="500" t="s">
        <v>1267</v>
      </c>
      <c r="M195" s="500" t="s">
        <v>1268</v>
      </c>
      <c r="N195" s="500">
        <v>3.3</v>
      </c>
      <c r="O195" s="500">
        <v>0.15</v>
      </c>
      <c r="P195" s="500">
        <f t="shared" si="74"/>
        <v>0.15</v>
      </c>
      <c r="Q195" s="500">
        <v>0.15</v>
      </c>
      <c r="R195" s="500"/>
      <c r="S195" s="500" t="s">
        <v>517</v>
      </c>
      <c r="T195" s="501" t="s">
        <v>560</v>
      </c>
      <c r="U195" s="672">
        <f t="shared" si="61"/>
        <v>0.15</v>
      </c>
      <c r="V195" s="672" t="str">
        <f t="shared" si="62"/>
        <v>#REF!</v>
      </c>
      <c r="W195" s="672">
        <f t="shared" si="63"/>
        <v>1.15</v>
      </c>
      <c r="X195" s="653" t="str">
        <f t="shared" si="64"/>
        <v>#REF!</v>
      </c>
      <c r="Y195" s="673">
        <f t="shared" si="65"/>
        <v>1</v>
      </c>
      <c r="Z195" s="534" t="str">
        <f t="shared" si="66"/>
        <v>#REF!</v>
      </c>
      <c r="AA195" s="534" t="str">
        <f t="shared" si="67"/>
        <v>#REF!</v>
      </c>
      <c r="AB195" s="534" t="str">
        <f t="shared" si="68"/>
        <v>#REF!</v>
      </c>
      <c r="AC195" s="506" t="str">
        <f t="shared" si="69"/>
        <v>#REF!</v>
      </c>
      <c r="AD195" s="506" t="str">
        <f t="shared" si="70"/>
        <v>#REF!</v>
      </c>
      <c r="AE195" s="539" t="str">
        <f t="shared" si="71"/>
        <v>#REF!</v>
      </c>
      <c r="AF195" s="500"/>
    </row>
    <row r="196" ht="15.0" customHeight="1">
      <c r="A196" s="270">
        <v>194.0</v>
      </c>
      <c r="B196" s="500" t="s">
        <v>617</v>
      </c>
      <c r="C196" s="501" t="s">
        <v>618</v>
      </c>
      <c r="D196" s="501" t="s">
        <v>619</v>
      </c>
      <c r="E196" s="501" t="s">
        <v>552</v>
      </c>
      <c r="F196" s="500" t="s">
        <v>512</v>
      </c>
      <c r="G196" s="500" t="s">
        <v>790</v>
      </c>
      <c r="H196" s="500" t="str">
        <f t="shared" si="72"/>
        <v>DEV03</v>
      </c>
      <c r="I196" s="522" t="str">
        <f t="shared" si="1"/>
        <v>#REF!</v>
      </c>
      <c r="J196" s="270">
        <v>4.0</v>
      </c>
      <c r="K196" s="500">
        <v>2024.0</v>
      </c>
      <c r="L196" s="500" t="s">
        <v>1267</v>
      </c>
      <c r="M196" s="500" t="s">
        <v>1268</v>
      </c>
      <c r="N196" s="500">
        <v>22.0</v>
      </c>
      <c r="O196" s="500">
        <v>1.0</v>
      </c>
      <c r="P196" s="500">
        <f t="shared" si="74"/>
        <v>1</v>
      </c>
      <c r="Q196" s="500">
        <v>0.94736</v>
      </c>
      <c r="R196" s="500"/>
      <c r="S196" s="500" t="s">
        <v>517</v>
      </c>
      <c r="T196" s="501" t="s">
        <v>560</v>
      </c>
      <c r="U196" s="672">
        <f t="shared" si="61"/>
        <v>0.94736</v>
      </c>
      <c r="V196" s="672">
        <f t="shared" si="62"/>
        <v>1</v>
      </c>
      <c r="W196" s="672">
        <f t="shared" si="63"/>
        <v>0.947</v>
      </c>
      <c r="X196" s="653">
        <f t="shared" si="64"/>
        <v>0.95</v>
      </c>
      <c r="Y196" s="673">
        <f t="shared" si="65"/>
        <v>1</v>
      </c>
      <c r="Z196" s="534" t="str">
        <f t="shared" si="66"/>
        <v>#REF!</v>
      </c>
      <c r="AA196" s="534" t="str">
        <f t="shared" si="67"/>
        <v>#REF!</v>
      </c>
      <c r="AB196" s="534" t="str">
        <f t="shared" si="68"/>
        <v>#REF!</v>
      </c>
      <c r="AC196" s="506">
        <f t="shared" si="69"/>
        <v>0</v>
      </c>
      <c r="AD196" s="506" t="str">
        <f t="shared" si="70"/>
        <v>#REF!</v>
      </c>
      <c r="AE196" s="539" t="str">
        <f t="shared" si="71"/>
        <v>#REF!</v>
      </c>
      <c r="AF196" s="500"/>
    </row>
    <row r="197" ht="15.0" customHeight="1">
      <c r="A197" s="270">
        <v>195.0</v>
      </c>
      <c r="B197" s="500" t="s">
        <v>584</v>
      </c>
      <c r="C197" s="501" t="s">
        <v>585</v>
      </c>
      <c r="D197" s="501" t="s">
        <v>586</v>
      </c>
      <c r="E197" s="501" t="s">
        <v>552</v>
      </c>
      <c r="F197" s="500" t="s">
        <v>512</v>
      </c>
      <c r="G197" s="500" t="s">
        <v>790</v>
      </c>
      <c r="H197" s="500" t="str">
        <f t="shared" si="72"/>
        <v>DEV03</v>
      </c>
      <c r="I197" s="522" t="str">
        <f t="shared" si="1"/>
        <v>#REF!</v>
      </c>
      <c r="J197" s="270">
        <v>4.0</v>
      </c>
      <c r="K197" s="500">
        <v>2024.0</v>
      </c>
      <c r="L197" s="500" t="s">
        <v>1267</v>
      </c>
      <c r="M197" s="500" t="s">
        <v>1268</v>
      </c>
      <c r="N197" s="500">
        <v>22.0</v>
      </c>
      <c r="O197" s="500">
        <v>1.0</v>
      </c>
      <c r="P197" s="500">
        <f t="shared" si="74"/>
        <v>1</v>
      </c>
      <c r="Q197" s="500">
        <v>1.0</v>
      </c>
      <c r="R197" s="500"/>
      <c r="S197" s="500" t="s">
        <v>517</v>
      </c>
      <c r="T197" s="501" t="s">
        <v>560</v>
      </c>
      <c r="U197" s="672">
        <f t="shared" si="61"/>
        <v>1</v>
      </c>
      <c r="V197" s="672">
        <f t="shared" si="62"/>
        <v>1</v>
      </c>
      <c r="W197" s="672">
        <f t="shared" si="63"/>
        <v>1</v>
      </c>
      <c r="X197" s="653">
        <f t="shared" si="64"/>
        <v>1</v>
      </c>
      <c r="Y197" s="673">
        <f t="shared" si="65"/>
        <v>1</v>
      </c>
      <c r="Z197" s="534" t="str">
        <f t="shared" si="66"/>
        <v>#REF!</v>
      </c>
      <c r="AA197" s="534" t="str">
        <f t="shared" si="67"/>
        <v>#REF!</v>
      </c>
      <c r="AB197" s="534" t="str">
        <f t="shared" si="68"/>
        <v>#REF!</v>
      </c>
      <c r="AC197" s="506">
        <f t="shared" si="69"/>
        <v>0</v>
      </c>
      <c r="AD197" s="506" t="str">
        <f t="shared" si="70"/>
        <v>#REF!</v>
      </c>
      <c r="AE197" s="539" t="str">
        <f t="shared" si="71"/>
        <v>#REF!</v>
      </c>
      <c r="AF197" s="500"/>
    </row>
    <row r="198" ht="15.0" customHeight="1">
      <c r="A198" s="270">
        <v>196.0</v>
      </c>
      <c r="B198" s="500" t="s">
        <v>577</v>
      </c>
      <c r="C198" s="501" t="s">
        <v>578</v>
      </c>
      <c r="D198" s="501" t="s">
        <v>579</v>
      </c>
      <c r="E198" s="501" t="s">
        <v>552</v>
      </c>
      <c r="F198" s="500" t="s">
        <v>512</v>
      </c>
      <c r="G198" s="500" t="s">
        <v>665</v>
      </c>
      <c r="H198" s="500" t="str">
        <f t="shared" si="72"/>
        <v>DEV02</v>
      </c>
      <c r="I198" s="522" t="str">
        <f t="shared" si="1"/>
        <v>#REF!</v>
      </c>
      <c r="J198" s="270">
        <v>4.0</v>
      </c>
      <c r="K198" s="500">
        <v>2024.0</v>
      </c>
      <c r="L198" s="500" t="s">
        <v>1267</v>
      </c>
      <c r="M198" s="500" t="s">
        <v>1268</v>
      </c>
      <c r="N198" s="500">
        <v>22.0</v>
      </c>
      <c r="O198" s="500">
        <v>1.0</v>
      </c>
      <c r="P198" s="500">
        <f t="shared" si="74"/>
        <v>1</v>
      </c>
      <c r="Q198" s="500">
        <v>1.0</v>
      </c>
      <c r="R198" s="500"/>
      <c r="S198" s="500" t="s">
        <v>517</v>
      </c>
      <c r="T198" s="501" t="s">
        <v>560</v>
      </c>
      <c r="U198" s="672">
        <f t="shared" si="61"/>
        <v>1</v>
      </c>
      <c r="V198" s="672">
        <f t="shared" si="62"/>
        <v>1</v>
      </c>
      <c r="W198" s="672">
        <f t="shared" si="63"/>
        <v>1</v>
      </c>
      <c r="X198" s="653">
        <f t="shared" si="64"/>
        <v>1</v>
      </c>
      <c r="Y198" s="673">
        <f t="shared" si="65"/>
        <v>1</v>
      </c>
      <c r="Z198" s="534" t="str">
        <f t="shared" si="66"/>
        <v>#REF!</v>
      </c>
      <c r="AA198" s="534" t="str">
        <f t="shared" si="67"/>
        <v>#REF!</v>
      </c>
      <c r="AB198" s="534" t="str">
        <f t="shared" si="68"/>
        <v>#REF!</v>
      </c>
      <c r="AC198" s="506">
        <f t="shared" si="69"/>
        <v>0</v>
      </c>
      <c r="AD198" s="506" t="str">
        <f t="shared" si="70"/>
        <v>#REF!</v>
      </c>
      <c r="AE198" s="539" t="str">
        <f t="shared" si="71"/>
        <v>#REF!</v>
      </c>
      <c r="AF198" s="500"/>
    </row>
    <row r="199" ht="15.0" customHeight="1">
      <c r="A199" s="270">
        <v>197.0</v>
      </c>
      <c r="B199" s="500" t="s">
        <v>590</v>
      </c>
      <c r="C199" s="501" t="s">
        <v>591</v>
      </c>
      <c r="D199" s="501" t="s">
        <v>592</v>
      </c>
      <c r="E199" s="501" t="s">
        <v>552</v>
      </c>
      <c r="F199" s="500" t="s">
        <v>512</v>
      </c>
      <c r="G199" s="500" t="s">
        <v>665</v>
      </c>
      <c r="H199" s="500" t="str">
        <f t="shared" si="72"/>
        <v>DEV02</v>
      </c>
      <c r="I199" s="522" t="str">
        <f t="shared" si="1"/>
        <v>#REF!</v>
      </c>
      <c r="J199" s="270">
        <v>4.0</v>
      </c>
      <c r="K199" s="500">
        <v>2024.0</v>
      </c>
      <c r="L199" s="500" t="s">
        <v>1267</v>
      </c>
      <c r="M199" s="500" t="s">
        <v>1268</v>
      </c>
      <c r="N199" s="500">
        <v>22.0</v>
      </c>
      <c r="O199" s="500">
        <v>1.0</v>
      </c>
      <c r="P199" s="500">
        <f t="shared" si="74"/>
        <v>1</v>
      </c>
      <c r="Q199" s="500">
        <v>0.97368</v>
      </c>
      <c r="R199" s="500"/>
      <c r="S199" s="500" t="s">
        <v>517</v>
      </c>
      <c r="T199" s="501" t="s">
        <v>560</v>
      </c>
      <c r="U199" s="672">
        <f t="shared" si="61"/>
        <v>0.97368</v>
      </c>
      <c r="V199" s="672">
        <f t="shared" si="62"/>
        <v>1</v>
      </c>
      <c r="W199" s="672">
        <f t="shared" si="63"/>
        <v>0.974</v>
      </c>
      <c r="X199" s="653">
        <f t="shared" si="64"/>
        <v>0.97</v>
      </c>
      <c r="Y199" s="673">
        <f t="shared" si="65"/>
        <v>1</v>
      </c>
      <c r="Z199" s="534" t="str">
        <f t="shared" si="66"/>
        <v>#REF!</v>
      </c>
      <c r="AA199" s="534" t="str">
        <f t="shared" si="67"/>
        <v>#REF!</v>
      </c>
      <c r="AB199" s="534" t="str">
        <f t="shared" si="68"/>
        <v>#REF!</v>
      </c>
      <c r="AC199" s="506">
        <f t="shared" si="69"/>
        <v>0</v>
      </c>
      <c r="AD199" s="506" t="str">
        <f t="shared" si="70"/>
        <v>#REF!</v>
      </c>
      <c r="AE199" s="539" t="str">
        <f t="shared" si="71"/>
        <v>#REF!</v>
      </c>
      <c r="AF199" s="500"/>
    </row>
    <row r="200" ht="15.0" customHeight="1">
      <c r="A200" s="270">
        <v>198.0</v>
      </c>
      <c r="B200" s="500" t="s">
        <v>597</v>
      </c>
      <c r="C200" s="501" t="s">
        <v>598</v>
      </c>
      <c r="D200" s="501" t="s">
        <v>599</v>
      </c>
      <c r="E200" s="501" t="s">
        <v>552</v>
      </c>
      <c r="F200" s="500" t="s">
        <v>512</v>
      </c>
      <c r="G200" s="500" t="s">
        <v>790</v>
      </c>
      <c r="H200" s="500" t="str">
        <f t="shared" si="72"/>
        <v>DEV03</v>
      </c>
      <c r="I200" s="522" t="str">
        <f t="shared" si="1"/>
        <v>#REF!</v>
      </c>
      <c r="J200" s="270">
        <v>4.0</v>
      </c>
      <c r="K200" s="500">
        <v>2024.0</v>
      </c>
      <c r="L200" s="500" t="s">
        <v>1267</v>
      </c>
      <c r="M200" s="500" t="s">
        <v>1268</v>
      </c>
      <c r="N200" s="500">
        <v>22.0</v>
      </c>
      <c r="O200" s="500">
        <v>1.0</v>
      </c>
      <c r="P200" s="500">
        <f t="shared" si="74"/>
        <v>1</v>
      </c>
      <c r="Q200" s="500">
        <v>1.0</v>
      </c>
      <c r="R200" s="500"/>
      <c r="S200" s="500" t="s">
        <v>517</v>
      </c>
      <c r="T200" s="501" t="s">
        <v>560</v>
      </c>
      <c r="U200" s="672">
        <f t="shared" si="61"/>
        <v>1</v>
      </c>
      <c r="V200" s="672">
        <f t="shared" si="62"/>
        <v>1</v>
      </c>
      <c r="W200" s="672">
        <f t="shared" si="63"/>
        <v>1</v>
      </c>
      <c r="X200" s="653">
        <f t="shared" si="64"/>
        <v>1</v>
      </c>
      <c r="Y200" s="673">
        <f t="shared" si="65"/>
        <v>1</v>
      </c>
      <c r="Z200" s="534" t="str">
        <f t="shared" si="66"/>
        <v>#REF!</v>
      </c>
      <c r="AA200" s="534" t="str">
        <f t="shared" si="67"/>
        <v>#REF!</v>
      </c>
      <c r="AB200" s="534" t="str">
        <f t="shared" si="68"/>
        <v>#REF!</v>
      </c>
      <c r="AC200" s="506">
        <f t="shared" si="69"/>
        <v>0</v>
      </c>
      <c r="AD200" s="506" t="str">
        <f t="shared" si="70"/>
        <v>#REF!</v>
      </c>
      <c r="AE200" s="539" t="str">
        <f t="shared" si="71"/>
        <v>#REF!</v>
      </c>
      <c r="AF200" s="500"/>
    </row>
    <row r="201" ht="15.0" customHeight="1">
      <c r="A201" s="270">
        <v>199.0</v>
      </c>
      <c r="B201" s="500" t="s">
        <v>609</v>
      </c>
      <c r="C201" s="501" t="s">
        <v>610</v>
      </c>
      <c r="D201" s="501" t="s">
        <v>611</v>
      </c>
      <c r="E201" s="501" t="s">
        <v>552</v>
      </c>
      <c r="F201" s="500" t="s">
        <v>564</v>
      </c>
      <c r="G201" s="500" t="s">
        <v>771</v>
      </c>
      <c r="H201" s="500" t="str">
        <f t="shared" si="72"/>
        <v>BA04</v>
      </c>
      <c r="I201" s="522" t="str">
        <f t="shared" si="1"/>
        <v>#REF!</v>
      </c>
      <c r="J201" s="270">
        <v>4.0</v>
      </c>
      <c r="K201" s="500">
        <v>2024.0</v>
      </c>
      <c r="L201" s="500" t="s">
        <v>1267</v>
      </c>
      <c r="M201" s="500" t="s">
        <v>1268</v>
      </c>
      <c r="N201" s="500">
        <v>22.0</v>
      </c>
      <c r="O201" s="500">
        <v>1.0</v>
      </c>
      <c r="P201" s="500">
        <f t="shared" si="74"/>
        <v>1</v>
      </c>
      <c r="Q201" s="500">
        <v>0.97368</v>
      </c>
      <c r="R201" s="500"/>
      <c r="S201" s="500" t="s">
        <v>517</v>
      </c>
      <c r="T201" s="501" t="s">
        <v>560</v>
      </c>
      <c r="U201" s="672">
        <f t="shared" si="61"/>
        <v>0.97368</v>
      </c>
      <c r="V201" s="672">
        <f t="shared" si="62"/>
        <v>1</v>
      </c>
      <c r="W201" s="672">
        <f t="shared" si="63"/>
        <v>0.974</v>
      </c>
      <c r="X201" s="653">
        <f t="shared" si="64"/>
        <v>0.97</v>
      </c>
      <c r="Y201" s="673">
        <f t="shared" si="65"/>
        <v>1</v>
      </c>
      <c r="Z201" s="534" t="str">
        <f t="shared" si="66"/>
        <v>#REF!</v>
      </c>
      <c r="AA201" s="534" t="str">
        <f t="shared" si="67"/>
        <v>#REF!</v>
      </c>
      <c r="AB201" s="534" t="str">
        <f t="shared" si="68"/>
        <v>#REF!</v>
      </c>
      <c r="AC201" s="506">
        <f t="shared" si="69"/>
        <v>0</v>
      </c>
      <c r="AD201" s="506" t="str">
        <f t="shared" si="70"/>
        <v>#REF!</v>
      </c>
      <c r="AE201" s="539" t="str">
        <f t="shared" si="71"/>
        <v>#REF!</v>
      </c>
      <c r="AF201" s="500"/>
    </row>
    <row r="202" ht="15.0" customHeight="1">
      <c r="A202" s="270">
        <v>200.0</v>
      </c>
      <c r="B202" s="500" t="s">
        <v>1616</v>
      </c>
      <c r="C202" s="501" t="s">
        <v>571</v>
      </c>
      <c r="D202" s="501" t="s">
        <v>572</v>
      </c>
      <c r="E202" s="501" t="s">
        <v>552</v>
      </c>
      <c r="F202" s="500" t="s">
        <v>546</v>
      </c>
      <c r="G202" s="500" t="s">
        <v>795</v>
      </c>
      <c r="H202" s="500" t="str">
        <f t="shared" si="72"/>
        <v>TESTER01</v>
      </c>
      <c r="I202" s="522" t="str">
        <f t="shared" si="1"/>
        <v>#REF!</v>
      </c>
      <c r="J202" s="270">
        <v>4.0</v>
      </c>
      <c r="K202" s="500">
        <v>2024.0</v>
      </c>
      <c r="L202" s="500" t="s">
        <v>1267</v>
      </c>
      <c r="M202" s="500" t="s">
        <v>1268</v>
      </c>
      <c r="N202" s="500">
        <v>22.0</v>
      </c>
      <c r="O202" s="500">
        <v>1.0</v>
      </c>
      <c r="P202" s="500">
        <f t="shared" si="74"/>
        <v>1</v>
      </c>
      <c r="Q202" s="500">
        <v>1.0</v>
      </c>
      <c r="R202" s="500"/>
      <c r="S202" s="500" t="s">
        <v>517</v>
      </c>
      <c r="T202" s="501" t="s">
        <v>560</v>
      </c>
      <c r="U202" s="672">
        <f t="shared" si="61"/>
        <v>1</v>
      </c>
      <c r="V202" s="672">
        <f t="shared" si="62"/>
        <v>1</v>
      </c>
      <c r="W202" s="672">
        <f t="shared" si="63"/>
        <v>1</v>
      </c>
      <c r="X202" s="653">
        <f t="shared" si="64"/>
        <v>1</v>
      </c>
      <c r="Y202" s="673">
        <f t="shared" si="65"/>
        <v>1</v>
      </c>
      <c r="Z202" s="534" t="str">
        <f t="shared" si="66"/>
        <v>#REF!</v>
      </c>
      <c r="AA202" s="534" t="str">
        <f t="shared" si="67"/>
        <v>#REF!</v>
      </c>
      <c r="AB202" s="534" t="str">
        <f t="shared" si="68"/>
        <v>#REF!</v>
      </c>
      <c r="AC202" s="506">
        <f t="shared" si="69"/>
        <v>0</v>
      </c>
      <c r="AD202" s="506" t="str">
        <f t="shared" si="70"/>
        <v>#REF!</v>
      </c>
      <c r="AE202" s="539" t="str">
        <f t="shared" si="71"/>
        <v>#REF!</v>
      </c>
      <c r="AF202" s="500"/>
    </row>
    <row r="203" ht="15.0" customHeight="1">
      <c r="A203" s="270">
        <v>201.0</v>
      </c>
      <c r="B203" s="500" t="s">
        <v>648</v>
      </c>
      <c r="C203" s="501" t="s">
        <v>1619</v>
      </c>
      <c r="D203" s="501" t="s">
        <v>650</v>
      </c>
      <c r="E203" s="501" t="s">
        <v>552</v>
      </c>
      <c r="F203" s="500" t="s">
        <v>512</v>
      </c>
      <c r="G203" s="500" t="s">
        <v>771</v>
      </c>
      <c r="H203" s="500" t="str">
        <f t="shared" si="72"/>
        <v>DEV04</v>
      </c>
      <c r="I203" s="522" t="str">
        <f t="shared" si="1"/>
        <v>#REF!</v>
      </c>
      <c r="J203" s="270">
        <v>4.0</v>
      </c>
      <c r="K203" s="500">
        <v>2024.0</v>
      </c>
      <c r="L203" s="500" t="s">
        <v>1267</v>
      </c>
      <c r="M203" s="500" t="s">
        <v>1268</v>
      </c>
      <c r="N203" s="500">
        <v>22.0</v>
      </c>
      <c r="O203" s="500">
        <v>1.0</v>
      </c>
      <c r="P203" s="500">
        <f t="shared" si="74"/>
        <v>1</v>
      </c>
      <c r="Q203" s="500">
        <v>1.0</v>
      </c>
      <c r="R203" s="500"/>
      <c r="S203" s="500" t="s">
        <v>517</v>
      </c>
      <c r="T203" s="501" t="s">
        <v>560</v>
      </c>
      <c r="U203" s="672">
        <f t="shared" si="61"/>
        <v>1</v>
      </c>
      <c r="V203" s="672">
        <f t="shared" si="62"/>
        <v>1</v>
      </c>
      <c r="W203" s="672">
        <f t="shared" si="63"/>
        <v>1</v>
      </c>
      <c r="X203" s="653">
        <f t="shared" si="64"/>
        <v>1</v>
      </c>
      <c r="Y203" s="673">
        <f t="shared" si="65"/>
        <v>1</v>
      </c>
      <c r="Z203" s="534" t="str">
        <f t="shared" si="66"/>
        <v>#REF!</v>
      </c>
      <c r="AA203" s="534" t="str">
        <f t="shared" si="67"/>
        <v>#REF!</v>
      </c>
      <c r="AB203" s="534" t="str">
        <f t="shared" si="68"/>
        <v>#REF!</v>
      </c>
      <c r="AC203" s="506">
        <f t="shared" si="69"/>
        <v>0</v>
      </c>
      <c r="AD203" s="506" t="str">
        <f t="shared" si="70"/>
        <v>#REF!</v>
      </c>
      <c r="AE203" s="539" t="str">
        <f t="shared" si="71"/>
        <v>#REF!</v>
      </c>
      <c r="AF203" s="500"/>
    </row>
    <row r="204" ht="15.0" customHeight="1">
      <c r="A204" s="270">
        <v>202.0</v>
      </c>
      <c r="B204" s="500" t="s">
        <v>635</v>
      </c>
      <c r="C204" s="501" t="s">
        <v>637</v>
      </c>
      <c r="D204" s="501" t="s">
        <v>1622</v>
      </c>
      <c r="E204" s="501" t="s">
        <v>552</v>
      </c>
      <c r="F204" s="500" t="s">
        <v>512</v>
      </c>
      <c r="G204" s="500" t="s">
        <v>795</v>
      </c>
      <c r="H204" s="500" t="str">
        <f t="shared" si="72"/>
        <v>DEV01</v>
      </c>
      <c r="I204" s="522" t="str">
        <f t="shared" si="1"/>
        <v>#REF!</v>
      </c>
      <c r="J204" s="270">
        <v>4.0</v>
      </c>
      <c r="K204" s="500">
        <v>2024.0</v>
      </c>
      <c r="L204" s="500" t="s">
        <v>1267</v>
      </c>
      <c r="M204" s="500" t="s">
        <v>1268</v>
      </c>
      <c r="N204" s="500">
        <v>22.0</v>
      </c>
      <c r="O204" s="500">
        <v>1.0</v>
      </c>
      <c r="P204" s="500">
        <f t="shared" si="74"/>
        <v>1</v>
      </c>
      <c r="Q204" s="500">
        <v>1.0</v>
      </c>
      <c r="R204" s="500"/>
      <c r="S204" s="500" t="s">
        <v>517</v>
      </c>
      <c r="T204" s="501" t="s">
        <v>560</v>
      </c>
      <c r="U204" s="672">
        <f t="shared" si="61"/>
        <v>1</v>
      </c>
      <c r="V204" s="672">
        <f t="shared" si="62"/>
        <v>1</v>
      </c>
      <c r="W204" s="672">
        <f t="shared" si="63"/>
        <v>1</v>
      </c>
      <c r="X204" s="653">
        <f t="shared" si="64"/>
        <v>1</v>
      </c>
      <c r="Y204" s="673">
        <f t="shared" si="65"/>
        <v>1</v>
      </c>
      <c r="Z204" s="534" t="str">
        <f t="shared" si="66"/>
        <v>#REF!</v>
      </c>
      <c r="AA204" s="534" t="str">
        <f t="shared" si="67"/>
        <v>#REF!</v>
      </c>
      <c r="AB204" s="534" t="str">
        <f t="shared" si="68"/>
        <v>#REF!</v>
      </c>
      <c r="AC204" s="506">
        <f t="shared" si="69"/>
        <v>0</v>
      </c>
      <c r="AD204" s="506" t="str">
        <f t="shared" si="70"/>
        <v>#REF!</v>
      </c>
      <c r="AE204" s="539" t="str">
        <f t="shared" si="71"/>
        <v>#REF!</v>
      </c>
      <c r="AF204" s="500"/>
    </row>
    <row r="205" ht="15.0" customHeight="1">
      <c r="A205" s="270">
        <v>203.0</v>
      </c>
      <c r="B205" s="500" t="s">
        <v>623</v>
      </c>
      <c r="C205" s="501" t="s">
        <v>624</v>
      </c>
      <c r="D205" s="501" t="s">
        <v>1624</v>
      </c>
      <c r="E205" s="501" t="s">
        <v>552</v>
      </c>
      <c r="F205" s="500" t="s">
        <v>564</v>
      </c>
      <c r="G205" s="500" t="s">
        <v>795</v>
      </c>
      <c r="H205" s="500" t="str">
        <f t="shared" si="72"/>
        <v>BA01</v>
      </c>
      <c r="I205" s="522" t="str">
        <f t="shared" si="1"/>
        <v>#REF!</v>
      </c>
      <c r="J205" s="270">
        <v>4.0</v>
      </c>
      <c r="K205" s="500">
        <v>2024.0</v>
      </c>
      <c r="L205" s="500" t="s">
        <v>1267</v>
      </c>
      <c r="M205" s="500" t="s">
        <v>1268</v>
      </c>
      <c r="N205" s="500">
        <v>22.0</v>
      </c>
      <c r="O205" s="500">
        <v>1.0</v>
      </c>
      <c r="P205" s="500">
        <f t="shared" si="74"/>
        <v>1</v>
      </c>
      <c r="Q205" s="500">
        <v>1.0</v>
      </c>
      <c r="R205" s="500"/>
      <c r="S205" s="500" t="s">
        <v>517</v>
      </c>
      <c r="T205" s="501" t="s">
        <v>560</v>
      </c>
      <c r="U205" s="672">
        <f t="shared" si="61"/>
        <v>1</v>
      </c>
      <c r="V205" s="672">
        <f t="shared" si="62"/>
        <v>1</v>
      </c>
      <c r="W205" s="672">
        <f t="shared" si="63"/>
        <v>1</v>
      </c>
      <c r="X205" s="653">
        <f t="shared" si="64"/>
        <v>1</v>
      </c>
      <c r="Y205" s="673">
        <f t="shared" si="65"/>
        <v>1</v>
      </c>
      <c r="Z205" s="534" t="str">
        <f t="shared" si="66"/>
        <v>#REF!</v>
      </c>
      <c r="AA205" s="534" t="str">
        <f t="shared" si="67"/>
        <v>#REF!</v>
      </c>
      <c r="AB205" s="534" t="str">
        <f t="shared" si="68"/>
        <v>#REF!</v>
      </c>
      <c r="AC205" s="506">
        <f t="shared" si="69"/>
        <v>0</v>
      </c>
      <c r="AD205" s="506" t="str">
        <f t="shared" si="70"/>
        <v>#REF!</v>
      </c>
      <c r="AE205" s="539" t="str">
        <f t="shared" si="71"/>
        <v>#REF!</v>
      </c>
      <c r="AF205" s="500"/>
    </row>
    <row r="206" ht="15.0" customHeight="1">
      <c r="A206" s="270">
        <v>204.0</v>
      </c>
      <c r="B206" s="500" t="s">
        <v>654</v>
      </c>
      <c r="C206" s="501" t="s">
        <v>655</v>
      </c>
      <c r="D206" s="501" t="s">
        <v>1627</v>
      </c>
      <c r="E206" s="501" t="s">
        <v>552</v>
      </c>
      <c r="F206" s="500" t="s">
        <v>512</v>
      </c>
      <c r="G206" s="500" t="s">
        <v>771</v>
      </c>
      <c r="H206" s="500" t="str">
        <f t="shared" si="72"/>
        <v>DEV04</v>
      </c>
      <c r="I206" s="522" t="str">
        <f t="shared" si="1"/>
        <v>#REF!</v>
      </c>
      <c r="J206" s="270">
        <v>4.0</v>
      </c>
      <c r="K206" s="500">
        <v>2024.0</v>
      </c>
      <c r="L206" s="500" t="s">
        <v>1267</v>
      </c>
      <c r="M206" s="500" t="s">
        <v>1268</v>
      </c>
      <c r="N206" s="500">
        <v>22.0</v>
      </c>
      <c r="O206" s="500">
        <v>1.0</v>
      </c>
      <c r="P206" s="500">
        <f t="shared" si="74"/>
        <v>1</v>
      </c>
      <c r="Q206" s="500">
        <v>1.0</v>
      </c>
      <c r="R206" s="500"/>
      <c r="S206" s="500" t="s">
        <v>517</v>
      </c>
      <c r="T206" s="501" t="s">
        <v>560</v>
      </c>
      <c r="U206" s="672">
        <f t="shared" si="61"/>
        <v>1</v>
      </c>
      <c r="V206" s="672">
        <f t="shared" si="62"/>
        <v>1</v>
      </c>
      <c r="W206" s="672">
        <f t="shared" si="63"/>
        <v>1</v>
      </c>
      <c r="X206" s="653">
        <f t="shared" si="64"/>
        <v>1</v>
      </c>
      <c r="Y206" s="673">
        <f t="shared" si="65"/>
        <v>1</v>
      </c>
      <c r="Z206" s="534" t="str">
        <f t="shared" si="66"/>
        <v>#REF!</v>
      </c>
      <c r="AA206" s="534" t="str">
        <f t="shared" si="67"/>
        <v>#REF!</v>
      </c>
      <c r="AB206" s="534" t="str">
        <f t="shared" si="68"/>
        <v>#REF!</v>
      </c>
      <c r="AC206" s="506">
        <f t="shared" si="69"/>
        <v>0</v>
      </c>
      <c r="AD206" s="506" t="str">
        <f t="shared" si="70"/>
        <v>#REF!</v>
      </c>
      <c r="AE206" s="539" t="str">
        <f t="shared" si="71"/>
        <v>#REF!</v>
      </c>
      <c r="AF206" s="500"/>
    </row>
    <row r="207" ht="15.0" customHeight="1">
      <c r="A207" s="270">
        <v>205.0</v>
      </c>
      <c r="B207" s="500" t="s">
        <v>548</v>
      </c>
      <c r="C207" s="501" t="s">
        <v>549</v>
      </c>
      <c r="D207" s="501" t="s">
        <v>1628</v>
      </c>
      <c r="E207" s="501" t="s">
        <v>552</v>
      </c>
      <c r="F207" s="500" t="s">
        <v>546</v>
      </c>
      <c r="G207" s="500" t="s">
        <v>665</v>
      </c>
      <c r="H207" s="500" t="str">
        <f t="shared" si="72"/>
        <v>TESTER02</v>
      </c>
      <c r="I207" s="522" t="str">
        <f t="shared" si="1"/>
        <v>#REF!</v>
      </c>
      <c r="J207" s="270">
        <v>4.0</v>
      </c>
      <c r="K207" s="500">
        <v>2024.0</v>
      </c>
      <c r="L207" s="500" t="s">
        <v>1267</v>
      </c>
      <c r="M207" s="500" t="s">
        <v>1268</v>
      </c>
      <c r="N207" s="500">
        <v>22.0</v>
      </c>
      <c r="O207" s="500">
        <v>1.0</v>
      </c>
      <c r="P207" s="500">
        <f t="shared" si="74"/>
        <v>1</v>
      </c>
      <c r="Q207" s="500">
        <v>1.0</v>
      </c>
      <c r="R207" s="500"/>
      <c r="S207" s="500" t="s">
        <v>517</v>
      </c>
      <c r="T207" s="501" t="s">
        <v>560</v>
      </c>
      <c r="U207" s="672">
        <f t="shared" si="61"/>
        <v>1</v>
      </c>
      <c r="V207" s="672">
        <f t="shared" si="62"/>
        <v>1</v>
      </c>
      <c r="W207" s="672">
        <f t="shared" si="63"/>
        <v>1</v>
      </c>
      <c r="X207" s="653">
        <f t="shared" si="64"/>
        <v>1</v>
      </c>
      <c r="Y207" s="673">
        <f t="shared" si="65"/>
        <v>1</v>
      </c>
      <c r="Z207" s="534" t="str">
        <f t="shared" si="66"/>
        <v>#REF!</v>
      </c>
      <c r="AA207" s="534" t="str">
        <f t="shared" si="67"/>
        <v>#REF!</v>
      </c>
      <c r="AB207" s="534" t="str">
        <f t="shared" si="68"/>
        <v>#REF!</v>
      </c>
      <c r="AC207" s="506">
        <f t="shared" si="69"/>
        <v>0</v>
      </c>
      <c r="AD207" s="506" t="str">
        <f t="shared" si="70"/>
        <v>#REF!</v>
      </c>
      <c r="AE207" s="539" t="str">
        <f t="shared" si="71"/>
        <v>#REF!</v>
      </c>
      <c r="AF207" s="500"/>
    </row>
    <row r="208" ht="15.0" customHeight="1">
      <c r="A208" s="270">
        <v>206.0</v>
      </c>
      <c r="B208" s="500" t="s">
        <v>1104</v>
      </c>
      <c r="C208" s="501" t="s">
        <v>660</v>
      </c>
      <c r="D208" s="501" t="s">
        <v>661</v>
      </c>
      <c r="E208" s="501" t="s">
        <v>662</v>
      </c>
      <c r="F208" s="500" t="s">
        <v>663</v>
      </c>
      <c r="G208" s="500" t="s">
        <v>665</v>
      </c>
      <c r="H208" s="500" t="str">
        <f t="shared" si="72"/>
        <v>PM02</v>
      </c>
      <c r="I208" s="522" t="str">
        <f t="shared" si="1"/>
        <v>#REF!</v>
      </c>
      <c r="J208" s="270">
        <v>4.0</v>
      </c>
      <c r="K208" s="500">
        <v>2024.0</v>
      </c>
      <c r="L208" s="500" t="s">
        <v>1267</v>
      </c>
      <c r="M208" s="500" t="s">
        <v>1268</v>
      </c>
      <c r="N208" s="500">
        <v>1.1</v>
      </c>
      <c r="O208" s="500">
        <v>0.05</v>
      </c>
      <c r="P208" s="500">
        <f t="shared" si="74"/>
        <v>0.05</v>
      </c>
      <c r="Q208" s="500">
        <v>0.05</v>
      </c>
      <c r="R208" s="500"/>
      <c r="S208" s="500" t="s">
        <v>517</v>
      </c>
      <c r="T208" s="501" t="s">
        <v>747</v>
      </c>
      <c r="U208" s="672">
        <f t="shared" si="61"/>
        <v>0.05</v>
      </c>
      <c r="V208" s="672" t="str">
        <f t="shared" si="62"/>
        <v>#REF!</v>
      </c>
      <c r="W208" s="672">
        <f t="shared" si="63"/>
        <v>1.15</v>
      </c>
      <c r="X208" s="653" t="str">
        <f t="shared" si="64"/>
        <v>#REF!</v>
      </c>
      <c r="Y208" s="673">
        <f t="shared" si="65"/>
        <v>1</v>
      </c>
      <c r="Z208" s="534" t="str">
        <f t="shared" si="66"/>
        <v>#REF!</v>
      </c>
      <c r="AA208" s="534" t="str">
        <f t="shared" si="67"/>
        <v>#REF!</v>
      </c>
      <c r="AB208" s="534" t="str">
        <f t="shared" si="68"/>
        <v>#REF!</v>
      </c>
      <c r="AC208" s="506" t="str">
        <f t="shared" si="69"/>
        <v>#REF!</v>
      </c>
      <c r="AD208" s="506" t="str">
        <f t="shared" si="70"/>
        <v>#REF!</v>
      </c>
      <c r="AE208" s="539" t="str">
        <f t="shared" si="71"/>
        <v>#REF!</v>
      </c>
      <c r="AF208" s="500"/>
    </row>
    <row r="209" ht="15.0" customHeight="1">
      <c r="A209" s="270">
        <v>207.0</v>
      </c>
      <c r="B209" s="500" t="s">
        <v>766</v>
      </c>
      <c r="C209" s="501" t="s">
        <v>767</v>
      </c>
      <c r="D209" s="501" t="s">
        <v>768</v>
      </c>
      <c r="E209" s="501" t="s">
        <v>552</v>
      </c>
      <c r="F209" s="500" t="s">
        <v>512</v>
      </c>
      <c r="G209" s="500" t="s">
        <v>771</v>
      </c>
      <c r="H209" s="500" t="str">
        <f t="shared" si="72"/>
        <v>DEV04</v>
      </c>
      <c r="I209" s="522" t="str">
        <f t="shared" si="1"/>
        <v>#REF!</v>
      </c>
      <c r="J209" s="270">
        <v>4.0</v>
      </c>
      <c r="K209" s="500">
        <v>2024.0</v>
      </c>
      <c r="L209" s="500" t="s">
        <v>1267</v>
      </c>
      <c r="M209" s="500" t="s">
        <v>1268</v>
      </c>
      <c r="N209" s="500">
        <v>22.0</v>
      </c>
      <c r="O209" s="500">
        <v>1.0</v>
      </c>
      <c r="P209" s="500">
        <f t="shared" si="74"/>
        <v>1</v>
      </c>
      <c r="Q209" s="500">
        <v>1.0</v>
      </c>
      <c r="R209" s="500"/>
      <c r="S209" s="500" t="s">
        <v>517</v>
      </c>
      <c r="T209" s="501" t="s">
        <v>747</v>
      </c>
      <c r="U209" s="672">
        <f t="shared" si="61"/>
        <v>1</v>
      </c>
      <c r="V209" s="672">
        <f t="shared" si="62"/>
        <v>1</v>
      </c>
      <c r="W209" s="672">
        <f t="shared" si="63"/>
        <v>1</v>
      </c>
      <c r="X209" s="653">
        <f t="shared" si="64"/>
        <v>1</v>
      </c>
      <c r="Y209" s="673">
        <f t="shared" si="65"/>
        <v>1</v>
      </c>
      <c r="Z209" s="534" t="str">
        <f t="shared" si="66"/>
        <v>#REF!</v>
      </c>
      <c r="AA209" s="534" t="str">
        <f t="shared" si="67"/>
        <v>#REF!</v>
      </c>
      <c r="AB209" s="534" t="str">
        <f t="shared" si="68"/>
        <v>#REF!</v>
      </c>
      <c r="AC209" s="506">
        <f t="shared" si="69"/>
        <v>0</v>
      </c>
      <c r="AD209" s="506" t="str">
        <f t="shared" si="70"/>
        <v>#REF!</v>
      </c>
      <c r="AE209" s="539" t="str">
        <f t="shared" si="71"/>
        <v>#REF!</v>
      </c>
      <c r="AF209" s="500"/>
    </row>
    <row r="210" ht="15.0" customHeight="1">
      <c r="A210" s="270">
        <v>208.0</v>
      </c>
      <c r="B210" s="500" t="s">
        <v>742</v>
      </c>
      <c r="C210" s="501" t="s">
        <v>743</v>
      </c>
      <c r="D210" s="501" t="s">
        <v>744</v>
      </c>
      <c r="E210" s="501" t="s">
        <v>552</v>
      </c>
      <c r="F210" s="500" t="s">
        <v>512</v>
      </c>
      <c r="G210" s="500" t="s">
        <v>665</v>
      </c>
      <c r="H210" s="500" t="str">
        <f t="shared" si="72"/>
        <v>DEV02</v>
      </c>
      <c r="I210" s="522" t="str">
        <f t="shared" si="1"/>
        <v>#REF!</v>
      </c>
      <c r="J210" s="270">
        <v>4.0</v>
      </c>
      <c r="K210" s="500">
        <v>2024.0</v>
      </c>
      <c r="L210" s="500" t="s">
        <v>1267</v>
      </c>
      <c r="M210" s="500" t="s">
        <v>1268</v>
      </c>
      <c r="N210" s="500">
        <v>22.0</v>
      </c>
      <c r="O210" s="500">
        <v>1.0</v>
      </c>
      <c r="P210" s="500">
        <f t="shared" si="74"/>
        <v>1</v>
      </c>
      <c r="Q210" s="500">
        <v>0.8947</v>
      </c>
      <c r="R210" s="500"/>
      <c r="S210" s="500" t="s">
        <v>517</v>
      </c>
      <c r="T210" s="501" t="s">
        <v>747</v>
      </c>
      <c r="U210" s="672">
        <f t="shared" si="61"/>
        <v>0.8947</v>
      </c>
      <c r="V210" s="672">
        <f t="shared" si="62"/>
        <v>1</v>
      </c>
      <c r="W210" s="672">
        <f t="shared" si="63"/>
        <v>0.895</v>
      </c>
      <c r="X210" s="653">
        <f t="shared" si="64"/>
        <v>0.9</v>
      </c>
      <c r="Y210" s="673">
        <f t="shared" si="65"/>
        <v>1</v>
      </c>
      <c r="Z210" s="534" t="str">
        <f t="shared" si="66"/>
        <v>#REF!</v>
      </c>
      <c r="AA210" s="534" t="str">
        <f t="shared" si="67"/>
        <v>#REF!</v>
      </c>
      <c r="AB210" s="534" t="str">
        <f t="shared" si="68"/>
        <v>#REF!</v>
      </c>
      <c r="AC210" s="506">
        <f t="shared" si="69"/>
        <v>0</v>
      </c>
      <c r="AD210" s="506" t="str">
        <f t="shared" si="70"/>
        <v>#REF!</v>
      </c>
      <c r="AE210" s="539" t="str">
        <f t="shared" si="71"/>
        <v>#REF!</v>
      </c>
      <c r="AF210" s="500"/>
    </row>
    <row r="211" ht="15.0" customHeight="1">
      <c r="A211" s="270">
        <v>209.0</v>
      </c>
      <c r="B211" s="500" t="s">
        <v>751</v>
      </c>
      <c r="C211" s="501" t="s">
        <v>752</v>
      </c>
      <c r="D211" s="501" t="s">
        <v>1632</v>
      </c>
      <c r="E211" s="501" t="s">
        <v>552</v>
      </c>
      <c r="F211" s="500" t="s">
        <v>512</v>
      </c>
      <c r="G211" s="500" t="s">
        <v>665</v>
      </c>
      <c r="H211" s="500" t="str">
        <f t="shared" si="72"/>
        <v>DEV02</v>
      </c>
      <c r="I211" s="522" t="str">
        <f t="shared" si="1"/>
        <v>#REF!</v>
      </c>
      <c r="J211" s="270">
        <v>4.0</v>
      </c>
      <c r="K211" s="500">
        <v>2024.0</v>
      </c>
      <c r="L211" s="500" t="s">
        <v>1267</v>
      </c>
      <c r="M211" s="500" t="s">
        <v>1268</v>
      </c>
      <c r="N211" s="500">
        <v>22.0</v>
      </c>
      <c r="O211" s="500">
        <v>1.0</v>
      </c>
      <c r="P211" s="500">
        <f t="shared" si="74"/>
        <v>1</v>
      </c>
      <c r="Q211" s="500">
        <v>1.0</v>
      </c>
      <c r="R211" s="500"/>
      <c r="S211" s="500" t="s">
        <v>517</v>
      </c>
      <c r="T211" s="501" t="s">
        <v>747</v>
      </c>
      <c r="U211" s="672">
        <f t="shared" si="61"/>
        <v>1</v>
      </c>
      <c r="V211" s="672">
        <f t="shared" si="62"/>
        <v>1</v>
      </c>
      <c r="W211" s="672">
        <f t="shared" si="63"/>
        <v>1</v>
      </c>
      <c r="X211" s="653">
        <f t="shared" si="64"/>
        <v>1</v>
      </c>
      <c r="Y211" s="673">
        <f t="shared" si="65"/>
        <v>1</v>
      </c>
      <c r="Z211" s="534" t="str">
        <f t="shared" si="66"/>
        <v>#REF!</v>
      </c>
      <c r="AA211" s="534" t="str">
        <f t="shared" si="67"/>
        <v>#REF!</v>
      </c>
      <c r="AB211" s="534" t="str">
        <f t="shared" si="68"/>
        <v>#REF!</v>
      </c>
      <c r="AC211" s="506">
        <f t="shared" si="69"/>
        <v>0</v>
      </c>
      <c r="AD211" s="506" t="str">
        <f t="shared" si="70"/>
        <v>#REF!</v>
      </c>
      <c r="AE211" s="539" t="str">
        <f t="shared" si="71"/>
        <v>#REF!</v>
      </c>
      <c r="AF211" s="500"/>
    </row>
    <row r="212" ht="15.0" customHeight="1">
      <c r="A212" s="270">
        <v>210.0</v>
      </c>
      <c r="B212" s="500" t="s">
        <v>1633</v>
      </c>
      <c r="C212" s="501" t="s">
        <v>759</v>
      </c>
      <c r="D212" s="501" t="s">
        <v>760</v>
      </c>
      <c r="E212" s="501" t="s">
        <v>552</v>
      </c>
      <c r="F212" s="500" t="s">
        <v>512</v>
      </c>
      <c r="G212" s="500" t="s">
        <v>790</v>
      </c>
      <c r="H212" s="500" t="str">
        <f t="shared" si="72"/>
        <v>DEV03</v>
      </c>
      <c r="I212" s="522" t="str">
        <f t="shared" si="1"/>
        <v>#REF!</v>
      </c>
      <c r="J212" s="270">
        <v>4.0</v>
      </c>
      <c r="K212" s="500">
        <v>2024.0</v>
      </c>
      <c r="L212" s="500" t="s">
        <v>1267</v>
      </c>
      <c r="M212" s="500" t="s">
        <v>1268</v>
      </c>
      <c r="N212" s="500">
        <v>22.0</v>
      </c>
      <c r="O212" s="500">
        <v>1.0</v>
      </c>
      <c r="P212" s="500">
        <f t="shared" si="74"/>
        <v>1</v>
      </c>
      <c r="Q212" s="500">
        <v>0.9737</v>
      </c>
      <c r="R212" s="500"/>
      <c r="S212" s="500" t="s">
        <v>517</v>
      </c>
      <c r="T212" s="501" t="s">
        <v>747</v>
      </c>
      <c r="U212" s="672">
        <f t="shared" si="61"/>
        <v>0.9737</v>
      </c>
      <c r="V212" s="672">
        <f t="shared" si="62"/>
        <v>1</v>
      </c>
      <c r="W212" s="672">
        <f t="shared" si="63"/>
        <v>0.974</v>
      </c>
      <c r="X212" s="653">
        <f t="shared" si="64"/>
        <v>0.97</v>
      </c>
      <c r="Y212" s="673">
        <f t="shared" si="65"/>
        <v>1</v>
      </c>
      <c r="Z212" s="534" t="str">
        <f t="shared" si="66"/>
        <v>#REF!</v>
      </c>
      <c r="AA212" s="534" t="str">
        <f t="shared" si="67"/>
        <v>#REF!</v>
      </c>
      <c r="AB212" s="534" t="str">
        <f t="shared" si="68"/>
        <v>#REF!</v>
      </c>
      <c r="AC212" s="506">
        <f t="shared" si="69"/>
        <v>0</v>
      </c>
      <c r="AD212" s="506" t="str">
        <f t="shared" si="70"/>
        <v>#REF!</v>
      </c>
      <c r="AE212" s="539" t="str">
        <f t="shared" si="71"/>
        <v>#REF!</v>
      </c>
      <c r="AF212" s="500"/>
    </row>
    <row r="213" ht="15.0" customHeight="1">
      <c r="A213" s="270">
        <v>211.0</v>
      </c>
      <c r="B213" s="500" t="s">
        <v>1104</v>
      </c>
      <c r="C213" s="501" t="s">
        <v>660</v>
      </c>
      <c r="D213" s="501" t="s">
        <v>661</v>
      </c>
      <c r="E213" s="501" t="s">
        <v>662</v>
      </c>
      <c r="F213" s="500" t="s">
        <v>663</v>
      </c>
      <c r="G213" s="500" t="s">
        <v>665</v>
      </c>
      <c r="H213" s="500" t="str">
        <f t="shared" si="72"/>
        <v>PM02</v>
      </c>
      <c r="I213" s="522" t="str">
        <f t="shared" si="1"/>
        <v>#REF!</v>
      </c>
      <c r="J213" s="270">
        <v>4.0</v>
      </c>
      <c r="K213" s="500">
        <v>2024.0</v>
      </c>
      <c r="L213" s="500" t="s">
        <v>1267</v>
      </c>
      <c r="M213" s="500" t="s">
        <v>1268</v>
      </c>
      <c r="N213" s="500">
        <v>2.2</v>
      </c>
      <c r="O213" s="500">
        <v>0.1</v>
      </c>
      <c r="P213" s="500">
        <f t="shared" si="74"/>
        <v>0.1</v>
      </c>
      <c r="Q213" s="500">
        <v>0.1</v>
      </c>
      <c r="R213" s="500"/>
      <c r="S213" s="500" t="s">
        <v>517</v>
      </c>
      <c r="T213" s="501" t="s">
        <v>678</v>
      </c>
      <c r="U213" s="672">
        <f t="shared" si="61"/>
        <v>0.1</v>
      </c>
      <c r="V213" s="672" t="str">
        <f t="shared" si="62"/>
        <v>#REF!</v>
      </c>
      <c r="W213" s="672">
        <f t="shared" si="63"/>
        <v>1.15</v>
      </c>
      <c r="X213" s="653" t="str">
        <f t="shared" si="64"/>
        <v>#REF!</v>
      </c>
      <c r="Y213" s="673">
        <f t="shared" si="65"/>
        <v>1</v>
      </c>
      <c r="Z213" s="534" t="str">
        <f t="shared" si="66"/>
        <v>#REF!</v>
      </c>
      <c r="AA213" s="534" t="str">
        <f t="shared" si="67"/>
        <v>#REF!</v>
      </c>
      <c r="AB213" s="534" t="str">
        <f t="shared" si="68"/>
        <v>#REF!</v>
      </c>
      <c r="AC213" s="506" t="str">
        <f t="shared" si="69"/>
        <v>#REF!</v>
      </c>
      <c r="AD213" s="506" t="str">
        <f t="shared" si="70"/>
        <v>#REF!</v>
      </c>
      <c r="AE213" s="539" t="str">
        <f t="shared" si="71"/>
        <v>#REF!</v>
      </c>
      <c r="AF213" s="500"/>
    </row>
    <row r="214" ht="15.0" customHeight="1">
      <c r="A214" s="270">
        <v>212.0</v>
      </c>
      <c r="B214" s="500" t="s">
        <v>681</v>
      </c>
      <c r="C214" s="501" t="s">
        <v>682</v>
      </c>
      <c r="D214" s="501" t="s">
        <v>683</v>
      </c>
      <c r="E214" s="501" t="s">
        <v>552</v>
      </c>
      <c r="F214" s="500" t="s">
        <v>512</v>
      </c>
      <c r="G214" s="500" t="s">
        <v>790</v>
      </c>
      <c r="H214" s="500" t="str">
        <f t="shared" si="72"/>
        <v>DEV03</v>
      </c>
      <c r="I214" s="522" t="str">
        <f t="shared" si="1"/>
        <v>#REF!</v>
      </c>
      <c r="J214" s="270">
        <v>4.0</v>
      </c>
      <c r="K214" s="500">
        <v>2024.0</v>
      </c>
      <c r="L214" s="500" t="s">
        <v>1267</v>
      </c>
      <c r="M214" s="500" t="s">
        <v>1268</v>
      </c>
      <c r="N214" s="500">
        <v>22.0</v>
      </c>
      <c r="O214" s="500">
        <v>1.0</v>
      </c>
      <c r="P214" s="500">
        <f t="shared" si="74"/>
        <v>1</v>
      </c>
      <c r="Q214" s="500">
        <v>1.0</v>
      </c>
      <c r="R214" s="500"/>
      <c r="S214" s="500" t="s">
        <v>517</v>
      </c>
      <c r="T214" s="501" t="s">
        <v>678</v>
      </c>
      <c r="U214" s="672">
        <f t="shared" si="61"/>
        <v>1</v>
      </c>
      <c r="V214" s="672">
        <f t="shared" si="62"/>
        <v>1</v>
      </c>
      <c r="W214" s="672">
        <f t="shared" si="63"/>
        <v>1</v>
      </c>
      <c r="X214" s="653">
        <f t="shared" si="64"/>
        <v>1</v>
      </c>
      <c r="Y214" s="673">
        <f t="shared" si="65"/>
        <v>1</v>
      </c>
      <c r="Z214" s="534" t="str">
        <f t="shared" si="66"/>
        <v>#REF!</v>
      </c>
      <c r="AA214" s="534" t="str">
        <f t="shared" si="67"/>
        <v>#REF!</v>
      </c>
      <c r="AB214" s="534" t="str">
        <f t="shared" si="68"/>
        <v>#REF!</v>
      </c>
      <c r="AC214" s="506">
        <f t="shared" si="69"/>
        <v>0</v>
      </c>
      <c r="AD214" s="506" t="str">
        <f t="shared" si="70"/>
        <v>#REF!</v>
      </c>
      <c r="AE214" s="539" t="str">
        <f t="shared" si="71"/>
        <v>#REF!</v>
      </c>
      <c r="AF214" s="500"/>
    </row>
    <row r="215" ht="15.0" customHeight="1">
      <c r="A215" s="270">
        <v>213.0</v>
      </c>
      <c r="B215" s="500" t="s">
        <v>715</v>
      </c>
      <c r="C215" s="501" t="s">
        <v>716</v>
      </c>
      <c r="D215" s="501" t="s">
        <v>717</v>
      </c>
      <c r="E215" s="501" t="s">
        <v>552</v>
      </c>
      <c r="F215" s="500" t="s">
        <v>512</v>
      </c>
      <c r="G215" s="500" t="s">
        <v>771</v>
      </c>
      <c r="H215" s="500" t="str">
        <f t="shared" si="72"/>
        <v>DEV04</v>
      </c>
      <c r="I215" s="522" t="str">
        <f t="shared" si="1"/>
        <v>#REF!</v>
      </c>
      <c r="J215" s="270">
        <v>4.0</v>
      </c>
      <c r="K215" s="500">
        <v>2024.0</v>
      </c>
      <c r="L215" s="500" t="s">
        <v>1267</v>
      </c>
      <c r="M215" s="500" t="s">
        <v>1268</v>
      </c>
      <c r="N215" s="500">
        <v>22.0</v>
      </c>
      <c r="O215" s="500">
        <v>1.0</v>
      </c>
      <c r="P215" s="500">
        <f t="shared" si="74"/>
        <v>1</v>
      </c>
      <c r="Q215" s="500">
        <v>1.0</v>
      </c>
      <c r="R215" s="500"/>
      <c r="S215" s="500" t="s">
        <v>517</v>
      </c>
      <c r="T215" s="501" t="s">
        <v>678</v>
      </c>
      <c r="U215" s="672">
        <f t="shared" si="61"/>
        <v>1</v>
      </c>
      <c r="V215" s="672">
        <f t="shared" si="62"/>
        <v>1</v>
      </c>
      <c r="W215" s="672">
        <f t="shared" si="63"/>
        <v>1</v>
      </c>
      <c r="X215" s="653">
        <f t="shared" si="64"/>
        <v>1</v>
      </c>
      <c r="Y215" s="673">
        <f t="shared" si="65"/>
        <v>1</v>
      </c>
      <c r="Z215" s="534" t="str">
        <f t="shared" si="66"/>
        <v>#REF!</v>
      </c>
      <c r="AA215" s="534" t="str">
        <f t="shared" si="67"/>
        <v>#REF!</v>
      </c>
      <c r="AB215" s="534" t="str">
        <f t="shared" si="68"/>
        <v>#REF!</v>
      </c>
      <c r="AC215" s="506">
        <f t="shared" si="69"/>
        <v>0</v>
      </c>
      <c r="AD215" s="506" t="str">
        <f t="shared" si="70"/>
        <v>#REF!</v>
      </c>
      <c r="AE215" s="539" t="str">
        <f t="shared" si="71"/>
        <v>#REF!</v>
      </c>
      <c r="AF215" s="500"/>
    </row>
    <row r="216" ht="15.0" customHeight="1">
      <c r="A216" s="270">
        <v>214.0</v>
      </c>
      <c r="B216" s="500" t="s">
        <v>670</v>
      </c>
      <c r="C216" s="501" t="s">
        <v>672</v>
      </c>
      <c r="D216" s="501" t="s">
        <v>674</v>
      </c>
      <c r="E216" s="501" t="s">
        <v>552</v>
      </c>
      <c r="F216" s="500" t="s">
        <v>512</v>
      </c>
      <c r="G216" s="500" t="s">
        <v>790</v>
      </c>
      <c r="H216" s="500" t="str">
        <f t="shared" si="72"/>
        <v>DEV03</v>
      </c>
      <c r="I216" s="522" t="str">
        <f t="shared" si="1"/>
        <v>#REF!</v>
      </c>
      <c r="J216" s="270">
        <v>4.0</v>
      </c>
      <c r="K216" s="500">
        <v>2024.0</v>
      </c>
      <c r="L216" s="500" t="s">
        <v>1267</v>
      </c>
      <c r="M216" s="500" t="s">
        <v>1268</v>
      </c>
      <c r="N216" s="500">
        <v>22.0</v>
      </c>
      <c r="O216" s="500">
        <v>1.0</v>
      </c>
      <c r="P216" s="500">
        <f t="shared" si="74"/>
        <v>1</v>
      </c>
      <c r="Q216" s="500">
        <v>0.9211</v>
      </c>
      <c r="R216" s="500"/>
      <c r="S216" s="500" t="s">
        <v>517</v>
      </c>
      <c r="T216" s="501" t="s">
        <v>678</v>
      </c>
      <c r="U216" s="672">
        <f t="shared" si="61"/>
        <v>0.9211</v>
      </c>
      <c r="V216" s="672">
        <f t="shared" si="62"/>
        <v>1</v>
      </c>
      <c r="W216" s="672">
        <f t="shared" si="63"/>
        <v>0.921</v>
      </c>
      <c r="X216" s="653">
        <f t="shared" si="64"/>
        <v>0.92</v>
      </c>
      <c r="Y216" s="673">
        <f t="shared" si="65"/>
        <v>1</v>
      </c>
      <c r="Z216" s="534" t="str">
        <f t="shared" si="66"/>
        <v>#REF!</v>
      </c>
      <c r="AA216" s="534" t="str">
        <f t="shared" si="67"/>
        <v>#REF!</v>
      </c>
      <c r="AB216" s="534" t="str">
        <f t="shared" si="68"/>
        <v>#REF!</v>
      </c>
      <c r="AC216" s="506">
        <f t="shared" si="69"/>
        <v>0</v>
      </c>
      <c r="AD216" s="506" t="str">
        <f t="shared" si="70"/>
        <v>#REF!</v>
      </c>
      <c r="AE216" s="539" t="str">
        <f t="shared" si="71"/>
        <v>#REF!</v>
      </c>
      <c r="AF216" s="500"/>
    </row>
    <row r="217" ht="15.0" customHeight="1">
      <c r="A217" s="270">
        <v>215.0</v>
      </c>
      <c r="B217" s="500" t="s">
        <v>696</v>
      </c>
      <c r="C217" s="501" t="s">
        <v>697</v>
      </c>
      <c r="D217" s="501" t="s">
        <v>698</v>
      </c>
      <c r="E217" s="501" t="s">
        <v>552</v>
      </c>
      <c r="F217" s="500" t="s">
        <v>512</v>
      </c>
      <c r="G217" s="500" t="s">
        <v>771</v>
      </c>
      <c r="H217" s="500" t="str">
        <f t="shared" si="72"/>
        <v>DEV04</v>
      </c>
      <c r="I217" s="522" t="str">
        <f t="shared" si="1"/>
        <v>#REF!</v>
      </c>
      <c r="J217" s="270">
        <v>4.0</v>
      </c>
      <c r="K217" s="500">
        <v>2024.0</v>
      </c>
      <c r="L217" s="500" t="s">
        <v>1267</v>
      </c>
      <c r="M217" s="500" t="s">
        <v>1268</v>
      </c>
      <c r="N217" s="500">
        <v>22.0</v>
      </c>
      <c r="O217" s="500">
        <v>1.0</v>
      </c>
      <c r="P217" s="500">
        <f t="shared" si="74"/>
        <v>1</v>
      </c>
      <c r="Q217" s="500">
        <v>1.0</v>
      </c>
      <c r="R217" s="500"/>
      <c r="S217" s="500" t="s">
        <v>517</v>
      </c>
      <c r="T217" s="501" t="s">
        <v>678</v>
      </c>
      <c r="U217" s="672">
        <f t="shared" si="61"/>
        <v>1</v>
      </c>
      <c r="V217" s="672">
        <f t="shared" si="62"/>
        <v>1</v>
      </c>
      <c r="W217" s="672">
        <f t="shared" si="63"/>
        <v>1</v>
      </c>
      <c r="X217" s="653">
        <f t="shared" si="64"/>
        <v>1</v>
      </c>
      <c r="Y217" s="673">
        <f t="shared" si="65"/>
        <v>1</v>
      </c>
      <c r="Z217" s="534" t="str">
        <f t="shared" si="66"/>
        <v>#REF!</v>
      </c>
      <c r="AA217" s="534" t="str">
        <f t="shared" si="67"/>
        <v>#REF!</v>
      </c>
      <c r="AB217" s="534" t="str">
        <f t="shared" si="68"/>
        <v>#REF!</v>
      </c>
      <c r="AC217" s="506">
        <f t="shared" si="69"/>
        <v>0</v>
      </c>
      <c r="AD217" s="506" t="str">
        <f t="shared" si="70"/>
        <v>#REF!</v>
      </c>
      <c r="AE217" s="539" t="str">
        <f t="shared" si="71"/>
        <v>#REF!</v>
      </c>
      <c r="AF217" s="500"/>
    </row>
    <row r="218" ht="15.0" customHeight="1">
      <c r="A218" s="270">
        <v>216.0</v>
      </c>
      <c r="B218" s="500" t="s">
        <v>684</v>
      </c>
      <c r="C218" s="501" t="s">
        <v>685</v>
      </c>
      <c r="D218" s="501" t="s">
        <v>687</v>
      </c>
      <c r="E218" s="501" t="s">
        <v>552</v>
      </c>
      <c r="F218" s="500" t="s">
        <v>512</v>
      </c>
      <c r="G218" s="500" t="s">
        <v>790</v>
      </c>
      <c r="H218" s="500" t="str">
        <f t="shared" si="72"/>
        <v>DEV03</v>
      </c>
      <c r="I218" s="522" t="str">
        <f t="shared" si="1"/>
        <v>#REF!</v>
      </c>
      <c r="J218" s="270">
        <v>4.0</v>
      </c>
      <c r="K218" s="500">
        <v>2024.0</v>
      </c>
      <c r="L218" s="500" t="s">
        <v>1267</v>
      </c>
      <c r="M218" s="500" t="s">
        <v>1268</v>
      </c>
      <c r="N218" s="500">
        <v>22.0</v>
      </c>
      <c r="O218" s="500">
        <v>1.0</v>
      </c>
      <c r="P218" s="500">
        <f t="shared" si="74"/>
        <v>1</v>
      </c>
      <c r="Q218" s="500">
        <v>1.0</v>
      </c>
      <c r="R218" s="500"/>
      <c r="S218" s="500" t="s">
        <v>517</v>
      </c>
      <c r="T218" s="501" t="s">
        <v>678</v>
      </c>
      <c r="U218" s="672">
        <f t="shared" si="61"/>
        <v>1</v>
      </c>
      <c r="V218" s="672">
        <f t="shared" si="62"/>
        <v>1</v>
      </c>
      <c r="W218" s="672">
        <f t="shared" si="63"/>
        <v>1</v>
      </c>
      <c r="X218" s="653">
        <f t="shared" si="64"/>
        <v>1</v>
      </c>
      <c r="Y218" s="673">
        <f t="shared" si="65"/>
        <v>1</v>
      </c>
      <c r="Z218" s="534" t="str">
        <f t="shared" si="66"/>
        <v>#REF!</v>
      </c>
      <c r="AA218" s="534" t="str">
        <f t="shared" si="67"/>
        <v>#REF!</v>
      </c>
      <c r="AB218" s="534" t="str">
        <f t="shared" si="68"/>
        <v>#REF!</v>
      </c>
      <c r="AC218" s="506">
        <f t="shared" si="69"/>
        <v>0</v>
      </c>
      <c r="AD218" s="506" t="str">
        <f t="shared" si="70"/>
        <v>#REF!</v>
      </c>
      <c r="AE218" s="539" t="str">
        <f t="shared" si="71"/>
        <v>#REF!</v>
      </c>
      <c r="AF218" s="500"/>
    </row>
    <row r="219" ht="15.0" customHeight="1">
      <c r="A219" s="270">
        <v>217.0</v>
      </c>
      <c r="B219" s="500" t="s">
        <v>729</v>
      </c>
      <c r="C219" s="501" t="s">
        <v>731</v>
      </c>
      <c r="D219" s="501" t="s">
        <v>1642</v>
      </c>
      <c r="E219" s="501" t="s">
        <v>552</v>
      </c>
      <c r="F219" s="500" t="s">
        <v>512</v>
      </c>
      <c r="G219" s="500" t="s">
        <v>790</v>
      </c>
      <c r="H219" s="500" t="str">
        <f t="shared" si="72"/>
        <v>DEV03</v>
      </c>
      <c r="I219" s="522" t="str">
        <f t="shared" si="1"/>
        <v>#REF!</v>
      </c>
      <c r="J219" s="270">
        <v>4.0</v>
      </c>
      <c r="K219" s="500">
        <v>2024.0</v>
      </c>
      <c r="L219" s="500" t="s">
        <v>1267</v>
      </c>
      <c r="M219" s="500" t="s">
        <v>1268</v>
      </c>
      <c r="N219" s="500">
        <v>22.0</v>
      </c>
      <c r="O219" s="500">
        <v>1.0</v>
      </c>
      <c r="P219" s="500">
        <f t="shared" si="74"/>
        <v>1</v>
      </c>
      <c r="Q219" s="500">
        <v>1.0</v>
      </c>
      <c r="R219" s="500"/>
      <c r="S219" s="500" t="s">
        <v>517</v>
      </c>
      <c r="T219" s="501" t="s">
        <v>678</v>
      </c>
      <c r="U219" s="672">
        <f t="shared" si="61"/>
        <v>1</v>
      </c>
      <c r="V219" s="672">
        <f t="shared" si="62"/>
        <v>1</v>
      </c>
      <c r="W219" s="672">
        <f t="shared" si="63"/>
        <v>1</v>
      </c>
      <c r="X219" s="653">
        <f t="shared" si="64"/>
        <v>1</v>
      </c>
      <c r="Y219" s="673">
        <f t="shared" si="65"/>
        <v>1</v>
      </c>
      <c r="Z219" s="534" t="str">
        <f t="shared" si="66"/>
        <v>#REF!</v>
      </c>
      <c r="AA219" s="534" t="str">
        <f t="shared" si="67"/>
        <v>#REF!</v>
      </c>
      <c r="AB219" s="534" t="str">
        <f t="shared" si="68"/>
        <v>#REF!</v>
      </c>
      <c r="AC219" s="506">
        <f t="shared" si="69"/>
        <v>0</v>
      </c>
      <c r="AD219" s="506" t="str">
        <f t="shared" si="70"/>
        <v>#REF!</v>
      </c>
      <c r="AE219" s="539" t="str">
        <f t="shared" si="71"/>
        <v>#REF!</v>
      </c>
      <c r="AF219" s="500"/>
    </row>
    <row r="220" ht="15.0" customHeight="1">
      <c r="A220" s="270">
        <v>218.0</v>
      </c>
      <c r="B220" s="500" t="s">
        <v>719</v>
      </c>
      <c r="C220" s="501" t="s">
        <v>721</v>
      </c>
      <c r="D220" s="501" t="s">
        <v>1643</v>
      </c>
      <c r="E220" s="501" t="s">
        <v>552</v>
      </c>
      <c r="F220" s="500" t="s">
        <v>512</v>
      </c>
      <c r="G220" s="500" t="s">
        <v>665</v>
      </c>
      <c r="H220" s="500" t="str">
        <f t="shared" si="72"/>
        <v>DEV02</v>
      </c>
      <c r="I220" s="522" t="str">
        <f t="shared" si="1"/>
        <v>#REF!</v>
      </c>
      <c r="J220" s="270">
        <v>4.0</v>
      </c>
      <c r="K220" s="500">
        <v>2024.0</v>
      </c>
      <c r="L220" s="500" t="s">
        <v>1267</v>
      </c>
      <c r="M220" s="500" t="s">
        <v>1268</v>
      </c>
      <c r="N220" s="500">
        <v>22.0</v>
      </c>
      <c r="O220" s="500">
        <v>1.0</v>
      </c>
      <c r="P220" s="500">
        <f t="shared" si="74"/>
        <v>1</v>
      </c>
      <c r="Q220" s="500">
        <v>0.8947</v>
      </c>
      <c r="R220" s="500"/>
      <c r="S220" s="500" t="s">
        <v>517</v>
      </c>
      <c r="T220" s="501" t="s">
        <v>678</v>
      </c>
      <c r="U220" s="672">
        <f t="shared" si="61"/>
        <v>0.8947</v>
      </c>
      <c r="V220" s="672">
        <f t="shared" si="62"/>
        <v>1</v>
      </c>
      <c r="W220" s="672">
        <f t="shared" si="63"/>
        <v>0.895</v>
      </c>
      <c r="X220" s="653">
        <f t="shared" si="64"/>
        <v>0.9</v>
      </c>
      <c r="Y220" s="673">
        <f t="shared" si="65"/>
        <v>1</v>
      </c>
      <c r="Z220" s="534" t="str">
        <f t="shared" si="66"/>
        <v>#REF!</v>
      </c>
      <c r="AA220" s="534" t="str">
        <f t="shared" si="67"/>
        <v>#REF!</v>
      </c>
      <c r="AB220" s="534" t="str">
        <f t="shared" si="68"/>
        <v>#REF!</v>
      </c>
      <c r="AC220" s="506">
        <f t="shared" si="69"/>
        <v>0</v>
      </c>
      <c r="AD220" s="506" t="str">
        <f t="shared" si="70"/>
        <v>#REF!</v>
      </c>
      <c r="AE220" s="539" t="str">
        <f t="shared" si="71"/>
        <v>#REF!</v>
      </c>
      <c r="AF220" s="500"/>
    </row>
    <row r="221" ht="15.0" customHeight="1">
      <c r="A221" s="270">
        <v>219.0</v>
      </c>
      <c r="B221" s="500" t="s">
        <v>725</v>
      </c>
      <c r="C221" s="501" t="s">
        <v>726</v>
      </c>
      <c r="D221" s="501" t="s">
        <v>1645</v>
      </c>
      <c r="E221" s="501" t="s">
        <v>552</v>
      </c>
      <c r="F221" s="500" t="s">
        <v>512</v>
      </c>
      <c r="G221" s="500" t="s">
        <v>665</v>
      </c>
      <c r="H221" s="500" t="str">
        <f t="shared" si="72"/>
        <v>DEV02</v>
      </c>
      <c r="I221" s="522" t="str">
        <f t="shared" si="1"/>
        <v>#REF!</v>
      </c>
      <c r="J221" s="270">
        <v>4.0</v>
      </c>
      <c r="K221" s="500">
        <v>2024.0</v>
      </c>
      <c r="L221" s="500" t="s">
        <v>1267</v>
      </c>
      <c r="M221" s="500" t="s">
        <v>1268</v>
      </c>
      <c r="N221" s="500">
        <v>22.0</v>
      </c>
      <c r="O221" s="500">
        <v>1.0</v>
      </c>
      <c r="P221" s="500">
        <f t="shared" si="74"/>
        <v>1</v>
      </c>
      <c r="Q221" s="500">
        <v>1.0</v>
      </c>
      <c r="R221" s="500"/>
      <c r="S221" s="500" t="s">
        <v>517</v>
      </c>
      <c r="T221" s="501" t="s">
        <v>678</v>
      </c>
      <c r="U221" s="672">
        <f t="shared" si="61"/>
        <v>1</v>
      </c>
      <c r="V221" s="672">
        <f t="shared" si="62"/>
        <v>1</v>
      </c>
      <c r="W221" s="672">
        <f t="shared" si="63"/>
        <v>1</v>
      </c>
      <c r="X221" s="653">
        <f t="shared" si="64"/>
        <v>1</v>
      </c>
      <c r="Y221" s="673">
        <f t="shared" si="65"/>
        <v>1</v>
      </c>
      <c r="Z221" s="534" t="str">
        <f t="shared" si="66"/>
        <v>#REF!</v>
      </c>
      <c r="AA221" s="534" t="str">
        <f t="shared" si="67"/>
        <v>#REF!</v>
      </c>
      <c r="AB221" s="534" t="str">
        <f t="shared" si="68"/>
        <v>#REF!</v>
      </c>
      <c r="AC221" s="506">
        <f t="shared" si="69"/>
        <v>0</v>
      </c>
      <c r="AD221" s="506" t="str">
        <f t="shared" si="70"/>
        <v>#REF!</v>
      </c>
      <c r="AE221" s="539" t="str">
        <f t="shared" si="71"/>
        <v>#REF!</v>
      </c>
      <c r="AF221" s="500"/>
    </row>
    <row r="222" ht="15.0" customHeight="1">
      <c r="A222" s="270">
        <v>220.0</v>
      </c>
      <c r="B222" s="500" t="s">
        <v>735</v>
      </c>
      <c r="C222" s="501" t="s">
        <v>736</v>
      </c>
      <c r="D222" s="501" t="s">
        <v>1647</v>
      </c>
      <c r="E222" s="501" t="s">
        <v>552</v>
      </c>
      <c r="F222" s="500" t="s">
        <v>512</v>
      </c>
      <c r="G222" s="500" t="s">
        <v>665</v>
      </c>
      <c r="H222" s="500" t="str">
        <f t="shared" si="72"/>
        <v>DEV02</v>
      </c>
      <c r="I222" s="522" t="str">
        <f t="shared" si="1"/>
        <v>#REF!</v>
      </c>
      <c r="J222" s="270">
        <v>4.0</v>
      </c>
      <c r="K222" s="500">
        <v>2024.0</v>
      </c>
      <c r="L222" s="500" t="s">
        <v>1267</v>
      </c>
      <c r="M222" s="500" t="s">
        <v>1268</v>
      </c>
      <c r="N222" s="500">
        <v>22.0</v>
      </c>
      <c r="O222" s="500">
        <v>1.0</v>
      </c>
      <c r="P222" s="500">
        <f t="shared" si="74"/>
        <v>1</v>
      </c>
      <c r="Q222" s="500">
        <v>1.0</v>
      </c>
      <c r="R222" s="500"/>
      <c r="S222" s="500" t="s">
        <v>517</v>
      </c>
      <c r="T222" s="501" t="s">
        <v>678</v>
      </c>
      <c r="U222" s="672">
        <f t="shared" si="61"/>
        <v>1</v>
      </c>
      <c r="V222" s="672">
        <f t="shared" si="62"/>
        <v>1</v>
      </c>
      <c r="W222" s="672">
        <f t="shared" si="63"/>
        <v>1</v>
      </c>
      <c r="X222" s="653">
        <f t="shared" si="64"/>
        <v>1</v>
      </c>
      <c r="Y222" s="673">
        <f t="shared" si="65"/>
        <v>1</v>
      </c>
      <c r="Z222" s="534" t="str">
        <f t="shared" si="66"/>
        <v>#REF!</v>
      </c>
      <c r="AA222" s="534" t="str">
        <f t="shared" si="67"/>
        <v>#REF!</v>
      </c>
      <c r="AB222" s="534" t="str">
        <f t="shared" si="68"/>
        <v>#REF!</v>
      </c>
      <c r="AC222" s="506">
        <f t="shared" si="69"/>
        <v>0</v>
      </c>
      <c r="AD222" s="506" t="str">
        <f t="shared" si="70"/>
        <v>#REF!</v>
      </c>
      <c r="AE222" s="539" t="str">
        <f t="shared" si="71"/>
        <v>#REF!</v>
      </c>
      <c r="AF222" s="500"/>
    </row>
    <row r="223" ht="15.0" customHeight="1">
      <c r="A223" s="270">
        <v>221.0</v>
      </c>
      <c r="B223" s="500" t="s">
        <v>689</v>
      </c>
      <c r="C223" s="501" t="s">
        <v>691</v>
      </c>
      <c r="D223" s="501" t="s">
        <v>1648</v>
      </c>
      <c r="E223" s="501" t="s">
        <v>552</v>
      </c>
      <c r="F223" s="500" t="s">
        <v>512</v>
      </c>
      <c r="G223" s="500" t="s">
        <v>665</v>
      </c>
      <c r="H223" s="500" t="str">
        <f t="shared" si="72"/>
        <v>DEV02</v>
      </c>
      <c r="I223" s="522" t="str">
        <f t="shared" si="1"/>
        <v>#REF!</v>
      </c>
      <c r="J223" s="270">
        <v>4.0</v>
      </c>
      <c r="K223" s="500">
        <v>2024.0</v>
      </c>
      <c r="L223" s="500" t="s">
        <v>1267</v>
      </c>
      <c r="M223" s="500" t="s">
        <v>1268</v>
      </c>
      <c r="N223" s="500">
        <v>22.0</v>
      </c>
      <c r="O223" s="500">
        <v>1.0</v>
      </c>
      <c r="P223" s="500">
        <f t="shared" si="74"/>
        <v>1</v>
      </c>
      <c r="Q223" s="500">
        <v>1.0</v>
      </c>
      <c r="R223" s="500"/>
      <c r="S223" s="500" t="s">
        <v>517</v>
      </c>
      <c r="T223" s="501" t="s">
        <v>678</v>
      </c>
      <c r="U223" s="672">
        <f t="shared" si="61"/>
        <v>1</v>
      </c>
      <c r="V223" s="672">
        <f t="shared" si="62"/>
        <v>1</v>
      </c>
      <c r="W223" s="672">
        <f t="shared" si="63"/>
        <v>1</v>
      </c>
      <c r="X223" s="653">
        <f t="shared" si="64"/>
        <v>1</v>
      </c>
      <c r="Y223" s="673">
        <f t="shared" si="65"/>
        <v>1</v>
      </c>
      <c r="Z223" s="534" t="str">
        <f t="shared" si="66"/>
        <v>#REF!</v>
      </c>
      <c r="AA223" s="534" t="str">
        <f t="shared" si="67"/>
        <v>#REF!</v>
      </c>
      <c r="AB223" s="534" t="str">
        <f t="shared" si="68"/>
        <v>#REF!</v>
      </c>
      <c r="AC223" s="506">
        <f t="shared" si="69"/>
        <v>0</v>
      </c>
      <c r="AD223" s="506" t="str">
        <f t="shared" si="70"/>
        <v>#REF!</v>
      </c>
      <c r="AE223" s="539" t="str">
        <f t="shared" si="71"/>
        <v>#REF!</v>
      </c>
      <c r="AF223" s="500"/>
    </row>
    <row r="224" ht="15.0" customHeight="1">
      <c r="A224" s="270">
        <v>222.0</v>
      </c>
      <c r="B224" s="500" t="s">
        <v>702</v>
      </c>
      <c r="C224" s="501" t="s">
        <v>704</v>
      </c>
      <c r="D224" s="501" t="s">
        <v>1649</v>
      </c>
      <c r="E224" s="501" t="s">
        <v>552</v>
      </c>
      <c r="F224" s="500" t="s">
        <v>512</v>
      </c>
      <c r="G224" s="500" t="s">
        <v>790</v>
      </c>
      <c r="H224" s="500" t="str">
        <f t="shared" si="72"/>
        <v>DEV03</v>
      </c>
      <c r="I224" s="522" t="str">
        <f t="shared" si="1"/>
        <v>#REF!</v>
      </c>
      <c r="J224" s="270">
        <v>4.0</v>
      </c>
      <c r="K224" s="500">
        <v>2024.0</v>
      </c>
      <c r="L224" s="500" t="s">
        <v>1267</v>
      </c>
      <c r="M224" s="500" t="s">
        <v>1268</v>
      </c>
      <c r="N224" s="500">
        <v>22.0</v>
      </c>
      <c r="O224" s="500">
        <v>1.0</v>
      </c>
      <c r="P224" s="500">
        <f t="shared" si="74"/>
        <v>1</v>
      </c>
      <c r="Q224" s="500">
        <v>1.0</v>
      </c>
      <c r="R224" s="500"/>
      <c r="S224" s="500" t="s">
        <v>517</v>
      </c>
      <c r="T224" s="501" t="s">
        <v>678</v>
      </c>
      <c r="U224" s="672">
        <f t="shared" si="61"/>
        <v>1</v>
      </c>
      <c r="V224" s="672">
        <f t="shared" si="62"/>
        <v>1</v>
      </c>
      <c r="W224" s="672">
        <f t="shared" si="63"/>
        <v>1</v>
      </c>
      <c r="X224" s="653">
        <f t="shared" si="64"/>
        <v>1</v>
      </c>
      <c r="Y224" s="673">
        <f t="shared" si="65"/>
        <v>1</v>
      </c>
      <c r="Z224" s="534" t="str">
        <f t="shared" si="66"/>
        <v>#REF!</v>
      </c>
      <c r="AA224" s="534" t="str">
        <f t="shared" si="67"/>
        <v>#REF!</v>
      </c>
      <c r="AB224" s="534" t="str">
        <f t="shared" si="68"/>
        <v>#REF!</v>
      </c>
      <c r="AC224" s="506">
        <f t="shared" si="69"/>
        <v>0</v>
      </c>
      <c r="AD224" s="506" t="str">
        <f t="shared" si="70"/>
        <v>#REF!</v>
      </c>
      <c r="AE224" s="539" t="str">
        <f t="shared" si="71"/>
        <v>#REF!</v>
      </c>
      <c r="AF224" s="500"/>
    </row>
    <row r="225" ht="15.0" customHeight="1">
      <c r="A225" s="270">
        <v>223.0</v>
      </c>
      <c r="B225" s="500" t="s">
        <v>709</v>
      </c>
      <c r="C225" s="501" t="s">
        <v>710</v>
      </c>
      <c r="D225" s="501" t="s">
        <v>711</v>
      </c>
      <c r="E225" s="501" t="s">
        <v>552</v>
      </c>
      <c r="F225" s="500" t="s">
        <v>512</v>
      </c>
      <c r="G225" s="500" t="s">
        <v>665</v>
      </c>
      <c r="H225" s="500" t="str">
        <f t="shared" si="72"/>
        <v>DEV02</v>
      </c>
      <c r="I225" s="522" t="str">
        <f t="shared" si="1"/>
        <v>#REF!</v>
      </c>
      <c r="J225" s="270">
        <v>4.0</v>
      </c>
      <c r="K225" s="500">
        <v>2024.0</v>
      </c>
      <c r="L225" s="500" t="s">
        <v>1267</v>
      </c>
      <c r="M225" s="500" t="s">
        <v>1268</v>
      </c>
      <c r="N225" s="500">
        <v>22.0</v>
      </c>
      <c r="O225" s="500">
        <v>1.0</v>
      </c>
      <c r="P225" s="500">
        <f t="shared" si="74"/>
        <v>1</v>
      </c>
      <c r="Q225" s="500">
        <v>1.0</v>
      </c>
      <c r="R225" s="500"/>
      <c r="S225" s="500" t="s">
        <v>517</v>
      </c>
      <c r="T225" s="501" t="s">
        <v>678</v>
      </c>
      <c r="U225" s="672">
        <f t="shared" si="61"/>
        <v>1</v>
      </c>
      <c r="V225" s="672">
        <f t="shared" si="62"/>
        <v>1</v>
      </c>
      <c r="W225" s="672">
        <f t="shared" si="63"/>
        <v>1</v>
      </c>
      <c r="X225" s="653">
        <f t="shared" si="64"/>
        <v>1</v>
      </c>
      <c r="Y225" s="673">
        <f t="shared" si="65"/>
        <v>1</v>
      </c>
      <c r="Z225" s="534" t="str">
        <f t="shared" si="66"/>
        <v>#REF!</v>
      </c>
      <c r="AA225" s="534" t="str">
        <f t="shared" si="67"/>
        <v>#REF!</v>
      </c>
      <c r="AB225" s="534" t="str">
        <f t="shared" si="68"/>
        <v>#REF!</v>
      </c>
      <c r="AC225" s="506">
        <f t="shared" si="69"/>
        <v>0</v>
      </c>
      <c r="AD225" s="506" t="str">
        <f t="shared" si="70"/>
        <v>#REF!</v>
      </c>
      <c r="AE225" s="539" t="str">
        <f t="shared" si="71"/>
        <v>#REF!</v>
      </c>
      <c r="AF225" s="500"/>
    </row>
    <row r="226" ht="15.0" customHeight="1">
      <c r="A226" s="270">
        <v>224.0</v>
      </c>
      <c r="B226" s="500" t="s">
        <v>1020</v>
      </c>
      <c r="C226" s="501" t="s">
        <v>1021</v>
      </c>
      <c r="D226" s="501" t="s">
        <v>1022</v>
      </c>
      <c r="E226" s="501" t="s">
        <v>552</v>
      </c>
      <c r="F226" s="500" t="s">
        <v>512</v>
      </c>
      <c r="G226" s="500" t="s">
        <v>787</v>
      </c>
      <c r="H226" s="500" t="str">
        <f t="shared" si="72"/>
        <v>DEV05</v>
      </c>
      <c r="I226" s="522" t="str">
        <f t="shared" si="1"/>
        <v>#REF!</v>
      </c>
      <c r="J226" s="270">
        <v>4.0</v>
      </c>
      <c r="K226" s="500">
        <v>2024.0</v>
      </c>
      <c r="L226" s="500" t="s">
        <v>1267</v>
      </c>
      <c r="M226" s="500" t="s">
        <v>1268</v>
      </c>
      <c r="N226" s="791">
        <v>8.0</v>
      </c>
      <c r="O226" s="521">
        <f t="shared" ref="O226:O243" si="75">N226/22</f>
        <v>0.3636363636</v>
      </c>
      <c r="P226" s="434">
        <v>1.0</v>
      </c>
      <c r="Q226" s="434">
        <v>1.0</v>
      </c>
      <c r="R226" s="500"/>
      <c r="S226" s="500" t="s">
        <v>517</v>
      </c>
      <c r="T226" s="501" t="s">
        <v>1651</v>
      </c>
      <c r="U226" s="672">
        <f t="shared" si="61"/>
        <v>1</v>
      </c>
      <c r="V226" s="672">
        <f t="shared" si="62"/>
        <v>2</v>
      </c>
      <c r="W226" s="672">
        <f t="shared" si="63"/>
        <v>2</v>
      </c>
      <c r="X226" s="653">
        <f t="shared" si="64"/>
        <v>1</v>
      </c>
      <c r="Y226" s="673">
        <f t="shared" si="65"/>
        <v>1</v>
      </c>
      <c r="Z226" s="534" t="str">
        <f t="shared" si="66"/>
        <v>#REF!</v>
      </c>
      <c r="AA226" s="534" t="str">
        <f t="shared" si="67"/>
        <v>#REF!</v>
      </c>
      <c r="AB226" s="534" t="str">
        <f t="shared" si="68"/>
        <v>#REF!</v>
      </c>
      <c r="AC226" s="506">
        <f t="shared" si="69"/>
        <v>0</v>
      </c>
      <c r="AD226" s="506" t="str">
        <f t="shared" si="70"/>
        <v>#REF!</v>
      </c>
      <c r="AE226" s="539" t="str">
        <f t="shared" si="71"/>
        <v>#REF!</v>
      </c>
      <c r="AF226" s="500"/>
    </row>
    <row r="227" ht="15.0" customHeight="1">
      <c r="A227" s="270">
        <v>225.0</v>
      </c>
      <c r="B227" s="500" t="s">
        <v>1586</v>
      </c>
      <c r="C227" s="501" t="s">
        <v>1587</v>
      </c>
      <c r="D227" s="501" t="s">
        <v>1588</v>
      </c>
      <c r="E227" s="501" t="s">
        <v>1417</v>
      </c>
      <c r="F227" s="500" t="s">
        <v>512</v>
      </c>
      <c r="G227" s="500" t="s">
        <v>771</v>
      </c>
      <c r="H227" s="500" t="str">
        <f t="shared" si="72"/>
        <v>DEV04</v>
      </c>
      <c r="I227" s="522" t="str">
        <f t="shared" si="1"/>
        <v>#REF!</v>
      </c>
      <c r="J227" s="270">
        <v>4.0</v>
      </c>
      <c r="K227" s="500">
        <v>2024.0</v>
      </c>
      <c r="L227" s="500" t="s">
        <v>1267</v>
      </c>
      <c r="M227" s="500" t="s">
        <v>1268</v>
      </c>
      <c r="N227" s="791">
        <v>2.0</v>
      </c>
      <c r="O227" s="521">
        <f t="shared" si="75"/>
        <v>0.09090909091</v>
      </c>
      <c r="P227" s="434">
        <v>1.0</v>
      </c>
      <c r="Q227" s="434">
        <v>1.0</v>
      </c>
      <c r="R227" s="500"/>
      <c r="S227" s="500" t="s">
        <v>517</v>
      </c>
      <c r="T227" s="501" t="s">
        <v>1651</v>
      </c>
      <c r="U227" s="672">
        <f t="shared" si="61"/>
        <v>1</v>
      </c>
      <c r="V227" s="672">
        <f t="shared" si="62"/>
        <v>4</v>
      </c>
      <c r="W227" s="672">
        <f t="shared" si="63"/>
        <v>4</v>
      </c>
      <c r="X227" s="653">
        <f t="shared" si="64"/>
        <v>1</v>
      </c>
      <c r="Y227" s="673">
        <f t="shared" si="65"/>
        <v>1</v>
      </c>
      <c r="Z227" s="534" t="str">
        <f t="shared" si="66"/>
        <v>#REF!</v>
      </c>
      <c r="AA227" s="534" t="str">
        <f t="shared" si="67"/>
        <v>#REF!</v>
      </c>
      <c r="AB227" s="534" t="str">
        <f t="shared" si="68"/>
        <v>#REF!</v>
      </c>
      <c r="AC227" s="506">
        <f t="shared" si="69"/>
        <v>0</v>
      </c>
      <c r="AD227" s="506" t="str">
        <f t="shared" si="70"/>
        <v>#REF!</v>
      </c>
      <c r="AE227" s="539" t="str">
        <f t="shared" si="71"/>
        <v>#REF!</v>
      </c>
      <c r="AF227" s="500"/>
    </row>
    <row r="228" ht="15.0" customHeight="1">
      <c r="A228" s="270">
        <v>226.0</v>
      </c>
      <c r="B228" s="500" t="s">
        <v>997</v>
      </c>
      <c r="C228" s="501" t="s">
        <v>998</v>
      </c>
      <c r="D228" s="501" t="s">
        <v>999</v>
      </c>
      <c r="E228" s="501" t="s">
        <v>552</v>
      </c>
      <c r="F228" s="500" t="s">
        <v>546</v>
      </c>
      <c r="G228" s="500" t="s">
        <v>771</v>
      </c>
      <c r="H228" s="500" t="str">
        <f t="shared" si="72"/>
        <v>TESTER04</v>
      </c>
      <c r="I228" s="522" t="str">
        <f t="shared" si="1"/>
        <v>#REF!</v>
      </c>
      <c r="J228" s="270">
        <v>4.0</v>
      </c>
      <c r="K228" s="500">
        <v>2024.0</v>
      </c>
      <c r="L228" s="500" t="s">
        <v>1267</v>
      </c>
      <c r="M228" s="500" t="s">
        <v>1268</v>
      </c>
      <c r="N228" s="791">
        <v>14.0</v>
      </c>
      <c r="O228" s="521">
        <f t="shared" si="75"/>
        <v>0.6363636364</v>
      </c>
      <c r="P228" s="434">
        <v>1.0</v>
      </c>
      <c r="Q228" s="434">
        <v>1.0</v>
      </c>
      <c r="R228" s="500"/>
      <c r="S228" s="500" t="s">
        <v>517</v>
      </c>
      <c r="T228" s="501" t="s">
        <v>1651</v>
      </c>
      <c r="U228" s="672">
        <f t="shared" si="61"/>
        <v>1</v>
      </c>
      <c r="V228" s="672">
        <f t="shared" si="62"/>
        <v>2</v>
      </c>
      <c r="W228" s="672">
        <f t="shared" si="63"/>
        <v>2</v>
      </c>
      <c r="X228" s="653">
        <f t="shared" si="64"/>
        <v>1</v>
      </c>
      <c r="Y228" s="673">
        <f t="shared" si="65"/>
        <v>1</v>
      </c>
      <c r="Z228" s="534" t="str">
        <f t="shared" si="66"/>
        <v>#REF!</v>
      </c>
      <c r="AA228" s="534" t="str">
        <f t="shared" si="67"/>
        <v>#REF!</v>
      </c>
      <c r="AB228" s="534" t="str">
        <f t="shared" si="68"/>
        <v>#REF!</v>
      </c>
      <c r="AC228" s="506">
        <f t="shared" si="69"/>
        <v>0</v>
      </c>
      <c r="AD228" s="506" t="str">
        <f t="shared" si="70"/>
        <v>#REF!</v>
      </c>
      <c r="AE228" s="539" t="str">
        <f t="shared" si="71"/>
        <v>#REF!</v>
      </c>
      <c r="AF228" s="500"/>
    </row>
    <row r="229" ht="15.0" customHeight="1">
      <c r="A229" s="270">
        <v>227.0</v>
      </c>
      <c r="B229" s="500" t="s">
        <v>994</v>
      </c>
      <c r="C229" s="501" t="s">
        <v>995</v>
      </c>
      <c r="D229" s="501" t="s">
        <v>996</v>
      </c>
      <c r="E229" s="501" t="s">
        <v>552</v>
      </c>
      <c r="F229" s="500" t="s">
        <v>512</v>
      </c>
      <c r="G229" s="500" t="s">
        <v>771</v>
      </c>
      <c r="H229" s="500" t="str">
        <f t="shared" si="72"/>
        <v>DEV04</v>
      </c>
      <c r="I229" s="522" t="str">
        <f t="shared" si="1"/>
        <v>#REF!</v>
      </c>
      <c r="J229" s="270">
        <v>4.0</v>
      </c>
      <c r="K229" s="500">
        <v>2024.0</v>
      </c>
      <c r="L229" s="500" t="s">
        <v>1267</v>
      </c>
      <c r="M229" s="500" t="s">
        <v>1268</v>
      </c>
      <c r="N229" s="791">
        <v>22.0</v>
      </c>
      <c r="O229" s="521">
        <f t="shared" si="75"/>
        <v>1</v>
      </c>
      <c r="P229" s="434">
        <v>1.0</v>
      </c>
      <c r="Q229" s="434">
        <v>1.0</v>
      </c>
      <c r="R229" s="500"/>
      <c r="S229" s="500" t="s">
        <v>517</v>
      </c>
      <c r="T229" s="501" t="s">
        <v>1651</v>
      </c>
      <c r="U229" s="672">
        <f t="shared" si="61"/>
        <v>1</v>
      </c>
      <c r="V229" s="672">
        <f t="shared" si="62"/>
        <v>1</v>
      </c>
      <c r="W229" s="672">
        <f t="shared" si="63"/>
        <v>1</v>
      </c>
      <c r="X229" s="653">
        <f t="shared" si="64"/>
        <v>1</v>
      </c>
      <c r="Y229" s="673">
        <f t="shared" si="65"/>
        <v>1</v>
      </c>
      <c r="Z229" s="534" t="str">
        <f t="shared" si="66"/>
        <v>#REF!</v>
      </c>
      <c r="AA229" s="534" t="str">
        <f t="shared" si="67"/>
        <v>#REF!</v>
      </c>
      <c r="AB229" s="534" t="str">
        <f t="shared" si="68"/>
        <v>#REF!</v>
      </c>
      <c r="AC229" s="506">
        <f t="shared" si="69"/>
        <v>0</v>
      </c>
      <c r="AD229" s="506" t="str">
        <f t="shared" si="70"/>
        <v>#REF!</v>
      </c>
      <c r="AE229" s="539" t="str">
        <f t="shared" si="71"/>
        <v>#REF!</v>
      </c>
      <c r="AF229" s="500"/>
    </row>
    <row r="230" ht="15.0" customHeight="1">
      <c r="A230" s="270">
        <v>228.0</v>
      </c>
      <c r="B230" s="500" t="s">
        <v>1037</v>
      </c>
      <c r="C230" s="501" t="s">
        <v>1038</v>
      </c>
      <c r="D230" s="501" t="s">
        <v>1039</v>
      </c>
      <c r="E230" s="501" t="s">
        <v>552</v>
      </c>
      <c r="F230" s="500" t="s">
        <v>546</v>
      </c>
      <c r="G230" s="500" t="s">
        <v>771</v>
      </c>
      <c r="H230" s="500" t="str">
        <f t="shared" si="72"/>
        <v>TESTER04</v>
      </c>
      <c r="I230" s="522" t="str">
        <f t="shared" si="1"/>
        <v>#REF!</v>
      </c>
      <c r="J230" s="270">
        <v>4.0</v>
      </c>
      <c r="K230" s="500">
        <v>2024.0</v>
      </c>
      <c r="L230" s="500" t="s">
        <v>1267</v>
      </c>
      <c r="M230" s="500" t="s">
        <v>1268</v>
      </c>
      <c r="N230" s="791">
        <v>22.0</v>
      </c>
      <c r="O230" s="521">
        <f t="shared" si="75"/>
        <v>1</v>
      </c>
      <c r="P230" s="434">
        <v>1.0</v>
      </c>
      <c r="Q230" s="434">
        <v>1.0</v>
      </c>
      <c r="R230" s="500"/>
      <c r="S230" s="500" t="s">
        <v>517</v>
      </c>
      <c r="T230" s="501" t="s">
        <v>1651</v>
      </c>
      <c r="U230" s="672">
        <f t="shared" si="61"/>
        <v>1</v>
      </c>
      <c r="V230" s="672">
        <f t="shared" si="62"/>
        <v>1</v>
      </c>
      <c r="W230" s="672">
        <f t="shared" si="63"/>
        <v>1</v>
      </c>
      <c r="X230" s="653">
        <f t="shared" si="64"/>
        <v>1</v>
      </c>
      <c r="Y230" s="673">
        <f t="shared" si="65"/>
        <v>1</v>
      </c>
      <c r="Z230" s="534" t="str">
        <f t="shared" si="66"/>
        <v>#REF!</v>
      </c>
      <c r="AA230" s="534" t="str">
        <f t="shared" si="67"/>
        <v>#REF!</v>
      </c>
      <c r="AB230" s="534" t="str">
        <f t="shared" si="68"/>
        <v>#REF!</v>
      </c>
      <c r="AC230" s="506">
        <f t="shared" si="69"/>
        <v>0</v>
      </c>
      <c r="AD230" s="506" t="str">
        <f t="shared" si="70"/>
        <v>#REF!</v>
      </c>
      <c r="AE230" s="539" t="str">
        <f t="shared" si="71"/>
        <v>#REF!</v>
      </c>
      <c r="AF230" s="500"/>
    </row>
    <row r="231" ht="15.0" customHeight="1">
      <c r="A231" s="270">
        <v>229.0</v>
      </c>
      <c r="B231" s="500" t="s">
        <v>1027</v>
      </c>
      <c r="C231" s="501" t="s">
        <v>1028</v>
      </c>
      <c r="D231" s="501" t="s">
        <v>1029</v>
      </c>
      <c r="E231" s="501" t="s">
        <v>552</v>
      </c>
      <c r="F231" s="500" t="s">
        <v>512</v>
      </c>
      <c r="G231" s="500" t="s">
        <v>795</v>
      </c>
      <c r="H231" s="500" t="str">
        <f t="shared" si="72"/>
        <v>DEV01</v>
      </c>
      <c r="I231" s="522" t="str">
        <f t="shared" si="1"/>
        <v>#REF!</v>
      </c>
      <c r="J231" s="270">
        <v>4.0</v>
      </c>
      <c r="K231" s="500">
        <v>2024.0</v>
      </c>
      <c r="L231" s="500" t="s">
        <v>1267</v>
      </c>
      <c r="M231" s="500" t="s">
        <v>1268</v>
      </c>
      <c r="N231" s="791">
        <v>4.0</v>
      </c>
      <c r="O231" s="521">
        <f t="shared" si="75"/>
        <v>0.1818181818</v>
      </c>
      <c r="P231" s="434">
        <v>1.0</v>
      </c>
      <c r="Q231" s="434">
        <v>1.0</v>
      </c>
      <c r="R231" s="500"/>
      <c r="S231" s="500" t="s">
        <v>517</v>
      </c>
      <c r="T231" s="501" t="s">
        <v>1651</v>
      </c>
      <c r="U231" s="672">
        <f t="shared" si="61"/>
        <v>1</v>
      </c>
      <c r="V231" s="672">
        <f t="shared" si="62"/>
        <v>2</v>
      </c>
      <c r="W231" s="672">
        <f t="shared" si="63"/>
        <v>2</v>
      </c>
      <c r="X231" s="653">
        <f t="shared" si="64"/>
        <v>1</v>
      </c>
      <c r="Y231" s="673">
        <f t="shared" si="65"/>
        <v>1</v>
      </c>
      <c r="Z231" s="534" t="str">
        <f t="shared" si="66"/>
        <v>#REF!</v>
      </c>
      <c r="AA231" s="534" t="str">
        <f t="shared" si="67"/>
        <v>#REF!</v>
      </c>
      <c r="AB231" s="534" t="str">
        <f t="shared" si="68"/>
        <v>#REF!</v>
      </c>
      <c r="AC231" s="506">
        <f t="shared" si="69"/>
        <v>0</v>
      </c>
      <c r="AD231" s="506" t="str">
        <f t="shared" si="70"/>
        <v>#REF!</v>
      </c>
      <c r="AE231" s="539" t="str">
        <f t="shared" si="71"/>
        <v>#REF!</v>
      </c>
      <c r="AF231" s="500"/>
    </row>
    <row r="232" ht="15.0" customHeight="1">
      <c r="A232" s="270">
        <v>230.0</v>
      </c>
      <c r="B232" s="500" t="s">
        <v>1000</v>
      </c>
      <c r="C232" s="501" t="s">
        <v>1001</v>
      </c>
      <c r="D232" s="501" t="s">
        <v>1002</v>
      </c>
      <c r="E232" s="501" t="s">
        <v>552</v>
      </c>
      <c r="F232" s="500" t="s">
        <v>512</v>
      </c>
      <c r="G232" s="500" t="s">
        <v>771</v>
      </c>
      <c r="H232" s="500" t="str">
        <f t="shared" si="72"/>
        <v>DEV04</v>
      </c>
      <c r="I232" s="522" t="str">
        <f t="shared" si="1"/>
        <v>#REF!</v>
      </c>
      <c r="J232" s="270">
        <v>4.0</v>
      </c>
      <c r="K232" s="500">
        <v>2024.0</v>
      </c>
      <c r="L232" s="500" t="s">
        <v>1267</v>
      </c>
      <c r="M232" s="500" t="s">
        <v>1268</v>
      </c>
      <c r="N232" s="791">
        <v>22.0</v>
      </c>
      <c r="O232" s="521">
        <f t="shared" si="75"/>
        <v>1</v>
      </c>
      <c r="P232" s="434">
        <v>1.0</v>
      </c>
      <c r="Q232" s="434">
        <v>1.0</v>
      </c>
      <c r="R232" s="500"/>
      <c r="S232" s="500" t="s">
        <v>517</v>
      </c>
      <c r="T232" s="501" t="s">
        <v>1651</v>
      </c>
      <c r="U232" s="672">
        <f t="shared" si="61"/>
        <v>1</v>
      </c>
      <c r="V232" s="672">
        <f t="shared" si="62"/>
        <v>1</v>
      </c>
      <c r="W232" s="672">
        <f t="shared" si="63"/>
        <v>1</v>
      </c>
      <c r="X232" s="653">
        <f t="shared" si="64"/>
        <v>1</v>
      </c>
      <c r="Y232" s="673">
        <f t="shared" si="65"/>
        <v>1</v>
      </c>
      <c r="Z232" s="534" t="str">
        <f t="shared" si="66"/>
        <v>#REF!</v>
      </c>
      <c r="AA232" s="534" t="str">
        <f t="shared" si="67"/>
        <v>#REF!</v>
      </c>
      <c r="AB232" s="534" t="str">
        <f t="shared" si="68"/>
        <v>#REF!</v>
      </c>
      <c r="AC232" s="506">
        <f t="shared" si="69"/>
        <v>0</v>
      </c>
      <c r="AD232" s="506" t="str">
        <f t="shared" si="70"/>
        <v>#REF!</v>
      </c>
      <c r="AE232" s="539" t="str">
        <f t="shared" si="71"/>
        <v>#REF!</v>
      </c>
      <c r="AF232" s="500"/>
    </row>
    <row r="233" ht="15.0" customHeight="1">
      <c r="A233" s="270">
        <v>231.0</v>
      </c>
      <c r="B233" s="500" t="s">
        <v>1012</v>
      </c>
      <c r="C233" s="501" t="s">
        <v>1013</v>
      </c>
      <c r="D233" s="501" t="s">
        <v>1661</v>
      </c>
      <c r="E233" s="501" t="s">
        <v>552</v>
      </c>
      <c r="F233" s="500" t="s">
        <v>546</v>
      </c>
      <c r="G233" s="500" t="s">
        <v>790</v>
      </c>
      <c r="H233" s="500" t="str">
        <f t="shared" si="72"/>
        <v>TESTER03</v>
      </c>
      <c r="I233" s="522" t="str">
        <f t="shared" si="1"/>
        <v>#REF!</v>
      </c>
      <c r="J233" s="270">
        <v>4.0</v>
      </c>
      <c r="K233" s="500">
        <v>2024.0</v>
      </c>
      <c r="L233" s="500" t="s">
        <v>1267</v>
      </c>
      <c r="M233" s="500" t="s">
        <v>1268</v>
      </c>
      <c r="N233" s="791">
        <v>22.0</v>
      </c>
      <c r="O233" s="521">
        <f t="shared" si="75"/>
        <v>1</v>
      </c>
      <c r="P233" s="434">
        <v>1.0</v>
      </c>
      <c r="Q233" s="434">
        <v>1.0</v>
      </c>
      <c r="R233" s="500"/>
      <c r="S233" s="500" t="s">
        <v>517</v>
      </c>
      <c r="T233" s="501" t="s">
        <v>1651</v>
      </c>
      <c r="U233" s="672">
        <f t="shared" si="61"/>
        <v>1</v>
      </c>
      <c r="V233" s="672">
        <f t="shared" si="62"/>
        <v>1</v>
      </c>
      <c r="W233" s="672">
        <f t="shared" si="63"/>
        <v>1</v>
      </c>
      <c r="X233" s="653">
        <f t="shared" si="64"/>
        <v>1</v>
      </c>
      <c r="Y233" s="673">
        <f t="shared" si="65"/>
        <v>1</v>
      </c>
      <c r="Z233" s="534" t="str">
        <f t="shared" si="66"/>
        <v>#REF!</v>
      </c>
      <c r="AA233" s="534" t="str">
        <f t="shared" si="67"/>
        <v>#REF!</v>
      </c>
      <c r="AB233" s="534" t="str">
        <f t="shared" si="68"/>
        <v>#REF!</v>
      </c>
      <c r="AC233" s="506">
        <f t="shared" si="69"/>
        <v>0</v>
      </c>
      <c r="AD233" s="506" t="str">
        <f t="shared" si="70"/>
        <v>#REF!</v>
      </c>
      <c r="AE233" s="539" t="str">
        <f t="shared" si="71"/>
        <v>#REF!</v>
      </c>
      <c r="AF233" s="500"/>
    </row>
    <row r="234" ht="15.0" customHeight="1">
      <c r="A234" s="270">
        <v>232.0</v>
      </c>
      <c r="B234" s="500" t="s">
        <v>1030</v>
      </c>
      <c r="C234" s="501" t="s">
        <v>1031</v>
      </c>
      <c r="D234" s="501" t="s">
        <v>1662</v>
      </c>
      <c r="E234" s="501" t="s">
        <v>552</v>
      </c>
      <c r="F234" s="500" t="s">
        <v>546</v>
      </c>
      <c r="G234" s="500" t="s">
        <v>665</v>
      </c>
      <c r="H234" s="500" t="str">
        <f t="shared" si="72"/>
        <v>TESTER02</v>
      </c>
      <c r="I234" s="522" t="str">
        <f t="shared" si="1"/>
        <v>#REF!</v>
      </c>
      <c r="J234" s="270">
        <v>4.0</v>
      </c>
      <c r="K234" s="500">
        <v>2024.0</v>
      </c>
      <c r="L234" s="500" t="s">
        <v>1267</v>
      </c>
      <c r="M234" s="500" t="s">
        <v>1268</v>
      </c>
      <c r="N234" s="791">
        <v>18.0</v>
      </c>
      <c r="O234" s="521">
        <f t="shared" si="75"/>
        <v>0.8181818182</v>
      </c>
      <c r="P234" s="434">
        <v>1.0</v>
      </c>
      <c r="Q234" s="434">
        <v>1.0</v>
      </c>
      <c r="R234" s="500"/>
      <c r="S234" s="500" t="s">
        <v>517</v>
      </c>
      <c r="T234" s="501" t="s">
        <v>1651</v>
      </c>
      <c r="U234" s="672">
        <f t="shared" si="61"/>
        <v>1</v>
      </c>
      <c r="V234" s="672">
        <f t="shared" si="62"/>
        <v>2</v>
      </c>
      <c r="W234" s="672">
        <f t="shared" si="63"/>
        <v>2</v>
      </c>
      <c r="X234" s="653">
        <f t="shared" si="64"/>
        <v>1</v>
      </c>
      <c r="Y234" s="673">
        <f t="shared" si="65"/>
        <v>1</v>
      </c>
      <c r="Z234" s="534" t="str">
        <f t="shared" si="66"/>
        <v>#REF!</v>
      </c>
      <c r="AA234" s="534" t="str">
        <f t="shared" si="67"/>
        <v>#REF!</v>
      </c>
      <c r="AB234" s="534" t="str">
        <f t="shared" si="68"/>
        <v>#REF!</v>
      </c>
      <c r="AC234" s="506">
        <f t="shared" si="69"/>
        <v>0</v>
      </c>
      <c r="AD234" s="506" t="str">
        <f t="shared" si="70"/>
        <v>#REF!</v>
      </c>
      <c r="AE234" s="539" t="str">
        <f t="shared" si="71"/>
        <v>#REF!</v>
      </c>
      <c r="AF234" s="500"/>
    </row>
    <row r="235" ht="15.0" customHeight="1">
      <c r="A235" s="270">
        <v>233.0</v>
      </c>
      <c r="B235" s="500" t="s">
        <v>1040</v>
      </c>
      <c r="C235" s="501" t="s">
        <v>1041</v>
      </c>
      <c r="D235" s="501" t="s">
        <v>1664</v>
      </c>
      <c r="E235" s="501" t="s">
        <v>552</v>
      </c>
      <c r="F235" s="500" t="s">
        <v>546</v>
      </c>
      <c r="G235" s="500" t="s">
        <v>790</v>
      </c>
      <c r="H235" s="500" t="str">
        <f t="shared" si="72"/>
        <v>TESTER03</v>
      </c>
      <c r="I235" s="522" t="str">
        <f t="shared" si="1"/>
        <v>#REF!</v>
      </c>
      <c r="J235" s="270">
        <v>4.0</v>
      </c>
      <c r="K235" s="500">
        <v>2024.0</v>
      </c>
      <c r="L235" s="500" t="s">
        <v>1267</v>
      </c>
      <c r="M235" s="500" t="s">
        <v>1268</v>
      </c>
      <c r="N235" s="791">
        <v>4.0</v>
      </c>
      <c r="O235" s="521">
        <f t="shared" si="75"/>
        <v>0.1818181818</v>
      </c>
      <c r="P235" s="434">
        <v>1.0</v>
      </c>
      <c r="Q235" s="434">
        <v>1.0</v>
      </c>
      <c r="R235" s="500"/>
      <c r="S235" s="500" t="s">
        <v>517</v>
      </c>
      <c r="T235" s="501" t="s">
        <v>1651</v>
      </c>
      <c r="U235" s="672">
        <f t="shared" si="61"/>
        <v>1</v>
      </c>
      <c r="V235" s="672">
        <f t="shared" si="62"/>
        <v>2</v>
      </c>
      <c r="W235" s="672">
        <f t="shared" si="63"/>
        <v>2</v>
      </c>
      <c r="X235" s="653">
        <f t="shared" si="64"/>
        <v>1</v>
      </c>
      <c r="Y235" s="673">
        <f t="shared" si="65"/>
        <v>1</v>
      </c>
      <c r="Z235" s="534" t="str">
        <f t="shared" si="66"/>
        <v>#REF!</v>
      </c>
      <c r="AA235" s="534" t="str">
        <f t="shared" si="67"/>
        <v>#REF!</v>
      </c>
      <c r="AB235" s="534" t="str">
        <f t="shared" si="68"/>
        <v>#REF!</v>
      </c>
      <c r="AC235" s="506">
        <f t="shared" si="69"/>
        <v>0</v>
      </c>
      <c r="AD235" s="506" t="str">
        <f t="shared" si="70"/>
        <v>#REF!</v>
      </c>
      <c r="AE235" s="539" t="str">
        <f t="shared" si="71"/>
        <v>#REF!</v>
      </c>
      <c r="AF235" s="500"/>
    </row>
    <row r="236" ht="15.0" customHeight="1">
      <c r="A236" s="270">
        <v>234.0</v>
      </c>
      <c r="B236" s="500" t="s">
        <v>1043</v>
      </c>
      <c r="C236" s="501" t="s">
        <v>1044</v>
      </c>
      <c r="D236" s="501" t="s">
        <v>1667</v>
      </c>
      <c r="E236" s="501" t="s">
        <v>552</v>
      </c>
      <c r="F236" s="500" t="s">
        <v>546</v>
      </c>
      <c r="G236" s="500" t="s">
        <v>771</v>
      </c>
      <c r="H236" s="500" t="str">
        <f t="shared" si="72"/>
        <v>TESTER04</v>
      </c>
      <c r="I236" s="522" t="str">
        <f t="shared" si="1"/>
        <v>#REF!</v>
      </c>
      <c r="J236" s="270">
        <v>4.0</v>
      </c>
      <c r="K236" s="500">
        <v>2024.0</v>
      </c>
      <c r="L236" s="500" t="s">
        <v>1267</v>
      </c>
      <c r="M236" s="500" t="s">
        <v>1268</v>
      </c>
      <c r="N236" s="791">
        <v>22.0</v>
      </c>
      <c r="O236" s="521">
        <f t="shared" si="75"/>
        <v>1</v>
      </c>
      <c r="P236" s="434">
        <v>1.0</v>
      </c>
      <c r="Q236" s="434">
        <v>1.0</v>
      </c>
      <c r="R236" s="500"/>
      <c r="S236" s="500" t="s">
        <v>517</v>
      </c>
      <c r="T236" s="501" t="s">
        <v>1651</v>
      </c>
      <c r="U236" s="672">
        <f t="shared" si="61"/>
        <v>1</v>
      </c>
      <c r="V236" s="672">
        <f t="shared" si="62"/>
        <v>1</v>
      </c>
      <c r="W236" s="672">
        <f t="shared" si="63"/>
        <v>1</v>
      </c>
      <c r="X236" s="653">
        <f t="shared" si="64"/>
        <v>1</v>
      </c>
      <c r="Y236" s="673">
        <f t="shared" si="65"/>
        <v>1</v>
      </c>
      <c r="Z236" s="534" t="str">
        <f t="shared" si="66"/>
        <v>#REF!</v>
      </c>
      <c r="AA236" s="534" t="str">
        <f t="shared" si="67"/>
        <v>#REF!</v>
      </c>
      <c r="AB236" s="534" t="str">
        <f t="shared" si="68"/>
        <v>#REF!</v>
      </c>
      <c r="AC236" s="506">
        <f t="shared" si="69"/>
        <v>0</v>
      </c>
      <c r="AD236" s="506" t="str">
        <f t="shared" si="70"/>
        <v>#REF!</v>
      </c>
      <c r="AE236" s="539" t="str">
        <f t="shared" si="71"/>
        <v>#REF!</v>
      </c>
      <c r="AF236" s="500"/>
    </row>
    <row r="237" ht="15.0" customHeight="1">
      <c r="A237" s="270">
        <v>235.0</v>
      </c>
      <c r="B237" s="500" t="s">
        <v>1670</v>
      </c>
      <c r="C237" s="501" t="s">
        <v>1671</v>
      </c>
      <c r="D237" s="501" t="s">
        <v>1672</v>
      </c>
      <c r="E237" s="501" t="s">
        <v>552</v>
      </c>
      <c r="F237" s="500" t="s">
        <v>512</v>
      </c>
      <c r="G237" s="500" t="s">
        <v>790</v>
      </c>
      <c r="H237" s="500" t="str">
        <f t="shared" si="72"/>
        <v>DEV03</v>
      </c>
      <c r="I237" s="522" t="str">
        <f t="shared" si="1"/>
        <v>#REF!</v>
      </c>
      <c r="J237" s="270">
        <v>4.0</v>
      </c>
      <c r="K237" s="500">
        <v>2024.0</v>
      </c>
      <c r="L237" s="500" t="s">
        <v>1322</v>
      </c>
      <c r="M237" s="500" t="s">
        <v>1268</v>
      </c>
      <c r="N237" s="791">
        <v>15.0</v>
      </c>
      <c r="O237" s="521">
        <f t="shared" si="75"/>
        <v>0.6818181818</v>
      </c>
      <c r="P237" s="434">
        <v>1.0</v>
      </c>
      <c r="Q237" s="434">
        <v>1.0</v>
      </c>
      <c r="R237" s="500"/>
      <c r="S237" s="500" t="s">
        <v>517</v>
      </c>
      <c r="T237" s="501" t="s">
        <v>1651</v>
      </c>
      <c r="U237" s="672">
        <f t="shared" si="61"/>
        <v>1</v>
      </c>
      <c r="V237" s="672" t="str">
        <f t="shared" si="62"/>
        <v>#REF!</v>
      </c>
      <c r="W237" s="672">
        <f t="shared" si="63"/>
        <v>1</v>
      </c>
      <c r="X237" s="653" t="str">
        <f t="shared" si="64"/>
        <v>#REF!</v>
      </c>
      <c r="Y237" s="673">
        <f t="shared" si="65"/>
        <v>0.9999999818</v>
      </c>
      <c r="Z237" s="534" t="str">
        <f t="shared" si="66"/>
        <v>#REF!</v>
      </c>
      <c r="AA237" s="534" t="str">
        <f t="shared" si="67"/>
        <v>#REF!</v>
      </c>
      <c r="AB237" s="534" t="str">
        <f t="shared" si="68"/>
        <v>#REF!</v>
      </c>
      <c r="AC237" s="506" t="str">
        <f t="shared" si="69"/>
        <v>#REF!</v>
      </c>
      <c r="AD237" s="506" t="str">
        <f t="shared" si="70"/>
        <v>#REF!</v>
      </c>
      <c r="AE237" s="539" t="str">
        <f t="shared" si="71"/>
        <v>#REF!</v>
      </c>
      <c r="AF237" s="500"/>
    </row>
    <row r="238" ht="15.0" customHeight="1">
      <c r="A238" s="270">
        <v>236.0</v>
      </c>
      <c r="B238" s="500" t="s">
        <v>1048</v>
      </c>
      <c r="C238" s="501" t="s">
        <v>1049</v>
      </c>
      <c r="D238" s="501" t="s">
        <v>1050</v>
      </c>
      <c r="E238" s="501" t="s">
        <v>552</v>
      </c>
      <c r="F238" s="500" t="s">
        <v>512</v>
      </c>
      <c r="G238" s="500" t="s">
        <v>787</v>
      </c>
      <c r="H238" s="500" t="str">
        <f t="shared" si="72"/>
        <v>DEV05</v>
      </c>
      <c r="I238" s="522" t="str">
        <f t="shared" si="1"/>
        <v>#REF!</v>
      </c>
      <c r="J238" s="270">
        <v>4.0</v>
      </c>
      <c r="K238" s="500">
        <v>2024.0</v>
      </c>
      <c r="L238" s="500" t="s">
        <v>1267</v>
      </c>
      <c r="M238" s="500" t="s">
        <v>1268</v>
      </c>
      <c r="N238" s="861">
        <v>22.0</v>
      </c>
      <c r="O238" s="521">
        <f t="shared" si="75"/>
        <v>1</v>
      </c>
      <c r="P238" s="434">
        <v>1.0</v>
      </c>
      <c r="Q238" s="434">
        <v>1.0</v>
      </c>
      <c r="R238" s="500"/>
      <c r="S238" s="500" t="s">
        <v>517</v>
      </c>
      <c r="T238" s="501" t="s">
        <v>1681</v>
      </c>
      <c r="U238" s="672">
        <f t="shared" si="61"/>
        <v>1</v>
      </c>
      <c r="V238" s="672">
        <f t="shared" si="62"/>
        <v>1</v>
      </c>
      <c r="W238" s="672">
        <f t="shared" si="63"/>
        <v>1</v>
      </c>
      <c r="X238" s="653">
        <f t="shared" si="64"/>
        <v>1</v>
      </c>
      <c r="Y238" s="673">
        <f t="shared" si="65"/>
        <v>1</v>
      </c>
      <c r="Z238" s="534" t="str">
        <f t="shared" si="66"/>
        <v>#REF!</v>
      </c>
      <c r="AA238" s="534" t="str">
        <f t="shared" si="67"/>
        <v>#REF!</v>
      </c>
      <c r="AB238" s="534" t="str">
        <f t="shared" si="68"/>
        <v>#REF!</v>
      </c>
      <c r="AC238" s="506">
        <f t="shared" si="69"/>
        <v>0</v>
      </c>
      <c r="AD238" s="506" t="str">
        <f t="shared" si="70"/>
        <v>#REF!</v>
      </c>
      <c r="AE238" s="539" t="str">
        <f t="shared" si="71"/>
        <v>#REF!</v>
      </c>
      <c r="AF238" s="500"/>
    </row>
    <row r="239" ht="15.0" customHeight="1">
      <c r="A239" s="270">
        <v>237.0</v>
      </c>
      <c r="B239" s="500" t="s">
        <v>1586</v>
      </c>
      <c r="C239" s="501" t="s">
        <v>1587</v>
      </c>
      <c r="D239" s="501" t="s">
        <v>1588</v>
      </c>
      <c r="E239" s="501" t="s">
        <v>1417</v>
      </c>
      <c r="F239" s="500" t="s">
        <v>512</v>
      </c>
      <c r="G239" s="500" t="s">
        <v>771</v>
      </c>
      <c r="H239" s="500" t="str">
        <f t="shared" si="72"/>
        <v>DEV04</v>
      </c>
      <c r="I239" s="522" t="str">
        <f t="shared" si="1"/>
        <v>#REF!</v>
      </c>
      <c r="J239" s="270">
        <v>4.0</v>
      </c>
      <c r="K239" s="500">
        <v>2024.0</v>
      </c>
      <c r="L239" s="500" t="s">
        <v>1267</v>
      </c>
      <c r="M239" s="500" t="s">
        <v>1268</v>
      </c>
      <c r="N239" s="791">
        <v>2.0</v>
      </c>
      <c r="O239" s="521">
        <f t="shared" si="75"/>
        <v>0.09090909091</v>
      </c>
      <c r="P239" s="434">
        <v>1.0</v>
      </c>
      <c r="Q239" s="434">
        <v>1.0</v>
      </c>
      <c r="R239" s="500"/>
      <c r="S239" s="500" t="s">
        <v>517</v>
      </c>
      <c r="T239" s="501" t="s">
        <v>1684</v>
      </c>
      <c r="U239" s="672">
        <f t="shared" si="61"/>
        <v>1</v>
      </c>
      <c r="V239" s="672">
        <f t="shared" si="62"/>
        <v>4</v>
      </c>
      <c r="W239" s="672">
        <f t="shared" si="63"/>
        <v>4</v>
      </c>
      <c r="X239" s="653">
        <f t="shared" si="64"/>
        <v>1</v>
      </c>
      <c r="Y239" s="673">
        <f t="shared" si="65"/>
        <v>1</v>
      </c>
      <c r="Z239" s="534" t="str">
        <f t="shared" si="66"/>
        <v>#REF!</v>
      </c>
      <c r="AA239" s="534" t="str">
        <f t="shared" si="67"/>
        <v>#REF!</v>
      </c>
      <c r="AB239" s="534" t="str">
        <f t="shared" si="68"/>
        <v>#REF!</v>
      </c>
      <c r="AC239" s="506">
        <f t="shared" si="69"/>
        <v>0</v>
      </c>
      <c r="AD239" s="506" t="str">
        <f t="shared" si="70"/>
        <v>#REF!</v>
      </c>
      <c r="AE239" s="539" t="str">
        <f t="shared" si="71"/>
        <v>#REF!</v>
      </c>
      <c r="AF239" s="500"/>
    </row>
    <row r="240" ht="15.0" customHeight="1">
      <c r="A240" s="270">
        <v>238.0</v>
      </c>
      <c r="B240" s="500" t="s">
        <v>1020</v>
      </c>
      <c r="C240" s="501" t="s">
        <v>1021</v>
      </c>
      <c r="D240" s="501" t="s">
        <v>1022</v>
      </c>
      <c r="E240" s="501" t="s">
        <v>552</v>
      </c>
      <c r="F240" s="500" t="s">
        <v>512</v>
      </c>
      <c r="G240" s="500" t="s">
        <v>787</v>
      </c>
      <c r="H240" s="500" t="str">
        <f t="shared" si="72"/>
        <v>DEV05</v>
      </c>
      <c r="I240" s="522" t="str">
        <f t="shared" si="1"/>
        <v>#REF!</v>
      </c>
      <c r="J240" s="270">
        <v>4.0</v>
      </c>
      <c r="K240" s="500">
        <v>2024.0</v>
      </c>
      <c r="L240" s="500" t="s">
        <v>1267</v>
      </c>
      <c r="M240" s="500" t="s">
        <v>1268</v>
      </c>
      <c r="N240" s="791">
        <v>14.0</v>
      </c>
      <c r="O240" s="521">
        <f t="shared" si="75"/>
        <v>0.6363636364</v>
      </c>
      <c r="P240" s="434">
        <v>1.0</v>
      </c>
      <c r="Q240" s="434">
        <v>1.0</v>
      </c>
      <c r="R240" s="500"/>
      <c r="S240" s="500" t="s">
        <v>517</v>
      </c>
      <c r="T240" s="501" t="s">
        <v>1684</v>
      </c>
      <c r="U240" s="672">
        <f t="shared" si="61"/>
        <v>1</v>
      </c>
      <c r="V240" s="672">
        <f t="shared" si="62"/>
        <v>2</v>
      </c>
      <c r="W240" s="672">
        <f t="shared" si="63"/>
        <v>2</v>
      </c>
      <c r="X240" s="653">
        <f t="shared" si="64"/>
        <v>1</v>
      </c>
      <c r="Y240" s="673">
        <f t="shared" si="65"/>
        <v>1</v>
      </c>
      <c r="Z240" s="534" t="str">
        <f t="shared" si="66"/>
        <v>#REF!</v>
      </c>
      <c r="AA240" s="534" t="str">
        <f t="shared" si="67"/>
        <v>#REF!</v>
      </c>
      <c r="AB240" s="534" t="str">
        <f t="shared" si="68"/>
        <v>#REF!</v>
      </c>
      <c r="AC240" s="506">
        <f t="shared" si="69"/>
        <v>0</v>
      </c>
      <c r="AD240" s="506" t="str">
        <f t="shared" si="70"/>
        <v>#REF!</v>
      </c>
      <c r="AE240" s="539" t="str">
        <f t="shared" si="71"/>
        <v>#REF!</v>
      </c>
      <c r="AF240" s="500"/>
    </row>
    <row r="241" ht="15.0" customHeight="1">
      <c r="A241" s="270">
        <v>239.0</v>
      </c>
      <c r="B241" s="500" t="s">
        <v>1015</v>
      </c>
      <c r="C241" s="501" t="s">
        <v>1016</v>
      </c>
      <c r="D241" s="501" t="s">
        <v>1018</v>
      </c>
      <c r="E241" s="501" t="s">
        <v>552</v>
      </c>
      <c r="F241" s="500" t="s">
        <v>512</v>
      </c>
      <c r="G241" s="500" t="s">
        <v>771</v>
      </c>
      <c r="H241" s="500" t="str">
        <f t="shared" si="72"/>
        <v>DEV04</v>
      </c>
      <c r="I241" s="522" t="str">
        <f t="shared" si="1"/>
        <v>#REF!</v>
      </c>
      <c r="J241" s="270">
        <v>4.0</v>
      </c>
      <c r="K241" s="500">
        <v>2024.0</v>
      </c>
      <c r="L241" s="500" t="s">
        <v>1267</v>
      </c>
      <c r="M241" s="500" t="s">
        <v>1268</v>
      </c>
      <c r="N241" s="791">
        <v>22.0</v>
      </c>
      <c r="O241" s="521">
        <f t="shared" si="75"/>
        <v>1</v>
      </c>
      <c r="P241" s="434">
        <v>1.0</v>
      </c>
      <c r="Q241" s="434">
        <v>1.0</v>
      </c>
      <c r="R241" s="500"/>
      <c r="S241" s="500" t="s">
        <v>517</v>
      </c>
      <c r="T241" s="501" t="s">
        <v>1684</v>
      </c>
      <c r="U241" s="672">
        <f t="shared" si="61"/>
        <v>1</v>
      </c>
      <c r="V241" s="672">
        <f t="shared" si="62"/>
        <v>1</v>
      </c>
      <c r="W241" s="672">
        <f t="shared" si="63"/>
        <v>1</v>
      </c>
      <c r="X241" s="653">
        <f t="shared" si="64"/>
        <v>1</v>
      </c>
      <c r="Y241" s="673">
        <f t="shared" si="65"/>
        <v>1</v>
      </c>
      <c r="Z241" s="534" t="str">
        <f t="shared" si="66"/>
        <v>#REF!</v>
      </c>
      <c r="AA241" s="534" t="str">
        <f t="shared" si="67"/>
        <v>#REF!</v>
      </c>
      <c r="AB241" s="534" t="str">
        <f t="shared" si="68"/>
        <v>#REF!</v>
      </c>
      <c r="AC241" s="506">
        <f t="shared" si="69"/>
        <v>0</v>
      </c>
      <c r="AD241" s="506" t="str">
        <f t="shared" si="70"/>
        <v>#REF!</v>
      </c>
      <c r="AE241" s="539" t="str">
        <f t="shared" si="71"/>
        <v>#REF!</v>
      </c>
      <c r="AF241" s="500"/>
    </row>
    <row r="242" ht="15.0" customHeight="1">
      <c r="A242" s="270">
        <v>240.0</v>
      </c>
      <c r="B242" s="500" t="s">
        <v>1030</v>
      </c>
      <c r="C242" s="501" t="s">
        <v>1031</v>
      </c>
      <c r="D242" s="501" t="s">
        <v>1662</v>
      </c>
      <c r="E242" s="501" t="s">
        <v>552</v>
      </c>
      <c r="F242" s="500" t="s">
        <v>546</v>
      </c>
      <c r="G242" s="500" t="s">
        <v>665</v>
      </c>
      <c r="H242" s="500" t="str">
        <f t="shared" si="72"/>
        <v>TESTER02</v>
      </c>
      <c r="I242" s="522" t="str">
        <f t="shared" si="1"/>
        <v>#REF!</v>
      </c>
      <c r="J242" s="270">
        <v>4.0</v>
      </c>
      <c r="K242" s="500">
        <v>2024.0</v>
      </c>
      <c r="L242" s="500" t="s">
        <v>1267</v>
      </c>
      <c r="M242" s="500" t="s">
        <v>1268</v>
      </c>
      <c r="N242" s="791">
        <v>4.0</v>
      </c>
      <c r="O242" s="521">
        <f t="shared" si="75"/>
        <v>0.1818181818</v>
      </c>
      <c r="P242" s="434">
        <v>1.0</v>
      </c>
      <c r="Q242" s="434">
        <v>1.0</v>
      </c>
      <c r="R242" s="500"/>
      <c r="S242" s="500" t="s">
        <v>517</v>
      </c>
      <c r="T242" s="501" t="s">
        <v>1684</v>
      </c>
      <c r="U242" s="672">
        <f t="shared" si="61"/>
        <v>1</v>
      </c>
      <c r="V242" s="672">
        <f t="shared" si="62"/>
        <v>2</v>
      </c>
      <c r="W242" s="672">
        <f t="shared" si="63"/>
        <v>2</v>
      </c>
      <c r="X242" s="653">
        <f t="shared" si="64"/>
        <v>1</v>
      </c>
      <c r="Y242" s="673">
        <f t="shared" si="65"/>
        <v>1</v>
      </c>
      <c r="Z242" s="534" t="str">
        <f t="shared" si="66"/>
        <v>#REF!</v>
      </c>
      <c r="AA242" s="534" t="str">
        <f t="shared" si="67"/>
        <v>#REF!</v>
      </c>
      <c r="AB242" s="534" t="str">
        <f t="shared" si="68"/>
        <v>#REF!</v>
      </c>
      <c r="AC242" s="506">
        <f t="shared" si="69"/>
        <v>0</v>
      </c>
      <c r="AD242" s="506" t="str">
        <f t="shared" si="70"/>
        <v>#REF!</v>
      </c>
      <c r="AE242" s="539" t="str">
        <f t="shared" si="71"/>
        <v>#REF!</v>
      </c>
      <c r="AF242" s="500"/>
    </row>
    <row r="243" ht="15.0" customHeight="1">
      <c r="A243" s="270">
        <v>241.0</v>
      </c>
      <c r="B243" s="500" t="s">
        <v>1040</v>
      </c>
      <c r="C243" s="501" t="s">
        <v>1041</v>
      </c>
      <c r="D243" s="501" t="s">
        <v>1664</v>
      </c>
      <c r="E243" s="501" t="s">
        <v>552</v>
      </c>
      <c r="F243" s="500" t="s">
        <v>546</v>
      </c>
      <c r="G243" s="500" t="s">
        <v>790</v>
      </c>
      <c r="H243" s="500" t="str">
        <f t="shared" si="72"/>
        <v>TESTER03</v>
      </c>
      <c r="I243" s="522" t="str">
        <f t="shared" si="1"/>
        <v>#REF!</v>
      </c>
      <c r="J243" s="270">
        <v>4.0</v>
      </c>
      <c r="K243" s="500">
        <v>2024.0</v>
      </c>
      <c r="L243" s="500" t="s">
        <v>1267</v>
      </c>
      <c r="M243" s="500" t="s">
        <v>1268</v>
      </c>
      <c r="N243" s="791">
        <v>18.0</v>
      </c>
      <c r="O243" s="521">
        <f t="shared" si="75"/>
        <v>0.8181818182</v>
      </c>
      <c r="P243" s="434">
        <v>1.0</v>
      </c>
      <c r="Q243" s="434">
        <v>1.0</v>
      </c>
      <c r="R243" s="500"/>
      <c r="S243" s="500" t="s">
        <v>517</v>
      </c>
      <c r="T243" s="501" t="s">
        <v>1684</v>
      </c>
      <c r="U243" s="672">
        <f t="shared" si="61"/>
        <v>1</v>
      </c>
      <c r="V243" s="672">
        <f t="shared" si="62"/>
        <v>2</v>
      </c>
      <c r="W243" s="672">
        <f t="shared" si="63"/>
        <v>2</v>
      </c>
      <c r="X243" s="653">
        <f t="shared" si="64"/>
        <v>1</v>
      </c>
      <c r="Y243" s="673">
        <f t="shared" si="65"/>
        <v>1</v>
      </c>
      <c r="Z243" s="534" t="str">
        <f t="shared" si="66"/>
        <v>#REF!</v>
      </c>
      <c r="AA243" s="534" t="str">
        <f t="shared" si="67"/>
        <v>#REF!</v>
      </c>
      <c r="AB243" s="534" t="str">
        <f t="shared" si="68"/>
        <v>#REF!</v>
      </c>
      <c r="AC243" s="506">
        <f t="shared" si="69"/>
        <v>0</v>
      </c>
      <c r="AD243" s="506" t="str">
        <f t="shared" si="70"/>
        <v>#REF!</v>
      </c>
      <c r="AE243" s="539" t="str">
        <f t="shared" si="71"/>
        <v>#REF!</v>
      </c>
      <c r="AF243" s="500"/>
    </row>
    <row r="244" ht="15.0" customHeight="1">
      <c r="A244" s="270">
        <v>242.0</v>
      </c>
      <c r="B244" s="500" t="s">
        <v>1057</v>
      </c>
      <c r="C244" s="501" t="s">
        <v>769</v>
      </c>
      <c r="D244" s="501" t="s">
        <v>770</v>
      </c>
      <c r="E244" s="501" t="s">
        <v>552</v>
      </c>
      <c r="F244" s="500" t="s">
        <v>564</v>
      </c>
      <c r="G244" s="500" t="s">
        <v>771</v>
      </c>
      <c r="H244" s="500" t="str">
        <f t="shared" si="72"/>
        <v>BA04</v>
      </c>
      <c r="I244" s="522" t="str">
        <f t="shared" si="1"/>
        <v>#REF!</v>
      </c>
      <c r="J244" s="270">
        <v>4.0</v>
      </c>
      <c r="K244" s="500">
        <v>2024.0</v>
      </c>
      <c r="L244" s="500" t="s">
        <v>1267</v>
      </c>
      <c r="M244" s="500" t="s">
        <v>1268</v>
      </c>
      <c r="N244" s="500">
        <v>22.0</v>
      </c>
      <c r="O244" s="500">
        <v>1.0</v>
      </c>
      <c r="P244" s="500" t="str">
        <f t="shared" ref="P244:P310" si="76">ROUND(IF(S244="ODC",1*O244,I244*O244),3)</f>
        <v>#REF!</v>
      </c>
      <c r="Q244" s="500">
        <v>1.686</v>
      </c>
      <c r="R244" s="500"/>
      <c r="S244" s="500" t="s">
        <v>525</v>
      </c>
      <c r="T244" s="501" t="s">
        <v>669</v>
      </c>
      <c r="U244" s="672">
        <f t="shared" si="61"/>
        <v>1.686</v>
      </c>
      <c r="V244" s="672" t="str">
        <f t="shared" si="62"/>
        <v>#REF!</v>
      </c>
      <c r="W244" s="672">
        <f t="shared" si="63"/>
        <v>1.686</v>
      </c>
      <c r="X244" s="653" t="str">
        <f t="shared" si="64"/>
        <v>#REF!</v>
      </c>
      <c r="Y244" s="673">
        <f t="shared" si="65"/>
        <v>1</v>
      </c>
      <c r="Z244" s="534" t="str">
        <f t="shared" si="66"/>
        <v>#REF!</v>
      </c>
      <c r="AA244" s="534" t="str">
        <f t="shared" si="67"/>
        <v>#REF!</v>
      </c>
      <c r="AB244" s="534" t="str">
        <f t="shared" si="68"/>
        <v>#REF!</v>
      </c>
      <c r="AC244" s="506" t="str">
        <f t="shared" si="69"/>
        <v>#REF!</v>
      </c>
      <c r="AD244" s="506" t="str">
        <f t="shared" si="70"/>
        <v>#REF!</v>
      </c>
      <c r="AE244" s="539" t="str">
        <f t="shared" si="71"/>
        <v>#REF!</v>
      </c>
      <c r="AF244" s="500"/>
    </row>
    <row r="245" ht="15.0" customHeight="1">
      <c r="A245" s="270">
        <v>243.0</v>
      </c>
      <c r="B245" s="500" t="s">
        <v>1104</v>
      </c>
      <c r="C245" s="501" t="s">
        <v>660</v>
      </c>
      <c r="D245" s="501" t="s">
        <v>661</v>
      </c>
      <c r="E245" s="501" t="s">
        <v>662</v>
      </c>
      <c r="F245" s="500" t="s">
        <v>663</v>
      </c>
      <c r="G245" s="500" t="s">
        <v>665</v>
      </c>
      <c r="H245" s="500" t="str">
        <f t="shared" si="72"/>
        <v>PM02</v>
      </c>
      <c r="I245" s="522" t="str">
        <f t="shared" si="1"/>
        <v>#REF!</v>
      </c>
      <c r="J245" s="270">
        <v>4.0</v>
      </c>
      <c r="K245" s="500">
        <v>2024.0</v>
      </c>
      <c r="L245" s="500" t="s">
        <v>1267</v>
      </c>
      <c r="M245" s="500" t="s">
        <v>1268</v>
      </c>
      <c r="N245" s="500">
        <v>14.3</v>
      </c>
      <c r="O245" s="500">
        <v>0.65</v>
      </c>
      <c r="P245" s="500" t="str">
        <f t="shared" si="76"/>
        <v>#REF!</v>
      </c>
      <c r="Q245" s="500">
        <v>0.8</v>
      </c>
      <c r="R245" s="500"/>
      <c r="S245" s="500" t="s">
        <v>525</v>
      </c>
      <c r="T245" s="501" t="s">
        <v>669</v>
      </c>
      <c r="U245" s="672">
        <f t="shared" si="61"/>
        <v>0.8</v>
      </c>
      <c r="V245" s="672" t="str">
        <f t="shared" si="62"/>
        <v>#REF!</v>
      </c>
      <c r="W245" s="672">
        <f t="shared" si="63"/>
        <v>1.15</v>
      </c>
      <c r="X245" s="653" t="str">
        <f t="shared" si="64"/>
        <v>#REF!</v>
      </c>
      <c r="Y245" s="673">
        <f t="shared" si="65"/>
        <v>1</v>
      </c>
      <c r="Z245" s="534" t="str">
        <f t="shared" si="66"/>
        <v>#REF!</v>
      </c>
      <c r="AA245" s="534" t="str">
        <f t="shared" si="67"/>
        <v>#REF!</v>
      </c>
      <c r="AB245" s="534" t="str">
        <f t="shared" si="68"/>
        <v>#REF!</v>
      </c>
      <c r="AC245" s="506" t="str">
        <f t="shared" si="69"/>
        <v>#REF!</v>
      </c>
      <c r="AD245" s="506" t="str">
        <f t="shared" si="70"/>
        <v>#REF!</v>
      </c>
      <c r="AE245" s="539" t="str">
        <f t="shared" si="71"/>
        <v>#REF!</v>
      </c>
      <c r="AF245" s="500"/>
    </row>
    <row r="246" ht="15.0" customHeight="1">
      <c r="A246" s="270">
        <v>244.0</v>
      </c>
      <c r="B246" s="500" t="s">
        <v>1694</v>
      </c>
      <c r="C246" s="501" t="s">
        <v>775</v>
      </c>
      <c r="D246" s="501" t="s">
        <v>776</v>
      </c>
      <c r="E246" s="501" t="s">
        <v>552</v>
      </c>
      <c r="F246" s="500" t="s">
        <v>512</v>
      </c>
      <c r="G246" s="500" t="s">
        <v>790</v>
      </c>
      <c r="H246" s="500" t="str">
        <f t="shared" si="72"/>
        <v>DEV03</v>
      </c>
      <c r="I246" s="522" t="str">
        <f t="shared" si="1"/>
        <v>#REF!</v>
      </c>
      <c r="J246" s="270">
        <v>4.0</v>
      </c>
      <c r="K246" s="500">
        <v>2024.0</v>
      </c>
      <c r="L246" s="500" t="s">
        <v>1267</v>
      </c>
      <c r="M246" s="500" t="s">
        <v>1268</v>
      </c>
      <c r="N246" s="500">
        <v>22.0</v>
      </c>
      <c r="O246" s="500">
        <v>1.0</v>
      </c>
      <c r="P246" s="500" t="str">
        <f t="shared" si="76"/>
        <v>#REF!</v>
      </c>
      <c r="Q246" s="500">
        <v>1.02</v>
      </c>
      <c r="R246" s="500"/>
      <c r="S246" s="500" t="s">
        <v>525</v>
      </c>
      <c r="T246" s="501" t="s">
        <v>669</v>
      </c>
      <c r="U246" s="672">
        <f t="shared" si="61"/>
        <v>1.02</v>
      </c>
      <c r="V246" s="672" t="str">
        <f t="shared" si="62"/>
        <v>#REF!</v>
      </c>
      <c r="W246" s="672">
        <f t="shared" si="63"/>
        <v>1.02</v>
      </c>
      <c r="X246" s="653" t="str">
        <f t="shared" si="64"/>
        <v>#REF!</v>
      </c>
      <c r="Y246" s="673">
        <f t="shared" si="65"/>
        <v>1</v>
      </c>
      <c r="Z246" s="534" t="str">
        <f t="shared" si="66"/>
        <v>#REF!</v>
      </c>
      <c r="AA246" s="534" t="str">
        <f t="shared" si="67"/>
        <v>#REF!</v>
      </c>
      <c r="AB246" s="534" t="str">
        <f t="shared" si="68"/>
        <v>#REF!</v>
      </c>
      <c r="AC246" s="506" t="str">
        <f t="shared" si="69"/>
        <v>#REF!</v>
      </c>
      <c r="AD246" s="506" t="str">
        <f t="shared" si="70"/>
        <v>#REF!</v>
      </c>
      <c r="AE246" s="539" t="str">
        <f t="shared" si="71"/>
        <v>#REF!</v>
      </c>
      <c r="AF246" s="500"/>
    </row>
    <row r="247" ht="15.0" customHeight="1">
      <c r="A247" s="270">
        <v>245.0</v>
      </c>
      <c r="B247" s="500" t="s">
        <v>1695</v>
      </c>
      <c r="C247" s="501" t="s">
        <v>779</v>
      </c>
      <c r="D247" s="501" t="s">
        <v>780</v>
      </c>
      <c r="E247" s="501" t="s">
        <v>552</v>
      </c>
      <c r="F247" s="500" t="s">
        <v>546</v>
      </c>
      <c r="G247" s="500" t="s">
        <v>665</v>
      </c>
      <c r="H247" s="500" t="str">
        <f t="shared" si="72"/>
        <v>TESTER02</v>
      </c>
      <c r="I247" s="522" t="str">
        <f t="shared" si="1"/>
        <v>#REF!</v>
      </c>
      <c r="J247" s="270">
        <v>4.0</v>
      </c>
      <c r="K247" s="500">
        <v>2024.0</v>
      </c>
      <c r="L247" s="500" t="s">
        <v>1267</v>
      </c>
      <c r="M247" s="500" t="s">
        <v>1268</v>
      </c>
      <c r="N247" s="500">
        <v>22.0</v>
      </c>
      <c r="O247" s="500">
        <v>1.0</v>
      </c>
      <c r="P247" s="500" t="str">
        <f t="shared" si="76"/>
        <v>#REF!</v>
      </c>
      <c r="Q247" s="500">
        <v>1.23</v>
      </c>
      <c r="R247" s="500"/>
      <c r="S247" s="500" t="s">
        <v>525</v>
      </c>
      <c r="T247" s="501" t="s">
        <v>669</v>
      </c>
      <c r="U247" s="672">
        <f t="shared" si="61"/>
        <v>1.23</v>
      </c>
      <c r="V247" s="672" t="str">
        <f t="shared" si="62"/>
        <v>#REF!</v>
      </c>
      <c r="W247" s="672">
        <f t="shared" si="63"/>
        <v>1.23</v>
      </c>
      <c r="X247" s="653" t="str">
        <f t="shared" si="64"/>
        <v>#REF!</v>
      </c>
      <c r="Y247" s="673">
        <f t="shared" si="65"/>
        <v>1</v>
      </c>
      <c r="Z247" s="534" t="str">
        <f t="shared" si="66"/>
        <v>#REF!</v>
      </c>
      <c r="AA247" s="534" t="str">
        <f t="shared" si="67"/>
        <v>#REF!</v>
      </c>
      <c r="AB247" s="534" t="str">
        <f t="shared" si="68"/>
        <v>#REF!</v>
      </c>
      <c r="AC247" s="506" t="str">
        <f t="shared" si="69"/>
        <v>#REF!</v>
      </c>
      <c r="AD247" s="506" t="str">
        <f t="shared" si="70"/>
        <v>#REF!</v>
      </c>
      <c r="AE247" s="539" t="str">
        <f t="shared" si="71"/>
        <v>#REF!</v>
      </c>
      <c r="AF247" s="500"/>
    </row>
    <row r="248" ht="15.0" customHeight="1">
      <c r="A248" s="270">
        <v>246.0</v>
      </c>
      <c r="B248" s="500" t="s">
        <v>1052</v>
      </c>
      <c r="C248" s="501" t="s">
        <v>781</v>
      </c>
      <c r="D248" s="501" t="s">
        <v>782</v>
      </c>
      <c r="E248" s="501" t="s">
        <v>552</v>
      </c>
      <c r="F248" s="500" t="s">
        <v>512</v>
      </c>
      <c r="G248" s="500" t="s">
        <v>771</v>
      </c>
      <c r="H248" s="500" t="str">
        <f t="shared" si="72"/>
        <v>DEV04</v>
      </c>
      <c r="I248" s="522" t="str">
        <f t="shared" si="1"/>
        <v>#REF!</v>
      </c>
      <c r="J248" s="270">
        <v>4.0</v>
      </c>
      <c r="K248" s="500">
        <v>2024.0</v>
      </c>
      <c r="L248" s="500" t="s">
        <v>1267</v>
      </c>
      <c r="M248" s="500" t="s">
        <v>1268</v>
      </c>
      <c r="N248" s="500">
        <v>22.0</v>
      </c>
      <c r="O248" s="500">
        <v>1.0</v>
      </c>
      <c r="P248" s="500" t="str">
        <f t="shared" si="76"/>
        <v>#REF!</v>
      </c>
      <c r="Q248" s="500">
        <v>1.364958</v>
      </c>
      <c r="R248" s="500"/>
      <c r="S248" s="500" t="s">
        <v>525</v>
      </c>
      <c r="T248" s="501" t="s">
        <v>669</v>
      </c>
      <c r="U248" s="672">
        <f t="shared" si="61"/>
        <v>1.364958</v>
      </c>
      <c r="V248" s="672" t="str">
        <f t="shared" si="62"/>
        <v>#REF!</v>
      </c>
      <c r="W248" s="672">
        <f t="shared" si="63"/>
        <v>1.365</v>
      </c>
      <c r="X248" s="653" t="str">
        <f t="shared" si="64"/>
        <v>#REF!</v>
      </c>
      <c r="Y248" s="673">
        <f t="shared" si="65"/>
        <v>1</v>
      </c>
      <c r="Z248" s="534" t="str">
        <f t="shared" si="66"/>
        <v>#REF!</v>
      </c>
      <c r="AA248" s="534" t="str">
        <f t="shared" si="67"/>
        <v>#REF!</v>
      </c>
      <c r="AB248" s="534" t="str">
        <f t="shared" si="68"/>
        <v>#REF!</v>
      </c>
      <c r="AC248" s="506" t="str">
        <f t="shared" si="69"/>
        <v>#REF!</v>
      </c>
      <c r="AD248" s="506" t="str">
        <f t="shared" si="70"/>
        <v>#REF!</v>
      </c>
      <c r="AE248" s="539" t="str">
        <f t="shared" si="71"/>
        <v>#REF!</v>
      </c>
      <c r="AF248" s="500"/>
    </row>
    <row r="249" ht="15.0" customHeight="1">
      <c r="A249" s="270">
        <v>247.0</v>
      </c>
      <c r="B249" s="500" t="s">
        <v>1698</v>
      </c>
      <c r="C249" s="501" t="s">
        <v>575</v>
      </c>
      <c r="D249" s="501" t="s">
        <v>785</v>
      </c>
      <c r="E249" s="501" t="s">
        <v>552</v>
      </c>
      <c r="F249" s="500" t="s">
        <v>512</v>
      </c>
      <c r="G249" s="500" t="s">
        <v>771</v>
      </c>
      <c r="H249" s="500" t="str">
        <f t="shared" si="72"/>
        <v>DEV04</v>
      </c>
      <c r="I249" s="522" t="str">
        <f t="shared" si="1"/>
        <v>#REF!</v>
      </c>
      <c r="J249" s="270">
        <v>4.0</v>
      </c>
      <c r="K249" s="500">
        <v>2024.0</v>
      </c>
      <c r="L249" s="500" t="s">
        <v>1267</v>
      </c>
      <c r="M249" s="500" t="s">
        <v>1699</v>
      </c>
      <c r="N249" s="500">
        <v>5.0</v>
      </c>
      <c r="O249" s="500">
        <v>0.23</v>
      </c>
      <c r="P249" s="500" t="str">
        <f t="shared" si="76"/>
        <v>#REF!</v>
      </c>
      <c r="Q249" s="500">
        <v>0.0</v>
      </c>
      <c r="R249" s="500"/>
      <c r="S249" s="500" t="s">
        <v>525</v>
      </c>
      <c r="T249" s="501" t="s">
        <v>669</v>
      </c>
      <c r="U249" s="672">
        <f t="shared" si="61"/>
        <v>0</v>
      </c>
      <c r="V249" s="672" t="str">
        <f t="shared" si="62"/>
        <v>#REF!</v>
      </c>
      <c r="W249" s="672">
        <f t="shared" si="63"/>
        <v>0</v>
      </c>
      <c r="X249" s="653" t="str">
        <f t="shared" si="64"/>
        <v>#REF!</v>
      </c>
      <c r="Y249" s="673">
        <f t="shared" si="65"/>
        <v>0.23</v>
      </c>
      <c r="Z249" s="534" t="str">
        <f t="shared" si="66"/>
        <v>#REF!</v>
      </c>
      <c r="AA249" s="534" t="str">
        <f t="shared" si="67"/>
        <v>#REF!</v>
      </c>
      <c r="AB249" s="534" t="str">
        <f t="shared" si="68"/>
        <v>#REF!</v>
      </c>
      <c r="AC249" s="506" t="str">
        <f t="shared" si="69"/>
        <v>#REF!</v>
      </c>
      <c r="AD249" s="506" t="str">
        <f t="shared" si="70"/>
        <v>#REF!</v>
      </c>
      <c r="AE249" s="539" t="str">
        <f t="shared" si="71"/>
        <v>#REF!</v>
      </c>
      <c r="AF249" s="500"/>
    </row>
    <row r="250" ht="15.0" customHeight="1">
      <c r="A250" s="270">
        <v>248.0</v>
      </c>
      <c r="B250" s="500" t="s">
        <v>1101</v>
      </c>
      <c r="C250" s="501" t="s">
        <v>454</v>
      </c>
      <c r="D250" s="501" t="s">
        <v>786</v>
      </c>
      <c r="E250" s="501" t="s">
        <v>552</v>
      </c>
      <c r="F250" s="500" t="s">
        <v>512</v>
      </c>
      <c r="G250" s="500" t="s">
        <v>787</v>
      </c>
      <c r="H250" s="500" t="str">
        <f t="shared" si="72"/>
        <v>DEV05</v>
      </c>
      <c r="I250" s="522" t="str">
        <f t="shared" si="1"/>
        <v>#REF!</v>
      </c>
      <c r="J250" s="270">
        <v>4.0</v>
      </c>
      <c r="K250" s="500">
        <v>2024.0</v>
      </c>
      <c r="L250" s="500" t="s">
        <v>1267</v>
      </c>
      <c r="M250" s="500" t="s">
        <v>1268</v>
      </c>
      <c r="N250" s="500">
        <v>22.0</v>
      </c>
      <c r="O250" s="500">
        <v>1.0</v>
      </c>
      <c r="P250" s="500" t="str">
        <f t="shared" si="76"/>
        <v>#REF!</v>
      </c>
      <c r="Q250" s="500">
        <v>1.5</v>
      </c>
      <c r="R250" s="500"/>
      <c r="S250" s="500" t="s">
        <v>525</v>
      </c>
      <c r="T250" s="501" t="s">
        <v>669</v>
      </c>
      <c r="U250" s="672">
        <f t="shared" si="61"/>
        <v>1.5</v>
      </c>
      <c r="V250" s="672" t="str">
        <f t="shared" si="62"/>
        <v>#REF!</v>
      </c>
      <c r="W250" s="672">
        <f t="shared" si="63"/>
        <v>1.5</v>
      </c>
      <c r="X250" s="653" t="str">
        <f t="shared" si="64"/>
        <v>#REF!</v>
      </c>
      <c r="Y250" s="673">
        <f t="shared" si="65"/>
        <v>1</v>
      </c>
      <c r="Z250" s="534" t="str">
        <f t="shared" si="66"/>
        <v>#REF!</v>
      </c>
      <c r="AA250" s="534" t="str">
        <f t="shared" si="67"/>
        <v>#REF!</v>
      </c>
      <c r="AB250" s="534" t="str">
        <f t="shared" si="68"/>
        <v>#REF!</v>
      </c>
      <c r="AC250" s="506" t="str">
        <f t="shared" si="69"/>
        <v>#REF!</v>
      </c>
      <c r="AD250" s="506" t="str">
        <f t="shared" si="70"/>
        <v>#REF!</v>
      </c>
      <c r="AE250" s="539" t="str">
        <f t="shared" si="71"/>
        <v>#REF!</v>
      </c>
      <c r="AF250" s="500"/>
    </row>
    <row r="251" ht="15.0" customHeight="1">
      <c r="A251" s="270">
        <v>249.0</v>
      </c>
      <c r="B251" s="500" t="s">
        <v>1100</v>
      </c>
      <c r="C251" s="501" t="s">
        <v>788</v>
      </c>
      <c r="D251" s="501" t="s">
        <v>789</v>
      </c>
      <c r="E251" s="501" t="s">
        <v>552</v>
      </c>
      <c r="F251" s="500" t="s">
        <v>546</v>
      </c>
      <c r="G251" s="500" t="s">
        <v>790</v>
      </c>
      <c r="H251" s="500" t="str">
        <f t="shared" si="72"/>
        <v>TESTER03</v>
      </c>
      <c r="I251" s="522" t="str">
        <f t="shared" si="1"/>
        <v>#REF!</v>
      </c>
      <c r="J251" s="270">
        <v>4.0</v>
      </c>
      <c r="K251" s="500">
        <v>2024.0</v>
      </c>
      <c r="L251" s="500" t="s">
        <v>1267</v>
      </c>
      <c r="M251" s="500" t="s">
        <v>1268</v>
      </c>
      <c r="N251" s="500">
        <v>22.0</v>
      </c>
      <c r="O251" s="500">
        <v>1.0</v>
      </c>
      <c r="P251" s="500" t="str">
        <f t="shared" si="76"/>
        <v>#REF!</v>
      </c>
      <c r="Q251" s="500">
        <v>1.19</v>
      </c>
      <c r="R251" s="500"/>
      <c r="S251" s="500" t="s">
        <v>525</v>
      </c>
      <c r="T251" s="501" t="s">
        <v>669</v>
      </c>
      <c r="U251" s="672">
        <f t="shared" si="61"/>
        <v>1.19</v>
      </c>
      <c r="V251" s="672" t="str">
        <f t="shared" si="62"/>
        <v>#REF!</v>
      </c>
      <c r="W251" s="672">
        <f t="shared" si="63"/>
        <v>1.19</v>
      </c>
      <c r="X251" s="653" t="str">
        <f t="shared" si="64"/>
        <v>#REF!</v>
      </c>
      <c r="Y251" s="673">
        <f t="shared" si="65"/>
        <v>1</v>
      </c>
      <c r="Z251" s="534" t="str">
        <f t="shared" si="66"/>
        <v>#REF!</v>
      </c>
      <c r="AA251" s="534" t="str">
        <f t="shared" si="67"/>
        <v>#REF!</v>
      </c>
      <c r="AB251" s="534" t="str">
        <f t="shared" si="68"/>
        <v>#REF!</v>
      </c>
      <c r="AC251" s="506" t="str">
        <f t="shared" si="69"/>
        <v>#REF!</v>
      </c>
      <c r="AD251" s="506" t="str">
        <f t="shared" si="70"/>
        <v>#REF!</v>
      </c>
      <c r="AE251" s="539" t="str">
        <f t="shared" si="71"/>
        <v>#REF!</v>
      </c>
      <c r="AF251" s="500"/>
    </row>
    <row r="252" ht="15.0" customHeight="1">
      <c r="A252" s="270">
        <v>250.0</v>
      </c>
      <c r="B252" s="500" t="s">
        <v>1074</v>
      </c>
      <c r="C252" s="501" t="s">
        <v>793</v>
      </c>
      <c r="D252" s="501" t="s">
        <v>794</v>
      </c>
      <c r="E252" s="501" t="s">
        <v>552</v>
      </c>
      <c r="F252" s="500" t="s">
        <v>512</v>
      </c>
      <c r="G252" s="500" t="s">
        <v>795</v>
      </c>
      <c r="H252" s="500" t="str">
        <f t="shared" si="72"/>
        <v>DEV01</v>
      </c>
      <c r="I252" s="522" t="str">
        <f t="shared" si="1"/>
        <v>#REF!</v>
      </c>
      <c r="J252" s="270">
        <v>4.0</v>
      </c>
      <c r="K252" s="500">
        <v>2024.0</v>
      </c>
      <c r="L252" s="500" t="s">
        <v>1267</v>
      </c>
      <c r="M252" s="500" t="s">
        <v>1268</v>
      </c>
      <c r="N252" s="500">
        <v>22.0</v>
      </c>
      <c r="O252" s="500">
        <v>1.0</v>
      </c>
      <c r="P252" s="500" t="str">
        <f t="shared" si="76"/>
        <v>#REF!</v>
      </c>
      <c r="Q252" s="500">
        <v>0.671</v>
      </c>
      <c r="R252" s="500"/>
      <c r="S252" s="500" t="s">
        <v>525</v>
      </c>
      <c r="T252" s="501" t="s">
        <v>669</v>
      </c>
      <c r="U252" s="672">
        <f t="shared" si="61"/>
        <v>0.671</v>
      </c>
      <c r="V252" s="672" t="str">
        <f t="shared" si="62"/>
        <v>#REF!</v>
      </c>
      <c r="W252" s="672">
        <f t="shared" si="63"/>
        <v>0.671</v>
      </c>
      <c r="X252" s="653" t="str">
        <f t="shared" si="64"/>
        <v>#REF!</v>
      </c>
      <c r="Y252" s="673">
        <f t="shared" si="65"/>
        <v>1</v>
      </c>
      <c r="Z252" s="534" t="str">
        <f t="shared" si="66"/>
        <v>#REF!</v>
      </c>
      <c r="AA252" s="534" t="str">
        <f t="shared" si="67"/>
        <v>#REF!</v>
      </c>
      <c r="AB252" s="534" t="str">
        <f t="shared" si="68"/>
        <v>#REF!</v>
      </c>
      <c r="AC252" s="506" t="str">
        <f t="shared" si="69"/>
        <v>#REF!</v>
      </c>
      <c r="AD252" s="506" t="str">
        <f t="shared" si="70"/>
        <v>#REF!</v>
      </c>
      <c r="AE252" s="539" t="str">
        <f t="shared" si="71"/>
        <v>#REF!</v>
      </c>
      <c r="AF252" s="500"/>
    </row>
    <row r="253" ht="15.0" customHeight="1">
      <c r="A253" s="270">
        <v>251.0</v>
      </c>
      <c r="B253" s="500" t="s">
        <v>1708</v>
      </c>
      <c r="C253" s="501" t="s">
        <v>740</v>
      </c>
      <c r="D253" s="501" t="s">
        <v>741</v>
      </c>
      <c r="E253" s="501" t="s">
        <v>552</v>
      </c>
      <c r="F253" s="500" t="s">
        <v>512</v>
      </c>
      <c r="G253" s="500" t="s">
        <v>790</v>
      </c>
      <c r="H253" s="500" t="str">
        <f t="shared" si="72"/>
        <v>DEV03</v>
      </c>
      <c r="I253" s="522" t="str">
        <f t="shared" si="1"/>
        <v>#REF!</v>
      </c>
      <c r="J253" s="270">
        <v>4.0</v>
      </c>
      <c r="K253" s="500">
        <v>2024.0</v>
      </c>
      <c r="L253" s="500" t="s">
        <v>1267</v>
      </c>
      <c r="M253" s="500" t="s">
        <v>1330</v>
      </c>
      <c r="N253" s="500">
        <v>10.0</v>
      </c>
      <c r="O253" s="500">
        <v>0.45</v>
      </c>
      <c r="P253" s="500" t="str">
        <f t="shared" si="76"/>
        <v>#REF!</v>
      </c>
      <c r="Q253" s="500">
        <v>0.2</v>
      </c>
      <c r="R253" s="500"/>
      <c r="S253" s="500" t="s">
        <v>525</v>
      </c>
      <c r="T253" s="501" t="s">
        <v>669</v>
      </c>
      <c r="U253" s="672">
        <f t="shared" si="61"/>
        <v>0.2</v>
      </c>
      <c r="V253" s="672" t="str">
        <f t="shared" si="62"/>
        <v>#REF!</v>
      </c>
      <c r="W253" s="672">
        <f t="shared" si="63"/>
        <v>0.2</v>
      </c>
      <c r="X253" s="653" t="str">
        <f t="shared" si="64"/>
        <v>#REF!</v>
      </c>
      <c r="Y253" s="673">
        <f t="shared" si="65"/>
        <v>0.45</v>
      </c>
      <c r="Z253" s="534" t="str">
        <f t="shared" si="66"/>
        <v>#REF!</v>
      </c>
      <c r="AA253" s="534" t="str">
        <f t="shared" si="67"/>
        <v>#REF!</v>
      </c>
      <c r="AB253" s="534" t="str">
        <f t="shared" si="68"/>
        <v>#REF!</v>
      </c>
      <c r="AC253" s="506" t="str">
        <f t="shared" si="69"/>
        <v>#REF!</v>
      </c>
      <c r="AD253" s="506" t="str">
        <f t="shared" si="70"/>
        <v>#REF!</v>
      </c>
      <c r="AE253" s="539" t="str">
        <f t="shared" si="71"/>
        <v>#REF!</v>
      </c>
      <c r="AF253" s="500"/>
    </row>
    <row r="254" ht="15.0" customHeight="1">
      <c r="A254" s="270">
        <v>252.0</v>
      </c>
      <c r="B254" s="500" t="s">
        <v>1055</v>
      </c>
      <c r="C254" s="501" t="s">
        <v>797</v>
      </c>
      <c r="D254" s="501" t="s">
        <v>798</v>
      </c>
      <c r="E254" s="501" t="s">
        <v>552</v>
      </c>
      <c r="F254" s="500" t="s">
        <v>546</v>
      </c>
      <c r="G254" s="500" t="s">
        <v>665</v>
      </c>
      <c r="H254" s="500" t="str">
        <f t="shared" si="72"/>
        <v>TESTER02</v>
      </c>
      <c r="I254" s="522" t="str">
        <f t="shared" si="1"/>
        <v>#REF!</v>
      </c>
      <c r="J254" s="270">
        <v>4.0</v>
      </c>
      <c r="K254" s="500">
        <v>2024.0</v>
      </c>
      <c r="L254" s="500" t="s">
        <v>1267</v>
      </c>
      <c r="M254" s="500" t="s">
        <v>1268</v>
      </c>
      <c r="N254" s="500">
        <v>22.0</v>
      </c>
      <c r="O254" s="500">
        <v>1.0</v>
      </c>
      <c r="P254" s="500" t="str">
        <f t="shared" si="76"/>
        <v>#REF!</v>
      </c>
      <c r="Q254" s="500">
        <v>1.03</v>
      </c>
      <c r="R254" s="500"/>
      <c r="S254" s="500" t="s">
        <v>525</v>
      </c>
      <c r="T254" s="501" t="s">
        <v>669</v>
      </c>
      <c r="U254" s="672">
        <f t="shared" si="61"/>
        <v>1.03</v>
      </c>
      <c r="V254" s="672" t="str">
        <f t="shared" si="62"/>
        <v>#REF!</v>
      </c>
      <c r="W254" s="672">
        <f t="shared" si="63"/>
        <v>1.03</v>
      </c>
      <c r="X254" s="653" t="str">
        <f t="shared" si="64"/>
        <v>#REF!</v>
      </c>
      <c r="Y254" s="673">
        <f t="shared" si="65"/>
        <v>1</v>
      </c>
      <c r="Z254" s="534" t="str">
        <f t="shared" si="66"/>
        <v>#REF!</v>
      </c>
      <c r="AA254" s="534" t="str">
        <f t="shared" si="67"/>
        <v>#REF!</v>
      </c>
      <c r="AB254" s="534" t="str">
        <f t="shared" si="68"/>
        <v>#REF!</v>
      </c>
      <c r="AC254" s="506" t="str">
        <f t="shared" si="69"/>
        <v>#REF!</v>
      </c>
      <c r="AD254" s="506" t="str">
        <f t="shared" si="70"/>
        <v>#REF!</v>
      </c>
      <c r="AE254" s="539" t="str">
        <f t="shared" si="71"/>
        <v>#REF!</v>
      </c>
      <c r="AF254" s="500"/>
    </row>
    <row r="255" ht="15.0" customHeight="1">
      <c r="A255" s="270">
        <v>253.0</v>
      </c>
      <c r="B255" s="500" t="s">
        <v>1710</v>
      </c>
      <c r="C255" s="501" t="s">
        <v>1213</v>
      </c>
      <c r="D255" s="501" t="s">
        <v>1214</v>
      </c>
      <c r="E255" s="501" t="s">
        <v>552</v>
      </c>
      <c r="F255" s="500" t="s">
        <v>512</v>
      </c>
      <c r="G255" s="500" t="s">
        <v>787</v>
      </c>
      <c r="H255" s="500" t="str">
        <f t="shared" si="72"/>
        <v>DEV05</v>
      </c>
      <c r="I255" s="522" t="str">
        <f t="shared" si="1"/>
        <v>#REF!</v>
      </c>
      <c r="J255" s="270">
        <v>4.0</v>
      </c>
      <c r="K255" s="500">
        <v>2024.0</v>
      </c>
      <c r="L255" s="500" t="s">
        <v>1267</v>
      </c>
      <c r="M255" s="500" t="s">
        <v>1268</v>
      </c>
      <c r="N255" s="500">
        <v>22.0</v>
      </c>
      <c r="O255" s="500">
        <v>1.0</v>
      </c>
      <c r="P255" s="500" t="str">
        <f t="shared" si="76"/>
        <v>#REF!</v>
      </c>
      <c r="Q255" s="500">
        <v>1.89</v>
      </c>
      <c r="R255" s="500"/>
      <c r="S255" s="500" t="s">
        <v>525</v>
      </c>
      <c r="T255" s="501" t="s">
        <v>669</v>
      </c>
      <c r="U255" s="672">
        <f t="shared" si="61"/>
        <v>1.89</v>
      </c>
      <c r="V255" s="672" t="str">
        <f t="shared" si="62"/>
        <v>#REF!</v>
      </c>
      <c r="W255" s="672">
        <f t="shared" si="63"/>
        <v>1.89</v>
      </c>
      <c r="X255" s="653" t="str">
        <f t="shared" si="64"/>
        <v>#REF!</v>
      </c>
      <c r="Y255" s="673">
        <f t="shared" si="65"/>
        <v>1</v>
      </c>
      <c r="Z255" s="534" t="str">
        <f t="shared" si="66"/>
        <v>#REF!</v>
      </c>
      <c r="AA255" s="534" t="str">
        <f t="shared" si="67"/>
        <v>#REF!</v>
      </c>
      <c r="AB255" s="534" t="str">
        <f t="shared" si="68"/>
        <v>#REF!</v>
      </c>
      <c r="AC255" s="506" t="str">
        <f t="shared" si="69"/>
        <v>#REF!</v>
      </c>
      <c r="AD255" s="506" t="str">
        <f t="shared" si="70"/>
        <v>#REF!</v>
      </c>
      <c r="AE255" s="539" t="str">
        <f t="shared" si="71"/>
        <v>#REF!</v>
      </c>
      <c r="AF255" s="500"/>
    </row>
    <row r="256" ht="15.0" customHeight="1">
      <c r="A256" s="270">
        <v>254.0</v>
      </c>
      <c r="B256" s="500" t="s">
        <v>1713</v>
      </c>
      <c r="C256" s="501" t="s">
        <v>1714</v>
      </c>
      <c r="D256" s="501" t="s">
        <v>1715</v>
      </c>
      <c r="E256" s="501" t="s">
        <v>552</v>
      </c>
      <c r="F256" s="500" t="s">
        <v>512</v>
      </c>
      <c r="G256" s="500" t="s">
        <v>893</v>
      </c>
      <c r="H256" s="500" t="str">
        <f t="shared" si="72"/>
        <v>DEV06</v>
      </c>
      <c r="I256" s="522" t="str">
        <f t="shared" si="1"/>
        <v>#REF!</v>
      </c>
      <c r="J256" s="270">
        <v>4.0</v>
      </c>
      <c r="K256" s="500">
        <v>2024.0</v>
      </c>
      <c r="L256" s="500" t="s">
        <v>1309</v>
      </c>
      <c r="M256" s="500" t="s">
        <v>1268</v>
      </c>
      <c r="N256" s="500">
        <v>17.0</v>
      </c>
      <c r="O256" s="500">
        <v>0.77</v>
      </c>
      <c r="P256" s="500" t="str">
        <f t="shared" si="76"/>
        <v>#REF!</v>
      </c>
      <c r="Q256" s="500">
        <v>1.74</v>
      </c>
      <c r="R256" s="500"/>
      <c r="S256" s="500" t="s">
        <v>525</v>
      </c>
      <c r="T256" s="501" t="s">
        <v>669</v>
      </c>
      <c r="U256" s="672">
        <f t="shared" si="61"/>
        <v>1.74</v>
      </c>
      <c r="V256" s="672" t="str">
        <f t="shared" si="62"/>
        <v>#REF!</v>
      </c>
      <c r="W256" s="672">
        <f t="shared" si="63"/>
        <v>1.74</v>
      </c>
      <c r="X256" s="653" t="str">
        <f t="shared" si="64"/>
        <v>#REF!</v>
      </c>
      <c r="Y256" s="673">
        <f t="shared" si="65"/>
        <v>0.99727273</v>
      </c>
      <c r="Z256" s="534" t="str">
        <f t="shared" si="66"/>
        <v>#REF!</v>
      </c>
      <c r="AA256" s="534" t="str">
        <f t="shared" si="67"/>
        <v>#REF!</v>
      </c>
      <c r="AB256" s="534" t="str">
        <f t="shared" si="68"/>
        <v>#REF!</v>
      </c>
      <c r="AC256" s="506" t="str">
        <f t="shared" si="69"/>
        <v>#REF!</v>
      </c>
      <c r="AD256" s="506" t="str">
        <f t="shared" si="70"/>
        <v>#REF!</v>
      </c>
      <c r="AE256" s="539" t="str">
        <f t="shared" si="71"/>
        <v>#REF!</v>
      </c>
      <c r="AF256" s="500"/>
    </row>
    <row r="257" ht="15.0" customHeight="1">
      <c r="A257" s="270">
        <v>255.0</v>
      </c>
      <c r="B257" s="500" t="s">
        <v>1716</v>
      </c>
      <c r="C257" s="501" t="s">
        <v>1717</v>
      </c>
      <c r="D257" s="501" t="s">
        <v>1718</v>
      </c>
      <c r="E257" s="501" t="s">
        <v>552</v>
      </c>
      <c r="F257" s="500" t="s">
        <v>564</v>
      </c>
      <c r="G257" s="500" t="s">
        <v>771</v>
      </c>
      <c r="H257" s="500" t="str">
        <f t="shared" si="72"/>
        <v>BA04</v>
      </c>
      <c r="I257" s="522" t="str">
        <f t="shared" si="1"/>
        <v>#REF!</v>
      </c>
      <c r="J257" s="270">
        <v>4.0</v>
      </c>
      <c r="K257" s="500">
        <v>2024.0</v>
      </c>
      <c r="L257" s="500" t="s">
        <v>1719</v>
      </c>
      <c r="M257" s="500" t="s">
        <v>1268</v>
      </c>
      <c r="N257" s="500">
        <v>10.0</v>
      </c>
      <c r="O257" s="500">
        <v>0.45</v>
      </c>
      <c r="P257" s="500" t="str">
        <f t="shared" si="76"/>
        <v>#REF!</v>
      </c>
      <c r="Q257" s="500">
        <v>0.716</v>
      </c>
      <c r="R257" s="500"/>
      <c r="S257" s="500" t="s">
        <v>525</v>
      </c>
      <c r="T257" s="501" t="s">
        <v>669</v>
      </c>
      <c r="U257" s="672">
        <f t="shared" si="61"/>
        <v>0.716</v>
      </c>
      <c r="V257" s="672" t="str">
        <f t="shared" si="62"/>
        <v>#REF!</v>
      </c>
      <c r="W257" s="672">
        <f t="shared" si="63"/>
        <v>1.432</v>
      </c>
      <c r="X257" s="653" t="str">
        <f t="shared" si="64"/>
        <v>#REF!</v>
      </c>
      <c r="Y257" s="673">
        <f t="shared" si="65"/>
        <v>0.9</v>
      </c>
      <c r="Z257" s="534" t="str">
        <f t="shared" si="66"/>
        <v>#REF!</v>
      </c>
      <c r="AA257" s="534" t="str">
        <f t="shared" si="67"/>
        <v>#REF!</v>
      </c>
      <c r="AB257" s="534" t="str">
        <f t="shared" si="68"/>
        <v>#REF!</v>
      </c>
      <c r="AC257" s="506" t="str">
        <f t="shared" si="69"/>
        <v>#REF!</v>
      </c>
      <c r="AD257" s="506" t="str">
        <f t="shared" si="70"/>
        <v>#REF!</v>
      </c>
      <c r="AE257" s="539" t="str">
        <f t="shared" si="71"/>
        <v>#REF!</v>
      </c>
      <c r="AF257" s="500"/>
    </row>
    <row r="258" ht="15.0" customHeight="1">
      <c r="A258" s="270">
        <v>256.0</v>
      </c>
      <c r="B258" s="500" t="s">
        <v>1722</v>
      </c>
      <c r="C258" s="501" t="s">
        <v>1723</v>
      </c>
      <c r="D258" s="501" t="s">
        <v>1724</v>
      </c>
      <c r="E258" s="501" t="s">
        <v>552</v>
      </c>
      <c r="F258" s="500" t="s">
        <v>546</v>
      </c>
      <c r="G258" s="500" t="s">
        <v>893</v>
      </c>
      <c r="H258" s="500" t="str">
        <f t="shared" si="72"/>
        <v>TESTER06</v>
      </c>
      <c r="I258" s="522" t="str">
        <f t="shared" si="1"/>
        <v>#REF!</v>
      </c>
      <c r="J258" s="270">
        <v>4.0</v>
      </c>
      <c r="K258" s="500">
        <v>2024.0</v>
      </c>
      <c r="L258" s="500" t="s">
        <v>1346</v>
      </c>
      <c r="M258" s="500" t="s">
        <v>1268</v>
      </c>
      <c r="N258" s="500">
        <v>12.0</v>
      </c>
      <c r="O258" s="500">
        <v>0.55</v>
      </c>
      <c r="P258" s="500" t="str">
        <f t="shared" si="76"/>
        <v>#REF!</v>
      </c>
      <c r="Q258" s="500">
        <v>1.139</v>
      </c>
      <c r="R258" s="500"/>
      <c r="S258" s="500" t="s">
        <v>525</v>
      </c>
      <c r="T258" s="501" t="s">
        <v>669</v>
      </c>
      <c r="U258" s="672">
        <f t="shared" si="61"/>
        <v>1.139</v>
      </c>
      <c r="V258" s="672" t="str">
        <f t="shared" si="62"/>
        <v>#REF!</v>
      </c>
      <c r="W258" s="672">
        <f t="shared" si="63"/>
        <v>1.139</v>
      </c>
      <c r="X258" s="653" t="str">
        <f t="shared" si="64"/>
        <v>#REF!</v>
      </c>
      <c r="Y258" s="673">
        <f t="shared" si="65"/>
        <v>1.00454547</v>
      </c>
      <c r="Z258" s="534" t="str">
        <f t="shared" si="66"/>
        <v>#REF!</v>
      </c>
      <c r="AA258" s="534" t="str">
        <f t="shared" si="67"/>
        <v>#REF!</v>
      </c>
      <c r="AB258" s="534" t="str">
        <f t="shared" si="68"/>
        <v>#REF!</v>
      </c>
      <c r="AC258" s="506" t="str">
        <f t="shared" si="69"/>
        <v>#REF!</v>
      </c>
      <c r="AD258" s="506" t="str">
        <f t="shared" si="70"/>
        <v>#REF!</v>
      </c>
      <c r="AE258" s="539" t="str">
        <f t="shared" si="71"/>
        <v>#REF!</v>
      </c>
      <c r="AF258" s="500"/>
    </row>
    <row r="259" ht="15.0" customHeight="1">
      <c r="A259" s="270">
        <v>257.0</v>
      </c>
      <c r="B259" s="500" t="s">
        <v>1104</v>
      </c>
      <c r="C259" s="501" t="s">
        <v>660</v>
      </c>
      <c r="D259" s="501" t="s">
        <v>661</v>
      </c>
      <c r="E259" s="501" t="s">
        <v>662</v>
      </c>
      <c r="F259" s="500" t="s">
        <v>663</v>
      </c>
      <c r="G259" s="500" t="s">
        <v>665</v>
      </c>
      <c r="H259" s="500" t="str">
        <f t="shared" si="72"/>
        <v>PM02</v>
      </c>
      <c r="I259" s="522" t="str">
        <f t="shared" si="1"/>
        <v>#REF!</v>
      </c>
      <c r="J259" s="270">
        <v>4.0</v>
      </c>
      <c r="K259" s="500">
        <v>2024.0</v>
      </c>
      <c r="L259" s="500" t="s">
        <v>1267</v>
      </c>
      <c r="M259" s="500" t="s">
        <v>1268</v>
      </c>
      <c r="N259" s="500">
        <v>1.1</v>
      </c>
      <c r="O259" s="500">
        <v>0.05</v>
      </c>
      <c r="P259" s="500">
        <f t="shared" si="76"/>
        <v>0.05</v>
      </c>
      <c r="Q259" s="500">
        <v>0.05</v>
      </c>
      <c r="R259" s="500"/>
      <c r="S259" s="500" t="s">
        <v>517</v>
      </c>
      <c r="T259" s="501" t="s">
        <v>813</v>
      </c>
      <c r="U259" s="672">
        <f t="shared" si="61"/>
        <v>0.05</v>
      </c>
      <c r="V259" s="672" t="str">
        <f t="shared" si="62"/>
        <v>#REF!</v>
      </c>
      <c r="W259" s="672">
        <f t="shared" si="63"/>
        <v>1.15</v>
      </c>
      <c r="X259" s="653" t="str">
        <f t="shared" si="64"/>
        <v>#REF!</v>
      </c>
      <c r="Y259" s="673">
        <f t="shared" si="65"/>
        <v>1</v>
      </c>
      <c r="Z259" s="534" t="str">
        <f t="shared" si="66"/>
        <v>#REF!</v>
      </c>
      <c r="AA259" s="534" t="str">
        <f t="shared" si="67"/>
        <v>#REF!</v>
      </c>
      <c r="AB259" s="534" t="str">
        <f t="shared" si="68"/>
        <v>#REF!</v>
      </c>
      <c r="AC259" s="506" t="str">
        <f t="shared" si="69"/>
        <v>#REF!</v>
      </c>
      <c r="AD259" s="506" t="str">
        <f t="shared" si="70"/>
        <v>#REF!</v>
      </c>
      <c r="AE259" s="539" t="str">
        <f t="shared" si="71"/>
        <v>#REF!</v>
      </c>
      <c r="AF259" s="500"/>
    </row>
    <row r="260" ht="15.0" customHeight="1">
      <c r="A260" s="270">
        <v>258.0</v>
      </c>
      <c r="B260" s="500" t="s">
        <v>1119</v>
      </c>
      <c r="C260" s="501" t="s">
        <v>814</v>
      </c>
      <c r="D260" s="501" t="s">
        <v>815</v>
      </c>
      <c r="E260" s="501" t="s">
        <v>552</v>
      </c>
      <c r="F260" s="500" t="s">
        <v>546</v>
      </c>
      <c r="G260" s="500" t="s">
        <v>787</v>
      </c>
      <c r="H260" s="500" t="str">
        <f t="shared" si="72"/>
        <v>TESTER05</v>
      </c>
      <c r="I260" s="522" t="str">
        <f t="shared" si="1"/>
        <v>#REF!</v>
      </c>
      <c r="J260" s="270">
        <v>4.0</v>
      </c>
      <c r="K260" s="500">
        <v>2024.0</v>
      </c>
      <c r="L260" s="500" t="s">
        <v>1267</v>
      </c>
      <c r="M260" s="500" t="s">
        <v>1729</v>
      </c>
      <c r="N260" s="500">
        <v>20.0</v>
      </c>
      <c r="O260" s="500">
        <v>0.91</v>
      </c>
      <c r="P260" s="500">
        <f t="shared" si="76"/>
        <v>0.91</v>
      </c>
      <c r="Q260" s="500">
        <v>0.91</v>
      </c>
      <c r="R260" s="500"/>
      <c r="S260" s="500" t="s">
        <v>517</v>
      </c>
      <c r="T260" s="501" t="s">
        <v>813</v>
      </c>
      <c r="U260" s="672">
        <f t="shared" si="61"/>
        <v>0.91</v>
      </c>
      <c r="V260" s="672" t="str">
        <f t="shared" si="62"/>
        <v>#REF!</v>
      </c>
      <c r="W260" s="672">
        <f t="shared" si="63"/>
        <v>0.91</v>
      </c>
      <c r="X260" s="653" t="str">
        <f t="shared" si="64"/>
        <v>#REF!</v>
      </c>
      <c r="Y260" s="673">
        <f t="shared" si="65"/>
        <v>1.00090909</v>
      </c>
      <c r="Z260" s="534" t="str">
        <f t="shared" si="66"/>
        <v>#REF!</v>
      </c>
      <c r="AA260" s="534" t="str">
        <f t="shared" si="67"/>
        <v>#REF!</v>
      </c>
      <c r="AB260" s="534" t="str">
        <f t="shared" si="68"/>
        <v>#REF!</v>
      </c>
      <c r="AC260" s="506" t="str">
        <f t="shared" si="69"/>
        <v>#REF!</v>
      </c>
      <c r="AD260" s="506" t="str">
        <f t="shared" si="70"/>
        <v>#REF!</v>
      </c>
      <c r="AE260" s="539" t="str">
        <f t="shared" si="71"/>
        <v>#REF!</v>
      </c>
      <c r="AF260" s="500"/>
    </row>
    <row r="261" ht="15.0" customHeight="1">
      <c r="A261" s="270">
        <v>259.0</v>
      </c>
      <c r="B261" s="500" t="s">
        <v>1118</v>
      </c>
      <c r="C261" s="501" t="s">
        <v>818</v>
      </c>
      <c r="D261" s="501" t="s">
        <v>819</v>
      </c>
      <c r="E261" s="501" t="s">
        <v>552</v>
      </c>
      <c r="F261" s="500" t="s">
        <v>546</v>
      </c>
      <c r="G261" s="500" t="s">
        <v>790</v>
      </c>
      <c r="H261" s="500" t="str">
        <f t="shared" si="72"/>
        <v>TESTER03</v>
      </c>
      <c r="I261" s="522" t="str">
        <f t="shared" si="1"/>
        <v>#REF!</v>
      </c>
      <c r="J261" s="270">
        <v>4.0</v>
      </c>
      <c r="K261" s="500">
        <v>2024.0</v>
      </c>
      <c r="L261" s="500" t="s">
        <v>1267</v>
      </c>
      <c r="M261" s="500" t="s">
        <v>1268</v>
      </c>
      <c r="N261" s="500">
        <v>22.0</v>
      </c>
      <c r="O261" s="500">
        <v>1.0</v>
      </c>
      <c r="P261" s="500">
        <f t="shared" si="76"/>
        <v>1</v>
      </c>
      <c r="Q261" s="500">
        <v>1.0</v>
      </c>
      <c r="R261" s="500"/>
      <c r="S261" s="500" t="s">
        <v>517</v>
      </c>
      <c r="T261" s="501" t="s">
        <v>813</v>
      </c>
      <c r="U261" s="672">
        <f t="shared" si="61"/>
        <v>1</v>
      </c>
      <c r="V261" s="672">
        <f t="shared" si="62"/>
        <v>1</v>
      </c>
      <c r="W261" s="672">
        <f t="shared" si="63"/>
        <v>1</v>
      </c>
      <c r="X261" s="653">
        <f t="shared" si="64"/>
        <v>1</v>
      </c>
      <c r="Y261" s="673">
        <f t="shared" si="65"/>
        <v>1</v>
      </c>
      <c r="Z261" s="534" t="str">
        <f t="shared" si="66"/>
        <v>#REF!</v>
      </c>
      <c r="AA261" s="534" t="str">
        <f t="shared" si="67"/>
        <v>#REF!</v>
      </c>
      <c r="AB261" s="534" t="str">
        <f t="shared" si="68"/>
        <v>#REF!</v>
      </c>
      <c r="AC261" s="506">
        <f t="shared" si="69"/>
        <v>0</v>
      </c>
      <c r="AD261" s="506" t="str">
        <f t="shared" si="70"/>
        <v>#REF!</v>
      </c>
      <c r="AE261" s="539" t="str">
        <f t="shared" si="71"/>
        <v>#REF!</v>
      </c>
      <c r="AF261" s="500"/>
    </row>
    <row r="262" ht="15.0" customHeight="1">
      <c r="A262" s="270">
        <v>260.0</v>
      </c>
      <c r="B262" s="500" t="s">
        <v>1116</v>
      </c>
      <c r="C262" s="501" t="s">
        <v>821</v>
      </c>
      <c r="D262" s="501" t="s">
        <v>822</v>
      </c>
      <c r="E262" s="501" t="s">
        <v>552</v>
      </c>
      <c r="F262" s="500" t="s">
        <v>546</v>
      </c>
      <c r="G262" s="500" t="s">
        <v>790</v>
      </c>
      <c r="H262" s="500" t="str">
        <f t="shared" si="72"/>
        <v>TESTER03</v>
      </c>
      <c r="I262" s="522" t="str">
        <f t="shared" si="1"/>
        <v>#REF!</v>
      </c>
      <c r="J262" s="270">
        <v>4.0</v>
      </c>
      <c r="K262" s="500">
        <v>2024.0</v>
      </c>
      <c r="L262" s="500" t="s">
        <v>1267</v>
      </c>
      <c r="M262" s="500" t="s">
        <v>1268</v>
      </c>
      <c r="N262" s="500">
        <v>22.0</v>
      </c>
      <c r="O262" s="500">
        <v>1.0</v>
      </c>
      <c r="P262" s="500">
        <f t="shared" si="76"/>
        <v>1</v>
      </c>
      <c r="Q262" s="500">
        <v>1.0</v>
      </c>
      <c r="R262" s="500"/>
      <c r="S262" s="500" t="s">
        <v>517</v>
      </c>
      <c r="T262" s="501" t="s">
        <v>813</v>
      </c>
      <c r="U262" s="672">
        <f t="shared" si="61"/>
        <v>1</v>
      </c>
      <c r="V262" s="672">
        <f t="shared" si="62"/>
        <v>1</v>
      </c>
      <c r="W262" s="672">
        <f t="shared" si="63"/>
        <v>1</v>
      </c>
      <c r="X262" s="653">
        <f t="shared" si="64"/>
        <v>1</v>
      </c>
      <c r="Y262" s="673">
        <f t="shared" si="65"/>
        <v>1</v>
      </c>
      <c r="Z262" s="534" t="str">
        <f t="shared" si="66"/>
        <v>#REF!</v>
      </c>
      <c r="AA262" s="534" t="str">
        <f t="shared" si="67"/>
        <v>#REF!</v>
      </c>
      <c r="AB262" s="534" t="str">
        <f t="shared" si="68"/>
        <v>#REF!</v>
      </c>
      <c r="AC262" s="506">
        <f t="shared" si="69"/>
        <v>0</v>
      </c>
      <c r="AD262" s="506" t="str">
        <f t="shared" si="70"/>
        <v>#REF!</v>
      </c>
      <c r="AE262" s="539" t="str">
        <f t="shared" si="71"/>
        <v>#REF!</v>
      </c>
      <c r="AF262" s="500"/>
    </row>
    <row r="263" ht="15.0" customHeight="1">
      <c r="A263" s="270">
        <v>261.0</v>
      </c>
      <c r="B263" s="500" t="s">
        <v>1111</v>
      </c>
      <c r="C263" s="501" t="s">
        <v>824</v>
      </c>
      <c r="D263" s="501" t="s">
        <v>825</v>
      </c>
      <c r="E263" s="501" t="s">
        <v>552</v>
      </c>
      <c r="F263" s="500" t="s">
        <v>546</v>
      </c>
      <c r="G263" s="500" t="s">
        <v>665</v>
      </c>
      <c r="H263" s="500" t="str">
        <f t="shared" si="72"/>
        <v>TESTER02</v>
      </c>
      <c r="I263" s="522" t="str">
        <f t="shared" si="1"/>
        <v>#REF!</v>
      </c>
      <c r="J263" s="270">
        <v>4.0</v>
      </c>
      <c r="K263" s="500">
        <v>2024.0</v>
      </c>
      <c r="L263" s="500" t="s">
        <v>1267</v>
      </c>
      <c r="M263" s="500" t="s">
        <v>1729</v>
      </c>
      <c r="N263" s="500">
        <v>20.0</v>
      </c>
      <c r="O263" s="500">
        <v>0.91</v>
      </c>
      <c r="P263" s="500">
        <f t="shared" si="76"/>
        <v>0.91</v>
      </c>
      <c r="Q263" s="500">
        <v>0.91</v>
      </c>
      <c r="R263" s="500"/>
      <c r="S263" s="500" t="s">
        <v>517</v>
      </c>
      <c r="T263" s="501" t="s">
        <v>813</v>
      </c>
      <c r="U263" s="672">
        <f t="shared" si="61"/>
        <v>0.91</v>
      </c>
      <c r="V263" s="672" t="str">
        <f t="shared" si="62"/>
        <v>#REF!</v>
      </c>
      <c r="W263" s="672">
        <f t="shared" si="63"/>
        <v>0.91</v>
      </c>
      <c r="X263" s="653" t="str">
        <f t="shared" si="64"/>
        <v>#REF!</v>
      </c>
      <c r="Y263" s="673">
        <f t="shared" si="65"/>
        <v>1.00090909</v>
      </c>
      <c r="Z263" s="534" t="str">
        <f t="shared" si="66"/>
        <v>#REF!</v>
      </c>
      <c r="AA263" s="534" t="str">
        <f t="shared" si="67"/>
        <v>#REF!</v>
      </c>
      <c r="AB263" s="534" t="str">
        <f t="shared" si="68"/>
        <v>#REF!</v>
      </c>
      <c r="AC263" s="506" t="str">
        <f t="shared" si="69"/>
        <v>#REF!</v>
      </c>
      <c r="AD263" s="506" t="str">
        <f t="shared" si="70"/>
        <v>#REF!</v>
      </c>
      <c r="AE263" s="539" t="str">
        <f t="shared" si="71"/>
        <v>#REF!</v>
      </c>
      <c r="AF263" s="500"/>
    </row>
    <row r="264" ht="15.0" customHeight="1">
      <c r="A264" s="270">
        <v>262.0</v>
      </c>
      <c r="B264" s="500" t="s">
        <v>1114</v>
      </c>
      <c r="C264" s="501" t="s">
        <v>828</v>
      </c>
      <c r="D264" s="501" t="s">
        <v>830</v>
      </c>
      <c r="E264" s="501" t="s">
        <v>552</v>
      </c>
      <c r="F264" s="500" t="s">
        <v>546</v>
      </c>
      <c r="G264" s="500" t="s">
        <v>665</v>
      </c>
      <c r="H264" s="500" t="str">
        <f t="shared" si="72"/>
        <v>TESTER02</v>
      </c>
      <c r="I264" s="522" t="str">
        <f t="shared" si="1"/>
        <v>#REF!</v>
      </c>
      <c r="J264" s="270">
        <v>4.0</v>
      </c>
      <c r="K264" s="500">
        <v>2024.0</v>
      </c>
      <c r="L264" s="500" t="s">
        <v>1267</v>
      </c>
      <c r="M264" s="500" t="s">
        <v>1268</v>
      </c>
      <c r="N264" s="500">
        <v>22.0</v>
      </c>
      <c r="O264" s="500">
        <v>1.0</v>
      </c>
      <c r="P264" s="500">
        <f t="shared" si="76"/>
        <v>1</v>
      </c>
      <c r="Q264" s="500">
        <v>1.0</v>
      </c>
      <c r="R264" s="500"/>
      <c r="S264" s="500" t="s">
        <v>517</v>
      </c>
      <c r="T264" s="501" t="s">
        <v>813</v>
      </c>
      <c r="U264" s="672">
        <f t="shared" si="61"/>
        <v>1</v>
      </c>
      <c r="V264" s="672">
        <f t="shared" si="62"/>
        <v>1</v>
      </c>
      <c r="W264" s="672">
        <f t="shared" si="63"/>
        <v>1</v>
      </c>
      <c r="X264" s="653">
        <f t="shared" si="64"/>
        <v>1</v>
      </c>
      <c r="Y264" s="673">
        <f t="shared" si="65"/>
        <v>1</v>
      </c>
      <c r="Z264" s="534" t="str">
        <f t="shared" si="66"/>
        <v>#REF!</v>
      </c>
      <c r="AA264" s="534" t="str">
        <f t="shared" si="67"/>
        <v>#REF!</v>
      </c>
      <c r="AB264" s="534" t="str">
        <f t="shared" si="68"/>
        <v>#REF!</v>
      </c>
      <c r="AC264" s="506">
        <f t="shared" si="69"/>
        <v>0</v>
      </c>
      <c r="AD264" s="506" t="str">
        <f t="shared" si="70"/>
        <v>#REF!</v>
      </c>
      <c r="AE264" s="539" t="str">
        <f t="shared" si="71"/>
        <v>#REF!</v>
      </c>
      <c r="AF264" s="500"/>
    </row>
    <row r="265" ht="15.0" customHeight="1">
      <c r="A265" s="270">
        <v>263.0</v>
      </c>
      <c r="B265" s="500" t="s">
        <v>1733</v>
      </c>
      <c r="C265" s="501" t="s">
        <v>1734</v>
      </c>
      <c r="D265" s="501" t="s">
        <v>1735</v>
      </c>
      <c r="E265" s="501" t="s">
        <v>1417</v>
      </c>
      <c r="F265" s="500" t="s">
        <v>546</v>
      </c>
      <c r="G265" s="500" t="s">
        <v>795</v>
      </c>
      <c r="H265" s="500" t="str">
        <f t="shared" si="72"/>
        <v>TESTER01</v>
      </c>
      <c r="I265" s="522" t="str">
        <f t="shared" si="1"/>
        <v>#REF!</v>
      </c>
      <c r="J265" s="270">
        <v>4.0</v>
      </c>
      <c r="K265" s="500">
        <v>2024.0</v>
      </c>
      <c r="L265" s="500" t="s">
        <v>1267</v>
      </c>
      <c r="M265" s="500" t="s">
        <v>1268</v>
      </c>
      <c r="N265" s="500">
        <v>22.0</v>
      </c>
      <c r="O265" s="500">
        <v>1.0</v>
      </c>
      <c r="P265" s="500">
        <f t="shared" si="76"/>
        <v>1</v>
      </c>
      <c r="Q265" s="500">
        <v>1.0</v>
      </c>
      <c r="R265" s="500"/>
      <c r="S265" s="500" t="s">
        <v>517</v>
      </c>
      <c r="T265" s="501" t="s">
        <v>813</v>
      </c>
      <c r="U265" s="672">
        <f t="shared" si="61"/>
        <v>1</v>
      </c>
      <c r="V265" s="672">
        <f t="shared" si="62"/>
        <v>1</v>
      </c>
      <c r="W265" s="672">
        <f t="shared" si="63"/>
        <v>1</v>
      </c>
      <c r="X265" s="653">
        <f t="shared" si="64"/>
        <v>1</v>
      </c>
      <c r="Y265" s="673">
        <f t="shared" si="65"/>
        <v>1</v>
      </c>
      <c r="Z265" s="534" t="str">
        <f t="shared" si="66"/>
        <v>#REF!</v>
      </c>
      <c r="AA265" s="534" t="str">
        <f t="shared" si="67"/>
        <v>#REF!</v>
      </c>
      <c r="AB265" s="534" t="str">
        <f t="shared" si="68"/>
        <v>#REF!</v>
      </c>
      <c r="AC265" s="506">
        <f t="shared" si="69"/>
        <v>0</v>
      </c>
      <c r="AD265" s="506" t="str">
        <f t="shared" si="70"/>
        <v>#REF!</v>
      </c>
      <c r="AE265" s="539" t="str">
        <f t="shared" si="71"/>
        <v>#REF!</v>
      </c>
      <c r="AF265" s="500"/>
    </row>
    <row r="266" ht="15.0" customHeight="1">
      <c r="A266" s="270">
        <v>264.0</v>
      </c>
      <c r="B266" s="500" t="s">
        <v>875</v>
      </c>
      <c r="C266" s="501" t="s">
        <v>876</v>
      </c>
      <c r="D266" s="501" t="s">
        <v>877</v>
      </c>
      <c r="E266" s="501" t="s">
        <v>662</v>
      </c>
      <c r="F266" s="500" t="s">
        <v>663</v>
      </c>
      <c r="G266" s="500" t="s">
        <v>665</v>
      </c>
      <c r="H266" s="500" t="str">
        <f t="shared" si="72"/>
        <v>PM02</v>
      </c>
      <c r="I266" s="522" t="str">
        <f t="shared" si="1"/>
        <v>#REF!</v>
      </c>
      <c r="J266" s="270">
        <v>4.0</v>
      </c>
      <c r="K266" s="500">
        <v>2024.0</v>
      </c>
      <c r="L266" s="500" t="s">
        <v>1267</v>
      </c>
      <c r="M266" s="500" t="s">
        <v>1268</v>
      </c>
      <c r="N266" s="500">
        <v>22.0</v>
      </c>
      <c r="O266" s="500">
        <v>0.9</v>
      </c>
      <c r="P266" s="500" t="str">
        <f t="shared" si="76"/>
        <v>#REF!</v>
      </c>
      <c r="Q266" s="500">
        <v>1.0</v>
      </c>
      <c r="R266" s="500"/>
      <c r="S266" s="500" t="s">
        <v>525</v>
      </c>
      <c r="T266" s="501" t="s">
        <v>837</v>
      </c>
      <c r="U266" s="672">
        <f t="shared" si="61"/>
        <v>1</v>
      </c>
      <c r="V266" s="672" t="str">
        <f t="shared" si="62"/>
        <v>#REF!</v>
      </c>
      <c r="W266" s="672">
        <f t="shared" si="63"/>
        <v>1.1</v>
      </c>
      <c r="X266" s="653" t="str">
        <f t="shared" si="64"/>
        <v>#REF!</v>
      </c>
      <c r="Y266" s="673">
        <f t="shared" si="65"/>
        <v>1</v>
      </c>
      <c r="Z266" s="534" t="str">
        <f t="shared" si="66"/>
        <v>#REF!</v>
      </c>
      <c r="AA266" s="534" t="str">
        <f t="shared" si="67"/>
        <v>#REF!</v>
      </c>
      <c r="AB266" s="534" t="str">
        <f t="shared" si="68"/>
        <v>#REF!</v>
      </c>
      <c r="AC266" s="506" t="str">
        <f t="shared" si="69"/>
        <v>#REF!</v>
      </c>
      <c r="AD266" s="506" t="str">
        <f t="shared" si="70"/>
        <v>#REF!</v>
      </c>
      <c r="AE266" s="539" t="str">
        <f t="shared" si="71"/>
        <v>#REF!</v>
      </c>
      <c r="AF266" s="500"/>
    </row>
    <row r="267" ht="15.0" customHeight="1">
      <c r="A267" s="270">
        <v>265.0</v>
      </c>
      <c r="B267" s="500" t="s">
        <v>851</v>
      </c>
      <c r="C267" s="501" t="s">
        <v>852</v>
      </c>
      <c r="D267" s="501" t="s">
        <v>853</v>
      </c>
      <c r="E267" s="501" t="s">
        <v>552</v>
      </c>
      <c r="F267" s="500" t="s">
        <v>512</v>
      </c>
      <c r="G267" s="500" t="s">
        <v>771</v>
      </c>
      <c r="H267" s="500" t="str">
        <f t="shared" si="72"/>
        <v>DEV04</v>
      </c>
      <c r="I267" s="522" t="str">
        <f t="shared" si="1"/>
        <v>#REF!</v>
      </c>
      <c r="J267" s="270">
        <v>4.0</v>
      </c>
      <c r="K267" s="500">
        <v>2024.0</v>
      </c>
      <c r="L267" s="500" t="s">
        <v>1267</v>
      </c>
      <c r="M267" s="500" t="s">
        <v>1268</v>
      </c>
      <c r="N267" s="500">
        <v>22.0</v>
      </c>
      <c r="O267" s="500">
        <v>1.0</v>
      </c>
      <c r="P267" s="500" t="str">
        <f t="shared" si="76"/>
        <v>#REF!</v>
      </c>
      <c r="Q267" s="500">
        <v>1.59</v>
      </c>
      <c r="R267" s="500"/>
      <c r="S267" s="500" t="s">
        <v>525</v>
      </c>
      <c r="T267" s="501" t="s">
        <v>837</v>
      </c>
      <c r="U267" s="672">
        <f t="shared" si="61"/>
        <v>1.59</v>
      </c>
      <c r="V267" s="672" t="str">
        <f t="shared" si="62"/>
        <v>#REF!</v>
      </c>
      <c r="W267" s="672">
        <f t="shared" si="63"/>
        <v>1.59</v>
      </c>
      <c r="X267" s="653" t="str">
        <f t="shared" si="64"/>
        <v>#REF!</v>
      </c>
      <c r="Y267" s="673">
        <f t="shared" si="65"/>
        <v>1</v>
      </c>
      <c r="Z267" s="534" t="str">
        <f t="shared" si="66"/>
        <v>#REF!</v>
      </c>
      <c r="AA267" s="534" t="str">
        <f t="shared" si="67"/>
        <v>#REF!</v>
      </c>
      <c r="AB267" s="534" t="str">
        <f t="shared" si="68"/>
        <v>#REF!</v>
      </c>
      <c r="AC267" s="506" t="str">
        <f t="shared" si="69"/>
        <v>#REF!</v>
      </c>
      <c r="AD267" s="506" t="str">
        <f t="shared" si="70"/>
        <v>#REF!</v>
      </c>
      <c r="AE267" s="539" t="str">
        <f t="shared" si="71"/>
        <v>#REF!</v>
      </c>
      <c r="AF267" s="500"/>
    </row>
    <row r="268" ht="15.0" customHeight="1">
      <c r="A268" s="270">
        <v>266.0</v>
      </c>
      <c r="B268" s="500" t="s">
        <v>843</v>
      </c>
      <c r="C268" s="501" t="s">
        <v>844</v>
      </c>
      <c r="D268" s="501" t="s">
        <v>845</v>
      </c>
      <c r="E268" s="501" t="s">
        <v>552</v>
      </c>
      <c r="F268" s="500" t="s">
        <v>546</v>
      </c>
      <c r="G268" s="500" t="s">
        <v>665</v>
      </c>
      <c r="H268" s="500" t="str">
        <f t="shared" si="72"/>
        <v>TESTER02</v>
      </c>
      <c r="I268" s="522" t="str">
        <f t="shared" si="1"/>
        <v>#REF!</v>
      </c>
      <c r="J268" s="270">
        <v>4.0</v>
      </c>
      <c r="K268" s="500">
        <v>2024.0</v>
      </c>
      <c r="L268" s="500" t="s">
        <v>1267</v>
      </c>
      <c r="M268" s="500" t="s">
        <v>1268</v>
      </c>
      <c r="N268" s="500">
        <v>22.0</v>
      </c>
      <c r="O268" s="500">
        <v>1.0</v>
      </c>
      <c r="P268" s="500">
        <f t="shared" si="76"/>
        <v>1</v>
      </c>
      <c r="Q268" s="500">
        <v>0.85</v>
      </c>
      <c r="R268" s="500"/>
      <c r="S268" s="500" t="s">
        <v>517</v>
      </c>
      <c r="T268" s="501" t="s">
        <v>837</v>
      </c>
      <c r="U268" s="672">
        <f t="shared" si="61"/>
        <v>0.85</v>
      </c>
      <c r="V268" s="672">
        <f t="shared" si="62"/>
        <v>1</v>
      </c>
      <c r="W268" s="672">
        <f t="shared" si="63"/>
        <v>0.85</v>
      </c>
      <c r="X268" s="653">
        <f t="shared" si="64"/>
        <v>0.85</v>
      </c>
      <c r="Y268" s="673">
        <f t="shared" si="65"/>
        <v>1</v>
      </c>
      <c r="Z268" s="534" t="str">
        <f t="shared" si="66"/>
        <v>#REF!</v>
      </c>
      <c r="AA268" s="534" t="str">
        <f t="shared" si="67"/>
        <v>#REF!</v>
      </c>
      <c r="AB268" s="534" t="str">
        <f t="shared" si="68"/>
        <v>#REF!</v>
      </c>
      <c r="AC268" s="506">
        <f t="shared" si="69"/>
        <v>0</v>
      </c>
      <c r="AD268" s="506" t="str">
        <f t="shared" si="70"/>
        <v>#REF!</v>
      </c>
      <c r="AE268" s="539" t="str">
        <f t="shared" si="71"/>
        <v>#REF!</v>
      </c>
      <c r="AF268" s="500"/>
    </row>
    <row r="269" ht="15.0" customHeight="1">
      <c r="A269" s="270">
        <v>267.0</v>
      </c>
      <c r="B269" s="500" t="s">
        <v>832</v>
      </c>
      <c r="C269" s="501" t="s">
        <v>1739</v>
      </c>
      <c r="D269" s="501" t="s">
        <v>834</v>
      </c>
      <c r="E269" s="501" t="s">
        <v>552</v>
      </c>
      <c r="F269" s="500" t="s">
        <v>546</v>
      </c>
      <c r="G269" s="500" t="s">
        <v>787</v>
      </c>
      <c r="H269" s="500" t="str">
        <f t="shared" si="72"/>
        <v>TESTER05</v>
      </c>
      <c r="I269" s="522" t="str">
        <f t="shared" si="1"/>
        <v>#REF!</v>
      </c>
      <c r="J269" s="270">
        <v>4.0</v>
      </c>
      <c r="K269" s="500">
        <v>2024.0</v>
      </c>
      <c r="L269" s="500" t="s">
        <v>1267</v>
      </c>
      <c r="M269" s="500" t="s">
        <v>1268</v>
      </c>
      <c r="N269" s="500">
        <v>22.0</v>
      </c>
      <c r="O269" s="500">
        <v>1.0</v>
      </c>
      <c r="P269" s="500" t="str">
        <f t="shared" si="76"/>
        <v>#REF!</v>
      </c>
      <c r="Q269" s="500">
        <v>2.1</v>
      </c>
      <c r="R269" s="500"/>
      <c r="S269" s="500" t="s">
        <v>525</v>
      </c>
      <c r="T269" s="501" t="s">
        <v>837</v>
      </c>
      <c r="U269" s="672">
        <f t="shared" si="61"/>
        <v>2.1</v>
      </c>
      <c r="V269" s="672" t="str">
        <f t="shared" si="62"/>
        <v>#REF!</v>
      </c>
      <c r="W269" s="672">
        <f t="shared" si="63"/>
        <v>2.1</v>
      </c>
      <c r="X269" s="653" t="str">
        <f t="shared" si="64"/>
        <v>#REF!</v>
      </c>
      <c r="Y269" s="673">
        <f t="shared" si="65"/>
        <v>1</v>
      </c>
      <c r="Z269" s="534" t="str">
        <f t="shared" si="66"/>
        <v>#REF!</v>
      </c>
      <c r="AA269" s="534" t="str">
        <f t="shared" si="67"/>
        <v>#REF!</v>
      </c>
      <c r="AB269" s="534" t="str">
        <f t="shared" si="68"/>
        <v>#REF!</v>
      </c>
      <c r="AC269" s="506" t="str">
        <f t="shared" si="69"/>
        <v>#REF!</v>
      </c>
      <c r="AD269" s="506" t="str">
        <f t="shared" si="70"/>
        <v>#REF!</v>
      </c>
      <c r="AE269" s="539" t="str">
        <f t="shared" si="71"/>
        <v>#REF!</v>
      </c>
      <c r="AF269" s="500"/>
    </row>
    <row r="270" ht="15.0" customHeight="1">
      <c r="A270" s="270">
        <v>268.0</v>
      </c>
      <c r="B270" s="500" t="s">
        <v>1740</v>
      </c>
      <c r="C270" s="501" t="s">
        <v>807</v>
      </c>
      <c r="D270" s="501" t="s">
        <v>808</v>
      </c>
      <c r="E270" s="501" t="s">
        <v>892</v>
      </c>
      <c r="F270" s="500" t="s">
        <v>546</v>
      </c>
      <c r="G270" s="500" t="s">
        <v>771</v>
      </c>
      <c r="H270" s="500" t="str">
        <f t="shared" si="72"/>
        <v>TESTER04</v>
      </c>
      <c r="I270" s="522" t="str">
        <f t="shared" si="1"/>
        <v>#REF!</v>
      </c>
      <c r="J270" s="270">
        <v>4.0</v>
      </c>
      <c r="K270" s="500">
        <v>2024.0</v>
      </c>
      <c r="L270" s="500" t="s">
        <v>1267</v>
      </c>
      <c r="M270" s="500" t="s">
        <v>1741</v>
      </c>
      <c r="N270" s="500">
        <v>9.0</v>
      </c>
      <c r="O270" s="500">
        <v>0.41</v>
      </c>
      <c r="P270" s="500" t="str">
        <f t="shared" si="76"/>
        <v>#REF!</v>
      </c>
      <c r="Q270" s="500">
        <v>0.578</v>
      </c>
      <c r="R270" s="500"/>
      <c r="S270" s="500" t="s">
        <v>525</v>
      </c>
      <c r="T270" s="501" t="s">
        <v>837</v>
      </c>
      <c r="U270" s="672">
        <f t="shared" si="61"/>
        <v>0.578</v>
      </c>
      <c r="V270" s="672" t="str">
        <f t="shared" si="62"/>
        <v>#REF!</v>
      </c>
      <c r="W270" s="672">
        <f t="shared" si="63"/>
        <v>1.358</v>
      </c>
      <c r="X270" s="653" t="str">
        <f t="shared" si="64"/>
        <v>#REF!</v>
      </c>
      <c r="Y270" s="673">
        <f t="shared" si="65"/>
        <v>0.96</v>
      </c>
      <c r="Z270" s="534" t="str">
        <f t="shared" si="66"/>
        <v>#REF!</v>
      </c>
      <c r="AA270" s="534" t="str">
        <f t="shared" si="67"/>
        <v>#REF!</v>
      </c>
      <c r="AB270" s="534" t="str">
        <f t="shared" si="68"/>
        <v>#REF!</v>
      </c>
      <c r="AC270" s="506" t="str">
        <f t="shared" si="69"/>
        <v>#REF!</v>
      </c>
      <c r="AD270" s="506" t="str">
        <f t="shared" si="70"/>
        <v>#REF!</v>
      </c>
      <c r="AE270" s="539" t="str">
        <f t="shared" si="71"/>
        <v>#REF!</v>
      </c>
      <c r="AF270" s="500"/>
    </row>
    <row r="271" ht="15.0" customHeight="1">
      <c r="A271" s="270">
        <v>269.0</v>
      </c>
      <c r="B271" s="500" t="s">
        <v>880</v>
      </c>
      <c r="C271" s="501" t="s">
        <v>881</v>
      </c>
      <c r="D271" s="501" t="s">
        <v>1742</v>
      </c>
      <c r="E271" s="501" t="s">
        <v>552</v>
      </c>
      <c r="F271" s="500" t="s">
        <v>512</v>
      </c>
      <c r="G271" s="500" t="s">
        <v>665</v>
      </c>
      <c r="H271" s="500" t="str">
        <f t="shared" si="72"/>
        <v>DEV02</v>
      </c>
      <c r="I271" s="522" t="str">
        <f t="shared" si="1"/>
        <v>#REF!</v>
      </c>
      <c r="J271" s="270">
        <v>4.0</v>
      </c>
      <c r="K271" s="500">
        <v>2024.0</v>
      </c>
      <c r="L271" s="500" t="s">
        <v>1267</v>
      </c>
      <c r="M271" s="500" t="s">
        <v>1268</v>
      </c>
      <c r="N271" s="500">
        <v>22.0</v>
      </c>
      <c r="O271" s="500">
        <v>1.0</v>
      </c>
      <c r="P271" s="500" t="str">
        <f t="shared" si="76"/>
        <v>#REF!</v>
      </c>
      <c r="Q271" s="500">
        <v>1.0</v>
      </c>
      <c r="R271" s="500"/>
      <c r="S271" s="500" t="s">
        <v>525</v>
      </c>
      <c r="T271" s="501" t="s">
        <v>837</v>
      </c>
      <c r="U271" s="672">
        <f t="shared" si="61"/>
        <v>1</v>
      </c>
      <c r="V271" s="672" t="str">
        <f t="shared" si="62"/>
        <v>#REF!</v>
      </c>
      <c r="W271" s="672">
        <f t="shared" si="63"/>
        <v>1</v>
      </c>
      <c r="X271" s="653" t="str">
        <f t="shared" si="64"/>
        <v>#REF!</v>
      </c>
      <c r="Y271" s="673">
        <f t="shared" si="65"/>
        <v>1</v>
      </c>
      <c r="Z271" s="534" t="str">
        <f t="shared" si="66"/>
        <v>#REF!</v>
      </c>
      <c r="AA271" s="534" t="str">
        <f t="shared" si="67"/>
        <v>#REF!</v>
      </c>
      <c r="AB271" s="534" t="str">
        <f t="shared" si="68"/>
        <v>#REF!</v>
      </c>
      <c r="AC271" s="506" t="str">
        <f t="shared" si="69"/>
        <v>#REF!</v>
      </c>
      <c r="AD271" s="506" t="str">
        <f t="shared" si="70"/>
        <v>#REF!</v>
      </c>
      <c r="AE271" s="539" t="str">
        <f t="shared" si="71"/>
        <v>#REF!</v>
      </c>
      <c r="AF271" s="500"/>
    </row>
    <row r="272" ht="15.0" customHeight="1">
      <c r="A272" s="270">
        <v>270.0</v>
      </c>
      <c r="B272" s="500" t="s">
        <v>868</v>
      </c>
      <c r="C272" s="501" t="s">
        <v>869</v>
      </c>
      <c r="D272" s="501" t="s">
        <v>870</v>
      </c>
      <c r="E272" s="501" t="s">
        <v>552</v>
      </c>
      <c r="F272" s="500" t="s">
        <v>512</v>
      </c>
      <c r="G272" s="500" t="s">
        <v>790</v>
      </c>
      <c r="H272" s="500" t="str">
        <f t="shared" si="72"/>
        <v>DEV03</v>
      </c>
      <c r="I272" s="522" t="str">
        <f t="shared" si="1"/>
        <v>#REF!</v>
      </c>
      <c r="J272" s="270">
        <v>4.0</v>
      </c>
      <c r="K272" s="500">
        <v>2024.0</v>
      </c>
      <c r="L272" s="500" t="s">
        <v>1267</v>
      </c>
      <c r="M272" s="500" t="s">
        <v>1268</v>
      </c>
      <c r="N272" s="500">
        <v>22.0</v>
      </c>
      <c r="O272" s="500">
        <v>1.0</v>
      </c>
      <c r="P272" s="500" t="str">
        <f t="shared" si="76"/>
        <v>#REF!</v>
      </c>
      <c r="Q272" s="500">
        <v>1.24</v>
      </c>
      <c r="R272" s="500"/>
      <c r="S272" s="500" t="s">
        <v>525</v>
      </c>
      <c r="T272" s="501" t="s">
        <v>837</v>
      </c>
      <c r="U272" s="672">
        <f t="shared" si="61"/>
        <v>1.24</v>
      </c>
      <c r="V272" s="672" t="str">
        <f t="shared" si="62"/>
        <v>#REF!</v>
      </c>
      <c r="W272" s="672">
        <f t="shared" si="63"/>
        <v>1.24</v>
      </c>
      <c r="X272" s="653" t="str">
        <f t="shared" si="64"/>
        <v>#REF!</v>
      </c>
      <c r="Y272" s="673">
        <f t="shared" si="65"/>
        <v>1</v>
      </c>
      <c r="Z272" s="534" t="str">
        <f t="shared" si="66"/>
        <v>#REF!</v>
      </c>
      <c r="AA272" s="534" t="str">
        <f t="shared" si="67"/>
        <v>#REF!</v>
      </c>
      <c r="AB272" s="534" t="str">
        <f t="shared" si="68"/>
        <v>#REF!</v>
      </c>
      <c r="AC272" s="506" t="str">
        <f t="shared" si="69"/>
        <v>#REF!</v>
      </c>
      <c r="AD272" s="506" t="str">
        <f t="shared" si="70"/>
        <v>#REF!</v>
      </c>
      <c r="AE272" s="539" t="str">
        <f t="shared" si="71"/>
        <v>#REF!</v>
      </c>
      <c r="AF272" s="500"/>
    </row>
    <row r="273" ht="15.0" customHeight="1">
      <c r="A273" s="270">
        <v>271.0</v>
      </c>
      <c r="B273" s="500" t="s">
        <v>855</v>
      </c>
      <c r="C273" s="501" t="s">
        <v>856</v>
      </c>
      <c r="D273" s="501" t="s">
        <v>857</v>
      </c>
      <c r="E273" s="501" t="s">
        <v>552</v>
      </c>
      <c r="F273" s="500" t="s">
        <v>512</v>
      </c>
      <c r="G273" s="500" t="s">
        <v>771</v>
      </c>
      <c r="H273" s="500" t="str">
        <f t="shared" si="72"/>
        <v>DEV04</v>
      </c>
      <c r="I273" s="522" t="str">
        <f t="shared" si="1"/>
        <v>#REF!</v>
      </c>
      <c r="J273" s="270">
        <v>4.0</v>
      </c>
      <c r="K273" s="500">
        <v>2024.0</v>
      </c>
      <c r="L273" s="500" t="s">
        <v>1267</v>
      </c>
      <c r="M273" s="500" t="s">
        <v>1268</v>
      </c>
      <c r="N273" s="500">
        <v>22.0</v>
      </c>
      <c r="O273" s="500">
        <v>1.0</v>
      </c>
      <c r="P273" s="500" t="str">
        <f t="shared" si="76"/>
        <v>#REF!</v>
      </c>
      <c r="Q273" s="500">
        <v>1.59</v>
      </c>
      <c r="R273" s="500"/>
      <c r="S273" s="500" t="s">
        <v>525</v>
      </c>
      <c r="T273" s="501" t="s">
        <v>837</v>
      </c>
      <c r="U273" s="672">
        <f t="shared" si="61"/>
        <v>1.59</v>
      </c>
      <c r="V273" s="672" t="str">
        <f t="shared" si="62"/>
        <v>#REF!</v>
      </c>
      <c r="W273" s="672">
        <f t="shared" si="63"/>
        <v>1.59</v>
      </c>
      <c r="X273" s="653" t="str">
        <f t="shared" si="64"/>
        <v>#REF!</v>
      </c>
      <c r="Y273" s="673">
        <f t="shared" si="65"/>
        <v>1</v>
      </c>
      <c r="Z273" s="534" t="str">
        <f t="shared" si="66"/>
        <v>#REF!</v>
      </c>
      <c r="AA273" s="534" t="str">
        <f t="shared" si="67"/>
        <v>#REF!</v>
      </c>
      <c r="AB273" s="534" t="str">
        <f t="shared" si="68"/>
        <v>#REF!</v>
      </c>
      <c r="AC273" s="506" t="str">
        <f t="shared" si="69"/>
        <v>#REF!</v>
      </c>
      <c r="AD273" s="506" t="str">
        <f t="shared" si="70"/>
        <v>#REF!</v>
      </c>
      <c r="AE273" s="539" t="str">
        <f t="shared" si="71"/>
        <v>#REF!</v>
      </c>
      <c r="AF273" s="500"/>
    </row>
    <row r="274" ht="15.0" customHeight="1">
      <c r="A274" s="270">
        <v>272.0</v>
      </c>
      <c r="B274" s="500" t="s">
        <v>861</v>
      </c>
      <c r="C274" s="501" t="s">
        <v>801</v>
      </c>
      <c r="D274" s="501" t="s">
        <v>802</v>
      </c>
      <c r="E274" s="501" t="s">
        <v>552</v>
      </c>
      <c r="F274" s="500" t="s">
        <v>512</v>
      </c>
      <c r="G274" s="500" t="s">
        <v>787</v>
      </c>
      <c r="H274" s="500" t="str">
        <f t="shared" si="72"/>
        <v>DEV05</v>
      </c>
      <c r="I274" s="522" t="str">
        <f t="shared" si="1"/>
        <v>#REF!</v>
      </c>
      <c r="J274" s="270">
        <v>4.0</v>
      </c>
      <c r="K274" s="500">
        <v>2024.0</v>
      </c>
      <c r="L274" s="500" t="s">
        <v>1267</v>
      </c>
      <c r="M274" s="500" t="s">
        <v>1268</v>
      </c>
      <c r="N274" s="500">
        <v>22.0</v>
      </c>
      <c r="O274" s="500">
        <v>1.0</v>
      </c>
      <c r="P274" s="500" t="str">
        <f t="shared" si="76"/>
        <v>#REF!</v>
      </c>
      <c r="Q274" s="500">
        <v>2.03</v>
      </c>
      <c r="R274" s="500"/>
      <c r="S274" s="500" t="s">
        <v>525</v>
      </c>
      <c r="T274" s="501" t="s">
        <v>837</v>
      </c>
      <c r="U274" s="672">
        <f t="shared" si="61"/>
        <v>2.03</v>
      </c>
      <c r="V274" s="672" t="str">
        <f t="shared" si="62"/>
        <v>#REF!</v>
      </c>
      <c r="W274" s="672">
        <f t="shared" si="63"/>
        <v>2.03</v>
      </c>
      <c r="X274" s="653" t="str">
        <f t="shared" si="64"/>
        <v>#REF!</v>
      </c>
      <c r="Y274" s="673">
        <f t="shared" si="65"/>
        <v>1</v>
      </c>
      <c r="Z274" s="534" t="str">
        <f t="shared" si="66"/>
        <v>#REF!</v>
      </c>
      <c r="AA274" s="534" t="str">
        <f t="shared" si="67"/>
        <v>#REF!</v>
      </c>
      <c r="AB274" s="534" t="str">
        <f t="shared" si="68"/>
        <v>#REF!</v>
      </c>
      <c r="AC274" s="506" t="str">
        <f t="shared" si="69"/>
        <v>#REF!</v>
      </c>
      <c r="AD274" s="506" t="str">
        <f t="shared" si="70"/>
        <v>#REF!</v>
      </c>
      <c r="AE274" s="539" t="str">
        <f t="shared" si="71"/>
        <v>#REF!</v>
      </c>
      <c r="AF274" s="500"/>
    </row>
    <row r="275" ht="15.0" customHeight="1">
      <c r="A275" s="270">
        <v>273.0</v>
      </c>
      <c r="B275" s="500" t="s">
        <v>1743</v>
      </c>
      <c r="C275" s="501" t="s">
        <v>805</v>
      </c>
      <c r="D275" s="501" t="s">
        <v>806</v>
      </c>
      <c r="E275" s="501" t="s">
        <v>552</v>
      </c>
      <c r="F275" s="500" t="s">
        <v>512</v>
      </c>
      <c r="G275" s="500" t="s">
        <v>771</v>
      </c>
      <c r="H275" s="500" t="str">
        <f t="shared" si="72"/>
        <v>DEV04</v>
      </c>
      <c r="I275" s="522" t="str">
        <f t="shared" si="1"/>
        <v>#REF!</v>
      </c>
      <c r="J275" s="270">
        <v>4.0</v>
      </c>
      <c r="K275" s="500">
        <v>2024.0</v>
      </c>
      <c r="L275" s="500" t="s">
        <v>1267</v>
      </c>
      <c r="M275" s="500" t="s">
        <v>1268</v>
      </c>
      <c r="N275" s="500">
        <v>22.0</v>
      </c>
      <c r="O275" s="500">
        <v>1.0</v>
      </c>
      <c r="P275" s="500" t="str">
        <f t="shared" si="76"/>
        <v>#REF!</v>
      </c>
      <c r="Q275" s="500">
        <v>1.59</v>
      </c>
      <c r="R275" s="500"/>
      <c r="S275" s="500" t="s">
        <v>525</v>
      </c>
      <c r="T275" s="501" t="s">
        <v>837</v>
      </c>
      <c r="U275" s="672">
        <f t="shared" si="61"/>
        <v>1.59</v>
      </c>
      <c r="V275" s="672" t="str">
        <f t="shared" si="62"/>
        <v>#REF!</v>
      </c>
      <c r="W275" s="672">
        <f t="shared" si="63"/>
        <v>1.59</v>
      </c>
      <c r="X275" s="653" t="str">
        <f t="shared" si="64"/>
        <v>#REF!</v>
      </c>
      <c r="Y275" s="673">
        <f t="shared" si="65"/>
        <v>1</v>
      </c>
      <c r="Z275" s="534" t="str">
        <f t="shared" si="66"/>
        <v>#REF!</v>
      </c>
      <c r="AA275" s="534" t="str">
        <f t="shared" si="67"/>
        <v>#REF!</v>
      </c>
      <c r="AB275" s="534" t="str">
        <f t="shared" si="68"/>
        <v>#REF!</v>
      </c>
      <c r="AC275" s="506" t="str">
        <f t="shared" si="69"/>
        <v>#REF!</v>
      </c>
      <c r="AD275" s="506" t="str">
        <f t="shared" si="70"/>
        <v>#REF!</v>
      </c>
      <c r="AE275" s="539" t="str">
        <f t="shared" si="71"/>
        <v>#REF!</v>
      </c>
      <c r="AF275" s="500"/>
    </row>
    <row r="276" ht="15.0" customHeight="1">
      <c r="A276" s="270">
        <v>274.0</v>
      </c>
      <c r="B276" s="500" t="s">
        <v>1745</v>
      </c>
      <c r="C276" s="501" t="s">
        <v>1235</v>
      </c>
      <c r="D276" s="501" t="s">
        <v>1236</v>
      </c>
      <c r="E276" s="501" t="s">
        <v>552</v>
      </c>
      <c r="F276" s="500" t="s">
        <v>512</v>
      </c>
      <c r="G276" s="500" t="s">
        <v>790</v>
      </c>
      <c r="H276" s="500" t="str">
        <f t="shared" si="72"/>
        <v>DEV03</v>
      </c>
      <c r="I276" s="522" t="str">
        <f t="shared" si="1"/>
        <v>#REF!</v>
      </c>
      <c r="J276" s="270">
        <v>4.0</v>
      </c>
      <c r="K276" s="500">
        <v>2024.0</v>
      </c>
      <c r="L276" s="500" t="s">
        <v>1267</v>
      </c>
      <c r="M276" s="500" t="s">
        <v>1268</v>
      </c>
      <c r="N276" s="500">
        <v>22.0</v>
      </c>
      <c r="O276" s="500">
        <v>1.0</v>
      </c>
      <c r="P276" s="500" t="str">
        <f t="shared" si="76"/>
        <v>#REF!</v>
      </c>
      <c r="Q276" s="500">
        <v>1.24</v>
      </c>
      <c r="R276" s="500"/>
      <c r="S276" s="500" t="s">
        <v>525</v>
      </c>
      <c r="T276" s="501" t="s">
        <v>837</v>
      </c>
      <c r="U276" s="672">
        <f t="shared" si="61"/>
        <v>1.24</v>
      </c>
      <c r="V276" s="672" t="str">
        <f t="shared" si="62"/>
        <v>#REF!</v>
      </c>
      <c r="W276" s="672">
        <f t="shared" si="63"/>
        <v>1.24</v>
      </c>
      <c r="X276" s="653" t="str">
        <f t="shared" si="64"/>
        <v>#REF!</v>
      </c>
      <c r="Y276" s="673">
        <f t="shared" si="65"/>
        <v>1</v>
      </c>
      <c r="Z276" s="534" t="str">
        <f t="shared" si="66"/>
        <v>#REF!</v>
      </c>
      <c r="AA276" s="534" t="str">
        <f t="shared" si="67"/>
        <v>#REF!</v>
      </c>
      <c r="AB276" s="534" t="str">
        <f t="shared" si="68"/>
        <v>#REF!</v>
      </c>
      <c r="AC276" s="506" t="str">
        <f t="shared" si="69"/>
        <v>#REF!</v>
      </c>
      <c r="AD276" s="506" t="str">
        <f t="shared" si="70"/>
        <v>#REF!</v>
      </c>
      <c r="AE276" s="539" t="str">
        <f t="shared" si="71"/>
        <v>#REF!</v>
      </c>
      <c r="AF276" s="500"/>
    </row>
    <row r="277" ht="15.0" customHeight="1">
      <c r="A277" s="270">
        <v>275.0</v>
      </c>
      <c r="B277" s="500" t="s">
        <v>1747</v>
      </c>
      <c r="C277" s="501" t="s">
        <v>1220</v>
      </c>
      <c r="D277" s="501" t="s">
        <v>1221</v>
      </c>
      <c r="E277" s="501" t="s">
        <v>552</v>
      </c>
      <c r="F277" s="500" t="s">
        <v>546</v>
      </c>
      <c r="G277" s="500" t="s">
        <v>665</v>
      </c>
      <c r="H277" s="500" t="str">
        <f t="shared" si="72"/>
        <v>TESTER02</v>
      </c>
      <c r="I277" s="522" t="str">
        <f t="shared" si="1"/>
        <v>#REF!</v>
      </c>
      <c r="J277" s="270">
        <v>4.0</v>
      </c>
      <c r="K277" s="500">
        <v>2024.0</v>
      </c>
      <c r="L277" s="500" t="s">
        <v>1267</v>
      </c>
      <c r="M277" s="500" t="s">
        <v>1268</v>
      </c>
      <c r="N277" s="500">
        <v>22.0</v>
      </c>
      <c r="O277" s="500">
        <v>1.0</v>
      </c>
      <c r="P277" s="500">
        <f t="shared" si="76"/>
        <v>1</v>
      </c>
      <c r="Q277" s="500">
        <v>1.0</v>
      </c>
      <c r="R277" s="500"/>
      <c r="S277" s="500" t="s">
        <v>517</v>
      </c>
      <c r="T277" s="501" t="s">
        <v>837</v>
      </c>
      <c r="U277" s="672">
        <f t="shared" si="61"/>
        <v>1</v>
      </c>
      <c r="V277" s="672">
        <f t="shared" si="62"/>
        <v>1</v>
      </c>
      <c r="W277" s="672">
        <f t="shared" si="63"/>
        <v>1</v>
      </c>
      <c r="X277" s="653">
        <f t="shared" si="64"/>
        <v>1</v>
      </c>
      <c r="Y277" s="673">
        <f t="shared" si="65"/>
        <v>1</v>
      </c>
      <c r="Z277" s="534" t="str">
        <f t="shared" si="66"/>
        <v>#REF!</v>
      </c>
      <c r="AA277" s="534" t="str">
        <f t="shared" si="67"/>
        <v>#REF!</v>
      </c>
      <c r="AB277" s="534" t="str">
        <f t="shared" si="68"/>
        <v>#REF!</v>
      </c>
      <c r="AC277" s="506">
        <f t="shared" si="69"/>
        <v>0</v>
      </c>
      <c r="AD277" s="506" t="str">
        <f t="shared" si="70"/>
        <v>#REF!</v>
      </c>
      <c r="AE277" s="539" t="str">
        <f t="shared" si="71"/>
        <v>#REF!</v>
      </c>
      <c r="AF277" s="500"/>
    </row>
    <row r="278" ht="15.0" customHeight="1">
      <c r="A278" s="270">
        <v>276.0</v>
      </c>
      <c r="B278" s="500" t="s">
        <v>1749</v>
      </c>
      <c r="C278" s="501" t="s">
        <v>1227</v>
      </c>
      <c r="D278" s="501" t="s">
        <v>1228</v>
      </c>
      <c r="E278" s="501" t="s">
        <v>552</v>
      </c>
      <c r="F278" s="500" t="s">
        <v>546</v>
      </c>
      <c r="G278" s="500" t="s">
        <v>790</v>
      </c>
      <c r="H278" s="500" t="str">
        <f t="shared" si="72"/>
        <v>TESTER03</v>
      </c>
      <c r="I278" s="522" t="str">
        <f t="shared" si="1"/>
        <v>#REF!</v>
      </c>
      <c r="J278" s="270">
        <v>4.0</v>
      </c>
      <c r="K278" s="500">
        <v>2024.0</v>
      </c>
      <c r="L278" s="500" t="s">
        <v>1267</v>
      </c>
      <c r="M278" s="500" t="s">
        <v>1268</v>
      </c>
      <c r="N278" s="500">
        <v>22.0</v>
      </c>
      <c r="O278" s="500">
        <v>1.0</v>
      </c>
      <c r="P278" s="500" t="str">
        <f t="shared" si="76"/>
        <v>#REF!</v>
      </c>
      <c r="Q278" s="500">
        <v>1.19</v>
      </c>
      <c r="R278" s="500"/>
      <c r="S278" s="500" t="s">
        <v>525</v>
      </c>
      <c r="T278" s="501" t="s">
        <v>837</v>
      </c>
      <c r="U278" s="672">
        <f t="shared" si="61"/>
        <v>1.19</v>
      </c>
      <c r="V278" s="672" t="str">
        <f t="shared" si="62"/>
        <v>#REF!</v>
      </c>
      <c r="W278" s="672">
        <f t="shared" si="63"/>
        <v>1.19</v>
      </c>
      <c r="X278" s="653" t="str">
        <f t="shared" si="64"/>
        <v>#REF!</v>
      </c>
      <c r="Y278" s="673">
        <f t="shared" si="65"/>
        <v>1</v>
      </c>
      <c r="Z278" s="534" t="str">
        <f t="shared" si="66"/>
        <v>#REF!</v>
      </c>
      <c r="AA278" s="534" t="str">
        <f t="shared" si="67"/>
        <v>#REF!</v>
      </c>
      <c r="AB278" s="534" t="str">
        <f t="shared" si="68"/>
        <v>#REF!</v>
      </c>
      <c r="AC278" s="506" t="str">
        <f t="shared" si="69"/>
        <v>#REF!</v>
      </c>
      <c r="AD278" s="506" t="str">
        <f t="shared" si="70"/>
        <v>#REF!</v>
      </c>
      <c r="AE278" s="539" t="str">
        <f t="shared" si="71"/>
        <v>#REF!</v>
      </c>
      <c r="AF278" s="500"/>
    </row>
    <row r="279" ht="15.0" customHeight="1">
      <c r="A279" s="270">
        <v>277.0</v>
      </c>
      <c r="B279" s="500" t="s">
        <v>1752</v>
      </c>
      <c r="C279" s="501" t="s">
        <v>1230</v>
      </c>
      <c r="D279" s="501" t="s">
        <v>1231</v>
      </c>
      <c r="E279" s="501" t="s">
        <v>552</v>
      </c>
      <c r="F279" s="500" t="s">
        <v>512</v>
      </c>
      <c r="G279" s="500" t="s">
        <v>787</v>
      </c>
      <c r="H279" s="500" t="str">
        <f t="shared" si="72"/>
        <v>DEV05</v>
      </c>
      <c r="I279" s="522" t="str">
        <f t="shared" si="1"/>
        <v>#REF!</v>
      </c>
      <c r="J279" s="270">
        <v>4.0</v>
      </c>
      <c r="K279" s="500">
        <v>2024.0</v>
      </c>
      <c r="L279" s="500" t="s">
        <v>1267</v>
      </c>
      <c r="M279" s="500" t="s">
        <v>1268</v>
      </c>
      <c r="N279" s="500">
        <v>22.0</v>
      </c>
      <c r="O279" s="500">
        <v>1.0</v>
      </c>
      <c r="P279" s="500" t="str">
        <f t="shared" si="76"/>
        <v>#REF!</v>
      </c>
      <c r="Q279" s="500">
        <v>1.15</v>
      </c>
      <c r="R279" s="500"/>
      <c r="S279" s="500" t="s">
        <v>525</v>
      </c>
      <c r="T279" s="501" t="s">
        <v>837</v>
      </c>
      <c r="U279" s="672">
        <f t="shared" si="61"/>
        <v>1.15</v>
      </c>
      <c r="V279" s="672" t="str">
        <f t="shared" si="62"/>
        <v>#REF!</v>
      </c>
      <c r="W279" s="672">
        <f t="shared" si="63"/>
        <v>1.15</v>
      </c>
      <c r="X279" s="653" t="str">
        <f t="shared" si="64"/>
        <v>#REF!</v>
      </c>
      <c r="Y279" s="673">
        <f t="shared" si="65"/>
        <v>1</v>
      </c>
      <c r="Z279" s="534" t="str">
        <f t="shared" si="66"/>
        <v>#REF!</v>
      </c>
      <c r="AA279" s="534" t="str">
        <f t="shared" si="67"/>
        <v>#REF!</v>
      </c>
      <c r="AB279" s="534" t="str">
        <f t="shared" si="68"/>
        <v>#REF!</v>
      </c>
      <c r="AC279" s="506" t="str">
        <f t="shared" si="69"/>
        <v>#REF!</v>
      </c>
      <c r="AD279" s="506" t="str">
        <f t="shared" si="70"/>
        <v>#REF!</v>
      </c>
      <c r="AE279" s="539" t="str">
        <f t="shared" si="71"/>
        <v>#REF!</v>
      </c>
      <c r="AF279" s="500"/>
    </row>
    <row r="280" ht="15.0" customHeight="1">
      <c r="A280" s="270">
        <v>278.0</v>
      </c>
      <c r="B280" s="500" t="s">
        <v>1753</v>
      </c>
      <c r="C280" s="501" t="s">
        <v>1754</v>
      </c>
      <c r="D280" s="501" t="s">
        <v>1755</v>
      </c>
      <c r="E280" s="501" t="s">
        <v>552</v>
      </c>
      <c r="F280" s="500" t="s">
        <v>546</v>
      </c>
      <c r="G280" s="500" t="s">
        <v>665</v>
      </c>
      <c r="H280" s="500" t="str">
        <f t="shared" si="72"/>
        <v>TESTER02</v>
      </c>
      <c r="I280" s="522" t="str">
        <f t="shared" si="1"/>
        <v>#REF!</v>
      </c>
      <c r="J280" s="270">
        <v>4.0</v>
      </c>
      <c r="K280" s="500">
        <v>2024.0</v>
      </c>
      <c r="L280" s="500" t="s">
        <v>1309</v>
      </c>
      <c r="M280" s="500" t="s">
        <v>1268</v>
      </c>
      <c r="N280" s="500">
        <v>17.0</v>
      </c>
      <c r="O280" s="500">
        <v>0.77</v>
      </c>
      <c r="P280" s="500" t="str">
        <f t="shared" si="76"/>
        <v>#REF!</v>
      </c>
      <c r="Q280" s="500">
        <v>0.662</v>
      </c>
      <c r="R280" s="500"/>
      <c r="S280" s="500" t="s">
        <v>525</v>
      </c>
      <c r="T280" s="501" t="s">
        <v>837</v>
      </c>
      <c r="U280" s="672">
        <f t="shared" si="61"/>
        <v>0.662</v>
      </c>
      <c r="V280" s="672" t="str">
        <f t="shared" si="62"/>
        <v>#REF!</v>
      </c>
      <c r="W280" s="672">
        <f t="shared" si="63"/>
        <v>0.662</v>
      </c>
      <c r="X280" s="653" t="str">
        <f t="shared" si="64"/>
        <v>#REF!</v>
      </c>
      <c r="Y280" s="673">
        <f t="shared" si="65"/>
        <v>0.99727273</v>
      </c>
      <c r="Z280" s="534" t="str">
        <f t="shared" si="66"/>
        <v>#REF!</v>
      </c>
      <c r="AA280" s="534" t="str">
        <f t="shared" si="67"/>
        <v>#REF!</v>
      </c>
      <c r="AB280" s="534" t="str">
        <f t="shared" si="68"/>
        <v>#REF!</v>
      </c>
      <c r="AC280" s="506" t="str">
        <f t="shared" si="69"/>
        <v>#REF!</v>
      </c>
      <c r="AD280" s="506" t="str">
        <f t="shared" si="70"/>
        <v>#REF!</v>
      </c>
      <c r="AE280" s="539" t="str">
        <f t="shared" si="71"/>
        <v>#REF!</v>
      </c>
      <c r="AF280" s="500"/>
    </row>
    <row r="281" ht="15.0" customHeight="1">
      <c r="A281" s="270">
        <v>279.0</v>
      </c>
      <c r="B281" s="500" t="s">
        <v>1756</v>
      </c>
      <c r="C281" s="501" t="s">
        <v>1757</v>
      </c>
      <c r="D281" s="501" t="s">
        <v>1758</v>
      </c>
      <c r="E281" s="501" t="s">
        <v>552</v>
      </c>
      <c r="F281" s="500" t="s">
        <v>546</v>
      </c>
      <c r="G281" s="500" t="s">
        <v>787</v>
      </c>
      <c r="H281" s="500" t="str">
        <f t="shared" si="72"/>
        <v>TESTER05</v>
      </c>
      <c r="I281" s="522" t="str">
        <f t="shared" si="1"/>
        <v>#REF!</v>
      </c>
      <c r="J281" s="270">
        <v>4.0</v>
      </c>
      <c r="K281" s="500">
        <v>2024.0</v>
      </c>
      <c r="L281" s="500" t="s">
        <v>1309</v>
      </c>
      <c r="M281" s="500" t="s">
        <v>1268</v>
      </c>
      <c r="N281" s="500">
        <v>17.0</v>
      </c>
      <c r="O281" s="500">
        <v>0.77</v>
      </c>
      <c r="P281" s="500" t="str">
        <f t="shared" si="76"/>
        <v>#REF!</v>
      </c>
      <c r="Q281" s="500">
        <v>1.448</v>
      </c>
      <c r="R281" s="500"/>
      <c r="S281" s="500" t="s">
        <v>525</v>
      </c>
      <c r="T281" s="501" t="s">
        <v>837</v>
      </c>
      <c r="U281" s="672">
        <f t="shared" si="61"/>
        <v>1.448</v>
      </c>
      <c r="V281" s="672" t="str">
        <f t="shared" si="62"/>
        <v>#REF!</v>
      </c>
      <c r="W281" s="672">
        <f t="shared" si="63"/>
        <v>1.448</v>
      </c>
      <c r="X281" s="653" t="str">
        <f t="shared" si="64"/>
        <v>#REF!</v>
      </c>
      <c r="Y281" s="673">
        <f t="shared" si="65"/>
        <v>0.99727273</v>
      </c>
      <c r="Z281" s="534" t="str">
        <f t="shared" si="66"/>
        <v>#REF!</v>
      </c>
      <c r="AA281" s="534" t="str">
        <f t="shared" si="67"/>
        <v>#REF!</v>
      </c>
      <c r="AB281" s="534" t="str">
        <f t="shared" si="68"/>
        <v>#REF!</v>
      </c>
      <c r="AC281" s="506" t="str">
        <f t="shared" si="69"/>
        <v>#REF!</v>
      </c>
      <c r="AD281" s="506" t="str">
        <f t="shared" si="70"/>
        <v>#REF!</v>
      </c>
      <c r="AE281" s="539" t="str">
        <f t="shared" si="71"/>
        <v>#REF!</v>
      </c>
      <c r="AF281" s="500"/>
    </row>
    <row r="282" ht="15.0" customHeight="1">
      <c r="A282" s="270">
        <v>280.0</v>
      </c>
      <c r="B282" s="706" t="s">
        <v>1759</v>
      </c>
      <c r="C282" s="707" t="s">
        <v>1760</v>
      </c>
      <c r="D282" s="707" t="s">
        <v>1761</v>
      </c>
      <c r="E282" s="707" t="s">
        <v>511</v>
      </c>
      <c r="F282" s="706" t="s">
        <v>512</v>
      </c>
      <c r="G282" s="706" t="s">
        <v>790</v>
      </c>
      <c r="H282" s="706" t="str">
        <f t="shared" si="72"/>
        <v>DEV03</v>
      </c>
      <c r="I282" s="522" t="str">
        <f t="shared" si="1"/>
        <v>#REF!</v>
      </c>
      <c r="J282" s="708">
        <v>4.0</v>
      </c>
      <c r="K282" s="706">
        <v>2024.0</v>
      </c>
      <c r="L282" s="706" t="s">
        <v>1267</v>
      </c>
      <c r="M282" s="706" t="s">
        <v>1268</v>
      </c>
      <c r="N282" s="706">
        <v>22.0</v>
      </c>
      <c r="O282" s="706">
        <v>1.0</v>
      </c>
      <c r="P282" s="706" t="str">
        <f t="shared" si="76"/>
        <v>#REF!</v>
      </c>
      <c r="Q282" s="706">
        <v>1.24</v>
      </c>
      <c r="R282" s="706"/>
      <c r="S282" s="706" t="s">
        <v>525</v>
      </c>
      <c r="T282" s="707" t="s">
        <v>1152</v>
      </c>
      <c r="U282" s="709">
        <f t="shared" si="61"/>
        <v>1.24</v>
      </c>
      <c r="V282" s="709" t="str">
        <f t="shared" si="62"/>
        <v>#REF!</v>
      </c>
      <c r="W282" s="709">
        <f t="shared" si="63"/>
        <v>1.24</v>
      </c>
      <c r="X282" s="710" t="str">
        <f t="shared" si="64"/>
        <v>#REF!</v>
      </c>
      <c r="Y282" s="711">
        <f t="shared" si="65"/>
        <v>1</v>
      </c>
      <c r="Z282" s="712" t="str">
        <f t="shared" si="66"/>
        <v>#REF!</v>
      </c>
      <c r="AA282" s="712" t="str">
        <f t="shared" si="67"/>
        <v>#REF!</v>
      </c>
      <c r="AB282" s="712" t="str">
        <f t="shared" si="68"/>
        <v>#REF!</v>
      </c>
      <c r="AC282" s="713" t="str">
        <f t="shared" si="69"/>
        <v>#REF!</v>
      </c>
      <c r="AD282" s="713" t="str">
        <f t="shared" si="70"/>
        <v>#REF!</v>
      </c>
      <c r="AE282" s="714" t="str">
        <f t="shared" si="71"/>
        <v>#REF!</v>
      </c>
      <c r="AF282" s="706"/>
    </row>
    <row r="283" ht="15.0" customHeight="1">
      <c r="A283" s="270">
        <v>281.0</v>
      </c>
      <c r="B283" s="706" t="s">
        <v>1763</v>
      </c>
      <c r="C283" s="707" t="s">
        <v>1135</v>
      </c>
      <c r="D283" s="707" t="s">
        <v>1136</v>
      </c>
      <c r="E283" s="707" t="s">
        <v>511</v>
      </c>
      <c r="F283" s="706" t="s">
        <v>546</v>
      </c>
      <c r="G283" s="706" t="s">
        <v>790</v>
      </c>
      <c r="H283" s="706" t="str">
        <f t="shared" si="72"/>
        <v>TESTER03</v>
      </c>
      <c r="I283" s="522" t="str">
        <f t="shared" si="1"/>
        <v>#REF!</v>
      </c>
      <c r="J283" s="708">
        <v>4.0</v>
      </c>
      <c r="K283" s="706">
        <v>2024.0</v>
      </c>
      <c r="L283" s="706" t="s">
        <v>1267</v>
      </c>
      <c r="M283" s="706" t="s">
        <v>1268</v>
      </c>
      <c r="N283" s="706">
        <v>22.0</v>
      </c>
      <c r="O283" s="706">
        <v>1.0</v>
      </c>
      <c r="P283" s="706" t="str">
        <f t="shared" si="76"/>
        <v>#REF!</v>
      </c>
      <c r="Q283" s="706">
        <v>1.19</v>
      </c>
      <c r="R283" s="706"/>
      <c r="S283" s="706" t="s">
        <v>525</v>
      </c>
      <c r="T283" s="707" t="s">
        <v>1152</v>
      </c>
      <c r="U283" s="709">
        <f t="shared" si="61"/>
        <v>1.19</v>
      </c>
      <c r="V283" s="709" t="str">
        <f t="shared" si="62"/>
        <v>#REF!</v>
      </c>
      <c r="W283" s="709">
        <f t="shared" si="63"/>
        <v>1.19</v>
      </c>
      <c r="X283" s="710" t="str">
        <f t="shared" si="64"/>
        <v>#REF!</v>
      </c>
      <c r="Y283" s="711">
        <f t="shared" si="65"/>
        <v>1</v>
      </c>
      <c r="Z283" s="712" t="str">
        <f t="shared" si="66"/>
        <v>#REF!</v>
      </c>
      <c r="AA283" s="712" t="str">
        <f t="shared" si="67"/>
        <v>#REF!</v>
      </c>
      <c r="AB283" s="712" t="str">
        <f t="shared" si="68"/>
        <v>#REF!</v>
      </c>
      <c r="AC283" s="713" t="str">
        <f t="shared" si="69"/>
        <v>#REF!</v>
      </c>
      <c r="AD283" s="713" t="str">
        <f t="shared" si="70"/>
        <v>#REF!</v>
      </c>
      <c r="AE283" s="714" t="str">
        <f t="shared" si="71"/>
        <v>#REF!</v>
      </c>
      <c r="AF283" s="706"/>
    </row>
    <row r="284" ht="15.0" customHeight="1">
      <c r="A284" s="270">
        <v>282.0</v>
      </c>
      <c r="B284" s="706" t="s">
        <v>1765</v>
      </c>
      <c r="C284" s="707" t="s">
        <v>679</v>
      </c>
      <c r="D284" s="707" t="s">
        <v>1766</v>
      </c>
      <c r="E284" s="707" t="s">
        <v>511</v>
      </c>
      <c r="F284" s="706" t="s">
        <v>546</v>
      </c>
      <c r="G284" s="706" t="s">
        <v>665</v>
      </c>
      <c r="H284" s="706" t="str">
        <f t="shared" si="72"/>
        <v>TESTER02</v>
      </c>
      <c r="I284" s="522" t="str">
        <f t="shared" si="1"/>
        <v>#REF!</v>
      </c>
      <c r="J284" s="708">
        <v>4.0</v>
      </c>
      <c r="K284" s="706">
        <v>2024.0</v>
      </c>
      <c r="L284" s="706" t="s">
        <v>1267</v>
      </c>
      <c r="M284" s="706" t="s">
        <v>1268</v>
      </c>
      <c r="N284" s="706">
        <v>22.0</v>
      </c>
      <c r="O284" s="706">
        <v>1.0</v>
      </c>
      <c r="P284" s="706" t="str">
        <f t="shared" si="76"/>
        <v>#REF!</v>
      </c>
      <c r="Q284" s="706">
        <v>0.86</v>
      </c>
      <c r="R284" s="706"/>
      <c r="S284" s="706" t="s">
        <v>525</v>
      </c>
      <c r="T284" s="707" t="s">
        <v>1152</v>
      </c>
      <c r="U284" s="709">
        <f t="shared" si="61"/>
        <v>0.86</v>
      </c>
      <c r="V284" s="709" t="str">
        <f t="shared" si="62"/>
        <v>#REF!</v>
      </c>
      <c r="W284" s="709">
        <f t="shared" si="63"/>
        <v>0.86</v>
      </c>
      <c r="X284" s="710" t="str">
        <f t="shared" si="64"/>
        <v>#REF!</v>
      </c>
      <c r="Y284" s="711">
        <f t="shared" si="65"/>
        <v>1</v>
      </c>
      <c r="Z284" s="712" t="str">
        <f t="shared" si="66"/>
        <v>#REF!</v>
      </c>
      <c r="AA284" s="712" t="str">
        <f t="shared" si="67"/>
        <v>#REF!</v>
      </c>
      <c r="AB284" s="712" t="str">
        <f t="shared" si="68"/>
        <v>#REF!</v>
      </c>
      <c r="AC284" s="713" t="str">
        <f t="shared" si="69"/>
        <v>#REF!</v>
      </c>
      <c r="AD284" s="713" t="str">
        <f t="shared" si="70"/>
        <v>#REF!</v>
      </c>
      <c r="AE284" s="714" t="str">
        <f t="shared" si="71"/>
        <v>#REF!</v>
      </c>
      <c r="AF284" s="706"/>
    </row>
    <row r="285" ht="15.0" customHeight="1">
      <c r="A285" s="270">
        <v>283.0</v>
      </c>
      <c r="B285" s="500" t="s">
        <v>1096</v>
      </c>
      <c r="C285" s="501" t="s">
        <v>1097</v>
      </c>
      <c r="D285" s="501" t="s">
        <v>1098</v>
      </c>
      <c r="E285" s="501" t="s">
        <v>552</v>
      </c>
      <c r="F285" s="500" t="s">
        <v>564</v>
      </c>
      <c r="G285" s="500" t="s">
        <v>665</v>
      </c>
      <c r="H285" s="500" t="str">
        <f t="shared" si="72"/>
        <v>BA02</v>
      </c>
      <c r="I285" s="522" t="str">
        <f t="shared" si="1"/>
        <v>#REF!</v>
      </c>
      <c r="J285" s="270">
        <v>4.0</v>
      </c>
      <c r="K285" s="500">
        <v>2024.0</v>
      </c>
      <c r="L285" s="500" t="s">
        <v>1319</v>
      </c>
      <c r="M285" s="500" t="s">
        <v>1268</v>
      </c>
      <c r="N285" s="500">
        <v>11.0</v>
      </c>
      <c r="O285" s="500">
        <v>0.5</v>
      </c>
      <c r="P285" s="500" t="str">
        <f t="shared" si="76"/>
        <v>#REF!</v>
      </c>
      <c r="Q285" s="500"/>
      <c r="R285" s="500"/>
      <c r="S285" s="500" t="s">
        <v>525</v>
      </c>
      <c r="T285" s="501" t="s">
        <v>1152</v>
      </c>
      <c r="U285" s="672" t="str">
        <f t="shared" si="61"/>
        <v/>
      </c>
      <c r="V285" s="672" t="str">
        <f t="shared" si="62"/>
        <v>#REF!</v>
      </c>
      <c r="W285" s="672">
        <f t="shared" si="63"/>
        <v>0</v>
      </c>
      <c r="X285" s="653" t="str">
        <f t="shared" si="64"/>
        <v>#REF!</v>
      </c>
      <c r="Y285" s="673">
        <f t="shared" si="65"/>
        <v>1</v>
      </c>
      <c r="Z285" s="534" t="str">
        <f t="shared" si="66"/>
        <v>#REF!</v>
      </c>
      <c r="AA285" s="534" t="str">
        <f t="shared" si="67"/>
        <v>#REF!</v>
      </c>
      <c r="AB285" s="534" t="str">
        <f t="shared" si="68"/>
        <v>#REF!</v>
      </c>
      <c r="AC285" s="506" t="str">
        <f t="shared" si="69"/>
        <v>#REF!</v>
      </c>
      <c r="AD285" s="506" t="str">
        <f t="shared" si="70"/>
        <v>#REF!</v>
      </c>
      <c r="AE285" s="539" t="str">
        <f t="shared" si="71"/>
        <v>#REF!</v>
      </c>
      <c r="AF285" s="500"/>
    </row>
    <row r="286" ht="15.0" customHeight="1">
      <c r="A286" s="270">
        <v>284.0</v>
      </c>
      <c r="B286" s="706" t="s">
        <v>1769</v>
      </c>
      <c r="C286" s="707" t="s">
        <v>1770</v>
      </c>
      <c r="D286" s="707" t="s">
        <v>1771</v>
      </c>
      <c r="E286" s="707" t="s">
        <v>511</v>
      </c>
      <c r="F286" s="706" t="s">
        <v>512</v>
      </c>
      <c r="G286" s="706" t="s">
        <v>771</v>
      </c>
      <c r="H286" s="706" t="str">
        <f t="shared" si="72"/>
        <v>DEV04</v>
      </c>
      <c r="I286" s="522" t="str">
        <f t="shared" si="1"/>
        <v>#REF!</v>
      </c>
      <c r="J286" s="708">
        <v>4.0</v>
      </c>
      <c r="K286" s="706">
        <v>2024.0</v>
      </c>
      <c r="L286" s="706" t="s">
        <v>1267</v>
      </c>
      <c r="M286" s="706" t="s">
        <v>1268</v>
      </c>
      <c r="N286" s="706">
        <v>22.0</v>
      </c>
      <c r="O286" s="706">
        <v>1.0</v>
      </c>
      <c r="P286" s="706" t="str">
        <f t="shared" si="76"/>
        <v>#REF!</v>
      </c>
      <c r="Q286" s="706">
        <v>1.59</v>
      </c>
      <c r="R286" s="706"/>
      <c r="S286" s="706" t="s">
        <v>525</v>
      </c>
      <c r="T286" s="707" t="s">
        <v>1152</v>
      </c>
      <c r="U286" s="709">
        <f t="shared" si="61"/>
        <v>1.59</v>
      </c>
      <c r="V286" s="709" t="str">
        <f t="shared" si="62"/>
        <v>#REF!</v>
      </c>
      <c r="W286" s="709">
        <f t="shared" si="63"/>
        <v>1.59</v>
      </c>
      <c r="X286" s="710" t="str">
        <f t="shared" si="64"/>
        <v>#REF!</v>
      </c>
      <c r="Y286" s="711">
        <f t="shared" si="65"/>
        <v>1</v>
      </c>
      <c r="Z286" s="712" t="str">
        <f t="shared" si="66"/>
        <v>#REF!</v>
      </c>
      <c r="AA286" s="712" t="str">
        <f t="shared" si="67"/>
        <v>#REF!</v>
      </c>
      <c r="AB286" s="712" t="str">
        <f t="shared" si="68"/>
        <v>#REF!</v>
      </c>
      <c r="AC286" s="713" t="str">
        <f t="shared" si="69"/>
        <v>#REF!</v>
      </c>
      <c r="AD286" s="713" t="str">
        <f t="shared" si="70"/>
        <v>#REF!</v>
      </c>
      <c r="AE286" s="714" t="str">
        <f t="shared" si="71"/>
        <v>#REF!</v>
      </c>
      <c r="AF286" s="706"/>
    </row>
    <row r="287" ht="15.0" customHeight="1">
      <c r="A287" s="270">
        <v>285.0</v>
      </c>
      <c r="B287" s="500" t="s">
        <v>1773</v>
      </c>
      <c r="C287" s="501" t="s">
        <v>1774</v>
      </c>
      <c r="D287" s="501" t="s">
        <v>1775</v>
      </c>
      <c r="E287" s="501" t="s">
        <v>1417</v>
      </c>
      <c r="F287" s="500" t="s">
        <v>512</v>
      </c>
      <c r="G287" s="500" t="s">
        <v>795</v>
      </c>
      <c r="H287" s="500" t="str">
        <f t="shared" si="72"/>
        <v>DEV01</v>
      </c>
      <c r="I287" s="522" t="str">
        <f t="shared" si="1"/>
        <v>#REF!</v>
      </c>
      <c r="J287" s="270">
        <v>4.0</v>
      </c>
      <c r="K287" s="500">
        <v>2024.0</v>
      </c>
      <c r="L287" s="500" t="s">
        <v>1267</v>
      </c>
      <c r="M287" s="500" t="s">
        <v>1268</v>
      </c>
      <c r="N287" s="500">
        <v>22.0</v>
      </c>
      <c r="O287" s="500">
        <v>1.0</v>
      </c>
      <c r="P287" s="500" t="str">
        <f t="shared" si="76"/>
        <v>#REF!</v>
      </c>
      <c r="Q287" s="500"/>
      <c r="R287" s="500"/>
      <c r="S287" s="500" t="s">
        <v>525</v>
      </c>
      <c r="T287" s="501" t="s">
        <v>1152</v>
      </c>
      <c r="U287" s="672" t="str">
        <f t="shared" si="61"/>
        <v/>
      </c>
      <c r="V287" s="672" t="str">
        <f t="shared" si="62"/>
        <v>#REF!</v>
      </c>
      <c r="W287" s="672">
        <f t="shared" si="63"/>
        <v>0</v>
      </c>
      <c r="X287" s="653" t="str">
        <f t="shared" si="64"/>
        <v>#REF!</v>
      </c>
      <c r="Y287" s="673">
        <f t="shared" si="65"/>
        <v>1</v>
      </c>
      <c r="Z287" s="534" t="str">
        <f t="shared" si="66"/>
        <v>#REF!</v>
      </c>
      <c r="AA287" s="534" t="str">
        <f t="shared" si="67"/>
        <v>#REF!</v>
      </c>
      <c r="AB287" s="534" t="str">
        <f t="shared" si="68"/>
        <v>#REF!</v>
      </c>
      <c r="AC287" s="506" t="str">
        <f t="shared" si="69"/>
        <v>#REF!</v>
      </c>
      <c r="AD287" s="506" t="str">
        <f t="shared" si="70"/>
        <v>#REF!</v>
      </c>
      <c r="AE287" s="539" t="str">
        <f t="shared" si="71"/>
        <v>#REF!</v>
      </c>
      <c r="AF287" s="500"/>
    </row>
    <row r="288" ht="15.0" customHeight="1">
      <c r="A288" s="270">
        <v>286.0</v>
      </c>
      <c r="B288" s="500" t="s">
        <v>1777</v>
      </c>
      <c r="C288" s="501" t="s">
        <v>1778</v>
      </c>
      <c r="D288" s="501" t="s">
        <v>1779</v>
      </c>
      <c r="E288" s="501" t="s">
        <v>1417</v>
      </c>
      <c r="F288" s="500" t="s">
        <v>512</v>
      </c>
      <c r="G288" s="500" t="s">
        <v>893</v>
      </c>
      <c r="H288" s="500" t="str">
        <f t="shared" si="72"/>
        <v>DEV06</v>
      </c>
      <c r="I288" s="522" t="str">
        <f t="shared" si="1"/>
        <v>#REF!</v>
      </c>
      <c r="J288" s="270">
        <v>4.0</v>
      </c>
      <c r="K288" s="500">
        <v>2024.0</v>
      </c>
      <c r="L288" s="500" t="s">
        <v>1267</v>
      </c>
      <c r="M288" s="500" t="s">
        <v>1268</v>
      </c>
      <c r="N288" s="500">
        <v>15.4</v>
      </c>
      <c r="O288" s="500">
        <v>0.7</v>
      </c>
      <c r="P288" s="500" t="str">
        <f t="shared" si="76"/>
        <v>#REF!</v>
      </c>
      <c r="Q288" s="500"/>
      <c r="R288" s="500"/>
      <c r="S288" s="500" t="s">
        <v>525</v>
      </c>
      <c r="T288" s="501" t="s">
        <v>1152</v>
      </c>
      <c r="U288" s="672" t="str">
        <f t="shared" si="61"/>
        <v/>
      </c>
      <c r="V288" s="672" t="str">
        <f t="shared" si="62"/>
        <v>#REF!</v>
      </c>
      <c r="W288" s="672">
        <f t="shared" si="63"/>
        <v>0</v>
      </c>
      <c r="X288" s="653" t="str">
        <f t="shared" si="64"/>
        <v>#REF!</v>
      </c>
      <c r="Y288" s="673">
        <f t="shared" si="65"/>
        <v>0.7</v>
      </c>
      <c r="Z288" s="534" t="str">
        <f t="shared" si="66"/>
        <v>#REF!</v>
      </c>
      <c r="AA288" s="534" t="str">
        <f t="shared" si="67"/>
        <v>#REF!</v>
      </c>
      <c r="AB288" s="534" t="str">
        <f t="shared" si="68"/>
        <v>#REF!</v>
      </c>
      <c r="AC288" s="506" t="str">
        <f t="shared" si="69"/>
        <v>#REF!</v>
      </c>
      <c r="AD288" s="506" t="str">
        <f t="shared" si="70"/>
        <v>#REF!</v>
      </c>
      <c r="AE288" s="539" t="str">
        <f t="shared" si="71"/>
        <v>#REF!</v>
      </c>
      <c r="AF288" s="500"/>
    </row>
    <row r="289" ht="15.0" customHeight="1">
      <c r="A289" s="270">
        <v>287.0</v>
      </c>
      <c r="B289" s="500" t="s">
        <v>1780</v>
      </c>
      <c r="C289" s="501" t="s">
        <v>1781</v>
      </c>
      <c r="D289" s="501" t="s">
        <v>1782</v>
      </c>
      <c r="E289" s="501" t="s">
        <v>1417</v>
      </c>
      <c r="F289" s="500" t="s">
        <v>512</v>
      </c>
      <c r="G289" s="500"/>
      <c r="H289" s="500">
        <f t="shared" si="72"/>
        <v>0</v>
      </c>
      <c r="I289" s="522" t="str">
        <f t="shared" si="1"/>
        <v>#REF!</v>
      </c>
      <c r="J289" s="270">
        <v>4.0</v>
      </c>
      <c r="K289" s="500">
        <v>2024.0</v>
      </c>
      <c r="L289" s="500" t="s">
        <v>1267</v>
      </c>
      <c r="M289" s="500" t="s">
        <v>1268</v>
      </c>
      <c r="N289" s="500">
        <v>15.4</v>
      </c>
      <c r="O289" s="500">
        <v>0.7</v>
      </c>
      <c r="P289" s="500" t="str">
        <f t="shared" si="76"/>
        <v>#REF!</v>
      </c>
      <c r="Q289" s="500"/>
      <c r="R289" s="500"/>
      <c r="S289" s="500" t="s">
        <v>525</v>
      </c>
      <c r="T289" s="501" t="s">
        <v>1152</v>
      </c>
      <c r="U289" s="672" t="str">
        <f t="shared" si="61"/>
        <v/>
      </c>
      <c r="V289" s="672" t="str">
        <f t="shared" si="62"/>
        <v>#REF!</v>
      </c>
      <c r="W289" s="672">
        <f t="shared" si="63"/>
        <v>0</v>
      </c>
      <c r="X289" s="653" t="str">
        <f t="shared" si="64"/>
        <v>#REF!</v>
      </c>
      <c r="Y289" s="673">
        <f t="shared" si="65"/>
        <v>0.7</v>
      </c>
      <c r="Z289" s="534" t="str">
        <f t="shared" si="66"/>
        <v>#REF!</v>
      </c>
      <c r="AA289" s="534" t="str">
        <f t="shared" si="67"/>
        <v>#REF!</v>
      </c>
      <c r="AB289" s="534" t="str">
        <f t="shared" si="68"/>
        <v>#REF!</v>
      </c>
      <c r="AC289" s="506" t="str">
        <f t="shared" si="69"/>
        <v>#REF!</v>
      </c>
      <c r="AD289" s="506" t="str">
        <f t="shared" si="70"/>
        <v>#REF!</v>
      </c>
      <c r="AE289" s="539" t="str">
        <f t="shared" si="71"/>
        <v>#REF!</v>
      </c>
      <c r="AF289" s="500"/>
    </row>
    <row r="290" ht="15.0" customHeight="1">
      <c r="A290" s="270">
        <v>288.0</v>
      </c>
      <c r="B290" s="500" t="s">
        <v>1784</v>
      </c>
      <c r="C290" s="501" t="s">
        <v>1785</v>
      </c>
      <c r="D290" s="501" t="s">
        <v>1786</v>
      </c>
      <c r="E290" s="501" t="s">
        <v>662</v>
      </c>
      <c r="F290" s="500" t="s">
        <v>663</v>
      </c>
      <c r="G290" s="500" t="s">
        <v>771</v>
      </c>
      <c r="H290" s="500" t="str">
        <f t="shared" si="72"/>
        <v>PM04</v>
      </c>
      <c r="I290" s="522" t="str">
        <f t="shared" si="1"/>
        <v>#REF!</v>
      </c>
      <c r="J290" s="270">
        <v>4.0</v>
      </c>
      <c r="K290" s="500">
        <v>2024.0</v>
      </c>
      <c r="L290" s="500" t="s">
        <v>1787</v>
      </c>
      <c r="M290" s="500" t="s">
        <v>1787</v>
      </c>
      <c r="N290" s="500">
        <v>22.0</v>
      </c>
      <c r="O290" s="500">
        <v>1.0</v>
      </c>
      <c r="P290" s="500" t="str">
        <f t="shared" si="76"/>
        <v>#REF!</v>
      </c>
      <c r="Q290" s="500"/>
      <c r="R290" s="500"/>
      <c r="S290" s="500" t="s">
        <v>1787</v>
      </c>
      <c r="T290" s="501" t="s">
        <v>1788</v>
      </c>
      <c r="U290" s="672" t="str">
        <f t="shared" si="61"/>
        <v/>
      </c>
      <c r="V290" s="672" t="str">
        <f t="shared" si="62"/>
        <v>#REF!</v>
      </c>
      <c r="W290" s="672">
        <f t="shared" si="63"/>
        <v>0</v>
      </c>
      <c r="X290" s="653" t="str">
        <f t="shared" si="64"/>
        <v>#REF!</v>
      </c>
      <c r="Y290" s="673">
        <f t="shared" si="65"/>
        <v>1</v>
      </c>
      <c r="Z290" s="534" t="str">
        <f t="shared" si="66"/>
        <v>#REF!</v>
      </c>
      <c r="AA290" s="534" t="str">
        <f t="shared" si="67"/>
        <v>#REF!</v>
      </c>
      <c r="AB290" s="534" t="str">
        <f t="shared" si="68"/>
        <v>#REF!</v>
      </c>
      <c r="AC290" s="506" t="str">
        <f t="shared" si="69"/>
        <v>#REF!</v>
      </c>
      <c r="AD290" s="506" t="str">
        <f t="shared" si="70"/>
        <v>#REF!</v>
      </c>
      <c r="AE290" s="539" t="str">
        <f t="shared" si="71"/>
        <v>#REF!</v>
      </c>
      <c r="AF290" s="500"/>
    </row>
    <row r="291" ht="15.0" customHeight="1">
      <c r="A291" s="270">
        <v>289.0</v>
      </c>
      <c r="B291" s="500" t="s">
        <v>1790</v>
      </c>
      <c r="C291" s="501" t="s">
        <v>1791</v>
      </c>
      <c r="D291" s="501" t="s">
        <v>1792</v>
      </c>
      <c r="E291" s="501" t="s">
        <v>662</v>
      </c>
      <c r="F291" s="500" t="s">
        <v>663</v>
      </c>
      <c r="G291" s="500" t="s">
        <v>771</v>
      </c>
      <c r="H291" s="500" t="str">
        <f t="shared" si="72"/>
        <v>PM04</v>
      </c>
      <c r="I291" s="522" t="str">
        <f t="shared" si="1"/>
        <v>#REF!</v>
      </c>
      <c r="J291" s="270">
        <v>4.0</v>
      </c>
      <c r="K291" s="500">
        <v>2024.0</v>
      </c>
      <c r="L291" s="500" t="s">
        <v>1787</v>
      </c>
      <c r="M291" s="500" t="s">
        <v>1787</v>
      </c>
      <c r="N291" s="500">
        <v>22.0</v>
      </c>
      <c r="O291" s="500">
        <v>1.0</v>
      </c>
      <c r="P291" s="500" t="str">
        <f t="shared" si="76"/>
        <v>#REF!</v>
      </c>
      <c r="Q291" s="500"/>
      <c r="R291" s="500"/>
      <c r="S291" s="500" t="s">
        <v>1787</v>
      </c>
      <c r="T291" s="501" t="s">
        <v>1788</v>
      </c>
      <c r="U291" s="672" t="str">
        <f t="shared" si="61"/>
        <v/>
      </c>
      <c r="V291" s="672" t="str">
        <f t="shared" si="62"/>
        <v>#REF!</v>
      </c>
      <c r="W291" s="672">
        <f t="shared" si="63"/>
        <v>0</v>
      </c>
      <c r="X291" s="653" t="str">
        <f t="shared" si="64"/>
        <v>#REF!</v>
      </c>
      <c r="Y291" s="673">
        <f t="shared" si="65"/>
        <v>1</v>
      </c>
      <c r="Z291" s="534" t="str">
        <f t="shared" si="66"/>
        <v>#REF!</v>
      </c>
      <c r="AA291" s="534" t="str">
        <f t="shared" si="67"/>
        <v>#REF!</v>
      </c>
      <c r="AB291" s="534" t="str">
        <f t="shared" si="68"/>
        <v>#REF!</v>
      </c>
      <c r="AC291" s="506" t="str">
        <f t="shared" si="69"/>
        <v>#REF!</v>
      </c>
      <c r="AD291" s="506" t="str">
        <f t="shared" si="70"/>
        <v>#REF!</v>
      </c>
      <c r="AE291" s="539" t="str">
        <f t="shared" si="71"/>
        <v>#REF!</v>
      </c>
      <c r="AF291" s="500"/>
    </row>
    <row r="292" ht="15.0" customHeight="1">
      <c r="A292" s="270">
        <v>290.0</v>
      </c>
      <c r="B292" s="500" t="s">
        <v>1096</v>
      </c>
      <c r="C292" s="501" t="s">
        <v>1097</v>
      </c>
      <c r="D292" s="501" t="s">
        <v>1098</v>
      </c>
      <c r="E292" s="501" t="s">
        <v>552</v>
      </c>
      <c r="F292" s="500" t="s">
        <v>564</v>
      </c>
      <c r="G292" s="500" t="s">
        <v>665</v>
      </c>
      <c r="H292" s="500" t="str">
        <f t="shared" si="72"/>
        <v>BA02</v>
      </c>
      <c r="I292" s="522" t="str">
        <f t="shared" si="1"/>
        <v>#REF!</v>
      </c>
      <c r="J292" s="270">
        <v>4.0</v>
      </c>
      <c r="K292" s="500">
        <v>2024.0</v>
      </c>
      <c r="L292" s="500" t="s">
        <v>1787</v>
      </c>
      <c r="M292" s="500" t="s">
        <v>1787</v>
      </c>
      <c r="N292" s="500">
        <v>11.0</v>
      </c>
      <c r="O292" s="500">
        <v>0.5</v>
      </c>
      <c r="P292" s="500" t="str">
        <f t="shared" si="76"/>
        <v>#REF!</v>
      </c>
      <c r="Q292" s="500"/>
      <c r="R292" s="500"/>
      <c r="S292" s="500" t="s">
        <v>1787</v>
      </c>
      <c r="T292" s="501" t="s">
        <v>1788</v>
      </c>
      <c r="U292" s="672" t="str">
        <f t="shared" si="61"/>
        <v/>
      </c>
      <c r="V292" s="672" t="str">
        <f t="shared" si="62"/>
        <v>#REF!</v>
      </c>
      <c r="W292" s="672">
        <f t="shared" si="63"/>
        <v>0</v>
      </c>
      <c r="X292" s="653" t="str">
        <f t="shared" si="64"/>
        <v>#REF!</v>
      </c>
      <c r="Y292" s="673">
        <f t="shared" si="65"/>
        <v>1</v>
      </c>
      <c r="Z292" s="534" t="str">
        <f t="shared" si="66"/>
        <v>#REF!</v>
      </c>
      <c r="AA292" s="534" t="str">
        <f t="shared" si="67"/>
        <v>#REF!</v>
      </c>
      <c r="AB292" s="534" t="str">
        <f t="shared" si="68"/>
        <v>#REF!</v>
      </c>
      <c r="AC292" s="506" t="str">
        <f t="shared" si="69"/>
        <v>#REF!</v>
      </c>
      <c r="AD292" s="506" t="str">
        <f t="shared" si="70"/>
        <v>#REF!</v>
      </c>
      <c r="AE292" s="539" t="str">
        <f t="shared" si="71"/>
        <v>#REF!</v>
      </c>
      <c r="AF292" s="500"/>
    </row>
    <row r="293" ht="15.0" customHeight="1">
      <c r="A293" s="270">
        <v>291.0</v>
      </c>
      <c r="B293" s="706" t="s">
        <v>1716</v>
      </c>
      <c r="C293" s="707" t="s">
        <v>1717</v>
      </c>
      <c r="D293" s="707" t="s">
        <v>1718</v>
      </c>
      <c r="E293" s="707" t="s">
        <v>552</v>
      </c>
      <c r="F293" s="706" t="s">
        <v>564</v>
      </c>
      <c r="G293" s="706" t="s">
        <v>771</v>
      </c>
      <c r="H293" s="706" t="str">
        <f t="shared" si="72"/>
        <v>BA04</v>
      </c>
      <c r="I293" s="522" t="str">
        <f t="shared" si="1"/>
        <v>#REF!</v>
      </c>
      <c r="J293" s="708">
        <v>4.0</v>
      </c>
      <c r="K293" s="706">
        <v>2024.0</v>
      </c>
      <c r="L293" s="706" t="s">
        <v>1267</v>
      </c>
      <c r="M293" s="706" t="s">
        <v>1268</v>
      </c>
      <c r="N293" s="706">
        <v>10.0</v>
      </c>
      <c r="O293" s="706">
        <v>0.45</v>
      </c>
      <c r="P293" s="706" t="str">
        <f t="shared" si="76"/>
        <v>#REF!</v>
      </c>
      <c r="Q293" s="706">
        <v>0.716</v>
      </c>
      <c r="R293" s="706"/>
      <c r="S293" s="706" t="s">
        <v>525</v>
      </c>
      <c r="T293" s="707" t="s">
        <v>1799</v>
      </c>
      <c r="U293" s="709">
        <f t="shared" si="61"/>
        <v>0.716</v>
      </c>
      <c r="V293" s="709" t="str">
        <f t="shared" si="62"/>
        <v>#REF!</v>
      </c>
      <c r="W293" s="709">
        <f t="shared" si="63"/>
        <v>1.432</v>
      </c>
      <c r="X293" s="710" t="str">
        <f t="shared" si="64"/>
        <v>#REF!</v>
      </c>
      <c r="Y293" s="711">
        <f t="shared" si="65"/>
        <v>0.9</v>
      </c>
      <c r="Z293" s="712" t="str">
        <f t="shared" si="66"/>
        <v>#REF!</v>
      </c>
      <c r="AA293" s="712" t="str">
        <f t="shared" si="67"/>
        <v>#REF!</v>
      </c>
      <c r="AB293" s="712" t="str">
        <f t="shared" si="68"/>
        <v>#REF!</v>
      </c>
      <c r="AC293" s="713" t="str">
        <f t="shared" si="69"/>
        <v>#REF!</v>
      </c>
      <c r="AD293" s="713" t="str">
        <f t="shared" si="70"/>
        <v>#REF!</v>
      </c>
      <c r="AE293" s="714" t="str">
        <f t="shared" si="71"/>
        <v>#REF!</v>
      </c>
      <c r="AF293" s="706"/>
    </row>
    <row r="294" ht="15.0" customHeight="1">
      <c r="A294" s="270">
        <v>292.0</v>
      </c>
      <c r="B294" s="706" t="s">
        <v>1800</v>
      </c>
      <c r="C294" s="707" t="s">
        <v>1223</v>
      </c>
      <c r="D294" s="707" t="s">
        <v>1224</v>
      </c>
      <c r="E294" s="707" t="s">
        <v>892</v>
      </c>
      <c r="F294" s="706" t="s">
        <v>564</v>
      </c>
      <c r="G294" s="706" t="s">
        <v>790</v>
      </c>
      <c r="H294" s="706" t="str">
        <f t="shared" si="72"/>
        <v>BA03</v>
      </c>
      <c r="I294" s="522" t="str">
        <f t="shared" si="1"/>
        <v>#REF!</v>
      </c>
      <c r="J294" s="708">
        <v>4.0</v>
      </c>
      <c r="K294" s="706">
        <v>2024.0</v>
      </c>
      <c r="L294" s="706" t="s">
        <v>1787</v>
      </c>
      <c r="M294" s="706" t="s">
        <v>1787</v>
      </c>
      <c r="N294" s="706">
        <v>12.0</v>
      </c>
      <c r="O294" s="706">
        <v>0.54545456</v>
      </c>
      <c r="P294" s="706" t="str">
        <f t="shared" si="76"/>
        <v>#REF!</v>
      </c>
      <c r="Q294" s="706"/>
      <c r="R294" s="706"/>
      <c r="S294" s="706" t="s">
        <v>1787</v>
      </c>
      <c r="T294" s="707" t="s">
        <v>1788</v>
      </c>
      <c r="U294" s="709" t="str">
        <f t="shared" si="61"/>
        <v/>
      </c>
      <c r="V294" s="709" t="str">
        <f t="shared" si="62"/>
        <v>#REF!</v>
      </c>
      <c r="W294" s="709">
        <f t="shared" si="63"/>
        <v>0.705</v>
      </c>
      <c r="X294" s="710" t="str">
        <f t="shared" si="64"/>
        <v>#REF!</v>
      </c>
      <c r="Y294" s="711">
        <f t="shared" si="65"/>
        <v>1.04545456</v>
      </c>
      <c r="Z294" s="712" t="str">
        <f t="shared" si="66"/>
        <v>#REF!</v>
      </c>
      <c r="AA294" s="712" t="str">
        <f t="shared" si="67"/>
        <v>#REF!</v>
      </c>
      <c r="AB294" s="712" t="str">
        <f t="shared" si="68"/>
        <v>#REF!</v>
      </c>
      <c r="AC294" s="713" t="str">
        <f t="shared" si="69"/>
        <v>#REF!</v>
      </c>
      <c r="AD294" s="713" t="str">
        <f t="shared" si="70"/>
        <v>#REF!</v>
      </c>
      <c r="AE294" s="714" t="str">
        <f t="shared" si="71"/>
        <v>#REF!</v>
      </c>
      <c r="AF294" s="706"/>
    </row>
    <row r="295" ht="15.0" customHeight="1">
      <c r="A295" s="270">
        <v>293.0</v>
      </c>
      <c r="B295" s="706" t="s">
        <v>1801</v>
      </c>
      <c r="C295" s="707" t="s">
        <v>983</v>
      </c>
      <c r="D295" s="707" t="s">
        <v>984</v>
      </c>
      <c r="E295" s="707" t="s">
        <v>892</v>
      </c>
      <c r="F295" s="706" t="s">
        <v>512</v>
      </c>
      <c r="G295" s="706" t="s">
        <v>787</v>
      </c>
      <c r="H295" s="706" t="str">
        <f t="shared" si="72"/>
        <v>DEV05</v>
      </c>
      <c r="I295" s="522" t="str">
        <f t="shared" si="1"/>
        <v>#REF!</v>
      </c>
      <c r="J295" s="708">
        <v>4.0</v>
      </c>
      <c r="K295" s="706">
        <v>2024.0</v>
      </c>
      <c r="L295" s="706" t="s">
        <v>1787</v>
      </c>
      <c r="M295" s="706" t="s">
        <v>1787</v>
      </c>
      <c r="N295" s="706">
        <v>4.0</v>
      </c>
      <c r="O295" s="706">
        <v>0.18181819</v>
      </c>
      <c r="P295" s="706" t="str">
        <f t="shared" si="76"/>
        <v>#REF!</v>
      </c>
      <c r="Q295" s="706"/>
      <c r="R295" s="706"/>
      <c r="S295" s="706" t="s">
        <v>1787</v>
      </c>
      <c r="T295" s="707" t="s">
        <v>1788</v>
      </c>
      <c r="U295" s="709" t="str">
        <f t="shared" si="61"/>
        <v/>
      </c>
      <c r="V295" s="709" t="str">
        <f t="shared" si="62"/>
        <v>#REF!</v>
      </c>
      <c r="W295" s="709">
        <f t="shared" si="63"/>
        <v>1</v>
      </c>
      <c r="X295" s="710" t="str">
        <f t="shared" si="64"/>
        <v>#REF!</v>
      </c>
      <c r="Y295" s="711">
        <f t="shared" si="65"/>
        <v>1.18181819</v>
      </c>
      <c r="Z295" s="712" t="str">
        <f t="shared" si="66"/>
        <v>#REF!</v>
      </c>
      <c r="AA295" s="712" t="str">
        <f t="shared" si="67"/>
        <v>#REF!</v>
      </c>
      <c r="AB295" s="712" t="str">
        <f t="shared" si="68"/>
        <v>#REF!</v>
      </c>
      <c r="AC295" s="713" t="str">
        <f t="shared" si="69"/>
        <v>#REF!</v>
      </c>
      <c r="AD295" s="713" t="str">
        <f t="shared" si="70"/>
        <v>#REF!</v>
      </c>
      <c r="AE295" s="714" t="str">
        <f t="shared" si="71"/>
        <v>#REF!</v>
      </c>
      <c r="AF295" s="706"/>
    </row>
    <row r="296" ht="15.0" customHeight="1">
      <c r="A296" s="270">
        <v>294.0</v>
      </c>
      <c r="B296" s="706" t="s">
        <v>1713</v>
      </c>
      <c r="C296" s="707" t="s">
        <v>1714</v>
      </c>
      <c r="D296" s="707" t="s">
        <v>1715</v>
      </c>
      <c r="E296" s="707" t="s">
        <v>552</v>
      </c>
      <c r="F296" s="706" t="s">
        <v>512</v>
      </c>
      <c r="G296" s="706" t="s">
        <v>893</v>
      </c>
      <c r="H296" s="706" t="str">
        <f t="shared" si="72"/>
        <v>DEV06</v>
      </c>
      <c r="I296" s="522" t="str">
        <f t="shared" si="1"/>
        <v>#REF!</v>
      </c>
      <c r="J296" s="708">
        <v>4.0</v>
      </c>
      <c r="K296" s="706">
        <v>2024.0</v>
      </c>
      <c r="L296" s="706" t="s">
        <v>1787</v>
      </c>
      <c r="M296" s="706" t="s">
        <v>1787</v>
      </c>
      <c r="N296" s="706">
        <v>5.0</v>
      </c>
      <c r="O296" s="706">
        <v>0.22727273</v>
      </c>
      <c r="P296" s="706" t="str">
        <f t="shared" si="76"/>
        <v>#REF!</v>
      </c>
      <c r="Q296" s="706"/>
      <c r="R296" s="706"/>
      <c r="S296" s="706" t="s">
        <v>1787</v>
      </c>
      <c r="T296" s="707" t="s">
        <v>1788</v>
      </c>
      <c r="U296" s="709" t="str">
        <f t="shared" si="61"/>
        <v/>
      </c>
      <c r="V296" s="709" t="str">
        <f t="shared" si="62"/>
        <v>#REF!</v>
      </c>
      <c r="W296" s="709">
        <f t="shared" si="63"/>
        <v>1.74</v>
      </c>
      <c r="X296" s="710" t="str">
        <f t="shared" si="64"/>
        <v>#REF!</v>
      </c>
      <c r="Y296" s="711">
        <f t="shared" si="65"/>
        <v>0.99727273</v>
      </c>
      <c r="Z296" s="712" t="str">
        <f t="shared" si="66"/>
        <v>#REF!</v>
      </c>
      <c r="AA296" s="712" t="str">
        <f t="shared" si="67"/>
        <v>#REF!</v>
      </c>
      <c r="AB296" s="712" t="str">
        <f t="shared" si="68"/>
        <v>#REF!</v>
      </c>
      <c r="AC296" s="713" t="str">
        <f t="shared" si="69"/>
        <v>#REF!</v>
      </c>
      <c r="AD296" s="713" t="str">
        <f t="shared" si="70"/>
        <v>#REF!</v>
      </c>
      <c r="AE296" s="714" t="str">
        <f t="shared" si="71"/>
        <v>#REF!</v>
      </c>
      <c r="AF296" s="706"/>
    </row>
    <row r="297" ht="15.0" customHeight="1">
      <c r="A297" s="270">
        <v>295.0</v>
      </c>
      <c r="B297" s="706" t="s">
        <v>1805</v>
      </c>
      <c r="C297" s="707" t="s">
        <v>1562</v>
      </c>
      <c r="D297" s="707" t="s">
        <v>1563</v>
      </c>
      <c r="E297" s="707" t="s">
        <v>892</v>
      </c>
      <c r="F297" s="706" t="s">
        <v>512</v>
      </c>
      <c r="G297" s="706" t="s">
        <v>665</v>
      </c>
      <c r="H297" s="706" t="str">
        <f t="shared" si="72"/>
        <v>DEV02</v>
      </c>
      <c r="I297" s="522" t="str">
        <f t="shared" si="1"/>
        <v>#REF!</v>
      </c>
      <c r="J297" s="708">
        <v>4.0</v>
      </c>
      <c r="K297" s="706">
        <v>2024.0</v>
      </c>
      <c r="L297" s="706" t="s">
        <v>1787</v>
      </c>
      <c r="M297" s="706" t="s">
        <v>1787</v>
      </c>
      <c r="N297" s="706">
        <v>7.0</v>
      </c>
      <c r="O297" s="706">
        <v>0.3181818</v>
      </c>
      <c r="P297" s="706" t="str">
        <f t="shared" si="76"/>
        <v>#REF!</v>
      </c>
      <c r="Q297" s="706"/>
      <c r="R297" s="706"/>
      <c r="S297" s="706" t="s">
        <v>1787</v>
      </c>
      <c r="T297" s="707" t="s">
        <v>1788</v>
      </c>
      <c r="U297" s="709" t="str">
        <f t="shared" si="61"/>
        <v/>
      </c>
      <c r="V297" s="709" t="str">
        <f t="shared" si="62"/>
        <v>#REF!</v>
      </c>
      <c r="W297" s="709">
        <f t="shared" si="63"/>
        <v>0.65</v>
      </c>
      <c r="X297" s="710" t="str">
        <f t="shared" si="64"/>
        <v>#REF!</v>
      </c>
      <c r="Y297" s="711">
        <f t="shared" si="65"/>
        <v>0.9681818</v>
      </c>
      <c r="Z297" s="712" t="str">
        <f t="shared" si="66"/>
        <v>#REF!</v>
      </c>
      <c r="AA297" s="712" t="str">
        <f t="shared" si="67"/>
        <v>#REF!</v>
      </c>
      <c r="AB297" s="712" t="str">
        <f t="shared" si="68"/>
        <v>#REF!</v>
      </c>
      <c r="AC297" s="713" t="str">
        <f t="shared" si="69"/>
        <v>#REF!</v>
      </c>
      <c r="AD297" s="713" t="str">
        <f t="shared" si="70"/>
        <v>#REF!</v>
      </c>
      <c r="AE297" s="714" t="str">
        <f t="shared" si="71"/>
        <v>#REF!</v>
      </c>
      <c r="AF297" s="706"/>
    </row>
    <row r="298" ht="15.0" customHeight="1">
      <c r="A298" s="270">
        <v>296.0</v>
      </c>
      <c r="B298" s="706" t="s">
        <v>1806</v>
      </c>
      <c r="C298" s="707" t="s">
        <v>1566</v>
      </c>
      <c r="D298" s="707" t="s">
        <v>1567</v>
      </c>
      <c r="E298" s="707" t="s">
        <v>892</v>
      </c>
      <c r="F298" s="706" t="s">
        <v>512</v>
      </c>
      <c r="G298" s="706" t="s">
        <v>665</v>
      </c>
      <c r="H298" s="706" t="str">
        <f t="shared" si="72"/>
        <v>DEV02</v>
      </c>
      <c r="I298" s="522" t="str">
        <f t="shared" si="1"/>
        <v>#REF!</v>
      </c>
      <c r="J298" s="708">
        <v>4.0</v>
      </c>
      <c r="K298" s="706">
        <v>2024.0</v>
      </c>
      <c r="L298" s="706" t="s">
        <v>1787</v>
      </c>
      <c r="M298" s="706" t="s">
        <v>1787</v>
      </c>
      <c r="N298" s="706">
        <v>7.0</v>
      </c>
      <c r="O298" s="706">
        <v>0.3181818</v>
      </c>
      <c r="P298" s="706" t="str">
        <f t="shared" si="76"/>
        <v>#REF!</v>
      </c>
      <c r="Q298" s="706"/>
      <c r="R298" s="706"/>
      <c r="S298" s="706" t="s">
        <v>1787</v>
      </c>
      <c r="T298" s="707" t="s">
        <v>1788</v>
      </c>
      <c r="U298" s="709" t="str">
        <f t="shared" si="61"/>
        <v/>
      </c>
      <c r="V298" s="709" t="str">
        <f t="shared" si="62"/>
        <v>#REF!</v>
      </c>
      <c r="W298" s="709">
        <f t="shared" si="63"/>
        <v>0.65</v>
      </c>
      <c r="X298" s="710" t="str">
        <f t="shared" si="64"/>
        <v>#REF!</v>
      </c>
      <c r="Y298" s="711">
        <f t="shared" si="65"/>
        <v>0.9681818</v>
      </c>
      <c r="Z298" s="712" t="str">
        <f t="shared" si="66"/>
        <v>#REF!</v>
      </c>
      <c r="AA298" s="712" t="str">
        <f t="shared" si="67"/>
        <v>#REF!</v>
      </c>
      <c r="AB298" s="712" t="str">
        <f t="shared" si="68"/>
        <v>#REF!</v>
      </c>
      <c r="AC298" s="713" t="str">
        <f t="shared" si="69"/>
        <v>#REF!</v>
      </c>
      <c r="AD298" s="713" t="str">
        <f t="shared" si="70"/>
        <v>#REF!</v>
      </c>
      <c r="AE298" s="714" t="str">
        <f t="shared" si="71"/>
        <v>#REF!</v>
      </c>
      <c r="AF298" s="706"/>
    </row>
    <row r="299" ht="15.0" customHeight="1">
      <c r="A299" s="270">
        <v>297.0</v>
      </c>
      <c r="B299" s="706" t="s">
        <v>1807</v>
      </c>
      <c r="C299" s="707" t="s">
        <v>1575</v>
      </c>
      <c r="D299" s="707" t="s">
        <v>1576</v>
      </c>
      <c r="E299" s="707" t="s">
        <v>892</v>
      </c>
      <c r="F299" s="706" t="s">
        <v>512</v>
      </c>
      <c r="G299" s="706" t="s">
        <v>795</v>
      </c>
      <c r="H299" s="706" t="str">
        <f t="shared" si="72"/>
        <v>DEV01</v>
      </c>
      <c r="I299" s="522" t="str">
        <f t="shared" si="1"/>
        <v>#REF!</v>
      </c>
      <c r="J299" s="708">
        <v>4.0</v>
      </c>
      <c r="K299" s="706">
        <v>2024.0</v>
      </c>
      <c r="L299" s="706" t="s">
        <v>1787</v>
      </c>
      <c r="M299" s="706" t="s">
        <v>1787</v>
      </c>
      <c r="N299" s="706">
        <v>7.0</v>
      </c>
      <c r="O299" s="706">
        <v>0.3181818</v>
      </c>
      <c r="P299" s="706" t="str">
        <f t="shared" si="76"/>
        <v>#REF!</v>
      </c>
      <c r="Q299" s="706"/>
      <c r="R299" s="706"/>
      <c r="S299" s="706" t="s">
        <v>1787</v>
      </c>
      <c r="T299" s="707" t="s">
        <v>1788</v>
      </c>
      <c r="U299" s="709" t="str">
        <f t="shared" si="61"/>
        <v/>
      </c>
      <c r="V299" s="709" t="str">
        <f t="shared" si="62"/>
        <v>#REF!</v>
      </c>
      <c r="W299" s="709">
        <f t="shared" si="63"/>
        <v>0.358</v>
      </c>
      <c r="X299" s="710" t="str">
        <f t="shared" si="64"/>
        <v>#REF!</v>
      </c>
      <c r="Y299" s="711">
        <f t="shared" si="65"/>
        <v>1.3181818</v>
      </c>
      <c r="Z299" s="712" t="str">
        <f t="shared" si="66"/>
        <v>#REF!</v>
      </c>
      <c r="AA299" s="712" t="str">
        <f t="shared" si="67"/>
        <v>#REF!</v>
      </c>
      <c r="AB299" s="712" t="str">
        <f t="shared" si="68"/>
        <v>#REF!</v>
      </c>
      <c r="AC299" s="713" t="str">
        <f t="shared" si="69"/>
        <v>#REF!</v>
      </c>
      <c r="AD299" s="713" t="str">
        <f t="shared" si="70"/>
        <v>#REF!</v>
      </c>
      <c r="AE299" s="714" t="str">
        <f t="shared" si="71"/>
        <v>#REF!</v>
      </c>
      <c r="AF299" s="706"/>
    </row>
    <row r="300" ht="15.0" customHeight="1">
      <c r="A300" s="270">
        <v>298.0</v>
      </c>
      <c r="B300" s="706" t="s">
        <v>1670</v>
      </c>
      <c r="C300" s="707" t="s">
        <v>1671</v>
      </c>
      <c r="D300" s="707" t="s">
        <v>1672</v>
      </c>
      <c r="E300" s="707" t="s">
        <v>552</v>
      </c>
      <c r="F300" s="706" t="s">
        <v>512</v>
      </c>
      <c r="G300" s="706" t="s">
        <v>790</v>
      </c>
      <c r="H300" s="706" t="str">
        <f t="shared" si="72"/>
        <v>DEV03</v>
      </c>
      <c r="I300" s="522" t="str">
        <f t="shared" si="1"/>
        <v>#REF!</v>
      </c>
      <c r="J300" s="708">
        <v>4.0</v>
      </c>
      <c r="K300" s="706">
        <v>2024.0</v>
      </c>
      <c r="L300" s="706" t="s">
        <v>1787</v>
      </c>
      <c r="M300" s="706" t="s">
        <v>1787</v>
      </c>
      <c r="N300" s="706">
        <v>7.0</v>
      </c>
      <c r="O300" s="706">
        <v>0.3181818</v>
      </c>
      <c r="P300" s="706" t="str">
        <f t="shared" si="76"/>
        <v>#REF!</v>
      </c>
      <c r="Q300" s="706"/>
      <c r="R300" s="706"/>
      <c r="S300" s="706" t="s">
        <v>1787</v>
      </c>
      <c r="T300" s="707" t="s">
        <v>1788</v>
      </c>
      <c r="U300" s="709" t="str">
        <f t="shared" si="61"/>
        <v/>
      </c>
      <c r="V300" s="709" t="str">
        <f t="shared" si="62"/>
        <v>#REF!</v>
      </c>
      <c r="W300" s="709">
        <f t="shared" si="63"/>
        <v>1</v>
      </c>
      <c r="X300" s="710" t="str">
        <f t="shared" si="64"/>
        <v>#REF!</v>
      </c>
      <c r="Y300" s="711">
        <f t="shared" si="65"/>
        <v>0.9999999818</v>
      </c>
      <c r="Z300" s="712" t="str">
        <f t="shared" si="66"/>
        <v>#REF!</v>
      </c>
      <c r="AA300" s="712" t="str">
        <f t="shared" si="67"/>
        <v>#REF!</v>
      </c>
      <c r="AB300" s="712" t="str">
        <f t="shared" si="68"/>
        <v>#REF!</v>
      </c>
      <c r="AC300" s="713" t="str">
        <f t="shared" si="69"/>
        <v>#REF!</v>
      </c>
      <c r="AD300" s="713" t="str">
        <f t="shared" si="70"/>
        <v>#REF!</v>
      </c>
      <c r="AE300" s="714" t="str">
        <f t="shared" si="71"/>
        <v>#REF!</v>
      </c>
      <c r="AF300" s="706"/>
    </row>
    <row r="301" ht="15.0" customHeight="1">
      <c r="A301" s="270">
        <v>299.0</v>
      </c>
      <c r="B301" s="706" t="s">
        <v>1591</v>
      </c>
      <c r="C301" s="707" t="s">
        <v>1592</v>
      </c>
      <c r="D301" s="707" t="s">
        <v>1593</v>
      </c>
      <c r="E301" s="707" t="s">
        <v>552</v>
      </c>
      <c r="F301" s="706" t="s">
        <v>512</v>
      </c>
      <c r="G301" s="706" t="s">
        <v>787</v>
      </c>
      <c r="H301" s="706" t="str">
        <f t="shared" si="72"/>
        <v>DEV05</v>
      </c>
      <c r="I301" s="522" t="str">
        <f t="shared" si="1"/>
        <v>#REF!</v>
      </c>
      <c r="J301" s="708">
        <v>4.0</v>
      </c>
      <c r="K301" s="706">
        <v>2024.0</v>
      </c>
      <c r="L301" s="706" t="s">
        <v>1787</v>
      </c>
      <c r="M301" s="706" t="s">
        <v>1787</v>
      </c>
      <c r="N301" s="706">
        <v>10.0</v>
      </c>
      <c r="O301" s="706">
        <v>0.45454547</v>
      </c>
      <c r="P301" s="706" t="str">
        <f t="shared" si="76"/>
        <v>#REF!</v>
      </c>
      <c r="Q301" s="706"/>
      <c r="R301" s="706"/>
      <c r="S301" s="706" t="s">
        <v>1787</v>
      </c>
      <c r="T301" s="707" t="s">
        <v>1788</v>
      </c>
      <c r="U301" s="709" t="str">
        <f t="shared" si="61"/>
        <v/>
      </c>
      <c r="V301" s="709" t="str">
        <f t="shared" si="62"/>
        <v>#REF!</v>
      </c>
      <c r="W301" s="709">
        <f t="shared" si="63"/>
        <v>1</v>
      </c>
      <c r="X301" s="710" t="str">
        <f t="shared" si="64"/>
        <v>#REF!</v>
      </c>
      <c r="Y301" s="711">
        <f t="shared" si="65"/>
        <v>1.000000015</v>
      </c>
      <c r="Z301" s="712" t="str">
        <f t="shared" si="66"/>
        <v>#REF!</v>
      </c>
      <c r="AA301" s="712" t="str">
        <f t="shared" si="67"/>
        <v>#REF!</v>
      </c>
      <c r="AB301" s="712" t="str">
        <f t="shared" si="68"/>
        <v>#REF!</v>
      </c>
      <c r="AC301" s="713" t="str">
        <f t="shared" si="69"/>
        <v>#REF!</v>
      </c>
      <c r="AD301" s="713" t="str">
        <f t="shared" si="70"/>
        <v>#REF!</v>
      </c>
      <c r="AE301" s="714" t="str">
        <f t="shared" si="71"/>
        <v>#REF!</v>
      </c>
      <c r="AF301" s="706"/>
    </row>
    <row r="302" ht="15.0" customHeight="1">
      <c r="A302" s="270">
        <v>300.0</v>
      </c>
      <c r="B302" s="706" t="s">
        <v>1119</v>
      </c>
      <c r="C302" s="707" t="s">
        <v>814</v>
      </c>
      <c r="D302" s="707" t="s">
        <v>815</v>
      </c>
      <c r="E302" s="707" t="s">
        <v>552</v>
      </c>
      <c r="F302" s="706" t="s">
        <v>546</v>
      </c>
      <c r="G302" s="706" t="s">
        <v>787</v>
      </c>
      <c r="H302" s="706" t="str">
        <f t="shared" si="72"/>
        <v>TESTER05</v>
      </c>
      <c r="I302" s="522" t="str">
        <f t="shared" si="1"/>
        <v>#REF!</v>
      </c>
      <c r="J302" s="708">
        <v>4.0</v>
      </c>
      <c r="K302" s="706">
        <v>2024.0</v>
      </c>
      <c r="L302" s="706" t="s">
        <v>1787</v>
      </c>
      <c r="M302" s="706" t="s">
        <v>1787</v>
      </c>
      <c r="N302" s="706">
        <v>2.0</v>
      </c>
      <c r="O302" s="706">
        <v>0.09090909</v>
      </c>
      <c r="P302" s="706" t="str">
        <f t="shared" si="76"/>
        <v>#REF!</v>
      </c>
      <c r="Q302" s="706"/>
      <c r="R302" s="706"/>
      <c r="S302" s="706" t="s">
        <v>1787</v>
      </c>
      <c r="T302" s="707" t="s">
        <v>1788</v>
      </c>
      <c r="U302" s="709" t="str">
        <f t="shared" si="61"/>
        <v/>
      </c>
      <c r="V302" s="709" t="str">
        <f t="shared" si="62"/>
        <v>#REF!</v>
      </c>
      <c r="W302" s="709">
        <f t="shared" si="63"/>
        <v>0.91</v>
      </c>
      <c r="X302" s="710" t="str">
        <f t="shared" si="64"/>
        <v>#REF!</v>
      </c>
      <c r="Y302" s="711">
        <f t="shared" si="65"/>
        <v>1.00090909</v>
      </c>
      <c r="Z302" s="712" t="str">
        <f t="shared" si="66"/>
        <v>#REF!</v>
      </c>
      <c r="AA302" s="712" t="str">
        <f t="shared" si="67"/>
        <v>#REF!</v>
      </c>
      <c r="AB302" s="712" t="str">
        <f t="shared" si="68"/>
        <v>#REF!</v>
      </c>
      <c r="AC302" s="713" t="str">
        <f t="shared" si="69"/>
        <v>#REF!</v>
      </c>
      <c r="AD302" s="713" t="str">
        <f t="shared" si="70"/>
        <v>#REF!</v>
      </c>
      <c r="AE302" s="714" t="str">
        <f t="shared" si="71"/>
        <v>#REF!</v>
      </c>
      <c r="AF302" s="706"/>
    </row>
    <row r="303" ht="15.0" customHeight="1">
      <c r="A303" s="270">
        <v>301.0</v>
      </c>
      <c r="B303" s="706" t="s">
        <v>1811</v>
      </c>
      <c r="C303" s="707" t="s">
        <v>788</v>
      </c>
      <c r="D303" s="707" t="s">
        <v>1812</v>
      </c>
      <c r="E303" s="707" t="s">
        <v>892</v>
      </c>
      <c r="F303" s="706" t="s">
        <v>546</v>
      </c>
      <c r="G303" s="706" t="s">
        <v>790</v>
      </c>
      <c r="H303" s="706" t="str">
        <f t="shared" si="72"/>
        <v>TESTER03</v>
      </c>
      <c r="I303" s="522" t="str">
        <f t="shared" si="1"/>
        <v>#REF!</v>
      </c>
      <c r="J303" s="708">
        <v>4.0</v>
      </c>
      <c r="K303" s="706">
        <v>2024.0</v>
      </c>
      <c r="L303" s="706" t="s">
        <v>1787</v>
      </c>
      <c r="M303" s="706" t="s">
        <v>1787</v>
      </c>
      <c r="N303" s="706">
        <v>4.0</v>
      </c>
      <c r="O303" s="706">
        <v>0.18181819</v>
      </c>
      <c r="P303" s="706" t="str">
        <f t="shared" si="76"/>
        <v>#REF!</v>
      </c>
      <c r="Q303" s="706"/>
      <c r="R303" s="706"/>
      <c r="S303" s="706" t="s">
        <v>1787</v>
      </c>
      <c r="T303" s="707" t="s">
        <v>1788</v>
      </c>
      <c r="U303" s="709" t="str">
        <f t="shared" si="61"/>
        <v/>
      </c>
      <c r="V303" s="709" t="str">
        <f t="shared" si="62"/>
        <v>#REF!</v>
      </c>
      <c r="W303" s="709">
        <f t="shared" si="63"/>
        <v>0.818</v>
      </c>
      <c r="X303" s="710" t="str">
        <f t="shared" si="64"/>
        <v>#REF!</v>
      </c>
      <c r="Y303" s="711">
        <f t="shared" si="65"/>
        <v>1.18181819</v>
      </c>
      <c r="Z303" s="712" t="str">
        <f t="shared" si="66"/>
        <v>#REF!</v>
      </c>
      <c r="AA303" s="712" t="str">
        <f t="shared" si="67"/>
        <v>#REF!</v>
      </c>
      <c r="AB303" s="712" t="str">
        <f t="shared" si="68"/>
        <v>#REF!</v>
      </c>
      <c r="AC303" s="713" t="str">
        <f t="shared" si="69"/>
        <v>#REF!</v>
      </c>
      <c r="AD303" s="713" t="str">
        <f t="shared" si="70"/>
        <v>#REF!</v>
      </c>
      <c r="AE303" s="714" t="str">
        <f t="shared" si="71"/>
        <v>#REF!</v>
      </c>
      <c r="AF303" s="706"/>
    </row>
    <row r="304" ht="15.0" customHeight="1">
      <c r="A304" s="270">
        <v>302.0</v>
      </c>
      <c r="B304" s="706" t="s">
        <v>1813</v>
      </c>
      <c r="C304" s="707" t="s">
        <v>571</v>
      </c>
      <c r="D304" s="707" t="s">
        <v>981</v>
      </c>
      <c r="E304" s="707" t="s">
        <v>892</v>
      </c>
      <c r="F304" s="706" t="s">
        <v>546</v>
      </c>
      <c r="G304" s="706" t="s">
        <v>790</v>
      </c>
      <c r="H304" s="706" t="str">
        <f t="shared" si="72"/>
        <v>TESTER03</v>
      </c>
      <c r="I304" s="522" t="str">
        <f t="shared" si="1"/>
        <v>#REF!</v>
      </c>
      <c r="J304" s="708">
        <v>4.0</v>
      </c>
      <c r="K304" s="706">
        <v>2024.0</v>
      </c>
      <c r="L304" s="706" t="s">
        <v>1787</v>
      </c>
      <c r="M304" s="706" t="s">
        <v>1787</v>
      </c>
      <c r="N304" s="706">
        <v>15.0</v>
      </c>
      <c r="O304" s="706">
        <v>0.6818182</v>
      </c>
      <c r="P304" s="706" t="str">
        <f t="shared" si="76"/>
        <v>#REF!</v>
      </c>
      <c r="Q304" s="706"/>
      <c r="R304" s="706"/>
      <c r="S304" s="706" t="s">
        <v>1787</v>
      </c>
      <c r="T304" s="707" t="s">
        <v>1788</v>
      </c>
      <c r="U304" s="709" t="str">
        <f t="shared" si="61"/>
        <v/>
      </c>
      <c r="V304" s="709" t="str">
        <f t="shared" si="62"/>
        <v>#REF!</v>
      </c>
      <c r="W304" s="709" t="str">
        <f t="shared" si="63"/>
        <v>#REF!</v>
      </c>
      <c r="X304" s="710" t="str">
        <f t="shared" si="64"/>
        <v>#REF!</v>
      </c>
      <c r="Y304" s="711">
        <f t="shared" si="65"/>
        <v>1.000000018</v>
      </c>
      <c r="Z304" s="712" t="str">
        <f t="shared" si="66"/>
        <v>#REF!</v>
      </c>
      <c r="AA304" s="712" t="str">
        <f t="shared" si="67"/>
        <v>#REF!</v>
      </c>
      <c r="AB304" s="712" t="str">
        <f t="shared" si="68"/>
        <v>#REF!</v>
      </c>
      <c r="AC304" s="713" t="str">
        <f t="shared" si="69"/>
        <v>#REF!</v>
      </c>
      <c r="AD304" s="713" t="str">
        <f t="shared" si="70"/>
        <v>#REF!</v>
      </c>
      <c r="AE304" s="714" t="str">
        <f t="shared" si="71"/>
        <v>#REF!</v>
      </c>
      <c r="AF304" s="706"/>
    </row>
    <row r="305" ht="15.0" customHeight="1">
      <c r="A305" s="270">
        <v>303.0</v>
      </c>
      <c r="B305" s="706" t="s">
        <v>1111</v>
      </c>
      <c r="C305" s="707" t="s">
        <v>824</v>
      </c>
      <c r="D305" s="707" t="s">
        <v>825</v>
      </c>
      <c r="E305" s="707" t="s">
        <v>552</v>
      </c>
      <c r="F305" s="706" t="s">
        <v>546</v>
      </c>
      <c r="G305" s="706" t="s">
        <v>665</v>
      </c>
      <c r="H305" s="706" t="str">
        <f t="shared" si="72"/>
        <v>TESTER02</v>
      </c>
      <c r="I305" s="522" t="str">
        <f t="shared" si="1"/>
        <v>#REF!</v>
      </c>
      <c r="J305" s="708">
        <v>4.0</v>
      </c>
      <c r="K305" s="706">
        <v>2024.0</v>
      </c>
      <c r="L305" s="706" t="s">
        <v>1787</v>
      </c>
      <c r="M305" s="706" t="s">
        <v>1787</v>
      </c>
      <c r="N305" s="706">
        <v>2.0</v>
      </c>
      <c r="O305" s="706">
        <v>0.09090909</v>
      </c>
      <c r="P305" s="706" t="str">
        <f t="shared" si="76"/>
        <v>#REF!</v>
      </c>
      <c r="Q305" s="706"/>
      <c r="R305" s="706"/>
      <c r="S305" s="706" t="s">
        <v>1787</v>
      </c>
      <c r="T305" s="707" t="s">
        <v>1788</v>
      </c>
      <c r="U305" s="709" t="str">
        <f t="shared" si="61"/>
        <v/>
      </c>
      <c r="V305" s="709" t="str">
        <f t="shared" si="62"/>
        <v>#REF!</v>
      </c>
      <c r="W305" s="709">
        <f t="shared" si="63"/>
        <v>0.91</v>
      </c>
      <c r="X305" s="710" t="str">
        <f t="shared" si="64"/>
        <v>#REF!</v>
      </c>
      <c r="Y305" s="711">
        <f t="shared" si="65"/>
        <v>1.00090909</v>
      </c>
      <c r="Z305" s="712" t="str">
        <f t="shared" si="66"/>
        <v>#REF!</v>
      </c>
      <c r="AA305" s="712" t="str">
        <f t="shared" si="67"/>
        <v>#REF!</v>
      </c>
      <c r="AB305" s="712" t="str">
        <f t="shared" si="68"/>
        <v>#REF!</v>
      </c>
      <c r="AC305" s="713" t="str">
        <f t="shared" si="69"/>
        <v>#REF!</v>
      </c>
      <c r="AD305" s="713" t="str">
        <f t="shared" si="70"/>
        <v>#REF!</v>
      </c>
      <c r="AE305" s="714" t="str">
        <f t="shared" si="71"/>
        <v>#REF!</v>
      </c>
      <c r="AF305" s="706"/>
    </row>
    <row r="306" ht="15.0" customHeight="1">
      <c r="A306" s="270">
        <v>304.0</v>
      </c>
      <c r="B306" s="706" t="s">
        <v>1753</v>
      </c>
      <c r="C306" s="707" t="s">
        <v>1754</v>
      </c>
      <c r="D306" s="707" t="s">
        <v>1755</v>
      </c>
      <c r="E306" s="707" t="s">
        <v>552</v>
      </c>
      <c r="F306" s="706" t="s">
        <v>546</v>
      </c>
      <c r="G306" s="706" t="s">
        <v>665</v>
      </c>
      <c r="H306" s="706" t="str">
        <f t="shared" si="72"/>
        <v>TESTER02</v>
      </c>
      <c r="I306" s="522" t="str">
        <f t="shared" si="1"/>
        <v>#REF!</v>
      </c>
      <c r="J306" s="708">
        <v>4.0</v>
      </c>
      <c r="K306" s="706">
        <v>2024.0</v>
      </c>
      <c r="L306" s="706" t="s">
        <v>1787</v>
      </c>
      <c r="M306" s="706" t="s">
        <v>1787</v>
      </c>
      <c r="N306" s="706">
        <v>5.0</v>
      </c>
      <c r="O306" s="706">
        <v>0.22727273</v>
      </c>
      <c r="P306" s="706" t="str">
        <f t="shared" si="76"/>
        <v>#REF!</v>
      </c>
      <c r="Q306" s="706"/>
      <c r="R306" s="706"/>
      <c r="S306" s="706" t="s">
        <v>1787</v>
      </c>
      <c r="T306" s="707" t="s">
        <v>1788</v>
      </c>
      <c r="U306" s="709" t="str">
        <f t="shared" si="61"/>
        <v/>
      </c>
      <c r="V306" s="709" t="str">
        <f t="shared" si="62"/>
        <v>#REF!</v>
      </c>
      <c r="W306" s="709">
        <f t="shared" si="63"/>
        <v>0.662</v>
      </c>
      <c r="X306" s="710" t="str">
        <f t="shared" si="64"/>
        <v>#REF!</v>
      </c>
      <c r="Y306" s="711">
        <f t="shared" si="65"/>
        <v>0.99727273</v>
      </c>
      <c r="Z306" s="712" t="str">
        <f t="shared" si="66"/>
        <v>#REF!</v>
      </c>
      <c r="AA306" s="712" t="str">
        <f t="shared" si="67"/>
        <v>#REF!</v>
      </c>
      <c r="AB306" s="712" t="str">
        <f t="shared" si="68"/>
        <v>#REF!</v>
      </c>
      <c r="AC306" s="713" t="str">
        <f t="shared" si="69"/>
        <v>#REF!</v>
      </c>
      <c r="AD306" s="713" t="str">
        <f t="shared" si="70"/>
        <v>#REF!</v>
      </c>
      <c r="AE306" s="714" t="str">
        <f t="shared" si="71"/>
        <v>#REF!</v>
      </c>
      <c r="AF306" s="706"/>
    </row>
    <row r="307" ht="15.0" customHeight="1">
      <c r="A307" s="270">
        <v>305.0</v>
      </c>
      <c r="B307" s="706" t="s">
        <v>1756</v>
      </c>
      <c r="C307" s="707" t="s">
        <v>1757</v>
      </c>
      <c r="D307" s="707" t="s">
        <v>1758</v>
      </c>
      <c r="E307" s="707" t="s">
        <v>552</v>
      </c>
      <c r="F307" s="706" t="s">
        <v>546</v>
      </c>
      <c r="G307" s="706" t="s">
        <v>787</v>
      </c>
      <c r="H307" s="706" t="str">
        <f t="shared" si="72"/>
        <v>TESTER05</v>
      </c>
      <c r="I307" s="522" t="str">
        <f t="shared" si="1"/>
        <v>#REF!</v>
      </c>
      <c r="J307" s="708">
        <v>4.0</v>
      </c>
      <c r="K307" s="706">
        <v>2024.0</v>
      </c>
      <c r="L307" s="706" t="s">
        <v>1787</v>
      </c>
      <c r="M307" s="706" t="s">
        <v>1787</v>
      </c>
      <c r="N307" s="706">
        <v>5.0</v>
      </c>
      <c r="O307" s="706">
        <v>0.22727273</v>
      </c>
      <c r="P307" s="706" t="str">
        <f t="shared" si="76"/>
        <v>#REF!</v>
      </c>
      <c r="Q307" s="706"/>
      <c r="R307" s="706"/>
      <c r="S307" s="706" t="s">
        <v>1787</v>
      </c>
      <c r="T307" s="707" t="s">
        <v>1788</v>
      </c>
      <c r="U307" s="709" t="str">
        <f t="shared" si="61"/>
        <v/>
      </c>
      <c r="V307" s="709" t="str">
        <f t="shared" si="62"/>
        <v>#REF!</v>
      </c>
      <c r="W307" s="709">
        <f t="shared" si="63"/>
        <v>1.448</v>
      </c>
      <c r="X307" s="710" t="str">
        <f t="shared" si="64"/>
        <v>#REF!</v>
      </c>
      <c r="Y307" s="711">
        <f t="shared" si="65"/>
        <v>0.99727273</v>
      </c>
      <c r="Z307" s="712" t="str">
        <f t="shared" si="66"/>
        <v>#REF!</v>
      </c>
      <c r="AA307" s="712" t="str">
        <f t="shared" si="67"/>
        <v>#REF!</v>
      </c>
      <c r="AB307" s="712" t="str">
        <f t="shared" si="68"/>
        <v>#REF!</v>
      </c>
      <c r="AC307" s="713" t="str">
        <f t="shared" si="69"/>
        <v>#REF!</v>
      </c>
      <c r="AD307" s="713" t="str">
        <f t="shared" si="70"/>
        <v>#REF!</v>
      </c>
      <c r="AE307" s="714" t="str">
        <f t="shared" si="71"/>
        <v>#REF!</v>
      </c>
      <c r="AF307" s="706"/>
    </row>
    <row r="308" ht="15.0" customHeight="1">
      <c r="A308" s="270">
        <v>306.0</v>
      </c>
      <c r="B308" s="706" t="s">
        <v>1722</v>
      </c>
      <c r="C308" s="707" t="s">
        <v>1723</v>
      </c>
      <c r="D308" s="707" t="s">
        <v>1724</v>
      </c>
      <c r="E308" s="707" t="s">
        <v>552</v>
      </c>
      <c r="F308" s="706" t="s">
        <v>546</v>
      </c>
      <c r="G308" s="706" t="s">
        <v>893</v>
      </c>
      <c r="H308" s="706" t="str">
        <f t="shared" si="72"/>
        <v>TESTER06</v>
      </c>
      <c r="I308" s="522" t="str">
        <f t="shared" si="1"/>
        <v>#REF!</v>
      </c>
      <c r="J308" s="708">
        <v>4.0</v>
      </c>
      <c r="K308" s="706">
        <v>2024.0</v>
      </c>
      <c r="L308" s="706" t="s">
        <v>1787</v>
      </c>
      <c r="M308" s="706" t="s">
        <v>1787</v>
      </c>
      <c r="N308" s="706">
        <v>10.0</v>
      </c>
      <c r="O308" s="706">
        <v>0.45454547</v>
      </c>
      <c r="P308" s="706" t="str">
        <f t="shared" si="76"/>
        <v>#REF!</v>
      </c>
      <c r="Q308" s="706"/>
      <c r="R308" s="706"/>
      <c r="S308" s="706" t="s">
        <v>1787</v>
      </c>
      <c r="T308" s="707" t="s">
        <v>1788</v>
      </c>
      <c r="U308" s="709" t="str">
        <f t="shared" si="61"/>
        <v/>
      </c>
      <c r="V308" s="709" t="str">
        <f t="shared" si="62"/>
        <v>#REF!</v>
      </c>
      <c r="W308" s="709">
        <f t="shared" si="63"/>
        <v>1.139</v>
      </c>
      <c r="X308" s="710" t="str">
        <f t="shared" si="64"/>
        <v>#REF!</v>
      </c>
      <c r="Y308" s="711">
        <f t="shared" si="65"/>
        <v>1.00454547</v>
      </c>
      <c r="Z308" s="712" t="str">
        <f t="shared" si="66"/>
        <v>#REF!</v>
      </c>
      <c r="AA308" s="712" t="str">
        <f t="shared" si="67"/>
        <v>#REF!</v>
      </c>
      <c r="AB308" s="712" t="str">
        <f t="shared" si="68"/>
        <v>#REF!</v>
      </c>
      <c r="AC308" s="713" t="str">
        <f t="shared" si="69"/>
        <v>#REF!</v>
      </c>
      <c r="AD308" s="713" t="str">
        <f t="shared" si="70"/>
        <v>#REF!</v>
      </c>
      <c r="AE308" s="714" t="str">
        <f t="shared" si="71"/>
        <v>#REF!</v>
      </c>
      <c r="AF308" s="706"/>
    </row>
    <row r="309" ht="15.0" customHeight="1">
      <c r="A309" s="270">
        <v>307.0</v>
      </c>
      <c r="B309" s="706" t="s">
        <v>1823</v>
      </c>
      <c r="C309" s="707" t="s">
        <v>1824</v>
      </c>
      <c r="D309" s="707" t="s">
        <v>1825</v>
      </c>
      <c r="E309" s="707" t="s">
        <v>552</v>
      </c>
      <c r="F309" s="706" t="s">
        <v>564</v>
      </c>
      <c r="G309" s="706" t="s">
        <v>790</v>
      </c>
      <c r="H309" s="706" t="str">
        <f t="shared" si="72"/>
        <v>BA03</v>
      </c>
      <c r="I309" s="522" t="str">
        <f t="shared" si="1"/>
        <v>#REF!</v>
      </c>
      <c r="J309" s="708">
        <v>4.0</v>
      </c>
      <c r="K309" s="706">
        <v>2024.0</v>
      </c>
      <c r="L309" s="706" t="s">
        <v>1787</v>
      </c>
      <c r="M309" s="706" t="s">
        <v>1787</v>
      </c>
      <c r="N309" s="706">
        <v>22.0</v>
      </c>
      <c r="O309" s="706">
        <v>1.0</v>
      </c>
      <c r="P309" s="706" t="str">
        <f t="shared" si="76"/>
        <v>#REF!</v>
      </c>
      <c r="Q309" s="706"/>
      <c r="R309" s="706"/>
      <c r="S309" s="706" t="s">
        <v>1787</v>
      </c>
      <c r="T309" s="707" t="s">
        <v>1788</v>
      </c>
      <c r="U309" s="709" t="str">
        <f t="shared" si="61"/>
        <v/>
      </c>
      <c r="V309" s="709" t="str">
        <f t="shared" si="62"/>
        <v>#REF!</v>
      </c>
      <c r="W309" s="709">
        <f t="shared" si="63"/>
        <v>0</v>
      </c>
      <c r="X309" s="710" t="str">
        <f t="shared" si="64"/>
        <v>#REF!</v>
      </c>
      <c r="Y309" s="711">
        <f t="shared" si="65"/>
        <v>1</v>
      </c>
      <c r="Z309" s="712" t="str">
        <f t="shared" si="66"/>
        <v>#REF!</v>
      </c>
      <c r="AA309" s="712" t="str">
        <f t="shared" si="67"/>
        <v>#REF!</v>
      </c>
      <c r="AB309" s="712" t="str">
        <f t="shared" si="68"/>
        <v>#REF!</v>
      </c>
      <c r="AC309" s="713" t="str">
        <f t="shared" si="69"/>
        <v>#REF!</v>
      </c>
      <c r="AD309" s="713" t="str">
        <f t="shared" si="70"/>
        <v>#REF!</v>
      </c>
      <c r="AE309" s="714" t="str">
        <f t="shared" si="71"/>
        <v>#REF!</v>
      </c>
      <c r="AF309" s="706"/>
    </row>
    <row r="310" ht="15.0" customHeight="1">
      <c r="A310" s="270">
        <v>308.0</v>
      </c>
      <c r="B310" s="706" t="s">
        <v>1828</v>
      </c>
      <c r="C310" s="707" t="s">
        <v>1253</v>
      </c>
      <c r="D310" s="707" t="s">
        <v>1829</v>
      </c>
      <c r="E310" s="707" t="s">
        <v>892</v>
      </c>
      <c r="F310" s="706" t="s">
        <v>564</v>
      </c>
      <c r="G310" s="706" t="s">
        <v>771</v>
      </c>
      <c r="H310" s="706" t="str">
        <f t="shared" si="72"/>
        <v>BA04</v>
      </c>
      <c r="I310" s="522" t="str">
        <f t="shared" si="1"/>
        <v>#REF!</v>
      </c>
      <c r="J310" s="708">
        <v>4.0</v>
      </c>
      <c r="K310" s="706">
        <v>2024.0</v>
      </c>
      <c r="L310" s="706" t="s">
        <v>1787</v>
      </c>
      <c r="M310" s="706" t="s">
        <v>1787</v>
      </c>
      <c r="N310" s="706">
        <v>22.0</v>
      </c>
      <c r="O310" s="706">
        <v>1.0</v>
      </c>
      <c r="P310" s="706" t="str">
        <f t="shared" si="76"/>
        <v>#REF!</v>
      </c>
      <c r="Q310" s="706"/>
      <c r="R310" s="706"/>
      <c r="S310" s="706" t="s">
        <v>1787</v>
      </c>
      <c r="T310" s="707" t="s">
        <v>1788</v>
      </c>
      <c r="U310" s="709" t="str">
        <f t="shared" si="61"/>
        <v/>
      </c>
      <c r="V310" s="709" t="str">
        <f t="shared" si="62"/>
        <v>#REF!</v>
      </c>
      <c r="W310" s="709">
        <f t="shared" si="63"/>
        <v>0</v>
      </c>
      <c r="X310" s="710" t="str">
        <f t="shared" si="64"/>
        <v>#REF!</v>
      </c>
      <c r="Y310" s="711">
        <f t="shared" si="65"/>
        <v>1</v>
      </c>
      <c r="Z310" s="712" t="str">
        <f t="shared" si="66"/>
        <v>#REF!</v>
      </c>
      <c r="AA310" s="712" t="str">
        <f t="shared" si="67"/>
        <v>#REF!</v>
      </c>
      <c r="AB310" s="712" t="str">
        <f t="shared" si="68"/>
        <v>#REF!</v>
      </c>
      <c r="AC310" s="713" t="str">
        <f t="shared" si="69"/>
        <v>#REF!</v>
      </c>
      <c r="AD310" s="713" t="str">
        <f t="shared" si="70"/>
        <v>#REF!</v>
      </c>
      <c r="AE310" s="714" t="str">
        <f t="shared" si="71"/>
        <v>#REF!</v>
      </c>
      <c r="AF310" s="706"/>
    </row>
    <row r="311" ht="15.0" customHeight="1">
      <c r="A311" s="270">
        <v>309.0</v>
      </c>
      <c r="B311" s="706" t="s">
        <v>1003</v>
      </c>
      <c r="C311" s="707" t="s">
        <v>1004</v>
      </c>
      <c r="D311" s="707" t="s">
        <v>1005</v>
      </c>
      <c r="E311" s="707" t="s">
        <v>552</v>
      </c>
      <c r="F311" s="706" t="s">
        <v>512</v>
      </c>
      <c r="G311" s="706" t="s">
        <v>790</v>
      </c>
      <c r="H311" s="706" t="str">
        <f t="shared" si="72"/>
        <v>DEV03</v>
      </c>
      <c r="I311" s="522" t="str">
        <f t="shared" si="1"/>
        <v>#REF!</v>
      </c>
      <c r="J311" s="708">
        <v>4.0</v>
      </c>
      <c r="K311" s="706">
        <v>2024.0</v>
      </c>
      <c r="L311" s="706" t="s">
        <v>1267</v>
      </c>
      <c r="M311" s="984">
        <v>45394.0</v>
      </c>
      <c r="N311" s="985">
        <v>10.0</v>
      </c>
      <c r="O311" s="986">
        <f>N311/22</f>
        <v>0.4545454545</v>
      </c>
      <c r="P311" s="987">
        <v>1.0</v>
      </c>
      <c r="Q311" s="987">
        <v>1.0</v>
      </c>
      <c r="R311" s="706"/>
      <c r="S311" s="706" t="s">
        <v>517</v>
      </c>
      <c r="T311" s="988" t="s">
        <v>1651</v>
      </c>
      <c r="U311" s="709">
        <f t="shared" si="61"/>
        <v>1</v>
      </c>
      <c r="V311" s="709">
        <f t="shared" si="62"/>
        <v>1</v>
      </c>
      <c r="W311" s="709">
        <f t="shared" si="63"/>
        <v>1</v>
      </c>
      <c r="X311" s="710">
        <f t="shared" si="64"/>
        <v>1</v>
      </c>
      <c r="Y311" s="711">
        <f t="shared" si="65"/>
        <v>0.4545454545</v>
      </c>
      <c r="Z311" s="712" t="str">
        <f t="shared" si="66"/>
        <v>#REF!</v>
      </c>
      <c r="AA311" s="712" t="str">
        <f t="shared" si="67"/>
        <v>#REF!</v>
      </c>
      <c r="AB311" s="712" t="str">
        <f t="shared" si="68"/>
        <v>#REF!</v>
      </c>
      <c r="AC311" s="713">
        <f t="shared" si="69"/>
        <v>0</v>
      </c>
      <c r="AD311" s="713" t="str">
        <f t="shared" si="70"/>
        <v>#REF!</v>
      </c>
      <c r="AE311" s="714" t="str">
        <f t="shared" si="71"/>
        <v>#REF!</v>
      </c>
      <c r="AF311" s="706"/>
    </row>
    <row r="312" ht="15.0" customHeight="1">
      <c r="A312" s="270">
        <v>310.0</v>
      </c>
      <c r="B312" s="706" t="s">
        <v>1833</v>
      </c>
      <c r="C312" s="707" t="s">
        <v>826</v>
      </c>
      <c r="D312" s="707" t="s">
        <v>827</v>
      </c>
      <c r="E312" s="707" t="s">
        <v>892</v>
      </c>
      <c r="F312" s="706" t="s">
        <v>512</v>
      </c>
      <c r="G312" s="706" t="s">
        <v>771</v>
      </c>
      <c r="H312" s="706" t="str">
        <f t="shared" si="72"/>
        <v>DEV04</v>
      </c>
      <c r="I312" s="522" t="str">
        <f t="shared" si="1"/>
        <v>#REF!</v>
      </c>
      <c r="J312" s="708">
        <v>4.0</v>
      </c>
      <c r="K312" s="706">
        <v>2024.0</v>
      </c>
      <c r="L312" s="706" t="s">
        <v>1787</v>
      </c>
      <c r="M312" s="706" t="s">
        <v>1787</v>
      </c>
      <c r="N312" s="706">
        <v>22.0</v>
      </c>
      <c r="O312" s="706">
        <v>1.0</v>
      </c>
      <c r="P312" s="706" t="str">
        <f t="shared" ref="P312:P320" si="77">ROUND(IF(S312="ODC",1*O312,I312*O312),3)</f>
        <v>#REF!</v>
      </c>
      <c r="Q312" s="706"/>
      <c r="R312" s="706"/>
      <c r="S312" s="706" t="s">
        <v>1787</v>
      </c>
      <c r="T312" s="707" t="s">
        <v>1788</v>
      </c>
      <c r="U312" s="709" t="str">
        <f t="shared" si="61"/>
        <v/>
      </c>
      <c r="V312" s="709" t="str">
        <f t="shared" si="62"/>
        <v>#REF!</v>
      </c>
      <c r="W312" s="709">
        <f t="shared" si="63"/>
        <v>0.08</v>
      </c>
      <c r="X312" s="710" t="str">
        <f t="shared" si="64"/>
        <v>#REF!</v>
      </c>
      <c r="Y312" s="711">
        <f t="shared" si="65"/>
        <v>2</v>
      </c>
      <c r="Z312" s="712" t="str">
        <f t="shared" si="66"/>
        <v>#REF!</v>
      </c>
      <c r="AA312" s="712" t="str">
        <f t="shared" si="67"/>
        <v>#REF!</v>
      </c>
      <c r="AB312" s="712" t="str">
        <f t="shared" si="68"/>
        <v>#REF!</v>
      </c>
      <c r="AC312" s="713" t="str">
        <f t="shared" si="69"/>
        <v>#REF!</v>
      </c>
      <c r="AD312" s="713" t="str">
        <f t="shared" si="70"/>
        <v>#REF!</v>
      </c>
      <c r="AE312" s="714" t="str">
        <f t="shared" si="71"/>
        <v>#REF!</v>
      </c>
      <c r="AF312" s="706"/>
    </row>
    <row r="313" ht="15.0" customHeight="1">
      <c r="A313" s="270">
        <v>311.0</v>
      </c>
      <c r="B313" s="706" t="s">
        <v>1838</v>
      </c>
      <c r="C313" s="707" t="s">
        <v>733</v>
      </c>
      <c r="D313" s="707" t="s">
        <v>734</v>
      </c>
      <c r="E313" s="707" t="s">
        <v>892</v>
      </c>
      <c r="F313" s="706" t="s">
        <v>512</v>
      </c>
      <c r="G313" s="706" t="s">
        <v>665</v>
      </c>
      <c r="H313" s="706" t="str">
        <f t="shared" si="72"/>
        <v>DEV02</v>
      </c>
      <c r="I313" s="522" t="str">
        <f t="shared" si="1"/>
        <v>#REF!</v>
      </c>
      <c r="J313" s="708">
        <v>4.0</v>
      </c>
      <c r="K313" s="706">
        <v>2024.0</v>
      </c>
      <c r="L313" s="706" t="s">
        <v>1787</v>
      </c>
      <c r="M313" s="706" t="s">
        <v>1787</v>
      </c>
      <c r="N313" s="706">
        <v>22.0</v>
      </c>
      <c r="O313" s="706">
        <v>1.0</v>
      </c>
      <c r="P313" s="706" t="str">
        <f t="shared" si="77"/>
        <v>#REF!</v>
      </c>
      <c r="Q313" s="706"/>
      <c r="R313" s="706"/>
      <c r="S313" s="706" t="s">
        <v>1787</v>
      </c>
      <c r="T313" s="707" t="s">
        <v>1788</v>
      </c>
      <c r="U313" s="709" t="str">
        <f t="shared" si="61"/>
        <v/>
      </c>
      <c r="V313" s="709" t="str">
        <f t="shared" si="62"/>
        <v>#REF!</v>
      </c>
      <c r="W313" s="709">
        <f t="shared" si="63"/>
        <v>0.1</v>
      </c>
      <c r="X313" s="710" t="str">
        <f t="shared" si="64"/>
        <v>#REF!</v>
      </c>
      <c r="Y313" s="711">
        <f t="shared" si="65"/>
        <v>2</v>
      </c>
      <c r="Z313" s="712" t="str">
        <f t="shared" si="66"/>
        <v>#REF!</v>
      </c>
      <c r="AA313" s="712" t="str">
        <f t="shared" si="67"/>
        <v>#REF!</v>
      </c>
      <c r="AB313" s="712" t="str">
        <f t="shared" si="68"/>
        <v>#REF!</v>
      </c>
      <c r="AC313" s="713" t="str">
        <f t="shared" si="69"/>
        <v>#REF!</v>
      </c>
      <c r="AD313" s="713" t="str">
        <f t="shared" si="70"/>
        <v>#REF!</v>
      </c>
      <c r="AE313" s="714" t="str">
        <f t="shared" si="71"/>
        <v>#REF!</v>
      </c>
      <c r="AF313" s="706"/>
    </row>
    <row r="314" ht="15.0" customHeight="1">
      <c r="A314" s="270">
        <v>312.0</v>
      </c>
      <c r="B314" s="706" t="s">
        <v>1842</v>
      </c>
      <c r="C314" s="707" t="s">
        <v>1251</v>
      </c>
      <c r="D314" s="707" t="s">
        <v>1843</v>
      </c>
      <c r="E314" s="707" t="s">
        <v>511</v>
      </c>
      <c r="F314" s="706" t="s">
        <v>512</v>
      </c>
      <c r="G314" s="706" t="s">
        <v>790</v>
      </c>
      <c r="H314" s="706" t="str">
        <f t="shared" si="72"/>
        <v>DEV03</v>
      </c>
      <c r="I314" s="522" t="str">
        <f t="shared" si="1"/>
        <v>#REF!</v>
      </c>
      <c r="J314" s="708">
        <v>4.0</v>
      </c>
      <c r="K314" s="706">
        <v>2024.0</v>
      </c>
      <c r="L314" s="706" t="s">
        <v>1787</v>
      </c>
      <c r="M314" s="706" t="s">
        <v>1787</v>
      </c>
      <c r="N314" s="706">
        <v>22.0</v>
      </c>
      <c r="O314" s="706">
        <v>1.0</v>
      </c>
      <c r="P314" s="706" t="str">
        <f t="shared" si="77"/>
        <v>#REF!</v>
      </c>
      <c r="Q314" s="706"/>
      <c r="R314" s="706"/>
      <c r="S314" s="706" t="s">
        <v>1787</v>
      </c>
      <c r="T314" s="707" t="s">
        <v>1788</v>
      </c>
      <c r="U314" s="709" t="str">
        <f t="shared" si="61"/>
        <v/>
      </c>
      <c r="V314" s="709" t="str">
        <f t="shared" si="62"/>
        <v>#REF!</v>
      </c>
      <c r="W314" s="709">
        <f t="shared" si="63"/>
        <v>0</v>
      </c>
      <c r="X314" s="710" t="str">
        <f t="shared" si="64"/>
        <v>#REF!</v>
      </c>
      <c r="Y314" s="711">
        <f t="shared" si="65"/>
        <v>1</v>
      </c>
      <c r="Z314" s="712" t="str">
        <f t="shared" si="66"/>
        <v>#REF!</v>
      </c>
      <c r="AA314" s="712" t="str">
        <f t="shared" si="67"/>
        <v>#REF!</v>
      </c>
      <c r="AB314" s="712" t="str">
        <f t="shared" si="68"/>
        <v>#REF!</v>
      </c>
      <c r="AC314" s="713" t="str">
        <f t="shared" si="69"/>
        <v>#REF!</v>
      </c>
      <c r="AD314" s="713" t="str">
        <f t="shared" si="70"/>
        <v>#REF!</v>
      </c>
      <c r="AE314" s="714" t="str">
        <f t="shared" si="71"/>
        <v>#REF!</v>
      </c>
      <c r="AF314" s="706"/>
    </row>
    <row r="315" ht="15.0" customHeight="1">
      <c r="A315" s="270">
        <v>313.0</v>
      </c>
      <c r="B315" s="706" t="s">
        <v>1846</v>
      </c>
      <c r="C315" s="707" t="s">
        <v>1847</v>
      </c>
      <c r="D315" s="707" t="s">
        <v>1848</v>
      </c>
      <c r="E315" s="707" t="s">
        <v>552</v>
      </c>
      <c r="F315" s="706" t="s">
        <v>512</v>
      </c>
      <c r="G315" s="706" t="s">
        <v>665</v>
      </c>
      <c r="H315" s="706" t="str">
        <f t="shared" si="72"/>
        <v>DEV02</v>
      </c>
      <c r="I315" s="522" t="str">
        <f t="shared" si="1"/>
        <v>#REF!</v>
      </c>
      <c r="J315" s="708">
        <v>4.0</v>
      </c>
      <c r="K315" s="706">
        <v>2024.0</v>
      </c>
      <c r="L315" s="706" t="s">
        <v>1787</v>
      </c>
      <c r="M315" s="706" t="s">
        <v>1787</v>
      </c>
      <c r="N315" s="706">
        <v>22.0</v>
      </c>
      <c r="O315" s="706">
        <v>1.0</v>
      </c>
      <c r="P315" s="706" t="str">
        <f t="shared" si="77"/>
        <v>#REF!</v>
      </c>
      <c r="Q315" s="706"/>
      <c r="R315" s="706"/>
      <c r="S315" s="706" t="s">
        <v>1787</v>
      </c>
      <c r="T315" s="707" t="s">
        <v>1788</v>
      </c>
      <c r="U315" s="709" t="str">
        <f t="shared" si="61"/>
        <v/>
      </c>
      <c r="V315" s="709" t="str">
        <f t="shared" si="62"/>
        <v>#REF!</v>
      </c>
      <c r="W315" s="709">
        <f t="shared" si="63"/>
        <v>0</v>
      </c>
      <c r="X315" s="710" t="str">
        <f t="shared" si="64"/>
        <v>#REF!</v>
      </c>
      <c r="Y315" s="711">
        <f t="shared" si="65"/>
        <v>1</v>
      </c>
      <c r="Z315" s="712" t="str">
        <f t="shared" si="66"/>
        <v>#REF!</v>
      </c>
      <c r="AA315" s="712" t="str">
        <f t="shared" si="67"/>
        <v>#REF!</v>
      </c>
      <c r="AB315" s="712" t="str">
        <f t="shared" si="68"/>
        <v>#REF!</v>
      </c>
      <c r="AC315" s="713" t="str">
        <f t="shared" si="69"/>
        <v>#REF!</v>
      </c>
      <c r="AD315" s="713" t="str">
        <f t="shared" si="70"/>
        <v>#REF!</v>
      </c>
      <c r="AE315" s="714" t="str">
        <f t="shared" si="71"/>
        <v>#REF!</v>
      </c>
      <c r="AF315" s="706"/>
    </row>
    <row r="316" ht="15.0" customHeight="1">
      <c r="A316" s="270">
        <v>314.0</v>
      </c>
      <c r="B316" s="706" t="s">
        <v>1849</v>
      </c>
      <c r="C316" s="707" t="s">
        <v>1850</v>
      </c>
      <c r="D316" s="707" t="s">
        <v>1851</v>
      </c>
      <c r="E316" s="707" t="s">
        <v>552</v>
      </c>
      <c r="F316" s="706" t="s">
        <v>512</v>
      </c>
      <c r="G316" s="706" t="s">
        <v>790</v>
      </c>
      <c r="H316" s="706" t="str">
        <f t="shared" si="72"/>
        <v>DEV03</v>
      </c>
      <c r="I316" s="522" t="str">
        <f t="shared" si="1"/>
        <v>#REF!</v>
      </c>
      <c r="J316" s="708">
        <v>4.0</v>
      </c>
      <c r="K316" s="706">
        <v>2024.0</v>
      </c>
      <c r="L316" s="706" t="s">
        <v>1787</v>
      </c>
      <c r="M316" s="706" t="s">
        <v>1787</v>
      </c>
      <c r="N316" s="706">
        <v>22.0</v>
      </c>
      <c r="O316" s="706">
        <v>1.0</v>
      </c>
      <c r="P316" s="706" t="str">
        <f t="shared" si="77"/>
        <v>#REF!</v>
      </c>
      <c r="Q316" s="706"/>
      <c r="R316" s="706"/>
      <c r="S316" s="706" t="s">
        <v>1787</v>
      </c>
      <c r="T316" s="707" t="s">
        <v>1788</v>
      </c>
      <c r="U316" s="709" t="str">
        <f t="shared" si="61"/>
        <v/>
      </c>
      <c r="V316" s="709" t="str">
        <f t="shared" si="62"/>
        <v>#REF!</v>
      </c>
      <c r="W316" s="709">
        <f t="shared" si="63"/>
        <v>0</v>
      </c>
      <c r="X316" s="710" t="str">
        <f t="shared" si="64"/>
        <v>#REF!</v>
      </c>
      <c r="Y316" s="711">
        <f t="shared" si="65"/>
        <v>1</v>
      </c>
      <c r="Z316" s="712" t="str">
        <f t="shared" si="66"/>
        <v>#REF!</v>
      </c>
      <c r="AA316" s="712" t="str">
        <f t="shared" si="67"/>
        <v>#REF!</v>
      </c>
      <c r="AB316" s="712" t="str">
        <f t="shared" si="68"/>
        <v>#REF!</v>
      </c>
      <c r="AC316" s="713" t="str">
        <f t="shared" si="69"/>
        <v>#REF!</v>
      </c>
      <c r="AD316" s="713" t="str">
        <f t="shared" si="70"/>
        <v>#REF!</v>
      </c>
      <c r="AE316" s="714" t="str">
        <f t="shared" si="71"/>
        <v>#REF!</v>
      </c>
      <c r="AF316" s="706"/>
    </row>
    <row r="317" ht="15.0" customHeight="1">
      <c r="A317" s="270">
        <v>315.0</v>
      </c>
      <c r="B317" s="706" t="s">
        <v>1855</v>
      </c>
      <c r="C317" s="707" t="s">
        <v>1518</v>
      </c>
      <c r="D317" s="707" t="s">
        <v>1856</v>
      </c>
      <c r="E317" s="707" t="s">
        <v>511</v>
      </c>
      <c r="F317" s="706" t="s">
        <v>512</v>
      </c>
      <c r="G317" s="706" t="s">
        <v>771</v>
      </c>
      <c r="H317" s="706" t="str">
        <f t="shared" si="72"/>
        <v>DEV04</v>
      </c>
      <c r="I317" s="522" t="str">
        <f t="shared" si="1"/>
        <v>#REF!</v>
      </c>
      <c r="J317" s="708">
        <v>4.0</v>
      </c>
      <c r="K317" s="706">
        <v>2024.0</v>
      </c>
      <c r="L317" s="706" t="s">
        <v>1787</v>
      </c>
      <c r="M317" s="706" t="s">
        <v>1787</v>
      </c>
      <c r="N317" s="706">
        <v>22.0</v>
      </c>
      <c r="O317" s="706">
        <v>1.0</v>
      </c>
      <c r="P317" s="706" t="str">
        <f t="shared" si="77"/>
        <v>#REF!</v>
      </c>
      <c r="Q317" s="706"/>
      <c r="R317" s="706"/>
      <c r="S317" s="706" t="s">
        <v>1787</v>
      </c>
      <c r="T317" s="707" t="s">
        <v>1788</v>
      </c>
      <c r="U317" s="709" t="str">
        <f t="shared" si="61"/>
        <v/>
      </c>
      <c r="V317" s="709" t="str">
        <f t="shared" si="62"/>
        <v>#REF!</v>
      </c>
      <c r="W317" s="709">
        <f t="shared" si="63"/>
        <v>0</v>
      </c>
      <c r="X317" s="710" t="str">
        <f t="shared" si="64"/>
        <v>#REF!</v>
      </c>
      <c r="Y317" s="711">
        <f t="shared" si="65"/>
        <v>1</v>
      </c>
      <c r="Z317" s="712" t="str">
        <f t="shared" si="66"/>
        <v>#REF!</v>
      </c>
      <c r="AA317" s="712" t="str">
        <f t="shared" si="67"/>
        <v>#REF!</v>
      </c>
      <c r="AB317" s="712" t="str">
        <f t="shared" si="68"/>
        <v>#REF!</v>
      </c>
      <c r="AC317" s="713" t="str">
        <f t="shared" si="69"/>
        <v>#REF!</v>
      </c>
      <c r="AD317" s="713" t="str">
        <f t="shared" si="70"/>
        <v>#REF!</v>
      </c>
      <c r="AE317" s="714" t="str">
        <f t="shared" si="71"/>
        <v>#REF!</v>
      </c>
      <c r="AF317" s="706"/>
    </row>
    <row r="318" ht="15.0" customHeight="1">
      <c r="A318" s="270">
        <v>316.0</v>
      </c>
      <c r="B318" s="706" t="s">
        <v>1858</v>
      </c>
      <c r="C318" s="707" t="s">
        <v>1520</v>
      </c>
      <c r="D318" s="707" t="s">
        <v>1859</v>
      </c>
      <c r="E318" s="707" t="s">
        <v>511</v>
      </c>
      <c r="F318" s="706" t="s">
        <v>512</v>
      </c>
      <c r="G318" s="706" t="s">
        <v>790</v>
      </c>
      <c r="H318" s="706" t="str">
        <f t="shared" si="72"/>
        <v>DEV03</v>
      </c>
      <c r="I318" s="522" t="str">
        <f t="shared" si="1"/>
        <v>#REF!</v>
      </c>
      <c r="J318" s="708">
        <v>4.0</v>
      </c>
      <c r="K318" s="706">
        <v>2024.0</v>
      </c>
      <c r="L318" s="706" t="s">
        <v>1787</v>
      </c>
      <c r="M318" s="706" t="s">
        <v>1787</v>
      </c>
      <c r="N318" s="706">
        <v>22.0</v>
      </c>
      <c r="O318" s="706">
        <v>1.0</v>
      </c>
      <c r="P318" s="706" t="str">
        <f t="shared" si="77"/>
        <v>#REF!</v>
      </c>
      <c r="Q318" s="706"/>
      <c r="R318" s="706"/>
      <c r="S318" s="706" t="s">
        <v>1787</v>
      </c>
      <c r="T318" s="707" t="s">
        <v>1788</v>
      </c>
      <c r="U318" s="709" t="str">
        <f t="shared" si="61"/>
        <v/>
      </c>
      <c r="V318" s="709" t="str">
        <f t="shared" si="62"/>
        <v>#REF!</v>
      </c>
      <c r="W318" s="709">
        <f t="shared" si="63"/>
        <v>0</v>
      </c>
      <c r="X318" s="710" t="str">
        <f t="shared" si="64"/>
        <v>#REF!</v>
      </c>
      <c r="Y318" s="711">
        <f t="shared" si="65"/>
        <v>1</v>
      </c>
      <c r="Z318" s="712" t="str">
        <f t="shared" si="66"/>
        <v>#REF!</v>
      </c>
      <c r="AA318" s="712" t="str">
        <f t="shared" si="67"/>
        <v>#REF!</v>
      </c>
      <c r="AB318" s="712" t="str">
        <f t="shared" si="68"/>
        <v>#REF!</v>
      </c>
      <c r="AC318" s="713" t="str">
        <f t="shared" si="69"/>
        <v>#REF!</v>
      </c>
      <c r="AD318" s="713" t="str">
        <f t="shared" si="70"/>
        <v>#REF!</v>
      </c>
      <c r="AE318" s="714" t="str">
        <f t="shared" si="71"/>
        <v>#REF!</v>
      </c>
      <c r="AF318" s="706"/>
    </row>
    <row r="319" ht="15.0" customHeight="1">
      <c r="A319" s="270">
        <v>317.0</v>
      </c>
      <c r="B319" s="706" t="s">
        <v>1860</v>
      </c>
      <c r="C319" s="707" t="s">
        <v>1298</v>
      </c>
      <c r="D319" s="707" t="s">
        <v>1861</v>
      </c>
      <c r="E319" s="707" t="s">
        <v>511</v>
      </c>
      <c r="F319" s="706" t="s">
        <v>512</v>
      </c>
      <c r="G319" s="706" t="s">
        <v>893</v>
      </c>
      <c r="H319" s="706" t="str">
        <f t="shared" si="72"/>
        <v>DEV06</v>
      </c>
      <c r="I319" s="522" t="str">
        <f t="shared" si="1"/>
        <v>#REF!</v>
      </c>
      <c r="J319" s="708">
        <v>4.0</v>
      </c>
      <c r="K319" s="706">
        <v>2024.0</v>
      </c>
      <c r="L319" s="706" t="s">
        <v>1787</v>
      </c>
      <c r="M319" s="706" t="s">
        <v>1787</v>
      </c>
      <c r="N319" s="706">
        <v>22.0</v>
      </c>
      <c r="O319" s="706">
        <v>1.0</v>
      </c>
      <c r="P319" s="706" t="str">
        <f t="shared" si="77"/>
        <v>#REF!</v>
      </c>
      <c r="Q319" s="706"/>
      <c r="R319" s="706"/>
      <c r="S319" s="706" t="s">
        <v>1787</v>
      </c>
      <c r="T319" s="707" t="s">
        <v>1788</v>
      </c>
      <c r="U319" s="709" t="str">
        <f t="shared" si="61"/>
        <v/>
      </c>
      <c r="V319" s="709" t="str">
        <f t="shared" si="62"/>
        <v>#REF!</v>
      </c>
      <c r="W319" s="709">
        <f t="shared" si="63"/>
        <v>0</v>
      </c>
      <c r="X319" s="710" t="str">
        <f t="shared" si="64"/>
        <v>#REF!</v>
      </c>
      <c r="Y319" s="711">
        <f t="shared" si="65"/>
        <v>1</v>
      </c>
      <c r="Z319" s="712" t="str">
        <f t="shared" si="66"/>
        <v>#REF!</v>
      </c>
      <c r="AA319" s="712" t="str">
        <f t="shared" si="67"/>
        <v>#REF!</v>
      </c>
      <c r="AB319" s="712" t="str">
        <f t="shared" si="68"/>
        <v>#REF!</v>
      </c>
      <c r="AC319" s="713" t="str">
        <f t="shared" si="69"/>
        <v>#REF!</v>
      </c>
      <c r="AD319" s="713" t="str">
        <f t="shared" si="70"/>
        <v>#REF!</v>
      </c>
      <c r="AE319" s="714" t="str">
        <f t="shared" si="71"/>
        <v>#REF!</v>
      </c>
      <c r="AF319" s="706"/>
    </row>
    <row r="320" ht="15.0" customHeight="1">
      <c r="A320" s="270">
        <v>318.0</v>
      </c>
      <c r="B320" s="706" t="s">
        <v>1862</v>
      </c>
      <c r="C320" s="707" t="s">
        <v>1793</v>
      </c>
      <c r="D320" s="707" t="s">
        <v>1863</v>
      </c>
      <c r="E320" s="707" t="s">
        <v>892</v>
      </c>
      <c r="F320" s="706" t="s">
        <v>512</v>
      </c>
      <c r="G320" s="706" t="s">
        <v>665</v>
      </c>
      <c r="H320" s="706" t="str">
        <f t="shared" si="72"/>
        <v>DEV02</v>
      </c>
      <c r="I320" s="522" t="str">
        <f t="shared" si="1"/>
        <v>#REF!</v>
      </c>
      <c r="J320" s="708">
        <v>4.0</v>
      </c>
      <c r="K320" s="706">
        <v>2024.0</v>
      </c>
      <c r="L320" s="706" t="s">
        <v>1787</v>
      </c>
      <c r="M320" s="706" t="s">
        <v>1787</v>
      </c>
      <c r="N320" s="706">
        <v>22.0</v>
      </c>
      <c r="O320" s="706">
        <v>1.0</v>
      </c>
      <c r="P320" s="706" t="str">
        <f t="shared" si="77"/>
        <v>#REF!</v>
      </c>
      <c r="Q320" s="706"/>
      <c r="R320" s="706"/>
      <c r="S320" s="706" t="s">
        <v>1787</v>
      </c>
      <c r="T320" s="707" t="s">
        <v>1788</v>
      </c>
      <c r="U320" s="709" t="str">
        <f t="shared" si="61"/>
        <v/>
      </c>
      <c r="V320" s="709" t="str">
        <f t="shared" si="62"/>
        <v>#REF!</v>
      </c>
      <c r="W320" s="709">
        <f t="shared" si="63"/>
        <v>0</v>
      </c>
      <c r="X320" s="710" t="str">
        <f t="shared" si="64"/>
        <v>#REF!</v>
      </c>
      <c r="Y320" s="711">
        <f t="shared" si="65"/>
        <v>1</v>
      </c>
      <c r="Z320" s="712" t="str">
        <f t="shared" si="66"/>
        <v>#REF!</v>
      </c>
      <c r="AA320" s="712" t="str">
        <f t="shared" si="67"/>
        <v>#REF!</v>
      </c>
      <c r="AB320" s="712" t="str">
        <f t="shared" si="68"/>
        <v>#REF!</v>
      </c>
      <c r="AC320" s="713" t="str">
        <f t="shared" si="69"/>
        <v>#REF!</v>
      </c>
      <c r="AD320" s="713" t="str">
        <f t="shared" si="70"/>
        <v>#REF!</v>
      </c>
      <c r="AE320" s="714" t="str">
        <f t="shared" si="71"/>
        <v>#REF!</v>
      </c>
      <c r="AF320" s="706"/>
    </row>
    <row r="321" ht="15.0" customHeight="1">
      <c r="A321" s="270">
        <v>319.0</v>
      </c>
      <c r="B321" s="706" t="s">
        <v>1864</v>
      </c>
      <c r="C321" s="707" t="s">
        <v>1865</v>
      </c>
      <c r="D321" s="707" t="s">
        <v>1866</v>
      </c>
      <c r="E321" s="707" t="s">
        <v>552</v>
      </c>
      <c r="F321" s="706" t="s">
        <v>512</v>
      </c>
      <c r="G321" s="706" t="s">
        <v>665</v>
      </c>
      <c r="H321" s="706" t="str">
        <f t="shared" si="72"/>
        <v>DEV02</v>
      </c>
      <c r="I321" s="522" t="str">
        <f t="shared" si="1"/>
        <v>#REF!</v>
      </c>
      <c r="J321" s="708">
        <v>4.0</v>
      </c>
      <c r="K321" s="706">
        <v>2024.0</v>
      </c>
      <c r="L321" s="984">
        <v>45404.0</v>
      </c>
      <c r="M321" s="706" t="s">
        <v>1268</v>
      </c>
      <c r="N321" s="985">
        <v>7.0</v>
      </c>
      <c r="O321" s="986">
        <f>N321/22</f>
        <v>0.3181818182</v>
      </c>
      <c r="P321" s="987">
        <v>1.0</v>
      </c>
      <c r="Q321" s="987">
        <v>1.0</v>
      </c>
      <c r="R321" s="706"/>
      <c r="S321" s="706" t="s">
        <v>517</v>
      </c>
      <c r="T321" s="988" t="s">
        <v>1651</v>
      </c>
      <c r="U321" s="709">
        <f t="shared" si="61"/>
        <v>1</v>
      </c>
      <c r="V321" s="709">
        <f t="shared" si="62"/>
        <v>1</v>
      </c>
      <c r="W321" s="709">
        <f t="shared" si="63"/>
        <v>1</v>
      </c>
      <c r="X321" s="710">
        <f t="shared" si="64"/>
        <v>1</v>
      </c>
      <c r="Y321" s="711">
        <f t="shared" si="65"/>
        <v>0.3181818182</v>
      </c>
      <c r="Z321" s="712" t="str">
        <f t="shared" si="66"/>
        <v>#REF!</v>
      </c>
      <c r="AA321" s="712" t="str">
        <f t="shared" si="67"/>
        <v>#REF!</v>
      </c>
      <c r="AB321" s="712" t="str">
        <f t="shared" si="68"/>
        <v>#REF!</v>
      </c>
      <c r="AC321" s="713">
        <f t="shared" si="69"/>
        <v>0</v>
      </c>
      <c r="AD321" s="713" t="str">
        <f t="shared" si="70"/>
        <v>#REF!</v>
      </c>
      <c r="AE321" s="714" t="str">
        <f t="shared" si="71"/>
        <v>#REF!</v>
      </c>
      <c r="AF321" s="706"/>
    </row>
    <row r="322" ht="15.0" customHeight="1">
      <c r="A322" s="270">
        <v>320.0</v>
      </c>
      <c r="B322" s="706" t="s">
        <v>1867</v>
      </c>
      <c r="C322" s="707" t="s">
        <v>1600</v>
      </c>
      <c r="D322" s="707" t="s">
        <v>1869</v>
      </c>
      <c r="E322" s="707" t="s">
        <v>662</v>
      </c>
      <c r="F322" s="706" t="s">
        <v>663</v>
      </c>
      <c r="G322" s="706" t="s">
        <v>787</v>
      </c>
      <c r="H322" s="706" t="str">
        <f t="shared" si="72"/>
        <v>PM05</v>
      </c>
      <c r="I322" s="522" t="str">
        <f t="shared" si="1"/>
        <v>#REF!</v>
      </c>
      <c r="J322" s="708">
        <v>4.0</v>
      </c>
      <c r="K322" s="706">
        <v>2024.0</v>
      </c>
      <c r="L322" s="706" t="s">
        <v>1787</v>
      </c>
      <c r="M322" s="706" t="s">
        <v>1787</v>
      </c>
      <c r="N322" s="706">
        <v>22.0</v>
      </c>
      <c r="O322" s="706">
        <v>1.0</v>
      </c>
      <c r="P322" s="706" t="str">
        <f t="shared" ref="P322:P345" si="78">ROUND(IF(S322="ODC",1*O322,I322*O322),3)</f>
        <v>#REF!</v>
      </c>
      <c r="Q322" s="706"/>
      <c r="R322" s="706"/>
      <c r="S322" s="706" t="s">
        <v>1787</v>
      </c>
      <c r="T322" s="707" t="s">
        <v>1788</v>
      </c>
      <c r="U322" s="709" t="str">
        <f t="shared" si="61"/>
        <v/>
      </c>
      <c r="V322" s="709" t="str">
        <f t="shared" si="62"/>
        <v>#REF!</v>
      </c>
      <c r="W322" s="709">
        <f t="shared" si="63"/>
        <v>0</v>
      </c>
      <c r="X322" s="710" t="str">
        <f t="shared" si="64"/>
        <v>#REF!</v>
      </c>
      <c r="Y322" s="711">
        <f t="shared" si="65"/>
        <v>1</v>
      </c>
      <c r="Z322" s="712" t="str">
        <f t="shared" si="66"/>
        <v>#REF!</v>
      </c>
      <c r="AA322" s="712" t="str">
        <f t="shared" si="67"/>
        <v>#REF!</v>
      </c>
      <c r="AB322" s="712" t="str">
        <f t="shared" si="68"/>
        <v>#REF!</v>
      </c>
      <c r="AC322" s="713" t="str">
        <f t="shared" si="69"/>
        <v>#REF!</v>
      </c>
      <c r="AD322" s="713" t="str">
        <f t="shared" si="70"/>
        <v>#REF!</v>
      </c>
      <c r="AE322" s="714" t="str">
        <f t="shared" si="71"/>
        <v>#REF!</v>
      </c>
      <c r="AF322" s="706"/>
    </row>
    <row r="323" ht="15.0" customHeight="1">
      <c r="A323" s="270">
        <v>321.0</v>
      </c>
      <c r="B323" s="706" t="s">
        <v>1870</v>
      </c>
      <c r="C323" s="707" t="s">
        <v>1529</v>
      </c>
      <c r="D323" s="707" t="s">
        <v>1530</v>
      </c>
      <c r="E323" s="707" t="s">
        <v>662</v>
      </c>
      <c r="F323" s="706" t="s">
        <v>663</v>
      </c>
      <c r="G323" s="706" t="s">
        <v>893</v>
      </c>
      <c r="H323" s="706" t="str">
        <f t="shared" si="72"/>
        <v>PM06</v>
      </c>
      <c r="I323" s="522" t="str">
        <f t="shared" si="1"/>
        <v>#REF!</v>
      </c>
      <c r="J323" s="708">
        <v>4.0</v>
      </c>
      <c r="K323" s="706">
        <v>2024.0</v>
      </c>
      <c r="L323" s="706" t="s">
        <v>1787</v>
      </c>
      <c r="M323" s="706" t="s">
        <v>1787</v>
      </c>
      <c r="N323" s="706">
        <v>22.0</v>
      </c>
      <c r="O323" s="706">
        <v>0.3</v>
      </c>
      <c r="P323" s="706" t="str">
        <f t="shared" si="78"/>
        <v>#REF!</v>
      </c>
      <c r="Q323" s="706">
        <v>0.681</v>
      </c>
      <c r="R323" s="706"/>
      <c r="S323" s="706" t="s">
        <v>1787</v>
      </c>
      <c r="T323" s="707" t="s">
        <v>837</v>
      </c>
      <c r="U323" s="709">
        <f t="shared" si="61"/>
        <v>0.681</v>
      </c>
      <c r="V323" s="709" t="str">
        <f t="shared" si="62"/>
        <v>#REF!</v>
      </c>
      <c r="W323" s="709" t="str">
        <f t="shared" si="63"/>
        <v>#REF!</v>
      </c>
      <c r="X323" s="710" t="str">
        <f t="shared" si="64"/>
        <v>#REF!</v>
      </c>
      <c r="Y323" s="711">
        <f t="shared" si="65"/>
        <v>1</v>
      </c>
      <c r="Z323" s="712" t="str">
        <f t="shared" si="66"/>
        <v>#REF!</v>
      </c>
      <c r="AA323" s="712" t="str">
        <f t="shared" si="67"/>
        <v>#REF!</v>
      </c>
      <c r="AB323" s="712" t="str">
        <f t="shared" si="68"/>
        <v>#REF!</v>
      </c>
      <c r="AC323" s="713" t="str">
        <f t="shared" si="69"/>
        <v>#REF!</v>
      </c>
      <c r="AD323" s="713" t="str">
        <f t="shared" si="70"/>
        <v>#REF!</v>
      </c>
      <c r="AE323" s="714" t="str">
        <f t="shared" si="71"/>
        <v>#REF!</v>
      </c>
      <c r="AF323" s="706"/>
    </row>
    <row r="324" ht="15.0" customHeight="1">
      <c r="A324" s="270">
        <v>322.0</v>
      </c>
      <c r="B324" s="706" t="s">
        <v>1870</v>
      </c>
      <c r="C324" s="707" t="s">
        <v>1529</v>
      </c>
      <c r="D324" s="707" t="s">
        <v>1530</v>
      </c>
      <c r="E324" s="707" t="s">
        <v>662</v>
      </c>
      <c r="F324" s="706" t="s">
        <v>663</v>
      </c>
      <c r="G324" s="706" t="s">
        <v>893</v>
      </c>
      <c r="H324" s="706" t="str">
        <f t="shared" si="72"/>
        <v>PM06</v>
      </c>
      <c r="I324" s="522" t="str">
        <f t="shared" si="1"/>
        <v>#REF!</v>
      </c>
      <c r="J324" s="708">
        <v>4.0</v>
      </c>
      <c r="K324" s="706">
        <v>2024.0</v>
      </c>
      <c r="L324" s="706" t="s">
        <v>1787</v>
      </c>
      <c r="M324" s="706" t="s">
        <v>1787</v>
      </c>
      <c r="N324" s="706">
        <v>22.0</v>
      </c>
      <c r="O324" s="706">
        <v>0.5</v>
      </c>
      <c r="P324" s="706" t="str">
        <f t="shared" si="78"/>
        <v>#REF!</v>
      </c>
      <c r="Q324" s="706" t="s">
        <v>1871</v>
      </c>
      <c r="R324" s="706"/>
      <c r="S324" s="706" t="s">
        <v>1787</v>
      </c>
      <c r="T324" s="707" t="s">
        <v>1872</v>
      </c>
      <c r="U324" s="709" t="str">
        <f>IF(AND(P324&gt;=1,S324="ODC"),#REF!,P324)</f>
        <v>#REF!</v>
      </c>
      <c r="V324" s="709" t="str">
        <f t="shared" si="62"/>
        <v>#REF!</v>
      </c>
      <c r="W324" s="709" t="str">
        <f t="shared" si="63"/>
        <v>#REF!</v>
      </c>
      <c r="X324" s="710" t="str">
        <f t="shared" si="64"/>
        <v>#REF!</v>
      </c>
      <c r="Y324" s="711">
        <f t="shared" si="65"/>
        <v>1</v>
      </c>
      <c r="Z324" s="712" t="str">
        <f t="shared" si="66"/>
        <v>#REF!</v>
      </c>
      <c r="AA324" s="712" t="str">
        <f t="shared" si="67"/>
        <v>#REF!</v>
      </c>
      <c r="AB324" s="712" t="str">
        <f t="shared" si="68"/>
        <v>#REF!</v>
      </c>
      <c r="AC324" s="713" t="str">
        <f t="shared" si="69"/>
        <v>#REF!</v>
      </c>
      <c r="AD324" s="713" t="str">
        <f t="shared" si="70"/>
        <v>#REF!</v>
      </c>
      <c r="AE324" s="714" t="str">
        <f t="shared" si="71"/>
        <v>#REF!</v>
      </c>
      <c r="AF324" s="706"/>
    </row>
    <row r="325" ht="15.0" customHeight="1">
      <c r="A325" s="270">
        <v>323.0</v>
      </c>
      <c r="B325" s="706" t="s">
        <v>1870</v>
      </c>
      <c r="C325" s="707" t="s">
        <v>1529</v>
      </c>
      <c r="D325" s="707" t="s">
        <v>1530</v>
      </c>
      <c r="E325" s="707" t="s">
        <v>662</v>
      </c>
      <c r="F325" s="706" t="s">
        <v>663</v>
      </c>
      <c r="G325" s="706" t="s">
        <v>893</v>
      </c>
      <c r="H325" s="706" t="str">
        <f t="shared" si="72"/>
        <v>PM06</v>
      </c>
      <c r="I325" s="522" t="str">
        <f t="shared" si="1"/>
        <v>#REF!</v>
      </c>
      <c r="J325" s="708">
        <v>4.0</v>
      </c>
      <c r="K325" s="706">
        <v>2024.0</v>
      </c>
      <c r="L325" s="706" t="s">
        <v>1787</v>
      </c>
      <c r="M325" s="706" t="s">
        <v>1787</v>
      </c>
      <c r="N325" s="706">
        <v>22.0</v>
      </c>
      <c r="O325" s="706">
        <v>0.1</v>
      </c>
      <c r="P325" s="706" t="str">
        <f t="shared" si="78"/>
        <v>#REF!</v>
      </c>
      <c r="Q325" s="706">
        <v>0.227</v>
      </c>
      <c r="R325" s="706"/>
      <c r="S325" s="706" t="s">
        <v>1787</v>
      </c>
      <c r="T325" s="707" t="s">
        <v>1875</v>
      </c>
      <c r="U325" s="709">
        <f t="shared" ref="U325:U348" si="79">IF(AND(Q325&gt;=1,S325="ODC"),P325,Q325)</f>
        <v>0.227</v>
      </c>
      <c r="V325" s="709" t="str">
        <f t="shared" si="62"/>
        <v>#REF!</v>
      </c>
      <c r="W325" s="709" t="str">
        <f t="shared" si="63"/>
        <v>#REF!</v>
      </c>
      <c r="X325" s="710" t="str">
        <f t="shared" si="64"/>
        <v>#REF!</v>
      </c>
      <c r="Y325" s="711">
        <f t="shared" si="65"/>
        <v>1</v>
      </c>
      <c r="Z325" s="712" t="str">
        <f t="shared" si="66"/>
        <v>#REF!</v>
      </c>
      <c r="AA325" s="712" t="str">
        <f t="shared" si="67"/>
        <v>#REF!</v>
      </c>
      <c r="AB325" s="712" t="str">
        <f t="shared" si="68"/>
        <v>#REF!</v>
      </c>
      <c r="AC325" s="713" t="str">
        <f t="shared" si="69"/>
        <v>#REF!</v>
      </c>
      <c r="AD325" s="713" t="str">
        <f t="shared" si="70"/>
        <v>#REF!</v>
      </c>
      <c r="AE325" s="714" t="str">
        <f t="shared" si="71"/>
        <v>#REF!</v>
      </c>
      <c r="AF325" s="706"/>
    </row>
    <row r="326" ht="15.0" customHeight="1">
      <c r="A326" s="270">
        <v>324.0</v>
      </c>
      <c r="B326" s="706" t="s">
        <v>1870</v>
      </c>
      <c r="C326" s="707" t="s">
        <v>1529</v>
      </c>
      <c r="D326" s="707" t="s">
        <v>1530</v>
      </c>
      <c r="E326" s="707" t="s">
        <v>662</v>
      </c>
      <c r="F326" s="706" t="s">
        <v>663</v>
      </c>
      <c r="G326" s="706" t="s">
        <v>893</v>
      </c>
      <c r="H326" s="706" t="str">
        <f t="shared" si="72"/>
        <v>PM06</v>
      </c>
      <c r="I326" s="522" t="str">
        <f t="shared" si="1"/>
        <v>#REF!</v>
      </c>
      <c r="J326" s="708">
        <v>4.0</v>
      </c>
      <c r="K326" s="706">
        <v>2024.0</v>
      </c>
      <c r="L326" s="706" t="s">
        <v>1787</v>
      </c>
      <c r="M326" s="706" t="s">
        <v>1787</v>
      </c>
      <c r="N326" s="706">
        <v>22.0</v>
      </c>
      <c r="O326" s="706">
        <v>0.1</v>
      </c>
      <c r="P326" s="706" t="str">
        <f t="shared" si="78"/>
        <v>#REF!</v>
      </c>
      <c r="Q326" s="706">
        <v>0.227</v>
      </c>
      <c r="R326" s="706"/>
      <c r="S326" s="706" t="s">
        <v>1787</v>
      </c>
      <c r="T326" s="707" t="s">
        <v>1878</v>
      </c>
      <c r="U326" s="709">
        <f t="shared" si="79"/>
        <v>0.227</v>
      </c>
      <c r="V326" s="709" t="str">
        <f t="shared" si="62"/>
        <v>#REF!</v>
      </c>
      <c r="W326" s="709" t="str">
        <f t="shared" si="63"/>
        <v>#REF!</v>
      </c>
      <c r="X326" s="710" t="str">
        <f t="shared" si="64"/>
        <v>#REF!</v>
      </c>
      <c r="Y326" s="711">
        <f t="shared" si="65"/>
        <v>1</v>
      </c>
      <c r="Z326" s="712" t="str">
        <f t="shared" si="66"/>
        <v>#REF!</v>
      </c>
      <c r="AA326" s="712" t="str">
        <f t="shared" si="67"/>
        <v>#REF!</v>
      </c>
      <c r="AB326" s="712" t="str">
        <f t="shared" si="68"/>
        <v>#REF!</v>
      </c>
      <c r="AC326" s="713" t="str">
        <f t="shared" si="69"/>
        <v>#REF!</v>
      </c>
      <c r="AD326" s="713" t="str">
        <f t="shared" si="70"/>
        <v>#REF!</v>
      </c>
      <c r="AE326" s="714" t="str">
        <f t="shared" si="71"/>
        <v>#REF!</v>
      </c>
      <c r="AF326" s="706"/>
    </row>
    <row r="327" ht="15.0" customHeight="1">
      <c r="A327" s="270">
        <v>325.0</v>
      </c>
      <c r="B327" s="706" t="s">
        <v>1880</v>
      </c>
      <c r="C327" s="707" t="s">
        <v>1534</v>
      </c>
      <c r="D327" s="707" t="s">
        <v>1881</v>
      </c>
      <c r="E327" s="707" t="s">
        <v>552</v>
      </c>
      <c r="F327" s="706" t="s">
        <v>564</v>
      </c>
      <c r="G327" s="706" t="s">
        <v>787</v>
      </c>
      <c r="H327" s="706" t="str">
        <f t="shared" si="72"/>
        <v>BA05</v>
      </c>
      <c r="I327" s="522" t="str">
        <f t="shared" si="1"/>
        <v>#REF!</v>
      </c>
      <c r="J327" s="708">
        <v>4.0</v>
      </c>
      <c r="K327" s="706">
        <v>2024.0</v>
      </c>
      <c r="L327" s="706" t="s">
        <v>1787</v>
      </c>
      <c r="M327" s="706" t="s">
        <v>1787</v>
      </c>
      <c r="N327" s="706">
        <v>22.0</v>
      </c>
      <c r="O327" s="706">
        <v>0.8</v>
      </c>
      <c r="P327" s="706" t="str">
        <f t="shared" si="78"/>
        <v>#REF!</v>
      </c>
      <c r="Q327" s="706">
        <v>1.656</v>
      </c>
      <c r="R327" s="706"/>
      <c r="S327" s="706" t="s">
        <v>1787</v>
      </c>
      <c r="T327" s="707" t="s">
        <v>1872</v>
      </c>
      <c r="U327" s="709">
        <f t="shared" si="79"/>
        <v>1.656</v>
      </c>
      <c r="V327" s="709" t="str">
        <f t="shared" si="62"/>
        <v>#REF!</v>
      </c>
      <c r="W327" s="709">
        <f t="shared" si="63"/>
        <v>2.07</v>
      </c>
      <c r="X327" s="710" t="str">
        <f t="shared" si="64"/>
        <v>#REF!</v>
      </c>
      <c r="Y327" s="711">
        <f t="shared" si="65"/>
        <v>1</v>
      </c>
      <c r="Z327" s="712" t="str">
        <f t="shared" si="66"/>
        <v>#REF!</v>
      </c>
      <c r="AA327" s="712" t="str">
        <f t="shared" si="67"/>
        <v>#REF!</v>
      </c>
      <c r="AB327" s="712" t="str">
        <f t="shared" si="68"/>
        <v>#REF!</v>
      </c>
      <c r="AC327" s="713" t="str">
        <f t="shared" si="69"/>
        <v>#REF!</v>
      </c>
      <c r="AD327" s="713" t="str">
        <f t="shared" si="70"/>
        <v>#REF!</v>
      </c>
      <c r="AE327" s="714" t="str">
        <f t="shared" si="71"/>
        <v>#REF!</v>
      </c>
      <c r="AF327" s="706"/>
    </row>
    <row r="328" ht="15.0" customHeight="1">
      <c r="A328" s="270">
        <v>326.0</v>
      </c>
      <c r="B328" s="706" t="s">
        <v>1880</v>
      </c>
      <c r="C328" s="707" t="s">
        <v>1534</v>
      </c>
      <c r="D328" s="707" t="s">
        <v>1881</v>
      </c>
      <c r="E328" s="707" t="s">
        <v>552</v>
      </c>
      <c r="F328" s="706" t="s">
        <v>564</v>
      </c>
      <c r="G328" s="706" t="s">
        <v>787</v>
      </c>
      <c r="H328" s="706" t="str">
        <f t="shared" si="72"/>
        <v>BA05</v>
      </c>
      <c r="I328" s="522" t="str">
        <f t="shared" si="1"/>
        <v>#REF!</v>
      </c>
      <c r="J328" s="708">
        <v>4.0</v>
      </c>
      <c r="K328" s="706">
        <v>2024.0</v>
      </c>
      <c r="L328" s="706" t="s">
        <v>1787</v>
      </c>
      <c r="M328" s="706" t="s">
        <v>1787</v>
      </c>
      <c r="N328" s="706">
        <v>22.0</v>
      </c>
      <c r="O328" s="706">
        <v>0.2</v>
      </c>
      <c r="P328" s="706" t="str">
        <f t="shared" si="78"/>
        <v>#REF!</v>
      </c>
      <c r="Q328" s="706">
        <v>0.414</v>
      </c>
      <c r="R328" s="706"/>
      <c r="S328" s="706" t="s">
        <v>1787</v>
      </c>
      <c r="T328" s="707" t="s">
        <v>1875</v>
      </c>
      <c r="U328" s="709">
        <f t="shared" si="79"/>
        <v>0.414</v>
      </c>
      <c r="V328" s="709" t="str">
        <f t="shared" si="62"/>
        <v>#REF!</v>
      </c>
      <c r="W328" s="709">
        <f t="shared" si="63"/>
        <v>2.07</v>
      </c>
      <c r="X328" s="710" t="str">
        <f t="shared" si="64"/>
        <v>#REF!</v>
      </c>
      <c r="Y328" s="711">
        <f t="shared" si="65"/>
        <v>1</v>
      </c>
      <c r="Z328" s="712" t="str">
        <f t="shared" si="66"/>
        <v>#REF!</v>
      </c>
      <c r="AA328" s="712" t="str">
        <f t="shared" si="67"/>
        <v>#REF!</v>
      </c>
      <c r="AB328" s="712" t="str">
        <f t="shared" si="68"/>
        <v>#REF!</v>
      </c>
      <c r="AC328" s="713" t="str">
        <f t="shared" si="69"/>
        <v>#REF!</v>
      </c>
      <c r="AD328" s="713" t="str">
        <f t="shared" si="70"/>
        <v>#REF!</v>
      </c>
      <c r="AE328" s="714" t="str">
        <f t="shared" si="71"/>
        <v>#REF!</v>
      </c>
      <c r="AF328" s="706"/>
    </row>
    <row r="329" ht="15.0" customHeight="1">
      <c r="A329" s="270">
        <v>327.0</v>
      </c>
      <c r="B329" s="706" t="s">
        <v>875</v>
      </c>
      <c r="C329" s="707" t="s">
        <v>876</v>
      </c>
      <c r="D329" s="707" t="s">
        <v>877</v>
      </c>
      <c r="E329" s="707" t="s">
        <v>662</v>
      </c>
      <c r="F329" s="706" t="s">
        <v>663</v>
      </c>
      <c r="G329" s="706" t="s">
        <v>665</v>
      </c>
      <c r="H329" s="706" t="str">
        <f t="shared" si="72"/>
        <v>PM02</v>
      </c>
      <c r="I329" s="522" t="str">
        <f t="shared" si="1"/>
        <v>#REF!</v>
      </c>
      <c r="J329" s="708">
        <v>4.0</v>
      </c>
      <c r="K329" s="706">
        <v>2024.0</v>
      </c>
      <c r="L329" s="706" t="s">
        <v>1267</v>
      </c>
      <c r="M329" s="706" t="s">
        <v>1268</v>
      </c>
      <c r="N329" s="706">
        <v>22.0</v>
      </c>
      <c r="O329" s="706">
        <v>0.1</v>
      </c>
      <c r="P329" s="706" t="str">
        <f t="shared" si="78"/>
        <v>#REF!</v>
      </c>
      <c r="Q329" s="706">
        <v>0.1</v>
      </c>
      <c r="R329" s="706"/>
      <c r="S329" s="706"/>
      <c r="T329" s="707" t="s">
        <v>1878</v>
      </c>
      <c r="U329" s="709">
        <f t="shared" si="79"/>
        <v>0.1</v>
      </c>
      <c r="V329" s="709" t="str">
        <f t="shared" si="62"/>
        <v>#REF!</v>
      </c>
      <c r="W329" s="709">
        <f t="shared" si="63"/>
        <v>1.1</v>
      </c>
      <c r="X329" s="710" t="str">
        <f t="shared" si="64"/>
        <v>#REF!</v>
      </c>
      <c r="Y329" s="711">
        <f t="shared" si="65"/>
        <v>1</v>
      </c>
      <c r="Z329" s="712" t="str">
        <f t="shared" si="66"/>
        <v>#REF!</v>
      </c>
      <c r="AA329" s="712" t="str">
        <f t="shared" si="67"/>
        <v>#REF!</v>
      </c>
      <c r="AB329" s="712" t="str">
        <f t="shared" si="68"/>
        <v>#REF!</v>
      </c>
      <c r="AC329" s="713" t="str">
        <f t="shared" si="69"/>
        <v>#REF!</v>
      </c>
      <c r="AD329" s="713" t="str">
        <f t="shared" si="70"/>
        <v>#REF!</v>
      </c>
      <c r="AE329" s="714" t="str">
        <f t="shared" si="71"/>
        <v>#REF!</v>
      </c>
      <c r="AF329" s="706"/>
    </row>
    <row r="330" ht="15.0" customHeight="1">
      <c r="A330" s="270">
        <v>328.0</v>
      </c>
      <c r="B330" s="706" t="s">
        <v>1886</v>
      </c>
      <c r="C330" s="707" t="s">
        <v>1033</v>
      </c>
      <c r="D330" s="707" t="s">
        <v>1034</v>
      </c>
      <c r="E330" s="707" t="s">
        <v>511</v>
      </c>
      <c r="F330" s="706" t="s">
        <v>546</v>
      </c>
      <c r="G330" s="706" t="s">
        <v>665</v>
      </c>
      <c r="H330" s="706" t="str">
        <f t="shared" si="72"/>
        <v>TESTER02</v>
      </c>
      <c r="I330" s="522" t="str">
        <f t="shared" si="1"/>
        <v>#REF!</v>
      </c>
      <c r="J330" s="708">
        <v>4.0</v>
      </c>
      <c r="K330" s="706">
        <v>2024.0</v>
      </c>
      <c r="L330" s="706" t="s">
        <v>1267</v>
      </c>
      <c r="M330" s="706" t="s">
        <v>1268</v>
      </c>
      <c r="N330" s="706">
        <v>22.0</v>
      </c>
      <c r="O330" s="706">
        <v>1.0</v>
      </c>
      <c r="P330" s="706">
        <f t="shared" si="78"/>
        <v>1</v>
      </c>
      <c r="Q330" s="706">
        <v>1.0</v>
      </c>
      <c r="R330" s="706"/>
      <c r="S330" s="706" t="s">
        <v>517</v>
      </c>
      <c r="T330" s="707" t="s">
        <v>1887</v>
      </c>
      <c r="U330" s="709">
        <f t="shared" si="79"/>
        <v>1</v>
      </c>
      <c r="V330" s="709">
        <f t="shared" si="62"/>
        <v>1</v>
      </c>
      <c r="W330" s="709">
        <f t="shared" si="63"/>
        <v>1</v>
      </c>
      <c r="X330" s="710">
        <f t="shared" si="64"/>
        <v>1</v>
      </c>
      <c r="Y330" s="711">
        <f t="shared" si="65"/>
        <v>1</v>
      </c>
      <c r="Z330" s="712" t="str">
        <f t="shared" si="66"/>
        <v>#REF!</v>
      </c>
      <c r="AA330" s="712" t="str">
        <f t="shared" si="67"/>
        <v>#REF!</v>
      </c>
      <c r="AB330" s="712" t="str">
        <f t="shared" si="68"/>
        <v>#REF!</v>
      </c>
      <c r="AC330" s="713">
        <f t="shared" si="69"/>
        <v>0</v>
      </c>
      <c r="AD330" s="713" t="str">
        <f t="shared" si="70"/>
        <v>#REF!</v>
      </c>
      <c r="AE330" s="714" t="str">
        <f t="shared" si="71"/>
        <v>#REF!</v>
      </c>
      <c r="AF330" s="706"/>
    </row>
    <row r="331" ht="15.0" customHeight="1">
      <c r="A331" s="270">
        <v>329.0</v>
      </c>
      <c r="B331" s="706" t="s">
        <v>1888</v>
      </c>
      <c r="C331" s="707" t="s">
        <v>809</v>
      </c>
      <c r="D331" s="707" t="s">
        <v>810</v>
      </c>
      <c r="E331" s="707" t="s">
        <v>552</v>
      </c>
      <c r="F331" s="706" t="s">
        <v>546</v>
      </c>
      <c r="G331" s="706" t="s">
        <v>771</v>
      </c>
      <c r="H331" s="706" t="str">
        <f t="shared" si="72"/>
        <v>TESTER04</v>
      </c>
      <c r="I331" s="522" t="str">
        <f t="shared" si="1"/>
        <v>#REF!</v>
      </c>
      <c r="J331" s="708">
        <v>4.0</v>
      </c>
      <c r="K331" s="706">
        <v>2024.0</v>
      </c>
      <c r="L331" s="706" t="s">
        <v>1787</v>
      </c>
      <c r="M331" s="706" t="s">
        <v>1787</v>
      </c>
      <c r="N331" s="706">
        <v>22.0</v>
      </c>
      <c r="O331" s="706">
        <v>1.0</v>
      </c>
      <c r="P331" s="706" t="str">
        <f t="shared" si="78"/>
        <v>#REF!</v>
      </c>
      <c r="Q331" s="706"/>
      <c r="R331" s="706"/>
      <c r="S331" s="706" t="s">
        <v>1787</v>
      </c>
      <c r="T331" s="707" t="s">
        <v>1788</v>
      </c>
      <c r="U331" s="709" t="str">
        <f t="shared" si="79"/>
        <v/>
      </c>
      <c r="V331" s="709" t="str">
        <f t="shared" si="62"/>
        <v>#REF!</v>
      </c>
      <c r="W331" s="709">
        <f t="shared" si="63"/>
        <v>0</v>
      </c>
      <c r="X331" s="710" t="str">
        <f t="shared" si="64"/>
        <v>#REF!</v>
      </c>
      <c r="Y331" s="711">
        <f t="shared" si="65"/>
        <v>1</v>
      </c>
      <c r="Z331" s="712" t="str">
        <f t="shared" si="66"/>
        <v>#REF!</v>
      </c>
      <c r="AA331" s="712" t="str">
        <f t="shared" si="67"/>
        <v>#REF!</v>
      </c>
      <c r="AB331" s="712" t="str">
        <f t="shared" si="68"/>
        <v>#REF!</v>
      </c>
      <c r="AC331" s="713" t="str">
        <f t="shared" si="69"/>
        <v>#REF!</v>
      </c>
      <c r="AD331" s="713" t="str">
        <f t="shared" si="70"/>
        <v>#REF!</v>
      </c>
      <c r="AE331" s="714" t="str">
        <f t="shared" si="71"/>
        <v>#REF!</v>
      </c>
      <c r="AF331" s="706"/>
    </row>
    <row r="332" ht="15.0" customHeight="1">
      <c r="A332" s="270">
        <v>330.0</v>
      </c>
      <c r="B332" s="706" t="s">
        <v>1890</v>
      </c>
      <c r="C332" s="707" t="s">
        <v>1891</v>
      </c>
      <c r="D332" s="707" t="s">
        <v>1892</v>
      </c>
      <c r="E332" s="707" t="s">
        <v>552</v>
      </c>
      <c r="F332" s="706" t="s">
        <v>546</v>
      </c>
      <c r="G332" s="706" t="s">
        <v>790</v>
      </c>
      <c r="H332" s="706" t="str">
        <f t="shared" si="72"/>
        <v>TESTER03</v>
      </c>
      <c r="I332" s="522" t="str">
        <f t="shared" si="1"/>
        <v>#REF!</v>
      </c>
      <c r="J332" s="708">
        <v>4.0</v>
      </c>
      <c r="K332" s="706">
        <v>2024.0</v>
      </c>
      <c r="L332" s="706" t="s">
        <v>1787</v>
      </c>
      <c r="M332" s="706" t="s">
        <v>1787</v>
      </c>
      <c r="N332" s="706">
        <v>22.0</v>
      </c>
      <c r="O332" s="706">
        <v>1.0</v>
      </c>
      <c r="P332" s="706" t="str">
        <f t="shared" si="78"/>
        <v>#REF!</v>
      </c>
      <c r="Q332" s="706"/>
      <c r="R332" s="706"/>
      <c r="S332" s="706" t="s">
        <v>1787</v>
      </c>
      <c r="T332" s="707" t="s">
        <v>1788</v>
      </c>
      <c r="U332" s="709" t="str">
        <f t="shared" si="79"/>
        <v/>
      </c>
      <c r="V332" s="709" t="str">
        <f t="shared" si="62"/>
        <v>#REF!</v>
      </c>
      <c r="W332" s="709">
        <f t="shared" si="63"/>
        <v>0</v>
      </c>
      <c r="X332" s="710" t="str">
        <f t="shared" si="64"/>
        <v>#REF!</v>
      </c>
      <c r="Y332" s="711">
        <f t="shared" si="65"/>
        <v>1</v>
      </c>
      <c r="Z332" s="712" t="str">
        <f t="shared" si="66"/>
        <v>#REF!</v>
      </c>
      <c r="AA332" s="712" t="str">
        <f t="shared" si="67"/>
        <v>#REF!</v>
      </c>
      <c r="AB332" s="712" t="str">
        <f t="shared" si="68"/>
        <v>#REF!</v>
      </c>
      <c r="AC332" s="713" t="str">
        <f t="shared" si="69"/>
        <v>#REF!</v>
      </c>
      <c r="AD332" s="713" t="str">
        <f t="shared" si="70"/>
        <v>#REF!</v>
      </c>
      <c r="AE332" s="714" t="str">
        <f t="shared" si="71"/>
        <v>#REF!</v>
      </c>
      <c r="AF332" s="706"/>
    </row>
    <row r="333" ht="15.0" customHeight="1">
      <c r="A333" s="270">
        <v>331.0</v>
      </c>
      <c r="B333" s="706" t="s">
        <v>1894</v>
      </c>
      <c r="C333" s="707" t="s">
        <v>1895</v>
      </c>
      <c r="D333" s="707" t="s">
        <v>1896</v>
      </c>
      <c r="E333" s="707" t="s">
        <v>552</v>
      </c>
      <c r="F333" s="706" t="s">
        <v>546</v>
      </c>
      <c r="G333" s="706" t="s">
        <v>790</v>
      </c>
      <c r="H333" s="706" t="str">
        <f t="shared" si="72"/>
        <v>TESTER03</v>
      </c>
      <c r="I333" s="522" t="str">
        <f t="shared" si="1"/>
        <v>#REF!</v>
      </c>
      <c r="J333" s="708">
        <v>4.0</v>
      </c>
      <c r="K333" s="706">
        <v>2024.0</v>
      </c>
      <c r="L333" s="706" t="s">
        <v>1787</v>
      </c>
      <c r="M333" s="706" t="s">
        <v>1787</v>
      </c>
      <c r="N333" s="706">
        <v>22.0</v>
      </c>
      <c r="O333" s="706">
        <v>1.0</v>
      </c>
      <c r="P333" s="706" t="str">
        <f t="shared" si="78"/>
        <v>#REF!</v>
      </c>
      <c r="Q333" s="706"/>
      <c r="R333" s="706"/>
      <c r="S333" s="706" t="s">
        <v>1787</v>
      </c>
      <c r="T333" s="707" t="s">
        <v>1788</v>
      </c>
      <c r="U333" s="709" t="str">
        <f t="shared" si="79"/>
        <v/>
      </c>
      <c r="V333" s="709" t="str">
        <f t="shared" si="62"/>
        <v>#REF!</v>
      </c>
      <c r="W333" s="709">
        <f t="shared" si="63"/>
        <v>0</v>
      </c>
      <c r="X333" s="710" t="str">
        <f t="shared" si="64"/>
        <v>#REF!</v>
      </c>
      <c r="Y333" s="711">
        <f t="shared" si="65"/>
        <v>1</v>
      </c>
      <c r="Z333" s="712" t="str">
        <f t="shared" si="66"/>
        <v>#REF!</v>
      </c>
      <c r="AA333" s="712" t="str">
        <f t="shared" si="67"/>
        <v>#REF!</v>
      </c>
      <c r="AB333" s="712" t="str">
        <f t="shared" si="68"/>
        <v>#REF!</v>
      </c>
      <c r="AC333" s="713" t="str">
        <f t="shared" si="69"/>
        <v>#REF!</v>
      </c>
      <c r="AD333" s="713" t="str">
        <f t="shared" si="70"/>
        <v>#REF!</v>
      </c>
      <c r="AE333" s="714" t="str">
        <f t="shared" si="71"/>
        <v>#REF!</v>
      </c>
      <c r="AF333" s="706"/>
    </row>
    <row r="334" ht="15.0" customHeight="1">
      <c r="A334" s="270">
        <v>332.0</v>
      </c>
      <c r="B334" s="706" t="s">
        <v>1897</v>
      </c>
      <c r="C334" s="707" t="s">
        <v>1898</v>
      </c>
      <c r="D334" s="707" t="s">
        <v>1899</v>
      </c>
      <c r="E334" s="707" t="s">
        <v>511</v>
      </c>
      <c r="F334" s="706" t="s">
        <v>1900</v>
      </c>
      <c r="G334" s="706"/>
      <c r="H334" s="706">
        <f t="shared" si="72"/>
        <v>0</v>
      </c>
      <c r="I334" s="522" t="str">
        <f t="shared" si="1"/>
        <v>#REF!</v>
      </c>
      <c r="J334" s="708">
        <v>4.0</v>
      </c>
      <c r="K334" s="706">
        <v>2024.0</v>
      </c>
      <c r="L334" s="706" t="s">
        <v>1787</v>
      </c>
      <c r="M334" s="706" t="s">
        <v>1787</v>
      </c>
      <c r="N334" s="706">
        <v>22.0</v>
      </c>
      <c r="O334" s="706">
        <v>1.0</v>
      </c>
      <c r="P334" s="706" t="str">
        <f t="shared" si="78"/>
        <v>#REF!</v>
      </c>
      <c r="Q334" s="706"/>
      <c r="R334" s="706"/>
      <c r="S334" s="706" t="s">
        <v>1787</v>
      </c>
      <c r="T334" s="707" t="s">
        <v>1788</v>
      </c>
      <c r="U334" s="709" t="str">
        <f t="shared" si="79"/>
        <v/>
      </c>
      <c r="V334" s="709" t="str">
        <f t="shared" si="62"/>
        <v>#REF!</v>
      </c>
      <c r="W334" s="709">
        <f t="shared" si="63"/>
        <v>0</v>
      </c>
      <c r="X334" s="710" t="str">
        <f t="shared" si="64"/>
        <v>#REF!</v>
      </c>
      <c r="Y334" s="711">
        <f t="shared" si="65"/>
        <v>1</v>
      </c>
      <c r="Z334" s="712" t="str">
        <f t="shared" si="66"/>
        <v>#REF!</v>
      </c>
      <c r="AA334" s="712" t="str">
        <f t="shared" si="67"/>
        <v>#REF!</v>
      </c>
      <c r="AB334" s="712" t="str">
        <f t="shared" si="68"/>
        <v>#REF!</v>
      </c>
      <c r="AC334" s="713" t="str">
        <f t="shared" si="69"/>
        <v>#REF!</v>
      </c>
      <c r="AD334" s="713" t="str">
        <f t="shared" si="70"/>
        <v>#REF!</v>
      </c>
      <c r="AE334" s="714" t="str">
        <f t="shared" si="71"/>
        <v>#REF!</v>
      </c>
      <c r="AF334" s="706"/>
    </row>
    <row r="335" ht="15.0" customHeight="1">
      <c r="A335" s="270">
        <v>333.0</v>
      </c>
      <c r="B335" s="706" t="s">
        <v>1902</v>
      </c>
      <c r="C335" s="707" t="s">
        <v>1903</v>
      </c>
      <c r="D335" s="707" t="s">
        <v>1904</v>
      </c>
      <c r="E335" s="707" t="s">
        <v>552</v>
      </c>
      <c r="F335" s="706" t="s">
        <v>1900</v>
      </c>
      <c r="G335" s="706"/>
      <c r="H335" s="706">
        <f t="shared" si="72"/>
        <v>0</v>
      </c>
      <c r="I335" s="522" t="str">
        <f t="shared" si="1"/>
        <v>#REF!</v>
      </c>
      <c r="J335" s="708">
        <v>4.0</v>
      </c>
      <c r="K335" s="706">
        <v>2024.0</v>
      </c>
      <c r="L335" s="706" t="s">
        <v>1787</v>
      </c>
      <c r="M335" s="706" t="s">
        <v>1787</v>
      </c>
      <c r="N335" s="706">
        <v>22.0</v>
      </c>
      <c r="O335" s="706">
        <v>1.0</v>
      </c>
      <c r="P335" s="706" t="str">
        <f t="shared" si="78"/>
        <v>#REF!</v>
      </c>
      <c r="Q335" s="706"/>
      <c r="R335" s="706"/>
      <c r="S335" s="706" t="s">
        <v>1787</v>
      </c>
      <c r="T335" s="707" t="s">
        <v>1788</v>
      </c>
      <c r="U335" s="709" t="str">
        <f t="shared" si="79"/>
        <v/>
      </c>
      <c r="V335" s="709" t="str">
        <f t="shared" si="62"/>
        <v>#REF!</v>
      </c>
      <c r="W335" s="709">
        <f t="shared" si="63"/>
        <v>0</v>
      </c>
      <c r="X335" s="710" t="str">
        <f t="shared" si="64"/>
        <v>#REF!</v>
      </c>
      <c r="Y335" s="711">
        <f t="shared" si="65"/>
        <v>1</v>
      </c>
      <c r="Z335" s="712" t="str">
        <f t="shared" si="66"/>
        <v>#REF!</v>
      </c>
      <c r="AA335" s="712" t="str">
        <f t="shared" si="67"/>
        <v>#REF!</v>
      </c>
      <c r="AB335" s="712" t="str">
        <f t="shared" si="68"/>
        <v>#REF!</v>
      </c>
      <c r="AC335" s="713" t="str">
        <f t="shared" si="69"/>
        <v>#REF!</v>
      </c>
      <c r="AD335" s="713" t="str">
        <f t="shared" si="70"/>
        <v>#REF!</v>
      </c>
      <c r="AE335" s="714" t="str">
        <f t="shared" si="71"/>
        <v>#REF!</v>
      </c>
      <c r="AF335" s="706"/>
    </row>
    <row r="336" ht="15.0" customHeight="1">
      <c r="A336" s="270">
        <v>334.0</v>
      </c>
      <c r="B336" s="706" t="s">
        <v>1905</v>
      </c>
      <c r="C336" s="707" t="s">
        <v>1906</v>
      </c>
      <c r="D336" s="707" t="s">
        <v>1907</v>
      </c>
      <c r="E336" s="707" t="s">
        <v>552</v>
      </c>
      <c r="F336" s="706" t="s">
        <v>1900</v>
      </c>
      <c r="G336" s="706"/>
      <c r="H336" s="706">
        <f t="shared" si="72"/>
        <v>0</v>
      </c>
      <c r="I336" s="522" t="str">
        <f t="shared" si="1"/>
        <v>#REF!</v>
      </c>
      <c r="J336" s="708">
        <v>4.0</v>
      </c>
      <c r="K336" s="706">
        <v>2024.0</v>
      </c>
      <c r="L336" s="706" t="s">
        <v>1787</v>
      </c>
      <c r="M336" s="706" t="s">
        <v>1787</v>
      </c>
      <c r="N336" s="706">
        <v>22.0</v>
      </c>
      <c r="O336" s="706">
        <v>1.0</v>
      </c>
      <c r="P336" s="706" t="str">
        <f t="shared" si="78"/>
        <v>#REF!</v>
      </c>
      <c r="Q336" s="706"/>
      <c r="R336" s="706"/>
      <c r="S336" s="706" t="s">
        <v>1787</v>
      </c>
      <c r="T336" s="707" t="s">
        <v>1788</v>
      </c>
      <c r="U336" s="709" t="str">
        <f t="shared" si="79"/>
        <v/>
      </c>
      <c r="V336" s="709" t="str">
        <f t="shared" si="62"/>
        <v>#REF!</v>
      </c>
      <c r="W336" s="709">
        <f t="shared" si="63"/>
        <v>0</v>
      </c>
      <c r="X336" s="710" t="str">
        <f t="shared" si="64"/>
        <v>#REF!</v>
      </c>
      <c r="Y336" s="711">
        <f t="shared" si="65"/>
        <v>1</v>
      </c>
      <c r="Z336" s="712" t="str">
        <f t="shared" si="66"/>
        <v>#REF!</v>
      </c>
      <c r="AA336" s="712" t="str">
        <f t="shared" si="67"/>
        <v>#REF!</v>
      </c>
      <c r="AB336" s="712" t="str">
        <f t="shared" si="68"/>
        <v>#REF!</v>
      </c>
      <c r="AC336" s="713" t="str">
        <f t="shared" si="69"/>
        <v>#REF!</v>
      </c>
      <c r="AD336" s="713" t="str">
        <f t="shared" si="70"/>
        <v>#REF!</v>
      </c>
      <c r="AE336" s="714" t="str">
        <f t="shared" si="71"/>
        <v>#REF!</v>
      </c>
      <c r="AF336" s="706"/>
    </row>
    <row r="337" ht="15.0" customHeight="1">
      <c r="A337" s="270">
        <v>335.0</v>
      </c>
      <c r="B337" s="706" t="s">
        <v>1909</v>
      </c>
      <c r="C337" s="707" t="s">
        <v>1910</v>
      </c>
      <c r="D337" s="707" t="s">
        <v>1911</v>
      </c>
      <c r="E337" s="707" t="s">
        <v>892</v>
      </c>
      <c r="F337" s="706" t="s">
        <v>1900</v>
      </c>
      <c r="G337" s="706"/>
      <c r="H337" s="706">
        <f t="shared" si="72"/>
        <v>0</v>
      </c>
      <c r="I337" s="522" t="str">
        <f t="shared" si="1"/>
        <v>#REF!</v>
      </c>
      <c r="J337" s="708">
        <v>4.0</v>
      </c>
      <c r="K337" s="706">
        <v>2024.0</v>
      </c>
      <c r="L337" s="706" t="s">
        <v>1787</v>
      </c>
      <c r="M337" s="706" t="s">
        <v>1787</v>
      </c>
      <c r="N337" s="706">
        <v>22.0</v>
      </c>
      <c r="O337" s="706">
        <v>1.0</v>
      </c>
      <c r="P337" s="706" t="str">
        <f t="shared" si="78"/>
        <v>#REF!</v>
      </c>
      <c r="Q337" s="706"/>
      <c r="R337" s="706"/>
      <c r="S337" s="706" t="s">
        <v>1787</v>
      </c>
      <c r="T337" s="707" t="s">
        <v>1788</v>
      </c>
      <c r="U337" s="709" t="str">
        <f t="shared" si="79"/>
        <v/>
      </c>
      <c r="V337" s="709" t="str">
        <f t="shared" si="62"/>
        <v>#REF!</v>
      </c>
      <c r="W337" s="709">
        <f t="shared" si="63"/>
        <v>0</v>
      </c>
      <c r="X337" s="710" t="str">
        <f t="shared" si="64"/>
        <v>#REF!</v>
      </c>
      <c r="Y337" s="711">
        <f t="shared" si="65"/>
        <v>1</v>
      </c>
      <c r="Z337" s="712" t="str">
        <f t="shared" si="66"/>
        <v>#REF!</v>
      </c>
      <c r="AA337" s="712" t="str">
        <f t="shared" si="67"/>
        <v>#REF!</v>
      </c>
      <c r="AB337" s="712" t="str">
        <f t="shared" si="68"/>
        <v>#REF!</v>
      </c>
      <c r="AC337" s="713" t="str">
        <f t="shared" si="69"/>
        <v>#REF!</v>
      </c>
      <c r="AD337" s="713" t="str">
        <f t="shared" si="70"/>
        <v>#REF!</v>
      </c>
      <c r="AE337" s="714" t="str">
        <f t="shared" si="71"/>
        <v>#REF!</v>
      </c>
      <c r="AF337" s="706"/>
    </row>
    <row r="338" ht="15.0" customHeight="1">
      <c r="A338" s="270">
        <v>336.0</v>
      </c>
      <c r="B338" s="706" t="s">
        <v>1912</v>
      </c>
      <c r="C338" s="707" t="s">
        <v>1913</v>
      </c>
      <c r="D338" s="707" t="s">
        <v>1914</v>
      </c>
      <c r="E338" s="707" t="s">
        <v>511</v>
      </c>
      <c r="F338" s="706" t="s">
        <v>1900</v>
      </c>
      <c r="G338" s="706"/>
      <c r="H338" s="706">
        <f t="shared" si="72"/>
        <v>0</v>
      </c>
      <c r="I338" s="522" t="str">
        <f t="shared" si="1"/>
        <v>#REF!</v>
      </c>
      <c r="J338" s="708">
        <v>4.0</v>
      </c>
      <c r="K338" s="706">
        <v>2024.0</v>
      </c>
      <c r="L338" s="706" t="s">
        <v>1787</v>
      </c>
      <c r="M338" s="706" t="s">
        <v>1787</v>
      </c>
      <c r="N338" s="706">
        <v>22.0</v>
      </c>
      <c r="O338" s="706">
        <v>1.0</v>
      </c>
      <c r="P338" s="706" t="str">
        <f t="shared" si="78"/>
        <v>#REF!</v>
      </c>
      <c r="Q338" s="706"/>
      <c r="R338" s="706"/>
      <c r="S338" s="706" t="s">
        <v>1787</v>
      </c>
      <c r="T338" s="707" t="s">
        <v>1788</v>
      </c>
      <c r="U338" s="709" t="str">
        <f t="shared" si="79"/>
        <v/>
      </c>
      <c r="V338" s="709" t="str">
        <f t="shared" si="62"/>
        <v>#REF!</v>
      </c>
      <c r="W338" s="709">
        <f t="shared" si="63"/>
        <v>0</v>
      </c>
      <c r="X338" s="710" t="str">
        <f t="shared" si="64"/>
        <v>#REF!</v>
      </c>
      <c r="Y338" s="711">
        <f t="shared" si="65"/>
        <v>1</v>
      </c>
      <c r="Z338" s="712" t="str">
        <f t="shared" si="66"/>
        <v>#REF!</v>
      </c>
      <c r="AA338" s="712" t="str">
        <f t="shared" si="67"/>
        <v>#REF!</v>
      </c>
      <c r="AB338" s="712" t="str">
        <f t="shared" si="68"/>
        <v>#REF!</v>
      </c>
      <c r="AC338" s="713" t="str">
        <f t="shared" si="69"/>
        <v>#REF!</v>
      </c>
      <c r="AD338" s="713" t="str">
        <f t="shared" si="70"/>
        <v>#REF!</v>
      </c>
      <c r="AE338" s="714" t="str">
        <f t="shared" si="71"/>
        <v>#REF!</v>
      </c>
      <c r="AF338" s="706"/>
    </row>
    <row r="339" ht="15.0" customHeight="1">
      <c r="A339" s="270">
        <v>337.0</v>
      </c>
      <c r="B339" s="706" t="s">
        <v>1916</v>
      </c>
      <c r="C339" s="707" t="s">
        <v>1918</v>
      </c>
      <c r="D339" s="707" t="s">
        <v>1919</v>
      </c>
      <c r="E339" s="707" t="s">
        <v>892</v>
      </c>
      <c r="F339" s="706" t="s">
        <v>1900</v>
      </c>
      <c r="G339" s="706"/>
      <c r="H339" s="706">
        <f t="shared" si="72"/>
        <v>0</v>
      </c>
      <c r="I339" s="522" t="str">
        <f t="shared" si="1"/>
        <v>#REF!</v>
      </c>
      <c r="J339" s="708">
        <v>4.0</v>
      </c>
      <c r="K339" s="706">
        <v>2024.0</v>
      </c>
      <c r="L339" s="706" t="s">
        <v>1787</v>
      </c>
      <c r="M339" s="706" t="s">
        <v>1787</v>
      </c>
      <c r="N339" s="706">
        <v>22.0</v>
      </c>
      <c r="O339" s="706">
        <v>1.0</v>
      </c>
      <c r="P339" s="706" t="str">
        <f t="shared" si="78"/>
        <v>#REF!</v>
      </c>
      <c r="Q339" s="706"/>
      <c r="R339" s="706"/>
      <c r="S339" s="706" t="s">
        <v>1787</v>
      </c>
      <c r="T339" s="707" t="s">
        <v>1788</v>
      </c>
      <c r="U339" s="709" t="str">
        <f t="shared" si="79"/>
        <v/>
      </c>
      <c r="V339" s="709" t="str">
        <f t="shared" si="62"/>
        <v>#REF!</v>
      </c>
      <c r="W339" s="709">
        <f t="shared" si="63"/>
        <v>0</v>
      </c>
      <c r="X339" s="710" t="str">
        <f t="shared" si="64"/>
        <v>#REF!</v>
      </c>
      <c r="Y339" s="711">
        <f t="shared" si="65"/>
        <v>1</v>
      </c>
      <c r="Z339" s="712" t="str">
        <f t="shared" si="66"/>
        <v>#REF!</v>
      </c>
      <c r="AA339" s="712" t="str">
        <f t="shared" si="67"/>
        <v>#REF!</v>
      </c>
      <c r="AB339" s="712" t="str">
        <f t="shared" si="68"/>
        <v>#REF!</v>
      </c>
      <c r="AC339" s="713" t="str">
        <f t="shared" si="69"/>
        <v>#REF!</v>
      </c>
      <c r="AD339" s="713" t="str">
        <f t="shared" si="70"/>
        <v>#REF!</v>
      </c>
      <c r="AE339" s="714" t="str">
        <f t="shared" si="71"/>
        <v>#REF!</v>
      </c>
      <c r="AF339" s="706"/>
    </row>
    <row r="340" ht="15.0" customHeight="1">
      <c r="A340" s="270">
        <v>338.0</v>
      </c>
      <c r="B340" s="706" t="s">
        <v>1920</v>
      </c>
      <c r="C340" s="707" t="s">
        <v>1921</v>
      </c>
      <c r="D340" s="707" t="s">
        <v>1922</v>
      </c>
      <c r="E340" s="707" t="s">
        <v>892</v>
      </c>
      <c r="F340" s="706" t="s">
        <v>1900</v>
      </c>
      <c r="G340" s="706"/>
      <c r="H340" s="706">
        <f t="shared" si="72"/>
        <v>0</v>
      </c>
      <c r="I340" s="522" t="str">
        <f t="shared" si="1"/>
        <v>#REF!</v>
      </c>
      <c r="J340" s="708">
        <v>4.0</v>
      </c>
      <c r="K340" s="706">
        <v>2024.0</v>
      </c>
      <c r="L340" s="706" t="s">
        <v>1787</v>
      </c>
      <c r="M340" s="706" t="s">
        <v>1787</v>
      </c>
      <c r="N340" s="706">
        <v>22.0</v>
      </c>
      <c r="O340" s="706">
        <v>1.0</v>
      </c>
      <c r="P340" s="706" t="str">
        <f t="shared" si="78"/>
        <v>#REF!</v>
      </c>
      <c r="Q340" s="706"/>
      <c r="R340" s="706"/>
      <c r="S340" s="706" t="s">
        <v>1787</v>
      </c>
      <c r="T340" s="707" t="s">
        <v>1788</v>
      </c>
      <c r="U340" s="709" t="str">
        <f t="shared" si="79"/>
        <v/>
      </c>
      <c r="V340" s="709" t="str">
        <f t="shared" si="62"/>
        <v>#REF!</v>
      </c>
      <c r="W340" s="709">
        <f t="shared" si="63"/>
        <v>0</v>
      </c>
      <c r="X340" s="710" t="str">
        <f t="shared" si="64"/>
        <v>#REF!</v>
      </c>
      <c r="Y340" s="711">
        <f t="shared" si="65"/>
        <v>1</v>
      </c>
      <c r="Z340" s="712" t="str">
        <f t="shared" si="66"/>
        <v>#REF!</v>
      </c>
      <c r="AA340" s="712" t="str">
        <f t="shared" si="67"/>
        <v>#REF!</v>
      </c>
      <c r="AB340" s="712" t="str">
        <f t="shared" si="68"/>
        <v>#REF!</v>
      </c>
      <c r="AC340" s="713" t="str">
        <f t="shared" si="69"/>
        <v>#REF!</v>
      </c>
      <c r="AD340" s="713" t="str">
        <f t="shared" si="70"/>
        <v>#REF!</v>
      </c>
      <c r="AE340" s="714" t="str">
        <f t="shared" si="71"/>
        <v>#REF!</v>
      </c>
      <c r="AF340" s="706"/>
    </row>
    <row r="341" ht="15.0" customHeight="1">
      <c r="A341" s="270">
        <v>339.0</v>
      </c>
      <c r="B341" s="706" t="s">
        <v>1923</v>
      </c>
      <c r="C341" s="707" t="s">
        <v>1637</v>
      </c>
      <c r="D341" s="707" t="s">
        <v>1924</v>
      </c>
      <c r="E341" s="707" t="s">
        <v>892</v>
      </c>
      <c r="F341" s="706" t="s">
        <v>1900</v>
      </c>
      <c r="G341" s="706"/>
      <c r="H341" s="706">
        <f t="shared" si="72"/>
        <v>0</v>
      </c>
      <c r="I341" s="522" t="str">
        <f t="shared" si="1"/>
        <v>#REF!</v>
      </c>
      <c r="J341" s="708">
        <v>4.0</v>
      </c>
      <c r="K341" s="706">
        <v>2024.0</v>
      </c>
      <c r="L341" s="706" t="s">
        <v>1787</v>
      </c>
      <c r="M341" s="706" t="s">
        <v>1787</v>
      </c>
      <c r="N341" s="706">
        <v>22.0</v>
      </c>
      <c r="O341" s="706">
        <v>1.0</v>
      </c>
      <c r="P341" s="706" t="str">
        <f t="shared" si="78"/>
        <v>#REF!</v>
      </c>
      <c r="Q341" s="706"/>
      <c r="R341" s="706"/>
      <c r="S341" s="706" t="s">
        <v>1787</v>
      </c>
      <c r="T341" s="707" t="s">
        <v>1788</v>
      </c>
      <c r="U341" s="709" t="str">
        <f t="shared" si="79"/>
        <v/>
      </c>
      <c r="V341" s="709" t="str">
        <f t="shared" si="62"/>
        <v>#REF!</v>
      </c>
      <c r="W341" s="709">
        <f t="shared" si="63"/>
        <v>0</v>
      </c>
      <c r="X341" s="710" t="str">
        <f t="shared" si="64"/>
        <v>#REF!</v>
      </c>
      <c r="Y341" s="711">
        <f t="shared" si="65"/>
        <v>1</v>
      </c>
      <c r="Z341" s="712" t="str">
        <f t="shared" si="66"/>
        <v>#REF!</v>
      </c>
      <c r="AA341" s="712" t="str">
        <f t="shared" si="67"/>
        <v>#REF!</v>
      </c>
      <c r="AB341" s="712" t="str">
        <f t="shared" si="68"/>
        <v>#REF!</v>
      </c>
      <c r="AC341" s="713" t="str">
        <f t="shared" si="69"/>
        <v>#REF!</v>
      </c>
      <c r="AD341" s="713" t="str">
        <f t="shared" si="70"/>
        <v>#REF!</v>
      </c>
      <c r="AE341" s="714" t="str">
        <f t="shared" si="71"/>
        <v>#REF!</v>
      </c>
      <c r="AF341" s="706"/>
    </row>
    <row r="342" ht="15.0" customHeight="1">
      <c r="A342" s="270">
        <v>340.0</v>
      </c>
      <c r="B342" s="706" t="s">
        <v>1925</v>
      </c>
      <c r="C342" s="707" t="s">
        <v>1926</v>
      </c>
      <c r="D342" s="707" t="s">
        <v>1927</v>
      </c>
      <c r="E342" s="707" t="s">
        <v>552</v>
      </c>
      <c r="F342" s="706" t="s">
        <v>1900</v>
      </c>
      <c r="G342" s="706"/>
      <c r="H342" s="706">
        <f t="shared" si="72"/>
        <v>0</v>
      </c>
      <c r="I342" s="522" t="str">
        <f t="shared" si="1"/>
        <v>#REF!</v>
      </c>
      <c r="J342" s="708">
        <v>4.0</v>
      </c>
      <c r="K342" s="706">
        <v>2024.0</v>
      </c>
      <c r="L342" s="706" t="s">
        <v>1787</v>
      </c>
      <c r="M342" s="706" t="s">
        <v>1787</v>
      </c>
      <c r="N342" s="706">
        <v>22.0</v>
      </c>
      <c r="O342" s="706">
        <v>1.0</v>
      </c>
      <c r="P342" s="706" t="str">
        <f t="shared" si="78"/>
        <v>#REF!</v>
      </c>
      <c r="Q342" s="706"/>
      <c r="R342" s="706"/>
      <c r="S342" s="706" t="s">
        <v>1787</v>
      </c>
      <c r="T342" s="707" t="s">
        <v>1788</v>
      </c>
      <c r="U342" s="709" t="str">
        <f t="shared" si="79"/>
        <v/>
      </c>
      <c r="V342" s="709" t="str">
        <f t="shared" si="62"/>
        <v>#REF!</v>
      </c>
      <c r="W342" s="709">
        <f t="shared" si="63"/>
        <v>0</v>
      </c>
      <c r="X342" s="710" t="str">
        <f t="shared" si="64"/>
        <v>#REF!</v>
      </c>
      <c r="Y342" s="711">
        <f t="shared" si="65"/>
        <v>1</v>
      </c>
      <c r="Z342" s="712" t="str">
        <f t="shared" si="66"/>
        <v>#REF!</v>
      </c>
      <c r="AA342" s="712" t="str">
        <f t="shared" si="67"/>
        <v>#REF!</v>
      </c>
      <c r="AB342" s="712" t="str">
        <f t="shared" si="68"/>
        <v>#REF!</v>
      </c>
      <c r="AC342" s="713" t="str">
        <f t="shared" si="69"/>
        <v>#REF!</v>
      </c>
      <c r="AD342" s="713" t="str">
        <f t="shared" si="70"/>
        <v>#REF!</v>
      </c>
      <c r="AE342" s="714" t="str">
        <f t="shared" si="71"/>
        <v>#REF!</v>
      </c>
      <c r="AF342" s="706"/>
    </row>
    <row r="343" ht="15.0" customHeight="1">
      <c r="A343" s="270">
        <v>341.0</v>
      </c>
      <c r="B343" s="706" t="s">
        <v>1928</v>
      </c>
      <c r="C343" s="707" t="s">
        <v>1929</v>
      </c>
      <c r="D343" s="707" t="s">
        <v>1930</v>
      </c>
      <c r="E343" s="707" t="s">
        <v>511</v>
      </c>
      <c r="F343" s="706" t="s">
        <v>1900</v>
      </c>
      <c r="G343" s="706"/>
      <c r="H343" s="706">
        <f t="shared" si="72"/>
        <v>0</v>
      </c>
      <c r="I343" s="522" t="str">
        <f t="shared" si="1"/>
        <v>#REF!</v>
      </c>
      <c r="J343" s="708">
        <v>4.0</v>
      </c>
      <c r="K343" s="706">
        <v>2024.0</v>
      </c>
      <c r="L343" s="706" t="s">
        <v>1787</v>
      </c>
      <c r="M343" s="706" t="s">
        <v>1787</v>
      </c>
      <c r="N343" s="706">
        <v>22.0</v>
      </c>
      <c r="O343" s="706">
        <v>1.0</v>
      </c>
      <c r="P343" s="706" t="str">
        <f t="shared" si="78"/>
        <v>#REF!</v>
      </c>
      <c r="Q343" s="706"/>
      <c r="R343" s="706"/>
      <c r="S343" s="706" t="s">
        <v>1787</v>
      </c>
      <c r="T343" s="707" t="s">
        <v>1788</v>
      </c>
      <c r="U343" s="709" t="str">
        <f t="shared" si="79"/>
        <v/>
      </c>
      <c r="V343" s="709" t="str">
        <f t="shared" si="62"/>
        <v>#REF!</v>
      </c>
      <c r="W343" s="709">
        <f t="shared" si="63"/>
        <v>0</v>
      </c>
      <c r="X343" s="710" t="str">
        <f t="shared" si="64"/>
        <v>#REF!</v>
      </c>
      <c r="Y343" s="711">
        <f t="shared" si="65"/>
        <v>1</v>
      </c>
      <c r="Z343" s="712" t="str">
        <f t="shared" si="66"/>
        <v>#REF!</v>
      </c>
      <c r="AA343" s="712" t="str">
        <f t="shared" si="67"/>
        <v>#REF!</v>
      </c>
      <c r="AB343" s="712" t="str">
        <f t="shared" si="68"/>
        <v>#REF!</v>
      </c>
      <c r="AC343" s="713" t="str">
        <f t="shared" si="69"/>
        <v>#REF!</v>
      </c>
      <c r="AD343" s="713" t="str">
        <f t="shared" si="70"/>
        <v>#REF!</v>
      </c>
      <c r="AE343" s="714" t="str">
        <f t="shared" si="71"/>
        <v>#REF!</v>
      </c>
      <c r="AF343" s="706"/>
    </row>
    <row r="344" ht="15.0" customHeight="1">
      <c r="A344" s="270">
        <v>342.0</v>
      </c>
      <c r="B344" s="706" t="s">
        <v>1931</v>
      </c>
      <c r="C344" s="707" t="s">
        <v>1932</v>
      </c>
      <c r="D344" s="707" t="s">
        <v>1933</v>
      </c>
      <c r="E344" s="707" t="s">
        <v>552</v>
      </c>
      <c r="F344" s="706" t="s">
        <v>1900</v>
      </c>
      <c r="G344" s="706"/>
      <c r="H344" s="706">
        <f t="shared" si="72"/>
        <v>0</v>
      </c>
      <c r="I344" s="522" t="str">
        <f t="shared" si="1"/>
        <v>#REF!</v>
      </c>
      <c r="J344" s="708">
        <v>4.0</v>
      </c>
      <c r="K344" s="706">
        <v>2024.0</v>
      </c>
      <c r="L344" s="706" t="s">
        <v>1787</v>
      </c>
      <c r="M344" s="706" t="s">
        <v>1787</v>
      </c>
      <c r="N344" s="706">
        <v>22.0</v>
      </c>
      <c r="O344" s="706">
        <v>1.0</v>
      </c>
      <c r="P344" s="706" t="str">
        <f t="shared" si="78"/>
        <v>#REF!</v>
      </c>
      <c r="Q344" s="706"/>
      <c r="R344" s="706"/>
      <c r="S344" s="706" t="s">
        <v>1787</v>
      </c>
      <c r="T344" s="707" t="s">
        <v>1788</v>
      </c>
      <c r="U344" s="709" t="str">
        <f t="shared" si="79"/>
        <v/>
      </c>
      <c r="V344" s="709" t="str">
        <f t="shared" si="62"/>
        <v>#REF!</v>
      </c>
      <c r="W344" s="709">
        <f t="shared" si="63"/>
        <v>0</v>
      </c>
      <c r="X344" s="710" t="str">
        <f t="shared" si="64"/>
        <v>#REF!</v>
      </c>
      <c r="Y344" s="711">
        <f t="shared" si="65"/>
        <v>1</v>
      </c>
      <c r="Z344" s="712" t="str">
        <f t="shared" si="66"/>
        <v>#REF!</v>
      </c>
      <c r="AA344" s="712" t="str">
        <f t="shared" si="67"/>
        <v>#REF!</v>
      </c>
      <c r="AB344" s="712" t="str">
        <f t="shared" si="68"/>
        <v>#REF!</v>
      </c>
      <c r="AC344" s="713" t="str">
        <f t="shared" si="69"/>
        <v>#REF!</v>
      </c>
      <c r="AD344" s="713" t="str">
        <f t="shared" si="70"/>
        <v>#REF!</v>
      </c>
      <c r="AE344" s="714" t="str">
        <f t="shared" si="71"/>
        <v>#REF!</v>
      </c>
      <c r="AF344" s="706"/>
    </row>
    <row r="345" ht="15.0" customHeight="1">
      <c r="A345" s="270">
        <v>343.0</v>
      </c>
      <c r="B345" s="706" t="s">
        <v>1935</v>
      </c>
      <c r="C345" s="707" t="s">
        <v>1936</v>
      </c>
      <c r="D345" s="707" t="s">
        <v>1937</v>
      </c>
      <c r="E345" s="707" t="s">
        <v>892</v>
      </c>
      <c r="F345" s="706" t="s">
        <v>1900</v>
      </c>
      <c r="G345" s="706"/>
      <c r="H345" s="706">
        <f t="shared" si="72"/>
        <v>0</v>
      </c>
      <c r="I345" s="522" t="str">
        <f t="shared" si="1"/>
        <v>#REF!</v>
      </c>
      <c r="J345" s="708">
        <v>4.0</v>
      </c>
      <c r="K345" s="706">
        <v>2024.0</v>
      </c>
      <c r="L345" s="706" t="s">
        <v>1787</v>
      </c>
      <c r="M345" s="706" t="s">
        <v>1787</v>
      </c>
      <c r="N345" s="706">
        <v>22.0</v>
      </c>
      <c r="O345" s="706">
        <v>1.0</v>
      </c>
      <c r="P345" s="706" t="str">
        <f t="shared" si="78"/>
        <v>#REF!</v>
      </c>
      <c r="Q345" s="706"/>
      <c r="R345" s="706"/>
      <c r="S345" s="706" t="s">
        <v>1787</v>
      </c>
      <c r="T345" s="707" t="s">
        <v>1788</v>
      </c>
      <c r="U345" s="709" t="str">
        <f t="shared" si="79"/>
        <v/>
      </c>
      <c r="V345" s="709" t="str">
        <f t="shared" si="62"/>
        <v>#REF!</v>
      </c>
      <c r="W345" s="709">
        <f t="shared" si="63"/>
        <v>0</v>
      </c>
      <c r="X345" s="710" t="str">
        <f t="shared" si="64"/>
        <v>#REF!</v>
      </c>
      <c r="Y345" s="711">
        <f t="shared" si="65"/>
        <v>1</v>
      </c>
      <c r="Z345" s="712" t="str">
        <f t="shared" si="66"/>
        <v>#REF!</v>
      </c>
      <c r="AA345" s="712" t="str">
        <f t="shared" si="67"/>
        <v>#REF!</v>
      </c>
      <c r="AB345" s="712" t="str">
        <f t="shared" si="68"/>
        <v>#REF!</v>
      </c>
      <c r="AC345" s="713" t="str">
        <f t="shared" si="69"/>
        <v>#REF!</v>
      </c>
      <c r="AD345" s="713" t="str">
        <f t="shared" si="70"/>
        <v>#REF!</v>
      </c>
      <c r="AE345" s="714" t="str">
        <f t="shared" si="71"/>
        <v>#REF!</v>
      </c>
      <c r="AF345" s="706"/>
    </row>
    <row r="346" ht="15.0" customHeight="1">
      <c r="A346" s="270">
        <v>344.0</v>
      </c>
      <c r="B346" s="706" t="s">
        <v>1938</v>
      </c>
      <c r="C346" s="707" t="s">
        <v>1150</v>
      </c>
      <c r="D346" s="707" t="s">
        <v>1151</v>
      </c>
      <c r="E346" s="707" t="s">
        <v>662</v>
      </c>
      <c r="F346" s="706" t="s">
        <v>564</v>
      </c>
      <c r="G346" s="706" t="s">
        <v>795</v>
      </c>
      <c r="H346" s="706" t="str">
        <f t="shared" si="72"/>
        <v>BA01</v>
      </c>
      <c r="I346" s="522" t="str">
        <f t="shared" si="1"/>
        <v>#REF!</v>
      </c>
      <c r="J346" s="708">
        <v>4.0</v>
      </c>
      <c r="K346" s="706">
        <v>2024.0</v>
      </c>
      <c r="L346" s="706" t="s">
        <v>1787</v>
      </c>
      <c r="M346" s="706" t="s">
        <v>1787</v>
      </c>
      <c r="N346" s="706">
        <v>22.0</v>
      </c>
      <c r="O346" s="706">
        <v>1.0</v>
      </c>
      <c r="P346" s="706">
        <v>1.0</v>
      </c>
      <c r="Q346" s="706">
        <v>1.0</v>
      </c>
      <c r="R346" s="706"/>
      <c r="S346" s="706" t="s">
        <v>1787</v>
      </c>
      <c r="T346" s="707"/>
      <c r="U346" s="709">
        <f t="shared" si="79"/>
        <v>1</v>
      </c>
      <c r="V346" s="709">
        <f t="shared" si="62"/>
        <v>1</v>
      </c>
      <c r="W346" s="709">
        <f t="shared" si="63"/>
        <v>1</v>
      </c>
      <c r="X346" s="710">
        <f t="shared" si="64"/>
        <v>1</v>
      </c>
      <c r="Y346" s="711">
        <f t="shared" si="65"/>
        <v>1</v>
      </c>
      <c r="Z346" s="712" t="str">
        <f t="shared" si="66"/>
        <v>#REF!</v>
      </c>
      <c r="AA346" s="712" t="str">
        <f t="shared" si="67"/>
        <v>#REF!</v>
      </c>
      <c r="AB346" s="712" t="str">
        <f t="shared" si="68"/>
        <v>#REF!</v>
      </c>
      <c r="AC346" s="713">
        <f t="shared" si="69"/>
        <v>0</v>
      </c>
      <c r="AD346" s="713" t="str">
        <f t="shared" si="70"/>
        <v>#REF!</v>
      </c>
      <c r="AE346" s="714" t="str">
        <f t="shared" si="71"/>
        <v>#REF!</v>
      </c>
      <c r="AF346" s="706"/>
    </row>
    <row r="347" ht="15.0" customHeight="1">
      <c r="A347" s="270">
        <v>345.0</v>
      </c>
      <c r="B347" s="706">
        <v>276299.0</v>
      </c>
      <c r="C347" s="707" t="s">
        <v>1121</v>
      </c>
      <c r="D347" s="707" t="s">
        <v>1122</v>
      </c>
      <c r="E347" s="707" t="s">
        <v>1417</v>
      </c>
      <c r="F347" s="706" t="s">
        <v>1939</v>
      </c>
      <c r="G347" s="706" t="s">
        <v>530</v>
      </c>
      <c r="H347" s="706"/>
      <c r="I347" s="522" t="str">
        <f t="shared" si="1"/>
        <v>#REF!</v>
      </c>
      <c r="J347" s="708">
        <v>4.0</v>
      </c>
      <c r="K347" s="706">
        <v>2024.0</v>
      </c>
      <c r="L347" s="706"/>
      <c r="M347" s="706"/>
      <c r="N347" s="706">
        <v>22.0</v>
      </c>
      <c r="O347" s="706">
        <v>1.0</v>
      </c>
      <c r="P347" s="706">
        <v>1.24</v>
      </c>
      <c r="Q347" s="706">
        <v>1.24</v>
      </c>
      <c r="R347" s="706"/>
      <c r="S347" s="706"/>
      <c r="T347" s="707"/>
      <c r="U347" s="709">
        <f t="shared" si="79"/>
        <v>1.24</v>
      </c>
      <c r="V347" s="709">
        <f t="shared" si="62"/>
        <v>1.24</v>
      </c>
      <c r="W347" s="709">
        <f t="shared" si="63"/>
        <v>1.24</v>
      </c>
      <c r="X347" s="710">
        <f t="shared" si="64"/>
        <v>1</v>
      </c>
      <c r="Y347" s="711">
        <f t="shared" si="65"/>
        <v>1</v>
      </c>
      <c r="Z347" s="706"/>
      <c r="AA347" s="706"/>
      <c r="AB347" s="706"/>
      <c r="AC347" s="706"/>
      <c r="AD347" s="706"/>
      <c r="AE347" s="706"/>
      <c r="AF347" s="706"/>
    </row>
    <row r="348" ht="15.0" customHeight="1">
      <c r="A348" s="270">
        <v>346.0</v>
      </c>
      <c r="B348" s="706">
        <v>548599.0</v>
      </c>
      <c r="C348" s="707" t="s">
        <v>876</v>
      </c>
      <c r="D348" s="707" t="s">
        <v>1009</v>
      </c>
      <c r="E348" s="707" t="s">
        <v>511</v>
      </c>
      <c r="F348" s="706" t="s">
        <v>512</v>
      </c>
      <c r="G348" s="706" t="s">
        <v>790</v>
      </c>
      <c r="H348" s="706" t="str">
        <f>IF(G348="fresher",F348&amp;"01",IF(G348="junior",F348&amp;"02",IF(G348="junior+",F348&amp;"03",IF(G348="middle",F348&amp;"04",IF(G348="middle+",F348&amp;"05",IF(G348="senior",F348&amp;"06",0))))))</f>
        <v>DEV03</v>
      </c>
      <c r="I348" s="522" t="str">
        <f t="shared" si="1"/>
        <v>#REF!</v>
      </c>
      <c r="J348" s="708">
        <v>4.0</v>
      </c>
      <c r="K348" s="706">
        <v>2024.0</v>
      </c>
      <c r="L348" s="706" t="s">
        <v>1267</v>
      </c>
      <c r="M348" s="706" t="s">
        <v>1268</v>
      </c>
      <c r="N348" s="706">
        <v>22.0</v>
      </c>
      <c r="O348" s="706">
        <v>1.0</v>
      </c>
      <c r="P348" s="706">
        <f>ROUND(IF(S348="ODC",1*O348,I348*O348),3)</f>
        <v>1</v>
      </c>
      <c r="Q348" s="706">
        <v>1.0</v>
      </c>
      <c r="R348" s="706"/>
      <c r="S348" s="706" t="s">
        <v>517</v>
      </c>
      <c r="T348" s="707" t="s">
        <v>1008</v>
      </c>
      <c r="U348" s="709">
        <f t="shared" si="79"/>
        <v>1</v>
      </c>
      <c r="V348" s="709">
        <f t="shared" si="62"/>
        <v>1</v>
      </c>
      <c r="W348" s="709">
        <f t="shared" si="63"/>
        <v>1</v>
      </c>
      <c r="X348" s="710">
        <f t="shared" si="64"/>
        <v>1</v>
      </c>
      <c r="Y348" s="711">
        <f t="shared" si="65"/>
        <v>1</v>
      </c>
      <c r="Z348" s="712" t="str">
        <f>VLOOKUP(H348,NLTC!$C$5:$H$271,6,0)/1000</f>
        <v>#REF!</v>
      </c>
      <c r="AA348" s="712" t="str">
        <f>ROUND(IF(X348&lt;=1,AB348*O348*X348,AB348*O348),0)</f>
        <v>#REF!</v>
      </c>
      <c r="AB348" s="712" t="str">
        <f>ROUND(IF(X348&lt;=1,Z348*O348*X348,Z348*O348),0)</f>
        <v>#REF!</v>
      </c>
      <c r="AC348" s="713">
        <f>ROUND(IF(X348&gt;1,(W348-V348)*$AC$1,0)*(O348/Y348),0)</f>
        <v>0</v>
      </c>
      <c r="AD348" s="713" t="str">
        <f>+ROUND(AB348+AC348,0)</f>
        <v>#REF!</v>
      </c>
      <c r="AE348" s="714" t="str">
        <f>SUMIF(B:B,B348,AD:AD)</f>
        <v>#REF!</v>
      </c>
      <c r="AF348" s="706"/>
    </row>
    <row r="349" ht="15.75" customHeight="1">
      <c r="A349" s="508"/>
      <c r="B349" s="508"/>
      <c r="C349" s="1020"/>
      <c r="D349" s="1020"/>
      <c r="E349" s="1020"/>
      <c r="F349" s="508"/>
      <c r="G349" s="508"/>
      <c r="H349" s="508"/>
      <c r="I349" s="508"/>
      <c r="J349" s="508"/>
      <c r="K349" s="508"/>
      <c r="L349" s="508"/>
      <c r="M349" s="508"/>
      <c r="N349" s="508"/>
      <c r="O349" s="508"/>
      <c r="P349" s="508"/>
      <c r="Q349" s="508"/>
      <c r="R349" s="508"/>
      <c r="S349" s="508"/>
      <c r="T349" s="1020"/>
      <c r="U349" s="508"/>
      <c r="V349" s="508"/>
      <c r="W349" s="508"/>
      <c r="X349" s="508"/>
      <c r="Y349" s="508"/>
      <c r="Z349" s="508"/>
      <c r="AA349" s="508"/>
      <c r="AB349" s="508"/>
      <c r="AC349" s="508"/>
      <c r="AD349" s="508"/>
      <c r="AE349" s="508"/>
      <c r="AF349" s="508"/>
    </row>
    <row r="350" ht="15.75" customHeight="1">
      <c r="A350" s="508"/>
      <c r="B350" s="508"/>
      <c r="C350" s="1020"/>
      <c r="D350" s="1020"/>
      <c r="E350" s="1020"/>
      <c r="F350" s="508"/>
      <c r="G350" s="508"/>
      <c r="H350" s="508"/>
      <c r="I350" s="508"/>
      <c r="J350" s="508"/>
      <c r="K350" s="508"/>
      <c r="L350" s="508"/>
      <c r="M350" s="508"/>
      <c r="N350" s="508"/>
      <c r="O350" s="508"/>
      <c r="P350" s="508"/>
      <c r="Q350" s="508"/>
      <c r="R350" s="508"/>
      <c r="S350" s="508"/>
      <c r="T350" s="1020"/>
      <c r="U350" s="508"/>
      <c r="V350" s="508"/>
      <c r="W350" s="508"/>
      <c r="X350" s="508"/>
      <c r="Y350" s="508"/>
      <c r="Z350" s="508"/>
      <c r="AA350" s="508"/>
      <c r="AB350" s="508"/>
      <c r="AC350" s="508"/>
      <c r="AD350" s="508"/>
      <c r="AE350" s="508"/>
      <c r="AF350" s="508"/>
    </row>
    <row r="351" ht="15.75" customHeight="1">
      <c r="A351" s="508"/>
      <c r="B351" s="508"/>
      <c r="C351" s="1020"/>
      <c r="D351" s="1020"/>
      <c r="E351" s="1020"/>
      <c r="F351" s="508"/>
      <c r="G351" s="508"/>
      <c r="H351" s="508"/>
      <c r="I351" s="508"/>
      <c r="J351" s="508"/>
      <c r="K351" s="508"/>
      <c r="L351" s="508"/>
      <c r="M351" s="508"/>
      <c r="N351" s="508"/>
      <c r="O351" s="508"/>
      <c r="P351" s="508"/>
      <c r="Q351" s="508"/>
      <c r="R351" s="508"/>
      <c r="S351" s="508"/>
      <c r="T351" s="1020"/>
      <c r="U351" s="508"/>
      <c r="V351" s="508"/>
      <c r="W351" s="508"/>
      <c r="X351" s="508"/>
      <c r="Y351" s="508"/>
      <c r="Z351" s="508"/>
      <c r="AA351" s="508"/>
      <c r="AB351" s="508"/>
      <c r="AC351" s="508"/>
      <c r="AD351" s="508"/>
      <c r="AE351" s="508"/>
      <c r="AF351" s="508"/>
    </row>
    <row r="352" ht="15.75" customHeight="1">
      <c r="A352" s="508"/>
      <c r="B352" s="508"/>
      <c r="C352" s="1020"/>
      <c r="D352" s="1020"/>
      <c r="E352" s="1020"/>
      <c r="F352" s="508"/>
      <c r="G352" s="508"/>
      <c r="H352" s="508"/>
      <c r="I352" s="508"/>
      <c r="J352" s="508"/>
      <c r="K352" s="508"/>
      <c r="L352" s="508"/>
      <c r="M352" s="508"/>
      <c r="N352" s="508"/>
      <c r="O352" s="508"/>
      <c r="P352" s="508"/>
      <c r="Q352" s="508"/>
      <c r="R352" s="508"/>
      <c r="S352" s="508"/>
      <c r="T352" s="1020"/>
      <c r="U352" s="508"/>
      <c r="V352" s="508"/>
      <c r="W352" s="508"/>
      <c r="X352" s="508"/>
      <c r="Y352" s="508"/>
      <c r="Z352" s="508"/>
      <c r="AA352" s="508"/>
      <c r="AB352" s="508"/>
      <c r="AC352" s="508"/>
      <c r="AD352" s="508"/>
      <c r="AE352" s="508"/>
      <c r="AF352" s="508"/>
    </row>
    <row r="353" ht="15.75" customHeight="1">
      <c r="A353" s="508"/>
      <c r="B353" s="508"/>
      <c r="C353" s="1020"/>
      <c r="D353" s="1020"/>
      <c r="E353" s="1020"/>
      <c r="F353" s="508"/>
      <c r="G353" s="508"/>
      <c r="H353" s="508"/>
      <c r="I353" s="508"/>
      <c r="J353" s="508"/>
      <c r="K353" s="508"/>
      <c r="L353" s="508"/>
      <c r="M353" s="508"/>
      <c r="N353" s="508"/>
      <c r="O353" s="508"/>
      <c r="P353" s="508"/>
      <c r="Q353" s="508"/>
      <c r="R353" s="508"/>
      <c r="S353" s="508"/>
      <c r="T353" s="1020"/>
      <c r="U353" s="508"/>
      <c r="V353" s="508"/>
      <c r="W353" s="508"/>
      <c r="X353" s="508"/>
      <c r="Y353" s="508"/>
      <c r="Z353" s="508"/>
      <c r="AA353" s="508"/>
      <c r="AB353" s="508"/>
      <c r="AC353" s="508"/>
      <c r="AD353" s="508"/>
      <c r="AE353" s="508"/>
      <c r="AF353" s="508"/>
    </row>
    <row r="354" ht="15.75" customHeight="1">
      <c r="A354" s="508"/>
      <c r="B354" s="508"/>
      <c r="C354" s="1020"/>
      <c r="D354" s="1020"/>
      <c r="E354" s="1020"/>
      <c r="F354" s="508"/>
      <c r="G354" s="508"/>
      <c r="H354" s="508"/>
      <c r="I354" s="508"/>
      <c r="J354" s="508"/>
      <c r="K354" s="508"/>
      <c r="L354" s="508"/>
      <c r="M354" s="508"/>
      <c r="N354" s="508"/>
      <c r="O354" s="508"/>
      <c r="P354" s="508"/>
      <c r="Q354" s="508"/>
      <c r="R354" s="508"/>
      <c r="S354" s="508"/>
      <c r="T354" s="1020"/>
      <c r="U354" s="508"/>
      <c r="V354" s="508"/>
      <c r="W354" s="508"/>
      <c r="X354" s="508"/>
      <c r="Y354" s="508"/>
      <c r="Z354" s="508"/>
      <c r="AA354" s="508"/>
      <c r="AB354" s="508"/>
      <c r="AC354" s="508"/>
      <c r="AD354" s="508"/>
      <c r="AE354" s="508"/>
      <c r="AF354" s="508"/>
    </row>
    <row r="355" ht="15.75" customHeight="1">
      <c r="A355" s="508"/>
      <c r="B355" s="508"/>
      <c r="C355" s="1020"/>
      <c r="D355" s="1020"/>
      <c r="E355" s="1020"/>
      <c r="F355" s="508"/>
      <c r="G355" s="508"/>
      <c r="H355" s="508"/>
      <c r="I355" s="508"/>
      <c r="J355" s="508"/>
      <c r="K355" s="508"/>
      <c r="L355" s="508"/>
      <c r="M355" s="508"/>
      <c r="N355" s="508"/>
      <c r="O355" s="508"/>
      <c r="P355" s="508"/>
      <c r="Q355" s="508"/>
      <c r="R355" s="508"/>
      <c r="S355" s="508"/>
      <c r="T355" s="1020"/>
      <c r="U355" s="508"/>
      <c r="V355" s="508"/>
      <c r="W355" s="508"/>
      <c r="X355" s="508"/>
      <c r="Y355" s="508"/>
      <c r="Z355" s="508"/>
      <c r="AA355" s="508"/>
      <c r="AB355" s="508"/>
      <c r="AC355" s="508"/>
      <c r="AD355" s="508"/>
      <c r="AE355" s="508"/>
      <c r="AF355" s="508"/>
    </row>
    <row r="356" ht="15.75" customHeight="1">
      <c r="A356" s="508"/>
      <c r="B356" s="508"/>
      <c r="C356" s="1020"/>
      <c r="D356" s="1020"/>
      <c r="E356" s="1020"/>
      <c r="F356" s="508"/>
      <c r="G356" s="508"/>
      <c r="H356" s="508"/>
      <c r="I356" s="508"/>
      <c r="J356" s="508"/>
      <c r="K356" s="508"/>
      <c r="L356" s="508"/>
      <c r="M356" s="508"/>
      <c r="N356" s="508"/>
      <c r="O356" s="508"/>
      <c r="P356" s="508"/>
      <c r="Q356" s="508"/>
      <c r="R356" s="508"/>
      <c r="S356" s="508"/>
      <c r="T356" s="1020"/>
      <c r="U356" s="508"/>
      <c r="V356" s="508"/>
      <c r="W356" s="508"/>
      <c r="X356" s="508"/>
      <c r="Y356" s="508"/>
      <c r="Z356" s="508"/>
      <c r="AA356" s="508"/>
      <c r="AB356" s="508"/>
      <c r="AC356" s="508"/>
      <c r="AD356" s="508"/>
      <c r="AE356" s="508"/>
      <c r="AF356" s="508"/>
    </row>
    <row r="357" ht="15.75" customHeight="1">
      <c r="A357" s="508"/>
      <c r="B357" s="508"/>
      <c r="C357" s="1020"/>
      <c r="D357" s="1020"/>
      <c r="E357" s="1020"/>
      <c r="F357" s="508"/>
      <c r="G357" s="508"/>
      <c r="H357" s="508"/>
      <c r="I357" s="508"/>
      <c r="J357" s="508"/>
      <c r="K357" s="508"/>
      <c r="L357" s="508"/>
      <c r="M357" s="508"/>
      <c r="N357" s="508"/>
      <c r="O357" s="508"/>
      <c r="P357" s="508"/>
      <c r="Q357" s="508"/>
      <c r="R357" s="508"/>
      <c r="S357" s="508"/>
      <c r="T357" s="1020"/>
      <c r="U357" s="508"/>
      <c r="V357" s="508"/>
      <c r="W357" s="508"/>
      <c r="X357" s="508"/>
      <c r="Y357" s="508"/>
      <c r="Z357" s="508"/>
      <c r="AA357" s="508"/>
      <c r="AB357" s="508"/>
      <c r="AC357" s="508"/>
      <c r="AD357" s="508"/>
      <c r="AE357" s="508"/>
      <c r="AF357" s="508"/>
    </row>
    <row r="358" ht="15.75" customHeight="1">
      <c r="A358" s="508"/>
      <c r="B358" s="508"/>
      <c r="C358" s="1020"/>
      <c r="D358" s="1020"/>
      <c r="E358" s="1020"/>
      <c r="F358" s="508"/>
      <c r="G358" s="508"/>
      <c r="H358" s="508"/>
      <c r="I358" s="508"/>
      <c r="J358" s="508"/>
      <c r="K358" s="508"/>
      <c r="L358" s="508"/>
      <c r="M358" s="508"/>
      <c r="N358" s="508"/>
      <c r="O358" s="508"/>
      <c r="P358" s="508"/>
      <c r="Q358" s="508"/>
      <c r="R358" s="508"/>
      <c r="S358" s="508"/>
      <c r="T358" s="1020"/>
      <c r="U358" s="508"/>
      <c r="V358" s="508"/>
      <c r="W358" s="508"/>
      <c r="X358" s="508"/>
      <c r="Y358" s="508"/>
      <c r="Z358" s="508"/>
      <c r="AA358" s="508"/>
      <c r="AB358" s="508"/>
      <c r="AC358" s="508"/>
      <c r="AD358" s="508"/>
      <c r="AE358" s="508"/>
      <c r="AF358" s="508"/>
    </row>
    <row r="359" ht="15.75" customHeight="1">
      <c r="A359" s="508"/>
      <c r="B359" s="508"/>
      <c r="C359" s="1020"/>
      <c r="D359" s="1020"/>
      <c r="E359" s="1020"/>
      <c r="F359" s="508"/>
      <c r="G359" s="508"/>
      <c r="H359" s="508"/>
      <c r="I359" s="508"/>
      <c r="J359" s="508"/>
      <c r="K359" s="508"/>
      <c r="L359" s="508"/>
      <c r="M359" s="508"/>
      <c r="N359" s="508"/>
      <c r="O359" s="508"/>
      <c r="P359" s="508"/>
      <c r="Q359" s="508"/>
      <c r="R359" s="508"/>
      <c r="S359" s="508"/>
      <c r="T359" s="1020"/>
      <c r="U359" s="508"/>
      <c r="V359" s="508"/>
      <c r="W359" s="508"/>
      <c r="X359" s="508"/>
      <c r="Y359" s="508"/>
      <c r="Z359" s="508"/>
      <c r="AA359" s="508"/>
      <c r="AB359" s="508"/>
      <c r="AC359" s="508"/>
      <c r="AD359" s="508"/>
      <c r="AE359" s="508"/>
      <c r="AF359" s="508"/>
    </row>
    <row r="360" ht="15.75" customHeight="1">
      <c r="A360" s="508"/>
      <c r="B360" s="508"/>
      <c r="C360" s="1020"/>
      <c r="D360" s="1020"/>
      <c r="E360" s="1020"/>
      <c r="F360" s="508"/>
      <c r="G360" s="508"/>
      <c r="H360" s="508"/>
      <c r="I360" s="508"/>
      <c r="J360" s="508"/>
      <c r="K360" s="508"/>
      <c r="L360" s="508"/>
      <c r="M360" s="508"/>
      <c r="N360" s="508"/>
      <c r="O360" s="508"/>
      <c r="P360" s="508"/>
      <c r="Q360" s="508"/>
      <c r="R360" s="508"/>
      <c r="S360" s="508"/>
      <c r="T360" s="1020"/>
      <c r="U360" s="508"/>
      <c r="V360" s="508"/>
      <c r="W360" s="508"/>
      <c r="X360" s="508"/>
      <c r="Y360" s="508"/>
      <c r="Z360" s="508"/>
      <c r="AA360" s="508"/>
      <c r="AB360" s="508"/>
      <c r="AC360" s="508"/>
      <c r="AD360" s="508"/>
      <c r="AE360" s="508"/>
      <c r="AF360" s="508"/>
    </row>
    <row r="361" ht="15.75" customHeight="1">
      <c r="A361" s="508"/>
      <c r="B361" s="508"/>
      <c r="C361" s="1020"/>
      <c r="D361" s="1020"/>
      <c r="E361" s="1020"/>
      <c r="F361" s="508"/>
      <c r="G361" s="508"/>
      <c r="H361" s="508"/>
      <c r="I361" s="508"/>
      <c r="J361" s="508"/>
      <c r="K361" s="508"/>
      <c r="L361" s="508"/>
      <c r="M361" s="508"/>
      <c r="N361" s="508"/>
      <c r="O361" s="508"/>
      <c r="P361" s="508"/>
      <c r="Q361" s="508"/>
      <c r="R361" s="508"/>
      <c r="S361" s="508"/>
      <c r="T361" s="1020"/>
      <c r="U361" s="508"/>
      <c r="V361" s="508"/>
      <c r="W361" s="508"/>
      <c r="X361" s="508"/>
      <c r="Y361" s="508"/>
      <c r="Z361" s="508"/>
      <c r="AA361" s="508"/>
      <c r="AB361" s="508"/>
      <c r="AC361" s="508"/>
      <c r="AD361" s="508"/>
      <c r="AE361" s="508"/>
      <c r="AF361" s="508"/>
    </row>
    <row r="362" ht="15.75" customHeight="1">
      <c r="A362" s="508"/>
      <c r="B362" s="508"/>
      <c r="C362" s="1020"/>
      <c r="D362" s="1020"/>
      <c r="E362" s="1020"/>
      <c r="F362" s="508"/>
      <c r="G362" s="508"/>
      <c r="H362" s="508"/>
      <c r="I362" s="508"/>
      <c r="J362" s="508"/>
      <c r="K362" s="508"/>
      <c r="L362" s="508"/>
      <c r="M362" s="508"/>
      <c r="N362" s="508"/>
      <c r="O362" s="508"/>
      <c r="P362" s="508"/>
      <c r="Q362" s="508"/>
      <c r="R362" s="508"/>
      <c r="S362" s="508"/>
      <c r="T362" s="1020"/>
      <c r="U362" s="508"/>
      <c r="V362" s="508"/>
      <c r="W362" s="508"/>
      <c r="X362" s="508"/>
      <c r="Y362" s="508"/>
      <c r="Z362" s="508"/>
      <c r="AA362" s="508"/>
      <c r="AB362" s="508"/>
      <c r="AC362" s="508"/>
      <c r="AD362" s="508"/>
      <c r="AE362" s="508"/>
      <c r="AF362" s="508"/>
    </row>
    <row r="363" ht="15.75" customHeight="1">
      <c r="A363" s="508"/>
      <c r="B363" s="508"/>
      <c r="C363" s="1020"/>
      <c r="D363" s="1020"/>
      <c r="E363" s="1020"/>
      <c r="F363" s="508"/>
      <c r="G363" s="508"/>
      <c r="H363" s="508"/>
      <c r="I363" s="508"/>
      <c r="J363" s="508"/>
      <c r="K363" s="508"/>
      <c r="L363" s="508"/>
      <c r="M363" s="508"/>
      <c r="N363" s="508"/>
      <c r="O363" s="508"/>
      <c r="P363" s="508"/>
      <c r="Q363" s="508"/>
      <c r="R363" s="508"/>
      <c r="S363" s="508"/>
      <c r="T363" s="1020"/>
      <c r="U363" s="508"/>
      <c r="V363" s="508"/>
      <c r="W363" s="508"/>
      <c r="X363" s="508"/>
      <c r="Y363" s="508"/>
      <c r="Z363" s="508"/>
      <c r="AA363" s="508"/>
      <c r="AB363" s="508"/>
      <c r="AC363" s="508"/>
      <c r="AD363" s="508"/>
      <c r="AE363" s="508"/>
      <c r="AF363" s="508"/>
    </row>
    <row r="364" ht="15.75" customHeight="1">
      <c r="A364" s="508"/>
      <c r="B364" s="508"/>
      <c r="C364" s="1020"/>
      <c r="D364" s="1020"/>
      <c r="E364" s="1020"/>
      <c r="F364" s="508"/>
      <c r="G364" s="508"/>
      <c r="H364" s="508"/>
      <c r="I364" s="508"/>
      <c r="J364" s="508"/>
      <c r="K364" s="508"/>
      <c r="L364" s="508"/>
      <c r="M364" s="508"/>
      <c r="N364" s="508"/>
      <c r="O364" s="508"/>
      <c r="P364" s="508"/>
      <c r="Q364" s="508"/>
      <c r="R364" s="508"/>
      <c r="S364" s="508"/>
      <c r="T364" s="1020"/>
      <c r="U364" s="508"/>
      <c r="V364" s="508"/>
      <c r="W364" s="508"/>
      <c r="X364" s="508"/>
      <c r="Y364" s="508"/>
      <c r="Z364" s="508"/>
      <c r="AA364" s="508"/>
      <c r="AB364" s="508"/>
      <c r="AC364" s="508"/>
      <c r="AD364" s="508"/>
      <c r="AE364" s="508"/>
      <c r="AF364" s="508"/>
    </row>
    <row r="365" ht="15.75" customHeight="1">
      <c r="A365" s="508"/>
      <c r="B365" s="508"/>
      <c r="C365" s="1020"/>
      <c r="D365" s="1020"/>
      <c r="E365" s="1020"/>
      <c r="F365" s="508"/>
      <c r="G365" s="508"/>
      <c r="H365" s="508"/>
      <c r="I365" s="508"/>
      <c r="J365" s="508"/>
      <c r="K365" s="508"/>
      <c r="L365" s="508"/>
      <c r="M365" s="508"/>
      <c r="N365" s="508"/>
      <c r="O365" s="508"/>
      <c r="P365" s="508"/>
      <c r="Q365" s="508"/>
      <c r="R365" s="508"/>
      <c r="S365" s="508"/>
      <c r="T365" s="1020"/>
      <c r="U365" s="508"/>
      <c r="V365" s="508"/>
      <c r="W365" s="508"/>
      <c r="X365" s="508"/>
      <c r="Y365" s="508"/>
      <c r="Z365" s="508"/>
      <c r="AA365" s="508"/>
      <c r="AB365" s="508"/>
      <c r="AC365" s="508"/>
      <c r="AD365" s="508"/>
      <c r="AE365" s="508"/>
      <c r="AF365" s="508"/>
    </row>
    <row r="366" ht="15.75" customHeight="1">
      <c r="A366" s="508"/>
      <c r="B366" s="508"/>
      <c r="C366" s="1020"/>
      <c r="D366" s="1020"/>
      <c r="E366" s="1020"/>
      <c r="F366" s="508"/>
      <c r="G366" s="508"/>
      <c r="H366" s="508"/>
      <c r="I366" s="508"/>
      <c r="J366" s="508"/>
      <c r="K366" s="508"/>
      <c r="L366" s="508"/>
      <c r="M366" s="508"/>
      <c r="N366" s="508"/>
      <c r="O366" s="508"/>
      <c r="P366" s="508"/>
      <c r="Q366" s="508"/>
      <c r="R366" s="508"/>
      <c r="S366" s="508"/>
      <c r="T366" s="1020"/>
      <c r="U366" s="508"/>
      <c r="V366" s="508"/>
      <c r="W366" s="508"/>
      <c r="X366" s="508"/>
      <c r="Y366" s="508"/>
      <c r="Z366" s="508"/>
      <c r="AA366" s="508"/>
      <c r="AB366" s="508"/>
      <c r="AC366" s="508"/>
      <c r="AD366" s="508"/>
      <c r="AE366" s="508"/>
      <c r="AF366" s="508"/>
    </row>
    <row r="367" ht="15.75" customHeight="1">
      <c r="A367" s="508"/>
      <c r="B367" s="508"/>
      <c r="C367" s="1020"/>
      <c r="D367" s="1020"/>
      <c r="E367" s="1020"/>
      <c r="F367" s="508"/>
      <c r="G367" s="508"/>
      <c r="H367" s="508"/>
      <c r="I367" s="508"/>
      <c r="J367" s="508"/>
      <c r="K367" s="508"/>
      <c r="L367" s="508"/>
      <c r="M367" s="508"/>
      <c r="N367" s="508"/>
      <c r="O367" s="508"/>
      <c r="P367" s="508"/>
      <c r="Q367" s="508"/>
      <c r="R367" s="508"/>
      <c r="S367" s="508"/>
      <c r="T367" s="1020"/>
      <c r="U367" s="508"/>
      <c r="V367" s="508"/>
      <c r="W367" s="508"/>
      <c r="X367" s="508"/>
      <c r="Y367" s="508"/>
      <c r="Z367" s="508"/>
      <c r="AA367" s="508"/>
      <c r="AB367" s="508"/>
      <c r="AC367" s="508"/>
      <c r="AD367" s="508"/>
      <c r="AE367" s="508"/>
      <c r="AF367" s="508"/>
    </row>
    <row r="368" ht="15.75" customHeight="1">
      <c r="A368" s="508"/>
      <c r="B368" s="508"/>
      <c r="C368" s="1020"/>
      <c r="D368" s="1020"/>
      <c r="E368" s="1020"/>
      <c r="F368" s="508"/>
      <c r="G368" s="508"/>
      <c r="H368" s="508"/>
      <c r="I368" s="508"/>
      <c r="J368" s="508"/>
      <c r="K368" s="508"/>
      <c r="L368" s="508"/>
      <c r="M368" s="508"/>
      <c r="N368" s="508"/>
      <c r="O368" s="508"/>
      <c r="P368" s="508"/>
      <c r="Q368" s="508"/>
      <c r="R368" s="508"/>
      <c r="S368" s="508"/>
      <c r="T368" s="1020"/>
      <c r="U368" s="508"/>
      <c r="V368" s="508"/>
      <c r="W368" s="508"/>
      <c r="X368" s="508"/>
      <c r="Y368" s="508"/>
      <c r="Z368" s="508"/>
      <c r="AA368" s="508"/>
      <c r="AB368" s="508"/>
      <c r="AC368" s="508"/>
      <c r="AD368" s="508"/>
      <c r="AE368" s="508"/>
      <c r="AF368" s="508"/>
    </row>
    <row r="369" ht="15.75" customHeight="1">
      <c r="A369" s="508"/>
      <c r="B369" s="508"/>
      <c r="C369" s="1020"/>
      <c r="D369" s="1020"/>
      <c r="E369" s="1020"/>
      <c r="F369" s="508"/>
      <c r="G369" s="508"/>
      <c r="H369" s="508"/>
      <c r="I369" s="508"/>
      <c r="J369" s="508"/>
      <c r="K369" s="508"/>
      <c r="L369" s="508"/>
      <c r="M369" s="508"/>
      <c r="N369" s="508"/>
      <c r="O369" s="508"/>
      <c r="P369" s="508"/>
      <c r="Q369" s="508"/>
      <c r="R369" s="508"/>
      <c r="S369" s="508"/>
      <c r="T369" s="1020"/>
      <c r="U369" s="508"/>
      <c r="V369" s="508"/>
      <c r="W369" s="508"/>
      <c r="X369" s="508"/>
      <c r="Y369" s="508"/>
      <c r="Z369" s="508"/>
      <c r="AA369" s="508"/>
      <c r="AB369" s="508"/>
      <c r="AC369" s="508"/>
      <c r="AD369" s="508"/>
      <c r="AE369" s="508"/>
      <c r="AF369" s="508"/>
    </row>
    <row r="370" ht="15.75" customHeight="1">
      <c r="A370" s="508"/>
      <c r="B370" s="508"/>
      <c r="C370" s="1020"/>
      <c r="D370" s="1020"/>
      <c r="E370" s="1020"/>
      <c r="F370" s="508"/>
      <c r="G370" s="508"/>
      <c r="H370" s="508"/>
      <c r="I370" s="508"/>
      <c r="J370" s="508"/>
      <c r="K370" s="508"/>
      <c r="L370" s="508"/>
      <c r="M370" s="508"/>
      <c r="N370" s="508"/>
      <c r="O370" s="508"/>
      <c r="P370" s="508"/>
      <c r="Q370" s="508"/>
      <c r="R370" s="508"/>
      <c r="S370" s="508"/>
      <c r="T370" s="1020"/>
      <c r="U370" s="508"/>
      <c r="V370" s="508"/>
      <c r="W370" s="508"/>
      <c r="X370" s="508"/>
      <c r="Y370" s="508"/>
      <c r="Z370" s="508"/>
      <c r="AA370" s="508"/>
      <c r="AB370" s="508"/>
      <c r="AC370" s="508"/>
      <c r="AD370" s="508"/>
      <c r="AE370" s="508"/>
      <c r="AF370" s="508"/>
    </row>
    <row r="371" ht="15.75" customHeight="1">
      <c r="A371" s="508"/>
      <c r="B371" s="508"/>
      <c r="C371" s="1020"/>
      <c r="D371" s="1020"/>
      <c r="E371" s="1020"/>
      <c r="F371" s="508"/>
      <c r="G371" s="508"/>
      <c r="H371" s="508"/>
      <c r="I371" s="508"/>
      <c r="J371" s="508"/>
      <c r="K371" s="508"/>
      <c r="L371" s="508"/>
      <c r="M371" s="508"/>
      <c r="N371" s="508"/>
      <c r="O371" s="508"/>
      <c r="P371" s="508"/>
      <c r="Q371" s="508"/>
      <c r="R371" s="508"/>
      <c r="S371" s="508"/>
      <c r="T371" s="1020"/>
      <c r="U371" s="508"/>
      <c r="V371" s="508"/>
      <c r="W371" s="508"/>
      <c r="X371" s="508"/>
      <c r="Y371" s="508"/>
      <c r="Z371" s="508"/>
      <c r="AA371" s="508"/>
      <c r="AB371" s="508"/>
      <c r="AC371" s="508"/>
      <c r="AD371" s="508"/>
      <c r="AE371" s="508"/>
      <c r="AF371" s="508"/>
    </row>
    <row r="372" ht="15.75" customHeight="1">
      <c r="A372" s="508"/>
      <c r="B372" s="508"/>
      <c r="C372" s="1020"/>
      <c r="D372" s="1020"/>
      <c r="E372" s="1020"/>
      <c r="F372" s="508"/>
      <c r="G372" s="508"/>
      <c r="H372" s="508"/>
      <c r="I372" s="508"/>
      <c r="J372" s="508"/>
      <c r="K372" s="508"/>
      <c r="L372" s="508"/>
      <c r="M372" s="508"/>
      <c r="N372" s="508"/>
      <c r="O372" s="508"/>
      <c r="P372" s="508"/>
      <c r="Q372" s="508"/>
      <c r="R372" s="508"/>
      <c r="S372" s="508"/>
      <c r="T372" s="1020"/>
      <c r="U372" s="508"/>
      <c r="V372" s="508"/>
      <c r="W372" s="508"/>
      <c r="X372" s="508"/>
      <c r="Y372" s="508"/>
      <c r="Z372" s="508"/>
      <c r="AA372" s="508"/>
      <c r="AB372" s="508"/>
      <c r="AC372" s="508"/>
      <c r="AD372" s="508"/>
      <c r="AE372" s="508"/>
      <c r="AF372" s="508"/>
    </row>
    <row r="373" ht="15.75" customHeight="1">
      <c r="A373" s="508"/>
      <c r="B373" s="508"/>
      <c r="C373" s="1020"/>
      <c r="D373" s="1020"/>
      <c r="E373" s="1020"/>
      <c r="F373" s="508"/>
      <c r="G373" s="508"/>
      <c r="H373" s="508"/>
      <c r="I373" s="508"/>
      <c r="J373" s="508"/>
      <c r="K373" s="508"/>
      <c r="L373" s="508"/>
      <c r="M373" s="508"/>
      <c r="N373" s="508"/>
      <c r="O373" s="508"/>
      <c r="P373" s="508"/>
      <c r="Q373" s="508"/>
      <c r="R373" s="508"/>
      <c r="S373" s="508"/>
      <c r="T373" s="1020"/>
      <c r="U373" s="508"/>
      <c r="V373" s="508"/>
      <c r="W373" s="508"/>
      <c r="X373" s="508"/>
      <c r="Y373" s="508"/>
      <c r="Z373" s="508"/>
      <c r="AA373" s="508"/>
      <c r="AB373" s="508"/>
      <c r="AC373" s="508"/>
      <c r="AD373" s="508"/>
      <c r="AE373" s="508"/>
      <c r="AF373" s="508"/>
    </row>
    <row r="374" ht="15.75" customHeight="1">
      <c r="A374" s="508"/>
      <c r="B374" s="508"/>
      <c r="C374" s="1020"/>
      <c r="D374" s="1020"/>
      <c r="E374" s="1020"/>
      <c r="F374" s="508"/>
      <c r="G374" s="508"/>
      <c r="H374" s="508"/>
      <c r="I374" s="508"/>
      <c r="J374" s="508"/>
      <c r="K374" s="508"/>
      <c r="L374" s="508"/>
      <c r="M374" s="508"/>
      <c r="N374" s="508"/>
      <c r="O374" s="508"/>
      <c r="P374" s="508"/>
      <c r="Q374" s="508"/>
      <c r="R374" s="508"/>
      <c r="S374" s="508"/>
      <c r="T374" s="1020"/>
      <c r="U374" s="508"/>
      <c r="V374" s="508"/>
      <c r="W374" s="508"/>
      <c r="X374" s="508"/>
      <c r="Y374" s="508"/>
      <c r="Z374" s="508"/>
      <c r="AA374" s="508"/>
      <c r="AB374" s="508"/>
      <c r="AC374" s="508"/>
      <c r="AD374" s="508"/>
      <c r="AE374" s="508"/>
      <c r="AF374" s="508"/>
    </row>
    <row r="375" ht="15.75" customHeight="1">
      <c r="A375" s="508"/>
      <c r="B375" s="508"/>
      <c r="C375" s="1020"/>
      <c r="D375" s="1020"/>
      <c r="E375" s="1020"/>
      <c r="F375" s="508"/>
      <c r="G375" s="508"/>
      <c r="H375" s="508"/>
      <c r="I375" s="508"/>
      <c r="J375" s="508"/>
      <c r="K375" s="508"/>
      <c r="L375" s="508"/>
      <c r="M375" s="508"/>
      <c r="N375" s="508"/>
      <c r="O375" s="508"/>
      <c r="P375" s="508"/>
      <c r="Q375" s="508"/>
      <c r="R375" s="508"/>
      <c r="S375" s="508"/>
      <c r="T375" s="1020"/>
      <c r="U375" s="508"/>
      <c r="V375" s="508"/>
      <c r="W375" s="508"/>
      <c r="X375" s="508"/>
      <c r="Y375" s="508"/>
      <c r="Z375" s="508"/>
      <c r="AA375" s="508"/>
      <c r="AB375" s="508"/>
      <c r="AC375" s="508"/>
      <c r="AD375" s="508"/>
      <c r="AE375" s="508"/>
      <c r="AF375" s="508"/>
    </row>
    <row r="376" ht="15.75" customHeight="1">
      <c r="A376" s="508"/>
      <c r="B376" s="508"/>
      <c r="C376" s="1020"/>
      <c r="D376" s="1020"/>
      <c r="E376" s="1020"/>
      <c r="F376" s="508"/>
      <c r="G376" s="508"/>
      <c r="H376" s="508"/>
      <c r="I376" s="508"/>
      <c r="J376" s="508"/>
      <c r="K376" s="508"/>
      <c r="L376" s="508"/>
      <c r="M376" s="508"/>
      <c r="N376" s="508"/>
      <c r="O376" s="508"/>
      <c r="P376" s="508"/>
      <c r="Q376" s="508"/>
      <c r="R376" s="508"/>
      <c r="S376" s="508"/>
      <c r="T376" s="1020"/>
      <c r="U376" s="508"/>
      <c r="V376" s="508"/>
      <c r="W376" s="508"/>
      <c r="X376" s="508"/>
      <c r="Y376" s="508"/>
      <c r="Z376" s="508"/>
      <c r="AA376" s="508"/>
      <c r="AB376" s="508"/>
      <c r="AC376" s="508"/>
      <c r="AD376" s="508"/>
      <c r="AE376" s="508"/>
      <c r="AF376" s="508"/>
    </row>
    <row r="377" ht="15.75" customHeight="1">
      <c r="A377" s="508"/>
      <c r="B377" s="508"/>
      <c r="C377" s="1020"/>
      <c r="D377" s="1020"/>
      <c r="E377" s="1020"/>
      <c r="F377" s="508"/>
      <c r="G377" s="508"/>
      <c r="H377" s="508"/>
      <c r="I377" s="508"/>
      <c r="J377" s="508"/>
      <c r="K377" s="508"/>
      <c r="L377" s="508"/>
      <c r="M377" s="508"/>
      <c r="N377" s="508"/>
      <c r="O377" s="508"/>
      <c r="P377" s="508"/>
      <c r="Q377" s="508"/>
      <c r="R377" s="508"/>
      <c r="S377" s="508"/>
      <c r="T377" s="1020"/>
      <c r="U377" s="508"/>
      <c r="V377" s="508"/>
      <c r="W377" s="508"/>
      <c r="X377" s="508"/>
      <c r="Y377" s="508"/>
      <c r="Z377" s="508"/>
      <c r="AA377" s="508"/>
      <c r="AB377" s="508"/>
      <c r="AC377" s="508"/>
      <c r="AD377" s="508"/>
      <c r="AE377" s="508"/>
      <c r="AF377" s="508"/>
    </row>
    <row r="378" ht="15.75" customHeight="1">
      <c r="A378" s="508"/>
      <c r="B378" s="508"/>
      <c r="C378" s="1020"/>
      <c r="D378" s="1020"/>
      <c r="E378" s="1020"/>
      <c r="F378" s="508"/>
      <c r="G378" s="508"/>
      <c r="H378" s="508"/>
      <c r="I378" s="508"/>
      <c r="J378" s="508"/>
      <c r="K378" s="508"/>
      <c r="L378" s="508"/>
      <c r="M378" s="508"/>
      <c r="N378" s="508"/>
      <c r="O378" s="508"/>
      <c r="P378" s="508"/>
      <c r="Q378" s="508"/>
      <c r="R378" s="508"/>
      <c r="S378" s="508"/>
      <c r="T378" s="1020"/>
      <c r="U378" s="508"/>
      <c r="V378" s="508"/>
      <c r="W378" s="508"/>
      <c r="X378" s="508"/>
      <c r="Y378" s="508"/>
      <c r="Z378" s="508"/>
      <c r="AA378" s="508"/>
      <c r="AB378" s="508"/>
      <c r="AC378" s="508"/>
      <c r="AD378" s="508"/>
      <c r="AE378" s="508"/>
      <c r="AF378" s="508"/>
    </row>
    <row r="379" ht="15.75" customHeight="1">
      <c r="A379" s="508"/>
      <c r="B379" s="508"/>
      <c r="C379" s="1020"/>
      <c r="D379" s="1020"/>
      <c r="E379" s="1020"/>
      <c r="F379" s="508"/>
      <c r="G379" s="508"/>
      <c r="H379" s="508"/>
      <c r="I379" s="508"/>
      <c r="J379" s="508"/>
      <c r="K379" s="508"/>
      <c r="L379" s="508"/>
      <c r="M379" s="508"/>
      <c r="N379" s="508"/>
      <c r="O379" s="508"/>
      <c r="P379" s="508"/>
      <c r="Q379" s="508"/>
      <c r="R379" s="508"/>
      <c r="S379" s="508"/>
      <c r="T379" s="1020"/>
      <c r="U379" s="508"/>
      <c r="V379" s="508"/>
      <c r="W379" s="508"/>
      <c r="X379" s="508"/>
      <c r="Y379" s="508"/>
      <c r="Z379" s="508"/>
      <c r="AA379" s="508"/>
      <c r="AB379" s="508"/>
      <c r="AC379" s="508"/>
      <c r="AD379" s="508"/>
      <c r="AE379" s="508"/>
      <c r="AF379" s="508"/>
    </row>
    <row r="380" ht="15.75" customHeight="1">
      <c r="A380" s="508"/>
      <c r="B380" s="508"/>
      <c r="C380" s="1020"/>
      <c r="D380" s="1020"/>
      <c r="E380" s="1020"/>
      <c r="F380" s="508"/>
      <c r="G380" s="508"/>
      <c r="H380" s="508"/>
      <c r="I380" s="508"/>
      <c r="J380" s="508"/>
      <c r="K380" s="508"/>
      <c r="L380" s="508"/>
      <c r="M380" s="508"/>
      <c r="N380" s="508"/>
      <c r="O380" s="508"/>
      <c r="P380" s="508"/>
      <c r="Q380" s="508"/>
      <c r="R380" s="508"/>
      <c r="S380" s="508"/>
      <c r="T380" s="1020"/>
      <c r="U380" s="508"/>
      <c r="V380" s="508"/>
      <c r="W380" s="508"/>
      <c r="X380" s="508"/>
      <c r="Y380" s="508"/>
      <c r="Z380" s="508"/>
      <c r="AA380" s="508"/>
      <c r="AB380" s="508"/>
      <c r="AC380" s="508"/>
      <c r="AD380" s="508"/>
      <c r="AE380" s="508"/>
      <c r="AF380" s="508"/>
    </row>
    <row r="381" ht="15.75" customHeight="1">
      <c r="A381" s="508"/>
      <c r="B381" s="508"/>
      <c r="C381" s="1020"/>
      <c r="D381" s="1020"/>
      <c r="E381" s="1020"/>
      <c r="F381" s="508"/>
      <c r="G381" s="508"/>
      <c r="H381" s="508"/>
      <c r="I381" s="508"/>
      <c r="J381" s="508"/>
      <c r="K381" s="508"/>
      <c r="L381" s="508"/>
      <c r="M381" s="508"/>
      <c r="N381" s="508"/>
      <c r="O381" s="508"/>
      <c r="P381" s="508"/>
      <c r="Q381" s="508"/>
      <c r="R381" s="508"/>
      <c r="S381" s="508"/>
      <c r="T381" s="1020"/>
      <c r="U381" s="508"/>
      <c r="V381" s="508"/>
      <c r="W381" s="508"/>
      <c r="X381" s="508"/>
      <c r="Y381" s="508"/>
      <c r="Z381" s="508"/>
      <c r="AA381" s="508"/>
      <c r="AB381" s="508"/>
      <c r="AC381" s="508"/>
      <c r="AD381" s="508"/>
      <c r="AE381" s="508"/>
      <c r="AF381" s="508"/>
    </row>
    <row r="382" ht="15.75" customHeight="1">
      <c r="A382" s="508"/>
      <c r="B382" s="508"/>
      <c r="C382" s="1020"/>
      <c r="D382" s="1020"/>
      <c r="E382" s="1020"/>
      <c r="F382" s="508"/>
      <c r="G382" s="508"/>
      <c r="H382" s="508"/>
      <c r="I382" s="508"/>
      <c r="J382" s="508"/>
      <c r="K382" s="508"/>
      <c r="L382" s="508"/>
      <c r="M382" s="508"/>
      <c r="N382" s="508"/>
      <c r="O382" s="508"/>
      <c r="P382" s="508"/>
      <c r="Q382" s="508"/>
      <c r="R382" s="508"/>
      <c r="S382" s="508"/>
      <c r="T382" s="1020"/>
      <c r="U382" s="508"/>
      <c r="V382" s="508"/>
      <c r="W382" s="508"/>
      <c r="X382" s="508"/>
      <c r="Y382" s="508"/>
      <c r="Z382" s="508"/>
      <c r="AA382" s="508"/>
      <c r="AB382" s="508"/>
      <c r="AC382" s="508"/>
      <c r="AD382" s="508"/>
      <c r="AE382" s="508"/>
      <c r="AF382" s="508"/>
    </row>
    <row r="383" ht="15.75" customHeight="1">
      <c r="A383" s="508"/>
      <c r="B383" s="508"/>
      <c r="C383" s="1020"/>
      <c r="D383" s="1020"/>
      <c r="E383" s="1020"/>
      <c r="F383" s="508"/>
      <c r="G383" s="508"/>
      <c r="H383" s="508"/>
      <c r="I383" s="508"/>
      <c r="J383" s="508"/>
      <c r="K383" s="508"/>
      <c r="L383" s="508"/>
      <c r="M383" s="508"/>
      <c r="N383" s="508"/>
      <c r="O383" s="508"/>
      <c r="P383" s="508"/>
      <c r="Q383" s="508"/>
      <c r="R383" s="508"/>
      <c r="S383" s="508"/>
      <c r="T383" s="1020"/>
      <c r="U383" s="508"/>
      <c r="V383" s="508"/>
      <c r="W383" s="508"/>
      <c r="X383" s="508"/>
      <c r="Y383" s="508"/>
      <c r="Z383" s="508"/>
      <c r="AA383" s="508"/>
      <c r="AB383" s="508"/>
      <c r="AC383" s="508"/>
      <c r="AD383" s="508"/>
      <c r="AE383" s="508"/>
      <c r="AF383" s="508"/>
    </row>
    <row r="384" ht="15.75" customHeight="1">
      <c r="A384" s="508"/>
      <c r="B384" s="508"/>
      <c r="C384" s="1020"/>
      <c r="D384" s="1020"/>
      <c r="E384" s="1020"/>
      <c r="F384" s="508"/>
      <c r="G384" s="508"/>
      <c r="H384" s="508"/>
      <c r="I384" s="508"/>
      <c r="J384" s="508"/>
      <c r="K384" s="508"/>
      <c r="L384" s="508"/>
      <c r="M384" s="508"/>
      <c r="N384" s="508"/>
      <c r="O384" s="508"/>
      <c r="P384" s="508"/>
      <c r="Q384" s="508"/>
      <c r="R384" s="508"/>
      <c r="S384" s="508"/>
      <c r="T384" s="1020"/>
      <c r="U384" s="508"/>
      <c r="V384" s="508"/>
      <c r="W384" s="508"/>
      <c r="X384" s="508"/>
      <c r="Y384" s="508"/>
      <c r="Z384" s="508"/>
      <c r="AA384" s="508"/>
      <c r="AB384" s="508"/>
      <c r="AC384" s="508"/>
      <c r="AD384" s="508"/>
      <c r="AE384" s="508"/>
      <c r="AF384" s="508"/>
    </row>
    <row r="385" ht="15.75" customHeight="1">
      <c r="A385" s="508"/>
      <c r="B385" s="508"/>
      <c r="C385" s="1020"/>
      <c r="D385" s="1020"/>
      <c r="E385" s="1020"/>
      <c r="F385" s="508"/>
      <c r="G385" s="508"/>
      <c r="H385" s="508"/>
      <c r="I385" s="508"/>
      <c r="J385" s="508"/>
      <c r="K385" s="508"/>
      <c r="L385" s="508"/>
      <c r="M385" s="508"/>
      <c r="N385" s="508"/>
      <c r="O385" s="508"/>
      <c r="P385" s="508"/>
      <c r="Q385" s="508"/>
      <c r="R385" s="508"/>
      <c r="S385" s="508"/>
      <c r="T385" s="1020"/>
      <c r="U385" s="508"/>
      <c r="V385" s="508"/>
      <c r="W385" s="508"/>
      <c r="X385" s="508"/>
      <c r="Y385" s="508"/>
      <c r="Z385" s="508"/>
      <c r="AA385" s="508"/>
      <c r="AB385" s="508"/>
      <c r="AC385" s="508"/>
      <c r="AD385" s="508"/>
      <c r="AE385" s="508"/>
      <c r="AF385" s="508"/>
    </row>
    <row r="386" ht="15.75" customHeight="1">
      <c r="A386" s="508"/>
      <c r="B386" s="508"/>
      <c r="C386" s="1020"/>
      <c r="D386" s="1020"/>
      <c r="E386" s="1020"/>
      <c r="F386" s="508"/>
      <c r="G386" s="508"/>
      <c r="H386" s="508"/>
      <c r="I386" s="508"/>
      <c r="J386" s="508"/>
      <c r="K386" s="508"/>
      <c r="L386" s="508"/>
      <c r="M386" s="508"/>
      <c r="N386" s="508"/>
      <c r="O386" s="508"/>
      <c r="P386" s="508"/>
      <c r="Q386" s="508"/>
      <c r="R386" s="508"/>
      <c r="S386" s="508"/>
      <c r="T386" s="1020"/>
      <c r="U386" s="508"/>
      <c r="V386" s="508"/>
      <c r="W386" s="508"/>
      <c r="X386" s="508"/>
      <c r="Y386" s="508"/>
      <c r="Z386" s="508"/>
      <c r="AA386" s="508"/>
      <c r="AB386" s="508"/>
      <c r="AC386" s="508"/>
      <c r="AD386" s="508"/>
      <c r="AE386" s="508"/>
      <c r="AF386" s="508"/>
    </row>
    <row r="387" ht="15.75" customHeight="1">
      <c r="A387" s="508"/>
      <c r="B387" s="508"/>
      <c r="C387" s="1020"/>
      <c r="D387" s="1020"/>
      <c r="E387" s="1020"/>
      <c r="F387" s="508"/>
      <c r="G387" s="508"/>
      <c r="H387" s="508"/>
      <c r="I387" s="508"/>
      <c r="J387" s="508"/>
      <c r="K387" s="508"/>
      <c r="L387" s="508"/>
      <c r="M387" s="508"/>
      <c r="N387" s="508"/>
      <c r="O387" s="508"/>
      <c r="P387" s="508"/>
      <c r="Q387" s="508"/>
      <c r="R387" s="508"/>
      <c r="S387" s="508"/>
      <c r="T387" s="1020"/>
      <c r="U387" s="508"/>
      <c r="V387" s="508"/>
      <c r="W387" s="508"/>
      <c r="X387" s="508"/>
      <c r="Y387" s="508"/>
      <c r="Z387" s="508"/>
      <c r="AA387" s="508"/>
      <c r="AB387" s="508"/>
      <c r="AC387" s="508"/>
      <c r="AD387" s="508"/>
      <c r="AE387" s="508"/>
      <c r="AF387" s="508"/>
    </row>
    <row r="388" ht="15.75" customHeight="1">
      <c r="A388" s="508"/>
      <c r="B388" s="508"/>
      <c r="C388" s="1020"/>
      <c r="D388" s="1020"/>
      <c r="E388" s="1020"/>
      <c r="F388" s="508"/>
      <c r="G388" s="508"/>
      <c r="H388" s="508"/>
      <c r="I388" s="508"/>
      <c r="J388" s="508"/>
      <c r="K388" s="508"/>
      <c r="L388" s="508"/>
      <c r="M388" s="508"/>
      <c r="N388" s="508"/>
      <c r="O388" s="508"/>
      <c r="P388" s="508"/>
      <c r="Q388" s="508"/>
      <c r="R388" s="508"/>
      <c r="S388" s="508"/>
      <c r="T388" s="1020"/>
      <c r="U388" s="508"/>
      <c r="V388" s="508"/>
      <c r="W388" s="508"/>
      <c r="X388" s="508"/>
      <c r="Y388" s="508"/>
      <c r="Z388" s="508"/>
      <c r="AA388" s="508"/>
      <c r="AB388" s="508"/>
      <c r="AC388" s="508"/>
      <c r="AD388" s="508"/>
      <c r="AE388" s="508"/>
      <c r="AF388" s="508"/>
    </row>
    <row r="389" ht="15.75" customHeight="1">
      <c r="A389" s="508"/>
      <c r="B389" s="508"/>
      <c r="C389" s="1020"/>
      <c r="D389" s="1020"/>
      <c r="E389" s="1020"/>
      <c r="F389" s="508"/>
      <c r="G389" s="508"/>
      <c r="H389" s="508"/>
      <c r="I389" s="508"/>
      <c r="J389" s="508"/>
      <c r="K389" s="508"/>
      <c r="L389" s="508"/>
      <c r="M389" s="508"/>
      <c r="N389" s="508"/>
      <c r="O389" s="508"/>
      <c r="P389" s="508"/>
      <c r="Q389" s="508"/>
      <c r="R389" s="508"/>
      <c r="S389" s="508"/>
      <c r="T389" s="1020"/>
      <c r="U389" s="508"/>
      <c r="V389" s="508"/>
      <c r="W389" s="508"/>
      <c r="X389" s="508"/>
      <c r="Y389" s="508"/>
      <c r="Z389" s="508"/>
      <c r="AA389" s="508"/>
      <c r="AB389" s="508"/>
      <c r="AC389" s="508"/>
      <c r="AD389" s="508"/>
      <c r="AE389" s="508"/>
      <c r="AF389" s="508"/>
    </row>
    <row r="390" ht="15.75" customHeight="1">
      <c r="A390" s="508"/>
      <c r="B390" s="508"/>
      <c r="C390" s="1020"/>
      <c r="D390" s="1020"/>
      <c r="E390" s="1020"/>
      <c r="F390" s="508"/>
      <c r="G390" s="508"/>
      <c r="H390" s="508"/>
      <c r="I390" s="508"/>
      <c r="J390" s="508"/>
      <c r="K390" s="508"/>
      <c r="L390" s="508"/>
      <c r="M390" s="508"/>
      <c r="N390" s="508"/>
      <c r="O390" s="508"/>
      <c r="P390" s="508"/>
      <c r="Q390" s="508"/>
      <c r="R390" s="508"/>
      <c r="S390" s="508"/>
      <c r="T390" s="1020"/>
      <c r="U390" s="508"/>
      <c r="V390" s="508"/>
      <c r="W390" s="508"/>
      <c r="X390" s="508"/>
      <c r="Y390" s="508"/>
      <c r="Z390" s="508"/>
      <c r="AA390" s="508"/>
      <c r="AB390" s="508"/>
      <c r="AC390" s="508"/>
      <c r="AD390" s="508"/>
      <c r="AE390" s="508"/>
      <c r="AF390" s="508"/>
    </row>
    <row r="391" ht="15.75" customHeight="1">
      <c r="A391" s="508"/>
      <c r="B391" s="508"/>
      <c r="C391" s="1020"/>
      <c r="D391" s="1020"/>
      <c r="E391" s="1020"/>
      <c r="F391" s="508"/>
      <c r="G391" s="508"/>
      <c r="H391" s="508"/>
      <c r="I391" s="508"/>
      <c r="J391" s="508"/>
      <c r="K391" s="508"/>
      <c r="L391" s="508"/>
      <c r="M391" s="508"/>
      <c r="N391" s="508"/>
      <c r="O391" s="508"/>
      <c r="P391" s="508"/>
      <c r="Q391" s="508"/>
      <c r="R391" s="508"/>
      <c r="S391" s="508"/>
      <c r="T391" s="1020"/>
      <c r="U391" s="508"/>
      <c r="V391" s="508"/>
      <c r="W391" s="508"/>
      <c r="X391" s="508"/>
      <c r="Y391" s="508"/>
      <c r="Z391" s="508"/>
      <c r="AA391" s="508"/>
      <c r="AB391" s="508"/>
      <c r="AC391" s="508"/>
      <c r="AD391" s="508"/>
      <c r="AE391" s="508"/>
      <c r="AF391" s="508"/>
    </row>
    <row r="392" ht="15.75" customHeight="1">
      <c r="A392" s="508"/>
      <c r="B392" s="508"/>
      <c r="C392" s="1020"/>
      <c r="D392" s="1020"/>
      <c r="E392" s="1020"/>
      <c r="F392" s="508"/>
      <c r="G392" s="508"/>
      <c r="H392" s="508"/>
      <c r="I392" s="508"/>
      <c r="J392" s="508"/>
      <c r="K392" s="508"/>
      <c r="L392" s="508"/>
      <c r="M392" s="508"/>
      <c r="N392" s="508"/>
      <c r="O392" s="508"/>
      <c r="P392" s="508"/>
      <c r="Q392" s="508"/>
      <c r="R392" s="508"/>
      <c r="S392" s="508"/>
      <c r="T392" s="1020"/>
      <c r="U392" s="508"/>
      <c r="V392" s="508"/>
      <c r="W392" s="508"/>
      <c r="X392" s="508"/>
      <c r="Y392" s="508"/>
      <c r="Z392" s="508"/>
      <c r="AA392" s="508"/>
      <c r="AB392" s="508"/>
      <c r="AC392" s="508"/>
      <c r="AD392" s="508"/>
      <c r="AE392" s="508"/>
      <c r="AF392" s="508"/>
    </row>
    <row r="393" ht="15.75" customHeight="1">
      <c r="A393" s="508"/>
      <c r="B393" s="508"/>
      <c r="C393" s="1020"/>
      <c r="D393" s="1020"/>
      <c r="E393" s="1020"/>
      <c r="F393" s="508"/>
      <c r="G393" s="508"/>
      <c r="H393" s="508"/>
      <c r="I393" s="508"/>
      <c r="J393" s="508"/>
      <c r="K393" s="508"/>
      <c r="L393" s="508"/>
      <c r="M393" s="508"/>
      <c r="N393" s="508"/>
      <c r="O393" s="508"/>
      <c r="P393" s="508"/>
      <c r="Q393" s="508"/>
      <c r="R393" s="508"/>
      <c r="S393" s="508"/>
      <c r="T393" s="1020"/>
      <c r="U393" s="508"/>
      <c r="V393" s="508"/>
      <c r="W393" s="508"/>
      <c r="X393" s="508"/>
      <c r="Y393" s="508"/>
      <c r="Z393" s="508"/>
      <c r="AA393" s="508"/>
      <c r="AB393" s="508"/>
      <c r="AC393" s="508"/>
      <c r="AD393" s="508"/>
      <c r="AE393" s="508"/>
      <c r="AF393" s="508"/>
    </row>
    <row r="394" ht="15.75" customHeight="1">
      <c r="A394" s="508"/>
      <c r="B394" s="508"/>
      <c r="C394" s="1020"/>
      <c r="D394" s="1020"/>
      <c r="E394" s="1020"/>
      <c r="F394" s="508"/>
      <c r="G394" s="508"/>
      <c r="H394" s="508"/>
      <c r="I394" s="508"/>
      <c r="J394" s="508"/>
      <c r="K394" s="508"/>
      <c r="L394" s="508"/>
      <c r="M394" s="508"/>
      <c r="N394" s="508"/>
      <c r="O394" s="508"/>
      <c r="P394" s="508"/>
      <c r="Q394" s="508"/>
      <c r="R394" s="508"/>
      <c r="S394" s="508"/>
      <c r="T394" s="1020"/>
      <c r="U394" s="508"/>
      <c r="V394" s="508"/>
      <c r="W394" s="508"/>
      <c r="X394" s="508"/>
      <c r="Y394" s="508"/>
      <c r="Z394" s="508"/>
      <c r="AA394" s="508"/>
      <c r="AB394" s="508"/>
      <c r="AC394" s="508"/>
      <c r="AD394" s="508"/>
      <c r="AE394" s="508"/>
      <c r="AF394" s="508"/>
    </row>
    <row r="395" ht="15.75" customHeight="1">
      <c r="A395" s="508"/>
      <c r="B395" s="508"/>
      <c r="C395" s="1020"/>
      <c r="D395" s="1020"/>
      <c r="E395" s="1020"/>
      <c r="F395" s="508"/>
      <c r="G395" s="508"/>
      <c r="H395" s="508"/>
      <c r="I395" s="508"/>
      <c r="J395" s="508"/>
      <c r="K395" s="508"/>
      <c r="L395" s="508"/>
      <c r="M395" s="508"/>
      <c r="N395" s="508"/>
      <c r="O395" s="508"/>
      <c r="P395" s="508"/>
      <c r="Q395" s="508"/>
      <c r="R395" s="508"/>
      <c r="S395" s="508"/>
      <c r="T395" s="1020"/>
      <c r="U395" s="508"/>
      <c r="V395" s="508"/>
      <c r="W395" s="508"/>
      <c r="X395" s="508"/>
      <c r="Y395" s="508"/>
      <c r="Z395" s="508"/>
      <c r="AA395" s="508"/>
      <c r="AB395" s="508"/>
      <c r="AC395" s="508"/>
      <c r="AD395" s="508"/>
      <c r="AE395" s="508"/>
      <c r="AF395" s="508"/>
    </row>
    <row r="396" ht="15.75" customHeight="1">
      <c r="A396" s="508"/>
      <c r="B396" s="508"/>
      <c r="C396" s="1020"/>
      <c r="D396" s="1020"/>
      <c r="E396" s="1020"/>
      <c r="F396" s="508"/>
      <c r="G396" s="508"/>
      <c r="H396" s="508"/>
      <c r="I396" s="508"/>
      <c r="J396" s="508"/>
      <c r="K396" s="508"/>
      <c r="L396" s="508"/>
      <c r="M396" s="508"/>
      <c r="N396" s="508"/>
      <c r="O396" s="508"/>
      <c r="P396" s="508"/>
      <c r="Q396" s="508"/>
      <c r="R396" s="508"/>
      <c r="S396" s="508"/>
      <c r="T396" s="1020"/>
      <c r="U396" s="508"/>
      <c r="V396" s="508"/>
      <c r="W396" s="508"/>
      <c r="X396" s="508"/>
      <c r="Y396" s="508"/>
      <c r="Z396" s="508"/>
      <c r="AA396" s="508"/>
      <c r="AB396" s="508"/>
      <c r="AC396" s="508"/>
      <c r="AD396" s="508"/>
      <c r="AE396" s="508"/>
      <c r="AF396" s="508"/>
    </row>
    <row r="397" ht="15.75" customHeight="1">
      <c r="A397" s="508"/>
      <c r="B397" s="508"/>
      <c r="C397" s="1020"/>
      <c r="D397" s="1020"/>
      <c r="E397" s="1020"/>
      <c r="F397" s="508"/>
      <c r="G397" s="508"/>
      <c r="H397" s="508"/>
      <c r="I397" s="508"/>
      <c r="J397" s="508"/>
      <c r="K397" s="508"/>
      <c r="L397" s="508"/>
      <c r="M397" s="508"/>
      <c r="N397" s="508"/>
      <c r="O397" s="508"/>
      <c r="P397" s="508"/>
      <c r="Q397" s="508"/>
      <c r="R397" s="508"/>
      <c r="S397" s="508"/>
      <c r="T397" s="1020"/>
      <c r="U397" s="508"/>
      <c r="V397" s="508"/>
      <c r="W397" s="508"/>
      <c r="X397" s="508"/>
      <c r="Y397" s="508"/>
      <c r="Z397" s="508"/>
      <c r="AA397" s="508"/>
      <c r="AB397" s="508"/>
      <c r="AC397" s="508"/>
      <c r="AD397" s="508"/>
      <c r="AE397" s="508"/>
      <c r="AF397" s="508"/>
    </row>
    <row r="398" ht="15.75" customHeight="1">
      <c r="A398" s="508"/>
      <c r="B398" s="508"/>
      <c r="C398" s="1020"/>
      <c r="D398" s="1020"/>
      <c r="E398" s="1020"/>
      <c r="F398" s="508"/>
      <c r="G398" s="508"/>
      <c r="H398" s="508"/>
      <c r="I398" s="508"/>
      <c r="J398" s="508"/>
      <c r="K398" s="508"/>
      <c r="L398" s="508"/>
      <c r="M398" s="508"/>
      <c r="N398" s="508"/>
      <c r="O398" s="508"/>
      <c r="P398" s="508"/>
      <c r="Q398" s="508"/>
      <c r="R398" s="508"/>
      <c r="S398" s="508"/>
      <c r="T398" s="1020"/>
      <c r="U398" s="508"/>
      <c r="V398" s="508"/>
      <c r="W398" s="508"/>
      <c r="X398" s="508"/>
      <c r="Y398" s="508"/>
      <c r="Z398" s="508"/>
      <c r="AA398" s="508"/>
      <c r="AB398" s="508"/>
      <c r="AC398" s="508"/>
      <c r="AD398" s="508"/>
      <c r="AE398" s="508"/>
      <c r="AF398" s="508"/>
    </row>
    <row r="399" ht="15.75" customHeight="1">
      <c r="A399" s="508"/>
      <c r="B399" s="508"/>
      <c r="C399" s="1020"/>
      <c r="D399" s="1020"/>
      <c r="E399" s="1020"/>
      <c r="F399" s="508"/>
      <c r="G399" s="508"/>
      <c r="H399" s="508"/>
      <c r="I399" s="508"/>
      <c r="J399" s="508"/>
      <c r="K399" s="508"/>
      <c r="L399" s="508"/>
      <c r="M399" s="508"/>
      <c r="N399" s="508"/>
      <c r="O399" s="508"/>
      <c r="P399" s="508"/>
      <c r="Q399" s="508"/>
      <c r="R399" s="508"/>
      <c r="S399" s="508"/>
      <c r="T399" s="1020"/>
      <c r="U399" s="508"/>
      <c r="V399" s="508"/>
      <c r="W399" s="508"/>
      <c r="X399" s="508"/>
      <c r="Y399" s="508"/>
      <c r="Z399" s="508"/>
      <c r="AA399" s="508"/>
      <c r="AB399" s="508"/>
      <c r="AC399" s="508"/>
      <c r="AD399" s="508"/>
      <c r="AE399" s="508"/>
      <c r="AF399" s="508"/>
    </row>
    <row r="400" ht="15.75" customHeight="1">
      <c r="A400" s="508"/>
      <c r="B400" s="508"/>
      <c r="C400" s="1020"/>
      <c r="D400" s="1020"/>
      <c r="E400" s="1020"/>
      <c r="F400" s="508"/>
      <c r="G400" s="508"/>
      <c r="H400" s="508"/>
      <c r="I400" s="508"/>
      <c r="J400" s="508"/>
      <c r="K400" s="508"/>
      <c r="L400" s="508"/>
      <c r="M400" s="508"/>
      <c r="N400" s="508"/>
      <c r="O400" s="508"/>
      <c r="P400" s="508"/>
      <c r="Q400" s="508"/>
      <c r="R400" s="508"/>
      <c r="S400" s="508"/>
      <c r="T400" s="1020"/>
      <c r="U400" s="508"/>
      <c r="V400" s="508"/>
      <c r="W400" s="508"/>
      <c r="X400" s="508"/>
      <c r="Y400" s="508"/>
      <c r="Z400" s="508"/>
      <c r="AA400" s="508"/>
      <c r="AB400" s="508"/>
      <c r="AC400" s="508"/>
      <c r="AD400" s="508"/>
      <c r="AE400" s="508"/>
      <c r="AF400" s="508"/>
    </row>
    <row r="401" ht="15.75" customHeight="1">
      <c r="A401" s="508"/>
      <c r="B401" s="508"/>
      <c r="C401" s="1020"/>
      <c r="D401" s="1020"/>
      <c r="E401" s="1020"/>
      <c r="F401" s="508"/>
      <c r="G401" s="508"/>
      <c r="H401" s="508"/>
      <c r="I401" s="508"/>
      <c r="J401" s="508"/>
      <c r="K401" s="508"/>
      <c r="L401" s="508"/>
      <c r="M401" s="508"/>
      <c r="N401" s="508"/>
      <c r="O401" s="508"/>
      <c r="P401" s="508"/>
      <c r="Q401" s="508"/>
      <c r="R401" s="508"/>
      <c r="S401" s="508"/>
      <c r="T401" s="1020"/>
      <c r="U401" s="508"/>
      <c r="V401" s="508"/>
      <c r="W401" s="508"/>
      <c r="X401" s="508"/>
      <c r="Y401" s="508"/>
      <c r="Z401" s="508"/>
      <c r="AA401" s="508"/>
      <c r="AB401" s="508"/>
      <c r="AC401" s="508"/>
      <c r="AD401" s="508"/>
      <c r="AE401" s="508"/>
      <c r="AF401" s="508"/>
    </row>
    <row r="402" ht="15.75" customHeight="1">
      <c r="A402" s="508"/>
      <c r="B402" s="508"/>
      <c r="C402" s="1020"/>
      <c r="D402" s="1020"/>
      <c r="E402" s="1020"/>
      <c r="F402" s="508"/>
      <c r="G402" s="508"/>
      <c r="H402" s="508"/>
      <c r="I402" s="508"/>
      <c r="J402" s="508"/>
      <c r="K402" s="508"/>
      <c r="L402" s="508"/>
      <c r="M402" s="508"/>
      <c r="N402" s="508"/>
      <c r="O402" s="508"/>
      <c r="P402" s="508"/>
      <c r="Q402" s="508"/>
      <c r="R402" s="508"/>
      <c r="S402" s="508"/>
      <c r="T402" s="1020"/>
      <c r="U402" s="508"/>
      <c r="V402" s="508"/>
      <c r="W402" s="508"/>
      <c r="X402" s="508"/>
      <c r="Y402" s="508"/>
      <c r="Z402" s="508"/>
      <c r="AA402" s="508"/>
      <c r="AB402" s="508"/>
      <c r="AC402" s="508"/>
      <c r="AD402" s="508"/>
      <c r="AE402" s="508"/>
      <c r="AF402" s="508"/>
    </row>
    <row r="403" ht="15.75" customHeight="1">
      <c r="A403" s="508"/>
      <c r="B403" s="508"/>
      <c r="C403" s="1020"/>
      <c r="D403" s="1020"/>
      <c r="E403" s="1020"/>
      <c r="F403" s="508"/>
      <c r="G403" s="508"/>
      <c r="H403" s="508"/>
      <c r="I403" s="508"/>
      <c r="J403" s="508"/>
      <c r="K403" s="508"/>
      <c r="L403" s="508"/>
      <c r="M403" s="508"/>
      <c r="N403" s="508"/>
      <c r="O403" s="508"/>
      <c r="P403" s="508"/>
      <c r="Q403" s="508"/>
      <c r="R403" s="508"/>
      <c r="S403" s="508"/>
      <c r="T403" s="1020"/>
      <c r="U403" s="508"/>
      <c r="V403" s="508"/>
      <c r="W403" s="508"/>
      <c r="X403" s="508"/>
      <c r="Y403" s="508"/>
      <c r="Z403" s="508"/>
      <c r="AA403" s="508"/>
      <c r="AB403" s="508"/>
      <c r="AC403" s="508"/>
      <c r="AD403" s="508"/>
      <c r="AE403" s="508"/>
      <c r="AF403" s="508"/>
    </row>
    <row r="404" ht="15.75" customHeight="1">
      <c r="A404" s="508"/>
      <c r="B404" s="508"/>
      <c r="C404" s="1020"/>
      <c r="D404" s="1020"/>
      <c r="E404" s="1020"/>
      <c r="F404" s="508"/>
      <c r="G404" s="508"/>
      <c r="H404" s="508"/>
      <c r="I404" s="508"/>
      <c r="J404" s="508"/>
      <c r="K404" s="508"/>
      <c r="L404" s="508"/>
      <c r="M404" s="508"/>
      <c r="N404" s="508"/>
      <c r="O404" s="508"/>
      <c r="P404" s="508"/>
      <c r="Q404" s="508"/>
      <c r="R404" s="508"/>
      <c r="S404" s="508"/>
      <c r="T404" s="1020"/>
      <c r="U404" s="508"/>
      <c r="V404" s="508"/>
      <c r="W404" s="508"/>
      <c r="X404" s="508"/>
      <c r="Y404" s="508"/>
      <c r="Z404" s="508"/>
      <c r="AA404" s="508"/>
      <c r="AB404" s="508"/>
      <c r="AC404" s="508"/>
      <c r="AD404" s="508"/>
      <c r="AE404" s="508"/>
      <c r="AF404" s="508"/>
    </row>
    <row r="405" ht="15.75" customHeight="1">
      <c r="A405" s="508"/>
      <c r="B405" s="508"/>
      <c r="C405" s="1020"/>
      <c r="D405" s="1020"/>
      <c r="E405" s="1020"/>
      <c r="F405" s="508"/>
      <c r="G405" s="508"/>
      <c r="H405" s="508"/>
      <c r="I405" s="508"/>
      <c r="J405" s="508"/>
      <c r="K405" s="508"/>
      <c r="L405" s="508"/>
      <c r="M405" s="508"/>
      <c r="N405" s="508"/>
      <c r="O405" s="508"/>
      <c r="P405" s="508"/>
      <c r="Q405" s="508"/>
      <c r="R405" s="508"/>
      <c r="S405" s="508"/>
      <c r="T405" s="1020"/>
      <c r="U405" s="508"/>
      <c r="V405" s="508"/>
      <c r="W405" s="508"/>
      <c r="X405" s="508"/>
      <c r="Y405" s="508"/>
      <c r="Z405" s="508"/>
      <c r="AA405" s="508"/>
      <c r="AB405" s="508"/>
      <c r="AC405" s="508"/>
      <c r="AD405" s="508"/>
      <c r="AE405" s="508"/>
      <c r="AF405" s="508"/>
    </row>
    <row r="406" ht="15.75" customHeight="1">
      <c r="A406" s="508"/>
      <c r="B406" s="508"/>
      <c r="C406" s="1020"/>
      <c r="D406" s="1020"/>
      <c r="E406" s="1020"/>
      <c r="F406" s="508"/>
      <c r="G406" s="508"/>
      <c r="H406" s="508"/>
      <c r="I406" s="508"/>
      <c r="J406" s="508"/>
      <c r="K406" s="508"/>
      <c r="L406" s="508"/>
      <c r="M406" s="508"/>
      <c r="N406" s="508"/>
      <c r="O406" s="508"/>
      <c r="P406" s="508"/>
      <c r="Q406" s="508"/>
      <c r="R406" s="508"/>
      <c r="S406" s="508"/>
      <c r="T406" s="1020"/>
      <c r="U406" s="508"/>
      <c r="V406" s="508"/>
      <c r="W406" s="508"/>
      <c r="X406" s="508"/>
      <c r="Y406" s="508"/>
      <c r="Z406" s="508"/>
      <c r="AA406" s="508"/>
      <c r="AB406" s="508"/>
      <c r="AC406" s="508"/>
      <c r="AD406" s="508"/>
      <c r="AE406" s="508"/>
      <c r="AF406" s="508"/>
    </row>
    <row r="407" ht="15.75" customHeight="1">
      <c r="A407" s="508"/>
      <c r="B407" s="508"/>
      <c r="C407" s="1020"/>
      <c r="D407" s="1020"/>
      <c r="E407" s="1020"/>
      <c r="F407" s="508"/>
      <c r="G407" s="508"/>
      <c r="H407" s="508"/>
      <c r="I407" s="508"/>
      <c r="J407" s="508"/>
      <c r="K407" s="508"/>
      <c r="L407" s="508"/>
      <c r="M407" s="508"/>
      <c r="N407" s="508"/>
      <c r="O407" s="508"/>
      <c r="P407" s="508"/>
      <c r="Q407" s="508"/>
      <c r="R407" s="508"/>
      <c r="S407" s="508"/>
      <c r="T407" s="1020"/>
      <c r="U407" s="508"/>
      <c r="V407" s="508"/>
      <c r="W407" s="508"/>
      <c r="X407" s="508"/>
      <c r="Y407" s="508"/>
      <c r="Z407" s="508"/>
      <c r="AA407" s="508"/>
      <c r="AB407" s="508"/>
      <c r="AC407" s="508"/>
      <c r="AD407" s="508"/>
      <c r="AE407" s="508"/>
      <c r="AF407" s="508"/>
    </row>
    <row r="408" ht="15.75" customHeight="1">
      <c r="A408" s="508"/>
      <c r="B408" s="508"/>
      <c r="C408" s="1020"/>
      <c r="D408" s="1020"/>
      <c r="E408" s="1020"/>
      <c r="F408" s="508"/>
      <c r="G408" s="508"/>
      <c r="H408" s="508"/>
      <c r="I408" s="508"/>
      <c r="J408" s="508"/>
      <c r="K408" s="508"/>
      <c r="L408" s="508"/>
      <c r="M408" s="508"/>
      <c r="N408" s="508"/>
      <c r="O408" s="508"/>
      <c r="P408" s="508"/>
      <c r="Q408" s="508"/>
      <c r="R408" s="508"/>
      <c r="S408" s="508"/>
      <c r="T408" s="1020"/>
      <c r="U408" s="508"/>
      <c r="V408" s="508"/>
      <c r="W408" s="508"/>
      <c r="X408" s="508"/>
      <c r="Y408" s="508"/>
      <c r="Z408" s="508"/>
      <c r="AA408" s="508"/>
      <c r="AB408" s="508"/>
      <c r="AC408" s="508"/>
      <c r="AD408" s="508"/>
      <c r="AE408" s="508"/>
      <c r="AF408" s="508"/>
    </row>
    <row r="409" ht="15.75" customHeight="1">
      <c r="A409" s="508"/>
      <c r="B409" s="508"/>
      <c r="C409" s="1020"/>
      <c r="D409" s="1020"/>
      <c r="E409" s="1020"/>
      <c r="F409" s="508"/>
      <c r="G409" s="508"/>
      <c r="H409" s="508"/>
      <c r="I409" s="508"/>
      <c r="J409" s="508"/>
      <c r="K409" s="508"/>
      <c r="L409" s="508"/>
      <c r="M409" s="508"/>
      <c r="N409" s="508"/>
      <c r="O409" s="508"/>
      <c r="P409" s="508"/>
      <c r="Q409" s="508"/>
      <c r="R409" s="508"/>
      <c r="S409" s="508"/>
      <c r="T409" s="1020"/>
      <c r="U409" s="508"/>
      <c r="V409" s="508"/>
      <c r="W409" s="508"/>
      <c r="X409" s="508"/>
      <c r="Y409" s="508"/>
      <c r="Z409" s="508"/>
      <c r="AA409" s="508"/>
      <c r="AB409" s="508"/>
      <c r="AC409" s="508"/>
      <c r="AD409" s="508"/>
      <c r="AE409" s="508"/>
      <c r="AF409" s="508"/>
    </row>
    <row r="410" ht="15.75" customHeight="1">
      <c r="A410" s="508"/>
      <c r="B410" s="508"/>
      <c r="C410" s="1020"/>
      <c r="D410" s="1020"/>
      <c r="E410" s="1020"/>
      <c r="F410" s="508"/>
      <c r="G410" s="508"/>
      <c r="H410" s="508"/>
      <c r="I410" s="508"/>
      <c r="J410" s="508"/>
      <c r="K410" s="508"/>
      <c r="L410" s="508"/>
      <c r="M410" s="508"/>
      <c r="N410" s="508"/>
      <c r="O410" s="508"/>
      <c r="P410" s="508"/>
      <c r="Q410" s="508"/>
      <c r="R410" s="508"/>
      <c r="S410" s="508"/>
      <c r="T410" s="1020"/>
      <c r="U410" s="508"/>
      <c r="V410" s="508"/>
      <c r="W410" s="508"/>
      <c r="X410" s="508"/>
      <c r="Y410" s="508"/>
      <c r="Z410" s="508"/>
      <c r="AA410" s="508"/>
      <c r="AB410" s="508"/>
      <c r="AC410" s="508"/>
      <c r="AD410" s="508"/>
      <c r="AE410" s="508"/>
      <c r="AF410" s="508"/>
    </row>
    <row r="411" ht="15.75" customHeight="1">
      <c r="A411" s="508"/>
      <c r="B411" s="508"/>
      <c r="C411" s="1020"/>
      <c r="D411" s="1020"/>
      <c r="E411" s="1020"/>
      <c r="F411" s="508"/>
      <c r="G411" s="508"/>
      <c r="H411" s="508"/>
      <c r="I411" s="508"/>
      <c r="J411" s="508"/>
      <c r="K411" s="508"/>
      <c r="L411" s="508"/>
      <c r="M411" s="508"/>
      <c r="N411" s="508"/>
      <c r="O411" s="508"/>
      <c r="P411" s="508"/>
      <c r="Q411" s="508"/>
      <c r="R411" s="508"/>
      <c r="S411" s="508"/>
      <c r="T411" s="1020"/>
      <c r="U411" s="508"/>
      <c r="V411" s="508"/>
      <c r="W411" s="508"/>
      <c r="X411" s="508"/>
      <c r="Y411" s="508"/>
      <c r="Z411" s="508"/>
      <c r="AA411" s="508"/>
      <c r="AB411" s="508"/>
      <c r="AC411" s="508"/>
      <c r="AD411" s="508"/>
      <c r="AE411" s="508"/>
      <c r="AF411" s="508"/>
    </row>
    <row r="412" ht="15.75" customHeight="1">
      <c r="A412" s="508"/>
      <c r="B412" s="508"/>
      <c r="C412" s="1020"/>
      <c r="D412" s="1020"/>
      <c r="E412" s="1020"/>
      <c r="F412" s="508"/>
      <c r="G412" s="508"/>
      <c r="H412" s="508"/>
      <c r="I412" s="508"/>
      <c r="J412" s="508"/>
      <c r="K412" s="508"/>
      <c r="L412" s="508"/>
      <c r="M412" s="508"/>
      <c r="N412" s="508"/>
      <c r="O412" s="508"/>
      <c r="P412" s="508"/>
      <c r="Q412" s="508"/>
      <c r="R412" s="508"/>
      <c r="S412" s="508"/>
      <c r="T412" s="1020"/>
      <c r="U412" s="508"/>
      <c r="V412" s="508"/>
      <c r="W412" s="508"/>
      <c r="X412" s="508"/>
      <c r="Y412" s="508"/>
      <c r="Z412" s="508"/>
      <c r="AA412" s="508"/>
      <c r="AB412" s="508"/>
      <c r="AC412" s="508"/>
      <c r="AD412" s="508"/>
      <c r="AE412" s="508"/>
      <c r="AF412" s="508"/>
    </row>
    <row r="413" ht="15.75" customHeight="1">
      <c r="A413" s="508"/>
      <c r="B413" s="508"/>
      <c r="C413" s="1020"/>
      <c r="D413" s="1020"/>
      <c r="E413" s="1020"/>
      <c r="F413" s="508"/>
      <c r="G413" s="508"/>
      <c r="H413" s="508"/>
      <c r="I413" s="508"/>
      <c r="J413" s="508"/>
      <c r="K413" s="508"/>
      <c r="L413" s="508"/>
      <c r="M413" s="508"/>
      <c r="N413" s="508"/>
      <c r="O413" s="508"/>
      <c r="P413" s="508"/>
      <c r="Q413" s="508"/>
      <c r="R413" s="508"/>
      <c r="S413" s="508"/>
      <c r="T413" s="1020"/>
      <c r="U413" s="508"/>
      <c r="V413" s="508"/>
      <c r="W413" s="508"/>
      <c r="X413" s="508"/>
      <c r="Y413" s="508"/>
      <c r="Z413" s="508"/>
      <c r="AA413" s="508"/>
      <c r="AB413" s="508"/>
      <c r="AC413" s="508"/>
      <c r="AD413" s="508"/>
      <c r="AE413" s="508"/>
      <c r="AF413" s="508"/>
    </row>
    <row r="414" ht="15.75" customHeight="1">
      <c r="A414" s="508"/>
      <c r="B414" s="508"/>
      <c r="C414" s="1020"/>
      <c r="D414" s="1020"/>
      <c r="E414" s="1020"/>
      <c r="F414" s="508"/>
      <c r="G414" s="508"/>
      <c r="H414" s="508"/>
      <c r="I414" s="508"/>
      <c r="J414" s="508"/>
      <c r="K414" s="508"/>
      <c r="L414" s="508"/>
      <c r="M414" s="508"/>
      <c r="N414" s="508"/>
      <c r="O414" s="508"/>
      <c r="P414" s="508"/>
      <c r="Q414" s="508"/>
      <c r="R414" s="508"/>
      <c r="S414" s="508"/>
      <c r="T414" s="1020"/>
      <c r="U414" s="508"/>
      <c r="V414" s="508"/>
      <c r="W414" s="508"/>
      <c r="X414" s="508"/>
      <c r="Y414" s="508"/>
      <c r="Z414" s="508"/>
      <c r="AA414" s="508"/>
      <c r="AB414" s="508"/>
      <c r="AC414" s="508"/>
      <c r="AD414" s="508"/>
      <c r="AE414" s="508"/>
      <c r="AF414" s="508"/>
    </row>
    <row r="415" ht="15.75" customHeight="1">
      <c r="A415" s="508"/>
      <c r="B415" s="508"/>
      <c r="C415" s="1020"/>
      <c r="D415" s="1020"/>
      <c r="E415" s="1020"/>
      <c r="F415" s="508"/>
      <c r="G415" s="508"/>
      <c r="H415" s="508"/>
      <c r="I415" s="508"/>
      <c r="J415" s="508"/>
      <c r="K415" s="508"/>
      <c r="L415" s="508"/>
      <c r="M415" s="508"/>
      <c r="N415" s="508"/>
      <c r="O415" s="508"/>
      <c r="P415" s="508"/>
      <c r="Q415" s="508"/>
      <c r="R415" s="508"/>
      <c r="S415" s="508"/>
      <c r="T415" s="1020"/>
      <c r="U415" s="508"/>
      <c r="V415" s="508"/>
      <c r="W415" s="508"/>
      <c r="X415" s="508"/>
      <c r="Y415" s="508"/>
      <c r="Z415" s="508"/>
      <c r="AA415" s="508"/>
      <c r="AB415" s="508"/>
      <c r="AC415" s="508"/>
      <c r="AD415" s="508"/>
      <c r="AE415" s="508"/>
      <c r="AF415" s="508"/>
    </row>
    <row r="416" ht="15.75" customHeight="1">
      <c r="A416" s="508"/>
      <c r="B416" s="508"/>
      <c r="C416" s="1020"/>
      <c r="D416" s="1020"/>
      <c r="E416" s="1020"/>
      <c r="F416" s="508"/>
      <c r="G416" s="508"/>
      <c r="H416" s="508"/>
      <c r="I416" s="508"/>
      <c r="J416" s="508"/>
      <c r="K416" s="508"/>
      <c r="L416" s="508"/>
      <c r="M416" s="508"/>
      <c r="N416" s="508"/>
      <c r="O416" s="508"/>
      <c r="P416" s="508"/>
      <c r="Q416" s="508"/>
      <c r="R416" s="508"/>
      <c r="S416" s="508"/>
      <c r="T416" s="1020"/>
      <c r="U416" s="508"/>
      <c r="V416" s="508"/>
      <c r="W416" s="508"/>
      <c r="X416" s="508"/>
      <c r="Y416" s="508"/>
      <c r="Z416" s="508"/>
      <c r="AA416" s="508"/>
      <c r="AB416" s="508"/>
      <c r="AC416" s="508"/>
      <c r="AD416" s="508"/>
      <c r="AE416" s="508"/>
      <c r="AF416" s="508"/>
    </row>
    <row r="417" ht="15.75" customHeight="1">
      <c r="A417" s="508"/>
      <c r="B417" s="508"/>
      <c r="C417" s="1020"/>
      <c r="D417" s="1020"/>
      <c r="E417" s="1020"/>
      <c r="F417" s="508"/>
      <c r="G417" s="508"/>
      <c r="H417" s="508"/>
      <c r="I417" s="508"/>
      <c r="J417" s="508"/>
      <c r="K417" s="508"/>
      <c r="L417" s="508"/>
      <c r="M417" s="508"/>
      <c r="N417" s="508"/>
      <c r="O417" s="508"/>
      <c r="P417" s="508"/>
      <c r="Q417" s="508"/>
      <c r="R417" s="508"/>
      <c r="S417" s="508"/>
      <c r="T417" s="1020"/>
      <c r="U417" s="508"/>
      <c r="V417" s="508"/>
      <c r="W417" s="508"/>
      <c r="X417" s="508"/>
      <c r="Y417" s="508"/>
      <c r="Z417" s="508"/>
      <c r="AA417" s="508"/>
      <c r="AB417" s="508"/>
      <c r="AC417" s="508"/>
      <c r="AD417" s="508"/>
      <c r="AE417" s="508"/>
      <c r="AF417" s="508"/>
    </row>
    <row r="418" ht="15.75" customHeight="1">
      <c r="A418" s="508"/>
      <c r="B418" s="508"/>
      <c r="C418" s="1020"/>
      <c r="D418" s="1020"/>
      <c r="E418" s="1020"/>
      <c r="F418" s="508"/>
      <c r="G418" s="508"/>
      <c r="H418" s="508"/>
      <c r="I418" s="508"/>
      <c r="J418" s="508"/>
      <c r="K418" s="508"/>
      <c r="L418" s="508"/>
      <c r="M418" s="508"/>
      <c r="N418" s="508"/>
      <c r="O418" s="508"/>
      <c r="P418" s="508"/>
      <c r="Q418" s="508"/>
      <c r="R418" s="508"/>
      <c r="S418" s="508"/>
      <c r="T418" s="1020"/>
      <c r="U418" s="508"/>
      <c r="V418" s="508"/>
      <c r="W418" s="508"/>
      <c r="X418" s="508"/>
      <c r="Y418" s="508"/>
      <c r="Z418" s="508"/>
      <c r="AA418" s="508"/>
      <c r="AB418" s="508"/>
      <c r="AC418" s="508"/>
      <c r="AD418" s="508"/>
      <c r="AE418" s="508"/>
      <c r="AF418" s="508"/>
    </row>
    <row r="419" ht="15.75" customHeight="1">
      <c r="A419" s="508"/>
      <c r="B419" s="508"/>
      <c r="C419" s="1020"/>
      <c r="D419" s="1020"/>
      <c r="E419" s="1020"/>
      <c r="F419" s="508"/>
      <c r="G419" s="508"/>
      <c r="H419" s="508"/>
      <c r="I419" s="508"/>
      <c r="J419" s="508"/>
      <c r="K419" s="508"/>
      <c r="L419" s="508"/>
      <c r="M419" s="508"/>
      <c r="N419" s="508"/>
      <c r="O419" s="508"/>
      <c r="P419" s="508"/>
      <c r="Q419" s="508"/>
      <c r="R419" s="508"/>
      <c r="S419" s="508"/>
      <c r="T419" s="1020"/>
      <c r="U419" s="508"/>
      <c r="V419" s="508"/>
      <c r="W419" s="508"/>
      <c r="X419" s="508"/>
      <c r="Y419" s="508"/>
      <c r="Z419" s="508"/>
      <c r="AA419" s="508"/>
      <c r="AB419" s="508"/>
      <c r="AC419" s="508"/>
      <c r="AD419" s="508"/>
      <c r="AE419" s="508"/>
      <c r="AF419" s="508"/>
    </row>
    <row r="420" ht="15.75" customHeight="1">
      <c r="A420" s="508"/>
      <c r="B420" s="508"/>
      <c r="C420" s="1020"/>
      <c r="D420" s="1020"/>
      <c r="E420" s="1020"/>
      <c r="F420" s="508"/>
      <c r="G420" s="508"/>
      <c r="H420" s="508"/>
      <c r="I420" s="508"/>
      <c r="J420" s="508"/>
      <c r="K420" s="508"/>
      <c r="L420" s="508"/>
      <c r="M420" s="508"/>
      <c r="N420" s="508"/>
      <c r="O420" s="508"/>
      <c r="P420" s="508"/>
      <c r="Q420" s="508"/>
      <c r="R420" s="508"/>
      <c r="S420" s="508"/>
      <c r="T420" s="1020"/>
      <c r="U420" s="508"/>
      <c r="V420" s="508"/>
      <c r="W420" s="508"/>
      <c r="X420" s="508"/>
      <c r="Y420" s="508"/>
      <c r="Z420" s="508"/>
      <c r="AA420" s="508"/>
      <c r="AB420" s="508"/>
      <c r="AC420" s="508"/>
      <c r="AD420" s="508"/>
      <c r="AE420" s="508"/>
      <c r="AF420" s="508"/>
    </row>
    <row r="421" ht="15.75" customHeight="1">
      <c r="A421" s="508"/>
      <c r="B421" s="508"/>
      <c r="C421" s="1020"/>
      <c r="D421" s="1020"/>
      <c r="E421" s="1020"/>
      <c r="F421" s="508"/>
      <c r="G421" s="508"/>
      <c r="H421" s="508"/>
      <c r="I421" s="508"/>
      <c r="J421" s="508"/>
      <c r="K421" s="508"/>
      <c r="L421" s="508"/>
      <c r="M421" s="508"/>
      <c r="N421" s="508"/>
      <c r="O421" s="508"/>
      <c r="P421" s="508"/>
      <c r="Q421" s="508"/>
      <c r="R421" s="508"/>
      <c r="S421" s="508"/>
      <c r="T421" s="1020"/>
      <c r="U421" s="508"/>
      <c r="V421" s="508"/>
      <c r="W421" s="508"/>
      <c r="X421" s="508"/>
      <c r="Y421" s="508"/>
      <c r="Z421" s="508"/>
      <c r="AA421" s="508"/>
      <c r="AB421" s="508"/>
      <c r="AC421" s="508"/>
      <c r="AD421" s="508"/>
      <c r="AE421" s="508"/>
      <c r="AF421" s="508"/>
    </row>
    <row r="422" ht="15.75" customHeight="1">
      <c r="A422" s="508"/>
      <c r="B422" s="508"/>
      <c r="C422" s="1020"/>
      <c r="D422" s="1020"/>
      <c r="E422" s="1020"/>
      <c r="F422" s="508"/>
      <c r="G422" s="508"/>
      <c r="H422" s="508"/>
      <c r="I422" s="508"/>
      <c r="J422" s="508"/>
      <c r="K422" s="508"/>
      <c r="L422" s="508"/>
      <c r="M422" s="508"/>
      <c r="N422" s="508"/>
      <c r="O422" s="508"/>
      <c r="P422" s="508"/>
      <c r="Q422" s="508"/>
      <c r="R422" s="508"/>
      <c r="S422" s="508"/>
      <c r="T422" s="1020"/>
      <c r="U422" s="508"/>
      <c r="V422" s="508"/>
      <c r="W422" s="508"/>
      <c r="X422" s="508"/>
      <c r="Y422" s="508"/>
      <c r="Z422" s="508"/>
      <c r="AA422" s="508"/>
      <c r="AB422" s="508"/>
      <c r="AC422" s="508"/>
      <c r="AD422" s="508"/>
      <c r="AE422" s="508"/>
      <c r="AF422" s="508"/>
    </row>
    <row r="423" ht="15.75" customHeight="1">
      <c r="A423" s="508"/>
      <c r="B423" s="508"/>
      <c r="C423" s="1020"/>
      <c r="D423" s="1020"/>
      <c r="E423" s="1020"/>
      <c r="F423" s="508"/>
      <c r="G423" s="508"/>
      <c r="H423" s="508"/>
      <c r="I423" s="508"/>
      <c r="J423" s="508"/>
      <c r="K423" s="508"/>
      <c r="L423" s="508"/>
      <c r="M423" s="508"/>
      <c r="N423" s="508"/>
      <c r="O423" s="508"/>
      <c r="P423" s="508"/>
      <c r="Q423" s="508"/>
      <c r="R423" s="508"/>
      <c r="S423" s="508"/>
      <c r="T423" s="1020"/>
      <c r="U423" s="508"/>
      <c r="V423" s="508"/>
      <c r="W423" s="508"/>
      <c r="X423" s="508"/>
      <c r="Y423" s="508"/>
      <c r="Z423" s="508"/>
      <c r="AA423" s="508"/>
      <c r="AB423" s="508"/>
      <c r="AC423" s="508"/>
      <c r="AD423" s="508"/>
      <c r="AE423" s="508"/>
      <c r="AF423" s="508"/>
    </row>
    <row r="424" ht="15.75" customHeight="1">
      <c r="A424" s="508"/>
      <c r="B424" s="508"/>
      <c r="C424" s="1020"/>
      <c r="D424" s="1020"/>
      <c r="E424" s="1020"/>
      <c r="F424" s="508"/>
      <c r="G424" s="508"/>
      <c r="H424" s="508"/>
      <c r="I424" s="508"/>
      <c r="J424" s="508"/>
      <c r="K424" s="508"/>
      <c r="L424" s="508"/>
      <c r="M424" s="508"/>
      <c r="N424" s="508"/>
      <c r="O424" s="508"/>
      <c r="P424" s="508"/>
      <c r="Q424" s="508"/>
      <c r="R424" s="508"/>
      <c r="S424" s="508"/>
      <c r="T424" s="1020"/>
      <c r="U424" s="508"/>
      <c r="V424" s="508"/>
      <c r="W424" s="508"/>
      <c r="X424" s="508"/>
      <c r="Y424" s="508"/>
      <c r="Z424" s="508"/>
      <c r="AA424" s="508"/>
      <c r="AB424" s="508"/>
      <c r="AC424" s="508"/>
      <c r="AD424" s="508"/>
      <c r="AE424" s="508"/>
      <c r="AF424" s="508"/>
    </row>
    <row r="425" ht="15.75" customHeight="1">
      <c r="A425" s="508"/>
      <c r="B425" s="508"/>
      <c r="C425" s="1020"/>
      <c r="D425" s="1020"/>
      <c r="E425" s="1020"/>
      <c r="F425" s="508"/>
      <c r="G425" s="508"/>
      <c r="H425" s="508"/>
      <c r="I425" s="508"/>
      <c r="J425" s="508"/>
      <c r="K425" s="508"/>
      <c r="L425" s="508"/>
      <c r="M425" s="508"/>
      <c r="N425" s="508"/>
      <c r="O425" s="508"/>
      <c r="P425" s="508"/>
      <c r="Q425" s="508"/>
      <c r="R425" s="508"/>
      <c r="S425" s="508"/>
      <c r="T425" s="1020"/>
      <c r="U425" s="508"/>
      <c r="V425" s="508"/>
      <c r="W425" s="508"/>
      <c r="X425" s="508"/>
      <c r="Y425" s="508"/>
      <c r="Z425" s="508"/>
      <c r="AA425" s="508"/>
      <c r="AB425" s="508"/>
      <c r="AC425" s="508"/>
      <c r="AD425" s="508"/>
      <c r="AE425" s="508"/>
      <c r="AF425" s="508"/>
    </row>
    <row r="426" ht="15.75" customHeight="1">
      <c r="A426" s="508"/>
      <c r="B426" s="508"/>
      <c r="C426" s="1020"/>
      <c r="D426" s="1020"/>
      <c r="E426" s="1020"/>
      <c r="F426" s="508"/>
      <c r="G426" s="508"/>
      <c r="H426" s="508"/>
      <c r="I426" s="508"/>
      <c r="J426" s="508"/>
      <c r="K426" s="508"/>
      <c r="L426" s="508"/>
      <c r="M426" s="508"/>
      <c r="N426" s="508"/>
      <c r="O426" s="508"/>
      <c r="P426" s="508"/>
      <c r="Q426" s="508"/>
      <c r="R426" s="508"/>
      <c r="S426" s="508"/>
      <c r="T426" s="1020"/>
      <c r="U426" s="508"/>
      <c r="V426" s="508"/>
      <c r="W426" s="508"/>
      <c r="X426" s="508"/>
      <c r="Y426" s="508"/>
      <c r="Z426" s="508"/>
      <c r="AA426" s="508"/>
      <c r="AB426" s="508"/>
      <c r="AC426" s="508"/>
      <c r="AD426" s="508"/>
      <c r="AE426" s="508"/>
      <c r="AF426" s="508"/>
    </row>
    <row r="427" ht="15.75" customHeight="1">
      <c r="A427" s="508"/>
      <c r="B427" s="508"/>
      <c r="C427" s="1020"/>
      <c r="D427" s="1020"/>
      <c r="E427" s="1020"/>
      <c r="F427" s="508"/>
      <c r="G427" s="508"/>
      <c r="H427" s="508"/>
      <c r="I427" s="508"/>
      <c r="J427" s="508"/>
      <c r="K427" s="508"/>
      <c r="L427" s="508"/>
      <c r="M427" s="508"/>
      <c r="N427" s="508"/>
      <c r="O427" s="508"/>
      <c r="P427" s="508"/>
      <c r="Q427" s="508"/>
      <c r="R427" s="508"/>
      <c r="S427" s="508"/>
      <c r="T427" s="1020"/>
      <c r="U427" s="508"/>
      <c r="V427" s="508"/>
      <c r="W427" s="508"/>
      <c r="X427" s="508"/>
      <c r="Y427" s="508"/>
      <c r="Z427" s="508"/>
      <c r="AA427" s="508"/>
      <c r="AB427" s="508"/>
      <c r="AC427" s="508"/>
      <c r="AD427" s="508"/>
      <c r="AE427" s="508"/>
      <c r="AF427" s="508"/>
    </row>
    <row r="428" ht="15.75" customHeight="1">
      <c r="A428" s="508"/>
      <c r="B428" s="508"/>
      <c r="C428" s="1020"/>
      <c r="D428" s="1020"/>
      <c r="E428" s="1020"/>
      <c r="F428" s="508"/>
      <c r="G428" s="508"/>
      <c r="H428" s="508"/>
      <c r="I428" s="508"/>
      <c r="J428" s="508"/>
      <c r="K428" s="508"/>
      <c r="L428" s="508"/>
      <c r="M428" s="508"/>
      <c r="N428" s="508"/>
      <c r="O428" s="508"/>
      <c r="P428" s="508"/>
      <c r="Q428" s="508"/>
      <c r="R428" s="508"/>
      <c r="S428" s="508"/>
      <c r="T428" s="1020"/>
      <c r="U428" s="508"/>
      <c r="V428" s="508"/>
      <c r="W428" s="508"/>
      <c r="X428" s="508"/>
      <c r="Y428" s="508"/>
      <c r="Z428" s="508"/>
      <c r="AA428" s="508"/>
      <c r="AB428" s="508"/>
      <c r="AC428" s="508"/>
      <c r="AD428" s="508"/>
      <c r="AE428" s="508"/>
      <c r="AF428" s="508"/>
    </row>
    <row r="429" ht="15.75" customHeight="1">
      <c r="A429" s="508"/>
      <c r="B429" s="508"/>
      <c r="C429" s="1020"/>
      <c r="D429" s="1020"/>
      <c r="E429" s="1020"/>
      <c r="F429" s="508"/>
      <c r="G429" s="508"/>
      <c r="H429" s="508"/>
      <c r="I429" s="508"/>
      <c r="J429" s="508"/>
      <c r="K429" s="508"/>
      <c r="L429" s="508"/>
      <c r="M429" s="508"/>
      <c r="N429" s="508"/>
      <c r="O429" s="508"/>
      <c r="P429" s="508"/>
      <c r="Q429" s="508"/>
      <c r="R429" s="508"/>
      <c r="S429" s="508"/>
      <c r="T429" s="1020"/>
      <c r="U429" s="508"/>
      <c r="V429" s="508"/>
      <c r="W429" s="508"/>
      <c r="X429" s="508"/>
      <c r="Y429" s="508"/>
      <c r="Z429" s="508"/>
      <c r="AA429" s="508"/>
      <c r="AB429" s="508"/>
      <c r="AC429" s="508"/>
      <c r="AD429" s="508"/>
      <c r="AE429" s="508"/>
      <c r="AF429" s="508"/>
    </row>
    <row r="430" ht="15.75" customHeight="1">
      <c r="A430" s="508"/>
      <c r="B430" s="508"/>
      <c r="C430" s="1020"/>
      <c r="D430" s="1020"/>
      <c r="E430" s="1020"/>
      <c r="F430" s="508"/>
      <c r="G430" s="508"/>
      <c r="H430" s="508"/>
      <c r="I430" s="508"/>
      <c r="J430" s="508"/>
      <c r="K430" s="508"/>
      <c r="L430" s="508"/>
      <c r="M430" s="508"/>
      <c r="N430" s="508"/>
      <c r="O430" s="508"/>
      <c r="P430" s="508"/>
      <c r="Q430" s="508"/>
      <c r="R430" s="508"/>
      <c r="S430" s="508"/>
      <c r="T430" s="1020"/>
      <c r="U430" s="508"/>
      <c r="V430" s="508"/>
      <c r="W430" s="508"/>
      <c r="X430" s="508"/>
      <c r="Y430" s="508"/>
      <c r="Z430" s="508"/>
      <c r="AA430" s="508"/>
      <c r="AB430" s="508"/>
      <c r="AC430" s="508"/>
      <c r="AD430" s="508"/>
      <c r="AE430" s="508"/>
      <c r="AF430" s="508"/>
    </row>
    <row r="431" ht="15.75" customHeight="1">
      <c r="A431" s="508"/>
      <c r="B431" s="508"/>
      <c r="C431" s="1020"/>
      <c r="D431" s="1020"/>
      <c r="E431" s="1020"/>
      <c r="F431" s="508"/>
      <c r="G431" s="508"/>
      <c r="H431" s="508"/>
      <c r="I431" s="508"/>
      <c r="J431" s="508"/>
      <c r="K431" s="508"/>
      <c r="L431" s="508"/>
      <c r="M431" s="508"/>
      <c r="N431" s="508"/>
      <c r="O431" s="508"/>
      <c r="P431" s="508"/>
      <c r="Q431" s="508"/>
      <c r="R431" s="508"/>
      <c r="S431" s="508"/>
      <c r="T431" s="1020"/>
      <c r="U431" s="508"/>
      <c r="V431" s="508"/>
      <c r="W431" s="508"/>
      <c r="X431" s="508"/>
      <c r="Y431" s="508"/>
      <c r="Z431" s="508"/>
      <c r="AA431" s="508"/>
      <c r="AB431" s="508"/>
      <c r="AC431" s="508"/>
      <c r="AD431" s="508"/>
      <c r="AE431" s="508"/>
      <c r="AF431" s="508"/>
    </row>
    <row r="432" ht="15.75" customHeight="1">
      <c r="A432" s="508"/>
      <c r="B432" s="508"/>
      <c r="C432" s="1020"/>
      <c r="D432" s="1020"/>
      <c r="E432" s="1020"/>
      <c r="F432" s="508"/>
      <c r="G432" s="508"/>
      <c r="H432" s="508"/>
      <c r="I432" s="508"/>
      <c r="J432" s="508"/>
      <c r="K432" s="508"/>
      <c r="L432" s="508"/>
      <c r="M432" s="508"/>
      <c r="N432" s="508"/>
      <c r="O432" s="508"/>
      <c r="P432" s="508"/>
      <c r="Q432" s="508"/>
      <c r="R432" s="508"/>
      <c r="S432" s="508"/>
      <c r="T432" s="1020"/>
      <c r="U432" s="508"/>
      <c r="V432" s="508"/>
      <c r="W432" s="508"/>
      <c r="X432" s="508"/>
      <c r="Y432" s="508"/>
      <c r="Z432" s="508"/>
      <c r="AA432" s="508"/>
      <c r="AB432" s="508"/>
      <c r="AC432" s="508"/>
      <c r="AD432" s="508"/>
      <c r="AE432" s="508"/>
      <c r="AF432" s="508"/>
    </row>
    <row r="433" ht="15.75" customHeight="1">
      <c r="A433" s="508"/>
      <c r="B433" s="508"/>
      <c r="C433" s="1020"/>
      <c r="D433" s="1020"/>
      <c r="E433" s="1020"/>
      <c r="F433" s="508"/>
      <c r="G433" s="508"/>
      <c r="H433" s="508"/>
      <c r="I433" s="508"/>
      <c r="J433" s="508"/>
      <c r="K433" s="508"/>
      <c r="L433" s="508"/>
      <c r="M433" s="508"/>
      <c r="N433" s="508"/>
      <c r="O433" s="508"/>
      <c r="P433" s="508"/>
      <c r="Q433" s="508"/>
      <c r="R433" s="508"/>
      <c r="S433" s="508"/>
      <c r="T433" s="1020"/>
      <c r="U433" s="508"/>
      <c r="V433" s="508"/>
      <c r="W433" s="508"/>
      <c r="X433" s="508"/>
      <c r="Y433" s="508"/>
      <c r="Z433" s="508"/>
      <c r="AA433" s="508"/>
      <c r="AB433" s="508"/>
      <c r="AC433" s="508"/>
      <c r="AD433" s="508"/>
      <c r="AE433" s="508"/>
      <c r="AF433" s="508"/>
    </row>
    <row r="434" ht="15.75" customHeight="1">
      <c r="A434" s="508"/>
      <c r="B434" s="508"/>
      <c r="C434" s="1020"/>
      <c r="D434" s="1020"/>
      <c r="E434" s="1020"/>
      <c r="F434" s="508"/>
      <c r="G434" s="508"/>
      <c r="H434" s="508"/>
      <c r="I434" s="508"/>
      <c r="J434" s="508"/>
      <c r="K434" s="508"/>
      <c r="L434" s="508"/>
      <c r="M434" s="508"/>
      <c r="N434" s="508"/>
      <c r="O434" s="508"/>
      <c r="P434" s="508"/>
      <c r="Q434" s="508"/>
      <c r="R434" s="508"/>
      <c r="S434" s="508"/>
      <c r="T434" s="1020"/>
      <c r="U434" s="508"/>
      <c r="V434" s="508"/>
      <c r="W434" s="508"/>
      <c r="X434" s="508"/>
      <c r="Y434" s="508"/>
      <c r="Z434" s="508"/>
      <c r="AA434" s="508"/>
      <c r="AB434" s="508"/>
      <c r="AC434" s="508"/>
      <c r="AD434" s="508"/>
      <c r="AE434" s="508"/>
      <c r="AF434" s="508"/>
    </row>
    <row r="435" ht="15.75" customHeight="1">
      <c r="A435" s="508"/>
      <c r="B435" s="508"/>
      <c r="C435" s="1020"/>
      <c r="D435" s="1020"/>
      <c r="E435" s="1020"/>
      <c r="F435" s="508"/>
      <c r="G435" s="508"/>
      <c r="H435" s="508"/>
      <c r="I435" s="508"/>
      <c r="J435" s="508"/>
      <c r="K435" s="508"/>
      <c r="L435" s="508"/>
      <c r="M435" s="508"/>
      <c r="N435" s="508"/>
      <c r="O435" s="508"/>
      <c r="P435" s="508"/>
      <c r="Q435" s="508"/>
      <c r="R435" s="508"/>
      <c r="S435" s="508"/>
      <c r="T435" s="1020"/>
      <c r="U435" s="508"/>
      <c r="V435" s="508"/>
      <c r="W435" s="508"/>
      <c r="X435" s="508"/>
      <c r="Y435" s="508"/>
      <c r="Z435" s="508"/>
      <c r="AA435" s="508"/>
      <c r="AB435" s="508"/>
      <c r="AC435" s="508"/>
      <c r="AD435" s="508"/>
      <c r="AE435" s="508"/>
      <c r="AF435" s="508"/>
    </row>
    <row r="436" ht="15.75" customHeight="1">
      <c r="A436" s="508"/>
      <c r="B436" s="508"/>
      <c r="C436" s="1020"/>
      <c r="D436" s="1020"/>
      <c r="E436" s="1020"/>
      <c r="F436" s="508"/>
      <c r="G436" s="508"/>
      <c r="H436" s="508"/>
      <c r="I436" s="508"/>
      <c r="J436" s="508"/>
      <c r="K436" s="508"/>
      <c r="L436" s="508"/>
      <c r="M436" s="508"/>
      <c r="N436" s="508"/>
      <c r="O436" s="508"/>
      <c r="P436" s="508"/>
      <c r="Q436" s="508"/>
      <c r="R436" s="508"/>
      <c r="S436" s="508"/>
      <c r="T436" s="1020"/>
      <c r="U436" s="508"/>
      <c r="V436" s="508"/>
      <c r="W436" s="508"/>
      <c r="X436" s="508"/>
      <c r="Y436" s="508"/>
      <c r="Z436" s="508"/>
      <c r="AA436" s="508"/>
      <c r="AB436" s="508"/>
      <c r="AC436" s="508"/>
      <c r="AD436" s="508"/>
      <c r="AE436" s="508"/>
      <c r="AF436" s="508"/>
    </row>
    <row r="437" ht="15.75" customHeight="1">
      <c r="A437" s="508"/>
      <c r="B437" s="508"/>
      <c r="C437" s="1020"/>
      <c r="D437" s="1020"/>
      <c r="E437" s="1020"/>
      <c r="F437" s="508"/>
      <c r="G437" s="508"/>
      <c r="H437" s="508"/>
      <c r="I437" s="508"/>
      <c r="J437" s="508"/>
      <c r="K437" s="508"/>
      <c r="L437" s="508"/>
      <c r="M437" s="508"/>
      <c r="N437" s="508"/>
      <c r="O437" s="508"/>
      <c r="P437" s="508"/>
      <c r="Q437" s="508"/>
      <c r="R437" s="508"/>
      <c r="S437" s="508"/>
      <c r="T437" s="1020"/>
      <c r="U437" s="508"/>
      <c r="V437" s="508"/>
      <c r="W437" s="508"/>
      <c r="X437" s="508"/>
      <c r="Y437" s="508"/>
      <c r="Z437" s="508"/>
      <c r="AA437" s="508"/>
      <c r="AB437" s="508"/>
      <c r="AC437" s="508"/>
      <c r="AD437" s="508"/>
      <c r="AE437" s="508"/>
      <c r="AF437" s="508"/>
    </row>
    <row r="438" ht="15.75" customHeight="1">
      <c r="A438" s="508"/>
      <c r="B438" s="508"/>
      <c r="C438" s="1020"/>
      <c r="D438" s="1020"/>
      <c r="E438" s="1020"/>
      <c r="F438" s="508"/>
      <c r="G438" s="508"/>
      <c r="H438" s="508"/>
      <c r="I438" s="508"/>
      <c r="J438" s="508"/>
      <c r="K438" s="508"/>
      <c r="L438" s="508"/>
      <c r="M438" s="508"/>
      <c r="N438" s="508"/>
      <c r="O438" s="508"/>
      <c r="P438" s="508"/>
      <c r="Q438" s="508"/>
      <c r="R438" s="508"/>
      <c r="S438" s="508"/>
      <c r="T438" s="1020"/>
      <c r="U438" s="508"/>
      <c r="V438" s="508"/>
      <c r="W438" s="508"/>
      <c r="X438" s="508"/>
      <c r="Y438" s="508"/>
      <c r="Z438" s="508"/>
      <c r="AA438" s="508"/>
      <c r="AB438" s="508"/>
      <c r="AC438" s="508"/>
      <c r="AD438" s="508"/>
      <c r="AE438" s="508"/>
      <c r="AF438" s="508"/>
    </row>
    <row r="439" ht="15.75" customHeight="1">
      <c r="A439" s="508"/>
      <c r="B439" s="508"/>
      <c r="C439" s="1020"/>
      <c r="D439" s="1020"/>
      <c r="E439" s="1020"/>
      <c r="F439" s="508"/>
      <c r="G439" s="508"/>
      <c r="H439" s="508"/>
      <c r="I439" s="508"/>
      <c r="J439" s="508"/>
      <c r="K439" s="508"/>
      <c r="L439" s="508"/>
      <c r="M439" s="508"/>
      <c r="N439" s="508"/>
      <c r="O439" s="508"/>
      <c r="P439" s="508"/>
      <c r="Q439" s="508"/>
      <c r="R439" s="508"/>
      <c r="S439" s="508"/>
      <c r="T439" s="1020"/>
      <c r="U439" s="508"/>
      <c r="V439" s="508"/>
      <c r="W439" s="508"/>
      <c r="X439" s="508"/>
      <c r="Y439" s="508"/>
      <c r="Z439" s="508"/>
      <c r="AA439" s="508"/>
      <c r="AB439" s="508"/>
      <c r="AC439" s="508"/>
      <c r="AD439" s="508"/>
      <c r="AE439" s="508"/>
      <c r="AF439" s="508"/>
    </row>
    <row r="440" ht="15.75" customHeight="1">
      <c r="A440" s="508"/>
      <c r="B440" s="508"/>
      <c r="C440" s="1020"/>
      <c r="D440" s="1020"/>
      <c r="E440" s="1020"/>
      <c r="F440" s="508"/>
      <c r="G440" s="508"/>
      <c r="H440" s="508"/>
      <c r="I440" s="508"/>
      <c r="J440" s="508"/>
      <c r="K440" s="508"/>
      <c r="L440" s="508"/>
      <c r="M440" s="508"/>
      <c r="N440" s="508"/>
      <c r="O440" s="508"/>
      <c r="P440" s="508"/>
      <c r="Q440" s="508"/>
      <c r="R440" s="508"/>
      <c r="S440" s="508"/>
      <c r="T440" s="1020"/>
      <c r="U440" s="508"/>
      <c r="V440" s="508"/>
      <c r="W440" s="508"/>
      <c r="X440" s="508"/>
      <c r="Y440" s="508"/>
      <c r="Z440" s="508"/>
      <c r="AA440" s="508"/>
      <c r="AB440" s="508"/>
      <c r="AC440" s="508"/>
      <c r="AD440" s="508"/>
      <c r="AE440" s="508"/>
      <c r="AF440" s="508"/>
    </row>
    <row r="441" ht="15.75" customHeight="1">
      <c r="A441" s="508"/>
      <c r="B441" s="508"/>
      <c r="C441" s="1020"/>
      <c r="D441" s="1020"/>
      <c r="E441" s="1020"/>
      <c r="F441" s="508"/>
      <c r="G441" s="508"/>
      <c r="H441" s="508"/>
      <c r="I441" s="508"/>
      <c r="J441" s="508"/>
      <c r="K441" s="508"/>
      <c r="L441" s="508"/>
      <c r="M441" s="508"/>
      <c r="N441" s="508"/>
      <c r="O441" s="508"/>
      <c r="P441" s="508"/>
      <c r="Q441" s="508"/>
      <c r="R441" s="508"/>
      <c r="S441" s="508"/>
      <c r="T441" s="1020"/>
      <c r="U441" s="508"/>
      <c r="V441" s="508"/>
      <c r="W441" s="508"/>
      <c r="X441" s="508"/>
      <c r="Y441" s="508"/>
      <c r="Z441" s="508"/>
      <c r="AA441" s="508"/>
      <c r="AB441" s="508"/>
      <c r="AC441" s="508"/>
      <c r="AD441" s="508"/>
      <c r="AE441" s="508"/>
      <c r="AF441" s="508"/>
    </row>
    <row r="442" ht="15.75" customHeight="1">
      <c r="A442" s="508"/>
      <c r="B442" s="508"/>
      <c r="C442" s="1020"/>
      <c r="D442" s="1020"/>
      <c r="E442" s="1020"/>
      <c r="F442" s="508"/>
      <c r="G442" s="508"/>
      <c r="H442" s="508"/>
      <c r="I442" s="508"/>
      <c r="J442" s="508"/>
      <c r="K442" s="508"/>
      <c r="L442" s="508"/>
      <c r="M442" s="508"/>
      <c r="N442" s="508"/>
      <c r="O442" s="508"/>
      <c r="P442" s="508"/>
      <c r="Q442" s="508"/>
      <c r="R442" s="508"/>
      <c r="S442" s="508"/>
      <c r="T442" s="1020"/>
      <c r="U442" s="508"/>
      <c r="V442" s="508"/>
      <c r="W442" s="508"/>
      <c r="X442" s="508"/>
      <c r="Y442" s="508"/>
      <c r="Z442" s="508"/>
      <c r="AA442" s="508"/>
      <c r="AB442" s="508"/>
      <c r="AC442" s="508"/>
      <c r="AD442" s="508"/>
      <c r="AE442" s="508"/>
      <c r="AF442" s="508"/>
    </row>
    <row r="443" ht="15.75" customHeight="1">
      <c r="A443" s="508"/>
      <c r="B443" s="508"/>
      <c r="C443" s="1020"/>
      <c r="D443" s="1020"/>
      <c r="E443" s="1020"/>
      <c r="F443" s="508"/>
      <c r="G443" s="508"/>
      <c r="H443" s="508"/>
      <c r="I443" s="508"/>
      <c r="J443" s="508"/>
      <c r="K443" s="508"/>
      <c r="L443" s="508"/>
      <c r="M443" s="508"/>
      <c r="N443" s="508"/>
      <c r="O443" s="508"/>
      <c r="P443" s="508"/>
      <c r="Q443" s="508"/>
      <c r="R443" s="508"/>
      <c r="S443" s="508"/>
      <c r="T443" s="1020"/>
      <c r="U443" s="508"/>
      <c r="V443" s="508"/>
      <c r="W443" s="508"/>
      <c r="X443" s="508"/>
      <c r="Y443" s="508"/>
      <c r="Z443" s="508"/>
      <c r="AA443" s="508"/>
      <c r="AB443" s="508"/>
      <c r="AC443" s="508"/>
      <c r="AD443" s="508"/>
      <c r="AE443" s="508"/>
      <c r="AF443" s="508"/>
    </row>
    <row r="444" ht="15.75" customHeight="1">
      <c r="A444" s="508"/>
      <c r="B444" s="508"/>
      <c r="C444" s="1020"/>
      <c r="D444" s="1020"/>
      <c r="E444" s="1020"/>
      <c r="F444" s="508"/>
      <c r="G444" s="508"/>
      <c r="H444" s="508"/>
      <c r="I444" s="508"/>
      <c r="J444" s="508"/>
      <c r="K444" s="508"/>
      <c r="L444" s="508"/>
      <c r="M444" s="508"/>
      <c r="N444" s="508"/>
      <c r="O444" s="508"/>
      <c r="P444" s="508"/>
      <c r="Q444" s="508"/>
      <c r="R444" s="508"/>
      <c r="S444" s="508"/>
      <c r="T444" s="1020"/>
      <c r="U444" s="508"/>
      <c r="V444" s="508"/>
      <c r="W444" s="508"/>
      <c r="X444" s="508"/>
      <c r="Y444" s="508"/>
      <c r="Z444" s="508"/>
      <c r="AA444" s="508"/>
      <c r="AB444" s="508"/>
      <c r="AC444" s="508"/>
      <c r="AD444" s="508"/>
      <c r="AE444" s="508"/>
      <c r="AF444" s="508"/>
    </row>
    <row r="445" ht="15.75" customHeight="1">
      <c r="A445" s="508"/>
      <c r="B445" s="508"/>
      <c r="C445" s="1020"/>
      <c r="D445" s="1020"/>
      <c r="E445" s="1020"/>
      <c r="F445" s="508"/>
      <c r="G445" s="508"/>
      <c r="H445" s="508"/>
      <c r="I445" s="508"/>
      <c r="J445" s="508"/>
      <c r="K445" s="508"/>
      <c r="L445" s="508"/>
      <c r="M445" s="508"/>
      <c r="N445" s="508"/>
      <c r="O445" s="508"/>
      <c r="P445" s="508"/>
      <c r="Q445" s="508"/>
      <c r="R445" s="508"/>
      <c r="S445" s="508"/>
      <c r="T445" s="1020"/>
      <c r="U445" s="508"/>
      <c r="V445" s="508"/>
      <c r="W445" s="508"/>
      <c r="X445" s="508"/>
      <c r="Y445" s="508"/>
      <c r="Z445" s="508"/>
      <c r="AA445" s="508"/>
      <c r="AB445" s="508"/>
      <c r="AC445" s="508"/>
      <c r="AD445" s="508"/>
      <c r="AE445" s="508"/>
      <c r="AF445" s="508"/>
    </row>
    <row r="446" ht="15.75" customHeight="1">
      <c r="A446" s="508"/>
      <c r="B446" s="508"/>
      <c r="C446" s="1020"/>
      <c r="D446" s="1020"/>
      <c r="E446" s="1020"/>
      <c r="F446" s="508"/>
      <c r="G446" s="508"/>
      <c r="H446" s="508"/>
      <c r="I446" s="508"/>
      <c r="J446" s="508"/>
      <c r="K446" s="508"/>
      <c r="L446" s="508"/>
      <c r="M446" s="508"/>
      <c r="N446" s="508"/>
      <c r="O446" s="508"/>
      <c r="P446" s="508"/>
      <c r="Q446" s="508"/>
      <c r="R446" s="508"/>
      <c r="S446" s="508"/>
      <c r="T446" s="1020"/>
      <c r="U446" s="508"/>
      <c r="V446" s="508"/>
      <c r="W446" s="508"/>
      <c r="X446" s="508"/>
      <c r="Y446" s="508"/>
      <c r="Z446" s="508"/>
      <c r="AA446" s="508"/>
      <c r="AB446" s="508"/>
      <c r="AC446" s="508"/>
      <c r="AD446" s="508"/>
      <c r="AE446" s="508"/>
      <c r="AF446" s="508"/>
    </row>
    <row r="447" ht="15.75" customHeight="1">
      <c r="A447" s="508"/>
      <c r="B447" s="508"/>
      <c r="C447" s="1020"/>
      <c r="D447" s="1020"/>
      <c r="E447" s="1020"/>
      <c r="F447" s="508"/>
      <c r="G447" s="508"/>
      <c r="H447" s="508"/>
      <c r="I447" s="508"/>
      <c r="J447" s="508"/>
      <c r="K447" s="508"/>
      <c r="L447" s="508"/>
      <c r="M447" s="508"/>
      <c r="N447" s="508"/>
      <c r="O447" s="508"/>
      <c r="P447" s="508"/>
      <c r="Q447" s="508"/>
      <c r="R447" s="508"/>
      <c r="S447" s="508"/>
      <c r="T447" s="1020"/>
      <c r="U447" s="508"/>
      <c r="V447" s="508"/>
      <c r="W447" s="508"/>
      <c r="X447" s="508"/>
      <c r="Y447" s="508"/>
      <c r="Z447" s="508"/>
      <c r="AA447" s="508"/>
      <c r="AB447" s="508"/>
      <c r="AC447" s="508"/>
      <c r="AD447" s="508"/>
      <c r="AE447" s="508"/>
      <c r="AF447" s="508"/>
    </row>
    <row r="448" ht="15.75" customHeight="1">
      <c r="A448" s="508"/>
      <c r="B448" s="508"/>
      <c r="C448" s="1020"/>
      <c r="D448" s="1020"/>
      <c r="E448" s="1020"/>
      <c r="F448" s="508"/>
      <c r="G448" s="508"/>
      <c r="H448" s="508"/>
      <c r="I448" s="508"/>
      <c r="J448" s="508"/>
      <c r="K448" s="508"/>
      <c r="L448" s="508"/>
      <c r="M448" s="508"/>
      <c r="N448" s="508"/>
      <c r="O448" s="508"/>
      <c r="P448" s="508"/>
      <c r="Q448" s="508"/>
      <c r="R448" s="508"/>
      <c r="S448" s="508"/>
      <c r="T448" s="1020"/>
      <c r="U448" s="508"/>
      <c r="V448" s="508"/>
      <c r="W448" s="508"/>
      <c r="X448" s="508"/>
      <c r="Y448" s="508"/>
      <c r="Z448" s="508"/>
      <c r="AA448" s="508"/>
      <c r="AB448" s="508"/>
      <c r="AC448" s="508"/>
      <c r="AD448" s="508"/>
      <c r="AE448" s="508"/>
      <c r="AF448" s="508"/>
    </row>
    <row r="449" ht="15.75" customHeight="1">
      <c r="A449" s="508"/>
      <c r="B449" s="508"/>
      <c r="C449" s="1020"/>
      <c r="D449" s="1020"/>
      <c r="E449" s="1020"/>
      <c r="F449" s="508"/>
      <c r="G449" s="508"/>
      <c r="H449" s="508"/>
      <c r="I449" s="508"/>
      <c r="J449" s="508"/>
      <c r="K449" s="508"/>
      <c r="L449" s="508"/>
      <c r="M449" s="508"/>
      <c r="N449" s="508"/>
      <c r="O449" s="508"/>
      <c r="P449" s="508"/>
      <c r="Q449" s="508"/>
      <c r="R449" s="508"/>
      <c r="S449" s="508"/>
      <c r="T449" s="1020"/>
      <c r="U449" s="508"/>
      <c r="V449" s="508"/>
      <c r="W449" s="508"/>
      <c r="X449" s="508"/>
      <c r="Y449" s="508"/>
      <c r="Z449" s="508"/>
      <c r="AA449" s="508"/>
      <c r="AB449" s="508"/>
      <c r="AC449" s="508"/>
      <c r="AD449" s="508"/>
      <c r="AE449" s="508"/>
      <c r="AF449" s="508"/>
    </row>
    <row r="450" ht="15.75" customHeight="1">
      <c r="A450" s="508"/>
      <c r="B450" s="508"/>
      <c r="C450" s="1020"/>
      <c r="D450" s="1020"/>
      <c r="E450" s="1020"/>
      <c r="F450" s="508"/>
      <c r="G450" s="508"/>
      <c r="H450" s="508"/>
      <c r="I450" s="508"/>
      <c r="J450" s="508"/>
      <c r="K450" s="508"/>
      <c r="L450" s="508"/>
      <c r="M450" s="508"/>
      <c r="N450" s="508"/>
      <c r="O450" s="508"/>
      <c r="P450" s="508"/>
      <c r="Q450" s="508"/>
      <c r="R450" s="508"/>
      <c r="S450" s="508"/>
      <c r="T450" s="1020"/>
      <c r="U450" s="508"/>
      <c r="V450" s="508"/>
      <c r="W450" s="508"/>
      <c r="X450" s="508"/>
      <c r="Y450" s="508"/>
      <c r="Z450" s="508"/>
      <c r="AA450" s="508"/>
      <c r="AB450" s="508"/>
      <c r="AC450" s="508"/>
      <c r="AD450" s="508"/>
      <c r="AE450" s="508"/>
      <c r="AF450" s="508"/>
    </row>
    <row r="451" ht="15.75" customHeight="1">
      <c r="A451" s="508"/>
      <c r="B451" s="508"/>
      <c r="C451" s="1020"/>
      <c r="D451" s="1020"/>
      <c r="E451" s="1020"/>
      <c r="F451" s="508"/>
      <c r="G451" s="508"/>
      <c r="H451" s="508"/>
      <c r="I451" s="508"/>
      <c r="J451" s="508"/>
      <c r="K451" s="508"/>
      <c r="L451" s="508"/>
      <c r="M451" s="508"/>
      <c r="N451" s="508"/>
      <c r="O451" s="508"/>
      <c r="P451" s="508"/>
      <c r="Q451" s="508"/>
      <c r="R451" s="508"/>
      <c r="S451" s="508"/>
      <c r="T451" s="1020"/>
      <c r="U451" s="508"/>
      <c r="V451" s="508"/>
      <c r="W451" s="508"/>
      <c r="X451" s="508"/>
      <c r="Y451" s="508"/>
      <c r="Z451" s="508"/>
      <c r="AA451" s="508"/>
      <c r="AB451" s="508"/>
      <c r="AC451" s="508"/>
      <c r="AD451" s="508"/>
      <c r="AE451" s="508"/>
      <c r="AF451" s="508"/>
    </row>
    <row r="452" ht="15.75" customHeight="1">
      <c r="A452" s="508"/>
      <c r="B452" s="508"/>
      <c r="C452" s="1020"/>
      <c r="D452" s="1020"/>
      <c r="E452" s="1020"/>
      <c r="F452" s="508"/>
      <c r="G452" s="508"/>
      <c r="H452" s="508"/>
      <c r="I452" s="508"/>
      <c r="J452" s="508"/>
      <c r="K452" s="508"/>
      <c r="L452" s="508"/>
      <c r="M452" s="508"/>
      <c r="N452" s="508"/>
      <c r="O452" s="508"/>
      <c r="P452" s="508"/>
      <c r="Q452" s="508"/>
      <c r="R452" s="508"/>
      <c r="S452" s="508"/>
      <c r="T452" s="1020"/>
      <c r="U452" s="508"/>
      <c r="V452" s="508"/>
      <c r="W452" s="508"/>
      <c r="X452" s="508"/>
      <c r="Y452" s="508"/>
      <c r="Z452" s="508"/>
      <c r="AA452" s="508"/>
      <c r="AB452" s="508"/>
      <c r="AC452" s="508"/>
      <c r="AD452" s="508"/>
      <c r="AE452" s="508"/>
      <c r="AF452" s="508"/>
    </row>
    <row r="453" ht="15.75" customHeight="1">
      <c r="A453" s="508"/>
      <c r="B453" s="508"/>
      <c r="C453" s="1020"/>
      <c r="D453" s="1020"/>
      <c r="E453" s="1020"/>
      <c r="F453" s="508"/>
      <c r="G453" s="508"/>
      <c r="H453" s="508"/>
      <c r="I453" s="508"/>
      <c r="J453" s="508"/>
      <c r="K453" s="508"/>
      <c r="L453" s="508"/>
      <c r="M453" s="508"/>
      <c r="N453" s="508"/>
      <c r="O453" s="508"/>
      <c r="P453" s="508"/>
      <c r="Q453" s="508"/>
      <c r="R453" s="508"/>
      <c r="S453" s="508"/>
      <c r="T453" s="1020"/>
      <c r="U453" s="508"/>
      <c r="V453" s="508"/>
      <c r="W453" s="508"/>
      <c r="X453" s="508"/>
      <c r="Y453" s="508"/>
      <c r="Z453" s="508"/>
      <c r="AA453" s="508"/>
      <c r="AB453" s="508"/>
      <c r="AC453" s="508"/>
      <c r="AD453" s="508"/>
      <c r="AE453" s="508"/>
      <c r="AF453" s="508"/>
    </row>
    <row r="454" ht="15.75" customHeight="1">
      <c r="A454" s="508"/>
      <c r="B454" s="508"/>
      <c r="C454" s="1020"/>
      <c r="D454" s="1020"/>
      <c r="E454" s="1020"/>
      <c r="F454" s="508"/>
      <c r="G454" s="508"/>
      <c r="H454" s="508"/>
      <c r="I454" s="508"/>
      <c r="J454" s="508"/>
      <c r="K454" s="508"/>
      <c r="L454" s="508"/>
      <c r="M454" s="508"/>
      <c r="N454" s="508"/>
      <c r="O454" s="508"/>
      <c r="P454" s="508"/>
      <c r="Q454" s="508"/>
      <c r="R454" s="508"/>
      <c r="S454" s="508"/>
      <c r="T454" s="1020"/>
      <c r="U454" s="508"/>
      <c r="V454" s="508"/>
      <c r="W454" s="508"/>
      <c r="X454" s="508"/>
      <c r="Y454" s="508"/>
      <c r="Z454" s="508"/>
      <c r="AA454" s="508"/>
      <c r="AB454" s="508"/>
      <c r="AC454" s="508"/>
      <c r="AD454" s="508"/>
      <c r="AE454" s="508"/>
      <c r="AF454" s="508"/>
    </row>
    <row r="455" ht="15.75" customHeight="1">
      <c r="A455" s="508"/>
      <c r="B455" s="508"/>
      <c r="C455" s="1020"/>
      <c r="D455" s="1020"/>
      <c r="E455" s="1020"/>
      <c r="F455" s="508"/>
      <c r="G455" s="508"/>
      <c r="H455" s="508"/>
      <c r="I455" s="508"/>
      <c r="J455" s="508"/>
      <c r="K455" s="508"/>
      <c r="L455" s="508"/>
      <c r="M455" s="508"/>
      <c r="N455" s="508"/>
      <c r="O455" s="508"/>
      <c r="P455" s="508"/>
      <c r="Q455" s="508"/>
      <c r="R455" s="508"/>
      <c r="S455" s="508"/>
      <c r="T455" s="1020"/>
      <c r="U455" s="508"/>
      <c r="V455" s="508"/>
      <c r="W455" s="508"/>
      <c r="X455" s="508"/>
      <c r="Y455" s="508"/>
      <c r="Z455" s="508"/>
      <c r="AA455" s="508"/>
      <c r="AB455" s="508"/>
      <c r="AC455" s="508"/>
      <c r="AD455" s="508"/>
      <c r="AE455" s="508"/>
      <c r="AF455" s="508"/>
    </row>
    <row r="456" ht="15.75" customHeight="1">
      <c r="A456" s="508"/>
      <c r="B456" s="508"/>
      <c r="C456" s="1020"/>
      <c r="D456" s="1020"/>
      <c r="E456" s="1020"/>
      <c r="F456" s="508"/>
      <c r="G456" s="508"/>
      <c r="H456" s="508"/>
      <c r="I456" s="508"/>
      <c r="J456" s="508"/>
      <c r="K456" s="508"/>
      <c r="L456" s="508"/>
      <c r="M456" s="508"/>
      <c r="N456" s="508"/>
      <c r="O456" s="508"/>
      <c r="P456" s="508"/>
      <c r="Q456" s="508"/>
      <c r="R456" s="508"/>
      <c r="S456" s="508"/>
      <c r="T456" s="1020"/>
      <c r="U456" s="508"/>
      <c r="V456" s="508"/>
      <c r="W456" s="508"/>
      <c r="X456" s="508"/>
      <c r="Y456" s="508"/>
      <c r="Z456" s="508"/>
      <c r="AA456" s="508"/>
      <c r="AB456" s="508"/>
      <c r="AC456" s="508"/>
      <c r="AD456" s="508"/>
      <c r="AE456" s="508"/>
      <c r="AF456" s="508"/>
    </row>
    <row r="457" ht="15.75" customHeight="1">
      <c r="A457" s="508"/>
      <c r="B457" s="508"/>
      <c r="C457" s="1020"/>
      <c r="D457" s="1020"/>
      <c r="E457" s="1020"/>
      <c r="F457" s="508"/>
      <c r="G457" s="508"/>
      <c r="H457" s="508"/>
      <c r="I457" s="508"/>
      <c r="J457" s="508"/>
      <c r="K457" s="508"/>
      <c r="L457" s="508"/>
      <c r="M457" s="508"/>
      <c r="N457" s="508"/>
      <c r="O457" s="508"/>
      <c r="P457" s="508"/>
      <c r="Q457" s="508"/>
      <c r="R457" s="508"/>
      <c r="S457" s="508"/>
      <c r="T457" s="1020"/>
      <c r="U457" s="508"/>
      <c r="V457" s="508"/>
      <c r="W457" s="508"/>
      <c r="X457" s="508"/>
      <c r="Y457" s="508"/>
      <c r="Z457" s="508"/>
      <c r="AA457" s="508"/>
      <c r="AB457" s="508"/>
      <c r="AC457" s="508"/>
      <c r="AD457" s="508"/>
      <c r="AE457" s="508"/>
      <c r="AF457" s="508"/>
    </row>
    <row r="458" ht="15.75" customHeight="1">
      <c r="A458" s="508"/>
      <c r="B458" s="508"/>
      <c r="C458" s="1020"/>
      <c r="D458" s="1020"/>
      <c r="E458" s="1020"/>
      <c r="F458" s="508"/>
      <c r="G458" s="508"/>
      <c r="H458" s="508"/>
      <c r="I458" s="508"/>
      <c r="J458" s="508"/>
      <c r="K458" s="508"/>
      <c r="L458" s="508"/>
      <c r="M458" s="508"/>
      <c r="N458" s="508"/>
      <c r="O458" s="508"/>
      <c r="P458" s="508"/>
      <c r="Q458" s="508"/>
      <c r="R458" s="508"/>
      <c r="S458" s="508"/>
      <c r="T458" s="1020"/>
      <c r="U458" s="508"/>
      <c r="V458" s="508"/>
      <c r="W458" s="508"/>
      <c r="X458" s="508"/>
      <c r="Y458" s="508"/>
      <c r="Z458" s="508"/>
      <c r="AA458" s="508"/>
      <c r="AB458" s="508"/>
      <c r="AC458" s="508"/>
      <c r="AD458" s="508"/>
      <c r="AE458" s="508"/>
      <c r="AF458" s="508"/>
    </row>
    <row r="459" ht="15.75" customHeight="1">
      <c r="A459" s="508"/>
      <c r="B459" s="508"/>
      <c r="C459" s="1020"/>
      <c r="D459" s="1020"/>
      <c r="E459" s="1020"/>
      <c r="F459" s="508"/>
      <c r="G459" s="508"/>
      <c r="H459" s="508"/>
      <c r="I459" s="508"/>
      <c r="J459" s="508"/>
      <c r="K459" s="508"/>
      <c r="L459" s="508"/>
      <c r="M459" s="508"/>
      <c r="N459" s="508"/>
      <c r="O459" s="508"/>
      <c r="P459" s="508"/>
      <c r="Q459" s="508"/>
      <c r="R459" s="508"/>
      <c r="S459" s="508"/>
      <c r="T459" s="1020"/>
      <c r="U459" s="508"/>
      <c r="V459" s="508"/>
      <c r="W459" s="508"/>
      <c r="X459" s="508"/>
      <c r="Y459" s="508"/>
      <c r="Z459" s="508"/>
      <c r="AA459" s="508"/>
      <c r="AB459" s="508"/>
      <c r="AC459" s="508"/>
      <c r="AD459" s="508"/>
      <c r="AE459" s="508"/>
      <c r="AF459" s="508"/>
    </row>
    <row r="460" ht="15.75" customHeight="1">
      <c r="A460" s="508"/>
      <c r="B460" s="508"/>
      <c r="C460" s="1020"/>
      <c r="D460" s="1020"/>
      <c r="E460" s="1020"/>
      <c r="F460" s="508"/>
      <c r="G460" s="508"/>
      <c r="H460" s="508"/>
      <c r="I460" s="508"/>
      <c r="J460" s="508"/>
      <c r="K460" s="508"/>
      <c r="L460" s="508"/>
      <c r="M460" s="508"/>
      <c r="N460" s="508"/>
      <c r="O460" s="508"/>
      <c r="P460" s="508"/>
      <c r="Q460" s="508"/>
      <c r="R460" s="508"/>
      <c r="S460" s="508"/>
      <c r="T460" s="1020"/>
      <c r="U460" s="508"/>
      <c r="V460" s="508"/>
      <c r="W460" s="508"/>
      <c r="X460" s="508"/>
      <c r="Y460" s="508"/>
      <c r="Z460" s="508"/>
      <c r="AA460" s="508"/>
      <c r="AB460" s="508"/>
      <c r="AC460" s="508"/>
      <c r="AD460" s="508"/>
      <c r="AE460" s="508"/>
      <c r="AF460" s="508"/>
    </row>
    <row r="461" ht="15.75" customHeight="1">
      <c r="A461" s="508"/>
      <c r="B461" s="508"/>
      <c r="C461" s="1020"/>
      <c r="D461" s="1020"/>
      <c r="E461" s="1020"/>
      <c r="F461" s="508"/>
      <c r="G461" s="508"/>
      <c r="H461" s="508"/>
      <c r="I461" s="508"/>
      <c r="J461" s="508"/>
      <c r="K461" s="508"/>
      <c r="L461" s="508"/>
      <c r="M461" s="508"/>
      <c r="N461" s="508"/>
      <c r="O461" s="508"/>
      <c r="P461" s="508"/>
      <c r="Q461" s="508"/>
      <c r="R461" s="508"/>
      <c r="S461" s="508"/>
      <c r="T461" s="1020"/>
      <c r="U461" s="508"/>
      <c r="V461" s="508"/>
      <c r="W461" s="508"/>
      <c r="X461" s="508"/>
      <c r="Y461" s="508"/>
      <c r="Z461" s="508"/>
      <c r="AA461" s="508"/>
      <c r="AB461" s="508"/>
      <c r="AC461" s="508"/>
      <c r="AD461" s="508"/>
      <c r="AE461" s="508"/>
      <c r="AF461" s="508"/>
    </row>
    <row r="462" ht="15.75" customHeight="1">
      <c r="A462" s="508"/>
      <c r="B462" s="508"/>
      <c r="C462" s="1020"/>
      <c r="D462" s="1020"/>
      <c r="E462" s="1020"/>
      <c r="F462" s="508"/>
      <c r="G462" s="508"/>
      <c r="H462" s="508"/>
      <c r="I462" s="508"/>
      <c r="J462" s="508"/>
      <c r="K462" s="508"/>
      <c r="L462" s="508"/>
      <c r="M462" s="508"/>
      <c r="N462" s="508"/>
      <c r="O462" s="508"/>
      <c r="P462" s="508"/>
      <c r="Q462" s="508"/>
      <c r="R462" s="508"/>
      <c r="S462" s="508"/>
      <c r="T462" s="1020"/>
      <c r="U462" s="508"/>
      <c r="V462" s="508"/>
      <c r="W462" s="508"/>
      <c r="X462" s="508"/>
      <c r="Y462" s="508"/>
      <c r="Z462" s="508"/>
      <c r="AA462" s="508"/>
      <c r="AB462" s="508"/>
      <c r="AC462" s="508"/>
      <c r="AD462" s="508"/>
      <c r="AE462" s="508"/>
      <c r="AF462" s="508"/>
    </row>
    <row r="463" ht="15.75" customHeight="1">
      <c r="A463" s="508"/>
      <c r="B463" s="508"/>
      <c r="C463" s="1020"/>
      <c r="D463" s="1020"/>
      <c r="E463" s="1020"/>
      <c r="F463" s="508"/>
      <c r="G463" s="508"/>
      <c r="H463" s="508"/>
      <c r="I463" s="508"/>
      <c r="J463" s="508"/>
      <c r="K463" s="508"/>
      <c r="L463" s="508"/>
      <c r="M463" s="508"/>
      <c r="N463" s="508"/>
      <c r="O463" s="508"/>
      <c r="P463" s="508"/>
      <c r="Q463" s="508"/>
      <c r="R463" s="508"/>
      <c r="S463" s="508"/>
      <c r="T463" s="1020"/>
      <c r="U463" s="508"/>
      <c r="V463" s="508"/>
      <c r="W463" s="508"/>
      <c r="X463" s="508"/>
      <c r="Y463" s="508"/>
      <c r="Z463" s="508"/>
      <c r="AA463" s="508"/>
      <c r="AB463" s="508"/>
      <c r="AC463" s="508"/>
      <c r="AD463" s="508"/>
      <c r="AE463" s="508"/>
      <c r="AF463" s="508"/>
    </row>
    <row r="464" ht="15.75" customHeight="1">
      <c r="A464" s="508"/>
      <c r="B464" s="508"/>
      <c r="C464" s="1020"/>
      <c r="D464" s="1020"/>
      <c r="E464" s="1020"/>
      <c r="F464" s="508"/>
      <c r="G464" s="508"/>
      <c r="H464" s="508"/>
      <c r="I464" s="508"/>
      <c r="J464" s="508"/>
      <c r="K464" s="508"/>
      <c r="L464" s="508"/>
      <c r="M464" s="508"/>
      <c r="N464" s="508"/>
      <c r="O464" s="508"/>
      <c r="P464" s="508"/>
      <c r="Q464" s="508"/>
      <c r="R464" s="508"/>
      <c r="S464" s="508"/>
      <c r="T464" s="1020"/>
      <c r="U464" s="508"/>
      <c r="V464" s="508"/>
      <c r="W464" s="508"/>
      <c r="X464" s="508"/>
      <c r="Y464" s="508"/>
      <c r="Z464" s="508"/>
      <c r="AA464" s="508"/>
      <c r="AB464" s="508"/>
      <c r="AC464" s="508"/>
      <c r="AD464" s="508"/>
      <c r="AE464" s="508"/>
      <c r="AF464" s="508"/>
    </row>
    <row r="465" ht="15.75" customHeight="1">
      <c r="A465" s="508"/>
      <c r="B465" s="508"/>
      <c r="C465" s="1020"/>
      <c r="D465" s="1020"/>
      <c r="E465" s="1020"/>
      <c r="F465" s="508"/>
      <c r="G465" s="508"/>
      <c r="H465" s="508"/>
      <c r="I465" s="508"/>
      <c r="J465" s="508"/>
      <c r="K465" s="508"/>
      <c r="L465" s="508"/>
      <c r="M465" s="508"/>
      <c r="N465" s="508"/>
      <c r="O465" s="508"/>
      <c r="P465" s="508"/>
      <c r="Q465" s="508"/>
      <c r="R465" s="508"/>
      <c r="S465" s="508"/>
      <c r="T465" s="1020"/>
      <c r="U465" s="508"/>
      <c r="V465" s="508"/>
      <c r="W465" s="508"/>
      <c r="X465" s="508"/>
      <c r="Y465" s="508"/>
      <c r="Z465" s="508"/>
      <c r="AA465" s="508"/>
      <c r="AB465" s="508"/>
      <c r="AC465" s="508"/>
      <c r="AD465" s="508"/>
      <c r="AE465" s="508"/>
      <c r="AF465" s="508"/>
    </row>
    <row r="466" ht="15.75" customHeight="1">
      <c r="A466" s="508"/>
      <c r="B466" s="508"/>
      <c r="C466" s="1020"/>
      <c r="D466" s="1020"/>
      <c r="E466" s="1020"/>
      <c r="F466" s="508"/>
      <c r="G466" s="508"/>
      <c r="H466" s="508"/>
      <c r="I466" s="508"/>
      <c r="J466" s="508"/>
      <c r="K466" s="508"/>
      <c r="L466" s="508"/>
      <c r="M466" s="508"/>
      <c r="N466" s="508"/>
      <c r="O466" s="508"/>
      <c r="P466" s="508"/>
      <c r="Q466" s="508"/>
      <c r="R466" s="508"/>
      <c r="S466" s="508"/>
      <c r="T466" s="1020"/>
      <c r="U466" s="508"/>
      <c r="V466" s="508"/>
      <c r="W466" s="508"/>
      <c r="X466" s="508"/>
      <c r="Y466" s="508"/>
      <c r="Z466" s="508"/>
      <c r="AA466" s="508"/>
      <c r="AB466" s="508"/>
      <c r="AC466" s="508"/>
      <c r="AD466" s="508"/>
      <c r="AE466" s="508"/>
      <c r="AF466" s="508"/>
    </row>
    <row r="467" ht="15.75" customHeight="1">
      <c r="A467" s="508"/>
      <c r="B467" s="508"/>
      <c r="C467" s="1020"/>
      <c r="D467" s="1020"/>
      <c r="E467" s="1020"/>
      <c r="F467" s="508"/>
      <c r="G467" s="508"/>
      <c r="H467" s="508"/>
      <c r="I467" s="508"/>
      <c r="J467" s="508"/>
      <c r="K467" s="508"/>
      <c r="L467" s="508"/>
      <c r="M467" s="508"/>
      <c r="N467" s="508"/>
      <c r="O467" s="508"/>
      <c r="P467" s="508"/>
      <c r="Q467" s="508"/>
      <c r="R467" s="508"/>
      <c r="S467" s="508"/>
      <c r="T467" s="1020"/>
      <c r="U467" s="508"/>
      <c r="V467" s="508"/>
      <c r="W467" s="508"/>
      <c r="X467" s="508"/>
      <c r="Y467" s="508"/>
      <c r="Z467" s="508"/>
      <c r="AA467" s="508"/>
      <c r="AB467" s="508"/>
      <c r="AC467" s="508"/>
      <c r="AD467" s="508"/>
      <c r="AE467" s="508"/>
      <c r="AF467" s="508"/>
    </row>
    <row r="468" ht="15.75" customHeight="1">
      <c r="A468" s="508"/>
      <c r="B468" s="508"/>
      <c r="C468" s="1020"/>
      <c r="D468" s="1020"/>
      <c r="E468" s="1020"/>
      <c r="F468" s="508"/>
      <c r="G468" s="508"/>
      <c r="H468" s="508"/>
      <c r="I468" s="508"/>
      <c r="J468" s="508"/>
      <c r="K468" s="508"/>
      <c r="L468" s="508"/>
      <c r="M468" s="508"/>
      <c r="N468" s="508"/>
      <c r="O468" s="508"/>
      <c r="P468" s="508"/>
      <c r="Q468" s="508"/>
      <c r="R468" s="508"/>
      <c r="S468" s="508"/>
      <c r="T468" s="1020"/>
      <c r="U468" s="508"/>
      <c r="V468" s="508"/>
      <c r="W468" s="508"/>
      <c r="X468" s="508"/>
      <c r="Y468" s="508"/>
      <c r="Z468" s="508"/>
      <c r="AA468" s="508"/>
      <c r="AB468" s="508"/>
      <c r="AC468" s="508"/>
      <c r="AD468" s="508"/>
      <c r="AE468" s="508"/>
      <c r="AF468" s="508"/>
    </row>
    <row r="469" ht="15.75" customHeight="1">
      <c r="A469" s="508"/>
      <c r="B469" s="508"/>
      <c r="C469" s="1020"/>
      <c r="D469" s="1020"/>
      <c r="E469" s="1020"/>
      <c r="F469" s="508"/>
      <c r="G469" s="508"/>
      <c r="H469" s="508"/>
      <c r="I469" s="508"/>
      <c r="J469" s="508"/>
      <c r="K469" s="508"/>
      <c r="L469" s="508"/>
      <c r="M469" s="508"/>
      <c r="N469" s="508"/>
      <c r="O469" s="508"/>
      <c r="P469" s="508"/>
      <c r="Q469" s="508"/>
      <c r="R469" s="508"/>
      <c r="S469" s="508"/>
      <c r="T469" s="1020"/>
      <c r="U469" s="508"/>
      <c r="V469" s="508"/>
      <c r="W469" s="508"/>
      <c r="X469" s="508"/>
      <c r="Y469" s="508"/>
      <c r="Z469" s="508"/>
      <c r="AA469" s="508"/>
      <c r="AB469" s="508"/>
      <c r="AC469" s="508"/>
      <c r="AD469" s="508"/>
      <c r="AE469" s="508"/>
      <c r="AF469" s="508"/>
    </row>
    <row r="470" ht="15.75" customHeight="1">
      <c r="A470" s="508"/>
      <c r="B470" s="508"/>
      <c r="C470" s="1020"/>
      <c r="D470" s="1020"/>
      <c r="E470" s="1020"/>
      <c r="F470" s="508"/>
      <c r="G470" s="508"/>
      <c r="H470" s="508"/>
      <c r="I470" s="508"/>
      <c r="J470" s="508"/>
      <c r="K470" s="508"/>
      <c r="L470" s="508"/>
      <c r="M470" s="508"/>
      <c r="N470" s="508"/>
      <c r="O470" s="508"/>
      <c r="P470" s="508"/>
      <c r="Q470" s="508"/>
      <c r="R470" s="508"/>
      <c r="S470" s="508"/>
      <c r="T470" s="1020"/>
      <c r="U470" s="508"/>
      <c r="V470" s="508"/>
      <c r="W470" s="508"/>
      <c r="X470" s="508"/>
      <c r="Y470" s="508"/>
      <c r="Z470" s="508"/>
      <c r="AA470" s="508"/>
      <c r="AB470" s="508"/>
      <c r="AC470" s="508"/>
      <c r="AD470" s="508"/>
      <c r="AE470" s="508"/>
      <c r="AF470" s="508"/>
    </row>
    <row r="471" ht="15.75" customHeight="1">
      <c r="A471" s="508"/>
      <c r="B471" s="508"/>
      <c r="C471" s="1020"/>
      <c r="D471" s="1020"/>
      <c r="E471" s="1020"/>
      <c r="F471" s="508"/>
      <c r="G471" s="508"/>
      <c r="H471" s="508"/>
      <c r="I471" s="508"/>
      <c r="J471" s="508"/>
      <c r="K471" s="508"/>
      <c r="L471" s="508"/>
      <c r="M471" s="508"/>
      <c r="N471" s="508"/>
      <c r="O471" s="508"/>
      <c r="P471" s="508"/>
      <c r="Q471" s="508"/>
      <c r="R471" s="508"/>
      <c r="S471" s="508"/>
      <c r="T471" s="1020"/>
      <c r="U471" s="508"/>
      <c r="V471" s="508"/>
      <c r="W471" s="508"/>
      <c r="X471" s="508"/>
      <c r="Y471" s="508"/>
      <c r="Z471" s="508"/>
      <c r="AA471" s="508"/>
      <c r="AB471" s="508"/>
      <c r="AC471" s="508"/>
      <c r="AD471" s="508"/>
      <c r="AE471" s="508"/>
      <c r="AF471" s="508"/>
    </row>
    <row r="472" ht="15.75" customHeight="1">
      <c r="A472" s="508"/>
      <c r="B472" s="508"/>
      <c r="C472" s="1020"/>
      <c r="D472" s="1020"/>
      <c r="E472" s="1020"/>
      <c r="F472" s="508"/>
      <c r="G472" s="508"/>
      <c r="H472" s="508"/>
      <c r="I472" s="508"/>
      <c r="J472" s="508"/>
      <c r="K472" s="508"/>
      <c r="L472" s="508"/>
      <c r="M472" s="508"/>
      <c r="N472" s="508"/>
      <c r="O472" s="508"/>
      <c r="P472" s="508"/>
      <c r="Q472" s="508"/>
      <c r="R472" s="508"/>
      <c r="S472" s="508"/>
      <c r="T472" s="1020"/>
      <c r="U472" s="508"/>
      <c r="V472" s="508"/>
      <c r="W472" s="508"/>
      <c r="X472" s="508"/>
      <c r="Y472" s="508"/>
      <c r="Z472" s="508"/>
      <c r="AA472" s="508"/>
      <c r="AB472" s="508"/>
      <c r="AC472" s="508"/>
      <c r="AD472" s="508"/>
      <c r="AE472" s="508"/>
      <c r="AF472" s="508"/>
    </row>
    <row r="473" ht="15.75" customHeight="1">
      <c r="A473" s="508"/>
      <c r="B473" s="508"/>
      <c r="C473" s="1020"/>
      <c r="D473" s="1020"/>
      <c r="E473" s="1020"/>
      <c r="F473" s="508"/>
      <c r="G473" s="508"/>
      <c r="H473" s="508"/>
      <c r="I473" s="508"/>
      <c r="J473" s="508"/>
      <c r="K473" s="508"/>
      <c r="L473" s="508"/>
      <c r="M473" s="508"/>
      <c r="N473" s="508"/>
      <c r="O473" s="508"/>
      <c r="P473" s="508"/>
      <c r="Q473" s="508"/>
      <c r="R473" s="508"/>
      <c r="S473" s="508"/>
      <c r="T473" s="1020"/>
      <c r="U473" s="508"/>
      <c r="V473" s="508"/>
      <c r="W473" s="508"/>
      <c r="X473" s="508"/>
      <c r="Y473" s="508"/>
      <c r="Z473" s="508"/>
      <c r="AA473" s="508"/>
      <c r="AB473" s="508"/>
      <c r="AC473" s="508"/>
      <c r="AD473" s="508"/>
      <c r="AE473" s="508"/>
      <c r="AF473" s="508"/>
    </row>
    <row r="474" ht="15.75" customHeight="1">
      <c r="A474" s="508"/>
      <c r="B474" s="508"/>
      <c r="C474" s="1020"/>
      <c r="D474" s="1020"/>
      <c r="E474" s="1020"/>
      <c r="F474" s="508"/>
      <c r="G474" s="508"/>
      <c r="H474" s="508"/>
      <c r="I474" s="508"/>
      <c r="J474" s="508"/>
      <c r="K474" s="508"/>
      <c r="L474" s="508"/>
      <c r="M474" s="508"/>
      <c r="N474" s="508"/>
      <c r="O474" s="508"/>
      <c r="P474" s="508"/>
      <c r="Q474" s="508"/>
      <c r="R474" s="508"/>
      <c r="S474" s="508"/>
      <c r="T474" s="1020"/>
      <c r="U474" s="508"/>
      <c r="V474" s="508"/>
      <c r="W474" s="508"/>
      <c r="X474" s="508"/>
      <c r="Y474" s="508"/>
      <c r="Z474" s="508"/>
      <c r="AA474" s="508"/>
      <c r="AB474" s="508"/>
      <c r="AC474" s="508"/>
      <c r="AD474" s="508"/>
      <c r="AE474" s="508"/>
      <c r="AF474" s="508"/>
    </row>
    <row r="475" ht="15.75" customHeight="1">
      <c r="A475" s="508"/>
      <c r="B475" s="508"/>
      <c r="C475" s="1020"/>
      <c r="D475" s="1020"/>
      <c r="E475" s="1020"/>
      <c r="F475" s="508"/>
      <c r="G475" s="508"/>
      <c r="H475" s="508"/>
      <c r="I475" s="508"/>
      <c r="J475" s="508"/>
      <c r="K475" s="508"/>
      <c r="L475" s="508"/>
      <c r="M475" s="508"/>
      <c r="N475" s="508"/>
      <c r="O475" s="508"/>
      <c r="P475" s="508"/>
      <c r="Q475" s="508"/>
      <c r="R475" s="508"/>
      <c r="S475" s="508"/>
      <c r="T475" s="1020"/>
      <c r="U475" s="508"/>
      <c r="V475" s="508"/>
      <c r="W475" s="508"/>
      <c r="X475" s="508"/>
      <c r="Y475" s="508"/>
      <c r="Z475" s="508"/>
      <c r="AA475" s="508"/>
      <c r="AB475" s="508"/>
      <c r="AC475" s="508"/>
      <c r="AD475" s="508"/>
      <c r="AE475" s="508"/>
      <c r="AF475" s="508"/>
    </row>
    <row r="476" ht="15.75" customHeight="1">
      <c r="A476" s="508"/>
      <c r="B476" s="508"/>
      <c r="C476" s="1020"/>
      <c r="D476" s="1020"/>
      <c r="E476" s="1020"/>
      <c r="F476" s="508"/>
      <c r="G476" s="508"/>
      <c r="H476" s="508"/>
      <c r="I476" s="508"/>
      <c r="J476" s="508"/>
      <c r="K476" s="508"/>
      <c r="L476" s="508"/>
      <c r="M476" s="508"/>
      <c r="N476" s="508"/>
      <c r="O476" s="508"/>
      <c r="P476" s="508"/>
      <c r="Q476" s="508"/>
      <c r="R476" s="508"/>
      <c r="S476" s="508"/>
      <c r="T476" s="1020"/>
      <c r="U476" s="508"/>
      <c r="V476" s="508"/>
      <c r="W476" s="508"/>
      <c r="X476" s="508"/>
      <c r="Y476" s="508"/>
      <c r="Z476" s="508"/>
      <c r="AA476" s="508"/>
      <c r="AB476" s="508"/>
      <c r="AC476" s="508"/>
      <c r="AD476" s="508"/>
      <c r="AE476" s="508"/>
      <c r="AF476" s="508"/>
    </row>
    <row r="477" ht="15.75" customHeight="1">
      <c r="A477" s="508"/>
      <c r="B477" s="508"/>
      <c r="C477" s="1020"/>
      <c r="D477" s="1020"/>
      <c r="E477" s="1020"/>
      <c r="F477" s="508"/>
      <c r="G477" s="508"/>
      <c r="H477" s="508"/>
      <c r="I477" s="508"/>
      <c r="J477" s="508"/>
      <c r="K477" s="508"/>
      <c r="L477" s="508"/>
      <c r="M477" s="508"/>
      <c r="N477" s="508"/>
      <c r="O477" s="508"/>
      <c r="P477" s="508"/>
      <c r="Q477" s="508"/>
      <c r="R477" s="508"/>
      <c r="S477" s="508"/>
      <c r="T477" s="1020"/>
      <c r="U477" s="508"/>
      <c r="V477" s="508"/>
      <c r="W477" s="508"/>
      <c r="X477" s="508"/>
      <c r="Y477" s="508"/>
      <c r="Z477" s="508"/>
      <c r="AA477" s="508"/>
      <c r="AB477" s="508"/>
      <c r="AC477" s="508"/>
      <c r="AD477" s="508"/>
      <c r="AE477" s="508"/>
      <c r="AF477" s="508"/>
    </row>
    <row r="478" ht="15.75" customHeight="1">
      <c r="A478" s="508"/>
      <c r="B478" s="508"/>
      <c r="C478" s="1020"/>
      <c r="D478" s="1020"/>
      <c r="E478" s="1020"/>
      <c r="F478" s="508"/>
      <c r="G478" s="508"/>
      <c r="H478" s="508"/>
      <c r="I478" s="508"/>
      <c r="J478" s="508"/>
      <c r="K478" s="508"/>
      <c r="L478" s="508"/>
      <c r="M478" s="508"/>
      <c r="N478" s="508"/>
      <c r="O478" s="508"/>
      <c r="P478" s="508"/>
      <c r="Q478" s="508"/>
      <c r="R478" s="508"/>
      <c r="S478" s="508"/>
      <c r="T478" s="1020"/>
      <c r="U478" s="508"/>
      <c r="V478" s="508"/>
      <c r="W478" s="508"/>
      <c r="X478" s="508"/>
      <c r="Y478" s="508"/>
      <c r="Z478" s="508"/>
      <c r="AA478" s="508"/>
      <c r="AB478" s="508"/>
      <c r="AC478" s="508"/>
      <c r="AD478" s="508"/>
      <c r="AE478" s="508"/>
      <c r="AF478" s="508"/>
    </row>
    <row r="479" ht="15.75" customHeight="1">
      <c r="A479" s="508"/>
      <c r="B479" s="508"/>
      <c r="C479" s="1020"/>
      <c r="D479" s="1020"/>
      <c r="E479" s="1020"/>
      <c r="F479" s="508"/>
      <c r="G479" s="508"/>
      <c r="H479" s="508"/>
      <c r="I479" s="508"/>
      <c r="J479" s="508"/>
      <c r="K479" s="508"/>
      <c r="L479" s="508"/>
      <c r="M479" s="508"/>
      <c r="N479" s="508"/>
      <c r="O479" s="508"/>
      <c r="P479" s="508"/>
      <c r="Q479" s="508"/>
      <c r="R479" s="508"/>
      <c r="S479" s="508"/>
      <c r="T479" s="1020"/>
      <c r="U479" s="508"/>
      <c r="V479" s="508"/>
      <c r="W479" s="508"/>
      <c r="X479" s="508"/>
      <c r="Y479" s="508"/>
      <c r="Z479" s="508"/>
      <c r="AA479" s="508"/>
      <c r="AB479" s="508"/>
      <c r="AC479" s="508"/>
      <c r="AD479" s="508"/>
      <c r="AE479" s="508"/>
      <c r="AF479" s="508"/>
    </row>
    <row r="480" ht="15.75" customHeight="1">
      <c r="A480" s="508"/>
      <c r="B480" s="508"/>
      <c r="C480" s="1020"/>
      <c r="D480" s="1020"/>
      <c r="E480" s="1020"/>
      <c r="F480" s="508"/>
      <c r="G480" s="508"/>
      <c r="H480" s="508"/>
      <c r="I480" s="508"/>
      <c r="J480" s="508"/>
      <c r="K480" s="508"/>
      <c r="L480" s="508"/>
      <c r="M480" s="508"/>
      <c r="N480" s="508"/>
      <c r="O480" s="508"/>
      <c r="P480" s="508"/>
      <c r="Q480" s="508"/>
      <c r="R480" s="508"/>
      <c r="S480" s="508"/>
      <c r="T480" s="1020"/>
      <c r="U480" s="508"/>
      <c r="V480" s="508"/>
      <c r="W480" s="508"/>
      <c r="X480" s="508"/>
      <c r="Y480" s="508"/>
      <c r="Z480" s="508"/>
      <c r="AA480" s="508"/>
      <c r="AB480" s="508"/>
      <c r="AC480" s="508"/>
      <c r="AD480" s="508"/>
      <c r="AE480" s="508"/>
      <c r="AF480" s="508"/>
    </row>
    <row r="481" ht="15.75" customHeight="1">
      <c r="A481" s="508"/>
      <c r="B481" s="508"/>
      <c r="C481" s="1020"/>
      <c r="D481" s="1020"/>
      <c r="E481" s="1020"/>
      <c r="F481" s="508"/>
      <c r="G481" s="508"/>
      <c r="H481" s="508"/>
      <c r="I481" s="508"/>
      <c r="J481" s="508"/>
      <c r="K481" s="508"/>
      <c r="L481" s="508"/>
      <c r="M481" s="508"/>
      <c r="N481" s="508"/>
      <c r="O481" s="508"/>
      <c r="P481" s="508"/>
      <c r="Q481" s="508"/>
      <c r="R481" s="508"/>
      <c r="S481" s="508"/>
      <c r="T481" s="1020"/>
      <c r="U481" s="508"/>
      <c r="V481" s="508"/>
      <c r="W481" s="508"/>
      <c r="X481" s="508"/>
      <c r="Y481" s="508"/>
      <c r="Z481" s="508"/>
      <c r="AA481" s="508"/>
      <c r="AB481" s="508"/>
      <c r="AC481" s="508"/>
      <c r="AD481" s="508"/>
      <c r="AE481" s="508"/>
      <c r="AF481" s="508"/>
    </row>
    <row r="482" ht="15.75" customHeight="1">
      <c r="A482" s="508"/>
      <c r="B482" s="508"/>
      <c r="C482" s="1020"/>
      <c r="D482" s="1020"/>
      <c r="E482" s="1020"/>
      <c r="F482" s="508"/>
      <c r="G482" s="508"/>
      <c r="H482" s="508"/>
      <c r="I482" s="508"/>
      <c r="J482" s="508"/>
      <c r="K482" s="508"/>
      <c r="L482" s="508"/>
      <c r="M482" s="508"/>
      <c r="N482" s="508"/>
      <c r="O482" s="508"/>
      <c r="P482" s="508"/>
      <c r="Q482" s="508"/>
      <c r="R482" s="508"/>
      <c r="S482" s="508"/>
      <c r="T482" s="1020"/>
      <c r="U482" s="508"/>
      <c r="V482" s="508"/>
      <c r="W482" s="508"/>
      <c r="X482" s="508"/>
      <c r="Y482" s="508"/>
      <c r="Z482" s="508"/>
      <c r="AA482" s="508"/>
      <c r="AB482" s="508"/>
      <c r="AC482" s="508"/>
      <c r="AD482" s="508"/>
      <c r="AE482" s="508"/>
      <c r="AF482" s="508"/>
    </row>
    <row r="483" ht="15.75" customHeight="1">
      <c r="A483" s="508"/>
      <c r="B483" s="508"/>
      <c r="C483" s="1020"/>
      <c r="D483" s="1020"/>
      <c r="E483" s="1020"/>
      <c r="F483" s="508"/>
      <c r="G483" s="508"/>
      <c r="H483" s="508"/>
      <c r="I483" s="508"/>
      <c r="J483" s="508"/>
      <c r="K483" s="508"/>
      <c r="L483" s="508"/>
      <c r="M483" s="508"/>
      <c r="N483" s="508"/>
      <c r="O483" s="508"/>
      <c r="P483" s="508"/>
      <c r="Q483" s="508"/>
      <c r="R483" s="508"/>
      <c r="S483" s="508"/>
      <c r="T483" s="1020"/>
      <c r="U483" s="508"/>
      <c r="V483" s="508"/>
      <c r="W483" s="508"/>
      <c r="X483" s="508"/>
      <c r="Y483" s="508"/>
      <c r="Z483" s="508"/>
      <c r="AA483" s="508"/>
      <c r="AB483" s="508"/>
      <c r="AC483" s="508"/>
      <c r="AD483" s="508"/>
      <c r="AE483" s="508"/>
      <c r="AF483" s="508"/>
    </row>
    <row r="484" ht="15.75" customHeight="1">
      <c r="A484" s="508"/>
      <c r="B484" s="508"/>
      <c r="C484" s="1020"/>
      <c r="D484" s="1020"/>
      <c r="E484" s="1020"/>
      <c r="F484" s="508"/>
      <c r="G484" s="508"/>
      <c r="H484" s="508"/>
      <c r="I484" s="508"/>
      <c r="J484" s="508"/>
      <c r="K484" s="508"/>
      <c r="L484" s="508"/>
      <c r="M484" s="508"/>
      <c r="N484" s="508"/>
      <c r="O484" s="508"/>
      <c r="P484" s="508"/>
      <c r="Q484" s="508"/>
      <c r="R484" s="508"/>
      <c r="S484" s="508"/>
      <c r="T484" s="1020"/>
      <c r="U484" s="508"/>
      <c r="V484" s="508"/>
      <c r="W484" s="508"/>
      <c r="X484" s="508"/>
      <c r="Y484" s="508"/>
      <c r="Z484" s="508"/>
      <c r="AA484" s="508"/>
      <c r="AB484" s="508"/>
      <c r="AC484" s="508"/>
      <c r="AD484" s="508"/>
      <c r="AE484" s="508"/>
      <c r="AF484" s="508"/>
    </row>
    <row r="485" ht="15.75" customHeight="1">
      <c r="A485" s="508"/>
      <c r="B485" s="508"/>
      <c r="C485" s="1020"/>
      <c r="D485" s="1020"/>
      <c r="E485" s="1020"/>
      <c r="F485" s="508"/>
      <c r="G485" s="508"/>
      <c r="H485" s="508"/>
      <c r="I485" s="508"/>
      <c r="J485" s="508"/>
      <c r="K485" s="508"/>
      <c r="L485" s="508"/>
      <c r="M485" s="508"/>
      <c r="N485" s="508"/>
      <c r="O485" s="508"/>
      <c r="P485" s="508"/>
      <c r="Q485" s="508"/>
      <c r="R485" s="508"/>
      <c r="S485" s="508"/>
      <c r="T485" s="1020"/>
      <c r="U485" s="508"/>
      <c r="V485" s="508"/>
      <c r="W485" s="508"/>
      <c r="X485" s="508"/>
      <c r="Y485" s="508"/>
      <c r="Z485" s="508"/>
      <c r="AA485" s="508"/>
      <c r="AB485" s="508"/>
      <c r="AC485" s="508"/>
      <c r="AD485" s="508"/>
      <c r="AE485" s="508"/>
      <c r="AF485" s="508"/>
    </row>
    <row r="486" ht="15.75" customHeight="1">
      <c r="A486" s="508"/>
      <c r="B486" s="508"/>
      <c r="C486" s="1020"/>
      <c r="D486" s="1020"/>
      <c r="E486" s="1020"/>
      <c r="F486" s="508"/>
      <c r="G486" s="508"/>
      <c r="H486" s="508"/>
      <c r="I486" s="508"/>
      <c r="J486" s="508"/>
      <c r="K486" s="508"/>
      <c r="L486" s="508"/>
      <c r="M486" s="508"/>
      <c r="N486" s="508"/>
      <c r="O486" s="508"/>
      <c r="P486" s="508"/>
      <c r="Q486" s="508"/>
      <c r="R486" s="508"/>
      <c r="S486" s="508"/>
      <c r="T486" s="1020"/>
      <c r="U486" s="508"/>
      <c r="V486" s="508"/>
      <c r="W486" s="508"/>
      <c r="X486" s="508"/>
      <c r="Y486" s="508"/>
      <c r="Z486" s="508"/>
      <c r="AA486" s="508"/>
      <c r="AB486" s="508"/>
      <c r="AC486" s="508"/>
      <c r="AD486" s="508"/>
      <c r="AE486" s="508"/>
      <c r="AF486" s="508"/>
    </row>
    <row r="487" ht="15.75" customHeight="1">
      <c r="A487" s="508"/>
      <c r="B487" s="508"/>
      <c r="C487" s="1020"/>
      <c r="D487" s="1020"/>
      <c r="E487" s="1020"/>
      <c r="F487" s="508"/>
      <c r="G487" s="508"/>
      <c r="H487" s="508"/>
      <c r="I487" s="508"/>
      <c r="J487" s="508"/>
      <c r="K487" s="508"/>
      <c r="L487" s="508"/>
      <c r="M487" s="508"/>
      <c r="N487" s="508"/>
      <c r="O487" s="508"/>
      <c r="P487" s="508"/>
      <c r="Q487" s="508"/>
      <c r="R487" s="508"/>
      <c r="S487" s="508"/>
      <c r="T487" s="1020"/>
      <c r="U487" s="508"/>
      <c r="V487" s="508"/>
      <c r="W487" s="508"/>
      <c r="X487" s="508"/>
      <c r="Y487" s="508"/>
      <c r="Z487" s="508"/>
      <c r="AA487" s="508"/>
      <c r="AB487" s="508"/>
      <c r="AC487" s="508"/>
      <c r="AD487" s="508"/>
      <c r="AE487" s="508"/>
      <c r="AF487" s="508"/>
    </row>
    <row r="488" ht="15.75" customHeight="1">
      <c r="A488" s="508"/>
      <c r="B488" s="508"/>
      <c r="C488" s="1020"/>
      <c r="D488" s="1020"/>
      <c r="E488" s="1020"/>
      <c r="F488" s="508"/>
      <c r="G488" s="508"/>
      <c r="H488" s="508"/>
      <c r="I488" s="508"/>
      <c r="J488" s="508"/>
      <c r="K488" s="508"/>
      <c r="L488" s="508"/>
      <c r="M488" s="508"/>
      <c r="N488" s="508"/>
      <c r="O488" s="508"/>
      <c r="P488" s="508"/>
      <c r="Q488" s="508"/>
      <c r="R488" s="508"/>
      <c r="S488" s="508"/>
      <c r="T488" s="1020"/>
      <c r="U488" s="508"/>
      <c r="V488" s="508"/>
      <c r="W488" s="508"/>
      <c r="X488" s="508"/>
      <c r="Y488" s="508"/>
      <c r="Z488" s="508"/>
      <c r="AA488" s="508"/>
      <c r="AB488" s="508"/>
      <c r="AC488" s="508"/>
      <c r="AD488" s="508"/>
      <c r="AE488" s="508"/>
      <c r="AF488" s="508"/>
    </row>
    <row r="489" ht="15.75" customHeight="1">
      <c r="A489" s="508"/>
      <c r="B489" s="508"/>
      <c r="C489" s="1020"/>
      <c r="D489" s="1020"/>
      <c r="E489" s="1020"/>
      <c r="F489" s="508"/>
      <c r="G489" s="508"/>
      <c r="H489" s="508"/>
      <c r="I489" s="508"/>
      <c r="J489" s="508"/>
      <c r="K489" s="508"/>
      <c r="L489" s="508"/>
      <c r="M489" s="508"/>
      <c r="N489" s="508"/>
      <c r="O489" s="508"/>
      <c r="P489" s="508"/>
      <c r="Q489" s="508"/>
      <c r="R489" s="508"/>
      <c r="S489" s="508"/>
      <c r="T489" s="1020"/>
      <c r="U489" s="508"/>
      <c r="V489" s="508"/>
      <c r="W489" s="508"/>
      <c r="X489" s="508"/>
      <c r="Y489" s="508"/>
      <c r="Z489" s="508"/>
      <c r="AA489" s="508"/>
      <c r="AB489" s="508"/>
      <c r="AC489" s="508"/>
      <c r="AD489" s="508"/>
      <c r="AE489" s="508"/>
      <c r="AF489" s="508"/>
    </row>
    <row r="490" ht="15.75" customHeight="1">
      <c r="A490" s="508"/>
      <c r="B490" s="508"/>
      <c r="C490" s="1020"/>
      <c r="D490" s="1020"/>
      <c r="E490" s="1020"/>
      <c r="F490" s="508"/>
      <c r="G490" s="508"/>
      <c r="H490" s="508"/>
      <c r="I490" s="508"/>
      <c r="J490" s="508"/>
      <c r="K490" s="508"/>
      <c r="L490" s="508"/>
      <c r="M490" s="508"/>
      <c r="N490" s="508"/>
      <c r="O490" s="508"/>
      <c r="P490" s="508"/>
      <c r="Q490" s="508"/>
      <c r="R490" s="508"/>
      <c r="S490" s="508"/>
      <c r="T490" s="1020"/>
      <c r="U490" s="508"/>
      <c r="V490" s="508"/>
      <c r="W490" s="508"/>
      <c r="X490" s="508"/>
      <c r="Y490" s="508"/>
      <c r="Z490" s="508"/>
      <c r="AA490" s="508"/>
      <c r="AB490" s="508"/>
      <c r="AC490" s="508"/>
      <c r="AD490" s="508"/>
      <c r="AE490" s="508"/>
      <c r="AF490" s="508"/>
    </row>
    <row r="491" ht="15.75" customHeight="1">
      <c r="A491" s="508"/>
      <c r="B491" s="508"/>
      <c r="C491" s="1020"/>
      <c r="D491" s="1020"/>
      <c r="E491" s="1020"/>
      <c r="F491" s="508"/>
      <c r="G491" s="508"/>
      <c r="H491" s="508"/>
      <c r="I491" s="508"/>
      <c r="J491" s="508"/>
      <c r="K491" s="508"/>
      <c r="L491" s="508"/>
      <c r="M491" s="508"/>
      <c r="N491" s="508"/>
      <c r="O491" s="508"/>
      <c r="P491" s="508"/>
      <c r="Q491" s="508"/>
      <c r="R491" s="508"/>
      <c r="S491" s="508"/>
      <c r="T491" s="1020"/>
      <c r="U491" s="508"/>
      <c r="V491" s="508"/>
      <c r="W491" s="508"/>
      <c r="X491" s="508"/>
      <c r="Y491" s="508"/>
      <c r="Z491" s="508"/>
      <c r="AA491" s="508"/>
      <c r="AB491" s="508"/>
      <c r="AC491" s="508"/>
      <c r="AD491" s="508"/>
      <c r="AE491" s="508"/>
      <c r="AF491" s="508"/>
    </row>
    <row r="492" ht="15.75" customHeight="1">
      <c r="A492" s="508"/>
      <c r="B492" s="508"/>
      <c r="C492" s="1020"/>
      <c r="D492" s="1020"/>
      <c r="E492" s="1020"/>
      <c r="F492" s="508"/>
      <c r="G492" s="508"/>
      <c r="H492" s="508"/>
      <c r="I492" s="508"/>
      <c r="J492" s="508"/>
      <c r="K492" s="508"/>
      <c r="L492" s="508"/>
      <c r="M492" s="508"/>
      <c r="N492" s="508"/>
      <c r="O492" s="508"/>
      <c r="P492" s="508"/>
      <c r="Q492" s="508"/>
      <c r="R492" s="508"/>
      <c r="S492" s="508"/>
      <c r="T492" s="1020"/>
      <c r="U492" s="508"/>
      <c r="V492" s="508"/>
      <c r="W492" s="508"/>
      <c r="X492" s="508"/>
      <c r="Y492" s="508"/>
      <c r="Z492" s="508"/>
      <c r="AA492" s="508"/>
      <c r="AB492" s="508"/>
      <c r="AC492" s="508"/>
      <c r="AD492" s="508"/>
      <c r="AE492" s="508"/>
      <c r="AF492" s="508"/>
    </row>
    <row r="493" ht="15.75" customHeight="1">
      <c r="A493" s="508"/>
      <c r="B493" s="508"/>
      <c r="C493" s="1020"/>
      <c r="D493" s="1020"/>
      <c r="E493" s="1020"/>
      <c r="F493" s="508"/>
      <c r="G493" s="508"/>
      <c r="H493" s="508"/>
      <c r="I493" s="508"/>
      <c r="J493" s="508"/>
      <c r="K493" s="508"/>
      <c r="L493" s="508"/>
      <c r="M493" s="508"/>
      <c r="N493" s="508"/>
      <c r="O493" s="508"/>
      <c r="P493" s="508"/>
      <c r="Q493" s="508"/>
      <c r="R493" s="508"/>
      <c r="S493" s="508"/>
      <c r="T493" s="1020"/>
      <c r="U493" s="508"/>
      <c r="V493" s="508"/>
      <c r="W493" s="508"/>
      <c r="X493" s="508"/>
      <c r="Y493" s="508"/>
      <c r="Z493" s="508"/>
      <c r="AA493" s="508"/>
      <c r="AB493" s="508"/>
      <c r="AC493" s="508"/>
      <c r="AD493" s="508"/>
      <c r="AE493" s="508"/>
      <c r="AF493" s="508"/>
    </row>
    <row r="494" ht="15.75" customHeight="1">
      <c r="A494" s="508"/>
      <c r="B494" s="508"/>
      <c r="C494" s="1020"/>
      <c r="D494" s="1020"/>
      <c r="E494" s="1020"/>
      <c r="F494" s="508"/>
      <c r="G494" s="508"/>
      <c r="H494" s="508"/>
      <c r="I494" s="508"/>
      <c r="J494" s="508"/>
      <c r="K494" s="508"/>
      <c r="L494" s="508"/>
      <c r="M494" s="508"/>
      <c r="N494" s="508"/>
      <c r="O494" s="508"/>
      <c r="P494" s="508"/>
      <c r="Q494" s="508"/>
      <c r="R494" s="508"/>
      <c r="S494" s="508"/>
      <c r="T494" s="1020"/>
      <c r="U494" s="508"/>
      <c r="V494" s="508"/>
      <c r="W494" s="508"/>
      <c r="X494" s="508"/>
      <c r="Y494" s="508"/>
      <c r="Z494" s="508"/>
      <c r="AA494" s="508"/>
      <c r="AB494" s="508"/>
      <c r="AC494" s="508"/>
      <c r="AD494" s="508"/>
      <c r="AE494" s="508"/>
      <c r="AF494" s="508"/>
    </row>
    <row r="495" ht="15.75" customHeight="1">
      <c r="A495" s="508"/>
      <c r="B495" s="508"/>
      <c r="C495" s="1020"/>
      <c r="D495" s="1020"/>
      <c r="E495" s="1020"/>
      <c r="F495" s="508"/>
      <c r="G495" s="508"/>
      <c r="H495" s="508"/>
      <c r="I495" s="508"/>
      <c r="J495" s="508"/>
      <c r="K495" s="508"/>
      <c r="L495" s="508"/>
      <c r="M495" s="508"/>
      <c r="N495" s="508"/>
      <c r="O495" s="508"/>
      <c r="P495" s="508"/>
      <c r="Q495" s="508"/>
      <c r="R495" s="508"/>
      <c r="S495" s="508"/>
      <c r="T495" s="1020"/>
      <c r="U495" s="508"/>
      <c r="V495" s="508"/>
      <c r="W495" s="508"/>
      <c r="X495" s="508"/>
      <c r="Y495" s="508"/>
      <c r="Z495" s="508"/>
      <c r="AA495" s="508"/>
      <c r="AB495" s="508"/>
      <c r="AC495" s="508"/>
      <c r="AD495" s="508"/>
      <c r="AE495" s="508"/>
      <c r="AF495" s="508"/>
    </row>
    <row r="496" ht="15.75" customHeight="1">
      <c r="A496" s="508"/>
      <c r="B496" s="508"/>
      <c r="C496" s="1020"/>
      <c r="D496" s="1020"/>
      <c r="E496" s="1020"/>
      <c r="F496" s="508"/>
      <c r="G496" s="508"/>
      <c r="H496" s="508"/>
      <c r="I496" s="508"/>
      <c r="J496" s="508"/>
      <c r="K496" s="508"/>
      <c r="L496" s="508"/>
      <c r="M496" s="508"/>
      <c r="N496" s="508"/>
      <c r="O496" s="508"/>
      <c r="P496" s="508"/>
      <c r="Q496" s="508"/>
      <c r="R496" s="508"/>
      <c r="S496" s="508"/>
      <c r="T496" s="1020"/>
      <c r="U496" s="508"/>
      <c r="V496" s="508"/>
      <c r="W496" s="508"/>
      <c r="X496" s="508"/>
      <c r="Y496" s="508"/>
      <c r="Z496" s="508"/>
      <c r="AA496" s="508"/>
      <c r="AB496" s="508"/>
      <c r="AC496" s="508"/>
      <c r="AD496" s="508"/>
      <c r="AE496" s="508"/>
      <c r="AF496" s="508"/>
    </row>
    <row r="497" ht="15.75" customHeight="1">
      <c r="A497" s="508"/>
      <c r="B497" s="508"/>
      <c r="C497" s="1020"/>
      <c r="D497" s="1020"/>
      <c r="E497" s="1020"/>
      <c r="F497" s="508"/>
      <c r="G497" s="508"/>
      <c r="H497" s="508"/>
      <c r="I497" s="508"/>
      <c r="J497" s="508"/>
      <c r="K497" s="508"/>
      <c r="L497" s="508"/>
      <c r="M497" s="508"/>
      <c r="N497" s="508"/>
      <c r="O497" s="508"/>
      <c r="P497" s="508"/>
      <c r="Q497" s="508"/>
      <c r="R497" s="508"/>
      <c r="S497" s="508"/>
      <c r="T497" s="1020"/>
      <c r="U497" s="508"/>
      <c r="V497" s="508"/>
      <c r="W497" s="508"/>
      <c r="X497" s="508"/>
      <c r="Y497" s="508"/>
      <c r="Z497" s="508"/>
      <c r="AA497" s="508"/>
      <c r="AB497" s="508"/>
      <c r="AC497" s="508"/>
      <c r="AD497" s="508"/>
      <c r="AE497" s="508"/>
      <c r="AF497" s="508"/>
    </row>
    <row r="498" ht="15.75" customHeight="1">
      <c r="A498" s="508"/>
      <c r="B498" s="508"/>
      <c r="C498" s="1020"/>
      <c r="D498" s="1020"/>
      <c r="E498" s="1020"/>
      <c r="F498" s="508"/>
      <c r="G498" s="508"/>
      <c r="H498" s="508"/>
      <c r="I498" s="508"/>
      <c r="J498" s="508"/>
      <c r="K498" s="508"/>
      <c r="L498" s="508"/>
      <c r="M498" s="508"/>
      <c r="N498" s="508"/>
      <c r="O498" s="508"/>
      <c r="P498" s="508"/>
      <c r="Q498" s="508"/>
      <c r="R498" s="508"/>
      <c r="S498" s="508"/>
      <c r="T498" s="1020"/>
      <c r="U498" s="508"/>
      <c r="V498" s="508"/>
      <c r="W498" s="508"/>
      <c r="X498" s="508"/>
      <c r="Y498" s="508"/>
      <c r="Z498" s="508"/>
      <c r="AA498" s="508"/>
      <c r="AB498" s="508"/>
      <c r="AC498" s="508"/>
      <c r="AD498" s="508"/>
      <c r="AE498" s="508"/>
      <c r="AF498" s="508"/>
    </row>
    <row r="499" ht="15.75" customHeight="1">
      <c r="A499" s="508"/>
      <c r="B499" s="508"/>
      <c r="C499" s="1020"/>
      <c r="D499" s="1020"/>
      <c r="E499" s="1020"/>
      <c r="F499" s="508"/>
      <c r="G499" s="508"/>
      <c r="H499" s="508"/>
      <c r="I499" s="508"/>
      <c r="J499" s="508"/>
      <c r="K499" s="508"/>
      <c r="L499" s="508"/>
      <c r="M499" s="508"/>
      <c r="N499" s="508"/>
      <c r="O499" s="508"/>
      <c r="P499" s="508"/>
      <c r="Q499" s="508"/>
      <c r="R499" s="508"/>
      <c r="S499" s="508"/>
      <c r="T499" s="1020"/>
      <c r="U499" s="508"/>
      <c r="V499" s="508"/>
      <c r="W499" s="508"/>
      <c r="X499" s="508"/>
      <c r="Y499" s="508"/>
      <c r="Z499" s="508"/>
      <c r="AA499" s="508"/>
      <c r="AB499" s="508"/>
      <c r="AC499" s="508"/>
      <c r="AD499" s="508"/>
      <c r="AE499" s="508"/>
      <c r="AF499" s="508"/>
    </row>
    <row r="500" ht="15.75" customHeight="1">
      <c r="A500" s="508"/>
      <c r="B500" s="508"/>
      <c r="C500" s="1020"/>
      <c r="D500" s="1020"/>
      <c r="E500" s="1020"/>
      <c r="F500" s="508"/>
      <c r="G500" s="508"/>
      <c r="H500" s="508"/>
      <c r="I500" s="508"/>
      <c r="J500" s="508"/>
      <c r="K500" s="508"/>
      <c r="L500" s="508"/>
      <c r="M500" s="508"/>
      <c r="N500" s="508"/>
      <c r="O500" s="508"/>
      <c r="P500" s="508"/>
      <c r="Q500" s="508"/>
      <c r="R500" s="508"/>
      <c r="S500" s="508"/>
      <c r="T500" s="1020"/>
      <c r="U500" s="508"/>
      <c r="V500" s="508"/>
      <c r="W500" s="508"/>
      <c r="X500" s="508"/>
      <c r="Y500" s="508"/>
      <c r="Z500" s="508"/>
      <c r="AA500" s="508"/>
      <c r="AB500" s="508"/>
      <c r="AC500" s="508"/>
      <c r="AD500" s="508"/>
      <c r="AE500" s="508"/>
      <c r="AF500" s="508"/>
    </row>
    <row r="501" ht="15.75" customHeight="1">
      <c r="A501" s="508"/>
      <c r="B501" s="508"/>
      <c r="C501" s="1020"/>
      <c r="D501" s="1020"/>
      <c r="E501" s="1020"/>
      <c r="F501" s="508"/>
      <c r="G501" s="508"/>
      <c r="H501" s="508"/>
      <c r="I501" s="508"/>
      <c r="J501" s="508"/>
      <c r="K501" s="508"/>
      <c r="L501" s="508"/>
      <c r="M501" s="508"/>
      <c r="N501" s="508"/>
      <c r="O501" s="508"/>
      <c r="P501" s="508"/>
      <c r="Q501" s="508"/>
      <c r="R501" s="508"/>
      <c r="S501" s="508"/>
      <c r="T501" s="1020"/>
      <c r="U501" s="508"/>
      <c r="V501" s="508"/>
      <c r="W501" s="508"/>
      <c r="X501" s="508"/>
      <c r="Y501" s="508"/>
      <c r="Z501" s="508"/>
      <c r="AA501" s="508"/>
      <c r="AB501" s="508"/>
      <c r="AC501" s="508"/>
      <c r="AD501" s="508"/>
      <c r="AE501" s="508"/>
      <c r="AF501" s="508"/>
    </row>
    <row r="502" ht="15.75" customHeight="1">
      <c r="A502" s="508"/>
      <c r="B502" s="508"/>
      <c r="C502" s="1020"/>
      <c r="D502" s="1020"/>
      <c r="E502" s="1020"/>
      <c r="F502" s="508"/>
      <c r="G502" s="508"/>
      <c r="H502" s="508"/>
      <c r="I502" s="508"/>
      <c r="J502" s="508"/>
      <c r="K502" s="508"/>
      <c r="L502" s="508"/>
      <c r="M502" s="508"/>
      <c r="N502" s="508"/>
      <c r="O502" s="508"/>
      <c r="P502" s="508"/>
      <c r="Q502" s="508"/>
      <c r="R502" s="508"/>
      <c r="S502" s="508"/>
      <c r="T502" s="1020"/>
      <c r="U502" s="508"/>
      <c r="V502" s="508"/>
      <c r="W502" s="508"/>
      <c r="X502" s="508"/>
      <c r="Y502" s="508"/>
      <c r="Z502" s="508"/>
      <c r="AA502" s="508"/>
      <c r="AB502" s="508"/>
      <c r="AC502" s="508"/>
      <c r="AD502" s="508"/>
      <c r="AE502" s="508"/>
      <c r="AF502" s="508"/>
    </row>
    <row r="503" ht="15.75" customHeight="1">
      <c r="A503" s="508"/>
      <c r="B503" s="508"/>
      <c r="C503" s="1020"/>
      <c r="D503" s="1020"/>
      <c r="E503" s="1020"/>
      <c r="F503" s="508"/>
      <c r="G503" s="508"/>
      <c r="H503" s="508"/>
      <c r="I503" s="508"/>
      <c r="J503" s="508"/>
      <c r="K503" s="508"/>
      <c r="L503" s="508"/>
      <c r="M503" s="508"/>
      <c r="N503" s="508"/>
      <c r="O503" s="508"/>
      <c r="P503" s="508"/>
      <c r="Q503" s="508"/>
      <c r="R503" s="508"/>
      <c r="S503" s="508"/>
      <c r="T503" s="1020"/>
      <c r="U503" s="508"/>
      <c r="V503" s="508"/>
      <c r="W503" s="508"/>
      <c r="X503" s="508"/>
      <c r="Y503" s="508"/>
      <c r="Z503" s="508"/>
      <c r="AA503" s="508"/>
      <c r="AB503" s="508"/>
      <c r="AC503" s="508"/>
      <c r="AD503" s="508"/>
      <c r="AE503" s="508"/>
      <c r="AF503" s="508"/>
    </row>
    <row r="504" ht="15.75" customHeight="1">
      <c r="A504" s="508"/>
      <c r="B504" s="508"/>
      <c r="C504" s="1020"/>
      <c r="D504" s="1020"/>
      <c r="E504" s="1020"/>
      <c r="F504" s="508"/>
      <c r="G504" s="508"/>
      <c r="H504" s="508"/>
      <c r="I504" s="508"/>
      <c r="J504" s="508"/>
      <c r="K504" s="508"/>
      <c r="L504" s="508"/>
      <c r="M504" s="508"/>
      <c r="N504" s="508"/>
      <c r="O504" s="508"/>
      <c r="P504" s="508"/>
      <c r="Q504" s="508"/>
      <c r="R504" s="508"/>
      <c r="S504" s="508"/>
      <c r="T504" s="1020"/>
      <c r="U504" s="508"/>
      <c r="V504" s="508"/>
      <c r="W504" s="508"/>
      <c r="X504" s="508"/>
      <c r="Y504" s="508"/>
      <c r="Z504" s="508"/>
      <c r="AA504" s="508"/>
      <c r="AB504" s="508"/>
      <c r="AC504" s="508"/>
      <c r="AD504" s="508"/>
      <c r="AE504" s="508"/>
      <c r="AF504" s="508"/>
    </row>
    <row r="505" ht="15.75" customHeight="1">
      <c r="A505" s="508"/>
      <c r="B505" s="508"/>
      <c r="C505" s="1020"/>
      <c r="D505" s="1020"/>
      <c r="E505" s="1020"/>
      <c r="F505" s="508"/>
      <c r="G505" s="508"/>
      <c r="H505" s="508"/>
      <c r="I505" s="508"/>
      <c r="J505" s="508"/>
      <c r="K505" s="508"/>
      <c r="L505" s="508"/>
      <c r="M505" s="508"/>
      <c r="N505" s="508"/>
      <c r="O505" s="508"/>
      <c r="P505" s="508"/>
      <c r="Q505" s="508"/>
      <c r="R505" s="508"/>
      <c r="S505" s="508"/>
      <c r="T505" s="1020"/>
      <c r="U505" s="508"/>
      <c r="V505" s="508"/>
      <c r="W505" s="508"/>
      <c r="X505" s="508"/>
      <c r="Y505" s="508"/>
      <c r="Z505" s="508"/>
      <c r="AA505" s="508"/>
      <c r="AB505" s="508"/>
      <c r="AC505" s="508"/>
      <c r="AD505" s="508"/>
      <c r="AE505" s="508"/>
      <c r="AF505" s="508"/>
    </row>
    <row r="506" ht="15.75" customHeight="1">
      <c r="A506" s="508"/>
      <c r="B506" s="508"/>
      <c r="C506" s="1020"/>
      <c r="D506" s="1020"/>
      <c r="E506" s="1020"/>
      <c r="F506" s="508"/>
      <c r="G506" s="508"/>
      <c r="H506" s="508"/>
      <c r="I506" s="508"/>
      <c r="J506" s="508"/>
      <c r="K506" s="508"/>
      <c r="L506" s="508"/>
      <c r="M506" s="508"/>
      <c r="N506" s="508"/>
      <c r="O506" s="508"/>
      <c r="P506" s="508"/>
      <c r="Q506" s="508"/>
      <c r="R506" s="508"/>
      <c r="S506" s="508"/>
      <c r="T506" s="1020"/>
      <c r="U506" s="508"/>
      <c r="V506" s="508"/>
      <c r="W506" s="508"/>
      <c r="X506" s="508"/>
      <c r="Y506" s="508"/>
      <c r="Z506" s="508"/>
      <c r="AA506" s="508"/>
      <c r="AB506" s="508"/>
      <c r="AC506" s="508"/>
      <c r="AD506" s="508"/>
      <c r="AE506" s="508"/>
      <c r="AF506" s="508"/>
    </row>
    <row r="507" ht="15.75" customHeight="1">
      <c r="A507" s="508"/>
      <c r="B507" s="508"/>
      <c r="C507" s="1020"/>
      <c r="D507" s="1020"/>
      <c r="E507" s="1020"/>
      <c r="F507" s="508"/>
      <c r="G507" s="508"/>
      <c r="H507" s="508"/>
      <c r="I507" s="508"/>
      <c r="J507" s="508"/>
      <c r="K507" s="508"/>
      <c r="L507" s="508"/>
      <c r="M507" s="508"/>
      <c r="N507" s="508"/>
      <c r="O507" s="508"/>
      <c r="P507" s="508"/>
      <c r="Q507" s="508"/>
      <c r="R507" s="508"/>
      <c r="S507" s="508"/>
      <c r="T507" s="1020"/>
      <c r="U507" s="508"/>
      <c r="V507" s="508"/>
      <c r="W507" s="508"/>
      <c r="X507" s="508"/>
      <c r="Y507" s="508"/>
      <c r="Z507" s="508"/>
      <c r="AA507" s="508"/>
      <c r="AB507" s="508"/>
      <c r="AC507" s="508"/>
      <c r="AD507" s="508"/>
      <c r="AE507" s="508"/>
      <c r="AF507" s="508"/>
    </row>
    <row r="508" ht="15.75" customHeight="1">
      <c r="A508" s="508"/>
      <c r="B508" s="508"/>
      <c r="C508" s="1020"/>
      <c r="D508" s="1020"/>
      <c r="E508" s="1020"/>
      <c r="F508" s="508"/>
      <c r="G508" s="508"/>
      <c r="H508" s="508"/>
      <c r="I508" s="508"/>
      <c r="J508" s="508"/>
      <c r="K508" s="508"/>
      <c r="L508" s="508"/>
      <c r="M508" s="508"/>
      <c r="N508" s="508"/>
      <c r="O508" s="508"/>
      <c r="P508" s="508"/>
      <c r="Q508" s="508"/>
      <c r="R508" s="508"/>
      <c r="S508" s="508"/>
      <c r="T508" s="1020"/>
      <c r="U508" s="508"/>
      <c r="V508" s="508"/>
      <c r="W508" s="508"/>
      <c r="X508" s="508"/>
      <c r="Y508" s="508"/>
      <c r="Z508" s="508"/>
      <c r="AA508" s="508"/>
      <c r="AB508" s="508"/>
      <c r="AC508" s="508"/>
      <c r="AD508" s="508"/>
      <c r="AE508" s="508"/>
      <c r="AF508" s="508"/>
    </row>
    <row r="509" ht="15.75" customHeight="1">
      <c r="A509" s="508"/>
      <c r="B509" s="508"/>
      <c r="C509" s="1020"/>
      <c r="D509" s="1020"/>
      <c r="E509" s="1020"/>
      <c r="F509" s="508"/>
      <c r="G509" s="508"/>
      <c r="H509" s="508"/>
      <c r="I509" s="508"/>
      <c r="J509" s="508"/>
      <c r="K509" s="508"/>
      <c r="L509" s="508"/>
      <c r="M509" s="508"/>
      <c r="N509" s="508"/>
      <c r="O509" s="508"/>
      <c r="P509" s="508"/>
      <c r="Q509" s="508"/>
      <c r="R509" s="508"/>
      <c r="S509" s="508"/>
      <c r="T509" s="1020"/>
      <c r="U509" s="508"/>
      <c r="V509" s="508"/>
      <c r="W509" s="508"/>
      <c r="X509" s="508"/>
      <c r="Y509" s="508"/>
      <c r="Z509" s="508"/>
      <c r="AA509" s="508"/>
      <c r="AB509" s="508"/>
      <c r="AC509" s="508"/>
      <c r="AD509" s="508"/>
      <c r="AE509" s="508"/>
      <c r="AF509" s="508"/>
    </row>
    <row r="510" ht="15.75" customHeight="1">
      <c r="A510" s="508"/>
      <c r="B510" s="508"/>
      <c r="C510" s="1020"/>
      <c r="D510" s="1020"/>
      <c r="E510" s="1020"/>
      <c r="F510" s="508"/>
      <c r="G510" s="508"/>
      <c r="H510" s="508"/>
      <c r="I510" s="508"/>
      <c r="J510" s="508"/>
      <c r="K510" s="508"/>
      <c r="L510" s="508"/>
      <c r="M510" s="508"/>
      <c r="N510" s="508"/>
      <c r="O510" s="508"/>
      <c r="P510" s="508"/>
      <c r="Q510" s="508"/>
      <c r="R510" s="508"/>
      <c r="S510" s="508"/>
      <c r="T510" s="1020"/>
      <c r="U510" s="508"/>
      <c r="V510" s="508"/>
      <c r="W510" s="508"/>
      <c r="X510" s="508"/>
      <c r="Y510" s="508"/>
      <c r="Z510" s="508"/>
      <c r="AA510" s="508"/>
      <c r="AB510" s="508"/>
      <c r="AC510" s="508"/>
      <c r="AD510" s="508"/>
      <c r="AE510" s="508"/>
      <c r="AF510" s="508"/>
    </row>
    <row r="511" ht="15.75" customHeight="1">
      <c r="A511" s="508"/>
      <c r="B511" s="508"/>
      <c r="C511" s="1020"/>
      <c r="D511" s="1020"/>
      <c r="E511" s="1020"/>
      <c r="F511" s="508"/>
      <c r="G511" s="508"/>
      <c r="H511" s="508"/>
      <c r="I511" s="508"/>
      <c r="J511" s="508"/>
      <c r="K511" s="508"/>
      <c r="L511" s="508"/>
      <c r="M511" s="508"/>
      <c r="N511" s="508"/>
      <c r="O511" s="508"/>
      <c r="P511" s="508"/>
      <c r="Q511" s="508"/>
      <c r="R511" s="508"/>
      <c r="S511" s="508"/>
      <c r="T511" s="1020"/>
      <c r="U511" s="508"/>
      <c r="V511" s="508"/>
      <c r="W511" s="508"/>
      <c r="X511" s="508"/>
      <c r="Y511" s="508"/>
      <c r="Z511" s="508"/>
      <c r="AA511" s="508"/>
      <c r="AB511" s="508"/>
      <c r="AC511" s="508"/>
      <c r="AD511" s="508"/>
      <c r="AE511" s="508"/>
      <c r="AF511" s="508"/>
    </row>
    <row r="512" ht="15.75" customHeight="1">
      <c r="A512" s="508"/>
      <c r="B512" s="508"/>
      <c r="C512" s="1020"/>
      <c r="D512" s="1020"/>
      <c r="E512" s="1020"/>
      <c r="F512" s="508"/>
      <c r="G512" s="508"/>
      <c r="H512" s="508"/>
      <c r="I512" s="508"/>
      <c r="J512" s="508"/>
      <c r="K512" s="508"/>
      <c r="L512" s="508"/>
      <c r="M512" s="508"/>
      <c r="N512" s="508"/>
      <c r="O512" s="508"/>
      <c r="P512" s="508"/>
      <c r="Q512" s="508"/>
      <c r="R512" s="508"/>
      <c r="S512" s="508"/>
      <c r="T512" s="1020"/>
      <c r="U512" s="508"/>
      <c r="V512" s="508"/>
      <c r="W512" s="508"/>
      <c r="X512" s="508"/>
      <c r="Y512" s="508"/>
      <c r="Z512" s="508"/>
      <c r="AA512" s="508"/>
      <c r="AB512" s="508"/>
      <c r="AC512" s="508"/>
      <c r="AD512" s="508"/>
      <c r="AE512" s="508"/>
      <c r="AF512" s="508"/>
    </row>
    <row r="513" ht="15.75" customHeight="1">
      <c r="A513" s="508"/>
      <c r="B513" s="508"/>
      <c r="C513" s="1020"/>
      <c r="D513" s="1020"/>
      <c r="E513" s="1020"/>
      <c r="F513" s="508"/>
      <c r="G513" s="508"/>
      <c r="H513" s="508"/>
      <c r="I513" s="508"/>
      <c r="J513" s="508"/>
      <c r="K513" s="508"/>
      <c r="L513" s="508"/>
      <c r="M513" s="508"/>
      <c r="N513" s="508"/>
      <c r="O513" s="508"/>
      <c r="P513" s="508"/>
      <c r="Q513" s="508"/>
      <c r="R513" s="508"/>
      <c r="S513" s="508"/>
      <c r="T513" s="1020"/>
      <c r="U513" s="508"/>
      <c r="V513" s="508"/>
      <c r="W513" s="508"/>
      <c r="X513" s="508"/>
      <c r="Y513" s="508"/>
      <c r="Z513" s="508"/>
      <c r="AA513" s="508"/>
      <c r="AB513" s="508"/>
      <c r="AC513" s="508"/>
      <c r="AD513" s="508"/>
      <c r="AE513" s="508"/>
      <c r="AF513" s="508"/>
    </row>
    <row r="514" ht="15.75" customHeight="1">
      <c r="A514" s="508"/>
      <c r="B514" s="508"/>
      <c r="C514" s="1020"/>
      <c r="D514" s="1020"/>
      <c r="E514" s="1020"/>
      <c r="F514" s="508"/>
      <c r="G514" s="508"/>
      <c r="H514" s="508"/>
      <c r="I514" s="508"/>
      <c r="J514" s="508"/>
      <c r="K514" s="508"/>
      <c r="L514" s="508"/>
      <c r="M514" s="508"/>
      <c r="N514" s="508"/>
      <c r="O514" s="508"/>
      <c r="P514" s="508"/>
      <c r="Q514" s="508"/>
      <c r="R514" s="508"/>
      <c r="S514" s="508"/>
      <c r="T514" s="1020"/>
      <c r="U514" s="508"/>
      <c r="V514" s="508"/>
      <c r="W514" s="508"/>
      <c r="X514" s="508"/>
      <c r="Y514" s="508"/>
      <c r="Z514" s="508"/>
      <c r="AA514" s="508"/>
      <c r="AB514" s="508"/>
      <c r="AC514" s="508"/>
      <c r="AD514" s="508"/>
      <c r="AE514" s="508"/>
      <c r="AF514" s="508"/>
    </row>
    <row r="515" ht="15.75" customHeight="1">
      <c r="A515" s="508"/>
      <c r="B515" s="508"/>
      <c r="C515" s="1020"/>
      <c r="D515" s="1020"/>
      <c r="E515" s="1020"/>
      <c r="F515" s="508"/>
      <c r="G515" s="508"/>
      <c r="H515" s="508"/>
      <c r="I515" s="508"/>
      <c r="J515" s="508"/>
      <c r="K515" s="508"/>
      <c r="L515" s="508"/>
      <c r="M515" s="508"/>
      <c r="N515" s="508"/>
      <c r="O515" s="508"/>
      <c r="P515" s="508"/>
      <c r="Q515" s="508"/>
      <c r="R515" s="508"/>
      <c r="S515" s="508"/>
      <c r="T515" s="1020"/>
      <c r="U515" s="508"/>
      <c r="V515" s="508"/>
      <c r="W515" s="508"/>
      <c r="X515" s="508"/>
      <c r="Y515" s="508"/>
      <c r="Z515" s="508"/>
      <c r="AA515" s="508"/>
      <c r="AB515" s="508"/>
      <c r="AC515" s="508"/>
      <c r="AD515" s="508"/>
      <c r="AE515" s="508"/>
      <c r="AF515" s="508"/>
    </row>
    <row r="516" ht="15.75" customHeight="1">
      <c r="A516" s="508"/>
      <c r="B516" s="508"/>
      <c r="C516" s="1020"/>
      <c r="D516" s="1020"/>
      <c r="E516" s="1020"/>
      <c r="F516" s="508"/>
      <c r="G516" s="508"/>
      <c r="H516" s="508"/>
      <c r="I516" s="508"/>
      <c r="J516" s="508"/>
      <c r="K516" s="508"/>
      <c r="L516" s="508"/>
      <c r="M516" s="508"/>
      <c r="N516" s="508"/>
      <c r="O516" s="508"/>
      <c r="P516" s="508"/>
      <c r="Q516" s="508"/>
      <c r="R516" s="508"/>
      <c r="S516" s="508"/>
      <c r="T516" s="1020"/>
      <c r="U516" s="508"/>
      <c r="V516" s="508"/>
      <c r="W516" s="508"/>
      <c r="X516" s="508"/>
      <c r="Y516" s="508"/>
      <c r="Z516" s="508"/>
      <c r="AA516" s="508"/>
      <c r="AB516" s="508"/>
      <c r="AC516" s="508"/>
      <c r="AD516" s="508"/>
      <c r="AE516" s="508"/>
      <c r="AF516" s="508"/>
    </row>
    <row r="517" ht="15.75" customHeight="1">
      <c r="A517" s="508"/>
      <c r="B517" s="508"/>
      <c r="C517" s="1020"/>
      <c r="D517" s="1020"/>
      <c r="E517" s="1020"/>
      <c r="F517" s="508"/>
      <c r="G517" s="508"/>
      <c r="H517" s="508"/>
      <c r="I517" s="508"/>
      <c r="J517" s="508"/>
      <c r="K517" s="508"/>
      <c r="L517" s="508"/>
      <c r="M517" s="508"/>
      <c r="N517" s="508"/>
      <c r="O517" s="508"/>
      <c r="P517" s="508"/>
      <c r="Q517" s="508"/>
      <c r="R517" s="508"/>
      <c r="S517" s="508"/>
      <c r="T517" s="1020"/>
      <c r="U517" s="508"/>
      <c r="V517" s="508"/>
      <c r="W517" s="508"/>
      <c r="X517" s="508"/>
      <c r="Y517" s="508"/>
      <c r="Z517" s="508"/>
      <c r="AA517" s="508"/>
      <c r="AB517" s="508"/>
      <c r="AC517" s="508"/>
      <c r="AD517" s="508"/>
      <c r="AE517" s="508"/>
      <c r="AF517" s="508"/>
    </row>
    <row r="518" ht="15.75" customHeight="1">
      <c r="A518" s="508"/>
      <c r="B518" s="508"/>
      <c r="C518" s="1020"/>
      <c r="D518" s="1020"/>
      <c r="E518" s="1020"/>
      <c r="F518" s="508"/>
      <c r="G518" s="508"/>
      <c r="H518" s="508"/>
      <c r="I518" s="508"/>
      <c r="J518" s="508"/>
      <c r="K518" s="508"/>
      <c r="L518" s="508"/>
      <c r="M518" s="508"/>
      <c r="N518" s="508"/>
      <c r="O518" s="508"/>
      <c r="P518" s="508"/>
      <c r="Q518" s="508"/>
      <c r="R518" s="508"/>
      <c r="S518" s="508"/>
      <c r="T518" s="1020"/>
      <c r="U518" s="508"/>
      <c r="V518" s="508"/>
      <c r="W518" s="508"/>
      <c r="X518" s="508"/>
      <c r="Y518" s="508"/>
      <c r="Z518" s="508"/>
      <c r="AA518" s="508"/>
      <c r="AB518" s="508"/>
      <c r="AC518" s="508"/>
      <c r="AD518" s="508"/>
      <c r="AE518" s="508"/>
      <c r="AF518" s="508"/>
    </row>
    <row r="519" ht="15.75" customHeight="1">
      <c r="A519" s="508"/>
      <c r="B519" s="508"/>
      <c r="C519" s="1020"/>
      <c r="D519" s="1020"/>
      <c r="E519" s="1020"/>
      <c r="F519" s="508"/>
      <c r="G519" s="508"/>
      <c r="H519" s="508"/>
      <c r="I519" s="508"/>
      <c r="J519" s="508"/>
      <c r="K519" s="508"/>
      <c r="L519" s="508"/>
      <c r="M519" s="508"/>
      <c r="N519" s="508"/>
      <c r="O519" s="508"/>
      <c r="P519" s="508"/>
      <c r="Q519" s="508"/>
      <c r="R519" s="508"/>
      <c r="S519" s="508"/>
      <c r="T519" s="1020"/>
      <c r="U519" s="508"/>
      <c r="V519" s="508"/>
      <c r="W519" s="508"/>
      <c r="X519" s="508"/>
      <c r="Y519" s="508"/>
      <c r="Z519" s="508"/>
      <c r="AA519" s="508"/>
      <c r="AB519" s="508"/>
      <c r="AC519" s="508"/>
      <c r="AD519" s="508"/>
      <c r="AE519" s="508"/>
      <c r="AF519" s="508"/>
    </row>
    <row r="520" ht="15.75" customHeight="1">
      <c r="A520" s="508"/>
      <c r="B520" s="508"/>
      <c r="C520" s="1020"/>
      <c r="D520" s="1020"/>
      <c r="E520" s="1020"/>
      <c r="F520" s="508"/>
      <c r="G520" s="508"/>
      <c r="H520" s="508"/>
      <c r="I520" s="508"/>
      <c r="J520" s="508"/>
      <c r="K520" s="508"/>
      <c r="L520" s="508"/>
      <c r="M520" s="508"/>
      <c r="N520" s="508"/>
      <c r="O520" s="508"/>
      <c r="P520" s="508"/>
      <c r="Q520" s="508"/>
      <c r="R520" s="508"/>
      <c r="S520" s="508"/>
      <c r="T520" s="1020"/>
      <c r="U520" s="508"/>
      <c r="V520" s="508"/>
      <c r="W520" s="508"/>
      <c r="X520" s="508"/>
      <c r="Y520" s="508"/>
      <c r="Z520" s="508"/>
      <c r="AA520" s="508"/>
      <c r="AB520" s="508"/>
      <c r="AC520" s="508"/>
      <c r="AD520" s="508"/>
      <c r="AE520" s="508"/>
      <c r="AF520" s="508"/>
    </row>
    <row r="521" ht="15.75" customHeight="1">
      <c r="A521" s="508"/>
      <c r="B521" s="508"/>
      <c r="C521" s="1020"/>
      <c r="D521" s="1020"/>
      <c r="E521" s="1020"/>
      <c r="F521" s="508"/>
      <c r="G521" s="508"/>
      <c r="H521" s="508"/>
      <c r="I521" s="508"/>
      <c r="J521" s="508"/>
      <c r="K521" s="508"/>
      <c r="L521" s="508"/>
      <c r="M521" s="508"/>
      <c r="N521" s="508"/>
      <c r="O521" s="508"/>
      <c r="P521" s="508"/>
      <c r="Q521" s="508"/>
      <c r="R521" s="508"/>
      <c r="S521" s="508"/>
      <c r="T521" s="1020"/>
      <c r="U521" s="508"/>
      <c r="V521" s="508"/>
      <c r="W521" s="508"/>
      <c r="X521" s="508"/>
      <c r="Y521" s="508"/>
      <c r="Z521" s="508"/>
      <c r="AA521" s="508"/>
      <c r="AB521" s="508"/>
      <c r="AC521" s="508"/>
      <c r="AD521" s="508"/>
      <c r="AE521" s="508"/>
      <c r="AF521" s="508"/>
    </row>
    <row r="522" ht="15.75" customHeight="1">
      <c r="A522" s="508"/>
      <c r="B522" s="508"/>
      <c r="C522" s="1020"/>
      <c r="D522" s="1020"/>
      <c r="E522" s="1020"/>
      <c r="F522" s="508"/>
      <c r="G522" s="508"/>
      <c r="H522" s="508"/>
      <c r="I522" s="508"/>
      <c r="J522" s="508"/>
      <c r="K522" s="508"/>
      <c r="L522" s="508"/>
      <c r="M522" s="508"/>
      <c r="N522" s="508"/>
      <c r="O522" s="508"/>
      <c r="P522" s="508"/>
      <c r="Q522" s="508"/>
      <c r="R522" s="508"/>
      <c r="S522" s="508"/>
      <c r="T522" s="1020"/>
      <c r="U522" s="508"/>
      <c r="V522" s="508"/>
      <c r="W522" s="508"/>
      <c r="X522" s="508"/>
      <c r="Y522" s="508"/>
      <c r="Z522" s="508"/>
      <c r="AA522" s="508"/>
      <c r="AB522" s="508"/>
      <c r="AC522" s="508"/>
      <c r="AD522" s="508"/>
      <c r="AE522" s="508"/>
      <c r="AF522" s="508"/>
    </row>
    <row r="523" ht="15.75" customHeight="1">
      <c r="A523" s="508"/>
      <c r="B523" s="508"/>
      <c r="C523" s="1020"/>
      <c r="D523" s="1020"/>
      <c r="E523" s="1020"/>
      <c r="F523" s="508"/>
      <c r="G523" s="508"/>
      <c r="H523" s="508"/>
      <c r="I523" s="508"/>
      <c r="J523" s="508"/>
      <c r="K523" s="508"/>
      <c r="L523" s="508"/>
      <c r="M523" s="508"/>
      <c r="N523" s="508"/>
      <c r="O523" s="508"/>
      <c r="P523" s="508"/>
      <c r="Q523" s="508"/>
      <c r="R523" s="508"/>
      <c r="S523" s="508"/>
      <c r="T523" s="1020"/>
      <c r="U523" s="508"/>
      <c r="V523" s="508"/>
      <c r="W523" s="508"/>
      <c r="X523" s="508"/>
      <c r="Y523" s="508"/>
      <c r="Z523" s="508"/>
      <c r="AA523" s="508"/>
      <c r="AB523" s="508"/>
      <c r="AC523" s="508"/>
      <c r="AD523" s="508"/>
      <c r="AE523" s="508"/>
      <c r="AF523" s="508"/>
    </row>
    <row r="524" ht="15.75" customHeight="1">
      <c r="A524" s="508"/>
      <c r="B524" s="508"/>
      <c r="C524" s="1020"/>
      <c r="D524" s="1020"/>
      <c r="E524" s="1020"/>
      <c r="F524" s="508"/>
      <c r="G524" s="508"/>
      <c r="H524" s="508"/>
      <c r="I524" s="508"/>
      <c r="J524" s="508"/>
      <c r="K524" s="508"/>
      <c r="L524" s="508"/>
      <c r="M524" s="508"/>
      <c r="N524" s="508"/>
      <c r="O524" s="508"/>
      <c r="P524" s="508"/>
      <c r="Q524" s="508"/>
      <c r="R524" s="508"/>
      <c r="S524" s="508"/>
      <c r="T524" s="1020"/>
      <c r="U524" s="508"/>
      <c r="V524" s="508"/>
      <c r="W524" s="508"/>
      <c r="X524" s="508"/>
      <c r="Y524" s="508"/>
      <c r="Z524" s="508"/>
      <c r="AA524" s="508"/>
      <c r="AB524" s="508"/>
      <c r="AC524" s="508"/>
      <c r="AD524" s="508"/>
      <c r="AE524" s="508"/>
      <c r="AF524" s="508"/>
    </row>
    <row r="525" ht="15.75" customHeight="1">
      <c r="A525" s="508"/>
      <c r="B525" s="508"/>
      <c r="C525" s="1020"/>
      <c r="D525" s="1020"/>
      <c r="E525" s="1020"/>
      <c r="F525" s="508"/>
      <c r="G525" s="508"/>
      <c r="H525" s="508"/>
      <c r="I525" s="508"/>
      <c r="J525" s="508"/>
      <c r="K525" s="508"/>
      <c r="L525" s="508"/>
      <c r="M525" s="508"/>
      <c r="N525" s="508"/>
      <c r="O525" s="508"/>
      <c r="P525" s="508"/>
      <c r="Q525" s="508"/>
      <c r="R525" s="508"/>
      <c r="S525" s="508"/>
      <c r="T525" s="1020"/>
      <c r="U525" s="508"/>
      <c r="V525" s="508"/>
      <c r="W525" s="508"/>
      <c r="X525" s="508"/>
      <c r="Y525" s="508"/>
      <c r="Z525" s="508"/>
      <c r="AA525" s="508"/>
      <c r="AB525" s="508"/>
      <c r="AC525" s="508"/>
      <c r="AD525" s="508"/>
      <c r="AE525" s="508"/>
      <c r="AF525" s="508"/>
    </row>
    <row r="526" ht="15.75" customHeight="1">
      <c r="A526" s="508"/>
      <c r="B526" s="508"/>
      <c r="C526" s="1020"/>
      <c r="D526" s="1020"/>
      <c r="E526" s="1020"/>
      <c r="F526" s="508"/>
      <c r="G526" s="508"/>
      <c r="H526" s="508"/>
      <c r="I526" s="508"/>
      <c r="J526" s="508"/>
      <c r="K526" s="508"/>
      <c r="L526" s="508"/>
      <c r="M526" s="508"/>
      <c r="N526" s="508"/>
      <c r="O526" s="508"/>
      <c r="P526" s="508"/>
      <c r="Q526" s="508"/>
      <c r="R526" s="508"/>
      <c r="S526" s="508"/>
      <c r="T526" s="1020"/>
      <c r="U526" s="508"/>
      <c r="V526" s="508"/>
      <c r="W526" s="508"/>
      <c r="X526" s="508"/>
      <c r="Y526" s="508"/>
      <c r="Z526" s="508"/>
      <c r="AA526" s="508"/>
      <c r="AB526" s="508"/>
      <c r="AC526" s="508"/>
      <c r="AD526" s="508"/>
      <c r="AE526" s="508"/>
      <c r="AF526" s="508"/>
    </row>
    <row r="527" ht="15.75" customHeight="1">
      <c r="A527" s="508"/>
      <c r="B527" s="508"/>
      <c r="C527" s="1020"/>
      <c r="D527" s="1020"/>
      <c r="E527" s="1020"/>
      <c r="F527" s="508"/>
      <c r="G527" s="508"/>
      <c r="H527" s="508"/>
      <c r="I527" s="508"/>
      <c r="J527" s="508"/>
      <c r="K527" s="508"/>
      <c r="L527" s="508"/>
      <c r="M527" s="508"/>
      <c r="N527" s="508"/>
      <c r="O527" s="508"/>
      <c r="P527" s="508"/>
      <c r="Q527" s="508"/>
      <c r="R527" s="508"/>
      <c r="S527" s="508"/>
      <c r="T527" s="1020"/>
      <c r="U527" s="508"/>
      <c r="V527" s="508"/>
      <c r="W527" s="508"/>
      <c r="X527" s="508"/>
      <c r="Y527" s="508"/>
      <c r="Z527" s="508"/>
      <c r="AA527" s="508"/>
      <c r="AB527" s="508"/>
      <c r="AC527" s="508"/>
      <c r="AD527" s="508"/>
      <c r="AE527" s="508"/>
      <c r="AF527" s="508"/>
    </row>
    <row r="528" ht="15.75" customHeight="1">
      <c r="A528" s="508"/>
      <c r="B528" s="508"/>
      <c r="C528" s="1020"/>
      <c r="D528" s="1020"/>
      <c r="E528" s="1020"/>
      <c r="F528" s="508"/>
      <c r="G528" s="508"/>
      <c r="H528" s="508"/>
      <c r="I528" s="508"/>
      <c r="J528" s="508"/>
      <c r="K528" s="508"/>
      <c r="L528" s="508"/>
      <c r="M528" s="508"/>
      <c r="N528" s="508"/>
      <c r="O528" s="508"/>
      <c r="P528" s="508"/>
      <c r="Q528" s="508"/>
      <c r="R528" s="508"/>
      <c r="S528" s="508"/>
      <c r="T528" s="1020"/>
      <c r="U528" s="508"/>
      <c r="V528" s="508"/>
      <c r="W528" s="508"/>
      <c r="X528" s="508"/>
      <c r="Y528" s="508"/>
      <c r="Z528" s="508"/>
      <c r="AA528" s="508"/>
      <c r="AB528" s="508"/>
      <c r="AC528" s="508"/>
      <c r="AD528" s="508"/>
      <c r="AE528" s="508"/>
      <c r="AF528" s="508"/>
    </row>
    <row r="529" ht="15.75" customHeight="1">
      <c r="A529" s="508"/>
      <c r="B529" s="508"/>
      <c r="C529" s="1020"/>
      <c r="D529" s="1020"/>
      <c r="E529" s="1020"/>
      <c r="F529" s="508"/>
      <c r="G529" s="508"/>
      <c r="H529" s="508"/>
      <c r="I529" s="508"/>
      <c r="J529" s="508"/>
      <c r="K529" s="508"/>
      <c r="L529" s="508"/>
      <c r="M529" s="508"/>
      <c r="N529" s="508"/>
      <c r="O529" s="508"/>
      <c r="P529" s="508"/>
      <c r="Q529" s="508"/>
      <c r="R529" s="508"/>
      <c r="S529" s="508"/>
      <c r="T529" s="1020"/>
      <c r="U529" s="508"/>
      <c r="V529" s="508"/>
      <c r="W529" s="508"/>
      <c r="X529" s="508"/>
      <c r="Y529" s="508"/>
      <c r="Z529" s="508"/>
      <c r="AA529" s="508"/>
      <c r="AB529" s="508"/>
      <c r="AC529" s="508"/>
      <c r="AD529" s="508"/>
      <c r="AE529" s="508"/>
      <c r="AF529" s="508"/>
    </row>
    <row r="530" ht="15.75" customHeight="1">
      <c r="A530" s="508"/>
      <c r="B530" s="508"/>
      <c r="C530" s="1020"/>
      <c r="D530" s="1020"/>
      <c r="E530" s="1020"/>
      <c r="F530" s="508"/>
      <c r="G530" s="508"/>
      <c r="H530" s="508"/>
      <c r="I530" s="508"/>
      <c r="J530" s="508"/>
      <c r="K530" s="508"/>
      <c r="L530" s="508"/>
      <c r="M530" s="508"/>
      <c r="N530" s="508"/>
      <c r="O530" s="508"/>
      <c r="P530" s="508"/>
      <c r="Q530" s="508"/>
      <c r="R530" s="508"/>
      <c r="S530" s="508"/>
      <c r="T530" s="1020"/>
      <c r="U530" s="508"/>
      <c r="V530" s="508"/>
      <c r="W530" s="508"/>
      <c r="X530" s="508"/>
      <c r="Y530" s="508"/>
      <c r="Z530" s="508"/>
      <c r="AA530" s="508"/>
      <c r="AB530" s="508"/>
      <c r="AC530" s="508"/>
      <c r="AD530" s="508"/>
      <c r="AE530" s="508"/>
      <c r="AF530" s="508"/>
    </row>
    <row r="531" ht="15.75" customHeight="1">
      <c r="A531" s="508"/>
      <c r="B531" s="508"/>
      <c r="C531" s="1020"/>
      <c r="D531" s="1020"/>
      <c r="E531" s="1020"/>
      <c r="F531" s="508"/>
      <c r="G531" s="508"/>
      <c r="H531" s="508"/>
      <c r="I531" s="508"/>
      <c r="J531" s="508"/>
      <c r="K531" s="508"/>
      <c r="L531" s="508"/>
      <c r="M531" s="508"/>
      <c r="N531" s="508"/>
      <c r="O531" s="508"/>
      <c r="P531" s="508"/>
      <c r="Q531" s="508"/>
      <c r="R531" s="508"/>
      <c r="S531" s="508"/>
      <c r="T531" s="1020"/>
      <c r="U531" s="508"/>
      <c r="V531" s="508"/>
      <c r="W531" s="508"/>
      <c r="X531" s="508"/>
      <c r="Y531" s="508"/>
      <c r="Z531" s="508"/>
      <c r="AA531" s="508"/>
      <c r="AB531" s="508"/>
      <c r="AC531" s="508"/>
      <c r="AD531" s="508"/>
      <c r="AE531" s="508"/>
      <c r="AF531" s="508"/>
    </row>
    <row r="532" ht="15.75" customHeight="1">
      <c r="A532" s="508"/>
      <c r="B532" s="508"/>
      <c r="C532" s="1020"/>
      <c r="D532" s="1020"/>
      <c r="E532" s="1020"/>
      <c r="F532" s="508"/>
      <c r="G532" s="508"/>
      <c r="H532" s="508"/>
      <c r="I532" s="508"/>
      <c r="J532" s="508"/>
      <c r="K532" s="508"/>
      <c r="L532" s="508"/>
      <c r="M532" s="508"/>
      <c r="N532" s="508"/>
      <c r="O532" s="508"/>
      <c r="P532" s="508"/>
      <c r="Q532" s="508"/>
      <c r="R532" s="508"/>
      <c r="S532" s="508"/>
      <c r="T532" s="1020"/>
      <c r="U532" s="508"/>
      <c r="V532" s="508"/>
      <c r="W532" s="508"/>
      <c r="X532" s="508"/>
      <c r="Y532" s="508"/>
      <c r="Z532" s="508"/>
      <c r="AA532" s="508"/>
      <c r="AB532" s="508"/>
      <c r="AC532" s="508"/>
      <c r="AD532" s="508"/>
      <c r="AE532" s="508"/>
      <c r="AF532" s="508"/>
    </row>
    <row r="533" ht="15.75" customHeight="1">
      <c r="A533" s="508"/>
      <c r="B533" s="508"/>
      <c r="C533" s="1020"/>
      <c r="D533" s="1020"/>
      <c r="E533" s="1020"/>
      <c r="F533" s="508"/>
      <c r="G533" s="508"/>
      <c r="H533" s="508"/>
      <c r="I533" s="508"/>
      <c r="J533" s="508"/>
      <c r="K533" s="508"/>
      <c r="L533" s="508"/>
      <c r="M533" s="508"/>
      <c r="N533" s="508"/>
      <c r="O533" s="508"/>
      <c r="P533" s="508"/>
      <c r="Q533" s="508"/>
      <c r="R533" s="508"/>
      <c r="S533" s="508"/>
      <c r="T533" s="1020"/>
      <c r="U533" s="508"/>
      <c r="V533" s="508"/>
      <c r="W533" s="508"/>
      <c r="X533" s="508"/>
      <c r="Y533" s="508"/>
      <c r="Z533" s="508"/>
      <c r="AA533" s="508"/>
      <c r="AB533" s="508"/>
      <c r="AC533" s="508"/>
      <c r="AD533" s="508"/>
      <c r="AE533" s="508"/>
      <c r="AF533" s="508"/>
    </row>
    <row r="534" ht="15.75" customHeight="1">
      <c r="A534" s="508"/>
      <c r="B534" s="508"/>
      <c r="C534" s="1020"/>
      <c r="D534" s="1020"/>
      <c r="E534" s="1020"/>
      <c r="F534" s="508"/>
      <c r="G534" s="508"/>
      <c r="H534" s="508"/>
      <c r="I534" s="508"/>
      <c r="J534" s="508"/>
      <c r="K534" s="508"/>
      <c r="L534" s="508"/>
      <c r="M534" s="508"/>
      <c r="N534" s="508"/>
      <c r="O534" s="508"/>
      <c r="P534" s="508"/>
      <c r="Q534" s="508"/>
      <c r="R534" s="508"/>
      <c r="S534" s="508"/>
      <c r="T534" s="1020"/>
      <c r="U534" s="508"/>
      <c r="V534" s="508"/>
      <c r="W534" s="508"/>
      <c r="X534" s="508"/>
      <c r="Y534" s="508"/>
      <c r="Z534" s="508"/>
      <c r="AA534" s="508"/>
      <c r="AB534" s="508"/>
      <c r="AC534" s="508"/>
      <c r="AD534" s="508"/>
      <c r="AE534" s="508"/>
      <c r="AF534" s="508"/>
    </row>
    <row r="535" ht="15.75" customHeight="1">
      <c r="A535" s="508"/>
      <c r="B535" s="508"/>
      <c r="C535" s="1020"/>
      <c r="D535" s="1020"/>
      <c r="E535" s="1020"/>
      <c r="F535" s="508"/>
      <c r="G535" s="508"/>
      <c r="H535" s="508"/>
      <c r="I535" s="508"/>
      <c r="J535" s="508"/>
      <c r="K535" s="508"/>
      <c r="L535" s="508"/>
      <c r="M535" s="508"/>
      <c r="N535" s="508"/>
      <c r="O535" s="508"/>
      <c r="P535" s="508"/>
      <c r="Q535" s="508"/>
      <c r="R535" s="508"/>
      <c r="S535" s="508"/>
      <c r="T535" s="1020"/>
      <c r="U535" s="508"/>
      <c r="V535" s="508"/>
      <c r="W535" s="508"/>
      <c r="X535" s="508"/>
      <c r="Y535" s="508"/>
      <c r="Z535" s="508"/>
      <c r="AA535" s="508"/>
      <c r="AB535" s="508"/>
      <c r="AC535" s="508"/>
      <c r="AD535" s="508"/>
      <c r="AE535" s="508"/>
      <c r="AF535" s="508"/>
    </row>
    <row r="536" ht="15.75" customHeight="1">
      <c r="A536" s="508"/>
      <c r="B536" s="508"/>
      <c r="C536" s="1020"/>
      <c r="D536" s="1020"/>
      <c r="E536" s="1020"/>
      <c r="F536" s="508"/>
      <c r="G536" s="508"/>
      <c r="H536" s="508"/>
      <c r="I536" s="508"/>
      <c r="J536" s="508"/>
      <c r="K536" s="508"/>
      <c r="L536" s="508"/>
      <c r="M536" s="508"/>
      <c r="N536" s="508"/>
      <c r="O536" s="508"/>
      <c r="P536" s="508"/>
      <c r="Q536" s="508"/>
      <c r="R536" s="508"/>
      <c r="S536" s="508"/>
      <c r="T536" s="1020"/>
      <c r="U536" s="508"/>
      <c r="V536" s="508"/>
      <c r="W536" s="508"/>
      <c r="X536" s="508"/>
      <c r="Y536" s="508"/>
      <c r="Z536" s="508"/>
      <c r="AA536" s="508"/>
      <c r="AB536" s="508"/>
      <c r="AC536" s="508"/>
      <c r="AD536" s="508"/>
      <c r="AE536" s="508"/>
      <c r="AF536" s="508"/>
    </row>
    <row r="537" ht="15.75" customHeight="1">
      <c r="A537" s="508"/>
      <c r="B537" s="508"/>
      <c r="C537" s="1020"/>
      <c r="D537" s="1020"/>
      <c r="E537" s="1020"/>
      <c r="F537" s="508"/>
      <c r="G537" s="508"/>
      <c r="H537" s="508"/>
      <c r="I537" s="508"/>
      <c r="J537" s="508"/>
      <c r="K537" s="508"/>
      <c r="L537" s="508"/>
      <c r="M537" s="508"/>
      <c r="N537" s="508"/>
      <c r="O537" s="508"/>
      <c r="P537" s="508"/>
      <c r="Q537" s="508"/>
      <c r="R537" s="508"/>
      <c r="S537" s="508"/>
      <c r="T537" s="1020"/>
      <c r="U537" s="508"/>
      <c r="V537" s="508"/>
      <c r="W537" s="508"/>
      <c r="X537" s="508"/>
      <c r="Y537" s="508"/>
      <c r="Z537" s="508"/>
      <c r="AA537" s="508"/>
      <c r="AB537" s="508"/>
      <c r="AC537" s="508"/>
      <c r="AD537" s="508"/>
      <c r="AE537" s="508"/>
      <c r="AF537" s="508"/>
    </row>
    <row r="538" ht="15.75" customHeight="1">
      <c r="A538" s="508"/>
      <c r="B538" s="508"/>
      <c r="C538" s="1020"/>
      <c r="D538" s="1020"/>
      <c r="E538" s="1020"/>
      <c r="F538" s="508"/>
      <c r="G538" s="508"/>
      <c r="H538" s="508"/>
      <c r="I538" s="508"/>
      <c r="J538" s="508"/>
      <c r="K538" s="508"/>
      <c r="L538" s="508"/>
      <c r="M538" s="508"/>
      <c r="N538" s="508"/>
      <c r="O538" s="508"/>
      <c r="P538" s="508"/>
      <c r="Q538" s="508"/>
      <c r="R538" s="508"/>
      <c r="S538" s="508"/>
      <c r="T538" s="1020"/>
      <c r="U538" s="508"/>
      <c r="V538" s="508"/>
      <c r="W538" s="508"/>
      <c r="X538" s="508"/>
      <c r="Y538" s="508"/>
      <c r="Z538" s="508"/>
      <c r="AA538" s="508"/>
      <c r="AB538" s="508"/>
      <c r="AC538" s="508"/>
      <c r="AD538" s="508"/>
      <c r="AE538" s="508"/>
      <c r="AF538" s="508"/>
    </row>
    <row r="539" ht="15.75" customHeight="1">
      <c r="A539" s="508"/>
      <c r="B539" s="508"/>
      <c r="C539" s="1020"/>
      <c r="D539" s="1020"/>
      <c r="E539" s="1020"/>
      <c r="F539" s="508"/>
      <c r="G539" s="508"/>
      <c r="H539" s="508"/>
      <c r="I539" s="508"/>
      <c r="J539" s="508"/>
      <c r="K539" s="508"/>
      <c r="L539" s="508"/>
      <c r="M539" s="508"/>
      <c r="N539" s="508"/>
      <c r="O539" s="508"/>
      <c r="P539" s="508"/>
      <c r="Q539" s="508"/>
      <c r="R539" s="508"/>
      <c r="S539" s="508"/>
      <c r="T539" s="1020"/>
      <c r="U539" s="508"/>
      <c r="V539" s="508"/>
      <c r="W539" s="508"/>
      <c r="X539" s="508"/>
      <c r="Y539" s="508"/>
      <c r="Z539" s="508"/>
      <c r="AA539" s="508"/>
      <c r="AB539" s="508"/>
      <c r="AC539" s="508"/>
      <c r="AD539" s="508"/>
      <c r="AE539" s="508"/>
      <c r="AF539" s="508"/>
    </row>
    <row r="540" ht="15.75" customHeight="1">
      <c r="A540" s="508"/>
      <c r="B540" s="508"/>
      <c r="C540" s="1020"/>
      <c r="D540" s="1020"/>
      <c r="E540" s="1020"/>
      <c r="F540" s="508"/>
      <c r="G540" s="508"/>
      <c r="H540" s="508"/>
      <c r="I540" s="508"/>
      <c r="J540" s="508"/>
      <c r="K540" s="508"/>
      <c r="L540" s="508"/>
      <c r="M540" s="508"/>
      <c r="N540" s="508"/>
      <c r="O540" s="508"/>
      <c r="P540" s="508"/>
      <c r="Q540" s="508"/>
      <c r="R540" s="508"/>
      <c r="S540" s="508"/>
      <c r="T540" s="1020"/>
      <c r="U540" s="508"/>
      <c r="V540" s="508"/>
      <c r="W540" s="508"/>
      <c r="X540" s="508"/>
      <c r="Y540" s="508"/>
      <c r="Z540" s="508"/>
      <c r="AA540" s="508"/>
      <c r="AB540" s="508"/>
      <c r="AC540" s="508"/>
      <c r="AD540" s="508"/>
      <c r="AE540" s="508"/>
      <c r="AF540" s="508"/>
    </row>
    <row r="541" ht="15.75" customHeight="1">
      <c r="A541" s="508"/>
      <c r="B541" s="508"/>
      <c r="C541" s="1020"/>
      <c r="D541" s="1020"/>
      <c r="E541" s="1020"/>
      <c r="F541" s="508"/>
      <c r="G541" s="508"/>
      <c r="H541" s="508"/>
      <c r="I541" s="508"/>
      <c r="J541" s="508"/>
      <c r="K541" s="508"/>
      <c r="L541" s="508"/>
      <c r="M541" s="508"/>
      <c r="N541" s="508"/>
      <c r="O541" s="508"/>
      <c r="P541" s="508"/>
      <c r="Q541" s="508"/>
      <c r="R541" s="508"/>
      <c r="S541" s="508"/>
      <c r="T541" s="1020"/>
      <c r="U541" s="508"/>
      <c r="V541" s="508"/>
      <c r="W541" s="508"/>
      <c r="X541" s="508"/>
      <c r="Y541" s="508"/>
      <c r="Z541" s="508"/>
      <c r="AA541" s="508"/>
      <c r="AB541" s="508"/>
      <c r="AC541" s="508"/>
      <c r="AD541" s="508"/>
      <c r="AE541" s="508"/>
      <c r="AF541" s="508"/>
    </row>
    <row r="542" ht="15.75" customHeight="1">
      <c r="A542" s="508"/>
      <c r="B542" s="508"/>
      <c r="C542" s="1020"/>
      <c r="D542" s="1020"/>
      <c r="E542" s="1020"/>
      <c r="F542" s="508"/>
      <c r="G542" s="508"/>
      <c r="H542" s="508"/>
      <c r="I542" s="508"/>
      <c r="J542" s="508"/>
      <c r="K542" s="508"/>
      <c r="L542" s="508"/>
      <c r="M542" s="508"/>
      <c r="N542" s="508"/>
      <c r="O542" s="508"/>
      <c r="P542" s="508"/>
      <c r="Q542" s="508"/>
      <c r="R542" s="508"/>
      <c r="S542" s="508"/>
      <c r="T542" s="1020"/>
      <c r="U542" s="508"/>
      <c r="V542" s="508"/>
      <c r="W542" s="508"/>
      <c r="X542" s="508"/>
      <c r="Y542" s="508"/>
      <c r="Z542" s="508"/>
      <c r="AA542" s="508"/>
      <c r="AB542" s="508"/>
      <c r="AC542" s="508"/>
      <c r="AD542" s="508"/>
      <c r="AE542" s="508"/>
      <c r="AF542" s="508"/>
    </row>
    <row r="543" ht="15.75" customHeight="1">
      <c r="A543" s="508"/>
      <c r="B543" s="508"/>
      <c r="C543" s="1020"/>
      <c r="D543" s="1020"/>
      <c r="E543" s="1020"/>
      <c r="F543" s="508"/>
      <c r="G543" s="508"/>
      <c r="H543" s="508"/>
      <c r="I543" s="508"/>
      <c r="J543" s="508"/>
      <c r="K543" s="508"/>
      <c r="L543" s="508"/>
      <c r="M543" s="508"/>
      <c r="N543" s="508"/>
      <c r="O543" s="508"/>
      <c r="P543" s="508"/>
      <c r="Q543" s="508"/>
      <c r="R543" s="508"/>
      <c r="S543" s="508"/>
      <c r="T543" s="1020"/>
      <c r="U543" s="508"/>
      <c r="V543" s="508"/>
      <c r="W543" s="508"/>
      <c r="X543" s="508"/>
      <c r="Y543" s="508"/>
      <c r="Z543" s="508"/>
      <c r="AA543" s="508"/>
      <c r="AB543" s="508"/>
      <c r="AC543" s="508"/>
      <c r="AD543" s="508"/>
      <c r="AE543" s="508"/>
      <c r="AF543" s="508"/>
    </row>
    <row r="544" ht="15.75" customHeight="1">
      <c r="A544" s="508"/>
      <c r="B544" s="508"/>
      <c r="C544" s="1020"/>
      <c r="D544" s="1020"/>
      <c r="E544" s="1020"/>
      <c r="F544" s="508"/>
      <c r="G544" s="508"/>
      <c r="H544" s="508"/>
      <c r="I544" s="508"/>
      <c r="J544" s="508"/>
      <c r="K544" s="508"/>
      <c r="L544" s="508"/>
      <c r="M544" s="508"/>
      <c r="N544" s="508"/>
      <c r="O544" s="508"/>
      <c r="P544" s="508"/>
      <c r="Q544" s="508"/>
      <c r="R544" s="508"/>
      <c r="S544" s="508"/>
      <c r="T544" s="1020"/>
      <c r="U544" s="508"/>
      <c r="V544" s="508"/>
      <c r="W544" s="508"/>
      <c r="X544" s="508"/>
      <c r="Y544" s="508"/>
      <c r="Z544" s="508"/>
      <c r="AA544" s="508"/>
      <c r="AB544" s="508"/>
      <c r="AC544" s="508"/>
      <c r="AD544" s="508"/>
      <c r="AE544" s="508"/>
      <c r="AF544" s="508"/>
    </row>
    <row r="545" ht="15.75" customHeight="1">
      <c r="A545" s="508"/>
      <c r="B545" s="508"/>
      <c r="C545" s="1020"/>
      <c r="D545" s="1020"/>
      <c r="E545" s="1020"/>
      <c r="F545" s="508"/>
      <c r="G545" s="508"/>
      <c r="H545" s="508"/>
      <c r="I545" s="508"/>
      <c r="J545" s="508"/>
      <c r="K545" s="508"/>
      <c r="L545" s="508"/>
      <c r="M545" s="508"/>
      <c r="N545" s="508"/>
      <c r="O545" s="508"/>
      <c r="P545" s="508"/>
      <c r="Q545" s="508"/>
      <c r="R545" s="508"/>
      <c r="S545" s="508"/>
      <c r="T545" s="1020"/>
      <c r="U545" s="508"/>
      <c r="V545" s="508"/>
      <c r="W545" s="508"/>
      <c r="X545" s="508"/>
      <c r="Y545" s="508"/>
      <c r="Z545" s="508"/>
      <c r="AA545" s="508"/>
      <c r="AB545" s="508"/>
      <c r="AC545" s="508"/>
      <c r="AD545" s="508"/>
      <c r="AE545" s="508"/>
      <c r="AF545" s="508"/>
    </row>
    <row r="546" ht="15.75" customHeight="1">
      <c r="A546" s="508"/>
      <c r="B546" s="508"/>
      <c r="C546" s="1020"/>
      <c r="D546" s="1020"/>
      <c r="E546" s="1020"/>
      <c r="F546" s="508"/>
      <c r="G546" s="508"/>
      <c r="H546" s="508"/>
      <c r="I546" s="508"/>
      <c r="J546" s="508"/>
      <c r="K546" s="508"/>
      <c r="L546" s="508"/>
      <c r="M546" s="508"/>
      <c r="N546" s="508"/>
      <c r="O546" s="508"/>
      <c r="P546" s="508"/>
      <c r="Q546" s="508"/>
      <c r="R546" s="508"/>
      <c r="S546" s="508"/>
      <c r="T546" s="1020"/>
      <c r="U546" s="508"/>
      <c r="V546" s="508"/>
      <c r="W546" s="508"/>
      <c r="X546" s="508"/>
      <c r="Y546" s="508"/>
      <c r="Z546" s="508"/>
      <c r="AA546" s="508"/>
      <c r="AB546" s="508"/>
      <c r="AC546" s="508"/>
      <c r="AD546" s="508"/>
      <c r="AE546" s="508"/>
      <c r="AF546" s="508"/>
    </row>
    <row r="547" ht="15.75" customHeight="1">
      <c r="A547" s="508"/>
      <c r="B547" s="508"/>
      <c r="C547" s="1020"/>
      <c r="D547" s="1020"/>
      <c r="E547" s="1020"/>
      <c r="F547" s="508"/>
      <c r="G547" s="508"/>
      <c r="H547" s="508"/>
      <c r="I547" s="508"/>
      <c r="J547" s="508"/>
      <c r="K547" s="508"/>
      <c r="L547" s="508"/>
      <c r="M547" s="508"/>
      <c r="N547" s="508"/>
      <c r="O547" s="508"/>
      <c r="P547" s="508"/>
      <c r="Q547" s="508"/>
      <c r="R547" s="508"/>
      <c r="S547" s="508"/>
      <c r="T547" s="1020"/>
      <c r="U547" s="508"/>
      <c r="V547" s="508"/>
      <c r="W547" s="508"/>
      <c r="X547" s="508"/>
      <c r="Y547" s="508"/>
      <c r="Z547" s="508"/>
      <c r="AA547" s="508"/>
      <c r="AB547" s="508"/>
      <c r="AC547" s="508"/>
      <c r="AD547" s="508"/>
      <c r="AE547" s="508"/>
      <c r="AF547" s="508"/>
    </row>
    <row r="548" ht="15.75" customHeight="1">
      <c r="A548" s="508"/>
      <c r="B548" s="508"/>
      <c r="C548" s="1020"/>
      <c r="D548" s="1020"/>
      <c r="E548" s="1020"/>
      <c r="F548" s="508"/>
      <c r="G548" s="508"/>
      <c r="H548" s="508"/>
      <c r="I548" s="508"/>
      <c r="J548" s="508"/>
      <c r="K548" s="508"/>
      <c r="L548" s="508"/>
      <c r="M548" s="508"/>
      <c r="N548" s="508"/>
      <c r="O548" s="508"/>
      <c r="P548" s="508"/>
      <c r="Q548" s="508"/>
      <c r="R548" s="508"/>
      <c r="S548" s="508"/>
      <c r="T548" s="1020"/>
      <c r="U548" s="508"/>
      <c r="V548" s="508"/>
      <c r="W548" s="508"/>
      <c r="X548" s="508"/>
      <c r="Y548" s="508"/>
      <c r="Z548" s="508"/>
      <c r="AA548" s="508"/>
      <c r="AB548" s="508"/>
      <c r="AC548" s="508"/>
      <c r="AD548" s="508"/>
      <c r="AE548" s="508"/>
      <c r="AF548" s="508"/>
    </row>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2:$AF$348"/>
  <customSheetViews>
    <customSheetView guid="{5129CB80-9770-499E-9B51-B17A1AFD7CD9}" filter="1" showAutoFilter="1">
      <autoFilter ref="$A$1:$AF$347">
        <filterColumn colId="19">
          <filters>
            <filter val="Đang làm thủ tục xin mở mã dự án BU05,VTG,QLRR"/>
            <filter val="BU01,VTS,VofficeBQP"/>
            <filter val="BU03,VDS,VTM,FCC"/>
            <filter val="BU01,BCN,NonSAP,Phase2"/>
            <filter val="BU05,VTCC,NNTN"/>
            <filter val="BU05,VTCC,DMP"/>
            <filter val="BU03,UNT,Comviva"/>
            <filter val="BU03,VDS,TopUp,Phase2"/>
            <filter val="PMO,VTIT,IGT"/>
            <filter val="BU01,BV175,Presale"/>
            <filter val="BU03,VDS,VTM,CTMiniapp"/>
            <filter val="BU03,VDS,ViThiTruong (package)"/>
            <filter val="BU01,VTS,CSDLCucKT"/>
            <filter val="Đang làm thủ tục xin mở mã dự án BU05,VTT,Vcontract"/>
            <filter val="BU03,VDS,ViThiTruong,Timor"/>
            <filter val="BU01,VTS,LuongBQP"/>
            <filter val="BU01,METFONE,SMOS,Phase1"/>
            <filter val="BU03,VDS,Vithitruong,ViMytel"/>
            <filter val="BU03,VDS,VTM,SPTT"/>
            <filter val="BU05,VTNet,OSS,VTC"/>
            <filter val="BU01,MyTel,CDS"/>
            <filter val="BU05,OSS,VTP"/>
            <filter val="BU03,VDS,VTM,HPMiniapp"/>
            <filter val="BU03,VDS,ViDienTu3,0 (package)"/>
            <filter val="BU05,OSS,VTZ"/>
            <filter val="Đang làm thủ tục xin mở mã dự án BU05,VTT,Viettelhome"/>
            <filter val="BU05,VTNet,OSS,MYT"/>
            <filter val="BU03,VDS,ViThiTruong (OSDC)"/>
            <filter val="BU01,VTT,NHIPSONG"/>
            <filter val="BU01,VTK,Presale"/>
            <filter val="BU03,VDS,CT,Phase2"/>
            <filter val="BU05,VTNet,OSS,Unitel"/>
            <filter val="BU01,NCB,Office"/>
            <filter val="BU05,VTCC,eKYC"/>
            <filter val="BU05,VTT,MyViettel"/>
            <filter val="BU05,VTT,VideoCall"/>
            <filter val="BU01,BCN,TDTC2,0"/>
            <filter val="BU01,MBAL"/>
            <filter val="BU05,VTT,VAS"/>
            <filter val="BU01,BCN,VTF,Phase2"/>
            <filter val="BU05,VTT,MyViettel,Insource"/>
            <filter val="BU01,BV7A,Presale"/>
            <filter val="BU01,VHT,VTIT,OSDC"/>
            <filter val="BU03,VDS,VTM,CVT"/>
            <filter val="BU01,BCN,ERP"/>
            <filter val="BU01,VTG,HRM"/>
          </filters>
        </filterColumn>
      </autoFilter>
    </customSheetView>
    <customSheetView guid="{22E19C42-DB2A-4E0A-9123-982840C575C2}" filter="1" showAutoFilter="1">
      <autoFilter ref="$A$2:$AF$347">
        <filterColumn colId="4">
          <filters>
            <filter val="BU01 - Quản trị doanh nghiệp"/>
          </filters>
        </filterColumn>
        <sortState ref="A2:AF347">
          <sortCondition ref="T2:T347"/>
        </sortState>
      </autoFilter>
    </customSheetView>
    <customSheetView guid="{2BF545D7-FBDA-48BA-B3F1-E57DE59A9E26}" filter="1" showAutoFilter="1">
      <autoFilter ref="$T$1:$T$548"/>
    </customSheetView>
    <customSheetView guid="{D96257B2-66E3-4DBC-89C1-ADC724FA8878}" filter="1" showAutoFilter="1">
      <autoFilter ref="$A$2:$AF$139"/>
    </customSheetView>
    <customSheetView guid="{24ACE0AB-70FC-4EC6-98C2-AB100224222A}" filter="1" showAutoFilter="1">
      <autoFilter ref="$A$2:$AF$347">
        <filterColumn colId="4">
          <filters>
            <filter val="BU01 - Quản trị doanh nghiệp"/>
          </filters>
        </filterColumn>
      </autoFilter>
    </customSheetView>
    <customSheetView guid="{F47F2B0B-0F7A-4723-9694-73423C8E7C11}" filter="1" showAutoFilter="1">
      <autoFilter ref="$A$2:$AF$347">
        <filterColumn colId="19">
          <filters>
            <filter val="BU05,VTNet,OSS,MYT"/>
            <filter val="BU03,VDS,ViThiTruong (OSDC)"/>
            <filter val="BU01,VTT,NHIPSONG"/>
            <filter val="Đang làm thủ tục xin mở mã dự án BU05,VTG,QLRR"/>
            <filter val="BU01,VTS,VofficeBQP"/>
            <filter val="BU03,VDS,VTM,FCC"/>
            <filter val="BU01,VTK,Presale"/>
            <filter val="BU03,VDS,CT,Phase2"/>
            <filter val="BU05,VTNet,OSS,Unitel"/>
            <filter val="BU01,BCN,NonSAP,Phase2"/>
            <filter val="BU01,NCB,Office"/>
            <filter val="BU05,VTCC,NNTN"/>
            <filter val="BU05,VTCC,DMP"/>
            <filter val="BU05,VTCC,eKYC"/>
            <filter val="BU05,VTT,MyViettel"/>
            <filter val="BU03,UNT,Comviva"/>
            <filter val="BU05,VTT,VideoCall"/>
            <filter val="BU03,VDS,TopUp,Phase2"/>
            <filter val="BU01,BCN,TDTC2,0"/>
            <filter val="BU01,MBAL"/>
            <filter val="PMO,VTIT,IGT"/>
            <filter val="BU01,BV175,Presale"/>
            <filter val="BU05,VTT,VAS"/>
            <filter val="BU03,VDS,VTM,CTMiniapp"/>
            <filter val="BU01,BCN,VTF,Phase2"/>
            <filter val="BU03,VDS,ViThiTruong (package)"/>
            <filter val="BU01,VTS,CSDLCucKT"/>
            <filter val="Đang làm thủ tục xin mở mã dự án BU05,VTT,Vcontract"/>
            <filter val="BU05,VTT,MyViettel,Insource"/>
            <filter val="BU01,BV7A,Presale"/>
            <filter val="BU03,VDS,ViThiTruong,Timor"/>
            <filter val="BU01,VTS,LuongBQP"/>
            <filter val="BU01,METFONE,SMOS,Phase1"/>
            <filter val="BU01,VHT,VTIT,OSDC"/>
            <filter val="BU03,VDS,Vithitruong,ViMytel"/>
            <filter val="BU03,VDS,VTM,SPTT"/>
            <filter val="BU05,VTNet,OSS,VTC"/>
            <filter val="BU01,MyTel,CDS"/>
            <filter val="BU03,VDS,VTM,CVT"/>
            <filter val="BU01,BCN,ERP"/>
            <filter val="BU01,VTG,HRM"/>
            <filter val="BU05,OSS,VTP"/>
            <filter val="BU03,VDS,VTM,HPMiniapp"/>
            <filter val="BU03,VDS,ViDienTu3,0 (package)"/>
            <filter val="BU05,OSS,VTZ"/>
            <filter val="Đang làm thủ tục xin mở mã dự án BU05,VTT,Viettelhome"/>
          </filters>
        </filterColumn>
      </autoFilter>
    </customSheetView>
    <customSheetView guid="{54B49785-DE43-43F1-9703-50D5C15C28EA}" filter="1" showAutoFilter="1">
      <autoFilter ref="$A$2:$AF$53"/>
    </customSheetView>
    <customSheetView guid="{E6D78B58-63E5-4B25-88AA-131E60D4404B}" filter="1" showAutoFilter="1">
      <autoFilter ref="$A$2:$W$380">
        <filterColumn colId="4">
          <filters>
            <filter val="BU01 - Quản trị doanh nghiệp"/>
          </filters>
        </filterColumn>
      </autoFilter>
    </customSheetView>
  </customSheetViews>
  <dataValidations>
    <dataValidation type="list" allowBlank="1" showErrorMessage="1" sqref="K3:K54">
      <formula1>"2018,2019,2020,2021,2022,2023,2024,2025,2026,2027,2028"</formula1>
    </dataValidation>
    <dataValidation type="list" allowBlank="1" showErrorMessage="1" sqref="J3:J348">
      <formula1>"1,2,3,4,5,6,7,8,9,10,11,12"</formula1>
    </dataValidation>
  </dataValidations>
  <hyperlinks>
    <hyperlink r:id="rId2" ref="D18"/>
    <hyperlink r:id="rId3" ref="D23"/>
    <hyperlink r:id="rId4" ref="D26"/>
    <hyperlink r:id="rId5" ref="D28"/>
    <hyperlink r:id="rId6" ref="D29"/>
    <hyperlink r:id="rId7" ref="D33"/>
    <hyperlink r:id="rId8" ref="D34"/>
    <hyperlink r:id="rId9" ref="D35"/>
    <hyperlink r:id="rId10" ref="D38"/>
    <hyperlink r:id="rId11" ref="D39"/>
    <hyperlink r:id="rId12" ref="D40"/>
    <hyperlink r:id="rId13" ref="D41"/>
    <hyperlink r:id="rId14" ref="D42"/>
    <hyperlink r:id="rId15" ref="D45"/>
  </hyperlinks>
  <printOptions/>
  <pageMargins bottom="0.75" footer="0.0" header="0.0" left="0.7" right="0.7" top="0.75"/>
  <pageSetup orientation="landscape"/>
  <drawing r:id="rId16"/>
  <legacyDrawing r:id="rId1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4.63"/>
    <col customWidth="1" min="2" max="2" width="7.75"/>
    <col customWidth="1" min="3" max="3" width="18.88"/>
    <col customWidth="1" min="4" max="4" width="24.38"/>
    <col customWidth="1" min="5" max="5" width="35.38"/>
    <col customWidth="1" min="6" max="6" width="7.75"/>
    <col customWidth="1" min="7" max="7" width="10.75"/>
    <col customWidth="1" min="8" max="8" width="12.0"/>
    <col customWidth="1" min="9" max="9" width="9.38"/>
    <col customWidth="1" min="10" max="10" width="7.88"/>
    <col customWidth="1" min="11" max="11" width="7.63"/>
    <col customWidth="1" min="12" max="12" width="10.63"/>
    <col customWidth="1" min="13" max="13" width="10.88"/>
    <col customWidth="1" min="14" max="14" width="7.88"/>
    <col customWidth="1" min="15" max="15" width="8.25"/>
    <col customWidth="1" min="16" max="16" width="7.63"/>
    <col customWidth="1" min="17" max="17" width="10.0"/>
    <col customWidth="1" min="18" max="18" width="7.25"/>
    <col customWidth="1" min="19" max="19" width="9.5"/>
    <col customWidth="1" min="20" max="20" width="26.13"/>
    <col customWidth="1" min="21" max="21" width="9.63"/>
    <col customWidth="1" min="22" max="22" width="7.63"/>
    <col customWidth="1" min="23" max="23" width="9.63"/>
    <col customWidth="1" min="24" max="24" width="10.63"/>
    <col customWidth="1" min="25" max="25" width="8.88"/>
    <col customWidth="1" min="26" max="26" width="5.75"/>
    <col customWidth="1" min="27" max="27" width="8.25"/>
    <col customWidth="1" min="28" max="28" width="7.88"/>
    <col customWidth="1" min="29" max="29" width="10.75"/>
    <col customWidth="1" min="30" max="30" width="12.0"/>
    <col customWidth="1" min="31" max="31" width="10.63"/>
    <col customWidth="1" min="32" max="35" width="7.63"/>
  </cols>
  <sheetData>
    <row r="1" ht="15.0" customHeight="1">
      <c r="A1" s="609" t="s">
        <v>1238</v>
      </c>
      <c r="B1" s="609"/>
      <c r="C1" s="240"/>
      <c r="D1" s="240"/>
      <c r="E1" s="240"/>
      <c r="F1" s="609"/>
      <c r="G1" s="609"/>
      <c r="H1" s="609"/>
      <c r="I1" s="611"/>
      <c r="J1" s="609"/>
      <c r="K1" s="609"/>
      <c r="L1" s="609"/>
      <c r="M1" s="609"/>
      <c r="N1" s="613"/>
      <c r="O1" s="613"/>
      <c r="P1" s="614"/>
      <c r="Q1" s="615" t="s">
        <v>1239</v>
      </c>
      <c r="R1" s="614"/>
      <c r="S1" s="609"/>
      <c r="T1" s="240"/>
      <c r="U1" s="616"/>
      <c r="V1" s="616"/>
      <c r="W1" s="616"/>
      <c r="X1" s="616"/>
      <c r="Y1" s="616"/>
      <c r="Z1" s="617"/>
      <c r="AA1" s="616"/>
      <c r="AB1" s="616"/>
      <c r="AC1" s="618">
        <v>10000.0</v>
      </c>
      <c r="AD1" s="620"/>
      <c r="AE1" s="620" t="s">
        <v>1194</v>
      </c>
      <c r="AF1" s="621"/>
      <c r="AG1" s="622"/>
      <c r="AH1" s="622"/>
      <c r="AI1" s="622"/>
    </row>
    <row r="2">
      <c r="A2" s="623" t="s">
        <v>448</v>
      </c>
      <c r="B2" s="623" t="s">
        <v>449</v>
      </c>
      <c r="C2" s="623" t="s">
        <v>450</v>
      </c>
      <c r="D2" s="624" t="s">
        <v>452</v>
      </c>
      <c r="E2" s="624" t="s">
        <v>487</v>
      </c>
      <c r="F2" s="624" t="s">
        <v>488</v>
      </c>
      <c r="G2" s="624" t="s">
        <v>489</v>
      </c>
      <c r="H2" s="624" t="s">
        <v>490</v>
      </c>
      <c r="I2" s="625" t="s">
        <v>491</v>
      </c>
      <c r="J2" s="623" t="s">
        <v>492</v>
      </c>
      <c r="K2" s="623" t="s">
        <v>493</v>
      </c>
      <c r="L2" s="624" t="s">
        <v>494</v>
      </c>
      <c r="M2" s="624" t="s">
        <v>495</v>
      </c>
      <c r="N2" s="626" t="s">
        <v>496</v>
      </c>
      <c r="O2" s="626" t="s">
        <v>542</v>
      </c>
      <c r="P2" s="626" t="s">
        <v>498</v>
      </c>
      <c r="Q2" s="627" t="s">
        <v>1242</v>
      </c>
      <c r="R2" s="626" t="s">
        <v>499</v>
      </c>
      <c r="S2" s="624" t="s">
        <v>500</v>
      </c>
      <c r="T2" s="628" t="s">
        <v>501</v>
      </c>
      <c r="U2" s="629" t="s">
        <v>502</v>
      </c>
      <c r="V2" s="629" t="s">
        <v>503</v>
      </c>
      <c r="W2" s="629" t="s">
        <v>504</v>
      </c>
      <c r="X2" s="630" t="s">
        <v>505</v>
      </c>
      <c r="Y2" s="631" t="s">
        <v>1195</v>
      </c>
      <c r="Z2" s="630" t="s">
        <v>1196</v>
      </c>
      <c r="AA2" s="631" t="s">
        <v>1197</v>
      </c>
      <c r="AB2" s="631" t="s">
        <v>1198</v>
      </c>
      <c r="AC2" s="631" t="s">
        <v>1199</v>
      </c>
      <c r="AD2" s="631" t="s">
        <v>1200</v>
      </c>
      <c r="AE2" s="631" t="s">
        <v>1201</v>
      </c>
      <c r="AF2" s="636" t="s">
        <v>1202</v>
      </c>
      <c r="AG2" s="638" t="s">
        <v>506</v>
      </c>
      <c r="AH2" s="638" t="s">
        <v>1244</v>
      </c>
      <c r="AI2" s="638" t="s">
        <v>1245</v>
      </c>
    </row>
    <row r="3" ht="15.0" customHeight="1">
      <c r="A3" s="609">
        <v>1.0</v>
      </c>
      <c r="B3" s="609">
        <v>461353.0</v>
      </c>
      <c r="C3" s="240" t="s">
        <v>1246</v>
      </c>
      <c r="D3" s="240" t="s">
        <v>1247</v>
      </c>
      <c r="E3" s="240" t="s">
        <v>511</v>
      </c>
      <c r="F3" s="609" t="s">
        <v>546</v>
      </c>
      <c r="G3" s="609" t="s">
        <v>790</v>
      </c>
      <c r="H3" s="609" t="str">
        <f t="shared" ref="H3:H134" si="1">IF(G3="fresher",F3&amp;"01",IF(G3="junior",F3&amp;"02",IF(G3="junior+",F3&amp;"03",IF(G3="middle",F3&amp;"04",IF(G3="middle+",F3&amp;"05",IF(G3="senior",F3&amp;"06",0))))))</f>
        <v>TESTER03</v>
      </c>
      <c r="I3" s="611" t="str">
        <f t="shared" ref="I3:I501" si="2">VLOOKUP(H3,NLTC!$C$5:$D$28,2,0)</f>
        <v>#REF!</v>
      </c>
      <c r="J3" s="609">
        <v>6.0</v>
      </c>
      <c r="K3" s="609">
        <v>2024.0</v>
      </c>
      <c r="L3" s="639">
        <v>45444.0</v>
      </c>
      <c r="M3" s="639">
        <v>45473.0</v>
      </c>
      <c r="N3" s="640">
        <v>20.0</v>
      </c>
      <c r="O3" s="640">
        <f t="shared" ref="O3:O152" si="3">N3/20</f>
        <v>1</v>
      </c>
      <c r="P3" s="640">
        <f t="shared" ref="P3:P501" si="4">ROUND(IF(S3="ODC",1*O3,I3*O3),3)</f>
        <v>1</v>
      </c>
      <c r="Q3" s="640">
        <v>1.0</v>
      </c>
      <c r="R3" s="640"/>
      <c r="S3" s="609" t="s">
        <v>517</v>
      </c>
      <c r="T3" s="240" t="s">
        <v>1249</v>
      </c>
      <c r="U3" s="616">
        <f t="shared" ref="U3:U446" si="5">IF(AND(Q3&gt;=1,S3="ODC"),P3,Q3)</f>
        <v>1</v>
      </c>
      <c r="V3" s="616">
        <f t="shared" ref="V3:V13" si="6">ROUND(SUMIF(B:B,B3,P:P),3)</f>
        <v>1</v>
      </c>
      <c r="W3" s="616">
        <f t="shared" ref="W3:W13" si="7">ROUND(SUMIF(B:B,B3,U:U),3)</f>
        <v>1</v>
      </c>
      <c r="X3" s="616">
        <f t="shared" ref="X3:X501" si="8">ROUND(W3/V3,2)</f>
        <v>1</v>
      </c>
      <c r="Y3" s="616">
        <f t="shared" ref="Y3:Y501" si="9">SUMIF(B:B,B3,O:O)</f>
        <v>1</v>
      </c>
      <c r="Z3" s="616" t="str">
        <f t="shared" ref="Z3:Z134" si="10">VLOOKUP(H3,NLTC!$C$5:$H$271,6,0)/1000</f>
        <v>#REF!</v>
      </c>
      <c r="AA3" s="616" t="str">
        <f t="shared" ref="AA3:AA134" si="11">ROUND(IF(X3&lt;=1,AB3*O3*X3,AB3*O3),0)</f>
        <v>#REF!</v>
      </c>
      <c r="AB3" s="616" t="str">
        <f t="shared" ref="AB3:AB134" si="12">ROUND(IF(X3&lt;=1,Z3*O3*X3,Z3*O3),0)</f>
        <v>#REF!</v>
      </c>
      <c r="AC3" s="642">
        <f t="shared" ref="AC3:AC134" si="13">ROUND(IF(X3&gt;1,(W3-V3)*$AC$1,0)*(O3/Y3),0)</f>
        <v>0</v>
      </c>
      <c r="AD3" s="642" t="str">
        <f t="shared" ref="AD3:AD134" si="14">+ROUND(AB3+AC3,0)</f>
        <v>#REF!</v>
      </c>
      <c r="AE3" s="642" t="str">
        <f t="shared" ref="AE3:AE134" si="15">SUMIF(B:B,B3,AD:AD)</f>
        <v>#REF!</v>
      </c>
      <c r="AF3" s="609"/>
      <c r="AG3" s="622"/>
      <c r="AH3" s="622"/>
      <c r="AI3" s="622">
        <f t="shared" ref="AI3:AI119" si="16">AVERAGEIF(D:D,D3,Q:Q)</f>
        <v>1</v>
      </c>
    </row>
    <row r="4" ht="15.0" customHeight="1">
      <c r="A4" s="609">
        <f t="shared" ref="A4:A501" si="17">A3+1</f>
        <v>2</v>
      </c>
      <c r="B4" s="609">
        <v>463387.0</v>
      </c>
      <c r="C4" s="240" t="s">
        <v>1251</v>
      </c>
      <c r="D4" s="240" t="s">
        <v>1252</v>
      </c>
      <c r="E4" s="240" t="s">
        <v>511</v>
      </c>
      <c r="F4" s="609" t="s">
        <v>512</v>
      </c>
      <c r="G4" s="609" t="s">
        <v>790</v>
      </c>
      <c r="H4" s="609" t="str">
        <f t="shared" si="1"/>
        <v>DEV03</v>
      </c>
      <c r="I4" s="611" t="str">
        <f t="shared" si="2"/>
        <v>#REF!</v>
      </c>
      <c r="J4" s="609">
        <v>6.0</v>
      </c>
      <c r="K4" s="609">
        <v>2024.0</v>
      </c>
      <c r="L4" s="639">
        <v>45444.0</v>
      </c>
      <c r="M4" s="639">
        <v>45473.0</v>
      </c>
      <c r="N4" s="640">
        <v>20.0</v>
      </c>
      <c r="O4" s="640">
        <f t="shared" si="3"/>
        <v>1</v>
      </c>
      <c r="P4" s="640">
        <f t="shared" si="4"/>
        <v>1</v>
      </c>
      <c r="Q4" s="640">
        <v>1.0</v>
      </c>
      <c r="R4" s="640"/>
      <c r="S4" s="609" t="s">
        <v>517</v>
      </c>
      <c r="T4" s="240" t="s">
        <v>1249</v>
      </c>
      <c r="U4" s="616">
        <f t="shared" si="5"/>
        <v>1</v>
      </c>
      <c r="V4" s="616">
        <f t="shared" si="6"/>
        <v>1</v>
      </c>
      <c r="W4" s="616">
        <f t="shared" si="7"/>
        <v>1</v>
      </c>
      <c r="X4" s="616">
        <f t="shared" si="8"/>
        <v>1</v>
      </c>
      <c r="Y4" s="616">
        <f t="shared" si="9"/>
        <v>1</v>
      </c>
      <c r="Z4" s="616" t="str">
        <f t="shared" si="10"/>
        <v>#REF!</v>
      </c>
      <c r="AA4" s="616" t="str">
        <f t="shared" si="11"/>
        <v>#REF!</v>
      </c>
      <c r="AB4" s="616" t="str">
        <f t="shared" si="12"/>
        <v>#REF!</v>
      </c>
      <c r="AC4" s="642">
        <f t="shared" si="13"/>
        <v>0</v>
      </c>
      <c r="AD4" s="642" t="str">
        <f t="shared" si="14"/>
        <v>#REF!</v>
      </c>
      <c r="AE4" s="642" t="str">
        <f t="shared" si="15"/>
        <v>#REF!</v>
      </c>
      <c r="AF4" s="609"/>
      <c r="AG4" s="622"/>
      <c r="AH4" s="622"/>
      <c r="AI4" s="622">
        <f t="shared" si="16"/>
        <v>1</v>
      </c>
    </row>
    <row r="5" ht="15.0" customHeight="1">
      <c r="A5" s="609">
        <f t="shared" si="17"/>
        <v>3</v>
      </c>
      <c r="B5" s="609">
        <v>463417.0</v>
      </c>
      <c r="C5" s="240" t="s">
        <v>1253</v>
      </c>
      <c r="D5" s="240" t="s">
        <v>1254</v>
      </c>
      <c r="E5" s="240" t="s">
        <v>511</v>
      </c>
      <c r="F5" s="609" t="s">
        <v>564</v>
      </c>
      <c r="G5" s="609" t="s">
        <v>771</v>
      </c>
      <c r="H5" s="609" t="str">
        <f t="shared" si="1"/>
        <v>BA04</v>
      </c>
      <c r="I5" s="611" t="str">
        <f t="shared" si="2"/>
        <v>#REF!</v>
      </c>
      <c r="J5" s="609">
        <v>6.0</v>
      </c>
      <c r="K5" s="609">
        <v>2024.0</v>
      </c>
      <c r="L5" s="639">
        <v>45444.0</v>
      </c>
      <c r="M5" s="639">
        <v>45473.0</v>
      </c>
      <c r="N5" s="640">
        <v>20.0</v>
      </c>
      <c r="O5" s="640">
        <f t="shared" si="3"/>
        <v>1</v>
      </c>
      <c r="P5" s="640">
        <f t="shared" si="4"/>
        <v>1</v>
      </c>
      <c r="Q5" s="640">
        <v>1.0</v>
      </c>
      <c r="R5" s="640"/>
      <c r="S5" s="609" t="s">
        <v>517</v>
      </c>
      <c r="T5" s="240" t="s">
        <v>1249</v>
      </c>
      <c r="U5" s="616">
        <f t="shared" si="5"/>
        <v>1</v>
      </c>
      <c r="V5" s="616">
        <f t="shared" si="6"/>
        <v>1</v>
      </c>
      <c r="W5" s="616">
        <f t="shared" si="7"/>
        <v>1</v>
      </c>
      <c r="X5" s="616">
        <f t="shared" si="8"/>
        <v>1</v>
      </c>
      <c r="Y5" s="616">
        <f t="shared" si="9"/>
        <v>1</v>
      </c>
      <c r="Z5" s="616" t="str">
        <f t="shared" si="10"/>
        <v>#REF!</v>
      </c>
      <c r="AA5" s="616" t="str">
        <f t="shared" si="11"/>
        <v>#REF!</v>
      </c>
      <c r="AB5" s="616" t="str">
        <f t="shared" si="12"/>
        <v>#REF!</v>
      </c>
      <c r="AC5" s="642">
        <f t="shared" si="13"/>
        <v>0</v>
      </c>
      <c r="AD5" s="642" t="str">
        <f t="shared" si="14"/>
        <v>#REF!</v>
      </c>
      <c r="AE5" s="642" t="str">
        <f t="shared" si="15"/>
        <v>#REF!</v>
      </c>
      <c r="AF5" s="609"/>
      <c r="AG5" s="622"/>
      <c r="AH5" s="622"/>
      <c r="AI5" s="622">
        <f t="shared" si="16"/>
        <v>1</v>
      </c>
    </row>
    <row r="6" ht="15.0" customHeight="1">
      <c r="A6" s="609">
        <f t="shared" si="17"/>
        <v>4</v>
      </c>
      <c r="B6" s="644">
        <v>465283.0</v>
      </c>
      <c r="C6" s="645" t="s">
        <v>1255</v>
      </c>
      <c r="D6" s="645" t="s">
        <v>1256</v>
      </c>
      <c r="E6" s="645" t="s">
        <v>511</v>
      </c>
      <c r="F6" s="644" t="s">
        <v>564</v>
      </c>
      <c r="G6" s="644" t="s">
        <v>787</v>
      </c>
      <c r="H6" s="644" t="str">
        <f t="shared" si="1"/>
        <v>BA05</v>
      </c>
      <c r="I6" s="646" t="str">
        <f t="shared" si="2"/>
        <v>#REF!</v>
      </c>
      <c r="J6" s="644">
        <v>6.0</v>
      </c>
      <c r="K6" s="644">
        <v>2024.0</v>
      </c>
      <c r="L6" s="647">
        <v>45454.0</v>
      </c>
      <c r="M6" s="647">
        <v>45473.0</v>
      </c>
      <c r="N6" s="648">
        <v>14.0</v>
      </c>
      <c r="O6" s="648">
        <f t="shared" si="3"/>
        <v>0.7</v>
      </c>
      <c r="P6" s="648">
        <f t="shared" si="4"/>
        <v>0.7</v>
      </c>
      <c r="Q6" s="648">
        <v>0.7</v>
      </c>
      <c r="R6" s="648"/>
      <c r="S6" s="644" t="s">
        <v>517</v>
      </c>
      <c r="T6" s="645" t="s">
        <v>1249</v>
      </c>
      <c r="U6" s="649">
        <f t="shared" si="5"/>
        <v>0.7</v>
      </c>
      <c r="V6" s="649">
        <f t="shared" si="6"/>
        <v>0.7</v>
      </c>
      <c r="W6" s="649">
        <f t="shared" si="7"/>
        <v>0.7</v>
      </c>
      <c r="X6" s="649">
        <f t="shared" si="8"/>
        <v>1</v>
      </c>
      <c r="Y6" s="649">
        <f t="shared" si="9"/>
        <v>0.7</v>
      </c>
      <c r="Z6" s="649" t="str">
        <f t="shared" si="10"/>
        <v>#REF!</v>
      </c>
      <c r="AA6" s="649" t="str">
        <f t="shared" si="11"/>
        <v>#REF!</v>
      </c>
      <c r="AB6" s="649" t="str">
        <f t="shared" si="12"/>
        <v>#REF!</v>
      </c>
      <c r="AC6" s="650">
        <f t="shared" si="13"/>
        <v>0</v>
      </c>
      <c r="AD6" s="650" t="str">
        <f t="shared" si="14"/>
        <v>#REF!</v>
      </c>
      <c r="AE6" s="650" t="str">
        <f t="shared" si="15"/>
        <v>#REF!</v>
      </c>
      <c r="AF6" s="644"/>
      <c r="AG6" s="651"/>
      <c r="AH6" s="651"/>
      <c r="AI6" s="651">
        <f t="shared" si="16"/>
        <v>0.7</v>
      </c>
    </row>
    <row r="7" ht="15.0" customHeight="1">
      <c r="A7" s="609">
        <f t="shared" si="17"/>
        <v>5</v>
      </c>
      <c r="B7" s="644">
        <v>465623.0</v>
      </c>
      <c r="C7" s="645" t="s">
        <v>1257</v>
      </c>
      <c r="D7" s="645" t="s">
        <v>1258</v>
      </c>
      <c r="E7" s="645" t="s">
        <v>511</v>
      </c>
      <c r="F7" s="644" t="s">
        <v>512</v>
      </c>
      <c r="G7" s="644" t="s">
        <v>771</v>
      </c>
      <c r="H7" s="644" t="str">
        <f t="shared" si="1"/>
        <v>DEV04</v>
      </c>
      <c r="I7" s="646" t="str">
        <f t="shared" si="2"/>
        <v>#REF!</v>
      </c>
      <c r="J7" s="644">
        <v>6.0</v>
      </c>
      <c r="K7" s="644">
        <v>2024.0</v>
      </c>
      <c r="L7" s="647">
        <v>45460.0</v>
      </c>
      <c r="M7" s="647">
        <v>45473.0</v>
      </c>
      <c r="N7" s="648">
        <v>10.0</v>
      </c>
      <c r="O7" s="648">
        <f t="shared" si="3"/>
        <v>0.5</v>
      </c>
      <c r="P7" s="648">
        <f t="shared" si="4"/>
        <v>0.5</v>
      </c>
      <c r="Q7" s="648">
        <v>0.5</v>
      </c>
      <c r="R7" s="648"/>
      <c r="S7" s="644" t="s">
        <v>517</v>
      </c>
      <c r="T7" s="645" t="s">
        <v>1249</v>
      </c>
      <c r="U7" s="649">
        <f t="shared" si="5"/>
        <v>0.5</v>
      </c>
      <c r="V7" s="649" t="str">
        <f t="shared" si="6"/>
        <v>#REF!</v>
      </c>
      <c r="W7" s="649">
        <f t="shared" si="7"/>
        <v>0.5</v>
      </c>
      <c r="X7" s="649" t="str">
        <f t="shared" si="8"/>
        <v>#REF!</v>
      </c>
      <c r="Y7" s="649">
        <f t="shared" si="9"/>
        <v>1</v>
      </c>
      <c r="Z7" s="649" t="str">
        <f t="shared" si="10"/>
        <v>#REF!</v>
      </c>
      <c r="AA7" s="649" t="str">
        <f t="shared" si="11"/>
        <v>#REF!</v>
      </c>
      <c r="AB7" s="649" t="str">
        <f t="shared" si="12"/>
        <v>#REF!</v>
      </c>
      <c r="AC7" s="650" t="str">
        <f t="shared" si="13"/>
        <v>#REF!</v>
      </c>
      <c r="AD7" s="650" t="str">
        <f t="shared" si="14"/>
        <v>#REF!</v>
      </c>
      <c r="AE7" s="650" t="str">
        <f t="shared" si="15"/>
        <v>#REF!</v>
      </c>
      <c r="AF7" s="644"/>
      <c r="AG7" s="651"/>
      <c r="AH7" s="651"/>
      <c r="AI7" s="651">
        <f t="shared" si="16"/>
        <v>0.5</v>
      </c>
    </row>
    <row r="8" ht="15.0" customHeight="1">
      <c r="A8" s="609">
        <f t="shared" si="17"/>
        <v>6</v>
      </c>
      <c r="B8" s="644">
        <v>465625.0</v>
      </c>
      <c r="C8" s="645" t="s">
        <v>1259</v>
      </c>
      <c r="D8" s="645" t="s">
        <v>1260</v>
      </c>
      <c r="E8" s="645" t="s">
        <v>511</v>
      </c>
      <c r="F8" s="644" t="s">
        <v>512</v>
      </c>
      <c r="G8" s="644" t="s">
        <v>771</v>
      </c>
      <c r="H8" s="644" t="str">
        <f t="shared" si="1"/>
        <v>DEV04</v>
      </c>
      <c r="I8" s="646" t="str">
        <f t="shared" si="2"/>
        <v>#REF!</v>
      </c>
      <c r="J8" s="644">
        <v>6.0</v>
      </c>
      <c r="K8" s="644">
        <v>2024.0</v>
      </c>
      <c r="L8" s="647">
        <v>45460.0</v>
      </c>
      <c r="M8" s="647">
        <v>45473.0</v>
      </c>
      <c r="N8" s="648">
        <v>10.0</v>
      </c>
      <c r="O8" s="648">
        <f t="shared" si="3"/>
        <v>0.5</v>
      </c>
      <c r="P8" s="648">
        <f t="shared" si="4"/>
        <v>0.5</v>
      </c>
      <c r="Q8" s="648">
        <v>0.5</v>
      </c>
      <c r="R8" s="648"/>
      <c r="S8" s="644" t="s">
        <v>517</v>
      </c>
      <c r="T8" s="645" t="s">
        <v>1249</v>
      </c>
      <c r="U8" s="649">
        <f t="shared" si="5"/>
        <v>0.5</v>
      </c>
      <c r="V8" s="649" t="str">
        <f t="shared" si="6"/>
        <v>#REF!</v>
      </c>
      <c r="W8" s="649">
        <f t="shared" si="7"/>
        <v>0.5</v>
      </c>
      <c r="X8" s="649" t="str">
        <f t="shared" si="8"/>
        <v>#REF!</v>
      </c>
      <c r="Y8" s="649">
        <f t="shared" si="9"/>
        <v>1</v>
      </c>
      <c r="Z8" s="649" t="str">
        <f t="shared" si="10"/>
        <v>#REF!</v>
      </c>
      <c r="AA8" s="649" t="str">
        <f t="shared" si="11"/>
        <v>#REF!</v>
      </c>
      <c r="AB8" s="649" t="str">
        <f t="shared" si="12"/>
        <v>#REF!</v>
      </c>
      <c r="AC8" s="650" t="str">
        <f t="shared" si="13"/>
        <v>#REF!</v>
      </c>
      <c r="AD8" s="650" t="str">
        <f t="shared" si="14"/>
        <v>#REF!</v>
      </c>
      <c r="AE8" s="650" t="str">
        <f t="shared" si="15"/>
        <v>#REF!</v>
      </c>
      <c r="AF8" s="644"/>
      <c r="AG8" s="651"/>
      <c r="AH8" s="651"/>
      <c r="AI8" s="651">
        <f t="shared" si="16"/>
        <v>0.5</v>
      </c>
    </row>
    <row r="9" ht="15.0" customHeight="1">
      <c r="A9" s="609">
        <f t="shared" si="17"/>
        <v>7</v>
      </c>
      <c r="B9" s="644">
        <v>465333.0</v>
      </c>
      <c r="C9" s="645" t="s">
        <v>1261</v>
      </c>
      <c r="D9" s="645" t="s">
        <v>1262</v>
      </c>
      <c r="E9" s="645" t="s">
        <v>511</v>
      </c>
      <c r="F9" s="644" t="s">
        <v>512</v>
      </c>
      <c r="G9" s="644" t="s">
        <v>790</v>
      </c>
      <c r="H9" s="644" t="str">
        <f t="shared" si="1"/>
        <v>DEV03</v>
      </c>
      <c r="I9" s="646" t="str">
        <f t="shared" si="2"/>
        <v>#REF!</v>
      </c>
      <c r="J9" s="644">
        <v>6.0</v>
      </c>
      <c r="K9" s="644">
        <v>2024.0</v>
      </c>
      <c r="L9" s="647">
        <v>45454.0</v>
      </c>
      <c r="M9" s="647">
        <v>45473.0</v>
      </c>
      <c r="N9" s="648">
        <v>14.0</v>
      </c>
      <c r="O9" s="648">
        <f t="shared" si="3"/>
        <v>0.7</v>
      </c>
      <c r="P9" s="648">
        <f t="shared" si="4"/>
        <v>0.7</v>
      </c>
      <c r="Q9" s="648">
        <v>0.7</v>
      </c>
      <c r="R9" s="648"/>
      <c r="S9" s="644" t="s">
        <v>517</v>
      </c>
      <c r="T9" s="645" t="s">
        <v>1264</v>
      </c>
      <c r="U9" s="649">
        <f t="shared" si="5"/>
        <v>0.7</v>
      </c>
      <c r="V9" s="649">
        <f t="shared" si="6"/>
        <v>0.7</v>
      </c>
      <c r="W9" s="649">
        <f t="shared" si="7"/>
        <v>0.7</v>
      </c>
      <c r="X9" s="649">
        <f t="shared" si="8"/>
        <v>1</v>
      </c>
      <c r="Y9" s="649">
        <f t="shared" si="9"/>
        <v>0.7</v>
      </c>
      <c r="Z9" s="649" t="str">
        <f t="shared" si="10"/>
        <v>#REF!</v>
      </c>
      <c r="AA9" s="649" t="str">
        <f t="shared" si="11"/>
        <v>#REF!</v>
      </c>
      <c r="AB9" s="649" t="str">
        <f t="shared" si="12"/>
        <v>#REF!</v>
      </c>
      <c r="AC9" s="650">
        <f t="shared" si="13"/>
        <v>0</v>
      </c>
      <c r="AD9" s="650" t="str">
        <f t="shared" si="14"/>
        <v>#REF!</v>
      </c>
      <c r="AE9" s="650" t="str">
        <f t="shared" si="15"/>
        <v>#REF!</v>
      </c>
      <c r="AF9" s="644"/>
      <c r="AG9" s="651"/>
      <c r="AH9" s="651"/>
      <c r="AI9" s="651">
        <f t="shared" si="16"/>
        <v>0.7</v>
      </c>
    </row>
    <row r="10" ht="15.0" customHeight="1">
      <c r="A10" s="609">
        <f t="shared" si="17"/>
        <v>8</v>
      </c>
      <c r="B10" s="609">
        <v>463645.0</v>
      </c>
      <c r="C10" s="240" t="s">
        <v>1265</v>
      </c>
      <c r="D10" s="240" t="s">
        <v>1266</v>
      </c>
      <c r="E10" s="240" t="s">
        <v>511</v>
      </c>
      <c r="F10" s="609" t="s">
        <v>512</v>
      </c>
      <c r="G10" s="609" t="s">
        <v>893</v>
      </c>
      <c r="H10" s="609" t="str">
        <f t="shared" si="1"/>
        <v>DEV06</v>
      </c>
      <c r="I10" s="611" t="str">
        <f t="shared" si="2"/>
        <v>#REF!</v>
      </c>
      <c r="J10" s="609">
        <v>6.0</v>
      </c>
      <c r="K10" s="609">
        <v>2024.0</v>
      </c>
      <c r="L10" s="639">
        <v>45444.0</v>
      </c>
      <c r="M10" s="639">
        <v>45473.0</v>
      </c>
      <c r="N10" s="640">
        <v>20.0</v>
      </c>
      <c r="O10" s="640">
        <f t="shared" si="3"/>
        <v>1</v>
      </c>
      <c r="P10" s="640">
        <f t="shared" si="4"/>
        <v>1</v>
      </c>
      <c r="Q10" s="640">
        <v>1.0</v>
      </c>
      <c r="R10" s="640"/>
      <c r="S10" s="609" t="s">
        <v>517</v>
      </c>
      <c r="T10" s="240" t="s">
        <v>1269</v>
      </c>
      <c r="U10" s="616">
        <f t="shared" si="5"/>
        <v>1</v>
      </c>
      <c r="V10" s="616">
        <f t="shared" si="6"/>
        <v>1</v>
      </c>
      <c r="W10" s="616">
        <f t="shared" si="7"/>
        <v>1</v>
      </c>
      <c r="X10" s="616">
        <f t="shared" si="8"/>
        <v>1</v>
      </c>
      <c r="Y10" s="616">
        <f t="shared" si="9"/>
        <v>1</v>
      </c>
      <c r="Z10" s="616" t="str">
        <f t="shared" si="10"/>
        <v>#REF!</v>
      </c>
      <c r="AA10" s="616" t="str">
        <f t="shared" si="11"/>
        <v>#REF!</v>
      </c>
      <c r="AB10" s="616" t="str">
        <f t="shared" si="12"/>
        <v>#REF!</v>
      </c>
      <c r="AC10" s="642">
        <f t="shared" si="13"/>
        <v>0</v>
      </c>
      <c r="AD10" s="642" t="str">
        <f t="shared" si="14"/>
        <v>#REF!</v>
      </c>
      <c r="AE10" s="642" t="str">
        <f t="shared" si="15"/>
        <v>#REF!</v>
      </c>
      <c r="AF10" s="609"/>
      <c r="AG10" s="622"/>
      <c r="AH10" s="622"/>
      <c r="AI10" s="622">
        <f t="shared" si="16"/>
        <v>1</v>
      </c>
    </row>
    <row r="11" ht="15.0" customHeight="1">
      <c r="A11" s="609">
        <f t="shared" si="17"/>
        <v>9</v>
      </c>
      <c r="B11" s="609">
        <v>271033.0</v>
      </c>
      <c r="C11" s="240" t="s">
        <v>1271</v>
      </c>
      <c r="D11" s="240" t="s">
        <v>1272</v>
      </c>
      <c r="E11" s="240" t="s">
        <v>511</v>
      </c>
      <c r="F11" s="609" t="s">
        <v>564</v>
      </c>
      <c r="G11" s="609" t="s">
        <v>787</v>
      </c>
      <c r="H11" s="609" t="str">
        <f t="shared" si="1"/>
        <v>BA05</v>
      </c>
      <c r="I11" s="611" t="str">
        <f t="shared" si="2"/>
        <v>#REF!</v>
      </c>
      <c r="J11" s="609">
        <v>6.0</v>
      </c>
      <c r="K11" s="609">
        <v>2024.0</v>
      </c>
      <c r="L11" s="639">
        <v>45444.0</v>
      </c>
      <c r="M11" s="639">
        <v>45473.0</v>
      </c>
      <c r="N11" s="640">
        <v>20.0</v>
      </c>
      <c r="O11" s="640">
        <f t="shared" si="3"/>
        <v>1</v>
      </c>
      <c r="P11" s="640">
        <f t="shared" si="4"/>
        <v>1</v>
      </c>
      <c r="Q11" s="640">
        <v>1.0</v>
      </c>
      <c r="R11" s="640"/>
      <c r="S11" s="609" t="s">
        <v>517</v>
      </c>
      <c r="T11" s="240" t="s">
        <v>1269</v>
      </c>
      <c r="U11" s="616">
        <f t="shared" si="5"/>
        <v>1</v>
      </c>
      <c r="V11" s="616">
        <f t="shared" si="6"/>
        <v>1</v>
      </c>
      <c r="W11" s="616">
        <f t="shared" si="7"/>
        <v>1</v>
      </c>
      <c r="X11" s="616">
        <f t="shared" si="8"/>
        <v>1</v>
      </c>
      <c r="Y11" s="616">
        <f t="shared" si="9"/>
        <v>1</v>
      </c>
      <c r="Z11" s="616" t="str">
        <f t="shared" si="10"/>
        <v>#REF!</v>
      </c>
      <c r="AA11" s="616" t="str">
        <f t="shared" si="11"/>
        <v>#REF!</v>
      </c>
      <c r="AB11" s="616" t="str">
        <f t="shared" si="12"/>
        <v>#REF!</v>
      </c>
      <c r="AC11" s="642">
        <f t="shared" si="13"/>
        <v>0</v>
      </c>
      <c r="AD11" s="642" t="str">
        <f t="shared" si="14"/>
        <v>#REF!</v>
      </c>
      <c r="AE11" s="642" t="str">
        <f t="shared" si="15"/>
        <v>#REF!</v>
      </c>
      <c r="AF11" s="609"/>
      <c r="AG11" s="622"/>
      <c r="AH11" s="622"/>
      <c r="AI11" s="622">
        <f t="shared" si="16"/>
        <v>1</v>
      </c>
    </row>
    <row r="12" ht="15.0" customHeight="1">
      <c r="A12" s="609">
        <f t="shared" si="17"/>
        <v>10</v>
      </c>
      <c r="B12" s="609">
        <v>155317.0</v>
      </c>
      <c r="C12" s="240" t="s">
        <v>1273</v>
      </c>
      <c r="D12" s="240" t="s">
        <v>1274</v>
      </c>
      <c r="E12" s="240" t="s">
        <v>511</v>
      </c>
      <c r="F12" s="609" t="s">
        <v>564</v>
      </c>
      <c r="G12" s="609" t="s">
        <v>893</v>
      </c>
      <c r="H12" s="609" t="str">
        <f t="shared" si="1"/>
        <v>BA06</v>
      </c>
      <c r="I12" s="611" t="str">
        <f t="shared" si="2"/>
        <v>#REF!</v>
      </c>
      <c r="J12" s="609">
        <v>6.0</v>
      </c>
      <c r="K12" s="609">
        <v>2024.0</v>
      </c>
      <c r="L12" s="639">
        <v>45456.0</v>
      </c>
      <c r="M12" s="639">
        <v>45473.0</v>
      </c>
      <c r="N12" s="640">
        <v>2.4</v>
      </c>
      <c r="O12" s="640">
        <f t="shared" si="3"/>
        <v>0.12</v>
      </c>
      <c r="P12" s="640">
        <f t="shared" si="4"/>
        <v>0.12</v>
      </c>
      <c r="Q12" s="640">
        <v>0.12</v>
      </c>
      <c r="R12" s="640"/>
      <c r="S12" s="609" t="s">
        <v>517</v>
      </c>
      <c r="T12" s="240" t="s">
        <v>1269</v>
      </c>
      <c r="U12" s="616">
        <f t="shared" si="5"/>
        <v>0.12</v>
      </c>
      <c r="V12" s="616" t="str">
        <f t="shared" si="6"/>
        <v>#REF!</v>
      </c>
      <c r="W12" s="616">
        <f t="shared" si="7"/>
        <v>0.68</v>
      </c>
      <c r="X12" s="616" t="str">
        <f t="shared" si="8"/>
        <v>#REF!</v>
      </c>
      <c r="Y12" s="616">
        <f t="shared" si="9"/>
        <v>0.36</v>
      </c>
      <c r="Z12" s="616" t="str">
        <f t="shared" si="10"/>
        <v>#REF!</v>
      </c>
      <c r="AA12" s="616" t="str">
        <f t="shared" si="11"/>
        <v>#REF!</v>
      </c>
      <c r="AB12" s="616" t="str">
        <f t="shared" si="12"/>
        <v>#REF!</v>
      </c>
      <c r="AC12" s="642" t="str">
        <f t="shared" si="13"/>
        <v>#REF!</v>
      </c>
      <c r="AD12" s="642" t="str">
        <f t="shared" si="14"/>
        <v>#REF!</v>
      </c>
      <c r="AE12" s="642" t="str">
        <f t="shared" si="15"/>
        <v>#REF!</v>
      </c>
      <c r="AF12" s="609"/>
      <c r="AG12" s="622"/>
      <c r="AH12" s="622"/>
      <c r="AI12" s="622">
        <f t="shared" si="16"/>
        <v>0.2266666667</v>
      </c>
    </row>
    <row r="13" ht="15.0" customHeight="1">
      <c r="A13" s="609">
        <f t="shared" si="17"/>
        <v>11</v>
      </c>
      <c r="B13" s="609">
        <v>275041.0</v>
      </c>
      <c r="C13" s="240" t="s">
        <v>1102</v>
      </c>
      <c r="D13" s="240" t="s">
        <v>1275</v>
      </c>
      <c r="E13" s="240" t="s">
        <v>511</v>
      </c>
      <c r="F13" s="609" t="s">
        <v>512</v>
      </c>
      <c r="G13" s="609" t="s">
        <v>665</v>
      </c>
      <c r="H13" s="609" t="str">
        <f t="shared" si="1"/>
        <v>DEV02</v>
      </c>
      <c r="I13" s="611" t="str">
        <f t="shared" si="2"/>
        <v>#REF!</v>
      </c>
      <c r="J13" s="609">
        <v>6.0</v>
      </c>
      <c r="K13" s="609">
        <v>2024.0</v>
      </c>
      <c r="L13" s="639">
        <v>45444.0</v>
      </c>
      <c r="M13" s="639">
        <v>45473.0</v>
      </c>
      <c r="N13" s="640">
        <v>20.0</v>
      </c>
      <c r="O13" s="640">
        <f t="shared" si="3"/>
        <v>1</v>
      </c>
      <c r="P13" s="640" t="str">
        <f t="shared" si="4"/>
        <v>#REF!</v>
      </c>
      <c r="Q13" s="640">
        <v>1.0</v>
      </c>
      <c r="R13" s="640"/>
      <c r="S13" s="609" t="s">
        <v>525</v>
      </c>
      <c r="T13" s="240" t="s">
        <v>1276</v>
      </c>
      <c r="U13" s="616">
        <f t="shared" si="5"/>
        <v>1</v>
      </c>
      <c r="V13" s="616" t="str">
        <f t="shared" si="6"/>
        <v>#REF!</v>
      </c>
      <c r="W13" s="616">
        <f t="shared" si="7"/>
        <v>1</v>
      </c>
      <c r="X13" s="616" t="str">
        <f t="shared" si="8"/>
        <v>#REF!</v>
      </c>
      <c r="Y13" s="616">
        <f t="shared" si="9"/>
        <v>1</v>
      </c>
      <c r="Z13" s="616" t="str">
        <f t="shared" si="10"/>
        <v>#REF!</v>
      </c>
      <c r="AA13" s="616" t="str">
        <f t="shared" si="11"/>
        <v>#REF!</v>
      </c>
      <c r="AB13" s="616" t="str">
        <f t="shared" si="12"/>
        <v>#REF!</v>
      </c>
      <c r="AC13" s="642" t="str">
        <f t="shared" si="13"/>
        <v>#REF!</v>
      </c>
      <c r="AD13" s="642" t="str">
        <f t="shared" si="14"/>
        <v>#REF!</v>
      </c>
      <c r="AE13" s="642" t="str">
        <f t="shared" si="15"/>
        <v>#REF!</v>
      </c>
      <c r="AF13" s="609"/>
      <c r="AG13" s="622"/>
      <c r="AH13" s="622"/>
      <c r="AI13" s="622">
        <f t="shared" si="16"/>
        <v>1</v>
      </c>
    </row>
    <row r="14" ht="15.0" customHeight="1">
      <c r="A14" s="609">
        <f t="shared" si="17"/>
        <v>12</v>
      </c>
      <c r="B14" s="609">
        <v>283181.0</v>
      </c>
      <c r="C14" s="240" t="s">
        <v>658</v>
      </c>
      <c r="D14" s="240" t="s">
        <v>1278</v>
      </c>
      <c r="E14" s="240" t="s">
        <v>511</v>
      </c>
      <c r="F14" s="609" t="s">
        <v>564</v>
      </c>
      <c r="G14" s="609" t="s">
        <v>771</v>
      </c>
      <c r="H14" s="609" t="str">
        <f t="shared" si="1"/>
        <v>BA04</v>
      </c>
      <c r="I14" s="611" t="str">
        <f t="shared" si="2"/>
        <v>#REF!</v>
      </c>
      <c r="J14" s="609">
        <v>6.0</v>
      </c>
      <c r="K14" s="609">
        <v>2024.0</v>
      </c>
      <c r="L14" s="639">
        <v>45444.0</v>
      </c>
      <c r="M14" s="639">
        <v>45473.0</v>
      </c>
      <c r="N14" s="640">
        <v>20.0</v>
      </c>
      <c r="O14" s="640">
        <f t="shared" si="3"/>
        <v>1</v>
      </c>
      <c r="P14" s="640" t="str">
        <f t="shared" si="4"/>
        <v>#REF!</v>
      </c>
      <c r="Q14" s="640">
        <v>1.59</v>
      </c>
      <c r="R14" s="640"/>
      <c r="S14" s="609" t="s">
        <v>525</v>
      </c>
      <c r="T14" s="240" t="s">
        <v>1276</v>
      </c>
      <c r="U14" s="616">
        <f t="shared" si="5"/>
        <v>1.59</v>
      </c>
      <c r="V14" s="616" t="str">
        <f t="shared" ref="V14:V16" si="18">ROUND(SUMIF($B:$B,B14,P:P),3)</f>
        <v>#REF!</v>
      </c>
      <c r="W14" s="616">
        <f t="shared" ref="W14:W16" si="19">ROUND(SUMIF($B:$B,B14,U:U),3)</f>
        <v>1.59</v>
      </c>
      <c r="X14" s="616" t="str">
        <f t="shared" si="8"/>
        <v>#REF!</v>
      </c>
      <c r="Y14" s="616">
        <f t="shared" si="9"/>
        <v>1</v>
      </c>
      <c r="Z14" s="616" t="str">
        <f t="shared" si="10"/>
        <v>#REF!</v>
      </c>
      <c r="AA14" s="616" t="str">
        <f t="shared" si="11"/>
        <v>#REF!</v>
      </c>
      <c r="AB14" s="616" t="str">
        <f t="shared" si="12"/>
        <v>#REF!</v>
      </c>
      <c r="AC14" s="642" t="str">
        <f t="shared" si="13"/>
        <v>#REF!</v>
      </c>
      <c r="AD14" s="642" t="str">
        <f t="shared" si="14"/>
        <v>#REF!</v>
      </c>
      <c r="AE14" s="642" t="str">
        <f t="shared" si="15"/>
        <v>#REF!</v>
      </c>
      <c r="AF14" s="609"/>
      <c r="AG14" s="622"/>
      <c r="AH14" s="622"/>
      <c r="AI14" s="622">
        <f t="shared" si="16"/>
        <v>1.59</v>
      </c>
    </row>
    <row r="15" ht="15.0" customHeight="1">
      <c r="A15" s="609">
        <f t="shared" si="17"/>
        <v>13</v>
      </c>
      <c r="B15" s="609">
        <v>427203.0</v>
      </c>
      <c r="C15" s="240" t="s">
        <v>1006</v>
      </c>
      <c r="D15" s="240" t="s">
        <v>1279</v>
      </c>
      <c r="E15" s="240" t="s">
        <v>511</v>
      </c>
      <c r="F15" s="609" t="s">
        <v>512</v>
      </c>
      <c r="G15" s="609" t="s">
        <v>665</v>
      </c>
      <c r="H15" s="609" t="str">
        <f t="shared" si="1"/>
        <v>DEV02</v>
      </c>
      <c r="I15" s="611" t="str">
        <f t="shared" si="2"/>
        <v>#REF!</v>
      </c>
      <c r="J15" s="609">
        <v>6.0</v>
      </c>
      <c r="K15" s="609">
        <v>2024.0</v>
      </c>
      <c r="L15" s="639">
        <v>45444.0</v>
      </c>
      <c r="M15" s="639">
        <v>45473.0</v>
      </c>
      <c r="N15" s="640">
        <v>20.0</v>
      </c>
      <c r="O15" s="640">
        <f t="shared" si="3"/>
        <v>1</v>
      </c>
      <c r="P15" s="640" t="str">
        <f t="shared" si="4"/>
        <v>#REF!</v>
      </c>
      <c r="Q15" s="640">
        <v>1.0</v>
      </c>
      <c r="R15" s="640"/>
      <c r="S15" s="609" t="s">
        <v>525</v>
      </c>
      <c r="T15" s="240" t="s">
        <v>1276</v>
      </c>
      <c r="U15" s="616">
        <f t="shared" si="5"/>
        <v>1</v>
      </c>
      <c r="V15" s="616" t="str">
        <f t="shared" si="18"/>
        <v>#REF!</v>
      </c>
      <c r="W15" s="616">
        <f t="shared" si="19"/>
        <v>1</v>
      </c>
      <c r="X15" s="616" t="str">
        <f t="shared" si="8"/>
        <v>#REF!</v>
      </c>
      <c r="Y15" s="616">
        <f t="shared" si="9"/>
        <v>1</v>
      </c>
      <c r="Z15" s="616" t="str">
        <f t="shared" si="10"/>
        <v>#REF!</v>
      </c>
      <c r="AA15" s="616" t="str">
        <f t="shared" si="11"/>
        <v>#REF!</v>
      </c>
      <c r="AB15" s="616" t="str">
        <f t="shared" si="12"/>
        <v>#REF!</v>
      </c>
      <c r="AC15" s="642" t="str">
        <f t="shared" si="13"/>
        <v>#REF!</v>
      </c>
      <c r="AD15" s="642" t="str">
        <f t="shared" si="14"/>
        <v>#REF!</v>
      </c>
      <c r="AE15" s="642" t="str">
        <f t="shared" si="15"/>
        <v>#REF!</v>
      </c>
      <c r="AF15" s="609"/>
      <c r="AG15" s="622"/>
      <c r="AH15" s="622"/>
      <c r="AI15" s="622">
        <f t="shared" si="16"/>
        <v>1</v>
      </c>
    </row>
    <row r="16" ht="15.0" customHeight="1">
      <c r="A16" s="609">
        <f t="shared" si="17"/>
        <v>14</v>
      </c>
      <c r="B16" s="609">
        <v>429575.0</v>
      </c>
      <c r="C16" s="240" t="s">
        <v>621</v>
      </c>
      <c r="D16" s="240" t="s">
        <v>1281</v>
      </c>
      <c r="E16" s="240" t="s">
        <v>511</v>
      </c>
      <c r="F16" s="609" t="s">
        <v>546</v>
      </c>
      <c r="G16" s="609" t="s">
        <v>790</v>
      </c>
      <c r="H16" s="609" t="str">
        <f t="shared" si="1"/>
        <v>TESTER03</v>
      </c>
      <c r="I16" s="611" t="str">
        <f t="shared" si="2"/>
        <v>#REF!</v>
      </c>
      <c r="J16" s="609">
        <v>6.0</v>
      </c>
      <c r="K16" s="609">
        <v>2024.0</v>
      </c>
      <c r="L16" s="639">
        <v>45444.0</v>
      </c>
      <c r="M16" s="639">
        <v>45473.0</v>
      </c>
      <c r="N16" s="640">
        <v>20.0</v>
      </c>
      <c r="O16" s="640">
        <f t="shared" si="3"/>
        <v>1</v>
      </c>
      <c r="P16" s="640" t="str">
        <f t="shared" si="4"/>
        <v>#REF!</v>
      </c>
      <c r="Q16" s="640">
        <v>1.19</v>
      </c>
      <c r="R16" s="640"/>
      <c r="S16" s="609" t="s">
        <v>525</v>
      </c>
      <c r="T16" s="240" t="s">
        <v>1276</v>
      </c>
      <c r="U16" s="616">
        <f t="shared" si="5"/>
        <v>1.19</v>
      </c>
      <c r="V16" s="616" t="str">
        <f t="shared" si="18"/>
        <v>#REF!</v>
      </c>
      <c r="W16" s="616">
        <f t="shared" si="19"/>
        <v>1.19</v>
      </c>
      <c r="X16" s="616" t="str">
        <f t="shared" si="8"/>
        <v>#REF!</v>
      </c>
      <c r="Y16" s="616">
        <f t="shared" si="9"/>
        <v>1</v>
      </c>
      <c r="Z16" s="616" t="str">
        <f t="shared" si="10"/>
        <v>#REF!</v>
      </c>
      <c r="AA16" s="616" t="str">
        <f t="shared" si="11"/>
        <v>#REF!</v>
      </c>
      <c r="AB16" s="616" t="str">
        <f t="shared" si="12"/>
        <v>#REF!</v>
      </c>
      <c r="AC16" s="642" t="str">
        <f t="shared" si="13"/>
        <v>#REF!</v>
      </c>
      <c r="AD16" s="642" t="str">
        <f t="shared" si="14"/>
        <v>#REF!</v>
      </c>
      <c r="AE16" s="642" t="str">
        <f t="shared" si="15"/>
        <v>#REF!</v>
      </c>
      <c r="AF16" s="609"/>
      <c r="AG16" s="622"/>
      <c r="AH16" s="622"/>
      <c r="AI16" s="622">
        <f t="shared" si="16"/>
        <v>1.19</v>
      </c>
    </row>
    <row r="17" ht="15.0" customHeight="1">
      <c r="A17" s="609">
        <f t="shared" si="17"/>
        <v>15</v>
      </c>
      <c r="B17" s="500">
        <v>428993.0</v>
      </c>
      <c r="C17" s="501" t="s">
        <v>1023</v>
      </c>
      <c r="D17" s="501" t="s">
        <v>1283</v>
      </c>
      <c r="E17" s="501" t="s">
        <v>511</v>
      </c>
      <c r="F17" s="500" t="s">
        <v>512</v>
      </c>
      <c r="G17" s="500" t="s">
        <v>771</v>
      </c>
      <c r="H17" s="500" t="str">
        <f t="shared" si="1"/>
        <v>DEV04</v>
      </c>
      <c r="I17" s="654" t="str">
        <f t="shared" si="2"/>
        <v>#REF!</v>
      </c>
      <c r="J17" s="500">
        <v>6.0</v>
      </c>
      <c r="K17" s="500">
        <v>2024.0</v>
      </c>
      <c r="L17" s="655">
        <v>45444.0</v>
      </c>
      <c r="M17" s="655">
        <v>45458.0</v>
      </c>
      <c r="N17" s="656">
        <v>10.0</v>
      </c>
      <c r="O17" s="656">
        <f t="shared" si="3"/>
        <v>0.5</v>
      </c>
      <c r="P17" s="656" t="str">
        <f t="shared" si="4"/>
        <v>#REF!</v>
      </c>
      <c r="Q17" s="656">
        <v>0.8</v>
      </c>
      <c r="R17" s="656"/>
      <c r="S17" s="500" t="s">
        <v>525</v>
      </c>
      <c r="T17" s="501" t="s">
        <v>1276</v>
      </c>
      <c r="U17" s="657">
        <f t="shared" si="5"/>
        <v>0.8</v>
      </c>
      <c r="V17" s="657" t="str">
        <f t="shared" ref="V17:V22" si="20">ROUND(SUMIF(B:B,B17,P:P),3)</f>
        <v>#REF!</v>
      </c>
      <c r="W17" s="657">
        <f t="shared" ref="W17:W22" si="21">ROUND(SUMIF(B:B,B17,U:U),3)</f>
        <v>1.3</v>
      </c>
      <c r="X17" s="657" t="str">
        <f t="shared" si="8"/>
        <v>#REF!</v>
      </c>
      <c r="Y17" s="657">
        <f t="shared" si="9"/>
        <v>1</v>
      </c>
      <c r="Z17" s="657" t="str">
        <f t="shared" si="10"/>
        <v>#REF!</v>
      </c>
      <c r="AA17" s="657" t="str">
        <f t="shared" si="11"/>
        <v>#REF!</v>
      </c>
      <c r="AB17" s="657" t="str">
        <f t="shared" si="12"/>
        <v>#REF!</v>
      </c>
      <c r="AC17" s="658" t="str">
        <f t="shared" si="13"/>
        <v>#REF!</v>
      </c>
      <c r="AD17" s="658" t="str">
        <f t="shared" si="14"/>
        <v>#REF!</v>
      </c>
      <c r="AE17" s="658" t="str">
        <f t="shared" si="15"/>
        <v>#REF!</v>
      </c>
      <c r="AF17" s="500"/>
      <c r="AG17" s="659"/>
      <c r="AH17" s="659"/>
      <c r="AI17" s="659">
        <f t="shared" si="16"/>
        <v>1.9</v>
      </c>
    </row>
    <row r="18" ht="15.0" customHeight="1">
      <c r="A18" s="609">
        <f t="shared" si="17"/>
        <v>16</v>
      </c>
      <c r="B18" s="609">
        <v>458877.0</v>
      </c>
      <c r="C18" s="240" t="s">
        <v>521</v>
      </c>
      <c r="D18" s="240" t="s">
        <v>1285</v>
      </c>
      <c r="E18" s="240" t="s">
        <v>511</v>
      </c>
      <c r="F18" s="609" t="s">
        <v>512</v>
      </c>
      <c r="G18" s="609" t="s">
        <v>893</v>
      </c>
      <c r="H18" s="609" t="str">
        <f t="shared" si="1"/>
        <v>DEV06</v>
      </c>
      <c r="I18" s="611" t="str">
        <f t="shared" si="2"/>
        <v>#REF!</v>
      </c>
      <c r="J18" s="609">
        <v>6.0</v>
      </c>
      <c r="K18" s="609">
        <v>2024.0</v>
      </c>
      <c r="L18" s="639">
        <v>45444.0</v>
      </c>
      <c r="M18" s="639">
        <v>45473.0</v>
      </c>
      <c r="N18" s="640">
        <v>20.0</v>
      </c>
      <c r="O18" s="640">
        <f t="shared" si="3"/>
        <v>1</v>
      </c>
      <c r="P18" s="640" t="str">
        <f t="shared" si="4"/>
        <v>#REF!</v>
      </c>
      <c r="Q18" s="640">
        <v>2.27</v>
      </c>
      <c r="R18" s="640"/>
      <c r="S18" s="609" t="s">
        <v>525</v>
      </c>
      <c r="T18" s="240" t="s">
        <v>1276</v>
      </c>
      <c r="U18" s="616">
        <f t="shared" si="5"/>
        <v>2.27</v>
      </c>
      <c r="V18" s="616" t="str">
        <f t="shared" si="20"/>
        <v>#REF!</v>
      </c>
      <c r="W18" s="616">
        <f t="shared" si="21"/>
        <v>2.27</v>
      </c>
      <c r="X18" s="616" t="str">
        <f t="shared" si="8"/>
        <v>#REF!</v>
      </c>
      <c r="Y18" s="616">
        <f t="shared" si="9"/>
        <v>1</v>
      </c>
      <c r="Z18" s="616" t="str">
        <f t="shared" si="10"/>
        <v>#REF!</v>
      </c>
      <c r="AA18" s="616" t="str">
        <f t="shared" si="11"/>
        <v>#REF!</v>
      </c>
      <c r="AB18" s="616" t="str">
        <f t="shared" si="12"/>
        <v>#REF!</v>
      </c>
      <c r="AC18" s="642" t="str">
        <f t="shared" si="13"/>
        <v>#REF!</v>
      </c>
      <c r="AD18" s="642" t="str">
        <f t="shared" si="14"/>
        <v>#REF!</v>
      </c>
      <c r="AE18" s="642" t="str">
        <f t="shared" si="15"/>
        <v>#REF!</v>
      </c>
      <c r="AF18" s="609"/>
      <c r="AG18" s="622"/>
      <c r="AH18" s="622"/>
      <c r="AI18" s="622">
        <f t="shared" si="16"/>
        <v>2.27</v>
      </c>
    </row>
    <row r="19" ht="15.0" customHeight="1">
      <c r="A19" s="609">
        <f t="shared" si="17"/>
        <v>17</v>
      </c>
      <c r="B19" s="644">
        <v>460317.0</v>
      </c>
      <c r="C19" s="645" t="s">
        <v>1070</v>
      </c>
      <c r="D19" s="645" t="s">
        <v>1286</v>
      </c>
      <c r="E19" s="645" t="s">
        <v>511</v>
      </c>
      <c r="F19" s="644" t="s">
        <v>512</v>
      </c>
      <c r="G19" s="644" t="s">
        <v>790</v>
      </c>
      <c r="H19" s="644" t="str">
        <f t="shared" si="1"/>
        <v>DEV03</v>
      </c>
      <c r="I19" s="646" t="str">
        <f t="shared" si="2"/>
        <v>#REF!</v>
      </c>
      <c r="J19" s="644">
        <v>6.0</v>
      </c>
      <c r="K19" s="644">
        <v>2024.0</v>
      </c>
      <c r="L19" s="647">
        <v>45444.0</v>
      </c>
      <c r="M19" s="647">
        <v>45464.0</v>
      </c>
      <c r="N19" s="648">
        <v>15.0</v>
      </c>
      <c r="O19" s="648">
        <f t="shared" si="3"/>
        <v>0.75</v>
      </c>
      <c r="P19" s="648" t="str">
        <f t="shared" si="4"/>
        <v>#REF!</v>
      </c>
      <c r="Q19" s="648">
        <v>0.6</v>
      </c>
      <c r="R19" s="648"/>
      <c r="S19" s="644" t="s">
        <v>525</v>
      </c>
      <c r="T19" s="645" t="s">
        <v>1276</v>
      </c>
      <c r="U19" s="649">
        <f t="shared" si="5"/>
        <v>0.6</v>
      </c>
      <c r="V19" s="649" t="str">
        <f t="shared" si="20"/>
        <v>#REF!</v>
      </c>
      <c r="W19" s="649">
        <f t="shared" si="21"/>
        <v>0.6</v>
      </c>
      <c r="X19" s="649" t="str">
        <f t="shared" si="8"/>
        <v>#REF!</v>
      </c>
      <c r="Y19" s="649">
        <f t="shared" si="9"/>
        <v>0.75</v>
      </c>
      <c r="Z19" s="649" t="str">
        <f t="shared" si="10"/>
        <v>#REF!</v>
      </c>
      <c r="AA19" s="649" t="str">
        <f t="shared" si="11"/>
        <v>#REF!</v>
      </c>
      <c r="AB19" s="649" t="str">
        <f t="shared" si="12"/>
        <v>#REF!</v>
      </c>
      <c r="AC19" s="650" t="str">
        <f t="shared" si="13"/>
        <v>#REF!</v>
      </c>
      <c r="AD19" s="650" t="str">
        <f t="shared" si="14"/>
        <v>#REF!</v>
      </c>
      <c r="AE19" s="650" t="str">
        <f t="shared" si="15"/>
        <v>#REF!</v>
      </c>
      <c r="AF19" s="644"/>
      <c r="AG19" s="651"/>
      <c r="AH19" s="651"/>
      <c r="AI19" s="651">
        <f t="shared" si="16"/>
        <v>0.6</v>
      </c>
    </row>
    <row r="20" ht="15.0" customHeight="1">
      <c r="A20" s="609">
        <f t="shared" si="17"/>
        <v>18</v>
      </c>
      <c r="B20" s="609">
        <v>463031.0</v>
      </c>
      <c r="C20" s="240" t="s">
        <v>1288</v>
      </c>
      <c r="D20" s="240" t="s">
        <v>1289</v>
      </c>
      <c r="E20" s="240" t="s">
        <v>511</v>
      </c>
      <c r="F20" s="609" t="s">
        <v>512</v>
      </c>
      <c r="G20" s="609" t="s">
        <v>790</v>
      </c>
      <c r="H20" s="609" t="str">
        <f t="shared" si="1"/>
        <v>DEV03</v>
      </c>
      <c r="I20" s="611" t="str">
        <f t="shared" si="2"/>
        <v>#REF!</v>
      </c>
      <c r="J20" s="609">
        <v>6.0</v>
      </c>
      <c r="K20" s="609">
        <v>2024.0</v>
      </c>
      <c r="L20" s="639">
        <v>45444.0</v>
      </c>
      <c r="M20" s="639">
        <v>45473.0</v>
      </c>
      <c r="N20" s="640">
        <v>20.0</v>
      </c>
      <c r="O20" s="640">
        <f t="shared" si="3"/>
        <v>1</v>
      </c>
      <c r="P20" s="640" t="str">
        <f t="shared" si="4"/>
        <v>#REF!</v>
      </c>
      <c r="Q20" s="640">
        <v>1.24</v>
      </c>
      <c r="R20" s="640"/>
      <c r="S20" s="609" t="s">
        <v>525</v>
      </c>
      <c r="T20" s="240" t="s">
        <v>1276</v>
      </c>
      <c r="U20" s="616">
        <f t="shared" si="5"/>
        <v>1.24</v>
      </c>
      <c r="V20" s="616" t="str">
        <f t="shared" si="20"/>
        <v>#REF!</v>
      </c>
      <c r="W20" s="616">
        <f t="shared" si="21"/>
        <v>1.24</v>
      </c>
      <c r="X20" s="616" t="str">
        <f t="shared" si="8"/>
        <v>#REF!</v>
      </c>
      <c r="Y20" s="616">
        <f t="shared" si="9"/>
        <v>1</v>
      </c>
      <c r="Z20" s="616" t="str">
        <f t="shared" si="10"/>
        <v>#REF!</v>
      </c>
      <c r="AA20" s="616" t="str">
        <f t="shared" si="11"/>
        <v>#REF!</v>
      </c>
      <c r="AB20" s="616" t="str">
        <f t="shared" si="12"/>
        <v>#REF!</v>
      </c>
      <c r="AC20" s="642" t="str">
        <f t="shared" si="13"/>
        <v>#REF!</v>
      </c>
      <c r="AD20" s="642" t="str">
        <f t="shared" si="14"/>
        <v>#REF!</v>
      </c>
      <c r="AE20" s="642" t="str">
        <f t="shared" si="15"/>
        <v>#REF!</v>
      </c>
      <c r="AF20" s="609"/>
      <c r="AG20" s="622"/>
      <c r="AH20" s="622"/>
      <c r="AI20" s="622">
        <f t="shared" si="16"/>
        <v>1.24</v>
      </c>
    </row>
    <row r="21" ht="15.0" customHeight="1">
      <c r="A21" s="609">
        <f t="shared" si="17"/>
        <v>19</v>
      </c>
      <c r="B21" s="609">
        <v>463029.0</v>
      </c>
      <c r="C21" s="240" t="s">
        <v>1290</v>
      </c>
      <c r="D21" s="240" t="s">
        <v>1291</v>
      </c>
      <c r="E21" s="240" t="s">
        <v>511</v>
      </c>
      <c r="F21" s="609" t="s">
        <v>512</v>
      </c>
      <c r="G21" s="609" t="s">
        <v>795</v>
      </c>
      <c r="H21" s="609" t="str">
        <f t="shared" si="1"/>
        <v>DEV01</v>
      </c>
      <c r="I21" s="611" t="str">
        <f t="shared" si="2"/>
        <v>#REF!</v>
      </c>
      <c r="J21" s="609">
        <v>6.0</v>
      </c>
      <c r="K21" s="609">
        <v>2024.0</v>
      </c>
      <c r="L21" s="639">
        <v>45444.0</v>
      </c>
      <c r="M21" s="639">
        <v>45473.0</v>
      </c>
      <c r="N21" s="640">
        <v>20.0</v>
      </c>
      <c r="O21" s="640">
        <f t="shared" si="3"/>
        <v>1</v>
      </c>
      <c r="P21" s="640" t="str">
        <f t="shared" si="4"/>
        <v>#REF!</v>
      </c>
      <c r="Q21" s="640">
        <v>0.55</v>
      </c>
      <c r="R21" s="640"/>
      <c r="S21" s="609" t="s">
        <v>525</v>
      </c>
      <c r="T21" s="240" t="s">
        <v>1276</v>
      </c>
      <c r="U21" s="616">
        <f t="shared" si="5"/>
        <v>0.55</v>
      </c>
      <c r="V21" s="616" t="str">
        <f t="shared" si="20"/>
        <v>#REF!</v>
      </c>
      <c r="W21" s="616">
        <f t="shared" si="21"/>
        <v>0.55</v>
      </c>
      <c r="X21" s="616" t="str">
        <f t="shared" si="8"/>
        <v>#REF!</v>
      </c>
      <c r="Y21" s="616">
        <f t="shared" si="9"/>
        <v>1</v>
      </c>
      <c r="Z21" s="616" t="str">
        <f t="shared" si="10"/>
        <v>#REF!</v>
      </c>
      <c r="AA21" s="616" t="str">
        <f t="shared" si="11"/>
        <v>#REF!</v>
      </c>
      <c r="AB21" s="616" t="str">
        <f t="shared" si="12"/>
        <v>#REF!</v>
      </c>
      <c r="AC21" s="642" t="str">
        <f t="shared" si="13"/>
        <v>#REF!</v>
      </c>
      <c r="AD21" s="642" t="str">
        <f t="shared" si="14"/>
        <v>#REF!</v>
      </c>
      <c r="AE21" s="642" t="str">
        <f t="shared" si="15"/>
        <v>#REF!</v>
      </c>
      <c r="AF21" s="609"/>
      <c r="AG21" s="622"/>
      <c r="AH21" s="622"/>
      <c r="AI21" s="622">
        <f t="shared" si="16"/>
        <v>0.55</v>
      </c>
    </row>
    <row r="22" ht="15.0" customHeight="1">
      <c r="A22" s="609">
        <f t="shared" si="17"/>
        <v>20</v>
      </c>
      <c r="B22" s="609">
        <v>463041.0</v>
      </c>
      <c r="C22" s="240" t="s">
        <v>1293</v>
      </c>
      <c r="D22" s="240" t="s">
        <v>1294</v>
      </c>
      <c r="E22" s="240" t="s">
        <v>511</v>
      </c>
      <c r="F22" s="609" t="s">
        <v>546</v>
      </c>
      <c r="G22" s="609" t="s">
        <v>665</v>
      </c>
      <c r="H22" s="609" t="str">
        <f t="shared" si="1"/>
        <v>TESTER02</v>
      </c>
      <c r="I22" s="611" t="str">
        <f t="shared" si="2"/>
        <v>#REF!</v>
      </c>
      <c r="J22" s="609">
        <v>6.0</v>
      </c>
      <c r="K22" s="609">
        <v>2024.0</v>
      </c>
      <c r="L22" s="639">
        <v>45444.0</v>
      </c>
      <c r="M22" s="639">
        <v>45473.0</v>
      </c>
      <c r="N22" s="640">
        <v>20.0</v>
      </c>
      <c r="O22" s="640">
        <f t="shared" si="3"/>
        <v>1</v>
      </c>
      <c r="P22" s="640" t="str">
        <f t="shared" si="4"/>
        <v>#REF!</v>
      </c>
      <c r="Q22" s="640">
        <v>0.86</v>
      </c>
      <c r="R22" s="640"/>
      <c r="S22" s="609" t="s">
        <v>525</v>
      </c>
      <c r="T22" s="240" t="s">
        <v>1276</v>
      </c>
      <c r="U22" s="616">
        <f t="shared" si="5"/>
        <v>0.86</v>
      </c>
      <c r="V22" s="616" t="str">
        <f t="shared" si="20"/>
        <v>#REF!</v>
      </c>
      <c r="W22" s="616">
        <f t="shared" si="21"/>
        <v>0.86</v>
      </c>
      <c r="X22" s="616" t="str">
        <f t="shared" si="8"/>
        <v>#REF!</v>
      </c>
      <c r="Y22" s="616">
        <f t="shared" si="9"/>
        <v>1</v>
      </c>
      <c r="Z22" s="616" t="str">
        <f t="shared" si="10"/>
        <v>#REF!</v>
      </c>
      <c r="AA22" s="616" t="str">
        <f t="shared" si="11"/>
        <v>#REF!</v>
      </c>
      <c r="AB22" s="616" t="str">
        <f t="shared" si="12"/>
        <v>#REF!</v>
      </c>
      <c r="AC22" s="642" t="str">
        <f t="shared" si="13"/>
        <v>#REF!</v>
      </c>
      <c r="AD22" s="642" t="str">
        <f t="shared" si="14"/>
        <v>#REF!</v>
      </c>
      <c r="AE22" s="642" t="str">
        <f t="shared" si="15"/>
        <v>#REF!</v>
      </c>
      <c r="AF22" s="609"/>
      <c r="AG22" s="622"/>
      <c r="AH22" s="622"/>
      <c r="AI22" s="622">
        <f t="shared" si="16"/>
        <v>0.86</v>
      </c>
    </row>
    <row r="23" ht="15.0" customHeight="1">
      <c r="A23" s="609">
        <f t="shared" si="17"/>
        <v>21</v>
      </c>
      <c r="B23" s="609">
        <v>463293.0</v>
      </c>
      <c r="C23" s="669" t="s">
        <v>1296</v>
      </c>
      <c r="D23" s="670" t="s">
        <v>1297</v>
      </c>
      <c r="E23" s="669" t="s">
        <v>511</v>
      </c>
      <c r="F23" s="671" t="s">
        <v>564</v>
      </c>
      <c r="G23" s="671" t="s">
        <v>665</v>
      </c>
      <c r="H23" s="609" t="str">
        <f t="shared" si="1"/>
        <v>BA02</v>
      </c>
      <c r="I23" s="611" t="str">
        <f t="shared" si="2"/>
        <v>#REF!</v>
      </c>
      <c r="J23" s="609">
        <v>6.0</v>
      </c>
      <c r="K23" s="609">
        <v>2024.0</v>
      </c>
      <c r="L23" s="639">
        <v>45444.0</v>
      </c>
      <c r="M23" s="639">
        <v>45473.0</v>
      </c>
      <c r="N23" s="640">
        <v>20.0</v>
      </c>
      <c r="O23" s="640">
        <f t="shared" si="3"/>
        <v>1</v>
      </c>
      <c r="P23" s="640" t="str">
        <f t="shared" si="4"/>
        <v>#REF!</v>
      </c>
      <c r="Q23" s="640">
        <v>1.03</v>
      </c>
      <c r="R23" s="640"/>
      <c r="S23" s="609" t="s">
        <v>525</v>
      </c>
      <c r="T23" s="670" t="s">
        <v>1276</v>
      </c>
      <c r="U23" s="616">
        <f t="shared" si="5"/>
        <v>1.03</v>
      </c>
      <c r="V23" s="616" t="str">
        <f t="shared" ref="V23:V62" si="22">ROUND(SUMIF($B:$B,B23,P:P),3)</f>
        <v>#REF!</v>
      </c>
      <c r="W23" s="616">
        <f t="shared" ref="W23:W51" si="23">ROUND(SUMIF($B:$B,B23,U:U),3)</f>
        <v>1.03</v>
      </c>
      <c r="X23" s="616" t="str">
        <f t="shared" si="8"/>
        <v>#REF!</v>
      </c>
      <c r="Y23" s="616">
        <f t="shared" si="9"/>
        <v>1</v>
      </c>
      <c r="Z23" s="616" t="str">
        <f t="shared" si="10"/>
        <v>#REF!</v>
      </c>
      <c r="AA23" s="616" t="str">
        <f t="shared" si="11"/>
        <v>#REF!</v>
      </c>
      <c r="AB23" s="616" t="str">
        <f t="shared" si="12"/>
        <v>#REF!</v>
      </c>
      <c r="AC23" s="642" t="str">
        <f t="shared" si="13"/>
        <v>#REF!</v>
      </c>
      <c r="AD23" s="642" t="str">
        <f t="shared" si="14"/>
        <v>#REF!</v>
      </c>
      <c r="AE23" s="642" t="str">
        <f t="shared" si="15"/>
        <v>#REF!</v>
      </c>
      <c r="AF23" s="609"/>
      <c r="AG23" s="622"/>
      <c r="AH23" s="622"/>
      <c r="AI23" s="622">
        <f t="shared" si="16"/>
        <v>1.03</v>
      </c>
    </row>
    <row r="24" ht="15.0" customHeight="1">
      <c r="A24" s="609">
        <f t="shared" si="17"/>
        <v>22</v>
      </c>
      <c r="B24" s="674">
        <v>463517.0</v>
      </c>
      <c r="C24" s="675" t="s">
        <v>1298</v>
      </c>
      <c r="D24" s="676" t="s">
        <v>1299</v>
      </c>
      <c r="E24" s="675" t="s">
        <v>511</v>
      </c>
      <c r="F24" s="677" t="s">
        <v>512</v>
      </c>
      <c r="G24" s="677" t="s">
        <v>893</v>
      </c>
      <c r="H24" s="644" t="str">
        <f t="shared" si="1"/>
        <v>DEV06</v>
      </c>
      <c r="I24" s="646" t="str">
        <f t="shared" si="2"/>
        <v>#REF!</v>
      </c>
      <c r="J24" s="644">
        <v>6.0</v>
      </c>
      <c r="K24" s="644">
        <v>2024.0</v>
      </c>
      <c r="L24" s="647">
        <v>45444.0</v>
      </c>
      <c r="M24" s="647">
        <v>45473.0</v>
      </c>
      <c r="N24" s="648">
        <v>20.0</v>
      </c>
      <c r="O24" s="648">
        <f t="shared" si="3"/>
        <v>1</v>
      </c>
      <c r="P24" s="648" t="str">
        <f t="shared" si="4"/>
        <v>#REF!</v>
      </c>
      <c r="Q24" s="648">
        <v>1.5</v>
      </c>
      <c r="R24" s="648"/>
      <c r="S24" s="644" t="s">
        <v>525</v>
      </c>
      <c r="T24" s="676" t="s">
        <v>1276</v>
      </c>
      <c r="U24" s="649">
        <f t="shared" si="5"/>
        <v>1.5</v>
      </c>
      <c r="V24" s="649" t="str">
        <f t="shared" si="22"/>
        <v>#REF!</v>
      </c>
      <c r="W24" s="649">
        <f t="shared" si="23"/>
        <v>1.5</v>
      </c>
      <c r="X24" s="649" t="str">
        <f t="shared" si="8"/>
        <v>#REF!</v>
      </c>
      <c r="Y24" s="649">
        <f t="shared" si="9"/>
        <v>1</v>
      </c>
      <c r="Z24" s="649" t="str">
        <f t="shared" si="10"/>
        <v>#REF!</v>
      </c>
      <c r="AA24" s="649" t="str">
        <f t="shared" si="11"/>
        <v>#REF!</v>
      </c>
      <c r="AB24" s="649" t="str">
        <f t="shared" si="12"/>
        <v>#REF!</v>
      </c>
      <c r="AC24" s="650" t="str">
        <f t="shared" si="13"/>
        <v>#REF!</v>
      </c>
      <c r="AD24" s="650" t="str">
        <f t="shared" si="14"/>
        <v>#REF!</v>
      </c>
      <c r="AE24" s="650" t="str">
        <f t="shared" si="15"/>
        <v>#REF!</v>
      </c>
      <c r="AF24" s="644"/>
      <c r="AG24" s="651"/>
      <c r="AH24" s="651"/>
      <c r="AI24" s="651">
        <f t="shared" si="16"/>
        <v>1.5</v>
      </c>
    </row>
    <row r="25" ht="15.0" customHeight="1">
      <c r="A25" s="609">
        <f t="shared" si="17"/>
        <v>23</v>
      </c>
      <c r="B25" s="678">
        <v>463643.0</v>
      </c>
      <c r="C25" s="679" t="s">
        <v>1302</v>
      </c>
      <c r="D25" s="680" t="s">
        <v>1303</v>
      </c>
      <c r="E25" s="679" t="s">
        <v>511</v>
      </c>
      <c r="F25" s="681" t="s">
        <v>512</v>
      </c>
      <c r="G25" s="681" t="s">
        <v>790</v>
      </c>
      <c r="H25" s="500" t="str">
        <f t="shared" si="1"/>
        <v>DEV03</v>
      </c>
      <c r="I25" s="654" t="str">
        <f t="shared" si="2"/>
        <v>#REF!</v>
      </c>
      <c r="J25" s="500">
        <v>6.0</v>
      </c>
      <c r="K25" s="500">
        <v>2024.0</v>
      </c>
      <c r="L25" s="655">
        <v>45444.0</v>
      </c>
      <c r="M25" s="655">
        <v>45456.0</v>
      </c>
      <c r="N25" s="656">
        <v>9.0</v>
      </c>
      <c r="O25" s="656">
        <f t="shared" si="3"/>
        <v>0.45</v>
      </c>
      <c r="P25" s="656" t="str">
        <f t="shared" si="4"/>
        <v>#REF!</v>
      </c>
      <c r="Q25" s="656">
        <v>0.558</v>
      </c>
      <c r="R25" s="656"/>
      <c r="S25" s="500" t="s">
        <v>525</v>
      </c>
      <c r="T25" s="680" t="s">
        <v>1276</v>
      </c>
      <c r="U25" s="657">
        <f t="shared" si="5"/>
        <v>0.558</v>
      </c>
      <c r="V25" s="657" t="str">
        <f t="shared" si="22"/>
        <v>#REF!</v>
      </c>
      <c r="W25" s="657" t="str">
        <f t="shared" si="23"/>
        <v>#REF!</v>
      </c>
      <c r="X25" s="657" t="str">
        <f t="shared" si="8"/>
        <v>#REF!</v>
      </c>
      <c r="Y25" s="657">
        <f t="shared" si="9"/>
        <v>1</v>
      </c>
      <c r="Z25" s="657" t="str">
        <f t="shared" si="10"/>
        <v>#REF!</v>
      </c>
      <c r="AA25" s="657" t="str">
        <f t="shared" si="11"/>
        <v>#REF!</v>
      </c>
      <c r="AB25" s="657" t="str">
        <f t="shared" si="12"/>
        <v>#REF!</v>
      </c>
      <c r="AC25" s="658" t="str">
        <f t="shared" si="13"/>
        <v>#REF!</v>
      </c>
      <c r="AD25" s="658" t="str">
        <f t="shared" si="14"/>
        <v>#REF!</v>
      </c>
      <c r="AE25" s="658" t="str">
        <f t="shared" si="15"/>
        <v>#REF!</v>
      </c>
      <c r="AF25" s="500"/>
      <c r="AG25" s="659"/>
      <c r="AH25" s="659"/>
      <c r="AI25" s="659" t="str">
        <f t="shared" si="16"/>
        <v>#REF!</v>
      </c>
    </row>
    <row r="26" ht="15.0" customHeight="1">
      <c r="A26" s="609">
        <f t="shared" si="17"/>
        <v>24</v>
      </c>
      <c r="B26" s="678">
        <v>463643.0</v>
      </c>
      <c r="C26" s="679" t="s">
        <v>1302</v>
      </c>
      <c r="D26" s="680" t="s">
        <v>1303</v>
      </c>
      <c r="E26" s="679" t="s">
        <v>511</v>
      </c>
      <c r="F26" s="681" t="s">
        <v>512</v>
      </c>
      <c r="G26" s="681" t="s">
        <v>790</v>
      </c>
      <c r="H26" s="500" t="str">
        <f t="shared" si="1"/>
        <v>DEV03</v>
      </c>
      <c r="I26" s="654" t="str">
        <f t="shared" si="2"/>
        <v>#REF!</v>
      </c>
      <c r="J26" s="500">
        <v>7.0</v>
      </c>
      <c r="K26" s="500">
        <v>2024.0</v>
      </c>
      <c r="L26" s="655">
        <v>45467.0</v>
      </c>
      <c r="M26" s="655">
        <v>45473.0</v>
      </c>
      <c r="N26" s="656">
        <v>5.0</v>
      </c>
      <c r="O26" s="656">
        <f t="shared" si="3"/>
        <v>0.25</v>
      </c>
      <c r="P26" s="656" t="str">
        <f t="shared" si="4"/>
        <v>#REF!</v>
      </c>
      <c r="Q26" s="656">
        <v>0.31</v>
      </c>
      <c r="R26" s="656"/>
      <c r="S26" s="500" t="s">
        <v>525</v>
      </c>
      <c r="T26" s="680" t="s">
        <v>1276</v>
      </c>
      <c r="U26" s="657">
        <f t="shared" si="5"/>
        <v>0.31</v>
      </c>
      <c r="V26" s="657" t="str">
        <f t="shared" si="22"/>
        <v>#REF!</v>
      </c>
      <c r="W26" s="657" t="str">
        <f t="shared" si="23"/>
        <v>#REF!</v>
      </c>
      <c r="X26" s="657" t="str">
        <f t="shared" si="8"/>
        <v>#REF!</v>
      </c>
      <c r="Y26" s="657">
        <f t="shared" si="9"/>
        <v>1</v>
      </c>
      <c r="Z26" s="657" t="str">
        <f t="shared" si="10"/>
        <v>#REF!</v>
      </c>
      <c r="AA26" s="657" t="str">
        <f t="shared" si="11"/>
        <v>#REF!</v>
      </c>
      <c r="AB26" s="657" t="str">
        <f t="shared" si="12"/>
        <v>#REF!</v>
      </c>
      <c r="AC26" s="658" t="str">
        <f t="shared" si="13"/>
        <v>#REF!</v>
      </c>
      <c r="AD26" s="658" t="str">
        <f t="shared" si="14"/>
        <v>#REF!</v>
      </c>
      <c r="AE26" s="658" t="str">
        <f t="shared" si="15"/>
        <v>#REF!</v>
      </c>
      <c r="AF26" s="500"/>
      <c r="AG26" s="659"/>
      <c r="AH26" s="659"/>
      <c r="AI26" s="659" t="str">
        <f t="shared" si="16"/>
        <v>#REF!</v>
      </c>
    </row>
    <row r="27" ht="15.0" customHeight="1">
      <c r="A27" s="609">
        <f t="shared" si="17"/>
        <v>25</v>
      </c>
      <c r="B27" s="682">
        <v>427332.0</v>
      </c>
      <c r="C27" s="683" t="s">
        <v>995</v>
      </c>
      <c r="D27" s="684" t="s">
        <v>1308</v>
      </c>
      <c r="E27" s="683" t="s">
        <v>552</v>
      </c>
      <c r="F27" s="685" t="s">
        <v>512</v>
      </c>
      <c r="G27" s="685" t="s">
        <v>771</v>
      </c>
      <c r="H27" s="609" t="str">
        <f t="shared" si="1"/>
        <v>DEV04</v>
      </c>
      <c r="I27" s="611" t="str">
        <f t="shared" si="2"/>
        <v>#REF!</v>
      </c>
      <c r="J27" s="609">
        <v>6.0</v>
      </c>
      <c r="K27" s="609">
        <v>2024.0</v>
      </c>
      <c r="L27" s="639">
        <v>45444.0</v>
      </c>
      <c r="M27" s="639">
        <v>45473.0</v>
      </c>
      <c r="N27" s="640">
        <v>20.0</v>
      </c>
      <c r="O27" s="640">
        <f t="shared" si="3"/>
        <v>1</v>
      </c>
      <c r="P27" s="640" t="str">
        <f t="shared" si="4"/>
        <v>#REF!</v>
      </c>
      <c r="Q27" s="640">
        <v>1.59</v>
      </c>
      <c r="R27" s="640"/>
      <c r="S27" s="609" t="s">
        <v>525</v>
      </c>
      <c r="T27" s="684" t="s">
        <v>1276</v>
      </c>
      <c r="U27" s="616">
        <f t="shared" si="5"/>
        <v>1.59</v>
      </c>
      <c r="V27" s="616" t="str">
        <f t="shared" si="22"/>
        <v>#REF!</v>
      </c>
      <c r="W27" s="616">
        <f t="shared" si="23"/>
        <v>1.59</v>
      </c>
      <c r="X27" s="616" t="str">
        <f t="shared" si="8"/>
        <v>#REF!</v>
      </c>
      <c r="Y27" s="616">
        <f t="shared" si="9"/>
        <v>1</v>
      </c>
      <c r="Z27" s="616" t="str">
        <f t="shared" si="10"/>
        <v>#REF!</v>
      </c>
      <c r="AA27" s="616" t="str">
        <f t="shared" si="11"/>
        <v>#REF!</v>
      </c>
      <c r="AB27" s="616" t="str">
        <f t="shared" si="12"/>
        <v>#REF!</v>
      </c>
      <c r="AC27" s="642" t="str">
        <f t="shared" si="13"/>
        <v>#REF!</v>
      </c>
      <c r="AD27" s="642" t="str">
        <f t="shared" si="14"/>
        <v>#REF!</v>
      </c>
      <c r="AE27" s="642" t="str">
        <f t="shared" si="15"/>
        <v>#REF!</v>
      </c>
      <c r="AF27" s="609"/>
      <c r="AG27" s="622"/>
      <c r="AH27" s="622"/>
      <c r="AI27" s="622">
        <f t="shared" si="16"/>
        <v>1.59</v>
      </c>
    </row>
    <row r="28" ht="15.0" customHeight="1">
      <c r="A28" s="609">
        <f t="shared" si="17"/>
        <v>26</v>
      </c>
      <c r="B28" s="682">
        <v>465799.0</v>
      </c>
      <c r="C28" s="683" t="s">
        <v>1310</v>
      </c>
      <c r="D28" s="684" t="s">
        <v>1311</v>
      </c>
      <c r="E28" s="683" t="s">
        <v>511</v>
      </c>
      <c r="F28" s="685" t="s">
        <v>546</v>
      </c>
      <c r="G28" s="685" t="s">
        <v>771</v>
      </c>
      <c r="H28" s="609" t="str">
        <f t="shared" si="1"/>
        <v>TESTER04</v>
      </c>
      <c r="I28" s="611" t="str">
        <f t="shared" si="2"/>
        <v>#REF!</v>
      </c>
      <c r="J28" s="609">
        <v>6.0</v>
      </c>
      <c r="K28" s="609">
        <v>2024.0</v>
      </c>
      <c r="L28" s="639">
        <v>45467.0</v>
      </c>
      <c r="M28" s="639">
        <v>45473.0</v>
      </c>
      <c r="N28" s="640">
        <v>5.0</v>
      </c>
      <c r="O28" s="640">
        <f t="shared" si="3"/>
        <v>0.25</v>
      </c>
      <c r="P28" s="640" t="str">
        <f t="shared" si="4"/>
        <v>#REF!</v>
      </c>
      <c r="Q28" s="640">
        <v>0.35</v>
      </c>
      <c r="R28" s="640"/>
      <c r="S28" s="609" t="s">
        <v>525</v>
      </c>
      <c r="T28" s="684" t="s">
        <v>1276</v>
      </c>
      <c r="U28" s="616">
        <f t="shared" si="5"/>
        <v>0.35</v>
      </c>
      <c r="V28" s="616" t="str">
        <f t="shared" si="22"/>
        <v>#REF!</v>
      </c>
      <c r="W28" s="616">
        <f t="shared" si="23"/>
        <v>0.35</v>
      </c>
      <c r="X28" s="616" t="str">
        <f t="shared" si="8"/>
        <v>#REF!</v>
      </c>
      <c r="Y28" s="616">
        <f t="shared" si="9"/>
        <v>1.25</v>
      </c>
      <c r="Z28" s="616" t="str">
        <f t="shared" si="10"/>
        <v>#REF!</v>
      </c>
      <c r="AA28" s="616" t="str">
        <f t="shared" si="11"/>
        <v>#REF!</v>
      </c>
      <c r="AB28" s="616" t="str">
        <f t="shared" si="12"/>
        <v>#REF!</v>
      </c>
      <c r="AC28" s="642" t="str">
        <f t="shared" si="13"/>
        <v>#REF!</v>
      </c>
      <c r="AD28" s="642" t="str">
        <f t="shared" si="14"/>
        <v>#REF!</v>
      </c>
      <c r="AE28" s="642" t="str">
        <f t="shared" si="15"/>
        <v>#REF!</v>
      </c>
      <c r="AF28" s="609"/>
      <c r="AG28" s="622"/>
      <c r="AH28" s="622"/>
      <c r="AI28" s="622">
        <f t="shared" si="16"/>
        <v>0.35</v>
      </c>
    </row>
    <row r="29" ht="15.0" customHeight="1">
      <c r="A29" s="609">
        <f t="shared" si="17"/>
        <v>27</v>
      </c>
      <c r="B29" s="682">
        <v>464611.0</v>
      </c>
      <c r="C29" s="683" t="s">
        <v>1312</v>
      </c>
      <c r="D29" s="684" t="s">
        <v>1313</v>
      </c>
      <c r="E29" s="683" t="s">
        <v>511</v>
      </c>
      <c r="F29" s="685" t="s">
        <v>512</v>
      </c>
      <c r="G29" s="685" t="s">
        <v>665</v>
      </c>
      <c r="H29" s="609" t="str">
        <f t="shared" si="1"/>
        <v>DEV02</v>
      </c>
      <c r="I29" s="611" t="str">
        <f t="shared" si="2"/>
        <v>#REF!</v>
      </c>
      <c r="J29" s="609">
        <v>6.0</v>
      </c>
      <c r="K29" s="609">
        <v>2024.0</v>
      </c>
      <c r="L29" s="639">
        <v>45462.0</v>
      </c>
      <c r="M29" s="639">
        <v>45473.0</v>
      </c>
      <c r="N29" s="640">
        <v>8.0</v>
      </c>
      <c r="O29" s="640">
        <f t="shared" si="3"/>
        <v>0.4</v>
      </c>
      <c r="P29" s="640" t="str">
        <f t="shared" si="4"/>
        <v>#REF!</v>
      </c>
      <c r="Q29" s="640">
        <v>0.4</v>
      </c>
      <c r="R29" s="640"/>
      <c r="S29" s="609" t="s">
        <v>525</v>
      </c>
      <c r="T29" s="684" t="s">
        <v>1276</v>
      </c>
      <c r="U29" s="616">
        <f t="shared" si="5"/>
        <v>0.4</v>
      </c>
      <c r="V29" s="616" t="str">
        <f t="shared" si="22"/>
        <v>#REF!</v>
      </c>
      <c r="W29" s="616" t="str">
        <f t="shared" si="23"/>
        <v>#REF!</v>
      </c>
      <c r="X29" s="616" t="str">
        <f t="shared" si="8"/>
        <v>#REF!</v>
      </c>
      <c r="Y29" s="616">
        <f t="shared" si="9"/>
        <v>1</v>
      </c>
      <c r="Z29" s="616" t="str">
        <f t="shared" si="10"/>
        <v>#REF!</v>
      </c>
      <c r="AA29" s="616" t="str">
        <f t="shared" si="11"/>
        <v>#REF!</v>
      </c>
      <c r="AB29" s="616" t="str">
        <f t="shared" si="12"/>
        <v>#REF!</v>
      </c>
      <c r="AC29" s="642" t="str">
        <f t="shared" si="13"/>
        <v>#REF!</v>
      </c>
      <c r="AD29" s="642" t="str">
        <f t="shared" si="14"/>
        <v>#REF!</v>
      </c>
      <c r="AE29" s="642" t="str">
        <f t="shared" si="15"/>
        <v>#REF!</v>
      </c>
      <c r="AF29" s="609"/>
      <c r="AG29" s="622"/>
      <c r="AH29" s="622"/>
      <c r="AI29" s="622" t="str">
        <f t="shared" si="16"/>
        <v>#REF!</v>
      </c>
    </row>
    <row r="30" ht="15.0" customHeight="1">
      <c r="A30" s="609">
        <f t="shared" si="17"/>
        <v>28</v>
      </c>
      <c r="B30" s="682">
        <v>439024.0</v>
      </c>
      <c r="C30" s="683" t="s">
        <v>652</v>
      </c>
      <c r="D30" s="684" t="s">
        <v>1314</v>
      </c>
      <c r="E30" s="683" t="s">
        <v>511</v>
      </c>
      <c r="F30" s="685" t="s">
        <v>546</v>
      </c>
      <c r="G30" s="685" t="s">
        <v>787</v>
      </c>
      <c r="H30" s="609" t="str">
        <f t="shared" si="1"/>
        <v>TESTER05</v>
      </c>
      <c r="I30" s="611" t="str">
        <f t="shared" si="2"/>
        <v>#REF!</v>
      </c>
      <c r="J30" s="609">
        <v>6.0</v>
      </c>
      <c r="K30" s="609">
        <v>2024.0</v>
      </c>
      <c r="L30" s="639">
        <v>45444.0</v>
      </c>
      <c r="M30" s="639">
        <v>45473.0</v>
      </c>
      <c r="N30" s="640">
        <v>20.0</v>
      </c>
      <c r="O30" s="640">
        <f t="shared" si="3"/>
        <v>1</v>
      </c>
      <c r="P30" s="640">
        <f t="shared" si="4"/>
        <v>1</v>
      </c>
      <c r="Q30" s="640">
        <v>1.0</v>
      </c>
      <c r="R30" s="640"/>
      <c r="S30" s="609" t="s">
        <v>517</v>
      </c>
      <c r="T30" s="684" t="s">
        <v>1315</v>
      </c>
      <c r="U30" s="616">
        <f t="shared" si="5"/>
        <v>1</v>
      </c>
      <c r="V30" s="616">
        <f t="shared" si="22"/>
        <v>1</v>
      </c>
      <c r="W30" s="616">
        <f t="shared" si="23"/>
        <v>1</v>
      </c>
      <c r="X30" s="616">
        <f t="shared" si="8"/>
        <v>1</v>
      </c>
      <c r="Y30" s="616">
        <f t="shared" si="9"/>
        <v>1</v>
      </c>
      <c r="Z30" s="616" t="str">
        <f t="shared" si="10"/>
        <v>#REF!</v>
      </c>
      <c r="AA30" s="616" t="str">
        <f t="shared" si="11"/>
        <v>#REF!</v>
      </c>
      <c r="AB30" s="616" t="str">
        <f t="shared" si="12"/>
        <v>#REF!</v>
      </c>
      <c r="AC30" s="642">
        <f t="shared" si="13"/>
        <v>0</v>
      </c>
      <c r="AD30" s="642" t="str">
        <f t="shared" si="14"/>
        <v>#REF!</v>
      </c>
      <c r="AE30" s="642" t="str">
        <f t="shared" si="15"/>
        <v>#REF!</v>
      </c>
      <c r="AF30" s="609"/>
      <c r="AG30" s="622"/>
      <c r="AH30" s="622"/>
      <c r="AI30" s="622">
        <f t="shared" si="16"/>
        <v>1</v>
      </c>
    </row>
    <row r="31" ht="15.0" customHeight="1">
      <c r="A31" s="609">
        <f t="shared" si="17"/>
        <v>29</v>
      </c>
      <c r="B31" s="682">
        <v>447599.0</v>
      </c>
      <c r="C31" s="683" t="s">
        <v>601</v>
      </c>
      <c r="D31" s="684" t="s">
        <v>1318</v>
      </c>
      <c r="E31" s="683" t="s">
        <v>511</v>
      </c>
      <c r="F31" s="685" t="s">
        <v>564</v>
      </c>
      <c r="G31" s="685" t="s">
        <v>790</v>
      </c>
      <c r="H31" s="609" t="str">
        <f t="shared" si="1"/>
        <v>BA03</v>
      </c>
      <c r="I31" s="611" t="str">
        <f t="shared" si="2"/>
        <v>#REF!</v>
      </c>
      <c r="J31" s="609">
        <v>6.0</v>
      </c>
      <c r="K31" s="609">
        <v>2024.0</v>
      </c>
      <c r="L31" s="639">
        <v>45444.0</v>
      </c>
      <c r="M31" s="639">
        <v>45473.0</v>
      </c>
      <c r="N31" s="640">
        <v>20.0</v>
      </c>
      <c r="O31" s="640">
        <f t="shared" si="3"/>
        <v>1</v>
      </c>
      <c r="P31" s="640">
        <f t="shared" si="4"/>
        <v>1</v>
      </c>
      <c r="Q31" s="640">
        <v>1.0</v>
      </c>
      <c r="R31" s="640"/>
      <c r="S31" s="609" t="s">
        <v>517</v>
      </c>
      <c r="T31" s="684" t="s">
        <v>1315</v>
      </c>
      <c r="U31" s="616">
        <f t="shared" si="5"/>
        <v>1</v>
      </c>
      <c r="V31" s="616">
        <f t="shared" si="22"/>
        <v>1</v>
      </c>
      <c r="W31" s="616">
        <f t="shared" si="23"/>
        <v>1</v>
      </c>
      <c r="X31" s="616">
        <f t="shared" si="8"/>
        <v>1</v>
      </c>
      <c r="Y31" s="616">
        <f t="shared" si="9"/>
        <v>1</v>
      </c>
      <c r="Z31" s="616" t="str">
        <f t="shared" si="10"/>
        <v>#REF!</v>
      </c>
      <c r="AA31" s="616" t="str">
        <f t="shared" si="11"/>
        <v>#REF!</v>
      </c>
      <c r="AB31" s="616" t="str">
        <f t="shared" si="12"/>
        <v>#REF!</v>
      </c>
      <c r="AC31" s="642">
        <f t="shared" si="13"/>
        <v>0</v>
      </c>
      <c r="AD31" s="642" t="str">
        <f t="shared" si="14"/>
        <v>#REF!</v>
      </c>
      <c r="AE31" s="642" t="str">
        <f t="shared" si="15"/>
        <v>#REF!</v>
      </c>
      <c r="AF31" s="609"/>
      <c r="AG31" s="622"/>
      <c r="AH31" s="622"/>
      <c r="AI31" s="622">
        <f t="shared" si="16"/>
        <v>1</v>
      </c>
    </row>
    <row r="32" ht="15.0" customHeight="1">
      <c r="A32" s="609">
        <f t="shared" si="17"/>
        <v>30</v>
      </c>
      <c r="B32" s="682">
        <v>282563.0</v>
      </c>
      <c r="C32" s="683" t="s">
        <v>1109</v>
      </c>
      <c r="D32" s="684" t="s">
        <v>1320</v>
      </c>
      <c r="E32" s="683" t="s">
        <v>511</v>
      </c>
      <c r="F32" s="685" t="s">
        <v>546</v>
      </c>
      <c r="G32" s="685" t="s">
        <v>771</v>
      </c>
      <c r="H32" s="609" t="str">
        <f t="shared" si="1"/>
        <v>TESTER04</v>
      </c>
      <c r="I32" s="611" t="str">
        <f t="shared" si="2"/>
        <v>#REF!</v>
      </c>
      <c r="J32" s="609">
        <v>6.0</v>
      </c>
      <c r="K32" s="609">
        <v>2024.0</v>
      </c>
      <c r="L32" s="639">
        <v>45444.0</v>
      </c>
      <c r="M32" s="639">
        <v>45473.0</v>
      </c>
      <c r="N32" s="640">
        <v>20.0</v>
      </c>
      <c r="O32" s="640">
        <f t="shared" si="3"/>
        <v>1</v>
      </c>
      <c r="P32" s="640" t="str">
        <f t="shared" si="4"/>
        <v>#REF!</v>
      </c>
      <c r="Q32" s="640" t="str">
        <f t="shared" ref="Q32:Q49" si="24">P32</f>
        <v>#REF!</v>
      </c>
      <c r="R32" s="640"/>
      <c r="S32" s="609" t="s">
        <v>525</v>
      </c>
      <c r="T32" s="684" t="s">
        <v>1321</v>
      </c>
      <c r="U32" s="616" t="str">
        <f t="shared" si="5"/>
        <v>#REF!</v>
      </c>
      <c r="V32" s="616" t="str">
        <f t="shared" si="22"/>
        <v>#REF!</v>
      </c>
      <c r="W32" s="616" t="str">
        <f t="shared" si="23"/>
        <v>#REF!</v>
      </c>
      <c r="X32" s="616" t="str">
        <f t="shared" si="8"/>
        <v>#REF!</v>
      </c>
      <c r="Y32" s="616">
        <f t="shared" si="9"/>
        <v>1</v>
      </c>
      <c r="Z32" s="616" t="str">
        <f t="shared" si="10"/>
        <v>#REF!</v>
      </c>
      <c r="AA32" s="616" t="str">
        <f t="shared" si="11"/>
        <v>#REF!</v>
      </c>
      <c r="AB32" s="616" t="str">
        <f t="shared" si="12"/>
        <v>#REF!</v>
      </c>
      <c r="AC32" s="642" t="str">
        <f t="shared" si="13"/>
        <v>#REF!</v>
      </c>
      <c r="AD32" s="642" t="str">
        <f t="shared" si="14"/>
        <v>#REF!</v>
      </c>
      <c r="AE32" s="642" t="str">
        <f t="shared" si="15"/>
        <v>#REF!</v>
      </c>
      <c r="AF32" s="609"/>
      <c r="AG32" s="622"/>
      <c r="AH32" s="622"/>
      <c r="AI32" s="622" t="str">
        <f t="shared" si="16"/>
        <v>#REF!</v>
      </c>
    </row>
    <row r="33" ht="15.0" customHeight="1">
      <c r="A33" s="609">
        <f t="shared" si="17"/>
        <v>31</v>
      </c>
      <c r="B33" s="682">
        <v>427331.0</v>
      </c>
      <c r="C33" s="683" t="s">
        <v>1168</v>
      </c>
      <c r="D33" s="684" t="s">
        <v>1323</v>
      </c>
      <c r="E33" s="683" t="s">
        <v>511</v>
      </c>
      <c r="F33" s="685" t="s">
        <v>512</v>
      </c>
      <c r="G33" s="685" t="s">
        <v>771</v>
      </c>
      <c r="H33" s="609" t="str">
        <f t="shared" si="1"/>
        <v>DEV04</v>
      </c>
      <c r="I33" s="611" t="str">
        <f t="shared" si="2"/>
        <v>#REF!</v>
      </c>
      <c r="J33" s="609">
        <v>6.0</v>
      </c>
      <c r="K33" s="609">
        <v>2024.0</v>
      </c>
      <c r="L33" s="639">
        <v>45444.0</v>
      </c>
      <c r="M33" s="639">
        <v>45473.0</v>
      </c>
      <c r="N33" s="640">
        <v>20.0</v>
      </c>
      <c r="O33" s="640">
        <f t="shared" si="3"/>
        <v>1</v>
      </c>
      <c r="P33" s="640" t="str">
        <f t="shared" si="4"/>
        <v>#REF!</v>
      </c>
      <c r="Q33" s="640" t="str">
        <f t="shared" si="24"/>
        <v>#REF!</v>
      </c>
      <c r="R33" s="640"/>
      <c r="S33" s="609" t="s">
        <v>525</v>
      </c>
      <c r="T33" s="684" t="s">
        <v>1321</v>
      </c>
      <c r="U33" s="616" t="str">
        <f t="shared" si="5"/>
        <v>#REF!</v>
      </c>
      <c r="V33" s="616" t="str">
        <f t="shared" si="22"/>
        <v>#REF!</v>
      </c>
      <c r="W33" s="616" t="str">
        <f t="shared" si="23"/>
        <v>#REF!</v>
      </c>
      <c r="X33" s="616" t="str">
        <f t="shared" si="8"/>
        <v>#REF!</v>
      </c>
      <c r="Y33" s="616">
        <f t="shared" si="9"/>
        <v>1</v>
      </c>
      <c r="Z33" s="616" t="str">
        <f t="shared" si="10"/>
        <v>#REF!</v>
      </c>
      <c r="AA33" s="616" t="str">
        <f t="shared" si="11"/>
        <v>#REF!</v>
      </c>
      <c r="AB33" s="616" t="str">
        <f t="shared" si="12"/>
        <v>#REF!</v>
      </c>
      <c r="AC33" s="642" t="str">
        <f t="shared" si="13"/>
        <v>#REF!</v>
      </c>
      <c r="AD33" s="642" t="str">
        <f t="shared" si="14"/>
        <v>#REF!</v>
      </c>
      <c r="AE33" s="642" t="str">
        <f t="shared" si="15"/>
        <v>#REF!</v>
      </c>
      <c r="AF33" s="609"/>
      <c r="AG33" s="622"/>
      <c r="AH33" s="622"/>
      <c r="AI33" s="622" t="str">
        <f t="shared" si="16"/>
        <v>#REF!</v>
      </c>
    </row>
    <row r="34" ht="15.0" customHeight="1">
      <c r="A34" s="609">
        <f t="shared" si="17"/>
        <v>32</v>
      </c>
      <c r="B34" s="682">
        <v>429770.0</v>
      </c>
      <c r="C34" s="683" t="s">
        <v>1174</v>
      </c>
      <c r="D34" s="684" t="s">
        <v>1324</v>
      </c>
      <c r="E34" s="683" t="s">
        <v>511</v>
      </c>
      <c r="F34" s="685" t="s">
        <v>512</v>
      </c>
      <c r="G34" s="685" t="s">
        <v>665</v>
      </c>
      <c r="H34" s="609" t="str">
        <f t="shared" si="1"/>
        <v>DEV02</v>
      </c>
      <c r="I34" s="611" t="str">
        <f t="shared" si="2"/>
        <v>#REF!</v>
      </c>
      <c r="J34" s="609">
        <v>6.0</v>
      </c>
      <c r="K34" s="609">
        <v>2024.0</v>
      </c>
      <c r="L34" s="639">
        <v>45444.0</v>
      </c>
      <c r="M34" s="639">
        <v>45473.0</v>
      </c>
      <c r="N34" s="640">
        <v>20.0</v>
      </c>
      <c r="O34" s="640">
        <f t="shared" si="3"/>
        <v>1</v>
      </c>
      <c r="P34" s="640" t="str">
        <f t="shared" si="4"/>
        <v>#REF!</v>
      </c>
      <c r="Q34" s="640" t="str">
        <f t="shared" si="24"/>
        <v>#REF!</v>
      </c>
      <c r="R34" s="640"/>
      <c r="S34" s="609" t="s">
        <v>525</v>
      </c>
      <c r="T34" s="684" t="s">
        <v>1321</v>
      </c>
      <c r="U34" s="616" t="str">
        <f t="shared" si="5"/>
        <v>#REF!</v>
      </c>
      <c r="V34" s="616" t="str">
        <f t="shared" si="22"/>
        <v>#REF!</v>
      </c>
      <c r="W34" s="616" t="str">
        <f t="shared" si="23"/>
        <v>#REF!</v>
      </c>
      <c r="X34" s="616" t="str">
        <f t="shared" si="8"/>
        <v>#REF!</v>
      </c>
      <c r="Y34" s="616">
        <f t="shared" si="9"/>
        <v>1</v>
      </c>
      <c r="Z34" s="616" t="str">
        <f t="shared" si="10"/>
        <v>#REF!</v>
      </c>
      <c r="AA34" s="616" t="str">
        <f t="shared" si="11"/>
        <v>#REF!</v>
      </c>
      <c r="AB34" s="616" t="str">
        <f t="shared" si="12"/>
        <v>#REF!</v>
      </c>
      <c r="AC34" s="642" t="str">
        <f t="shared" si="13"/>
        <v>#REF!</v>
      </c>
      <c r="AD34" s="642" t="str">
        <f t="shared" si="14"/>
        <v>#REF!</v>
      </c>
      <c r="AE34" s="642" t="str">
        <f t="shared" si="15"/>
        <v>#REF!</v>
      </c>
      <c r="AF34" s="609"/>
      <c r="AG34" s="622"/>
      <c r="AH34" s="622"/>
      <c r="AI34" s="622" t="str">
        <f t="shared" si="16"/>
        <v>#REF!</v>
      </c>
    </row>
    <row r="35" ht="15.0" customHeight="1">
      <c r="A35" s="609">
        <f t="shared" si="17"/>
        <v>33</v>
      </c>
      <c r="B35" s="682">
        <v>434052.0</v>
      </c>
      <c r="C35" s="683" t="s">
        <v>1178</v>
      </c>
      <c r="D35" s="684" t="s">
        <v>1326</v>
      </c>
      <c r="E35" s="683" t="s">
        <v>511</v>
      </c>
      <c r="F35" s="685" t="s">
        <v>512</v>
      </c>
      <c r="G35" s="685" t="s">
        <v>665</v>
      </c>
      <c r="H35" s="609" t="str">
        <f t="shared" si="1"/>
        <v>DEV02</v>
      </c>
      <c r="I35" s="611" t="str">
        <f t="shared" si="2"/>
        <v>#REF!</v>
      </c>
      <c r="J35" s="609">
        <v>6.0</v>
      </c>
      <c r="K35" s="609">
        <v>2024.0</v>
      </c>
      <c r="L35" s="639">
        <v>45444.0</v>
      </c>
      <c r="M35" s="639">
        <v>45473.0</v>
      </c>
      <c r="N35" s="640">
        <v>20.0</v>
      </c>
      <c r="O35" s="640">
        <f t="shared" si="3"/>
        <v>1</v>
      </c>
      <c r="P35" s="640" t="str">
        <f t="shared" si="4"/>
        <v>#REF!</v>
      </c>
      <c r="Q35" s="640" t="str">
        <f t="shared" si="24"/>
        <v>#REF!</v>
      </c>
      <c r="R35" s="640"/>
      <c r="S35" s="609" t="s">
        <v>525</v>
      </c>
      <c r="T35" s="684" t="s">
        <v>1321</v>
      </c>
      <c r="U35" s="616" t="str">
        <f t="shared" si="5"/>
        <v>#REF!</v>
      </c>
      <c r="V35" s="616" t="str">
        <f t="shared" si="22"/>
        <v>#REF!</v>
      </c>
      <c r="W35" s="616" t="str">
        <f t="shared" si="23"/>
        <v>#REF!</v>
      </c>
      <c r="X35" s="616" t="str">
        <f t="shared" si="8"/>
        <v>#REF!</v>
      </c>
      <c r="Y35" s="616">
        <f t="shared" si="9"/>
        <v>1</v>
      </c>
      <c r="Z35" s="616" t="str">
        <f t="shared" si="10"/>
        <v>#REF!</v>
      </c>
      <c r="AA35" s="616" t="str">
        <f t="shared" si="11"/>
        <v>#REF!</v>
      </c>
      <c r="AB35" s="616" t="str">
        <f t="shared" si="12"/>
        <v>#REF!</v>
      </c>
      <c r="AC35" s="642" t="str">
        <f t="shared" si="13"/>
        <v>#REF!</v>
      </c>
      <c r="AD35" s="642" t="str">
        <f t="shared" si="14"/>
        <v>#REF!</v>
      </c>
      <c r="AE35" s="642" t="str">
        <f t="shared" si="15"/>
        <v>#REF!</v>
      </c>
      <c r="AF35" s="609"/>
      <c r="AG35" s="622"/>
      <c r="AH35" s="622"/>
      <c r="AI35" s="622" t="str">
        <f t="shared" si="16"/>
        <v>#REF!</v>
      </c>
    </row>
    <row r="36" ht="15.0" customHeight="1">
      <c r="A36" s="609">
        <f t="shared" si="17"/>
        <v>34</v>
      </c>
      <c r="B36" s="682">
        <v>434041.0</v>
      </c>
      <c r="C36" s="683" t="s">
        <v>957</v>
      </c>
      <c r="D36" s="684" t="s">
        <v>1328</v>
      </c>
      <c r="E36" s="683" t="s">
        <v>511</v>
      </c>
      <c r="F36" s="685" t="s">
        <v>512</v>
      </c>
      <c r="G36" s="685" t="s">
        <v>795</v>
      </c>
      <c r="H36" s="609" t="str">
        <f t="shared" si="1"/>
        <v>DEV01</v>
      </c>
      <c r="I36" s="611" t="str">
        <f t="shared" si="2"/>
        <v>#REF!</v>
      </c>
      <c r="J36" s="609">
        <v>6.0</v>
      </c>
      <c r="K36" s="609">
        <v>2024.0</v>
      </c>
      <c r="L36" s="639">
        <v>45444.0</v>
      </c>
      <c r="M36" s="639">
        <v>45473.0</v>
      </c>
      <c r="N36" s="640">
        <v>20.0</v>
      </c>
      <c r="O36" s="640">
        <f t="shared" si="3"/>
        <v>1</v>
      </c>
      <c r="P36" s="640" t="str">
        <f t="shared" si="4"/>
        <v>#REF!</v>
      </c>
      <c r="Q36" s="640" t="str">
        <f t="shared" si="24"/>
        <v>#REF!</v>
      </c>
      <c r="R36" s="640"/>
      <c r="S36" s="609" t="s">
        <v>525</v>
      </c>
      <c r="T36" s="684" t="s">
        <v>1321</v>
      </c>
      <c r="U36" s="616" t="str">
        <f t="shared" si="5"/>
        <v>#REF!</v>
      </c>
      <c r="V36" s="616" t="str">
        <f t="shared" si="22"/>
        <v>#REF!</v>
      </c>
      <c r="W36" s="616" t="str">
        <f t="shared" si="23"/>
        <v>#REF!</v>
      </c>
      <c r="X36" s="616" t="str">
        <f t="shared" si="8"/>
        <v>#REF!</v>
      </c>
      <c r="Y36" s="616">
        <f t="shared" si="9"/>
        <v>1</v>
      </c>
      <c r="Z36" s="616" t="str">
        <f t="shared" si="10"/>
        <v>#REF!</v>
      </c>
      <c r="AA36" s="616" t="str">
        <f t="shared" si="11"/>
        <v>#REF!</v>
      </c>
      <c r="AB36" s="616" t="str">
        <f t="shared" si="12"/>
        <v>#REF!</v>
      </c>
      <c r="AC36" s="642" t="str">
        <f t="shared" si="13"/>
        <v>#REF!</v>
      </c>
      <c r="AD36" s="642" t="str">
        <f t="shared" si="14"/>
        <v>#REF!</v>
      </c>
      <c r="AE36" s="642" t="str">
        <f t="shared" si="15"/>
        <v>#REF!</v>
      </c>
      <c r="AF36" s="609"/>
      <c r="AG36" s="622"/>
      <c r="AH36" s="622"/>
      <c r="AI36" s="622" t="str">
        <f t="shared" si="16"/>
        <v>#REF!</v>
      </c>
    </row>
    <row r="37" ht="15.0" customHeight="1">
      <c r="A37" s="609">
        <f t="shared" si="17"/>
        <v>35</v>
      </c>
      <c r="B37" s="682">
        <v>433414.0</v>
      </c>
      <c r="C37" s="683" t="s">
        <v>1161</v>
      </c>
      <c r="D37" s="684" t="s">
        <v>1331</v>
      </c>
      <c r="E37" s="683" t="s">
        <v>511</v>
      </c>
      <c r="F37" s="685" t="s">
        <v>564</v>
      </c>
      <c r="G37" s="685" t="s">
        <v>790</v>
      </c>
      <c r="H37" s="609" t="str">
        <f t="shared" si="1"/>
        <v>BA03</v>
      </c>
      <c r="I37" s="611" t="str">
        <f t="shared" si="2"/>
        <v>#REF!</v>
      </c>
      <c r="J37" s="609">
        <v>6.0</v>
      </c>
      <c r="K37" s="609">
        <v>2024.0</v>
      </c>
      <c r="L37" s="639">
        <v>45444.0</v>
      </c>
      <c r="M37" s="639">
        <v>45473.0</v>
      </c>
      <c r="N37" s="640">
        <v>20.0</v>
      </c>
      <c r="O37" s="640">
        <f t="shared" si="3"/>
        <v>1</v>
      </c>
      <c r="P37" s="640" t="str">
        <f t="shared" si="4"/>
        <v>#REF!</v>
      </c>
      <c r="Q37" s="640" t="str">
        <f t="shared" si="24"/>
        <v>#REF!</v>
      </c>
      <c r="R37" s="640"/>
      <c r="S37" s="609" t="s">
        <v>525</v>
      </c>
      <c r="T37" s="684" t="s">
        <v>1321</v>
      </c>
      <c r="U37" s="616" t="str">
        <f t="shared" si="5"/>
        <v>#REF!</v>
      </c>
      <c r="V37" s="616" t="str">
        <f t="shared" si="22"/>
        <v>#REF!</v>
      </c>
      <c r="W37" s="616" t="str">
        <f t="shared" si="23"/>
        <v>#REF!</v>
      </c>
      <c r="X37" s="616" t="str">
        <f t="shared" si="8"/>
        <v>#REF!</v>
      </c>
      <c r="Y37" s="616">
        <f t="shared" si="9"/>
        <v>1</v>
      </c>
      <c r="Z37" s="616" t="str">
        <f t="shared" si="10"/>
        <v>#REF!</v>
      </c>
      <c r="AA37" s="616" t="str">
        <f t="shared" si="11"/>
        <v>#REF!</v>
      </c>
      <c r="AB37" s="616" t="str">
        <f t="shared" si="12"/>
        <v>#REF!</v>
      </c>
      <c r="AC37" s="642" t="str">
        <f t="shared" si="13"/>
        <v>#REF!</v>
      </c>
      <c r="AD37" s="642" t="str">
        <f t="shared" si="14"/>
        <v>#REF!</v>
      </c>
      <c r="AE37" s="642" t="str">
        <f t="shared" si="15"/>
        <v>#REF!</v>
      </c>
      <c r="AF37" s="609"/>
      <c r="AG37" s="622"/>
      <c r="AH37" s="622"/>
      <c r="AI37" s="622" t="str">
        <f t="shared" si="16"/>
        <v>#REF!</v>
      </c>
    </row>
    <row r="38" ht="15.0" customHeight="1">
      <c r="A38" s="609">
        <f t="shared" si="17"/>
        <v>36</v>
      </c>
      <c r="B38" s="682">
        <v>436920.0</v>
      </c>
      <c r="C38" s="683" t="s">
        <v>761</v>
      </c>
      <c r="D38" s="684" t="s">
        <v>1332</v>
      </c>
      <c r="E38" s="683" t="s">
        <v>511</v>
      </c>
      <c r="F38" s="685" t="s">
        <v>546</v>
      </c>
      <c r="G38" s="685" t="s">
        <v>665</v>
      </c>
      <c r="H38" s="609" t="str">
        <f t="shared" si="1"/>
        <v>TESTER02</v>
      </c>
      <c r="I38" s="611" t="str">
        <f t="shared" si="2"/>
        <v>#REF!</v>
      </c>
      <c r="J38" s="609">
        <v>6.0</v>
      </c>
      <c r="K38" s="609">
        <v>2024.0</v>
      </c>
      <c r="L38" s="639">
        <v>45444.0</v>
      </c>
      <c r="M38" s="639">
        <v>45473.0</v>
      </c>
      <c r="N38" s="640">
        <v>20.0</v>
      </c>
      <c r="O38" s="640">
        <f t="shared" si="3"/>
        <v>1</v>
      </c>
      <c r="P38" s="640" t="str">
        <f t="shared" si="4"/>
        <v>#REF!</v>
      </c>
      <c r="Q38" s="640" t="str">
        <f t="shared" si="24"/>
        <v>#REF!</v>
      </c>
      <c r="R38" s="640"/>
      <c r="S38" s="609" t="s">
        <v>525</v>
      </c>
      <c r="T38" s="684" t="s">
        <v>1321</v>
      </c>
      <c r="U38" s="616" t="str">
        <f t="shared" si="5"/>
        <v>#REF!</v>
      </c>
      <c r="V38" s="616" t="str">
        <f t="shared" si="22"/>
        <v>#REF!</v>
      </c>
      <c r="W38" s="616" t="str">
        <f t="shared" si="23"/>
        <v>#REF!</v>
      </c>
      <c r="X38" s="616" t="str">
        <f t="shared" si="8"/>
        <v>#REF!</v>
      </c>
      <c r="Y38" s="616">
        <f t="shared" si="9"/>
        <v>1</v>
      </c>
      <c r="Z38" s="616" t="str">
        <f t="shared" si="10"/>
        <v>#REF!</v>
      </c>
      <c r="AA38" s="616" t="str">
        <f t="shared" si="11"/>
        <v>#REF!</v>
      </c>
      <c r="AB38" s="616" t="str">
        <f t="shared" si="12"/>
        <v>#REF!</v>
      </c>
      <c r="AC38" s="642" t="str">
        <f t="shared" si="13"/>
        <v>#REF!</v>
      </c>
      <c r="AD38" s="642" t="str">
        <f t="shared" si="14"/>
        <v>#REF!</v>
      </c>
      <c r="AE38" s="642" t="str">
        <f t="shared" si="15"/>
        <v>#REF!</v>
      </c>
      <c r="AF38" s="609"/>
      <c r="AG38" s="622"/>
      <c r="AH38" s="622"/>
      <c r="AI38" s="622" t="str">
        <f t="shared" si="16"/>
        <v>#REF!</v>
      </c>
    </row>
    <row r="39" ht="15.0" customHeight="1">
      <c r="A39" s="609">
        <f t="shared" si="17"/>
        <v>37</v>
      </c>
      <c r="B39" s="682">
        <v>439018.0</v>
      </c>
      <c r="C39" s="683" t="s">
        <v>1010</v>
      </c>
      <c r="D39" s="684" t="s">
        <v>1336</v>
      </c>
      <c r="E39" s="683" t="s">
        <v>511</v>
      </c>
      <c r="F39" s="685" t="s">
        <v>546</v>
      </c>
      <c r="G39" s="685" t="s">
        <v>665</v>
      </c>
      <c r="H39" s="609" t="str">
        <f t="shared" si="1"/>
        <v>TESTER02</v>
      </c>
      <c r="I39" s="611" t="str">
        <f t="shared" si="2"/>
        <v>#REF!</v>
      </c>
      <c r="J39" s="609">
        <v>6.0</v>
      </c>
      <c r="K39" s="609">
        <v>2024.0</v>
      </c>
      <c r="L39" s="639">
        <v>45444.0</v>
      </c>
      <c r="M39" s="639">
        <v>45473.0</v>
      </c>
      <c r="N39" s="640">
        <v>20.0</v>
      </c>
      <c r="O39" s="640">
        <f t="shared" si="3"/>
        <v>1</v>
      </c>
      <c r="P39" s="640" t="str">
        <f t="shared" si="4"/>
        <v>#REF!</v>
      </c>
      <c r="Q39" s="640" t="str">
        <f t="shared" si="24"/>
        <v>#REF!</v>
      </c>
      <c r="R39" s="640"/>
      <c r="S39" s="609" t="s">
        <v>525</v>
      </c>
      <c r="T39" s="684" t="s">
        <v>1321</v>
      </c>
      <c r="U39" s="616" t="str">
        <f t="shared" si="5"/>
        <v>#REF!</v>
      </c>
      <c r="V39" s="616" t="str">
        <f t="shared" si="22"/>
        <v>#REF!</v>
      </c>
      <c r="W39" s="616" t="str">
        <f t="shared" si="23"/>
        <v>#REF!</v>
      </c>
      <c r="X39" s="616" t="str">
        <f t="shared" si="8"/>
        <v>#REF!</v>
      </c>
      <c r="Y39" s="616">
        <f t="shared" si="9"/>
        <v>1</v>
      </c>
      <c r="Z39" s="616" t="str">
        <f t="shared" si="10"/>
        <v>#REF!</v>
      </c>
      <c r="AA39" s="616" t="str">
        <f t="shared" si="11"/>
        <v>#REF!</v>
      </c>
      <c r="AB39" s="616" t="str">
        <f t="shared" si="12"/>
        <v>#REF!</v>
      </c>
      <c r="AC39" s="642" t="str">
        <f t="shared" si="13"/>
        <v>#REF!</v>
      </c>
      <c r="AD39" s="642" t="str">
        <f t="shared" si="14"/>
        <v>#REF!</v>
      </c>
      <c r="AE39" s="642" t="str">
        <f t="shared" si="15"/>
        <v>#REF!</v>
      </c>
      <c r="AF39" s="609"/>
      <c r="AG39" s="622"/>
      <c r="AH39" s="622"/>
      <c r="AI39" s="622" t="str">
        <f t="shared" si="16"/>
        <v>#REF!</v>
      </c>
    </row>
    <row r="40" ht="15.0" customHeight="1">
      <c r="A40" s="609">
        <f t="shared" si="17"/>
        <v>38</v>
      </c>
      <c r="B40" s="682">
        <v>441538.0</v>
      </c>
      <c r="C40" s="683" t="s">
        <v>1017</v>
      </c>
      <c r="D40" s="684" t="s">
        <v>1339</v>
      </c>
      <c r="E40" s="683" t="s">
        <v>511</v>
      </c>
      <c r="F40" s="685" t="s">
        <v>546</v>
      </c>
      <c r="G40" s="685" t="s">
        <v>787</v>
      </c>
      <c r="H40" s="609" t="str">
        <f t="shared" si="1"/>
        <v>TESTER05</v>
      </c>
      <c r="I40" s="611" t="str">
        <f t="shared" si="2"/>
        <v>#REF!</v>
      </c>
      <c r="J40" s="609">
        <v>6.0</v>
      </c>
      <c r="K40" s="609">
        <v>2024.0</v>
      </c>
      <c r="L40" s="639">
        <v>45444.0</v>
      </c>
      <c r="M40" s="639">
        <v>45473.0</v>
      </c>
      <c r="N40" s="640">
        <v>20.0</v>
      </c>
      <c r="O40" s="640">
        <f t="shared" si="3"/>
        <v>1</v>
      </c>
      <c r="P40" s="640" t="str">
        <f t="shared" si="4"/>
        <v>#REF!</v>
      </c>
      <c r="Q40" s="640" t="str">
        <f t="shared" si="24"/>
        <v>#REF!</v>
      </c>
      <c r="R40" s="640"/>
      <c r="S40" s="609" t="s">
        <v>525</v>
      </c>
      <c r="T40" s="684" t="s">
        <v>1321</v>
      </c>
      <c r="U40" s="616" t="str">
        <f t="shared" si="5"/>
        <v>#REF!</v>
      </c>
      <c r="V40" s="616" t="str">
        <f t="shared" si="22"/>
        <v>#REF!</v>
      </c>
      <c r="W40" s="616" t="str">
        <f t="shared" si="23"/>
        <v>#REF!</v>
      </c>
      <c r="X40" s="616" t="str">
        <f t="shared" si="8"/>
        <v>#REF!</v>
      </c>
      <c r="Y40" s="616">
        <f t="shared" si="9"/>
        <v>1</v>
      </c>
      <c r="Z40" s="616" t="str">
        <f t="shared" si="10"/>
        <v>#REF!</v>
      </c>
      <c r="AA40" s="616" t="str">
        <f t="shared" si="11"/>
        <v>#REF!</v>
      </c>
      <c r="AB40" s="616" t="str">
        <f t="shared" si="12"/>
        <v>#REF!</v>
      </c>
      <c r="AC40" s="642" t="str">
        <f t="shared" si="13"/>
        <v>#REF!</v>
      </c>
      <c r="AD40" s="642" t="str">
        <f t="shared" si="14"/>
        <v>#REF!</v>
      </c>
      <c r="AE40" s="642" t="str">
        <f t="shared" si="15"/>
        <v>#REF!</v>
      </c>
      <c r="AF40" s="609"/>
      <c r="AG40" s="622"/>
      <c r="AH40" s="622"/>
      <c r="AI40" s="622" t="str">
        <f t="shared" si="16"/>
        <v>#REF!</v>
      </c>
    </row>
    <row r="41" ht="15.0" customHeight="1">
      <c r="A41" s="609">
        <f t="shared" si="17"/>
        <v>39</v>
      </c>
      <c r="B41" s="682">
        <v>440698.0</v>
      </c>
      <c r="C41" s="683" t="s">
        <v>1182</v>
      </c>
      <c r="D41" s="684" t="s">
        <v>1341</v>
      </c>
      <c r="E41" s="683" t="s">
        <v>511</v>
      </c>
      <c r="F41" s="685" t="s">
        <v>564</v>
      </c>
      <c r="G41" s="685" t="s">
        <v>790</v>
      </c>
      <c r="H41" s="609" t="str">
        <f t="shared" si="1"/>
        <v>BA03</v>
      </c>
      <c r="I41" s="611" t="str">
        <f t="shared" si="2"/>
        <v>#REF!</v>
      </c>
      <c r="J41" s="609">
        <v>6.0</v>
      </c>
      <c r="K41" s="609">
        <v>2024.0</v>
      </c>
      <c r="L41" s="639">
        <v>45444.0</v>
      </c>
      <c r="M41" s="639">
        <v>45473.0</v>
      </c>
      <c r="N41" s="640">
        <v>20.0</v>
      </c>
      <c r="O41" s="640">
        <f t="shared" si="3"/>
        <v>1</v>
      </c>
      <c r="P41" s="640" t="str">
        <f t="shared" si="4"/>
        <v>#REF!</v>
      </c>
      <c r="Q41" s="640" t="str">
        <f t="shared" si="24"/>
        <v>#REF!</v>
      </c>
      <c r="R41" s="640"/>
      <c r="S41" s="609" t="s">
        <v>525</v>
      </c>
      <c r="T41" s="684" t="s">
        <v>1321</v>
      </c>
      <c r="U41" s="616" t="str">
        <f t="shared" si="5"/>
        <v>#REF!</v>
      </c>
      <c r="V41" s="616" t="str">
        <f t="shared" si="22"/>
        <v>#REF!</v>
      </c>
      <c r="W41" s="616" t="str">
        <f t="shared" si="23"/>
        <v>#REF!</v>
      </c>
      <c r="X41" s="616" t="str">
        <f t="shared" si="8"/>
        <v>#REF!</v>
      </c>
      <c r="Y41" s="616">
        <f t="shared" si="9"/>
        <v>1</v>
      </c>
      <c r="Z41" s="616" t="str">
        <f t="shared" si="10"/>
        <v>#REF!</v>
      </c>
      <c r="AA41" s="616" t="str">
        <f t="shared" si="11"/>
        <v>#REF!</v>
      </c>
      <c r="AB41" s="616" t="str">
        <f t="shared" si="12"/>
        <v>#REF!</v>
      </c>
      <c r="AC41" s="642" t="str">
        <f t="shared" si="13"/>
        <v>#REF!</v>
      </c>
      <c r="AD41" s="642" t="str">
        <f t="shared" si="14"/>
        <v>#REF!</v>
      </c>
      <c r="AE41" s="642" t="str">
        <f t="shared" si="15"/>
        <v>#REF!</v>
      </c>
      <c r="AF41" s="609"/>
      <c r="AG41" s="622"/>
      <c r="AH41" s="622"/>
      <c r="AI41" s="622" t="str">
        <f t="shared" si="16"/>
        <v>#REF!</v>
      </c>
    </row>
    <row r="42" ht="15.0" customHeight="1">
      <c r="A42" s="609">
        <f t="shared" si="17"/>
        <v>40</v>
      </c>
      <c r="B42" s="682">
        <v>447405.0</v>
      </c>
      <c r="C42" s="683" t="s">
        <v>1165</v>
      </c>
      <c r="D42" s="684" t="s">
        <v>1343</v>
      </c>
      <c r="E42" s="683" t="s">
        <v>511</v>
      </c>
      <c r="F42" s="685" t="s">
        <v>564</v>
      </c>
      <c r="G42" s="685" t="s">
        <v>665</v>
      </c>
      <c r="H42" s="609" t="str">
        <f t="shared" si="1"/>
        <v>BA02</v>
      </c>
      <c r="I42" s="611" t="str">
        <f t="shared" si="2"/>
        <v>#REF!</v>
      </c>
      <c r="J42" s="609">
        <v>6.0</v>
      </c>
      <c r="K42" s="609">
        <v>2024.0</v>
      </c>
      <c r="L42" s="639">
        <v>45444.0</v>
      </c>
      <c r="M42" s="639">
        <v>45473.0</v>
      </c>
      <c r="N42" s="640">
        <v>20.0</v>
      </c>
      <c r="O42" s="640">
        <f t="shared" si="3"/>
        <v>1</v>
      </c>
      <c r="P42" s="640" t="str">
        <f t="shared" si="4"/>
        <v>#REF!</v>
      </c>
      <c r="Q42" s="640" t="str">
        <f t="shared" si="24"/>
        <v>#REF!</v>
      </c>
      <c r="R42" s="640"/>
      <c r="S42" s="609" t="s">
        <v>525</v>
      </c>
      <c r="T42" s="684" t="s">
        <v>1321</v>
      </c>
      <c r="U42" s="616" t="str">
        <f t="shared" si="5"/>
        <v>#REF!</v>
      </c>
      <c r="V42" s="616" t="str">
        <f t="shared" si="22"/>
        <v>#REF!</v>
      </c>
      <c r="W42" s="616" t="str">
        <f t="shared" si="23"/>
        <v>#REF!</v>
      </c>
      <c r="X42" s="616" t="str">
        <f t="shared" si="8"/>
        <v>#REF!</v>
      </c>
      <c r="Y42" s="616">
        <f t="shared" si="9"/>
        <v>1</v>
      </c>
      <c r="Z42" s="616" t="str">
        <f t="shared" si="10"/>
        <v>#REF!</v>
      </c>
      <c r="AA42" s="616" t="str">
        <f t="shared" si="11"/>
        <v>#REF!</v>
      </c>
      <c r="AB42" s="616" t="str">
        <f t="shared" si="12"/>
        <v>#REF!</v>
      </c>
      <c r="AC42" s="642" t="str">
        <f t="shared" si="13"/>
        <v>#REF!</v>
      </c>
      <c r="AD42" s="642" t="str">
        <f t="shared" si="14"/>
        <v>#REF!</v>
      </c>
      <c r="AE42" s="642" t="str">
        <f t="shared" si="15"/>
        <v>#REF!</v>
      </c>
      <c r="AF42" s="609"/>
      <c r="AG42" s="622"/>
      <c r="AH42" s="622"/>
      <c r="AI42" s="622" t="str">
        <f t="shared" si="16"/>
        <v>#REF!</v>
      </c>
    </row>
    <row r="43" ht="15.0" customHeight="1">
      <c r="A43" s="609">
        <f t="shared" si="17"/>
        <v>41</v>
      </c>
      <c r="B43" s="682">
        <v>244496.0</v>
      </c>
      <c r="C43" s="683" t="s">
        <v>1176</v>
      </c>
      <c r="D43" s="684" t="s">
        <v>1347</v>
      </c>
      <c r="E43" s="683" t="s">
        <v>511</v>
      </c>
      <c r="F43" s="685" t="s">
        <v>512</v>
      </c>
      <c r="G43" s="685" t="s">
        <v>665</v>
      </c>
      <c r="H43" s="609" t="str">
        <f t="shared" si="1"/>
        <v>DEV02</v>
      </c>
      <c r="I43" s="611" t="str">
        <f t="shared" si="2"/>
        <v>#REF!</v>
      </c>
      <c r="J43" s="609">
        <v>6.0</v>
      </c>
      <c r="K43" s="609">
        <v>2024.0</v>
      </c>
      <c r="L43" s="639">
        <v>45444.0</v>
      </c>
      <c r="M43" s="639">
        <v>45473.0</v>
      </c>
      <c r="N43" s="640">
        <v>20.0</v>
      </c>
      <c r="O43" s="640">
        <f t="shared" si="3"/>
        <v>1</v>
      </c>
      <c r="P43" s="640" t="str">
        <f t="shared" si="4"/>
        <v>#REF!</v>
      </c>
      <c r="Q43" s="640" t="str">
        <f t="shared" si="24"/>
        <v>#REF!</v>
      </c>
      <c r="R43" s="640"/>
      <c r="S43" s="609" t="s">
        <v>525</v>
      </c>
      <c r="T43" s="684" t="s">
        <v>1321</v>
      </c>
      <c r="U43" s="616" t="str">
        <f t="shared" si="5"/>
        <v>#REF!</v>
      </c>
      <c r="V43" s="616" t="str">
        <f t="shared" si="22"/>
        <v>#REF!</v>
      </c>
      <c r="W43" s="616" t="str">
        <f t="shared" si="23"/>
        <v>#REF!</v>
      </c>
      <c r="X43" s="616" t="str">
        <f t="shared" si="8"/>
        <v>#REF!</v>
      </c>
      <c r="Y43" s="616">
        <f t="shared" si="9"/>
        <v>1</v>
      </c>
      <c r="Z43" s="616" t="str">
        <f t="shared" si="10"/>
        <v>#REF!</v>
      </c>
      <c r="AA43" s="616" t="str">
        <f t="shared" si="11"/>
        <v>#REF!</v>
      </c>
      <c r="AB43" s="616" t="str">
        <f t="shared" si="12"/>
        <v>#REF!</v>
      </c>
      <c r="AC43" s="642" t="str">
        <f t="shared" si="13"/>
        <v>#REF!</v>
      </c>
      <c r="AD43" s="642" t="str">
        <f t="shared" si="14"/>
        <v>#REF!</v>
      </c>
      <c r="AE43" s="642" t="str">
        <f t="shared" si="15"/>
        <v>#REF!</v>
      </c>
      <c r="AF43" s="609"/>
      <c r="AG43" s="622"/>
      <c r="AH43" s="622"/>
      <c r="AI43" s="622" t="str">
        <f t="shared" si="16"/>
        <v>#REF!</v>
      </c>
    </row>
    <row r="44" ht="15.0" customHeight="1">
      <c r="A44" s="609">
        <f t="shared" si="17"/>
        <v>42</v>
      </c>
      <c r="B44" s="682">
        <v>458879.0</v>
      </c>
      <c r="C44" s="683" t="s">
        <v>1124</v>
      </c>
      <c r="D44" s="684" t="s">
        <v>1351</v>
      </c>
      <c r="E44" s="683" t="s">
        <v>511</v>
      </c>
      <c r="F44" s="685" t="s">
        <v>512</v>
      </c>
      <c r="G44" s="685" t="s">
        <v>771</v>
      </c>
      <c r="H44" s="609" t="str">
        <f t="shared" si="1"/>
        <v>DEV04</v>
      </c>
      <c r="I44" s="611" t="str">
        <f t="shared" si="2"/>
        <v>#REF!</v>
      </c>
      <c r="J44" s="609">
        <v>6.0</v>
      </c>
      <c r="K44" s="609">
        <v>2024.0</v>
      </c>
      <c r="L44" s="639">
        <v>45444.0</v>
      </c>
      <c r="M44" s="639">
        <v>45473.0</v>
      </c>
      <c r="N44" s="640">
        <v>20.0</v>
      </c>
      <c r="O44" s="640">
        <f t="shared" si="3"/>
        <v>1</v>
      </c>
      <c r="P44" s="640" t="str">
        <f t="shared" si="4"/>
        <v>#REF!</v>
      </c>
      <c r="Q44" s="640" t="str">
        <f t="shared" si="24"/>
        <v>#REF!</v>
      </c>
      <c r="R44" s="640"/>
      <c r="S44" s="609" t="s">
        <v>525</v>
      </c>
      <c r="T44" s="684" t="s">
        <v>1321</v>
      </c>
      <c r="U44" s="616" t="str">
        <f t="shared" si="5"/>
        <v>#REF!</v>
      </c>
      <c r="V44" s="616" t="str">
        <f t="shared" si="22"/>
        <v>#REF!</v>
      </c>
      <c r="W44" s="616" t="str">
        <f t="shared" si="23"/>
        <v>#REF!</v>
      </c>
      <c r="X44" s="616" t="str">
        <f t="shared" si="8"/>
        <v>#REF!</v>
      </c>
      <c r="Y44" s="616">
        <f t="shared" si="9"/>
        <v>1</v>
      </c>
      <c r="Z44" s="616" t="str">
        <f t="shared" si="10"/>
        <v>#REF!</v>
      </c>
      <c r="AA44" s="616" t="str">
        <f t="shared" si="11"/>
        <v>#REF!</v>
      </c>
      <c r="AB44" s="616" t="str">
        <f t="shared" si="12"/>
        <v>#REF!</v>
      </c>
      <c r="AC44" s="642" t="str">
        <f t="shared" si="13"/>
        <v>#REF!</v>
      </c>
      <c r="AD44" s="642" t="str">
        <f t="shared" si="14"/>
        <v>#REF!</v>
      </c>
      <c r="AE44" s="642" t="str">
        <f t="shared" si="15"/>
        <v>#REF!</v>
      </c>
      <c r="AF44" s="609"/>
      <c r="AG44" s="622"/>
      <c r="AH44" s="622"/>
      <c r="AI44" s="622" t="str">
        <f t="shared" si="16"/>
        <v>#REF!</v>
      </c>
    </row>
    <row r="45" ht="15.0" customHeight="1">
      <c r="A45" s="609">
        <f t="shared" si="17"/>
        <v>43</v>
      </c>
      <c r="B45" s="682">
        <v>459063.0</v>
      </c>
      <c r="C45" s="683" t="s">
        <v>1127</v>
      </c>
      <c r="D45" s="684" t="s">
        <v>1352</v>
      </c>
      <c r="E45" s="683" t="s">
        <v>511</v>
      </c>
      <c r="F45" s="685" t="s">
        <v>512</v>
      </c>
      <c r="G45" s="685" t="s">
        <v>790</v>
      </c>
      <c r="H45" s="609" t="str">
        <f t="shared" si="1"/>
        <v>DEV03</v>
      </c>
      <c r="I45" s="611" t="str">
        <f t="shared" si="2"/>
        <v>#REF!</v>
      </c>
      <c r="J45" s="609">
        <v>6.0</v>
      </c>
      <c r="K45" s="609">
        <v>2024.0</v>
      </c>
      <c r="L45" s="639">
        <v>45444.0</v>
      </c>
      <c r="M45" s="639">
        <v>45473.0</v>
      </c>
      <c r="N45" s="640">
        <v>20.0</v>
      </c>
      <c r="O45" s="640">
        <f t="shared" si="3"/>
        <v>1</v>
      </c>
      <c r="P45" s="640" t="str">
        <f t="shared" si="4"/>
        <v>#REF!</v>
      </c>
      <c r="Q45" s="640" t="str">
        <f t="shared" si="24"/>
        <v>#REF!</v>
      </c>
      <c r="R45" s="640"/>
      <c r="S45" s="609" t="s">
        <v>525</v>
      </c>
      <c r="T45" s="684" t="s">
        <v>1321</v>
      </c>
      <c r="U45" s="616" t="str">
        <f t="shared" si="5"/>
        <v>#REF!</v>
      </c>
      <c r="V45" s="616" t="str">
        <f t="shared" si="22"/>
        <v>#REF!</v>
      </c>
      <c r="W45" s="616" t="str">
        <f t="shared" si="23"/>
        <v>#REF!</v>
      </c>
      <c r="X45" s="616" t="str">
        <f t="shared" si="8"/>
        <v>#REF!</v>
      </c>
      <c r="Y45" s="616">
        <f t="shared" si="9"/>
        <v>1</v>
      </c>
      <c r="Z45" s="616" t="str">
        <f t="shared" si="10"/>
        <v>#REF!</v>
      </c>
      <c r="AA45" s="616" t="str">
        <f t="shared" si="11"/>
        <v>#REF!</v>
      </c>
      <c r="AB45" s="616" t="str">
        <f t="shared" si="12"/>
        <v>#REF!</v>
      </c>
      <c r="AC45" s="642" t="str">
        <f t="shared" si="13"/>
        <v>#REF!</v>
      </c>
      <c r="AD45" s="642" t="str">
        <f t="shared" si="14"/>
        <v>#REF!</v>
      </c>
      <c r="AE45" s="642" t="str">
        <f t="shared" si="15"/>
        <v>#REF!</v>
      </c>
      <c r="AF45" s="609"/>
      <c r="AG45" s="622"/>
      <c r="AH45" s="622"/>
      <c r="AI45" s="622" t="str">
        <f t="shared" si="16"/>
        <v>#REF!</v>
      </c>
    </row>
    <row r="46" ht="15.0" customHeight="1">
      <c r="A46" s="609">
        <f t="shared" si="17"/>
        <v>44</v>
      </c>
      <c r="B46" s="682">
        <v>459051.0</v>
      </c>
      <c r="C46" s="683" t="s">
        <v>1180</v>
      </c>
      <c r="D46" s="684" t="s">
        <v>1353</v>
      </c>
      <c r="E46" s="683" t="s">
        <v>511</v>
      </c>
      <c r="F46" s="685" t="s">
        <v>546</v>
      </c>
      <c r="G46" s="685" t="s">
        <v>665</v>
      </c>
      <c r="H46" s="609" t="str">
        <f t="shared" si="1"/>
        <v>TESTER02</v>
      </c>
      <c r="I46" s="611" t="str">
        <f t="shared" si="2"/>
        <v>#REF!</v>
      </c>
      <c r="J46" s="609">
        <v>6.0</v>
      </c>
      <c r="K46" s="609">
        <v>2024.0</v>
      </c>
      <c r="L46" s="639">
        <v>45444.0</v>
      </c>
      <c r="M46" s="639">
        <v>45473.0</v>
      </c>
      <c r="N46" s="640">
        <v>20.0</v>
      </c>
      <c r="O46" s="640">
        <f t="shared" si="3"/>
        <v>1</v>
      </c>
      <c r="P46" s="640" t="str">
        <f t="shared" si="4"/>
        <v>#REF!</v>
      </c>
      <c r="Q46" s="640" t="str">
        <f t="shared" si="24"/>
        <v>#REF!</v>
      </c>
      <c r="R46" s="640"/>
      <c r="S46" s="609" t="s">
        <v>525</v>
      </c>
      <c r="T46" s="684" t="s">
        <v>1321</v>
      </c>
      <c r="U46" s="616" t="str">
        <f t="shared" si="5"/>
        <v>#REF!</v>
      </c>
      <c r="V46" s="616" t="str">
        <f t="shared" si="22"/>
        <v>#REF!</v>
      </c>
      <c r="W46" s="616" t="str">
        <f t="shared" si="23"/>
        <v>#REF!</v>
      </c>
      <c r="X46" s="616" t="str">
        <f t="shared" si="8"/>
        <v>#REF!</v>
      </c>
      <c r="Y46" s="616">
        <f t="shared" si="9"/>
        <v>1</v>
      </c>
      <c r="Z46" s="616" t="str">
        <f t="shared" si="10"/>
        <v>#REF!</v>
      </c>
      <c r="AA46" s="616" t="str">
        <f t="shared" si="11"/>
        <v>#REF!</v>
      </c>
      <c r="AB46" s="616" t="str">
        <f t="shared" si="12"/>
        <v>#REF!</v>
      </c>
      <c r="AC46" s="642" t="str">
        <f t="shared" si="13"/>
        <v>#REF!</v>
      </c>
      <c r="AD46" s="642" t="str">
        <f t="shared" si="14"/>
        <v>#REF!</v>
      </c>
      <c r="AE46" s="642" t="str">
        <f t="shared" si="15"/>
        <v>#REF!</v>
      </c>
      <c r="AF46" s="609"/>
      <c r="AG46" s="622"/>
      <c r="AH46" s="622"/>
      <c r="AI46" s="622" t="str">
        <f t="shared" si="16"/>
        <v>#REF!</v>
      </c>
    </row>
    <row r="47" ht="15.0" customHeight="1">
      <c r="A47" s="609">
        <f t="shared" si="17"/>
        <v>45</v>
      </c>
      <c r="B47" s="682">
        <v>464853.0</v>
      </c>
      <c r="C47" s="683" t="s">
        <v>1355</v>
      </c>
      <c r="D47" s="684" t="s">
        <v>1356</v>
      </c>
      <c r="E47" s="683" t="s">
        <v>511</v>
      </c>
      <c r="F47" s="685" t="s">
        <v>512</v>
      </c>
      <c r="G47" s="685" t="s">
        <v>790</v>
      </c>
      <c r="H47" s="609" t="str">
        <f t="shared" si="1"/>
        <v>DEV03</v>
      </c>
      <c r="I47" s="611" t="str">
        <f t="shared" si="2"/>
        <v>#REF!</v>
      </c>
      <c r="J47" s="609">
        <v>6.0</v>
      </c>
      <c r="K47" s="609">
        <v>2024.0</v>
      </c>
      <c r="L47" s="639">
        <v>45444.0</v>
      </c>
      <c r="M47" s="639">
        <v>45473.0</v>
      </c>
      <c r="N47" s="640">
        <v>20.0</v>
      </c>
      <c r="O47" s="640">
        <f t="shared" si="3"/>
        <v>1</v>
      </c>
      <c r="P47" s="640" t="str">
        <f t="shared" si="4"/>
        <v>#REF!</v>
      </c>
      <c r="Q47" s="640" t="str">
        <f t="shared" si="24"/>
        <v>#REF!</v>
      </c>
      <c r="R47" s="640"/>
      <c r="S47" s="609" t="s">
        <v>525</v>
      </c>
      <c r="T47" s="689" t="s">
        <v>1321</v>
      </c>
      <c r="U47" s="616" t="str">
        <f t="shared" si="5"/>
        <v>#REF!</v>
      </c>
      <c r="V47" s="616" t="str">
        <f t="shared" si="22"/>
        <v>#REF!</v>
      </c>
      <c r="W47" s="616" t="str">
        <f t="shared" si="23"/>
        <v>#REF!</v>
      </c>
      <c r="X47" s="616" t="str">
        <f t="shared" si="8"/>
        <v>#REF!</v>
      </c>
      <c r="Y47" s="616">
        <f t="shared" si="9"/>
        <v>1</v>
      </c>
      <c r="Z47" s="616" t="str">
        <f t="shared" si="10"/>
        <v>#REF!</v>
      </c>
      <c r="AA47" s="616" t="str">
        <f t="shared" si="11"/>
        <v>#REF!</v>
      </c>
      <c r="AB47" s="616" t="str">
        <f t="shared" si="12"/>
        <v>#REF!</v>
      </c>
      <c r="AC47" s="642" t="str">
        <f t="shared" si="13"/>
        <v>#REF!</v>
      </c>
      <c r="AD47" s="642" t="str">
        <f t="shared" si="14"/>
        <v>#REF!</v>
      </c>
      <c r="AE47" s="642" t="str">
        <f t="shared" si="15"/>
        <v>#REF!</v>
      </c>
      <c r="AF47" s="609"/>
      <c r="AG47" s="622"/>
      <c r="AH47" s="622"/>
      <c r="AI47" s="622" t="str">
        <f t="shared" si="16"/>
        <v>#REF!</v>
      </c>
    </row>
    <row r="48" ht="15.0" customHeight="1">
      <c r="A48" s="609">
        <f t="shared" si="17"/>
        <v>46</v>
      </c>
      <c r="B48" s="674">
        <v>465485.0</v>
      </c>
      <c r="C48" s="675" t="s">
        <v>1357</v>
      </c>
      <c r="D48" s="676" t="s">
        <v>1358</v>
      </c>
      <c r="E48" s="675" t="s">
        <v>511</v>
      </c>
      <c r="F48" s="677" t="s">
        <v>512</v>
      </c>
      <c r="G48" s="677" t="s">
        <v>790</v>
      </c>
      <c r="H48" s="644" t="str">
        <f t="shared" si="1"/>
        <v>DEV03</v>
      </c>
      <c r="I48" s="646" t="str">
        <f t="shared" si="2"/>
        <v>#REF!</v>
      </c>
      <c r="J48" s="644">
        <v>6.0</v>
      </c>
      <c r="K48" s="644">
        <v>2024.0</v>
      </c>
      <c r="L48" s="647">
        <v>45455.0</v>
      </c>
      <c r="M48" s="647">
        <v>45473.0</v>
      </c>
      <c r="N48" s="648">
        <v>13.0</v>
      </c>
      <c r="O48" s="648">
        <f t="shared" si="3"/>
        <v>0.65</v>
      </c>
      <c r="P48" s="648" t="str">
        <f t="shared" si="4"/>
        <v>#REF!</v>
      </c>
      <c r="Q48" s="648" t="str">
        <f t="shared" si="24"/>
        <v>#REF!</v>
      </c>
      <c r="R48" s="648"/>
      <c r="S48" s="644" t="s">
        <v>525</v>
      </c>
      <c r="T48" s="691" t="s">
        <v>1321</v>
      </c>
      <c r="U48" s="649" t="str">
        <f t="shared" si="5"/>
        <v>#REF!</v>
      </c>
      <c r="V48" s="649" t="str">
        <f t="shared" si="22"/>
        <v>#REF!</v>
      </c>
      <c r="W48" s="649" t="str">
        <f t="shared" si="23"/>
        <v>#REF!</v>
      </c>
      <c r="X48" s="649" t="str">
        <f t="shared" si="8"/>
        <v>#REF!</v>
      </c>
      <c r="Y48" s="649">
        <f t="shared" si="9"/>
        <v>1</v>
      </c>
      <c r="Z48" s="649" t="str">
        <f t="shared" si="10"/>
        <v>#REF!</v>
      </c>
      <c r="AA48" s="649" t="str">
        <f t="shared" si="11"/>
        <v>#REF!</v>
      </c>
      <c r="AB48" s="649" t="str">
        <f t="shared" si="12"/>
        <v>#REF!</v>
      </c>
      <c r="AC48" s="650" t="str">
        <f t="shared" si="13"/>
        <v>#REF!</v>
      </c>
      <c r="AD48" s="650" t="str">
        <f t="shared" si="14"/>
        <v>#REF!</v>
      </c>
      <c r="AE48" s="650" t="str">
        <f t="shared" si="15"/>
        <v>#REF!</v>
      </c>
      <c r="AF48" s="644"/>
      <c r="AG48" s="651"/>
      <c r="AH48" s="651"/>
      <c r="AI48" s="651" t="str">
        <f t="shared" si="16"/>
        <v>#REF!</v>
      </c>
    </row>
    <row r="49" ht="15.0" customHeight="1">
      <c r="A49" s="609">
        <f t="shared" si="17"/>
        <v>47</v>
      </c>
      <c r="B49" s="674">
        <v>465801.0</v>
      </c>
      <c r="C49" s="675" t="s">
        <v>1360</v>
      </c>
      <c r="D49" s="676" t="s">
        <v>1361</v>
      </c>
      <c r="E49" s="675" t="s">
        <v>511</v>
      </c>
      <c r="F49" s="677" t="s">
        <v>512</v>
      </c>
      <c r="G49" s="677" t="s">
        <v>893</v>
      </c>
      <c r="H49" s="644" t="str">
        <f t="shared" si="1"/>
        <v>DEV06</v>
      </c>
      <c r="I49" s="646" t="str">
        <f t="shared" si="2"/>
        <v>#REF!</v>
      </c>
      <c r="J49" s="644">
        <v>6.0</v>
      </c>
      <c r="K49" s="644">
        <v>2024.0</v>
      </c>
      <c r="L49" s="647">
        <v>45467.0</v>
      </c>
      <c r="M49" s="647">
        <v>45473.0</v>
      </c>
      <c r="N49" s="648">
        <v>5.0</v>
      </c>
      <c r="O49" s="648">
        <f t="shared" si="3"/>
        <v>0.25</v>
      </c>
      <c r="P49" s="648" t="str">
        <f t="shared" si="4"/>
        <v>#REF!</v>
      </c>
      <c r="Q49" s="648" t="str">
        <f t="shared" si="24"/>
        <v>#REF!</v>
      </c>
      <c r="R49" s="648"/>
      <c r="S49" s="644" t="s">
        <v>525</v>
      </c>
      <c r="T49" s="676" t="s">
        <v>1321</v>
      </c>
      <c r="U49" s="649" t="str">
        <f t="shared" si="5"/>
        <v>#REF!</v>
      </c>
      <c r="V49" s="649" t="str">
        <f t="shared" si="22"/>
        <v>#REF!</v>
      </c>
      <c r="W49" s="649" t="str">
        <f t="shared" si="23"/>
        <v>#REF!</v>
      </c>
      <c r="X49" s="649" t="str">
        <f t="shared" si="8"/>
        <v>#REF!</v>
      </c>
      <c r="Y49" s="649">
        <f t="shared" si="9"/>
        <v>1</v>
      </c>
      <c r="Z49" s="649" t="str">
        <f t="shared" si="10"/>
        <v>#REF!</v>
      </c>
      <c r="AA49" s="649" t="str">
        <f t="shared" si="11"/>
        <v>#REF!</v>
      </c>
      <c r="AB49" s="649" t="str">
        <f t="shared" si="12"/>
        <v>#REF!</v>
      </c>
      <c r="AC49" s="650" t="str">
        <f t="shared" si="13"/>
        <v>#REF!</v>
      </c>
      <c r="AD49" s="650" t="str">
        <f t="shared" si="14"/>
        <v>#REF!</v>
      </c>
      <c r="AE49" s="650" t="str">
        <f t="shared" si="15"/>
        <v>#REF!</v>
      </c>
      <c r="AF49" s="644"/>
      <c r="AG49" s="651"/>
      <c r="AH49" s="651"/>
      <c r="AI49" s="651" t="str">
        <f t="shared" si="16"/>
        <v>#REF!</v>
      </c>
    </row>
    <row r="50" ht="15.0" customHeight="1">
      <c r="A50" s="609">
        <f t="shared" si="17"/>
        <v>48</v>
      </c>
      <c r="B50" s="682">
        <v>460691.0</v>
      </c>
      <c r="C50" s="683" t="s">
        <v>1362</v>
      </c>
      <c r="D50" s="684" t="s">
        <v>1363</v>
      </c>
      <c r="E50" s="683" t="s">
        <v>662</v>
      </c>
      <c r="F50" s="685" t="s">
        <v>663</v>
      </c>
      <c r="G50" s="685" t="s">
        <v>893</v>
      </c>
      <c r="H50" s="609" t="str">
        <f t="shared" si="1"/>
        <v>PM06</v>
      </c>
      <c r="I50" s="611" t="str">
        <f t="shared" si="2"/>
        <v>#REF!</v>
      </c>
      <c r="J50" s="609">
        <v>6.0</v>
      </c>
      <c r="K50" s="609">
        <v>2024.0</v>
      </c>
      <c r="L50" s="639">
        <v>45444.0</v>
      </c>
      <c r="M50" s="639">
        <v>45473.0</v>
      </c>
      <c r="N50" s="640">
        <v>10.0</v>
      </c>
      <c r="O50" s="640">
        <f t="shared" si="3"/>
        <v>0.5</v>
      </c>
      <c r="P50" s="640" t="str">
        <f t="shared" si="4"/>
        <v>#REF!</v>
      </c>
      <c r="Q50" s="640">
        <v>1.0</v>
      </c>
      <c r="R50" s="640"/>
      <c r="S50" s="609" t="s">
        <v>525</v>
      </c>
      <c r="T50" s="684" t="s">
        <v>1321</v>
      </c>
      <c r="U50" s="616">
        <f t="shared" si="5"/>
        <v>1</v>
      </c>
      <c r="V50" s="616" t="str">
        <f t="shared" si="22"/>
        <v>#REF!</v>
      </c>
      <c r="W50" s="616" t="str">
        <f t="shared" si="23"/>
        <v>#REF!</v>
      </c>
      <c r="X50" s="616" t="str">
        <f t="shared" si="8"/>
        <v>#REF!</v>
      </c>
      <c r="Y50" s="616">
        <f t="shared" si="9"/>
        <v>1</v>
      </c>
      <c r="Z50" s="616" t="str">
        <f t="shared" si="10"/>
        <v>#REF!</v>
      </c>
      <c r="AA50" s="616" t="str">
        <f t="shared" si="11"/>
        <v>#REF!</v>
      </c>
      <c r="AB50" s="616" t="str">
        <f t="shared" si="12"/>
        <v>#REF!</v>
      </c>
      <c r="AC50" s="642" t="str">
        <f t="shared" si="13"/>
        <v>#REF!</v>
      </c>
      <c r="AD50" s="642" t="str">
        <f t="shared" si="14"/>
        <v>#REF!</v>
      </c>
      <c r="AE50" s="642" t="str">
        <f t="shared" si="15"/>
        <v>#REF!</v>
      </c>
      <c r="AF50" s="609"/>
      <c r="AG50" s="622"/>
      <c r="AH50" s="622"/>
      <c r="AI50" s="622" t="str">
        <f t="shared" si="16"/>
        <v>#REF!</v>
      </c>
    </row>
    <row r="51" ht="15.0" customHeight="1">
      <c r="A51" s="609">
        <f t="shared" si="17"/>
        <v>49</v>
      </c>
      <c r="B51" s="682">
        <v>272968.0</v>
      </c>
      <c r="C51" s="683" t="s">
        <v>582</v>
      </c>
      <c r="D51" s="684" t="s">
        <v>1365</v>
      </c>
      <c r="E51" s="683" t="s">
        <v>511</v>
      </c>
      <c r="F51" s="685" t="s">
        <v>512</v>
      </c>
      <c r="G51" s="685" t="s">
        <v>893</v>
      </c>
      <c r="H51" s="609" t="str">
        <f t="shared" si="1"/>
        <v>DEV06</v>
      </c>
      <c r="I51" s="611" t="str">
        <f t="shared" si="2"/>
        <v>#REF!</v>
      </c>
      <c r="J51" s="609">
        <v>6.0</v>
      </c>
      <c r="K51" s="609">
        <v>2024.0</v>
      </c>
      <c r="L51" s="639">
        <v>45444.0</v>
      </c>
      <c r="M51" s="639">
        <v>45473.0</v>
      </c>
      <c r="N51" s="640">
        <v>19.0</v>
      </c>
      <c r="O51" s="640">
        <f t="shared" si="3"/>
        <v>0.95</v>
      </c>
      <c r="P51" s="640">
        <f t="shared" si="4"/>
        <v>0.95</v>
      </c>
      <c r="Q51" s="640">
        <v>1.0</v>
      </c>
      <c r="R51" s="640"/>
      <c r="S51" s="609" t="s">
        <v>517</v>
      </c>
      <c r="T51" s="684" t="s">
        <v>1367</v>
      </c>
      <c r="U51" s="616">
        <f t="shared" si="5"/>
        <v>0.95</v>
      </c>
      <c r="V51" s="616">
        <f t="shared" si="22"/>
        <v>0.95</v>
      </c>
      <c r="W51" s="616">
        <f t="shared" si="23"/>
        <v>0.95</v>
      </c>
      <c r="X51" s="616">
        <f t="shared" si="8"/>
        <v>1</v>
      </c>
      <c r="Y51" s="616">
        <f t="shared" si="9"/>
        <v>0.95</v>
      </c>
      <c r="Z51" s="616" t="str">
        <f t="shared" si="10"/>
        <v>#REF!</v>
      </c>
      <c r="AA51" s="616" t="str">
        <f t="shared" si="11"/>
        <v>#REF!</v>
      </c>
      <c r="AB51" s="616" t="str">
        <f t="shared" si="12"/>
        <v>#REF!</v>
      </c>
      <c r="AC51" s="642">
        <f t="shared" si="13"/>
        <v>0</v>
      </c>
      <c r="AD51" s="642" t="str">
        <f t="shared" si="14"/>
        <v>#REF!</v>
      </c>
      <c r="AE51" s="642" t="str">
        <f t="shared" si="15"/>
        <v>#REF!</v>
      </c>
      <c r="AF51" s="609"/>
      <c r="AG51" s="622"/>
      <c r="AH51" s="622"/>
      <c r="AI51" s="622">
        <f t="shared" si="16"/>
        <v>1</v>
      </c>
    </row>
    <row r="52" ht="15.0" customHeight="1">
      <c r="A52" s="609">
        <f t="shared" si="17"/>
        <v>50</v>
      </c>
      <c r="B52" s="609">
        <v>277202.0</v>
      </c>
      <c r="C52" s="240" t="s">
        <v>638</v>
      </c>
      <c r="D52" s="240" t="s">
        <v>1369</v>
      </c>
      <c r="E52" s="240" t="s">
        <v>511</v>
      </c>
      <c r="F52" s="609" t="s">
        <v>512</v>
      </c>
      <c r="G52" s="609" t="s">
        <v>787</v>
      </c>
      <c r="H52" s="609" t="str">
        <f t="shared" si="1"/>
        <v>DEV05</v>
      </c>
      <c r="I52" s="611" t="str">
        <f t="shared" si="2"/>
        <v>#REF!</v>
      </c>
      <c r="J52" s="609">
        <v>6.0</v>
      </c>
      <c r="K52" s="609">
        <v>2024.0</v>
      </c>
      <c r="L52" s="639">
        <v>45444.0</v>
      </c>
      <c r="M52" s="639">
        <v>45473.0</v>
      </c>
      <c r="N52" s="640">
        <v>20.0</v>
      </c>
      <c r="O52" s="640">
        <f t="shared" si="3"/>
        <v>1</v>
      </c>
      <c r="P52" s="640">
        <f t="shared" si="4"/>
        <v>1</v>
      </c>
      <c r="Q52" s="640">
        <v>1.0</v>
      </c>
      <c r="R52" s="640"/>
      <c r="S52" s="609" t="s">
        <v>517</v>
      </c>
      <c r="T52" s="240" t="s">
        <v>1367</v>
      </c>
      <c r="U52" s="616">
        <f t="shared" si="5"/>
        <v>1</v>
      </c>
      <c r="V52" s="616">
        <f t="shared" si="22"/>
        <v>1</v>
      </c>
      <c r="W52" s="616">
        <f t="shared" ref="W52:W71" si="25">ROUND(SUMIF(B:B,B52,U:U),3)</f>
        <v>1</v>
      </c>
      <c r="X52" s="616">
        <f t="shared" si="8"/>
        <v>1</v>
      </c>
      <c r="Y52" s="616">
        <f t="shared" si="9"/>
        <v>1</v>
      </c>
      <c r="Z52" s="616" t="str">
        <f t="shared" si="10"/>
        <v>#REF!</v>
      </c>
      <c r="AA52" s="616" t="str">
        <f t="shared" si="11"/>
        <v>#REF!</v>
      </c>
      <c r="AB52" s="616" t="str">
        <f t="shared" si="12"/>
        <v>#REF!</v>
      </c>
      <c r="AC52" s="642">
        <f t="shared" si="13"/>
        <v>0</v>
      </c>
      <c r="AD52" s="642" t="str">
        <f t="shared" si="14"/>
        <v>#REF!</v>
      </c>
      <c r="AE52" s="642" t="str">
        <f t="shared" si="15"/>
        <v>#REF!</v>
      </c>
      <c r="AF52" s="609"/>
      <c r="AG52" s="622"/>
      <c r="AH52" s="622"/>
      <c r="AI52" s="622">
        <f t="shared" si="16"/>
        <v>1</v>
      </c>
    </row>
    <row r="53" ht="15.0" customHeight="1">
      <c r="A53" s="609">
        <f t="shared" si="17"/>
        <v>51</v>
      </c>
      <c r="B53" s="609">
        <v>281845.0</v>
      </c>
      <c r="C53" s="240" t="s">
        <v>588</v>
      </c>
      <c r="D53" s="240" t="s">
        <v>1371</v>
      </c>
      <c r="E53" s="240" t="s">
        <v>511</v>
      </c>
      <c r="F53" s="609" t="s">
        <v>512</v>
      </c>
      <c r="G53" s="609" t="s">
        <v>771</v>
      </c>
      <c r="H53" s="609" t="str">
        <f t="shared" si="1"/>
        <v>DEV04</v>
      </c>
      <c r="I53" s="611" t="str">
        <f t="shared" si="2"/>
        <v>#REF!</v>
      </c>
      <c r="J53" s="609">
        <v>6.0</v>
      </c>
      <c r="K53" s="609">
        <v>2024.0</v>
      </c>
      <c r="L53" s="639">
        <v>45444.0</v>
      </c>
      <c r="M53" s="639">
        <v>45473.0</v>
      </c>
      <c r="N53" s="640">
        <v>19.0</v>
      </c>
      <c r="O53" s="640">
        <f t="shared" si="3"/>
        <v>0.95</v>
      </c>
      <c r="P53" s="640">
        <f t="shared" si="4"/>
        <v>0.95</v>
      </c>
      <c r="Q53" s="640">
        <v>1.0</v>
      </c>
      <c r="R53" s="640"/>
      <c r="S53" s="609" t="s">
        <v>517</v>
      </c>
      <c r="T53" s="240" t="s">
        <v>1367</v>
      </c>
      <c r="U53" s="616">
        <f t="shared" si="5"/>
        <v>0.95</v>
      </c>
      <c r="V53" s="616">
        <f t="shared" si="22"/>
        <v>0.95</v>
      </c>
      <c r="W53" s="616">
        <f t="shared" si="25"/>
        <v>0.95</v>
      </c>
      <c r="X53" s="616">
        <f t="shared" si="8"/>
        <v>1</v>
      </c>
      <c r="Y53" s="616">
        <f t="shared" si="9"/>
        <v>0.95</v>
      </c>
      <c r="Z53" s="616" t="str">
        <f t="shared" si="10"/>
        <v>#REF!</v>
      </c>
      <c r="AA53" s="616" t="str">
        <f t="shared" si="11"/>
        <v>#REF!</v>
      </c>
      <c r="AB53" s="616" t="str">
        <f t="shared" si="12"/>
        <v>#REF!</v>
      </c>
      <c r="AC53" s="642">
        <f t="shared" si="13"/>
        <v>0</v>
      </c>
      <c r="AD53" s="642" t="str">
        <f t="shared" si="14"/>
        <v>#REF!</v>
      </c>
      <c r="AE53" s="642" t="str">
        <f t="shared" si="15"/>
        <v>#REF!</v>
      </c>
      <c r="AF53" s="609"/>
      <c r="AG53" s="622"/>
      <c r="AH53" s="622"/>
      <c r="AI53" s="622">
        <f t="shared" si="16"/>
        <v>1</v>
      </c>
    </row>
    <row r="54" ht="15.0" customHeight="1">
      <c r="A54" s="609">
        <f t="shared" si="17"/>
        <v>52</v>
      </c>
      <c r="B54" s="609">
        <v>291197.0</v>
      </c>
      <c r="C54" s="240" t="s">
        <v>544</v>
      </c>
      <c r="D54" s="240" t="s">
        <v>1374</v>
      </c>
      <c r="E54" s="240" t="s">
        <v>511</v>
      </c>
      <c r="F54" s="609" t="s">
        <v>546</v>
      </c>
      <c r="G54" s="609" t="s">
        <v>787</v>
      </c>
      <c r="H54" s="609" t="str">
        <f t="shared" si="1"/>
        <v>TESTER05</v>
      </c>
      <c r="I54" s="611" t="str">
        <f t="shared" si="2"/>
        <v>#REF!</v>
      </c>
      <c r="J54" s="609">
        <v>6.0</v>
      </c>
      <c r="K54" s="609">
        <v>2024.0</v>
      </c>
      <c r="L54" s="639">
        <v>45444.0</v>
      </c>
      <c r="M54" s="639">
        <v>45473.0</v>
      </c>
      <c r="N54" s="640">
        <v>20.0</v>
      </c>
      <c r="O54" s="640">
        <f t="shared" si="3"/>
        <v>1</v>
      </c>
      <c r="P54" s="640">
        <f t="shared" si="4"/>
        <v>1</v>
      </c>
      <c r="Q54" s="640">
        <v>1.0</v>
      </c>
      <c r="R54" s="640"/>
      <c r="S54" s="609" t="s">
        <v>517</v>
      </c>
      <c r="T54" s="240" t="s">
        <v>1367</v>
      </c>
      <c r="U54" s="616">
        <f t="shared" si="5"/>
        <v>1</v>
      </c>
      <c r="V54" s="616">
        <f t="shared" si="22"/>
        <v>1</v>
      </c>
      <c r="W54" s="616">
        <f t="shared" si="25"/>
        <v>1</v>
      </c>
      <c r="X54" s="616">
        <f t="shared" si="8"/>
        <v>1</v>
      </c>
      <c r="Y54" s="616">
        <f t="shared" si="9"/>
        <v>1</v>
      </c>
      <c r="Z54" s="616" t="str">
        <f t="shared" si="10"/>
        <v>#REF!</v>
      </c>
      <c r="AA54" s="616" t="str">
        <f t="shared" si="11"/>
        <v>#REF!</v>
      </c>
      <c r="AB54" s="616" t="str">
        <f t="shared" si="12"/>
        <v>#REF!</v>
      </c>
      <c r="AC54" s="642">
        <f t="shared" si="13"/>
        <v>0</v>
      </c>
      <c r="AD54" s="642" t="str">
        <f t="shared" si="14"/>
        <v>#REF!</v>
      </c>
      <c r="AE54" s="642" t="str">
        <f t="shared" si="15"/>
        <v>#REF!</v>
      </c>
      <c r="AF54" s="609"/>
      <c r="AG54" s="622"/>
      <c r="AH54" s="622"/>
      <c r="AI54" s="622">
        <f t="shared" si="16"/>
        <v>1</v>
      </c>
    </row>
    <row r="55" ht="15.0" customHeight="1">
      <c r="A55" s="609">
        <f t="shared" si="17"/>
        <v>53</v>
      </c>
      <c r="B55" s="609">
        <v>293052.0</v>
      </c>
      <c r="C55" s="240" t="s">
        <v>614</v>
      </c>
      <c r="D55" s="240" t="s">
        <v>1375</v>
      </c>
      <c r="E55" s="240" t="s">
        <v>511</v>
      </c>
      <c r="F55" s="609" t="s">
        <v>546</v>
      </c>
      <c r="G55" s="609" t="s">
        <v>790</v>
      </c>
      <c r="H55" s="609" t="str">
        <f t="shared" si="1"/>
        <v>TESTER03</v>
      </c>
      <c r="I55" s="611" t="str">
        <f t="shared" si="2"/>
        <v>#REF!</v>
      </c>
      <c r="J55" s="609">
        <v>6.0</v>
      </c>
      <c r="K55" s="609">
        <v>2024.0</v>
      </c>
      <c r="L55" s="639">
        <v>45444.0</v>
      </c>
      <c r="M55" s="639">
        <v>45473.0</v>
      </c>
      <c r="N55" s="640">
        <v>20.0</v>
      </c>
      <c r="O55" s="640">
        <f t="shared" si="3"/>
        <v>1</v>
      </c>
      <c r="P55" s="640">
        <f t="shared" si="4"/>
        <v>1</v>
      </c>
      <c r="Q55" s="640">
        <v>1.0</v>
      </c>
      <c r="R55" s="640"/>
      <c r="S55" s="609" t="s">
        <v>517</v>
      </c>
      <c r="T55" s="240" t="s">
        <v>1367</v>
      </c>
      <c r="U55" s="616">
        <f t="shared" si="5"/>
        <v>1</v>
      </c>
      <c r="V55" s="616">
        <f t="shared" si="22"/>
        <v>1</v>
      </c>
      <c r="W55" s="616">
        <f t="shared" si="25"/>
        <v>1</v>
      </c>
      <c r="X55" s="616">
        <f t="shared" si="8"/>
        <v>1</v>
      </c>
      <c r="Y55" s="616">
        <f t="shared" si="9"/>
        <v>1</v>
      </c>
      <c r="Z55" s="616" t="str">
        <f t="shared" si="10"/>
        <v>#REF!</v>
      </c>
      <c r="AA55" s="616" t="str">
        <f t="shared" si="11"/>
        <v>#REF!</v>
      </c>
      <c r="AB55" s="616" t="str">
        <f t="shared" si="12"/>
        <v>#REF!</v>
      </c>
      <c r="AC55" s="642">
        <f t="shared" si="13"/>
        <v>0</v>
      </c>
      <c r="AD55" s="642" t="str">
        <f t="shared" si="14"/>
        <v>#REF!</v>
      </c>
      <c r="AE55" s="642" t="str">
        <f t="shared" si="15"/>
        <v>#REF!</v>
      </c>
      <c r="AF55" s="609"/>
      <c r="AG55" s="622"/>
      <c r="AH55" s="622"/>
      <c r="AI55" s="622">
        <f t="shared" si="16"/>
        <v>1</v>
      </c>
    </row>
    <row r="56" ht="15.0" customHeight="1">
      <c r="A56" s="609">
        <f t="shared" si="17"/>
        <v>54</v>
      </c>
      <c r="B56" s="609">
        <v>427333.0</v>
      </c>
      <c r="C56" s="240" t="s">
        <v>558</v>
      </c>
      <c r="D56" s="240" t="s">
        <v>1378</v>
      </c>
      <c r="E56" s="240" t="s">
        <v>511</v>
      </c>
      <c r="F56" s="609" t="s">
        <v>512</v>
      </c>
      <c r="G56" s="609" t="s">
        <v>771</v>
      </c>
      <c r="H56" s="609" t="str">
        <f t="shared" si="1"/>
        <v>DEV04</v>
      </c>
      <c r="I56" s="611" t="str">
        <f t="shared" si="2"/>
        <v>#REF!</v>
      </c>
      <c r="J56" s="609">
        <v>6.0</v>
      </c>
      <c r="K56" s="609">
        <v>2024.0</v>
      </c>
      <c r="L56" s="639">
        <v>45444.0</v>
      </c>
      <c r="M56" s="639">
        <v>45473.0</v>
      </c>
      <c r="N56" s="640">
        <v>20.0</v>
      </c>
      <c r="O56" s="640">
        <f t="shared" si="3"/>
        <v>1</v>
      </c>
      <c r="P56" s="640">
        <f t="shared" si="4"/>
        <v>1</v>
      </c>
      <c r="Q56" s="640">
        <v>1.0</v>
      </c>
      <c r="R56" s="640"/>
      <c r="S56" s="609" t="s">
        <v>517</v>
      </c>
      <c r="T56" s="240" t="s">
        <v>1367</v>
      </c>
      <c r="U56" s="616">
        <f t="shared" si="5"/>
        <v>1</v>
      </c>
      <c r="V56" s="616">
        <f t="shared" si="22"/>
        <v>1</v>
      </c>
      <c r="W56" s="616">
        <f t="shared" si="25"/>
        <v>1</v>
      </c>
      <c r="X56" s="616">
        <f t="shared" si="8"/>
        <v>1</v>
      </c>
      <c r="Y56" s="616">
        <f t="shared" si="9"/>
        <v>1</v>
      </c>
      <c r="Z56" s="616" t="str">
        <f t="shared" si="10"/>
        <v>#REF!</v>
      </c>
      <c r="AA56" s="616" t="str">
        <f t="shared" si="11"/>
        <v>#REF!</v>
      </c>
      <c r="AB56" s="616" t="str">
        <f t="shared" si="12"/>
        <v>#REF!</v>
      </c>
      <c r="AC56" s="642">
        <f t="shared" si="13"/>
        <v>0</v>
      </c>
      <c r="AD56" s="642" t="str">
        <f t="shared" si="14"/>
        <v>#REF!</v>
      </c>
      <c r="AE56" s="642" t="str">
        <f t="shared" si="15"/>
        <v>#REF!</v>
      </c>
      <c r="AF56" s="609"/>
      <c r="AG56" s="622"/>
      <c r="AH56" s="622"/>
      <c r="AI56" s="622">
        <f t="shared" si="16"/>
        <v>1</v>
      </c>
    </row>
    <row r="57" ht="15.0" customHeight="1">
      <c r="A57" s="609">
        <f t="shared" si="17"/>
        <v>55</v>
      </c>
      <c r="B57" s="609">
        <v>428532.0</v>
      </c>
      <c r="C57" s="240" t="s">
        <v>553</v>
      </c>
      <c r="D57" s="240" t="s">
        <v>1381</v>
      </c>
      <c r="E57" s="240" t="s">
        <v>511</v>
      </c>
      <c r="F57" s="609" t="s">
        <v>546</v>
      </c>
      <c r="G57" s="609" t="s">
        <v>790</v>
      </c>
      <c r="H57" s="609" t="str">
        <f t="shared" si="1"/>
        <v>TESTER03</v>
      </c>
      <c r="I57" s="611" t="str">
        <f t="shared" si="2"/>
        <v>#REF!</v>
      </c>
      <c r="J57" s="609">
        <v>6.0</v>
      </c>
      <c r="K57" s="609">
        <v>2024.0</v>
      </c>
      <c r="L57" s="639">
        <v>45444.0</v>
      </c>
      <c r="M57" s="639">
        <v>45473.0</v>
      </c>
      <c r="N57" s="640">
        <v>20.0</v>
      </c>
      <c r="O57" s="640">
        <f t="shared" si="3"/>
        <v>1</v>
      </c>
      <c r="P57" s="640">
        <f t="shared" si="4"/>
        <v>1</v>
      </c>
      <c r="Q57" s="640">
        <v>1.0</v>
      </c>
      <c r="R57" s="640"/>
      <c r="S57" s="609" t="s">
        <v>517</v>
      </c>
      <c r="T57" s="240" t="s">
        <v>1367</v>
      </c>
      <c r="U57" s="616">
        <f t="shared" si="5"/>
        <v>1</v>
      </c>
      <c r="V57" s="616">
        <f t="shared" si="22"/>
        <v>1</v>
      </c>
      <c r="W57" s="616">
        <f t="shared" si="25"/>
        <v>1</v>
      </c>
      <c r="X57" s="616">
        <f t="shared" si="8"/>
        <v>1</v>
      </c>
      <c r="Y57" s="616">
        <f t="shared" si="9"/>
        <v>1</v>
      </c>
      <c r="Z57" s="616" t="str">
        <f t="shared" si="10"/>
        <v>#REF!</v>
      </c>
      <c r="AA57" s="616" t="str">
        <f t="shared" si="11"/>
        <v>#REF!</v>
      </c>
      <c r="AB57" s="616" t="str">
        <f t="shared" si="12"/>
        <v>#REF!</v>
      </c>
      <c r="AC57" s="642">
        <f t="shared" si="13"/>
        <v>0</v>
      </c>
      <c r="AD57" s="642" t="str">
        <f t="shared" si="14"/>
        <v>#REF!</v>
      </c>
      <c r="AE57" s="642" t="str">
        <f t="shared" si="15"/>
        <v>#REF!</v>
      </c>
      <c r="AF57" s="609"/>
      <c r="AG57" s="622"/>
      <c r="AH57" s="622"/>
      <c r="AI57" s="622">
        <f t="shared" si="16"/>
        <v>1</v>
      </c>
    </row>
    <row r="58" ht="15.0" customHeight="1">
      <c r="A58" s="609">
        <f t="shared" si="17"/>
        <v>56</v>
      </c>
      <c r="B58" s="609">
        <v>434038.0</v>
      </c>
      <c r="C58" s="240" t="s">
        <v>594</v>
      </c>
      <c r="D58" s="240" t="s">
        <v>1384</v>
      </c>
      <c r="E58" s="240" t="s">
        <v>511</v>
      </c>
      <c r="F58" s="609" t="s">
        <v>546</v>
      </c>
      <c r="G58" s="609" t="s">
        <v>787</v>
      </c>
      <c r="H58" s="609" t="str">
        <f t="shared" si="1"/>
        <v>TESTER05</v>
      </c>
      <c r="I58" s="611" t="str">
        <f t="shared" si="2"/>
        <v>#REF!</v>
      </c>
      <c r="J58" s="609">
        <v>6.0</v>
      </c>
      <c r="K58" s="609">
        <v>2024.0</v>
      </c>
      <c r="L58" s="639">
        <v>45444.0</v>
      </c>
      <c r="M58" s="639">
        <v>45473.0</v>
      </c>
      <c r="N58" s="640">
        <v>20.0</v>
      </c>
      <c r="O58" s="640">
        <f t="shared" si="3"/>
        <v>1</v>
      </c>
      <c r="P58" s="640">
        <f t="shared" si="4"/>
        <v>1</v>
      </c>
      <c r="Q58" s="640">
        <v>1.0</v>
      </c>
      <c r="R58" s="640"/>
      <c r="S58" s="609" t="s">
        <v>517</v>
      </c>
      <c r="T58" s="240" t="s">
        <v>1367</v>
      </c>
      <c r="U58" s="616">
        <f t="shared" si="5"/>
        <v>1</v>
      </c>
      <c r="V58" s="616">
        <f t="shared" si="22"/>
        <v>1</v>
      </c>
      <c r="W58" s="616">
        <f t="shared" si="25"/>
        <v>1</v>
      </c>
      <c r="X58" s="616">
        <f t="shared" si="8"/>
        <v>1</v>
      </c>
      <c r="Y58" s="616">
        <f t="shared" si="9"/>
        <v>1</v>
      </c>
      <c r="Z58" s="616" t="str">
        <f t="shared" si="10"/>
        <v>#REF!</v>
      </c>
      <c r="AA58" s="616" t="str">
        <f t="shared" si="11"/>
        <v>#REF!</v>
      </c>
      <c r="AB58" s="616" t="str">
        <f t="shared" si="12"/>
        <v>#REF!</v>
      </c>
      <c r="AC58" s="642">
        <f t="shared" si="13"/>
        <v>0</v>
      </c>
      <c r="AD58" s="642" t="str">
        <f t="shared" si="14"/>
        <v>#REF!</v>
      </c>
      <c r="AE58" s="642" t="str">
        <f t="shared" si="15"/>
        <v>#REF!</v>
      </c>
      <c r="AF58" s="609"/>
      <c r="AG58" s="622"/>
      <c r="AH58" s="622"/>
      <c r="AI58" s="622">
        <f t="shared" si="16"/>
        <v>1</v>
      </c>
    </row>
    <row r="59" ht="15.0" customHeight="1">
      <c r="A59" s="609">
        <f t="shared" si="17"/>
        <v>57</v>
      </c>
      <c r="B59" s="609">
        <v>441534.0</v>
      </c>
      <c r="C59" s="240" t="s">
        <v>509</v>
      </c>
      <c r="D59" s="240" t="s">
        <v>1388</v>
      </c>
      <c r="E59" s="240" t="s">
        <v>511</v>
      </c>
      <c r="F59" s="609" t="s">
        <v>512</v>
      </c>
      <c r="G59" s="609" t="s">
        <v>893</v>
      </c>
      <c r="H59" s="609" t="str">
        <f t="shared" si="1"/>
        <v>DEV06</v>
      </c>
      <c r="I59" s="611" t="str">
        <f t="shared" si="2"/>
        <v>#REF!</v>
      </c>
      <c r="J59" s="609">
        <v>6.0</v>
      </c>
      <c r="K59" s="609">
        <v>2024.0</v>
      </c>
      <c r="L59" s="639">
        <v>45444.0</v>
      </c>
      <c r="M59" s="639">
        <v>45473.0</v>
      </c>
      <c r="N59" s="640">
        <v>19.0</v>
      </c>
      <c r="O59" s="640">
        <f t="shared" si="3"/>
        <v>0.95</v>
      </c>
      <c r="P59" s="640">
        <f t="shared" si="4"/>
        <v>0.95</v>
      </c>
      <c r="Q59" s="640">
        <v>1.0</v>
      </c>
      <c r="R59" s="640"/>
      <c r="S59" s="609" t="s">
        <v>517</v>
      </c>
      <c r="T59" s="240" t="s">
        <v>1367</v>
      </c>
      <c r="U59" s="616">
        <f t="shared" si="5"/>
        <v>0.95</v>
      </c>
      <c r="V59" s="616">
        <f t="shared" si="22"/>
        <v>0.95</v>
      </c>
      <c r="W59" s="616">
        <f t="shared" si="25"/>
        <v>0.95</v>
      </c>
      <c r="X59" s="616">
        <f t="shared" si="8"/>
        <v>1</v>
      </c>
      <c r="Y59" s="616">
        <f t="shared" si="9"/>
        <v>0.95</v>
      </c>
      <c r="Z59" s="616" t="str">
        <f t="shared" si="10"/>
        <v>#REF!</v>
      </c>
      <c r="AA59" s="616" t="str">
        <f t="shared" si="11"/>
        <v>#REF!</v>
      </c>
      <c r="AB59" s="616" t="str">
        <f t="shared" si="12"/>
        <v>#REF!</v>
      </c>
      <c r="AC59" s="642">
        <f t="shared" si="13"/>
        <v>0</v>
      </c>
      <c r="AD59" s="642" t="str">
        <f t="shared" si="14"/>
        <v>#REF!</v>
      </c>
      <c r="AE59" s="642" t="str">
        <f t="shared" si="15"/>
        <v>#REF!</v>
      </c>
      <c r="AF59" s="609"/>
      <c r="AG59" s="622"/>
      <c r="AH59" s="622"/>
      <c r="AI59" s="622">
        <f t="shared" si="16"/>
        <v>1</v>
      </c>
    </row>
    <row r="60" ht="15.0" customHeight="1">
      <c r="A60" s="609">
        <f t="shared" si="17"/>
        <v>58</v>
      </c>
      <c r="B60" s="609">
        <v>455599.0</v>
      </c>
      <c r="C60" s="240" t="s">
        <v>567</v>
      </c>
      <c r="D60" s="240" t="s">
        <v>1395</v>
      </c>
      <c r="E60" s="240" t="s">
        <v>511</v>
      </c>
      <c r="F60" s="609" t="s">
        <v>512</v>
      </c>
      <c r="G60" s="609" t="s">
        <v>787</v>
      </c>
      <c r="H60" s="609" t="str">
        <f t="shared" si="1"/>
        <v>DEV05</v>
      </c>
      <c r="I60" s="611" t="str">
        <f t="shared" si="2"/>
        <v>#REF!</v>
      </c>
      <c r="J60" s="609">
        <v>6.0</v>
      </c>
      <c r="K60" s="609">
        <v>2024.0</v>
      </c>
      <c r="L60" s="639">
        <v>45444.0</v>
      </c>
      <c r="M60" s="639">
        <v>45473.0</v>
      </c>
      <c r="N60" s="640">
        <v>19.5</v>
      </c>
      <c r="O60" s="640">
        <f t="shared" si="3"/>
        <v>0.975</v>
      </c>
      <c r="P60" s="640">
        <f t="shared" si="4"/>
        <v>0.975</v>
      </c>
      <c r="Q60" s="640">
        <v>1.0</v>
      </c>
      <c r="R60" s="640"/>
      <c r="S60" s="609" t="s">
        <v>517</v>
      </c>
      <c r="T60" s="240" t="s">
        <v>1367</v>
      </c>
      <c r="U60" s="616">
        <f t="shared" si="5"/>
        <v>0.975</v>
      </c>
      <c r="V60" s="616">
        <f t="shared" si="22"/>
        <v>0.975</v>
      </c>
      <c r="W60" s="616">
        <f t="shared" si="25"/>
        <v>0.975</v>
      </c>
      <c r="X60" s="616">
        <f t="shared" si="8"/>
        <v>1</v>
      </c>
      <c r="Y60" s="616">
        <f t="shared" si="9"/>
        <v>0.975</v>
      </c>
      <c r="Z60" s="616" t="str">
        <f t="shared" si="10"/>
        <v>#REF!</v>
      </c>
      <c r="AA60" s="616" t="str">
        <f t="shared" si="11"/>
        <v>#REF!</v>
      </c>
      <c r="AB60" s="616" t="str">
        <f t="shared" si="12"/>
        <v>#REF!</v>
      </c>
      <c r="AC60" s="642">
        <f t="shared" si="13"/>
        <v>0</v>
      </c>
      <c r="AD60" s="642" t="str">
        <f t="shared" si="14"/>
        <v>#REF!</v>
      </c>
      <c r="AE60" s="642" t="str">
        <f t="shared" si="15"/>
        <v>#REF!</v>
      </c>
      <c r="AF60" s="609"/>
      <c r="AG60" s="622"/>
      <c r="AH60" s="622"/>
      <c r="AI60" s="622">
        <f t="shared" si="16"/>
        <v>1</v>
      </c>
    </row>
    <row r="61" ht="15.0" customHeight="1">
      <c r="A61" s="609">
        <f t="shared" si="17"/>
        <v>59</v>
      </c>
      <c r="B61" s="609">
        <v>456641.0</v>
      </c>
      <c r="C61" s="240" t="s">
        <v>575</v>
      </c>
      <c r="D61" s="240" t="s">
        <v>1397</v>
      </c>
      <c r="E61" s="240" t="s">
        <v>511</v>
      </c>
      <c r="F61" s="609" t="s">
        <v>512</v>
      </c>
      <c r="G61" s="609" t="s">
        <v>771</v>
      </c>
      <c r="H61" s="609" t="str">
        <f t="shared" si="1"/>
        <v>DEV04</v>
      </c>
      <c r="I61" s="611" t="str">
        <f t="shared" si="2"/>
        <v>#REF!</v>
      </c>
      <c r="J61" s="609">
        <v>6.0</v>
      </c>
      <c r="K61" s="609">
        <v>2024.0</v>
      </c>
      <c r="L61" s="639">
        <v>45444.0</v>
      </c>
      <c r="M61" s="639">
        <v>45473.0</v>
      </c>
      <c r="N61" s="640">
        <v>20.0</v>
      </c>
      <c r="O61" s="640">
        <f t="shared" si="3"/>
        <v>1</v>
      </c>
      <c r="P61" s="640">
        <f t="shared" si="4"/>
        <v>1</v>
      </c>
      <c r="Q61" s="640">
        <v>1.0</v>
      </c>
      <c r="R61" s="640"/>
      <c r="S61" s="609" t="s">
        <v>517</v>
      </c>
      <c r="T61" s="240" t="s">
        <v>1367</v>
      </c>
      <c r="U61" s="616">
        <f t="shared" si="5"/>
        <v>1</v>
      </c>
      <c r="V61" s="616">
        <f t="shared" si="22"/>
        <v>1</v>
      </c>
      <c r="W61" s="616">
        <f t="shared" si="25"/>
        <v>1</v>
      </c>
      <c r="X61" s="616">
        <f t="shared" si="8"/>
        <v>1</v>
      </c>
      <c r="Y61" s="616">
        <f t="shared" si="9"/>
        <v>1</v>
      </c>
      <c r="Z61" s="616" t="str">
        <f t="shared" si="10"/>
        <v>#REF!</v>
      </c>
      <c r="AA61" s="616" t="str">
        <f t="shared" si="11"/>
        <v>#REF!</v>
      </c>
      <c r="AB61" s="616" t="str">
        <f t="shared" si="12"/>
        <v>#REF!</v>
      </c>
      <c r="AC61" s="642">
        <f t="shared" si="13"/>
        <v>0</v>
      </c>
      <c r="AD61" s="642" t="str">
        <f t="shared" si="14"/>
        <v>#REF!</v>
      </c>
      <c r="AE61" s="642" t="str">
        <f t="shared" si="15"/>
        <v>#REF!</v>
      </c>
      <c r="AF61" s="609"/>
      <c r="AG61" s="622"/>
      <c r="AH61" s="622"/>
      <c r="AI61" s="622">
        <f t="shared" si="16"/>
        <v>1</v>
      </c>
    </row>
    <row r="62" ht="15.0" customHeight="1">
      <c r="A62" s="609">
        <f t="shared" si="17"/>
        <v>60</v>
      </c>
      <c r="B62" s="609">
        <v>465483.0</v>
      </c>
      <c r="C62" s="240" t="s">
        <v>458</v>
      </c>
      <c r="D62" s="240" t="s">
        <v>459</v>
      </c>
      <c r="E62" s="240" t="s">
        <v>511</v>
      </c>
      <c r="F62" s="609" t="s">
        <v>512</v>
      </c>
      <c r="G62" s="609" t="s">
        <v>790</v>
      </c>
      <c r="H62" s="609" t="str">
        <f t="shared" si="1"/>
        <v>DEV03</v>
      </c>
      <c r="I62" s="611" t="str">
        <f t="shared" si="2"/>
        <v>#REF!</v>
      </c>
      <c r="J62" s="609">
        <v>6.0</v>
      </c>
      <c r="K62" s="609">
        <v>2024.0</v>
      </c>
      <c r="L62" s="639">
        <v>45455.0</v>
      </c>
      <c r="M62" s="639">
        <v>45473.0</v>
      </c>
      <c r="N62" s="640">
        <v>13.0</v>
      </c>
      <c r="O62" s="640">
        <f t="shared" si="3"/>
        <v>0.65</v>
      </c>
      <c r="P62" s="640">
        <f t="shared" si="4"/>
        <v>0.65</v>
      </c>
      <c r="Q62" s="640">
        <v>0.65</v>
      </c>
      <c r="R62" s="640"/>
      <c r="S62" s="609" t="s">
        <v>517</v>
      </c>
      <c r="T62" s="240" t="s">
        <v>1367</v>
      </c>
      <c r="U62" s="616">
        <f t="shared" si="5"/>
        <v>0.65</v>
      </c>
      <c r="V62" s="616">
        <f t="shared" si="22"/>
        <v>0.65</v>
      </c>
      <c r="W62" s="616">
        <f t="shared" si="25"/>
        <v>0.65</v>
      </c>
      <c r="X62" s="616">
        <f t="shared" si="8"/>
        <v>1</v>
      </c>
      <c r="Y62" s="616">
        <f t="shared" si="9"/>
        <v>0.65</v>
      </c>
      <c r="Z62" s="616" t="str">
        <f t="shared" si="10"/>
        <v>#REF!</v>
      </c>
      <c r="AA62" s="616" t="str">
        <f t="shared" si="11"/>
        <v>#REF!</v>
      </c>
      <c r="AB62" s="616" t="str">
        <f t="shared" si="12"/>
        <v>#REF!</v>
      </c>
      <c r="AC62" s="642">
        <f t="shared" si="13"/>
        <v>0</v>
      </c>
      <c r="AD62" s="642" t="str">
        <f t="shared" si="14"/>
        <v>#REF!</v>
      </c>
      <c r="AE62" s="642" t="str">
        <f t="shared" si="15"/>
        <v>#REF!</v>
      </c>
      <c r="AF62" s="609"/>
      <c r="AG62" s="622"/>
      <c r="AH62" s="622"/>
      <c r="AI62" s="622">
        <f t="shared" si="16"/>
        <v>0.65</v>
      </c>
    </row>
    <row r="63" ht="15.0" customHeight="1">
      <c r="A63" s="609">
        <f t="shared" si="17"/>
        <v>61</v>
      </c>
      <c r="B63" s="609">
        <v>276374.0</v>
      </c>
      <c r="C63" s="240" t="s">
        <v>1399</v>
      </c>
      <c r="D63" s="240" t="s">
        <v>1400</v>
      </c>
      <c r="E63" s="240" t="s">
        <v>511</v>
      </c>
      <c r="F63" s="609" t="s">
        <v>546</v>
      </c>
      <c r="G63" s="609" t="s">
        <v>790</v>
      </c>
      <c r="H63" s="609" t="str">
        <f t="shared" si="1"/>
        <v>TESTER03</v>
      </c>
      <c r="I63" s="611" t="str">
        <f t="shared" si="2"/>
        <v>#REF!</v>
      </c>
      <c r="J63" s="609">
        <v>6.0</v>
      </c>
      <c r="K63" s="609">
        <v>2024.0</v>
      </c>
      <c r="L63" s="639">
        <v>45444.0</v>
      </c>
      <c r="M63" s="639">
        <v>45473.0</v>
      </c>
      <c r="N63" s="640">
        <v>20.0</v>
      </c>
      <c r="O63" s="640">
        <f t="shared" si="3"/>
        <v>1</v>
      </c>
      <c r="P63" s="640" t="str">
        <f t="shared" si="4"/>
        <v>#REF!</v>
      </c>
      <c r="Q63" s="640" t="str">
        <f t="shared" ref="Q63:Q64" si="26">P63+0.1</f>
        <v>#REF!</v>
      </c>
      <c r="R63" s="640"/>
      <c r="S63" s="609" t="s">
        <v>525</v>
      </c>
      <c r="T63" s="240" t="s">
        <v>1401</v>
      </c>
      <c r="U63" s="616" t="str">
        <f t="shared" si="5"/>
        <v>#REF!</v>
      </c>
      <c r="V63" s="616" t="str">
        <f t="shared" ref="V63:V71" si="27">ROUND(SUMIF(B:B,B63,P:P),3)</f>
        <v>#REF!</v>
      </c>
      <c r="W63" s="616" t="str">
        <f t="shared" si="25"/>
        <v>#REF!</v>
      </c>
      <c r="X63" s="616" t="str">
        <f t="shared" si="8"/>
        <v>#REF!</v>
      </c>
      <c r="Y63" s="616">
        <f t="shared" si="9"/>
        <v>1</v>
      </c>
      <c r="Z63" s="616" t="str">
        <f t="shared" si="10"/>
        <v>#REF!</v>
      </c>
      <c r="AA63" s="616" t="str">
        <f t="shared" si="11"/>
        <v>#REF!</v>
      </c>
      <c r="AB63" s="616" t="str">
        <f t="shared" si="12"/>
        <v>#REF!</v>
      </c>
      <c r="AC63" s="642" t="str">
        <f t="shared" si="13"/>
        <v>#REF!</v>
      </c>
      <c r="AD63" s="642" t="str">
        <f t="shared" si="14"/>
        <v>#REF!</v>
      </c>
      <c r="AE63" s="642" t="str">
        <f t="shared" si="15"/>
        <v>#REF!</v>
      </c>
      <c r="AF63" s="609"/>
      <c r="AG63" s="622"/>
      <c r="AH63" s="622"/>
      <c r="AI63" s="622" t="str">
        <f t="shared" si="16"/>
        <v>#REF!</v>
      </c>
    </row>
    <row r="64" ht="15.0" customHeight="1">
      <c r="A64" s="609">
        <f t="shared" si="17"/>
        <v>62</v>
      </c>
      <c r="B64" s="609">
        <v>278454.0</v>
      </c>
      <c r="C64" s="240" t="s">
        <v>1190</v>
      </c>
      <c r="D64" s="240" t="s">
        <v>1402</v>
      </c>
      <c r="E64" s="240" t="s">
        <v>511</v>
      </c>
      <c r="F64" s="609" t="s">
        <v>512</v>
      </c>
      <c r="G64" s="609" t="s">
        <v>665</v>
      </c>
      <c r="H64" s="609" t="str">
        <f t="shared" si="1"/>
        <v>DEV02</v>
      </c>
      <c r="I64" s="611" t="str">
        <f t="shared" si="2"/>
        <v>#REF!</v>
      </c>
      <c r="J64" s="609">
        <v>6.0</v>
      </c>
      <c r="K64" s="609">
        <v>2024.0</v>
      </c>
      <c r="L64" s="639">
        <v>45444.0</v>
      </c>
      <c r="M64" s="639">
        <v>45473.0</v>
      </c>
      <c r="N64" s="640">
        <v>20.0</v>
      </c>
      <c r="O64" s="640">
        <f t="shared" si="3"/>
        <v>1</v>
      </c>
      <c r="P64" s="640" t="str">
        <f t="shared" si="4"/>
        <v>#REF!</v>
      </c>
      <c r="Q64" s="640" t="str">
        <f t="shared" si="26"/>
        <v>#REF!</v>
      </c>
      <c r="R64" s="640"/>
      <c r="S64" s="609" t="s">
        <v>525</v>
      </c>
      <c r="T64" s="240" t="s">
        <v>1401</v>
      </c>
      <c r="U64" s="616" t="str">
        <f t="shared" si="5"/>
        <v>#REF!</v>
      </c>
      <c r="V64" s="616" t="str">
        <f t="shared" si="27"/>
        <v>#REF!</v>
      </c>
      <c r="W64" s="616" t="str">
        <f t="shared" si="25"/>
        <v>#REF!</v>
      </c>
      <c r="X64" s="616" t="str">
        <f t="shared" si="8"/>
        <v>#REF!</v>
      </c>
      <c r="Y64" s="616">
        <f t="shared" si="9"/>
        <v>1</v>
      </c>
      <c r="Z64" s="616" t="str">
        <f t="shared" si="10"/>
        <v>#REF!</v>
      </c>
      <c r="AA64" s="616" t="str">
        <f t="shared" si="11"/>
        <v>#REF!</v>
      </c>
      <c r="AB64" s="616" t="str">
        <f t="shared" si="12"/>
        <v>#REF!</v>
      </c>
      <c r="AC64" s="642" t="str">
        <f t="shared" si="13"/>
        <v>#REF!</v>
      </c>
      <c r="AD64" s="642" t="str">
        <f t="shared" si="14"/>
        <v>#REF!</v>
      </c>
      <c r="AE64" s="642" t="str">
        <f t="shared" si="15"/>
        <v>#REF!</v>
      </c>
      <c r="AF64" s="609"/>
      <c r="AG64" s="622"/>
      <c r="AH64" s="622"/>
      <c r="AI64" s="622" t="str">
        <f t="shared" si="16"/>
        <v>#REF!</v>
      </c>
    </row>
    <row r="65" ht="15.0" customHeight="1">
      <c r="A65" s="609">
        <f t="shared" si="17"/>
        <v>63</v>
      </c>
      <c r="B65" s="697">
        <v>278440.0</v>
      </c>
      <c r="C65" s="698" t="s">
        <v>1159</v>
      </c>
      <c r="D65" s="698" t="s">
        <v>1403</v>
      </c>
      <c r="E65" s="698" t="s">
        <v>511</v>
      </c>
      <c r="F65" s="697" t="s">
        <v>512</v>
      </c>
      <c r="G65" s="697" t="s">
        <v>790</v>
      </c>
      <c r="H65" s="697" t="str">
        <f t="shared" si="1"/>
        <v>DEV03</v>
      </c>
      <c r="I65" s="699" t="str">
        <f t="shared" si="2"/>
        <v>#REF!</v>
      </c>
      <c r="J65" s="697">
        <v>6.0</v>
      </c>
      <c r="K65" s="697">
        <v>2024.0</v>
      </c>
      <c r="L65" s="700">
        <v>45444.0</v>
      </c>
      <c r="M65" s="700">
        <v>45473.0</v>
      </c>
      <c r="N65" s="701">
        <v>20.0</v>
      </c>
      <c r="O65" s="701">
        <f t="shared" si="3"/>
        <v>1</v>
      </c>
      <c r="P65" s="701" t="str">
        <f t="shared" si="4"/>
        <v>#REF!</v>
      </c>
      <c r="Q65" s="701" t="str">
        <f>P65</f>
        <v>#REF!</v>
      </c>
      <c r="R65" s="701"/>
      <c r="S65" s="697" t="s">
        <v>525</v>
      </c>
      <c r="T65" s="698" t="s">
        <v>1401</v>
      </c>
      <c r="U65" s="702" t="str">
        <f t="shared" si="5"/>
        <v>#REF!</v>
      </c>
      <c r="V65" s="702" t="str">
        <f t="shared" si="27"/>
        <v>#REF!</v>
      </c>
      <c r="W65" s="702" t="str">
        <f t="shared" si="25"/>
        <v>#REF!</v>
      </c>
      <c r="X65" s="702" t="str">
        <f t="shared" si="8"/>
        <v>#REF!</v>
      </c>
      <c r="Y65" s="702">
        <f t="shared" si="9"/>
        <v>1</v>
      </c>
      <c r="Z65" s="702" t="str">
        <f t="shared" si="10"/>
        <v>#REF!</v>
      </c>
      <c r="AA65" s="702" t="str">
        <f t="shared" si="11"/>
        <v>#REF!</v>
      </c>
      <c r="AB65" s="702" t="str">
        <f t="shared" si="12"/>
        <v>#REF!</v>
      </c>
      <c r="AC65" s="703" t="str">
        <f t="shared" si="13"/>
        <v>#REF!</v>
      </c>
      <c r="AD65" s="703" t="str">
        <f t="shared" si="14"/>
        <v>#REF!</v>
      </c>
      <c r="AE65" s="703" t="str">
        <f t="shared" si="15"/>
        <v>#REF!</v>
      </c>
      <c r="AF65" s="697"/>
      <c r="AG65" s="704"/>
      <c r="AH65" s="704"/>
      <c r="AI65" s="704" t="str">
        <f t="shared" si="16"/>
        <v>#REF!</v>
      </c>
    </row>
    <row r="66" ht="15.0" customHeight="1">
      <c r="A66" s="609">
        <f t="shared" si="17"/>
        <v>64</v>
      </c>
      <c r="B66" s="697">
        <v>289435.0</v>
      </c>
      <c r="C66" s="698" t="s">
        <v>1138</v>
      </c>
      <c r="D66" s="698" t="s">
        <v>1404</v>
      </c>
      <c r="E66" s="698" t="s">
        <v>511</v>
      </c>
      <c r="F66" s="697" t="s">
        <v>512</v>
      </c>
      <c r="G66" s="697" t="s">
        <v>771</v>
      </c>
      <c r="H66" s="697" t="str">
        <f t="shared" si="1"/>
        <v>DEV04</v>
      </c>
      <c r="I66" s="699" t="str">
        <f t="shared" si="2"/>
        <v>#REF!</v>
      </c>
      <c r="J66" s="697">
        <v>6.0</v>
      </c>
      <c r="K66" s="697">
        <v>2024.0</v>
      </c>
      <c r="L66" s="700">
        <v>45444.0</v>
      </c>
      <c r="M66" s="700">
        <v>45473.0</v>
      </c>
      <c r="N66" s="701">
        <v>20.0</v>
      </c>
      <c r="O66" s="701">
        <f t="shared" si="3"/>
        <v>1</v>
      </c>
      <c r="P66" s="701" t="str">
        <f t="shared" si="4"/>
        <v>#REF!</v>
      </c>
      <c r="Q66" s="701" t="str">
        <f t="shared" ref="Q66:Q71" si="28">P66+0.1</f>
        <v>#REF!</v>
      </c>
      <c r="R66" s="701"/>
      <c r="S66" s="697" t="s">
        <v>525</v>
      </c>
      <c r="T66" s="698" t="s">
        <v>1401</v>
      </c>
      <c r="U66" s="702" t="str">
        <f t="shared" si="5"/>
        <v>#REF!</v>
      </c>
      <c r="V66" s="702" t="str">
        <f t="shared" si="27"/>
        <v>#REF!</v>
      </c>
      <c r="W66" s="702" t="str">
        <f t="shared" si="25"/>
        <v>#REF!</v>
      </c>
      <c r="X66" s="702" t="str">
        <f t="shared" si="8"/>
        <v>#REF!</v>
      </c>
      <c r="Y66" s="702">
        <f t="shared" si="9"/>
        <v>1</v>
      </c>
      <c r="Z66" s="702" t="str">
        <f t="shared" si="10"/>
        <v>#REF!</v>
      </c>
      <c r="AA66" s="702" t="str">
        <f t="shared" si="11"/>
        <v>#REF!</v>
      </c>
      <c r="AB66" s="702" t="str">
        <f t="shared" si="12"/>
        <v>#REF!</v>
      </c>
      <c r="AC66" s="703" t="str">
        <f t="shared" si="13"/>
        <v>#REF!</v>
      </c>
      <c r="AD66" s="703" t="str">
        <f t="shared" si="14"/>
        <v>#REF!</v>
      </c>
      <c r="AE66" s="703" t="str">
        <f t="shared" si="15"/>
        <v>#REF!</v>
      </c>
      <c r="AF66" s="697"/>
      <c r="AG66" s="704"/>
      <c r="AH66" s="704"/>
      <c r="AI66" s="704" t="str">
        <f t="shared" si="16"/>
        <v>#REF!</v>
      </c>
    </row>
    <row r="67" ht="15.0" customHeight="1">
      <c r="A67" s="609">
        <f t="shared" si="17"/>
        <v>65</v>
      </c>
      <c r="B67" s="697">
        <v>439827.0</v>
      </c>
      <c r="C67" s="698" t="s">
        <v>1406</v>
      </c>
      <c r="D67" s="698" t="s">
        <v>1407</v>
      </c>
      <c r="E67" s="698" t="s">
        <v>511</v>
      </c>
      <c r="F67" s="697" t="s">
        <v>512</v>
      </c>
      <c r="G67" s="697" t="s">
        <v>771</v>
      </c>
      <c r="H67" s="697" t="str">
        <f t="shared" si="1"/>
        <v>DEV04</v>
      </c>
      <c r="I67" s="699" t="str">
        <f t="shared" si="2"/>
        <v>#REF!</v>
      </c>
      <c r="J67" s="697">
        <v>6.0</v>
      </c>
      <c r="K67" s="697">
        <v>2024.0</v>
      </c>
      <c r="L67" s="700">
        <v>45444.0</v>
      </c>
      <c r="M67" s="700">
        <v>45473.0</v>
      </c>
      <c r="N67" s="701">
        <v>20.0</v>
      </c>
      <c r="O67" s="701">
        <f t="shared" si="3"/>
        <v>1</v>
      </c>
      <c r="P67" s="701" t="str">
        <f t="shared" si="4"/>
        <v>#REF!</v>
      </c>
      <c r="Q67" s="701" t="str">
        <f t="shared" si="28"/>
        <v>#REF!</v>
      </c>
      <c r="R67" s="701"/>
      <c r="S67" s="697" t="s">
        <v>525</v>
      </c>
      <c r="T67" s="698" t="s">
        <v>1401</v>
      </c>
      <c r="U67" s="702" t="str">
        <f t="shared" si="5"/>
        <v>#REF!</v>
      </c>
      <c r="V67" s="702" t="str">
        <f t="shared" si="27"/>
        <v>#REF!</v>
      </c>
      <c r="W67" s="702" t="str">
        <f t="shared" si="25"/>
        <v>#REF!</v>
      </c>
      <c r="X67" s="702" t="str">
        <f t="shared" si="8"/>
        <v>#REF!</v>
      </c>
      <c r="Y67" s="702">
        <f t="shared" si="9"/>
        <v>1</v>
      </c>
      <c r="Z67" s="702" t="str">
        <f t="shared" si="10"/>
        <v>#REF!</v>
      </c>
      <c r="AA67" s="702" t="str">
        <f t="shared" si="11"/>
        <v>#REF!</v>
      </c>
      <c r="AB67" s="702" t="str">
        <f t="shared" si="12"/>
        <v>#REF!</v>
      </c>
      <c r="AC67" s="703" t="str">
        <f t="shared" si="13"/>
        <v>#REF!</v>
      </c>
      <c r="AD67" s="703" t="str">
        <f t="shared" si="14"/>
        <v>#REF!</v>
      </c>
      <c r="AE67" s="703" t="str">
        <f t="shared" si="15"/>
        <v>#REF!</v>
      </c>
      <c r="AF67" s="697"/>
      <c r="AG67" s="704"/>
      <c r="AH67" s="704"/>
      <c r="AI67" s="704" t="str">
        <f t="shared" si="16"/>
        <v>#REF!</v>
      </c>
    </row>
    <row r="68" ht="15.0" customHeight="1">
      <c r="A68" s="609">
        <f t="shared" si="17"/>
        <v>66</v>
      </c>
      <c r="B68" s="697">
        <v>439829.0</v>
      </c>
      <c r="C68" s="698" t="s">
        <v>1157</v>
      </c>
      <c r="D68" s="698" t="s">
        <v>1409</v>
      </c>
      <c r="E68" s="698" t="s">
        <v>511</v>
      </c>
      <c r="F68" s="697" t="s">
        <v>546</v>
      </c>
      <c r="G68" s="697" t="s">
        <v>790</v>
      </c>
      <c r="H68" s="697" t="str">
        <f t="shared" si="1"/>
        <v>TESTER03</v>
      </c>
      <c r="I68" s="699" t="str">
        <f t="shared" si="2"/>
        <v>#REF!</v>
      </c>
      <c r="J68" s="697">
        <v>6.0</v>
      </c>
      <c r="K68" s="697">
        <v>2024.0</v>
      </c>
      <c r="L68" s="700">
        <v>45444.0</v>
      </c>
      <c r="M68" s="700">
        <v>45473.0</v>
      </c>
      <c r="N68" s="701">
        <v>20.0</v>
      </c>
      <c r="O68" s="701">
        <f t="shared" si="3"/>
        <v>1</v>
      </c>
      <c r="P68" s="701" t="str">
        <f t="shared" si="4"/>
        <v>#REF!</v>
      </c>
      <c r="Q68" s="701" t="str">
        <f t="shared" si="28"/>
        <v>#REF!</v>
      </c>
      <c r="R68" s="701"/>
      <c r="S68" s="697" t="s">
        <v>525</v>
      </c>
      <c r="T68" s="698" t="s">
        <v>1401</v>
      </c>
      <c r="U68" s="702" t="str">
        <f t="shared" si="5"/>
        <v>#REF!</v>
      </c>
      <c r="V68" s="702" t="str">
        <f t="shared" si="27"/>
        <v>#REF!</v>
      </c>
      <c r="W68" s="702" t="str">
        <f t="shared" si="25"/>
        <v>#REF!</v>
      </c>
      <c r="X68" s="702" t="str">
        <f t="shared" si="8"/>
        <v>#REF!</v>
      </c>
      <c r="Y68" s="702">
        <f t="shared" si="9"/>
        <v>1</v>
      </c>
      <c r="Z68" s="702" t="str">
        <f t="shared" si="10"/>
        <v>#REF!</v>
      </c>
      <c r="AA68" s="702" t="str">
        <f t="shared" si="11"/>
        <v>#REF!</v>
      </c>
      <c r="AB68" s="702" t="str">
        <f t="shared" si="12"/>
        <v>#REF!</v>
      </c>
      <c r="AC68" s="703" t="str">
        <f t="shared" si="13"/>
        <v>#REF!</v>
      </c>
      <c r="AD68" s="703" t="str">
        <f t="shared" si="14"/>
        <v>#REF!</v>
      </c>
      <c r="AE68" s="703" t="str">
        <f t="shared" si="15"/>
        <v>#REF!</v>
      </c>
      <c r="AF68" s="697"/>
      <c r="AG68" s="704"/>
      <c r="AH68" s="704"/>
      <c r="AI68" s="704" t="str">
        <f t="shared" si="16"/>
        <v>#REF!</v>
      </c>
    </row>
    <row r="69" ht="15.0" customHeight="1">
      <c r="A69" s="609">
        <f t="shared" si="17"/>
        <v>67</v>
      </c>
      <c r="B69" s="697">
        <v>461363.0</v>
      </c>
      <c r="C69" s="698" t="s">
        <v>456</v>
      </c>
      <c r="D69" s="698" t="s">
        <v>457</v>
      </c>
      <c r="E69" s="698" t="s">
        <v>511</v>
      </c>
      <c r="F69" s="697" t="s">
        <v>512</v>
      </c>
      <c r="G69" s="697" t="s">
        <v>790</v>
      </c>
      <c r="H69" s="697" t="str">
        <f t="shared" si="1"/>
        <v>DEV03</v>
      </c>
      <c r="I69" s="699" t="str">
        <f t="shared" si="2"/>
        <v>#REF!</v>
      </c>
      <c r="J69" s="697">
        <v>6.0</v>
      </c>
      <c r="K69" s="697">
        <v>2024.0</v>
      </c>
      <c r="L69" s="700">
        <v>45444.0</v>
      </c>
      <c r="M69" s="700">
        <v>45473.0</v>
      </c>
      <c r="N69" s="701">
        <v>20.0</v>
      </c>
      <c r="O69" s="701">
        <f t="shared" si="3"/>
        <v>1</v>
      </c>
      <c r="P69" s="701" t="str">
        <f t="shared" si="4"/>
        <v>#REF!</v>
      </c>
      <c r="Q69" s="701" t="str">
        <f t="shared" si="28"/>
        <v>#REF!</v>
      </c>
      <c r="R69" s="701"/>
      <c r="S69" s="697" t="s">
        <v>525</v>
      </c>
      <c r="T69" s="698" t="s">
        <v>1401</v>
      </c>
      <c r="U69" s="702" t="str">
        <f t="shared" si="5"/>
        <v>#REF!</v>
      </c>
      <c r="V69" s="702" t="str">
        <f t="shared" si="27"/>
        <v>#REF!</v>
      </c>
      <c r="W69" s="702" t="str">
        <f t="shared" si="25"/>
        <v>#REF!</v>
      </c>
      <c r="X69" s="702" t="str">
        <f t="shared" si="8"/>
        <v>#REF!</v>
      </c>
      <c r="Y69" s="702">
        <f t="shared" si="9"/>
        <v>1</v>
      </c>
      <c r="Z69" s="702" t="str">
        <f t="shared" si="10"/>
        <v>#REF!</v>
      </c>
      <c r="AA69" s="702" t="str">
        <f t="shared" si="11"/>
        <v>#REF!</v>
      </c>
      <c r="AB69" s="702" t="str">
        <f t="shared" si="12"/>
        <v>#REF!</v>
      </c>
      <c r="AC69" s="703" t="str">
        <f t="shared" si="13"/>
        <v>#REF!</v>
      </c>
      <c r="AD69" s="703" t="str">
        <f t="shared" si="14"/>
        <v>#REF!</v>
      </c>
      <c r="AE69" s="703" t="str">
        <f t="shared" si="15"/>
        <v>#REF!</v>
      </c>
      <c r="AF69" s="697"/>
      <c r="AG69" s="704"/>
      <c r="AH69" s="704"/>
      <c r="AI69" s="704" t="str">
        <f t="shared" si="16"/>
        <v>#REF!</v>
      </c>
    </row>
    <row r="70" ht="15.0" customHeight="1">
      <c r="A70" s="609">
        <f t="shared" si="17"/>
        <v>68</v>
      </c>
      <c r="B70" s="697">
        <v>461687.0</v>
      </c>
      <c r="C70" s="698" t="s">
        <v>1225</v>
      </c>
      <c r="D70" s="698" t="s">
        <v>1415</v>
      </c>
      <c r="E70" s="698" t="s">
        <v>511</v>
      </c>
      <c r="F70" s="697" t="s">
        <v>546</v>
      </c>
      <c r="G70" s="697" t="s">
        <v>665</v>
      </c>
      <c r="H70" s="697" t="str">
        <f t="shared" si="1"/>
        <v>TESTER02</v>
      </c>
      <c r="I70" s="699" t="str">
        <f t="shared" si="2"/>
        <v>#REF!</v>
      </c>
      <c r="J70" s="697">
        <v>6.0</v>
      </c>
      <c r="K70" s="697">
        <v>2024.0</v>
      </c>
      <c r="L70" s="700">
        <v>45444.0</v>
      </c>
      <c r="M70" s="700">
        <v>45473.0</v>
      </c>
      <c r="N70" s="701">
        <v>20.0</v>
      </c>
      <c r="O70" s="701">
        <f t="shared" si="3"/>
        <v>1</v>
      </c>
      <c r="P70" s="701" t="str">
        <f t="shared" si="4"/>
        <v>#REF!</v>
      </c>
      <c r="Q70" s="701" t="str">
        <f t="shared" si="28"/>
        <v>#REF!</v>
      </c>
      <c r="R70" s="701"/>
      <c r="S70" s="697" t="s">
        <v>525</v>
      </c>
      <c r="T70" s="698" t="s">
        <v>1401</v>
      </c>
      <c r="U70" s="702" t="str">
        <f t="shared" si="5"/>
        <v>#REF!</v>
      </c>
      <c r="V70" s="702" t="str">
        <f t="shared" si="27"/>
        <v>#REF!</v>
      </c>
      <c r="W70" s="702" t="str">
        <f t="shared" si="25"/>
        <v>#REF!</v>
      </c>
      <c r="X70" s="702" t="str">
        <f t="shared" si="8"/>
        <v>#REF!</v>
      </c>
      <c r="Y70" s="702">
        <f t="shared" si="9"/>
        <v>1</v>
      </c>
      <c r="Z70" s="702" t="str">
        <f t="shared" si="10"/>
        <v>#REF!</v>
      </c>
      <c r="AA70" s="702" t="str">
        <f t="shared" si="11"/>
        <v>#REF!</v>
      </c>
      <c r="AB70" s="702" t="str">
        <f t="shared" si="12"/>
        <v>#REF!</v>
      </c>
      <c r="AC70" s="703" t="str">
        <f t="shared" si="13"/>
        <v>#REF!</v>
      </c>
      <c r="AD70" s="703" t="str">
        <f t="shared" si="14"/>
        <v>#REF!</v>
      </c>
      <c r="AE70" s="703" t="str">
        <f t="shared" si="15"/>
        <v>#REF!</v>
      </c>
      <c r="AF70" s="697"/>
      <c r="AG70" s="704"/>
      <c r="AH70" s="704"/>
      <c r="AI70" s="704" t="str">
        <f t="shared" si="16"/>
        <v>#REF!</v>
      </c>
    </row>
    <row r="71" ht="15.0" customHeight="1">
      <c r="A71" s="609">
        <f t="shared" si="17"/>
        <v>69</v>
      </c>
      <c r="B71" s="697">
        <v>463039.0</v>
      </c>
      <c r="C71" s="698" t="s">
        <v>1418</v>
      </c>
      <c r="D71" s="698" t="s">
        <v>1419</v>
      </c>
      <c r="E71" s="698" t="s">
        <v>511</v>
      </c>
      <c r="F71" s="697" t="s">
        <v>512</v>
      </c>
      <c r="G71" s="697" t="s">
        <v>790</v>
      </c>
      <c r="H71" s="697" t="str">
        <f t="shared" si="1"/>
        <v>DEV03</v>
      </c>
      <c r="I71" s="699" t="str">
        <f t="shared" si="2"/>
        <v>#REF!</v>
      </c>
      <c r="J71" s="697">
        <v>6.0</v>
      </c>
      <c r="K71" s="697">
        <v>2024.0</v>
      </c>
      <c r="L71" s="700">
        <v>45444.0</v>
      </c>
      <c r="M71" s="700">
        <v>45473.0</v>
      </c>
      <c r="N71" s="701">
        <v>20.0</v>
      </c>
      <c r="O71" s="701">
        <f t="shared" si="3"/>
        <v>1</v>
      </c>
      <c r="P71" s="701" t="str">
        <f t="shared" si="4"/>
        <v>#REF!</v>
      </c>
      <c r="Q71" s="701" t="str">
        <f t="shared" si="28"/>
        <v>#REF!</v>
      </c>
      <c r="R71" s="701"/>
      <c r="S71" s="697" t="s">
        <v>525</v>
      </c>
      <c r="T71" s="698" t="s">
        <v>1401</v>
      </c>
      <c r="U71" s="702" t="str">
        <f t="shared" si="5"/>
        <v>#REF!</v>
      </c>
      <c r="V71" s="702" t="str">
        <f t="shared" si="27"/>
        <v>#REF!</v>
      </c>
      <c r="W71" s="702" t="str">
        <f t="shared" si="25"/>
        <v>#REF!</v>
      </c>
      <c r="X71" s="702" t="str">
        <f t="shared" si="8"/>
        <v>#REF!</v>
      </c>
      <c r="Y71" s="702">
        <f t="shared" si="9"/>
        <v>1</v>
      </c>
      <c r="Z71" s="702" t="str">
        <f t="shared" si="10"/>
        <v>#REF!</v>
      </c>
      <c r="AA71" s="702" t="str">
        <f t="shared" si="11"/>
        <v>#REF!</v>
      </c>
      <c r="AB71" s="702" t="str">
        <f t="shared" si="12"/>
        <v>#REF!</v>
      </c>
      <c r="AC71" s="703" t="str">
        <f t="shared" si="13"/>
        <v>#REF!</v>
      </c>
      <c r="AD71" s="703" t="str">
        <f t="shared" si="14"/>
        <v>#REF!</v>
      </c>
      <c r="AE71" s="703" t="str">
        <f t="shared" si="15"/>
        <v>#REF!</v>
      </c>
      <c r="AF71" s="697"/>
      <c r="AG71" s="704"/>
      <c r="AH71" s="704"/>
      <c r="AI71" s="704" t="str">
        <f t="shared" si="16"/>
        <v>#REF!</v>
      </c>
    </row>
    <row r="72" ht="15.0" customHeight="1">
      <c r="A72" s="609">
        <f t="shared" si="17"/>
        <v>70</v>
      </c>
      <c r="B72" s="682">
        <v>464849.0</v>
      </c>
      <c r="C72" s="683" t="s">
        <v>1421</v>
      </c>
      <c r="D72" s="684" t="s">
        <v>1422</v>
      </c>
      <c r="E72" s="683" t="s">
        <v>511</v>
      </c>
      <c r="F72" s="685" t="s">
        <v>564</v>
      </c>
      <c r="G72" s="685" t="s">
        <v>790</v>
      </c>
      <c r="H72" s="609" t="str">
        <f t="shared" si="1"/>
        <v>BA03</v>
      </c>
      <c r="I72" s="611" t="str">
        <f t="shared" si="2"/>
        <v>#REF!</v>
      </c>
      <c r="J72" s="609">
        <v>6.0</v>
      </c>
      <c r="K72" s="609">
        <v>2024.0</v>
      </c>
      <c r="L72" s="639">
        <v>45444.0</v>
      </c>
      <c r="M72" s="639">
        <v>45473.0</v>
      </c>
      <c r="N72" s="640">
        <v>20.0</v>
      </c>
      <c r="O72" s="640">
        <f t="shared" si="3"/>
        <v>1</v>
      </c>
      <c r="P72" s="640" t="str">
        <f t="shared" si="4"/>
        <v>#REF!</v>
      </c>
      <c r="Q72" s="640" t="str">
        <f t="shared" ref="Q72:Q74" si="29">P72</f>
        <v>#REF!</v>
      </c>
      <c r="R72" s="640"/>
      <c r="S72" s="609" t="s">
        <v>525</v>
      </c>
      <c r="T72" s="670" t="s">
        <v>1401</v>
      </c>
      <c r="U72" s="616" t="str">
        <f t="shared" si="5"/>
        <v>#REF!</v>
      </c>
      <c r="V72" s="616" t="str">
        <f t="shared" ref="V72:V81" si="30">ROUND(SUMIF($B:$B,B72,P:P),3)</f>
        <v>#REF!</v>
      </c>
      <c r="W72" s="616" t="str">
        <f t="shared" ref="W72:W81" si="31">ROUND(SUMIF($B:$B,B72,U:U),3)</f>
        <v>#REF!</v>
      </c>
      <c r="X72" s="616" t="str">
        <f t="shared" si="8"/>
        <v>#REF!</v>
      </c>
      <c r="Y72" s="616">
        <f t="shared" si="9"/>
        <v>1</v>
      </c>
      <c r="Z72" s="616" t="str">
        <f t="shared" si="10"/>
        <v>#REF!</v>
      </c>
      <c r="AA72" s="616" t="str">
        <f t="shared" si="11"/>
        <v>#REF!</v>
      </c>
      <c r="AB72" s="616" t="str">
        <f t="shared" si="12"/>
        <v>#REF!</v>
      </c>
      <c r="AC72" s="642" t="str">
        <f t="shared" si="13"/>
        <v>#REF!</v>
      </c>
      <c r="AD72" s="642" t="str">
        <f t="shared" si="14"/>
        <v>#REF!</v>
      </c>
      <c r="AE72" s="642" t="str">
        <f t="shared" si="15"/>
        <v>#REF!</v>
      </c>
      <c r="AF72" s="609"/>
      <c r="AG72" s="622"/>
      <c r="AH72" s="622"/>
      <c r="AI72" s="622" t="str">
        <f t="shared" si="16"/>
        <v>#REF!</v>
      </c>
    </row>
    <row r="73" ht="15.0" customHeight="1">
      <c r="A73" s="609">
        <f t="shared" si="17"/>
        <v>71</v>
      </c>
      <c r="B73" s="682">
        <v>284725.0</v>
      </c>
      <c r="C73" s="683" t="s">
        <v>1163</v>
      </c>
      <c r="D73" s="684" t="s">
        <v>1426</v>
      </c>
      <c r="E73" s="683" t="s">
        <v>1417</v>
      </c>
      <c r="F73" s="685" t="s">
        <v>564</v>
      </c>
      <c r="G73" s="685" t="s">
        <v>787</v>
      </c>
      <c r="H73" s="609" t="str">
        <f t="shared" si="1"/>
        <v>BA05</v>
      </c>
      <c r="I73" s="611" t="str">
        <f t="shared" si="2"/>
        <v>#REF!</v>
      </c>
      <c r="J73" s="609">
        <v>6.0</v>
      </c>
      <c r="K73" s="609">
        <v>2024.0</v>
      </c>
      <c r="L73" s="639">
        <v>45444.0</v>
      </c>
      <c r="M73" s="639">
        <v>45473.0</v>
      </c>
      <c r="N73" s="640">
        <v>6.0</v>
      </c>
      <c r="O73" s="640">
        <f t="shared" si="3"/>
        <v>0.3</v>
      </c>
      <c r="P73" s="640" t="str">
        <f t="shared" si="4"/>
        <v>#REF!</v>
      </c>
      <c r="Q73" s="640" t="str">
        <f t="shared" si="29"/>
        <v>#REF!</v>
      </c>
      <c r="R73" s="640"/>
      <c r="S73" s="609" t="s">
        <v>525</v>
      </c>
      <c r="T73" s="670" t="s">
        <v>1401</v>
      </c>
      <c r="U73" s="616" t="str">
        <f t="shared" si="5"/>
        <v>#REF!</v>
      </c>
      <c r="V73" s="616" t="str">
        <f t="shared" si="30"/>
        <v>#REF!</v>
      </c>
      <c r="W73" s="616" t="str">
        <f t="shared" si="31"/>
        <v>#REF!</v>
      </c>
      <c r="X73" s="616" t="str">
        <f t="shared" si="8"/>
        <v>#REF!</v>
      </c>
      <c r="Y73" s="616">
        <f t="shared" si="9"/>
        <v>0.3</v>
      </c>
      <c r="Z73" s="616" t="str">
        <f t="shared" si="10"/>
        <v>#REF!</v>
      </c>
      <c r="AA73" s="616" t="str">
        <f t="shared" si="11"/>
        <v>#REF!</v>
      </c>
      <c r="AB73" s="616" t="str">
        <f t="shared" si="12"/>
        <v>#REF!</v>
      </c>
      <c r="AC73" s="642" t="str">
        <f t="shared" si="13"/>
        <v>#REF!</v>
      </c>
      <c r="AD73" s="642" t="str">
        <f t="shared" si="14"/>
        <v>#REF!</v>
      </c>
      <c r="AE73" s="642" t="str">
        <f t="shared" si="15"/>
        <v>#REF!</v>
      </c>
      <c r="AF73" s="609"/>
      <c r="AG73" s="622"/>
      <c r="AH73" s="622"/>
      <c r="AI73" s="622" t="str">
        <f t="shared" si="16"/>
        <v>#REF!</v>
      </c>
    </row>
    <row r="74" ht="15.0" customHeight="1">
      <c r="A74" s="609">
        <f t="shared" si="17"/>
        <v>72</v>
      </c>
      <c r="B74" s="682">
        <v>460439.0</v>
      </c>
      <c r="C74" s="683" t="s">
        <v>1428</v>
      </c>
      <c r="D74" s="684" t="s">
        <v>1429</v>
      </c>
      <c r="E74" s="683" t="s">
        <v>1417</v>
      </c>
      <c r="F74" s="685" t="s">
        <v>512</v>
      </c>
      <c r="G74" s="685" t="s">
        <v>665</v>
      </c>
      <c r="H74" s="609" t="str">
        <f t="shared" si="1"/>
        <v>DEV02</v>
      </c>
      <c r="I74" s="611" t="str">
        <f t="shared" si="2"/>
        <v>#REF!</v>
      </c>
      <c r="J74" s="609">
        <v>6.0</v>
      </c>
      <c r="K74" s="609">
        <v>2024.0</v>
      </c>
      <c r="L74" s="639">
        <v>45444.0</v>
      </c>
      <c r="M74" s="639">
        <v>45473.0</v>
      </c>
      <c r="N74" s="640">
        <v>20.0</v>
      </c>
      <c r="O74" s="640">
        <f t="shared" si="3"/>
        <v>1</v>
      </c>
      <c r="P74" s="640" t="str">
        <f t="shared" si="4"/>
        <v>#REF!</v>
      </c>
      <c r="Q74" s="640" t="str">
        <f t="shared" si="29"/>
        <v>#REF!</v>
      </c>
      <c r="R74" s="640"/>
      <c r="S74" s="609" t="s">
        <v>525</v>
      </c>
      <c r="T74" s="670" t="s">
        <v>1401</v>
      </c>
      <c r="U74" s="616" t="str">
        <f t="shared" si="5"/>
        <v>#REF!</v>
      </c>
      <c r="V74" s="616" t="str">
        <f t="shared" si="30"/>
        <v>#REF!</v>
      </c>
      <c r="W74" s="616" t="str">
        <f t="shared" si="31"/>
        <v>#REF!</v>
      </c>
      <c r="X74" s="616" t="str">
        <f t="shared" si="8"/>
        <v>#REF!</v>
      </c>
      <c r="Y74" s="616">
        <f t="shared" si="9"/>
        <v>1</v>
      </c>
      <c r="Z74" s="616" t="str">
        <f t="shared" si="10"/>
        <v>#REF!</v>
      </c>
      <c r="AA74" s="616" t="str">
        <f t="shared" si="11"/>
        <v>#REF!</v>
      </c>
      <c r="AB74" s="616" t="str">
        <f t="shared" si="12"/>
        <v>#REF!</v>
      </c>
      <c r="AC74" s="642" t="str">
        <f t="shared" si="13"/>
        <v>#REF!</v>
      </c>
      <c r="AD74" s="642" t="str">
        <f t="shared" si="14"/>
        <v>#REF!</v>
      </c>
      <c r="AE74" s="642" t="str">
        <f t="shared" si="15"/>
        <v>#REF!</v>
      </c>
      <c r="AF74" s="609"/>
      <c r="AG74" s="622"/>
      <c r="AH74" s="622"/>
      <c r="AI74" s="622" t="str">
        <f t="shared" si="16"/>
        <v>#REF!</v>
      </c>
    </row>
    <row r="75" ht="15.0" customHeight="1">
      <c r="A75" s="609">
        <f t="shared" si="17"/>
        <v>73</v>
      </c>
      <c r="B75" s="682">
        <v>460691.0</v>
      </c>
      <c r="C75" s="683" t="s">
        <v>1362</v>
      </c>
      <c r="D75" s="684" t="s">
        <v>1363</v>
      </c>
      <c r="E75" s="683" t="s">
        <v>662</v>
      </c>
      <c r="F75" s="685" t="s">
        <v>663</v>
      </c>
      <c r="G75" s="685" t="s">
        <v>893</v>
      </c>
      <c r="H75" s="609" t="str">
        <f t="shared" si="1"/>
        <v>PM06</v>
      </c>
      <c r="I75" s="611" t="str">
        <f t="shared" si="2"/>
        <v>#REF!</v>
      </c>
      <c r="J75" s="609">
        <v>6.0</v>
      </c>
      <c r="K75" s="609">
        <v>2024.0</v>
      </c>
      <c r="L75" s="639">
        <v>45444.0</v>
      </c>
      <c r="M75" s="639">
        <v>45473.0</v>
      </c>
      <c r="N75" s="640">
        <v>10.0</v>
      </c>
      <c r="O75" s="640">
        <f t="shared" si="3"/>
        <v>0.5</v>
      </c>
      <c r="P75" s="640" t="str">
        <f t="shared" si="4"/>
        <v>#REF!</v>
      </c>
      <c r="Q75" s="640" t="str">
        <f>P75+0.1</f>
        <v>#REF!</v>
      </c>
      <c r="R75" s="640"/>
      <c r="S75" s="609" t="s">
        <v>525</v>
      </c>
      <c r="T75" s="670" t="s">
        <v>1401</v>
      </c>
      <c r="U75" s="616" t="str">
        <f t="shared" si="5"/>
        <v>#REF!</v>
      </c>
      <c r="V75" s="616" t="str">
        <f t="shared" si="30"/>
        <v>#REF!</v>
      </c>
      <c r="W75" s="616" t="str">
        <f t="shared" si="31"/>
        <v>#REF!</v>
      </c>
      <c r="X75" s="616" t="str">
        <f t="shared" si="8"/>
        <v>#REF!</v>
      </c>
      <c r="Y75" s="616">
        <f t="shared" si="9"/>
        <v>1</v>
      </c>
      <c r="Z75" s="616" t="str">
        <f t="shared" si="10"/>
        <v>#REF!</v>
      </c>
      <c r="AA75" s="616" t="str">
        <f t="shared" si="11"/>
        <v>#REF!</v>
      </c>
      <c r="AB75" s="616" t="str">
        <f t="shared" si="12"/>
        <v>#REF!</v>
      </c>
      <c r="AC75" s="642" t="str">
        <f t="shared" si="13"/>
        <v>#REF!</v>
      </c>
      <c r="AD75" s="642" t="str">
        <f t="shared" si="14"/>
        <v>#REF!</v>
      </c>
      <c r="AE75" s="642" t="str">
        <f t="shared" si="15"/>
        <v>#REF!</v>
      </c>
      <c r="AF75" s="609"/>
      <c r="AG75" s="622"/>
      <c r="AH75" s="622"/>
      <c r="AI75" s="622" t="str">
        <f t="shared" si="16"/>
        <v>#REF!</v>
      </c>
    </row>
    <row r="76" ht="15.0" customHeight="1">
      <c r="A76" s="609">
        <f t="shared" si="17"/>
        <v>74</v>
      </c>
      <c r="B76" s="682">
        <v>459635.0</v>
      </c>
      <c r="C76" s="683" t="s">
        <v>1086</v>
      </c>
      <c r="D76" s="684" t="s">
        <v>1434</v>
      </c>
      <c r="E76" s="683" t="s">
        <v>511</v>
      </c>
      <c r="F76" s="685" t="s">
        <v>564</v>
      </c>
      <c r="G76" s="685" t="s">
        <v>790</v>
      </c>
      <c r="H76" s="609" t="str">
        <f t="shared" si="1"/>
        <v>BA03</v>
      </c>
      <c r="I76" s="611" t="str">
        <f t="shared" si="2"/>
        <v>#REF!</v>
      </c>
      <c r="J76" s="609">
        <v>6.0</v>
      </c>
      <c r="K76" s="609">
        <v>2024.0</v>
      </c>
      <c r="L76" s="639">
        <v>45444.0</v>
      </c>
      <c r="M76" s="639">
        <v>45473.0</v>
      </c>
      <c r="N76" s="640">
        <v>20.0</v>
      </c>
      <c r="O76" s="640">
        <f t="shared" si="3"/>
        <v>1</v>
      </c>
      <c r="P76" s="640">
        <f t="shared" si="4"/>
        <v>1</v>
      </c>
      <c r="Q76" s="640">
        <v>1.0</v>
      </c>
      <c r="R76" s="640"/>
      <c r="S76" s="609" t="s">
        <v>517</v>
      </c>
      <c r="T76" s="670" t="s">
        <v>1437</v>
      </c>
      <c r="U76" s="616">
        <f t="shared" si="5"/>
        <v>1</v>
      </c>
      <c r="V76" s="616">
        <f t="shared" si="30"/>
        <v>1</v>
      </c>
      <c r="W76" s="616">
        <f t="shared" si="31"/>
        <v>1</v>
      </c>
      <c r="X76" s="616">
        <f t="shared" si="8"/>
        <v>1</v>
      </c>
      <c r="Y76" s="616">
        <f t="shared" si="9"/>
        <v>1</v>
      </c>
      <c r="Z76" s="616" t="str">
        <f t="shared" si="10"/>
        <v>#REF!</v>
      </c>
      <c r="AA76" s="616" t="str">
        <f t="shared" si="11"/>
        <v>#REF!</v>
      </c>
      <c r="AB76" s="616" t="str">
        <f t="shared" si="12"/>
        <v>#REF!</v>
      </c>
      <c r="AC76" s="642">
        <f t="shared" si="13"/>
        <v>0</v>
      </c>
      <c r="AD76" s="642" t="str">
        <f t="shared" si="14"/>
        <v>#REF!</v>
      </c>
      <c r="AE76" s="642" t="str">
        <f t="shared" si="15"/>
        <v>#REF!</v>
      </c>
      <c r="AF76" s="609"/>
      <c r="AG76" s="622"/>
      <c r="AH76" s="622"/>
      <c r="AI76" s="622">
        <f t="shared" si="16"/>
        <v>1</v>
      </c>
    </row>
    <row r="77" ht="15.0" customHeight="1">
      <c r="A77" s="609">
        <f t="shared" si="17"/>
        <v>75</v>
      </c>
      <c r="B77" s="682">
        <v>459517.0</v>
      </c>
      <c r="C77" s="683" t="s">
        <v>1083</v>
      </c>
      <c r="D77" s="684" t="s">
        <v>1440</v>
      </c>
      <c r="E77" s="683" t="s">
        <v>511</v>
      </c>
      <c r="F77" s="685" t="s">
        <v>564</v>
      </c>
      <c r="G77" s="685" t="s">
        <v>790</v>
      </c>
      <c r="H77" s="609" t="str">
        <f t="shared" si="1"/>
        <v>BA03</v>
      </c>
      <c r="I77" s="611" t="str">
        <f t="shared" si="2"/>
        <v>#REF!</v>
      </c>
      <c r="J77" s="609">
        <v>6.0</v>
      </c>
      <c r="K77" s="609">
        <v>2024.0</v>
      </c>
      <c r="L77" s="639">
        <v>45444.0</v>
      </c>
      <c r="M77" s="639">
        <v>45473.0</v>
      </c>
      <c r="N77" s="640">
        <v>20.0</v>
      </c>
      <c r="O77" s="640">
        <f t="shared" si="3"/>
        <v>1</v>
      </c>
      <c r="P77" s="640">
        <f t="shared" si="4"/>
        <v>1</v>
      </c>
      <c r="Q77" s="640">
        <v>1.0</v>
      </c>
      <c r="R77" s="640"/>
      <c r="S77" s="609" t="s">
        <v>517</v>
      </c>
      <c r="T77" s="670" t="s">
        <v>1437</v>
      </c>
      <c r="U77" s="616">
        <f t="shared" si="5"/>
        <v>1</v>
      </c>
      <c r="V77" s="616">
        <f t="shared" si="30"/>
        <v>1</v>
      </c>
      <c r="W77" s="616">
        <f t="shared" si="31"/>
        <v>1</v>
      </c>
      <c r="X77" s="616">
        <f t="shared" si="8"/>
        <v>1</v>
      </c>
      <c r="Y77" s="616">
        <f t="shared" si="9"/>
        <v>1</v>
      </c>
      <c r="Z77" s="616" t="str">
        <f t="shared" si="10"/>
        <v>#REF!</v>
      </c>
      <c r="AA77" s="616" t="str">
        <f t="shared" si="11"/>
        <v>#REF!</v>
      </c>
      <c r="AB77" s="616" t="str">
        <f t="shared" si="12"/>
        <v>#REF!</v>
      </c>
      <c r="AC77" s="642">
        <f t="shared" si="13"/>
        <v>0</v>
      </c>
      <c r="AD77" s="642" t="str">
        <f t="shared" si="14"/>
        <v>#REF!</v>
      </c>
      <c r="AE77" s="642" t="str">
        <f t="shared" si="15"/>
        <v>#REF!</v>
      </c>
      <c r="AF77" s="609"/>
      <c r="AG77" s="622"/>
      <c r="AH77" s="622"/>
      <c r="AI77" s="622">
        <f t="shared" si="16"/>
        <v>1</v>
      </c>
    </row>
    <row r="78" ht="15.0" customHeight="1">
      <c r="A78" s="609">
        <f t="shared" si="17"/>
        <v>76</v>
      </c>
      <c r="B78" s="682">
        <v>459779.0</v>
      </c>
      <c r="C78" s="683" t="s">
        <v>1088</v>
      </c>
      <c r="D78" s="684" t="s">
        <v>1445</v>
      </c>
      <c r="E78" s="683" t="s">
        <v>511</v>
      </c>
      <c r="F78" s="685" t="s">
        <v>564</v>
      </c>
      <c r="G78" s="685" t="s">
        <v>790</v>
      </c>
      <c r="H78" s="609" t="str">
        <f t="shared" si="1"/>
        <v>BA03</v>
      </c>
      <c r="I78" s="611" t="str">
        <f t="shared" si="2"/>
        <v>#REF!</v>
      </c>
      <c r="J78" s="609">
        <v>6.0</v>
      </c>
      <c r="K78" s="609">
        <v>2024.0</v>
      </c>
      <c r="L78" s="639">
        <v>45444.0</v>
      </c>
      <c r="M78" s="639">
        <v>45473.0</v>
      </c>
      <c r="N78" s="640">
        <v>20.0</v>
      </c>
      <c r="O78" s="640">
        <f t="shared" si="3"/>
        <v>1</v>
      </c>
      <c r="P78" s="640">
        <f t="shared" si="4"/>
        <v>1</v>
      </c>
      <c r="Q78" s="640">
        <v>1.0</v>
      </c>
      <c r="R78" s="640"/>
      <c r="S78" s="609" t="s">
        <v>517</v>
      </c>
      <c r="T78" s="670" t="s">
        <v>1437</v>
      </c>
      <c r="U78" s="616">
        <f t="shared" si="5"/>
        <v>1</v>
      </c>
      <c r="V78" s="616">
        <f t="shared" si="30"/>
        <v>1</v>
      </c>
      <c r="W78" s="616">
        <f t="shared" si="31"/>
        <v>1</v>
      </c>
      <c r="X78" s="616">
        <f t="shared" si="8"/>
        <v>1</v>
      </c>
      <c r="Y78" s="616">
        <f t="shared" si="9"/>
        <v>1</v>
      </c>
      <c r="Z78" s="616" t="str">
        <f t="shared" si="10"/>
        <v>#REF!</v>
      </c>
      <c r="AA78" s="616" t="str">
        <f t="shared" si="11"/>
        <v>#REF!</v>
      </c>
      <c r="AB78" s="616" t="str">
        <f t="shared" si="12"/>
        <v>#REF!</v>
      </c>
      <c r="AC78" s="642">
        <f t="shared" si="13"/>
        <v>0</v>
      </c>
      <c r="AD78" s="642" t="str">
        <f t="shared" si="14"/>
        <v>#REF!</v>
      </c>
      <c r="AE78" s="642" t="str">
        <f t="shared" si="15"/>
        <v>#REF!</v>
      </c>
      <c r="AF78" s="609"/>
      <c r="AG78" s="622"/>
      <c r="AH78" s="622"/>
      <c r="AI78" s="622">
        <f t="shared" si="16"/>
        <v>1</v>
      </c>
    </row>
    <row r="79" ht="15.0" customHeight="1">
      <c r="A79" s="609">
        <f t="shared" si="17"/>
        <v>77</v>
      </c>
      <c r="B79" s="682">
        <v>463509.0</v>
      </c>
      <c r="C79" s="683" t="s">
        <v>1442</v>
      </c>
      <c r="D79" s="684" t="s">
        <v>1446</v>
      </c>
      <c r="E79" s="683" t="s">
        <v>511</v>
      </c>
      <c r="F79" s="685" t="s">
        <v>564</v>
      </c>
      <c r="G79" s="685" t="s">
        <v>790</v>
      </c>
      <c r="H79" s="609" t="str">
        <f t="shared" si="1"/>
        <v>BA03</v>
      </c>
      <c r="I79" s="611" t="str">
        <f t="shared" si="2"/>
        <v>#REF!</v>
      </c>
      <c r="J79" s="609">
        <v>6.0</v>
      </c>
      <c r="K79" s="609">
        <v>2024.0</v>
      </c>
      <c r="L79" s="639">
        <v>45460.0</v>
      </c>
      <c r="M79" s="639">
        <v>45473.0</v>
      </c>
      <c r="N79" s="640">
        <v>10.0</v>
      </c>
      <c r="O79" s="640">
        <f t="shared" si="3"/>
        <v>0.5</v>
      </c>
      <c r="P79" s="640" t="str">
        <f t="shared" si="4"/>
        <v>#REF!</v>
      </c>
      <c r="Q79" s="640">
        <v>0.705</v>
      </c>
      <c r="R79" s="640"/>
      <c r="S79" s="609" t="s">
        <v>525</v>
      </c>
      <c r="T79" s="670" t="s">
        <v>1448</v>
      </c>
      <c r="U79" s="616">
        <f t="shared" si="5"/>
        <v>0.705</v>
      </c>
      <c r="V79" s="616" t="str">
        <f t="shared" si="30"/>
        <v>#REF!</v>
      </c>
      <c r="W79" s="616" t="str">
        <f t="shared" si="31"/>
        <v>#REF!</v>
      </c>
      <c r="X79" s="616" t="str">
        <f t="shared" si="8"/>
        <v>#REF!</v>
      </c>
      <c r="Y79" s="616">
        <f t="shared" si="9"/>
        <v>1</v>
      </c>
      <c r="Z79" s="616" t="str">
        <f t="shared" si="10"/>
        <v>#REF!</v>
      </c>
      <c r="AA79" s="616" t="str">
        <f t="shared" si="11"/>
        <v>#REF!</v>
      </c>
      <c r="AB79" s="616" t="str">
        <f t="shared" si="12"/>
        <v>#REF!</v>
      </c>
      <c r="AC79" s="642" t="str">
        <f t="shared" si="13"/>
        <v>#REF!</v>
      </c>
      <c r="AD79" s="642" t="str">
        <f t="shared" si="14"/>
        <v>#REF!</v>
      </c>
      <c r="AE79" s="642" t="str">
        <f t="shared" si="15"/>
        <v>#REF!</v>
      </c>
      <c r="AF79" s="609"/>
      <c r="AG79" s="622"/>
      <c r="AH79" s="622"/>
      <c r="AI79" s="622" t="str">
        <f t="shared" si="16"/>
        <v>#REF!</v>
      </c>
    </row>
    <row r="80" ht="15.0" customHeight="1">
      <c r="A80" s="609">
        <f t="shared" si="17"/>
        <v>78</v>
      </c>
      <c r="B80" s="674">
        <v>465339.0</v>
      </c>
      <c r="C80" s="675" t="s">
        <v>1450</v>
      </c>
      <c r="D80" s="676" t="s">
        <v>1451</v>
      </c>
      <c r="E80" s="675" t="s">
        <v>511</v>
      </c>
      <c r="F80" s="677" t="s">
        <v>512</v>
      </c>
      <c r="G80" s="677" t="s">
        <v>790</v>
      </c>
      <c r="H80" s="644" t="str">
        <f t="shared" si="1"/>
        <v>DEV03</v>
      </c>
      <c r="I80" s="646" t="str">
        <f t="shared" si="2"/>
        <v>#REF!</v>
      </c>
      <c r="J80" s="644">
        <v>6.0</v>
      </c>
      <c r="K80" s="644">
        <v>2024.0</v>
      </c>
      <c r="L80" s="647">
        <v>45459.0</v>
      </c>
      <c r="M80" s="647">
        <v>45473.0</v>
      </c>
      <c r="N80" s="648">
        <v>10.0</v>
      </c>
      <c r="O80" s="648">
        <f t="shared" si="3"/>
        <v>0.5</v>
      </c>
      <c r="P80" s="648" t="str">
        <f t="shared" si="4"/>
        <v>#REF!</v>
      </c>
      <c r="Q80" s="648">
        <v>0.62</v>
      </c>
      <c r="R80" s="648"/>
      <c r="S80" s="644" t="s">
        <v>525</v>
      </c>
      <c r="T80" s="715" t="s">
        <v>1448</v>
      </c>
      <c r="U80" s="649">
        <f t="shared" si="5"/>
        <v>0.62</v>
      </c>
      <c r="V80" s="649" t="str">
        <f t="shared" si="30"/>
        <v>#REF!</v>
      </c>
      <c r="W80" s="649">
        <f t="shared" si="31"/>
        <v>0.62</v>
      </c>
      <c r="X80" s="649" t="str">
        <f t="shared" si="8"/>
        <v>#REF!</v>
      </c>
      <c r="Y80" s="649">
        <f t="shared" si="9"/>
        <v>0.5</v>
      </c>
      <c r="Z80" s="649" t="str">
        <f t="shared" si="10"/>
        <v>#REF!</v>
      </c>
      <c r="AA80" s="649" t="str">
        <f t="shared" si="11"/>
        <v>#REF!</v>
      </c>
      <c r="AB80" s="649" t="str">
        <f t="shared" si="12"/>
        <v>#REF!</v>
      </c>
      <c r="AC80" s="650" t="str">
        <f t="shared" si="13"/>
        <v>#REF!</v>
      </c>
      <c r="AD80" s="650" t="str">
        <f t="shared" si="14"/>
        <v>#REF!</v>
      </c>
      <c r="AE80" s="650" t="str">
        <f t="shared" si="15"/>
        <v>#REF!</v>
      </c>
      <c r="AF80" s="644"/>
      <c r="AG80" s="651"/>
      <c r="AH80" s="651"/>
      <c r="AI80" s="651">
        <f t="shared" si="16"/>
        <v>0.62</v>
      </c>
    </row>
    <row r="81" ht="15.0" customHeight="1">
      <c r="A81" s="609">
        <f t="shared" si="17"/>
        <v>79</v>
      </c>
      <c r="B81" s="682">
        <v>155317.0</v>
      </c>
      <c r="C81" s="683" t="s">
        <v>1273</v>
      </c>
      <c r="D81" s="684" t="s">
        <v>1274</v>
      </c>
      <c r="E81" s="683" t="s">
        <v>511</v>
      </c>
      <c r="F81" s="685" t="s">
        <v>564</v>
      </c>
      <c r="G81" s="685" t="s">
        <v>893</v>
      </c>
      <c r="H81" s="609" t="str">
        <f t="shared" si="1"/>
        <v>BA06</v>
      </c>
      <c r="I81" s="611" t="str">
        <f t="shared" si="2"/>
        <v>#REF!</v>
      </c>
      <c r="J81" s="609">
        <v>6.0</v>
      </c>
      <c r="K81" s="609">
        <v>2024.0</v>
      </c>
      <c r="L81" s="639">
        <v>45456.0</v>
      </c>
      <c r="M81" s="639">
        <v>45473.0</v>
      </c>
      <c r="N81" s="640">
        <v>2.4</v>
      </c>
      <c r="O81" s="640">
        <f t="shared" si="3"/>
        <v>0.12</v>
      </c>
      <c r="P81" s="640" t="str">
        <f t="shared" si="4"/>
        <v>#REF!</v>
      </c>
      <c r="Q81" s="640">
        <v>0.28</v>
      </c>
      <c r="R81" s="640"/>
      <c r="S81" s="609" t="s">
        <v>525</v>
      </c>
      <c r="T81" s="670" t="s">
        <v>1448</v>
      </c>
      <c r="U81" s="616">
        <f t="shared" si="5"/>
        <v>0.28</v>
      </c>
      <c r="V81" s="616" t="str">
        <f t="shared" si="30"/>
        <v>#REF!</v>
      </c>
      <c r="W81" s="616">
        <f t="shared" si="31"/>
        <v>0.68</v>
      </c>
      <c r="X81" s="616" t="str">
        <f t="shared" si="8"/>
        <v>#REF!</v>
      </c>
      <c r="Y81" s="616">
        <f t="shared" si="9"/>
        <v>0.36</v>
      </c>
      <c r="Z81" s="616" t="str">
        <f t="shared" si="10"/>
        <v>#REF!</v>
      </c>
      <c r="AA81" s="616" t="str">
        <f t="shared" si="11"/>
        <v>#REF!</v>
      </c>
      <c r="AB81" s="616" t="str">
        <f t="shared" si="12"/>
        <v>#REF!</v>
      </c>
      <c r="AC81" s="642" t="str">
        <f t="shared" si="13"/>
        <v>#REF!</v>
      </c>
      <c r="AD81" s="642" t="str">
        <f t="shared" si="14"/>
        <v>#REF!</v>
      </c>
      <c r="AE81" s="642" t="str">
        <f t="shared" si="15"/>
        <v>#REF!</v>
      </c>
      <c r="AF81" s="609"/>
      <c r="AG81" s="622"/>
      <c r="AH81" s="622"/>
      <c r="AI81" s="622">
        <f t="shared" si="16"/>
        <v>0.2266666667</v>
      </c>
    </row>
    <row r="82" ht="15.0" customHeight="1">
      <c r="A82" s="609">
        <f t="shared" si="17"/>
        <v>80</v>
      </c>
      <c r="B82" s="609">
        <v>276388.0</v>
      </c>
      <c r="C82" s="240" t="s">
        <v>1033</v>
      </c>
      <c r="D82" s="240" t="s">
        <v>1456</v>
      </c>
      <c r="E82" s="240" t="s">
        <v>511</v>
      </c>
      <c r="F82" s="609" t="s">
        <v>546</v>
      </c>
      <c r="G82" s="609" t="s">
        <v>665</v>
      </c>
      <c r="H82" s="609" t="str">
        <f t="shared" si="1"/>
        <v>TESTER02</v>
      </c>
      <c r="I82" s="611" t="str">
        <f t="shared" si="2"/>
        <v>#REF!</v>
      </c>
      <c r="J82" s="609">
        <v>6.0</v>
      </c>
      <c r="K82" s="609">
        <v>2024.0</v>
      </c>
      <c r="L82" s="639">
        <v>45444.0</v>
      </c>
      <c r="M82" s="639">
        <v>45473.0</v>
      </c>
      <c r="N82" s="640">
        <v>20.0</v>
      </c>
      <c r="O82" s="640">
        <f t="shared" si="3"/>
        <v>1</v>
      </c>
      <c r="P82" s="640">
        <f t="shared" si="4"/>
        <v>1</v>
      </c>
      <c r="Q82" s="640">
        <v>1.0</v>
      </c>
      <c r="R82" s="640"/>
      <c r="S82" s="609" t="s">
        <v>517</v>
      </c>
      <c r="T82" s="240" t="s">
        <v>1458</v>
      </c>
      <c r="U82" s="616">
        <f t="shared" si="5"/>
        <v>1</v>
      </c>
      <c r="V82" s="616">
        <f t="shared" ref="V82:V83" si="32">ROUND(SUMIF(B:B,B82,P:P),3)</f>
        <v>1</v>
      </c>
      <c r="W82" s="616">
        <f t="shared" ref="W82:W83" si="33">ROUND(SUMIF(B:B,B82,U:U),3)</f>
        <v>1</v>
      </c>
      <c r="X82" s="616">
        <f t="shared" si="8"/>
        <v>1</v>
      </c>
      <c r="Y82" s="616">
        <f t="shared" si="9"/>
        <v>1</v>
      </c>
      <c r="Z82" s="616" t="str">
        <f t="shared" si="10"/>
        <v>#REF!</v>
      </c>
      <c r="AA82" s="616" t="str">
        <f t="shared" si="11"/>
        <v>#REF!</v>
      </c>
      <c r="AB82" s="616" t="str">
        <f t="shared" si="12"/>
        <v>#REF!</v>
      </c>
      <c r="AC82" s="642">
        <f t="shared" si="13"/>
        <v>0</v>
      </c>
      <c r="AD82" s="642" t="str">
        <f t="shared" si="14"/>
        <v>#REF!</v>
      </c>
      <c r="AE82" s="642" t="str">
        <f t="shared" si="15"/>
        <v>#REF!</v>
      </c>
      <c r="AF82" s="609"/>
      <c r="AG82" s="622"/>
      <c r="AH82" s="622"/>
      <c r="AI82" s="622">
        <f t="shared" si="16"/>
        <v>1</v>
      </c>
    </row>
    <row r="83" ht="15.0" customHeight="1">
      <c r="A83" s="609">
        <f t="shared" si="17"/>
        <v>81</v>
      </c>
      <c r="B83" s="609">
        <v>292506.0</v>
      </c>
      <c r="C83" s="240" t="s">
        <v>1460</v>
      </c>
      <c r="D83" s="240" t="s">
        <v>1461</v>
      </c>
      <c r="E83" s="240" t="s">
        <v>511</v>
      </c>
      <c r="F83" s="609" t="s">
        <v>564</v>
      </c>
      <c r="G83" s="609" t="s">
        <v>771</v>
      </c>
      <c r="H83" s="609" t="str">
        <f t="shared" si="1"/>
        <v>BA04</v>
      </c>
      <c r="I83" s="611" t="str">
        <f t="shared" si="2"/>
        <v>#REF!</v>
      </c>
      <c r="J83" s="609">
        <v>6.0</v>
      </c>
      <c r="K83" s="609">
        <v>2024.0</v>
      </c>
      <c r="L83" s="639">
        <v>45444.0</v>
      </c>
      <c r="M83" s="639">
        <v>45473.0</v>
      </c>
      <c r="N83" s="640">
        <v>20.0</v>
      </c>
      <c r="O83" s="640">
        <f t="shared" si="3"/>
        <v>1</v>
      </c>
      <c r="P83" s="640">
        <f t="shared" si="4"/>
        <v>1</v>
      </c>
      <c r="Q83" s="640">
        <v>1.0</v>
      </c>
      <c r="R83" s="640"/>
      <c r="S83" s="609" t="s">
        <v>517</v>
      </c>
      <c r="T83" s="240" t="s">
        <v>1463</v>
      </c>
      <c r="U83" s="616">
        <f t="shared" si="5"/>
        <v>1</v>
      </c>
      <c r="V83" s="616">
        <f t="shared" si="32"/>
        <v>1</v>
      </c>
      <c r="W83" s="616">
        <f t="shared" si="33"/>
        <v>1</v>
      </c>
      <c r="X83" s="616">
        <f t="shared" si="8"/>
        <v>1</v>
      </c>
      <c r="Y83" s="616">
        <f t="shared" si="9"/>
        <v>1</v>
      </c>
      <c r="Z83" s="616" t="str">
        <f t="shared" si="10"/>
        <v>#REF!</v>
      </c>
      <c r="AA83" s="616" t="str">
        <f t="shared" si="11"/>
        <v>#REF!</v>
      </c>
      <c r="AB83" s="616" t="str">
        <f t="shared" si="12"/>
        <v>#REF!</v>
      </c>
      <c r="AC83" s="642">
        <f t="shared" si="13"/>
        <v>0</v>
      </c>
      <c r="AD83" s="642" t="str">
        <f t="shared" si="14"/>
        <v>#REF!</v>
      </c>
      <c r="AE83" s="642" t="str">
        <f t="shared" si="15"/>
        <v>#REF!</v>
      </c>
      <c r="AF83" s="609"/>
      <c r="AG83" s="622"/>
      <c r="AH83" s="622"/>
      <c r="AI83" s="622">
        <f t="shared" si="16"/>
        <v>1</v>
      </c>
    </row>
    <row r="84" ht="15.0" customHeight="1">
      <c r="A84" s="609">
        <f t="shared" si="17"/>
        <v>82</v>
      </c>
      <c r="B84" s="682">
        <v>463641.0</v>
      </c>
      <c r="C84" s="683" t="s">
        <v>1464</v>
      </c>
      <c r="D84" s="684" t="s">
        <v>1466</v>
      </c>
      <c r="E84" s="683" t="s">
        <v>511</v>
      </c>
      <c r="F84" s="685" t="s">
        <v>512</v>
      </c>
      <c r="G84" s="685" t="s">
        <v>790</v>
      </c>
      <c r="H84" s="609" t="str">
        <f t="shared" si="1"/>
        <v>DEV03</v>
      </c>
      <c r="I84" s="611" t="str">
        <f t="shared" si="2"/>
        <v>#REF!</v>
      </c>
      <c r="J84" s="609">
        <v>6.0</v>
      </c>
      <c r="K84" s="609">
        <v>2024.0</v>
      </c>
      <c r="L84" s="639">
        <v>45444.0</v>
      </c>
      <c r="M84" s="639">
        <v>45473.0</v>
      </c>
      <c r="N84" s="640">
        <v>20.0</v>
      </c>
      <c r="O84" s="640">
        <f t="shared" si="3"/>
        <v>1</v>
      </c>
      <c r="P84" s="640">
        <f t="shared" si="4"/>
        <v>1</v>
      </c>
      <c r="Q84" s="640">
        <v>1.0</v>
      </c>
      <c r="R84" s="640"/>
      <c r="S84" s="609" t="s">
        <v>517</v>
      </c>
      <c r="T84" s="684" t="s">
        <v>1463</v>
      </c>
      <c r="U84" s="616">
        <f t="shared" si="5"/>
        <v>1</v>
      </c>
      <c r="V84" s="616">
        <f>ROUND(SUMIF($B:$B,B84,P:P),3)</f>
        <v>1</v>
      </c>
      <c r="W84" s="616">
        <f>ROUND(SUMIF($B:$B,B84,U:U),3)</f>
        <v>1</v>
      </c>
      <c r="X84" s="616">
        <f t="shared" si="8"/>
        <v>1</v>
      </c>
      <c r="Y84" s="616">
        <f t="shared" si="9"/>
        <v>1</v>
      </c>
      <c r="Z84" s="616" t="str">
        <f t="shared" si="10"/>
        <v>#REF!</v>
      </c>
      <c r="AA84" s="616" t="str">
        <f t="shared" si="11"/>
        <v>#REF!</v>
      </c>
      <c r="AB84" s="616" t="str">
        <f t="shared" si="12"/>
        <v>#REF!</v>
      </c>
      <c r="AC84" s="642">
        <f t="shared" si="13"/>
        <v>0</v>
      </c>
      <c r="AD84" s="642" t="str">
        <f t="shared" si="14"/>
        <v>#REF!</v>
      </c>
      <c r="AE84" s="642" t="str">
        <f t="shared" si="15"/>
        <v>#REF!</v>
      </c>
      <c r="AF84" s="609"/>
      <c r="AG84" s="622"/>
      <c r="AH84" s="622"/>
      <c r="AI84" s="622">
        <f t="shared" si="16"/>
        <v>1</v>
      </c>
    </row>
    <row r="85" ht="15.0" customHeight="1">
      <c r="A85" s="609">
        <f t="shared" si="17"/>
        <v>83</v>
      </c>
      <c r="B85" s="294">
        <v>428993.0</v>
      </c>
      <c r="C85" s="731" t="s">
        <v>1023</v>
      </c>
      <c r="D85" s="295" t="s">
        <v>1283</v>
      </c>
      <c r="E85" s="731" t="s">
        <v>511</v>
      </c>
      <c r="F85" s="732" t="s">
        <v>512</v>
      </c>
      <c r="G85" s="732" t="s">
        <v>771</v>
      </c>
      <c r="H85" s="294" t="str">
        <f t="shared" si="1"/>
        <v>DEV04</v>
      </c>
      <c r="I85" s="734" t="str">
        <f t="shared" si="2"/>
        <v>#REF!</v>
      </c>
      <c r="J85" s="294">
        <v>6.0</v>
      </c>
      <c r="K85" s="294">
        <v>2024.0</v>
      </c>
      <c r="L85" s="735">
        <v>45459.0</v>
      </c>
      <c r="M85" s="735">
        <v>45473.0</v>
      </c>
      <c r="N85" s="738">
        <v>10.0</v>
      </c>
      <c r="O85" s="738">
        <f t="shared" si="3"/>
        <v>0.5</v>
      </c>
      <c r="P85" s="738">
        <f t="shared" si="4"/>
        <v>0.5</v>
      </c>
      <c r="Q85" s="738">
        <f>ROUND(IF(T85="ODC",1*P85,J85*P85),3)</f>
        <v>3</v>
      </c>
      <c r="R85" s="740"/>
      <c r="S85" s="609" t="s">
        <v>517</v>
      </c>
      <c r="T85" s="684" t="s">
        <v>1463</v>
      </c>
      <c r="U85" s="741">
        <f t="shared" si="5"/>
        <v>0.5</v>
      </c>
      <c r="V85" s="741" t="str">
        <f>ROUND(SUMIF(B:B,B85,P:P),3)</f>
        <v>#REF!</v>
      </c>
      <c r="W85" s="741">
        <f>ROUND(SUMIF(B:B,B85,U:U),3)</f>
        <v>1.3</v>
      </c>
      <c r="X85" s="741" t="str">
        <f t="shared" si="8"/>
        <v>#REF!</v>
      </c>
      <c r="Y85" s="741">
        <f t="shared" si="9"/>
        <v>1</v>
      </c>
      <c r="Z85" s="741" t="str">
        <f t="shared" si="10"/>
        <v>#REF!</v>
      </c>
      <c r="AA85" s="741" t="str">
        <f t="shared" si="11"/>
        <v>#REF!</v>
      </c>
      <c r="AB85" s="741" t="str">
        <f t="shared" si="12"/>
        <v>#REF!</v>
      </c>
      <c r="AC85" s="742" t="str">
        <f t="shared" si="13"/>
        <v>#REF!</v>
      </c>
      <c r="AD85" s="742" t="str">
        <f t="shared" si="14"/>
        <v>#REF!</v>
      </c>
      <c r="AE85" s="742" t="str">
        <f t="shared" si="15"/>
        <v>#REF!</v>
      </c>
      <c r="AF85" s="295"/>
      <c r="AG85" s="743"/>
      <c r="AH85" s="743"/>
      <c r="AI85" s="659">
        <f t="shared" si="16"/>
        <v>1.9</v>
      </c>
    </row>
    <row r="86" ht="15.0" customHeight="1">
      <c r="A86" s="609">
        <f t="shared" si="17"/>
        <v>84</v>
      </c>
      <c r="B86" s="682">
        <v>464613.0</v>
      </c>
      <c r="C86" s="683" t="s">
        <v>1471</v>
      </c>
      <c r="D86" s="684" t="s">
        <v>1472</v>
      </c>
      <c r="E86" s="683" t="s">
        <v>511</v>
      </c>
      <c r="F86" s="685" t="s">
        <v>512</v>
      </c>
      <c r="G86" s="685" t="s">
        <v>665</v>
      </c>
      <c r="H86" s="609" t="str">
        <f t="shared" si="1"/>
        <v>DEV02</v>
      </c>
      <c r="I86" s="611" t="str">
        <f t="shared" si="2"/>
        <v>#REF!</v>
      </c>
      <c r="J86" s="609">
        <v>6.0</v>
      </c>
      <c r="K86" s="609">
        <v>2024.0</v>
      </c>
      <c r="L86" s="639">
        <v>45444.0</v>
      </c>
      <c r="M86" s="639">
        <v>45449.0</v>
      </c>
      <c r="N86" s="640">
        <v>4.0</v>
      </c>
      <c r="O86" s="640">
        <f t="shared" si="3"/>
        <v>0.2</v>
      </c>
      <c r="P86" s="640">
        <f t="shared" si="4"/>
        <v>0.2</v>
      </c>
      <c r="Q86" s="640">
        <v>0.2</v>
      </c>
      <c r="R86" s="640"/>
      <c r="S86" s="609" t="s">
        <v>517</v>
      </c>
      <c r="T86" s="684" t="s">
        <v>1463</v>
      </c>
      <c r="U86" s="616">
        <f t="shared" si="5"/>
        <v>0.2</v>
      </c>
      <c r="V86" s="616">
        <f t="shared" ref="V86:V123" si="34">ROUND(SUMIF($B:$B,B86,P:P),3)</f>
        <v>0.2</v>
      </c>
      <c r="W86" s="616">
        <f t="shared" ref="W86:W123" si="35">ROUND(SUMIF($B:$B,B86,U:U),3)</f>
        <v>0.2</v>
      </c>
      <c r="X86" s="616">
        <f t="shared" si="8"/>
        <v>1</v>
      </c>
      <c r="Y86" s="616">
        <f t="shared" si="9"/>
        <v>0.2</v>
      </c>
      <c r="Z86" s="616" t="str">
        <f t="shared" si="10"/>
        <v>#REF!</v>
      </c>
      <c r="AA86" s="616" t="str">
        <f t="shared" si="11"/>
        <v>#REF!</v>
      </c>
      <c r="AB86" s="616" t="str">
        <f t="shared" si="12"/>
        <v>#REF!</v>
      </c>
      <c r="AC86" s="642">
        <f t="shared" si="13"/>
        <v>0</v>
      </c>
      <c r="AD86" s="642" t="str">
        <f t="shared" si="14"/>
        <v>#REF!</v>
      </c>
      <c r="AE86" s="642" t="str">
        <f t="shared" si="15"/>
        <v>#REF!</v>
      </c>
      <c r="AF86" s="609"/>
      <c r="AG86" s="622"/>
      <c r="AH86" s="622"/>
      <c r="AI86" s="622">
        <f t="shared" si="16"/>
        <v>0.2</v>
      </c>
    </row>
    <row r="87" ht="15.0" customHeight="1">
      <c r="A87" s="609">
        <f t="shared" si="17"/>
        <v>85</v>
      </c>
      <c r="B87" s="682">
        <v>280298.0</v>
      </c>
      <c r="C87" s="683" t="s">
        <v>1105</v>
      </c>
      <c r="D87" s="684" t="s">
        <v>1477</v>
      </c>
      <c r="E87" s="683" t="s">
        <v>511</v>
      </c>
      <c r="F87" s="685" t="s">
        <v>564</v>
      </c>
      <c r="G87" s="685" t="s">
        <v>771</v>
      </c>
      <c r="H87" s="609" t="str">
        <f t="shared" si="1"/>
        <v>BA04</v>
      </c>
      <c r="I87" s="611" t="str">
        <f t="shared" si="2"/>
        <v>#REF!</v>
      </c>
      <c r="J87" s="609">
        <v>6.0</v>
      </c>
      <c r="K87" s="609">
        <v>2024.0</v>
      </c>
      <c r="L87" s="639">
        <v>45444.0</v>
      </c>
      <c r="M87" s="639">
        <v>45473.0</v>
      </c>
      <c r="N87" s="640">
        <v>6.0</v>
      </c>
      <c r="O87" s="640">
        <f t="shared" si="3"/>
        <v>0.3</v>
      </c>
      <c r="P87" s="640" t="str">
        <f t="shared" si="4"/>
        <v>#REF!</v>
      </c>
      <c r="Q87" s="640">
        <v>0.477</v>
      </c>
      <c r="R87" s="640"/>
      <c r="S87" s="609" t="s">
        <v>525</v>
      </c>
      <c r="T87" s="684" t="s">
        <v>1479</v>
      </c>
      <c r="U87" s="616">
        <f t="shared" si="5"/>
        <v>0.477</v>
      </c>
      <c r="V87" s="616" t="str">
        <f t="shared" si="34"/>
        <v>#REF!</v>
      </c>
      <c r="W87" s="616">
        <f t="shared" si="35"/>
        <v>1.59</v>
      </c>
      <c r="X87" s="616" t="str">
        <f t="shared" si="8"/>
        <v>#REF!</v>
      </c>
      <c r="Y87" s="616">
        <f t="shared" si="9"/>
        <v>1</v>
      </c>
      <c r="Z87" s="616" t="str">
        <f t="shared" si="10"/>
        <v>#REF!</v>
      </c>
      <c r="AA87" s="616" t="str">
        <f t="shared" si="11"/>
        <v>#REF!</v>
      </c>
      <c r="AB87" s="616" t="str">
        <f t="shared" si="12"/>
        <v>#REF!</v>
      </c>
      <c r="AC87" s="642" t="str">
        <f t="shared" si="13"/>
        <v>#REF!</v>
      </c>
      <c r="AD87" s="642" t="str">
        <f t="shared" si="14"/>
        <v>#REF!</v>
      </c>
      <c r="AE87" s="642" t="str">
        <f t="shared" si="15"/>
        <v>#REF!</v>
      </c>
      <c r="AF87" s="609"/>
      <c r="AG87" s="622"/>
      <c r="AH87" s="622"/>
      <c r="AI87" s="622">
        <f t="shared" si="16"/>
        <v>0.795</v>
      </c>
    </row>
    <row r="88" ht="15.0" customHeight="1">
      <c r="A88" s="609">
        <f t="shared" si="17"/>
        <v>86</v>
      </c>
      <c r="B88" s="682">
        <v>463623.0</v>
      </c>
      <c r="C88" s="683" t="s">
        <v>667</v>
      </c>
      <c r="D88" s="684" t="s">
        <v>1480</v>
      </c>
      <c r="E88" s="683" t="s">
        <v>511</v>
      </c>
      <c r="F88" s="685" t="s">
        <v>564</v>
      </c>
      <c r="G88" s="685" t="s">
        <v>790</v>
      </c>
      <c r="H88" s="609" t="str">
        <f t="shared" si="1"/>
        <v>BA03</v>
      </c>
      <c r="I88" s="611" t="str">
        <f t="shared" si="2"/>
        <v>#REF!</v>
      </c>
      <c r="J88" s="609">
        <v>6.0</v>
      </c>
      <c r="K88" s="609">
        <v>2024.0</v>
      </c>
      <c r="L88" s="639">
        <v>45444.0</v>
      </c>
      <c r="M88" s="639">
        <v>45473.0</v>
      </c>
      <c r="N88" s="640">
        <v>6.0</v>
      </c>
      <c r="O88" s="640">
        <f t="shared" si="3"/>
        <v>0.3</v>
      </c>
      <c r="P88" s="640" t="str">
        <f t="shared" si="4"/>
        <v>#REF!</v>
      </c>
      <c r="Q88" s="640">
        <v>0.423</v>
      </c>
      <c r="R88" s="640"/>
      <c r="S88" s="609" t="s">
        <v>525</v>
      </c>
      <c r="T88" s="684" t="s">
        <v>1479</v>
      </c>
      <c r="U88" s="616">
        <f t="shared" si="5"/>
        <v>0.423</v>
      </c>
      <c r="V88" s="616" t="str">
        <f t="shared" si="34"/>
        <v>#REF!</v>
      </c>
      <c r="W88" s="616">
        <f t="shared" si="35"/>
        <v>1.41</v>
      </c>
      <c r="X88" s="616" t="str">
        <f t="shared" si="8"/>
        <v>#REF!</v>
      </c>
      <c r="Y88" s="616">
        <f t="shared" si="9"/>
        <v>1</v>
      </c>
      <c r="Z88" s="616" t="str">
        <f t="shared" si="10"/>
        <v>#REF!</v>
      </c>
      <c r="AA88" s="616" t="str">
        <f t="shared" si="11"/>
        <v>#REF!</v>
      </c>
      <c r="AB88" s="616" t="str">
        <f t="shared" si="12"/>
        <v>#REF!</v>
      </c>
      <c r="AC88" s="642" t="str">
        <f t="shared" si="13"/>
        <v>#REF!</v>
      </c>
      <c r="AD88" s="642" t="str">
        <f t="shared" si="14"/>
        <v>#REF!</v>
      </c>
      <c r="AE88" s="642" t="str">
        <f t="shared" si="15"/>
        <v>#REF!</v>
      </c>
      <c r="AF88" s="609"/>
      <c r="AG88" s="622"/>
      <c r="AH88" s="622"/>
      <c r="AI88" s="622">
        <f t="shared" si="16"/>
        <v>0.705</v>
      </c>
    </row>
    <row r="89" ht="15.0" customHeight="1">
      <c r="A89" s="609">
        <f t="shared" si="17"/>
        <v>87</v>
      </c>
      <c r="B89" s="682">
        <v>280298.0</v>
      </c>
      <c r="C89" s="683" t="s">
        <v>1105</v>
      </c>
      <c r="D89" s="684" t="s">
        <v>1477</v>
      </c>
      <c r="E89" s="683" t="s">
        <v>511</v>
      </c>
      <c r="F89" s="685" t="s">
        <v>564</v>
      </c>
      <c r="G89" s="685" t="s">
        <v>771</v>
      </c>
      <c r="H89" s="609" t="str">
        <f t="shared" si="1"/>
        <v>BA04</v>
      </c>
      <c r="I89" s="611" t="str">
        <f t="shared" si="2"/>
        <v>#REF!</v>
      </c>
      <c r="J89" s="609">
        <v>6.0</v>
      </c>
      <c r="K89" s="609">
        <v>2024.0</v>
      </c>
      <c r="L89" s="639">
        <v>45444.0</v>
      </c>
      <c r="M89" s="639">
        <v>45473.0</v>
      </c>
      <c r="N89" s="640">
        <v>14.0</v>
      </c>
      <c r="O89" s="640">
        <f t="shared" si="3"/>
        <v>0.7</v>
      </c>
      <c r="P89" s="640" t="str">
        <f t="shared" si="4"/>
        <v>#REF!</v>
      </c>
      <c r="Q89" s="640">
        <v>1.113</v>
      </c>
      <c r="R89" s="640"/>
      <c r="S89" s="609" t="s">
        <v>525</v>
      </c>
      <c r="T89" s="684" t="s">
        <v>1485</v>
      </c>
      <c r="U89" s="616">
        <f t="shared" si="5"/>
        <v>1.113</v>
      </c>
      <c r="V89" s="616" t="str">
        <f t="shared" si="34"/>
        <v>#REF!</v>
      </c>
      <c r="W89" s="616">
        <f t="shared" si="35"/>
        <v>1.59</v>
      </c>
      <c r="X89" s="616" t="str">
        <f t="shared" si="8"/>
        <v>#REF!</v>
      </c>
      <c r="Y89" s="616">
        <f t="shared" si="9"/>
        <v>1</v>
      </c>
      <c r="Z89" s="616" t="str">
        <f t="shared" si="10"/>
        <v>#REF!</v>
      </c>
      <c r="AA89" s="616" t="str">
        <f t="shared" si="11"/>
        <v>#REF!</v>
      </c>
      <c r="AB89" s="616" t="str">
        <f t="shared" si="12"/>
        <v>#REF!</v>
      </c>
      <c r="AC89" s="642" t="str">
        <f t="shared" si="13"/>
        <v>#REF!</v>
      </c>
      <c r="AD89" s="642" t="str">
        <f t="shared" si="14"/>
        <v>#REF!</v>
      </c>
      <c r="AE89" s="642" t="str">
        <f t="shared" si="15"/>
        <v>#REF!</v>
      </c>
      <c r="AF89" s="609"/>
      <c r="AG89" s="622"/>
      <c r="AH89" s="622"/>
      <c r="AI89" s="622">
        <f t="shared" si="16"/>
        <v>0.795</v>
      </c>
    </row>
    <row r="90" ht="15.0" customHeight="1">
      <c r="A90" s="609">
        <f t="shared" si="17"/>
        <v>88</v>
      </c>
      <c r="B90" s="682">
        <v>463623.0</v>
      </c>
      <c r="C90" s="683" t="s">
        <v>667</v>
      </c>
      <c r="D90" s="684" t="s">
        <v>1480</v>
      </c>
      <c r="E90" s="683" t="s">
        <v>511</v>
      </c>
      <c r="F90" s="685" t="s">
        <v>564</v>
      </c>
      <c r="G90" s="685" t="s">
        <v>790</v>
      </c>
      <c r="H90" s="609" t="str">
        <f t="shared" si="1"/>
        <v>BA03</v>
      </c>
      <c r="I90" s="611" t="str">
        <f t="shared" si="2"/>
        <v>#REF!</v>
      </c>
      <c r="J90" s="609">
        <v>6.0</v>
      </c>
      <c r="K90" s="609">
        <v>2024.0</v>
      </c>
      <c r="L90" s="639">
        <v>45444.0</v>
      </c>
      <c r="M90" s="639">
        <v>45473.0</v>
      </c>
      <c r="N90" s="640">
        <v>14.0</v>
      </c>
      <c r="O90" s="640">
        <f t="shared" si="3"/>
        <v>0.7</v>
      </c>
      <c r="P90" s="640" t="str">
        <f t="shared" si="4"/>
        <v>#REF!</v>
      </c>
      <c r="Q90" s="640">
        <v>0.987</v>
      </c>
      <c r="R90" s="640"/>
      <c r="S90" s="609" t="s">
        <v>525</v>
      </c>
      <c r="T90" s="684" t="s">
        <v>1485</v>
      </c>
      <c r="U90" s="616">
        <f t="shared" si="5"/>
        <v>0.987</v>
      </c>
      <c r="V90" s="616" t="str">
        <f t="shared" si="34"/>
        <v>#REF!</v>
      </c>
      <c r="W90" s="616">
        <f t="shared" si="35"/>
        <v>1.41</v>
      </c>
      <c r="X90" s="616" t="str">
        <f t="shared" si="8"/>
        <v>#REF!</v>
      </c>
      <c r="Y90" s="616">
        <f t="shared" si="9"/>
        <v>1</v>
      </c>
      <c r="Z90" s="616" t="str">
        <f t="shared" si="10"/>
        <v>#REF!</v>
      </c>
      <c r="AA90" s="616" t="str">
        <f t="shared" si="11"/>
        <v>#REF!</v>
      </c>
      <c r="AB90" s="616" t="str">
        <f t="shared" si="12"/>
        <v>#REF!</v>
      </c>
      <c r="AC90" s="642" t="str">
        <f t="shared" si="13"/>
        <v>#REF!</v>
      </c>
      <c r="AD90" s="642" t="str">
        <f t="shared" si="14"/>
        <v>#REF!</v>
      </c>
      <c r="AE90" s="642" t="str">
        <f t="shared" si="15"/>
        <v>#REF!</v>
      </c>
      <c r="AF90" s="609"/>
      <c r="AG90" s="622"/>
      <c r="AH90" s="622"/>
      <c r="AI90" s="622">
        <f t="shared" si="16"/>
        <v>0.705</v>
      </c>
    </row>
    <row r="91" ht="15.0" customHeight="1">
      <c r="A91" s="609">
        <f t="shared" si="17"/>
        <v>89</v>
      </c>
      <c r="B91" s="682">
        <v>155317.0</v>
      </c>
      <c r="C91" s="683" t="s">
        <v>1273</v>
      </c>
      <c r="D91" s="684" t="s">
        <v>1274</v>
      </c>
      <c r="E91" s="683" t="s">
        <v>511</v>
      </c>
      <c r="F91" s="685" t="s">
        <v>564</v>
      </c>
      <c r="G91" s="685" t="s">
        <v>893</v>
      </c>
      <c r="H91" s="609" t="str">
        <f t="shared" si="1"/>
        <v>BA06</v>
      </c>
      <c r="I91" s="611" t="str">
        <f t="shared" si="2"/>
        <v>#REF!</v>
      </c>
      <c r="J91" s="609">
        <v>6.0</v>
      </c>
      <c r="K91" s="609">
        <v>2024.0</v>
      </c>
      <c r="L91" s="639">
        <v>45456.0</v>
      </c>
      <c r="M91" s="639">
        <v>45473.0</v>
      </c>
      <c r="N91" s="640">
        <v>2.4</v>
      </c>
      <c r="O91" s="640">
        <f t="shared" si="3"/>
        <v>0.12</v>
      </c>
      <c r="P91" s="640" t="str">
        <f t="shared" si="4"/>
        <v>#REF!</v>
      </c>
      <c r="Q91" s="640">
        <v>0.28</v>
      </c>
      <c r="R91" s="640"/>
      <c r="S91" s="609" t="s">
        <v>525</v>
      </c>
      <c r="T91" s="684" t="s">
        <v>1485</v>
      </c>
      <c r="U91" s="616">
        <f t="shared" si="5"/>
        <v>0.28</v>
      </c>
      <c r="V91" s="616" t="str">
        <f t="shared" si="34"/>
        <v>#REF!</v>
      </c>
      <c r="W91" s="616">
        <f t="shared" si="35"/>
        <v>0.68</v>
      </c>
      <c r="X91" s="616" t="str">
        <f t="shared" si="8"/>
        <v>#REF!</v>
      </c>
      <c r="Y91" s="616">
        <f t="shared" si="9"/>
        <v>0.36</v>
      </c>
      <c r="Z91" s="616" t="str">
        <f t="shared" si="10"/>
        <v>#REF!</v>
      </c>
      <c r="AA91" s="616" t="str">
        <f t="shared" si="11"/>
        <v>#REF!</v>
      </c>
      <c r="AB91" s="616" t="str">
        <f t="shared" si="12"/>
        <v>#REF!</v>
      </c>
      <c r="AC91" s="642" t="str">
        <f t="shared" si="13"/>
        <v>#REF!</v>
      </c>
      <c r="AD91" s="642" t="str">
        <f t="shared" si="14"/>
        <v>#REF!</v>
      </c>
      <c r="AE91" s="642" t="str">
        <f t="shared" si="15"/>
        <v>#REF!</v>
      </c>
      <c r="AF91" s="609"/>
      <c r="AG91" s="622"/>
      <c r="AH91" s="622"/>
      <c r="AI91" s="622">
        <f t="shared" si="16"/>
        <v>0.2266666667</v>
      </c>
    </row>
    <row r="92" ht="15.0" customHeight="1">
      <c r="A92" s="609">
        <f t="shared" si="17"/>
        <v>90</v>
      </c>
      <c r="B92" s="674">
        <v>465611.0</v>
      </c>
      <c r="C92" s="675" t="s">
        <v>1493</v>
      </c>
      <c r="D92" s="676" t="s">
        <v>1494</v>
      </c>
      <c r="E92" s="675" t="s">
        <v>511</v>
      </c>
      <c r="F92" s="677" t="s">
        <v>564</v>
      </c>
      <c r="G92" s="677" t="s">
        <v>790</v>
      </c>
      <c r="H92" s="644" t="str">
        <f t="shared" si="1"/>
        <v>BA03</v>
      </c>
      <c r="I92" s="646" t="str">
        <f t="shared" si="2"/>
        <v>#REF!</v>
      </c>
      <c r="J92" s="644">
        <v>6.0</v>
      </c>
      <c r="K92" s="644">
        <v>2024.0</v>
      </c>
      <c r="L92" s="647">
        <v>45460.0</v>
      </c>
      <c r="M92" s="647">
        <v>45473.0</v>
      </c>
      <c r="N92" s="648">
        <v>10.0</v>
      </c>
      <c r="O92" s="648">
        <f t="shared" si="3"/>
        <v>0.5</v>
      </c>
      <c r="P92" s="648" t="str">
        <f t="shared" si="4"/>
        <v>#REF!</v>
      </c>
      <c r="Q92" s="648">
        <v>0.71</v>
      </c>
      <c r="R92" s="648"/>
      <c r="S92" s="644" t="s">
        <v>525</v>
      </c>
      <c r="T92" s="676" t="s">
        <v>1485</v>
      </c>
      <c r="U92" s="649">
        <f t="shared" si="5"/>
        <v>0.71</v>
      </c>
      <c r="V92" s="649" t="str">
        <f t="shared" si="34"/>
        <v>#REF!</v>
      </c>
      <c r="W92" s="649">
        <f t="shared" si="35"/>
        <v>0.71</v>
      </c>
      <c r="X92" s="649" t="str">
        <f t="shared" si="8"/>
        <v>#REF!</v>
      </c>
      <c r="Y92" s="649">
        <f t="shared" si="9"/>
        <v>1</v>
      </c>
      <c r="Z92" s="649" t="str">
        <f t="shared" si="10"/>
        <v>#REF!</v>
      </c>
      <c r="AA92" s="649" t="str">
        <f t="shared" si="11"/>
        <v>#REF!</v>
      </c>
      <c r="AB92" s="649" t="str">
        <f t="shared" si="12"/>
        <v>#REF!</v>
      </c>
      <c r="AC92" s="650" t="str">
        <f t="shared" si="13"/>
        <v>#REF!</v>
      </c>
      <c r="AD92" s="650" t="str">
        <f t="shared" si="14"/>
        <v>#REF!</v>
      </c>
      <c r="AE92" s="650" t="str">
        <f t="shared" si="15"/>
        <v>#REF!</v>
      </c>
      <c r="AF92" s="644"/>
      <c r="AG92" s="651"/>
      <c r="AH92" s="651"/>
      <c r="AI92" s="651">
        <f t="shared" si="16"/>
        <v>0.71</v>
      </c>
    </row>
    <row r="93" ht="15.0" customHeight="1">
      <c r="A93" s="609">
        <f t="shared" si="17"/>
        <v>91</v>
      </c>
      <c r="B93" s="682">
        <v>281844.0</v>
      </c>
      <c r="C93" s="683" t="s">
        <v>1066</v>
      </c>
      <c r="D93" s="684" t="s">
        <v>1498</v>
      </c>
      <c r="E93" s="683" t="s">
        <v>511</v>
      </c>
      <c r="F93" s="685" t="s">
        <v>512</v>
      </c>
      <c r="G93" s="685" t="s">
        <v>771</v>
      </c>
      <c r="H93" s="609" t="str">
        <f t="shared" si="1"/>
        <v>DEV04</v>
      </c>
      <c r="I93" s="611" t="str">
        <f t="shared" si="2"/>
        <v>#REF!</v>
      </c>
      <c r="J93" s="609">
        <v>6.0</v>
      </c>
      <c r="K93" s="609">
        <v>2024.0</v>
      </c>
      <c r="L93" s="639">
        <v>45444.0</v>
      </c>
      <c r="M93" s="639">
        <v>45473.0</v>
      </c>
      <c r="N93" s="640">
        <v>20.0</v>
      </c>
      <c r="O93" s="640">
        <f t="shared" si="3"/>
        <v>1</v>
      </c>
      <c r="P93" s="640">
        <f t="shared" si="4"/>
        <v>1</v>
      </c>
      <c r="Q93" s="640">
        <f t="shared" ref="Q93:Q134" si="36">P93</f>
        <v>1</v>
      </c>
      <c r="R93" s="640"/>
      <c r="S93" s="609" t="s">
        <v>517</v>
      </c>
      <c r="T93" s="684" t="s">
        <v>1500</v>
      </c>
      <c r="U93" s="616">
        <f t="shared" si="5"/>
        <v>1</v>
      </c>
      <c r="V93" s="616">
        <f t="shared" si="34"/>
        <v>1</v>
      </c>
      <c r="W93" s="616">
        <f t="shared" si="35"/>
        <v>1</v>
      </c>
      <c r="X93" s="616">
        <f t="shared" si="8"/>
        <v>1</v>
      </c>
      <c r="Y93" s="616">
        <f t="shared" si="9"/>
        <v>1</v>
      </c>
      <c r="Z93" s="616" t="str">
        <f t="shared" si="10"/>
        <v>#REF!</v>
      </c>
      <c r="AA93" s="616" t="str">
        <f t="shared" si="11"/>
        <v>#REF!</v>
      </c>
      <c r="AB93" s="616" t="str">
        <f t="shared" si="12"/>
        <v>#REF!</v>
      </c>
      <c r="AC93" s="642">
        <f t="shared" si="13"/>
        <v>0</v>
      </c>
      <c r="AD93" s="642" t="str">
        <f t="shared" si="14"/>
        <v>#REF!</v>
      </c>
      <c r="AE93" s="642" t="str">
        <f t="shared" si="15"/>
        <v>#REF!</v>
      </c>
      <c r="AF93" s="609"/>
      <c r="AG93" s="622"/>
      <c r="AH93" s="622"/>
      <c r="AI93" s="622">
        <f t="shared" si="16"/>
        <v>1</v>
      </c>
    </row>
    <row r="94" ht="15.0" customHeight="1">
      <c r="A94" s="609">
        <f t="shared" si="17"/>
        <v>92</v>
      </c>
      <c r="B94" s="682">
        <v>450033.0</v>
      </c>
      <c r="C94" s="683" t="s">
        <v>1064</v>
      </c>
      <c r="D94" s="684" t="s">
        <v>1503</v>
      </c>
      <c r="E94" s="683" t="s">
        <v>511</v>
      </c>
      <c r="F94" s="685" t="s">
        <v>546</v>
      </c>
      <c r="G94" s="685" t="s">
        <v>665</v>
      </c>
      <c r="H94" s="609" t="str">
        <f t="shared" si="1"/>
        <v>TESTER02</v>
      </c>
      <c r="I94" s="611" t="str">
        <f t="shared" si="2"/>
        <v>#REF!</v>
      </c>
      <c r="J94" s="609">
        <v>6.0</v>
      </c>
      <c r="K94" s="609">
        <v>2024.0</v>
      </c>
      <c r="L94" s="639">
        <v>45444.0</v>
      </c>
      <c r="M94" s="639">
        <v>45473.0</v>
      </c>
      <c r="N94" s="640">
        <v>19.5</v>
      </c>
      <c r="O94" s="640">
        <f t="shared" si="3"/>
        <v>0.975</v>
      </c>
      <c r="P94" s="640">
        <f t="shared" si="4"/>
        <v>0.975</v>
      </c>
      <c r="Q94" s="640">
        <f t="shared" si="36"/>
        <v>0.975</v>
      </c>
      <c r="R94" s="640"/>
      <c r="S94" s="609" t="s">
        <v>517</v>
      </c>
      <c r="T94" s="684" t="s">
        <v>1500</v>
      </c>
      <c r="U94" s="616">
        <f t="shared" si="5"/>
        <v>0.975</v>
      </c>
      <c r="V94" s="616">
        <f t="shared" si="34"/>
        <v>0.975</v>
      </c>
      <c r="W94" s="616">
        <f t="shared" si="35"/>
        <v>0.975</v>
      </c>
      <c r="X94" s="616">
        <f t="shared" si="8"/>
        <v>1</v>
      </c>
      <c r="Y94" s="616">
        <f t="shared" si="9"/>
        <v>0.975</v>
      </c>
      <c r="Z94" s="616" t="str">
        <f t="shared" si="10"/>
        <v>#REF!</v>
      </c>
      <c r="AA94" s="616" t="str">
        <f t="shared" si="11"/>
        <v>#REF!</v>
      </c>
      <c r="AB94" s="616" t="str">
        <f t="shared" si="12"/>
        <v>#REF!</v>
      </c>
      <c r="AC94" s="642">
        <f t="shared" si="13"/>
        <v>0</v>
      </c>
      <c r="AD94" s="642" t="str">
        <f t="shared" si="14"/>
        <v>#REF!</v>
      </c>
      <c r="AE94" s="642" t="str">
        <f t="shared" si="15"/>
        <v>#REF!</v>
      </c>
      <c r="AF94" s="609"/>
      <c r="AG94" s="622"/>
      <c r="AH94" s="622"/>
      <c r="AI94" s="622">
        <f t="shared" si="16"/>
        <v>0.975</v>
      </c>
    </row>
    <row r="95" ht="15.0" customHeight="1">
      <c r="A95" s="609">
        <f t="shared" si="17"/>
        <v>93</v>
      </c>
      <c r="B95" s="682">
        <v>437933.0</v>
      </c>
      <c r="C95" s="683" t="s">
        <v>1062</v>
      </c>
      <c r="D95" s="684" t="s">
        <v>1508</v>
      </c>
      <c r="E95" s="683" t="s">
        <v>511</v>
      </c>
      <c r="F95" s="685" t="s">
        <v>546</v>
      </c>
      <c r="G95" s="685" t="s">
        <v>665</v>
      </c>
      <c r="H95" s="609" t="str">
        <f t="shared" si="1"/>
        <v>TESTER02</v>
      </c>
      <c r="I95" s="611" t="str">
        <f t="shared" si="2"/>
        <v>#REF!</v>
      </c>
      <c r="J95" s="609">
        <v>6.0</v>
      </c>
      <c r="K95" s="609">
        <v>2024.0</v>
      </c>
      <c r="L95" s="639">
        <v>45444.0</v>
      </c>
      <c r="M95" s="639">
        <v>45473.0</v>
      </c>
      <c r="N95" s="640">
        <v>16.0</v>
      </c>
      <c r="O95" s="640">
        <f t="shared" si="3"/>
        <v>0.8</v>
      </c>
      <c r="P95" s="640">
        <f t="shared" si="4"/>
        <v>0.8</v>
      </c>
      <c r="Q95" s="640">
        <f t="shared" si="36"/>
        <v>0.8</v>
      </c>
      <c r="R95" s="640"/>
      <c r="S95" s="609" t="s">
        <v>517</v>
      </c>
      <c r="T95" s="684" t="s">
        <v>1500</v>
      </c>
      <c r="U95" s="616">
        <f t="shared" si="5"/>
        <v>0.8</v>
      </c>
      <c r="V95" s="616">
        <f t="shared" si="34"/>
        <v>0.8</v>
      </c>
      <c r="W95" s="616">
        <f t="shared" si="35"/>
        <v>0.8</v>
      </c>
      <c r="X95" s="616">
        <f t="shared" si="8"/>
        <v>1</v>
      </c>
      <c r="Y95" s="616">
        <f t="shared" si="9"/>
        <v>0.8</v>
      </c>
      <c r="Z95" s="616" t="str">
        <f t="shared" si="10"/>
        <v>#REF!</v>
      </c>
      <c r="AA95" s="616" t="str">
        <f t="shared" si="11"/>
        <v>#REF!</v>
      </c>
      <c r="AB95" s="616" t="str">
        <f t="shared" si="12"/>
        <v>#REF!</v>
      </c>
      <c r="AC95" s="642">
        <f t="shared" si="13"/>
        <v>0</v>
      </c>
      <c r="AD95" s="642" t="str">
        <f t="shared" si="14"/>
        <v>#REF!</v>
      </c>
      <c r="AE95" s="642" t="str">
        <f t="shared" si="15"/>
        <v>#REF!</v>
      </c>
      <c r="AF95" s="609"/>
      <c r="AG95" s="622"/>
      <c r="AH95" s="622"/>
      <c r="AI95" s="622">
        <f t="shared" si="16"/>
        <v>0.8</v>
      </c>
    </row>
    <row r="96" ht="15.0" customHeight="1">
      <c r="A96" s="609">
        <f t="shared" si="17"/>
        <v>94</v>
      </c>
      <c r="B96" s="682">
        <v>452021.0</v>
      </c>
      <c r="C96" s="683" t="s">
        <v>1059</v>
      </c>
      <c r="D96" s="684" t="s">
        <v>1509</v>
      </c>
      <c r="E96" s="683" t="s">
        <v>511</v>
      </c>
      <c r="F96" s="685" t="s">
        <v>512</v>
      </c>
      <c r="G96" s="685" t="s">
        <v>790</v>
      </c>
      <c r="H96" s="609" t="str">
        <f t="shared" si="1"/>
        <v>DEV03</v>
      </c>
      <c r="I96" s="611" t="str">
        <f t="shared" si="2"/>
        <v>#REF!</v>
      </c>
      <c r="J96" s="609">
        <v>6.0</v>
      </c>
      <c r="K96" s="609">
        <v>2024.0</v>
      </c>
      <c r="L96" s="639">
        <v>45444.0</v>
      </c>
      <c r="M96" s="639">
        <v>45473.0</v>
      </c>
      <c r="N96" s="640">
        <v>20.0</v>
      </c>
      <c r="O96" s="640">
        <f t="shared" si="3"/>
        <v>1</v>
      </c>
      <c r="P96" s="640">
        <f t="shared" si="4"/>
        <v>1</v>
      </c>
      <c r="Q96" s="640">
        <f t="shared" si="36"/>
        <v>1</v>
      </c>
      <c r="R96" s="640"/>
      <c r="S96" s="609" t="s">
        <v>517</v>
      </c>
      <c r="T96" s="684" t="s">
        <v>1500</v>
      </c>
      <c r="U96" s="616">
        <f t="shared" si="5"/>
        <v>1</v>
      </c>
      <c r="V96" s="616">
        <f t="shared" si="34"/>
        <v>1</v>
      </c>
      <c r="W96" s="616">
        <f t="shared" si="35"/>
        <v>1</v>
      </c>
      <c r="X96" s="616">
        <f t="shared" si="8"/>
        <v>1</v>
      </c>
      <c r="Y96" s="616">
        <f t="shared" si="9"/>
        <v>1</v>
      </c>
      <c r="Z96" s="616" t="str">
        <f t="shared" si="10"/>
        <v>#REF!</v>
      </c>
      <c r="AA96" s="616" t="str">
        <f t="shared" si="11"/>
        <v>#REF!</v>
      </c>
      <c r="AB96" s="616" t="str">
        <f t="shared" si="12"/>
        <v>#REF!</v>
      </c>
      <c r="AC96" s="642">
        <f t="shared" si="13"/>
        <v>0</v>
      </c>
      <c r="AD96" s="642" t="str">
        <f t="shared" si="14"/>
        <v>#REF!</v>
      </c>
      <c r="AE96" s="642" t="str">
        <f t="shared" si="15"/>
        <v>#REF!</v>
      </c>
      <c r="AF96" s="609"/>
      <c r="AG96" s="622"/>
      <c r="AH96" s="622"/>
      <c r="AI96" s="622">
        <f t="shared" si="16"/>
        <v>1</v>
      </c>
    </row>
    <row r="97" ht="15.0" customHeight="1">
      <c r="A97" s="609">
        <f t="shared" si="17"/>
        <v>95</v>
      </c>
      <c r="B97" s="682">
        <v>452887.0</v>
      </c>
      <c r="C97" s="683" t="s">
        <v>1046</v>
      </c>
      <c r="D97" s="684" t="s">
        <v>1511</v>
      </c>
      <c r="E97" s="683" t="s">
        <v>511</v>
      </c>
      <c r="F97" s="685" t="s">
        <v>512</v>
      </c>
      <c r="G97" s="685" t="s">
        <v>787</v>
      </c>
      <c r="H97" s="609" t="str">
        <f t="shared" si="1"/>
        <v>DEV05</v>
      </c>
      <c r="I97" s="611" t="str">
        <f t="shared" si="2"/>
        <v>#REF!</v>
      </c>
      <c r="J97" s="609">
        <v>6.0</v>
      </c>
      <c r="K97" s="609">
        <v>2024.0</v>
      </c>
      <c r="L97" s="639">
        <v>45444.0</v>
      </c>
      <c r="M97" s="639">
        <v>45473.0</v>
      </c>
      <c r="N97" s="640">
        <v>20.0</v>
      </c>
      <c r="O97" s="640">
        <f t="shared" si="3"/>
        <v>1</v>
      </c>
      <c r="P97" s="640">
        <f t="shared" si="4"/>
        <v>1</v>
      </c>
      <c r="Q97" s="640">
        <f t="shared" si="36"/>
        <v>1</v>
      </c>
      <c r="R97" s="640"/>
      <c r="S97" s="609" t="s">
        <v>517</v>
      </c>
      <c r="T97" s="684" t="s">
        <v>1500</v>
      </c>
      <c r="U97" s="616">
        <f t="shared" si="5"/>
        <v>1</v>
      </c>
      <c r="V97" s="616">
        <f t="shared" si="34"/>
        <v>1</v>
      </c>
      <c r="W97" s="616">
        <f t="shared" si="35"/>
        <v>1</v>
      </c>
      <c r="X97" s="616">
        <f t="shared" si="8"/>
        <v>1</v>
      </c>
      <c r="Y97" s="616">
        <f t="shared" si="9"/>
        <v>1</v>
      </c>
      <c r="Z97" s="616" t="str">
        <f t="shared" si="10"/>
        <v>#REF!</v>
      </c>
      <c r="AA97" s="616" t="str">
        <f t="shared" si="11"/>
        <v>#REF!</v>
      </c>
      <c r="AB97" s="616" t="str">
        <f t="shared" si="12"/>
        <v>#REF!</v>
      </c>
      <c r="AC97" s="642">
        <f t="shared" si="13"/>
        <v>0</v>
      </c>
      <c r="AD97" s="642" t="str">
        <f t="shared" si="14"/>
        <v>#REF!</v>
      </c>
      <c r="AE97" s="642" t="str">
        <f t="shared" si="15"/>
        <v>#REF!</v>
      </c>
      <c r="AF97" s="609"/>
      <c r="AG97" s="622"/>
      <c r="AH97" s="622"/>
      <c r="AI97" s="622">
        <f t="shared" si="16"/>
        <v>1</v>
      </c>
    </row>
    <row r="98" ht="15.0" customHeight="1">
      <c r="A98" s="609">
        <f t="shared" si="17"/>
        <v>96</v>
      </c>
      <c r="B98" s="682">
        <v>453001.0</v>
      </c>
      <c r="C98" s="683" t="s">
        <v>1053</v>
      </c>
      <c r="D98" s="684" t="s">
        <v>1512</v>
      </c>
      <c r="E98" s="683" t="s">
        <v>511</v>
      </c>
      <c r="F98" s="685" t="s">
        <v>512</v>
      </c>
      <c r="G98" s="685" t="s">
        <v>771</v>
      </c>
      <c r="H98" s="609" t="str">
        <f t="shared" si="1"/>
        <v>DEV04</v>
      </c>
      <c r="I98" s="611" t="str">
        <f t="shared" si="2"/>
        <v>#REF!</v>
      </c>
      <c r="J98" s="609">
        <v>6.0</v>
      </c>
      <c r="K98" s="609">
        <v>2024.0</v>
      </c>
      <c r="L98" s="639">
        <v>45444.0</v>
      </c>
      <c r="M98" s="639">
        <v>45473.0</v>
      </c>
      <c r="N98" s="640">
        <v>20.0</v>
      </c>
      <c r="O98" s="640">
        <f t="shared" si="3"/>
        <v>1</v>
      </c>
      <c r="P98" s="640">
        <f t="shared" si="4"/>
        <v>1</v>
      </c>
      <c r="Q98" s="640">
        <f t="shared" si="36"/>
        <v>1</v>
      </c>
      <c r="R98" s="640"/>
      <c r="S98" s="609" t="s">
        <v>517</v>
      </c>
      <c r="T98" s="684" t="s">
        <v>1500</v>
      </c>
      <c r="U98" s="616">
        <f t="shared" si="5"/>
        <v>1</v>
      </c>
      <c r="V98" s="616">
        <f t="shared" si="34"/>
        <v>1</v>
      </c>
      <c r="W98" s="616">
        <f t="shared" si="35"/>
        <v>1</v>
      </c>
      <c r="X98" s="616">
        <f t="shared" si="8"/>
        <v>1</v>
      </c>
      <c r="Y98" s="616">
        <f t="shared" si="9"/>
        <v>1</v>
      </c>
      <c r="Z98" s="616" t="str">
        <f t="shared" si="10"/>
        <v>#REF!</v>
      </c>
      <c r="AA98" s="616" t="str">
        <f t="shared" si="11"/>
        <v>#REF!</v>
      </c>
      <c r="AB98" s="616" t="str">
        <f t="shared" si="12"/>
        <v>#REF!</v>
      </c>
      <c r="AC98" s="642">
        <f t="shared" si="13"/>
        <v>0</v>
      </c>
      <c r="AD98" s="642" t="str">
        <f t="shared" si="14"/>
        <v>#REF!</v>
      </c>
      <c r="AE98" s="642" t="str">
        <f t="shared" si="15"/>
        <v>#REF!</v>
      </c>
      <c r="AF98" s="609"/>
      <c r="AG98" s="622"/>
      <c r="AH98" s="622"/>
      <c r="AI98" s="622">
        <f t="shared" si="16"/>
        <v>1</v>
      </c>
    </row>
    <row r="99" ht="15.0" customHeight="1">
      <c r="A99" s="609">
        <f t="shared" si="17"/>
        <v>97</v>
      </c>
      <c r="B99" s="682">
        <v>212015.0</v>
      </c>
      <c r="C99" s="683" t="s">
        <v>629</v>
      </c>
      <c r="D99" s="684" t="s">
        <v>1514</v>
      </c>
      <c r="E99" s="683" t="s">
        <v>511</v>
      </c>
      <c r="F99" s="685" t="s">
        <v>564</v>
      </c>
      <c r="G99" s="685" t="s">
        <v>893</v>
      </c>
      <c r="H99" s="609" t="str">
        <f t="shared" si="1"/>
        <v>BA06</v>
      </c>
      <c r="I99" s="611" t="str">
        <f t="shared" si="2"/>
        <v>#REF!</v>
      </c>
      <c r="J99" s="609">
        <v>6.0</v>
      </c>
      <c r="K99" s="609">
        <v>2024.0</v>
      </c>
      <c r="L99" s="639">
        <v>45446.0</v>
      </c>
      <c r="M99" s="639">
        <v>45473.0</v>
      </c>
      <c r="N99" s="640">
        <v>20.0</v>
      </c>
      <c r="O99" s="640">
        <f t="shared" si="3"/>
        <v>1</v>
      </c>
      <c r="P99" s="640" t="str">
        <f t="shared" si="4"/>
        <v>#REF!</v>
      </c>
      <c r="Q99" s="640" t="str">
        <f t="shared" si="36"/>
        <v>#REF!</v>
      </c>
      <c r="R99" s="640"/>
      <c r="S99" s="609" t="s">
        <v>525</v>
      </c>
      <c r="T99" s="684" t="s">
        <v>1515</v>
      </c>
      <c r="U99" s="616" t="str">
        <f t="shared" si="5"/>
        <v>#REF!</v>
      </c>
      <c r="V99" s="616" t="str">
        <f t="shared" si="34"/>
        <v>#REF!</v>
      </c>
      <c r="W99" s="616" t="str">
        <f t="shared" si="35"/>
        <v>#REF!</v>
      </c>
      <c r="X99" s="616" t="str">
        <f t="shared" si="8"/>
        <v>#REF!</v>
      </c>
      <c r="Y99" s="616">
        <f t="shared" si="9"/>
        <v>1</v>
      </c>
      <c r="Z99" s="616" t="str">
        <f t="shared" si="10"/>
        <v>#REF!</v>
      </c>
      <c r="AA99" s="616" t="str">
        <f t="shared" si="11"/>
        <v>#REF!</v>
      </c>
      <c r="AB99" s="616" t="str">
        <f t="shared" si="12"/>
        <v>#REF!</v>
      </c>
      <c r="AC99" s="642" t="str">
        <f t="shared" si="13"/>
        <v>#REF!</v>
      </c>
      <c r="AD99" s="642" t="str">
        <f t="shared" si="14"/>
        <v>#REF!</v>
      </c>
      <c r="AE99" s="642" t="str">
        <f t="shared" si="15"/>
        <v>#REF!</v>
      </c>
      <c r="AF99" s="609"/>
      <c r="AG99" s="622"/>
      <c r="AH99" s="622"/>
      <c r="AI99" s="622" t="str">
        <f t="shared" si="16"/>
        <v>#REF!</v>
      </c>
    </row>
    <row r="100" ht="15.0" customHeight="1">
      <c r="A100" s="609">
        <f t="shared" si="17"/>
        <v>98</v>
      </c>
      <c r="B100" s="682">
        <v>433095.0</v>
      </c>
      <c r="C100" s="683" t="s">
        <v>809</v>
      </c>
      <c r="D100" s="684" t="s">
        <v>1517</v>
      </c>
      <c r="E100" s="683" t="s">
        <v>511</v>
      </c>
      <c r="F100" s="685" t="s">
        <v>546</v>
      </c>
      <c r="G100" s="685" t="s">
        <v>771</v>
      </c>
      <c r="H100" s="609" t="str">
        <f t="shared" si="1"/>
        <v>TESTER04</v>
      </c>
      <c r="I100" s="611" t="str">
        <f t="shared" si="2"/>
        <v>#REF!</v>
      </c>
      <c r="J100" s="609">
        <v>6.0</v>
      </c>
      <c r="K100" s="609">
        <v>2024.0</v>
      </c>
      <c r="L100" s="639">
        <v>45444.0</v>
      </c>
      <c r="M100" s="639">
        <v>45473.0</v>
      </c>
      <c r="N100" s="640">
        <v>20.0</v>
      </c>
      <c r="O100" s="640">
        <f t="shared" si="3"/>
        <v>1</v>
      </c>
      <c r="P100" s="640" t="str">
        <f t="shared" si="4"/>
        <v>#REF!</v>
      </c>
      <c r="Q100" s="640" t="str">
        <f t="shared" si="36"/>
        <v>#REF!</v>
      </c>
      <c r="R100" s="640"/>
      <c r="S100" s="609" t="s">
        <v>525</v>
      </c>
      <c r="T100" s="684" t="s">
        <v>1515</v>
      </c>
      <c r="U100" s="616" t="str">
        <f t="shared" si="5"/>
        <v>#REF!</v>
      </c>
      <c r="V100" s="616" t="str">
        <f t="shared" si="34"/>
        <v>#REF!</v>
      </c>
      <c r="W100" s="616" t="str">
        <f t="shared" si="35"/>
        <v>#REF!</v>
      </c>
      <c r="X100" s="616" t="str">
        <f t="shared" si="8"/>
        <v>#REF!</v>
      </c>
      <c r="Y100" s="616">
        <f t="shared" si="9"/>
        <v>1</v>
      </c>
      <c r="Z100" s="616" t="str">
        <f t="shared" si="10"/>
        <v>#REF!</v>
      </c>
      <c r="AA100" s="616" t="str">
        <f t="shared" si="11"/>
        <v>#REF!</v>
      </c>
      <c r="AB100" s="616" t="str">
        <f t="shared" si="12"/>
        <v>#REF!</v>
      </c>
      <c r="AC100" s="642" t="str">
        <f t="shared" si="13"/>
        <v>#REF!</v>
      </c>
      <c r="AD100" s="642" t="str">
        <f t="shared" si="14"/>
        <v>#REF!</v>
      </c>
      <c r="AE100" s="642" t="str">
        <f t="shared" si="15"/>
        <v>#REF!</v>
      </c>
      <c r="AF100" s="609"/>
      <c r="AG100" s="622"/>
      <c r="AH100" s="622"/>
      <c r="AI100" s="622" t="str">
        <f t="shared" si="16"/>
        <v>#REF!</v>
      </c>
    </row>
    <row r="101" ht="15.0" customHeight="1">
      <c r="A101" s="609">
        <f t="shared" si="17"/>
        <v>99</v>
      </c>
      <c r="B101" s="682">
        <v>271169.0</v>
      </c>
      <c r="C101" s="683" t="s">
        <v>1518</v>
      </c>
      <c r="D101" s="684" t="s">
        <v>1519</v>
      </c>
      <c r="E101" s="683" t="s">
        <v>511</v>
      </c>
      <c r="F101" s="685" t="s">
        <v>512</v>
      </c>
      <c r="G101" s="685" t="s">
        <v>771</v>
      </c>
      <c r="H101" s="609" t="str">
        <f t="shared" si="1"/>
        <v>DEV04</v>
      </c>
      <c r="I101" s="611" t="str">
        <f t="shared" si="2"/>
        <v>#REF!</v>
      </c>
      <c r="J101" s="609">
        <v>6.0</v>
      </c>
      <c r="K101" s="609">
        <v>2024.0</v>
      </c>
      <c r="L101" s="639">
        <v>45444.0</v>
      </c>
      <c r="M101" s="639">
        <v>45473.0</v>
      </c>
      <c r="N101" s="640">
        <v>20.0</v>
      </c>
      <c r="O101" s="640">
        <f t="shared" si="3"/>
        <v>1</v>
      </c>
      <c r="P101" s="640" t="str">
        <f t="shared" si="4"/>
        <v>#REF!</v>
      </c>
      <c r="Q101" s="640" t="str">
        <f t="shared" si="36"/>
        <v>#REF!</v>
      </c>
      <c r="R101" s="640"/>
      <c r="S101" s="609" t="s">
        <v>525</v>
      </c>
      <c r="T101" s="684" t="s">
        <v>1515</v>
      </c>
      <c r="U101" s="616" t="str">
        <f t="shared" si="5"/>
        <v>#REF!</v>
      </c>
      <c r="V101" s="616" t="str">
        <f t="shared" si="34"/>
        <v>#REF!</v>
      </c>
      <c r="W101" s="616" t="str">
        <f t="shared" si="35"/>
        <v>#REF!</v>
      </c>
      <c r="X101" s="616" t="str">
        <f t="shared" si="8"/>
        <v>#REF!</v>
      </c>
      <c r="Y101" s="616">
        <f t="shared" si="9"/>
        <v>1</v>
      </c>
      <c r="Z101" s="616" t="str">
        <f t="shared" si="10"/>
        <v>#REF!</v>
      </c>
      <c r="AA101" s="616" t="str">
        <f t="shared" si="11"/>
        <v>#REF!</v>
      </c>
      <c r="AB101" s="616" t="str">
        <f t="shared" si="12"/>
        <v>#REF!</v>
      </c>
      <c r="AC101" s="642" t="str">
        <f t="shared" si="13"/>
        <v>#REF!</v>
      </c>
      <c r="AD101" s="642" t="str">
        <f t="shared" si="14"/>
        <v>#REF!</v>
      </c>
      <c r="AE101" s="642" t="str">
        <f t="shared" si="15"/>
        <v>#REF!</v>
      </c>
      <c r="AF101" s="609"/>
      <c r="AG101" s="622"/>
      <c r="AH101" s="622"/>
      <c r="AI101" s="622" t="str">
        <f t="shared" si="16"/>
        <v>#REF!</v>
      </c>
    </row>
    <row r="102" ht="15.0" customHeight="1">
      <c r="A102" s="609">
        <f t="shared" si="17"/>
        <v>100</v>
      </c>
      <c r="B102" s="682">
        <v>463511.0</v>
      </c>
      <c r="C102" s="683" t="s">
        <v>1520</v>
      </c>
      <c r="D102" s="684" t="s">
        <v>1521</v>
      </c>
      <c r="E102" s="683" t="s">
        <v>511</v>
      </c>
      <c r="F102" s="685" t="s">
        <v>512</v>
      </c>
      <c r="G102" s="685" t="s">
        <v>790</v>
      </c>
      <c r="H102" s="609" t="str">
        <f t="shared" si="1"/>
        <v>DEV03</v>
      </c>
      <c r="I102" s="611" t="str">
        <f t="shared" si="2"/>
        <v>#REF!</v>
      </c>
      <c r="J102" s="609">
        <v>6.0</v>
      </c>
      <c r="K102" s="609">
        <v>2024.0</v>
      </c>
      <c r="L102" s="639">
        <v>45444.0</v>
      </c>
      <c r="M102" s="639">
        <v>45473.0</v>
      </c>
      <c r="N102" s="640">
        <v>20.0</v>
      </c>
      <c r="O102" s="640">
        <f t="shared" si="3"/>
        <v>1</v>
      </c>
      <c r="P102" s="640" t="str">
        <f t="shared" si="4"/>
        <v>#REF!</v>
      </c>
      <c r="Q102" s="640" t="str">
        <f t="shared" si="36"/>
        <v>#REF!</v>
      </c>
      <c r="R102" s="640"/>
      <c r="S102" s="609" t="s">
        <v>525</v>
      </c>
      <c r="T102" s="684" t="s">
        <v>1515</v>
      </c>
      <c r="U102" s="616" t="str">
        <f t="shared" si="5"/>
        <v>#REF!</v>
      </c>
      <c r="V102" s="616" t="str">
        <f t="shared" si="34"/>
        <v>#REF!</v>
      </c>
      <c r="W102" s="616" t="str">
        <f t="shared" si="35"/>
        <v>#REF!</v>
      </c>
      <c r="X102" s="616" t="str">
        <f t="shared" si="8"/>
        <v>#REF!</v>
      </c>
      <c r="Y102" s="616">
        <f t="shared" si="9"/>
        <v>1</v>
      </c>
      <c r="Z102" s="616" t="str">
        <f t="shared" si="10"/>
        <v>#REF!</v>
      </c>
      <c r="AA102" s="616" t="str">
        <f t="shared" si="11"/>
        <v>#REF!</v>
      </c>
      <c r="AB102" s="616" t="str">
        <f t="shared" si="12"/>
        <v>#REF!</v>
      </c>
      <c r="AC102" s="642" t="str">
        <f t="shared" si="13"/>
        <v>#REF!</v>
      </c>
      <c r="AD102" s="642" t="str">
        <f t="shared" si="14"/>
        <v>#REF!</v>
      </c>
      <c r="AE102" s="642" t="str">
        <f t="shared" si="15"/>
        <v>#REF!</v>
      </c>
      <c r="AF102" s="609"/>
      <c r="AG102" s="622"/>
      <c r="AH102" s="622"/>
      <c r="AI102" s="622" t="str">
        <f t="shared" si="16"/>
        <v>#REF!</v>
      </c>
    </row>
    <row r="103" ht="15.0" customHeight="1">
      <c r="A103" s="609">
        <f t="shared" si="17"/>
        <v>101</v>
      </c>
      <c r="B103" s="682">
        <v>463509.0</v>
      </c>
      <c r="C103" s="683" t="s">
        <v>1442</v>
      </c>
      <c r="D103" s="684" t="s">
        <v>1446</v>
      </c>
      <c r="E103" s="683" t="s">
        <v>511</v>
      </c>
      <c r="F103" s="685" t="s">
        <v>564</v>
      </c>
      <c r="G103" s="685" t="s">
        <v>790</v>
      </c>
      <c r="H103" s="609" t="str">
        <f t="shared" si="1"/>
        <v>BA03</v>
      </c>
      <c r="I103" s="611" t="str">
        <f t="shared" si="2"/>
        <v>#REF!</v>
      </c>
      <c r="J103" s="609">
        <v>6.0</v>
      </c>
      <c r="K103" s="609">
        <v>2024.0</v>
      </c>
      <c r="L103" s="639">
        <v>45446.0</v>
      </c>
      <c r="M103" s="639">
        <v>45457.0</v>
      </c>
      <c r="N103" s="640">
        <v>10.0</v>
      </c>
      <c r="O103" s="640">
        <f t="shared" si="3"/>
        <v>0.5</v>
      </c>
      <c r="P103" s="640" t="str">
        <f t="shared" si="4"/>
        <v>#REF!</v>
      </c>
      <c r="Q103" s="640" t="str">
        <f t="shared" si="36"/>
        <v>#REF!</v>
      </c>
      <c r="R103" s="640"/>
      <c r="S103" s="609" t="s">
        <v>525</v>
      </c>
      <c r="T103" s="684" t="s">
        <v>1515</v>
      </c>
      <c r="U103" s="616" t="str">
        <f t="shared" si="5"/>
        <v>#REF!</v>
      </c>
      <c r="V103" s="616" t="str">
        <f t="shared" si="34"/>
        <v>#REF!</v>
      </c>
      <c r="W103" s="616" t="str">
        <f t="shared" si="35"/>
        <v>#REF!</v>
      </c>
      <c r="X103" s="616" t="str">
        <f t="shared" si="8"/>
        <v>#REF!</v>
      </c>
      <c r="Y103" s="616">
        <f t="shared" si="9"/>
        <v>1</v>
      </c>
      <c r="Z103" s="616" t="str">
        <f t="shared" si="10"/>
        <v>#REF!</v>
      </c>
      <c r="AA103" s="616" t="str">
        <f t="shared" si="11"/>
        <v>#REF!</v>
      </c>
      <c r="AB103" s="616" t="str">
        <f t="shared" si="12"/>
        <v>#REF!</v>
      </c>
      <c r="AC103" s="642" t="str">
        <f t="shared" si="13"/>
        <v>#REF!</v>
      </c>
      <c r="AD103" s="642" t="str">
        <f t="shared" si="14"/>
        <v>#REF!</v>
      </c>
      <c r="AE103" s="642" t="str">
        <f t="shared" si="15"/>
        <v>#REF!</v>
      </c>
      <c r="AF103" s="609"/>
      <c r="AG103" s="622"/>
      <c r="AH103" s="622"/>
      <c r="AI103" s="622" t="str">
        <f t="shared" si="16"/>
        <v>#REF!</v>
      </c>
    </row>
    <row r="104" ht="15.0" customHeight="1">
      <c r="A104" s="609">
        <f t="shared" si="17"/>
        <v>102</v>
      </c>
      <c r="B104" s="682">
        <v>463617.0</v>
      </c>
      <c r="C104" s="683" t="s">
        <v>1523</v>
      </c>
      <c r="D104" s="684" t="s">
        <v>1524</v>
      </c>
      <c r="E104" s="683" t="s">
        <v>511</v>
      </c>
      <c r="F104" s="685" t="s">
        <v>512</v>
      </c>
      <c r="G104" s="685" t="s">
        <v>787</v>
      </c>
      <c r="H104" s="609" t="str">
        <f t="shared" si="1"/>
        <v>DEV05</v>
      </c>
      <c r="I104" s="611" t="str">
        <f t="shared" si="2"/>
        <v>#REF!</v>
      </c>
      <c r="J104" s="609">
        <v>6.0</v>
      </c>
      <c r="K104" s="609">
        <v>2024.0</v>
      </c>
      <c r="L104" s="639">
        <v>45444.0</v>
      </c>
      <c r="M104" s="639">
        <v>45473.0</v>
      </c>
      <c r="N104" s="640">
        <v>20.0</v>
      </c>
      <c r="O104" s="640">
        <f t="shared" si="3"/>
        <v>1</v>
      </c>
      <c r="P104" s="640" t="str">
        <f t="shared" si="4"/>
        <v>#REF!</v>
      </c>
      <c r="Q104" s="640" t="str">
        <f t="shared" si="36"/>
        <v>#REF!</v>
      </c>
      <c r="R104" s="640"/>
      <c r="S104" s="609" t="s">
        <v>525</v>
      </c>
      <c r="T104" s="684" t="s">
        <v>1515</v>
      </c>
      <c r="U104" s="616" t="str">
        <f t="shared" si="5"/>
        <v>#REF!</v>
      </c>
      <c r="V104" s="616" t="str">
        <f t="shared" si="34"/>
        <v>#REF!</v>
      </c>
      <c r="W104" s="616" t="str">
        <f t="shared" si="35"/>
        <v>#REF!</v>
      </c>
      <c r="X104" s="616" t="str">
        <f t="shared" si="8"/>
        <v>#REF!</v>
      </c>
      <c r="Y104" s="616">
        <f t="shared" si="9"/>
        <v>1</v>
      </c>
      <c r="Z104" s="616" t="str">
        <f t="shared" si="10"/>
        <v>#REF!</v>
      </c>
      <c r="AA104" s="616" t="str">
        <f t="shared" si="11"/>
        <v>#REF!</v>
      </c>
      <c r="AB104" s="616" t="str">
        <f t="shared" si="12"/>
        <v>#REF!</v>
      </c>
      <c r="AC104" s="642" t="str">
        <f t="shared" si="13"/>
        <v>#REF!</v>
      </c>
      <c r="AD104" s="642" t="str">
        <f t="shared" si="14"/>
        <v>#REF!</v>
      </c>
      <c r="AE104" s="642" t="str">
        <f t="shared" si="15"/>
        <v>#REF!</v>
      </c>
      <c r="AF104" s="609"/>
      <c r="AG104" s="622"/>
      <c r="AH104" s="622"/>
      <c r="AI104" s="622" t="str">
        <f t="shared" si="16"/>
        <v>#REF!</v>
      </c>
    </row>
    <row r="105" ht="15.0" customHeight="1">
      <c r="A105" s="609">
        <f t="shared" si="17"/>
        <v>103</v>
      </c>
      <c r="B105" s="682">
        <v>463621.0</v>
      </c>
      <c r="C105" s="683" t="s">
        <v>1525</v>
      </c>
      <c r="D105" s="684" t="s">
        <v>1526</v>
      </c>
      <c r="E105" s="683" t="s">
        <v>511</v>
      </c>
      <c r="F105" s="685" t="s">
        <v>564</v>
      </c>
      <c r="G105" s="685" t="s">
        <v>665</v>
      </c>
      <c r="H105" s="609" t="str">
        <f t="shared" si="1"/>
        <v>BA02</v>
      </c>
      <c r="I105" s="611" t="str">
        <f t="shared" si="2"/>
        <v>#REF!</v>
      </c>
      <c r="J105" s="609">
        <v>6.0</v>
      </c>
      <c r="K105" s="609">
        <v>2024.0</v>
      </c>
      <c r="L105" s="639">
        <v>45444.0</v>
      </c>
      <c r="M105" s="639">
        <v>45473.0</v>
      </c>
      <c r="N105" s="640">
        <v>20.0</v>
      </c>
      <c r="O105" s="640">
        <f t="shared" si="3"/>
        <v>1</v>
      </c>
      <c r="P105" s="640" t="str">
        <f t="shared" si="4"/>
        <v>#REF!</v>
      </c>
      <c r="Q105" s="640" t="str">
        <f t="shared" si="36"/>
        <v>#REF!</v>
      </c>
      <c r="R105" s="640"/>
      <c r="S105" s="609" t="s">
        <v>525</v>
      </c>
      <c r="T105" s="684" t="s">
        <v>1515</v>
      </c>
      <c r="U105" s="616" t="str">
        <f t="shared" si="5"/>
        <v>#REF!</v>
      </c>
      <c r="V105" s="616" t="str">
        <f t="shared" si="34"/>
        <v>#REF!</v>
      </c>
      <c r="W105" s="616" t="str">
        <f t="shared" si="35"/>
        <v>#REF!</v>
      </c>
      <c r="X105" s="616" t="str">
        <f t="shared" si="8"/>
        <v>#REF!</v>
      </c>
      <c r="Y105" s="616">
        <f t="shared" si="9"/>
        <v>1</v>
      </c>
      <c r="Z105" s="616" t="str">
        <f t="shared" si="10"/>
        <v>#REF!</v>
      </c>
      <c r="AA105" s="616" t="str">
        <f t="shared" si="11"/>
        <v>#REF!</v>
      </c>
      <c r="AB105" s="616" t="str">
        <f t="shared" si="12"/>
        <v>#REF!</v>
      </c>
      <c r="AC105" s="642" t="str">
        <f t="shared" si="13"/>
        <v>#REF!</v>
      </c>
      <c r="AD105" s="642" t="str">
        <f t="shared" si="14"/>
        <v>#REF!</v>
      </c>
      <c r="AE105" s="642" t="str">
        <f t="shared" si="15"/>
        <v>#REF!</v>
      </c>
      <c r="AF105" s="609"/>
      <c r="AG105" s="622"/>
      <c r="AH105" s="622"/>
      <c r="AI105" s="622" t="str">
        <f t="shared" si="16"/>
        <v>#REF!</v>
      </c>
    </row>
    <row r="106" ht="15.0" customHeight="1">
      <c r="A106" s="609">
        <f t="shared" si="17"/>
        <v>104</v>
      </c>
      <c r="B106" s="682">
        <v>463675.0</v>
      </c>
      <c r="C106" s="683" t="s">
        <v>1527</v>
      </c>
      <c r="D106" s="684" t="s">
        <v>1528</v>
      </c>
      <c r="E106" s="683" t="s">
        <v>511</v>
      </c>
      <c r="F106" s="685" t="s">
        <v>512</v>
      </c>
      <c r="G106" s="685" t="s">
        <v>787</v>
      </c>
      <c r="H106" s="609" t="str">
        <f t="shared" si="1"/>
        <v>DEV05</v>
      </c>
      <c r="I106" s="611" t="str">
        <f t="shared" si="2"/>
        <v>#REF!</v>
      </c>
      <c r="J106" s="609">
        <v>6.0</v>
      </c>
      <c r="K106" s="609">
        <v>2024.0</v>
      </c>
      <c r="L106" s="639">
        <v>45444.0</v>
      </c>
      <c r="M106" s="639">
        <v>45473.0</v>
      </c>
      <c r="N106" s="640">
        <v>20.0</v>
      </c>
      <c r="O106" s="640">
        <f t="shared" si="3"/>
        <v>1</v>
      </c>
      <c r="P106" s="640" t="str">
        <f t="shared" si="4"/>
        <v>#REF!</v>
      </c>
      <c r="Q106" s="640" t="str">
        <f t="shared" si="36"/>
        <v>#REF!</v>
      </c>
      <c r="R106" s="640"/>
      <c r="S106" s="609" t="s">
        <v>525</v>
      </c>
      <c r="T106" s="684" t="s">
        <v>1515</v>
      </c>
      <c r="U106" s="616" t="str">
        <f t="shared" si="5"/>
        <v>#REF!</v>
      </c>
      <c r="V106" s="616" t="str">
        <f t="shared" si="34"/>
        <v>#REF!</v>
      </c>
      <c r="W106" s="616" t="str">
        <f t="shared" si="35"/>
        <v>#REF!</v>
      </c>
      <c r="X106" s="616" t="str">
        <f t="shared" si="8"/>
        <v>#REF!</v>
      </c>
      <c r="Y106" s="616">
        <f t="shared" si="9"/>
        <v>1</v>
      </c>
      <c r="Z106" s="616" t="str">
        <f t="shared" si="10"/>
        <v>#REF!</v>
      </c>
      <c r="AA106" s="616" t="str">
        <f t="shared" si="11"/>
        <v>#REF!</v>
      </c>
      <c r="AB106" s="616" t="str">
        <f t="shared" si="12"/>
        <v>#REF!</v>
      </c>
      <c r="AC106" s="642" t="str">
        <f t="shared" si="13"/>
        <v>#REF!</v>
      </c>
      <c r="AD106" s="642" t="str">
        <f t="shared" si="14"/>
        <v>#REF!</v>
      </c>
      <c r="AE106" s="642" t="str">
        <f t="shared" si="15"/>
        <v>#REF!</v>
      </c>
      <c r="AF106" s="609"/>
      <c r="AG106" s="622"/>
      <c r="AH106" s="622"/>
      <c r="AI106" s="622" t="str">
        <f t="shared" si="16"/>
        <v>#REF!</v>
      </c>
    </row>
    <row r="107" ht="15.0" customHeight="1">
      <c r="A107" s="609">
        <f t="shared" si="17"/>
        <v>105</v>
      </c>
      <c r="B107" s="682">
        <v>463671.0</v>
      </c>
      <c r="C107" s="683" t="s">
        <v>1531</v>
      </c>
      <c r="D107" s="684" t="s">
        <v>1532</v>
      </c>
      <c r="E107" s="683" t="s">
        <v>511</v>
      </c>
      <c r="F107" s="685" t="s">
        <v>512</v>
      </c>
      <c r="G107" s="685" t="s">
        <v>790</v>
      </c>
      <c r="H107" s="609" t="str">
        <f t="shared" si="1"/>
        <v>DEV03</v>
      </c>
      <c r="I107" s="611" t="str">
        <f t="shared" si="2"/>
        <v>#REF!</v>
      </c>
      <c r="J107" s="609">
        <v>6.0</v>
      </c>
      <c r="K107" s="609">
        <v>2024.0</v>
      </c>
      <c r="L107" s="639">
        <v>45444.0</v>
      </c>
      <c r="M107" s="639">
        <v>45473.0</v>
      </c>
      <c r="N107" s="640">
        <v>20.0</v>
      </c>
      <c r="O107" s="640">
        <f t="shared" si="3"/>
        <v>1</v>
      </c>
      <c r="P107" s="640" t="str">
        <f t="shared" si="4"/>
        <v>#REF!</v>
      </c>
      <c r="Q107" s="640" t="str">
        <f t="shared" si="36"/>
        <v>#REF!</v>
      </c>
      <c r="R107" s="640"/>
      <c r="S107" s="609" t="s">
        <v>525</v>
      </c>
      <c r="T107" s="684" t="s">
        <v>1515</v>
      </c>
      <c r="U107" s="616" t="str">
        <f t="shared" si="5"/>
        <v>#REF!</v>
      </c>
      <c r="V107" s="616" t="str">
        <f t="shared" si="34"/>
        <v>#REF!</v>
      </c>
      <c r="W107" s="616" t="str">
        <f t="shared" si="35"/>
        <v>#REF!</v>
      </c>
      <c r="X107" s="616" t="str">
        <f t="shared" si="8"/>
        <v>#REF!</v>
      </c>
      <c r="Y107" s="616">
        <f t="shared" si="9"/>
        <v>1</v>
      </c>
      <c r="Z107" s="616" t="str">
        <f t="shared" si="10"/>
        <v>#REF!</v>
      </c>
      <c r="AA107" s="616" t="str">
        <f t="shared" si="11"/>
        <v>#REF!</v>
      </c>
      <c r="AB107" s="616" t="str">
        <f t="shared" si="12"/>
        <v>#REF!</v>
      </c>
      <c r="AC107" s="642" t="str">
        <f t="shared" si="13"/>
        <v>#REF!</v>
      </c>
      <c r="AD107" s="642" t="str">
        <f t="shared" si="14"/>
        <v>#REF!</v>
      </c>
      <c r="AE107" s="642" t="str">
        <f t="shared" si="15"/>
        <v>#REF!</v>
      </c>
      <c r="AF107" s="609"/>
      <c r="AG107" s="622"/>
      <c r="AH107" s="622"/>
      <c r="AI107" s="622" t="str">
        <f t="shared" si="16"/>
        <v>#REF!</v>
      </c>
    </row>
    <row r="108" ht="15.0" customHeight="1">
      <c r="A108" s="609">
        <f t="shared" si="17"/>
        <v>106</v>
      </c>
      <c r="B108" s="682">
        <v>463897.0</v>
      </c>
      <c r="C108" s="683" t="s">
        <v>1535</v>
      </c>
      <c r="D108" s="684" t="s">
        <v>1536</v>
      </c>
      <c r="E108" s="683" t="s">
        <v>511</v>
      </c>
      <c r="F108" s="685" t="s">
        <v>512</v>
      </c>
      <c r="G108" s="685" t="s">
        <v>790</v>
      </c>
      <c r="H108" s="609" t="str">
        <f t="shared" si="1"/>
        <v>DEV03</v>
      </c>
      <c r="I108" s="611" t="str">
        <f t="shared" si="2"/>
        <v>#REF!</v>
      </c>
      <c r="J108" s="609">
        <v>6.0</v>
      </c>
      <c r="K108" s="609">
        <v>2024.0</v>
      </c>
      <c r="L108" s="639">
        <v>45444.0</v>
      </c>
      <c r="M108" s="639">
        <v>45473.0</v>
      </c>
      <c r="N108" s="640">
        <v>20.0</v>
      </c>
      <c r="O108" s="640">
        <f t="shared" si="3"/>
        <v>1</v>
      </c>
      <c r="P108" s="640" t="str">
        <f t="shared" si="4"/>
        <v>#REF!</v>
      </c>
      <c r="Q108" s="640" t="str">
        <f t="shared" si="36"/>
        <v>#REF!</v>
      </c>
      <c r="R108" s="640"/>
      <c r="S108" s="609" t="s">
        <v>525</v>
      </c>
      <c r="T108" s="684" t="s">
        <v>1515</v>
      </c>
      <c r="U108" s="616" t="str">
        <f t="shared" si="5"/>
        <v>#REF!</v>
      </c>
      <c r="V108" s="616" t="str">
        <f t="shared" si="34"/>
        <v>#REF!</v>
      </c>
      <c r="W108" s="616" t="str">
        <f t="shared" si="35"/>
        <v>#REF!</v>
      </c>
      <c r="X108" s="616" t="str">
        <f t="shared" si="8"/>
        <v>#REF!</v>
      </c>
      <c r="Y108" s="616">
        <f t="shared" si="9"/>
        <v>1</v>
      </c>
      <c r="Z108" s="616" t="str">
        <f t="shared" si="10"/>
        <v>#REF!</v>
      </c>
      <c r="AA108" s="616" t="str">
        <f t="shared" si="11"/>
        <v>#REF!</v>
      </c>
      <c r="AB108" s="616" t="str">
        <f t="shared" si="12"/>
        <v>#REF!</v>
      </c>
      <c r="AC108" s="642" t="str">
        <f t="shared" si="13"/>
        <v>#REF!</v>
      </c>
      <c r="AD108" s="642" t="str">
        <f t="shared" si="14"/>
        <v>#REF!</v>
      </c>
      <c r="AE108" s="642" t="str">
        <f t="shared" si="15"/>
        <v>#REF!</v>
      </c>
      <c r="AF108" s="609"/>
      <c r="AG108" s="622"/>
      <c r="AH108" s="622"/>
      <c r="AI108" s="622" t="str">
        <f t="shared" si="16"/>
        <v>#REF!</v>
      </c>
    </row>
    <row r="109" ht="15.0" customHeight="1">
      <c r="A109" s="609">
        <f t="shared" si="17"/>
        <v>107</v>
      </c>
      <c r="B109" s="682">
        <v>463899.0</v>
      </c>
      <c r="C109" s="683" t="s">
        <v>1537</v>
      </c>
      <c r="D109" s="684" t="s">
        <v>1538</v>
      </c>
      <c r="E109" s="683" t="s">
        <v>511</v>
      </c>
      <c r="F109" s="685" t="s">
        <v>564</v>
      </c>
      <c r="G109" s="685" t="s">
        <v>790</v>
      </c>
      <c r="H109" s="609" t="str">
        <f t="shared" si="1"/>
        <v>BA03</v>
      </c>
      <c r="I109" s="611" t="str">
        <f t="shared" si="2"/>
        <v>#REF!</v>
      </c>
      <c r="J109" s="609">
        <v>6.0</v>
      </c>
      <c r="K109" s="609">
        <v>2024.0</v>
      </c>
      <c r="L109" s="639">
        <v>45444.0</v>
      </c>
      <c r="M109" s="639">
        <v>45473.0</v>
      </c>
      <c r="N109" s="640">
        <v>20.0</v>
      </c>
      <c r="O109" s="640">
        <f t="shared" si="3"/>
        <v>1</v>
      </c>
      <c r="P109" s="640" t="str">
        <f t="shared" si="4"/>
        <v>#REF!</v>
      </c>
      <c r="Q109" s="640" t="str">
        <f t="shared" si="36"/>
        <v>#REF!</v>
      </c>
      <c r="R109" s="640"/>
      <c r="S109" s="609" t="s">
        <v>525</v>
      </c>
      <c r="T109" s="684" t="s">
        <v>1515</v>
      </c>
      <c r="U109" s="616" t="str">
        <f t="shared" si="5"/>
        <v>#REF!</v>
      </c>
      <c r="V109" s="616" t="str">
        <f t="shared" si="34"/>
        <v>#REF!</v>
      </c>
      <c r="W109" s="616" t="str">
        <f t="shared" si="35"/>
        <v>#REF!</v>
      </c>
      <c r="X109" s="616" t="str">
        <f t="shared" si="8"/>
        <v>#REF!</v>
      </c>
      <c r="Y109" s="616">
        <f t="shared" si="9"/>
        <v>1</v>
      </c>
      <c r="Z109" s="616" t="str">
        <f t="shared" si="10"/>
        <v>#REF!</v>
      </c>
      <c r="AA109" s="616" t="str">
        <f t="shared" si="11"/>
        <v>#REF!</v>
      </c>
      <c r="AB109" s="616" t="str">
        <f t="shared" si="12"/>
        <v>#REF!</v>
      </c>
      <c r="AC109" s="642" t="str">
        <f t="shared" si="13"/>
        <v>#REF!</v>
      </c>
      <c r="AD109" s="642" t="str">
        <f t="shared" si="14"/>
        <v>#REF!</v>
      </c>
      <c r="AE109" s="642" t="str">
        <f t="shared" si="15"/>
        <v>#REF!</v>
      </c>
      <c r="AF109" s="609"/>
      <c r="AG109" s="622"/>
      <c r="AH109" s="622"/>
      <c r="AI109" s="622" t="str">
        <f t="shared" si="16"/>
        <v>#REF!</v>
      </c>
    </row>
    <row r="110" ht="15.0" customHeight="1">
      <c r="A110" s="609">
        <f t="shared" si="17"/>
        <v>108</v>
      </c>
      <c r="B110" s="674">
        <v>458599.0</v>
      </c>
      <c r="C110" s="675" t="s">
        <v>876</v>
      </c>
      <c r="D110" s="676" t="s">
        <v>1539</v>
      </c>
      <c r="E110" s="675" t="s">
        <v>511</v>
      </c>
      <c r="F110" s="677" t="s">
        <v>512</v>
      </c>
      <c r="G110" s="677" t="s">
        <v>790</v>
      </c>
      <c r="H110" s="644" t="str">
        <f t="shared" si="1"/>
        <v>DEV03</v>
      </c>
      <c r="I110" s="646" t="str">
        <f t="shared" si="2"/>
        <v>#REF!</v>
      </c>
      <c r="J110" s="644">
        <v>6.0</v>
      </c>
      <c r="K110" s="644">
        <v>2024.0</v>
      </c>
      <c r="L110" s="647">
        <v>45453.0</v>
      </c>
      <c r="M110" s="647">
        <v>45473.0</v>
      </c>
      <c r="N110" s="648">
        <v>15.0</v>
      </c>
      <c r="O110" s="648">
        <f t="shared" si="3"/>
        <v>0.75</v>
      </c>
      <c r="P110" s="648" t="str">
        <f t="shared" si="4"/>
        <v>#REF!</v>
      </c>
      <c r="Q110" s="648" t="str">
        <f t="shared" si="36"/>
        <v>#REF!</v>
      </c>
      <c r="R110" s="648"/>
      <c r="S110" s="644" t="s">
        <v>525</v>
      </c>
      <c r="T110" s="676" t="s">
        <v>1515</v>
      </c>
      <c r="U110" s="649" t="str">
        <f t="shared" si="5"/>
        <v>#REF!</v>
      </c>
      <c r="V110" s="649" t="str">
        <f t="shared" si="34"/>
        <v>#REF!</v>
      </c>
      <c r="W110" s="649" t="str">
        <f t="shared" si="35"/>
        <v>#REF!</v>
      </c>
      <c r="X110" s="649" t="str">
        <f t="shared" si="8"/>
        <v>#REF!</v>
      </c>
      <c r="Y110" s="649">
        <f t="shared" si="9"/>
        <v>0.75</v>
      </c>
      <c r="Z110" s="649" t="str">
        <f t="shared" si="10"/>
        <v>#REF!</v>
      </c>
      <c r="AA110" s="649" t="str">
        <f t="shared" si="11"/>
        <v>#REF!</v>
      </c>
      <c r="AB110" s="649" t="str">
        <f t="shared" si="12"/>
        <v>#REF!</v>
      </c>
      <c r="AC110" s="650" t="str">
        <f t="shared" si="13"/>
        <v>#REF!</v>
      </c>
      <c r="AD110" s="650" t="str">
        <f t="shared" si="14"/>
        <v>#REF!</v>
      </c>
      <c r="AE110" s="650" t="str">
        <f t="shared" si="15"/>
        <v>#REF!</v>
      </c>
      <c r="AF110" s="644"/>
      <c r="AG110" s="651"/>
      <c r="AH110" s="651"/>
      <c r="AI110" s="651" t="str">
        <f t="shared" si="16"/>
        <v>#REF!</v>
      </c>
    </row>
    <row r="111" ht="15.0" customHeight="1">
      <c r="A111" s="609">
        <f t="shared" si="17"/>
        <v>109</v>
      </c>
      <c r="B111" s="682">
        <v>464019.0</v>
      </c>
      <c r="C111" s="683" t="s">
        <v>1540</v>
      </c>
      <c r="D111" s="684" t="s">
        <v>1541</v>
      </c>
      <c r="E111" s="683" t="s">
        <v>511</v>
      </c>
      <c r="F111" s="685" t="s">
        <v>546</v>
      </c>
      <c r="G111" s="685" t="s">
        <v>665</v>
      </c>
      <c r="H111" s="609" t="str">
        <f t="shared" si="1"/>
        <v>TESTER02</v>
      </c>
      <c r="I111" s="611" t="str">
        <f t="shared" si="2"/>
        <v>#REF!</v>
      </c>
      <c r="J111" s="609">
        <v>6.0</v>
      </c>
      <c r="K111" s="609">
        <v>2024.0</v>
      </c>
      <c r="L111" s="639">
        <v>45444.0</v>
      </c>
      <c r="M111" s="639">
        <v>45473.0</v>
      </c>
      <c r="N111" s="640">
        <v>20.0</v>
      </c>
      <c r="O111" s="640">
        <f t="shared" si="3"/>
        <v>1</v>
      </c>
      <c r="P111" s="640" t="str">
        <f t="shared" si="4"/>
        <v>#REF!</v>
      </c>
      <c r="Q111" s="640" t="str">
        <f t="shared" si="36"/>
        <v>#REF!</v>
      </c>
      <c r="R111" s="640"/>
      <c r="S111" s="609" t="s">
        <v>525</v>
      </c>
      <c r="T111" s="684" t="s">
        <v>1515</v>
      </c>
      <c r="U111" s="616" t="str">
        <f t="shared" si="5"/>
        <v>#REF!</v>
      </c>
      <c r="V111" s="616" t="str">
        <f t="shared" si="34"/>
        <v>#REF!</v>
      </c>
      <c r="W111" s="616" t="str">
        <f t="shared" si="35"/>
        <v>#REF!</v>
      </c>
      <c r="X111" s="616" t="str">
        <f t="shared" si="8"/>
        <v>#REF!</v>
      </c>
      <c r="Y111" s="616">
        <f t="shared" si="9"/>
        <v>1</v>
      </c>
      <c r="Z111" s="616" t="str">
        <f t="shared" si="10"/>
        <v>#REF!</v>
      </c>
      <c r="AA111" s="616" t="str">
        <f t="shared" si="11"/>
        <v>#REF!</v>
      </c>
      <c r="AB111" s="616" t="str">
        <f t="shared" si="12"/>
        <v>#REF!</v>
      </c>
      <c r="AC111" s="642" t="str">
        <f t="shared" si="13"/>
        <v>#REF!</v>
      </c>
      <c r="AD111" s="642" t="str">
        <f t="shared" si="14"/>
        <v>#REF!</v>
      </c>
      <c r="AE111" s="642" t="str">
        <f t="shared" si="15"/>
        <v>#REF!</v>
      </c>
      <c r="AF111" s="609"/>
      <c r="AG111" s="622"/>
      <c r="AH111" s="622"/>
      <c r="AI111" s="622" t="str">
        <f t="shared" si="16"/>
        <v>#REF!</v>
      </c>
    </row>
    <row r="112" ht="15.0" customHeight="1">
      <c r="A112" s="609">
        <f t="shared" si="17"/>
        <v>110</v>
      </c>
      <c r="B112" s="682">
        <v>463993.0</v>
      </c>
      <c r="C112" s="683" t="s">
        <v>1542</v>
      </c>
      <c r="D112" s="684" t="s">
        <v>1543</v>
      </c>
      <c r="E112" s="683" t="s">
        <v>511</v>
      </c>
      <c r="F112" s="685" t="s">
        <v>512</v>
      </c>
      <c r="G112" s="685" t="s">
        <v>790</v>
      </c>
      <c r="H112" s="609" t="str">
        <f t="shared" si="1"/>
        <v>DEV03</v>
      </c>
      <c r="I112" s="611" t="str">
        <f t="shared" si="2"/>
        <v>#REF!</v>
      </c>
      <c r="J112" s="609">
        <v>6.0</v>
      </c>
      <c r="K112" s="609">
        <v>2024.0</v>
      </c>
      <c r="L112" s="639">
        <v>45444.0</v>
      </c>
      <c r="M112" s="639">
        <v>45473.0</v>
      </c>
      <c r="N112" s="640">
        <v>20.0</v>
      </c>
      <c r="O112" s="640">
        <f t="shared" si="3"/>
        <v>1</v>
      </c>
      <c r="P112" s="640" t="str">
        <f t="shared" si="4"/>
        <v>#REF!</v>
      </c>
      <c r="Q112" s="640" t="str">
        <f t="shared" si="36"/>
        <v>#REF!</v>
      </c>
      <c r="R112" s="640"/>
      <c r="S112" s="609" t="s">
        <v>525</v>
      </c>
      <c r="T112" s="684" t="s">
        <v>1515</v>
      </c>
      <c r="U112" s="616" t="str">
        <f t="shared" si="5"/>
        <v>#REF!</v>
      </c>
      <c r="V112" s="616" t="str">
        <f t="shared" si="34"/>
        <v>#REF!</v>
      </c>
      <c r="W112" s="616" t="str">
        <f t="shared" si="35"/>
        <v>#REF!</v>
      </c>
      <c r="X112" s="616" t="str">
        <f t="shared" si="8"/>
        <v>#REF!</v>
      </c>
      <c r="Y112" s="616">
        <f t="shared" si="9"/>
        <v>1</v>
      </c>
      <c r="Z112" s="616" t="str">
        <f t="shared" si="10"/>
        <v>#REF!</v>
      </c>
      <c r="AA112" s="616" t="str">
        <f t="shared" si="11"/>
        <v>#REF!</v>
      </c>
      <c r="AB112" s="616" t="str">
        <f t="shared" si="12"/>
        <v>#REF!</v>
      </c>
      <c r="AC112" s="642" t="str">
        <f t="shared" si="13"/>
        <v>#REF!</v>
      </c>
      <c r="AD112" s="642" t="str">
        <f t="shared" si="14"/>
        <v>#REF!</v>
      </c>
      <c r="AE112" s="642" t="str">
        <f t="shared" si="15"/>
        <v>#REF!</v>
      </c>
      <c r="AF112" s="609"/>
      <c r="AG112" s="622"/>
      <c r="AH112" s="622"/>
      <c r="AI112" s="622" t="str">
        <f t="shared" si="16"/>
        <v>#REF!</v>
      </c>
    </row>
    <row r="113" ht="15.0" customHeight="1">
      <c r="A113" s="609">
        <f t="shared" si="17"/>
        <v>111</v>
      </c>
      <c r="B113" s="682">
        <v>464111.0</v>
      </c>
      <c r="C113" s="683" t="s">
        <v>1544</v>
      </c>
      <c r="D113" s="684" t="s">
        <v>1545</v>
      </c>
      <c r="E113" s="683" t="s">
        <v>511</v>
      </c>
      <c r="F113" s="685" t="s">
        <v>564</v>
      </c>
      <c r="G113" s="685" t="s">
        <v>665</v>
      </c>
      <c r="H113" s="609" t="str">
        <f t="shared" si="1"/>
        <v>BA02</v>
      </c>
      <c r="I113" s="611" t="str">
        <f t="shared" si="2"/>
        <v>#REF!</v>
      </c>
      <c r="J113" s="609">
        <v>6.0</v>
      </c>
      <c r="K113" s="609">
        <v>2024.0</v>
      </c>
      <c r="L113" s="639">
        <v>45444.0</v>
      </c>
      <c r="M113" s="639">
        <v>45473.0</v>
      </c>
      <c r="N113" s="640">
        <v>20.0</v>
      </c>
      <c r="O113" s="640">
        <f t="shared" si="3"/>
        <v>1</v>
      </c>
      <c r="P113" s="640" t="str">
        <f t="shared" si="4"/>
        <v>#REF!</v>
      </c>
      <c r="Q113" s="640" t="str">
        <f t="shared" si="36"/>
        <v>#REF!</v>
      </c>
      <c r="R113" s="640"/>
      <c r="S113" s="609" t="s">
        <v>525</v>
      </c>
      <c r="T113" s="684" t="s">
        <v>1515</v>
      </c>
      <c r="U113" s="616" t="str">
        <f t="shared" si="5"/>
        <v>#REF!</v>
      </c>
      <c r="V113" s="616" t="str">
        <f t="shared" si="34"/>
        <v>#REF!</v>
      </c>
      <c r="W113" s="616" t="str">
        <f t="shared" si="35"/>
        <v>#REF!</v>
      </c>
      <c r="X113" s="616" t="str">
        <f t="shared" si="8"/>
        <v>#REF!</v>
      </c>
      <c r="Y113" s="616">
        <f t="shared" si="9"/>
        <v>1</v>
      </c>
      <c r="Z113" s="616" t="str">
        <f t="shared" si="10"/>
        <v>#REF!</v>
      </c>
      <c r="AA113" s="616" t="str">
        <f t="shared" si="11"/>
        <v>#REF!</v>
      </c>
      <c r="AB113" s="616" t="str">
        <f t="shared" si="12"/>
        <v>#REF!</v>
      </c>
      <c r="AC113" s="642" t="str">
        <f t="shared" si="13"/>
        <v>#REF!</v>
      </c>
      <c r="AD113" s="642" t="str">
        <f t="shared" si="14"/>
        <v>#REF!</v>
      </c>
      <c r="AE113" s="642" t="str">
        <f t="shared" si="15"/>
        <v>#REF!</v>
      </c>
      <c r="AF113" s="609"/>
      <c r="AG113" s="622"/>
      <c r="AH113" s="622"/>
      <c r="AI113" s="622" t="str">
        <f t="shared" si="16"/>
        <v>#REF!</v>
      </c>
    </row>
    <row r="114" ht="15.0" customHeight="1">
      <c r="A114" s="609">
        <f t="shared" si="17"/>
        <v>112</v>
      </c>
      <c r="B114" s="682">
        <v>464119.0</v>
      </c>
      <c r="C114" s="683" t="s">
        <v>1546</v>
      </c>
      <c r="D114" s="684" t="s">
        <v>1547</v>
      </c>
      <c r="E114" s="683" t="s">
        <v>511</v>
      </c>
      <c r="F114" s="685" t="s">
        <v>546</v>
      </c>
      <c r="G114" s="685" t="s">
        <v>665</v>
      </c>
      <c r="H114" s="609" t="str">
        <f t="shared" si="1"/>
        <v>TESTER02</v>
      </c>
      <c r="I114" s="611" t="str">
        <f t="shared" si="2"/>
        <v>#REF!</v>
      </c>
      <c r="J114" s="609">
        <v>6.0</v>
      </c>
      <c r="K114" s="609">
        <v>2024.0</v>
      </c>
      <c r="L114" s="639">
        <v>45444.0</v>
      </c>
      <c r="M114" s="639">
        <v>45473.0</v>
      </c>
      <c r="N114" s="640">
        <v>20.0</v>
      </c>
      <c r="O114" s="640">
        <f t="shared" si="3"/>
        <v>1</v>
      </c>
      <c r="P114" s="640" t="str">
        <f t="shared" si="4"/>
        <v>#REF!</v>
      </c>
      <c r="Q114" s="640" t="str">
        <f t="shared" si="36"/>
        <v>#REF!</v>
      </c>
      <c r="R114" s="640"/>
      <c r="S114" s="609" t="s">
        <v>525</v>
      </c>
      <c r="T114" s="684" t="s">
        <v>1515</v>
      </c>
      <c r="U114" s="616" t="str">
        <f t="shared" si="5"/>
        <v>#REF!</v>
      </c>
      <c r="V114" s="616" t="str">
        <f t="shared" si="34"/>
        <v>#REF!</v>
      </c>
      <c r="W114" s="616" t="str">
        <f t="shared" si="35"/>
        <v>#REF!</v>
      </c>
      <c r="X114" s="616" t="str">
        <f t="shared" si="8"/>
        <v>#REF!</v>
      </c>
      <c r="Y114" s="616">
        <f t="shared" si="9"/>
        <v>1</v>
      </c>
      <c r="Z114" s="616" t="str">
        <f t="shared" si="10"/>
        <v>#REF!</v>
      </c>
      <c r="AA114" s="616" t="str">
        <f t="shared" si="11"/>
        <v>#REF!</v>
      </c>
      <c r="AB114" s="616" t="str">
        <f t="shared" si="12"/>
        <v>#REF!</v>
      </c>
      <c r="AC114" s="642" t="str">
        <f t="shared" si="13"/>
        <v>#REF!</v>
      </c>
      <c r="AD114" s="642" t="str">
        <f t="shared" si="14"/>
        <v>#REF!</v>
      </c>
      <c r="AE114" s="642" t="str">
        <f t="shared" si="15"/>
        <v>#REF!</v>
      </c>
      <c r="AF114" s="609"/>
      <c r="AG114" s="622"/>
      <c r="AH114" s="622"/>
      <c r="AI114" s="622" t="str">
        <f t="shared" si="16"/>
        <v>#REF!</v>
      </c>
    </row>
    <row r="115" ht="15.0" customHeight="1">
      <c r="A115" s="609">
        <f t="shared" si="17"/>
        <v>113</v>
      </c>
      <c r="B115" s="682">
        <v>464205.0</v>
      </c>
      <c r="C115" s="683" t="s">
        <v>1548</v>
      </c>
      <c r="D115" s="684" t="s">
        <v>1549</v>
      </c>
      <c r="E115" s="683" t="s">
        <v>511</v>
      </c>
      <c r="F115" s="685" t="s">
        <v>546</v>
      </c>
      <c r="G115" s="685" t="s">
        <v>790</v>
      </c>
      <c r="H115" s="609" t="str">
        <f t="shared" si="1"/>
        <v>TESTER03</v>
      </c>
      <c r="I115" s="611" t="str">
        <f t="shared" si="2"/>
        <v>#REF!</v>
      </c>
      <c r="J115" s="609">
        <v>6.0</v>
      </c>
      <c r="K115" s="609">
        <v>2024.0</v>
      </c>
      <c r="L115" s="639">
        <v>45444.0</v>
      </c>
      <c r="M115" s="639">
        <v>45473.0</v>
      </c>
      <c r="N115" s="640">
        <v>20.0</v>
      </c>
      <c r="O115" s="640">
        <f t="shared" si="3"/>
        <v>1</v>
      </c>
      <c r="P115" s="640" t="str">
        <f t="shared" si="4"/>
        <v>#REF!</v>
      </c>
      <c r="Q115" s="640" t="str">
        <f t="shared" si="36"/>
        <v>#REF!</v>
      </c>
      <c r="R115" s="640"/>
      <c r="S115" s="609" t="s">
        <v>525</v>
      </c>
      <c r="T115" s="684" t="s">
        <v>1515</v>
      </c>
      <c r="U115" s="616" t="str">
        <f t="shared" si="5"/>
        <v>#REF!</v>
      </c>
      <c r="V115" s="616" t="str">
        <f t="shared" si="34"/>
        <v>#REF!</v>
      </c>
      <c r="W115" s="616" t="str">
        <f t="shared" si="35"/>
        <v>#REF!</v>
      </c>
      <c r="X115" s="616" t="str">
        <f t="shared" si="8"/>
        <v>#REF!</v>
      </c>
      <c r="Y115" s="616">
        <f t="shared" si="9"/>
        <v>1</v>
      </c>
      <c r="Z115" s="616" t="str">
        <f t="shared" si="10"/>
        <v>#REF!</v>
      </c>
      <c r="AA115" s="616" t="str">
        <f t="shared" si="11"/>
        <v>#REF!</v>
      </c>
      <c r="AB115" s="616" t="str">
        <f t="shared" si="12"/>
        <v>#REF!</v>
      </c>
      <c r="AC115" s="642" t="str">
        <f t="shared" si="13"/>
        <v>#REF!</v>
      </c>
      <c r="AD115" s="642" t="str">
        <f t="shared" si="14"/>
        <v>#REF!</v>
      </c>
      <c r="AE115" s="642" t="str">
        <f t="shared" si="15"/>
        <v>#REF!</v>
      </c>
      <c r="AF115" s="609"/>
      <c r="AG115" s="622"/>
      <c r="AH115" s="622"/>
      <c r="AI115" s="622" t="str">
        <f t="shared" si="16"/>
        <v>#REF!</v>
      </c>
    </row>
    <row r="116" ht="15.0" customHeight="1">
      <c r="A116" s="609">
        <f t="shared" si="17"/>
        <v>114</v>
      </c>
      <c r="B116" s="682">
        <v>464355.0</v>
      </c>
      <c r="C116" s="683" t="s">
        <v>1551</v>
      </c>
      <c r="D116" s="684" t="s">
        <v>1552</v>
      </c>
      <c r="E116" s="683" t="s">
        <v>511</v>
      </c>
      <c r="F116" s="685" t="s">
        <v>512</v>
      </c>
      <c r="G116" s="685" t="s">
        <v>665</v>
      </c>
      <c r="H116" s="609" t="str">
        <f t="shared" si="1"/>
        <v>DEV02</v>
      </c>
      <c r="I116" s="611" t="str">
        <f t="shared" si="2"/>
        <v>#REF!</v>
      </c>
      <c r="J116" s="609">
        <v>6.0</v>
      </c>
      <c r="K116" s="609">
        <v>2024.0</v>
      </c>
      <c r="L116" s="639">
        <v>45444.0</v>
      </c>
      <c r="M116" s="639">
        <v>45473.0</v>
      </c>
      <c r="N116" s="640">
        <v>20.0</v>
      </c>
      <c r="O116" s="640">
        <f t="shared" si="3"/>
        <v>1</v>
      </c>
      <c r="P116" s="640" t="str">
        <f t="shared" si="4"/>
        <v>#REF!</v>
      </c>
      <c r="Q116" s="640" t="str">
        <f t="shared" si="36"/>
        <v>#REF!</v>
      </c>
      <c r="R116" s="640"/>
      <c r="S116" s="609" t="s">
        <v>525</v>
      </c>
      <c r="T116" s="684" t="s">
        <v>1515</v>
      </c>
      <c r="U116" s="616" t="str">
        <f t="shared" si="5"/>
        <v>#REF!</v>
      </c>
      <c r="V116" s="616" t="str">
        <f t="shared" si="34"/>
        <v>#REF!</v>
      </c>
      <c r="W116" s="616" t="str">
        <f t="shared" si="35"/>
        <v>#REF!</v>
      </c>
      <c r="X116" s="616" t="str">
        <f t="shared" si="8"/>
        <v>#REF!</v>
      </c>
      <c r="Y116" s="616">
        <f t="shared" si="9"/>
        <v>1</v>
      </c>
      <c r="Z116" s="616" t="str">
        <f t="shared" si="10"/>
        <v>#REF!</v>
      </c>
      <c r="AA116" s="616" t="str">
        <f t="shared" si="11"/>
        <v>#REF!</v>
      </c>
      <c r="AB116" s="616" t="str">
        <f t="shared" si="12"/>
        <v>#REF!</v>
      </c>
      <c r="AC116" s="642" t="str">
        <f t="shared" si="13"/>
        <v>#REF!</v>
      </c>
      <c r="AD116" s="642" t="str">
        <f t="shared" si="14"/>
        <v>#REF!</v>
      </c>
      <c r="AE116" s="642" t="str">
        <f t="shared" si="15"/>
        <v>#REF!</v>
      </c>
      <c r="AF116" s="609"/>
      <c r="AG116" s="622"/>
      <c r="AH116" s="622"/>
      <c r="AI116" s="622" t="str">
        <f t="shared" si="16"/>
        <v>#REF!</v>
      </c>
    </row>
    <row r="117" ht="15.0" customHeight="1">
      <c r="A117" s="609">
        <f t="shared" si="17"/>
        <v>115</v>
      </c>
      <c r="B117" s="682">
        <v>464459.0</v>
      </c>
      <c r="C117" s="683" t="s">
        <v>1553</v>
      </c>
      <c r="D117" s="684" t="s">
        <v>1554</v>
      </c>
      <c r="E117" s="683" t="s">
        <v>511</v>
      </c>
      <c r="F117" s="685" t="s">
        <v>546</v>
      </c>
      <c r="G117" s="685" t="s">
        <v>665</v>
      </c>
      <c r="H117" s="609" t="str">
        <f t="shared" si="1"/>
        <v>TESTER02</v>
      </c>
      <c r="I117" s="611" t="str">
        <f t="shared" si="2"/>
        <v>#REF!</v>
      </c>
      <c r="J117" s="609">
        <v>6.0</v>
      </c>
      <c r="K117" s="609">
        <v>2024.0</v>
      </c>
      <c r="L117" s="639">
        <v>45444.0</v>
      </c>
      <c r="M117" s="639">
        <v>45473.0</v>
      </c>
      <c r="N117" s="640">
        <v>20.0</v>
      </c>
      <c r="O117" s="640">
        <f t="shared" si="3"/>
        <v>1</v>
      </c>
      <c r="P117" s="640" t="str">
        <f t="shared" si="4"/>
        <v>#REF!</v>
      </c>
      <c r="Q117" s="640" t="str">
        <f t="shared" si="36"/>
        <v>#REF!</v>
      </c>
      <c r="R117" s="640"/>
      <c r="S117" s="609" t="s">
        <v>525</v>
      </c>
      <c r="T117" s="684" t="s">
        <v>1515</v>
      </c>
      <c r="U117" s="616" t="str">
        <f t="shared" si="5"/>
        <v>#REF!</v>
      </c>
      <c r="V117" s="616" t="str">
        <f t="shared" si="34"/>
        <v>#REF!</v>
      </c>
      <c r="W117" s="616" t="str">
        <f t="shared" si="35"/>
        <v>#REF!</v>
      </c>
      <c r="X117" s="616" t="str">
        <f t="shared" si="8"/>
        <v>#REF!</v>
      </c>
      <c r="Y117" s="616">
        <f t="shared" si="9"/>
        <v>1</v>
      </c>
      <c r="Z117" s="616" t="str">
        <f t="shared" si="10"/>
        <v>#REF!</v>
      </c>
      <c r="AA117" s="616" t="str">
        <f t="shared" si="11"/>
        <v>#REF!</v>
      </c>
      <c r="AB117" s="616" t="str">
        <f t="shared" si="12"/>
        <v>#REF!</v>
      </c>
      <c r="AC117" s="642" t="str">
        <f t="shared" si="13"/>
        <v>#REF!</v>
      </c>
      <c r="AD117" s="642" t="str">
        <f t="shared" si="14"/>
        <v>#REF!</v>
      </c>
      <c r="AE117" s="642" t="str">
        <f t="shared" si="15"/>
        <v>#REF!</v>
      </c>
      <c r="AF117" s="609"/>
      <c r="AG117" s="622"/>
      <c r="AH117" s="622"/>
      <c r="AI117" s="622" t="str">
        <f t="shared" si="16"/>
        <v>#REF!</v>
      </c>
    </row>
    <row r="118" ht="15.0" customHeight="1">
      <c r="A118" s="609">
        <f t="shared" si="17"/>
        <v>116</v>
      </c>
      <c r="B118" s="674">
        <v>464611.0</v>
      </c>
      <c r="C118" s="675" t="s">
        <v>1312</v>
      </c>
      <c r="D118" s="676" t="s">
        <v>1313</v>
      </c>
      <c r="E118" s="675" t="s">
        <v>511</v>
      </c>
      <c r="F118" s="677" t="s">
        <v>512</v>
      </c>
      <c r="G118" s="677" t="s">
        <v>665</v>
      </c>
      <c r="H118" s="644" t="str">
        <f t="shared" si="1"/>
        <v>DEV02</v>
      </c>
      <c r="I118" s="646" t="str">
        <f t="shared" si="2"/>
        <v>#REF!</v>
      </c>
      <c r="J118" s="644">
        <v>6.0</v>
      </c>
      <c r="K118" s="644">
        <v>2024.0</v>
      </c>
      <c r="L118" s="647">
        <v>45444.0</v>
      </c>
      <c r="M118" s="647">
        <v>45461.0</v>
      </c>
      <c r="N118" s="648">
        <v>12.0</v>
      </c>
      <c r="O118" s="648">
        <f t="shared" si="3"/>
        <v>0.6</v>
      </c>
      <c r="P118" s="648" t="str">
        <f t="shared" si="4"/>
        <v>#REF!</v>
      </c>
      <c r="Q118" s="648" t="str">
        <f t="shared" si="36"/>
        <v>#REF!</v>
      </c>
      <c r="R118" s="648"/>
      <c r="S118" s="644" t="s">
        <v>525</v>
      </c>
      <c r="T118" s="676" t="s">
        <v>1515</v>
      </c>
      <c r="U118" s="649" t="str">
        <f t="shared" si="5"/>
        <v>#REF!</v>
      </c>
      <c r="V118" s="649" t="str">
        <f t="shared" si="34"/>
        <v>#REF!</v>
      </c>
      <c r="W118" s="649" t="str">
        <f t="shared" si="35"/>
        <v>#REF!</v>
      </c>
      <c r="X118" s="649" t="str">
        <f t="shared" si="8"/>
        <v>#REF!</v>
      </c>
      <c r="Y118" s="649">
        <f t="shared" si="9"/>
        <v>1</v>
      </c>
      <c r="Z118" s="649" t="str">
        <f t="shared" si="10"/>
        <v>#REF!</v>
      </c>
      <c r="AA118" s="649" t="str">
        <f t="shared" si="11"/>
        <v>#REF!</v>
      </c>
      <c r="AB118" s="649" t="str">
        <f t="shared" si="12"/>
        <v>#REF!</v>
      </c>
      <c r="AC118" s="650" t="str">
        <f t="shared" si="13"/>
        <v>#REF!</v>
      </c>
      <c r="AD118" s="650" t="str">
        <f t="shared" si="14"/>
        <v>#REF!</v>
      </c>
      <c r="AE118" s="650" t="str">
        <f t="shared" si="15"/>
        <v>#REF!</v>
      </c>
      <c r="AF118" s="644"/>
      <c r="AG118" s="651"/>
      <c r="AH118" s="651"/>
      <c r="AI118" s="651" t="str">
        <f t="shared" si="16"/>
        <v>#REF!</v>
      </c>
    </row>
    <row r="119" ht="15.0" customHeight="1">
      <c r="A119" s="609">
        <f t="shared" si="17"/>
        <v>117</v>
      </c>
      <c r="B119" s="682">
        <v>464615.0</v>
      </c>
      <c r="C119" s="683" t="s">
        <v>1555</v>
      </c>
      <c r="D119" s="684" t="s">
        <v>1556</v>
      </c>
      <c r="E119" s="683" t="s">
        <v>511</v>
      </c>
      <c r="F119" s="685" t="s">
        <v>546</v>
      </c>
      <c r="G119" s="685" t="s">
        <v>790</v>
      </c>
      <c r="H119" s="609" t="str">
        <f t="shared" si="1"/>
        <v>TESTER03</v>
      </c>
      <c r="I119" s="611" t="str">
        <f t="shared" si="2"/>
        <v>#REF!</v>
      </c>
      <c r="J119" s="609">
        <v>6.0</v>
      </c>
      <c r="K119" s="609">
        <v>2024.0</v>
      </c>
      <c r="L119" s="639">
        <v>45444.0</v>
      </c>
      <c r="M119" s="639">
        <v>45473.0</v>
      </c>
      <c r="N119" s="640">
        <v>20.0</v>
      </c>
      <c r="O119" s="640">
        <f t="shared" si="3"/>
        <v>1</v>
      </c>
      <c r="P119" s="640" t="str">
        <f t="shared" si="4"/>
        <v>#REF!</v>
      </c>
      <c r="Q119" s="640" t="str">
        <f t="shared" si="36"/>
        <v>#REF!</v>
      </c>
      <c r="R119" s="640"/>
      <c r="S119" s="609" t="s">
        <v>525</v>
      </c>
      <c r="T119" s="684" t="s">
        <v>1515</v>
      </c>
      <c r="U119" s="616" t="str">
        <f t="shared" si="5"/>
        <v>#REF!</v>
      </c>
      <c r="V119" s="616" t="str">
        <f t="shared" si="34"/>
        <v>#REF!</v>
      </c>
      <c r="W119" s="616" t="str">
        <f t="shared" si="35"/>
        <v>#REF!</v>
      </c>
      <c r="X119" s="616" t="str">
        <f t="shared" si="8"/>
        <v>#REF!</v>
      </c>
      <c r="Y119" s="616">
        <f t="shared" si="9"/>
        <v>1</v>
      </c>
      <c r="Z119" s="616" t="str">
        <f t="shared" si="10"/>
        <v>#REF!</v>
      </c>
      <c r="AA119" s="616" t="str">
        <f t="shared" si="11"/>
        <v>#REF!</v>
      </c>
      <c r="AB119" s="616" t="str">
        <f t="shared" si="12"/>
        <v>#REF!</v>
      </c>
      <c r="AC119" s="642" t="str">
        <f t="shared" si="13"/>
        <v>#REF!</v>
      </c>
      <c r="AD119" s="642" t="str">
        <f t="shared" si="14"/>
        <v>#REF!</v>
      </c>
      <c r="AE119" s="642" t="str">
        <f t="shared" si="15"/>
        <v>#REF!</v>
      </c>
      <c r="AF119" s="609"/>
      <c r="AG119" s="622"/>
      <c r="AH119" s="622"/>
      <c r="AI119" s="622" t="str">
        <f t="shared" si="16"/>
        <v>#REF!</v>
      </c>
    </row>
    <row r="120" ht="15.0" customHeight="1">
      <c r="A120" s="609">
        <f t="shared" si="17"/>
        <v>118</v>
      </c>
      <c r="B120" s="786">
        <v>463061.0</v>
      </c>
      <c r="C120" s="683" t="s">
        <v>1557</v>
      </c>
      <c r="D120" s="684" t="s">
        <v>1558</v>
      </c>
      <c r="E120" s="683" t="s">
        <v>1559</v>
      </c>
      <c r="F120" s="685" t="s">
        <v>546</v>
      </c>
      <c r="G120" s="609" t="s">
        <v>787</v>
      </c>
      <c r="H120" s="609" t="str">
        <f t="shared" si="1"/>
        <v>TESTER05</v>
      </c>
      <c r="I120" s="611" t="str">
        <f t="shared" si="2"/>
        <v>#REF!</v>
      </c>
      <c r="J120" s="609">
        <v>6.0</v>
      </c>
      <c r="K120" s="609">
        <v>2024.0</v>
      </c>
      <c r="L120" s="639">
        <v>45444.0</v>
      </c>
      <c r="M120" s="639">
        <v>45473.0</v>
      </c>
      <c r="N120" s="640">
        <v>20.0</v>
      </c>
      <c r="O120" s="640">
        <f t="shared" si="3"/>
        <v>1</v>
      </c>
      <c r="P120" s="640" t="str">
        <f t="shared" si="4"/>
        <v>#REF!</v>
      </c>
      <c r="Q120" s="640" t="str">
        <f t="shared" si="36"/>
        <v>#REF!</v>
      </c>
      <c r="R120" s="640"/>
      <c r="S120" s="609" t="s">
        <v>525</v>
      </c>
      <c r="T120" s="684" t="s">
        <v>1561</v>
      </c>
      <c r="U120" s="616" t="str">
        <f t="shared" si="5"/>
        <v>#REF!</v>
      </c>
      <c r="V120" s="616" t="str">
        <f t="shared" si="34"/>
        <v>#REF!</v>
      </c>
      <c r="W120" s="616" t="str">
        <f t="shared" si="35"/>
        <v>#REF!</v>
      </c>
      <c r="X120" s="616" t="str">
        <f t="shared" si="8"/>
        <v>#REF!</v>
      </c>
      <c r="Y120" s="616">
        <f t="shared" si="9"/>
        <v>1</v>
      </c>
      <c r="Z120" s="616" t="str">
        <f t="shared" si="10"/>
        <v>#REF!</v>
      </c>
      <c r="AA120" s="616" t="str">
        <f t="shared" si="11"/>
        <v>#REF!</v>
      </c>
      <c r="AB120" s="616" t="str">
        <f t="shared" si="12"/>
        <v>#REF!</v>
      </c>
      <c r="AC120" s="642" t="str">
        <f t="shared" si="13"/>
        <v>#REF!</v>
      </c>
      <c r="AD120" s="642" t="str">
        <f t="shared" si="14"/>
        <v>#REF!</v>
      </c>
      <c r="AE120" s="642" t="str">
        <f t="shared" si="15"/>
        <v>#REF!</v>
      </c>
      <c r="AF120" s="609"/>
      <c r="AG120" s="622"/>
      <c r="AH120" s="622"/>
      <c r="AI120" s="622"/>
    </row>
    <row r="121" ht="15.0" customHeight="1">
      <c r="A121" s="609">
        <f t="shared" si="17"/>
        <v>119</v>
      </c>
      <c r="B121" s="674">
        <v>465271.0</v>
      </c>
      <c r="C121" s="675" t="s">
        <v>1564</v>
      </c>
      <c r="D121" s="676" t="s">
        <v>1565</v>
      </c>
      <c r="E121" s="675" t="s">
        <v>511</v>
      </c>
      <c r="F121" s="677" t="s">
        <v>546</v>
      </c>
      <c r="G121" s="677" t="s">
        <v>771</v>
      </c>
      <c r="H121" s="644" t="str">
        <f t="shared" si="1"/>
        <v>TESTER04</v>
      </c>
      <c r="I121" s="646" t="str">
        <f t="shared" si="2"/>
        <v>#REF!</v>
      </c>
      <c r="J121" s="644">
        <v>6.0</v>
      </c>
      <c r="K121" s="644">
        <v>2024.0</v>
      </c>
      <c r="L121" s="647">
        <v>45453.0</v>
      </c>
      <c r="M121" s="647">
        <v>45473.0</v>
      </c>
      <c r="N121" s="648">
        <v>15.0</v>
      </c>
      <c r="O121" s="648">
        <f t="shared" si="3"/>
        <v>0.75</v>
      </c>
      <c r="P121" s="648" t="str">
        <f t="shared" si="4"/>
        <v>#REF!</v>
      </c>
      <c r="Q121" s="648" t="str">
        <f t="shared" si="36"/>
        <v>#REF!</v>
      </c>
      <c r="R121" s="648"/>
      <c r="S121" s="644" t="s">
        <v>525</v>
      </c>
      <c r="T121" s="676" t="s">
        <v>1515</v>
      </c>
      <c r="U121" s="649" t="str">
        <f t="shared" si="5"/>
        <v>#REF!</v>
      </c>
      <c r="V121" s="649" t="str">
        <f t="shared" si="34"/>
        <v>#REF!</v>
      </c>
      <c r="W121" s="649" t="str">
        <f t="shared" si="35"/>
        <v>#REF!</v>
      </c>
      <c r="X121" s="649" t="str">
        <f t="shared" si="8"/>
        <v>#REF!</v>
      </c>
      <c r="Y121" s="649">
        <f t="shared" si="9"/>
        <v>0.75</v>
      </c>
      <c r="Z121" s="649" t="str">
        <f t="shared" si="10"/>
        <v>#REF!</v>
      </c>
      <c r="AA121" s="649" t="str">
        <f t="shared" si="11"/>
        <v>#REF!</v>
      </c>
      <c r="AB121" s="649" t="str">
        <f t="shared" si="12"/>
        <v>#REF!</v>
      </c>
      <c r="AC121" s="650" t="str">
        <f t="shared" si="13"/>
        <v>#REF!</v>
      </c>
      <c r="AD121" s="650" t="str">
        <f t="shared" si="14"/>
        <v>#REF!</v>
      </c>
      <c r="AE121" s="650" t="str">
        <f t="shared" si="15"/>
        <v>#REF!</v>
      </c>
      <c r="AF121" s="644"/>
      <c r="AG121" s="651"/>
      <c r="AH121" s="651"/>
      <c r="AI121" s="651" t="str">
        <f t="shared" ref="AI121:AI134" si="37">AVERAGEIF(D:D,D121,Q:Q)</f>
        <v>#REF!</v>
      </c>
    </row>
    <row r="122" ht="15.0" customHeight="1">
      <c r="A122" s="609">
        <f t="shared" si="17"/>
        <v>120</v>
      </c>
      <c r="B122" s="674">
        <v>465279.0</v>
      </c>
      <c r="C122" s="675" t="s">
        <v>1571</v>
      </c>
      <c r="D122" s="676" t="s">
        <v>1572</v>
      </c>
      <c r="E122" s="675" t="s">
        <v>511</v>
      </c>
      <c r="F122" s="677" t="s">
        <v>564</v>
      </c>
      <c r="G122" s="677" t="s">
        <v>665</v>
      </c>
      <c r="H122" s="644" t="str">
        <f t="shared" si="1"/>
        <v>BA02</v>
      </c>
      <c r="I122" s="646" t="str">
        <f t="shared" si="2"/>
        <v>#REF!</v>
      </c>
      <c r="J122" s="644">
        <v>6.0</v>
      </c>
      <c r="K122" s="644">
        <v>2024.0</v>
      </c>
      <c r="L122" s="647">
        <v>45455.0</v>
      </c>
      <c r="M122" s="647">
        <v>45473.0</v>
      </c>
      <c r="N122" s="648">
        <v>13.0</v>
      </c>
      <c r="O122" s="648">
        <f t="shared" si="3"/>
        <v>0.65</v>
      </c>
      <c r="P122" s="648" t="str">
        <f t="shared" si="4"/>
        <v>#REF!</v>
      </c>
      <c r="Q122" s="648" t="str">
        <f t="shared" si="36"/>
        <v>#REF!</v>
      </c>
      <c r="R122" s="648"/>
      <c r="S122" s="644" t="s">
        <v>525</v>
      </c>
      <c r="T122" s="676" t="s">
        <v>1515</v>
      </c>
      <c r="U122" s="649" t="str">
        <f t="shared" si="5"/>
        <v>#REF!</v>
      </c>
      <c r="V122" s="649" t="str">
        <f t="shared" si="34"/>
        <v>#REF!</v>
      </c>
      <c r="W122" s="649" t="str">
        <f t="shared" si="35"/>
        <v>#REF!</v>
      </c>
      <c r="X122" s="649" t="str">
        <f t="shared" si="8"/>
        <v>#REF!</v>
      </c>
      <c r="Y122" s="649">
        <f t="shared" si="9"/>
        <v>0.65</v>
      </c>
      <c r="Z122" s="649" t="str">
        <f t="shared" si="10"/>
        <v>#REF!</v>
      </c>
      <c r="AA122" s="649" t="str">
        <f t="shared" si="11"/>
        <v>#REF!</v>
      </c>
      <c r="AB122" s="649" t="str">
        <f t="shared" si="12"/>
        <v>#REF!</v>
      </c>
      <c r="AC122" s="650" t="str">
        <f t="shared" si="13"/>
        <v>#REF!</v>
      </c>
      <c r="AD122" s="650" t="str">
        <f t="shared" si="14"/>
        <v>#REF!</v>
      </c>
      <c r="AE122" s="650" t="str">
        <f t="shared" si="15"/>
        <v>#REF!</v>
      </c>
      <c r="AF122" s="644"/>
      <c r="AG122" s="651"/>
      <c r="AH122" s="651"/>
      <c r="AI122" s="651" t="str">
        <f t="shared" si="37"/>
        <v>#REF!</v>
      </c>
    </row>
    <row r="123" ht="15.0" customHeight="1">
      <c r="A123" s="609">
        <f t="shared" si="17"/>
        <v>121</v>
      </c>
      <c r="B123" s="674">
        <v>465177.0</v>
      </c>
      <c r="C123" s="675" t="s">
        <v>1573</v>
      </c>
      <c r="D123" s="676" t="s">
        <v>1574</v>
      </c>
      <c r="E123" s="675" t="s">
        <v>511</v>
      </c>
      <c r="F123" s="677" t="s">
        <v>512</v>
      </c>
      <c r="G123" s="677" t="s">
        <v>771</v>
      </c>
      <c r="H123" s="644" t="str">
        <f t="shared" si="1"/>
        <v>DEV04</v>
      </c>
      <c r="I123" s="646" t="str">
        <f t="shared" si="2"/>
        <v>#REF!</v>
      </c>
      <c r="J123" s="644">
        <v>6.0</v>
      </c>
      <c r="K123" s="644">
        <v>2024.0</v>
      </c>
      <c r="L123" s="647">
        <v>45448.0</v>
      </c>
      <c r="M123" s="647">
        <v>45473.0</v>
      </c>
      <c r="N123" s="648">
        <v>18.0</v>
      </c>
      <c r="O123" s="648">
        <f t="shared" si="3"/>
        <v>0.9</v>
      </c>
      <c r="P123" s="648" t="str">
        <f t="shared" si="4"/>
        <v>#REF!</v>
      </c>
      <c r="Q123" s="648" t="str">
        <f t="shared" si="36"/>
        <v>#REF!</v>
      </c>
      <c r="R123" s="648"/>
      <c r="S123" s="644" t="s">
        <v>525</v>
      </c>
      <c r="T123" s="676" t="s">
        <v>1515</v>
      </c>
      <c r="U123" s="649" t="str">
        <f t="shared" si="5"/>
        <v>#REF!</v>
      </c>
      <c r="V123" s="649" t="str">
        <f t="shared" si="34"/>
        <v>#REF!</v>
      </c>
      <c r="W123" s="649" t="str">
        <f t="shared" si="35"/>
        <v>#REF!</v>
      </c>
      <c r="X123" s="649" t="str">
        <f t="shared" si="8"/>
        <v>#REF!</v>
      </c>
      <c r="Y123" s="649">
        <f t="shared" si="9"/>
        <v>1</v>
      </c>
      <c r="Z123" s="649" t="str">
        <f t="shared" si="10"/>
        <v>#REF!</v>
      </c>
      <c r="AA123" s="649" t="str">
        <f t="shared" si="11"/>
        <v>#REF!</v>
      </c>
      <c r="AB123" s="649" t="str">
        <f t="shared" si="12"/>
        <v>#REF!</v>
      </c>
      <c r="AC123" s="650" t="str">
        <f t="shared" si="13"/>
        <v>#REF!</v>
      </c>
      <c r="AD123" s="650" t="str">
        <f t="shared" si="14"/>
        <v>#REF!</v>
      </c>
      <c r="AE123" s="650" t="str">
        <f t="shared" si="15"/>
        <v>#REF!</v>
      </c>
      <c r="AF123" s="644"/>
      <c r="AG123" s="651"/>
      <c r="AH123" s="651"/>
      <c r="AI123" s="651" t="str">
        <f t="shared" si="37"/>
        <v>#REF!</v>
      </c>
    </row>
    <row r="124" ht="15.0" customHeight="1">
      <c r="A124" s="609">
        <f t="shared" si="17"/>
        <v>122</v>
      </c>
      <c r="B124" s="644">
        <v>465607.0</v>
      </c>
      <c r="C124" s="645" t="s">
        <v>1580</v>
      </c>
      <c r="D124" s="645" t="s">
        <v>1581</v>
      </c>
      <c r="E124" s="645" t="s">
        <v>511</v>
      </c>
      <c r="F124" s="644" t="s">
        <v>512</v>
      </c>
      <c r="G124" s="644" t="s">
        <v>771</v>
      </c>
      <c r="H124" s="644" t="str">
        <f t="shared" si="1"/>
        <v>DEV04</v>
      </c>
      <c r="I124" s="646" t="str">
        <f t="shared" si="2"/>
        <v>#REF!</v>
      </c>
      <c r="J124" s="644">
        <v>6.0</v>
      </c>
      <c r="K124" s="644">
        <v>2024.0</v>
      </c>
      <c r="L124" s="647">
        <v>45460.0</v>
      </c>
      <c r="M124" s="647">
        <v>45468.0</v>
      </c>
      <c r="N124" s="648">
        <v>7.0</v>
      </c>
      <c r="O124" s="648">
        <f t="shared" si="3"/>
        <v>0.35</v>
      </c>
      <c r="P124" s="648" t="str">
        <f t="shared" si="4"/>
        <v>#REF!</v>
      </c>
      <c r="Q124" s="648" t="str">
        <f t="shared" si="36"/>
        <v>#REF!</v>
      </c>
      <c r="R124" s="648"/>
      <c r="S124" s="644" t="s">
        <v>525</v>
      </c>
      <c r="T124" s="645" t="s">
        <v>1515</v>
      </c>
      <c r="U124" s="649" t="str">
        <f t="shared" si="5"/>
        <v>#REF!</v>
      </c>
      <c r="V124" s="649" t="str">
        <f t="shared" ref="V124:V148" si="38">ROUND(SUMIF(B:B,B124,P:P),3)</f>
        <v>#REF!</v>
      </c>
      <c r="W124" s="649" t="str">
        <f t="shared" ref="W124:W148" si="39">ROUND(SUMIF(B:B,B124,U:U),3)</f>
        <v>#REF!</v>
      </c>
      <c r="X124" s="649" t="str">
        <f t="shared" si="8"/>
        <v>#REF!</v>
      </c>
      <c r="Y124" s="649">
        <f t="shared" si="9"/>
        <v>0.85</v>
      </c>
      <c r="Z124" s="649" t="str">
        <f t="shared" si="10"/>
        <v>#REF!</v>
      </c>
      <c r="AA124" s="649" t="str">
        <f t="shared" si="11"/>
        <v>#REF!</v>
      </c>
      <c r="AB124" s="649" t="str">
        <f t="shared" si="12"/>
        <v>#REF!</v>
      </c>
      <c r="AC124" s="650" t="str">
        <f t="shared" si="13"/>
        <v>#REF!</v>
      </c>
      <c r="AD124" s="650" t="str">
        <f t="shared" si="14"/>
        <v>#REF!</v>
      </c>
      <c r="AE124" s="650" t="str">
        <f t="shared" si="15"/>
        <v>#REF!</v>
      </c>
      <c r="AF124" s="644"/>
      <c r="AG124" s="651"/>
      <c r="AH124" s="651"/>
      <c r="AI124" s="651" t="str">
        <f t="shared" si="37"/>
        <v>#REF!</v>
      </c>
    </row>
    <row r="125" ht="15.0" customHeight="1">
      <c r="A125" s="609">
        <f t="shared" si="17"/>
        <v>123</v>
      </c>
      <c r="B125" s="644">
        <v>465487.0</v>
      </c>
      <c r="C125" s="645" t="s">
        <v>1582</v>
      </c>
      <c r="D125" s="645" t="s">
        <v>1583</v>
      </c>
      <c r="E125" s="645" t="s">
        <v>511</v>
      </c>
      <c r="F125" s="644" t="s">
        <v>546</v>
      </c>
      <c r="G125" s="644" t="s">
        <v>790</v>
      </c>
      <c r="H125" s="644" t="str">
        <f t="shared" si="1"/>
        <v>TESTER03</v>
      </c>
      <c r="I125" s="646" t="str">
        <f t="shared" si="2"/>
        <v>#REF!</v>
      </c>
      <c r="J125" s="644">
        <v>6.0</v>
      </c>
      <c r="K125" s="644">
        <v>2024.0</v>
      </c>
      <c r="L125" s="647">
        <v>45455.0</v>
      </c>
      <c r="M125" s="647">
        <v>45473.0</v>
      </c>
      <c r="N125" s="648">
        <v>13.0</v>
      </c>
      <c r="O125" s="648">
        <f t="shared" si="3"/>
        <v>0.65</v>
      </c>
      <c r="P125" s="648" t="str">
        <f t="shared" si="4"/>
        <v>#REF!</v>
      </c>
      <c r="Q125" s="648" t="str">
        <f t="shared" si="36"/>
        <v>#REF!</v>
      </c>
      <c r="R125" s="648"/>
      <c r="S125" s="644" t="s">
        <v>525</v>
      </c>
      <c r="T125" s="645" t="s">
        <v>1515</v>
      </c>
      <c r="U125" s="649" t="str">
        <f t="shared" si="5"/>
        <v>#REF!</v>
      </c>
      <c r="V125" s="649" t="str">
        <f t="shared" si="38"/>
        <v>#REF!</v>
      </c>
      <c r="W125" s="649" t="str">
        <f t="shared" si="39"/>
        <v>#REF!</v>
      </c>
      <c r="X125" s="649" t="str">
        <f t="shared" si="8"/>
        <v>#REF!</v>
      </c>
      <c r="Y125" s="649">
        <f t="shared" si="9"/>
        <v>1</v>
      </c>
      <c r="Z125" s="649" t="str">
        <f t="shared" si="10"/>
        <v>#REF!</v>
      </c>
      <c r="AA125" s="649" t="str">
        <f t="shared" si="11"/>
        <v>#REF!</v>
      </c>
      <c r="AB125" s="649" t="str">
        <f t="shared" si="12"/>
        <v>#REF!</v>
      </c>
      <c r="AC125" s="650" t="str">
        <f t="shared" si="13"/>
        <v>#REF!</v>
      </c>
      <c r="AD125" s="650" t="str">
        <f t="shared" si="14"/>
        <v>#REF!</v>
      </c>
      <c r="AE125" s="650" t="str">
        <f t="shared" si="15"/>
        <v>#REF!</v>
      </c>
      <c r="AF125" s="644"/>
      <c r="AG125" s="651"/>
      <c r="AH125" s="651"/>
      <c r="AI125" s="651" t="str">
        <f t="shared" si="37"/>
        <v>#REF!</v>
      </c>
    </row>
    <row r="126" ht="15.0" customHeight="1">
      <c r="A126" s="609">
        <f t="shared" si="17"/>
        <v>124</v>
      </c>
      <c r="B126" s="644">
        <v>465609.0</v>
      </c>
      <c r="C126" s="645" t="s">
        <v>1584</v>
      </c>
      <c r="D126" s="645" t="s">
        <v>1585</v>
      </c>
      <c r="E126" s="645" t="s">
        <v>511</v>
      </c>
      <c r="F126" s="644" t="s">
        <v>512</v>
      </c>
      <c r="G126" s="644" t="s">
        <v>787</v>
      </c>
      <c r="H126" s="644" t="str">
        <f t="shared" si="1"/>
        <v>DEV05</v>
      </c>
      <c r="I126" s="646" t="str">
        <f t="shared" si="2"/>
        <v>#REF!</v>
      </c>
      <c r="J126" s="644">
        <v>6.0</v>
      </c>
      <c r="K126" s="644">
        <v>2024.0</v>
      </c>
      <c r="L126" s="647">
        <v>45460.0</v>
      </c>
      <c r="M126" s="647">
        <v>45468.0</v>
      </c>
      <c r="N126" s="648">
        <v>7.0</v>
      </c>
      <c r="O126" s="648">
        <f t="shared" si="3"/>
        <v>0.35</v>
      </c>
      <c r="P126" s="648" t="str">
        <f t="shared" si="4"/>
        <v>#REF!</v>
      </c>
      <c r="Q126" s="648" t="str">
        <f t="shared" si="36"/>
        <v>#REF!</v>
      </c>
      <c r="R126" s="648"/>
      <c r="S126" s="644" t="s">
        <v>525</v>
      </c>
      <c r="T126" s="645" t="s">
        <v>1515</v>
      </c>
      <c r="U126" s="649" t="str">
        <f t="shared" si="5"/>
        <v>#REF!</v>
      </c>
      <c r="V126" s="649" t="str">
        <f t="shared" si="38"/>
        <v>#REF!</v>
      </c>
      <c r="W126" s="649" t="str">
        <f t="shared" si="39"/>
        <v>#REF!</v>
      </c>
      <c r="X126" s="649" t="str">
        <f t="shared" si="8"/>
        <v>#REF!</v>
      </c>
      <c r="Y126" s="649">
        <f t="shared" si="9"/>
        <v>0.85</v>
      </c>
      <c r="Z126" s="649" t="str">
        <f t="shared" si="10"/>
        <v>#REF!</v>
      </c>
      <c r="AA126" s="649" t="str">
        <f t="shared" si="11"/>
        <v>#REF!</v>
      </c>
      <c r="AB126" s="649" t="str">
        <f t="shared" si="12"/>
        <v>#REF!</v>
      </c>
      <c r="AC126" s="650" t="str">
        <f t="shared" si="13"/>
        <v>#REF!</v>
      </c>
      <c r="AD126" s="650" t="str">
        <f t="shared" si="14"/>
        <v>#REF!</v>
      </c>
      <c r="AE126" s="650" t="str">
        <f t="shared" si="15"/>
        <v>#REF!</v>
      </c>
      <c r="AF126" s="644"/>
      <c r="AG126" s="651"/>
      <c r="AH126" s="651"/>
      <c r="AI126" s="651" t="str">
        <f t="shared" si="37"/>
        <v>#REF!</v>
      </c>
    </row>
    <row r="127" ht="15.0" customHeight="1">
      <c r="A127" s="609">
        <f t="shared" si="17"/>
        <v>125</v>
      </c>
      <c r="B127" s="644">
        <v>465605.0</v>
      </c>
      <c r="C127" s="645" t="s">
        <v>1310</v>
      </c>
      <c r="D127" s="645" t="s">
        <v>1589</v>
      </c>
      <c r="E127" s="645" t="s">
        <v>511</v>
      </c>
      <c r="F127" s="644" t="s">
        <v>546</v>
      </c>
      <c r="G127" s="644" t="s">
        <v>771</v>
      </c>
      <c r="H127" s="644" t="str">
        <f t="shared" si="1"/>
        <v>TESTER04</v>
      </c>
      <c r="I127" s="646" t="str">
        <f t="shared" si="2"/>
        <v>#REF!</v>
      </c>
      <c r="J127" s="644">
        <v>6.0</v>
      </c>
      <c r="K127" s="644">
        <v>2024.0</v>
      </c>
      <c r="L127" s="647">
        <v>45461.0</v>
      </c>
      <c r="M127" s="647">
        <v>45473.0</v>
      </c>
      <c r="N127" s="648">
        <v>9.0</v>
      </c>
      <c r="O127" s="648">
        <f t="shared" si="3"/>
        <v>0.45</v>
      </c>
      <c r="P127" s="648" t="str">
        <f t="shared" si="4"/>
        <v>#REF!</v>
      </c>
      <c r="Q127" s="648" t="str">
        <f t="shared" si="36"/>
        <v>#REF!</v>
      </c>
      <c r="R127" s="648"/>
      <c r="S127" s="644" t="s">
        <v>525</v>
      </c>
      <c r="T127" s="645" t="s">
        <v>1515</v>
      </c>
      <c r="U127" s="649" t="str">
        <f t="shared" si="5"/>
        <v>#REF!</v>
      </c>
      <c r="V127" s="649" t="str">
        <f t="shared" si="38"/>
        <v>#REF!</v>
      </c>
      <c r="W127" s="649" t="str">
        <f t="shared" si="39"/>
        <v>#REF!</v>
      </c>
      <c r="X127" s="649" t="str">
        <f t="shared" si="8"/>
        <v>#REF!</v>
      </c>
      <c r="Y127" s="649">
        <f t="shared" si="9"/>
        <v>1</v>
      </c>
      <c r="Z127" s="649" t="str">
        <f t="shared" si="10"/>
        <v>#REF!</v>
      </c>
      <c r="AA127" s="649" t="str">
        <f t="shared" si="11"/>
        <v>#REF!</v>
      </c>
      <c r="AB127" s="649" t="str">
        <f t="shared" si="12"/>
        <v>#REF!</v>
      </c>
      <c r="AC127" s="650" t="str">
        <f t="shared" si="13"/>
        <v>#REF!</v>
      </c>
      <c r="AD127" s="650" t="str">
        <f t="shared" si="14"/>
        <v>#REF!</v>
      </c>
      <c r="AE127" s="650" t="str">
        <f t="shared" si="15"/>
        <v>#REF!</v>
      </c>
      <c r="AF127" s="644"/>
      <c r="AG127" s="651"/>
      <c r="AH127" s="651"/>
      <c r="AI127" s="651" t="str">
        <f t="shared" si="37"/>
        <v>#REF!</v>
      </c>
    </row>
    <row r="128" ht="15.0" customHeight="1">
      <c r="A128" s="609">
        <f t="shared" si="17"/>
        <v>126</v>
      </c>
      <c r="B128" s="792">
        <v>465797.0</v>
      </c>
      <c r="C128" s="793" t="s">
        <v>1594</v>
      </c>
      <c r="D128" s="793" t="s">
        <v>1595</v>
      </c>
      <c r="E128" s="793" t="s">
        <v>511</v>
      </c>
      <c r="F128" s="792" t="s">
        <v>512</v>
      </c>
      <c r="G128" s="792" t="s">
        <v>790</v>
      </c>
      <c r="H128" s="644" t="str">
        <f t="shared" si="1"/>
        <v>DEV03</v>
      </c>
      <c r="I128" s="646" t="str">
        <f t="shared" si="2"/>
        <v>#REF!</v>
      </c>
      <c r="J128" s="644">
        <v>6.0</v>
      </c>
      <c r="K128" s="644">
        <v>2024.0</v>
      </c>
      <c r="L128" s="647">
        <v>45467.0</v>
      </c>
      <c r="M128" s="647">
        <v>45473.0</v>
      </c>
      <c r="N128" s="648">
        <v>5.0</v>
      </c>
      <c r="O128" s="648">
        <f t="shared" si="3"/>
        <v>0.25</v>
      </c>
      <c r="P128" s="648" t="str">
        <f t="shared" si="4"/>
        <v>#REF!</v>
      </c>
      <c r="Q128" s="648" t="str">
        <f t="shared" si="36"/>
        <v>#REF!</v>
      </c>
      <c r="R128" s="794"/>
      <c r="S128" s="795" t="s">
        <v>525</v>
      </c>
      <c r="T128" s="645" t="s">
        <v>1515</v>
      </c>
      <c r="U128" s="649" t="str">
        <f t="shared" si="5"/>
        <v>#REF!</v>
      </c>
      <c r="V128" s="649" t="str">
        <f t="shared" si="38"/>
        <v>#REF!</v>
      </c>
      <c r="W128" s="649" t="str">
        <f t="shared" si="39"/>
        <v>#REF!</v>
      </c>
      <c r="X128" s="649" t="str">
        <f t="shared" si="8"/>
        <v>#REF!</v>
      </c>
      <c r="Y128" s="649">
        <f t="shared" si="9"/>
        <v>1</v>
      </c>
      <c r="Z128" s="649" t="str">
        <f t="shared" si="10"/>
        <v>#REF!</v>
      </c>
      <c r="AA128" s="649" t="str">
        <f t="shared" si="11"/>
        <v>#REF!</v>
      </c>
      <c r="AB128" s="649" t="str">
        <f t="shared" si="12"/>
        <v>#REF!</v>
      </c>
      <c r="AC128" s="650" t="str">
        <f t="shared" si="13"/>
        <v>#REF!</v>
      </c>
      <c r="AD128" s="650" t="str">
        <f t="shared" si="14"/>
        <v>#REF!</v>
      </c>
      <c r="AE128" s="650" t="str">
        <f t="shared" si="15"/>
        <v>#REF!</v>
      </c>
      <c r="AF128" s="796"/>
      <c r="AG128" s="651"/>
      <c r="AH128" s="651"/>
      <c r="AI128" s="651" t="str">
        <f t="shared" si="37"/>
        <v>#REF!</v>
      </c>
    </row>
    <row r="129" ht="15.0" customHeight="1">
      <c r="A129" s="609">
        <f t="shared" si="17"/>
        <v>127</v>
      </c>
      <c r="B129" s="389">
        <v>436611.0</v>
      </c>
      <c r="C129" s="390" t="s">
        <v>978</v>
      </c>
      <c r="D129" s="390" t="s">
        <v>1597</v>
      </c>
      <c r="E129" s="390" t="s">
        <v>892</v>
      </c>
      <c r="F129" s="389" t="s">
        <v>546</v>
      </c>
      <c r="G129" s="389" t="s">
        <v>787</v>
      </c>
      <c r="H129" s="609" t="str">
        <f t="shared" si="1"/>
        <v>TESTER05</v>
      </c>
      <c r="I129" s="611" t="str">
        <f t="shared" si="2"/>
        <v>#REF!</v>
      </c>
      <c r="J129" s="609">
        <v>6.0</v>
      </c>
      <c r="K129" s="609">
        <v>2024.0</v>
      </c>
      <c r="L129" s="639">
        <v>45460.0</v>
      </c>
      <c r="M129" s="639">
        <v>45473.0</v>
      </c>
      <c r="N129" s="640">
        <v>10.0</v>
      </c>
      <c r="O129" s="640">
        <f t="shared" si="3"/>
        <v>0.5</v>
      </c>
      <c r="P129" s="640" t="str">
        <f t="shared" si="4"/>
        <v>#REF!</v>
      </c>
      <c r="Q129" s="640" t="str">
        <f t="shared" si="36"/>
        <v>#REF!</v>
      </c>
      <c r="R129" s="797"/>
      <c r="S129" s="389" t="s">
        <v>525</v>
      </c>
      <c r="T129" s="390" t="s">
        <v>1515</v>
      </c>
      <c r="U129" s="798" t="str">
        <f t="shared" si="5"/>
        <v>#REF!</v>
      </c>
      <c r="V129" s="798" t="str">
        <f t="shared" si="38"/>
        <v>#REF!</v>
      </c>
      <c r="W129" s="798" t="str">
        <f t="shared" si="39"/>
        <v>#REF!</v>
      </c>
      <c r="X129" s="798" t="str">
        <f t="shared" si="8"/>
        <v>#REF!</v>
      </c>
      <c r="Y129" s="798">
        <f t="shared" si="9"/>
        <v>1</v>
      </c>
      <c r="Z129" s="798" t="str">
        <f t="shared" si="10"/>
        <v>#REF!</v>
      </c>
      <c r="AA129" s="798" t="str">
        <f t="shared" si="11"/>
        <v>#REF!</v>
      </c>
      <c r="AB129" s="798" t="str">
        <f t="shared" si="12"/>
        <v>#REF!</v>
      </c>
      <c r="AC129" s="799" t="str">
        <f t="shared" si="13"/>
        <v>#REF!</v>
      </c>
      <c r="AD129" s="799" t="str">
        <f t="shared" si="14"/>
        <v>#REF!</v>
      </c>
      <c r="AE129" s="799" t="str">
        <f t="shared" si="15"/>
        <v>#REF!</v>
      </c>
      <c r="AF129" s="390"/>
      <c r="AG129" s="622"/>
      <c r="AH129" s="622"/>
      <c r="AI129" s="622" t="str">
        <f t="shared" si="37"/>
        <v>#REF!</v>
      </c>
    </row>
    <row r="130" ht="15.0" customHeight="1">
      <c r="A130" s="609">
        <f t="shared" si="17"/>
        <v>128</v>
      </c>
      <c r="B130" s="171">
        <v>459207.0</v>
      </c>
      <c r="C130" s="422" t="s">
        <v>1598</v>
      </c>
      <c r="D130" s="422" t="s">
        <v>1599</v>
      </c>
      <c r="E130" s="422" t="s">
        <v>1417</v>
      </c>
      <c r="F130" s="171" t="s">
        <v>512</v>
      </c>
      <c r="G130" s="171" t="s">
        <v>893</v>
      </c>
      <c r="H130" s="609" t="str">
        <f t="shared" si="1"/>
        <v>DEV06</v>
      </c>
      <c r="I130" s="611" t="str">
        <f t="shared" si="2"/>
        <v>#REF!</v>
      </c>
      <c r="J130" s="609">
        <v>6.0</v>
      </c>
      <c r="K130" s="609">
        <v>2024.0</v>
      </c>
      <c r="L130" s="639">
        <v>45444.0</v>
      </c>
      <c r="M130" s="639">
        <v>45473.0</v>
      </c>
      <c r="N130" s="640">
        <v>14.0</v>
      </c>
      <c r="O130" s="640">
        <f t="shared" si="3"/>
        <v>0.7</v>
      </c>
      <c r="P130" s="640" t="str">
        <f t="shared" si="4"/>
        <v>#REF!</v>
      </c>
      <c r="Q130" s="640" t="str">
        <f t="shared" si="36"/>
        <v>#REF!</v>
      </c>
      <c r="R130" s="800"/>
      <c r="S130" s="171" t="s">
        <v>525</v>
      </c>
      <c r="T130" s="422" t="s">
        <v>1515</v>
      </c>
      <c r="U130" s="801" t="str">
        <f t="shared" si="5"/>
        <v>#REF!</v>
      </c>
      <c r="V130" s="801" t="str">
        <f t="shared" si="38"/>
        <v>#REF!</v>
      </c>
      <c r="W130" s="801" t="str">
        <f t="shared" si="39"/>
        <v>#REF!</v>
      </c>
      <c r="X130" s="801" t="str">
        <f t="shared" si="8"/>
        <v>#REF!</v>
      </c>
      <c r="Y130" s="801">
        <f t="shared" si="9"/>
        <v>0.7</v>
      </c>
      <c r="Z130" s="801" t="str">
        <f t="shared" si="10"/>
        <v>#REF!</v>
      </c>
      <c r="AA130" s="801" t="str">
        <f t="shared" si="11"/>
        <v>#REF!</v>
      </c>
      <c r="AB130" s="801" t="str">
        <f t="shared" si="12"/>
        <v>#REF!</v>
      </c>
      <c r="AC130" s="802" t="str">
        <f t="shared" si="13"/>
        <v>#REF!</v>
      </c>
      <c r="AD130" s="802" t="str">
        <f t="shared" si="14"/>
        <v>#REF!</v>
      </c>
      <c r="AE130" s="802" t="str">
        <f t="shared" si="15"/>
        <v>#REF!</v>
      </c>
      <c r="AF130" s="422"/>
      <c r="AG130" s="622"/>
      <c r="AH130" s="622"/>
      <c r="AI130" s="622" t="str">
        <f t="shared" si="37"/>
        <v>#REF!</v>
      </c>
    </row>
    <row r="131" ht="15.0" customHeight="1">
      <c r="A131" s="609">
        <f t="shared" si="17"/>
        <v>129</v>
      </c>
      <c r="B131" s="171">
        <v>269924.0</v>
      </c>
      <c r="C131" s="422" t="s">
        <v>1600</v>
      </c>
      <c r="D131" s="422" t="s">
        <v>1601</v>
      </c>
      <c r="E131" s="422" t="s">
        <v>662</v>
      </c>
      <c r="F131" s="171" t="s">
        <v>663</v>
      </c>
      <c r="G131" s="171" t="s">
        <v>787</v>
      </c>
      <c r="H131" s="609" t="str">
        <f t="shared" si="1"/>
        <v>PM05</v>
      </c>
      <c r="I131" s="611" t="str">
        <f t="shared" si="2"/>
        <v>#REF!</v>
      </c>
      <c r="J131" s="609">
        <v>6.0</v>
      </c>
      <c r="K131" s="609">
        <v>2024.0</v>
      </c>
      <c r="L131" s="639">
        <v>45444.0</v>
      </c>
      <c r="M131" s="639">
        <v>45473.0</v>
      </c>
      <c r="N131" s="640">
        <v>20.0</v>
      </c>
      <c r="O131" s="640">
        <f t="shared" si="3"/>
        <v>1</v>
      </c>
      <c r="P131" s="640" t="str">
        <f t="shared" si="4"/>
        <v>#REF!</v>
      </c>
      <c r="Q131" s="640" t="str">
        <f t="shared" si="36"/>
        <v>#REF!</v>
      </c>
      <c r="R131" s="800"/>
      <c r="S131" s="171" t="s">
        <v>525</v>
      </c>
      <c r="T131" s="422" t="s">
        <v>1515</v>
      </c>
      <c r="U131" s="616" t="str">
        <f t="shared" si="5"/>
        <v>#REF!</v>
      </c>
      <c r="V131" s="616" t="str">
        <f t="shared" si="38"/>
        <v>#REF!</v>
      </c>
      <c r="W131" s="616" t="str">
        <f t="shared" si="39"/>
        <v>#REF!</v>
      </c>
      <c r="X131" s="616" t="str">
        <f t="shared" si="8"/>
        <v>#REF!</v>
      </c>
      <c r="Y131" s="616">
        <f t="shared" si="9"/>
        <v>1</v>
      </c>
      <c r="Z131" s="616" t="str">
        <f t="shared" si="10"/>
        <v>#REF!</v>
      </c>
      <c r="AA131" s="616" t="str">
        <f t="shared" si="11"/>
        <v>#REF!</v>
      </c>
      <c r="AB131" s="616" t="str">
        <f t="shared" si="12"/>
        <v>#REF!</v>
      </c>
      <c r="AC131" s="642" t="str">
        <f t="shared" si="13"/>
        <v>#REF!</v>
      </c>
      <c r="AD131" s="642" t="str">
        <f t="shared" si="14"/>
        <v>#REF!</v>
      </c>
      <c r="AE131" s="642" t="str">
        <f t="shared" si="15"/>
        <v>#REF!</v>
      </c>
      <c r="AF131" s="422"/>
      <c r="AG131" s="622"/>
      <c r="AH131" s="622"/>
      <c r="AI131" s="622" t="str">
        <f t="shared" si="37"/>
        <v>#REF!</v>
      </c>
    </row>
    <row r="132" ht="15.0" customHeight="1">
      <c r="A132" s="609">
        <f t="shared" si="17"/>
        <v>130</v>
      </c>
      <c r="B132" s="171">
        <v>290985.0</v>
      </c>
      <c r="C132" s="422" t="s">
        <v>1076</v>
      </c>
      <c r="D132" s="422" t="s">
        <v>1602</v>
      </c>
      <c r="E132" s="422" t="s">
        <v>511</v>
      </c>
      <c r="F132" s="171" t="s">
        <v>546</v>
      </c>
      <c r="G132" s="171" t="s">
        <v>771</v>
      </c>
      <c r="H132" s="609" t="str">
        <f t="shared" si="1"/>
        <v>TESTER04</v>
      </c>
      <c r="I132" s="611" t="str">
        <f t="shared" si="2"/>
        <v>#REF!</v>
      </c>
      <c r="J132" s="609">
        <v>6.0</v>
      </c>
      <c r="K132" s="609">
        <v>2024.0</v>
      </c>
      <c r="L132" s="639">
        <v>45444.0</v>
      </c>
      <c r="M132" s="639">
        <v>45473.0</v>
      </c>
      <c r="N132" s="640">
        <v>20.0</v>
      </c>
      <c r="O132" s="640">
        <f t="shared" si="3"/>
        <v>1</v>
      </c>
      <c r="P132" s="640">
        <f t="shared" si="4"/>
        <v>1</v>
      </c>
      <c r="Q132" s="800">
        <f t="shared" si="36"/>
        <v>1</v>
      </c>
      <c r="R132" s="800"/>
      <c r="S132" s="171" t="s">
        <v>517</v>
      </c>
      <c r="T132" s="422" t="s">
        <v>1603</v>
      </c>
      <c r="U132" s="801">
        <f t="shared" si="5"/>
        <v>1</v>
      </c>
      <c r="V132" s="801">
        <f t="shared" si="38"/>
        <v>1</v>
      </c>
      <c r="W132" s="801">
        <f t="shared" si="39"/>
        <v>1</v>
      </c>
      <c r="X132" s="801">
        <f t="shared" si="8"/>
        <v>1</v>
      </c>
      <c r="Y132" s="801">
        <f t="shared" si="9"/>
        <v>1</v>
      </c>
      <c r="Z132" s="801" t="str">
        <f t="shared" si="10"/>
        <v>#REF!</v>
      </c>
      <c r="AA132" s="801" t="str">
        <f t="shared" si="11"/>
        <v>#REF!</v>
      </c>
      <c r="AB132" s="801" t="str">
        <f t="shared" si="12"/>
        <v>#REF!</v>
      </c>
      <c r="AC132" s="802">
        <f t="shared" si="13"/>
        <v>0</v>
      </c>
      <c r="AD132" s="802" t="str">
        <f t="shared" si="14"/>
        <v>#REF!</v>
      </c>
      <c r="AE132" s="802" t="str">
        <f t="shared" si="15"/>
        <v>#REF!</v>
      </c>
      <c r="AF132" s="422"/>
      <c r="AG132" s="622"/>
      <c r="AH132" s="622"/>
      <c r="AI132" s="622">
        <f t="shared" si="37"/>
        <v>1</v>
      </c>
    </row>
    <row r="133" ht="15.0" customHeight="1">
      <c r="A133" s="609">
        <f t="shared" si="17"/>
        <v>131</v>
      </c>
      <c r="B133" s="171">
        <v>459849.0</v>
      </c>
      <c r="C133" s="422" t="s">
        <v>1072</v>
      </c>
      <c r="D133" s="422" t="s">
        <v>1604</v>
      </c>
      <c r="E133" s="422" t="s">
        <v>511</v>
      </c>
      <c r="F133" s="171" t="s">
        <v>512</v>
      </c>
      <c r="G133" s="171" t="s">
        <v>787</v>
      </c>
      <c r="H133" s="609" t="str">
        <f t="shared" si="1"/>
        <v>DEV05</v>
      </c>
      <c r="I133" s="611" t="str">
        <f t="shared" si="2"/>
        <v>#REF!</v>
      </c>
      <c r="J133" s="609">
        <v>6.0</v>
      </c>
      <c r="K133" s="609">
        <v>2024.0</v>
      </c>
      <c r="L133" s="639">
        <v>45444.0</v>
      </c>
      <c r="M133" s="639">
        <v>45473.0</v>
      </c>
      <c r="N133" s="640">
        <v>20.0</v>
      </c>
      <c r="O133" s="640">
        <f t="shared" si="3"/>
        <v>1</v>
      </c>
      <c r="P133" s="640">
        <f t="shared" si="4"/>
        <v>1</v>
      </c>
      <c r="Q133" s="800">
        <f t="shared" si="36"/>
        <v>1</v>
      </c>
      <c r="R133" s="800"/>
      <c r="S133" s="171" t="s">
        <v>517</v>
      </c>
      <c r="T133" s="422" t="s">
        <v>1603</v>
      </c>
      <c r="U133" s="801">
        <f t="shared" si="5"/>
        <v>1</v>
      </c>
      <c r="V133" s="801">
        <f t="shared" si="38"/>
        <v>1</v>
      </c>
      <c r="W133" s="801">
        <f t="shared" si="39"/>
        <v>1</v>
      </c>
      <c r="X133" s="801">
        <f t="shared" si="8"/>
        <v>1</v>
      </c>
      <c r="Y133" s="801">
        <f t="shared" si="9"/>
        <v>1</v>
      </c>
      <c r="Z133" s="801" t="str">
        <f t="shared" si="10"/>
        <v>#REF!</v>
      </c>
      <c r="AA133" s="801" t="str">
        <f t="shared" si="11"/>
        <v>#REF!</v>
      </c>
      <c r="AB133" s="801" t="str">
        <f t="shared" si="12"/>
        <v>#REF!</v>
      </c>
      <c r="AC133" s="802">
        <f t="shared" si="13"/>
        <v>0</v>
      </c>
      <c r="AD133" s="802" t="str">
        <f t="shared" si="14"/>
        <v>#REF!</v>
      </c>
      <c r="AE133" s="802" t="str">
        <f t="shared" si="15"/>
        <v>#REF!</v>
      </c>
      <c r="AF133" s="422"/>
      <c r="AG133" s="622"/>
      <c r="AH133" s="622"/>
      <c r="AI133" s="622">
        <f t="shared" si="37"/>
        <v>1</v>
      </c>
    </row>
    <row r="134" ht="15.0" customHeight="1">
      <c r="A134" s="609">
        <f t="shared" si="17"/>
        <v>132</v>
      </c>
      <c r="B134" s="171">
        <v>460051.0</v>
      </c>
      <c r="C134" s="422" t="s">
        <v>1081</v>
      </c>
      <c r="D134" s="422" t="s">
        <v>1605</v>
      </c>
      <c r="E134" s="422" t="s">
        <v>511</v>
      </c>
      <c r="F134" s="171" t="s">
        <v>512</v>
      </c>
      <c r="G134" s="171" t="s">
        <v>790</v>
      </c>
      <c r="H134" s="609" t="str">
        <f t="shared" si="1"/>
        <v>DEV03</v>
      </c>
      <c r="I134" s="611" t="str">
        <f t="shared" si="2"/>
        <v>#REF!</v>
      </c>
      <c r="J134" s="609">
        <v>6.0</v>
      </c>
      <c r="K134" s="609">
        <v>2024.0</v>
      </c>
      <c r="L134" s="639">
        <v>45444.0</v>
      </c>
      <c r="M134" s="639">
        <v>45473.0</v>
      </c>
      <c r="N134" s="640">
        <v>20.0</v>
      </c>
      <c r="O134" s="640">
        <f t="shared" si="3"/>
        <v>1</v>
      </c>
      <c r="P134" s="640">
        <f t="shared" si="4"/>
        <v>1</v>
      </c>
      <c r="Q134" s="800">
        <f t="shared" si="36"/>
        <v>1</v>
      </c>
      <c r="R134" s="800"/>
      <c r="S134" s="171" t="s">
        <v>517</v>
      </c>
      <c r="T134" s="422" t="s">
        <v>1603</v>
      </c>
      <c r="U134" s="801">
        <f t="shared" si="5"/>
        <v>1</v>
      </c>
      <c r="V134" s="801">
        <f t="shared" si="38"/>
        <v>1</v>
      </c>
      <c r="W134" s="801">
        <f t="shared" si="39"/>
        <v>1</v>
      </c>
      <c r="X134" s="801">
        <f t="shared" si="8"/>
        <v>1</v>
      </c>
      <c r="Y134" s="801">
        <f t="shared" si="9"/>
        <v>1</v>
      </c>
      <c r="Z134" s="801" t="str">
        <f t="shared" si="10"/>
        <v>#REF!</v>
      </c>
      <c r="AA134" s="801" t="str">
        <f t="shared" si="11"/>
        <v>#REF!</v>
      </c>
      <c r="AB134" s="801" t="str">
        <f t="shared" si="12"/>
        <v>#REF!</v>
      </c>
      <c r="AC134" s="802">
        <f t="shared" si="13"/>
        <v>0</v>
      </c>
      <c r="AD134" s="802" t="str">
        <f t="shared" si="14"/>
        <v>#REF!</v>
      </c>
      <c r="AE134" s="802" t="str">
        <f t="shared" si="15"/>
        <v>#REF!</v>
      </c>
      <c r="AF134" s="422"/>
      <c r="AG134" s="622"/>
      <c r="AH134" s="622"/>
      <c r="AI134" s="622">
        <f t="shared" si="37"/>
        <v>1</v>
      </c>
    </row>
    <row r="135" ht="15.0" customHeight="1">
      <c r="A135" s="609">
        <f t="shared" si="17"/>
        <v>133</v>
      </c>
      <c r="B135" s="389">
        <v>436378.0</v>
      </c>
      <c r="C135" s="390" t="s">
        <v>883</v>
      </c>
      <c r="D135" s="669" t="s">
        <v>1606</v>
      </c>
      <c r="E135" s="669" t="s">
        <v>892</v>
      </c>
      <c r="F135" s="671" t="s">
        <v>564</v>
      </c>
      <c r="G135" s="671" t="s">
        <v>530</v>
      </c>
      <c r="H135" s="671" t="s">
        <v>565</v>
      </c>
      <c r="I135" s="803" t="str">
        <f t="shared" si="2"/>
        <v>#REF!</v>
      </c>
      <c r="J135" s="389">
        <v>6.0</v>
      </c>
      <c r="K135" s="389">
        <v>2024.0</v>
      </c>
      <c r="L135" s="391">
        <v>45444.0</v>
      </c>
      <c r="M135" s="391">
        <v>45473.0</v>
      </c>
      <c r="N135" s="797">
        <v>10.0</v>
      </c>
      <c r="O135" s="797">
        <f t="shared" si="3"/>
        <v>0.5</v>
      </c>
      <c r="P135" s="797">
        <f t="shared" si="4"/>
        <v>0.5</v>
      </c>
      <c r="Q135" s="797">
        <f>10/20</f>
        <v>0.5</v>
      </c>
      <c r="R135" s="804"/>
      <c r="S135" s="389" t="s">
        <v>517</v>
      </c>
      <c r="T135" s="390" t="s">
        <v>1607</v>
      </c>
      <c r="U135" s="798">
        <f t="shared" si="5"/>
        <v>0.5</v>
      </c>
      <c r="V135" s="801">
        <f t="shared" si="38"/>
        <v>0.5</v>
      </c>
      <c r="W135" s="801">
        <f t="shared" si="39"/>
        <v>0.5</v>
      </c>
      <c r="X135" s="801">
        <f t="shared" si="8"/>
        <v>1</v>
      </c>
      <c r="Y135" s="801">
        <f t="shared" si="9"/>
        <v>0.5</v>
      </c>
      <c r="Z135" s="801"/>
      <c r="AA135" s="801"/>
      <c r="AB135" s="801"/>
      <c r="AC135" s="802"/>
      <c r="AD135" s="802"/>
      <c r="AE135" s="802"/>
      <c r="AF135" s="422"/>
      <c r="AG135" s="805" t="s">
        <v>1608</v>
      </c>
      <c r="AH135" s="622"/>
      <c r="AI135" s="622"/>
    </row>
    <row r="136" ht="15.0" customHeight="1">
      <c r="A136" s="609">
        <f t="shared" si="17"/>
        <v>134</v>
      </c>
      <c r="B136" s="171">
        <v>292504.0</v>
      </c>
      <c r="C136" s="422" t="s">
        <v>896</v>
      </c>
      <c r="D136" s="683" t="s">
        <v>1609</v>
      </c>
      <c r="E136" s="683" t="s">
        <v>892</v>
      </c>
      <c r="F136" s="685" t="s">
        <v>564</v>
      </c>
      <c r="G136" s="685" t="s">
        <v>540</v>
      </c>
      <c r="H136" s="685" t="s">
        <v>612</v>
      </c>
      <c r="I136" s="806" t="str">
        <f t="shared" si="2"/>
        <v>#REF!</v>
      </c>
      <c r="J136" s="389">
        <v>6.0</v>
      </c>
      <c r="K136" s="171">
        <v>2024.0</v>
      </c>
      <c r="L136" s="405">
        <v>45444.0</v>
      </c>
      <c r="M136" s="405">
        <v>45473.0</v>
      </c>
      <c r="N136" s="800">
        <v>20.0</v>
      </c>
      <c r="O136" s="800">
        <f t="shared" si="3"/>
        <v>1</v>
      </c>
      <c r="P136" s="800">
        <f t="shared" si="4"/>
        <v>1</v>
      </c>
      <c r="Q136" s="800">
        <f t="shared" ref="Q136:Q137" si="40">20/20</f>
        <v>1</v>
      </c>
      <c r="R136" s="807"/>
      <c r="S136" s="171" t="s">
        <v>517</v>
      </c>
      <c r="T136" s="422" t="s">
        <v>1607</v>
      </c>
      <c r="U136" s="801">
        <f t="shared" si="5"/>
        <v>1</v>
      </c>
      <c r="V136" s="801">
        <f t="shared" si="38"/>
        <v>1</v>
      </c>
      <c r="W136" s="801">
        <f t="shared" si="39"/>
        <v>1</v>
      </c>
      <c r="X136" s="801">
        <f t="shared" si="8"/>
        <v>1</v>
      </c>
      <c r="Y136" s="801">
        <f t="shared" si="9"/>
        <v>1</v>
      </c>
      <c r="Z136" s="801"/>
      <c r="AA136" s="801"/>
      <c r="AB136" s="801"/>
      <c r="AC136" s="802"/>
      <c r="AD136" s="802"/>
      <c r="AE136" s="802"/>
      <c r="AF136" s="422"/>
      <c r="AG136" s="808"/>
      <c r="AH136" s="622"/>
      <c r="AI136" s="622"/>
    </row>
    <row r="137" ht="15.0" customHeight="1">
      <c r="A137" s="609">
        <f t="shared" si="17"/>
        <v>135</v>
      </c>
      <c r="B137" s="171">
        <v>434037.0</v>
      </c>
      <c r="C137" s="422" t="s">
        <v>878</v>
      </c>
      <c r="D137" s="683" t="s">
        <v>1610</v>
      </c>
      <c r="E137" s="683" t="s">
        <v>892</v>
      </c>
      <c r="F137" s="685" t="s">
        <v>512</v>
      </c>
      <c r="G137" s="685" t="s">
        <v>540</v>
      </c>
      <c r="H137" s="685" t="s">
        <v>541</v>
      </c>
      <c r="I137" s="806" t="str">
        <f t="shared" si="2"/>
        <v>#REF!</v>
      </c>
      <c r="J137" s="389">
        <v>6.0</v>
      </c>
      <c r="K137" s="171">
        <v>2024.0</v>
      </c>
      <c r="L137" s="405">
        <v>45444.0</v>
      </c>
      <c r="M137" s="405">
        <v>45473.0</v>
      </c>
      <c r="N137" s="800">
        <v>20.0</v>
      </c>
      <c r="O137" s="800">
        <f t="shared" si="3"/>
        <v>1</v>
      </c>
      <c r="P137" s="800">
        <f t="shared" si="4"/>
        <v>1</v>
      </c>
      <c r="Q137" s="800">
        <f t="shared" si="40"/>
        <v>1</v>
      </c>
      <c r="R137" s="807"/>
      <c r="S137" s="171" t="s">
        <v>517</v>
      </c>
      <c r="T137" s="422" t="s">
        <v>1607</v>
      </c>
      <c r="U137" s="801">
        <f t="shared" si="5"/>
        <v>1</v>
      </c>
      <c r="V137" s="801">
        <f t="shared" si="38"/>
        <v>1</v>
      </c>
      <c r="W137" s="801">
        <f t="shared" si="39"/>
        <v>1</v>
      </c>
      <c r="X137" s="801">
        <f t="shared" si="8"/>
        <v>1</v>
      </c>
      <c r="Y137" s="801">
        <f t="shared" si="9"/>
        <v>1</v>
      </c>
      <c r="Z137" s="801"/>
      <c r="AA137" s="801"/>
      <c r="AB137" s="801"/>
      <c r="AC137" s="802"/>
      <c r="AD137" s="802"/>
      <c r="AE137" s="802"/>
      <c r="AF137" s="422"/>
      <c r="AG137" s="808"/>
      <c r="AH137" s="622"/>
      <c r="AI137" s="622"/>
    </row>
    <row r="138" ht="15.0" customHeight="1">
      <c r="A138" s="609">
        <f t="shared" si="17"/>
        <v>136</v>
      </c>
      <c r="B138" s="171">
        <v>431002.0</v>
      </c>
      <c r="C138" s="422" t="s">
        <v>898</v>
      </c>
      <c r="D138" s="683" t="s">
        <v>1611</v>
      </c>
      <c r="E138" s="683" t="s">
        <v>892</v>
      </c>
      <c r="F138" s="685" t="s">
        <v>512</v>
      </c>
      <c r="G138" s="685" t="s">
        <v>530</v>
      </c>
      <c r="H138" s="685" t="s">
        <v>531</v>
      </c>
      <c r="I138" s="806" t="str">
        <f t="shared" si="2"/>
        <v>#REF!</v>
      </c>
      <c r="J138" s="389">
        <v>6.0</v>
      </c>
      <c r="K138" s="171">
        <v>2024.0</v>
      </c>
      <c r="L138" s="405">
        <v>45444.0</v>
      </c>
      <c r="M138" s="405">
        <v>45473.0</v>
      </c>
      <c r="N138" s="800">
        <v>20.0</v>
      </c>
      <c r="O138" s="800">
        <f t="shared" si="3"/>
        <v>1</v>
      </c>
      <c r="P138" s="800">
        <f t="shared" si="4"/>
        <v>1</v>
      </c>
      <c r="Q138" s="800">
        <f>15/20</f>
        <v>0.75</v>
      </c>
      <c r="R138" s="807"/>
      <c r="S138" s="171" t="s">
        <v>517</v>
      </c>
      <c r="T138" s="422" t="s">
        <v>1607</v>
      </c>
      <c r="U138" s="801">
        <f t="shared" si="5"/>
        <v>0.75</v>
      </c>
      <c r="V138" s="801">
        <f t="shared" si="38"/>
        <v>1</v>
      </c>
      <c r="W138" s="801">
        <f t="shared" si="39"/>
        <v>0.75</v>
      </c>
      <c r="X138" s="801">
        <f t="shared" si="8"/>
        <v>0.75</v>
      </c>
      <c r="Y138" s="801">
        <f t="shared" si="9"/>
        <v>1</v>
      </c>
      <c r="Z138" s="801"/>
      <c r="AA138" s="801"/>
      <c r="AB138" s="801"/>
      <c r="AC138" s="802"/>
      <c r="AD138" s="802"/>
      <c r="AE138" s="802"/>
      <c r="AF138" s="422"/>
      <c r="AG138" s="808" t="s">
        <v>1612</v>
      </c>
      <c r="AH138" s="622"/>
      <c r="AI138" s="622"/>
    </row>
    <row r="139" ht="15.0" customHeight="1">
      <c r="A139" s="609">
        <f t="shared" si="17"/>
        <v>137</v>
      </c>
      <c r="B139" s="171">
        <v>431003.0</v>
      </c>
      <c r="C139" s="422" t="s">
        <v>907</v>
      </c>
      <c r="D139" s="683" t="s">
        <v>1613</v>
      </c>
      <c r="E139" s="683" t="s">
        <v>892</v>
      </c>
      <c r="F139" s="685" t="s">
        <v>512</v>
      </c>
      <c r="G139" s="685" t="s">
        <v>540</v>
      </c>
      <c r="H139" s="685" t="s">
        <v>541</v>
      </c>
      <c r="I139" s="806" t="str">
        <f t="shared" si="2"/>
        <v>#REF!</v>
      </c>
      <c r="J139" s="389">
        <v>6.0</v>
      </c>
      <c r="K139" s="171">
        <v>2024.0</v>
      </c>
      <c r="L139" s="405">
        <v>45444.0</v>
      </c>
      <c r="M139" s="405">
        <v>45473.0</v>
      </c>
      <c r="N139" s="800">
        <v>20.0</v>
      </c>
      <c r="O139" s="800">
        <f t="shared" si="3"/>
        <v>1</v>
      </c>
      <c r="P139" s="800">
        <f t="shared" si="4"/>
        <v>1</v>
      </c>
      <c r="Q139" s="800">
        <f>16.5/20</f>
        <v>0.825</v>
      </c>
      <c r="R139" s="807"/>
      <c r="S139" s="171" t="s">
        <v>517</v>
      </c>
      <c r="T139" s="422" t="s">
        <v>1607</v>
      </c>
      <c r="U139" s="801">
        <f t="shared" si="5"/>
        <v>0.825</v>
      </c>
      <c r="V139" s="801">
        <f t="shared" si="38"/>
        <v>1</v>
      </c>
      <c r="W139" s="801">
        <f t="shared" si="39"/>
        <v>0.825</v>
      </c>
      <c r="X139" s="801">
        <f t="shared" si="8"/>
        <v>0.83</v>
      </c>
      <c r="Y139" s="801">
        <f t="shared" si="9"/>
        <v>1</v>
      </c>
      <c r="Z139" s="801"/>
      <c r="AA139" s="801"/>
      <c r="AB139" s="801"/>
      <c r="AC139" s="802"/>
      <c r="AD139" s="802"/>
      <c r="AE139" s="802"/>
      <c r="AF139" s="422"/>
      <c r="AG139" s="808" t="s">
        <v>1614</v>
      </c>
      <c r="AH139" s="622"/>
      <c r="AI139" s="622"/>
    </row>
    <row r="140" ht="15.0" customHeight="1">
      <c r="A140" s="609">
        <f t="shared" si="17"/>
        <v>138</v>
      </c>
      <c r="B140" s="171">
        <v>291769.0</v>
      </c>
      <c r="C140" s="422" t="s">
        <v>873</v>
      </c>
      <c r="D140" s="683" t="s">
        <v>1615</v>
      </c>
      <c r="E140" s="683" t="s">
        <v>892</v>
      </c>
      <c r="F140" s="685" t="s">
        <v>512</v>
      </c>
      <c r="G140" s="685" t="s">
        <v>540</v>
      </c>
      <c r="H140" s="685" t="s">
        <v>541</v>
      </c>
      <c r="I140" s="806" t="str">
        <f t="shared" si="2"/>
        <v>#REF!</v>
      </c>
      <c r="J140" s="389">
        <v>6.0</v>
      </c>
      <c r="K140" s="171">
        <v>2024.0</v>
      </c>
      <c r="L140" s="405">
        <v>45444.0</v>
      </c>
      <c r="M140" s="405">
        <v>45473.0</v>
      </c>
      <c r="N140" s="800">
        <v>20.0</v>
      </c>
      <c r="O140" s="800">
        <f t="shared" si="3"/>
        <v>1</v>
      </c>
      <c r="P140" s="800">
        <f t="shared" si="4"/>
        <v>1</v>
      </c>
      <c r="Q140" s="800">
        <f>18/20</f>
        <v>0.9</v>
      </c>
      <c r="R140" s="807"/>
      <c r="S140" s="171" t="s">
        <v>517</v>
      </c>
      <c r="T140" s="422" t="s">
        <v>1607</v>
      </c>
      <c r="U140" s="801">
        <f t="shared" si="5"/>
        <v>0.9</v>
      </c>
      <c r="V140" s="801" t="str">
        <f t="shared" si="38"/>
        <v>#REF!</v>
      </c>
      <c r="W140" s="801">
        <f t="shared" si="39"/>
        <v>1.8</v>
      </c>
      <c r="X140" s="801" t="str">
        <f t="shared" si="8"/>
        <v>#REF!</v>
      </c>
      <c r="Y140" s="801">
        <f t="shared" si="9"/>
        <v>2</v>
      </c>
      <c r="Z140" s="801"/>
      <c r="AA140" s="801"/>
      <c r="AB140" s="801"/>
      <c r="AC140" s="802"/>
      <c r="AD140" s="802"/>
      <c r="AE140" s="802"/>
      <c r="AF140" s="422"/>
      <c r="AG140" s="808" t="s">
        <v>1617</v>
      </c>
      <c r="AH140" s="622"/>
      <c r="AI140" s="622"/>
    </row>
    <row r="141" ht="15.0" customHeight="1">
      <c r="A141" s="609">
        <f t="shared" si="17"/>
        <v>139</v>
      </c>
      <c r="B141" s="171">
        <v>277356.0</v>
      </c>
      <c r="C141" s="422" t="s">
        <v>866</v>
      </c>
      <c r="D141" s="683" t="s">
        <v>1618</v>
      </c>
      <c r="E141" s="683" t="s">
        <v>892</v>
      </c>
      <c r="F141" s="685" t="s">
        <v>512</v>
      </c>
      <c r="G141" s="685" t="s">
        <v>540</v>
      </c>
      <c r="H141" s="685" t="s">
        <v>541</v>
      </c>
      <c r="I141" s="806" t="str">
        <f t="shared" si="2"/>
        <v>#REF!</v>
      </c>
      <c r="J141" s="389">
        <v>6.0</v>
      </c>
      <c r="K141" s="171">
        <v>2024.0</v>
      </c>
      <c r="L141" s="405">
        <v>45444.0</v>
      </c>
      <c r="M141" s="405">
        <v>45473.0</v>
      </c>
      <c r="N141" s="800">
        <v>10.0</v>
      </c>
      <c r="O141" s="800">
        <f t="shared" si="3"/>
        <v>0.5</v>
      </c>
      <c r="P141" s="800">
        <f t="shared" si="4"/>
        <v>0.5</v>
      </c>
      <c r="Q141" s="800">
        <f>10/20</f>
        <v>0.5</v>
      </c>
      <c r="R141" s="807"/>
      <c r="S141" s="171" t="s">
        <v>517</v>
      </c>
      <c r="T141" s="422" t="s">
        <v>1607</v>
      </c>
      <c r="U141" s="801">
        <f t="shared" si="5"/>
        <v>0.5</v>
      </c>
      <c r="V141" s="801">
        <f t="shared" si="38"/>
        <v>0.5</v>
      </c>
      <c r="W141" s="801">
        <f t="shared" si="39"/>
        <v>0.5</v>
      </c>
      <c r="X141" s="801">
        <f t="shared" si="8"/>
        <v>1</v>
      </c>
      <c r="Y141" s="801">
        <f t="shared" si="9"/>
        <v>0.5</v>
      </c>
      <c r="Z141" s="801"/>
      <c r="AA141" s="801"/>
      <c r="AB141" s="801"/>
      <c r="AC141" s="802"/>
      <c r="AD141" s="802"/>
      <c r="AE141" s="802"/>
      <c r="AF141" s="422"/>
      <c r="AG141" s="808" t="s">
        <v>1620</v>
      </c>
      <c r="AH141" s="622"/>
      <c r="AI141" s="622"/>
    </row>
    <row r="142" ht="15.0" customHeight="1">
      <c r="A142" s="609">
        <f t="shared" si="17"/>
        <v>140</v>
      </c>
      <c r="B142" s="171">
        <v>439833.0</v>
      </c>
      <c r="C142" s="422" t="s">
        <v>890</v>
      </c>
      <c r="D142" s="683" t="s">
        <v>1621</v>
      </c>
      <c r="E142" s="683" t="s">
        <v>892</v>
      </c>
      <c r="F142" s="685" t="s">
        <v>701</v>
      </c>
      <c r="G142" s="685" t="s">
        <v>540</v>
      </c>
      <c r="H142" s="685" t="s">
        <v>703</v>
      </c>
      <c r="I142" s="806" t="str">
        <f t="shared" si="2"/>
        <v>#REF!</v>
      </c>
      <c r="J142" s="389">
        <v>6.0</v>
      </c>
      <c r="K142" s="171">
        <v>2024.0</v>
      </c>
      <c r="L142" s="405">
        <v>45444.0</v>
      </c>
      <c r="M142" s="405">
        <v>45473.0</v>
      </c>
      <c r="N142" s="800">
        <v>20.0</v>
      </c>
      <c r="O142" s="800">
        <f t="shared" si="3"/>
        <v>1</v>
      </c>
      <c r="P142" s="800">
        <f t="shared" si="4"/>
        <v>1</v>
      </c>
      <c r="Q142" s="800">
        <f>20/20</f>
        <v>1</v>
      </c>
      <c r="R142" s="807"/>
      <c r="S142" s="171" t="s">
        <v>517</v>
      </c>
      <c r="T142" s="422" t="s">
        <v>1607</v>
      </c>
      <c r="U142" s="801">
        <f t="shared" si="5"/>
        <v>1</v>
      </c>
      <c r="V142" s="801">
        <f t="shared" si="38"/>
        <v>1</v>
      </c>
      <c r="W142" s="801">
        <f t="shared" si="39"/>
        <v>1</v>
      </c>
      <c r="X142" s="801">
        <f t="shared" si="8"/>
        <v>1</v>
      </c>
      <c r="Y142" s="801">
        <f t="shared" si="9"/>
        <v>1</v>
      </c>
      <c r="Z142" s="801"/>
      <c r="AA142" s="801"/>
      <c r="AB142" s="801"/>
      <c r="AC142" s="802"/>
      <c r="AD142" s="802"/>
      <c r="AE142" s="802"/>
      <c r="AF142" s="422"/>
      <c r="AG142" s="808"/>
      <c r="AH142" s="622"/>
      <c r="AI142" s="622"/>
    </row>
    <row r="143" ht="15.0" customHeight="1">
      <c r="A143" s="609">
        <f t="shared" si="17"/>
        <v>141</v>
      </c>
      <c r="B143" s="171">
        <v>275897.0</v>
      </c>
      <c r="C143" s="422" t="s">
        <v>888</v>
      </c>
      <c r="D143" s="683" t="s">
        <v>1623</v>
      </c>
      <c r="E143" s="683" t="s">
        <v>892</v>
      </c>
      <c r="F143" s="685" t="s">
        <v>701</v>
      </c>
      <c r="G143" s="685" t="s">
        <v>555</v>
      </c>
      <c r="H143" s="685" t="s">
        <v>708</v>
      </c>
      <c r="I143" s="806" t="str">
        <f t="shared" si="2"/>
        <v>#REF!</v>
      </c>
      <c r="J143" s="389">
        <v>6.0</v>
      </c>
      <c r="K143" s="171">
        <v>2024.0</v>
      </c>
      <c r="L143" s="405">
        <v>45444.0</v>
      </c>
      <c r="M143" s="405">
        <v>45473.0</v>
      </c>
      <c r="N143" s="800">
        <v>20.0</v>
      </c>
      <c r="O143" s="800">
        <f t="shared" si="3"/>
        <v>1</v>
      </c>
      <c r="P143" s="800">
        <f t="shared" si="4"/>
        <v>1</v>
      </c>
      <c r="Q143" s="800">
        <f>19/20</f>
        <v>0.95</v>
      </c>
      <c r="R143" s="807"/>
      <c r="S143" s="171" t="s">
        <v>517</v>
      </c>
      <c r="T143" s="422" t="s">
        <v>1607</v>
      </c>
      <c r="U143" s="801">
        <f t="shared" si="5"/>
        <v>0.95</v>
      </c>
      <c r="V143" s="801">
        <f t="shared" si="38"/>
        <v>1</v>
      </c>
      <c r="W143" s="801">
        <f t="shared" si="39"/>
        <v>0.95</v>
      </c>
      <c r="X143" s="801">
        <f t="shared" si="8"/>
        <v>0.95</v>
      </c>
      <c r="Y143" s="801">
        <f t="shared" si="9"/>
        <v>1</v>
      </c>
      <c r="Z143" s="801"/>
      <c r="AA143" s="801"/>
      <c r="AB143" s="801"/>
      <c r="AC143" s="802"/>
      <c r="AD143" s="802"/>
      <c r="AE143" s="802"/>
      <c r="AF143" s="422"/>
      <c r="AG143" s="808" t="s">
        <v>1625</v>
      </c>
      <c r="AH143" s="622"/>
      <c r="AI143" s="622"/>
    </row>
    <row r="144" ht="15.0" customHeight="1">
      <c r="A144" s="609">
        <f t="shared" si="17"/>
        <v>142</v>
      </c>
      <c r="B144" s="171">
        <v>431706.0</v>
      </c>
      <c r="C144" s="422" t="s">
        <v>909</v>
      </c>
      <c r="D144" s="683" t="s">
        <v>1626</v>
      </c>
      <c r="E144" s="683" t="s">
        <v>892</v>
      </c>
      <c r="F144" s="685" t="s">
        <v>701</v>
      </c>
      <c r="G144" s="685" t="s">
        <v>540</v>
      </c>
      <c r="H144" s="685" t="s">
        <v>703</v>
      </c>
      <c r="I144" s="806" t="str">
        <f t="shared" si="2"/>
        <v>#REF!</v>
      </c>
      <c r="J144" s="389">
        <v>6.0</v>
      </c>
      <c r="K144" s="171">
        <v>2024.0</v>
      </c>
      <c r="L144" s="405">
        <v>45444.0</v>
      </c>
      <c r="M144" s="405">
        <v>45473.0</v>
      </c>
      <c r="N144" s="800">
        <v>20.0</v>
      </c>
      <c r="O144" s="800">
        <f t="shared" si="3"/>
        <v>1</v>
      </c>
      <c r="P144" s="800">
        <f t="shared" si="4"/>
        <v>1</v>
      </c>
      <c r="Q144" s="800">
        <f>20/20</f>
        <v>1</v>
      </c>
      <c r="R144" s="807"/>
      <c r="S144" s="171" t="s">
        <v>517</v>
      </c>
      <c r="T144" s="422" t="s">
        <v>1607</v>
      </c>
      <c r="U144" s="801">
        <f t="shared" si="5"/>
        <v>1</v>
      </c>
      <c r="V144" s="801">
        <f t="shared" si="38"/>
        <v>1</v>
      </c>
      <c r="W144" s="801">
        <f t="shared" si="39"/>
        <v>1</v>
      </c>
      <c r="X144" s="801">
        <f t="shared" si="8"/>
        <v>1</v>
      </c>
      <c r="Y144" s="801">
        <f t="shared" si="9"/>
        <v>1</v>
      </c>
      <c r="Z144" s="801"/>
      <c r="AA144" s="801"/>
      <c r="AB144" s="801"/>
      <c r="AC144" s="802"/>
      <c r="AD144" s="802"/>
      <c r="AE144" s="802"/>
      <c r="AF144" s="422"/>
      <c r="AG144" s="808"/>
      <c r="AH144" s="622"/>
      <c r="AI144" s="622"/>
    </row>
    <row r="145" ht="15.0" customHeight="1">
      <c r="A145" s="609">
        <f t="shared" si="17"/>
        <v>143</v>
      </c>
      <c r="B145" s="171">
        <v>281067.0</v>
      </c>
      <c r="C145" s="422" t="s">
        <v>1025</v>
      </c>
      <c r="D145" s="683" t="s">
        <v>1629</v>
      </c>
      <c r="E145" s="683" t="s">
        <v>662</v>
      </c>
      <c r="F145" s="685" t="s">
        <v>663</v>
      </c>
      <c r="G145" s="685" t="s">
        <v>540</v>
      </c>
      <c r="H145" s="685" t="s">
        <v>750</v>
      </c>
      <c r="I145" s="806" t="str">
        <f t="shared" si="2"/>
        <v>#REF!</v>
      </c>
      <c r="J145" s="389">
        <v>6.0</v>
      </c>
      <c r="K145" s="171">
        <v>2024.0</v>
      </c>
      <c r="L145" s="405">
        <v>45444.0</v>
      </c>
      <c r="M145" s="405">
        <v>45473.0</v>
      </c>
      <c r="N145" s="800">
        <f>20*0.4</f>
        <v>8</v>
      </c>
      <c r="O145" s="800">
        <f t="shared" si="3"/>
        <v>0.4</v>
      </c>
      <c r="P145" s="800">
        <f t="shared" si="4"/>
        <v>0.4</v>
      </c>
      <c r="Q145" s="800">
        <f>8/20</f>
        <v>0.4</v>
      </c>
      <c r="R145" s="807"/>
      <c r="S145" s="171" t="s">
        <v>517</v>
      </c>
      <c r="T145" s="422" t="s">
        <v>1607</v>
      </c>
      <c r="U145" s="801">
        <f t="shared" si="5"/>
        <v>0.4</v>
      </c>
      <c r="V145" s="801" t="str">
        <f t="shared" si="38"/>
        <v>#REF!</v>
      </c>
      <c r="W145" s="801">
        <f t="shared" si="39"/>
        <v>1.177</v>
      </c>
      <c r="X145" s="801" t="str">
        <f t="shared" si="8"/>
        <v>#REF!</v>
      </c>
      <c r="Y145" s="801">
        <f t="shared" si="9"/>
        <v>1</v>
      </c>
      <c r="Z145" s="801"/>
      <c r="AA145" s="801"/>
      <c r="AB145" s="801"/>
      <c r="AC145" s="802"/>
      <c r="AD145" s="802"/>
      <c r="AE145" s="802"/>
      <c r="AF145" s="422"/>
      <c r="AG145" s="808"/>
      <c r="AH145" s="622"/>
      <c r="AI145" s="622"/>
    </row>
    <row r="146" ht="15.0" customHeight="1">
      <c r="A146" s="609">
        <f t="shared" si="17"/>
        <v>144</v>
      </c>
      <c r="B146" s="171">
        <v>451253.0</v>
      </c>
      <c r="C146" s="422" t="s">
        <v>803</v>
      </c>
      <c r="D146" s="422" t="s">
        <v>1630</v>
      </c>
      <c r="E146" s="422" t="s">
        <v>892</v>
      </c>
      <c r="F146" s="171" t="s">
        <v>512</v>
      </c>
      <c r="G146" s="171" t="s">
        <v>790</v>
      </c>
      <c r="H146" s="609" t="str">
        <f t="shared" ref="H146:H148" si="41">IF(G146="fresher",F146&amp;"01",IF(G146="junior",F146&amp;"02",IF(G146="junior+",F146&amp;"03",IF(G146="middle",F146&amp;"04",IF(G146="middle+",F146&amp;"05",IF(G146="senior",F146&amp;"06",0))))))</f>
        <v>DEV03</v>
      </c>
      <c r="I146" s="611" t="str">
        <f t="shared" si="2"/>
        <v>#REF!</v>
      </c>
      <c r="J146" s="609">
        <v>6.0</v>
      </c>
      <c r="K146" s="609">
        <v>2024.0</v>
      </c>
      <c r="L146" s="639">
        <v>45444.0</v>
      </c>
      <c r="M146" s="639">
        <v>45473.0</v>
      </c>
      <c r="N146" s="640">
        <v>4.0</v>
      </c>
      <c r="O146" s="640">
        <f t="shared" si="3"/>
        <v>0.2</v>
      </c>
      <c r="P146" s="640" t="str">
        <f t="shared" si="4"/>
        <v>#REF!</v>
      </c>
      <c r="Q146" s="800">
        <v>0.248</v>
      </c>
      <c r="R146" s="800"/>
      <c r="S146" s="171" t="s">
        <v>525</v>
      </c>
      <c r="T146" s="422" t="s">
        <v>1631</v>
      </c>
      <c r="U146" s="801">
        <f t="shared" si="5"/>
        <v>0.248</v>
      </c>
      <c r="V146" s="801" t="str">
        <f t="shared" si="38"/>
        <v>#REF!</v>
      </c>
      <c r="W146" s="801" t="str">
        <f t="shared" si="39"/>
        <v>#REF!</v>
      </c>
      <c r="X146" s="801" t="str">
        <f t="shared" si="8"/>
        <v>#REF!</v>
      </c>
      <c r="Y146" s="801">
        <f t="shared" si="9"/>
        <v>1</v>
      </c>
      <c r="Z146" s="801" t="str">
        <f t="shared" ref="Z146:Z501" si="42">VLOOKUP(H146,NLTC!$C$5:$H$271,6,0)/1000</f>
        <v>#REF!</v>
      </c>
      <c r="AA146" s="801" t="str">
        <f t="shared" ref="AA146:AA163" si="43">ROUND(IF(X146&lt;=1,AB146*O146*X146,AB146*O146),0)</f>
        <v>#REF!</v>
      </c>
      <c r="AB146" s="801" t="str">
        <f t="shared" ref="AB146:AB163" si="44">ROUND(IF(X146&lt;=1,Z146*O146*X146,Z146*O146),0)</f>
        <v>#REF!</v>
      </c>
      <c r="AC146" s="802" t="str">
        <f t="shared" ref="AC146:AC163" si="45">ROUND(IF(X146&gt;1,(W146-V146)*$AC$1,0)*(O146/Y146),0)</f>
        <v>#REF!</v>
      </c>
      <c r="AD146" s="802" t="str">
        <f t="shared" ref="AD146:AD163" si="46">+ROUND(AB146+AC146,0)</f>
        <v>#REF!</v>
      </c>
      <c r="AE146" s="802" t="str">
        <f t="shared" ref="AE146:AE163" si="47">SUMIF(B:B,B146,AD:AD)</f>
        <v>#REF!</v>
      </c>
      <c r="AF146" s="422"/>
      <c r="AG146" s="622"/>
      <c r="AH146" s="622"/>
      <c r="AI146" s="622" t="str">
        <f t="shared" ref="AI146:AI149" si="48">AVERAGEIF(D:D,D146,Q:Q)</f>
        <v>#REF!</v>
      </c>
    </row>
    <row r="147" ht="15.0" customHeight="1">
      <c r="A147" s="609">
        <f t="shared" si="17"/>
        <v>145</v>
      </c>
      <c r="B147" s="171">
        <v>451573.0</v>
      </c>
      <c r="C147" s="422" t="s">
        <v>811</v>
      </c>
      <c r="D147" s="422" t="s">
        <v>1634</v>
      </c>
      <c r="E147" s="422" t="s">
        <v>892</v>
      </c>
      <c r="F147" s="171" t="s">
        <v>512</v>
      </c>
      <c r="G147" s="171" t="s">
        <v>787</v>
      </c>
      <c r="H147" s="609" t="str">
        <f t="shared" si="41"/>
        <v>DEV05</v>
      </c>
      <c r="I147" s="611" t="str">
        <f t="shared" si="2"/>
        <v>#REF!</v>
      </c>
      <c r="J147" s="609">
        <v>6.0</v>
      </c>
      <c r="K147" s="609">
        <v>2024.0</v>
      </c>
      <c r="L147" s="639">
        <v>45444.0</v>
      </c>
      <c r="M147" s="639">
        <v>45473.0</v>
      </c>
      <c r="N147" s="640">
        <v>4.0</v>
      </c>
      <c r="O147" s="640">
        <f t="shared" si="3"/>
        <v>0.2</v>
      </c>
      <c r="P147" s="640" t="str">
        <f t="shared" si="4"/>
        <v>#REF!</v>
      </c>
      <c r="Q147" s="800">
        <v>0.406</v>
      </c>
      <c r="R147" s="800"/>
      <c r="S147" s="171" t="s">
        <v>525</v>
      </c>
      <c r="T147" s="422" t="s">
        <v>1631</v>
      </c>
      <c r="U147" s="801">
        <f t="shared" si="5"/>
        <v>0.406</v>
      </c>
      <c r="V147" s="801" t="str">
        <f t="shared" si="38"/>
        <v>#REF!</v>
      </c>
      <c r="W147" s="801">
        <f t="shared" si="39"/>
        <v>2.03</v>
      </c>
      <c r="X147" s="801" t="str">
        <f t="shared" si="8"/>
        <v>#REF!</v>
      </c>
      <c r="Y147" s="801">
        <f t="shared" si="9"/>
        <v>1</v>
      </c>
      <c r="Z147" s="801" t="str">
        <f t="shared" si="42"/>
        <v>#REF!</v>
      </c>
      <c r="AA147" s="801" t="str">
        <f t="shared" si="43"/>
        <v>#REF!</v>
      </c>
      <c r="AB147" s="801" t="str">
        <f t="shared" si="44"/>
        <v>#REF!</v>
      </c>
      <c r="AC147" s="802" t="str">
        <f t="shared" si="45"/>
        <v>#REF!</v>
      </c>
      <c r="AD147" s="802" t="str">
        <f t="shared" si="46"/>
        <v>#REF!</v>
      </c>
      <c r="AE147" s="802" t="str">
        <f t="shared" si="47"/>
        <v>#REF!</v>
      </c>
      <c r="AF147" s="422"/>
      <c r="AG147" s="622"/>
      <c r="AH147" s="622"/>
      <c r="AI147" s="622">
        <f t="shared" si="48"/>
        <v>1.015</v>
      </c>
    </row>
    <row r="148" ht="15.0" customHeight="1">
      <c r="A148" s="609">
        <f t="shared" si="17"/>
        <v>146</v>
      </c>
      <c r="B148" s="171">
        <v>453003.0</v>
      </c>
      <c r="C148" s="422" t="s">
        <v>791</v>
      </c>
      <c r="D148" s="422" t="s">
        <v>1635</v>
      </c>
      <c r="E148" s="422" t="s">
        <v>892</v>
      </c>
      <c r="F148" s="171" t="s">
        <v>512</v>
      </c>
      <c r="G148" s="171" t="s">
        <v>893</v>
      </c>
      <c r="H148" s="609" t="str">
        <f t="shared" si="41"/>
        <v>DEV06</v>
      </c>
      <c r="I148" s="611" t="str">
        <f t="shared" si="2"/>
        <v>#REF!</v>
      </c>
      <c r="J148" s="609">
        <v>6.0</v>
      </c>
      <c r="K148" s="609">
        <v>2024.0</v>
      </c>
      <c r="L148" s="639">
        <v>45444.0</v>
      </c>
      <c r="M148" s="639">
        <v>45473.0</v>
      </c>
      <c r="N148" s="640">
        <v>4.0</v>
      </c>
      <c r="O148" s="640">
        <f t="shared" si="3"/>
        <v>0.2</v>
      </c>
      <c r="P148" s="640" t="str">
        <f t="shared" si="4"/>
        <v>#REF!</v>
      </c>
      <c r="Q148" s="800">
        <v>0.454</v>
      </c>
      <c r="R148" s="800"/>
      <c r="S148" s="171" t="s">
        <v>525</v>
      </c>
      <c r="T148" s="422" t="s">
        <v>1631</v>
      </c>
      <c r="U148" s="801">
        <f t="shared" si="5"/>
        <v>0.454</v>
      </c>
      <c r="V148" s="801" t="str">
        <f t="shared" si="38"/>
        <v>#REF!</v>
      </c>
      <c r="W148" s="801">
        <f t="shared" si="39"/>
        <v>2.558</v>
      </c>
      <c r="X148" s="801" t="str">
        <f t="shared" si="8"/>
        <v>#REF!</v>
      </c>
      <c r="Y148" s="801">
        <f t="shared" si="9"/>
        <v>1</v>
      </c>
      <c r="Z148" s="801" t="str">
        <f t="shared" si="42"/>
        <v>#REF!</v>
      </c>
      <c r="AA148" s="801" t="str">
        <f t="shared" si="43"/>
        <v>#REF!</v>
      </c>
      <c r="AB148" s="801" t="str">
        <f t="shared" si="44"/>
        <v>#REF!</v>
      </c>
      <c r="AC148" s="802" t="str">
        <f t="shared" si="45"/>
        <v>#REF!</v>
      </c>
      <c r="AD148" s="802" t="str">
        <f t="shared" si="46"/>
        <v>#REF!</v>
      </c>
      <c r="AE148" s="802" t="str">
        <f t="shared" si="47"/>
        <v>#REF!</v>
      </c>
      <c r="AF148" s="422"/>
      <c r="AG148" s="622"/>
      <c r="AH148" s="622"/>
      <c r="AI148" s="622">
        <f t="shared" si="48"/>
        <v>0.8526666667</v>
      </c>
    </row>
    <row r="149" ht="15.75" customHeight="1">
      <c r="A149" s="609">
        <f t="shared" si="17"/>
        <v>147</v>
      </c>
      <c r="B149" s="389">
        <v>79277.0</v>
      </c>
      <c r="C149" s="810" t="s">
        <v>1637</v>
      </c>
      <c r="D149" s="811" t="s">
        <v>1638</v>
      </c>
      <c r="E149" s="669" t="s">
        <v>892</v>
      </c>
      <c r="F149" s="671" t="s">
        <v>663</v>
      </c>
      <c r="G149" s="671" t="s">
        <v>569</v>
      </c>
      <c r="H149" s="671" t="s">
        <v>514</v>
      </c>
      <c r="I149" s="803" t="str">
        <f t="shared" si="2"/>
        <v>#REF!</v>
      </c>
      <c r="J149" s="389">
        <v>6.0</v>
      </c>
      <c r="K149" s="389">
        <v>2024.0</v>
      </c>
      <c r="L149" s="812">
        <v>45444.0</v>
      </c>
      <c r="M149" s="812">
        <v>45473.0</v>
      </c>
      <c r="N149" s="797">
        <v>3.0</v>
      </c>
      <c r="O149" s="797">
        <f t="shared" si="3"/>
        <v>0.15</v>
      </c>
      <c r="P149" s="797" t="str">
        <f t="shared" si="4"/>
        <v>#REF!</v>
      </c>
      <c r="Q149" s="797">
        <v>0.341</v>
      </c>
      <c r="R149" s="797"/>
      <c r="S149" s="389" t="s">
        <v>525</v>
      </c>
      <c r="T149" s="422" t="s">
        <v>1631</v>
      </c>
      <c r="U149" s="798">
        <f t="shared" si="5"/>
        <v>0.341</v>
      </c>
      <c r="V149" s="798" t="str">
        <f>ROUND(SUMIF($B:$B,B149,P:P),3)</f>
        <v>#REF!</v>
      </c>
      <c r="W149" s="798">
        <f>ROUND(SUMIF($B:$B,B149,U:U),3)</f>
        <v>1.25</v>
      </c>
      <c r="X149" s="798" t="str">
        <f t="shared" si="8"/>
        <v>#REF!</v>
      </c>
      <c r="Y149" s="798">
        <f t="shared" si="9"/>
        <v>0.55</v>
      </c>
      <c r="Z149" s="798" t="str">
        <f t="shared" si="42"/>
        <v>#REF!</v>
      </c>
      <c r="AA149" s="798" t="str">
        <f t="shared" si="43"/>
        <v>#REF!</v>
      </c>
      <c r="AB149" s="798" t="str">
        <f t="shared" si="44"/>
        <v>#REF!</v>
      </c>
      <c r="AC149" s="799" t="str">
        <f t="shared" si="45"/>
        <v>#REF!</v>
      </c>
      <c r="AD149" s="799" t="str">
        <f t="shared" si="46"/>
        <v>#REF!</v>
      </c>
      <c r="AE149" s="799" t="str">
        <f t="shared" si="47"/>
        <v>#REF!</v>
      </c>
      <c r="AF149" s="390"/>
      <c r="AG149" s="622"/>
      <c r="AH149" s="622"/>
      <c r="AI149" s="622">
        <f t="shared" si="48"/>
        <v>0.3125</v>
      </c>
    </row>
    <row r="150" ht="15.0" customHeight="1">
      <c r="A150" s="609">
        <f t="shared" si="17"/>
        <v>148</v>
      </c>
      <c r="B150" s="813">
        <v>464467.0</v>
      </c>
      <c r="C150" s="814" t="s">
        <v>1639</v>
      </c>
      <c r="D150" s="815" t="s">
        <v>1640</v>
      </c>
      <c r="E150" s="816" t="s">
        <v>892</v>
      </c>
      <c r="F150" s="817" t="s">
        <v>512</v>
      </c>
      <c r="G150" s="817" t="s">
        <v>540</v>
      </c>
      <c r="H150" s="817" t="s">
        <v>541</v>
      </c>
      <c r="I150" s="818" t="str">
        <f t="shared" si="2"/>
        <v>#REF!</v>
      </c>
      <c r="J150" s="819">
        <v>6.0</v>
      </c>
      <c r="K150" s="819">
        <v>2024.0</v>
      </c>
      <c r="L150" s="820">
        <v>45444.0</v>
      </c>
      <c r="M150" s="820">
        <v>45473.0</v>
      </c>
      <c r="N150" s="821">
        <v>20.0</v>
      </c>
      <c r="O150" s="822">
        <f t="shared" si="3"/>
        <v>1</v>
      </c>
      <c r="P150" s="823" t="str">
        <f t="shared" si="4"/>
        <v>#REF!</v>
      </c>
      <c r="Q150" s="823" t="str">
        <f>P150</f>
        <v>#REF!</v>
      </c>
      <c r="R150" s="824"/>
      <c r="S150" s="825" t="s">
        <v>525</v>
      </c>
      <c r="T150" s="826" t="s">
        <v>1644</v>
      </c>
      <c r="U150" s="827" t="str">
        <f t="shared" si="5"/>
        <v>#REF!</v>
      </c>
      <c r="V150" s="828" t="str">
        <f t="shared" ref="V150:V163" si="49">ROUND(SUMIF(B:B,B150,P:P),3)</f>
        <v>#REF!</v>
      </c>
      <c r="W150" s="828" t="str">
        <f t="shared" ref="W150:W163" si="50">ROUND(SUMIF(B:B,B150,U:U),3)</f>
        <v>#REF!</v>
      </c>
      <c r="X150" s="828" t="str">
        <f t="shared" si="8"/>
        <v>#REF!</v>
      </c>
      <c r="Y150" s="828">
        <f t="shared" si="9"/>
        <v>3</v>
      </c>
      <c r="Z150" s="828" t="str">
        <f t="shared" si="42"/>
        <v>#REF!</v>
      </c>
      <c r="AA150" s="828" t="str">
        <f t="shared" si="43"/>
        <v>#REF!</v>
      </c>
      <c r="AB150" s="828" t="str">
        <f t="shared" si="44"/>
        <v>#REF!</v>
      </c>
      <c r="AC150" s="830" t="str">
        <f t="shared" si="45"/>
        <v>#REF!</v>
      </c>
      <c r="AD150" s="830" t="str">
        <f t="shared" si="46"/>
        <v>#REF!</v>
      </c>
      <c r="AE150" s="830" t="str">
        <f t="shared" si="47"/>
        <v>#REF!</v>
      </c>
      <c r="AF150" s="831"/>
      <c r="AG150" s="832"/>
      <c r="AH150" s="832"/>
      <c r="AI150" s="832"/>
    </row>
    <row r="151" ht="15.0" customHeight="1">
      <c r="A151" s="609">
        <f t="shared" si="17"/>
        <v>149</v>
      </c>
      <c r="B151" s="825">
        <v>458335.0</v>
      </c>
      <c r="C151" s="826" t="s">
        <v>974</v>
      </c>
      <c r="D151" s="833" t="s">
        <v>1646</v>
      </c>
      <c r="E151" s="834" t="s">
        <v>892</v>
      </c>
      <c r="F151" s="835" t="s">
        <v>512</v>
      </c>
      <c r="G151" s="835" t="s">
        <v>555</v>
      </c>
      <c r="H151" s="835" t="s">
        <v>580</v>
      </c>
      <c r="I151" s="836" t="str">
        <f t="shared" si="2"/>
        <v>#REF!</v>
      </c>
      <c r="J151" s="825">
        <v>6.0</v>
      </c>
      <c r="K151" s="825">
        <v>2024.0</v>
      </c>
      <c r="L151" s="837">
        <v>45444.0</v>
      </c>
      <c r="M151" s="837">
        <v>45473.0</v>
      </c>
      <c r="N151" s="838">
        <v>20.0</v>
      </c>
      <c r="O151" s="839">
        <f t="shared" si="3"/>
        <v>1</v>
      </c>
      <c r="P151" s="840" t="str">
        <f t="shared" si="4"/>
        <v>#REF!</v>
      </c>
      <c r="Q151" s="840" t="str">
        <f t="shared" ref="Q151:Q153" si="51">P151*1.1</f>
        <v>#REF!</v>
      </c>
      <c r="R151" s="824"/>
      <c r="S151" s="825" t="s">
        <v>525</v>
      </c>
      <c r="T151" s="826" t="s">
        <v>1644</v>
      </c>
      <c r="U151" s="827" t="str">
        <f t="shared" si="5"/>
        <v>#REF!</v>
      </c>
      <c r="V151" s="828" t="str">
        <f t="shared" si="49"/>
        <v>#REF!</v>
      </c>
      <c r="W151" s="828" t="str">
        <f t="shared" si="50"/>
        <v>#REF!</v>
      </c>
      <c r="X151" s="828" t="str">
        <f t="shared" si="8"/>
        <v>#REF!</v>
      </c>
      <c r="Y151" s="828">
        <f t="shared" si="9"/>
        <v>1</v>
      </c>
      <c r="Z151" s="828" t="str">
        <f t="shared" si="42"/>
        <v>#REF!</v>
      </c>
      <c r="AA151" s="828" t="str">
        <f t="shared" si="43"/>
        <v>#REF!</v>
      </c>
      <c r="AB151" s="828" t="str">
        <f t="shared" si="44"/>
        <v>#REF!</v>
      </c>
      <c r="AC151" s="830" t="str">
        <f t="shared" si="45"/>
        <v>#REF!</v>
      </c>
      <c r="AD151" s="830" t="str">
        <f t="shared" si="46"/>
        <v>#REF!</v>
      </c>
      <c r="AE151" s="830" t="str">
        <f t="shared" si="47"/>
        <v>#REF!</v>
      </c>
      <c r="AF151" s="831"/>
      <c r="AG151" s="832"/>
      <c r="AH151" s="832"/>
      <c r="AI151" s="832" t="str">
        <f t="shared" ref="AI151:AI163" si="52">AVERAGEIF(D:D,D151,Q:Q)</f>
        <v>#REF!</v>
      </c>
    </row>
    <row r="152" ht="15.0" customHeight="1">
      <c r="A152" s="609">
        <f t="shared" si="17"/>
        <v>150</v>
      </c>
      <c r="B152" s="400">
        <v>458337.0</v>
      </c>
      <c r="C152" s="401" t="s">
        <v>976</v>
      </c>
      <c r="D152" s="841" t="s">
        <v>1650</v>
      </c>
      <c r="E152" s="842" t="s">
        <v>892</v>
      </c>
      <c r="F152" s="843" t="s">
        <v>512</v>
      </c>
      <c r="G152" s="843" t="s">
        <v>573</v>
      </c>
      <c r="H152" s="843" t="s">
        <v>641</v>
      </c>
      <c r="I152" s="844" t="str">
        <f t="shared" si="2"/>
        <v>#REF!</v>
      </c>
      <c r="J152" s="400">
        <v>6.0</v>
      </c>
      <c r="K152" s="400">
        <v>2024.0</v>
      </c>
      <c r="L152" s="845">
        <v>45444.0</v>
      </c>
      <c r="M152" s="845">
        <v>45473.0</v>
      </c>
      <c r="N152" s="846">
        <v>20.0</v>
      </c>
      <c r="O152" s="847">
        <f t="shared" si="3"/>
        <v>1</v>
      </c>
      <c r="P152" s="848" t="str">
        <f t="shared" si="4"/>
        <v>#REF!</v>
      </c>
      <c r="Q152" s="848" t="str">
        <f t="shared" si="51"/>
        <v>#REF!</v>
      </c>
      <c r="R152" s="849"/>
      <c r="S152" s="400" t="s">
        <v>525</v>
      </c>
      <c r="T152" s="401" t="s">
        <v>1644</v>
      </c>
      <c r="U152" s="827" t="str">
        <f t="shared" si="5"/>
        <v>#REF!</v>
      </c>
      <c r="V152" s="828" t="str">
        <f t="shared" si="49"/>
        <v>#REF!</v>
      </c>
      <c r="W152" s="828" t="str">
        <f t="shared" si="50"/>
        <v>#REF!</v>
      </c>
      <c r="X152" s="828" t="str">
        <f t="shared" si="8"/>
        <v>#REF!</v>
      </c>
      <c r="Y152" s="828">
        <f t="shared" si="9"/>
        <v>1.1</v>
      </c>
      <c r="Z152" s="828" t="str">
        <f t="shared" si="42"/>
        <v>#REF!</v>
      </c>
      <c r="AA152" s="828" t="str">
        <f t="shared" si="43"/>
        <v>#REF!</v>
      </c>
      <c r="AB152" s="828" t="str">
        <f t="shared" si="44"/>
        <v>#REF!</v>
      </c>
      <c r="AC152" s="830" t="str">
        <f t="shared" si="45"/>
        <v>#REF!</v>
      </c>
      <c r="AD152" s="830" t="str">
        <f t="shared" si="46"/>
        <v>#REF!</v>
      </c>
      <c r="AE152" s="830" t="str">
        <f t="shared" si="47"/>
        <v>#REF!</v>
      </c>
      <c r="AF152" s="831"/>
      <c r="AG152" s="832"/>
      <c r="AH152" s="832"/>
      <c r="AI152" s="832" t="str">
        <f t="shared" si="52"/>
        <v>#REF!</v>
      </c>
    </row>
    <row r="153" ht="15.0" customHeight="1">
      <c r="A153" s="609">
        <f t="shared" si="17"/>
        <v>151</v>
      </c>
      <c r="B153" s="400">
        <v>428987.0</v>
      </c>
      <c r="C153" s="401" t="s">
        <v>942</v>
      </c>
      <c r="D153" s="841" t="s">
        <v>1652</v>
      </c>
      <c r="E153" s="842" t="s">
        <v>892</v>
      </c>
      <c r="F153" s="843" t="s">
        <v>701</v>
      </c>
      <c r="G153" s="843" t="s">
        <v>540</v>
      </c>
      <c r="H153" s="843" t="s">
        <v>703</v>
      </c>
      <c r="I153" s="844" t="str">
        <f t="shared" si="2"/>
        <v>#REF!</v>
      </c>
      <c r="J153" s="400">
        <v>6.0</v>
      </c>
      <c r="K153" s="400">
        <v>2024.0</v>
      </c>
      <c r="L153" s="845">
        <v>45444.0</v>
      </c>
      <c r="M153" s="845">
        <v>45473.0</v>
      </c>
      <c r="N153" s="846">
        <v>20.0</v>
      </c>
      <c r="O153" s="847">
        <f>N153/20*20%</f>
        <v>0.2</v>
      </c>
      <c r="P153" s="848" t="str">
        <f t="shared" si="4"/>
        <v>#REF!</v>
      </c>
      <c r="Q153" s="848" t="str">
        <f t="shared" si="51"/>
        <v>#REF!</v>
      </c>
      <c r="R153" s="849"/>
      <c r="S153" s="400" t="s">
        <v>525</v>
      </c>
      <c r="T153" s="401" t="s">
        <v>1644</v>
      </c>
      <c r="U153" s="827" t="str">
        <f t="shared" si="5"/>
        <v>#REF!</v>
      </c>
      <c r="V153" s="828" t="str">
        <f t="shared" si="49"/>
        <v>#REF!</v>
      </c>
      <c r="W153" s="828" t="str">
        <f t="shared" si="50"/>
        <v>#REF!</v>
      </c>
      <c r="X153" s="828" t="str">
        <f t="shared" si="8"/>
        <v>#REF!</v>
      </c>
      <c r="Y153" s="828">
        <f t="shared" si="9"/>
        <v>1</v>
      </c>
      <c r="Z153" s="828" t="str">
        <f t="shared" si="42"/>
        <v>#REF!</v>
      </c>
      <c r="AA153" s="828" t="str">
        <f t="shared" si="43"/>
        <v>#REF!</v>
      </c>
      <c r="AB153" s="828" t="str">
        <f t="shared" si="44"/>
        <v>#REF!</v>
      </c>
      <c r="AC153" s="830" t="str">
        <f t="shared" si="45"/>
        <v>#REF!</v>
      </c>
      <c r="AD153" s="830" t="str">
        <f t="shared" si="46"/>
        <v>#REF!</v>
      </c>
      <c r="AE153" s="830" t="str">
        <f t="shared" si="47"/>
        <v>#REF!</v>
      </c>
      <c r="AF153" s="831"/>
      <c r="AG153" s="832"/>
      <c r="AH153" s="832"/>
      <c r="AI153" s="832" t="str">
        <f t="shared" si="52"/>
        <v>#REF!</v>
      </c>
    </row>
    <row r="154" ht="15.0" customHeight="1">
      <c r="A154" s="609">
        <f t="shared" si="17"/>
        <v>152</v>
      </c>
      <c r="B154" s="400">
        <v>464213.0</v>
      </c>
      <c r="C154" s="401" t="s">
        <v>1655</v>
      </c>
      <c r="D154" s="842" t="s">
        <v>1656</v>
      </c>
      <c r="E154" s="842" t="s">
        <v>892</v>
      </c>
      <c r="F154" s="843" t="s">
        <v>701</v>
      </c>
      <c r="G154" s="843" t="s">
        <v>555</v>
      </c>
      <c r="H154" s="843" t="s">
        <v>708</v>
      </c>
      <c r="I154" s="844" t="str">
        <f t="shared" si="2"/>
        <v>#REF!</v>
      </c>
      <c r="J154" s="400">
        <v>6.0</v>
      </c>
      <c r="K154" s="400">
        <v>2024.0</v>
      </c>
      <c r="L154" s="845">
        <v>45444.0</v>
      </c>
      <c r="M154" s="845">
        <v>45473.0</v>
      </c>
      <c r="N154" s="846">
        <v>20.0</v>
      </c>
      <c r="O154" s="847">
        <f t="shared" ref="O154:O156" si="53">N154/20</f>
        <v>1</v>
      </c>
      <c r="P154" s="848" t="str">
        <f t="shared" si="4"/>
        <v>#REF!</v>
      </c>
      <c r="Q154" s="848" t="str">
        <f t="shared" ref="Q154:Q156" si="54">P154</f>
        <v>#REF!</v>
      </c>
      <c r="R154" s="849"/>
      <c r="S154" s="400" t="s">
        <v>525</v>
      </c>
      <c r="T154" s="401" t="s">
        <v>1644</v>
      </c>
      <c r="U154" s="827" t="str">
        <f t="shared" si="5"/>
        <v>#REF!</v>
      </c>
      <c r="V154" s="828" t="str">
        <f t="shared" si="49"/>
        <v>#REF!</v>
      </c>
      <c r="W154" s="828" t="str">
        <f t="shared" si="50"/>
        <v>#REF!</v>
      </c>
      <c r="X154" s="828" t="str">
        <f t="shared" si="8"/>
        <v>#REF!</v>
      </c>
      <c r="Y154" s="828">
        <f t="shared" si="9"/>
        <v>2</v>
      </c>
      <c r="Z154" s="828" t="str">
        <f t="shared" si="42"/>
        <v>#REF!</v>
      </c>
      <c r="AA154" s="828" t="str">
        <f t="shared" si="43"/>
        <v>#REF!</v>
      </c>
      <c r="AB154" s="828" t="str">
        <f t="shared" si="44"/>
        <v>#REF!</v>
      </c>
      <c r="AC154" s="830" t="str">
        <f t="shared" si="45"/>
        <v>#REF!</v>
      </c>
      <c r="AD154" s="830" t="str">
        <f t="shared" si="46"/>
        <v>#REF!</v>
      </c>
      <c r="AE154" s="830" t="str">
        <f t="shared" si="47"/>
        <v>#REF!</v>
      </c>
      <c r="AF154" s="831"/>
      <c r="AG154" s="832"/>
      <c r="AH154" s="832"/>
      <c r="AI154" s="832" t="str">
        <f t="shared" si="52"/>
        <v>#REF!</v>
      </c>
    </row>
    <row r="155" ht="15.0" customHeight="1">
      <c r="A155" s="609">
        <f t="shared" si="17"/>
        <v>153</v>
      </c>
      <c r="B155" s="851">
        <v>463415.0</v>
      </c>
      <c r="C155" s="401" t="s">
        <v>1223</v>
      </c>
      <c r="D155" s="852" t="s">
        <v>1658</v>
      </c>
      <c r="E155" s="842" t="s">
        <v>892</v>
      </c>
      <c r="F155" s="843" t="s">
        <v>564</v>
      </c>
      <c r="G155" s="843" t="s">
        <v>530</v>
      </c>
      <c r="H155" s="843" t="s">
        <v>565</v>
      </c>
      <c r="I155" s="844" t="str">
        <f t="shared" si="2"/>
        <v>#REF!</v>
      </c>
      <c r="J155" s="400">
        <v>6.0</v>
      </c>
      <c r="K155" s="400">
        <v>2024.0</v>
      </c>
      <c r="L155" s="845">
        <v>45444.0</v>
      </c>
      <c r="M155" s="845">
        <v>45473.0</v>
      </c>
      <c r="N155" s="846">
        <v>20.0</v>
      </c>
      <c r="O155" s="847">
        <f t="shared" si="53"/>
        <v>1</v>
      </c>
      <c r="P155" s="848" t="str">
        <f t="shared" si="4"/>
        <v>#REF!</v>
      </c>
      <c r="Q155" s="848" t="str">
        <f t="shared" si="54"/>
        <v>#REF!</v>
      </c>
      <c r="R155" s="849"/>
      <c r="S155" s="400" t="s">
        <v>525</v>
      </c>
      <c r="T155" s="401" t="s">
        <v>1644</v>
      </c>
      <c r="U155" s="827" t="str">
        <f t="shared" si="5"/>
        <v>#REF!</v>
      </c>
      <c r="V155" s="828" t="str">
        <f t="shared" si="49"/>
        <v>#REF!</v>
      </c>
      <c r="W155" s="828" t="str">
        <f t="shared" si="50"/>
        <v>#REF!</v>
      </c>
      <c r="X155" s="828" t="str">
        <f t="shared" si="8"/>
        <v>#REF!</v>
      </c>
      <c r="Y155" s="828">
        <f t="shared" si="9"/>
        <v>1</v>
      </c>
      <c r="Z155" s="828" t="str">
        <f t="shared" si="42"/>
        <v>#REF!</v>
      </c>
      <c r="AA155" s="828" t="str">
        <f t="shared" si="43"/>
        <v>#REF!</v>
      </c>
      <c r="AB155" s="828" t="str">
        <f t="shared" si="44"/>
        <v>#REF!</v>
      </c>
      <c r="AC155" s="830" t="str">
        <f t="shared" si="45"/>
        <v>#REF!</v>
      </c>
      <c r="AD155" s="830" t="str">
        <f t="shared" si="46"/>
        <v>#REF!</v>
      </c>
      <c r="AE155" s="830" t="str">
        <f t="shared" si="47"/>
        <v>#REF!</v>
      </c>
      <c r="AF155" s="831"/>
      <c r="AG155" s="832"/>
      <c r="AH155" s="832"/>
      <c r="AI155" s="832" t="str">
        <f t="shared" si="52"/>
        <v>#REF!</v>
      </c>
    </row>
    <row r="156" ht="15.0" customHeight="1">
      <c r="A156" s="609">
        <f t="shared" si="17"/>
        <v>154</v>
      </c>
      <c r="B156" s="400">
        <v>427338.0</v>
      </c>
      <c r="C156" s="401" t="s">
        <v>928</v>
      </c>
      <c r="D156" s="842" t="s">
        <v>1659</v>
      </c>
      <c r="E156" s="842" t="s">
        <v>892</v>
      </c>
      <c r="F156" s="843" t="s">
        <v>701</v>
      </c>
      <c r="G156" s="843" t="s">
        <v>555</v>
      </c>
      <c r="H156" s="843" t="s">
        <v>708</v>
      </c>
      <c r="I156" s="844" t="str">
        <f t="shared" si="2"/>
        <v>#REF!</v>
      </c>
      <c r="J156" s="400">
        <v>6.0</v>
      </c>
      <c r="K156" s="400">
        <v>2024.0</v>
      </c>
      <c r="L156" s="845">
        <v>45446.0</v>
      </c>
      <c r="M156" s="845">
        <v>45448.0</v>
      </c>
      <c r="N156" s="846">
        <v>3.0</v>
      </c>
      <c r="O156" s="847">
        <f t="shared" si="53"/>
        <v>0.15</v>
      </c>
      <c r="P156" s="848" t="str">
        <f t="shared" si="4"/>
        <v>#REF!</v>
      </c>
      <c r="Q156" s="848" t="str">
        <f t="shared" si="54"/>
        <v>#REF!</v>
      </c>
      <c r="R156" s="849"/>
      <c r="S156" s="400" t="s">
        <v>525</v>
      </c>
      <c r="T156" s="401" t="s">
        <v>1644</v>
      </c>
      <c r="U156" s="827" t="str">
        <f t="shared" si="5"/>
        <v>#REF!</v>
      </c>
      <c r="V156" s="828" t="str">
        <f t="shared" si="49"/>
        <v>#REF!</v>
      </c>
      <c r="W156" s="828" t="str">
        <f t="shared" si="50"/>
        <v>#REF!</v>
      </c>
      <c r="X156" s="828" t="str">
        <f t="shared" si="8"/>
        <v>#REF!</v>
      </c>
      <c r="Y156" s="828">
        <f t="shared" si="9"/>
        <v>1.15</v>
      </c>
      <c r="Z156" s="828" t="str">
        <f t="shared" si="42"/>
        <v>#REF!</v>
      </c>
      <c r="AA156" s="828" t="str">
        <f t="shared" si="43"/>
        <v>#REF!</v>
      </c>
      <c r="AB156" s="828" t="str">
        <f t="shared" si="44"/>
        <v>#REF!</v>
      </c>
      <c r="AC156" s="830" t="str">
        <f t="shared" si="45"/>
        <v>#REF!</v>
      </c>
      <c r="AD156" s="830" t="str">
        <f t="shared" si="46"/>
        <v>#REF!</v>
      </c>
      <c r="AE156" s="830" t="str">
        <f t="shared" si="47"/>
        <v>#REF!</v>
      </c>
      <c r="AF156" s="831"/>
      <c r="AG156" s="832"/>
      <c r="AH156" s="832"/>
      <c r="AI156" s="832" t="str">
        <f t="shared" si="52"/>
        <v>#REF!</v>
      </c>
    </row>
    <row r="157" ht="15.0" customHeight="1">
      <c r="A157" s="609">
        <f t="shared" si="17"/>
        <v>155</v>
      </c>
      <c r="B157" s="853">
        <v>291974.0</v>
      </c>
      <c r="C157" s="401" t="s">
        <v>816</v>
      </c>
      <c r="D157" s="854" t="s">
        <v>1660</v>
      </c>
      <c r="E157" s="842" t="s">
        <v>892</v>
      </c>
      <c r="F157" s="855" t="s">
        <v>564</v>
      </c>
      <c r="G157" s="855" t="s">
        <v>540</v>
      </c>
      <c r="H157" s="855" t="s">
        <v>612</v>
      </c>
      <c r="I157" s="844" t="str">
        <f t="shared" si="2"/>
        <v>#REF!</v>
      </c>
      <c r="J157" s="400">
        <v>6.0</v>
      </c>
      <c r="K157" s="400">
        <v>2024.0</v>
      </c>
      <c r="L157" s="845">
        <v>45444.0</v>
      </c>
      <c r="M157" s="845">
        <v>45473.0</v>
      </c>
      <c r="N157" s="846">
        <v>20.0</v>
      </c>
      <c r="O157" s="847">
        <f>N157/20*50%</f>
        <v>0.5</v>
      </c>
      <c r="P157" s="848" t="str">
        <f t="shared" si="4"/>
        <v>#REF!</v>
      </c>
      <c r="Q157" s="848" t="str">
        <f>P157*1.1</f>
        <v>#REF!</v>
      </c>
      <c r="R157" s="849"/>
      <c r="S157" s="400" t="s">
        <v>525</v>
      </c>
      <c r="T157" s="401" t="s">
        <v>1644</v>
      </c>
      <c r="U157" s="827" t="str">
        <f t="shared" si="5"/>
        <v>#REF!</v>
      </c>
      <c r="V157" s="828" t="str">
        <f t="shared" si="49"/>
        <v>#REF!</v>
      </c>
      <c r="W157" s="828" t="str">
        <f t="shared" si="50"/>
        <v>#REF!</v>
      </c>
      <c r="X157" s="828" t="str">
        <f t="shared" si="8"/>
        <v>#REF!</v>
      </c>
      <c r="Y157" s="828">
        <f t="shared" si="9"/>
        <v>1</v>
      </c>
      <c r="Z157" s="828" t="str">
        <f t="shared" si="42"/>
        <v>#REF!</v>
      </c>
      <c r="AA157" s="828" t="str">
        <f t="shared" si="43"/>
        <v>#REF!</v>
      </c>
      <c r="AB157" s="828" t="str">
        <f t="shared" si="44"/>
        <v>#REF!</v>
      </c>
      <c r="AC157" s="830" t="str">
        <f t="shared" si="45"/>
        <v>#REF!</v>
      </c>
      <c r="AD157" s="830" t="str">
        <f t="shared" si="46"/>
        <v>#REF!</v>
      </c>
      <c r="AE157" s="830" t="str">
        <f t="shared" si="47"/>
        <v>#REF!</v>
      </c>
      <c r="AF157" s="831"/>
      <c r="AG157" s="832"/>
      <c r="AH157" s="832"/>
      <c r="AI157" s="832" t="str">
        <f t="shared" si="52"/>
        <v>#REF!</v>
      </c>
    </row>
    <row r="158" ht="15.0" customHeight="1">
      <c r="A158" s="609">
        <f t="shared" si="17"/>
        <v>156</v>
      </c>
      <c r="B158" s="400">
        <v>432394.0</v>
      </c>
      <c r="C158" s="401" t="s">
        <v>935</v>
      </c>
      <c r="D158" s="841" t="s">
        <v>1663</v>
      </c>
      <c r="E158" s="842" t="s">
        <v>892</v>
      </c>
      <c r="F158" s="843" t="s">
        <v>512</v>
      </c>
      <c r="G158" s="843" t="s">
        <v>513</v>
      </c>
      <c r="H158" s="843" t="s">
        <v>514</v>
      </c>
      <c r="I158" s="844" t="str">
        <f t="shared" si="2"/>
        <v>#REF!</v>
      </c>
      <c r="J158" s="400">
        <v>6.0</v>
      </c>
      <c r="K158" s="400">
        <v>2024.0</v>
      </c>
      <c r="L158" s="845">
        <v>45444.0</v>
      </c>
      <c r="M158" s="845">
        <v>45473.0</v>
      </c>
      <c r="N158" s="846">
        <v>20.0</v>
      </c>
      <c r="O158" s="847">
        <f>N158/20*10%</f>
        <v>0.1</v>
      </c>
      <c r="P158" s="848" t="str">
        <f t="shared" si="4"/>
        <v>#REF!</v>
      </c>
      <c r="Q158" s="848" t="str">
        <f t="shared" ref="Q158:Q163" si="55">P158</f>
        <v>#REF!</v>
      </c>
      <c r="R158" s="849"/>
      <c r="S158" s="400" t="s">
        <v>525</v>
      </c>
      <c r="T158" s="401" t="s">
        <v>1644</v>
      </c>
      <c r="U158" s="827" t="str">
        <f t="shared" si="5"/>
        <v>#REF!</v>
      </c>
      <c r="V158" s="828" t="str">
        <f t="shared" si="49"/>
        <v>#REF!</v>
      </c>
      <c r="W158" s="828" t="str">
        <f t="shared" si="50"/>
        <v>#REF!</v>
      </c>
      <c r="X158" s="828" t="str">
        <f t="shared" si="8"/>
        <v>#REF!</v>
      </c>
      <c r="Y158" s="828">
        <f t="shared" si="9"/>
        <v>0.7</v>
      </c>
      <c r="Z158" s="828" t="str">
        <f t="shared" si="42"/>
        <v>#REF!</v>
      </c>
      <c r="AA158" s="828" t="str">
        <f t="shared" si="43"/>
        <v>#REF!</v>
      </c>
      <c r="AB158" s="828" t="str">
        <f t="shared" si="44"/>
        <v>#REF!</v>
      </c>
      <c r="AC158" s="830" t="str">
        <f t="shared" si="45"/>
        <v>#REF!</v>
      </c>
      <c r="AD158" s="830" t="str">
        <f t="shared" si="46"/>
        <v>#REF!</v>
      </c>
      <c r="AE158" s="830" t="str">
        <f t="shared" si="47"/>
        <v>#REF!</v>
      </c>
      <c r="AF158" s="831"/>
      <c r="AG158" s="832"/>
      <c r="AH158" s="832"/>
      <c r="AI158" s="832" t="str">
        <f t="shared" si="52"/>
        <v>#REF!</v>
      </c>
    </row>
    <row r="159" ht="15.0" customHeight="1">
      <c r="A159" s="609">
        <f t="shared" si="17"/>
        <v>157</v>
      </c>
      <c r="B159" s="400">
        <v>463661.0</v>
      </c>
      <c r="C159" s="401" t="s">
        <v>1668</v>
      </c>
      <c r="D159" s="841" t="s">
        <v>1669</v>
      </c>
      <c r="E159" s="842" t="s">
        <v>892</v>
      </c>
      <c r="F159" s="843" t="s">
        <v>512</v>
      </c>
      <c r="G159" s="843" t="s">
        <v>573</v>
      </c>
      <c r="H159" s="843" t="s">
        <v>641</v>
      </c>
      <c r="I159" s="844" t="str">
        <f t="shared" si="2"/>
        <v>#REF!</v>
      </c>
      <c r="J159" s="400">
        <v>6.0</v>
      </c>
      <c r="K159" s="400">
        <v>2024.0</v>
      </c>
      <c r="L159" s="845">
        <v>45444.0</v>
      </c>
      <c r="M159" s="845">
        <v>45473.0</v>
      </c>
      <c r="N159" s="846">
        <f>20</f>
        <v>20</v>
      </c>
      <c r="O159" s="847">
        <f>N159/20*50%</f>
        <v>0.5</v>
      </c>
      <c r="P159" s="848" t="str">
        <f t="shared" si="4"/>
        <v>#REF!</v>
      </c>
      <c r="Q159" s="848" t="str">
        <f t="shared" si="55"/>
        <v>#REF!</v>
      </c>
      <c r="R159" s="849"/>
      <c r="S159" s="400" t="s">
        <v>525</v>
      </c>
      <c r="T159" s="401" t="s">
        <v>1644</v>
      </c>
      <c r="U159" s="827" t="str">
        <f t="shared" si="5"/>
        <v>#REF!</v>
      </c>
      <c r="V159" s="828" t="str">
        <f t="shared" si="49"/>
        <v>#REF!</v>
      </c>
      <c r="W159" s="828" t="str">
        <f t="shared" si="50"/>
        <v>#REF!</v>
      </c>
      <c r="X159" s="828" t="str">
        <f t="shared" si="8"/>
        <v>#REF!</v>
      </c>
      <c r="Y159" s="828">
        <f t="shared" si="9"/>
        <v>1</v>
      </c>
      <c r="Z159" s="828" t="str">
        <f t="shared" si="42"/>
        <v>#REF!</v>
      </c>
      <c r="AA159" s="828" t="str">
        <f t="shared" si="43"/>
        <v>#REF!</v>
      </c>
      <c r="AB159" s="828" t="str">
        <f t="shared" si="44"/>
        <v>#REF!</v>
      </c>
      <c r="AC159" s="830" t="str">
        <f t="shared" si="45"/>
        <v>#REF!</v>
      </c>
      <c r="AD159" s="830" t="str">
        <f t="shared" si="46"/>
        <v>#REF!</v>
      </c>
      <c r="AE159" s="830" t="str">
        <f t="shared" si="47"/>
        <v>#REF!</v>
      </c>
      <c r="AF159" s="831"/>
      <c r="AG159" s="832"/>
      <c r="AH159" s="832"/>
      <c r="AI159" s="832" t="str">
        <f t="shared" si="52"/>
        <v>#REF!</v>
      </c>
    </row>
    <row r="160" ht="15.0" customHeight="1">
      <c r="A160" s="609">
        <f t="shared" si="17"/>
        <v>158</v>
      </c>
      <c r="B160" s="171">
        <v>465601.0</v>
      </c>
      <c r="C160" s="422" t="s">
        <v>1673</v>
      </c>
      <c r="D160" s="422" t="s">
        <v>1674</v>
      </c>
      <c r="E160" s="422" t="s">
        <v>892</v>
      </c>
      <c r="F160" s="171" t="s">
        <v>564</v>
      </c>
      <c r="G160" s="171" t="s">
        <v>790</v>
      </c>
      <c r="H160" s="609" t="str">
        <f t="shared" ref="H160:H163" si="56">IF(G160="fresher",F160&amp;"01",IF(G160="junior",F160&amp;"02",IF(G160="junior+",F160&amp;"03",IF(G160="middle",F160&amp;"04",IF(G160="middle+",F160&amp;"05",IF(G160="senior",F160&amp;"06",0))))))</f>
        <v>BA03</v>
      </c>
      <c r="I160" s="611" t="str">
        <f t="shared" si="2"/>
        <v>#REF!</v>
      </c>
      <c r="J160" s="609">
        <v>6.0</v>
      </c>
      <c r="K160" s="609">
        <v>2024.0</v>
      </c>
      <c r="L160" s="639">
        <v>45460.0</v>
      </c>
      <c r="M160" s="639">
        <v>45473.0</v>
      </c>
      <c r="N160" s="640">
        <v>10.0</v>
      </c>
      <c r="O160" s="640">
        <f t="shared" ref="O160:O189" si="57">N160/20</f>
        <v>0.5</v>
      </c>
      <c r="P160" s="640" t="str">
        <f t="shared" si="4"/>
        <v>#REF!</v>
      </c>
      <c r="Q160" s="800" t="str">
        <f t="shared" si="55"/>
        <v>#REF!</v>
      </c>
      <c r="R160" s="800"/>
      <c r="S160" s="171" t="s">
        <v>525</v>
      </c>
      <c r="T160" s="422" t="s">
        <v>1677</v>
      </c>
      <c r="U160" s="801" t="str">
        <f t="shared" si="5"/>
        <v>#REF!</v>
      </c>
      <c r="V160" s="801" t="str">
        <f t="shared" si="49"/>
        <v>#REF!</v>
      </c>
      <c r="W160" s="801" t="str">
        <f t="shared" si="50"/>
        <v>#REF!</v>
      </c>
      <c r="X160" s="801" t="str">
        <f t="shared" si="8"/>
        <v>#REF!</v>
      </c>
      <c r="Y160" s="801">
        <f t="shared" si="9"/>
        <v>1</v>
      </c>
      <c r="Z160" s="801" t="str">
        <f t="shared" si="42"/>
        <v>#REF!</v>
      </c>
      <c r="AA160" s="801" t="str">
        <f t="shared" si="43"/>
        <v>#REF!</v>
      </c>
      <c r="AB160" s="801" t="str">
        <f t="shared" si="44"/>
        <v>#REF!</v>
      </c>
      <c r="AC160" s="802" t="str">
        <f t="shared" si="45"/>
        <v>#REF!</v>
      </c>
      <c r="AD160" s="802" t="str">
        <f t="shared" si="46"/>
        <v>#REF!</v>
      </c>
      <c r="AE160" s="802" t="str">
        <f t="shared" si="47"/>
        <v>#REF!</v>
      </c>
      <c r="AF160" s="422"/>
      <c r="AG160" s="622"/>
      <c r="AH160" s="622"/>
      <c r="AI160" s="622" t="str">
        <f t="shared" si="52"/>
        <v>#REF!</v>
      </c>
    </row>
    <row r="161" ht="15.0" customHeight="1">
      <c r="A161" s="609">
        <f t="shared" si="17"/>
        <v>159</v>
      </c>
      <c r="B161" s="171">
        <v>465613.0</v>
      </c>
      <c r="C161" s="422" t="s">
        <v>1679</v>
      </c>
      <c r="D161" s="422" t="s">
        <v>1680</v>
      </c>
      <c r="E161" s="422" t="s">
        <v>892</v>
      </c>
      <c r="F161" s="171" t="s">
        <v>564</v>
      </c>
      <c r="G161" s="171" t="s">
        <v>795</v>
      </c>
      <c r="H161" s="609" t="str">
        <f t="shared" si="56"/>
        <v>BA01</v>
      </c>
      <c r="I161" s="611" t="str">
        <f t="shared" si="2"/>
        <v>#REF!</v>
      </c>
      <c r="J161" s="609">
        <v>6.0</v>
      </c>
      <c r="K161" s="609">
        <v>2024.0</v>
      </c>
      <c r="L161" s="639">
        <v>45460.0</v>
      </c>
      <c r="M161" s="639">
        <v>45473.0</v>
      </c>
      <c r="N161" s="640">
        <v>10.0</v>
      </c>
      <c r="O161" s="640">
        <f t="shared" si="57"/>
        <v>0.5</v>
      </c>
      <c r="P161" s="640" t="str">
        <f t="shared" si="4"/>
        <v>#REF!</v>
      </c>
      <c r="Q161" s="800" t="str">
        <f t="shared" si="55"/>
        <v>#REF!</v>
      </c>
      <c r="R161" s="800"/>
      <c r="S161" s="171" t="s">
        <v>525</v>
      </c>
      <c r="T161" s="422" t="s">
        <v>1677</v>
      </c>
      <c r="U161" s="801" t="str">
        <f t="shared" si="5"/>
        <v>#REF!</v>
      </c>
      <c r="V161" s="801" t="str">
        <f t="shared" si="49"/>
        <v>#REF!</v>
      </c>
      <c r="W161" s="801" t="str">
        <f t="shared" si="50"/>
        <v>#REF!</v>
      </c>
      <c r="X161" s="801" t="str">
        <f t="shared" si="8"/>
        <v>#REF!</v>
      </c>
      <c r="Y161" s="801">
        <f t="shared" si="9"/>
        <v>1</v>
      </c>
      <c r="Z161" s="801" t="str">
        <f t="shared" si="42"/>
        <v>#REF!</v>
      </c>
      <c r="AA161" s="801" t="str">
        <f t="shared" si="43"/>
        <v>#REF!</v>
      </c>
      <c r="AB161" s="801" t="str">
        <f t="shared" si="44"/>
        <v>#REF!</v>
      </c>
      <c r="AC161" s="802" t="str">
        <f t="shared" si="45"/>
        <v>#REF!</v>
      </c>
      <c r="AD161" s="802" t="str">
        <f t="shared" si="46"/>
        <v>#REF!</v>
      </c>
      <c r="AE161" s="802" t="str">
        <f t="shared" si="47"/>
        <v>#REF!</v>
      </c>
      <c r="AF161" s="422"/>
      <c r="AG161" s="622"/>
      <c r="AH161" s="622"/>
      <c r="AI161" s="622" t="str">
        <f t="shared" si="52"/>
        <v>#REF!</v>
      </c>
    </row>
    <row r="162" ht="15.0" customHeight="1">
      <c r="A162" s="609">
        <f t="shared" si="17"/>
        <v>160</v>
      </c>
      <c r="B162" s="171">
        <v>465619.0</v>
      </c>
      <c r="C162" s="422" t="s">
        <v>1682</v>
      </c>
      <c r="D162" s="422" t="s">
        <v>1683</v>
      </c>
      <c r="E162" s="422" t="s">
        <v>892</v>
      </c>
      <c r="F162" s="171" t="s">
        <v>546</v>
      </c>
      <c r="G162" s="171" t="s">
        <v>665</v>
      </c>
      <c r="H162" s="609" t="str">
        <f t="shared" si="56"/>
        <v>TESTER02</v>
      </c>
      <c r="I162" s="611" t="str">
        <f t="shared" si="2"/>
        <v>#REF!</v>
      </c>
      <c r="J162" s="609">
        <v>6.0</v>
      </c>
      <c r="K162" s="609">
        <v>2024.0</v>
      </c>
      <c r="L162" s="639">
        <v>45460.0</v>
      </c>
      <c r="M162" s="639">
        <v>45473.0</v>
      </c>
      <c r="N162" s="640">
        <v>10.0</v>
      </c>
      <c r="O162" s="640">
        <f t="shared" si="57"/>
        <v>0.5</v>
      </c>
      <c r="P162" s="640" t="str">
        <f t="shared" si="4"/>
        <v>#REF!</v>
      </c>
      <c r="Q162" s="800" t="str">
        <f t="shared" si="55"/>
        <v>#REF!</v>
      </c>
      <c r="R162" s="800"/>
      <c r="S162" s="171" t="s">
        <v>525</v>
      </c>
      <c r="T162" s="422" t="s">
        <v>1677</v>
      </c>
      <c r="U162" s="801" t="str">
        <f t="shared" si="5"/>
        <v>#REF!</v>
      </c>
      <c r="V162" s="801" t="str">
        <f t="shared" si="49"/>
        <v>#REF!</v>
      </c>
      <c r="W162" s="801" t="str">
        <f t="shared" si="50"/>
        <v>#REF!</v>
      </c>
      <c r="X162" s="801" t="str">
        <f t="shared" si="8"/>
        <v>#REF!</v>
      </c>
      <c r="Y162" s="801">
        <f t="shared" si="9"/>
        <v>1</v>
      </c>
      <c r="Z162" s="801" t="str">
        <f t="shared" si="42"/>
        <v>#REF!</v>
      </c>
      <c r="AA162" s="801" t="str">
        <f t="shared" si="43"/>
        <v>#REF!</v>
      </c>
      <c r="AB162" s="801" t="str">
        <f t="shared" si="44"/>
        <v>#REF!</v>
      </c>
      <c r="AC162" s="802" t="str">
        <f t="shared" si="45"/>
        <v>#REF!</v>
      </c>
      <c r="AD162" s="802" t="str">
        <f t="shared" si="46"/>
        <v>#REF!</v>
      </c>
      <c r="AE162" s="802" t="str">
        <f t="shared" si="47"/>
        <v>#REF!</v>
      </c>
      <c r="AF162" s="422"/>
      <c r="AG162" s="622"/>
      <c r="AH162" s="622"/>
      <c r="AI162" s="622" t="str">
        <f t="shared" si="52"/>
        <v>#REF!</v>
      </c>
    </row>
    <row r="163" ht="15.0" customHeight="1">
      <c r="A163" s="609">
        <f t="shared" si="17"/>
        <v>161</v>
      </c>
      <c r="B163" s="171">
        <v>465947.0</v>
      </c>
      <c r="C163" s="422" t="s">
        <v>1685</v>
      </c>
      <c r="D163" s="422" t="s">
        <v>1646</v>
      </c>
      <c r="E163" s="422" t="s">
        <v>892</v>
      </c>
      <c r="F163" s="171" t="s">
        <v>512</v>
      </c>
      <c r="G163" s="171" t="s">
        <v>665</v>
      </c>
      <c r="H163" s="609" t="str">
        <f t="shared" si="56"/>
        <v>DEV02</v>
      </c>
      <c r="I163" s="611" t="str">
        <f t="shared" si="2"/>
        <v>#REF!</v>
      </c>
      <c r="J163" s="609">
        <v>6.0</v>
      </c>
      <c r="K163" s="609">
        <v>2024.0</v>
      </c>
      <c r="L163" s="639">
        <v>45469.0</v>
      </c>
      <c r="M163" s="639">
        <v>45473.0</v>
      </c>
      <c r="N163" s="640">
        <v>3.0</v>
      </c>
      <c r="O163" s="640">
        <f t="shared" si="57"/>
        <v>0.15</v>
      </c>
      <c r="P163" s="640" t="str">
        <f t="shared" si="4"/>
        <v>#REF!</v>
      </c>
      <c r="Q163" s="800" t="str">
        <f t="shared" si="55"/>
        <v>#REF!</v>
      </c>
      <c r="R163" s="800"/>
      <c r="S163" s="171" t="s">
        <v>525</v>
      </c>
      <c r="T163" s="422" t="s">
        <v>1677</v>
      </c>
      <c r="U163" s="801" t="str">
        <f t="shared" si="5"/>
        <v>#REF!</v>
      </c>
      <c r="V163" s="801" t="str">
        <f t="shared" si="49"/>
        <v>#REF!</v>
      </c>
      <c r="W163" s="801" t="str">
        <f t="shared" si="50"/>
        <v>#REF!</v>
      </c>
      <c r="X163" s="801" t="str">
        <f t="shared" si="8"/>
        <v>#REF!</v>
      </c>
      <c r="Y163" s="801">
        <f t="shared" si="9"/>
        <v>1.15</v>
      </c>
      <c r="Z163" s="801" t="str">
        <f t="shared" si="42"/>
        <v>#REF!</v>
      </c>
      <c r="AA163" s="801" t="str">
        <f t="shared" si="43"/>
        <v>#REF!</v>
      </c>
      <c r="AB163" s="801" t="str">
        <f t="shared" si="44"/>
        <v>#REF!</v>
      </c>
      <c r="AC163" s="802" t="str">
        <f t="shared" si="45"/>
        <v>#REF!</v>
      </c>
      <c r="AD163" s="802" t="str">
        <f t="shared" si="46"/>
        <v>#REF!</v>
      </c>
      <c r="AE163" s="802" t="str">
        <f t="shared" si="47"/>
        <v>#REF!</v>
      </c>
      <c r="AF163" s="422"/>
      <c r="AG163" s="622"/>
      <c r="AH163" s="622"/>
      <c r="AI163" s="622" t="str">
        <f t="shared" si="52"/>
        <v>#REF!</v>
      </c>
    </row>
    <row r="164" ht="15.0" customHeight="1">
      <c r="A164" s="609">
        <f t="shared" si="17"/>
        <v>162</v>
      </c>
      <c r="B164" s="171">
        <v>291769.0</v>
      </c>
      <c r="C164" s="879" t="s">
        <v>1686</v>
      </c>
      <c r="D164" s="683" t="s">
        <v>1687</v>
      </c>
      <c r="E164" s="683" t="s">
        <v>892</v>
      </c>
      <c r="F164" s="685" t="s">
        <v>512</v>
      </c>
      <c r="G164" s="685" t="s">
        <v>540</v>
      </c>
      <c r="H164" s="685" t="s">
        <v>541</v>
      </c>
      <c r="I164" s="806" t="str">
        <f t="shared" si="2"/>
        <v>#REF!</v>
      </c>
      <c r="J164" s="389">
        <v>6.0</v>
      </c>
      <c r="K164" s="171">
        <v>2024.0</v>
      </c>
      <c r="L164" s="405">
        <v>45444.0</v>
      </c>
      <c r="M164" s="405">
        <v>45473.0</v>
      </c>
      <c r="N164" s="800">
        <v>20.0</v>
      </c>
      <c r="O164" s="800">
        <f t="shared" si="57"/>
        <v>1</v>
      </c>
      <c r="P164" s="800" t="str">
        <f t="shared" si="4"/>
        <v>#REF!</v>
      </c>
      <c r="Q164" s="800">
        <f>18/20</f>
        <v>0.9</v>
      </c>
      <c r="R164" s="807"/>
      <c r="S164" s="171" t="s">
        <v>525</v>
      </c>
      <c r="T164" s="422" t="s">
        <v>1677</v>
      </c>
      <c r="U164" s="801">
        <f t="shared" si="5"/>
        <v>0.9</v>
      </c>
      <c r="V164" s="801">
        <f>ROUND(SUMIF($C:$C,B164,P:P),3)</f>
        <v>0</v>
      </c>
      <c r="W164" s="801">
        <f>ROUND(SUMIF($C:$C,B164,U:U),3)</f>
        <v>0</v>
      </c>
      <c r="X164" s="801" t="str">
        <f t="shared" si="8"/>
        <v>#DIV/0!</v>
      </c>
      <c r="Y164" s="801">
        <f t="shared" si="9"/>
        <v>2</v>
      </c>
      <c r="Z164" s="801" t="str">
        <f t="shared" si="42"/>
        <v>#REF!</v>
      </c>
      <c r="AA164" s="801"/>
      <c r="AB164" s="801"/>
      <c r="AC164" s="802"/>
      <c r="AD164" s="802"/>
      <c r="AE164" s="802"/>
      <c r="AF164" s="422"/>
      <c r="AG164" s="808" t="s">
        <v>1617</v>
      </c>
      <c r="AH164" s="622"/>
      <c r="AI164" s="622"/>
    </row>
    <row r="165" ht="15.0" customHeight="1">
      <c r="A165" s="609">
        <f t="shared" si="17"/>
        <v>163</v>
      </c>
      <c r="B165" s="609">
        <v>436611.0</v>
      </c>
      <c r="C165" s="240" t="s">
        <v>978</v>
      </c>
      <c r="D165" s="240" t="s">
        <v>1597</v>
      </c>
      <c r="E165" s="240" t="s">
        <v>892</v>
      </c>
      <c r="F165" s="609" t="s">
        <v>546</v>
      </c>
      <c r="G165" s="609" t="s">
        <v>787</v>
      </c>
      <c r="H165" s="609" t="str">
        <f t="shared" ref="H165:H183" si="58">IF(G165="fresher",F165&amp;"01",IF(G165="junior",F165&amp;"02",IF(G165="junior+",F165&amp;"03",IF(G165="middle",F165&amp;"04",IF(G165="middle+",F165&amp;"05",IF(G165="senior",F165&amp;"06",0))))))</f>
        <v>TESTER05</v>
      </c>
      <c r="I165" s="611" t="str">
        <f t="shared" si="2"/>
        <v>#REF!</v>
      </c>
      <c r="J165" s="609">
        <v>6.0</v>
      </c>
      <c r="K165" s="609">
        <v>2024.0</v>
      </c>
      <c r="L165" s="639">
        <v>45449.0</v>
      </c>
      <c r="M165" s="639">
        <v>45457.0</v>
      </c>
      <c r="N165" s="640">
        <v>7.0</v>
      </c>
      <c r="O165" s="640">
        <f t="shared" si="57"/>
        <v>0.35</v>
      </c>
      <c r="P165" s="640" t="str">
        <f t="shared" si="4"/>
        <v>#REF!</v>
      </c>
      <c r="Q165" s="880" t="str">
        <f t="shared" ref="Q165:Q171" si="59">P165</f>
        <v>#REF!</v>
      </c>
      <c r="R165" s="640"/>
      <c r="S165" s="609" t="s">
        <v>525</v>
      </c>
      <c r="T165" s="422" t="s">
        <v>1677</v>
      </c>
      <c r="U165" s="616" t="str">
        <f t="shared" si="5"/>
        <v>#REF!</v>
      </c>
      <c r="V165" s="616" t="str">
        <f>ROUND(SUMIF($B:$B,B165,P:P),3)</f>
        <v>#REF!</v>
      </c>
      <c r="W165" s="616" t="str">
        <f>ROUND(SUMIF($B:$B,B165,U:U),3)</f>
        <v>#REF!</v>
      </c>
      <c r="X165" s="801" t="str">
        <f t="shared" si="8"/>
        <v>#REF!</v>
      </c>
      <c r="Y165" s="616">
        <f t="shared" si="9"/>
        <v>1</v>
      </c>
      <c r="Z165" s="616" t="str">
        <f t="shared" si="42"/>
        <v>#REF!</v>
      </c>
      <c r="AA165" s="616" t="str">
        <f t="shared" ref="AA165:AA501" si="60">ROUND(IF(X165&lt;=1,AB165*O165*X165,AB165*O165),0)</f>
        <v>#REF!</v>
      </c>
      <c r="AB165" s="616" t="str">
        <f t="shared" ref="AB165:AB501" si="61">ROUND(IF(X165&lt;=1,Z165*O165*X165,Z165*O165),0)</f>
        <v>#REF!</v>
      </c>
      <c r="AC165" s="642" t="str">
        <f t="shared" ref="AC165:AC501" si="62">ROUND(IF(X165&gt;1,(W165-V165)*$AC$1,0)*(O165/Y165),0)</f>
        <v>#REF!</v>
      </c>
      <c r="AD165" s="642" t="str">
        <f t="shared" ref="AD165:AD501" si="63">+ROUND(AB165+AC165,0)</f>
        <v>#REF!</v>
      </c>
      <c r="AE165" s="642" t="str">
        <f t="shared" ref="AE165:AE501" si="64">SUMIF(B:B,B165,AD:AD)</f>
        <v>#REF!</v>
      </c>
      <c r="AF165" s="609"/>
      <c r="AG165" s="622"/>
      <c r="AH165" s="622"/>
      <c r="AI165" s="622" t="str">
        <f t="shared" ref="AI165:AI501" si="65">AVERAGEIF(D:D,D165,Q:Q)</f>
        <v>#REF!</v>
      </c>
    </row>
    <row r="166" ht="15.0" customHeight="1">
      <c r="A166" s="609">
        <f t="shared" si="17"/>
        <v>164</v>
      </c>
      <c r="B166" s="171">
        <v>458337.0</v>
      </c>
      <c r="C166" s="422" t="s">
        <v>976</v>
      </c>
      <c r="D166" s="422" t="s">
        <v>1650</v>
      </c>
      <c r="E166" s="422" t="s">
        <v>892</v>
      </c>
      <c r="F166" s="171" t="s">
        <v>512</v>
      </c>
      <c r="G166" s="171" t="s">
        <v>795</v>
      </c>
      <c r="H166" s="609" t="str">
        <f t="shared" si="58"/>
        <v>DEV01</v>
      </c>
      <c r="I166" s="611" t="str">
        <f t="shared" si="2"/>
        <v>#REF!</v>
      </c>
      <c r="J166" s="609">
        <v>6.0</v>
      </c>
      <c r="K166" s="609">
        <v>2024.0</v>
      </c>
      <c r="L166" s="639">
        <v>45444.0</v>
      </c>
      <c r="M166" s="639">
        <v>45473.0</v>
      </c>
      <c r="N166" s="640">
        <v>2.0</v>
      </c>
      <c r="O166" s="640">
        <f t="shared" si="57"/>
        <v>0.1</v>
      </c>
      <c r="P166" s="640" t="str">
        <f t="shared" si="4"/>
        <v>#REF!</v>
      </c>
      <c r="Q166" s="800" t="str">
        <f t="shared" si="59"/>
        <v>#REF!</v>
      </c>
      <c r="R166" s="800"/>
      <c r="S166" s="171" t="s">
        <v>525</v>
      </c>
      <c r="T166" s="422" t="s">
        <v>1677</v>
      </c>
      <c r="U166" s="801" t="str">
        <f t="shared" si="5"/>
        <v>#REF!</v>
      </c>
      <c r="V166" s="801" t="str">
        <f t="shared" ref="V166:V182" si="66">ROUND(SUMIF(B:B,B166,P:P),3)</f>
        <v>#REF!</v>
      </c>
      <c r="W166" s="801" t="str">
        <f t="shared" ref="W166:W182" si="67">ROUND(SUMIF(B:B,B166,U:U),3)</f>
        <v>#REF!</v>
      </c>
      <c r="X166" s="801" t="str">
        <f t="shared" si="8"/>
        <v>#REF!</v>
      </c>
      <c r="Y166" s="801">
        <f t="shared" si="9"/>
        <v>1.1</v>
      </c>
      <c r="Z166" s="801" t="str">
        <f t="shared" si="42"/>
        <v>#REF!</v>
      </c>
      <c r="AA166" s="801" t="str">
        <f t="shared" si="60"/>
        <v>#REF!</v>
      </c>
      <c r="AB166" s="801" t="str">
        <f t="shared" si="61"/>
        <v>#REF!</v>
      </c>
      <c r="AC166" s="802" t="str">
        <f t="shared" si="62"/>
        <v>#REF!</v>
      </c>
      <c r="AD166" s="802" t="str">
        <f t="shared" si="63"/>
        <v>#REF!</v>
      </c>
      <c r="AE166" s="802" t="str">
        <f t="shared" si="64"/>
        <v>#REF!</v>
      </c>
      <c r="AF166" s="422"/>
      <c r="AG166" s="622"/>
      <c r="AH166" s="622"/>
      <c r="AI166" s="622" t="str">
        <f t="shared" si="65"/>
        <v>#REF!</v>
      </c>
    </row>
    <row r="167" ht="15.0" customHeight="1">
      <c r="A167" s="609">
        <f t="shared" si="17"/>
        <v>165</v>
      </c>
      <c r="B167" s="171">
        <v>464467.0</v>
      </c>
      <c r="C167" s="422" t="s">
        <v>1696</v>
      </c>
      <c r="D167" s="422" t="s">
        <v>1697</v>
      </c>
      <c r="E167" s="422" t="s">
        <v>892</v>
      </c>
      <c r="F167" s="171" t="s">
        <v>512</v>
      </c>
      <c r="G167" s="171" t="s">
        <v>795</v>
      </c>
      <c r="H167" s="609" t="str">
        <f t="shared" si="58"/>
        <v>DEV01</v>
      </c>
      <c r="I167" s="611" t="str">
        <f t="shared" si="2"/>
        <v>#REF!</v>
      </c>
      <c r="J167" s="609">
        <v>6.0</v>
      </c>
      <c r="K167" s="609">
        <v>2024.0</v>
      </c>
      <c r="L167" s="639">
        <v>45444.0</v>
      </c>
      <c r="M167" s="639">
        <v>45473.0</v>
      </c>
      <c r="N167" s="640">
        <v>20.0</v>
      </c>
      <c r="O167" s="640">
        <f t="shared" si="57"/>
        <v>1</v>
      </c>
      <c r="P167" s="640" t="str">
        <f t="shared" si="4"/>
        <v>#REF!</v>
      </c>
      <c r="Q167" s="800" t="str">
        <f t="shared" si="59"/>
        <v>#REF!</v>
      </c>
      <c r="R167" s="800"/>
      <c r="S167" s="171" t="s">
        <v>525</v>
      </c>
      <c r="T167" s="422" t="s">
        <v>1677</v>
      </c>
      <c r="U167" s="801" t="str">
        <f t="shared" si="5"/>
        <v>#REF!</v>
      </c>
      <c r="V167" s="801" t="str">
        <f t="shared" si="66"/>
        <v>#REF!</v>
      </c>
      <c r="W167" s="801" t="str">
        <f t="shared" si="67"/>
        <v>#REF!</v>
      </c>
      <c r="X167" s="801" t="str">
        <f t="shared" si="8"/>
        <v>#REF!</v>
      </c>
      <c r="Y167" s="801">
        <f t="shared" si="9"/>
        <v>3</v>
      </c>
      <c r="Z167" s="801" t="str">
        <f t="shared" si="42"/>
        <v>#REF!</v>
      </c>
      <c r="AA167" s="801" t="str">
        <f t="shared" si="60"/>
        <v>#REF!</v>
      </c>
      <c r="AB167" s="801" t="str">
        <f t="shared" si="61"/>
        <v>#REF!</v>
      </c>
      <c r="AC167" s="802" t="str">
        <f t="shared" si="62"/>
        <v>#REF!</v>
      </c>
      <c r="AD167" s="802" t="str">
        <f t="shared" si="63"/>
        <v>#REF!</v>
      </c>
      <c r="AE167" s="802" t="str">
        <f t="shared" si="64"/>
        <v>#REF!</v>
      </c>
      <c r="AF167" s="422"/>
      <c r="AG167" s="622"/>
      <c r="AH167" s="622"/>
      <c r="AI167" s="622" t="str">
        <f t="shared" si="65"/>
        <v>#REF!</v>
      </c>
    </row>
    <row r="168" ht="15.0" customHeight="1">
      <c r="A168" s="609">
        <f t="shared" si="17"/>
        <v>166</v>
      </c>
      <c r="B168" s="171">
        <v>432394.0</v>
      </c>
      <c r="C168" s="422" t="s">
        <v>935</v>
      </c>
      <c r="D168" s="422" t="s">
        <v>1663</v>
      </c>
      <c r="E168" s="422" t="s">
        <v>892</v>
      </c>
      <c r="F168" s="171" t="s">
        <v>512</v>
      </c>
      <c r="G168" s="171" t="s">
        <v>893</v>
      </c>
      <c r="H168" s="609" t="str">
        <f t="shared" si="58"/>
        <v>DEV06</v>
      </c>
      <c r="I168" s="611" t="str">
        <f t="shared" si="2"/>
        <v>#REF!</v>
      </c>
      <c r="J168" s="609">
        <v>6.0</v>
      </c>
      <c r="K168" s="609">
        <v>2024.0</v>
      </c>
      <c r="L168" s="639">
        <v>45444.0</v>
      </c>
      <c r="M168" s="639">
        <v>45473.0</v>
      </c>
      <c r="N168" s="640">
        <v>10.0</v>
      </c>
      <c r="O168" s="640">
        <f t="shared" si="57"/>
        <v>0.5</v>
      </c>
      <c r="P168" s="640" t="str">
        <f t="shared" si="4"/>
        <v>#REF!</v>
      </c>
      <c r="Q168" s="800" t="str">
        <f t="shared" si="59"/>
        <v>#REF!</v>
      </c>
      <c r="R168" s="800"/>
      <c r="S168" s="171" t="s">
        <v>525</v>
      </c>
      <c r="T168" s="422" t="s">
        <v>1700</v>
      </c>
      <c r="U168" s="801" t="str">
        <f t="shared" si="5"/>
        <v>#REF!</v>
      </c>
      <c r="V168" s="801" t="str">
        <f t="shared" si="66"/>
        <v>#REF!</v>
      </c>
      <c r="W168" s="801" t="str">
        <f t="shared" si="67"/>
        <v>#REF!</v>
      </c>
      <c r="X168" s="801" t="str">
        <f t="shared" si="8"/>
        <v>#REF!</v>
      </c>
      <c r="Y168" s="801">
        <f t="shared" si="9"/>
        <v>0.7</v>
      </c>
      <c r="Z168" s="801" t="str">
        <f t="shared" si="42"/>
        <v>#REF!</v>
      </c>
      <c r="AA168" s="801" t="str">
        <f t="shared" si="60"/>
        <v>#REF!</v>
      </c>
      <c r="AB168" s="801" t="str">
        <f t="shared" si="61"/>
        <v>#REF!</v>
      </c>
      <c r="AC168" s="802" t="str">
        <f t="shared" si="62"/>
        <v>#REF!</v>
      </c>
      <c r="AD168" s="802" t="str">
        <f t="shared" si="63"/>
        <v>#REF!</v>
      </c>
      <c r="AE168" s="802" t="str">
        <f t="shared" si="64"/>
        <v>#REF!</v>
      </c>
      <c r="AF168" s="422"/>
      <c r="AG168" s="622"/>
      <c r="AH168" s="622"/>
      <c r="AI168" s="622" t="str">
        <f t="shared" si="65"/>
        <v>#REF!</v>
      </c>
    </row>
    <row r="169" ht="15.0" customHeight="1">
      <c r="A169" s="609">
        <f t="shared" si="17"/>
        <v>167</v>
      </c>
      <c r="B169" s="171">
        <v>464209.0</v>
      </c>
      <c r="C169" s="422" t="s">
        <v>1701</v>
      </c>
      <c r="D169" s="422" t="s">
        <v>1702</v>
      </c>
      <c r="E169" s="422" t="s">
        <v>892</v>
      </c>
      <c r="F169" s="171" t="s">
        <v>564</v>
      </c>
      <c r="G169" s="171" t="s">
        <v>771</v>
      </c>
      <c r="H169" s="609" t="str">
        <f t="shared" si="58"/>
        <v>BA04</v>
      </c>
      <c r="I169" s="611" t="str">
        <f t="shared" si="2"/>
        <v>#REF!</v>
      </c>
      <c r="J169" s="609">
        <v>6.0</v>
      </c>
      <c r="K169" s="609">
        <v>2024.0</v>
      </c>
      <c r="L169" s="639">
        <v>45444.0</v>
      </c>
      <c r="M169" s="639">
        <v>45473.0</v>
      </c>
      <c r="N169" s="640">
        <v>20.0</v>
      </c>
      <c r="O169" s="640">
        <f t="shared" si="57"/>
        <v>1</v>
      </c>
      <c r="P169" s="640" t="str">
        <f t="shared" si="4"/>
        <v>#REF!</v>
      </c>
      <c r="Q169" s="800" t="str">
        <f t="shared" si="59"/>
        <v>#REF!</v>
      </c>
      <c r="R169" s="800"/>
      <c r="S169" s="171" t="s">
        <v>525</v>
      </c>
      <c r="T169" s="422" t="s">
        <v>1700</v>
      </c>
      <c r="U169" s="801" t="str">
        <f t="shared" si="5"/>
        <v>#REF!</v>
      </c>
      <c r="V169" s="801" t="str">
        <f t="shared" si="66"/>
        <v>#REF!</v>
      </c>
      <c r="W169" s="801" t="str">
        <f t="shared" si="67"/>
        <v>#REF!</v>
      </c>
      <c r="X169" s="801" t="str">
        <f t="shared" si="8"/>
        <v>#REF!</v>
      </c>
      <c r="Y169" s="801">
        <f t="shared" si="9"/>
        <v>1</v>
      </c>
      <c r="Z169" s="801" t="str">
        <f t="shared" si="42"/>
        <v>#REF!</v>
      </c>
      <c r="AA169" s="801" t="str">
        <f t="shared" si="60"/>
        <v>#REF!</v>
      </c>
      <c r="AB169" s="801" t="str">
        <f t="shared" si="61"/>
        <v>#REF!</v>
      </c>
      <c r="AC169" s="802" t="str">
        <f t="shared" si="62"/>
        <v>#REF!</v>
      </c>
      <c r="AD169" s="802" t="str">
        <f t="shared" si="63"/>
        <v>#REF!</v>
      </c>
      <c r="AE169" s="802" t="str">
        <f t="shared" si="64"/>
        <v>#REF!</v>
      </c>
      <c r="AF169" s="422"/>
      <c r="AG169" s="622"/>
      <c r="AH169" s="622"/>
      <c r="AI169" s="622" t="str">
        <f t="shared" si="65"/>
        <v>#REF!</v>
      </c>
    </row>
    <row r="170" ht="15.0" customHeight="1">
      <c r="A170" s="609">
        <f t="shared" si="17"/>
        <v>168</v>
      </c>
      <c r="B170" s="171">
        <v>464617.0</v>
      </c>
      <c r="C170" s="422" t="s">
        <v>1703</v>
      </c>
      <c r="D170" s="422" t="s">
        <v>1640</v>
      </c>
      <c r="E170" s="422" t="s">
        <v>892</v>
      </c>
      <c r="F170" s="171" t="s">
        <v>512</v>
      </c>
      <c r="G170" s="171" t="s">
        <v>787</v>
      </c>
      <c r="H170" s="609" t="str">
        <f t="shared" si="58"/>
        <v>DEV05</v>
      </c>
      <c r="I170" s="611" t="str">
        <f t="shared" si="2"/>
        <v>#REF!</v>
      </c>
      <c r="J170" s="609">
        <v>6.0</v>
      </c>
      <c r="K170" s="609">
        <v>2024.0</v>
      </c>
      <c r="L170" s="639">
        <v>45444.0</v>
      </c>
      <c r="M170" s="639">
        <v>45473.0</v>
      </c>
      <c r="N170" s="640">
        <v>10.0</v>
      </c>
      <c r="O170" s="640">
        <f t="shared" si="57"/>
        <v>0.5</v>
      </c>
      <c r="P170" s="640" t="str">
        <f t="shared" si="4"/>
        <v>#REF!</v>
      </c>
      <c r="Q170" s="800" t="str">
        <f t="shared" si="59"/>
        <v>#REF!</v>
      </c>
      <c r="R170" s="800"/>
      <c r="S170" s="171" t="s">
        <v>525</v>
      </c>
      <c r="T170" s="422" t="s">
        <v>1700</v>
      </c>
      <c r="U170" s="801" t="str">
        <f t="shared" si="5"/>
        <v>#REF!</v>
      </c>
      <c r="V170" s="801" t="str">
        <f t="shared" si="66"/>
        <v>#REF!</v>
      </c>
      <c r="W170" s="801" t="str">
        <f t="shared" si="67"/>
        <v>#REF!</v>
      </c>
      <c r="X170" s="801" t="str">
        <f t="shared" si="8"/>
        <v>#REF!</v>
      </c>
      <c r="Y170" s="801">
        <f t="shared" si="9"/>
        <v>1</v>
      </c>
      <c r="Z170" s="801" t="str">
        <f t="shared" si="42"/>
        <v>#REF!</v>
      </c>
      <c r="AA170" s="801" t="str">
        <f t="shared" si="60"/>
        <v>#REF!</v>
      </c>
      <c r="AB170" s="801" t="str">
        <f t="shared" si="61"/>
        <v>#REF!</v>
      </c>
      <c r="AC170" s="802" t="str">
        <f t="shared" si="62"/>
        <v>#REF!</v>
      </c>
      <c r="AD170" s="802" t="str">
        <f t="shared" si="63"/>
        <v>#REF!</v>
      </c>
      <c r="AE170" s="802" t="str">
        <f t="shared" si="64"/>
        <v>#REF!</v>
      </c>
      <c r="AF170" s="422"/>
      <c r="AG170" s="622"/>
      <c r="AH170" s="622"/>
      <c r="AI170" s="622" t="str">
        <f t="shared" si="65"/>
        <v>#REF!</v>
      </c>
    </row>
    <row r="171" ht="15.0" customHeight="1">
      <c r="A171" s="609">
        <f t="shared" si="17"/>
        <v>169</v>
      </c>
      <c r="B171" s="171">
        <v>465175.0</v>
      </c>
      <c r="C171" s="422" t="s">
        <v>1704</v>
      </c>
      <c r="D171" s="422" t="s">
        <v>1705</v>
      </c>
      <c r="E171" s="422" t="s">
        <v>662</v>
      </c>
      <c r="F171" s="171" t="s">
        <v>663</v>
      </c>
      <c r="G171" s="171" t="s">
        <v>771</v>
      </c>
      <c r="H171" s="609" t="str">
        <f t="shared" si="58"/>
        <v>PM04</v>
      </c>
      <c r="I171" s="611" t="str">
        <f t="shared" si="2"/>
        <v>#REF!</v>
      </c>
      <c r="J171" s="609">
        <v>6.0</v>
      </c>
      <c r="K171" s="609">
        <v>2024.0</v>
      </c>
      <c r="L171" s="639">
        <v>45448.0</v>
      </c>
      <c r="M171" s="639">
        <v>45473.0</v>
      </c>
      <c r="N171" s="640">
        <v>12.6</v>
      </c>
      <c r="O171" s="640">
        <f t="shared" si="57"/>
        <v>0.63</v>
      </c>
      <c r="P171" s="640" t="str">
        <f t="shared" si="4"/>
        <v>#REF!</v>
      </c>
      <c r="Q171" s="800" t="str">
        <f t="shared" si="59"/>
        <v>#REF!</v>
      </c>
      <c r="R171" s="800"/>
      <c r="S171" s="171" t="s">
        <v>525</v>
      </c>
      <c r="T171" s="422" t="s">
        <v>1700</v>
      </c>
      <c r="U171" s="801" t="str">
        <f t="shared" si="5"/>
        <v>#REF!</v>
      </c>
      <c r="V171" s="801" t="str">
        <f t="shared" si="66"/>
        <v>#REF!</v>
      </c>
      <c r="W171" s="801" t="str">
        <f t="shared" si="67"/>
        <v>#REF!</v>
      </c>
      <c r="X171" s="801" t="str">
        <f t="shared" si="8"/>
        <v>#REF!</v>
      </c>
      <c r="Y171" s="801">
        <f t="shared" si="9"/>
        <v>0.81</v>
      </c>
      <c r="Z171" s="801" t="str">
        <f t="shared" si="42"/>
        <v>#REF!</v>
      </c>
      <c r="AA171" s="801" t="str">
        <f t="shared" si="60"/>
        <v>#REF!</v>
      </c>
      <c r="AB171" s="801" t="str">
        <f t="shared" si="61"/>
        <v>#REF!</v>
      </c>
      <c r="AC171" s="802" t="str">
        <f t="shared" si="62"/>
        <v>#REF!</v>
      </c>
      <c r="AD171" s="802" t="str">
        <f t="shared" si="63"/>
        <v>#REF!</v>
      </c>
      <c r="AE171" s="802" t="str">
        <f t="shared" si="64"/>
        <v>#REF!</v>
      </c>
      <c r="AF171" s="422"/>
      <c r="AG171" s="622"/>
      <c r="AH171" s="622"/>
      <c r="AI171" s="622" t="str">
        <f t="shared" si="65"/>
        <v>#REF!</v>
      </c>
    </row>
    <row r="172" ht="15.0" customHeight="1">
      <c r="A172" s="609">
        <f t="shared" si="17"/>
        <v>170</v>
      </c>
      <c r="B172" s="171">
        <v>430629.0</v>
      </c>
      <c r="C172" s="422" t="s">
        <v>835</v>
      </c>
      <c r="D172" s="422" t="s">
        <v>1706</v>
      </c>
      <c r="E172" s="422" t="s">
        <v>892</v>
      </c>
      <c r="F172" s="171" t="s">
        <v>564</v>
      </c>
      <c r="G172" s="171" t="s">
        <v>787</v>
      </c>
      <c r="H172" s="609" t="str">
        <f t="shared" si="58"/>
        <v>BA05</v>
      </c>
      <c r="I172" s="611" t="str">
        <f t="shared" si="2"/>
        <v>#REF!</v>
      </c>
      <c r="J172" s="609">
        <v>6.0</v>
      </c>
      <c r="K172" s="609">
        <v>2024.0</v>
      </c>
      <c r="L172" s="639">
        <v>45444.0</v>
      </c>
      <c r="M172" s="639">
        <v>45473.0</v>
      </c>
      <c r="N172" s="640">
        <v>20.0</v>
      </c>
      <c r="O172" s="640">
        <f t="shared" si="57"/>
        <v>1</v>
      </c>
      <c r="P172" s="640" t="str">
        <f t="shared" si="4"/>
        <v>#REF!</v>
      </c>
      <c r="Q172" s="640">
        <v>2.07</v>
      </c>
      <c r="R172" s="800"/>
      <c r="S172" s="171" t="s">
        <v>525</v>
      </c>
      <c r="T172" s="422" t="s">
        <v>1707</v>
      </c>
      <c r="U172" s="801">
        <f t="shared" si="5"/>
        <v>2.07</v>
      </c>
      <c r="V172" s="801" t="str">
        <f t="shared" si="66"/>
        <v>#REF!</v>
      </c>
      <c r="W172" s="801">
        <f t="shared" si="67"/>
        <v>2.07</v>
      </c>
      <c r="X172" s="801" t="str">
        <f t="shared" si="8"/>
        <v>#REF!</v>
      </c>
      <c r="Y172" s="801">
        <f t="shared" si="9"/>
        <v>1</v>
      </c>
      <c r="Z172" s="801" t="str">
        <f t="shared" si="42"/>
        <v>#REF!</v>
      </c>
      <c r="AA172" s="801" t="str">
        <f t="shared" si="60"/>
        <v>#REF!</v>
      </c>
      <c r="AB172" s="801" t="str">
        <f t="shared" si="61"/>
        <v>#REF!</v>
      </c>
      <c r="AC172" s="802" t="str">
        <f t="shared" si="62"/>
        <v>#REF!</v>
      </c>
      <c r="AD172" s="802" t="str">
        <f t="shared" si="63"/>
        <v>#REF!</v>
      </c>
      <c r="AE172" s="802" t="str">
        <f t="shared" si="64"/>
        <v>#REF!</v>
      </c>
      <c r="AF172" s="422"/>
      <c r="AG172" s="622"/>
      <c r="AH172" s="622"/>
      <c r="AI172" s="622">
        <f t="shared" si="65"/>
        <v>2.07</v>
      </c>
    </row>
    <row r="173" ht="15.0" customHeight="1">
      <c r="A173" s="609">
        <f t="shared" si="17"/>
        <v>171</v>
      </c>
      <c r="B173" s="171">
        <v>455859.0</v>
      </c>
      <c r="C173" s="422" t="s">
        <v>826</v>
      </c>
      <c r="D173" s="422" t="s">
        <v>1709</v>
      </c>
      <c r="E173" s="422" t="s">
        <v>892</v>
      </c>
      <c r="F173" s="171" t="s">
        <v>512</v>
      </c>
      <c r="G173" s="171" t="s">
        <v>771</v>
      </c>
      <c r="H173" s="609" t="str">
        <f t="shared" si="58"/>
        <v>DEV04</v>
      </c>
      <c r="I173" s="611" t="str">
        <f t="shared" si="2"/>
        <v>#REF!</v>
      </c>
      <c r="J173" s="609">
        <v>6.0</v>
      </c>
      <c r="K173" s="609">
        <v>2024.0</v>
      </c>
      <c r="L173" s="639">
        <v>45444.0</v>
      </c>
      <c r="M173" s="639">
        <v>45449.0</v>
      </c>
      <c r="N173" s="640">
        <v>4.0</v>
      </c>
      <c r="O173" s="640">
        <f t="shared" si="57"/>
        <v>0.2</v>
      </c>
      <c r="P173" s="640" t="str">
        <f t="shared" si="4"/>
        <v>#REF!</v>
      </c>
      <c r="Q173" s="640">
        <v>0.318</v>
      </c>
      <c r="R173" s="800"/>
      <c r="S173" s="171" t="s">
        <v>525</v>
      </c>
      <c r="T173" s="422" t="s">
        <v>1707</v>
      </c>
      <c r="U173" s="801">
        <f t="shared" si="5"/>
        <v>0.318</v>
      </c>
      <c r="V173" s="801" t="str">
        <f t="shared" si="66"/>
        <v>#REF!</v>
      </c>
      <c r="W173" s="801" t="str">
        <f t="shared" si="67"/>
        <v>#REF!</v>
      </c>
      <c r="X173" s="801" t="str">
        <f t="shared" si="8"/>
        <v>#REF!</v>
      </c>
      <c r="Y173" s="801">
        <f t="shared" si="9"/>
        <v>1</v>
      </c>
      <c r="Z173" s="801" t="str">
        <f t="shared" si="42"/>
        <v>#REF!</v>
      </c>
      <c r="AA173" s="801" t="str">
        <f t="shared" si="60"/>
        <v>#REF!</v>
      </c>
      <c r="AB173" s="801" t="str">
        <f t="shared" si="61"/>
        <v>#REF!</v>
      </c>
      <c r="AC173" s="802" t="str">
        <f t="shared" si="62"/>
        <v>#REF!</v>
      </c>
      <c r="AD173" s="802" t="str">
        <f t="shared" si="63"/>
        <v>#REF!</v>
      </c>
      <c r="AE173" s="802" t="str">
        <f t="shared" si="64"/>
        <v>#REF!</v>
      </c>
      <c r="AF173" s="422"/>
      <c r="AG173" s="622"/>
      <c r="AH173" s="622"/>
      <c r="AI173" s="622" t="str">
        <f t="shared" si="65"/>
        <v>#REF!</v>
      </c>
    </row>
    <row r="174" ht="15.0" customHeight="1">
      <c r="A174" s="609">
        <f t="shared" si="17"/>
        <v>172</v>
      </c>
      <c r="B174" s="171">
        <v>455859.0</v>
      </c>
      <c r="C174" s="422" t="s">
        <v>826</v>
      </c>
      <c r="D174" s="422" t="s">
        <v>1709</v>
      </c>
      <c r="E174" s="422" t="s">
        <v>892</v>
      </c>
      <c r="F174" s="171" t="s">
        <v>512</v>
      </c>
      <c r="G174" s="171" t="s">
        <v>771</v>
      </c>
      <c r="H174" s="609" t="str">
        <f t="shared" si="58"/>
        <v>DEV04</v>
      </c>
      <c r="I174" s="611" t="str">
        <f t="shared" si="2"/>
        <v>#REF!</v>
      </c>
      <c r="J174" s="609">
        <v>6.0</v>
      </c>
      <c r="K174" s="609">
        <v>2024.0</v>
      </c>
      <c r="L174" s="639">
        <v>45469.0</v>
      </c>
      <c r="M174" s="639">
        <v>45473.0</v>
      </c>
      <c r="N174" s="640">
        <v>3.0</v>
      </c>
      <c r="O174" s="640">
        <f t="shared" si="57"/>
        <v>0.15</v>
      </c>
      <c r="P174" s="640" t="str">
        <f t="shared" si="4"/>
        <v>#REF!</v>
      </c>
      <c r="Q174" s="640">
        <v>0.239</v>
      </c>
      <c r="R174" s="800"/>
      <c r="S174" s="171" t="s">
        <v>525</v>
      </c>
      <c r="T174" s="422" t="s">
        <v>1707</v>
      </c>
      <c r="U174" s="801">
        <f t="shared" si="5"/>
        <v>0.239</v>
      </c>
      <c r="V174" s="801" t="str">
        <f t="shared" si="66"/>
        <v>#REF!</v>
      </c>
      <c r="W174" s="801" t="str">
        <f t="shared" si="67"/>
        <v>#REF!</v>
      </c>
      <c r="X174" s="801" t="str">
        <f t="shared" si="8"/>
        <v>#REF!</v>
      </c>
      <c r="Y174" s="801">
        <f t="shared" si="9"/>
        <v>1</v>
      </c>
      <c r="Z174" s="801" t="str">
        <f t="shared" si="42"/>
        <v>#REF!</v>
      </c>
      <c r="AA174" s="801" t="str">
        <f t="shared" si="60"/>
        <v>#REF!</v>
      </c>
      <c r="AB174" s="801" t="str">
        <f t="shared" si="61"/>
        <v>#REF!</v>
      </c>
      <c r="AC174" s="802" t="str">
        <f t="shared" si="62"/>
        <v>#REF!</v>
      </c>
      <c r="AD174" s="802" t="str">
        <f t="shared" si="63"/>
        <v>#REF!</v>
      </c>
      <c r="AE174" s="802" t="str">
        <f t="shared" si="64"/>
        <v>#REF!</v>
      </c>
      <c r="AF174" s="422"/>
      <c r="AG174" s="622"/>
      <c r="AH174" s="622"/>
      <c r="AI174" s="622" t="str">
        <f t="shared" si="65"/>
        <v>#REF!</v>
      </c>
    </row>
    <row r="175" ht="15.0" customHeight="1">
      <c r="A175" s="609">
        <f t="shared" si="17"/>
        <v>173</v>
      </c>
      <c r="B175" s="171">
        <v>464357.0</v>
      </c>
      <c r="C175" s="422" t="s">
        <v>1711</v>
      </c>
      <c r="D175" s="422" t="s">
        <v>1712</v>
      </c>
      <c r="E175" s="422" t="s">
        <v>892</v>
      </c>
      <c r="F175" s="171" t="s">
        <v>564</v>
      </c>
      <c r="G175" s="171" t="s">
        <v>665</v>
      </c>
      <c r="H175" s="609" t="str">
        <f t="shared" si="58"/>
        <v>BA02</v>
      </c>
      <c r="I175" s="611" t="str">
        <f t="shared" si="2"/>
        <v>#REF!</v>
      </c>
      <c r="J175" s="609">
        <v>6.0</v>
      </c>
      <c r="K175" s="609">
        <v>2024.0</v>
      </c>
      <c r="L175" s="639">
        <v>45444.0</v>
      </c>
      <c r="M175" s="639">
        <v>45449.0</v>
      </c>
      <c r="N175" s="640">
        <v>4.0</v>
      </c>
      <c r="O175" s="640">
        <f t="shared" si="57"/>
        <v>0.2</v>
      </c>
      <c r="P175" s="640" t="str">
        <f t="shared" si="4"/>
        <v>#REF!</v>
      </c>
      <c r="Q175" s="640">
        <v>0.206</v>
      </c>
      <c r="R175" s="800"/>
      <c r="S175" s="171" t="s">
        <v>525</v>
      </c>
      <c r="T175" s="422" t="s">
        <v>1707</v>
      </c>
      <c r="U175" s="801">
        <f t="shared" si="5"/>
        <v>0.206</v>
      </c>
      <c r="V175" s="801" t="str">
        <f t="shared" si="66"/>
        <v>#REF!</v>
      </c>
      <c r="W175" s="801" t="str">
        <f t="shared" si="67"/>
        <v>#REF!</v>
      </c>
      <c r="X175" s="801" t="str">
        <f t="shared" si="8"/>
        <v>#REF!</v>
      </c>
      <c r="Y175" s="801">
        <f t="shared" si="9"/>
        <v>1</v>
      </c>
      <c r="Z175" s="801" t="str">
        <f t="shared" si="42"/>
        <v>#REF!</v>
      </c>
      <c r="AA175" s="801" t="str">
        <f t="shared" si="60"/>
        <v>#REF!</v>
      </c>
      <c r="AB175" s="801" t="str">
        <f t="shared" si="61"/>
        <v>#REF!</v>
      </c>
      <c r="AC175" s="802" t="str">
        <f t="shared" si="62"/>
        <v>#REF!</v>
      </c>
      <c r="AD175" s="802" t="str">
        <f t="shared" si="63"/>
        <v>#REF!</v>
      </c>
      <c r="AE175" s="802" t="str">
        <f t="shared" si="64"/>
        <v>#REF!</v>
      </c>
      <c r="AF175" s="422"/>
      <c r="AG175" s="622"/>
      <c r="AH175" s="622"/>
      <c r="AI175" s="622" t="str">
        <f t="shared" si="65"/>
        <v>#REF!</v>
      </c>
    </row>
    <row r="176" ht="15.0" customHeight="1">
      <c r="A176" s="609">
        <f t="shared" si="17"/>
        <v>174</v>
      </c>
      <c r="B176" s="171">
        <v>464357.0</v>
      </c>
      <c r="C176" s="422" t="s">
        <v>1711</v>
      </c>
      <c r="D176" s="422" t="s">
        <v>1712</v>
      </c>
      <c r="E176" s="422" t="s">
        <v>892</v>
      </c>
      <c r="F176" s="171" t="s">
        <v>564</v>
      </c>
      <c r="G176" s="171" t="s">
        <v>665</v>
      </c>
      <c r="H176" s="609" t="str">
        <f t="shared" si="58"/>
        <v>BA02</v>
      </c>
      <c r="I176" s="611" t="str">
        <f t="shared" si="2"/>
        <v>#REF!</v>
      </c>
      <c r="J176" s="609">
        <v>6.0</v>
      </c>
      <c r="K176" s="609">
        <v>2024.0</v>
      </c>
      <c r="L176" s="639">
        <v>45467.0</v>
      </c>
      <c r="M176" s="639">
        <v>45473.0</v>
      </c>
      <c r="N176" s="640">
        <v>5.0</v>
      </c>
      <c r="O176" s="640">
        <f t="shared" si="57"/>
        <v>0.25</v>
      </c>
      <c r="P176" s="640" t="str">
        <f t="shared" si="4"/>
        <v>#REF!</v>
      </c>
      <c r="Q176" s="640">
        <v>0.258</v>
      </c>
      <c r="R176" s="800"/>
      <c r="S176" s="171" t="s">
        <v>525</v>
      </c>
      <c r="T176" s="422" t="s">
        <v>1707</v>
      </c>
      <c r="U176" s="801">
        <f t="shared" si="5"/>
        <v>0.258</v>
      </c>
      <c r="V176" s="801" t="str">
        <f t="shared" si="66"/>
        <v>#REF!</v>
      </c>
      <c r="W176" s="801" t="str">
        <f t="shared" si="67"/>
        <v>#REF!</v>
      </c>
      <c r="X176" s="801" t="str">
        <f t="shared" si="8"/>
        <v>#REF!</v>
      </c>
      <c r="Y176" s="801">
        <f t="shared" si="9"/>
        <v>1</v>
      </c>
      <c r="Z176" s="801" t="str">
        <f t="shared" si="42"/>
        <v>#REF!</v>
      </c>
      <c r="AA176" s="801" t="str">
        <f t="shared" si="60"/>
        <v>#REF!</v>
      </c>
      <c r="AB176" s="801" t="str">
        <f t="shared" si="61"/>
        <v>#REF!</v>
      </c>
      <c r="AC176" s="802" t="str">
        <f t="shared" si="62"/>
        <v>#REF!</v>
      </c>
      <c r="AD176" s="802" t="str">
        <f t="shared" si="63"/>
        <v>#REF!</v>
      </c>
      <c r="AE176" s="802" t="str">
        <f t="shared" si="64"/>
        <v>#REF!</v>
      </c>
      <c r="AF176" s="422"/>
      <c r="AG176" s="622"/>
      <c r="AH176" s="622"/>
      <c r="AI176" s="622" t="str">
        <f t="shared" si="65"/>
        <v>#REF!</v>
      </c>
    </row>
    <row r="177" ht="15.0" customHeight="1">
      <c r="A177" s="609">
        <f t="shared" si="17"/>
        <v>175</v>
      </c>
      <c r="B177" s="171">
        <v>464359.0</v>
      </c>
      <c r="C177" s="422" t="s">
        <v>1720</v>
      </c>
      <c r="D177" s="422" t="s">
        <v>1721</v>
      </c>
      <c r="E177" s="422" t="s">
        <v>892</v>
      </c>
      <c r="F177" s="171" t="s">
        <v>564</v>
      </c>
      <c r="G177" s="171" t="s">
        <v>665</v>
      </c>
      <c r="H177" s="609" t="str">
        <f t="shared" si="58"/>
        <v>BA02</v>
      </c>
      <c r="I177" s="611" t="str">
        <f t="shared" si="2"/>
        <v>#REF!</v>
      </c>
      <c r="J177" s="609">
        <v>6.0</v>
      </c>
      <c r="K177" s="609">
        <v>2024.0</v>
      </c>
      <c r="L177" s="639">
        <v>45467.0</v>
      </c>
      <c r="M177" s="639">
        <v>45473.0</v>
      </c>
      <c r="N177" s="640">
        <v>5.0</v>
      </c>
      <c r="O177" s="640">
        <f t="shared" si="57"/>
        <v>0.25</v>
      </c>
      <c r="P177" s="640" t="str">
        <f t="shared" si="4"/>
        <v>#REF!</v>
      </c>
      <c r="Q177" s="640">
        <v>0.258</v>
      </c>
      <c r="R177" s="800"/>
      <c r="S177" s="171" t="s">
        <v>525</v>
      </c>
      <c r="T177" s="422" t="s">
        <v>1707</v>
      </c>
      <c r="U177" s="801">
        <f t="shared" si="5"/>
        <v>0.258</v>
      </c>
      <c r="V177" s="801" t="str">
        <f t="shared" si="66"/>
        <v>#REF!</v>
      </c>
      <c r="W177" s="801" t="str">
        <f t="shared" si="67"/>
        <v>#REF!</v>
      </c>
      <c r="X177" s="801" t="str">
        <f t="shared" si="8"/>
        <v>#REF!</v>
      </c>
      <c r="Y177" s="801">
        <f t="shared" si="9"/>
        <v>1</v>
      </c>
      <c r="Z177" s="801" t="str">
        <f t="shared" si="42"/>
        <v>#REF!</v>
      </c>
      <c r="AA177" s="801" t="str">
        <f t="shared" si="60"/>
        <v>#REF!</v>
      </c>
      <c r="AB177" s="801" t="str">
        <f t="shared" si="61"/>
        <v>#REF!</v>
      </c>
      <c r="AC177" s="802" t="str">
        <f t="shared" si="62"/>
        <v>#REF!</v>
      </c>
      <c r="AD177" s="802" t="str">
        <f t="shared" si="63"/>
        <v>#REF!</v>
      </c>
      <c r="AE177" s="802" t="str">
        <f t="shared" si="64"/>
        <v>#REF!</v>
      </c>
      <c r="AF177" s="422"/>
      <c r="AG177" s="622"/>
      <c r="AH177" s="622"/>
      <c r="AI177" s="622" t="str">
        <f t="shared" si="65"/>
        <v>#REF!</v>
      </c>
    </row>
    <row r="178" ht="15.0" customHeight="1">
      <c r="A178" s="609">
        <f t="shared" si="17"/>
        <v>176</v>
      </c>
      <c r="B178" s="171">
        <v>464857.0</v>
      </c>
      <c r="C178" s="422" t="s">
        <v>1725</v>
      </c>
      <c r="D178" s="422" t="s">
        <v>1726</v>
      </c>
      <c r="E178" s="422" t="s">
        <v>892</v>
      </c>
      <c r="F178" s="171" t="s">
        <v>512</v>
      </c>
      <c r="G178" s="171" t="s">
        <v>790</v>
      </c>
      <c r="H178" s="609" t="str">
        <f t="shared" si="58"/>
        <v>DEV03</v>
      </c>
      <c r="I178" s="611" t="str">
        <f t="shared" si="2"/>
        <v>#REF!</v>
      </c>
      <c r="J178" s="609">
        <v>6.0</v>
      </c>
      <c r="K178" s="609">
        <v>2024.0</v>
      </c>
      <c r="L178" s="639">
        <v>45460.0</v>
      </c>
      <c r="M178" s="639">
        <v>45473.0</v>
      </c>
      <c r="N178" s="640">
        <v>5.0</v>
      </c>
      <c r="O178" s="640">
        <f t="shared" si="57"/>
        <v>0.25</v>
      </c>
      <c r="P178" s="640" t="str">
        <f t="shared" si="4"/>
        <v>#REF!</v>
      </c>
      <c r="Q178" s="640">
        <v>0.31</v>
      </c>
      <c r="R178" s="800"/>
      <c r="S178" s="171" t="s">
        <v>525</v>
      </c>
      <c r="T178" s="422" t="s">
        <v>1707</v>
      </c>
      <c r="U178" s="801">
        <f t="shared" si="5"/>
        <v>0.31</v>
      </c>
      <c r="V178" s="801" t="str">
        <f t="shared" si="66"/>
        <v>#REF!</v>
      </c>
      <c r="W178" s="801" t="str">
        <f t="shared" si="67"/>
        <v>#REF!</v>
      </c>
      <c r="X178" s="801" t="str">
        <f t="shared" si="8"/>
        <v>#REF!</v>
      </c>
      <c r="Y178" s="801">
        <f t="shared" si="9"/>
        <v>1</v>
      </c>
      <c r="Z178" s="801" t="str">
        <f t="shared" si="42"/>
        <v>#REF!</v>
      </c>
      <c r="AA178" s="801" t="str">
        <f t="shared" si="60"/>
        <v>#REF!</v>
      </c>
      <c r="AB178" s="801" t="str">
        <f t="shared" si="61"/>
        <v>#REF!</v>
      </c>
      <c r="AC178" s="802" t="str">
        <f t="shared" si="62"/>
        <v>#REF!</v>
      </c>
      <c r="AD178" s="802" t="str">
        <f t="shared" si="63"/>
        <v>#REF!</v>
      </c>
      <c r="AE178" s="802" t="str">
        <f t="shared" si="64"/>
        <v>#REF!</v>
      </c>
      <c r="AF178" s="422"/>
      <c r="AG178" s="622"/>
      <c r="AH178" s="622"/>
      <c r="AI178" s="622" t="str">
        <f t="shared" si="65"/>
        <v>#REF!</v>
      </c>
    </row>
    <row r="179" ht="15.0" customHeight="1">
      <c r="A179" s="609">
        <f t="shared" si="17"/>
        <v>177</v>
      </c>
      <c r="B179" s="171">
        <v>464857.0</v>
      </c>
      <c r="C179" s="422" t="s">
        <v>1725</v>
      </c>
      <c r="D179" s="422" t="s">
        <v>1726</v>
      </c>
      <c r="E179" s="422" t="s">
        <v>892</v>
      </c>
      <c r="F179" s="171" t="s">
        <v>512</v>
      </c>
      <c r="G179" s="171" t="s">
        <v>790</v>
      </c>
      <c r="H179" s="609" t="str">
        <f t="shared" si="58"/>
        <v>DEV03</v>
      </c>
      <c r="I179" s="611" t="str">
        <f t="shared" si="2"/>
        <v>#REF!</v>
      </c>
      <c r="J179" s="609">
        <v>6.0</v>
      </c>
      <c r="K179" s="609">
        <v>2024.0</v>
      </c>
      <c r="L179" s="639">
        <v>45455.0</v>
      </c>
      <c r="M179" s="639">
        <v>45457.0</v>
      </c>
      <c r="N179" s="640">
        <v>3.0</v>
      </c>
      <c r="O179" s="640">
        <f t="shared" si="57"/>
        <v>0.15</v>
      </c>
      <c r="P179" s="640" t="str">
        <f t="shared" si="4"/>
        <v>#REF!</v>
      </c>
      <c r="Q179" s="640">
        <v>0.186</v>
      </c>
      <c r="R179" s="800"/>
      <c r="S179" s="171" t="s">
        <v>525</v>
      </c>
      <c r="T179" s="422" t="s">
        <v>1707</v>
      </c>
      <c r="U179" s="801">
        <f t="shared" si="5"/>
        <v>0.186</v>
      </c>
      <c r="V179" s="801" t="str">
        <f t="shared" si="66"/>
        <v>#REF!</v>
      </c>
      <c r="W179" s="801" t="str">
        <f t="shared" si="67"/>
        <v>#REF!</v>
      </c>
      <c r="X179" s="801" t="str">
        <f t="shared" si="8"/>
        <v>#REF!</v>
      </c>
      <c r="Y179" s="801">
        <f t="shared" si="9"/>
        <v>1</v>
      </c>
      <c r="Z179" s="801" t="str">
        <f t="shared" si="42"/>
        <v>#REF!</v>
      </c>
      <c r="AA179" s="801" t="str">
        <f t="shared" si="60"/>
        <v>#REF!</v>
      </c>
      <c r="AB179" s="801" t="str">
        <f t="shared" si="61"/>
        <v>#REF!</v>
      </c>
      <c r="AC179" s="802" t="str">
        <f t="shared" si="62"/>
        <v>#REF!</v>
      </c>
      <c r="AD179" s="802" t="str">
        <f t="shared" si="63"/>
        <v>#REF!</v>
      </c>
      <c r="AE179" s="802" t="str">
        <f t="shared" si="64"/>
        <v>#REF!</v>
      </c>
      <c r="AF179" s="422"/>
      <c r="AG179" s="622"/>
      <c r="AH179" s="622"/>
      <c r="AI179" s="622" t="str">
        <f t="shared" si="65"/>
        <v>#REF!</v>
      </c>
    </row>
    <row r="180" ht="15.0" customHeight="1">
      <c r="A180" s="609">
        <f t="shared" si="17"/>
        <v>178</v>
      </c>
      <c r="B180" s="171">
        <v>464869.0</v>
      </c>
      <c r="C180" s="422" t="s">
        <v>1727</v>
      </c>
      <c r="D180" s="422" t="s">
        <v>1728</v>
      </c>
      <c r="E180" s="422" t="s">
        <v>892</v>
      </c>
      <c r="F180" s="171" t="s">
        <v>512</v>
      </c>
      <c r="G180" s="171" t="s">
        <v>665</v>
      </c>
      <c r="H180" s="609" t="str">
        <f t="shared" si="58"/>
        <v>DEV02</v>
      </c>
      <c r="I180" s="611" t="str">
        <f t="shared" si="2"/>
        <v>#REF!</v>
      </c>
      <c r="J180" s="609">
        <v>6.0</v>
      </c>
      <c r="K180" s="609">
        <v>2024.0</v>
      </c>
      <c r="L180" s="639">
        <v>45446.0</v>
      </c>
      <c r="M180" s="639">
        <v>45473.0</v>
      </c>
      <c r="N180" s="640">
        <v>20.0</v>
      </c>
      <c r="O180" s="640">
        <f t="shared" si="57"/>
        <v>1</v>
      </c>
      <c r="P180" s="640" t="str">
        <f t="shared" si="4"/>
        <v>#REF!</v>
      </c>
      <c r="Q180" s="640">
        <v>1.0</v>
      </c>
      <c r="R180" s="800"/>
      <c r="S180" s="171" t="s">
        <v>525</v>
      </c>
      <c r="T180" s="422" t="s">
        <v>1707</v>
      </c>
      <c r="U180" s="801">
        <f t="shared" si="5"/>
        <v>1</v>
      </c>
      <c r="V180" s="801" t="str">
        <f t="shared" si="66"/>
        <v>#REF!</v>
      </c>
      <c r="W180" s="801">
        <f t="shared" si="67"/>
        <v>1</v>
      </c>
      <c r="X180" s="801" t="str">
        <f t="shared" si="8"/>
        <v>#REF!</v>
      </c>
      <c r="Y180" s="801">
        <f t="shared" si="9"/>
        <v>1</v>
      </c>
      <c r="Z180" s="801" t="str">
        <f t="shared" si="42"/>
        <v>#REF!</v>
      </c>
      <c r="AA180" s="801" t="str">
        <f t="shared" si="60"/>
        <v>#REF!</v>
      </c>
      <c r="AB180" s="801" t="str">
        <f t="shared" si="61"/>
        <v>#REF!</v>
      </c>
      <c r="AC180" s="802" t="str">
        <f t="shared" si="62"/>
        <v>#REF!</v>
      </c>
      <c r="AD180" s="802" t="str">
        <f t="shared" si="63"/>
        <v>#REF!</v>
      </c>
      <c r="AE180" s="802" t="str">
        <f t="shared" si="64"/>
        <v>#REF!</v>
      </c>
      <c r="AF180" s="422"/>
      <c r="AG180" s="622"/>
      <c r="AH180" s="622"/>
      <c r="AI180" s="622">
        <f t="shared" si="65"/>
        <v>1</v>
      </c>
    </row>
    <row r="181" ht="15.0" customHeight="1">
      <c r="A181" s="609">
        <f t="shared" si="17"/>
        <v>179</v>
      </c>
      <c r="B181" s="171">
        <v>452883.0</v>
      </c>
      <c r="C181" s="422" t="s">
        <v>759</v>
      </c>
      <c r="D181" s="422" t="s">
        <v>1730</v>
      </c>
      <c r="E181" s="422" t="s">
        <v>892</v>
      </c>
      <c r="F181" s="171" t="s">
        <v>512</v>
      </c>
      <c r="G181" s="171" t="s">
        <v>790</v>
      </c>
      <c r="H181" s="609" t="str">
        <f t="shared" si="58"/>
        <v>DEV03</v>
      </c>
      <c r="I181" s="611" t="str">
        <f t="shared" si="2"/>
        <v>#REF!</v>
      </c>
      <c r="J181" s="609">
        <v>6.0</v>
      </c>
      <c r="K181" s="609">
        <v>2024.0</v>
      </c>
      <c r="L181" s="639">
        <v>45444.0</v>
      </c>
      <c r="M181" s="639">
        <v>45449.0</v>
      </c>
      <c r="N181" s="640">
        <v>4.0</v>
      </c>
      <c r="O181" s="640">
        <f t="shared" si="57"/>
        <v>0.2</v>
      </c>
      <c r="P181" s="640" t="str">
        <f t="shared" si="4"/>
        <v>#REF!</v>
      </c>
      <c r="Q181" s="640">
        <v>0.248</v>
      </c>
      <c r="R181" s="800"/>
      <c r="S181" s="171" t="s">
        <v>525</v>
      </c>
      <c r="T181" s="422" t="s">
        <v>1707</v>
      </c>
      <c r="U181" s="801">
        <f t="shared" si="5"/>
        <v>0.248</v>
      </c>
      <c r="V181" s="801" t="str">
        <f t="shared" si="66"/>
        <v>#REF!</v>
      </c>
      <c r="W181" s="801" t="str">
        <f t="shared" si="67"/>
        <v>#REF!</v>
      </c>
      <c r="X181" s="801" t="str">
        <f t="shared" si="8"/>
        <v>#REF!</v>
      </c>
      <c r="Y181" s="801">
        <f t="shared" si="9"/>
        <v>1</v>
      </c>
      <c r="Z181" s="801" t="str">
        <f t="shared" si="42"/>
        <v>#REF!</v>
      </c>
      <c r="AA181" s="801" t="str">
        <f t="shared" si="60"/>
        <v>#REF!</v>
      </c>
      <c r="AB181" s="801" t="str">
        <f t="shared" si="61"/>
        <v>#REF!</v>
      </c>
      <c r="AC181" s="802" t="str">
        <f t="shared" si="62"/>
        <v>#REF!</v>
      </c>
      <c r="AD181" s="802" t="str">
        <f t="shared" si="63"/>
        <v>#REF!</v>
      </c>
      <c r="AE181" s="802" t="str">
        <f t="shared" si="64"/>
        <v>#REF!</v>
      </c>
      <c r="AF181" s="422"/>
      <c r="AG181" s="622"/>
      <c r="AH181" s="622"/>
      <c r="AI181" s="622" t="str">
        <f t="shared" si="65"/>
        <v>#REF!</v>
      </c>
    </row>
    <row r="182" ht="15.0" customHeight="1">
      <c r="A182" s="609">
        <f t="shared" si="17"/>
        <v>180</v>
      </c>
      <c r="B182" s="171">
        <v>454803.0</v>
      </c>
      <c r="C182" s="422" t="s">
        <v>797</v>
      </c>
      <c r="D182" s="422" t="s">
        <v>1731</v>
      </c>
      <c r="E182" s="422" t="s">
        <v>552</v>
      </c>
      <c r="F182" s="171" t="s">
        <v>546</v>
      </c>
      <c r="G182" s="171" t="s">
        <v>665</v>
      </c>
      <c r="H182" s="609" t="str">
        <f t="shared" si="58"/>
        <v>TESTER02</v>
      </c>
      <c r="I182" s="611" t="str">
        <f t="shared" si="2"/>
        <v>#REF!</v>
      </c>
      <c r="J182" s="609">
        <v>6.0</v>
      </c>
      <c r="K182" s="609">
        <v>2024.0</v>
      </c>
      <c r="L182" s="639">
        <v>45444.0</v>
      </c>
      <c r="M182" s="639">
        <v>45449.0</v>
      </c>
      <c r="N182" s="640">
        <v>4.0</v>
      </c>
      <c r="O182" s="640">
        <f t="shared" si="57"/>
        <v>0.2</v>
      </c>
      <c r="P182" s="640" t="str">
        <f t="shared" si="4"/>
        <v>#REF!</v>
      </c>
      <c r="Q182" s="640">
        <v>0.172</v>
      </c>
      <c r="R182" s="800"/>
      <c r="S182" s="171" t="s">
        <v>525</v>
      </c>
      <c r="T182" s="422" t="s">
        <v>1707</v>
      </c>
      <c r="U182" s="801">
        <f t="shared" si="5"/>
        <v>0.172</v>
      </c>
      <c r="V182" s="801" t="str">
        <f t="shared" si="66"/>
        <v>#REF!</v>
      </c>
      <c r="W182" s="801">
        <f t="shared" si="67"/>
        <v>0.987</v>
      </c>
      <c r="X182" s="801" t="str">
        <f t="shared" si="8"/>
        <v>#REF!</v>
      </c>
      <c r="Y182" s="801">
        <f t="shared" si="9"/>
        <v>1</v>
      </c>
      <c r="Z182" s="801" t="str">
        <f t="shared" si="42"/>
        <v>#REF!</v>
      </c>
      <c r="AA182" s="801" t="str">
        <f t="shared" si="60"/>
        <v>#REF!</v>
      </c>
      <c r="AB182" s="801" t="str">
        <f t="shared" si="61"/>
        <v>#REF!</v>
      </c>
      <c r="AC182" s="802" t="str">
        <f t="shared" si="62"/>
        <v>#REF!</v>
      </c>
      <c r="AD182" s="802" t="str">
        <f t="shared" si="63"/>
        <v>#REF!</v>
      </c>
      <c r="AE182" s="802" t="str">
        <f t="shared" si="64"/>
        <v>#REF!</v>
      </c>
      <c r="AF182" s="422"/>
      <c r="AG182" s="622"/>
      <c r="AH182" s="622"/>
      <c r="AI182" s="622">
        <f t="shared" si="65"/>
        <v>0.329</v>
      </c>
    </row>
    <row r="183" ht="15.0" customHeight="1">
      <c r="A183" s="609">
        <f t="shared" si="17"/>
        <v>181</v>
      </c>
      <c r="B183" s="609">
        <v>451243.0</v>
      </c>
      <c r="C183" s="670" t="s">
        <v>807</v>
      </c>
      <c r="D183" s="670" t="s">
        <v>1732</v>
      </c>
      <c r="E183" s="670" t="s">
        <v>892</v>
      </c>
      <c r="F183" s="609" t="s">
        <v>546</v>
      </c>
      <c r="G183" s="609" t="s">
        <v>771</v>
      </c>
      <c r="H183" s="609" t="str">
        <f t="shared" si="58"/>
        <v>TESTER04</v>
      </c>
      <c r="I183" s="611" t="str">
        <f t="shared" si="2"/>
        <v>#REF!</v>
      </c>
      <c r="J183" s="609">
        <v>6.0</v>
      </c>
      <c r="K183" s="609">
        <v>2024.0</v>
      </c>
      <c r="L183" s="639">
        <v>45467.0</v>
      </c>
      <c r="M183" s="639">
        <v>45473.0</v>
      </c>
      <c r="N183" s="640">
        <v>2.5</v>
      </c>
      <c r="O183" s="640">
        <f t="shared" si="57"/>
        <v>0.125</v>
      </c>
      <c r="P183" s="640" t="str">
        <f t="shared" si="4"/>
        <v>#REF!</v>
      </c>
      <c r="Q183" s="640">
        <v>0.176</v>
      </c>
      <c r="R183" s="640"/>
      <c r="S183" s="609" t="s">
        <v>525</v>
      </c>
      <c r="T183" s="422" t="s">
        <v>1707</v>
      </c>
      <c r="U183" s="616">
        <f t="shared" si="5"/>
        <v>0.176</v>
      </c>
      <c r="V183" s="616" t="str">
        <f t="shared" ref="V183:V184" si="68">ROUND(SUMIF($B:$B,B183,P:P),3)</f>
        <v>#REF!</v>
      </c>
      <c r="W183" s="616" t="str">
        <f t="shared" ref="W183:W184" si="69">ROUND(SUMIF($B:$B,B183,U:U),3)</f>
        <v>#REF!</v>
      </c>
      <c r="X183" s="616" t="str">
        <f t="shared" si="8"/>
        <v>#REF!</v>
      </c>
      <c r="Y183" s="616">
        <f t="shared" si="9"/>
        <v>1</v>
      </c>
      <c r="Z183" s="616" t="str">
        <f t="shared" si="42"/>
        <v>#REF!</v>
      </c>
      <c r="AA183" s="616" t="str">
        <f t="shared" si="60"/>
        <v>#REF!</v>
      </c>
      <c r="AB183" s="616" t="str">
        <f t="shared" si="61"/>
        <v>#REF!</v>
      </c>
      <c r="AC183" s="642" t="str">
        <f t="shared" si="62"/>
        <v>#REF!</v>
      </c>
      <c r="AD183" s="642" t="str">
        <f t="shared" si="63"/>
        <v>#REF!</v>
      </c>
      <c r="AE183" s="642" t="str">
        <f t="shared" si="64"/>
        <v>#REF!</v>
      </c>
      <c r="AF183" s="670"/>
      <c r="AG183" s="622"/>
      <c r="AH183" s="622"/>
      <c r="AI183" s="622" t="str">
        <f t="shared" si="65"/>
        <v>#REF!</v>
      </c>
    </row>
    <row r="184" ht="15.0" customHeight="1">
      <c r="A184" s="609">
        <f t="shared" si="17"/>
        <v>182</v>
      </c>
      <c r="B184" s="389">
        <v>79277.0</v>
      </c>
      <c r="C184" s="810" t="s">
        <v>1637</v>
      </c>
      <c r="D184" s="811" t="s">
        <v>1638</v>
      </c>
      <c r="E184" s="669" t="s">
        <v>892</v>
      </c>
      <c r="F184" s="671" t="s">
        <v>663</v>
      </c>
      <c r="G184" s="671" t="s">
        <v>569</v>
      </c>
      <c r="H184" s="671" t="s">
        <v>514</v>
      </c>
      <c r="I184" s="803" t="str">
        <f t="shared" si="2"/>
        <v>#REF!</v>
      </c>
      <c r="J184" s="389">
        <v>6.0</v>
      </c>
      <c r="K184" s="389">
        <v>2024.0</v>
      </c>
      <c r="L184" s="812">
        <v>45444.0</v>
      </c>
      <c r="M184" s="812">
        <v>45473.0</v>
      </c>
      <c r="N184" s="797">
        <v>2.0</v>
      </c>
      <c r="O184" s="797">
        <f t="shared" si="57"/>
        <v>0.1</v>
      </c>
      <c r="P184" s="797" t="str">
        <f t="shared" si="4"/>
        <v>#REF!</v>
      </c>
      <c r="Q184" s="797">
        <v>0.227</v>
      </c>
      <c r="R184" s="797"/>
      <c r="S184" s="389" t="s">
        <v>525</v>
      </c>
      <c r="T184" s="422" t="s">
        <v>1707</v>
      </c>
      <c r="U184" s="798">
        <f t="shared" si="5"/>
        <v>0.227</v>
      </c>
      <c r="V184" s="798" t="str">
        <f t="shared" si="68"/>
        <v>#REF!</v>
      </c>
      <c r="W184" s="798">
        <f t="shared" si="69"/>
        <v>1.25</v>
      </c>
      <c r="X184" s="798" t="str">
        <f t="shared" si="8"/>
        <v>#REF!</v>
      </c>
      <c r="Y184" s="798">
        <f t="shared" si="9"/>
        <v>0.55</v>
      </c>
      <c r="Z184" s="798" t="str">
        <f t="shared" si="42"/>
        <v>#REF!</v>
      </c>
      <c r="AA184" s="798" t="str">
        <f t="shared" si="60"/>
        <v>#REF!</v>
      </c>
      <c r="AB184" s="798" t="str">
        <f t="shared" si="61"/>
        <v>#REF!</v>
      </c>
      <c r="AC184" s="799" t="str">
        <f t="shared" si="62"/>
        <v>#REF!</v>
      </c>
      <c r="AD184" s="799" t="str">
        <f t="shared" si="63"/>
        <v>#REF!</v>
      </c>
      <c r="AE184" s="799" t="str">
        <f t="shared" si="64"/>
        <v>#REF!</v>
      </c>
      <c r="AF184" s="390"/>
      <c r="AG184" s="622"/>
      <c r="AH184" s="622"/>
      <c r="AI184" s="622">
        <f t="shared" si="65"/>
        <v>0.3125</v>
      </c>
    </row>
    <row r="185" ht="15.0" customHeight="1">
      <c r="A185" s="609">
        <f t="shared" si="17"/>
        <v>183</v>
      </c>
      <c r="B185" s="171">
        <v>291974.0</v>
      </c>
      <c r="C185" s="422" t="s">
        <v>816</v>
      </c>
      <c r="D185" s="422" t="s">
        <v>1660</v>
      </c>
      <c r="E185" s="422" t="s">
        <v>892</v>
      </c>
      <c r="F185" s="171" t="s">
        <v>564</v>
      </c>
      <c r="G185" s="171" t="s">
        <v>771</v>
      </c>
      <c r="H185" s="609" t="str">
        <f t="shared" ref="H185:H189" si="70">IF(G185="fresher",F185&amp;"01",IF(G185="junior",F185&amp;"02",IF(G185="junior+",F185&amp;"03",IF(G185="middle",F185&amp;"04",IF(G185="middle+",F185&amp;"05",IF(G185="senior",F185&amp;"06",0))))))</f>
        <v>BA04</v>
      </c>
      <c r="I185" s="611" t="str">
        <f t="shared" si="2"/>
        <v>#REF!</v>
      </c>
      <c r="J185" s="609">
        <v>6.0</v>
      </c>
      <c r="K185" s="609">
        <v>2024.0</v>
      </c>
      <c r="L185" s="639">
        <v>45444.0</v>
      </c>
      <c r="M185" s="639">
        <v>45473.0</v>
      </c>
      <c r="N185" s="640">
        <v>8.0</v>
      </c>
      <c r="O185" s="640">
        <f t="shared" si="57"/>
        <v>0.4</v>
      </c>
      <c r="P185" s="640" t="str">
        <f t="shared" si="4"/>
        <v>#REF!</v>
      </c>
      <c r="Q185" s="797" t="str">
        <f t="shared" ref="Q185:Q189" si="71">P185</f>
        <v>#REF!</v>
      </c>
      <c r="R185" s="800"/>
      <c r="S185" s="171" t="s">
        <v>525</v>
      </c>
      <c r="T185" s="422" t="s">
        <v>1737</v>
      </c>
      <c r="U185" s="801" t="str">
        <f t="shared" si="5"/>
        <v>#REF!</v>
      </c>
      <c r="V185" s="801" t="str">
        <f t="shared" ref="V185:V222" si="72">ROUND(SUMIF(B:B,B185,P:P),3)</f>
        <v>#REF!</v>
      </c>
      <c r="W185" s="801" t="str">
        <f t="shared" ref="W185:W223" si="73">ROUND(SUMIF(B:B,B185,U:U),3)</f>
        <v>#REF!</v>
      </c>
      <c r="X185" s="801" t="str">
        <f t="shared" si="8"/>
        <v>#REF!</v>
      </c>
      <c r="Y185" s="801">
        <f t="shared" si="9"/>
        <v>1</v>
      </c>
      <c r="Z185" s="801" t="str">
        <f t="shared" si="42"/>
        <v>#REF!</v>
      </c>
      <c r="AA185" s="801" t="str">
        <f t="shared" si="60"/>
        <v>#REF!</v>
      </c>
      <c r="AB185" s="801" t="str">
        <f t="shared" si="61"/>
        <v>#REF!</v>
      </c>
      <c r="AC185" s="802" t="str">
        <f t="shared" si="62"/>
        <v>#REF!</v>
      </c>
      <c r="AD185" s="802" t="str">
        <f t="shared" si="63"/>
        <v>#REF!</v>
      </c>
      <c r="AE185" s="802" t="str">
        <f t="shared" si="64"/>
        <v>#REF!</v>
      </c>
      <c r="AF185" s="422"/>
      <c r="AG185" s="622"/>
      <c r="AH185" s="622"/>
      <c r="AI185" s="622" t="str">
        <f t="shared" si="65"/>
        <v>#REF!</v>
      </c>
    </row>
    <row r="186" ht="15.0" customHeight="1">
      <c r="A186" s="609">
        <f t="shared" si="17"/>
        <v>184</v>
      </c>
      <c r="B186" s="171">
        <v>435010.0</v>
      </c>
      <c r="C186" s="422" t="s">
        <v>937</v>
      </c>
      <c r="D186" s="422" t="s">
        <v>1738</v>
      </c>
      <c r="E186" s="422" t="s">
        <v>892</v>
      </c>
      <c r="F186" s="171" t="s">
        <v>512</v>
      </c>
      <c r="G186" s="171" t="s">
        <v>790</v>
      </c>
      <c r="H186" s="609" t="str">
        <f t="shared" si="70"/>
        <v>DEV03</v>
      </c>
      <c r="I186" s="611" t="str">
        <f t="shared" si="2"/>
        <v>#REF!</v>
      </c>
      <c r="J186" s="609">
        <v>6.0</v>
      </c>
      <c r="K186" s="609">
        <v>2024.0</v>
      </c>
      <c r="L186" s="639">
        <v>45444.0</v>
      </c>
      <c r="M186" s="639">
        <v>45458.0</v>
      </c>
      <c r="N186" s="640">
        <v>10.0</v>
      </c>
      <c r="O186" s="640">
        <f t="shared" si="57"/>
        <v>0.5</v>
      </c>
      <c r="P186" s="640" t="str">
        <f t="shared" si="4"/>
        <v>#REF!</v>
      </c>
      <c r="Q186" s="800" t="str">
        <f t="shared" si="71"/>
        <v>#REF!</v>
      </c>
      <c r="R186" s="800"/>
      <c r="S186" s="171" t="s">
        <v>525</v>
      </c>
      <c r="T186" s="422" t="s">
        <v>1737</v>
      </c>
      <c r="U186" s="801" t="str">
        <f t="shared" si="5"/>
        <v>#REF!</v>
      </c>
      <c r="V186" s="801" t="str">
        <f t="shared" si="72"/>
        <v>#REF!</v>
      </c>
      <c r="W186" s="801" t="str">
        <f t="shared" si="73"/>
        <v>#REF!</v>
      </c>
      <c r="X186" s="801" t="str">
        <f t="shared" si="8"/>
        <v>#REF!</v>
      </c>
      <c r="Y186" s="801">
        <f t="shared" si="9"/>
        <v>0.5</v>
      </c>
      <c r="Z186" s="801" t="str">
        <f t="shared" si="42"/>
        <v>#REF!</v>
      </c>
      <c r="AA186" s="801" t="str">
        <f t="shared" si="60"/>
        <v>#REF!</v>
      </c>
      <c r="AB186" s="801" t="str">
        <f t="shared" si="61"/>
        <v>#REF!</v>
      </c>
      <c r="AC186" s="802" t="str">
        <f t="shared" si="62"/>
        <v>#REF!</v>
      </c>
      <c r="AD186" s="802" t="str">
        <f t="shared" si="63"/>
        <v>#REF!</v>
      </c>
      <c r="AE186" s="802" t="str">
        <f t="shared" si="64"/>
        <v>#REF!</v>
      </c>
      <c r="AF186" s="422"/>
      <c r="AG186" s="622"/>
      <c r="AH186" s="622"/>
      <c r="AI186" s="622" t="str">
        <f t="shared" si="65"/>
        <v>#REF!</v>
      </c>
    </row>
    <row r="187" ht="15.0" customHeight="1">
      <c r="A187" s="609">
        <f t="shared" si="17"/>
        <v>185</v>
      </c>
      <c r="B187" s="171">
        <v>464467.0</v>
      </c>
      <c r="C187" s="422" t="s">
        <v>1696</v>
      </c>
      <c r="D187" s="422" t="s">
        <v>1697</v>
      </c>
      <c r="E187" s="422" t="s">
        <v>892</v>
      </c>
      <c r="F187" s="171" t="s">
        <v>512</v>
      </c>
      <c r="G187" s="171" t="s">
        <v>795</v>
      </c>
      <c r="H187" s="609" t="str">
        <f t="shared" si="70"/>
        <v>DEV01</v>
      </c>
      <c r="I187" s="611" t="str">
        <f t="shared" si="2"/>
        <v>#REF!</v>
      </c>
      <c r="J187" s="609">
        <v>6.0</v>
      </c>
      <c r="K187" s="609">
        <v>2024.0</v>
      </c>
      <c r="L187" s="639">
        <v>45444.0</v>
      </c>
      <c r="M187" s="639">
        <v>45473.0</v>
      </c>
      <c r="N187" s="640">
        <v>20.0</v>
      </c>
      <c r="O187" s="640">
        <f t="shared" si="57"/>
        <v>1</v>
      </c>
      <c r="P187" s="640" t="str">
        <f t="shared" si="4"/>
        <v>#REF!</v>
      </c>
      <c r="Q187" s="800" t="str">
        <f t="shared" si="71"/>
        <v>#REF!</v>
      </c>
      <c r="R187" s="800"/>
      <c r="S187" s="171" t="s">
        <v>525</v>
      </c>
      <c r="T187" s="422" t="s">
        <v>1737</v>
      </c>
      <c r="U187" s="801" t="str">
        <f t="shared" si="5"/>
        <v>#REF!</v>
      </c>
      <c r="V187" s="801" t="str">
        <f t="shared" si="72"/>
        <v>#REF!</v>
      </c>
      <c r="W187" s="801" t="str">
        <f t="shared" si="73"/>
        <v>#REF!</v>
      </c>
      <c r="X187" s="801" t="str">
        <f t="shared" si="8"/>
        <v>#REF!</v>
      </c>
      <c r="Y187" s="801">
        <f t="shared" si="9"/>
        <v>3</v>
      </c>
      <c r="Z187" s="801" t="str">
        <f t="shared" si="42"/>
        <v>#REF!</v>
      </c>
      <c r="AA187" s="801" t="str">
        <f t="shared" si="60"/>
        <v>#REF!</v>
      </c>
      <c r="AB187" s="801" t="str">
        <f t="shared" si="61"/>
        <v>#REF!</v>
      </c>
      <c r="AC187" s="802" t="str">
        <f t="shared" si="62"/>
        <v>#REF!</v>
      </c>
      <c r="AD187" s="802" t="str">
        <f t="shared" si="63"/>
        <v>#REF!</v>
      </c>
      <c r="AE187" s="802" t="str">
        <f t="shared" si="64"/>
        <v>#REF!</v>
      </c>
      <c r="AF187" s="422"/>
      <c r="AG187" s="622"/>
      <c r="AH187" s="622"/>
      <c r="AI187" s="622" t="str">
        <f t="shared" si="65"/>
        <v>#REF!</v>
      </c>
    </row>
    <row r="188" ht="15.0" customHeight="1">
      <c r="A188" s="609">
        <f t="shared" si="17"/>
        <v>186</v>
      </c>
      <c r="B188" s="171">
        <v>464617.0</v>
      </c>
      <c r="C188" s="422" t="s">
        <v>1703</v>
      </c>
      <c r="D188" s="422" t="s">
        <v>1640</v>
      </c>
      <c r="E188" s="422" t="s">
        <v>892</v>
      </c>
      <c r="F188" s="171" t="s">
        <v>512</v>
      </c>
      <c r="G188" s="171" t="s">
        <v>787</v>
      </c>
      <c r="H188" s="609" t="str">
        <f t="shared" si="70"/>
        <v>DEV05</v>
      </c>
      <c r="I188" s="611" t="str">
        <f t="shared" si="2"/>
        <v>#REF!</v>
      </c>
      <c r="J188" s="609">
        <v>6.0</v>
      </c>
      <c r="K188" s="609">
        <v>2024.0</v>
      </c>
      <c r="L188" s="639">
        <v>45444.0</v>
      </c>
      <c r="M188" s="639">
        <v>45473.0</v>
      </c>
      <c r="N188" s="640">
        <v>10.0</v>
      </c>
      <c r="O188" s="640">
        <f t="shared" si="57"/>
        <v>0.5</v>
      </c>
      <c r="P188" s="640" t="str">
        <f t="shared" si="4"/>
        <v>#REF!</v>
      </c>
      <c r="Q188" s="800" t="str">
        <f t="shared" si="71"/>
        <v>#REF!</v>
      </c>
      <c r="R188" s="800"/>
      <c r="S188" s="171" t="s">
        <v>525</v>
      </c>
      <c r="T188" s="422" t="s">
        <v>1737</v>
      </c>
      <c r="U188" s="801" t="str">
        <f t="shared" si="5"/>
        <v>#REF!</v>
      </c>
      <c r="V188" s="801" t="str">
        <f t="shared" si="72"/>
        <v>#REF!</v>
      </c>
      <c r="W188" s="801" t="str">
        <f t="shared" si="73"/>
        <v>#REF!</v>
      </c>
      <c r="X188" s="801" t="str">
        <f t="shared" si="8"/>
        <v>#REF!</v>
      </c>
      <c r="Y188" s="801">
        <f t="shared" si="9"/>
        <v>1</v>
      </c>
      <c r="Z188" s="801" t="str">
        <f t="shared" si="42"/>
        <v>#REF!</v>
      </c>
      <c r="AA188" s="801" t="str">
        <f t="shared" si="60"/>
        <v>#REF!</v>
      </c>
      <c r="AB188" s="801" t="str">
        <f t="shared" si="61"/>
        <v>#REF!</v>
      </c>
      <c r="AC188" s="802" t="str">
        <f t="shared" si="62"/>
        <v>#REF!</v>
      </c>
      <c r="AD188" s="802" t="str">
        <f t="shared" si="63"/>
        <v>#REF!</v>
      </c>
      <c r="AE188" s="802" t="str">
        <f t="shared" si="64"/>
        <v>#REF!</v>
      </c>
      <c r="AF188" s="422"/>
      <c r="AG188" s="622"/>
      <c r="AH188" s="622"/>
      <c r="AI188" s="622" t="str">
        <f t="shared" si="65"/>
        <v>#REF!</v>
      </c>
    </row>
    <row r="189" ht="15.0" customHeight="1">
      <c r="A189" s="609">
        <f t="shared" si="17"/>
        <v>187</v>
      </c>
      <c r="B189" s="171">
        <v>465175.0</v>
      </c>
      <c r="C189" s="422" t="s">
        <v>1704</v>
      </c>
      <c r="D189" s="422" t="s">
        <v>1705</v>
      </c>
      <c r="E189" s="422" t="s">
        <v>662</v>
      </c>
      <c r="F189" s="171" t="s">
        <v>663</v>
      </c>
      <c r="G189" s="171" t="s">
        <v>771</v>
      </c>
      <c r="H189" s="609" t="str">
        <f t="shared" si="70"/>
        <v>PM04</v>
      </c>
      <c r="I189" s="611" t="str">
        <f t="shared" si="2"/>
        <v>#REF!</v>
      </c>
      <c r="J189" s="609">
        <v>6.0</v>
      </c>
      <c r="K189" s="609">
        <v>2024.0</v>
      </c>
      <c r="L189" s="639">
        <v>45448.0</v>
      </c>
      <c r="M189" s="639">
        <v>45473.0</v>
      </c>
      <c r="N189" s="640">
        <v>3.6</v>
      </c>
      <c r="O189" s="640">
        <f t="shared" si="57"/>
        <v>0.18</v>
      </c>
      <c r="P189" s="640" t="str">
        <f t="shared" si="4"/>
        <v>#REF!</v>
      </c>
      <c r="Q189" s="800" t="str">
        <f t="shared" si="71"/>
        <v>#REF!</v>
      </c>
      <c r="R189" s="800"/>
      <c r="S189" s="171" t="s">
        <v>525</v>
      </c>
      <c r="T189" s="422" t="s">
        <v>1737</v>
      </c>
      <c r="U189" s="801" t="str">
        <f t="shared" si="5"/>
        <v>#REF!</v>
      </c>
      <c r="V189" s="801" t="str">
        <f t="shared" si="72"/>
        <v>#REF!</v>
      </c>
      <c r="W189" s="801" t="str">
        <f t="shared" si="73"/>
        <v>#REF!</v>
      </c>
      <c r="X189" s="801" t="str">
        <f t="shared" si="8"/>
        <v>#REF!</v>
      </c>
      <c r="Y189" s="801">
        <f t="shared" si="9"/>
        <v>0.81</v>
      </c>
      <c r="Z189" s="801" t="str">
        <f t="shared" si="42"/>
        <v>#REF!</v>
      </c>
      <c r="AA189" s="801" t="str">
        <f t="shared" si="60"/>
        <v>#REF!</v>
      </c>
      <c r="AB189" s="801" t="str">
        <f t="shared" si="61"/>
        <v>#REF!</v>
      </c>
      <c r="AC189" s="802" t="str">
        <f t="shared" si="62"/>
        <v>#REF!</v>
      </c>
      <c r="AD189" s="802" t="str">
        <f t="shared" si="63"/>
        <v>#REF!</v>
      </c>
      <c r="AE189" s="802" t="str">
        <f t="shared" si="64"/>
        <v>#REF!</v>
      </c>
      <c r="AF189" s="422"/>
      <c r="AG189" s="622"/>
      <c r="AH189" s="622"/>
      <c r="AI189" s="622" t="str">
        <f t="shared" si="65"/>
        <v>#REF!</v>
      </c>
    </row>
    <row r="190" ht="15.0" customHeight="1">
      <c r="A190" s="609">
        <f t="shared" si="17"/>
        <v>188</v>
      </c>
      <c r="B190" s="389">
        <v>428987.0</v>
      </c>
      <c r="C190" s="810" t="s">
        <v>942</v>
      </c>
      <c r="D190" s="921" t="s">
        <v>1652</v>
      </c>
      <c r="E190" s="669" t="s">
        <v>892</v>
      </c>
      <c r="F190" s="671" t="s">
        <v>701</v>
      </c>
      <c r="G190" s="671" t="s">
        <v>540</v>
      </c>
      <c r="H190" s="671" t="s">
        <v>703</v>
      </c>
      <c r="I190" s="923" t="str">
        <f t="shared" si="2"/>
        <v>#REF!</v>
      </c>
      <c r="J190" s="389">
        <v>6.0</v>
      </c>
      <c r="K190" s="389">
        <v>2024.0</v>
      </c>
      <c r="L190" s="391">
        <v>45444.0</v>
      </c>
      <c r="M190" s="391">
        <v>45473.0</v>
      </c>
      <c r="N190" s="803">
        <v>20.0</v>
      </c>
      <c r="O190" s="925">
        <f>N190/20*30%</f>
        <v>0.3</v>
      </c>
      <c r="P190" s="926" t="str">
        <f t="shared" si="4"/>
        <v>#REF!</v>
      </c>
      <c r="Q190" s="926" t="str">
        <f>P190*1.1</f>
        <v>#REF!</v>
      </c>
      <c r="R190" s="928"/>
      <c r="S190" s="389" t="s">
        <v>525</v>
      </c>
      <c r="T190" s="390" t="s">
        <v>1744</v>
      </c>
      <c r="U190" s="801" t="str">
        <f t="shared" si="5"/>
        <v>#REF!</v>
      </c>
      <c r="V190" s="801" t="str">
        <f t="shared" si="72"/>
        <v>#REF!</v>
      </c>
      <c r="W190" s="801" t="str">
        <f t="shared" si="73"/>
        <v>#REF!</v>
      </c>
      <c r="X190" s="801" t="str">
        <f t="shared" si="8"/>
        <v>#REF!</v>
      </c>
      <c r="Y190" s="801">
        <f t="shared" si="9"/>
        <v>1</v>
      </c>
      <c r="Z190" s="801" t="str">
        <f t="shared" si="42"/>
        <v>#REF!</v>
      </c>
      <c r="AA190" s="801" t="str">
        <f t="shared" si="60"/>
        <v>#REF!</v>
      </c>
      <c r="AB190" s="801" t="str">
        <f t="shared" si="61"/>
        <v>#REF!</v>
      </c>
      <c r="AC190" s="802" t="str">
        <f t="shared" si="62"/>
        <v>#REF!</v>
      </c>
      <c r="AD190" s="802" t="str">
        <f t="shared" si="63"/>
        <v>#REF!</v>
      </c>
      <c r="AE190" s="802" t="str">
        <f t="shared" si="64"/>
        <v>#REF!</v>
      </c>
      <c r="AF190" s="422"/>
      <c r="AG190" s="622"/>
      <c r="AH190" s="622"/>
      <c r="AI190" s="622" t="str">
        <f t="shared" si="65"/>
        <v>#REF!</v>
      </c>
    </row>
    <row r="191" ht="15.0" customHeight="1">
      <c r="A191" s="609">
        <f t="shared" si="17"/>
        <v>189</v>
      </c>
      <c r="B191" s="931">
        <v>446207.0</v>
      </c>
      <c r="C191" s="933" t="s">
        <v>957</v>
      </c>
      <c r="D191" s="934" t="s">
        <v>1746</v>
      </c>
      <c r="E191" s="683" t="s">
        <v>892</v>
      </c>
      <c r="F191" s="935" t="s">
        <v>512</v>
      </c>
      <c r="G191" s="935" t="s">
        <v>573</v>
      </c>
      <c r="H191" s="935" t="s">
        <v>641</v>
      </c>
      <c r="I191" s="936" t="str">
        <f t="shared" si="2"/>
        <v>#REF!</v>
      </c>
      <c r="J191" s="171">
        <v>6.0</v>
      </c>
      <c r="K191" s="171">
        <v>2024.0</v>
      </c>
      <c r="L191" s="405">
        <v>45444.0</v>
      </c>
      <c r="M191" s="405">
        <v>45473.0</v>
      </c>
      <c r="N191" s="806">
        <v>20.0</v>
      </c>
      <c r="O191" s="937">
        <f t="shared" ref="O191:O193" si="74">N191/20</f>
        <v>1</v>
      </c>
      <c r="P191" s="939" t="str">
        <f t="shared" si="4"/>
        <v>#REF!</v>
      </c>
      <c r="Q191" s="939" t="str">
        <f t="shared" ref="Q191:Q195" si="75">P191</f>
        <v>#REF!</v>
      </c>
      <c r="R191" s="940"/>
      <c r="S191" s="171" t="s">
        <v>525</v>
      </c>
      <c r="T191" s="422" t="s">
        <v>1744</v>
      </c>
      <c r="U191" s="801" t="str">
        <f t="shared" si="5"/>
        <v>#REF!</v>
      </c>
      <c r="V191" s="801" t="str">
        <f t="shared" si="72"/>
        <v>#REF!</v>
      </c>
      <c r="W191" s="801" t="str">
        <f t="shared" si="73"/>
        <v>#REF!</v>
      </c>
      <c r="X191" s="801" t="str">
        <f t="shared" si="8"/>
        <v>#REF!</v>
      </c>
      <c r="Y191" s="801">
        <f t="shared" si="9"/>
        <v>1</v>
      </c>
      <c r="Z191" s="801" t="str">
        <f t="shared" si="42"/>
        <v>#REF!</v>
      </c>
      <c r="AA191" s="801" t="str">
        <f t="shared" si="60"/>
        <v>#REF!</v>
      </c>
      <c r="AB191" s="801" t="str">
        <f t="shared" si="61"/>
        <v>#REF!</v>
      </c>
      <c r="AC191" s="802" t="str">
        <f t="shared" si="62"/>
        <v>#REF!</v>
      </c>
      <c r="AD191" s="802" t="str">
        <f t="shared" si="63"/>
        <v>#REF!</v>
      </c>
      <c r="AE191" s="802" t="str">
        <f t="shared" si="64"/>
        <v>#REF!</v>
      </c>
      <c r="AF191" s="422"/>
      <c r="AG191" s="622"/>
      <c r="AH191" s="622"/>
      <c r="AI191" s="622" t="str">
        <f t="shared" si="65"/>
        <v>#REF!</v>
      </c>
    </row>
    <row r="192" ht="15.0" customHeight="1">
      <c r="A192" s="609">
        <f t="shared" si="17"/>
        <v>190</v>
      </c>
      <c r="B192" s="931">
        <v>439477.0</v>
      </c>
      <c r="C192" s="933" t="s">
        <v>959</v>
      </c>
      <c r="D192" s="934" t="s">
        <v>1748</v>
      </c>
      <c r="E192" s="683" t="s">
        <v>892</v>
      </c>
      <c r="F192" s="935" t="s">
        <v>512</v>
      </c>
      <c r="G192" s="935" t="s">
        <v>530</v>
      </c>
      <c r="H192" s="935" t="s">
        <v>531</v>
      </c>
      <c r="I192" s="936" t="str">
        <f t="shared" si="2"/>
        <v>#REF!</v>
      </c>
      <c r="J192" s="171">
        <v>6.0</v>
      </c>
      <c r="K192" s="171">
        <v>2024.0</v>
      </c>
      <c r="L192" s="405">
        <v>45444.0</v>
      </c>
      <c r="M192" s="405">
        <v>45473.0</v>
      </c>
      <c r="N192" s="806">
        <v>20.0</v>
      </c>
      <c r="O192" s="937">
        <f t="shared" si="74"/>
        <v>1</v>
      </c>
      <c r="P192" s="939" t="str">
        <f t="shared" si="4"/>
        <v>#REF!</v>
      </c>
      <c r="Q192" s="939" t="str">
        <f t="shared" si="75"/>
        <v>#REF!</v>
      </c>
      <c r="R192" s="940"/>
      <c r="S192" s="171" t="s">
        <v>525</v>
      </c>
      <c r="T192" s="422" t="s">
        <v>1744</v>
      </c>
      <c r="U192" s="801" t="str">
        <f t="shared" si="5"/>
        <v>#REF!</v>
      </c>
      <c r="V192" s="801" t="str">
        <f t="shared" si="72"/>
        <v>#REF!</v>
      </c>
      <c r="W192" s="801" t="str">
        <f t="shared" si="73"/>
        <v>#REF!</v>
      </c>
      <c r="X192" s="801" t="str">
        <f t="shared" si="8"/>
        <v>#REF!</v>
      </c>
      <c r="Y192" s="801">
        <f t="shared" si="9"/>
        <v>1</v>
      </c>
      <c r="Z192" s="801" t="str">
        <f t="shared" si="42"/>
        <v>#REF!</v>
      </c>
      <c r="AA192" s="801" t="str">
        <f t="shared" si="60"/>
        <v>#REF!</v>
      </c>
      <c r="AB192" s="801" t="str">
        <f t="shared" si="61"/>
        <v>#REF!</v>
      </c>
      <c r="AC192" s="802" t="str">
        <f t="shared" si="62"/>
        <v>#REF!</v>
      </c>
      <c r="AD192" s="802" t="str">
        <f t="shared" si="63"/>
        <v>#REF!</v>
      </c>
      <c r="AE192" s="802" t="str">
        <f t="shared" si="64"/>
        <v>#REF!</v>
      </c>
      <c r="AF192" s="422"/>
      <c r="AG192" s="622"/>
      <c r="AH192" s="622"/>
      <c r="AI192" s="622" t="str">
        <f t="shared" si="65"/>
        <v>#REF!</v>
      </c>
    </row>
    <row r="193" ht="15.0" customHeight="1">
      <c r="A193" s="609">
        <f t="shared" si="17"/>
        <v>191</v>
      </c>
      <c r="B193" s="171">
        <v>464207.0</v>
      </c>
      <c r="C193" s="422" t="s">
        <v>1750</v>
      </c>
      <c r="D193" s="683" t="s">
        <v>1751</v>
      </c>
      <c r="E193" s="683" t="s">
        <v>892</v>
      </c>
      <c r="F193" s="685" t="s">
        <v>701</v>
      </c>
      <c r="G193" s="685" t="s">
        <v>555</v>
      </c>
      <c r="H193" s="685" t="s">
        <v>708</v>
      </c>
      <c r="I193" s="936" t="str">
        <f t="shared" si="2"/>
        <v>#REF!</v>
      </c>
      <c r="J193" s="171">
        <v>6.0</v>
      </c>
      <c r="K193" s="171">
        <v>2024.0</v>
      </c>
      <c r="L193" s="405">
        <v>45444.0</v>
      </c>
      <c r="M193" s="405">
        <v>45449.0</v>
      </c>
      <c r="N193" s="806">
        <v>4.0</v>
      </c>
      <c r="O193" s="937">
        <f t="shared" si="74"/>
        <v>0.2</v>
      </c>
      <c r="P193" s="939" t="str">
        <f t="shared" si="4"/>
        <v>#REF!</v>
      </c>
      <c r="Q193" s="939" t="str">
        <f t="shared" si="75"/>
        <v>#REF!</v>
      </c>
      <c r="R193" s="940"/>
      <c r="S193" s="171" t="s">
        <v>525</v>
      </c>
      <c r="T193" s="422" t="s">
        <v>1744</v>
      </c>
      <c r="U193" s="801" t="str">
        <f t="shared" si="5"/>
        <v>#REF!</v>
      </c>
      <c r="V193" s="801" t="str">
        <f t="shared" si="72"/>
        <v>#REF!</v>
      </c>
      <c r="W193" s="801" t="str">
        <f t="shared" si="73"/>
        <v>#REF!</v>
      </c>
      <c r="X193" s="801" t="str">
        <f t="shared" si="8"/>
        <v>#REF!</v>
      </c>
      <c r="Y193" s="801">
        <f t="shared" si="9"/>
        <v>1</v>
      </c>
      <c r="Z193" s="801" t="str">
        <f t="shared" si="42"/>
        <v>#REF!</v>
      </c>
      <c r="AA193" s="801" t="str">
        <f t="shared" si="60"/>
        <v>#REF!</v>
      </c>
      <c r="AB193" s="801" t="str">
        <f t="shared" si="61"/>
        <v>#REF!</v>
      </c>
      <c r="AC193" s="802" t="str">
        <f t="shared" si="62"/>
        <v>#REF!</v>
      </c>
      <c r="AD193" s="802" t="str">
        <f t="shared" si="63"/>
        <v>#REF!</v>
      </c>
      <c r="AE193" s="802" t="str">
        <f t="shared" si="64"/>
        <v>#REF!</v>
      </c>
      <c r="AF193" s="422"/>
      <c r="AG193" s="622"/>
      <c r="AH193" s="622"/>
      <c r="AI193" s="622" t="str">
        <f t="shared" si="65"/>
        <v>#REF!</v>
      </c>
    </row>
    <row r="194" ht="15.0" customHeight="1">
      <c r="A194" s="609">
        <f t="shared" si="17"/>
        <v>192</v>
      </c>
      <c r="B194" s="931">
        <v>291974.0</v>
      </c>
      <c r="C194" s="422" t="s">
        <v>816</v>
      </c>
      <c r="D194" s="934" t="s">
        <v>1660</v>
      </c>
      <c r="E194" s="683" t="s">
        <v>892</v>
      </c>
      <c r="F194" s="935" t="s">
        <v>564</v>
      </c>
      <c r="G194" s="935" t="s">
        <v>540</v>
      </c>
      <c r="H194" s="935" t="s">
        <v>612</v>
      </c>
      <c r="I194" s="936" t="str">
        <f t="shared" si="2"/>
        <v>#REF!</v>
      </c>
      <c r="J194" s="171">
        <v>6.0</v>
      </c>
      <c r="K194" s="171">
        <v>2024.0</v>
      </c>
      <c r="L194" s="405">
        <v>45444.0</v>
      </c>
      <c r="M194" s="405">
        <v>45473.0</v>
      </c>
      <c r="N194" s="806">
        <v>20.0</v>
      </c>
      <c r="O194" s="937">
        <f>N194/20*10%</f>
        <v>0.1</v>
      </c>
      <c r="P194" s="939" t="str">
        <f t="shared" si="4"/>
        <v>#REF!</v>
      </c>
      <c r="Q194" s="939" t="str">
        <f t="shared" si="75"/>
        <v>#REF!</v>
      </c>
      <c r="R194" s="940"/>
      <c r="S194" s="171" t="s">
        <v>525</v>
      </c>
      <c r="T194" s="422" t="s">
        <v>1744</v>
      </c>
      <c r="U194" s="801" t="str">
        <f t="shared" si="5"/>
        <v>#REF!</v>
      </c>
      <c r="V194" s="801" t="str">
        <f t="shared" si="72"/>
        <v>#REF!</v>
      </c>
      <c r="W194" s="801" t="str">
        <f t="shared" si="73"/>
        <v>#REF!</v>
      </c>
      <c r="X194" s="801" t="str">
        <f t="shared" si="8"/>
        <v>#REF!</v>
      </c>
      <c r="Y194" s="801">
        <f t="shared" si="9"/>
        <v>1</v>
      </c>
      <c r="Z194" s="801" t="str">
        <f t="shared" si="42"/>
        <v>#REF!</v>
      </c>
      <c r="AA194" s="801" t="str">
        <f t="shared" si="60"/>
        <v>#REF!</v>
      </c>
      <c r="AB194" s="801" t="str">
        <f t="shared" si="61"/>
        <v>#REF!</v>
      </c>
      <c r="AC194" s="802" t="str">
        <f t="shared" si="62"/>
        <v>#REF!</v>
      </c>
      <c r="AD194" s="802" t="str">
        <f t="shared" si="63"/>
        <v>#REF!</v>
      </c>
      <c r="AE194" s="802" t="str">
        <f t="shared" si="64"/>
        <v>#REF!</v>
      </c>
      <c r="AF194" s="422"/>
      <c r="AG194" s="622"/>
      <c r="AH194" s="622"/>
      <c r="AI194" s="622" t="str">
        <f t="shared" si="65"/>
        <v>#REF!</v>
      </c>
    </row>
    <row r="195" ht="15.0" customHeight="1">
      <c r="A195" s="609">
        <f t="shared" si="17"/>
        <v>193</v>
      </c>
      <c r="B195" s="171">
        <v>463661.0</v>
      </c>
      <c r="C195" s="422" t="s">
        <v>1668</v>
      </c>
      <c r="D195" s="945" t="s">
        <v>1669</v>
      </c>
      <c r="E195" s="683" t="s">
        <v>892</v>
      </c>
      <c r="F195" s="685" t="s">
        <v>512</v>
      </c>
      <c r="G195" s="685" t="s">
        <v>573</v>
      </c>
      <c r="H195" s="685" t="s">
        <v>641</v>
      </c>
      <c r="I195" s="936" t="str">
        <f t="shared" si="2"/>
        <v>#REF!</v>
      </c>
      <c r="J195" s="171">
        <v>6.0</v>
      </c>
      <c r="K195" s="171">
        <v>2024.0</v>
      </c>
      <c r="L195" s="405">
        <v>45444.0</v>
      </c>
      <c r="M195" s="405">
        <v>45473.0</v>
      </c>
      <c r="N195" s="806">
        <f>20</f>
        <v>20</v>
      </c>
      <c r="O195" s="937">
        <f>N195/20*50%</f>
        <v>0.5</v>
      </c>
      <c r="P195" s="939" t="str">
        <f t="shared" si="4"/>
        <v>#REF!</v>
      </c>
      <c r="Q195" s="939" t="str">
        <f t="shared" si="75"/>
        <v>#REF!</v>
      </c>
      <c r="R195" s="940"/>
      <c r="S195" s="171" t="s">
        <v>525</v>
      </c>
      <c r="T195" s="422" t="s">
        <v>1744</v>
      </c>
      <c r="U195" s="801" t="str">
        <f t="shared" si="5"/>
        <v>#REF!</v>
      </c>
      <c r="V195" s="801" t="str">
        <f t="shared" si="72"/>
        <v>#REF!</v>
      </c>
      <c r="W195" s="801" t="str">
        <f t="shared" si="73"/>
        <v>#REF!</v>
      </c>
      <c r="X195" s="801" t="str">
        <f t="shared" si="8"/>
        <v>#REF!</v>
      </c>
      <c r="Y195" s="801">
        <f t="shared" si="9"/>
        <v>1</v>
      </c>
      <c r="Z195" s="801" t="str">
        <f t="shared" si="42"/>
        <v>#REF!</v>
      </c>
      <c r="AA195" s="801" t="str">
        <f t="shared" si="60"/>
        <v>#REF!</v>
      </c>
      <c r="AB195" s="801" t="str">
        <f t="shared" si="61"/>
        <v>#REF!</v>
      </c>
      <c r="AC195" s="802" t="str">
        <f t="shared" si="62"/>
        <v>#REF!</v>
      </c>
      <c r="AD195" s="802" t="str">
        <f t="shared" si="63"/>
        <v>#REF!</v>
      </c>
      <c r="AE195" s="802" t="str">
        <f t="shared" si="64"/>
        <v>#REF!</v>
      </c>
      <c r="AF195" s="422"/>
      <c r="AG195" s="622"/>
      <c r="AH195" s="622"/>
      <c r="AI195" s="622" t="str">
        <f t="shared" si="65"/>
        <v>#REF!</v>
      </c>
    </row>
    <row r="196" ht="15.0" customHeight="1">
      <c r="A196" s="609">
        <f t="shared" si="17"/>
        <v>194</v>
      </c>
      <c r="B196" s="389">
        <v>428988.0</v>
      </c>
      <c r="C196" s="390" t="s">
        <v>921</v>
      </c>
      <c r="D196" s="669" t="s">
        <v>1762</v>
      </c>
      <c r="E196" s="669" t="s">
        <v>892</v>
      </c>
      <c r="F196" s="671" t="s">
        <v>564</v>
      </c>
      <c r="G196" s="671" t="s">
        <v>530</v>
      </c>
      <c r="H196" s="671" t="s">
        <v>565</v>
      </c>
      <c r="I196" s="803" t="str">
        <f t="shared" si="2"/>
        <v>#REF!</v>
      </c>
      <c r="J196" s="389">
        <v>6.0</v>
      </c>
      <c r="K196" s="389">
        <v>2024.0</v>
      </c>
      <c r="L196" s="391">
        <v>45444.0</v>
      </c>
      <c r="M196" s="391">
        <v>45473.0</v>
      </c>
      <c r="N196" s="797">
        <v>20.0</v>
      </c>
      <c r="O196" s="797">
        <f t="shared" ref="O196:O340" si="76">N196/20</f>
        <v>1</v>
      </c>
      <c r="P196" s="797">
        <f t="shared" si="4"/>
        <v>1</v>
      </c>
      <c r="Q196" s="797">
        <f t="shared" ref="Q196:Q200" si="77">20/20</f>
        <v>1</v>
      </c>
      <c r="R196" s="804"/>
      <c r="S196" s="389" t="s">
        <v>517</v>
      </c>
      <c r="T196" s="390" t="s">
        <v>1764</v>
      </c>
      <c r="U196" s="801">
        <f t="shared" si="5"/>
        <v>1</v>
      </c>
      <c r="V196" s="801">
        <f t="shared" si="72"/>
        <v>1</v>
      </c>
      <c r="W196" s="801">
        <f t="shared" si="73"/>
        <v>1</v>
      </c>
      <c r="X196" s="801">
        <f t="shared" si="8"/>
        <v>1</v>
      </c>
      <c r="Y196" s="801">
        <f t="shared" si="9"/>
        <v>1</v>
      </c>
      <c r="Z196" s="616" t="str">
        <f t="shared" si="42"/>
        <v>#REF!</v>
      </c>
      <c r="AA196" s="616" t="str">
        <f t="shared" si="60"/>
        <v>#REF!</v>
      </c>
      <c r="AB196" s="616" t="str">
        <f t="shared" si="61"/>
        <v>#REF!</v>
      </c>
      <c r="AC196" s="642">
        <f t="shared" si="62"/>
        <v>0</v>
      </c>
      <c r="AD196" s="642" t="str">
        <f t="shared" si="63"/>
        <v>#REF!</v>
      </c>
      <c r="AE196" s="642" t="str">
        <f t="shared" si="64"/>
        <v>#REF!</v>
      </c>
      <c r="AF196" s="609"/>
      <c r="AG196" s="805"/>
      <c r="AH196" s="622"/>
      <c r="AI196" s="622">
        <f t="shared" si="65"/>
        <v>1</v>
      </c>
    </row>
    <row r="197" ht="15.0" customHeight="1">
      <c r="A197" s="609">
        <f t="shared" si="17"/>
        <v>195</v>
      </c>
      <c r="B197" s="171">
        <v>428990.0</v>
      </c>
      <c r="C197" s="422" t="s">
        <v>926</v>
      </c>
      <c r="D197" s="683" t="s">
        <v>1767</v>
      </c>
      <c r="E197" s="683" t="s">
        <v>892</v>
      </c>
      <c r="F197" s="685" t="s">
        <v>564</v>
      </c>
      <c r="G197" s="685" t="s">
        <v>530</v>
      </c>
      <c r="H197" s="685" t="s">
        <v>565</v>
      </c>
      <c r="I197" s="806" t="str">
        <f t="shared" si="2"/>
        <v>#REF!</v>
      </c>
      <c r="J197" s="171">
        <v>6.0</v>
      </c>
      <c r="K197" s="171">
        <v>2024.0</v>
      </c>
      <c r="L197" s="405">
        <v>45444.0</v>
      </c>
      <c r="M197" s="405">
        <v>45473.0</v>
      </c>
      <c r="N197" s="800">
        <v>20.0</v>
      </c>
      <c r="O197" s="800">
        <f t="shared" si="76"/>
        <v>1</v>
      </c>
      <c r="P197" s="800">
        <f t="shared" si="4"/>
        <v>1</v>
      </c>
      <c r="Q197" s="800">
        <f t="shared" si="77"/>
        <v>1</v>
      </c>
      <c r="R197" s="807"/>
      <c r="S197" s="171" t="s">
        <v>517</v>
      </c>
      <c r="T197" s="422" t="s">
        <v>1764</v>
      </c>
      <c r="U197" s="801">
        <f t="shared" si="5"/>
        <v>1</v>
      </c>
      <c r="V197" s="801">
        <f t="shared" si="72"/>
        <v>1</v>
      </c>
      <c r="W197" s="801">
        <f t="shared" si="73"/>
        <v>1</v>
      </c>
      <c r="X197" s="801">
        <f t="shared" si="8"/>
        <v>1</v>
      </c>
      <c r="Y197" s="801">
        <f t="shared" si="9"/>
        <v>1</v>
      </c>
      <c r="Z197" s="616" t="str">
        <f t="shared" si="42"/>
        <v>#REF!</v>
      </c>
      <c r="AA197" s="616" t="str">
        <f t="shared" si="60"/>
        <v>#REF!</v>
      </c>
      <c r="AB197" s="616" t="str">
        <f t="shared" si="61"/>
        <v>#REF!</v>
      </c>
      <c r="AC197" s="642">
        <f t="shared" si="62"/>
        <v>0</v>
      </c>
      <c r="AD197" s="642" t="str">
        <f t="shared" si="63"/>
        <v>#REF!</v>
      </c>
      <c r="AE197" s="642" t="str">
        <f t="shared" si="64"/>
        <v>#REF!</v>
      </c>
      <c r="AF197" s="609"/>
      <c r="AG197" s="808"/>
      <c r="AH197" s="622"/>
      <c r="AI197" s="622">
        <f t="shared" si="65"/>
        <v>1</v>
      </c>
    </row>
    <row r="198" ht="15.0" customHeight="1">
      <c r="A198" s="609">
        <f t="shared" si="17"/>
        <v>196</v>
      </c>
      <c r="B198" s="171">
        <v>439478.0</v>
      </c>
      <c r="C198" s="422" t="s">
        <v>923</v>
      </c>
      <c r="D198" s="683" t="s">
        <v>1768</v>
      </c>
      <c r="E198" s="683" t="s">
        <v>892</v>
      </c>
      <c r="F198" s="685" t="s">
        <v>564</v>
      </c>
      <c r="G198" s="685" t="s">
        <v>555</v>
      </c>
      <c r="H198" s="685" t="s">
        <v>925</v>
      </c>
      <c r="I198" s="806" t="str">
        <f t="shared" si="2"/>
        <v>#REF!</v>
      </c>
      <c r="J198" s="171">
        <v>6.0</v>
      </c>
      <c r="K198" s="171">
        <v>2024.0</v>
      </c>
      <c r="L198" s="405">
        <v>45444.0</v>
      </c>
      <c r="M198" s="405">
        <v>45473.0</v>
      </c>
      <c r="N198" s="800">
        <v>20.0</v>
      </c>
      <c r="O198" s="800">
        <f t="shared" si="76"/>
        <v>1</v>
      </c>
      <c r="P198" s="800">
        <f t="shared" si="4"/>
        <v>1</v>
      </c>
      <c r="Q198" s="800">
        <f t="shared" si="77"/>
        <v>1</v>
      </c>
      <c r="R198" s="807"/>
      <c r="S198" s="171" t="s">
        <v>517</v>
      </c>
      <c r="T198" s="422" t="s">
        <v>1764</v>
      </c>
      <c r="U198" s="801">
        <f t="shared" si="5"/>
        <v>1</v>
      </c>
      <c r="V198" s="801">
        <f t="shared" si="72"/>
        <v>1</v>
      </c>
      <c r="W198" s="801">
        <f t="shared" si="73"/>
        <v>1</v>
      </c>
      <c r="X198" s="801">
        <f t="shared" si="8"/>
        <v>1</v>
      </c>
      <c r="Y198" s="801">
        <f t="shared" si="9"/>
        <v>1</v>
      </c>
      <c r="Z198" s="616" t="str">
        <f t="shared" si="42"/>
        <v>#REF!</v>
      </c>
      <c r="AA198" s="616" t="str">
        <f t="shared" si="60"/>
        <v>#REF!</v>
      </c>
      <c r="AB198" s="616" t="str">
        <f t="shared" si="61"/>
        <v>#REF!</v>
      </c>
      <c r="AC198" s="642">
        <f t="shared" si="62"/>
        <v>0</v>
      </c>
      <c r="AD198" s="642" t="str">
        <f t="shared" si="63"/>
        <v>#REF!</v>
      </c>
      <c r="AE198" s="642" t="str">
        <f t="shared" si="64"/>
        <v>#REF!</v>
      </c>
      <c r="AF198" s="609"/>
      <c r="AG198" s="808"/>
      <c r="AH198" s="622"/>
      <c r="AI198" s="622">
        <f t="shared" si="65"/>
        <v>1</v>
      </c>
    </row>
    <row r="199" ht="15.0" customHeight="1">
      <c r="A199" s="609">
        <f t="shared" si="17"/>
        <v>197</v>
      </c>
      <c r="B199" s="171">
        <v>283551.0</v>
      </c>
      <c r="C199" s="422" t="s">
        <v>914</v>
      </c>
      <c r="D199" s="683" t="s">
        <v>1772</v>
      </c>
      <c r="E199" s="683" t="s">
        <v>892</v>
      </c>
      <c r="F199" s="685" t="s">
        <v>512</v>
      </c>
      <c r="G199" s="685" t="s">
        <v>555</v>
      </c>
      <c r="H199" s="685" t="s">
        <v>580</v>
      </c>
      <c r="I199" s="806" t="str">
        <f t="shared" si="2"/>
        <v>#REF!</v>
      </c>
      <c r="J199" s="171">
        <v>6.0</v>
      </c>
      <c r="K199" s="171">
        <v>2024.0</v>
      </c>
      <c r="L199" s="405">
        <v>45444.0</v>
      </c>
      <c r="M199" s="405">
        <v>45473.0</v>
      </c>
      <c r="N199" s="800">
        <v>20.0</v>
      </c>
      <c r="O199" s="800">
        <f t="shared" si="76"/>
        <v>1</v>
      </c>
      <c r="P199" s="800">
        <f t="shared" si="4"/>
        <v>1</v>
      </c>
      <c r="Q199" s="800">
        <f t="shared" si="77"/>
        <v>1</v>
      </c>
      <c r="R199" s="807"/>
      <c r="S199" s="171" t="s">
        <v>517</v>
      </c>
      <c r="T199" s="422" t="s">
        <v>1764</v>
      </c>
      <c r="U199" s="801">
        <f t="shared" si="5"/>
        <v>1</v>
      </c>
      <c r="V199" s="801">
        <f t="shared" si="72"/>
        <v>1</v>
      </c>
      <c r="W199" s="801">
        <f t="shared" si="73"/>
        <v>1</v>
      </c>
      <c r="X199" s="801">
        <f t="shared" si="8"/>
        <v>1</v>
      </c>
      <c r="Y199" s="801">
        <f t="shared" si="9"/>
        <v>1</v>
      </c>
      <c r="Z199" s="616" t="str">
        <f t="shared" si="42"/>
        <v>#REF!</v>
      </c>
      <c r="AA199" s="616" t="str">
        <f t="shared" si="60"/>
        <v>#REF!</v>
      </c>
      <c r="AB199" s="616" t="str">
        <f t="shared" si="61"/>
        <v>#REF!</v>
      </c>
      <c r="AC199" s="642">
        <f t="shared" si="62"/>
        <v>0</v>
      </c>
      <c r="AD199" s="642" t="str">
        <f t="shared" si="63"/>
        <v>#REF!</v>
      </c>
      <c r="AE199" s="642" t="str">
        <f t="shared" si="64"/>
        <v>#REF!</v>
      </c>
      <c r="AF199" s="609"/>
      <c r="AG199" s="808"/>
      <c r="AH199" s="622"/>
      <c r="AI199" s="622">
        <f t="shared" si="65"/>
        <v>1</v>
      </c>
    </row>
    <row r="200" ht="15.0" customHeight="1">
      <c r="A200" s="609">
        <f t="shared" si="17"/>
        <v>198</v>
      </c>
      <c r="B200" s="171">
        <v>288845.0</v>
      </c>
      <c r="C200" s="422" t="s">
        <v>919</v>
      </c>
      <c r="D200" s="683" t="s">
        <v>1776</v>
      </c>
      <c r="E200" s="683" t="s">
        <v>892</v>
      </c>
      <c r="F200" s="685" t="s">
        <v>701</v>
      </c>
      <c r="G200" s="685" t="s">
        <v>555</v>
      </c>
      <c r="H200" s="685" t="s">
        <v>708</v>
      </c>
      <c r="I200" s="806" t="str">
        <f t="shared" si="2"/>
        <v>#REF!</v>
      </c>
      <c r="J200" s="171">
        <v>6.0</v>
      </c>
      <c r="K200" s="171">
        <v>2024.0</v>
      </c>
      <c r="L200" s="405">
        <v>45444.0</v>
      </c>
      <c r="M200" s="405">
        <v>45473.0</v>
      </c>
      <c r="N200" s="800">
        <v>20.0</v>
      </c>
      <c r="O200" s="800">
        <f t="shared" si="76"/>
        <v>1</v>
      </c>
      <c r="P200" s="800">
        <f t="shared" si="4"/>
        <v>1</v>
      </c>
      <c r="Q200" s="800">
        <f t="shared" si="77"/>
        <v>1</v>
      </c>
      <c r="R200" s="807"/>
      <c r="S200" s="171" t="s">
        <v>517</v>
      </c>
      <c r="T200" s="422" t="s">
        <v>1764</v>
      </c>
      <c r="U200" s="801">
        <f t="shared" si="5"/>
        <v>1</v>
      </c>
      <c r="V200" s="801">
        <f t="shared" si="72"/>
        <v>1</v>
      </c>
      <c r="W200" s="801">
        <f t="shared" si="73"/>
        <v>1</v>
      </c>
      <c r="X200" s="801">
        <f t="shared" si="8"/>
        <v>1</v>
      </c>
      <c r="Y200" s="801">
        <f t="shared" si="9"/>
        <v>1</v>
      </c>
      <c r="Z200" s="616" t="str">
        <f t="shared" si="42"/>
        <v>#REF!</v>
      </c>
      <c r="AA200" s="616" t="str">
        <f t="shared" si="60"/>
        <v>#REF!</v>
      </c>
      <c r="AB200" s="616" t="str">
        <f t="shared" si="61"/>
        <v>#REF!</v>
      </c>
      <c r="AC200" s="642">
        <f t="shared" si="62"/>
        <v>0</v>
      </c>
      <c r="AD200" s="642" t="str">
        <f t="shared" si="63"/>
        <v>#REF!</v>
      </c>
      <c r="AE200" s="642" t="str">
        <f t="shared" si="64"/>
        <v>#REF!</v>
      </c>
      <c r="AF200" s="609"/>
      <c r="AG200" s="808"/>
      <c r="AH200" s="622"/>
      <c r="AI200" s="622">
        <f t="shared" si="65"/>
        <v>1</v>
      </c>
    </row>
    <row r="201" ht="15.0" customHeight="1">
      <c r="A201" s="609">
        <f t="shared" si="17"/>
        <v>199</v>
      </c>
      <c r="B201" s="171">
        <v>277203.0</v>
      </c>
      <c r="C201" s="422" t="s">
        <v>916</v>
      </c>
      <c r="D201" s="683" t="s">
        <v>1783</v>
      </c>
      <c r="E201" s="683" t="s">
        <v>892</v>
      </c>
      <c r="F201" s="685" t="s">
        <v>701</v>
      </c>
      <c r="G201" s="685" t="s">
        <v>555</v>
      </c>
      <c r="H201" s="685" t="s">
        <v>708</v>
      </c>
      <c r="I201" s="806" t="str">
        <f t="shared" si="2"/>
        <v>#REF!</v>
      </c>
      <c r="J201" s="171">
        <v>6.0</v>
      </c>
      <c r="K201" s="171">
        <v>2024.0</v>
      </c>
      <c r="L201" s="405">
        <v>45444.0</v>
      </c>
      <c r="M201" s="405">
        <v>45473.0</v>
      </c>
      <c r="N201" s="800">
        <v>20.0</v>
      </c>
      <c r="O201" s="800">
        <f t="shared" si="76"/>
        <v>1</v>
      </c>
      <c r="P201" s="800">
        <f t="shared" si="4"/>
        <v>1</v>
      </c>
      <c r="Q201" s="800">
        <f>18.5/20</f>
        <v>0.925</v>
      </c>
      <c r="R201" s="807"/>
      <c r="S201" s="171" t="s">
        <v>517</v>
      </c>
      <c r="T201" s="422" t="s">
        <v>1764</v>
      </c>
      <c r="U201" s="801">
        <f t="shared" si="5"/>
        <v>0.925</v>
      </c>
      <c r="V201" s="801">
        <f t="shared" si="72"/>
        <v>1</v>
      </c>
      <c r="W201" s="801">
        <f t="shared" si="73"/>
        <v>0.925</v>
      </c>
      <c r="X201" s="801">
        <f t="shared" si="8"/>
        <v>0.93</v>
      </c>
      <c r="Y201" s="801">
        <f t="shared" si="9"/>
        <v>1</v>
      </c>
      <c r="Z201" s="616" t="str">
        <f t="shared" si="42"/>
        <v>#REF!</v>
      </c>
      <c r="AA201" s="616" t="str">
        <f t="shared" si="60"/>
        <v>#REF!</v>
      </c>
      <c r="AB201" s="616" t="str">
        <f t="shared" si="61"/>
        <v>#REF!</v>
      </c>
      <c r="AC201" s="642">
        <f t="shared" si="62"/>
        <v>0</v>
      </c>
      <c r="AD201" s="642" t="str">
        <f t="shared" si="63"/>
        <v>#REF!</v>
      </c>
      <c r="AE201" s="642" t="str">
        <f t="shared" si="64"/>
        <v>#REF!</v>
      </c>
      <c r="AF201" s="609"/>
      <c r="AG201" s="808" t="s">
        <v>1789</v>
      </c>
      <c r="AH201" s="622"/>
      <c r="AI201" s="622">
        <f t="shared" si="65"/>
        <v>0.925</v>
      </c>
    </row>
    <row r="202" ht="15.0" customHeight="1">
      <c r="A202" s="609">
        <f t="shared" si="17"/>
        <v>200</v>
      </c>
      <c r="B202" s="171">
        <v>463519.0</v>
      </c>
      <c r="C202" s="422" t="s">
        <v>1793</v>
      </c>
      <c r="D202" s="934" t="s">
        <v>1794</v>
      </c>
      <c r="E202" s="683" t="s">
        <v>892</v>
      </c>
      <c r="F202" s="685" t="s">
        <v>512</v>
      </c>
      <c r="G202" s="685" t="s">
        <v>573</v>
      </c>
      <c r="H202" s="685" t="s">
        <v>641</v>
      </c>
      <c r="I202" s="806" t="str">
        <f t="shared" si="2"/>
        <v>#REF!</v>
      </c>
      <c r="J202" s="171">
        <v>6.0</v>
      </c>
      <c r="K202" s="171">
        <v>2024.0</v>
      </c>
      <c r="L202" s="405">
        <v>45444.0</v>
      </c>
      <c r="M202" s="405">
        <v>45473.0</v>
      </c>
      <c r="N202" s="800">
        <v>20.0</v>
      </c>
      <c r="O202" s="800">
        <f t="shared" si="76"/>
        <v>1</v>
      </c>
      <c r="P202" s="800">
        <f t="shared" si="4"/>
        <v>1</v>
      </c>
      <c r="Q202" s="800">
        <f>20/20</f>
        <v>1</v>
      </c>
      <c r="R202" s="807"/>
      <c r="S202" s="171" t="s">
        <v>517</v>
      </c>
      <c r="T202" s="422" t="s">
        <v>1764</v>
      </c>
      <c r="U202" s="801">
        <f t="shared" si="5"/>
        <v>1</v>
      </c>
      <c r="V202" s="801">
        <f t="shared" si="72"/>
        <v>1</v>
      </c>
      <c r="W202" s="801">
        <f t="shared" si="73"/>
        <v>1</v>
      </c>
      <c r="X202" s="801">
        <f t="shared" si="8"/>
        <v>1</v>
      </c>
      <c r="Y202" s="801">
        <f t="shared" si="9"/>
        <v>1</v>
      </c>
      <c r="Z202" s="616" t="str">
        <f t="shared" si="42"/>
        <v>#REF!</v>
      </c>
      <c r="AA202" s="616" t="str">
        <f t="shared" si="60"/>
        <v>#REF!</v>
      </c>
      <c r="AB202" s="616" t="str">
        <f t="shared" si="61"/>
        <v>#REF!</v>
      </c>
      <c r="AC202" s="642">
        <f t="shared" si="62"/>
        <v>0</v>
      </c>
      <c r="AD202" s="642" t="str">
        <f t="shared" si="63"/>
        <v>#REF!</v>
      </c>
      <c r="AE202" s="642" t="str">
        <f t="shared" si="64"/>
        <v>#REF!</v>
      </c>
      <c r="AF202" s="609"/>
      <c r="AG202" s="808"/>
      <c r="AH202" s="622"/>
      <c r="AI202" s="622">
        <f t="shared" si="65"/>
        <v>1</v>
      </c>
    </row>
    <row r="203" ht="15.0" customHeight="1">
      <c r="A203" s="609">
        <f t="shared" si="17"/>
        <v>201</v>
      </c>
      <c r="B203" s="171">
        <v>463721.0</v>
      </c>
      <c r="C203" s="422" t="s">
        <v>1797</v>
      </c>
      <c r="D203" s="934" t="s">
        <v>1798</v>
      </c>
      <c r="E203" s="683" t="s">
        <v>892</v>
      </c>
      <c r="F203" s="685" t="s">
        <v>564</v>
      </c>
      <c r="G203" s="685" t="s">
        <v>573</v>
      </c>
      <c r="H203" s="685" t="s">
        <v>626</v>
      </c>
      <c r="I203" s="806" t="str">
        <f t="shared" si="2"/>
        <v>#REF!</v>
      </c>
      <c r="J203" s="171">
        <v>6.0</v>
      </c>
      <c r="K203" s="171">
        <v>2024.0</v>
      </c>
      <c r="L203" s="405">
        <v>45444.0</v>
      </c>
      <c r="M203" s="405">
        <v>45473.0</v>
      </c>
      <c r="N203" s="800">
        <v>20.0</v>
      </c>
      <c r="O203" s="800">
        <f t="shared" si="76"/>
        <v>1</v>
      </c>
      <c r="P203" s="800">
        <f t="shared" si="4"/>
        <v>1</v>
      </c>
      <c r="Q203" s="800">
        <f>14.5/20</f>
        <v>0.725</v>
      </c>
      <c r="R203" s="807"/>
      <c r="S203" s="171" t="s">
        <v>517</v>
      </c>
      <c r="T203" s="422" t="s">
        <v>1764</v>
      </c>
      <c r="U203" s="801">
        <f t="shared" si="5"/>
        <v>0.725</v>
      </c>
      <c r="V203" s="801">
        <f t="shared" si="72"/>
        <v>1</v>
      </c>
      <c r="W203" s="801">
        <f t="shared" si="73"/>
        <v>0.725</v>
      </c>
      <c r="X203" s="801">
        <f t="shared" si="8"/>
        <v>0.73</v>
      </c>
      <c r="Y203" s="801">
        <f t="shared" si="9"/>
        <v>1</v>
      </c>
      <c r="Z203" s="616" t="str">
        <f t="shared" si="42"/>
        <v>#REF!</v>
      </c>
      <c r="AA203" s="616" t="str">
        <f t="shared" si="60"/>
        <v>#REF!</v>
      </c>
      <c r="AB203" s="616" t="str">
        <f t="shared" si="61"/>
        <v>#REF!</v>
      </c>
      <c r="AC203" s="642">
        <f t="shared" si="62"/>
        <v>0</v>
      </c>
      <c r="AD203" s="642" t="str">
        <f t="shared" si="63"/>
        <v>#REF!</v>
      </c>
      <c r="AE203" s="642" t="str">
        <f t="shared" si="64"/>
        <v>#REF!</v>
      </c>
      <c r="AF203" s="609"/>
      <c r="AG203" s="808" t="s">
        <v>1802</v>
      </c>
      <c r="AH203" s="622"/>
      <c r="AI203" s="622">
        <f t="shared" si="65"/>
        <v>0.725</v>
      </c>
    </row>
    <row r="204" ht="15.0" customHeight="1">
      <c r="A204" s="609">
        <f t="shared" si="17"/>
        <v>202</v>
      </c>
      <c r="B204" s="931">
        <v>289072.0</v>
      </c>
      <c r="C204" s="422" t="s">
        <v>944</v>
      </c>
      <c r="D204" s="934" t="s">
        <v>1803</v>
      </c>
      <c r="E204" s="683" t="s">
        <v>892</v>
      </c>
      <c r="F204" s="935" t="s">
        <v>701</v>
      </c>
      <c r="G204" s="935" t="s">
        <v>555</v>
      </c>
      <c r="H204" s="935" t="s">
        <v>708</v>
      </c>
      <c r="I204" s="806" t="str">
        <f t="shared" si="2"/>
        <v>#REF!</v>
      </c>
      <c r="J204" s="171">
        <v>6.0</v>
      </c>
      <c r="K204" s="171">
        <v>2024.0</v>
      </c>
      <c r="L204" s="405">
        <v>45444.0</v>
      </c>
      <c r="M204" s="405">
        <v>45473.0</v>
      </c>
      <c r="N204" s="800">
        <v>20.0</v>
      </c>
      <c r="O204" s="800">
        <f t="shared" si="76"/>
        <v>1</v>
      </c>
      <c r="P204" s="800">
        <f t="shared" si="4"/>
        <v>1</v>
      </c>
      <c r="Q204" s="800">
        <f>20/20</f>
        <v>1</v>
      </c>
      <c r="R204" s="807"/>
      <c r="S204" s="171" t="s">
        <v>517</v>
      </c>
      <c r="T204" s="422" t="s">
        <v>1764</v>
      </c>
      <c r="U204" s="801">
        <f t="shared" si="5"/>
        <v>1</v>
      </c>
      <c r="V204" s="801">
        <f t="shared" si="72"/>
        <v>1</v>
      </c>
      <c r="W204" s="801">
        <f t="shared" si="73"/>
        <v>1</v>
      </c>
      <c r="X204" s="801">
        <f t="shared" si="8"/>
        <v>1</v>
      </c>
      <c r="Y204" s="801">
        <f t="shared" si="9"/>
        <v>1</v>
      </c>
      <c r="Z204" s="616" t="str">
        <f t="shared" si="42"/>
        <v>#REF!</v>
      </c>
      <c r="AA204" s="616" t="str">
        <f t="shared" si="60"/>
        <v>#REF!</v>
      </c>
      <c r="AB204" s="616" t="str">
        <f t="shared" si="61"/>
        <v>#REF!</v>
      </c>
      <c r="AC204" s="642">
        <f t="shared" si="62"/>
        <v>0</v>
      </c>
      <c r="AD204" s="642" t="str">
        <f t="shared" si="63"/>
        <v>#REF!</v>
      </c>
      <c r="AE204" s="642" t="str">
        <f t="shared" si="64"/>
        <v>#REF!</v>
      </c>
      <c r="AF204" s="609"/>
      <c r="AG204" s="808"/>
      <c r="AH204" s="622"/>
      <c r="AI204" s="622">
        <f t="shared" si="65"/>
        <v>1</v>
      </c>
    </row>
    <row r="205" ht="15.0" customHeight="1">
      <c r="A205" s="609">
        <f t="shared" si="17"/>
        <v>203</v>
      </c>
      <c r="B205" s="171">
        <v>281067.0</v>
      </c>
      <c r="C205" s="422" t="s">
        <v>1025</v>
      </c>
      <c r="D205" s="683" t="s">
        <v>1629</v>
      </c>
      <c r="E205" s="683" t="s">
        <v>662</v>
      </c>
      <c r="F205" s="685" t="s">
        <v>663</v>
      </c>
      <c r="G205" s="685" t="s">
        <v>540</v>
      </c>
      <c r="H205" s="685" t="s">
        <v>750</v>
      </c>
      <c r="I205" s="806" t="str">
        <f t="shared" si="2"/>
        <v>#REF!</v>
      </c>
      <c r="J205" s="171">
        <v>6.0</v>
      </c>
      <c r="K205" s="171">
        <v>2024.0</v>
      </c>
      <c r="L205" s="405">
        <v>45444.0</v>
      </c>
      <c r="M205" s="405">
        <v>45473.0</v>
      </c>
      <c r="N205" s="800">
        <f t="shared" ref="N205:N206" si="78">20*0.3</f>
        <v>6</v>
      </c>
      <c r="O205" s="800">
        <f t="shared" si="76"/>
        <v>0.3</v>
      </c>
      <c r="P205" s="800">
        <f t="shared" si="4"/>
        <v>0.3</v>
      </c>
      <c r="Q205" s="800">
        <f>0.3</f>
        <v>0.3</v>
      </c>
      <c r="R205" s="807"/>
      <c r="S205" s="171" t="s">
        <v>517</v>
      </c>
      <c r="T205" s="422" t="s">
        <v>1764</v>
      </c>
      <c r="U205" s="801">
        <f t="shared" si="5"/>
        <v>0.3</v>
      </c>
      <c r="V205" s="801" t="str">
        <f t="shared" si="72"/>
        <v>#REF!</v>
      </c>
      <c r="W205" s="801">
        <f t="shared" si="73"/>
        <v>1.177</v>
      </c>
      <c r="X205" s="801" t="str">
        <f t="shared" si="8"/>
        <v>#REF!</v>
      </c>
      <c r="Y205" s="801">
        <f t="shared" si="9"/>
        <v>1</v>
      </c>
      <c r="Z205" s="616" t="str">
        <f t="shared" si="42"/>
        <v>#REF!</v>
      </c>
      <c r="AA205" s="616" t="str">
        <f t="shared" si="60"/>
        <v>#REF!</v>
      </c>
      <c r="AB205" s="616" t="str">
        <f t="shared" si="61"/>
        <v>#REF!</v>
      </c>
      <c r="AC205" s="642" t="str">
        <f t="shared" si="62"/>
        <v>#REF!</v>
      </c>
      <c r="AD205" s="642" t="str">
        <f t="shared" si="63"/>
        <v>#REF!</v>
      </c>
      <c r="AE205" s="642" t="str">
        <f t="shared" si="64"/>
        <v>#REF!</v>
      </c>
      <c r="AF205" s="609"/>
      <c r="AG205" s="808"/>
      <c r="AH205" s="622"/>
      <c r="AI205" s="622">
        <f t="shared" si="65"/>
        <v>0.3923333333</v>
      </c>
    </row>
    <row r="206" ht="15.0" customHeight="1">
      <c r="A206" s="609">
        <f t="shared" si="17"/>
        <v>204</v>
      </c>
      <c r="B206" s="389">
        <v>281067.0</v>
      </c>
      <c r="C206" s="390" t="s">
        <v>1025</v>
      </c>
      <c r="D206" s="669" t="s">
        <v>1629</v>
      </c>
      <c r="E206" s="669" t="s">
        <v>662</v>
      </c>
      <c r="F206" s="671" t="s">
        <v>663</v>
      </c>
      <c r="G206" s="671" t="s">
        <v>540</v>
      </c>
      <c r="H206" s="671" t="s">
        <v>750</v>
      </c>
      <c r="I206" s="803" t="str">
        <f t="shared" si="2"/>
        <v>#REF!</v>
      </c>
      <c r="J206" s="389">
        <v>6.0</v>
      </c>
      <c r="K206" s="389">
        <v>2024.0</v>
      </c>
      <c r="L206" s="391">
        <v>45444.0</v>
      </c>
      <c r="M206" s="391">
        <v>45473.0</v>
      </c>
      <c r="N206" s="797">
        <f t="shared" si="78"/>
        <v>6</v>
      </c>
      <c r="O206" s="797">
        <f t="shared" si="76"/>
        <v>0.3</v>
      </c>
      <c r="P206" s="797" t="str">
        <f t="shared" si="4"/>
        <v>#REF!</v>
      </c>
      <c r="Q206" s="797">
        <f>1.59*0.3</f>
        <v>0.477</v>
      </c>
      <c r="R206" s="804"/>
      <c r="S206" s="389" t="s">
        <v>525</v>
      </c>
      <c r="T206" s="390" t="s">
        <v>1808</v>
      </c>
      <c r="U206" s="798">
        <f t="shared" si="5"/>
        <v>0.477</v>
      </c>
      <c r="V206" s="801" t="str">
        <f t="shared" si="72"/>
        <v>#REF!</v>
      </c>
      <c r="W206" s="801">
        <f t="shared" si="73"/>
        <v>1.177</v>
      </c>
      <c r="X206" s="801" t="str">
        <f t="shared" si="8"/>
        <v>#REF!</v>
      </c>
      <c r="Y206" s="616">
        <f t="shared" si="9"/>
        <v>1</v>
      </c>
      <c r="Z206" s="616" t="str">
        <f t="shared" si="42"/>
        <v>#REF!</v>
      </c>
      <c r="AA206" s="616" t="str">
        <f t="shared" si="60"/>
        <v>#REF!</v>
      </c>
      <c r="AB206" s="616" t="str">
        <f t="shared" si="61"/>
        <v>#REF!</v>
      </c>
      <c r="AC206" s="642" t="str">
        <f t="shared" si="62"/>
        <v>#REF!</v>
      </c>
      <c r="AD206" s="642" t="str">
        <f t="shared" si="63"/>
        <v>#REF!</v>
      </c>
      <c r="AE206" s="642" t="str">
        <f t="shared" si="64"/>
        <v>#REF!</v>
      </c>
      <c r="AF206" s="609"/>
      <c r="AG206" s="622"/>
      <c r="AH206" s="622"/>
      <c r="AI206" s="622">
        <f t="shared" si="65"/>
        <v>0.3923333333</v>
      </c>
    </row>
    <row r="207" ht="15.0" customHeight="1">
      <c r="A207" s="609">
        <f t="shared" si="17"/>
        <v>205</v>
      </c>
      <c r="B207" s="171">
        <v>435273.0</v>
      </c>
      <c r="C207" s="422" t="s">
        <v>911</v>
      </c>
      <c r="D207" s="945" t="s">
        <v>1810</v>
      </c>
      <c r="E207" s="683" t="s">
        <v>892</v>
      </c>
      <c r="F207" s="685" t="s">
        <v>512</v>
      </c>
      <c r="G207" s="685" t="s">
        <v>530</v>
      </c>
      <c r="H207" s="685" t="s">
        <v>531</v>
      </c>
      <c r="I207" s="806" t="str">
        <f t="shared" si="2"/>
        <v>#REF!</v>
      </c>
      <c r="J207" s="171">
        <v>6.0</v>
      </c>
      <c r="K207" s="171">
        <v>2024.0</v>
      </c>
      <c r="L207" s="405">
        <v>45444.0</v>
      </c>
      <c r="M207" s="405">
        <v>45473.0</v>
      </c>
      <c r="N207" s="800">
        <v>20.0</v>
      </c>
      <c r="O207" s="800">
        <f t="shared" si="76"/>
        <v>1</v>
      </c>
      <c r="P207" s="800" t="str">
        <f t="shared" si="4"/>
        <v>#REF!</v>
      </c>
      <c r="Q207" s="800">
        <f>1.24</f>
        <v>1.24</v>
      </c>
      <c r="R207" s="807"/>
      <c r="S207" s="171" t="s">
        <v>525</v>
      </c>
      <c r="T207" s="422" t="s">
        <v>1808</v>
      </c>
      <c r="U207" s="801">
        <f t="shared" si="5"/>
        <v>1.24</v>
      </c>
      <c r="V207" s="801" t="str">
        <f t="shared" si="72"/>
        <v>#REF!</v>
      </c>
      <c r="W207" s="801">
        <f t="shared" si="73"/>
        <v>1.24</v>
      </c>
      <c r="X207" s="801" t="str">
        <f t="shared" si="8"/>
        <v>#REF!</v>
      </c>
      <c r="Y207" s="616">
        <f t="shared" si="9"/>
        <v>1</v>
      </c>
      <c r="Z207" s="616" t="str">
        <f t="shared" si="42"/>
        <v>#REF!</v>
      </c>
      <c r="AA207" s="616" t="str">
        <f t="shared" si="60"/>
        <v>#REF!</v>
      </c>
      <c r="AB207" s="616" t="str">
        <f t="shared" si="61"/>
        <v>#REF!</v>
      </c>
      <c r="AC207" s="642" t="str">
        <f t="shared" si="62"/>
        <v>#REF!</v>
      </c>
      <c r="AD207" s="642" t="str">
        <f t="shared" si="63"/>
        <v>#REF!</v>
      </c>
      <c r="AE207" s="642" t="str">
        <f t="shared" si="64"/>
        <v>#REF!</v>
      </c>
      <c r="AF207" s="609"/>
      <c r="AG207" s="622"/>
      <c r="AH207" s="622"/>
      <c r="AI207" s="622">
        <f t="shared" si="65"/>
        <v>1.24</v>
      </c>
    </row>
    <row r="208" ht="15.0" customHeight="1">
      <c r="A208" s="609">
        <f t="shared" si="17"/>
        <v>206</v>
      </c>
      <c r="B208" s="171">
        <v>452869.0</v>
      </c>
      <c r="C208" s="422" t="s">
        <v>1148</v>
      </c>
      <c r="D208" s="945" t="s">
        <v>1814</v>
      </c>
      <c r="E208" s="683" t="s">
        <v>892</v>
      </c>
      <c r="F208" s="685" t="s">
        <v>564</v>
      </c>
      <c r="G208" s="685" t="s">
        <v>555</v>
      </c>
      <c r="H208" s="685" t="s">
        <v>925</v>
      </c>
      <c r="I208" s="806" t="str">
        <f t="shared" si="2"/>
        <v>#REF!</v>
      </c>
      <c r="J208" s="171">
        <v>6.0</v>
      </c>
      <c r="K208" s="171">
        <v>2024.0</v>
      </c>
      <c r="L208" s="405">
        <v>45444.0</v>
      </c>
      <c r="M208" s="405">
        <v>45473.0</v>
      </c>
      <c r="N208" s="800">
        <f>20*0.7</f>
        <v>14</v>
      </c>
      <c r="O208" s="800">
        <f t="shared" si="76"/>
        <v>0.7</v>
      </c>
      <c r="P208" s="800" t="str">
        <f t="shared" si="4"/>
        <v>#REF!</v>
      </c>
      <c r="Q208" s="800">
        <f>1.03*0.7</f>
        <v>0.721</v>
      </c>
      <c r="R208" s="807"/>
      <c r="S208" s="171" t="s">
        <v>525</v>
      </c>
      <c r="T208" s="422" t="s">
        <v>1808</v>
      </c>
      <c r="U208" s="801">
        <f t="shared" si="5"/>
        <v>0.721</v>
      </c>
      <c r="V208" s="801" t="str">
        <f t="shared" si="72"/>
        <v>#REF!</v>
      </c>
      <c r="W208" s="801" t="str">
        <f t="shared" si="73"/>
        <v>#REF!</v>
      </c>
      <c r="X208" s="801" t="str">
        <f t="shared" si="8"/>
        <v>#REF!</v>
      </c>
      <c r="Y208" s="616">
        <f t="shared" si="9"/>
        <v>1</v>
      </c>
      <c r="Z208" s="616" t="str">
        <f t="shared" si="42"/>
        <v>#REF!</v>
      </c>
      <c r="AA208" s="616" t="str">
        <f t="shared" si="60"/>
        <v>#REF!</v>
      </c>
      <c r="AB208" s="616" t="str">
        <f t="shared" si="61"/>
        <v>#REF!</v>
      </c>
      <c r="AC208" s="642" t="str">
        <f t="shared" si="62"/>
        <v>#REF!</v>
      </c>
      <c r="AD208" s="642" t="str">
        <f t="shared" si="63"/>
        <v>#REF!</v>
      </c>
      <c r="AE208" s="642" t="str">
        <f t="shared" si="64"/>
        <v>#REF!</v>
      </c>
      <c r="AF208" s="609"/>
      <c r="AG208" s="622"/>
      <c r="AH208" s="622"/>
      <c r="AI208" s="622" t="str">
        <f t="shared" si="65"/>
        <v>#REF!</v>
      </c>
    </row>
    <row r="209" ht="15.0" customHeight="1">
      <c r="A209" s="609">
        <f t="shared" si="17"/>
        <v>207</v>
      </c>
      <c r="B209" s="171">
        <v>464717.0</v>
      </c>
      <c r="C209" s="933" t="s">
        <v>1817</v>
      </c>
      <c r="D209" s="933" t="s">
        <v>1818</v>
      </c>
      <c r="E209" s="683" t="s">
        <v>892</v>
      </c>
      <c r="F209" s="685" t="s">
        <v>701</v>
      </c>
      <c r="G209" s="685" t="s">
        <v>555</v>
      </c>
      <c r="H209" s="685" t="s">
        <v>708</v>
      </c>
      <c r="I209" s="806" t="str">
        <f t="shared" si="2"/>
        <v>#REF!</v>
      </c>
      <c r="J209" s="171">
        <v>6.0</v>
      </c>
      <c r="K209" s="171">
        <v>2024.0</v>
      </c>
      <c r="L209" s="405">
        <v>45444.0</v>
      </c>
      <c r="M209" s="405">
        <v>45473.0</v>
      </c>
      <c r="N209" s="800">
        <f>0.6*20</f>
        <v>12</v>
      </c>
      <c r="O209" s="800">
        <f t="shared" si="76"/>
        <v>0.6</v>
      </c>
      <c r="P209" s="800" t="str">
        <f t="shared" si="4"/>
        <v>#REF!</v>
      </c>
      <c r="Q209" s="800" t="str">
        <f>P209</f>
        <v>#REF!</v>
      </c>
      <c r="R209" s="807"/>
      <c r="S209" s="171" t="s">
        <v>525</v>
      </c>
      <c r="T209" s="422" t="s">
        <v>1808</v>
      </c>
      <c r="U209" s="616" t="str">
        <f t="shared" si="5"/>
        <v>#REF!</v>
      </c>
      <c r="V209" s="801" t="str">
        <f t="shared" si="72"/>
        <v>#REF!</v>
      </c>
      <c r="W209" s="801" t="str">
        <f t="shared" si="73"/>
        <v>#REF!</v>
      </c>
      <c r="X209" s="801" t="str">
        <f t="shared" si="8"/>
        <v>#REF!</v>
      </c>
      <c r="Y209" s="616">
        <f t="shared" si="9"/>
        <v>1</v>
      </c>
      <c r="Z209" s="616" t="str">
        <f t="shared" si="42"/>
        <v>#REF!</v>
      </c>
      <c r="AA209" s="616" t="str">
        <f t="shared" si="60"/>
        <v>#REF!</v>
      </c>
      <c r="AB209" s="616" t="str">
        <f t="shared" si="61"/>
        <v>#REF!</v>
      </c>
      <c r="AC209" s="642" t="str">
        <f t="shared" si="62"/>
        <v>#REF!</v>
      </c>
      <c r="AD209" s="642" t="str">
        <f t="shared" si="63"/>
        <v>#REF!</v>
      </c>
      <c r="AE209" s="642" t="str">
        <f t="shared" si="64"/>
        <v>#REF!</v>
      </c>
      <c r="AF209" s="609"/>
      <c r="AG209" s="622"/>
      <c r="AH209" s="622"/>
      <c r="AI209" s="622" t="str">
        <f t="shared" si="65"/>
        <v>#REF!</v>
      </c>
    </row>
    <row r="210" ht="15.0" customHeight="1">
      <c r="A210" s="609">
        <f t="shared" si="17"/>
        <v>208</v>
      </c>
      <c r="B210" s="171">
        <v>461701.0</v>
      </c>
      <c r="C210" s="422" t="s">
        <v>1819</v>
      </c>
      <c r="D210" s="683" t="s">
        <v>1820</v>
      </c>
      <c r="E210" s="683" t="s">
        <v>892</v>
      </c>
      <c r="F210" s="685" t="s">
        <v>564</v>
      </c>
      <c r="G210" s="685" t="s">
        <v>573</v>
      </c>
      <c r="H210" s="685" t="s">
        <v>626</v>
      </c>
      <c r="I210" s="806" t="str">
        <f t="shared" si="2"/>
        <v>#REF!</v>
      </c>
      <c r="J210" s="171">
        <v>6.0</v>
      </c>
      <c r="K210" s="171">
        <v>2024.0</v>
      </c>
      <c r="L210" s="405">
        <v>45444.0</v>
      </c>
      <c r="M210" s="405">
        <v>45473.0</v>
      </c>
      <c r="N210" s="800">
        <f>20*0.9</f>
        <v>18</v>
      </c>
      <c r="O210" s="800">
        <f t="shared" si="76"/>
        <v>0.9</v>
      </c>
      <c r="P210" s="800" t="str">
        <f t="shared" si="4"/>
        <v>#REF!</v>
      </c>
      <c r="Q210" s="800" t="str">
        <f>I210*0.9</f>
        <v>#REF!</v>
      </c>
      <c r="R210" s="807"/>
      <c r="S210" s="171" t="s">
        <v>525</v>
      </c>
      <c r="T210" s="422" t="s">
        <v>1808</v>
      </c>
      <c r="U210" s="801" t="str">
        <f t="shared" si="5"/>
        <v>#REF!</v>
      </c>
      <c r="V210" s="801" t="str">
        <f t="shared" si="72"/>
        <v>#REF!</v>
      </c>
      <c r="W210" s="801" t="str">
        <f t="shared" si="73"/>
        <v>#REF!</v>
      </c>
      <c r="X210" s="801" t="str">
        <f t="shared" si="8"/>
        <v>#REF!</v>
      </c>
      <c r="Y210" s="616">
        <f t="shared" si="9"/>
        <v>1</v>
      </c>
      <c r="Z210" s="616" t="str">
        <f t="shared" si="42"/>
        <v>#REF!</v>
      </c>
      <c r="AA210" s="616" t="str">
        <f t="shared" si="60"/>
        <v>#REF!</v>
      </c>
      <c r="AB210" s="616" t="str">
        <f t="shared" si="61"/>
        <v>#REF!</v>
      </c>
      <c r="AC210" s="642" t="str">
        <f t="shared" si="62"/>
        <v>#REF!</v>
      </c>
      <c r="AD210" s="642" t="str">
        <f t="shared" si="63"/>
        <v>#REF!</v>
      </c>
      <c r="AE210" s="642" t="str">
        <f t="shared" si="64"/>
        <v>#REF!</v>
      </c>
      <c r="AF210" s="609"/>
      <c r="AG210" s="622"/>
      <c r="AH210" s="622"/>
      <c r="AI210" s="622" t="str">
        <f t="shared" si="65"/>
        <v>#REF!</v>
      </c>
    </row>
    <row r="211" ht="15.0" customHeight="1">
      <c r="A211" s="609">
        <f t="shared" si="17"/>
        <v>209</v>
      </c>
      <c r="B211" s="171">
        <v>463665.0</v>
      </c>
      <c r="C211" s="422" t="s">
        <v>1821</v>
      </c>
      <c r="D211" s="945" t="s">
        <v>1822</v>
      </c>
      <c r="E211" s="683" t="s">
        <v>892</v>
      </c>
      <c r="F211" s="685" t="s">
        <v>512</v>
      </c>
      <c r="G211" s="685" t="s">
        <v>569</v>
      </c>
      <c r="H211" s="685" t="s">
        <v>570</v>
      </c>
      <c r="I211" s="806" t="str">
        <f t="shared" si="2"/>
        <v>#REF!</v>
      </c>
      <c r="J211" s="171">
        <v>6.0</v>
      </c>
      <c r="K211" s="171">
        <v>2024.0</v>
      </c>
      <c r="L211" s="405">
        <v>45444.0</v>
      </c>
      <c r="M211" s="405">
        <v>45473.0</v>
      </c>
      <c r="N211" s="800">
        <v>20.0</v>
      </c>
      <c r="O211" s="800">
        <f t="shared" si="76"/>
        <v>1</v>
      </c>
      <c r="P211" s="800" t="str">
        <f t="shared" si="4"/>
        <v>#REF!</v>
      </c>
      <c r="Q211" s="800" t="str">
        <f t="shared" ref="Q211:Q228" si="79">P211</f>
        <v>#REF!</v>
      </c>
      <c r="R211" s="807"/>
      <c r="S211" s="171" t="s">
        <v>525</v>
      </c>
      <c r="T211" s="422" t="s">
        <v>1808</v>
      </c>
      <c r="U211" s="801" t="str">
        <f t="shared" si="5"/>
        <v>#REF!</v>
      </c>
      <c r="V211" s="801" t="str">
        <f t="shared" si="72"/>
        <v>#REF!</v>
      </c>
      <c r="W211" s="801" t="str">
        <f t="shared" si="73"/>
        <v>#REF!</v>
      </c>
      <c r="X211" s="801" t="str">
        <f t="shared" si="8"/>
        <v>#REF!</v>
      </c>
      <c r="Y211" s="616">
        <f t="shared" si="9"/>
        <v>1</v>
      </c>
      <c r="Z211" s="616" t="str">
        <f t="shared" si="42"/>
        <v>#REF!</v>
      </c>
      <c r="AA211" s="616" t="str">
        <f t="shared" si="60"/>
        <v>#REF!</v>
      </c>
      <c r="AB211" s="616" t="str">
        <f t="shared" si="61"/>
        <v>#REF!</v>
      </c>
      <c r="AC211" s="642" t="str">
        <f t="shared" si="62"/>
        <v>#REF!</v>
      </c>
      <c r="AD211" s="642" t="str">
        <f t="shared" si="63"/>
        <v>#REF!</v>
      </c>
      <c r="AE211" s="642" t="str">
        <f t="shared" si="64"/>
        <v>#REF!</v>
      </c>
      <c r="AF211" s="609"/>
      <c r="AG211" s="622"/>
      <c r="AH211" s="622"/>
      <c r="AI211" s="622" t="str">
        <f t="shared" si="65"/>
        <v>#REF!</v>
      </c>
    </row>
    <row r="212" ht="15.0" customHeight="1">
      <c r="A212" s="609">
        <f t="shared" si="17"/>
        <v>210</v>
      </c>
      <c r="B212" s="979">
        <v>458333.0</v>
      </c>
      <c r="C212" s="422" t="s">
        <v>970</v>
      </c>
      <c r="D212" s="945" t="s">
        <v>1827</v>
      </c>
      <c r="E212" s="683" t="s">
        <v>892</v>
      </c>
      <c r="F212" s="685" t="s">
        <v>512</v>
      </c>
      <c r="G212" s="685" t="s">
        <v>555</v>
      </c>
      <c r="H212" s="685" t="s">
        <v>580</v>
      </c>
      <c r="I212" s="806" t="str">
        <f t="shared" si="2"/>
        <v>#REF!</v>
      </c>
      <c r="J212" s="171">
        <v>6.0</v>
      </c>
      <c r="K212" s="171">
        <v>2024.0</v>
      </c>
      <c r="L212" s="405">
        <v>45444.0</v>
      </c>
      <c r="M212" s="405">
        <v>45473.0</v>
      </c>
      <c r="N212" s="800">
        <f t="shared" ref="N212:N213" si="80">20*0.7</f>
        <v>14</v>
      </c>
      <c r="O212" s="800">
        <f t="shared" si="76"/>
        <v>0.7</v>
      </c>
      <c r="P212" s="800" t="str">
        <f t="shared" si="4"/>
        <v>#REF!</v>
      </c>
      <c r="Q212" s="800" t="str">
        <f t="shared" si="79"/>
        <v>#REF!</v>
      </c>
      <c r="R212" s="807"/>
      <c r="S212" s="171" t="s">
        <v>525</v>
      </c>
      <c r="T212" s="422" t="s">
        <v>1808</v>
      </c>
      <c r="U212" s="801" t="str">
        <f t="shared" si="5"/>
        <v>#REF!</v>
      </c>
      <c r="V212" s="801" t="str">
        <f t="shared" si="72"/>
        <v>#REF!</v>
      </c>
      <c r="W212" s="801" t="str">
        <f t="shared" si="73"/>
        <v>#REF!</v>
      </c>
      <c r="X212" s="801" t="str">
        <f t="shared" si="8"/>
        <v>#REF!</v>
      </c>
      <c r="Y212" s="616">
        <f t="shared" si="9"/>
        <v>1</v>
      </c>
      <c r="Z212" s="616" t="str">
        <f t="shared" si="42"/>
        <v>#REF!</v>
      </c>
      <c r="AA212" s="616" t="str">
        <f t="shared" si="60"/>
        <v>#REF!</v>
      </c>
      <c r="AB212" s="616" t="str">
        <f t="shared" si="61"/>
        <v>#REF!</v>
      </c>
      <c r="AC212" s="642" t="str">
        <f t="shared" si="62"/>
        <v>#REF!</v>
      </c>
      <c r="AD212" s="642" t="str">
        <f t="shared" si="63"/>
        <v>#REF!</v>
      </c>
      <c r="AE212" s="642" t="str">
        <f t="shared" si="64"/>
        <v>#REF!</v>
      </c>
      <c r="AF212" s="609"/>
      <c r="AG212" s="622"/>
      <c r="AH212" s="622"/>
      <c r="AI212" s="622" t="str">
        <f t="shared" si="65"/>
        <v>#REF!</v>
      </c>
    </row>
    <row r="213" ht="15.0" customHeight="1">
      <c r="A213" s="609">
        <f t="shared" si="17"/>
        <v>211</v>
      </c>
      <c r="B213" s="171">
        <v>458345.0</v>
      </c>
      <c r="C213" s="422" t="s">
        <v>972</v>
      </c>
      <c r="D213" s="945" t="s">
        <v>1830</v>
      </c>
      <c r="E213" s="683" t="s">
        <v>892</v>
      </c>
      <c r="F213" s="685" t="s">
        <v>512</v>
      </c>
      <c r="G213" s="685" t="s">
        <v>573</v>
      </c>
      <c r="H213" s="685" t="s">
        <v>641</v>
      </c>
      <c r="I213" s="806" t="str">
        <f t="shared" si="2"/>
        <v>#REF!</v>
      </c>
      <c r="J213" s="171">
        <v>6.0</v>
      </c>
      <c r="K213" s="171">
        <v>2024.0</v>
      </c>
      <c r="L213" s="405">
        <v>45444.0</v>
      </c>
      <c r="M213" s="405">
        <v>45473.0</v>
      </c>
      <c r="N213" s="800">
        <f t="shared" si="80"/>
        <v>14</v>
      </c>
      <c r="O213" s="800">
        <f t="shared" si="76"/>
        <v>0.7</v>
      </c>
      <c r="P213" s="800" t="str">
        <f t="shared" si="4"/>
        <v>#REF!</v>
      </c>
      <c r="Q213" s="800" t="str">
        <f t="shared" si="79"/>
        <v>#REF!</v>
      </c>
      <c r="R213" s="807"/>
      <c r="S213" s="171" t="s">
        <v>525</v>
      </c>
      <c r="T213" s="422" t="s">
        <v>1808</v>
      </c>
      <c r="U213" s="801" t="str">
        <f t="shared" si="5"/>
        <v>#REF!</v>
      </c>
      <c r="V213" s="801" t="str">
        <f t="shared" si="72"/>
        <v>#REF!</v>
      </c>
      <c r="W213" s="801" t="str">
        <f t="shared" si="73"/>
        <v>#REF!</v>
      </c>
      <c r="X213" s="801" t="str">
        <f t="shared" si="8"/>
        <v>#REF!</v>
      </c>
      <c r="Y213" s="616">
        <f t="shared" si="9"/>
        <v>1</v>
      </c>
      <c r="Z213" s="616" t="str">
        <f t="shared" si="42"/>
        <v>#REF!</v>
      </c>
      <c r="AA213" s="616" t="str">
        <f t="shared" si="60"/>
        <v>#REF!</v>
      </c>
      <c r="AB213" s="616" t="str">
        <f t="shared" si="61"/>
        <v>#REF!</v>
      </c>
      <c r="AC213" s="642" t="str">
        <f t="shared" si="62"/>
        <v>#REF!</v>
      </c>
      <c r="AD213" s="642" t="str">
        <f t="shared" si="63"/>
        <v>#REF!</v>
      </c>
      <c r="AE213" s="642" t="str">
        <f t="shared" si="64"/>
        <v>#REF!</v>
      </c>
      <c r="AF213" s="609"/>
      <c r="AG213" s="622"/>
      <c r="AH213" s="622"/>
      <c r="AI213" s="622" t="str">
        <f t="shared" si="65"/>
        <v>#REF!</v>
      </c>
    </row>
    <row r="214" ht="15.0" customHeight="1">
      <c r="A214" s="609">
        <f t="shared" si="17"/>
        <v>212</v>
      </c>
      <c r="B214" s="171">
        <v>441357.0</v>
      </c>
      <c r="C214" s="422" t="s">
        <v>1126</v>
      </c>
      <c r="D214" s="945" t="s">
        <v>1831</v>
      </c>
      <c r="E214" s="683" t="s">
        <v>892</v>
      </c>
      <c r="F214" s="685" t="s">
        <v>512</v>
      </c>
      <c r="G214" s="685" t="s">
        <v>530</v>
      </c>
      <c r="H214" s="685" t="s">
        <v>531</v>
      </c>
      <c r="I214" s="806" t="str">
        <f t="shared" si="2"/>
        <v>#REF!</v>
      </c>
      <c r="J214" s="171">
        <v>6.0</v>
      </c>
      <c r="K214" s="171">
        <v>2024.0</v>
      </c>
      <c r="L214" s="405">
        <v>45444.0</v>
      </c>
      <c r="M214" s="405">
        <v>45466.0</v>
      </c>
      <c r="N214" s="800">
        <v>15.0</v>
      </c>
      <c r="O214" s="800">
        <f t="shared" si="76"/>
        <v>0.75</v>
      </c>
      <c r="P214" s="800" t="str">
        <f t="shared" si="4"/>
        <v>#REF!</v>
      </c>
      <c r="Q214" s="800" t="str">
        <f t="shared" si="79"/>
        <v>#REF!</v>
      </c>
      <c r="R214" s="807"/>
      <c r="S214" s="171" t="s">
        <v>525</v>
      </c>
      <c r="T214" s="422" t="s">
        <v>1808</v>
      </c>
      <c r="U214" s="801" t="str">
        <f t="shared" si="5"/>
        <v>#REF!</v>
      </c>
      <c r="V214" s="801" t="str">
        <f t="shared" si="72"/>
        <v>#REF!</v>
      </c>
      <c r="W214" s="801" t="str">
        <f t="shared" si="73"/>
        <v>#REF!</v>
      </c>
      <c r="X214" s="801" t="str">
        <f t="shared" si="8"/>
        <v>#REF!</v>
      </c>
      <c r="Y214" s="616">
        <f t="shared" si="9"/>
        <v>0.75</v>
      </c>
      <c r="Z214" s="616" t="str">
        <f t="shared" si="42"/>
        <v>#REF!</v>
      </c>
      <c r="AA214" s="616" t="str">
        <f t="shared" si="60"/>
        <v>#REF!</v>
      </c>
      <c r="AB214" s="616" t="str">
        <f t="shared" si="61"/>
        <v>#REF!</v>
      </c>
      <c r="AC214" s="642" t="str">
        <f t="shared" si="62"/>
        <v>#REF!</v>
      </c>
      <c r="AD214" s="642" t="str">
        <f t="shared" si="63"/>
        <v>#REF!</v>
      </c>
      <c r="AE214" s="642" t="str">
        <f t="shared" si="64"/>
        <v>#REF!</v>
      </c>
      <c r="AF214" s="609"/>
      <c r="AG214" s="622"/>
      <c r="AH214" s="622"/>
      <c r="AI214" s="622" t="str">
        <f t="shared" si="65"/>
        <v>#REF!</v>
      </c>
    </row>
    <row r="215" ht="15.0" customHeight="1">
      <c r="A215" s="609">
        <f t="shared" si="17"/>
        <v>213</v>
      </c>
      <c r="B215" s="171">
        <v>428987.0</v>
      </c>
      <c r="C215" s="422" t="s">
        <v>942</v>
      </c>
      <c r="D215" s="945" t="s">
        <v>1652</v>
      </c>
      <c r="E215" s="683" t="s">
        <v>892</v>
      </c>
      <c r="F215" s="685" t="s">
        <v>701</v>
      </c>
      <c r="G215" s="685" t="s">
        <v>540</v>
      </c>
      <c r="H215" s="685" t="s">
        <v>703</v>
      </c>
      <c r="I215" s="806" t="str">
        <f t="shared" si="2"/>
        <v>#REF!</v>
      </c>
      <c r="J215" s="171">
        <v>6.0</v>
      </c>
      <c r="K215" s="171">
        <v>2024.0</v>
      </c>
      <c r="L215" s="405">
        <v>45444.0</v>
      </c>
      <c r="M215" s="405">
        <v>45473.0</v>
      </c>
      <c r="N215" s="800">
        <v>10.0</v>
      </c>
      <c r="O215" s="800">
        <f t="shared" si="76"/>
        <v>0.5</v>
      </c>
      <c r="P215" s="800" t="str">
        <f t="shared" si="4"/>
        <v>#REF!</v>
      </c>
      <c r="Q215" s="800" t="str">
        <f t="shared" si="79"/>
        <v>#REF!</v>
      </c>
      <c r="R215" s="807"/>
      <c r="S215" s="171" t="s">
        <v>525</v>
      </c>
      <c r="T215" s="422" t="s">
        <v>1808</v>
      </c>
      <c r="U215" s="801" t="str">
        <f t="shared" si="5"/>
        <v>#REF!</v>
      </c>
      <c r="V215" s="801" t="str">
        <f t="shared" si="72"/>
        <v>#REF!</v>
      </c>
      <c r="W215" s="801" t="str">
        <f t="shared" si="73"/>
        <v>#REF!</v>
      </c>
      <c r="X215" s="801" t="str">
        <f t="shared" si="8"/>
        <v>#REF!</v>
      </c>
      <c r="Y215" s="616">
        <f t="shared" si="9"/>
        <v>1</v>
      </c>
      <c r="Z215" s="616" t="str">
        <f t="shared" si="42"/>
        <v>#REF!</v>
      </c>
      <c r="AA215" s="616" t="str">
        <f t="shared" si="60"/>
        <v>#REF!</v>
      </c>
      <c r="AB215" s="616" t="str">
        <f t="shared" si="61"/>
        <v>#REF!</v>
      </c>
      <c r="AC215" s="642" t="str">
        <f t="shared" si="62"/>
        <v>#REF!</v>
      </c>
      <c r="AD215" s="642" t="str">
        <f t="shared" si="63"/>
        <v>#REF!</v>
      </c>
      <c r="AE215" s="642" t="str">
        <f t="shared" si="64"/>
        <v>#REF!</v>
      </c>
      <c r="AF215" s="609"/>
      <c r="AG215" s="622"/>
      <c r="AH215" s="622"/>
      <c r="AI215" s="622" t="str">
        <f t="shared" si="65"/>
        <v>#REF!</v>
      </c>
    </row>
    <row r="216" ht="15.0" customHeight="1">
      <c r="A216" s="609">
        <f t="shared" si="17"/>
        <v>214</v>
      </c>
      <c r="B216" s="171">
        <v>430061.0</v>
      </c>
      <c r="C216" s="422" t="s">
        <v>1240</v>
      </c>
      <c r="D216" s="683" t="s">
        <v>1835</v>
      </c>
      <c r="E216" s="683" t="s">
        <v>892</v>
      </c>
      <c r="F216" s="685" t="s">
        <v>701</v>
      </c>
      <c r="G216" s="685" t="s">
        <v>555</v>
      </c>
      <c r="H216" s="685" t="s">
        <v>708</v>
      </c>
      <c r="I216" s="806" t="str">
        <f t="shared" si="2"/>
        <v>#REF!</v>
      </c>
      <c r="J216" s="171">
        <v>6.0</v>
      </c>
      <c r="K216" s="171">
        <v>2024.0</v>
      </c>
      <c r="L216" s="405">
        <v>45444.0</v>
      </c>
      <c r="M216" s="405">
        <v>45473.0</v>
      </c>
      <c r="N216" s="800">
        <v>20.0</v>
      </c>
      <c r="O216" s="800">
        <f t="shared" si="76"/>
        <v>1</v>
      </c>
      <c r="P216" s="800" t="str">
        <f t="shared" si="4"/>
        <v>#REF!</v>
      </c>
      <c r="Q216" s="800" t="str">
        <f t="shared" si="79"/>
        <v>#REF!</v>
      </c>
      <c r="R216" s="807"/>
      <c r="S216" s="171" t="s">
        <v>525</v>
      </c>
      <c r="T216" s="422" t="s">
        <v>1808</v>
      </c>
      <c r="U216" s="801" t="str">
        <f t="shared" si="5"/>
        <v>#REF!</v>
      </c>
      <c r="V216" s="801" t="str">
        <f t="shared" si="72"/>
        <v>#REF!</v>
      </c>
      <c r="W216" s="801" t="str">
        <f t="shared" si="73"/>
        <v>#REF!</v>
      </c>
      <c r="X216" s="801" t="str">
        <f t="shared" si="8"/>
        <v>#REF!</v>
      </c>
      <c r="Y216" s="616">
        <f t="shared" si="9"/>
        <v>1</v>
      </c>
      <c r="Z216" s="616" t="str">
        <f t="shared" si="42"/>
        <v>#REF!</v>
      </c>
      <c r="AA216" s="616" t="str">
        <f t="shared" si="60"/>
        <v>#REF!</v>
      </c>
      <c r="AB216" s="616" t="str">
        <f t="shared" si="61"/>
        <v>#REF!</v>
      </c>
      <c r="AC216" s="642" t="str">
        <f t="shared" si="62"/>
        <v>#REF!</v>
      </c>
      <c r="AD216" s="642" t="str">
        <f t="shared" si="63"/>
        <v>#REF!</v>
      </c>
      <c r="AE216" s="642" t="str">
        <f t="shared" si="64"/>
        <v>#REF!</v>
      </c>
      <c r="AF216" s="609"/>
      <c r="AG216" s="622"/>
      <c r="AH216" s="622"/>
      <c r="AI216" s="622" t="str">
        <f t="shared" si="65"/>
        <v>#REF!</v>
      </c>
    </row>
    <row r="217" ht="15.0" customHeight="1">
      <c r="A217" s="609">
        <f t="shared" si="17"/>
        <v>215</v>
      </c>
      <c r="B217" s="171">
        <v>464863.0</v>
      </c>
      <c r="C217" s="422" t="s">
        <v>1836</v>
      </c>
      <c r="D217" s="933" t="s">
        <v>1837</v>
      </c>
      <c r="E217" s="683" t="s">
        <v>892</v>
      </c>
      <c r="F217" s="685" t="s">
        <v>701</v>
      </c>
      <c r="G217" s="685" t="s">
        <v>555</v>
      </c>
      <c r="H217" s="685" t="s">
        <v>708</v>
      </c>
      <c r="I217" s="806" t="str">
        <f t="shared" si="2"/>
        <v>#REF!</v>
      </c>
      <c r="J217" s="171">
        <v>6.0</v>
      </c>
      <c r="K217" s="171">
        <v>2024.0</v>
      </c>
      <c r="L217" s="405">
        <v>45444.0</v>
      </c>
      <c r="M217" s="405">
        <v>45473.0</v>
      </c>
      <c r="N217" s="800">
        <f>0.6*20</f>
        <v>12</v>
      </c>
      <c r="O217" s="800">
        <f t="shared" si="76"/>
        <v>0.6</v>
      </c>
      <c r="P217" s="800" t="str">
        <f t="shared" si="4"/>
        <v>#REF!</v>
      </c>
      <c r="Q217" s="800" t="str">
        <f t="shared" si="79"/>
        <v>#REF!</v>
      </c>
      <c r="R217" s="807"/>
      <c r="S217" s="171" t="s">
        <v>525</v>
      </c>
      <c r="T217" s="422" t="s">
        <v>1808</v>
      </c>
      <c r="U217" s="616" t="str">
        <f t="shared" si="5"/>
        <v>#REF!</v>
      </c>
      <c r="V217" s="801" t="str">
        <f t="shared" si="72"/>
        <v>#REF!</v>
      </c>
      <c r="W217" s="801" t="str">
        <f t="shared" si="73"/>
        <v>#REF!</v>
      </c>
      <c r="X217" s="801" t="str">
        <f t="shared" si="8"/>
        <v>#REF!</v>
      </c>
      <c r="Y217" s="616">
        <f t="shared" si="9"/>
        <v>1</v>
      </c>
      <c r="Z217" s="616" t="str">
        <f t="shared" si="42"/>
        <v>#REF!</v>
      </c>
      <c r="AA217" s="616" t="str">
        <f t="shared" si="60"/>
        <v>#REF!</v>
      </c>
      <c r="AB217" s="616" t="str">
        <f t="shared" si="61"/>
        <v>#REF!</v>
      </c>
      <c r="AC217" s="642" t="str">
        <f t="shared" si="62"/>
        <v>#REF!</v>
      </c>
      <c r="AD217" s="642" t="str">
        <f t="shared" si="63"/>
        <v>#REF!</v>
      </c>
      <c r="AE217" s="642" t="str">
        <f t="shared" si="64"/>
        <v>#REF!</v>
      </c>
      <c r="AF217" s="609"/>
      <c r="AG217" s="622"/>
      <c r="AH217" s="622"/>
      <c r="AI217" s="622" t="str">
        <f t="shared" si="65"/>
        <v>#REF!</v>
      </c>
    </row>
    <row r="218" ht="15.0" customHeight="1">
      <c r="A218" s="609">
        <f t="shared" si="17"/>
        <v>216</v>
      </c>
      <c r="B218" s="171">
        <v>427338.0</v>
      </c>
      <c r="C218" s="422" t="s">
        <v>928</v>
      </c>
      <c r="D218" s="683" t="s">
        <v>1659</v>
      </c>
      <c r="E218" s="683" t="s">
        <v>892</v>
      </c>
      <c r="F218" s="685" t="s">
        <v>701</v>
      </c>
      <c r="G218" s="685" t="s">
        <v>555</v>
      </c>
      <c r="H218" s="685" t="s">
        <v>708</v>
      </c>
      <c r="I218" s="806" t="str">
        <f t="shared" si="2"/>
        <v>#REF!</v>
      </c>
      <c r="J218" s="171">
        <v>6.0</v>
      </c>
      <c r="K218" s="171">
        <v>2024.0</v>
      </c>
      <c r="L218" s="405">
        <v>45444.0</v>
      </c>
      <c r="M218" s="405">
        <v>45473.0</v>
      </c>
      <c r="N218" s="800">
        <v>20.0</v>
      </c>
      <c r="O218" s="800">
        <f t="shared" si="76"/>
        <v>1</v>
      </c>
      <c r="P218" s="800" t="str">
        <f t="shared" si="4"/>
        <v>#REF!</v>
      </c>
      <c r="Q218" s="800" t="str">
        <f t="shared" si="79"/>
        <v>#REF!</v>
      </c>
      <c r="R218" s="807"/>
      <c r="S218" s="171" t="s">
        <v>525</v>
      </c>
      <c r="T218" s="422" t="s">
        <v>1808</v>
      </c>
      <c r="U218" s="801" t="str">
        <f t="shared" si="5"/>
        <v>#REF!</v>
      </c>
      <c r="V218" s="801" t="str">
        <f t="shared" si="72"/>
        <v>#REF!</v>
      </c>
      <c r="W218" s="801" t="str">
        <f t="shared" si="73"/>
        <v>#REF!</v>
      </c>
      <c r="X218" s="801" t="str">
        <f t="shared" si="8"/>
        <v>#REF!</v>
      </c>
      <c r="Y218" s="616">
        <f t="shared" si="9"/>
        <v>1.15</v>
      </c>
      <c r="Z218" s="616" t="str">
        <f t="shared" si="42"/>
        <v>#REF!</v>
      </c>
      <c r="AA218" s="616" t="str">
        <f t="shared" si="60"/>
        <v>#REF!</v>
      </c>
      <c r="AB218" s="616" t="str">
        <f t="shared" si="61"/>
        <v>#REF!</v>
      </c>
      <c r="AC218" s="642" t="str">
        <f t="shared" si="62"/>
        <v>#REF!</v>
      </c>
      <c r="AD218" s="642" t="str">
        <f t="shared" si="63"/>
        <v>#REF!</v>
      </c>
      <c r="AE218" s="642" t="str">
        <f t="shared" si="64"/>
        <v>#REF!</v>
      </c>
      <c r="AF218" s="609"/>
      <c r="AG218" s="622"/>
      <c r="AH218" s="622"/>
      <c r="AI218" s="622" t="str">
        <f t="shared" si="65"/>
        <v>#REF!</v>
      </c>
    </row>
    <row r="219" ht="15.0" customHeight="1">
      <c r="A219" s="609">
        <f t="shared" si="17"/>
        <v>217</v>
      </c>
      <c r="B219" s="171">
        <v>464207.0</v>
      </c>
      <c r="C219" s="422" t="s">
        <v>1750</v>
      </c>
      <c r="D219" s="683" t="s">
        <v>1751</v>
      </c>
      <c r="E219" s="683" t="s">
        <v>892</v>
      </c>
      <c r="F219" s="685" t="s">
        <v>701</v>
      </c>
      <c r="G219" s="685" t="s">
        <v>530</v>
      </c>
      <c r="H219" s="685" t="s">
        <v>982</v>
      </c>
      <c r="I219" s="806" t="str">
        <f t="shared" si="2"/>
        <v>#REF!</v>
      </c>
      <c r="J219" s="171">
        <v>6.0</v>
      </c>
      <c r="K219" s="171">
        <v>2024.0</v>
      </c>
      <c r="L219" s="405">
        <v>45462.0</v>
      </c>
      <c r="M219" s="405">
        <v>45473.0</v>
      </c>
      <c r="N219" s="800">
        <f>20*0.4</f>
        <v>8</v>
      </c>
      <c r="O219" s="800">
        <f t="shared" si="76"/>
        <v>0.4</v>
      </c>
      <c r="P219" s="800" t="str">
        <f t="shared" si="4"/>
        <v>#REF!</v>
      </c>
      <c r="Q219" s="800" t="str">
        <f t="shared" si="79"/>
        <v>#REF!</v>
      </c>
      <c r="R219" s="807"/>
      <c r="S219" s="171" t="s">
        <v>525</v>
      </c>
      <c r="T219" s="422" t="s">
        <v>1808</v>
      </c>
      <c r="U219" s="616" t="str">
        <f t="shared" si="5"/>
        <v>#REF!</v>
      </c>
      <c r="V219" s="801" t="str">
        <f t="shared" si="72"/>
        <v>#REF!</v>
      </c>
      <c r="W219" s="801" t="str">
        <f t="shared" si="73"/>
        <v>#REF!</v>
      </c>
      <c r="X219" s="801" t="str">
        <f t="shared" si="8"/>
        <v>#REF!</v>
      </c>
      <c r="Y219" s="616">
        <f t="shared" si="9"/>
        <v>1</v>
      </c>
      <c r="Z219" s="616" t="str">
        <f t="shared" si="42"/>
        <v>#REF!</v>
      </c>
      <c r="AA219" s="616" t="str">
        <f t="shared" si="60"/>
        <v>#REF!</v>
      </c>
      <c r="AB219" s="616" t="str">
        <f t="shared" si="61"/>
        <v>#REF!</v>
      </c>
      <c r="AC219" s="642" t="str">
        <f t="shared" si="62"/>
        <v>#REF!</v>
      </c>
      <c r="AD219" s="642" t="str">
        <f t="shared" si="63"/>
        <v>#REF!</v>
      </c>
      <c r="AE219" s="642" t="str">
        <f t="shared" si="64"/>
        <v>#REF!</v>
      </c>
      <c r="AF219" s="609"/>
      <c r="AG219" s="622"/>
      <c r="AH219" s="622"/>
      <c r="AI219" s="622" t="str">
        <f t="shared" si="65"/>
        <v>#REF!</v>
      </c>
    </row>
    <row r="220" ht="15.0" customHeight="1">
      <c r="A220" s="609">
        <f t="shared" si="17"/>
        <v>218</v>
      </c>
      <c r="B220" s="786">
        <v>432394.0</v>
      </c>
      <c r="C220" s="240" t="s">
        <v>935</v>
      </c>
      <c r="D220" s="240" t="s">
        <v>1663</v>
      </c>
      <c r="E220" s="240" t="s">
        <v>892</v>
      </c>
      <c r="F220" s="609" t="s">
        <v>512</v>
      </c>
      <c r="G220" s="609" t="s">
        <v>893</v>
      </c>
      <c r="H220" s="609" t="str">
        <f t="shared" ref="H220:H271" si="81">IF(G220="fresher",F220&amp;"01",IF(G220="junior",F220&amp;"02",IF(G220="junior+",F220&amp;"03",IF(G220="middle",F220&amp;"04",IF(G220="middle+",F220&amp;"05",IF(G220="senior",F220&amp;"06",0))))))</f>
        <v>DEV06</v>
      </c>
      <c r="I220" s="611" t="str">
        <f t="shared" si="2"/>
        <v>#REF!</v>
      </c>
      <c r="J220" s="609">
        <v>6.0</v>
      </c>
      <c r="K220" s="609">
        <v>2024.0</v>
      </c>
      <c r="L220" s="639">
        <v>45444.0</v>
      </c>
      <c r="M220" s="639">
        <v>45473.0</v>
      </c>
      <c r="N220" s="640">
        <v>2.0</v>
      </c>
      <c r="O220" s="640">
        <f t="shared" si="76"/>
        <v>0.1</v>
      </c>
      <c r="P220" s="640" t="str">
        <f t="shared" si="4"/>
        <v>#REF!</v>
      </c>
      <c r="Q220" s="880" t="str">
        <f t="shared" si="79"/>
        <v>#REF!</v>
      </c>
      <c r="R220" s="640"/>
      <c r="S220" s="609" t="s">
        <v>525</v>
      </c>
      <c r="T220" s="240" t="s">
        <v>1854</v>
      </c>
      <c r="U220" s="616" t="str">
        <f t="shared" si="5"/>
        <v>#REF!</v>
      </c>
      <c r="V220" s="801" t="str">
        <f t="shared" si="72"/>
        <v>#REF!</v>
      </c>
      <c r="W220" s="801" t="str">
        <f t="shared" si="73"/>
        <v>#REF!</v>
      </c>
      <c r="X220" s="616" t="str">
        <f t="shared" si="8"/>
        <v>#REF!</v>
      </c>
      <c r="Y220" s="616">
        <f t="shared" si="9"/>
        <v>0.7</v>
      </c>
      <c r="Z220" s="616" t="str">
        <f t="shared" si="42"/>
        <v>#REF!</v>
      </c>
      <c r="AA220" s="616" t="str">
        <f t="shared" si="60"/>
        <v>#REF!</v>
      </c>
      <c r="AB220" s="616" t="str">
        <f t="shared" si="61"/>
        <v>#REF!</v>
      </c>
      <c r="AC220" s="642" t="str">
        <f t="shared" si="62"/>
        <v>#REF!</v>
      </c>
      <c r="AD220" s="642" t="str">
        <f t="shared" si="63"/>
        <v>#REF!</v>
      </c>
      <c r="AE220" s="642" t="str">
        <f t="shared" si="64"/>
        <v>#REF!</v>
      </c>
      <c r="AF220" s="609"/>
      <c r="AG220" s="622"/>
      <c r="AH220" s="622"/>
      <c r="AI220" s="622" t="str">
        <f t="shared" si="65"/>
        <v>#REF!</v>
      </c>
    </row>
    <row r="221" ht="15.0" customHeight="1">
      <c r="A221" s="609">
        <f t="shared" si="17"/>
        <v>219</v>
      </c>
      <c r="B221" s="609">
        <v>435421.0</v>
      </c>
      <c r="C221" s="240" t="s">
        <v>939</v>
      </c>
      <c r="D221" s="240" t="s">
        <v>1857</v>
      </c>
      <c r="E221" s="240" t="s">
        <v>892</v>
      </c>
      <c r="F221" s="609" t="s">
        <v>512</v>
      </c>
      <c r="G221" s="609" t="s">
        <v>771</v>
      </c>
      <c r="H221" s="609" t="str">
        <f t="shared" si="81"/>
        <v>DEV04</v>
      </c>
      <c r="I221" s="611" t="str">
        <f t="shared" si="2"/>
        <v>#REF!</v>
      </c>
      <c r="J221" s="609">
        <v>6.0</v>
      </c>
      <c r="K221" s="609">
        <v>2024.0</v>
      </c>
      <c r="L221" s="639">
        <v>45444.0</v>
      </c>
      <c r="M221" s="639">
        <v>45473.0</v>
      </c>
      <c r="N221" s="640">
        <v>20.0</v>
      </c>
      <c r="O221" s="640">
        <f t="shared" si="76"/>
        <v>1</v>
      </c>
      <c r="P221" s="640" t="str">
        <f t="shared" si="4"/>
        <v>#REF!</v>
      </c>
      <c r="Q221" s="880" t="str">
        <f t="shared" si="79"/>
        <v>#REF!</v>
      </c>
      <c r="R221" s="640"/>
      <c r="S221" s="609" t="s">
        <v>525</v>
      </c>
      <c r="T221" s="240" t="s">
        <v>1854</v>
      </c>
      <c r="U221" s="616" t="str">
        <f t="shared" si="5"/>
        <v>#REF!</v>
      </c>
      <c r="V221" s="801" t="str">
        <f t="shared" si="72"/>
        <v>#REF!</v>
      </c>
      <c r="W221" s="801" t="str">
        <f t="shared" si="73"/>
        <v>#REF!</v>
      </c>
      <c r="X221" s="616" t="str">
        <f t="shared" si="8"/>
        <v>#REF!</v>
      </c>
      <c r="Y221" s="616">
        <f t="shared" si="9"/>
        <v>1</v>
      </c>
      <c r="Z221" s="616" t="str">
        <f t="shared" si="42"/>
        <v>#REF!</v>
      </c>
      <c r="AA221" s="616" t="str">
        <f t="shared" si="60"/>
        <v>#REF!</v>
      </c>
      <c r="AB221" s="616" t="str">
        <f t="shared" si="61"/>
        <v>#REF!</v>
      </c>
      <c r="AC221" s="642" t="str">
        <f t="shared" si="62"/>
        <v>#REF!</v>
      </c>
      <c r="AD221" s="642" t="str">
        <f t="shared" si="63"/>
        <v>#REF!</v>
      </c>
      <c r="AE221" s="642" t="str">
        <f t="shared" si="64"/>
        <v>#REF!</v>
      </c>
      <c r="AF221" s="609"/>
      <c r="AG221" s="622"/>
      <c r="AH221" s="622"/>
      <c r="AI221" s="622" t="str">
        <f t="shared" si="65"/>
        <v>#REF!</v>
      </c>
    </row>
    <row r="222" ht="15.0" customHeight="1">
      <c r="A222" s="609">
        <f t="shared" si="17"/>
        <v>220</v>
      </c>
      <c r="B222" s="609">
        <v>436611.0</v>
      </c>
      <c r="C222" s="240" t="s">
        <v>978</v>
      </c>
      <c r="D222" s="240" t="s">
        <v>1597</v>
      </c>
      <c r="E222" s="240" t="s">
        <v>892</v>
      </c>
      <c r="F222" s="609" t="s">
        <v>546</v>
      </c>
      <c r="G222" s="609" t="s">
        <v>787</v>
      </c>
      <c r="H222" s="609" t="str">
        <f t="shared" si="81"/>
        <v>TESTER05</v>
      </c>
      <c r="I222" s="611" t="str">
        <f t="shared" si="2"/>
        <v>#REF!</v>
      </c>
      <c r="J222" s="609">
        <v>6.0</v>
      </c>
      <c r="K222" s="609">
        <v>2024.0</v>
      </c>
      <c r="L222" s="639">
        <v>45444.0</v>
      </c>
      <c r="M222" s="639">
        <v>45448.0</v>
      </c>
      <c r="N222" s="640">
        <v>3.0</v>
      </c>
      <c r="O222" s="640">
        <f t="shared" si="76"/>
        <v>0.15</v>
      </c>
      <c r="P222" s="640" t="str">
        <f t="shared" si="4"/>
        <v>#REF!</v>
      </c>
      <c r="Q222" s="880" t="str">
        <f t="shared" si="79"/>
        <v>#REF!</v>
      </c>
      <c r="R222" s="640"/>
      <c r="S222" s="609" t="s">
        <v>525</v>
      </c>
      <c r="T222" s="240" t="s">
        <v>1854</v>
      </c>
      <c r="U222" s="616" t="str">
        <f t="shared" si="5"/>
        <v>#REF!</v>
      </c>
      <c r="V222" s="801" t="str">
        <f t="shared" si="72"/>
        <v>#REF!</v>
      </c>
      <c r="W222" s="801" t="str">
        <f t="shared" si="73"/>
        <v>#REF!</v>
      </c>
      <c r="X222" s="616" t="str">
        <f t="shared" si="8"/>
        <v>#REF!</v>
      </c>
      <c r="Y222" s="616">
        <f t="shared" si="9"/>
        <v>1</v>
      </c>
      <c r="Z222" s="616" t="str">
        <f t="shared" si="42"/>
        <v>#REF!</v>
      </c>
      <c r="AA222" s="616" t="str">
        <f t="shared" si="60"/>
        <v>#REF!</v>
      </c>
      <c r="AB222" s="616" t="str">
        <f t="shared" si="61"/>
        <v>#REF!</v>
      </c>
      <c r="AC222" s="642" t="str">
        <f t="shared" si="62"/>
        <v>#REF!</v>
      </c>
      <c r="AD222" s="642" t="str">
        <f t="shared" si="63"/>
        <v>#REF!</v>
      </c>
      <c r="AE222" s="642" t="str">
        <f t="shared" si="64"/>
        <v>#REF!</v>
      </c>
      <c r="AF222" s="609"/>
      <c r="AG222" s="622"/>
      <c r="AH222" s="622"/>
      <c r="AI222" s="622" t="str">
        <f t="shared" si="65"/>
        <v>#REF!</v>
      </c>
    </row>
    <row r="223" ht="15.0" customHeight="1">
      <c r="A223" s="609">
        <f t="shared" si="17"/>
        <v>221</v>
      </c>
      <c r="B223" s="609">
        <v>452869.0</v>
      </c>
      <c r="C223" s="240" t="s">
        <v>963</v>
      </c>
      <c r="D223" s="240" t="s">
        <v>1814</v>
      </c>
      <c r="E223" s="240" t="s">
        <v>892</v>
      </c>
      <c r="F223" s="609" t="s">
        <v>564</v>
      </c>
      <c r="G223" s="609" t="s">
        <v>665</v>
      </c>
      <c r="H223" s="609" t="str">
        <f t="shared" si="81"/>
        <v>BA02</v>
      </c>
      <c r="I223" s="611" t="str">
        <f t="shared" si="2"/>
        <v>#REF!</v>
      </c>
      <c r="J223" s="609">
        <v>6.0</v>
      </c>
      <c r="K223" s="609">
        <v>2024.0</v>
      </c>
      <c r="L223" s="639">
        <v>45444.0</v>
      </c>
      <c r="M223" s="639">
        <v>45473.0</v>
      </c>
      <c r="N223" s="640">
        <v>6.0</v>
      </c>
      <c r="O223" s="640">
        <f t="shared" si="76"/>
        <v>0.3</v>
      </c>
      <c r="P223" s="640" t="str">
        <f t="shared" si="4"/>
        <v>#REF!</v>
      </c>
      <c r="Q223" s="880" t="str">
        <f t="shared" si="79"/>
        <v>#REF!</v>
      </c>
      <c r="R223" s="640"/>
      <c r="S223" s="609" t="s">
        <v>525</v>
      </c>
      <c r="T223" s="240" t="s">
        <v>1854</v>
      </c>
      <c r="U223" s="616" t="str">
        <f t="shared" si="5"/>
        <v>#REF!</v>
      </c>
      <c r="V223" s="616" t="str">
        <f t="shared" ref="V223:V228" si="82">ROUND(SUMIF($B:$B,B223,P:P),3)</f>
        <v>#REF!</v>
      </c>
      <c r="W223" s="801" t="str">
        <f t="shared" si="73"/>
        <v>#REF!</v>
      </c>
      <c r="X223" s="616" t="str">
        <f t="shared" si="8"/>
        <v>#REF!</v>
      </c>
      <c r="Y223" s="616">
        <f t="shared" si="9"/>
        <v>1</v>
      </c>
      <c r="Z223" s="616" t="str">
        <f t="shared" si="42"/>
        <v>#REF!</v>
      </c>
      <c r="AA223" s="616" t="str">
        <f t="shared" si="60"/>
        <v>#REF!</v>
      </c>
      <c r="AB223" s="616" t="str">
        <f t="shared" si="61"/>
        <v>#REF!</v>
      </c>
      <c r="AC223" s="642" t="str">
        <f t="shared" si="62"/>
        <v>#REF!</v>
      </c>
      <c r="AD223" s="642" t="str">
        <f t="shared" si="63"/>
        <v>#REF!</v>
      </c>
      <c r="AE223" s="642" t="str">
        <f t="shared" si="64"/>
        <v>#REF!</v>
      </c>
      <c r="AF223" s="609"/>
      <c r="AG223" s="622"/>
      <c r="AH223" s="622"/>
      <c r="AI223" s="622" t="str">
        <f t="shared" si="65"/>
        <v>#REF!</v>
      </c>
    </row>
    <row r="224" ht="15.0" customHeight="1">
      <c r="A224" s="609">
        <f t="shared" si="17"/>
        <v>222</v>
      </c>
      <c r="B224" s="609">
        <v>457895.0</v>
      </c>
      <c r="C224" s="390" t="s">
        <v>930</v>
      </c>
      <c r="D224" s="390" t="s">
        <v>1868</v>
      </c>
      <c r="E224" s="390" t="s">
        <v>892</v>
      </c>
      <c r="F224" s="389" t="s">
        <v>512</v>
      </c>
      <c r="G224" s="389" t="s">
        <v>795</v>
      </c>
      <c r="H224" s="609" t="str">
        <f t="shared" si="81"/>
        <v>DEV01</v>
      </c>
      <c r="I224" s="611" t="str">
        <f t="shared" si="2"/>
        <v>#REF!</v>
      </c>
      <c r="J224" s="609">
        <v>6.0</v>
      </c>
      <c r="K224" s="609">
        <v>2024.0</v>
      </c>
      <c r="L224" s="639">
        <v>45444.0</v>
      </c>
      <c r="M224" s="639">
        <v>45473.0</v>
      </c>
      <c r="N224" s="640">
        <v>20.0</v>
      </c>
      <c r="O224" s="640">
        <f t="shared" si="76"/>
        <v>1</v>
      </c>
      <c r="P224" s="640" t="str">
        <f t="shared" si="4"/>
        <v>#REF!</v>
      </c>
      <c r="Q224" s="880" t="str">
        <f t="shared" si="79"/>
        <v>#REF!</v>
      </c>
      <c r="R224" s="640"/>
      <c r="S224" s="609" t="s">
        <v>525</v>
      </c>
      <c r="T224" s="240" t="s">
        <v>1854</v>
      </c>
      <c r="U224" s="616" t="str">
        <f t="shared" si="5"/>
        <v>#REF!</v>
      </c>
      <c r="V224" s="616" t="str">
        <f t="shared" si="82"/>
        <v>#REF!</v>
      </c>
      <c r="W224" s="616" t="str">
        <f t="shared" ref="W224:W228" si="83">ROUND(SUMIF($B:$B,B224,U:U),3)</f>
        <v>#REF!</v>
      </c>
      <c r="X224" s="616" t="str">
        <f t="shared" si="8"/>
        <v>#REF!</v>
      </c>
      <c r="Y224" s="616">
        <f t="shared" si="9"/>
        <v>1</v>
      </c>
      <c r="Z224" s="616" t="str">
        <f t="shared" si="42"/>
        <v>#REF!</v>
      </c>
      <c r="AA224" s="616" t="str">
        <f t="shared" si="60"/>
        <v>#REF!</v>
      </c>
      <c r="AB224" s="616" t="str">
        <f t="shared" si="61"/>
        <v>#REF!</v>
      </c>
      <c r="AC224" s="642" t="str">
        <f t="shared" si="62"/>
        <v>#REF!</v>
      </c>
      <c r="AD224" s="642" t="str">
        <f t="shared" si="63"/>
        <v>#REF!</v>
      </c>
      <c r="AE224" s="642" t="str">
        <f t="shared" si="64"/>
        <v>#REF!</v>
      </c>
      <c r="AF224" s="609"/>
      <c r="AG224" s="622"/>
      <c r="AH224" s="622"/>
      <c r="AI224" s="622" t="str">
        <f t="shared" si="65"/>
        <v>#REF!</v>
      </c>
    </row>
    <row r="225" ht="15.0" customHeight="1">
      <c r="A225" s="609">
        <f t="shared" si="17"/>
        <v>223</v>
      </c>
      <c r="B225" s="609">
        <v>458333.0</v>
      </c>
      <c r="C225" s="240" t="s">
        <v>970</v>
      </c>
      <c r="D225" s="240" t="s">
        <v>1827</v>
      </c>
      <c r="E225" s="240" t="s">
        <v>892</v>
      </c>
      <c r="F225" s="609" t="s">
        <v>512</v>
      </c>
      <c r="G225" s="609" t="s">
        <v>665</v>
      </c>
      <c r="H225" s="609" t="str">
        <f t="shared" si="81"/>
        <v>DEV02</v>
      </c>
      <c r="I225" s="611" t="str">
        <f t="shared" si="2"/>
        <v>#REF!</v>
      </c>
      <c r="J225" s="609">
        <v>6.0</v>
      </c>
      <c r="K225" s="609">
        <v>2024.0</v>
      </c>
      <c r="L225" s="639">
        <v>45444.0</v>
      </c>
      <c r="M225" s="639">
        <v>45473.0</v>
      </c>
      <c r="N225" s="640">
        <v>6.0</v>
      </c>
      <c r="O225" s="640">
        <f t="shared" si="76"/>
        <v>0.3</v>
      </c>
      <c r="P225" s="640" t="str">
        <f t="shared" si="4"/>
        <v>#REF!</v>
      </c>
      <c r="Q225" s="880" t="str">
        <f t="shared" si="79"/>
        <v>#REF!</v>
      </c>
      <c r="R225" s="640"/>
      <c r="S225" s="609" t="s">
        <v>525</v>
      </c>
      <c r="T225" s="240" t="s">
        <v>1854</v>
      </c>
      <c r="U225" s="616" t="str">
        <f t="shared" si="5"/>
        <v>#REF!</v>
      </c>
      <c r="V225" s="616" t="str">
        <f t="shared" si="82"/>
        <v>#REF!</v>
      </c>
      <c r="W225" s="616" t="str">
        <f t="shared" si="83"/>
        <v>#REF!</v>
      </c>
      <c r="X225" s="616" t="str">
        <f t="shared" si="8"/>
        <v>#REF!</v>
      </c>
      <c r="Y225" s="616">
        <f t="shared" si="9"/>
        <v>1</v>
      </c>
      <c r="Z225" s="616" t="str">
        <f t="shared" si="42"/>
        <v>#REF!</v>
      </c>
      <c r="AA225" s="616" t="str">
        <f t="shared" si="60"/>
        <v>#REF!</v>
      </c>
      <c r="AB225" s="616" t="str">
        <f t="shared" si="61"/>
        <v>#REF!</v>
      </c>
      <c r="AC225" s="642" t="str">
        <f t="shared" si="62"/>
        <v>#REF!</v>
      </c>
      <c r="AD225" s="642" t="str">
        <f t="shared" si="63"/>
        <v>#REF!</v>
      </c>
      <c r="AE225" s="642" t="str">
        <f t="shared" si="64"/>
        <v>#REF!</v>
      </c>
      <c r="AF225" s="609"/>
      <c r="AG225" s="622"/>
      <c r="AH225" s="622"/>
      <c r="AI225" s="622" t="str">
        <f t="shared" si="65"/>
        <v>#REF!</v>
      </c>
    </row>
    <row r="226" ht="15.0" customHeight="1">
      <c r="A226" s="609">
        <f t="shared" si="17"/>
        <v>224</v>
      </c>
      <c r="B226" s="609">
        <v>458345.0</v>
      </c>
      <c r="C226" s="240" t="s">
        <v>972</v>
      </c>
      <c r="D226" s="240" t="s">
        <v>1830</v>
      </c>
      <c r="E226" s="240" t="s">
        <v>892</v>
      </c>
      <c r="F226" s="609" t="s">
        <v>512</v>
      </c>
      <c r="G226" s="609" t="s">
        <v>795</v>
      </c>
      <c r="H226" s="609" t="str">
        <f t="shared" si="81"/>
        <v>DEV01</v>
      </c>
      <c r="I226" s="611" t="str">
        <f t="shared" si="2"/>
        <v>#REF!</v>
      </c>
      <c r="J226" s="609">
        <v>6.0</v>
      </c>
      <c r="K226" s="609">
        <v>2024.0</v>
      </c>
      <c r="L226" s="639">
        <v>45444.0</v>
      </c>
      <c r="M226" s="639">
        <v>45473.0</v>
      </c>
      <c r="N226" s="640">
        <v>6.0</v>
      </c>
      <c r="O226" s="640">
        <f t="shared" si="76"/>
        <v>0.3</v>
      </c>
      <c r="P226" s="640" t="str">
        <f t="shared" si="4"/>
        <v>#REF!</v>
      </c>
      <c r="Q226" s="880" t="str">
        <f t="shared" si="79"/>
        <v>#REF!</v>
      </c>
      <c r="R226" s="640"/>
      <c r="S226" s="609" t="s">
        <v>525</v>
      </c>
      <c r="T226" s="240" t="s">
        <v>1854</v>
      </c>
      <c r="U226" s="616" t="str">
        <f t="shared" si="5"/>
        <v>#REF!</v>
      </c>
      <c r="V226" s="616" t="str">
        <f t="shared" si="82"/>
        <v>#REF!</v>
      </c>
      <c r="W226" s="616" t="str">
        <f t="shared" si="83"/>
        <v>#REF!</v>
      </c>
      <c r="X226" s="616" t="str">
        <f t="shared" si="8"/>
        <v>#REF!</v>
      </c>
      <c r="Y226" s="616">
        <f t="shared" si="9"/>
        <v>1</v>
      </c>
      <c r="Z226" s="616" t="str">
        <f t="shared" si="42"/>
        <v>#REF!</v>
      </c>
      <c r="AA226" s="616" t="str">
        <f t="shared" si="60"/>
        <v>#REF!</v>
      </c>
      <c r="AB226" s="616" t="str">
        <f t="shared" si="61"/>
        <v>#REF!</v>
      </c>
      <c r="AC226" s="642" t="str">
        <f t="shared" si="62"/>
        <v>#REF!</v>
      </c>
      <c r="AD226" s="642" t="str">
        <f t="shared" si="63"/>
        <v>#REF!</v>
      </c>
      <c r="AE226" s="642" t="str">
        <f t="shared" si="64"/>
        <v>#REF!</v>
      </c>
      <c r="AF226" s="609"/>
      <c r="AG226" s="622"/>
      <c r="AH226" s="622"/>
      <c r="AI226" s="622" t="str">
        <f t="shared" si="65"/>
        <v>#REF!</v>
      </c>
    </row>
    <row r="227" ht="15.0" customHeight="1">
      <c r="A227" s="609">
        <f t="shared" si="17"/>
        <v>225</v>
      </c>
      <c r="B227" s="609">
        <v>460577.0</v>
      </c>
      <c r="C227" s="240" t="s">
        <v>1140</v>
      </c>
      <c r="D227" s="240" t="s">
        <v>1873</v>
      </c>
      <c r="E227" s="240" t="s">
        <v>892</v>
      </c>
      <c r="F227" s="609" t="s">
        <v>512</v>
      </c>
      <c r="G227" s="609" t="s">
        <v>893</v>
      </c>
      <c r="H227" s="609" t="str">
        <f t="shared" si="81"/>
        <v>DEV06</v>
      </c>
      <c r="I227" s="611" t="str">
        <f t="shared" si="2"/>
        <v>#REF!</v>
      </c>
      <c r="J227" s="609">
        <v>6.0</v>
      </c>
      <c r="K227" s="609">
        <v>2024.0</v>
      </c>
      <c r="L227" s="639">
        <v>45444.0</v>
      </c>
      <c r="M227" s="639">
        <v>45473.0</v>
      </c>
      <c r="N227" s="640">
        <v>20.0</v>
      </c>
      <c r="O227" s="640">
        <f t="shared" si="76"/>
        <v>1</v>
      </c>
      <c r="P227" s="640" t="str">
        <f t="shared" si="4"/>
        <v>#REF!</v>
      </c>
      <c r="Q227" s="880" t="str">
        <f t="shared" si="79"/>
        <v>#REF!</v>
      </c>
      <c r="R227" s="640"/>
      <c r="S227" s="609" t="s">
        <v>525</v>
      </c>
      <c r="T227" s="240" t="s">
        <v>1854</v>
      </c>
      <c r="U227" s="616" t="str">
        <f t="shared" si="5"/>
        <v>#REF!</v>
      </c>
      <c r="V227" s="616" t="str">
        <f t="shared" si="82"/>
        <v>#REF!</v>
      </c>
      <c r="W227" s="616" t="str">
        <f t="shared" si="83"/>
        <v>#REF!</v>
      </c>
      <c r="X227" s="616" t="str">
        <f t="shared" si="8"/>
        <v>#REF!</v>
      </c>
      <c r="Y227" s="616">
        <f t="shared" si="9"/>
        <v>1</v>
      </c>
      <c r="Z227" s="616" t="str">
        <f t="shared" si="42"/>
        <v>#REF!</v>
      </c>
      <c r="AA227" s="616" t="str">
        <f t="shared" si="60"/>
        <v>#REF!</v>
      </c>
      <c r="AB227" s="616" t="str">
        <f t="shared" si="61"/>
        <v>#REF!</v>
      </c>
      <c r="AC227" s="642" t="str">
        <f t="shared" si="62"/>
        <v>#REF!</v>
      </c>
      <c r="AD227" s="642" t="str">
        <f t="shared" si="63"/>
        <v>#REF!</v>
      </c>
      <c r="AE227" s="642" t="str">
        <f t="shared" si="64"/>
        <v>#REF!</v>
      </c>
      <c r="AF227" s="609"/>
      <c r="AG227" s="622"/>
      <c r="AH227" s="622"/>
      <c r="AI227" s="622" t="str">
        <f t="shared" si="65"/>
        <v>#REF!</v>
      </c>
    </row>
    <row r="228" ht="15.0" customHeight="1">
      <c r="A228" s="609">
        <f t="shared" si="17"/>
        <v>226</v>
      </c>
      <c r="B228" s="609">
        <v>461701.0</v>
      </c>
      <c r="C228" s="240" t="s">
        <v>1819</v>
      </c>
      <c r="D228" s="240" t="s">
        <v>1820</v>
      </c>
      <c r="E228" s="240" t="s">
        <v>892</v>
      </c>
      <c r="F228" s="609" t="s">
        <v>564</v>
      </c>
      <c r="G228" s="685" t="s">
        <v>795</v>
      </c>
      <c r="H228" s="609" t="str">
        <f t="shared" si="81"/>
        <v>BA01</v>
      </c>
      <c r="I228" s="611" t="str">
        <f t="shared" si="2"/>
        <v>#REF!</v>
      </c>
      <c r="J228" s="609">
        <v>6.0</v>
      </c>
      <c r="K228" s="609">
        <v>2024.0</v>
      </c>
      <c r="L228" s="639">
        <v>45444.0</v>
      </c>
      <c r="M228" s="639">
        <v>45473.0</v>
      </c>
      <c r="N228" s="640">
        <v>2.0</v>
      </c>
      <c r="O228" s="640">
        <f t="shared" si="76"/>
        <v>0.1</v>
      </c>
      <c r="P228" s="640" t="str">
        <f t="shared" si="4"/>
        <v>#REF!</v>
      </c>
      <c r="Q228" s="880" t="str">
        <f t="shared" si="79"/>
        <v>#REF!</v>
      </c>
      <c r="R228" s="640"/>
      <c r="S228" s="609" t="s">
        <v>525</v>
      </c>
      <c r="T228" s="240" t="s">
        <v>1854</v>
      </c>
      <c r="U228" s="616" t="str">
        <f t="shared" si="5"/>
        <v>#REF!</v>
      </c>
      <c r="V228" s="616" t="str">
        <f t="shared" si="82"/>
        <v>#REF!</v>
      </c>
      <c r="W228" s="616" t="str">
        <f t="shared" si="83"/>
        <v>#REF!</v>
      </c>
      <c r="X228" s="616" t="str">
        <f t="shared" si="8"/>
        <v>#REF!</v>
      </c>
      <c r="Y228" s="616">
        <f t="shared" si="9"/>
        <v>1</v>
      </c>
      <c r="Z228" s="616" t="str">
        <f t="shared" si="42"/>
        <v>#REF!</v>
      </c>
      <c r="AA228" s="616" t="str">
        <f t="shared" si="60"/>
        <v>#REF!</v>
      </c>
      <c r="AB228" s="616" t="str">
        <f t="shared" si="61"/>
        <v>#REF!</v>
      </c>
      <c r="AC228" s="642" t="str">
        <f t="shared" si="62"/>
        <v>#REF!</v>
      </c>
      <c r="AD228" s="642" t="str">
        <f t="shared" si="63"/>
        <v>#REF!</v>
      </c>
      <c r="AE228" s="642" t="str">
        <f t="shared" si="64"/>
        <v>#REF!</v>
      </c>
      <c r="AF228" s="609"/>
      <c r="AG228" s="622"/>
      <c r="AH228" s="622"/>
      <c r="AI228" s="622" t="str">
        <f t="shared" si="65"/>
        <v>#REF!</v>
      </c>
    </row>
    <row r="229" ht="15.0" customHeight="1">
      <c r="A229" s="609">
        <f t="shared" si="17"/>
        <v>227</v>
      </c>
      <c r="B229" s="609">
        <v>434053.0</v>
      </c>
      <c r="C229" s="240" t="s">
        <v>690</v>
      </c>
      <c r="D229" s="240" t="s">
        <v>1879</v>
      </c>
      <c r="E229" s="240" t="s">
        <v>892</v>
      </c>
      <c r="F229" s="609" t="s">
        <v>512</v>
      </c>
      <c r="G229" s="609" t="s">
        <v>665</v>
      </c>
      <c r="H229" s="609" t="str">
        <f t="shared" si="81"/>
        <v>DEV02</v>
      </c>
      <c r="I229" s="611" t="str">
        <f t="shared" si="2"/>
        <v>#REF!</v>
      </c>
      <c r="J229" s="609">
        <v>6.0</v>
      </c>
      <c r="K229" s="609">
        <v>2024.0</v>
      </c>
      <c r="L229" s="639">
        <v>45444.0</v>
      </c>
      <c r="M229" s="639">
        <v>45473.0</v>
      </c>
      <c r="N229" s="640">
        <v>20.0</v>
      </c>
      <c r="O229" s="640">
        <f t="shared" si="76"/>
        <v>1</v>
      </c>
      <c r="P229" s="640" t="str">
        <f t="shared" si="4"/>
        <v>#REF!</v>
      </c>
      <c r="Q229" s="640">
        <v>1.08</v>
      </c>
      <c r="R229" s="640"/>
      <c r="S229" s="609" t="s">
        <v>525</v>
      </c>
      <c r="T229" s="240" t="s">
        <v>1882</v>
      </c>
      <c r="U229" s="616">
        <f t="shared" si="5"/>
        <v>1.08</v>
      </c>
      <c r="V229" s="616" t="str">
        <f>ROUND(SUMIF(B:B,B229,P:P),3)</f>
        <v>#REF!</v>
      </c>
      <c r="W229" s="616">
        <f>ROUND(SUMIF(B:B,B229,U:U),3)</f>
        <v>1.08</v>
      </c>
      <c r="X229" s="616" t="str">
        <f t="shared" si="8"/>
        <v>#REF!</v>
      </c>
      <c r="Y229" s="616">
        <f t="shared" si="9"/>
        <v>1</v>
      </c>
      <c r="Z229" s="616" t="str">
        <f t="shared" si="42"/>
        <v>#REF!</v>
      </c>
      <c r="AA229" s="616" t="str">
        <f t="shared" si="60"/>
        <v>#REF!</v>
      </c>
      <c r="AB229" s="616" t="str">
        <f t="shared" si="61"/>
        <v>#REF!</v>
      </c>
      <c r="AC229" s="642" t="str">
        <f t="shared" si="62"/>
        <v>#REF!</v>
      </c>
      <c r="AD229" s="642" t="str">
        <f t="shared" si="63"/>
        <v>#REF!</v>
      </c>
      <c r="AE229" s="642" t="str">
        <f t="shared" si="64"/>
        <v>#REF!</v>
      </c>
      <c r="AF229" s="609"/>
      <c r="AG229" s="622"/>
      <c r="AH229" s="622"/>
      <c r="AI229" s="622">
        <f t="shared" si="65"/>
        <v>1.08</v>
      </c>
    </row>
    <row r="230" ht="15.0" customHeight="1">
      <c r="A230" s="609">
        <f t="shared" si="17"/>
        <v>228</v>
      </c>
      <c r="B230" s="171">
        <v>447257.0</v>
      </c>
      <c r="C230" s="402" t="s">
        <v>824</v>
      </c>
      <c r="D230" s="998" t="s">
        <v>1883</v>
      </c>
      <c r="E230" s="998" t="s">
        <v>552</v>
      </c>
      <c r="F230" s="685" t="s">
        <v>546</v>
      </c>
      <c r="G230" s="685" t="s">
        <v>665</v>
      </c>
      <c r="H230" s="609" t="str">
        <f t="shared" si="81"/>
        <v>TESTER02</v>
      </c>
      <c r="I230" s="611" t="str">
        <f t="shared" si="2"/>
        <v>#REF!</v>
      </c>
      <c r="J230" s="609">
        <v>6.0</v>
      </c>
      <c r="K230" s="609">
        <v>2024.0</v>
      </c>
      <c r="L230" s="639">
        <v>45444.0</v>
      </c>
      <c r="M230" s="639">
        <v>45473.0</v>
      </c>
      <c r="N230" s="640">
        <v>20.0</v>
      </c>
      <c r="O230" s="640">
        <f t="shared" si="76"/>
        <v>1</v>
      </c>
      <c r="P230" s="640" t="str">
        <f t="shared" si="4"/>
        <v>#REF!</v>
      </c>
      <c r="Q230" s="640" t="str">
        <f t="shared" ref="Q230:Q232" si="84">P230</f>
        <v>#REF!</v>
      </c>
      <c r="R230" s="640"/>
      <c r="S230" s="609" t="s">
        <v>525</v>
      </c>
      <c r="T230" s="390" t="s">
        <v>1882</v>
      </c>
      <c r="U230" s="616" t="str">
        <f t="shared" si="5"/>
        <v>#REF!</v>
      </c>
      <c r="V230" s="616" t="str">
        <f>ROUND(SUMIF($B:$B,B230,P:P),3)</f>
        <v>#REF!</v>
      </c>
      <c r="W230" s="616" t="str">
        <f>ROUND(SUMIF($B:$B,B230,U:U),3)</f>
        <v>#REF!</v>
      </c>
      <c r="X230" s="616" t="str">
        <f t="shared" si="8"/>
        <v>#REF!</v>
      </c>
      <c r="Y230" s="616">
        <f t="shared" si="9"/>
        <v>1</v>
      </c>
      <c r="Z230" s="616" t="str">
        <f t="shared" si="42"/>
        <v>#REF!</v>
      </c>
      <c r="AA230" s="616" t="str">
        <f t="shared" si="60"/>
        <v>#REF!</v>
      </c>
      <c r="AB230" s="616" t="str">
        <f t="shared" si="61"/>
        <v>#REF!</v>
      </c>
      <c r="AC230" s="642" t="str">
        <f t="shared" si="62"/>
        <v>#REF!</v>
      </c>
      <c r="AD230" s="642" t="str">
        <f t="shared" si="63"/>
        <v>#REF!</v>
      </c>
      <c r="AE230" s="642" t="str">
        <f t="shared" si="64"/>
        <v>#REF!</v>
      </c>
      <c r="AF230" s="609"/>
      <c r="AG230" s="622"/>
      <c r="AH230" s="622"/>
      <c r="AI230" s="622" t="str">
        <f t="shared" si="65"/>
        <v>#REF!</v>
      </c>
    </row>
    <row r="231" ht="15.0" customHeight="1">
      <c r="A231" s="609">
        <f t="shared" si="17"/>
        <v>229</v>
      </c>
      <c r="B231" s="609">
        <v>432653.0</v>
      </c>
      <c r="C231" s="240" t="s">
        <v>694</v>
      </c>
      <c r="D231" s="240" t="s">
        <v>1885</v>
      </c>
      <c r="E231" s="240" t="s">
        <v>892</v>
      </c>
      <c r="F231" s="609" t="s">
        <v>512</v>
      </c>
      <c r="G231" s="609" t="s">
        <v>790</v>
      </c>
      <c r="H231" s="609" t="str">
        <f t="shared" si="81"/>
        <v>DEV03</v>
      </c>
      <c r="I231" s="611" t="str">
        <f t="shared" si="2"/>
        <v>#REF!</v>
      </c>
      <c r="J231" s="609">
        <v>6.0</v>
      </c>
      <c r="K231" s="609">
        <v>2024.0</v>
      </c>
      <c r="L231" s="639">
        <v>45456.0</v>
      </c>
      <c r="M231" s="639">
        <v>45473.0</v>
      </c>
      <c r="N231" s="640">
        <v>12.0</v>
      </c>
      <c r="O231" s="640">
        <f t="shared" si="76"/>
        <v>0.6</v>
      </c>
      <c r="P231" s="640" t="str">
        <f t="shared" si="4"/>
        <v>#REF!</v>
      </c>
      <c r="Q231" s="640" t="str">
        <f t="shared" si="84"/>
        <v>#REF!</v>
      </c>
      <c r="R231" s="640"/>
      <c r="S231" s="609" t="s">
        <v>525</v>
      </c>
      <c r="T231" s="240" t="s">
        <v>1882</v>
      </c>
      <c r="U231" s="616" t="str">
        <f t="shared" si="5"/>
        <v>#REF!</v>
      </c>
      <c r="V231" s="616" t="str">
        <f>ROUND(SUMIF(B:B,B231,P:P),3)</f>
        <v>#REF!</v>
      </c>
      <c r="W231" s="616" t="str">
        <f>ROUND(SUMIF(B:B,B231,U:U),3)</f>
        <v>#REF!</v>
      </c>
      <c r="X231" s="616" t="str">
        <f t="shared" si="8"/>
        <v>#REF!</v>
      </c>
      <c r="Y231" s="616">
        <f t="shared" si="9"/>
        <v>1</v>
      </c>
      <c r="Z231" s="616" t="str">
        <f t="shared" si="42"/>
        <v>#REF!</v>
      </c>
      <c r="AA231" s="616" t="str">
        <f t="shared" si="60"/>
        <v>#REF!</v>
      </c>
      <c r="AB231" s="616" t="str">
        <f t="shared" si="61"/>
        <v>#REF!</v>
      </c>
      <c r="AC231" s="642" t="str">
        <f t="shared" si="62"/>
        <v>#REF!</v>
      </c>
      <c r="AD231" s="642" t="str">
        <f t="shared" si="63"/>
        <v>#REF!</v>
      </c>
      <c r="AE231" s="642" t="str">
        <f t="shared" si="64"/>
        <v>#REF!</v>
      </c>
      <c r="AF231" s="609"/>
      <c r="AG231" s="622"/>
      <c r="AH231" s="622"/>
      <c r="AI231" s="622" t="str">
        <f t="shared" si="65"/>
        <v>#REF!</v>
      </c>
    </row>
    <row r="232" ht="15.0" customHeight="1">
      <c r="A232" s="609">
        <f t="shared" si="17"/>
        <v>230</v>
      </c>
      <c r="B232" s="171">
        <v>441049.0</v>
      </c>
      <c r="C232" s="402" t="s">
        <v>748</v>
      </c>
      <c r="D232" s="998" t="s">
        <v>1889</v>
      </c>
      <c r="E232" s="998" t="s">
        <v>662</v>
      </c>
      <c r="F232" s="685" t="s">
        <v>663</v>
      </c>
      <c r="G232" s="685" t="s">
        <v>771</v>
      </c>
      <c r="H232" s="609" t="str">
        <f t="shared" si="81"/>
        <v>PM04</v>
      </c>
      <c r="I232" s="611" t="str">
        <f t="shared" si="2"/>
        <v>#REF!</v>
      </c>
      <c r="J232" s="609">
        <v>6.0</v>
      </c>
      <c r="K232" s="609">
        <v>2024.0</v>
      </c>
      <c r="L232" s="639">
        <v>45444.0</v>
      </c>
      <c r="M232" s="639">
        <v>45473.0</v>
      </c>
      <c r="N232" s="640">
        <v>16.0</v>
      </c>
      <c r="O232" s="640">
        <f t="shared" si="76"/>
        <v>0.8</v>
      </c>
      <c r="P232" s="640" t="str">
        <f t="shared" si="4"/>
        <v>#REF!</v>
      </c>
      <c r="Q232" s="640" t="str">
        <f t="shared" si="84"/>
        <v>#REF!</v>
      </c>
      <c r="R232" s="640"/>
      <c r="S232" s="609" t="s">
        <v>525</v>
      </c>
      <c r="T232" s="390" t="s">
        <v>1882</v>
      </c>
      <c r="U232" s="616" t="str">
        <f t="shared" si="5"/>
        <v>#REF!</v>
      </c>
      <c r="V232" s="616" t="str">
        <f t="shared" ref="V232:V233" si="85">ROUND(SUMIF($B:$B,B232,P:P),3)</f>
        <v>#REF!</v>
      </c>
      <c r="W232" s="616" t="str">
        <f t="shared" ref="W232:W233" si="86">ROUND(SUMIF($B:$B,B232,U:U),3)</f>
        <v>#REF!</v>
      </c>
      <c r="X232" s="616" t="str">
        <f t="shared" si="8"/>
        <v>#REF!</v>
      </c>
      <c r="Y232" s="616">
        <f t="shared" si="9"/>
        <v>1</v>
      </c>
      <c r="Z232" s="616" t="str">
        <f t="shared" si="42"/>
        <v>#REF!</v>
      </c>
      <c r="AA232" s="616" t="str">
        <f t="shared" si="60"/>
        <v>#REF!</v>
      </c>
      <c r="AB232" s="616" t="str">
        <f t="shared" si="61"/>
        <v>#REF!</v>
      </c>
      <c r="AC232" s="642" t="str">
        <f t="shared" si="62"/>
        <v>#REF!</v>
      </c>
      <c r="AD232" s="642" t="str">
        <f t="shared" si="63"/>
        <v>#REF!</v>
      </c>
      <c r="AE232" s="642" t="str">
        <f t="shared" si="64"/>
        <v>#REF!</v>
      </c>
      <c r="AF232" s="609"/>
      <c r="AG232" s="622"/>
      <c r="AH232" s="622"/>
      <c r="AI232" s="622" t="str">
        <f t="shared" si="65"/>
        <v>#REF!</v>
      </c>
    </row>
    <row r="233" ht="15.0" customHeight="1">
      <c r="A233" s="609">
        <f t="shared" si="17"/>
        <v>231</v>
      </c>
      <c r="B233" s="171">
        <v>431986.0</v>
      </c>
      <c r="C233" s="402" t="s">
        <v>713</v>
      </c>
      <c r="D233" s="240" t="s">
        <v>1893</v>
      </c>
      <c r="E233" s="240" t="s">
        <v>892</v>
      </c>
      <c r="F233" s="609" t="s">
        <v>512</v>
      </c>
      <c r="G233" s="609" t="s">
        <v>771</v>
      </c>
      <c r="H233" s="609" t="str">
        <f t="shared" si="81"/>
        <v>DEV04</v>
      </c>
      <c r="I233" s="611" t="str">
        <f t="shared" si="2"/>
        <v>#REF!</v>
      </c>
      <c r="J233" s="609">
        <v>6.0</v>
      </c>
      <c r="K233" s="609">
        <v>2024.0</v>
      </c>
      <c r="L233" s="639">
        <v>45444.0</v>
      </c>
      <c r="M233" s="639">
        <v>45473.0</v>
      </c>
      <c r="N233" s="640">
        <v>16.0</v>
      </c>
      <c r="O233" s="640">
        <f t="shared" si="76"/>
        <v>0.8</v>
      </c>
      <c r="P233" s="640" t="str">
        <f t="shared" si="4"/>
        <v>#REF!</v>
      </c>
      <c r="Q233" s="640">
        <v>1.51</v>
      </c>
      <c r="R233" s="640"/>
      <c r="S233" s="609" t="s">
        <v>525</v>
      </c>
      <c r="T233" s="240" t="s">
        <v>1882</v>
      </c>
      <c r="U233" s="616">
        <f t="shared" si="5"/>
        <v>1.51</v>
      </c>
      <c r="V233" s="616" t="str">
        <f t="shared" si="85"/>
        <v>#REF!</v>
      </c>
      <c r="W233" s="616">
        <f t="shared" si="86"/>
        <v>2.06</v>
      </c>
      <c r="X233" s="616" t="str">
        <f t="shared" si="8"/>
        <v>#REF!</v>
      </c>
      <c r="Y233" s="616">
        <f t="shared" si="9"/>
        <v>1</v>
      </c>
      <c r="Z233" s="616" t="str">
        <f t="shared" si="42"/>
        <v>#REF!</v>
      </c>
      <c r="AA233" s="616" t="str">
        <f t="shared" si="60"/>
        <v>#REF!</v>
      </c>
      <c r="AB233" s="616" t="str">
        <f t="shared" si="61"/>
        <v>#REF!</v>
      </c>
      <c r="AC233" s="642" t="str">
        <f t="shared" si="62"/>
        <v>#REF!</v>
      </c>
      <c r="AD233" s="642" t="str">
        <f t="shared" si="63"/>
        <v>#REF!</v>
      </c>
      <c r="AE233" s="642" t="str">
        <f t="shared" si="64"/>
        <v>#REF!</v>
      </c>
      <c r="AF233" s="609"/>
      <c r="AG233" s="622"/>
      <c r="AH233" s="622"/>
      <c r="AI233" s="622">
        <f t="shared" si="65"/>
        <v>1.03</v>
      </c>
    </row>
    <row r="234" ht="15.0" customHeight="1">
      <c r="A234" s="609">
        <f t="shared" si="17"/>
        <v>232</v>
      </c>
      <c r="B234" s="171">
        <v>450265.0</v>
      </c>
      <c r="C234" s="402" t="s">
        <v>718</v>
      </c>
      <c r="D234" s="240" t="s">
        <v>1901</v>
      </c>
      <c r="E234" s="240" t="s">
        <v>892</v>
      </c>
      <c r="F234" s="609" t="s">
        <v>512</v>
      </c>
      <c r="G234" s="609" t="s">
        <v>665</v>
      </c>
      <c r="H234" s="609" t="str">
        <f t="shared" si="81"/>
        <v>DEV02</v>
      </c>
      <c r="I234" s="611" t="str">
        <f t="shared" si="2"/>
        <v>#REF!</v>
      </c>
      <c r="J234" s="609">
        <v>6.0</v>
      </c>
      <c r="K234" s="609">
        <v>2024.0</v>
      </c>
      <c r="L234" s="639">
        <v>45444.0</v>
      </c>
      <c r="M234" s="639">
        <v>45473.0</v>
      </c>
      <c r="N234" s="640">
        <v>16.0</v>
      </c>
      <c r="O234" s="640">
        <f t="shared" si="76"/>
        <v>0.8</v>
      </c>
      <c r="P234" s="640" t="str">
        <f t="shared" si="4"/>
        <v>#REF!</v>
      </c>
      <c r="Q234" s="640" t="str">
        <f>P234</f>
        <v>#REF!</v>
      </c>
      <c r="R234" s="640"/>
      <c r="S234" s="609" t="s">
        <v>525</v>
      </c>
      <c r="T234" s="240" t="s">
        <v>1882</v>
      </c>
      <c r="U234" s="616" t="str">
        <f t="shared" si="5"/>
        <v>#REF!</v>
      </c>
      <c r="V234" s="616" t="str">
        <f t="shared" ref="V234:V236" si="87">ROUND(SUMIF(B:B,B234,P:P),3)</f>
        <v>#REF!</v>
      </c>
      <c r="W234" s="616" t="str">
        <f t="shared" ref="W234:W236" si="88">ROUND(SUMIF(B:B,B234,U:U),3)</f>
        <v>#REF!</v>
      </c>
      <c r="X234" s="616" t="str">
        <f t="shared" si="8"/>
        <v>#REF!</v>
      </c>
      <c r="Y234" s="616">
        <f t="shared" si="9"/>
        <v>1</v>
      </c>
      <c r="Z234" s="616" t="str">
        <f t="shared" si="42"/>
        <v>#REF!</v>
      </c>
      <c r="AA234" s="616" t="str">
        <f t="shared" si="60"/>
        <v>#REF!</v>
      </c>
      <c r="AB234" s="616" t="str">
        <f t="shared" si="61"/>
        <v>#REF!</v>
      </c>
      <c r="AC234" s="642" t="str">
        <f t="shared" si="62"/>
        <v>#REF!</v>
      </c>
      <c r="AD234" s="642" t="str">
        <f t="shared" si="63"/>
        <v>#REF!</v>
      </c>
      <c r="AE234" s="642" t="str">
        <f t="shared" si="64"/>
        <v>#REF!</v>
      </c>
      <c r="AF234" s="609"/>
      <c r="AG234" s="622"/>
      <c r="AH234" s="622"/>
      <c r="AI234" s="622" t="str">
        <f t="shared" si="65"/>
        <v>#REF!</v>
      </c>
    </row>
    <row r="235" ht="15.0" customHeight="1">
      <c r="A235" s="609">
        <f t="shared" si="17"/>
        <v>233</v>
      </c>
      <c r="B235" s="171">
        <v>428979.0</v>
      </c>
      <c r="C235" s="402" t="s">
        <v>679</v>
      </c>
      <c r="D235" s="240" t="s">
        <v>1908</v>
      </c>
      <c r="E235" s="240" t="s">
        <v>892</v>
      </c>
      <c r="F235" s="609" t="s">
        <v>564</v>
      </c>
      <c r="G235" s="609" t="s">
        <v>893</v>
      </c>
      <c r="H235" s="609" t="str">
        <f t="shared" si="81"/>
        <v>BA06</v>
      </c>
      <c r="I235" s="611" t="str">
        <f t="shared" si="2"/>
        <v>#REF!</v>
      </c>
      <c r="J235" s="609">
        <v>6.0</v>
      </c>
      <c r="K235" s="609">
        <v>2024.0</v>
      </c>
      <c r="L235" s="639">
        <v>45444.0</v>
      </c>
      <c r="M235" s="639">
        <v>45473.0</v>
      </c>
      <c r="N235" s="640">
        <v>9.9</v>
      </c>
      <c r="O235" s="640">
        <f t="shared" si="76"/>
        <v>0.495</v>
      </c>
      <c r="P235" s="640" t="str">
        <f t="shared" si="4"/>
        <v>#REF!</v>
      </c>
      <c r="Q235" s="640">
        <v>1.51</v>
      </c>
      <c r="R235" s="640"/>
      <c r="S235" s="609" t="s">
        <v>525</v>
      </c>
      <c r="T235" s="240" t="s">
        <v>1882</v>
      </c>
      <c r="U235" s="616">
        <f t="shared" si="5"/>
        <v>1.51</v>
      </c>
      <c r="V235" s="616" t="str">
        <f t="shared" si="87"/>
        <v>#REF!</v>
      </c>
      <c r="W235" s="616" t="str">
        <f t="shared" si="88"/>
        <v>#REF!</v>
      </c>
      <c r="X235" s="616" t="str">
        <f t="shared" si="8"/>
        <v>#REF!</v>
      </c>
      <c r="Y235" s="616">
        <f t="shared" si="9"/>
        <v>1</v>
      </c>
      <c r="Z235" s="616" t="str">
        <f t="shared" si="42"/>
        <v>#REF!</v>
      </c>
      <c r="AA235" s="616" t="str">
        <f t="shared" si="60"/>
        <v>#REF!</v>
      </c>
      <c r="AB235" s="616" t="str">
        <f t="shared" si="61"/>
        <v>#REF!</v>
      </c>
      <c r="AC235" s="642" t="str">
        <f t="shared" si="62"/>
        <v>#REF!</v>
      </c>
      <c r="AD235" s="642" t="str">
        <f t="shared" si="63"/>
        <v>#REF!</v>
      </c>
      <c r="AE235" s="642" t="str">
        <f t="shared" si="64"/>
        <v>#REF!</v>
      </c>
      <c r="AF235" s="609"/>
      <c r="AG235" s="622"/>
      <c r="AH235" s="622"/>
      <c r="AI235" s="622" t="str">
        <f t="shared" si="65"/>
        <v>#REF!</v>
      </c>
    </row>
    <row r="236" ht="15.0" customHeight="1">
      <c r="A236" s="609">
        <f t="shared" si="17"/>
        <v>234</v>
      </c>
      <c r="B236" s="171">
        <v>428711.0</v>
      </c>
      <c r="C236" s="402" t="s">
        <v>699</v>
      </c>
      <c r="D236" s="240" t="s">
        <v>1876</v>
      </c>
      <c r="E236" s="240" t="s">
        <v>892</v>
      </c>
      <c r="F236" s="609" t="s">
        <v>546</v>
      </c>
      <c r="G236" s="609" t="s">
        <v>771</v>
      </c>
      <c r="H236" s="609" t="str">
        <f t="shared" si="81"/>
        <v>TESTER04</v>
      </c>
      <c r="I236" s="611" t="str">
        <f t="shared" si="2"/>
        <v>#REF!</v>
      </c>
      <c r="J236" s="609">
        <v>6.0</v>
      </c>
      <c r="K236" s="609">
        <v>2024.0</v>
      </c>
      <c r="L236" s="639">
        <v>45450.0</v>
      </c>
      <c r="M236" s="639">
        <v>45473.0</v>
      </c>
      <c r="N236" s="640">
        <v>13.5</v>
      </c>
      <c r="O236" s="640">
        <f t="shared" si="76"/>
        <v>0.675</v>
      </c>
      <c r="P236" s="640" t="str">
        <f t="shared" si="4"/>
        <v>#REF!</v>
      </c>
      <c r="Q236" s="640">
        <v>1.27</v>
      </c>
      <c r="R236" s="640"/>
      <c r="S236" s="609" t="s">
        <v>525</v>
      </c>
      <c r="T236" s="240" t="s">
        <v>1882</v>
      </c>
      <c r="U236" s="616">
        <f t="shared" si="5"/>
        <v>1.27</v>
      </c>
      <c r="V236" s="616" t="str">
        <f t="shared" si="87"/>
        <v>#REF!</v>
      </c>
      <c r="W236" s="616" t="str">
        <f t="shared" si="88"/>
        <v>#REF!</v>
      </c>
      <c r="X236" s="616" t="str">
        <f t="shared" si="8"/>
        <v>#REF!</v>
      </c>
      <c r="Y236" s="616">
        <f t="shared" si="9"/>
        <v>0.875</v>
      </c>
      <c r="Z236" s="616" t="str">
        <f t="shared" si="42"/>
        <v>#REF!</v>
      </c>
      <c r="AA236" s="616" t="str">
        <f t="shared" si="60"/>
        <v>#REF!</v>
      </c>
      <c r="AB236" s="616" t="str">
        <f t="shared" si="61"/>
        <v>#REF!</v>
      </c>
      <c r="AC236" s="642" t="str">
        <f t="shared" si="62"/>
        <v>#REF!</v>
      </c>
      <c r="AD236" s="642" t="str">
        <f t="shared" si="63"/>
        <v>#REF!</v>
      </c>
      <c r="AE236" s="642" t="str">
        <f t="shared" si="64"/>
        <v>#REF!</v>
      </c>
      <c r="AF236" s="609"/>
      <c r="AG236" s="622"/>
      <c r="AH236" s="622"/>
      <c r="AI236" s="622" t="str">
        <f t="shared" si="65"/>
        <v>#REF!</v>
      </c>
    </row>
    <row r="237" ht="15.0" customHeight="1">
      <c r="A237" s="609">
        <f t="shared" si="17"/>
        <v>235</v>
      </c>
      <c r="B237" s="171">
        <v>451243.0</v>
      </c>
      <c r="C237" s="402" t="s">
        <v>807</v>
      </c>
      <c r="D237" s="240" t="s">
        <v>1732</v>
      </c>
      <c r="E237" s="240" t="s">
        <v>892</v>
      </c>
      <c r="F237" s="609" t="s">
        <v>546</v>
      </c>
      <c r="G237" s="609" t="s">
        <v>771</v>
      </c>
      <c r="H237" s="609" t="str">
        <f t="shared" si="81"/>
        <v>TESTER04</v>
      </c>
      <c r="I237" s="611" t="str">
        <f t="shared" si="2"/>
        <v>#REF!</v>
      </c>
      <c r="J237" s="609">
        <v>6.0</v>
      </c>
      <c r="K237" s="609">
        <v>2024.0</v>
      </c>
      <c r="L237" s="639">
        <v>45450.0</v>
      </c>
      <c r="M237" s="639">
        <v>45464.0</v>
      </c>
      <c r="N237" s="640">
        <v>11.0</v>
      </c>
      <c r="O237" s="640">
        <f t="shared" si="76"/>
        <v>0.55</v>
      </c>
      <c r="P237" s="640" t="str">
        <f t="shared" si="4"/>
        <v>#REF!</v>
      </c>
      <c r="Q237" s="640">
        <v>0.9</v>
      </c>
      <c r="R237" s="640"/>
      <c r="S237" s="609" t="s">
        <v>525</v>
      </c>
      <c r="T237" s="240" t="s">
        <v>1882</v>
      </c>
      <c r="U237" s="616">
        <f t="shared" si="5"/>
        <v>0.9</v>
      </c>
      <c r="V237" s="616" t="str">
        <f t="shared" ref="V237:V242" si="89">ROUND(SUMIF($B:$B,B237,P:P),3)</f>
        <v>#REF!</v>
      </c>
      <c r="W237" s="616" t="str">
        <f t="shared" ref="W237:W242" si="90">ROUND(SUMIF($B:$B,B237,U:U),3)</f>
        <v>#REF!</v>
      </c>
      <c r="X237" s="616" t="str">
        <f t="shared" si="8"/>
        <v>#REF!</v>
      </c>
      <c r="Y237" s="616">
        <f t="shared" si="9"/>
        <v>1</v>
      </c>
      <c r="Z237" s="616" t="str">
        <f t="shared" si="42"/>
        <v>#REF!</v>
      </c>
      <c r="AA237" s="616" t="str">
        <f t="shared" si="60"/>
        <v>#REF!</v>
      </c>
      <c r="AB237" s="616" t="str">
        <f t="shared" si="61"/>
        <v>#REF!</v>
      </c>
      <c r="AC237" s="642" t="str">
        <f t="shared" si="62"/>
        <v>#REF!</v>
      </c>
      <c r="AD237" s="642" t="str">
        <f t="shared" si="63"/>
        <v>#REF!</v>
      </c>
      <c r="AE237" s="642" t="str">
        <f t="shared" si="64"/>
        <v>#REF!</v>
      </c>
      <c r="AF237" s="609"/>
      <c r="AG237" s="622"/>
      <c r="AH237" s="622"/>
      <c r="AI237" s="622" t="str">
        <f t="shared" si="65"/>
        <v>#REF!</v>
      </c>
    </row>
    <row r="238" ht="15.0" customHeight="1">
      <c r="A238" s="609">
        <f t="shared" si="17"/>
        <v>236</v>
      </c>
      <c r="B238" s="171">
        <v>464359.0</v>
      </c>
      <c r="C238" s="402" t="s">
        <v>1720</v>
      </c>
      <c r="D238" s="998" t="s">
        <v>1721</v>
      </c>
      <c r="E238" s="998" t="s">
        <v>892</v>
      </c>
      <c r="F238" s="685" t="s">
        <v>564</v>
      </c>
      <c r="G238" s="685" t="s">
        <v>665</v>
      </c>
      <c r="H238" s="609" t="str">
        <f t="shared" si="81"/>
        <v>BA02</v>
      </c>
      <c r="I238" s="611" t="str">
        <f t="shared" si="2"/>
        <v>#REF!</v>
      </c>
      <c r="J238" s="609">
        <v>6.0</v>
      </c>
      <c r="K238" s="609">
        <v>2024.0</v>
      </c>
      <c r="L238" s="639">
        <v>45451.0</v>
      </c>
      <c r="M238" s="639">
        <v>45464.0</v>
      </c>
      <c r="N238" s="640">
        <v>10.0</v>
      </c>
      <c r="O238" s="640">
        <f t="shared" si="76"/>
        <v>0.5</v>
      </c>
      <c r="P238" s="640" t="str">
        <f t="shared" si="4"/>
        <v>#REF!</v>
      </c>
      <c r="Q238" s="640" t="str">
        <f t="shared" ref="Q238:Q241" si="91">P238</f>
        <v>#REF!</v>
      </c>
      <c r="R238" s="640"/>
      <c r="S238" s="609" t="s">
        <v>525</v>
      </c>
      <c r="T238" s="390" t="s">
        <v>1882</v>
      </c>
      <c r="U238" s="616" t="str">
        <f t="shared" si="5"/>
        <v>#REF!</v>
      </c>
      <c r="V238" s="616" t="str">
        <f t="shared" si="89"/>
        <v>#REF!</v>
      </c>
      <c r="W238" s="616" t="str">
        <f t="shared" si="90"/>
        <v>#REF!</v>
      </c>
      <c r="X238" s="616" t="str">
        <f t="shared" si="8"/>
        <v>#REF!</v>
      </c>
      <c r="Y238" s="616">
        <f t="shared" si="9"/>
        <v>1</v>
      </c>
      <c r="Z238" s="616" t="str">
        <f t="shared" si="42"/>
        <v>#REF!</v>
      </c>
      <c r="AA238" s="616" t="str">
        <f t="shared" si="60"/>
        <v>#REF!</v>
      </c>
      <c r="AB238" s="616" t="str">
        <f t="shared" si="61"/>
        <v>#REF!</v>
      </c>
      <c r="AC238" s="642" t="str">
        <f t="shared" si="62"/>
        <v>#REF!</v>
      </c>
      <c r="AD238" s="642" t="str">
        <f t="shared" si="63"/>
        <v>#REF!</v>
      </c>
      <c r="AE238" s="642" t="str">
        <f t="shared" si="64"/>
        <v>#REF!</v>
      </c>
      <c r="AF238" s="609"/>
      <c r="AG238" s="622"/>
      <c r="AH238" s="622"/>
      <c r="AI238" s="622" t="str">
        <f t="shared" si="65"/>
        <v>#REF!</v>
      </c>
    </row>
    <row r="239" ht="15.0" customHeight="1">
      <c r="A239" s="609">
        <f t="shared" si="17"/>
        <v>237</v>
      </c>
      <c r="B239" s="171">
        <v>464357.0</v>
      </c>
      <c r="C239" s="402" t="s">
        <v>1711</v>
      </c>
      <c r="D239" s="998" t="s">
        <v>1712</v>
      </c>
      <c r="E239" s="998" t="s">
        <v>892</v>
      </c>
      <c r="F239" s="685" t="s">
        <v>564</v>
      </c>
      <c r="G239" s="685" t="s">
        <v>665</v>
      </c>
      <c r="H239" s="609" t="str">
        <f t="shared" si="81"/>
        <v>BA02</v>
      </c>
      <c r="I239" s="611" t="str">
        <f t="shared" si="2"/>
        <v>#REF!</v>
      </c>
      <c r="J239" s="609">
        <v>6.0</v>
      </c>
      <c r="K239" s="609">
        <v>2024.0</v>
      </c>
      <c r="L239" s="639">
        <v>45450.0</v>
      </c>
      <c r="M239" s="639">
        <v>45464.0</v>
      </c>
      <c r="N239" s="640">
        <v>11.0</v>
      </c>
      <c r="O239" s="640">
        <f t="shared" si="76"/>
        <v>0.55</v>
      </c>
      <c r="P239" s="640" t="str">
        <f t="shared" si="4"/>
        <v>#REF!</v>
      </c>
      <c r="Q239" s="640" t="str">
        <f t="shared" si="91"/>
        <v>#REF!</v>
      </c>
      <c r="R239" s="640"/>
      <c r="S239" s="609" t="s">
        <v>525</v>
      </c>
      <c r="T239" s="390" t="s">
        <v>1882</v>
      </c>
      <c r="U239" s="616" t="str">
        <f t="shared" si="5"/>
        <v>#REF!</v>
      </c>
      <c r="V239" s="616" t="str">
        <f t="shared" si="89"/>
        <v>#REF!</v>
      </c>
      <c r="W239" s="616" t="str">
        <f t="shared" si="90"/>
        <v>#REF!</v>
      </c>
      <c r="X239" s="616" t="str">
        <f t="shared" si="8"/>
        <v>#REF!</v>
      </c>
      <c r="Y239" s="616">
        <f t="shared" si="9"/>
        <v>1</v>
      </c>
      <c r="Z239" s="616" t="str">
        <f t="shared" si="42"/>
        <v>#REF!</v>
      </c>
      <c r="AA239" s="616" t="str">
        <f t="shared" si="60"/>
        <v>#REF!</v>
      </c>
      <c r="AB239" s="616" t="str">
        <f t="shared" si="61"/>
        <v>#REF!</v>
      </c>
      <c r="AC239" s="642" t="str">
        <f t="shared" si="62"/>
        <v>#REF!</v>
      </c>
      <c r="AD239" s="642" t="str">
        <f t="shared" si="63"/>
        <v>#REF!</v>
      </c>
      <c r="AE239" s="642" t="str">
        <f t="shared" si="64"/>
        <v>#REF!</v>
      </c>
      <c r="AF239" s="609"/>
      <c r="AG239" s="622"/>
      <c r="AH239" s="622"/>
      <c r="AI239" s="622" t="str">
        <f t="shared" si="65"/>
        <v>#REF!</v>
      </c>
    </row>
    <row r="240" ht="15.0" customHeight="1">
      <c r="A240" s="609">
        <f t="shared" si="17"/>
        <v>238</v>
      </c>
      <c r="B240" s="171">
        <v>293936.0</v>
      </c>
      <c r="C240" s="402" t="s">
        <v>775</v>
      </c>
      <c r="D240" s="998" t="s">
        <v>1934</v>
      </c>
      <c r="E240" s="998" t="s">
        <v>552</v>
      </c>
      <c r="F240" s="685" t="s">
        <v>512</v>
      </c>
      <c r="G240" s="685" t="s">
        <v>790</v>
      </c>
      <c r="H240" s="609" t="str">
        <f t="shared" si="81"/>
        <v>DEV03</v>
      </c>
      <c r="I240" s="611" t="str">
        <f t="shared" si="2"/>
        <v>#REF!</v>
      </c>
      <c r="J240" s="609">
        <v>6.0</v>
      </c>
      <c r="K240" s="609">
        <v>2024.0</v>
      </c>
      <c r="L240" s="639">
        <v>45444.0</v>
      </c>
      <c r="M240" s="639">
        <v>45464.0</v>
      </c>
      <c r="N240" s="640">
        <v>15.0</v>
      </c>
      <c r="O240" s="640">
        <f t="shared" si="76"/>
        <v>0.75</v>
      </c>
      <c r="P240" s="640" t="str">
        <f t="shared" si="4"/>
        <v>#REF!</v>
      </c>
      <c r="Q240" s="640" t="str">
        <f t="shared" si="91"/>
        <v>#REF!</v>
      </c>
      <c r="R240" s="640"/>
      <c r="S240" s="609" t="s">
        <v>525</v>
      </c>
      <c r="T240" s="390" t="s">
        <v>1882</v>
      </c>
      <c r="U240" s="616" t="str">
        <f t="shared" si="5"/>
        <v>#REF!</v>
      </c>
      <c r="V240" s="616" t="str">
        <f t="shared" si="89"/>
        <v>#REF!</v>
      </c>
      <c r="W240" s="616" t="str">
        <f t="shared" si="90"/>
        <v>#REF!</v>
      </c>
      <c r="X240" s="616" t="str">
        <f t="shared" si="8"/>
        <v>#REF!</v>
      </c>
      <c r="Y240" s="616">
        <f t="shared" si="9"/>
        <v>1</v>
      </c>
      <c r="Z240" s="616" t="str">
        <f t="shared" si="42"/>
        <v>#REF!</v>
      </c>
      <c r="AA240" s="616" t="str">
        <f t="shared" si="60"/>
        <v>#REF!</v>
      </c>
      <c r="AB240" s="616" t="str">
        <f t="shared" si="61"/>
        <v>#REF!</v>
      </c>
      <c r="AC240" s="642" t="str">
        <f t="shared" si="62"/>
        <v>#REF!</v>
      </c>
      <c r="AD240" s="642" t="str">
        <f t="shared" si="63"/>
        <v>#REF!</v>
      </c>
      <c r="AE240" s="642" t="str">
        <f t="shared" si="64"/>
        <v>#REF!</v>
      </c>
      <c r="AF240" s="609"/>
      <c r="AG240" s="622"/>
      <c r="AH240" s="622"/>
      <c r="AI240" s="622" t="str">
        <f t="shared" si="65"/>
        <v>#REF!</v>
      </c>
    </row>
    <row r="241" ht="15.0" customHeight="1">
      <c r="A241" s="609">
        <f t="shared" si="17"/>
        <v>239</v>
      </c>
      <c r="B241" s="171">
        <v>435279.0</v>
      </c>
      <c r="C241" s="402" t="s">
        <v>793</v>
      </c>
      <c r="D241" s="998" t="s">
        <v>1834</v>
      </c>
      <c r="E241" s="998" t="s">
        <v>552</v>
      </c>
      <c r="F241" s="685" t="s">
        <v>512</v>
      </c>
      <c r="G241" s="685" t="s">
        <v>795</v>
      </c>
      <c r="H241" s="609" t="str">
        <f t="shared" si="81"/>
        <v>DEV01</v>
      </c>
      <c r="I241" s="611" t="str">
        <f t="shared" si="2"/>
        <v>#REF!</v>
      </c>
      <c r="J241" s="609">
        <v>6.0</v>
      </c>
      <c r="K241" s="609">
        <v>2024.0</v>
      </c>
      <c r="L241" s="639">
        <v>45444.0</v>
      </c>
      <c r="M241" s="639">
        <v>45464.0</v>
      </c>
      <c r="N241" s="640">
        <v>15.0</v>
      </c>
      <c r="O241" s="640">
        <f t="shared" si="76"/>
        <v>0.75</v>
      </c>
      <c r="P241" s="640" t="str">
        <f t="shared" si="4"/>
        <v>#REF!</v>
      </c>
      <c r="Q241" s="640" t="str">
        <f t="shared" si="91"/>
        <v>#REF!</v>
      </c>
      <c r="R241" s="640"/>
      <c r="S241" s="609" t="s">
        <v>525</v>
      </c>
      <c r="T241" s="390" t="s">
        <v>1882</v>
      </c>
      <c r="U241" s="616" t="str">
        <f t="shared" si="5"/>
        <v>#REF!</v>
      </c>
      <c r="V241" s="616" t="str">
        <f t="shared" si="89"/>
        <v>#REF!</v>
      </c>
      <c r="W241" s="616" t="str">
        <f t="shared" si="90"/>
        <v>#REF!</v>
      </c>
      <c r="X241" s="616" t="str">
        <f t="shared" si="8"/>
        <v>#REF!</v>
      </c>
      <c r="Y241" s="616">
        <f t="shared" si="9"/>
        <v>1</v>
      </c>
      <c r="Z241" s="616" t="str">
        <f t="shared" si="42"/>
        <v>#REF!</v>
      </c>
      <c r="AA241" s="616" t="str">
        <f t="shared" si="60"/>
        <v>#REF!</v>
      </c>
      <c r="AB241" s="616" t="str">
        <f t="shared" si="61"/>
        <v>#REF!</v>
      </c>
      <c r="AC241" s="642" t="str">
        <f t="shared" si="62"/>
        <v>#REF!</v>
      </c>
      <c r="AD241" s="642" t="str">
        <f t="shared" si="63"/>
        <v>#REF!</v>
      </c>
      <c r="AE241" s="642" t="str">
        <f t="shared" si="64"/>
        <v>#REF!</v>
      </c>
      <c r="AF241" s="609"/>
      <c r="AG241" s="622"/>
      <c r="AH241" s="622"/>
      <c r="AI241" s="622" t="str">
        <f t="shared" si="65"/>
        <v>#REF!</v>
      </c>
    </row>
    <row r="242" ht="15.0" customHeight="1">
      <c r="A242" s="609">
        <f t="shared" si="17"/>
        <v>240</v>
      </c>
      <c r="B242" s="171" t="s">
        <v>1940</v>
      </c>
      <c r="C242" s="402" t="s">
        <v>1817</v>
      </c>
      <c r="D242" s="240" t="s">
        <v>1818</v>
      </c>
      <c r="E242" s="240" t="s">
        <v>892</v>
      </c>
      <c r="F242" s="1016" t="s">
        <v>546</v>
      </c>
      <c r="G242" s="609" t="s">
        <v>665</v>
      </c>
      <c r="H242" s="609" t="str">
        <f t="shared" si="81"/>
        <v>TESTER02</v>
      </c>
      <c r="I242" s="611" t="str">
        <f t="shared" si="2"/>
        <v>#REF!</v>
      </c>
      <c r="J242" s="609">
        <v>6.0</v>
      </c>
      <c r="K242" s="609">
        <v>2024.0</v>
      </c>
      <c r="L242" s="639">
        <v>45450.0</v>
      </c>
      <c r="M242" s="639">
        <v>45461.0</v>
      </c>
      <c r="N242" s="640">
        <v>8.0</v>
      </c>
      <c r="O242" s="640">
        <f t="shared" si="76"/>
        <v>0.4</v>
      </c>
      <c r="P242" s="640" t="str">
        <f t="shared" si="4"/>
        <v>#REF!</v>
      </c>
      <c r="Q242" s="640">
        <v>0.471</v>
      </c>
      <c r="R242" s="640"/>
      <c r="S242" s="609" t="s">
        <v>525</v>
      </c>
      <c r="T242" s="390" t="s">
        <v>1882</v>
      </c>
      <c r="U242" s="616">
        <f t="shared" si="5"/>
        <v>0.471</v>
      </c>
      <c r="V242" s="616" t="str">
        <f t="shared" si="89"/>
        <v>#REF!</v>
      </c>
      <c r="W242" s="616" t="str">
        <f t="shared" si="90"/>
        <v>#REF!</v>
      </c>
      <c r="X242" s="616" t="str">
        <f t="shared" si="8"/>
        <v>#REF!</v>
      </c>
      <c r="Y242" s="616">
        <f t="shared" si="9"/>
        <v>1</v>
      </c>
      <c r="Z242" s="616" t="str">
        <f t="shared" si="42"/>
        <v>#REF!</v>
      </c>
      <c r="AA242" s="616" t="str">
        <f t="shared" si="60"/>
        <v>#REF!</v>
      </c>
      <c r="AB242" s="616" t="str">
        <f t="shared" si="61"/>
        <v>#REF!</v>
      </c>
      <c r="AC242" s="642" t="str">
        <f t="shared" si="62"/>
        <v>#REF!</v>
      </c>
      <c r="AD242" s="642" t="str">
        <f t="shared" si="63"/>
        <v>#REF!</v>
      </c>
      <c r="AE242" s="642" t="str">
        <f t="shared" si="64"/>
        <v>#REF!</v>
      </c>
      <c r="AF242" s="609"/>
      <c r="AG242" s="622"/>
      <c r="AH242" s="622"/>
      <c r="AI242" s="622" t="str">
        <f t="shared" si="65"/>
        <v>#REF!</v>
      </c>
    </row>
    <row r="243" ht="15.0" customHeight="1">
      <c r="A243" s="609">
        <f t="shared" si="17"/>
        <v>241</v>
      </c>
      <c r="B243" s="171">
        <v>464207.0</v>
      </c>
      <c r="C243" s="402" t="s">
        <v>1750</v>
      </c>
      <c r="D243" s="422" t="s">
        <v>1751</v>
      </c>
      <c r="E243" s="422" t="s">
        <v>892</v>
      </c>
      <c r="F243" s="171" t="s">
        <v>546</v>
      </c>
      <c r="G243" s="171" t="s">
        <v>790</v>
      </c>
      <c r="H243" s="609" t="str">
        <f t="shared" si="81"/>
        <v>TESTER03</v>
      </c>
      <c r="I243" s="611" t="str">
        <f t="shared" si="2"/>
        <v>#REF!</v>
      </c>
      <c r="J243" s="609">
        <v>6.0</v>
      </c>
      <c r="K243" s="609">
        <v>2024.0</v>
      </c>
      <c r="L243" s="639">
        <v>45450.0</v>
      </c>
      <c r="M243" s="639">
        <v>45461.0</v>
      </c>
      <c r="N243" s="640">
        <v>8.0</v>
      </c>
      <c r="O243" s="640">
        <f t="shared" si="76"/>
        <v>0.4</v>
      </c>
      <c r="P243" s="640" t="str">
        <f t="shared" si="4"/>
        <v>#REF!</v>
      </c>
      <c r="Q243" s="640">
        <v>0.64</v>
      </c>
      <c r="R243" s="800"/>
      <c r="S243" s="171" t="s">
        <v>525</v>
      </c>
      <c r="T243" s="390" t="s">
        <v>1882</v>
      </c>
      <c r="U243" s="616">
        <f t="shared" si="5"/>
        <v>0.64</v>
      </c>
      <c r="V243" s="616" t="str">
        <f t="shared" ref="V243:V244" si="92">ROUND(SUMIF(B:B,B243,P:P),3)</f>
        <v>#REF!</v>
      </c>
      <c r="W243" s="616" t="str">
        <f t="shared" ref="W243:W244" si="93">ROUND(SUMIF(B:B,B243,U:U),3)</f>
        <v>#REF!</v>
      </c>
      <c r="X243" s="616" t="str">
        <f t="shared" si="8"/>
        <v>#REF!</v>
      </c>
      <c r="Y243" s="801">
        <f t="shared" si="9"/>
        <v>1</v>
      </c>
      <c r="Z243" s="801" t="str">
        <f t="shared" si="42"/>
        <v>#REF!</v>
      </c>
      <c r="AA243" s="801" t="str">
        <f t="shared" si="60"/>
        <v>#REF!</v>
      </c>
      <c r="AB243" s="801" t="str">
        <f t="shared" si="61"/>
        <v>#REF!</v>
      </c>
      <c r="AC243" s="802" t="str">
        <f t="shared" si="62"/>
        <v>#REF!</v>
      </c>
      <c r="AD243" s="802" t="str">
        <f t="shared" si="63"/>
        <v>#REF!</v>
      </c>
      <c r="AE243" s="802" t="str">
        <f t="shared" si="64"/>
        <v>#REF!</v>
      </c>
      <c r="AF243" s="422"/>
      <c r="AG243" s="622"/>
      <c r="AH243" s="622"/>
      <c r="AI243" s="622" t="str">
        <f t="shared" si="65"/>
        <v>#REF!</v>
      </c>
    </row>
    <row r="244" ht="15.0" customHeight="1">
      <c r="A244" s="609">
        <f t="shared" si="17"/>
        <v>242</v>
      </c>
      <c r="B244" s="171">
        <v>464213.0</v>
      </c>
      <c r="C244" s="402" t="s">
        <v>1655</v>
      </c>
      <c r="D244" s="422" t="s">
        <v>1941</v>
      </c>
      <c r="E244" s="422" t="s">
        <v>892</v>
      </c>
      <c r="F244" s="171" t="s">
        <v>546</v>
      </c>
      <c r="G244" s="171" t="s">
        <v>665</v>
      </c>
      <c r="H244" s="609" t="str">
        <f t="shared" si="81"/>
        <v>TESTER02</v>
      </c>
      <c r="I244" s="611" t="str">
        <f t="shared" si="2"/>
        <v>#REF!</v>
      </c>
      <c r="J244" s="609">
        <v>6.0</v>
      </c>
      <c r="K244" s="609">
        <v>2024.0</v>
      </c>
      <c r="L244" s="639">
        <v>45450.0</v>
      </c>
      <c r="M244" s="639">
        <v>45451.0</v>
      </c>
      <c r="N244" s="640">
        <v>20.0</v>
      </c>
      <c r="O244" s="640">
        <f t="shared" si="76"/>
        <v>1</v>
      </c>
      <c r="P244" s="640" t="str">
        <f t="shared" si="4"/>
        <v>#REF!</v>
      </c>
      <c r="Q244" s="640" t="str">
        <f>P244</f>
        <v>#REF!</v>
      </c>
      <c r="R244" s="800"/>
      <c r="S244" s="171" t="s">
        <v>525</v>
      </c>
      <c r="T244" s="390" t="s">
        <v>1882</v>
      </c>
      <c r="U244" s="616" t="str">
        <f t="shared" si="5"/>
        <v>#REF!</v>
      </c>
      <c r="V244" s="616" t="str">
        <f t="shared" si="92"/>
        <v>#REF!</v>
      </c>
      <c r="W244" s="616" t="str">
        <f t="shared" si="93"/>
        <v>#REF!</v>
      </c>
      <c r="X244" s="616" t="str">
        <f t="shared" si="8"/>
        <v>#REF!</v>
      </c>
      <c r="Y244" s="801">
        <f t="shared" si="9"/>
        <v>2</v>
      </c>
      <c r="Z244" s="801" t="str">
        <f t="shared" si="42"/>
        <v>#REF!</v>
      </c>
      <c r="AA244" s="801" t="str">
        <f t="shared" si="60"/>
        <v>#REF!</v>
      </c>
      <c r="AB244" s="801" t="str">
        <f t="shared" si="61"/>
        <v>#REF!</v>
      </c>
      <c r="AC244" s="802" t="str">
        <f t="shared" si="62"/>
        <v>#REF!</v>
      </c>
      <c r="AD244" s="802" t="str">
        <f t="shared" si="63"/>
        <v>#REF!</v>
      </c>
      <c r="AE244" s="802" t="str">
        <f t="shared" si="64"/>
        <v>#REF!</v>
      </c>
      <c r="AF244" s="422"/>
      <c r="AG244" s="622"/>
      <c r="AH244" s="622"/>
      <c r="AI244" s="622" t="str">
        <f t="shared" si="65"/>
        <v>#REF!</v>
      </c>
    </row>
    <row r="245" ht="15.0" customHeight="1">
      <c r="A245" s="609">
        <f t="shared" si="17"/>
        <v>243</v>
      </c>
      <c r="B245" s="171">
        <v>464863.0</v>
      </c>
      <c r="C245" s="402" t="s">
        <v>1836</v>
      </c>
      <c r="D245" s="1022" t="s">
        <v>1837</v>
      </c>
      <c r="E245" s="240" t="s">
        <v>892</v>
      </c>
      <c r="F245" s="609" t="s">
        <v>546</v>
      </c>
      <c r="G245" s="609" t="s">
        <v>665</v>
      </c>
      <c r="H245" s="609" t="str">
        <f t="shared" si="81"/>
        <v>TESTER02</v>
      </c>
      <c r="I245" s="611" t="str">
        <f t="shared" si="2"/>
        <v>#REF!</v>
      </c>
      <c r="J245" s="609">
        <v>6.0</v>
      </c>
      <c r="K245" s="609">
        <v>2024.0</v>
      </c>
      <c r="L245" s="639">
        <v>45450.0</v>
      </c>
      <c r="M245" s="639">
        <v>45461.0</v>
      </c>
      <c r="N245" s="640">
        <v>8.0</v>
      </c>
      <c r="O245" s="640">
        <f t="shared" si="76"/>
        <v>0.4</v>
      </c>
      <c r="P245" s="640" t="str">
        <f t="shared" si="4"/>
        <v>#REF!</v>
      </c>
      <c r="Q245" s="640">
        <v>0.471</v>
      </c>
      <c r="R245" s="640"/>
      <c r="S245" s="609" t="s">
        <v>525</v>
      </c>
      <c r="T245" s="390" t="s">
        <v>1882</v>
      </c>
      <c r="U245" s="616">
        <f t="shared" si="5"/>
        <v>0.471</v>
      </c>
      <c r="V245" s="616" t="str">
        <f t="shared" ref="V245:V247" si="94">ROUND(SUMIF($B:$B,B245,P:P),3)</f>
        <v>#REF!</v>
      </c>
      <c r="W245" s="616" t="str">
        <f t="shared" ref="W245:W247" si="95">ROUND(SUMIF($B:$B,B245,U:U),3)</f>
        <v>#REF!</v>
      </c>
      <c r="X245" s="616" t="str">
        <f t="shared" si="8"/>
        <v>#REF!</v>
      </c>
      <c r="Y245" s="616">
        <f t="shared" si="9"/>
        <v>1</v>
      </c>
      <c r="Z245" s="616" t="str">
        <f t="shared" si="42"/>
        <v>#REF!</v>
      </c>
      <c r="AA245" s="616" t="str">
        <f t="shared" si="60"/>
        <v>#REF!</v>
      </c>
      <c r="AB245" s="616" t="str">
        <f t="shared" si="61"/>
        <v>#REF!</v>
      </c>
      <c r="AC245" s="642" t="str">
        <f t="shared" si="62"/>
        <v>#REF!</v>
      </c>
      <c r="AD245" s="642" t="str">
        <f t="shared" si="63"/>
        <v>#REF!</v>
      </c>
      <c r="AE245" s="642" t="str">
        <f t="shared" si="64"/>
        <v>#REF!</v>
      </c>
      <c r="AF245" s="609"/>
      <c r="AG245" s="622"/>
      <c r="AH245" s="622"/>
      <c r="AI245" s="622" t="str">
        <f t="shared" si="65"/>
        <v>#REF!</v>
      </c>
    </row>
    <row r="246" ht="15.0" customHeight="1">
      <c r="A246" s="609">
        <f t="shared" si="17"/>
        <v>244</v>
      </c>
      <c r="B246" s="171">
        <v>293942.0</v>
      </c>
      <c r="C246" s="402" t="s">
        <v>779</v>
      </c>
      <c r="D246" s="998" t="s">
        <v>1945</v>
      </c>
      <c r="E246" s="998" t="s">
        <v>552</v>
      </c>
      <c r="F246" s="685" t="s">
        <v>546</v>
      </c>
      <c r="G246" s="685" t="s">
        <v>665</v>
      </c>
      <c r="H246" s="609" t="str">
        <f t="shared" si="81"/>
        <v>TESTER02</v>
      </c>
      <c r="I246" s="611" t="str">
        <f t="shared" si="2"/>
        <v>#REF!</v>
      </c>
      <c r="J246" s="609">
        <v>6.0</v>
      </c>
      <c r="K246" s="609">
        <v>2024.0</v>
      </c>
      <c r="L246" s="639">
        <v>45450.0</v>
      </c>
      <c r="M246" s="639">
        <v>45473.0</v>
      </c>
      <c r="N246" s="640">
        <v>8.0</v>
      </c>
      <c r="O246" s="640">
        <f t="shared" si="76"/>
        <v>0.4</v>
      </c>
      <c r="P246" s="640" t="str">
        <f t="shared" si="4"/>
        <v>#REF!</v>
      </c>
      <c r="Q246" s="640">
        <v>0.47</v>
      </c>
      <c r="R246" s="640"/>
      <c r="S246" s="609" t="s">
        <v>525</v>
      </c>
      <c r="T246" s="390" t="s">
        <v>1882</v>
      </c>
      <c r="U246" s="616">
        <f t="shared" si="5"/>
        <v>0.47</v>
      </c>
      <c r="V246" s="616" t="str">
        <f t="shared" si="94"/>
        <v>#REF!</v>
      </c>
      <c r="W246" s="616">
        <f t="shared" si="95"/>
        <v>1.19</v>
      </c>
      <c r="X246" s="616" t="str">
        <f t="shared" si="8"/>
        <v>#REF!</v>
      </c>
      <c r="Y246" s="616">
        <f t="shared" si="9"/>
        <v>1</v>
      </c>
      <c r="Z246" s="616" t="str">
        <f t="shared" si="42"/>
        <v>#REF!</v>
      </c>
      <c r="AA246" s="616" t="str">
        <f t="shared" si="60"/>
        <v>#REF!</v>
      </c>
      <c r="AB246" s="616" t="str">
        <f t="shared" si="61"/>
        <v>#REF!</v>
      </c>
      <c r="AC246" s="642" t="str">
        <f t="shared" si="62"/>
        <v>#REF!</v>
      </c>
      <c r="AD246" s="642" t="str">
        <f t="shared" si="63"/>
        <v>#REF!</v>
      </c>
      <c r="AE246" s="642" t="str">
        <f t="shared" si="64"/>
        <v>#REF!</v>
      </c>
      <c r="AF246" s="609"/>
      <c r="AG246" s="622"/>
      <c r="AH246" s="622"/>
      <c r="AI246" s="622">
        <f t="shared" si="65"/>
        <v>0.3966666667</v>
      </c>
    </row>
    <row r="247" ht="15.0" customHeight="1">
      <c r="A247" s="609">
        <f t="shared" si="17"/>
        <v>245</v>
      </c>
      <c r="B247" s="171">
        <v>454803.0</v>
      </c>
      <c r="C247" s="402" t="s">
        <v>797</v>
      </c>
      <c r="D247" s="998" t="s">
        <v>1731</v>
      </c>
      <c r="E247" s="998" t="s">
        <v>552</v>
      </c>
      <c r="F247" s="685" t="s">
        <v>546</v>
      </c>
      <c r="G247" s="685" t="s">
        <v>665</v>
      </c>
      <c r="H247" s="609" t="str">
        <f t="shared" si="81"/>
        <v>TESTER02</v>
      </c>
      <c r="I247" s="611" t="str">
        <f t="shared" si="2"/>
        <v>#REF!</v>
      </c>
      <c r="J247" s="609">
        <v>6.0</v>
      </c>
      <c r="K247" s="609">
        <v>2024.0</v>
      </c>
      <c r="L247" s="639">
        <v>45450.0</v>
      </c>
      <c r="M247" s="639">
        <v>45464.0</v>
      </c>
      <c r="N247" s="640">
        <v>11.0</v>
      </c>
      <c r="O247" s="640">
        <f t="shared" si="76"/>
        <v>0.55</v>
      </c>
      <c r="P247" s="640" t="str">
        <f t="shared" si="4"/>
        <v>#REF!</v>
      </c>
      <c r="Q247" s="640">
        <v>0.6</v>
      </c>
      <c r="R247" s="640"/>
      <c r="S247" s="609" t="s">
        <v>525</v>
      </c>
      <c r="T247" s="390" t="s">
        <v>1882</v>
      </c>
      <c r="U247" s="616">
        <f t="shared" si="5"/>
        <v>0.6</v>
      </c>
      <c r="V247" s="616" t="str">
        <f t="shared" si="94"/>
        <v>#REF!</v>
      </c>
      <c r="W247" s="616">
        <f t="shared" si="95"/>
        <v>0.987</v>
      </c>
      <c r="X247" s="616" t="str">
        <f t="shared" si="8"/>
        <v>#REF!</v>
      </c>
      <c r="Y247" s="616">
        <f t="shared" si="9"/>
        <v>1</v>
      </c>
      <c r="Z247" s="616" t="str">
        <f t="shared" si="42"/>
        <v>#REF!</v>
      </c>
      <c r="AA247" s="616" t="str">
        <f t="shared" si="60"/>
        <v>#REF!</v>
      </c>
      <c r="AB247" s="616" t="str">
        <f t="shared" si="61"/>
        <v>#REF!</v>
      </c>
      <c r="AC247" s="642" t="str">
        <f t="shared" si="62"/>
        <v>#REF!</v>
      </c>
      <c r="AD247" s="642" t="str">
        <f t="shared" si="63"/>
        <v>#REF!</v>
      </c>
      <c r="AE247" s="642" t="str">
        <f t="shared" si="64"/>
        <v>#REF!</v>
      </c>
      <c r="AF247" s="609"/>
      <c r="AG247" s="622"/>
      <c r="AH247" s="622"/>
      <c r="AI247" s="622">
        <f t="shared" si="65"/>
        <v>0.329</v>
      </c>
    </row>
    <row r="248" ht="15.0" customHeight="1">
      <c r="A248" s="609">
        <f t="shared" si="17"/>
        <v>246</v>
      </c>
      <c r="B248" s="171">
        <v>464857.0</v>
      </c>
      <c r="C248" s="402" t="s">
        <v>1725</v>
      </c>
      <c r="D248" s="998" t="s">
        <v>1726</v>
      </c>
      <c r="E248" s="422" t="s">
        <v>892</v>
      </c>
      <c r="F248" s="171" t="s">
        <v>512</v>
      </c>
      <c r="G248" s="171" t="s">
        <v>790</v>
      </c>
      <c r="H248" s="609" t="str">
        <f t="shared" si="81"/>
        <v>DEV03</v>
      </c>
      <c r="I248" s="611" t="str">
        <f t="shared" si="2"/>
        <v>#REF!</v>
      </c>
      <c r="J248" s="609">
        <v>6.0</v>
      </c>
      <c r="K248" s="609">
        <v>2024.0</v>
      </c>
      <c r="L248" s="639">
        <v>45446.0</v>
      </c>
      <c r="M248" s="639">
        <v>45454.0</v>
      </c>
      <c r="N248" s="640">
        <v>7.0</v>
      </c>
      <c r="O248" s="640">
        <f t="shared" si="76"/>
        <v>0.35</v>
      </c>
      <c r="P248" s="640" t="str">
        <f t="shared" si="4"/>
        <v>#REF!</v>
      </c>
      <c r="Q248" s="640" t="str">
        <f t="shared" ref="Q248:Q253" si="96">P248</f>
        <v>#REF!</v>
      </c>
      <c r="R248" s="800"/>
      <c r="S248" s="171" t="s">
        <v>525</v>
      </c>
      <c r="T248" s="390" t="s">
        <v>1882</v>
      </c>
      <c r="U248" s="801" t="str">
        <f t="shared" si="5"/>
        <v>#REF!</v>
      </c>
      <c r="V248" s="801" t="str">
        <f>ROUND(SUMIF(B:B,B248,P:P),3)</f>
        <v>#REF!</v>
      </c>
      <c r="W248" s="801" t="str">
        <f>ROUND(SUMIF(B:B,B248,U:U),3)</f>
        <v>#REF!</v>
      </c>
      <c r="X248" s="801" t="str">
        <f t="shared" si="8"/>
        <v>#REF!</v>
      </c>
      <c r="Y248" s="801">
        <f t="shared" si="9"/>
        <v>1</v>
      </c>
      <c r="Z248" s="801" t="str">
        <f t="shared" si="42"/>
        <v>#REF!</v>
      </c>
      <c r="AA248" s="801" t="str">
        <f t="shared" si="60"/>
        <v>#REF!</v>
      </c>
      <c r="AB248" s="801" t="str">
        <f t="shared" si="61"/>
        <v>#REF!</v>
      </c>
      <c r="AC248" s="802" t="str">
        <f t="shared" si="62"/>
        <v>#REF!</v>
      </c>
      <c r="AD248" s="802" t="str">
        <f t="shared" si="63"/>
        <v>#REF!</v>
      </c>
      <c r="AE248" s="802" t="str">
        <f t="shared" si="64"/>
        <v>#REF!</v>
      </c>
      <c r="AF248" s="422"/>
      <c r="AG248" s="622"/>
      <c r="AH248" s="622"/>
      <c r="AI248" s="622" t="str">
        <f t="shared" si="65"/>
        <v>#REF!</v>
      </c>
    </row>
    <row r="249" ht="15.0" customHeight="1">
      <c r="A249" s="609">
        <f t="shared" si="17"/>
        <v>247</v>
      </c>
      <c r="B249" s="171">
        <v>113280.0</v>
      </c>
      <c r="C249" s="402" t="s">
        <v>1915</v>
      </c>
      <c r="D249" s="998" t="s">
        <v>1917</v>
      </c>
      <c r="E249" s="998" t="s">
        <v>892</v>
      </c>
      <c r="F249" s="685" t="s">
        <v>512</v>
      </c>
      <c r="G249" s="685" t="s">
        <v>771</v>
      </c>
      <c r="H249" s="609" t="str">
        <f t="shared" si="81"/>
        <v>DEV04</v>
      </c>
      <c r="I249" s="611" t="str">
        <f t="shared" si="2"/>
        <v>#REF!</v>
      </c>
      <c r="J249" s="609">
        <v>6.0</v>
      </c>
      <c r="K249" s="609">
        <v>2024.0</v>
      </c>
      <c r="L249" s="639">
        <v>45453.0</v>
      </c>
      <c r="M249" s="639">
        <v>45473.0</v>
      </c>
      <c r="N249" s="640">
        <v>15.0</v>
      </c>
      <c r="O249" s="640">
        <f t="shared" si="76"/>
        <v>0.75</v>
      </c>
      <c r="P249" s="640" t="str">
        <f t="shared" si="4"/>
        <v>#REF!</v>
      </c>
      <c r="Q249" s="640" t="str">
        <f t="shared" si="96"/>
        <v>#REF!</v>
      </c>
      <c r="R249" s="640"/>
      <c r="S249" s="609" t="s">
        <v>525</v>
      </c>
      <c r="T249" s="390" t="s">
        <v>1882</v>
      </c>
      <c r="U249" s="616" t="str">
        <f t="shared" si="5"/>
        <v>#REF!</v>
      </c>
      <c r="V249" s="616" t="str">
        <f t="shared" ref="V249:V253" si="97">ROUND(SUMIF($B:$B,B249,P:P),3)</f>
        <v>#REF!</v>
      </c>
      <c r="W249" s="616" t="str">
        <f t="shared" ref="W249:W253" si="98">ROUND(SUMIF($B:$B,B249,U:U),3)</f>
        <v>#REF!</v>
      </c>
      <c r="X249" s="616" t="str">
        <f t="shared" si="8"/>
        <v>#REF!</v>
      </c>
      <c r="Y249" s="616">
        <f t="shared" si="9"/>
        <v>0.75</v>
      </c>
      <c r="Z249" s="616" t="str">
        <f t="shared" si="42"/>
        <v>#REF!</v>
      </c>
      <c r="AA249" s="616" t="str">
        <f t="shared" si="60"/>
        <v>#REF!</v>
      </c>
      <c r="AB249" s="616" t="str">
        <f t="shared" si="61"/>
        <v>#REF!</v>
      </c>
      <c r="AC249" s="642" t="str">
        <f t="shared" si="62"/>
        <v>#REF!</v>
      </c>
      <c r="AD249" s="642" t="str">
        <f t="shared" si="63"/>
        <v>#REF!</v>
      </c>
      <c r="AE249" s="642" t="str">
        <f t="shared" si="64"/>
        <v>#REF!</v>
      </c>
      <c r="AF249" s="609"/>
      <c r="AG249" s="622"/>
      <c r="AH249" s="622"/>
      <c r="AI249" s="622" t="str">
        <f t="shared" si="65"/>
        <v>#REF!</v>
      </c>
    </row>
    <row r="250" ht="15.0" customHeight="1">
      <c r="A250" s="609">
        <f t="shared" si="17"/>
        <v>248</v>
      </c>
      <c r="B250" s="171">
        <v>455859.0</v>
      </c>
      <c r="C250" s="402" t="s">
        <v>826</v>
      </c>
      <c r="D250" s="998" t="s">
        <v>1709</v>
      </c>
      <c r="E250" s="998" t="s">
        <v>892</v>
      </c>
      <c r="F250" s="685" t="s">
        <v>512</v>
      </c>
      <c r="G250" s="685" t="s">
        <v>771</v>
      </c>
      <c r="H250" s="609" t="str">
        <f t="shared" si="81"/>
        <v>DEV04</v>
      </c>
      <c r="I250" s="611" t="str">
        <f t="shared" si="2"/>
        <v>#REF!</v>
      </c>
      <c r="J250" s="609">
        <v>6.0</v>
      </c>
      <c r="K250" s="609">
        <v>2024.0</v>
      </c>
      <c r="L250" s="639">
        <v>45450.0</v>
      </c>
      <c r="M250" s="639">
        <v>45468.0</v>
      </c>
      <c r="N250" s="640">
        <v>13.0</v>
      </c>
      <c r="O250" s="640">
        <f t="shared" si="76"/>
        <v>0.65</v>
      </c>
      <c r="P250" s="640" t="str">
        <f t="shared" si="4"/>
        <v>#REF!</v>
      </c>
      <c r="Q250" s="640" t="str">
        <f t="shared" si="96"/>
        <v>#REF!</v>
      </c>
      <c r="R250" s="640"/>
      <c r="S250" s="609" t="s">
        <v>525</v>
      </c>
      <c r="T250" s="390" t="s">
        <v>1882</v>
      </c>
      <c r="U250" s="616" t="str">
        <f t="shared" si="5"/>
        <v>#REF!</v>
      </c>
      <c r="V250" s="616" t="str">
        <f t="shared" si="97"/>
        <v>#REF!</v>
      </c>
      <c r="W250" s="616" t="str">
        <f t="shared" si="98"/>
        <v>#REF!</v>
      </c>
      <c r="X250" s="616" t="str">
        <f t="shared" si="8"/>
        <v>#REF!</v>
      </c>
      <c r="Y250" s="616">
        <f t="shared" si="9"/>
        <v>1</v>
      </c>
      <c r="Z250" s="616" t="str">
        <f t="shared" si="42"/>
        <v>#REF!</v>
      </c>
      <c r="AA250" s="616" t="str">
        <f t="shared" si="60"/>
        <v>#REF!</v>
      </c>
      <c r="AB250" s="616" t="str">
        <f t="shared" si="61"/>
        <v>#REF!</v>
      </c>
      <c r="AC250" s="642" t="str">
        <f t="shared" si="62"/>
        <v>#REF!</v>
      </c>
      <c r="AD250" s="642" t="str">
        <f t="shared" si="63"/>
        <v>#REF!</v>
      </c>
      <c r="AE250" s="642" t="str">
        <f t="shared" si="64"/>
        <v>#REF!</v>
      </c>
      <c r="AF250" s="609"/>
      <c r="AG250" s="622"/>
      <c r="AH250" s="622"/>
      <c r="AI250" s="622" t="str">
        <f t="shared" si="65"/>
        <v>#REF!</v>
      </c>
    </row>
    <row r="251" ht="15.0" customHeight="1">
      <c r="A251" s="609">
        <f t="shared" si="17"/>
        <v>249</v>
      </c>
      <c r="B251" s="171">
        <v>452883.0</v>
      </c>
      <c r="C251" s="402" t="s">
        <v>759</v>
      </c>
      <c r="D251" s="998" t="s">
        <v>1730</v>
      </c>
      <c r="E251" s="998" t="s">
        <v>552</v>
      </c>
      <c r="F251" s="685" t="s">
        <v>512</v>
      </c>
      <c r="G251" s="685" t="s">
        <v>790</v>
      </c>
      <c r="H251" s="609" t="str">
        <f t="shared" si="81"/>
        <v>DEV03</v>
      </c>
      <c r="I251" s="611" t="str">
        <f t="shared" si="2"/>
        <v>#REF!</v>
      </c>
      <c r="J251" s="609">
        <v>6.0</v>
      </c>
      <c r="K251" s="609">
        <v>2024.0</v>
      </c>
      <c r="L251" s="639">
        <v>45450.0</v>
      </c>
      <c r="M251" s="639">
        <v>45473.0</v>
      </c>
      <c r="N251" s="640">
        <v>13.5</v>
      </c>
      <c r="O251" s="640">
        <f t="shared" si="76"/>
        <v>0.675</v>
      </c>
      <c r="P251" s="640" t="str">
        <f t="shared" si="4"/>
        <v>#REF!</v>
      </c>
      <c r="Q251" s="640" t="str">
        <f t="shared" si="96"/>
        <v>#REF!</v>
      </c>
      <c r="R251" s="640"/>
      <c r="S251" s="609" t="s">
        <v>525</v>
      </c>
      <c r="T251" s="390" t="s">
        <v>1882</v>
      </c>
      <c r="U251" s="616" t="str">
        <f t="shared" si="5"/>
        <v>#REF!</v>
      </c>
      <c r="V251" s="616" t="str">
        <f t="shared" si="97"/>
        <v>#REF!</v>
      </c>
      <c r="W251" s="616" t="str">
        <f t="shared" si="98"/>
        <v>#REF!</v>
      </c>
      <c r="X251" s="616" t="str">
        <f t="shared" si="8"/>
        <v>#REF!</v>
      </c>
      <c r="Y251" s="616">
        <f t="shared" si="9"/>
        <v>1</v>
      </c>
      <c r="Z251" s="616" t="str">
        <f t="shared" si="42"/>
        <v>#REF!</v>
      </c>
      <c r="AA251" s="616" t="str">
        <f t="shared" si="60"/>
        <v>#REF!</v>
      </c>
      <c r="AB251" s="616" t="str">
        <f t="shared" si="61"/>
        <v>#REF!</v>
      </c>
      <c r="AC251" s="642" t="str">
        <f t="shared" si="62"/>
        <v>#REF!</v>
      </c>
      <c r="AD251" s="642" t="str">
        <f t="shared" si="63"/>
        <v>#REF!</v>
      </c>
      <c r="AE251" s="642" t="str">
        <f t="shared" si="64"/>
        <v>#REF!</v>
      </c>
      <c r="AF251" s="609"/>
      <c r="AG251" s="622"/>
      <c r="AH251" s="622"/>
      <c r="AI251" s="622" t="str">
        <f t="shared" si="65"/>
        <v>#REF!</v>
      </c>
    </row>
    <row r="252" ht="15.0" customHeight="1">
      <c r="A252" s="609">
        <f t="shared" si="17"/>
        <v>250</v>
      </c>
      <c r="B252" s="171">
        <v>454351.0</v>
      </c>
      <c r="C252" s="402" t="s">
        <v>799</v>
      </c>
      <c r="D252" s="998" t="s">
        <v>1874</v>
      </c>
      <c r="E252" s="998" t="s">
        <v>892</v>
      </c>
      <c r="F252" s="685" t="s">
        <v>546</v>
      </c>
      <c r="G252" s="685" t="s">
        <v>665</v>
      </c>
      <c r="H252" s="609" t="str">
        <f t="shared" si="81"/>
        <v>TESTER02</v>
      </c>
      <c r="I252" s="611" t="str">
        <f t="shared" si="2"/>
        <v>#REF!</v>
      </c>
      <c r="J252" s="609">
        <v>6.0</v>
      </c>
      <c r="K252" s="609">
        <v>2024.0</v>
      </c>
      <c r="L252" s="639">
        <v>45457.0</v>
      </c>
      <c r="M252" s="639">
        <v>45473.0</v>
      </c>
      <c r="N252" s="640">
        <v>11.0</v>
      </c>
      <c r="O252" s="640">
        <f t="shared" si="76"/>
        <v>0.55</v>
      </c>
      <c r="P252" s="640" t="str">
        <f t="shared" si="4"/>
        <v>#REF!</v>
      </c>
      <c r="Q252" s="640" t="str">
        <f t="shared" si="96"/>
        <v>#REF!</v>
      </c>
      <c r="R252" s="640"/>
      <c r="S252" s="609" t="s">
        <v>525</v>
      </c>
      <c r="T252" s="390" t="s">
        <v>1882</v>
      </c>
      <c r="U252" s="616" t="str">
        <f t="shared" si="5"/>
        <v>#REF!</v>
      </c>
      <c r="V252" s="616" t="str">
        <f t="shared" si="97"/>
        <v>#REF!</v>
      </c>
      <c r="W252" s="616" t="str">
        <f t="shared" si="98"/>
        <v>#REF!</v>
      </c>
      <c r="X252" s="616" t="str">
        <f t="shared" si="8"/>
        <v>#REF!</v>
      </c>
      <c r="Y252" s="616">
        <f t="shared" si="9"/>
        <v>1</v>
      </c>
      <c r="Z252" s="616" t="str">
        <f t="shared" si="42"/>
        <v>#REF!</v>
      </c>
      <c r="AA252" s="616" t="str">
        <f t="shared" si="60"/>
        <v>#REF!</v>
      </c>
      <c r="AB252" s="616" t="str">
        <f t="shared" si="61"/>
        <v>#REF!</v>
      </c>
      <c r="AC252" s="642" t="str">
        <f t="shared" si="62"/>
        <v>#REF!</v>
      </c>
      <c r="AD252" s="642" t="str">
        <f t="shared" si="63"/>
        <v>#REF!</v>
      </c>
      <c r="AE252" s="642" t="str">
        <f t="shared" si="64"/>
        <v>#REF!</v>
      </c>
      <c r="AF252" s="609"/>
      <c r="AG252" s="622"/>
      <c r="AH252" s="622"/>
      <c r="AI252" s="622" t="str">
        <f t="shared" si="65"/>
        <v>#REF!</v>
      </c>
    </row>
    <row r="253" ht="15.0" customHeight="1">
      <c r="A253" s="609">
        <f t="shared" si="17"/>
        <v>251</v>
      </c>
      <c r="B253" s="171">
        <v>464469.0</v>
      </c>
      <c r="C253" s="402" t="s">
        <v>1942</v>
      </c>
      <c r="D253" s="998" t="s">
        <v>1943</v>
      </c>
      <c r="E253" s="998" t="s">
        <v>892</v>
      </c>
      <c r="F253" s="685" t="s">
        <v>564</v>
      </c>
      <c r="G253" s="685" t="s">
        <v>790</v>
      </c>
      <c r="H253" s="609" t="str">
        <f t="shared" si="81"/>
        <v>BA03</v>
      </c>
      <c r="I253" s="611" t="str">
        <f t="shared" si="2"/>
        <v>#REF!</v>
      </c>
      <c r="J253" s="609">
        <v>6.0</v>
      </c>
      <c r="K253" s="609">
        <v>2024.0</v>
      </c>
      <c r="L253" s="639">
        <v>45456.0</v>
      </c>
      <c r="M253" s="639">
        <v>45473.0</v>
      </c>
      <c r="N253" s="640">
        <v>12.0</v>
      </c>
      <c r="O253" s="640">
        <f t="shared" si="76"/>
        <v>0.6</v>
      </c>
      <c r="P253" s="640" t="str">
        <f t="shared" si="4"/>
        <v>#REF!</v>
      </c>
      <c r="Q253" s="640" t="str">
        <f t="shared" si="96"/>
        <v>#REF!</v>
      </c>
      <c r="R253" s="640"/>
      <c r="S253" s="609" t="s">
        <v>525</v>
      </c>
      <c r="T253" s="390" t="s">
        <v>1882</v>
      </c>
      <c r="U253" s="616" t="str">
        <f t="shared" si="5"/>
        <v>#REF!</v>
      </c>
      <c r="V253" s="616" t="str">
        <f t="shared" si="97"/>
        <v>#REF!</v>
      </c>
      <c r="W253" s="616" t="str">
        <f t="shared" si="98"/>
        <v>#REF!</v>
      </c>
      <c r="X253" s="616" t="str">
        <f t="shared" si="8"/>
        <v>#REF!</v>
      </c>
      <c r="Y253" s="616">
        <f t="shared" si="9"/>
        <v>1</v>
      </c>
      <c r="Z253" s="616" t="str">
        <f t="shared" si="42"/>
        <v>#REF!</v>
      </c>
      <c r="AA253" s="616" t="str">
        <f t="shared" si="60"/>
        <v>#REF!</v>
      </c>
      <c r="AB253" s="616" t="str">
        <f t="shared" si="61"/>
        <v>#REF!</v>
      </c>
      <c r="AC253" s="642" t="str">
        <f t="shared" si="62"/>
        <v>#REF!</v>
      </c>
      <c r="AD253" s="642" t="str">
        <f t="shared" si="63"/>
        <v>#REF!</v>
      </c>
      <c r="AE253" s="642" t="str">
        <f t="shared" si="64"/>
        <v>#REF!</v>
      </c>
      <c r="AF253" s="609"/>
      <c r="AG253" s="622"/>
      <c r="AH253" s="622"/>
      <c r="AI253" s="622" t="str">
        <f t="shared" si="65"/>
        <v>#REF!</v>
      </c>
    </row>
    <row r="254" ht="15.0" customHeight="1">
      <c r="A254" s="609">
        <f t="shared" si="17"/>
        <v>252</v>
      </c>
      <c r="B254" s="609">
        <v>454351.0</v>
      </c>
      <c r="C254" s="240" t="s">
        <v>799</v>
      </c>
      <c r="D254" s="240" t="s">
        <v>1874</v>
      </c>
      <c r="E254" s="240" t="s">
        <v>892</v>
      </c>
      <c r="F254" s="609" t="s">
        <v>546</v>
      </c>
      <c r="G254" s="609" t="s">
        <v>665</v>
      </c>
      <c r="H254" s="609" t="str">
        <f t="shared" si="81"/>
        <v>TESTER02</v>
      </c>
      <c r="I254" s="611" t="str">
        <f t="shared" si="2"/>
        <v>#REF!</v>
      </c>
      <c r="J254" s="609">
        <v>6.0</v>
      </c>
      <c r="K254" s="609">
        <v>2024.0</v>
      </c>
      <c r="L254" s="639">
        <v>45444.0</v>
      </c>
      <c r="M254" s="639">
        <v>45456.0</v>
      </c>
      <c r="N254" s="640">
        <v>9.0</v>
      </c>
      <c r="O254" s="640">
        <f t="shared" si="76"/>
        <v>0.45</v>
      </c>
      <c r="P254" s="640" t="str">
        <f t="shared" si="4"/>
        <v>#REF!</v>
      </c>
      <c r="Q254" s="640">
        <v>0.53</v>
      </c>
      <c r="R254" s="640"/>
      <c r="S254" s="609" t="s">
        <v>525</v>
      </c>
      <c r="T254" s="240" t="s">
        <v>1947</v>
      </c>
      <c r="U254" s="616">
        <f t="shared" si="5"/>
        <v>0.53</v>
      </c>
      <c r="V254" s="616" t="str">
        <f>ROUND(SUMIF(B:B,B254,P:P),3)</f>
        <v>#REF!</v>
      </c>
      <c r="W254" s="616" t="str">
        <f>ROUND(SUMIF(B:B,B254,U:U),3)</f>
        <v>#REF!</v>
      </c>
      <c r="X254" s="616" t="str">
        <f t="shared" si="8"/>
        <v>#REF!</v>
      </c>
      <c r="Y254" s="616">
        <f t="shared" si="9"/>
        <v>1</v>
      </c>
      <c r="Z254" s="616" t="str">
        <f t="shared" si="42"/>
        <v>#REF!</v>
      </c>
      <c r="AA254" s="616" t="str">
        <f t="shared" si="60"/>
        <v>#REF!</v>
      </c>
      <c r="AB254" s="616" t="str">
        <f t="shared" si="61"/>
        <v>#REF!</v>
      </c>
      <c r="AC254" s="642" t="str">
        <f t="shared" si="62"/>
        <v>#REF!</v>
      </c>
      <c r="AD254" s="642" t="str">
        <f t="shared" si="63"/>
        <v>#REF!</v>
      </c>
      <c r="AE254" s="642" t="str">
        <f t="shared" si="64"/>
        <v>#REF!</v>
      </c>
      <c r="AF254" s="609"/>
      <c r="AG254" s="622"/>
      <c r="AH254" s="622"/>
      <c r="AI254" s="622" t="str">
        <f t="shared" si="65"/>
        <v>#REF!</v>
      </c>
    </row>
    <row r="255" ht="15.0" customHeight="1">
      <c r="A255" s="609">
        <f t="shared" si="17"/>
        <v>253</v>
      </c>
      <c r="B255" s="609">
        <v>428711.0</v>
      </c>
      <c r="C255" s="240" t="s">
        <v>699</v>
      </c>
      <c r="D255" s="240" t="s">
        <v>1876</v>
      </c>
      <c r="E255" s="240" t="s">
        <v>892</v>
      </c>
      <c r="F255" s="609" t="s">
        <v>546</v>
      </c>
      <c r="G255" s="609" t="s">
        <v>771</v>
      </c>
      <c r="H255" s="609" t="str">
        <f t="shared" si="81"/>
        <v>TESTER04</v>
      </c>
      <c r="I255" s="611" t="str">
        <f t="shared" si="2"/>
        <v>#REF!</v>
      </c>
      <c r="J255" s="609">
        <v>6.0</v>
      </c>
      <c r="K255" s="609">
        <v>2024.0</v>
      </c>
      <c r="L255" s="639">
        <v>45444.0</v>
      </c>
      <c r="M255" s="639">
        <v>45449.0</v>
      </c>
      <c r="N255" s="640">
        <v>4.0</v>
      </c>
      <c r="O255" s="640">
        <f t="shared" si="76"/>
        <v>0.2</v>
      </c>
      <c r="P255" s="640" t="str">
        <f t="shared" si="4"/>
        <v>#REF!</v>
      </c>
      <c r="Q255" s="640" t="str">
        <f>P255</f>
        <v>#REF!</v>
      </c>
      <c r="R255" s="640"/>
      <c r="S255" s="609" t="s">
        <v>525</v>
      </c>
      <c r="T255" s="240" t="s">
        <v>1947</v>
      </c>
      <c r="U255" s="616" t="str">
        <f t="shared" si="5"/>
        <v>#REF!</v>
      </c>
      <c r="V255" s="616" t="str">
        <f t="shared" ref="V255:V260" si="99">ROUND(SUMIF($B:$B,B255,P:P),3)</f>
        <v>#REF!</v>
      </c>
      <c r="W255" s="616" t="str">
        <f t="shared" ref="W255:W260" si="100">ROUND(SUMIF($B:$B,B255,U:U),3)</f>
        <v>#REF!</v>
      </c>
      <c r="X255" s="616" t="str">
        <f t="shared" si="8"/>
        <v>#REF!</v>
      </c>
      <c r="Y255" s="616">
        <f t="shared" si="9"/>
        <v>0.875</v>
      </c>
      <c r="Z255" s="616" t="str">
        <f t="shared" si="42"/>
        <v>#REF!</v>
      </c>
      <c r="AA255" s="616" t="str">
        <f t="shared" si="60"/>
        <v>#REF!</v>
      </c>
      <c r="AB255" s="616" t="str">
        <f t="shared" si="61"/>
        <v>#REF!</v>
      </c>
      <c r="AC255" s="642" t="str">
        <f t="shared" si="62"/>
        <v>#REF!</v>
      </c>
      <c r="AD255" s="642" t="str">
        <f t="shared" si="63"/>
        <v>#REF!</v>
      </c>
      <c r="AE255" s="642" t="str">
        <f t="shared" si="64"/>
        <v>#REF!</v>
      </c>
      <c r="AF255" s="609"/>
      <c r="AG255" s="622"/>
      <c r="AH255" s="622"/>
      <c r="AI255" s="622" t="str">
        <f t="shared" si="65"/>
        <v>#REF!</v>
      </c>
    </row>
    <row r="256" ht="15.0" customHeight="1">
      <c r="A256" s="609">
        <f t="shared" si="17"/>
        <v>254</v>
      </c>
      <c r="B256" s="609">
        <v>453003.0</v>
      </c>
      <c r="C256" s="240" t="s">
        <v>791</v>
      </c>
      <c r="D256" s="240" t="s">
        <v>1635</v>
      </c>
      <c r="E256" s="240" t="s">
        <v>892</v>
      </c>
      <c r="F256" s="609" t="s">
        <v>512</v>
      </c>
      <c r="G256" s="609" t="s">
        <v>893</v>
      </c>
      <c r="H256" s="609" t="str">
        <f t="shared" si="81"/>
        <v>DEV06</v>
      </c>
      <c r="I256" s="611" t="str">
        <f t="shared" si="2"/>
        <v>#REF!</v>
      </c>
      <c r="J256" s="609">
        <v>6.0</v>
      </c>
      <c r="K256" s="609">
        <v>2024.0</v>
      </c>
      <c r="L256" s="639">
        <v>45444.0</v>
      </c>
      <c r="M256" s="639">
        <v>45464.0</v>
      </c>
      <c r="N256" s="640">
        <v>12.0</v>
      </c>
      <c r="O256" s="640">
        <f t="shared" si="76"/>
        <v>0.6</v>
      </c>
      <c r="P256" s="640" t="str">
        <f t="shared" si="4"/>
        <v>#REF!</v>
      </c>
      <c r="Q256" s="640">
        <v>1.65</v>
      </c>
      <c r="R256" s="640"/>
      <c r="S256" s="609" t="s">
        <v>525</v>
      </c>
      <c r="T256" s="240" t="s">
        <v>1947</v>
      </c>
      <c r="U256" s="616">
        <f t="shared" si="5"/>
        <v>1.65</v>
      </c>
      <c r="V256" s="616" t="str">
        <f t="shared" si="99"/>
        <v>#REF!</v>
      </c>
      <c r="W256" s="616">
        <f t="shared" si="100"/>
        <v>2.558</v>
      </c>
      <c r="X256" s="616" t="str">
        <f t="shared" si="8"/>
        <v>#REF!</v>
      </c>
      <c r="Y256" s="616">
        <f t="shared" si="9"/>
        <v>1</v>
      </c>
      <c r="Z256" s="616" t="str">
        <f t="shared" si="42"/>
        <v>#REF!</v>
      </c>
      <c r="AA256" s="616" t="str">
        <f t="shared" si="60"/>
        <v>#REF!</v>
      </c>
      <c r="AB256" s="616" t="str">
        <f t="shared" si="61"/>
        <v>#REF!</v>
      </c>
      <c r="AC256" s="642" t="str">
        <f t="shared" si="62"/>
        <v>#REF!</v>
      </c>
      <c r="AD256" s="642" t="str">
        <f t="shared" si="63"/>
        <v>#REF!</v>
      </c>
      <c r="AE256" s="642" t="str">
        <f t="shared" si="64"/>
        <v>#REF!</v>
      </c>
      <c r="AF256" s="609"/>
      <c r="AG256" s="622"/>
      <c r="AH256" s="622"/>
      <c r="AI256" s="622">
        <f t="shared" si="65"/>
        <v>0.8526666667</v>
      </c>
    </row>
    <row r="257" ht="15.0" customHeight="1">
      <c r="A257" s="609">
        <f t="shared" si="17"/>
        <v>255</v>
      </c>
      <c r="B257" s="1023" t="s">
        <v>1950</v>
      </c>
      <c r="C257" s="240" t="s">
        <v>679</v>
      </c>
      <c r="D257" s="240" t="s">
        <v>1908</v>
      </c>
      <c r="E257" s="240" t="s">
        <v>892</v>
      </c>
      <c r="F257" s="609" t="s">
        <v>564</v>
      </c>
      <c r="G257" s="609" t="s">
        <v>893</v>
      </c>
      <c r="H257" s="609" t="str">
        <f t="shared" si="81"/>
        <v>BA06</v>
      </c>
      <c r="I257" s="611" t="str">
        <f t="shared" si="2"/>
        <v>#REF!</v>
      </c>
      <c r="J257" s="609">
        <v>6.0</v>
      </c>
      <c r="K257" s="609">
        <v>2024.0</v>
      </c>
      <c r="L257" s="639">
        <v>45444.0</v>
      </c>
      <c r="M257" s="639">
        <v>45455.0</v>
      </c>
      <c r="N257" s="640">
        <v>5.6</v>
      </c>
      <c r="O257" s="640">
        <f t="shared" si="76"/>
        <v>0.28</v>
      </c>
      <c r="P257" s="640" t="str">
        <f t="shared" si="4"/>
        <v>#REF!</v>
      </c>
      <c r="Q257" s="640" t="str">
        <f>P257</f>
        <v>#REF!</v>
      </c>
      <c r="R257" s="640"/>
      <c r="S257" s="609" t="s">
        <v>525</v>
      </c>
      <c r="T257" s="240" t="s">
        <v>1947</v>
      </c>
      <c r="U257" s="616" t="str">
        <f t="shared" si="5"/>
        <v>#REF!</v>
      </c>
      <c r="V257" s="616" t="str">
        <f t="shared" si="99"/>
        <v>#REF!</v>
      </c>
      <c r="W257" s="616" t="str">
        <f t="shared" si="100"/>
        <v>#REF!</v>
      </c>
      <c r="X257" s="616" t="str">
        <f t="shared" si="8"/>
        <v>#REF!</v>
      </c>
      <c r="Y257" s="616">
        <f t="shared" si="9"/>
        <v>1</v>
      </c>
      <c r="Z257" s="616" t="str">
        <f t="shared" si="42"/>
        <v>#REF!</v>
      </c>
      <c r="AA257" s="616" t="str">
        <f t="shared" si="60"/>
        <v>#REF!</v>
      </c>
      <c r="AB257" s="616" t="str">
        <f t="shared" si="61"/>
        <v>#REF!</v>
      </c>
      <c r="AC257" s="642" t="str">
        <f t="shared" si="62"/>
        <v>#REF!</v>
      </c>
      <c r="AD257" s="642" t="str">
        <f t="shared" si="63"/>
        <v>#REF!</v>
      </c>
      <c r="AE257" s="642" t="str">
        <f t="shared" si="64"/>
        <v>#REF!</v>
      </c>
      <c r="AF257" s="609"/>
      <c r="AG257" s="622"/>
      <c r="AH257" s="622"/>
      <c r="AI257" s="622" t="str">
        <f t="shared" si="65"/>
        <v>#REF!</v>
      </c>
    </row>
    <row r="258" ht="15.0" customHeight="1">
      <c r="A258" s="609">
        <f t="shared" si="17"/>
        <v>256</v>
      </c>
      <c r="B258" s="609">
        <v>432653.0</v>
      </c>
      <c r="C258" s="240" t="s">
        <v>694</v>
      </c>
      <c r="D258" s="240" t="s">
        <v>1885</v>
      </c>
      <c r="E258" s="240" t="s">
        <v>892</v>
      </c>
      <c r="F258" s="609" t="s">
        <v>512</v>
      </c>
      <c r="G258" s="609" t="s">
        <v>790</v>
      </c>
      <c r="H258" s="609" t="str">
        <f t="shared" si="81"/>
        <v>DEV03</v>
      </c>
      <c r="I258" s="611" t="str">
        <f t="shared" si="2"/>
        <v>#REF!</v>
      </c>
      <c r="J258" s="609">
        <v>6.0</v>
      </c>
      <c r="K258" s="609">
        <v>2024.0</v>
      </c>
      <c r="L258" s="639">
        <v>45444.0</v>
      </c>
      <c r="M258" s="639">
        <v>45455.0</v>
      </c>
      <c r="N258" s="640">
        <v>8.0</v>
      </c>
      <c r="O258" s="640">
        <f t="shared" si="76"/>
        <v>0.4</v>
      </c>
      <c r="P258" s="640" t="str">
        <f t="shared" si="4"/>
        <v>#REF!</v>
      </c>
      <c r="Q258" s="640">
        <v>0.58</v>
      </c>
      <c r="R258" s="640"/>
      <c r="S258" s="609" t="s">
        <v>525</v>
      </c>
      <c r="T258" s="240" t="s">
        <v>1947</v>
      </c>
      <c r="U258" s="616">
        <f t="shared" si="5"/>
        <v>0.58</v>
      </c>
      <c r="V258" s="616" t="str">
        <f t="shared" si="99"/>
        <v>#REF!</v>
      </c>
      <c r="W258" s="616" t="str">
        <f t="shared" si="100"/>
        <v>#REF!</v>
      </c>
      <c r="X258" s="616" t="str">
        <f t="shared" si="8"/>
        <v>#REF!</v>
      </c>
      <c r="Y258" s="616">
        <f t="shared" si="9"/>
        <v>1</v>
      </c>
      <c r="Z258" s="616" t="str">
        <f t="shared" si="42"/>
        <v>#REF!</v>
      </c>
      <c r="AA258" s="616" t="str">
        <f t="shared" si="60"/>
        <v>#REF!</v>
      </c>
      <c r="AB258" s="616" t="str">
        <f t="shared" si="61"/>
        <v>#REF!</v>
      </c>
      <c r="AC258" s="642" t="str">
        <f t="shared" si="62"/>
        <v>#REF!</v>
      </c>
      <c r="AD258" s="642" t="str">
        <f t="shared" si="63"/>
        <v>#REF!</v>
      </c>
      <c r="AE258" s="642" t="str">
        <f t="shared" si="64"/>
        <v>#REF!</v>
      </c>
      <c r="AF258" s="609"/>
      <c r="AG258" s="622"/>
      <c r="AH258" s="622"/>
      <c r="AI258" s="622" t="str">
        <f t="shared" si="65"/>
        <v>#REF!</v>
      </c>
    </row>
    <row r="259" ht="15.0" customHeight="1">
      <c r="A259" s="609">
        <f t="shared" si="17"/>
        <v>257</v>
      </c>
      <c r="B259" s="609">
        <v>431986.0</v>
      </c>
      <c r="C259" s="240" t="s">
        <v>713</v>
      </c>
      <c r="D259" s="240" t="s">
        <v>1893</v>
      </c>
      <c r="E259" s="240" t="s">
        <v>892</v>
      </c>
      <c r="F259" s="609" t="s">
        <v>512</v>
      </c>
      <c r="G259" s="609" t="s">
        <v>771</v>
      </c>
      <c r="H259" s="609" t="str">
        <f t="shared" si="81"/>
        <v>DEV04</v>
      </c>
      <c r="I259" s="611" t="str">
        <f t="shared" si="2"/>
        <v>#REF!</v>
      </c>
      <c r="J259" s="609">
        <v>6.0</v>
      </c>
      <c r="K259" s="609">
        <v>2024.0</v>
      </c>
      <c r="L259" s="639">
        <v>45444.0</v>
      </c>
      <c r="M259" s="639">
        <v>45455.0</v>
      </c>
      <c r="N259" s="640">
        <v>4.0</v>
      </c>
      <c r="O259" s="640">
        <f t="shared" si="76"/>
        <v>0.2</v>
      </c>
      <c r="P259" s="640" t="str">
        <f t="shared" si="4"/>
        <v>#REF!</v>
      </c>
      <c r="Q259" s="640">
        <v>0.55</v>
      </c>
      <c r="R259" s="640"/>
      <c r="S259" s="609" t="s">
        <v>525</v>
      </c>
      <c r="T259" s="240" t="s">
        <v>1947</v>
      </c>
      <c r="U259" s="616">
        <f t="shared" si="5"/>
        <v>0.55</v>
      </c>
      <c r="V259" s="616" t="str">
        <f t="shared" si="99"/>
        <v>#REF!</v>
      </c>
      <c r="W259" s="616">
        <f t="shared" si="100"/>
        <v>2.06</v>
      </c>
      <c r="X259" s="616" t="str">
        <f t="shared" si="8"/>
        <v>#REF!</v>
      </c>
      <c r="Y259" s="616">
        <f t="shared" si="9"/>
        <v>1</v>
      </c>
      <c r="Z259" s="616" t="str">
        <f t="shared" si="42"/>
        <v>#REF!</v>
      </c>
      <c r="AA259" s="616" t="str">
        <f t="shared" si="60"/>
        <v>#REF!</v>
      </c>
      <c r="AB259" s="616" t="str">
        <f t="shared" si="61"/>
        <v>#REF!</v>
      </c>
      <c r="AC259" s="642" t="str">
        <f t="shared" si="62"/>
        <v>#REF!</v>
      </c>
      <c r="AD259" s="642" t="str">
        <f t="shared" si="63"/>
        <v>#REF!</v>
      </c>
      <c r="AE259" s="642" t="str">
        <f t="shared" si="64"/>
        <v>#REF!</v>
      </c>
      <c r="AF259" s="609"/>
      <c r="AG259" s="622"/>
      <c r="AH259" s="622"/>
      <c r="AI259" s="622">
        <f t="shared" si="65"/>
        <v>1.03</v>
      </c>
    </row>
    <row r="260" ht="15.0" customHeight="1">
      <c r="A260" s="609">
        <f t="shared" si="17"/>
        <v>258</v>
      </c>
      <c r="B260" s="1023" t="s">
        <v>1951</v>
      </c>
      <c r="C260" s="240" t="s">
        <v>718</v>
      </c>
      <c r="D260" s="240" t="s">
        <v>1901</v>
      </c>
      <c r="E260" s="240" t="s">
        <v>892</v>
      </c>
      <c r="F260" s="609" t="s">
        <v>512</v>
      </c>
      <c r="G260" s="609" t="s">
        <v>665</v>
      </c>
      <c r="H260" s="609" t="str">
        <f t="shared" si="81"/>
        <v>DEV02</v>
      </c>
      <c r="I260" s="611" t="str">
        <f t="shared" si="2"/>
        <v>#REF!</v>
      </c>
      <c r="J260" s="609">
        <v>6.0</v>
      </c>
      <c r="K260" s="609">
        <v>2024.0</v>
      </c>
      <c r="L260" s="639">
        <v>45444.0</v>
      </c>
      <c r="M260" s="639">
        <v>45455.0</v>
      </c>
      <c r="N260" s="640">
        <v>4.0</v>
      </c>
      <c r="O260" s="640">
        <f t="shared" si="76"/>
        <v>0.2</v>
      </c>
      <c r="P260" s="640" t="str">
        <f t="shared" si="4"/>
        <v>#REF!</v>
      </c>
      <c r="Q260" s="640">
        <v>0.34</v>
      </c>
      <c r="R260" s="640"/>
      <c r="S260" s="609" t="s">
        <v>525</v>
      </c>
      <c r="T260" s="240" t="s">
        <v>1947</v>
      </c>
      <c r="U260" s="616">
        <f t="shared" si="5"/>
        <v>0.34</v>
      </c>
      <c r="V260" s="616" t="str">
        <f t="shared" si="99"/>
        <v>#REF!</v>
      </c>
      <c r="W260" s="616" t="str">
        <f t="shared" si="100"/>
        <v>#REF!</v>
      </c>
      <c r="X260" s="616" t="str">
        <f t="shared" si="8"/>
        <v>#REF!</v>
      </c>
      <c r="Y260" s="616">
        <f t="shared" si="9"/>
        <v>1</v>
      </c>
      <c r="Z260" s="616" t="str">
        <f t="shared" si="42"/>
        <v>#REF!</v>
      </c>
      <c r="AA260" s="616" t="str">
        <f t="shared" si="60"/>
        <v>#REF!</v>
      </c>
      <c r="AB260" s="616" t="str">
        <f t="shared" si="61"/>
        <v>#REF!</v>
      </c>
      <c r="AC260" s="642" t="str">
        <f t="shared" si="62"/>
        <v>#REF!</v>
      </c>
      <c r="AD260" s="642" t="str">
        <f t="shared" si="63"/>
        <v>#REF!</v>
      </c>
      <c r="AE260" s="642" t="str">
        <f t="shared" si="64"/>
        <v>#REF!</v>
      </c>
      <c r="AF260" s="609"/>
      <c r="AG260" s="622"/>
      <c r="AH260" s="622"/>
      <c r="AI260" s="622" t="str">
        <f t="shared" si="65"/>
        <v>#REF!</v>
      </c>
    </row>
    <row r="261" ht="15.0" customHeight="1">
      <c r="A261" s="609">
        <f t="shared" si="17"/>
        <v>259</v>
      </c>
      <c r="B261" s="609">
        <v>464469.0</v>
      </c>
      <c r="C261" s="240" t="s">
        <v>1942</v>
      </c>
      <c r="D261" s="240" t="s">
        <v>1943</v>
      </c>
      <c r="E261" s="240" t="s">
        <v>892</v>
      </c>
      <c r="F261" s="609" t="s">
        <v>564</v>
      </c>
      <c r="G261" s="609" t="s">
        <v>790</v>
      </c>
      <c r="H261" s="609" t="str">
        <f t="shared" si="81"/>
        <v>BA03</v>
      </c>
      <c r="I261" s="611" t="str">
        <f t="shared" si="2"/>
        <v>#REF!</v>
      </c>
      <c r="J261" s="609">
        <v>6.0</v>
      </c>
      <c r="K261" s="609">
        <v>2024.0</v>
      </c>
      <c r="L261" s="639">
        <v>45444.0</v>
      </c>
      <c r="M261" s="639">
        <v>45455.0</v>
      </c>
      <c r="N261" s="640">
        <v>8.0</v>
      </c>
      <c r="O261" s="640">
        <f t="shared" si="76"/>
        <v>0.4</v>
      </c>
      <c r="P261" s="640" t="str">
        <f t="shared" si="4"/>
        <v>#REF!</v>
      </c>
      <c r="Q261" s="640" t="str">
        <f>P261</f>
        <v>#REF!</v>
      </c>
      <c r="R261" s="640"/>
      <c r="S261" s="609" t="s">
        <v>525</v>
      </c>
      <c r="T261" s="240" t="s">
        <v>1947</v>
      </c>
      <c r="U261" s="616" t="str">
        <f t="shared" si="5"/>
        <v>#REF!</v>
      </c>
      <c r="V261" s="616" t="str">
        <f t="shared" ref="V261:V262" si="101">ROUND(SUMIF(B:B,B261,P:P),3)</f>
        <v>#REF!</v>
      </c>
      <c r="W261" s="616" t="str">
        <f t="shared" ref="W261:W262" si="102">ROUND(SUMIF(B:B,B261,U:U),3)</f>
        <v>#REF!</v>
      </c>
      <c r="X261" s="616" t="str">
        <f t="shared" si="8"/>
        <v>#REF!</v>
      </c>
      <c r="Y261" s="616">
        <f t="shared" si="9"/>
        <v>1</v>
      </c>
      <c r="Z261" s="616" t="str">
        <f t="shared" si="42"/>
        <v>#REF!</v>
      </c>
      <c r="AA261" s="616" t="str">
        <f t="shared" si="60"/>
        <v>#REF!</v>
      </c>
      <c r="AB261" s="616" t="str">
        <f t="shared" si="61"/>
        <v>#REF!</v>
      </c>
      <c r="AC261" s="642" t="str">
        <f t="shared" si="62"/>
        <v>#REF!</v>
      </c>
      <c r="AD261" s="642" t="str">
        <f t="shared" si="63"/>
        <v>#REF!</v>
      </c>
      <c r="AE261" s="642" t="str">
        <f t="shared" si="64"/>
        <v>#REF!</v>
      </c>
      <c r="AF261" s="609"/>
      <c r="AG261" s="622"/>
      <c r="AH261" s="622"/>
      <c r="AI261" s="622" t="str">
        <f t="shared" si="65"/>
        <v>#REF!</v>
      </c>
    </row>
    <row r="262" ht="15.0" customHeight="1">
      <c r="A262" s="609">
        <f t="shared" si="17"/>
        <v>260</v>
      </c>
      <c r="B262" s="609">
        <v>441049.0</v>
      </c>
      <c r="C262" s="240" t="s">
        <v>748</v>
      </c>
      <c r="D262" s="240" t="s">
        <v>1889</v>
      </c>
      <c r="E262" s="240" t="s">
        <v>662</v>
      </c>
      <c r="F262" s="609" t="s">
        <v>663</v>
      </c>
      <c r="G262" s="609" t="s">
        <v>771</v>
      </c>
      <c r="H262" s="609" t="str">
        <f t="shared" si="81"/>
        <v>PM04</v>
      </c>
      <c r="I262" s="611" t="str">
        <f t="shared" si="2"/>
        <v>#REF!</v>
      </c>
      <c r="J262" s="609">
        <v>6.0</v>
      </c>
      <c r="K262" s="609">
        <v>2024.0</v>
      </c>
      <c r="L262" s="639">
        <v>45444.0</v>
      </c>
      <c r="M262" s="639">
        <v>45455.0</v>
      </c>
      <c r="N262" s="640">
        <v>4.0</v>
      </c>
      <c r="O262" s="640">
        <f t="shared" si="76"/>
        <v>0.2</v>
      </c>
      <c r="P262" s="640" t="str">
        <f t="shared" si="4"/>
        <v>#REF!</v>
      </c>
      <c r="Q262" s="640">
        <v>0.65</v>
      </c>
      <c r="R262" s="640"/>
      <c r="S262" s="609" t="s">
        <v>525</v>
      </c>
      <c r="T262" s="240" t="s">
        <v>1947</v>
      </c>
      <c r="U262" s="616">
        <f t="shared" si="5"/>
        <v>0.65</v>
      </c>
      <c r="V262" s="616" t="str">
        <f t="shared" si="101"/>
        <v>#REF!</v>
      </c>
      <c r="W262" s="616" t="str">
        <f t="shared" si="102"/>
        <v>#REF!</v>
      </c>
      <c r="X262" s="616" t="str">
        <f t="shared" si="8"/>
        <v>#REF!</v>
      </c>
      <c r="Y262" s="616">
        <f t="shared" si="9"/>
        <v>1</v>
      </c>
      <c r="Z262" s="616" t="str">
        <f t="shared" si="42"/>
        <v>#REF!</v>
      </c>
      <c r="AA262" s="616" t="str">
        <f t="shared" si="60"/>
        <v>#REF!</v>
      </c>
      <c r="AB262" s="616" t="str">
        <f t="shared" si="61"/>
        <v>#REF!</v>
      </c>
      <c r="AC262" s="642" t="str">
        <f t="shared" si="62"/>
        <v>#REF!</v>
      </c>
      <c r="AD262" s="642" t="str">
        <f t="shared" si="63"/>
        <v>#REF!</v>
      </c>
      <c r="AE262" s="642" t="str">
        <f t="shared" si="64"/>
        <v>#REF!</v>
      </c>
      <c r="AF262" s="609"/>
      <c r="AG262" s="622"/>
      <c r="AH262" s="622"/>
      <c r="AI262" s="622" t="str">
        <f t="shared" si="65"/>
        <v>#REF!</v>
      </c>
    </row>
    <row r="263" ht="15.0" customHeight="1">
      <c r="A263" s="609">
        <f t="shared" si="17"/>
        <v>261</v>
      </c>
      <c r="B263" s="1023" t="s">
        <v>1952</v>
      </c>
      <c r="C263" s="240" t="s">
        <v>728</v>
      </c>
      <c r="D263" s="240" t="s">
        <v>1953</v>
      </c>
      <c r="E263" s="240" t="s">
        <v>892</v>
      </c>
      <c r="F263" s="609" t="s">
        <v>512</v>
      </c>
      <c r="G263" s="609" t="s">
        <v>665</v>
      </c>
      <c r="H263" s="609" t="str">
        <f t="shared" si="81"/>
        <v>DEV02</v>
      </c>
      <c r="I263" s="611" t="str">
        <f t="shared" si="2"/>
        <v>#REF!</v>
      </c>
      <c r="J263" s="609">
        <v>6.0</v>
      </c>
      <c r="K263" s="609">
        <v>2024.0</v>
      </c>
      <c r="L263" s="639">
        <v>45444.0</v>
      </c>
      <c r="M263" s="639">
        <v>45473.0</v>
      </c>
      <c r="N263" s="640">
        <v>20.0</v>
      </c>
      <c r="O263" s="640">
        <f t="shared" si="76"/>
        <v>1</v>
      </c>
      <c r="P263" s="640" t="str">
        <f t="shared" si="4"/>
        <v>#REF!</v>
      </c>
      <c r="Q263" s="640">
        <v>1.1</v>
      </c>
      <c r="R263" s="640"/>
      <c r="S263" s="609" t="s">
        <v>525</v>
      </c>
      <c r="T263" s="240" t="s">
        <v>1947</v>
      </c>
      <c r="U263" s="616">
        <f t="shared" si="5"/>
        <v>1.1</v>
      </c>
      <c r="V263" s="616" t="str">
        <f t="shared" ref="V263:V264" si="103">ROUND(SUMIF($B:$B,B263,P:P),3)</f>
        <v>#REF!</v>
      </c>
      <c r="W263" s="616">
        <f t="shared" ref="W263:W264" si="104">ROUND(SUMIF($B:$B,B263,U:U),3)</f>
        <v>1.1</v>
      </c>
      <c r="X263" s="616" t="str">
        <f t="shared" si="8"/>
        <v>#REF!</v>
      </c>
      <c r="Y263" s="616">
        <f t="shared" si="9"/>
        <v>1</v>
      </c>
      <c r="Z263" s="616" t="str">
        <f t="shared" si="42"/>
        <v>#REF!</v>
      </c>
      <c r="AA263" s="616" t="str">
        <f t="shared" si="60"/>
        <v>#REF!</v>
      </c>
      <c r="AB263" s="616" t="str">
        <f t="shared" si="61"/>
        <v>#REF!</v>
      </c>
      <c r="AC263" s="642" t="str">
        <f t="shared" si="62"/>
        <v>#REF!</v>
      </c>
      <c r="AD263" s="642" t="str">
        <f t="shared" si="63"/>
        <v>#REF!</v>
      </c>
      <c r="AE263" s="642" t="str">
        <f t="shared" si="64"/>
        <v>#REF!</v>
      </c>
      <c r="AF263" s="609"/>
      <c r="AG263" s="622"/>
      <c r="AH263" s="622"/>
      <c r="AI263" s="622">
        <f t="shared" si="65"/>
        <v>1.1</v>
      </c>
    </row>
    <row r="264" ht="15.0" customHeight="1">
      <c r="A264" s="609">
        <f t="shared" si="17"/>
        <v>262</v>
      </c>
      <c r="B264" s="609">
        <v>451253.0</v>
      </c>
      <c r="C264" s="240" t="s">
        <v>803</v>
      </c>
      <c r="D264" s="240" t="s">
        <v>1630</v>
      </c>
      <c r="E264" s="240" t="s">
        <v>892</v>
      </c>
      <c r="F264" s="609" t="s">
        <v>512</v>
      </c>
      <c r="G264" s="609" t="s">
        <v>790</v>
      </c>
      <c r="H264" s="609" t="str">
        <f t="shared" si="81"/>
        <v>DEV03</v>
      </c>
      <c r="I264" s="611" t="str">
        <f t="shared" si="2"/>
        <v>#REF!</v>
      </c>
      <c r="J264" s="609">
        <v>6.0</v>
      </c>
      <c r="K264" s="609">
        <v>2024.0</v>
      </c>
      <c r="L264" s="639">
        <v>45444.0</v>
      </c>
      <c r="M264" s="639">
        <v>45473.0</v>
      </c>
      <c r="N264" s="640">
        <v>16.0</v>
      </c>
      <c r="O264" s="640">
        <f t="shared" si="76"/>
        <v>0.8</v>
      </c>
      <c r="P264" s="640" t="str">
        <f t="shared" si="4"/>
        <v>#REF!</v>
      </c>
      <c r="Q264" s="640" t="str">
        <f t="shared" ref="Q264:Q266" si="105">P264</f>
        <v>#REF!</v>
      </c>
      <c r="R264" s="640"/>
      <c r="S264" s="609" t="s">
        <v>525</v>
      </c>
      <c r="T264" s="240" t="s">
        <v>1947</v>
      </c>
      <c r="U264" s="616" t="str">
        <f t="shared" si="5"/>
        <v>#REF!</v>
      </c>
      <c r="V264" s="616" t="str">
        <f t="shared" si="103"/>
        <v>#REF!</v>
      </c>
      <c r="W264" s="616" t="str">
        <f t="shared" si="104"/>
        <v>#REF!</v>
      </c>
      <c r="X264" s="616" t="str">
        <f t="shared" si="8"/>
        <v>#REF!</v>
      </c>
      <c r="Y264" s="616">
        <f t="shared" si="9"/>
        <v>1</v>
      </c>
      <c r="Z264" s="616" t="str">
        <f t="shared" si="42"/>
        <v>#REF!</v>
      </c>
      <c r="AA264" s="616" t="str">
        <f t="shared" si="60"/>
        <v>#REF!</v>
      </c>
      <c r="AB264" s="616" t="str">
        <f t="shared" si="61"/>
        <v>#REF!</v>
      </c>
      <c r="AC264" s="642" t="str">
        <f t="shared" si="62"/>
        <v>#REF!</v>
      </c>
      <c r="AD264" s="642" t="str">
        <f t="shared" si="63"/>
        <v>#REF!</v>
      </c>
      <c r="AE264" s="642" t="str">
        <f t="shared" si="64"/>
        <v>#REF!</v>
      </c>
      <c r="AF264" s="609"/>
      <c r="AG264" s="622"/>
      <c r="AH264" s="622"/>
      <c r="AI264" s="622" t="str">
        <f t="shared" si="65"/>
        <v>#REF!</v>
      </c>
    </row>
    <row r="265" ht="15.0" customHeight="1">
      <c r="A265" s="609">
        <f t="shared" si="17"/>
        <v>263</v>
      </c>
      <c r="B265" s="609">
        <v>463049.0</v>
      </c>
      <c r="C265" s="240" t="s">
        <v>1562</v>
      </c>
      <c r="D265" s="240" t="s">
        <v>1954</v>
      </c>
      <c r="E265" s="240" t="s">
        <v>892</v>
      </c>
      <c r="F265" s="609" t="s">
        <v>512</v>
      </c>
      <c r="G265" s="609" t="s">
        <v>665</v>
      </c>
      <c r="H265" s="609" t="str">
        <f t="shared" si="81"/>
        <v>DEV02</v>
      </c>
      <c r="I265" s="611" t="str">
        <f t="shared" si="2"/>
        <v>#REF!</v>
      </c>
      <c r="J265" s="609">
        <v>6.0</v>
      </c>
      <c r="K265" s="609">
        <v>2024.0</v>
      </c>
      <c r="L265" s="639">
        <v>45444.0</v>
      </c>
      <c r="M265" s="639">
        <v>45473.0</v>
      </c>
      <c r="N265" s="640">
        <v>20.0</v>
      </c>
      <c r="O265" s="640">
        <f t="shared" si="76"/>
        <v>1</v>
      </c>
      <c r="P265" s="640" t="str">
        <f t="shared" si="4"/>
        <v>#REF!</v>
      </c>
      <c r="Q265" s="640" t="str">
        <f t="shared" si="105"/>
        <v>#REF!</v>
      </c>
      <c r="R265" s="640"/>
      <c r="S265" s="609" t="s">
        <v>525</v>
      </c>
      <c r="T265" s="240" t="s">
        <v>1947</v>
      </c>
      <c r="U265" s="616" t="str">
        <f t="shared" si="5"/>
        <v>#REF!</v>
      </c>
      <c r="V265" s="616" t="str">
        <f t="shared" ref="V265:V268" si="106">ROUND(SUMIF(B:B,B265,P:P),3)</f>
        <v>#REF!</v>
      </c>
      <c r="W265" s="616" t="str">
        <f t="shared" ref="W265:W268" si="107">ROUND(SUMIF(B:B,B265,U:U),3)</f>
        <v>#REF!</v>
      </c>
      <c r="X265" s="616" t="str">
        <f t="shared" si="8"/>
        <v>#REF!</v>
      </c>
      <c r="Y265" s="616">
        <f t="shared" si="9"/>
        <v>1</v>
      </c>
      <c r="Z265" s="616" t="str">
        <f t="shared" si="42"/>
        <v>#REF!</v>
      </c>
      <c r="AA265" s="616" t="str">
        <f t="shared" si="60"/>
        <v>#REF!</v>
      </c>
      <c r="AB265" s="616" t="str">
        <f t="shared" si="61"/>
        <v>#REF!</v>
      </c>
      <c r="AC265" s="642" t="str">
        <f t="shared" si="62"/>
        <v>#REF!</v>
      </c>
      <c r="AD265" s="642" t="str">
        <f t="shared" si="63"/>
        <v>#REF!</v>
      </c>
      <c r="AE265" s="642" t="str">
        <f t="shared" si="64"/>
        <v>#REF!</v>
      </c>
      <c r="AF265" s="609"/>
      <c r="AG265" s="622"/>
      <c r="AH265" s="622"/>
      <c r="AI265" s="622" t="str">
        <f t="shared" si="65"/>
        <v>#REF!</v>
      </c>
    </row>
    <row r="266" ht="15.0" customHeight="1">
      <c r="A266" s="609">
        <f t="shared" si="17"/>
        <v>264</v>
      </c>
      <c r="B266" s="609">
        <v>463725.0</v>
      </c>
      <c r="C266" s="240" t="s">
        <v>1839</v>
      </c>
      <c r="D266" s="240" t="s">
        <v>1840</v>
      </c>
      <c r="E266" s="240" t="s">
        <v>1417</v>
      </c>
      <c r="F266" s="609" t="s">
        <v>512</v>
      </c>
      <c r="G266" s="609" t="s">
        <v>790</v>
      </c>
      <c r="H266" s="609" t="str">
        <f t="shared" si="81"/>
        <v>DEV03</v>
      </c>
      <c r="I266" s="611" t="str">
        <f t="shared" si="2"/>
        <v>#REF!</v>
      </c>
      <c r="J266" s="609">
        <v>6.0</v>
      </c>
      <c r="K266" s="609">
        <v>2024.0</v>
      </c>
      <c r="L266" s="639">
        <v>45444.0</v>
      </c>
      <c r="M266" s="639">
        <v>45455.0</v>
      </c>
      <c r="N266" s="640">
        <v>8.0</v>
      </c>
      <c r="O266" s="640">
        <f t="shared" si="76"/>
        <v>0.4</v>
      </c>
      <c r="P266" s="640" t="str">
        <f t="shared" si="4"/>
        <v>#REF!</v>
      </c>
      <c r="Q266" s="640" t="str">
        <f t="shared" si="105"/>
        <v>#REF!</v>
      </c>
      <c r="R266" s="640"/>
      <c r="S266" s="609" t="s">
        <v>525</v>
      </c>
      <c r="T266" s="240" t="s">
        <v>1947</v>
      </c>
      <c r="U266" s="616" t="str">
        <f t="shared" si="5"/>
        <v>#REF!</v>
      </c>
      <c r="V266" s="616" t="str">
        <f t="shared" si="106"/>
        <v>#REF!</v>
      </c>
      <c r="W266" s="616" t="str">
        <f t="shared" si="107"/>
        <v>#REF!</v>
      </c>
      <c r="X266" s="616" t="str">
        <f t="shared" si="8"/>
        <v>#REF!</v>
      </c>
      <c r="Y266" s="616">
        <f t="shared" si="9"/>
        <v>1</v>
      </c>
      <c r="Z266" s="616" t="str">
        <f t="shared" si="42"/>
        <v>#REF!</v>
      </c>
      <c r="AA266" s="616" t="str">
        <f t="shared" si="60"/>
        <v>#REF!</v>
      </c>
      <c r="AB266" s="616" t="str">
        <f t="shared" si="61"/>
        <v>#REF!</v>
      </c>
      <c r="AC266" s="642" t="str">
        <f t="shared" si="62"/>
        <v>#REF!</v>
      </c>
      <c r="AD266" s="642" t="str">
        <f t="shared" si="63"/>
        <v>#REF!</v>
      </c>
      <c r="AE266" s="642" t="str">
        <f t="shared" si="64"/>
        <v>#REF!</v>
      </c>
      <c r="AF266" s="609"/>
      <c r="AG266" s="622"/>
      <c r="AH266" s="622"/>
      <c r="AI266" s="622" t="str">
        <f t="shared" si="65"/>
        <v>#REF!</v>
      </c>
    </row>
    <row r="267" ht="15.0" customHeight="1">
      <c r="A267" s="609">
        <f t="shared" si="17"/>
        <v>265</v>
      </c>
      <c r="B267" s="609">
        <v>463053.0</v>
      </c>
      <c r="C267" s="240" t="s">
        <v>1566</v>
      </c>
      <c r="D267" s="240" t="s">
        <v>1884</v>
      </c>
      <c r="E267" s="240" t="s">
        <v>892</v>
      </c>
      <c r="F267" s="609" t="s">
        <v>512</v>
      </c>
      <c r="G267" s="609" t="s">
        <v>665</v>
      </c>
      <c r="H267" s="609" t="str">
        <f t="shared" si="81"/>
        <v>DEV02</v>
      </c>
      <c r="I267" s="611" t="str">
        <f t="shared" si="2"/>
        <v>#REF!</v>
      </c>
      <c r="J267" s="609">
        <v>6.0</v>
      </c>
      <c r="K267" s="609">
        <v>2024.0</v>
      </c>
      <c r="L267" s="639">
        <v>45444.0</v>
      </c>
      <c r="M267" s="639">
        <v>45473.0</v>
      </c>
      <c r="N267" s="640">
        <v>20.0</v>
      </c>
      <c r="O267" s="640">
        <f t="shared" si="76"/>
        <v>1</v>
      </c>
      <c r="P267" s="640" t="str">
        <f t="shared" si="4"/>
        <v>#REF!</v>
      </c>
      <c r="Q267" s="640">
        <v>0.5</v>
      </c>
      <c r="R267" s="640"/>
      <c r="S267" s="609" t="s">
        <v>525</v>
      </c>
      <c r="T267" s="240" t="s">
        <v>1947</v>
      </c>
      <c r="U267" s="616">
        <f t="shared" si="5"/>
        <v>0.5</v>
      </c>
      <c r="V267" s="616" t="str">
        <f t="shared" si="106"/>
        <v>#REF!</v>
      </c>
      <c r="W267" s="616">
        <f t="shared" si="107"/>
        <v>0.5</v>
      </c>
      <c r="X267" s="616" t="str">
        <f t="shared" si="8"/>
        <v>#REF!</v>
      </c>
      <c r="Y267" s="616">
        <f t="shared" si="9"/>
        <v>1</v>
      </c>
      <c r="Z267" s="616" t="str">
        <f t="shared" si="42"/>
        <v>#REF!</v>
      </c>
      <c r="AA267" s="616" t="str">
        <f t="shared" si="60"/>
        <v>#REF!</v>
      </c>
      <c r="AB267" s="616" t="str">
        <f t="shared" si="61"/>
        <v>#REF!</v>
      </c>
      <c r="AC267" s="642" t="str">
        <f t="shared" si="62"/>
        <v>#REF!</v>
      </c>
      <c r="AD267" s="642" t="str">
        <f t="shared" si="63"/>
        <v>#REF!</v>
      </c>
      <c r="AE267" s="642" t="str">
        <f t="shared" si="64"/>
        <v>#REF!</v>
      </c>
      <c r="AF267" s="609"/>
      <c r="AG267" s="622"/>
      <c r="AH267" s="622"/>
      <c r="AI267" s="622">
        <f t="shared" si="65"/>
        <v>0.5</v>
      </c>
    </row>
    <row r="268" ht="15.0" customHeight="1">
      <c r="A268" s="609">
        <f t="shared" si="17"/>
        <v>266</v>
      </c>
      <c r="B268" s="609">
        <v>463643.0</v>
      </c>
      <c r="C268" s="240" t="s">
        <v>1302</v>
      </c>
      <c r="D268" s="240" t="s">
        <v>1303</v>
      </c>
      <c r="E268" s="240" t="s">
        <v>511</v>
      </c>
      <c r="F268" s="609" t="s">
        <v>512</v>
      </c>
      <c r="G268" s="609" t="s">
        <v>790</v>
      </c>
      <c r="H268" s="609" t="str">
        <f t="shared" si="81"/>
        <v>DEV03</v>
      </c>
      <c r="I268" s="611" t="str">
        <f t="shared" si="2"/>
        <v>#REF!</v>
      </c>
      <c r="J268" s="609">
        <v>6.0</v>
      </c>
      <c r="K268" s="609">
        <v>2024.0</v>
      </c>
      <c r="L268" s="639">
        <v>45457.0</v>
      </c>
      <c r="M268" s="639">
        <v>45464.0</v>
      </c>
      <c r="N268" s="640">
        <v>6.0</v>
      </c>
      <c r="O268" s="640">
        <f t="shared" si="76"/>
        <v>0.3</v>
      </c>
      <c r="P268" s="640" t="str">
        <f t="shared" si="4"/>
        <v>#REF!</v>
      </c>
      <c r="Q268" s="640" t="str">
        <f t="shared" ref="Q268:Q269" si="108">P268</f>
        <v>#REF!</v>
      </c>
      <c r="R268" s="640"/>
      <c r="S268" s="609" t="s">
        <v>525</v>
      </c>
      <c r="T268" s="240" t="s">
        <v>1947</v>
      </c>
      <c r="U268" s="616" t="str">
        <f t="shared" si="5"/>
        <v>#REF!</v>
      </c>
      <c r="V268" s="616" t="str">
        <f t="shared" si="106"/>
        <v>#REF!</v>
      </c>
      <c r="W268" s="616" t="str">
        <f t="shared" si="107"/>
        <v>#REF!</v>
      </c>
      <c r="X268" s="616" t="str">
        <f t="shared" si="8"/>
        <v>#REF!</v>
      </c>
      <c r="Y268" s="616">
        <f t="shared" si="9"/>
        <v>1</v>
      </c>
      <c r="Z268" s="616" t="str">
        <f t="shared" si="42"/>
        <v>#REF!</v>
      </c>
      <c r="AA268" s="616" t="str">
        <f t="shared" si="60"/>
        <v>#REF!</v>
      </c>
      <c r="AB268" s="616" t="str">
        <f t="shared" si="61"/>
        <v>#REF!</v>
      </c>
      <c r="AC268" s="642" t="str">
        <f t="shared" si="62"/>
        <v>#REF!</v>
      </c>
      <c r="AD268" s="642" t="str">
        <f t="shared" si="63"/>
        <v>#REF!</v>
      </c>
      <c r="AE268" s="642" t="str">
        <f t="shared" si="64"/>
        <v>#REF!</v>
      </c>
      <c r="AF268" s="609"/>
      <c r="AG268" s="622"/>
      <c r="AH268" s="622"/>
      <c r="AI268" s="622" t="str">
        <f t="shared" si="65"/>
        <v>#REF!</v>
      </c>
    </row>
    <row r="269" ht="15.0" customHeight="1">
      <c r="A269" s="609">
        <f t="shared" si="17"/>
        <v>267</v>
      </c>
      <c r="B269" s="609">
        <v>451243.0</v>
      </c>
      <c r="C269" s="240" t="s">
        <v>807</v>
      </c>
      <c r="D269" s="240" t="s">
        <v>1732</v>
      </c>
      <c r="E269" s="240" t="s">
        <v>892</v>
      </c>
      <c r="F269" s="609" t="s">
        <v>546</v>
      </c>
      <c r="G269" s="609" t="s">
        <v>771</v>
      </c>
      <c r="H269" s="609" t="str">
        <f t="shared" si="81"/>
        <v>TESTER04</v>
      </c>
      <c r="I269" s="611" t="str">
        <f t="shared" si="2"/>
        <v>#REF!</v>
      </c>
      <c r="J269" s="609">
        <v>6.0</v>
      </c>
      <c r="K269" s="609">
        <v>2024.0</v>
      </c>
      <c r="L269" s="639">
        <v>45444.0</v>
      </c>
      <c r="M269" s="639">
        <v>45449.0</v>
      </c>
      <c r="N269" s="640">
        <v>4.0</v>
      </c>
      <c r="O269" s="640">
        <f t="shared" si="76"/>
        <v>0.2</v>
      </c>
      <c r="P269" s="640" t="str">
        <f t="shared" si="4"/>
        <v>#REF!</v>
      </c>
      <c r="Q269" s="640" t="str">
        <f t="shared" si="108"/>
        <v>#REF!</v>
      </c>
      <c r="R269" s="640"/>
      <c r="S269" s="609" t="s">
        <v>525</v>
      </c>
      <c r="T269" s="240" t="s">
        <v>1947</v>
      </c>
      <c r="U269" s="616" t="str">
        <f t="shared" si="5"/>
        <v>#REF!</v>
      </c>
      <c r="V269" s="616" t="str">
        <f>ROUND(SUMIF($B:$B,B269,P:P),3)</f>
        <v>#REF!</v>
      </c>
      <c r="W269" s="616" t="str">
        <f>ROUND(SUMIF($B:$B,B269,U:U),3)</f>
        <v>#REF!</v>
      </c>
      <c r="X269" s="616" t="str">
        <f t="shared" si="8"/>
        <v>#REF!</v>
      </c>
      <c r="Y269" s="616">
        <f t="shared" si="9"/>
        <v>1</v>
      </c>
      <c r="Z269" s="616" t="str">
        <f t="shared" si="42"/>
        <v>#REF!</v>
      </c>
      <c r="AA269" s="616" t="str">
        <f t="shared" si="60"/>
        <v>#REF!</v>
      </c>
      <c r="AB269" s="616" t="str">
        <f t="shared" si="61"/>
        <v>#REF!</v>
      </c>
      <c r="AC269" s="642" t="str">
        <f t="shared" si="62"/>
        <v>#REF!</v>
      </c>
      <c r="AD269" s="642" t="str">
        <f t="shared" si="63"/>
        <v>#REF!</v>
      </c>
      <c r="AE269" s="642" t="str">
        <f t="shared" si="64"/>
        <v>#REF!</v>
      </c>
      <c r="AF269" s="609"/>
      <c r="AG269" s="622"/>
      <c r="AH269" s="622"/>
      <c r="AI269" s="622" t="str">
        <f t="shared" si="65"/>
        <v>#REF!</v>
      </c>
    </row>
    <row r="270" ht="15.0" customHeight="1">
      <c r="A270" s="609">
        <f t="shared" si="17"/>
        <v>268</v>
      </c>
      <c r="B270" s="171">
        <v>464481.0</v>
      </c>
      <c r="C270" s="422" t="s">
        <v>1852</v>
      </c>
      <c r="D270" s="422" t="s">
        <v>1853</v>
      </c>
      <c r="E270" s="422" t="s">
        <v>892</v>
      </c>
      <c r="F270" s="171" t="s">
        <v>546</v>
      </c>
      <c r="G270" s="171" t="s">
        <v>665</v>
      </c>
      <c r="H270" s="609" t="str">
        <f t="shared" si="81"/>
        <v>TESTER02</v>
      </c>
      <c r="I270" s="611" t="str">
        <f t="shared" si="2"/>
        <v>#REF!</v>
      </c>
      <c r="J270" s="609">
        <v>6.0</v>
      </c>
      <c r="K270" s="609">
        <v>2024.0</v>
      </c>
      <c r="L270" s="639">
        <v>45444.0</v>
      </c>
      <c r="M270" s="639">
        <v>45459.0</v>
      </c>
      <c r="N270" s="640">
        <v>15.0</v>
      </c>
      <c r="O270" s="640">
        <f t="shared" si="76"/>
        <v>0.75</v>
      </c>
      <c r="P270" s="640" t="str">
        <f t="shared" si="4"/>
        <v>#REF!</v>
      </c>
      <c r="Q270" s="640">
        <v>0.83</v>
      </c>
      <c r="R270" s="800"/>
      <c r="S270" s="171" t="s">
        <v>525</v>
      </c>
      <c r="T270" s="240" t="s">
        <v>1947</v>
      </c>
      <c r="U270" s="616">
        <f t="shared" si="5"/>
        <v>0.83</v>
      </c>
      <c r="V270" s="616" t="str">
        <f t="shared" ref="V270:V271" si="109">ROUND(SUMIF(B:B,B270,P:P),3)</f>
        <v>#REF!</v>
      </c>
      <c r="W270" s="616">
        <f t="shared" ref="W270:W271" si="110">ROUND(SUMIF(B:B,B270,U:U),3)</f>
        <v>1.045</v>
      </c>
      <c r="X270" s="616" t="str">
        <f t="shared" si="8"/>
        <v>#REF!</v>
      </c>
      <c r="Y270" s="801">
        <f t="shared" si="9"/>
        <v>1</v>
      </c>
      <c r="Z270" s="801" t="str">
        <f t="shared" si="42"/>
        <v>#REF!</v>
      </c>
      <c r="AA270" s="801" t="str">
        <f t="shared" si="60"/>
        <v>#REF!</v>
      </c>
      <c r="AB270" s="801" t="str">
        <f t="shared" si="61"/>
        <v>#REF!</v>
      </c>
      <c r="AC270" s="802" t="str">
        <f t="shared" si="62"/>
        <v>#REF!</v>
      </c>
      <c r="AD270" s="802" t="str">
        <f t="shared" si="63"/>
        <v>#REF!</v>
      </c>
      <c r="AE270" s="802" t="str">
        <f t="shared" si="64"/>
        <v>#REF!</v>
      </c>
      <c r="AF270" s="422"/>
      <c r="AG270" s="622"/>
      <c r="AH270" s="622"/>
      <c r="AI270" s="622">
        <f t="shared" si="65"/>
        <v>0.5225</v>
      </c>
    </row>
    <row r="271" ht="15.0" customHeight="1">
      <c r="A271" s="609">
        <f t="shared" si="17"/>
        <v>269</v>
      </c>
      <c r="B271" s="609">
        <v>464359.0</v>
      </c>
      <c r="C271" s="240" t="s">
        <v>1720</v>
      </c>
      <c r="D271" s="240" t="s">
        <v>1721</v>
      </c>
      <c r="E271" s="240" t="s">
        <v>892</v>
      </c>
      <c r="F271" s="609" t="s">
        <v>564</v>
      </c>
      <c r="G271" s="609" t="s">
        <v>665</v>
      </c>
      <c r="H271" s="609" t="str">
        <f t="shared" si="81"/>
        <v>BA02</v>
      </c>
      <c r="I271" s="611" t="str">
        <f t="shared" si="2"/>
        <v>#REF!</v>
      </c>
      <c r="J271" s="609">
        <v>6.0</v>
      </c>
      <c r="K271" s="609">
        <v>2024.0</v>
      </c>
      <c r="L271" s="639">
        <v>45444.0</v>
      </c>
      <c r="M271" s="639">
        <v>45450.0</v>
      </c>
      <c r="N271" s="640">
        <v>5.0</v>
      </c>
      <c r="O271" s="640">
        <f t="shared" si="76"/>
        <v>0.25</v>
      </c>
      <c r="P271" s="640" t="str">
        <f t="shared" si="4"/>
        <v>#REF!</v>
      </c>
      <c r="Q271" s="640" t="str">
        <f>P271</f>
        <v>#REF!</v>
      </c>
      <c r="R271" s="640"/>
      <c r="S271" s="609" t="s">
        <v>525</v>
      </c>
      <c r="T271" s="240" t="s">
        <v>1947</v>
      </c>
      <c r="U271" s="616" t="str">
        <f t="shared" si="5"/>
        <v>#REF!</v>
      </c>
      <c r="V271" s="616" t="str">
        <f t="shared" si="109"/>
        <v>#REF!</v>
      </c>
      <c r="W271" s="616" t="str">
        <f t="shared" si="110"/>
        <v>#REF!</v>
      </c>
      <c r="X271" s="616" t="str">
        <f t="shared" si="8"/>
        <v>#REF!</v>
      </c>
      <c r="Y271" s="616">
        <f t="shared" si="9"/>
        <v>1</v>
      </c>
      <c r="Z271" s="616" t="str">
        <f t="shared" si="42"/>
        <v>#REF!</v>
      </c>
      <c r="AA271" s="616" t="str">
        <f t="shared" si="60"/>
        <v>#REF!</v>
      </c>
      <c r="AB271" s="616" t="str">
        <f t="shared" si="61"/>
        <v>#REF!</v>
      </c>
      <c r="AC271" s="642" t="str">
        <f t="shared" si="62"/>
        <v>#REF!</v>
      </c>
      <c r="AD271" s="642" t="str">
        <f t="shared" si="63"/>
        <v>#REF!</v>
      </c>
      <c r="AE271" s="642" t="str">
        <f t="shared" si="64"/>
        <v>#REF!</v>
      </c>
      <c r="AF271" s="609"/>
      <c r="AG271" s="622"/>
      <c r="AH271" s="622"/>
      <c r="AI271" s="622" t="str">
        <f t="shared" si="65"/>
        <v>#REF!</v>
      </c>
    </row>
    <row r="272" ht="15.0" customHeight="1">
      <c r="A272" s="609">
        <f t="shared" si="17"/>
        <v>270</v>
      </c>
      <c r="B272" s="609">
        <v>453003.0</v>
      </c>
      <c r="C272" s="1029" t="s">
        <v>791</v>
      </c>
      <c r="D272" s="1030" t="s">
        <v>1635</v>
      </c>
      <c r="E272" s="683" t="s">
        <v>892</v>
      </c>
      <c r="F272" s="685" t="s">
        <v>512</v>
      </c>
      <c r="G272" s="685" t="s">
        <v>513</v>
      </c>
      <c r="H272" s="1031" t="s">
        <v>514</v>
      </c>
      <c r="I272" s="611" t="str">
        <f t="shared" si="2"/>
        <v>#REF!</v>
      </c>
      <c r="J272" s="389">
        <v>6.0</v>
      </c>
      <c r="K272" s="389">
        <v>2024.0</v>
      </c>
      <c r="L272" s="1032">
        <v>45467.0</v>
      </c>
      <c r="M272" s="812">
        <v>45473.0</v>
      </c>
      <c r="N272" s="797">
        <v>4.0</v>
      </c>
      <c r="O272" s="640">
        <f t="shared" si="76"/>
        <v>0.2</v>
      </c>
      <c r="P272" s="800" t="str">
        <f t="shared" si="4"/>
        <v>#REF!</v>
      </c>
      <c r="Q272" s="800">
        <v>0.454</v>
      </c>
      <c r="R272" s="640"/>
      <c r="S272" s="609" t="s">
        <v>525</v>
      </c>
      <c r="T272" s="670" t="s">
        <v>1826</v>
      </c>
      <c r="U272" s="616">
        <f t="shared" si="5"/>
        <v>0.454</v>
      </c>
      <c r="V272" s="616" t="str">
        <f t="shared" ref="V272:V285" si="111">ROUND(SUMIF($B:$B,B272,P:P),3)</f>
        <v>#REF!</v>
      </c>
      <c r="W272" s="616">
        <f t="shared" ref="W272:W285" si="112">ROUND(SUMIF($B:$B,B272,U:U),3)</f>
        <v>2.558</v>
      </c>
      <c r="X272" s="616" t="str">
        <f t="shared" si="8"/>
        <v>#REF!</v>
      </c>
      <c r="Y272" s="616">
        <f t="shared" si="9"/>
        <v>1</v>
      </c>
      <c r="Z272" s="616" t="str">
        <f t="shared" si="42"/>
        <v>#REF!</v>
      </c>
      <c r="AA272" s="616" t="str">
        <f t="shared" si="60"/>
        <v>#REF!</v>
      </c>
      <c r="AB272" s="616" t="str">
        <f t="shared" si="61"/>
        <v>#REF!</v>
      </c>
      <c r="AC272" s="642" t="str">
        <f t="shared" si="62"/>
        <v>#REF!</v>
      </c>
      <c r="AD272" s="642" t="str">
        <f t="shared" si="63"/>
        <v>#REF!</v>
      </c>
      <c r="AE272" s="642" t="str">
        <f t="shared" si="64"/>
        <v>#REF!</v>
      </c>
      <c r="AF272" s="609"/>
      <c r="AG272" s="622"/>
      <c r="AH272" s="622"/>
      <c r="AI272" s="622">
        <f t="shared" si="65"/>
        <v>0.8526666667</v>
      </c>
    </row>
    <row r="273" ht="15.0" customHeight="1">
      <c r="A273" s="609">
        <f t="shared" si="17"/>
        <v>271</v>
      </c>
      <c r="B273" s="609">
        <v>464857.0</v>
      </c>
      <c r="C273" s="1029" t="s">
        <v>1725</v>
      </c>
      <c r="D273" s="1030" t="s">
        <v>1726</v>
      </c>
      <c r="E273" s="683" t="s">
        <v>892</v>
      </c>
      <c r="F273" s="685" t="s">
        <v>512</v>
      </c>
      <c r="G273" s="685" t="s">
        <v>530</v>
      </c>
      <c r="H273" s="1031" t="s">
        <v>531</v>
      </c>
      <c r="I273" s="611" t="str">
        <f t="shared" si="2"/>
        <v>#REF!</v>
      </c>
      <c r="J273" s="389">
        <v>6.0</v>
      </c>
      <c r="K273" s="389">
        <v>2024.0</v>
      </c>
      <c r="L273" s="1032">
        <v>45460.0</v>
      </c>
      <c r="M273" s="812">
        <v>45473.0</v>
      </c>
      <c r="N273" s="797">
        <v>5.0</v>
      </c>
      <c r="O273" s="640">
        <f t="shared" si="76"/>
        <v>0.25</v>
      </c>
      <c r="P273" s="800" t="str">
        <f t="shared" si="4"/>
        <v>#REF!</v>
      </c>
      <c r="Q273" s="800">
        <v>0.31</v>
      </c>
      <c r="R273" s="640"/>
      <c r="S273" s="609" t="s">
        <v>525</v>
      </c>
      <c r="T273" s="670" t="s">
        <v>1826</v>
      </c>
      <c r="U273" s="616">
        <f t="shared" si="5"/>
        <v>0.31</v>
      </c>
      <c r="V273" s="616" t="str">
        <f t="shared" si="111"/>
        <v>#REF!</v>
      </c>
      <c r="W273" s="616" t="str">
        <f t="shared" si="112"/>
        <v>#REF!</v>
      </c>
      <c r="X273" s="616" t="str">
        <f t="shared" si="8"/>
        <v>#REF!</v>
      </c>
      <c r="Y273" s="616">
        <f t="shared" si="9"/>
        <v>1</v>
      </c>
      <c r="Z273" s="616" t="str">
        <f t="shared" si="42"/>
        <v>#REF!</v>
      </c>
      <c r="AA273" s="616" t="str">
        <f t="shared" si="60"/>
        <v>#REF!</v>
      </c>
      <c r="AB273" s="616" t="str">
        <f t="shared" si="61"/>
        <v>#REF!</v>
      </c>
      <c r="AC273" s="642" t="str">
        <f t="shared" si="62"/>
        <v>#REF!</v>
      </c>
      <c r="AD273" s="642" t="str">
        <f t="shared" si="63"/>
        <v>#REF!</v>
      </c>
      <c r="AE273" s="642" t="str">
        <f t="shared" si="64"/>
        <v>#REF!</v>
      </c>
      <c r="AF273" s="609"/>
      <c r="AG273" s="622"/>
      <c r="AH273" s="622"/>
      <c r="AI273" s="622" t="str">
        <f t="shared" si="65"/>
        <v>#REF!</v>
      </c>
    </row>
    <row r="274" ht="15.0" customHeight="1">
      <c r="A274" s="609">
        <f t="shared" si="17"/>
        <v>272</v>
      </c>
      <c r="B274" s="609">
        <v>463055.0</v>
      </c>
      <c r="C274" s="1029" t="s">
        <v>1575</v>
      </c>
      <c r="D274" s="1030" t="s">
        <v>1832</v>
      </c>
      <c r="E274" s="683" t="s">
        <v>892</v>
      </c>
      <c r="F274" s="685" t="s">
        <v>512</v>
      </c>
      <c r="G274" s="685" t="s">
        <v>573</v>
      </c>
      <c r="H274" s="1031" t="s">
        <v>641</v>
      </c>
      <c r="I274" s="611" t="str">
        <f t="shared" si="2"/>
        <v>#REF!</v>
      </c>
      <c r="J274" s="389">
        <v>6.0</v>
      </c>
      <c r="K274" s="389">
        <v>2024.0</v>
      </c>
      <c r="L274" s="1032">
        <v>45444.0</v>
      </c>
      <c r="M274" s="812">
        <v>45473.0</v>
      </c>
      <c r="N274" s="797">
        <v>20.0</v>
      </c>
      <c r="O274" s="640">
        <f t="shared" si="76"/>
        <v>1</v>
      </c>
      <c r="P274" s="800" t="str">
        <f t="shared" si="4"/>
        <v>#REF!</v>
      </c>
      <c r="Q274" s="800">
        <v>0.55</v>
      </c>
      <c r="R274" s="640"/>
      <c r="S274" s="609" t="s">
        <v>525</v>
      </c>
      <c r="T274" s="670" t="s">
        <v>1826</v>
      </c>
      <c r="U274" s="616">
        <f t="shared" si="5"/>
        <v>0.55</v>
      </c>
      <c r="V274" s="616" t="str">
        <f t="shared" si="111"/>
        <v>#REF!</v>
      </c>
      <c r="W274" s="616">
        <f t="shared" si="112"/>
        <v>0.55</v>
      </c>
      <c r="X274" s="616" t="str">
        <f t="shared" si="8"/>
        <v>#REF!</v>
      </c>
      <c r="Y274" s="616">
        <f t="shared" si="9"/>
        <v>1</v>
      </c>
      <c r="Z274" s="616" t="str">
        <f t="shared" si="42"/>
        <v>#REF!</v>
      </c>
      <c r="AA274" s="616" t="str">
        <f t="shared" si="60"/>
        <v>#REF!</v>
      </c>
      <c r="AB274" s="616" t="str">
        <f t="shared" si="61"/>
        <v>#REF!</v>
      </c>
      <c r="AC274" s="642" t="str">
        <f t="shared" si="62"/>
        <v>#REF!</v>
      </c>
      <c r="AD274" s="642" t="str">
        <f t="shared" si="63"/>
        <v>#REF!</v>
      </c>
      <c r="AE274" s="642" t="str">
        <f t="shared" si="64"/>
        <v>#REF!</v>
      </c>
      <c r="AF274" s="609"/>
      <c r="AG274" s="622"/>
      <c r="AH274" s="622"/>
      <c r="AI274" s="622">
        <f t="shared" si="65"/>
        <v>0.55</v>
      </c>
    </row>
    <row r="275" ht="15.0" customHeight="1">
      <c r="A275" s="609">
        <f t="shared" si="17"/>
        <v>273</v>
      </c>
      <c r="B275" s="609">
        <v>435279.0</v>
      </c>
      <c r="C275" s="1029" t="s">
        <v>793</v>
      </c>
      <c r="D275" s="1030" t="s">
        <v>1834</v>
      </c>
      <c r="E275" s="683" t="s">
        <v>892</v>
      </c>
      <c r="F275" s="685" t="s">
        <v>512</v>
      </c>
      <c r="G275" s="685" t="s">
        <v>573</v>
      </c>
      <c r="H275" s="1031" t="s">
        <v>641</v>
      </c>
      <c r="I275" s="611" t="str">
        <f t="shared" si="2"/>
        <v>#REF!</v>
      </c>
      <c r="J275" s="389">
        <v>6.0</v>
      </c>
      <c r="K275" s="389">
        <v>2024.0</v>
      </c>
      <c r="L275" s="1032">
        <v>45467.0</v>
      </c>
      <c r="M275" s="812">
        <v>45473.0</v>
      </c>
      <c r="N275" s="797">
        <v>5.0</v>
      </c>
      <c r="O275" s="640">
        <f t="shared" si="76"/>
        <v>0.25</v>
      </c>
      <c r="P275" s="800" t="str">
        <f t="shared" si="4"/>
        <v>#REF!</v>
      </c>
      <c r="Q275" s="800">
        <v>0.138</v>
      </c>
      <c r="R275" s="640"/>
      <c r="S275" s="609" t="s">
        <v>525</v>
      </c>
      <c r="T275" s="670" t="s">
        <v>1826</v>
      </c>
      <c r="U275" s="616">
        <f t="shared" si="5"/>
        <v>0.138</v>
      </c>
      <c r="V275" s="616" t="str">
        <f t="shared" si="111"/>
        <v>#REF!</v>
      </c>
      <c r="W275" s="616" t="str">
        <f t="shared" si="112"/>
        <v>#REF!</v>
      </c>
      <c r="X275" s="616" t="str">
        <f t="shared" si="8"/>
        <v>#REF!</v>
      </c>
      <c r="Y275" s="616">
        <f t="shared" si="9"/>
        <v>1</v>
      </c>
      <c r="Z275" s="616" t="str">
        <f t="shared" si="42"/>
        <v>#REF!</v>
      </c>
      <c r="AA275" s="616" t="str">
        <f t="shared" si="60"/>
        <v>#REF!</v>
      </c>
      <c r="AB275" s="616" t="str">
        <f t="shared" si="61"/>
        <v>#REF!</v>
      </c>
      <c r="AC275" s="642" t="str">
        <f t="shared" si="62"/>
        <v>#REF!</v>
      </c>
      <c r="AD275" s="642" t="str">
        <f t="shared" si="63"/>
        <v>#REF!</v>
      </c>
      <c r="AE275" s="642" t="str">
        <f t="shared" si="64"/>
        <v>#REF!</v>
      </c>
      <c r="AF275" s="609"/>
      <c r="AG275" s="622"/>
      <c r="AH275" s="622"/>
      <c r="AI275" s="622" t="str">
        <f t="shared" si="65"/>
        <v>#REF!</v>
      </c>
    </row>
    <row r="276" ht="15.0" customHeight="1">
      <c r="A276" s="609">
        <f t="shared" si="17"/>
        <v>274</v>
      </c>
      <c r="B276" s="609">
        <v>452883.0</v>
      </c>
      <c r="C276" s="1029" t="s">
        <v>759</v>
      </c>
      <c r="D276" s="1030" t="s">
        <v>1730</v>
      </c>
      <c r="E276" s="683" t="s">
        <v>892</v>
      </c>
      <c r="F276" s="685" t="s">
        <v>512</v>
      </c>
      <c r="G276" s="685" t="s">
        <v>530</v>
      </c>
      <c r="H276" s="1031" t="s">
        <v>531</v>
      </c>
      <c r="I276" s="611" t="str">
        <f t="shared" si="2"/>
        <v>#REF!</v>
      </c>
      <c r="J276" s="389">
        <v>6.0</v>
      </c>
      <c r="K276" s="389">
        <v>2024.0</v>
      </c>
      <c r="L276" s="1032">
        <v>45467.0</v>
      </c>
      <c r="M276" s="812">
        <v>45473.0</v>
      </c>
      <c r="N276" s="797">
        <v>2.5</v>
      </c>
      <c r="O276" s="640">
        <f t="shared" si="76"/>
        <v>0.125</v>
      </c>
      <c r="P276" s="800" t="str">
        <f t="shared" si="4"/>
        <v>#REF!</v>
      </c>
      <c r="Q276" s="800">
        <v>0.155</v>
      </c>
      <c r="R276" s="640"/>
      <c r="S276" s="609" t="s">
        <v>525</v>
      </c>
      <c r="T276" s="670" t="s">
        <v>1826</v>
      </c>
      <c r="U276" s="616">
        <f t="shared" si="5"/>
        <v>0.155</v>
      </c>
      <c r="V276" s="616" t="str">
        <f t="shared" si="111"/>
        <v>#REF!</v>
      </c>
      <c r="W276" s="616" t="str">
        <f t="shared" si="112"/>
        <v>#REF!</v>
      </c>
      <c r="X276" s="616" t="str">
        <f t="shared" si="8"/>
        <v>#REF!</v>
      </c>
      <c r="Y276" s="616">
        <f t="shared" si="9"/>
        <v>1</v>
      </c>
      <c r="Z276" s="616" t="str">
        <f t="shared" si="42"/>
        <v>#REF!</v>
      </c>
      <c r="AA276" s="616" t="str">
        <f t="shared" si="60"/>
        <v>#REF!</v>
      </c>
      <c r="AB276" s="616" t="str">
        <f t="shared" si="61"/>
        <v>#REF!</v>
      </c>
      <c r="AC276" s="642" t="str">
        <f t="shared" si="62"/>
        <v>#REF!</v>
      </c>
      <c r="AD276" s="642" t="str">
        <f t="shared" si="63"/>
        <v>#REF!</v>
      </c>
      <c r="AE276" s="642" t="str">
        <f t="shared" si="64"/>
        <v>#REF!</v>
      </c>
      <c r="AF276" s="609"/>
      <c r="AG276" s="622"/>
      <c r="AH276" s="622"/>
      <c r="AI276" s="622" t="str">
        <f t="shared" si="65"/>
        <v>#REF!</v>
      </c>
    </row>
    <row r="277" ht="15.0" customHeight="1">
      <c r="A277" s="609">
        <f t="shared" si="17"/>
        <v>275</v>
      </c>
      <c r="B277" s="609">
        <v>463725.0</v>
      </c>
      <c r="C277" s="1029" t="s">
        <v>1839</v>
      </c>
      <c r="D277" s="1030" t="s">
        <v>1840</v>
      </c>
      <c r="E277" s="683" t="s">
        <v>892</v>
      </c>
      <c r="F277" s="685" t="s">
        <v>512</v>
      </c>
      <c r="G277" s="685" t="s">
        <v>530</v>
      </c>
      <c r="H277" s="1031" t="s">
        <v>531</v>
      </c>
      <c r="I277" s="611" t="str">
        <f t="shared" si="2"/>
        <v>#REF!</v>
      </c>
      <c r="J277" s="389">
        <v>6.0</v>
      </c>
      <c r="K277" s="389">
        <v>2024.0</v>
      </c>
      <c r="L277" s="1032">
        <v>45456.0</v>
      </c>
      <c r="M277" s="812">
        <v>45473.0</v>
      </c>
      <c r="N277" s="797">
        <v>12.0</v>
      </c>
      <c r="O277" s="640">
        <f t="shared" si="76"/>
        <v>0.6</v>
      </c>
      <c r="P277" s="800" t="str">
        <f t="shared" si="4"/>
        <v>#REF!</v>
      </c>
      <c r="Q277" s="800">
        <v>0.744</v>
      </c>
      <c r="R277" s="640"/>
      <c r="S277" s="609" t="s">
        <v>525</v>
      </c>
      <c r="T277" s="670" t="s">
        <v>1826</v>
      </c>
      <c r="U277" s="616">
        <f t="shared" si="5"/>
        <v>0.744</v>
      </c>
      <c r="V277" s="616" t="str">
        <f t="shared" si="111"/>
        <v>#REF!</v>
      </c>
      <c r="W277" s="616" t="str">
        <f t="shared" si="112"/>
        <v>#REF!</v>
      </c>
      <c r="X277" s="616" t="str">
        <f t="shared" si="8"/>
        <v>#REF!</v>
      </c>
      <c r="Y277" s="616">
        <f t="shared" si="9"/>
        <v>1</v>
      </c>
      <c r="Z277" s="616" t="str">
        <f t="shared" si="42"/>
        <v>#REF!</v>
      </c>
      <c r="AA277" s="616" t="str">
        <f t="shared" si="60"/>
        <v>#REF!</v>
      </c>
      <c r="AB277" s="616" t="str">
        <f t="shared" si="61"/>
        <v>#REF!</v>
      </c>
      <c r="AC277" s="642" t="str">
        <f t="shared" si="62"/>
        <v>#REF!</v>
      </c>
      <c r="AD277" s="642" t="str">
        <f t="shared" si="63"/>
        <v>#REF!</v>
      </c>
      <c r="AE277" s="642" t="str">
        <f t="shared" si="64"/>
        <v>#REF!</v>
      </c>
      <c r="AF277" s="609"/>
      <c r="AG277" s="622"/>
      <c r="AH277" s="622"/>
      <c r="AI277" s="622" t="str">
        <f t="shared" si="65"/>
        <v>#REF!</v>
      </c>
    </row>
    <row r="278" ht="15.0" customHeight="1">
      <c r="A278" s="609">
        <f t="shared" si="17"/>
        <v>276</v>
      </c>
      <c r="B278" s="609">
        <v>464867.0</v>
      </c>
      <c r="C278" s="1029" t="s">
        <v>1844</v>
      </c>
      <c r="D278" s="1030" t="s">
        <v>1845</v>
      </c>
      <c r="E278" s="683" t="s">
        <v>892</v>
      </c>
      <c r="F278" s="685" t="s">
        <v>512</v>
      </c>
      <c r="G278" s="685" t="s">
        <v>530</v>
      </c>
      <c r="H278" s="1031" t="s">
        <v>531</v>
      </c>
      <c r="I278" s="611" t="str">
        <f t="shared" si="2"/>
        <v>#REF!</v>
      </c>
      <c r="J278" s="389">
        <v>6.0</v>
      </c>
      <c r="K278" s="389">
        <v>2024.0</v>
      </c>
      <c r="L278" s="1032">
        <v>45463.0</v>
      </c>
      <c r="M278" s="812">
        <v>45473.0</v>
      </c>
      <c r="N278" s="797">
        <v>7.0</v>
      </c>
      <c r="O278" s="640">
        <f t="shared" si="76"/>
        <v>0.35</v>
      </c>
      <c r="P278" s="800" t="str">
        <f t="shared" si="4"/>
        <v>#REF!</v>
      </c>
      <c r="Q278" s="800">
        <v>0.434</v>
      </c>
      <c r="R278" s="640"/>
      <c r="S278" s="609" t="s">
        <v>525</v>
      </c>
      <c r="T278" s="670" t="s">
        <v>1826</v>
      </c>
      <c r="U278" s="616">
        <f t="shared" si="5"/>
        <v>0.434</v>
      </c>
      <c r="V278" s="616" t="str">
        <f t="shared" si="111"/>
        <v>#REF!</v>
      </c>
      <c r="W278" s="616">
        <f t="shared" si="112"/>
        <v>1.24</v>
      </c>
      <c r="X278" s="616" t="str">
        <f t="shared" si="8"/>
        <v>#REF!</v>
      </c>
      <c r="Y278" s="616">
        <f t="shared" si="9"/>
        <v>1</v>
      </c>
      <c r="Z278" s="616" t="str">
        <f t="shared" si="42"/>
        <v>#REF!</v>
      </c>
      <c r="AA278" s="616" t="str">
        <f t="shared" si="60"/>
        <v>#REF!</v>
      </c>
      <c r="AB278" s="616" t="str">
        <f t="shared" si="61"/>
        <v>#REF!</v>
      </c>
      <c r="AC278" s="642" t="str">
        <f t="shared" si="62"/>
        <v>#REF!</v>
      </c>
      <c r="AD278" s="642" t="str">
        <f t="shared" si="63"/>
        <v>#REF!</v>
      </c>
      <c r="AE278" s="642" t="str">
        <f t="shared" si="64"/>
        <v>#REF!</v>
      </c>
      <c r="AF278" s="609"/>
      <c r="AG278" s="622"/>
      <c r="AH278" s="622"/>
      <c r="AI278" s="622">
        <f t="shared" si="65"/>
        <v>0.62</v>
      </c>
    </row>
    <row r="279" ht="15.0" customHeight="1">
      <c r="A279" s="609">
        <f t="shared" si="17"/>
        <v>277</v>
      </c>
      <c r="B279" s="621">
        <v>451243.0</v>
      </c>
      <c r="C279" s="1029" t="s">
        <v>807</v>
      </c>
      <c r="D279" s="1030" t="s">
        <v>1732</v>
      </c>
      <c r="E279" s="683" t="s">
        <v>892</v>
      </c>
      <c r="F279" s="685" t="s">
        <v>701</v>
      </c>
      <c r="G279" s="685" t="s">
        <v>540</v>
      </c>
      <c r="H279" s="1031" t="s">
        <v>703</v>
      </c>
      <c r="I279" s="611" t="str">
        <f t="shared" si="2"/>
        <v>#REF!</v>
      </c>
      <c r="J279" s="389">
        <v>6.0</v>
      </c>
      <c r="K279" s="389">
        <v>2024.0</v>
      </c>
      <c r="L279" s="1032">
        <v>45467.0</v>
      </c>
      <c r="M279" s="812">
        <v>45473.0</v>
      </c>
      <c r="N279" s="797">
        <v>2.5</v>
      </c>
      <c r="O279" s="640">
        <f t="shared" si="76"/>
        <v>0.125</v>
      </c>
      <c r="P279" s="800" t="str">
        <f t="shared" si="4"/>
        <v>#REF!</v>
      </c>
      <c r="Q279" s="800">
        <v>0.176</v>
      </c>
      <c r="R279" s="640"/>
      <c r="S279" s="609" t="s">
        <v>525</v>
      </c>
      <c r="T279" s="670" t="s">
        <v>1826</v>
      </c>
      <c r="U279" s="616">
        <f t="shared" si="5"/>
        <v>0.176</v>
      </c>
      <c r="V279" s="616" t="str">
        <f t="shared" si="111"/>
        <v>#REF!</v>
      </c>
      <c r="W279" s="616" t="str">
        <f t="shared" si="112"/>
        <v>#REF!</v>
      </c>
      <c r="X279" s="616" t="str">
        <f t="shared" si="8"/>
        <v>#REF!</v>
      </c>
      <c r="Y279" s="616">
        <f t="shared" si="9"/>
        <v>1</v>
      </c>
      <c r="Z279" s="616" t="str">
        <f t="shared" si="42"/>
        <v>#REF!</v>
      </c>
      <c r="AA279" s="616" t="str">
        <f t="shared" si="60"/>
        <v>#REF!</v>
      </c>
      <c r="AB279" s="616" t="str">
        <f t="shared" si="61"/>
        <v>#REF!</v>
      </c>
      <c r="AC279" s="642" t="str">
        <f t="shared" si="62"/>
        <v>#REF!</v>
      </c>
      <c r="AD279" s="642" t="str">
        <f t="shared" si="63"/>
        <v>#REF!</v>
      </c>
      <c r="AE279" s="642" t="str">
        <f t="shared" si="64"/>
        <v>#REF!</v>
      </c>
      <c r="AF279" s="609"/>
      <c r="AG279" s="622"/>
      <c r="AH279" s="622"/>
      <c r="AI279" s="622" t="str">
        <f t="shared" si="65"/>
        <v>#REF!</v>
      </c>
    </row>
    <row r="280" ht="15.0" customHeight="1">
      <c r="A280" s="609">
        <f t="shared" si="17"/>
        <v>278</v>
      </c>
      <c r="B280" s="609">
        <v>464481.0</v>
      </c>
      <c r="C280" s="1029" t="s">
        <v>1852</v>
      </c>
      <c r="D280" s="1030" t="s">
        <v>1853</v>
      </c>
      <c r="E280" s="683" t="s">
        <v>892</v>
      </c>
      <c r="F280" s="685" t="s">
        <v>701</v>
      </c>
      <c r="G280" s="685" t="s">
        <v>555</v>
      </c>
      <c r="H280" s="1031" t="s">
        <v>708</v>
      </c>
      <c r="I280" s="611" t="str">
        <f t="shared" si="2"/>
        <v>#REF!</v>
      </c>
      <c r="J280" s="389">
        <v>6.0</v>
      </c>
      <c r="K280" s="389">
        <v>2024.0</v>
      </c>
      <c r="L280" s="1032">
        <v>45467.0</v>
      </c>
      <c r="M280" s="812">
        <v>45473.0</v>
      </c>
      <c r="N280" s="797">
        <v>5.0</v>
      </c>
      <c r="O280" s="640">
        <f t="shared" si="76"/>
        <v>0.25</v>
      </c>
      <c r="P280" s="800" t="str">
        <f t="shared" si="4"/>
        <v>#REF!</v>
      </c>
      <c r="Q280" s="800">
        <v>0.215</v>
      </c>
      <c r="R280" s="640"/>
      <c r="S280" s="609" t="s">
        <v>525</v>
      </c>
      <c r="T280" s="670" t="s">
        <v>1826</v>
      </c>
      <c r="U280" s="616">
        <f t="shared" si="5"/>
        <v>0.215</v>
      </c>
      <c r="V280" s="616" t="str">
        <f t="shared" si="111"/>
        <v>#REF!</v>
      </c>
      <c r="W280" s="616">
        <f t="shared" si="112"/>
        <v>1.045</v>
      </c>
      <c r="X280" s="616" t="str">
        <f t="shared" si="8"/>
        <v>#REF!</v>
      </c>
      <c r="Y280" s="616">
        <f t="shared" si="9"/>
        <v>1</v>
      </c>
      <c r="Z280" s="616" t="str">
        <f t="shared" si="42"/>
        <v>#REF!</v>
      </c>
      <c r="AA280" s="616" t="str">
        <f t="shared" si="60"/>
        <v>#REF!</v>
      </c>
      <c r="AB280" s="616" t="str">
        <f t="shared" si="61"/>
        <v>#REF!</v>
      </c>
      <c r="AC280" s="642" t="str">
        <f t="shared" si="62"/>
        <v>#REF!</v>
      </c>
      <c r="AD280" s="642" t="str">
        <f t="shared" si="63"/>
        <v>#REF!</v>
      </c>
      <c r="AE280" s="642" t="str">
        <f t="shared" si="64"/>
        <v>#REF!</v>
      </c>
      <c r="AF280" s="609"/>
      <c r="AG280" s="622"/>
      <c r="AH280" s="622"/>
      <c r="AI280" s="622">
        <f t="shared" si="65"/>
        <v>0.5225</v>
      </c>
    </row>
    <row r="281" ht="15.0" customHeight="1">
      <c r="A281" s="609">
        <f t="shared" si="17"/>
        <v>279</v>
      </c>
      <c r="B281" s="609">
        <v>454803.0</v>
      </c>
      <c r="C281" s="1029" t="s">
        <v>797</v>
      </c>
      <c r="D281" s="1030" t="s">
        <v>1731</v>
      </c>
      <c r="E281" s="683" t="s">
        <v>892</v>
      </c>
      <c r="F281" s="685" t="s">
        <v>701</v>
      </c>
      <c r="G281" s="685" t="s">
        <v>555</v>
      </c>
      <c r="H281" s="1031" t="s">
        <v>708</v>
      </c>
      <c r="I281" s="611" t="str">
        <f t="shared" si="2"/>
        <v>#REF!</v>
      </c>
      <c r="J281" s="389">
        <v>6.0</v>
      </c>
      <c r="K281" s="389">
        <v>2024.0</v>
      </c>
      <c r="L281" s="1032">
        <v>45467.0</v>
      </c>
      <c r="M281" s="812">
        <v>45473.0</v>
      </c>
      <c r="N281" s="797">
        <v>5.0</v>
      </c>
      <c r="O281" s="640">
        <f t="shared" si="76"/>
        <v>0.25</v>
      </c>
      <c r="P281" s="800" t="str">
        <f t="shared" si="4"/>
        <v>#REF!</v>
      </c>
      <c r="Q281" s="800">
        <v>0.215</v>
      </c>
      <c r="R281" s="640"/>
      <c r="S281" s="609" t="s">
        <v>525</v>
      </c>
      <c r="T281" s="670" t="s">
        <v>1826</v>
      </c>
      <c r="U281" s="616">
        <f t="shared" si="5"/>
        <v>0.215</v>
      </c>
      <c r="V281" s="616" t="str">
        <f t="shared" si="111"/>
        <v>#REF!</v>
      </c>
      <c r="W281" s="616">
        <f t="shared" si="112"/>
        <v>0.987</v>
      </c>
      <c r="X281" s="616" t="str">
        <f t="shared" si="8"/>
        <v>#REF!</v>
      </c>
      <c r="Y281" s="616">
        <f t="shared" si="9"/>
        <v>1</v>
      </c>
      <c r="Z281" s="616" t="str">
        <f t="shared" si="42"/>
        <v>#REF!</v>
      </c>
      <c r="AA281" s="616" t="str">
        <f t="shared" si="60"/>
        <v>#REF!</v>
      </c>
      <c r="AB281" s="616" t="str">
        <f t="shared" si="61"/>
        <v>#REF!</v>
      </c>
      <c r="AC281" s="642" t="str">
        <f t="shared" si="62"/>
        <v>#REF!</v>
      </c>
      <c r="AD281" s="642" t="str">
        <f t="shared" si="63"/>
        <v>#REF!</v>
      </c>
      <c r="AE281" s="642" t="str">
        <f t="shared" si="64"/>
        <v>#REF!</v>
      </c>
      <c r="AF281" s="609"/>
      <c r="AG281" s="622"/>
      <c r="AH281" s="622"/>
      <c r="AI281" s="622">
        <f t="shared" si="65"/>
        <v>0.329</v>
      </c>
    </row>
    <row r="282" ht="15.0" customHeight="1">
      <c r="A282" s="609">
        <f t="shared" si="17"/>
        <v>280</v>
      </c>
      <c r="B282" s="609">
        <v>451573.0</v>
      </c>
      <c r="C282" s="1029" t="s">
        <v>811</v>
      </c>
      <c r="D282" s="1030" t="s">
        <v>1634</v>
      </c>
      <c r="E282" s="683" t="s">
        <v>892</v>
      </c>
      <c r="F282" s="685" t="s">
        <v>512</v>
      </c>
      <c r="G282" s="685" t="s">
        <v>569</v>
      </c>
      <c r="H282" s="1035" t="s">
        <v>570</v>
      </c>
      <c r="I282" s="611" t="str">
        <f t="shared" si="2"/>
        <v>#REF!</v>
      </c>
      <c r="J282" s="389">
        <v>6.0</v>
      </c>
      <c r="K282" s="389">
        <v>2024.0</v>
      </c>
      <c r="L282" s="1032">
        <v>45444.0</v>
      </c>
      <c r="M282" s="812">
        <v>45473.0</v>
      </c>
      <c r="N282" s="797">
        <v>16.0</v>
      </c>
      <c r="O282" s="640">
        <f t="shared" si="76"/>
        <v>0.8</v>
      </c>
      <c r="P282" s="800" t="str">
        <f t="shared" si="4"/>
        <v>#REF!</v>
      </c>
      <c r="Q282" s="800">
        <v>1.624</v>
      </c>
      <c r="R282" s="640"/>
      <c r="S282" s="609" t="s">
        <v>525</v>
      </c>
      <c r="T282" s="670" t="s">
        <v>1826</v>
      </c>
      <c r="U282" s="616">
        <f t="shared" si="5"/>
        <v>1.624</v>
      </c>
      <c r="V282" s="616" t="str">
        <f t="shared" si="111"/>
        <v>#REF!</v>
      </c>
      <c r="W282" s="616">
        <f t="shared" si="112"/>
        <v>2.03</v>
      </c>
      <c r="X282" s="616" t="str">
        <f t="shared" si="8"/>
        <v>#REF!</v>
      </c>
      <c r="Y282" s="616">
        <f t="shared" si="9"/>
        <v>1</v>
      </c>
      <c r="Z282" s="616" t="str">
        <f t="shared" si="42"/>
        <v>#REF!</v>
      </c>
      <c r="AA282" s="616" t="str">
        <f t="shared" si="60"/>
        <v>#REF!</v>
      </c>
      <c r="AB282" s="616" t="str">
        <f t="shared" si="61"/>
        <v>#REF!</v>
      </c>
      <c r="AC282" s="642" t="str">
        <f t="shared" si="62"/>
        <v>#REF!</v>
      </c>
      <c r="AD282" s="642" t="str">
        <f t="shared" si="63"/>
        <v>#REF!</v>
      </c>
      <c r="AE282" s="642" t="str">
        <f t="shared" si="64"/>
        <v>#REF!</v>
      </c>
      <c r="AF282" s="609"/>
      <c r="AG282" s="622"/>
      <c r="AH282" s="622"/>
      <c r="AI282" s="622">
        <f t="shared" si="65"/>
        <v>1.015</v>
      </c>
    </row>
    <row r="283" ht="15.0" customHeight="1">
      <c r="A283" s="609">
        <f t="shared" si="17"/>
        <v>281</v>
      </c>
      <c r="B283" s="609">
        <v>79277.0</v>
      </c>
      <c r="C283" s="1029" t="s">
        <v>1637</v>
      </c>
      <c r="D283" s="1030" t="s">
        <v>1638</v>
      </c>
      <c r="E283" s="683" t="s">
        <v>892</v>
      </c>
      <c r="F283" s="685" t="s">
        <v>663</v>
      </c>
      <c r="G283" s="685" t="s">
        <v>569</v>
      </c>
      <c r="H283" s="1035" t="s">
        <v>514</v>
      </c>
      <c r="I283" s="611" t="str">
        <f t="shared" si="2"/>
        <v>#REF!</v>
      </c>
      <c r="J283" s="389">
        <v>6.0</v>
      </c>
      <c r="K283" s="389">
        <v>2024.0</v>
      </c>
      <c r="L283" s="1032">
        <v>45444.0</v>
      </c>
      <c r="M283" s="812">
        <v>45473.0</v>
      </c>
      <c r="N283" s="800">
        <v>3.0</v>
      </c>
      <c r="O283" s="640">
        <f t="shared" si="76"/>
        <v>0.15</v>
      </c>
      <c r="P283" s="800" t="str">
        <f t="shared" si="4"/>
        <v>#REF!</v>
      </c>
      <c r="Q283" s="800">
        <v>0.341</v>
      </c>
      <c r="R283" s="640"/>
      <c r="S283" s="609" t="s">
        <v>525</v>
      </c>
      <c r="T283" s="670" t="s">
        <v>1826</v>
      </c>
      <c r="U283" s="616">
        <f t="shared" si="5"/>
        <v>0.341</v>
      </c>
      <c r="V283" s="616" t="str">
        <f t="shared" si="111"/>
        <v>#REF!</v>
      </c>
      <c r="W283" s="616">
        <f t="shared" si="112"/>
        <v>1.25</v>
      </c>
      <c r="X283" s="616" t="str">
        <f t="shared" si="8"/>
        <v>#REF!</v>
      </c>
      <c r="Y283" s="616">
        <f t="shared" si="9"/>
        <v>0.55</v>
      </c>
      <c r="Z283" s="616" t="str">
        <f t="shared" si="42"/>
        <v>#REF!</v>
      </c>
      <c r="AA283" s="616" t="str">
        <f t="shared" si="60"/>
        <v>#REF!</v>
      </c>
      <c r="AB283" s="616" t="str">
        <f t="shared" si="61"/>
        <v>#REF!</v>
      </c>
      <c r="AC283" s="642" t="str">
        <f t="shared" si="62"/>
        <v>#REF!</v>
      </c>
      <c r="AD283" s="642" t="str">
        <f t="shared" si="63"/>
        <v>#REF!</v>
      </c>
      <c r="AE283" s="642" t="str">
        <f t="shared" si="64"/>
        <v>#REF!</v>
      </c>
      <c r="AF283" s="609"/>
      <c r="AG283" s="622"/>
      <c r="AH283" s="622"/>
      <c r="AI283" s="622">
        <f t="shared" si="65"/>
        <v>0.3125</v>
      </c>
    </row>
    <row r="284" ht="15.0" customHeight="1">
      <c r="A284" s="609">
        <f t="shared" si="17"/>
        <v>282</v>
      </c>
      <c r="B284" s="1036">
        <v>438555.0</v>
      </c>
      <c r="C284" s="390" t="s">
        <v>761</v>
      </c>
      <c r="D284" s="683" t="s">
        <v>1960</v>
      </c>
      <c r="E284" s="683" t="s">
        <v>892</v>
      </c>
      <c r="F284" s="1038" t="s">
        <v>546</v>
      </c>
      <c r="G284" s="935" t="s">
        <v>795</v>
      </c>
      <c r="H284" s="609" t="str">
        <f t="shared" ref="H284:H287" si="113">IF(G284="fresher",F284&amp;"01",IF(G284="junior",F284&amp;"02",IF(G284="junior+",F284&amp;"03",IF(G284="middle",F284&amp;"04",IF(G284="middle+",F284&amp;"05",IF(G284="senior",F284&amp;"06",0))))))</f>
        <v>TESTER01</v>
      </c>
      <c r="I284" s="611" t="str">
        <f t="shared" si="2"/>
        <v>#REF!</v>
      </c>
      <c r="J284" s="609">
        <v>6.0</v>
      </c>
      <c r="K284" s="609">
        <v>2024.0</v>
      </c>
      <c r="L284" s="405">
        <v>45444.0</v>
      </c>
      <c r="M284" s="1039">
        <v>45473.0</v>
      </c>
      <c r="N284" s="640">
        <v>20.0</v>
      </c>
      <c r="O284" s="640">
        <f t="shared" si="76"/>
        <v>1</v>
      </c>
      <c r="P284" s="640">
        <f t="shared" si="4"/>
        <v>1</v>
      </c>
      <c r="Q284" s="800">
        <v>1.0</v>
      </c>
      <c r="R284" s="640"/>
      <c r="S284" s="682" t="s">
        <v>517</v>
      </c>
      <c r="T284" s="422" t="s">
        <v>1959</v>
      </c>
      <c r="U284" s="616">
        <f t="shared" si="5"/>
        <v>1</v>
      </c>
      <c r="V284" s="616">
        <f t="shared" si="111"/>
        <v>1</v>
      </c>
      <c r="W284" s="616">
        <f t="shared" si="112"/>
        <v>1</v>
      </c>
      <c r="X284" s="616">
        <f t="shared" si="8"/>
        <v>1</v>
      </c>
      <c r="Y284" s="616">
        <f t="shared" si="9"/>
        <v>1</v>
      </c>
      <c r="Z284" s="616" t="str">
        <f t="shared" si="42"/>
        <v>#REF!</v>
      </c>
      <c r="AA284" s="616" t="str">
        <f t="shared" si="60"/>
        <v>#REF!</v>
      </c>
      <c r="AB284" s="616" t="str">
        <f t="shared" si="61"/>
        <v>#REF!</v>
      </c>
      <c r="AC284" s="642">
        <f t="shared" si="62"/>
        <v>0</v>
      </c>
      <c r="AD284" s="642" t="str">
        <f t="shared" si="63"/>
        <v>#REF!</v>
      </c>
      <c r="AE284" s="642" t="str">
        <f t="shared" si="64"/>
        <v>#REF!</v>
      </c>
      <c r="AF284" s="609"/>
      <c r="AG284" s="622"/>
      <c r="AH284" s="622"/>
      <c r="AI284" s="622">
        <f t="shared" si="65"/>
        <v>1</v>
      </c>
    </row>
    <row r="285" ht="15.0" customHeight="1">
      <c r="A285" s="609">
        <f t="shared" si="17"/>
        <v>283</v>
      </c>
      <c r="B285" s="682">
        <v>450681.0</v>
      </c>
      <c r="C285" s="390" t="s">
        <v>757</v>
      </c>
      <c r="D285" s="683" t="s">
        <v>1958</v>
      </c>
      <c r="E285" s="683" t="s">
        <v>892</v>
      </c>
      <c r="F285" s="1038" t="s">
        <v>546</v>
      </c>
      <c r="G285" s="935" t="s">
        <v>665</v>
      </c>
      <c r="H285" s="609" t="str">
        <f t="shared" si="113"/>
        <v>TESTER02</v>
      </c>
      <c r="I285" s="611" t="str">
        <f t="shared" si="2"/>
        <v>#REF!</v>
      </c>
      <c r="J285" s="609">
        <v>6.0</v>
      </c>
      <c r="K285" s="609">
        <v>2024.0</v>
      </c>
      <c r="L285" s="1040">
        <v>45444.0</v>
      </c>
      <c r="M285" s="1040">
        <v>45473.0</v>
      </c>
      <c r="N285" s="640">
        <v>20.0</v>
      </c>
      <c r="O285" s="640">
        <f t="shared" si="76"/>
        <v>1</v>
      </c>
      <c r="P285" s="640">
        <f t="shared" si="4"/>
        <v>1</v>
      </c>
      <c r="Q285" s="800">
        <v>1.0</v>
      </c>
      <c r="R285" s="640"/>
      <c r="S285" s="682" t="s">
        <v>517</v>
      </c>
      <c r="T285" s="422" t="s">
        <v>1959</v>
      </c>
      <c r="U285" s="616">
        <f t="shared" si="5"/>
        <v>1</v>
      </c>
      <c r="V285" s="616">
        <f t="shared" si="111"/>
        <v>1</v>
      </c>
      <c r="W285" s="616">
        <f t="shared" si="112"/>
        <v>1</v>
      </c>
      <c r="X285" s="616">
        <f t="shared" si="8"/>
        <v>1</v>
      </c>
      <c r="Y285" s="616">
        <f t="shared" si="9"/>
        <v>1</v>
      </c>
      <c r="Z285" s="616" t="str">
        <f t="shared" si="42"/>
        <v>#REF!</v>
      </c>
      <c r="AA285" s="616" t="str">
        <f t="shared" si="60"/>
        <v>#REF!</v>
      </c>
      <c r="AB285" s="616" t="str">
        <f t="shared" si="61"/>
        <v>#REF!</v>
      </c>
      <c r="AC285" s="642">
        <f t="shared" si="62"/>
        <v>0</v>
      </c>
      <c r="AD285" s="642" t="str">
        <f t="shared" si="63"/>
        <v>#REF!</v>
      </c>
      <c r="AE285" s="642" t="str">
        <f t="shared" si="64"/>
        <v>#REF!</v>
      </c>
      <c r="AF285" s="609"/>
      <c r="AG285" s="622"/>
      <c r="AH285" s="622"/>
      <c r="AI285" s="622">
        <f t="shared" si="65"/>
        <v>1</v>
      </c>
    </row>
    <row r="286" ht="15.0" customHeight="1">
      <c r="A286" s="609">
        <f t="shared" si="17"/>
        <v>284</v>
      </c>
      <c r="B286" s="609">
        <v>452877.0</v>
      </c>
      <c r="C286" s="240" t="s">
        <v>847</v>
      </c>
      <c r="D286" s="240" t="s">
        <v>1962</v>
      </c>
      <c r="E286" s="240" t="s">
        <v>892</v>
      </c>
      <c r="F286" s="609" t="s">
        <v>512</v>
      </c>
      <c r="G286" s="609" t="s">
        <v>787</v>
      </c>
      <c r="H286" s="609" t="str">
        <f t="shared" si="113"/>
        <v>DEV05</v>
      </c>
      <c r="I286" s="611" t="str">
        <f t="shared" si="2"/>
        <v>#REF!</v>
      </c>
      <c r="J286" s="609">
        <v>6.0</v>
      </c>
      <c r="K286" s="609">
        <v>2024.0</v>
      </c>
      <c r="L286" s="391">
        <v>45444.0</v>
      </c>
      <c r="M286" s="391">
        <v>45473.0</v>
      </c>
      <c r="N286" s="640">
        <v>20.0</v>
      </c>
      <c r="O286" s="640">
        <f t="shared" si="76"/>
        <v>1</v>
      </c>
      <c r="P286" s="640">
        <f t="shared" si="4"/>
        <v>1</v>
      </c>
      <c r="Q286" s="640">
        <v>1.0</v>
      </c>
      <c r="R286" s="640"/>
      <c r="S286" s="609" t="s">
        <v>517</v>
      </c>
      <c r="T286" s="390" t="s">
        <v>1959</v>
      </c>
      <c r="U286" s="616">
        <f t="shared" si="5"/>
        <v>1</v>
      </c>
      <c r="V286" s="616">
        <f t="shared" ref="V286:V287" si="114">ROUND(SUMIF(B:B,B286,P:P),3)</f>
        <v>1</v>
      </c>
      <c r="W286" s="616">
        <f t="shared" ref="W286:W287" si="115">ROUND(SUMIF(B:B,B286,U:U),3)</f>
        <v>1</v>
      </c>
      <c r="X286" s="616">
        <f t="shared" si="8"/>
        <v>1</v>
      </c>
      <c r="Y286" s="616">
        <f t="shared" si="9"/>
        <v>1</v>
      </c>
      <c r="Z286" s="616" t="str">
        <f t="shared" si="42"/>
        <v>#REF!</v>
      </c>
      <c r="AA286" s="616" t="str">
        <f t="shared" si="60"/>
        <v>#REF!</v>
      </c>
      <c r="AB286" s="616" t="str">
        <f t="shared" si="61"/>
        <v>#REF!</v>
      </c>
      <c r="AC286" s="642">
        <f t="shared" si="62"/>
        <v>0</v>
      </c>
      <c r="AD286" s="642" t="str">
        <f t="shared" si="63"/>
        <v>#REF!</v>
      </c>
      <c r="AE286" s="642" t="str">
        <f t="shared" si="64"/>
        <v>#REF!</v>
      </c>
      <c r="AF286" s="609"/>
      <c r="AG286" s="622"/>
      <c r="AH286" s="622"/>
      <c r="AI286" s="622">
        <f t="shared" si="65"/>
        <v>1</v>
      </c>
    </row>
    <row r="287" ht="15.0" customHeight="1">
      <c r="A287" s="609">
        <f t="shared" si="17"/>
        <v>285</v>
      </c>
      <c r="B287" s="389">
        <v>454349.0</v>
      </c>
      <c r="C287" s="390" t="s">
        <v>859</v>
      </c>
      <c r="D287" s="669" t="s">
        <v>1961</v>
      </c>
      <c r="E287" s="669" t="s">
        <v>892</v>
      </c>
      <c r="F287" s="671" t="s">
        <v>512</v>
      </c>
      <c r="G287" s="671" t="s">
        <v>795</v>
      </c>
      <c r="H287" s="609" t="str">
        <f t="shared" si="113"/>
        <v>DEV01</v>
      </c>
      <c r="I287" s="611" t="str">
        <f t="shared" si="2"/>
        <v>#REF!</v>
      </c>
      <c r="J287" s="609">
        <v>6.0</v>
      </c>
      <c r="K287" s="609">
        <v>2024.0</v>
      </c>
      <c r="L287" s="391">
        <v>45444.0</v>
      </c>
      <c r="M287" s="391">
        <v>45473.0</v>
      </c>
      <c r="N287" s="640">
        <v>20.0</v>
      </c>
      <c r="O287" s="640">
        <f t="shared" si="76"/>
        <v>1</v>
      </c>
      <c r="P287" s="640">
        <f t="shared" si="4"/>
        <v>1</v>
      </c>
      <c r="Q287" s="797">
        <v>1.0</v>
      </c>
      <c r="R287" s="797"/>
      <c r="S287" s="389" t="s">
        <v>517</v>
      </c>
      <c r="T287" s="390" t="s">
        <v>1959</v>
      </c>
      <c r="U287" s="616">
        <f t="shared" si="5"/>
        <v>1</v>
      </c>
      <c r="V287" s="616">
        <f t="shared" si="114"/>
        <v>1</v>
      </c>
      <c r="W287" s="616">
        <f t="shared" si="115"/>
        <v>1</v>
      </c>
      <c r="X287" s="616">
        <f t="shared" si="8"/>
        <v>1</v>
      </c>
      <c r="Y287" s="616">
        <f t="shared" si="9"/>
        <v>1</v>
      </c>
      <c r="Z287" s="616" t="str">
        <f t="shared" si="42"/>
        <v>#REF!</v>
      </c>
      <c r="AA287" s="616" t="str">
        <f t="shared" si="60"/>
        <v>#REF!</v>
      </c>
      <c r="AB287" s="616" t="str">
        <f t="shared" si="61"/>
        <v>#REF!</v>
      </c>
      <c r="AC287" s="642">
        <f t="shared" si="62"/>
        <v>0</v>
      </c>
      <c r="AD287" s="642" t="str">
        <f t="shared" si="63"/>
        <v>#REF!</v>
      </c>
      <c r="AE287" s="642" t="str">
        <f t="shared" si="64"/>
        <v>#REF!</v>
      </c>
      <c r="AF287" s="609"/>
      <c r="AG287" s="622"/>
      <c r="AH287" s="622"/>
      <c r="AI287" s="622">
        <f t="shared" si="65"/>
        <v>1</v>
      </c>
    </row>
    <row r="288" ht="15.75" customHeight="1">
      <c r="A288" s="609">
        <f t="shared" si="17"/>
        <v>286</v>
      </c>
      <c r="B288" s="389">
        <v>79277.0</v>
      </c>
      <c r="C288" s="810" t="s">
        <v>1637</v>
      </c>
      <c r="D288" s="811" t="s">
        <v>1638</v>
      </c>
      <c r="E288" s="669" t="s">
        <v>892</v>
      </c>
      <c r="F288" s="671" t="s">
        <v>663</v>
      </c>
      <c r="G288" s="671" t="s">
        <v>569</v>
      </c>
      <c r="H288" s="671" t="s">
        <v>514</v>
      </c>
      <c r="I288" s="803" t="str">
        <f t="shared" si="2"/>
        <v>#REF!</v>
      </c>
      <c r="J288" s="389">
        <v>6.0</v>
      </c>
      <c r="K288" s="389">
        <v>2024.0</v>
      </c>
      <c r="L288" s="812">
        <v>45444.0</v>
      </c>
      <c r="M288" s="812">
        <v>45473.0</v>
      </c>
      <c r="N288" s="797">
        <v>3.0</v>
      </c>
      <c r="O288" s="797">
        <f t="shared" si="76"/>
        <v>0.15</v>
      </c>
      <c r="P288" s="797" t="str">
        <f t="shared" si="4"/>
        <v>#REF!</v>
      </c>
      <c r="Q288" s="797">
        <v>0.341</v>
      </c>
      <c r="R288" s="797"/>
      <c r="S288" s="389" t="s">
        <v>525</v>
      </c>
      <c r="T288" s="390" t="s">
        <v>1959</v>
      </c>
      <c r="U288" s="616">
        <f t="shared" si="5"/>
        <v>0.341</v>
      </c>
      <c r="V288" s="798" t="str">
        <f>ROUND(SUMIF($B:$B,B288,P:P),3)</f>
        <v>#REF!</v>
      </c>
      <c r="W288" s="798">
        <f>ROUND(SUMIF($B:$B,B288,U:U),3)</f>
        <v>1.25</v>
      </c>
      <c r="X288" s="798" t="str">
        <f t="shared" si="8"/>
        <v>#REF!</v>
      </c>
      <c r="Y288" s="798">
        <f t="shared" si="9"/>
        <v>0.55</v>
      </c>
      <c r="Z288" s="798" t="str">
        <f t="shared" si="42"/>
        <v>#REF!</v>
      </c>
      <c r="AA288" s="798" t="str">
        <f t="shared" si="60"/>
        <v>#REF!</v>
      </c>
      <c r="AB288" s="798" t="str">
        <f t="shared" si="61"/>
        <v>#REF!</v>
      </c>
      <c r="AC288" s="799" t="str">
        <f t="shared" si="62"/>
        <v>#REF!</v>
      </c>
      <c r="AD288" s="799" t="str">
        <f t="shared" si="63"/>
        <v>#REF!</v>
      </c>
      <c r="AE288" s="799" t="str">
        <f t="shared" si="64"/>
        <v>#REF!</v>
      </c>
      <c r="AF288" s="390"/>
      <c r="AG288" s="622"/>
      <c r="AH288" s="622"/>
      <c r="AI288" s="622">
        <f t="shared" si="65"/>
        <v>0.3125</v>
      </c>
    </row>
    <row r="289" ht="15.0" customHeight="1">
      <c r="A289" s="609">
        <f t="shared" si="17"/>
        <v>287</v>
      </c>
      <c r="B289" s="609">
        <v>455675.0</v>
      </c>
      <c r="C289" s="240" t="s">
        <v>777</v>
      </c>
      <c r="D289" s="240" t="s">
        <v>1963</v>
      </c>
      <c r="E289" s="240" t="s">
        <v>892</v>
      </c>
      <c r="F289" s="609" t="s">
        <v>546</v>
      </c>
      <c r="G289" s="609" t="s">
        <v>665</v>
      </c>
      <c r="H289" s="609" t="str">
        <f t="shared" ref="H289:H501" si="116">IF(G289="fresher",F289&amp;"01",IF(G289="junior",F289&amp;"02",IF(G289="junior+",F289&amp;"03",IF(G289="middle",F289&amp;"04",IF(G289="middle+",F289&amp;"05",IF(G289="senior",F289&amp;"06",0))))))</f>
        <v>TESTER02</v>
      </c>
      <c r="I289" s="611" t="str">
        <f t="shared" si="2"/>
        <v>#REF!</v>
      </c>
      <c r="J289" s="609">
        <v>6.0</v>
      </c>
      <c r="K289" s="609">
        <v>2024.0</v>
      </c>
      <c r="L289" s="639">
        <v>45444.0</v>
      </c>
      <c r="M289" s="639">
        <v>45473.0</v>
      </c>
      <c r="N289" s="640">
        <v>20.0</v>
      </c>
      <c r="O289" s="640">
        <f t="shared" si="76"/>
        <v>1</v>
      </c>
      <c r="P289" s="640">
        <f t="shared" si="4"/>
        <v>1</v>
      </c>
      <c r="Q289" s="640">
        <f t="shared" ref="Q289:Q290" si="117">P289</f>
        <v>1</v>
      </c>
      <c r="R289" s="640"/>
      <c r="S289" s="609" t="s">
        <v>517</v>
      </c>
      <c r="T289" s="240" t="s">
        <v>1964</v>
      </c>
      <c r="U289" s="616">
        <f t="shared" si="5"/>
        <v>1</v>
      </c>
      <c r="V289" s="616">
        <f t="shared" ref="V289:V325" si="118">ROUND(SUMIF(B:B,B289,P:P),3)</f>
        <v>1</v>
      </c>
      <c r="W289" s="616">
        <f t="shared" ref="W289:W325" si="119">ROUND(SUMIF(B:B,B289,U:U),3)</f>
        <v>1</v>
      </c>
      <c r="X289" s="616">
        <f t="shared" si="8"/>
        <v>1</v>
      </c>
      <c r="Y289" s="616">
        <f t="shared" si="9"/>
        <v>1</v>
      </c>
      <c r="Z289" s="616" t="str">
        <f t="shared" si="42"/>
        <v>#REF!</v>
      </c>
      <c r="AA289" s="616" t="str">
        <f t="shared" si="60"/>
        <v>#REF!</v>
      </c>
      <c r="AB289" s="616" t="str">
        <f t="shared" si="61"/>
        <v>#REF!</v>
      </c>
      <c r="AC289" s="642">
        <f t="shared" si="62"/>
        <v>0</v>
      </c>
      <c r="AD289" s="642" t="str">
        <f t="shared" si="63"/>
        <v>#REF!</v>
      </c>
      <c r="AE289" s="642" t="str">
        <f t="shared" si="64"/>
        <v>#REF!</v>
      </c>
      <c r="AF289" s="609"/>
      <c r="AG289" s="622"/>
      <c r="AH289" s="622"/>
      <c r="AI289" s="622">
        <f t="shared" si="65"/>
        <v>1</v>
      </c>
    </row>
    <row r="290" ht="15.0" customHeight="1">
      <c r="A290" s="609">
        <f t="shared" si="17"/>
        <v>288</v>
      </c>
      <c r="B290" s="609">
        <v>455695.0</v>
      </c>
      <c r="C290" s="240" t="s">
        <v>772</v>
      </c>
      <c r="D290" s="240" t="s">
        <v>1971</v>
      </c>
      <c r="E290" s="240" t="s">
        <v>892</v>
      </c>
      <c r="F290" s="609" t="s">
        <v>546</v>
      </c>
      <c r="G290" s="609" t="s">
        <v>665</v>
      </c>
      <c r="H290" s="609" t="str">
        <f t="shared" si="116"/>
        <v>TESTER02</v>
      </c>
      <c r="I290" s="611" t="str">
        <f t="shared" si="2"/>
        <v>#REF!</v>
      </c>
      <c r="J290" s="609">
        <v>6.0</v>
      </c>
      <c r="K290" s="609">
        <v>2024.0</v>
      </c>
      <c r="L290" s="639">
        <v>45444.0</v>
      </c>
      <c r="M290" s="639">
        <v>45473.0</v>
      </c>
      <c r="N290" s="640">
        <v>20.0</v>
      </c>
      <c r="O290" s="640">
        <f t="shared" si="76"/>
        <v>1</v>
      </c>
      <c r="P290" s="640">
        <f t="shared" si="4"/>
        <v>1</v>
      </c>
      <c r="Q290" s="640">
        <f t="shared" si="117"/>
        <v>1</v>
      </c>
      <c r="R290" s="640"/>
      <c r="S290" s="609" t="s">
        <v>517</v>
      </c>
      <c r="T290" s="240" t="s">
        <v>1964</v>
      </c>
      <c r="U290" s="616">
        <f t="shared" si="5"/>
        <v>1</v>
      </c>
      <c r="V290" s="616">
        <f t="shared" si="118"/>
        <v>1</v>
      </c>
      <c r="W290" s="616">
        <f t="shared" si="119"/>
        <v>1</v>
      </c>
      <c r="X290" s="616">
        <f t="shared" si="8"/>
        <v>1</v>
      </c>
      <c r="Y290" s="616">
        <f t="shared" si="9"/>
        <v>1</v>
      </c>
      <c r="Z290" s="616" t="str">
        <f t="shared" si="42"/>
        <v>#REF!</v>
      </c>
      <c r="AA290" s="616" t="str">
        <f t="shared" si="60"/>
        <v>#REF!</v>
      </c>
      <c r="AB290" s="616" t="str">
        <f t="shared" si="61"/>
        <v>#REF!</v>
      </c>
      <c r="AC290" s="642">
        <f t="shared" si="62"/>
        <v>0</v>
      </c>
      <c r="AD290" s="642" t="str">
        <f t="shared" si="63"/>
        <v>#REF!</v>
      </c>
      <c r="AE290" s="642" t="str">
        <f t="shared" si="64"/>
        <v>#REF!</v>
      </c>
      <c r="AF290" s="609"/>
      <c r="AG290" s="622"/>
      <c r="AH290" s="622"/>
      <c r="AI290" s="622">
        <f t="shared" si="65"/>
        <v>1</v>
      </c>
    </row>
    <row r="291" ht="15.0" customHeight="1">
      <c r="A291" s="609">
        <f t="shared" si="17"/>
        <v>289</v>
      </c>
      <c r="B291" s="171">
        <v>267424.0</v>
      </c>
      <c r="C291" s="422" t="s">
        <v>1972</v>
      </c>
      <c r="D291" s="683" t="s">
        <v>1973</v>
      </c>
      <c r="E291" s="683" t="s">
        <v>552</v>
      </c>
      <c r="F291" s="685" t="s">
        <v>512</v>
      </c>
      <c r="G291" s="685" t="s">
        <v>787</v>
      </c>
      <c r="H291" s="609" t="str">
        <f t="shared" si="116"/>
        <v>DEV05</v>
      </c>
      <c r="I291" s="611" t="str">
        <f t="shared" si="2"/>
        <v>#REF!</v>
      </c>
      <c r="J291" s="609">
        <v>6.0</v>
      </c>
      <c r="K291" s="609">
        <v>2024.0</v>
      </c>
      <c r="L291" s="405">
        <v>45444.0</v>
      </c>
      <c r="M291" s="405">
        <v>45473.0</v>
      </c>
      <c r="N291" s="640">
        <v>20.0</v>
      </c>
      <c r="O291" s="640">
        <f t="shared" si="76"/>
        <v>1</v>
      </c>
      <c r="P291" s="640" t="str">
        <f t="shared" si="4"/>
        <v>#REF!</v>
      </c>
      <c r="Q291" s="800">
        <v>0.7</v>
      </c>
      <c r="R291" s="800"/>
      <c r="S291" s="171" t="s">
        <v>525</v>
      </c>
      <c r="T291" s="422" t="s">
        <v>1977</v>
      </c>
      <c r="U291" s="616">
        <f t="shared" si="5"/>
        <v>0.7</v>
      </c>
      <c r="V291" s="616" t="str">
        <f t="shared" si="118"/>
        <v>#REF!</v>
      </c>
      <c r="W291" s="616">
        <f t="shared" si="119"/>
        <v>0.7</v>
      </c>
      <c r="X291" s="616" t="str">
        <f t="shared" si="8"/>
        <v>#REF!</v>
      </c>
      <c r="Y291" s="616">
        <f t="shared" si="9"/>
        <v>1</v>
      </c>
      <c r="Z291" s="616" t="str">
        <f t="shared" si="42"/>
        <v>#REF!</v>
      </c>
      <c r="AA291" s="616" t="str">
        <f t="shared" si="60"/>
        <v>#REF!</v>
      </c>
      <c r="AB291" s="616" t="str">
        <f t="shared" si="61"/>
        <v>#REF!</v>
      </c>
      <c r="AC291" s="642" t="str">
        <f t="shared" si="62"/>
        <v>#REF!</v>
      </c>
      <c r="AD291" s="642" t="str">
        <f t="shared" si="63"/>
        <v>#REF!</v>
      </c>
      <c r="AE291" s="642" t="str">
        <f t="shared" si="64"/>
        <v>#REF!</v>
      </c>
      <c r="AF291" s="609"/>
      <c r="AG291" s="622"/>
      <c r="AH291" s="622"/>
      <c r="AI291" s="622">
        <f t="shared" si="65"/>
        <v>0.7</v>
      </c>
    </row>
    <row r="292" ht="15.0" customHeight="1">
      <c r="A292" s="609">
        <f t="shared" si="17"/>
        <v>290</v>
      </c>
      <c r="B292" s="171">
        <v>464931.0</v>
      </c>
      <c r="C292" s="422" t="s">
        <v>1723</v>
      </c>
      <c r="D292" s="683" t="s">
        <v>1979</v>
      </c>
      <c r="E292" s="683" t="s">
        <v>552</v>
      </c>
      <c r="F292" s="685" t="s">
        <v>546</v>
      </c>
      <c r="G292" s="685" t="s">
        <v>771</v>
      </c>
      <c r="H292" s="609" t="str">
        <f t="shared" si="116"/>
        <v>TESTER04</v>
      </c>
      <c r="I292" s="611" t="str">
        <f t="shared" si="2"/>
        <v>#REF!</v>
      </c>
      <c r="J292" s="609">
        <v>6.0</v>
      </c>
      <c r="K292" s="609">
        <v>2024.0</v>
      </c>
      <c r="L292" s="405">
        <v>45446.0</v>
      </c>
      <c r="M292" s="405">
        <v>45473.0</v>
      </c>
      <c r="N292" s="640">
        <v>20.0</v>
      </c>
      <c r="O292" s="640">
        <f t="shared" si="76"/>
        <v>1</v>
      </c>
      <c r="P292" s="640" t="str">
        <f t="shared" si="4"/>
        <v>#REF!</v>
      </c>
      <c r="Q292" s="800">
        <v>0.83</v>
      </c>
      <c r="R292" s="800"/>
      <c r="S292" s="171" t="s">
        <v>525</v>
      </c>
      <c r="T292" s="422" t="s">
        <v>1977</v>
      </c>
      <c r="U292" s="616">
        <f t="shared" si="5"/>
        <v>0.83</v>
      </c>
      <c r="V292" s="616" t="str">
        <f t="shared" si="118"/>
        <v>#REF!</v>
      </c>
      <c r="W292" s="616">
        <f t="shared" si="119"/>
        <v>0.83</v>
      </c>
      <c r="X292" s="616" t="str">
        <f t="shared" si="8"/>
        <v>#REF!</v>
      </c>
      <c r="Y292" s="616">
        <f t="shared" si="9"/>
        <v>1</v>
      </c>
      <c r="Z292" s="616" t="str">
        <f t="shared" si="42"/>
        <v>#REF!</v>
      </c>
      <c r="AA292" s="616" t="str">
        <f t="shared" si="60"/>
        <v>#REF!</v>
      </c>
      <c r="AB292" s="616" t="str">
        <f t="shared" si="61"/>
        <v>#REF!</v>
      </c>
      <c r="AC292" s="642" t="str">
        <f t="shared" si="62"/>
        <v>#REF!</v>
      </c>
      <c r="AD292" s="642" t="str">
        <f t="shared" si="63"/>
        <v>#REF!</v>
      </c>
      <c r="AE292" s="642" t="str">
        <f t="shared" si="64"/>
        <v>#REF!</v>
      </c>
      <c r="AF292" s="609"/>
      <c r="AG292" s="622"/>
      <c r="AH292" s="622"/>
      <c r="AI292" s="622">
        <f t="shared" si="65"/>
        <v>0.83</v>
      </c>
    </row>
    <row r="293" ht="15.0" customHeight="1">
      <c r="A293" s="609">
        <f t="shared" si="17"/>
        <v>291</v>
      </c>
      <c r="B293" s="171">
        <v>463407.0</v>
      </c>
      <c r="C293" s="422" t="s">
        <v>1895</v>
      </c>
      <c r="D293" s="683" t="s">
        <v>1983</v>
      </c>
      <c r="E293" s="683" t="s">
        <v>552</v>
      </c>
      <c r="F293" s="685" t="s">
        <v>546</v>
      </c>
      <c r="G293" s="685" t="s">
        <v>790</v>
      </c>
      <c r="H293" s="609" t="str">
        <f t="shared" si="116"/>
        <v>TESTER03</v>
      </c>
      <c r="I293" s="611" t="str">
        <f t="shared" si="2"/>
        <v>#REF!</v>
      </c>
      <c r="J293" s="609">
        <v>6.0</v>
      </c>
      <c r="K293" s="609">
        <v>2024.0</v>
      </c>
      <c r="L293" s="405">
        <v>45444.0</v>
      </c>
      <c r="M293" s="405">
        <v>45473.0</v>
      </c>
      <c r="N293" s="640">
        <v>20.0</v>
      </c>
      <c r="O293" s="640">
        <f t="shared" si="76"/>
        <v>1</v>
      </c>
      <c r="P293" s="640" t="str">
        <f t="shared" si="4"/>
        <v>#REF!</v>
      </c>
      <c r="Q293" s="800">
        <v>1.0</v>
      </c>
      <c r="R293" s="800"/>
      <c r="S293" s="171" t="s">
        <v>525</v>
      </c>
      <c r="T293" s="422" t="s">
        <v>1984</v>
      </c>
      <c r="U293" s="616">
        <f t="shared" si="5"/>
        <v>1</v>
      </c>
      <c r="V293" s="616" t="str">
        <f t="shared" si="118"/>
        <v>#REF!</v>
      </c>
      <c r="W293" s="616">
        <f t="shared" si="119"/>
        <v>1</v>
      </c>
      <c r="X293" s="616" t="str">
        <f t="shared" si="8"/>
        <v>#REF!</v>
      </c>
      <c r="Y293" s="616">
        <f t="shared" si="9"/>
        <v>1</v>
      </c>
      <c r="Z293" s="616" t="str">
        <f t="shared" si="42"/>
        <v>#REF!</v>
      </c>
      <c r="AA293" s="616" t="str">
        <f t="shared" si="60"/>
        <v>#REF!</v>
      </c>
      <c r="AB293" s="616" t="str">
        <f t="shared" si="61"/>
        <v>#REF!</v>
      </c>
      <c r="AC293" s="642" t="str">
        <f t="shared" si="62"/>
        <v>#REF!</v>
      </c>
      <c r="AD293" s="642" t="str">
        <f t="shared" si="63"/>
        <v>#REF!</v>
      </c>
      <c r="AE293" s="642" t="str">
        <f t="shared" si="64"/>
        <v>#REF!</v>
      </c>
      <c r="AF293" s="609"/>
      <c r="AG293" s="622"/>
      <c r="AH293" s="622"/>
      <c r="AI293" s="622">
        <f t="shared" si="65"/>
        <v>1</v>
      </c>
    </row>
    <row r="294" ht="15.0" customHeight="1">
      <c r="A294" s="609">
        <f t="shared" si="17"/>
        <v>292</v>
      </c>
      <c r="B294" s="171">
        <v>463413.0</v>
      </c>
      <c r="C294" s="422" t="s">
        <v>1850</v>
      </c>
      <c r="D294" s="683" t="s">
        <v>1986</v>
      </c>
      <c r="E294" s="683" t="s">
        <v>552</v>
      </c>
      <c r="F294" s="685" t="s">
        <v>512</v>
      </c>
      <c r="G294" s="685" t="s">
        <v>790</v>
      </c>
      <c r="H294" s="609" t="str">
        <f t="shared" si="116"/>
        <v>DEV03</v>
      </c>
      <c r="I294" s="611" t="str">
        <f t="shared" si="2"/>
        <v>#REF!</v>
      </c>
      <c r="J294" s="609">
        <v>6.0</v>
      </c>
      <c r="K294" s="609">
        <v>2024.0</v>
      </c>
      <c r="L294" s="405">
        <v>45444.0</v>
      </c>
      <c r="M294" s="405">
        <v>45473.0</v>
      </c>
      <c r="N294" s="640">
        <v>20.0</v>
      </c>
      <c r="O294" s="640">
        <f t="shared" si="76"/>
        <v>1</v>
      </c>
      <c r="P294" s="640" t="str">
        <f t="shared" si="4"/>
        <v>#REF!</v>
      </c>
      <c r="Q294" s="800">
        <v>1.0</v>
      </c>
      <c r="R294" s="800"/>
      <c r="S294" s="171" t="s">
        <v>525</v>
      </c>
      <c r="T294" s="422" t="s">
        <v>1984</v>
      </c>
      <c r="U294" s="616">
        <f t="shared" si="5"/>
        <v>1</v>
      </c>
      <c r="V294" s="616" t="str">
        <f t="shared" si="118"/>
        <v>#REF!</v>
      </c>
      <c r="W294" s="616">
        <f t="shared" si="119"/>
        <v>1</v>
      </c>
      <c r="X294" s="616" t="str">
        <f t="shared" si="8"/>
        <v>#REF!</v>
      </c>
      <c r="Y294" s="616">
        <f t="shared" si="9"/>
        <v>1</v>
      </c>
      <c r="Z294" s="616" t="str">
        <f t="shared" si="42"/>
        <v>#REF!</v>
      </c>
      <c r="AA294" s="616" t="str">
        <f t="shared" si="60"/>
        <v>#REF!</v>
      </c>
      <c r="AB294" s="616" t="str">
        <f t="shared" si="61"/>
        <v>#REF!</v>
      </c>
      <c r="AC294" s="642" t="str">
        <f t="shared" si="62"/>
        <v>#REF!</v>
      </c>
      <c r="AD294" s="642" t="str">
        <f t="shared" si="63"/>
        <v>#REF!</v>
      </c>
      <c r="AE294" s="642" t="str">
        <f t="shared" si="64"/>
        <v>#REF!</v>
      </c>
      <c r="AF294" s="609"/>
      <c r="AG294" s="622"/>
      <c r="AH294" s="622"/>
      <c r="AI294" s="622">
        <f t="shared" si="65"/>
        <v>1</v>
      </c>
    </row>
    <row r="295" ht="15.0" customHeight="1">
      <c r="A295" s="609">
        <f t="shared" si="17"/>
        <v>293</v>
      </c>
      <c r="B295" s="171">
        <v>462685.0</v>
      </c>
      <c r="C295" s="422" t="s">
        <v>1987</v>
      </c>
      <c r="D295" s="683" t="s">
        <v>1988</v>
      </c>
      <c r="E295" s="683" t="s">
        <v>1417</v>
      </c>
      <c r="F295" s="685" t="s">
        <v>1989</v>
      </c>
      <c r="G295" s="685"/>
      <c r="H295" s="609">
        <f t="shared" si="116"/>
        <v>0</v>
      </c>
      <c r="I295" s="611" t="str">
        <f t="shared" si="2"/>
        <v>#REF!</v>
      </c>
      <c r="J295" s="609">
        <v>6.0</v>
      </c>
      <c r="K295" s="609">
        <v>2024.0</v>
      </c>
      <c r="L295" s="405">
        <v>45444.0</v>
      </c>
      <c r="M295" s="405">
        <v>45473.0</v>
      </c>
      <c r="N295" s="640">
        <v>20.0</v>
      </c>
      <c r="O295" s="640">
        <f t="shared" si="76"/>
        <v>1</v>
      </c>
      <c r="P295" s="640" t="str">
        <f t="shared" si="4"/>
        <v>#REF!</v>
      </c>
      <c r="Q295" s="800">
        <v>1.0</v>
      </c>
      <c r="R295" s="800"/>
      <c r="S295" s="171" t="s">
        <v>525</v>
      </c>
      <c r="T295" s="422" t="s">
        <v>1984</v>
      </c>
      <c r="U295" s="616">
        <f t="shared" si="5"/>
        <v>1</v>
      </c>
      <c r="V295" s="616" t="str">
        <f t="shared" si="118"/>
        <v>#REF!</v>
      </c>
      <c r="W295" s="616">
        <f t="shared" si="119"/>
        <v>1</v>
      </c>
      <c r="X295" s="616" t="str">
        <f t="shared" si="8"/>
        <v>#REF!</v>
      </c>
      <c r="Y295" s="616">
        <f t="shared" si="9"/>
        <v>1</v>
      </c>
      <c r="Z295" s="616" t="str">
        <f t="shared" si="42"/>
        <v>#REF!</v>
      </c>
      <c r="AA295" s="616" t="str">
        <f t="shared" si="60"/>
        <v>#REF!</v>
      </c>
      <c r="AB295" s="616" t="str">
        <f t="shared" si="61"/>
        <v>#REF!</v>
      </c>
      <c r="AC295" s="642" t="str">
        <f t="shared" si="62"/>
        <v>#REF!</v>
      </c>
      <c r="AD295" s="642" t="str">
        <f t="shared" si="63"/>
        <v>#REF!</v>
      </c>
      <c r="AE295" s="642" t="str">
        <f t="shared" si="64"/>
        <v>#REF!</v>
      </c>
      <c r="AF295" s="609"/>
      <c r="AG295" s="622"/>
      <c r="AH295" s="622"/>
      <c r="AI295" s="622">
        <f t="shared" si="65"/>
        <v>1</v>
      </c>
    </row>
    <row r="296" ht="15.0" customHeight="1">
      <c r="A296" s="609">
        <f t="shared" si="17"/>
        <v>294</v>
      </c>
      <c r="B296" s="171">
        <v>463393.0</v>
      </c>
      <c r="C296" s="422" t="s">
        <v>1993</v>
      </c>
      <c r="D296" s="683" t="s">
        <v>1994</v>
      </c>
      <c r="E296" s="683" t="s">
        <v>1417</v>
      </c>
      <c r="F296" s="685" t="s">
        <v>512</v>
      </c>
      <c r="G296" s="685" t="s">
        <v>893</v>
      </c>
      <c r="H296" s="609" t="str">
        <f t="shared" si="116"/>
        <v>DEV06</v>
      </c>
      <c r="I296" s="611" t="str">
        <f t="shared" si="2"/>
        <v>#REF!</v>
      </c>
      <c r="J296" s="609">
        <v>6.0</v>
      </c>
      <c r="K296" s="609">
        <v>2024.0</v>
      </c>
      <c r="L296" s="405">
        <v>45444.0</v>
      </c>
      <c r="M296" s="405">
        <v>45473.0</v>
      </c>
      <c r="N296" s="640">
        <v>20.0</v>
      </c>
      <c r="O296" s="640">
        <f t="shared" si="76"/>
        <v>1</v>
      </c>
      <c r="P296" s="640" t="str">
        <f t="shared" si="4"/>
        <v>#REF!</v>
      </c>
      <c r="Q296" s="800">
        <v>1.0</v>
      </c>
      <c r="R296" s="800"/>
      <c r="S296" s="171" t="s">
        <v>525</v>
      </c>
      <c r="T296" s="422" t="s">
        <v>1984</v>
      </c>
      <c r="U296" s="616">
        <f t="shared" si="5"/>
        <v>1</v>
      </c>
      <c r="V296" s="616" t="str">
        <f t="shared" si="118"/>
        <v>#REF!</v>
      </c>
      <c r="W296" s="616">
        <f t="shared" si="119"/>
        <v>1</v>
      </c>
      <c r="X296" s="616" t="str">
        <f t="shared" si="8"/>
        <v>#REF!</v>
      </c>
      <c r="Y296" s="616">
        <f t="shared" si="9"/>
        <v>1</v>
      </c>
      <c r="Z296" s="616" t="str">
        <f t="shared" si="42"/>
        <v>#REF!</v>
      </c>
      <c r="AA296" s="616" t="str">
        <f t="shared" si="60"/>
        <v>#REF!</v>
      </c>
      <c r="AB296" s="616" t="str">
        <f t="shared" si="61"/>
        <v>#REF!</v>
      </c>
      <c r="AC296" s="642" t="str">
        <f t="shared" si="62"/>
        <v>#REF!</v>
      </c>
      <c r="AD296" s="642" t="str">
        <f t="shared" si="63"/>
        <v>#REF!</v>
      </c>
      <c r="AE296" s="642" t="str">
        <f t="shared" si="64"/>
        <v>#REF!</v>
      </c>
      <c r="AF296" s="609"/>
      <c r="AG296" s="622"/>
      <c r="AH296" s="622"/>
      <c r="AI296" s="622">
        <f t="shared" si="65"/>
        <v>1</v>
      </c>
    </row>
    <row r="297" ht="15.0" customHeight="1">
      <c r="A297" s="609">
        <f t="shared" si="17"/>
        <v>295</v>
      </c>
      <c r="B297" s="171">
        <v>463431.0</v>
      </c>
      <c r="C297" s="422" t="s">
        <v>1891</v>
      </c>
      <c r="D297" s="683" t="s">
        <v>1996</v>
      </c>
      <c r="E297" s="683" t="s">
        <v>552</v>
      </c>
      <c r="F297" s="685" t="s">
        <v>546</v>
      </c>
      <c r="G297" s="685" t="s">
        <v>790</v>
      </c>
      <c r="H297" s="609" t="str">
        <f t="shared" si="116"/>
        <v>TESTER03</v>
      </c>
      <c r="I297" s="611" t="str">
        <f t="shared" si="2"/>
        <v>#REF!</v>
      </c>
      <c r="J297" s="609">
        <v>6.0</v>
      </c>
      <c r="K297" s="609">
        <v>2024.0</v>
      </c>
      <c r="L297" s="405">
        <v>45444.0</v>
      </c>
      <c r="M297" s="405">
        <v>45473.0</v>
      </c>
      <c r="N297" s="640">
        <v>20.0</v>
      </c>
      <c r="O297" s="640">
        <f t="shared" si="76"/>
        <v>1</v>
      </c>
      <c r="P297" s="640" t="str">
        <f t="shared" si="4"/>
        <v>#REF!</v>
      </c>
      <c r="Q297" s="800">
        <v>1.0</v>
      </c>
      <c r="R297" s="800"/>
      <c r="S297" s="171" t="s">
        <v>525</v>
      </c>
      <c r="T297" s="422" t="s">
        <v>1998</v>
      </c>
      <c r="U297" s="616">
        <f t="shared" si="5"/>
        <v>1</v>
      </c>
      <c r="V297" s="616" t="str">
        <f t="shared" si="118"/>
        <v>#REF!</v>
      </c>
      <c r="W297" s="616">
        <f t="shared" si="119"/>
        <v>1</v>
      </c>
      <c r="X297" s="616" t="str">
        <f t="shared" si="8"/>
        <v>#REF!</v>
      </c>
      <c r="Y297" s="616">
        <f t="shared" si="9"/>
        <v>1</v>
      </c>
      <c r="Z297" s="616" t="str">
        <f t="shared" si="42"/>
        <v>#REF!</v>
      </c>
      <c r="AA297" s="616" t="str">
        <f t="shared" si="60"/>
        <v>#REF!</v>
      </c>
      <c r="AB297" s="616" t="str">
        <f t="shared" si="61"/>
        <v>#REF!</v>
      </c>
      <c r="AC297" s="642" t="str">
        <f t="shared" si="62"/>
        <v>#REF!</v>
      </c>
      <c r="AD297" s="642" t="str">
        <f t="shared" si="63"/>
        <v>#REF!</v>
      </c>
      <c r="AE297" s="642" t="str">
        <f t="shared" si="64"/>
        <v>#REF!</v>
      </c>
      <c r="AF297" s="609"/>
      <c r="AG297" s="622"/>
      <c r="AH297" s="622"/>
      <c r="AI297" s="622">
        <f t="shared" si="65"/>
        <v>1</v>
      </c>
    </row>
    <row r="298" ht="15.0" customHeight="1">
      <c r="A298" s="609">
        <f t="shared" si="17"/>
        <v>296</v>
      </c>
      <c r="B298" s="171">
        <v>463711.0</v>
      </c>
      <c r="C298" s="422" t="s">
        <v>1999</v>
      </c>
      <c r="D298" s="683" t="s">
        <v>2000</v>
      </c>
      <c r="E298" s="683" t="s">
        <v>552</v>
      </c>
      <c r="F298" s="685" t="s">
        <v>512</v>
      </c>
      <c r="G298" s="685" t="s">
        <v>893</v>
      </c>
      <c r="H298" s="609" t="str">
        <f t="shared" si="116"/>
        <v>DEV06</v>
      </c>
      <c r="I298" s="611" t="str">
        <f t="shared" si="2"/>
        <v>#REF!</v>
      </c>
      <c r="J298" s="609">
        <v>6.0</v>
      </c>
      <c r="K298" s="609">
        <v>2024.0</v>
      </c>
      <c r="L298" s="405">
        <v>45444.0</v>
      </c>
      <c r="M298" s="405">
        <v>45473.0</v>
      </c>
      <c r="N298" s="640">
        <v>20.0</v>
      </c>
      <c r="O298" s="640">
        <f t="shared" si="76"/>
        <v>1</v>
      </c>
      <c r="P298" s="640" t="str">
        <f t="shared" si="4"/>
        <v>#REF!</v>
      </c>
      <c r="Q298" s="800">
        <v>1.0</v>
      </c>
      <c r="R298" s="800"/>
      <c r="S298" s="171" t="s">
        <v>525</v>
      </c>
      <c r="T298" s="422" t="s">
        <v>1998</v>
      </c>
      <c r="U298" s="616">
        <f t="shared" si="5"/>
        <v>1</v>
      </c>
      <c r="V298" s="616" t="str">
        <f t="shared" si="118"/>
        <v>#REF!</v>
      </c>
      <c r="W298" s="616">
        <f t="shared" si="119"/>
        <v>1</v>
      </c>
      <c r="X298" s="616" t="str">
        <f t="shared" si="8"/>
        <v>#REF!</v>
      </c>
      <c r="Y298" s="616">
        <f t="shared" si="9"/>
        <v>1</v>
      </c>
      <c r="Z298" s="616" t="str">
        <f t="shared" si="42"/>
        <v>#REF!</v>
      </c>
      <c r="AA298" s="616" t="str">
        <f t="shared" si="60"/>
        <v>#REF!</v>
      </c>
      <c r="AB298" s="616" t="str">
        <f t="shared" si="61"/>
        <v>#REF!</v>
      </c>
      <c r="AC298" s="642" t="str">
        <f t="shared" si="62"/>
        <v>#REF!</v>
      </c>
      <c r="AD298" s="642" t="str">
        <f t="shared" si="63"/>
        <v>#REF!</v>
      </c>
      <c r="AE298" s="642" t="str">
        <f t="shared" si="64"/>
        <v>#REF!</v>
      </c>
      <c r="AF298" s="609"/>
      <c r="AG298" s="622"/>
      <c r="AH298" s="622"/>
      <c r="AI298" s="622">
        <f t="shared" si="65"/>
        <v>1</v>
      </c>
    </row>
    <row r="299" ht="15.0" customHeight="1">
      <c r="A299" s="609">
        <f t="shared" si="17"/>
        <v>297</v>
      </c>
      <c r="B299" s="171">
        <v>464493.0</v>
      </c>
      <c r="C299" s="422" t="s">
        <v>2005</v>
      </c>
      <c r="D299" s="683" t="s">
        <v>2006</v>
      </c>
      <c r="E299" s="683" t="s">
        <v>552</v>
      </c>
      <c r="F299" s="685" t="s">
        <v>512</v>
      </c>
      <c r="G299" s="685" t="s">
        <v>665</v>
      </c>
      <c r="H299" s="609" t="str">
        <f t="shared" si="116"/>
        <v>DEV02</v>
      </c>
      <c r="I299" s="611" t="str">
        <f t="shared" si="2"/>
        <v>#REF!</v>
      </c>
      <c r="J299" s="609">
        <v>6.0</v>
      </c>
      <c r="K299" s="609">
        <v>2024.0</v>
      </c>
      <c r="L299" s="405">
        <v>45444.0</v>
      </c>
      <c r="M299" s="405">
        <v>45473.0</v>
      </c>
      <c r="N299" s="640">
        <v>20.0</v>
      </c>
      <c r="O299" s="640">
        <f t="shared" si="76"/>
        <v>1</v>
      </c>
      <c r="P299" s="640" t="str">
        <f t="shared" si="4"/>
        <v>#REF!</v>
      </c>
      <c r="Q299" s="800">
        <v>1.0</v>
      </c>
      <c r="R299" s="800"/>
      <c r="S299" s="171" t="s">
        <v>525</v>
      </c>
      <c r="T299" s="422" t="s">
        <v>1998</v>
      </c>
      <c r="U299" s="616">
        <f t="shared" si="5"/>
        <v>1</v>
      </c>
      <c r="V299" s="616" t="str">
        <f t="shared" si="118"/>
        <v>#REF!</v>
      </c>
      <c r="W299" s="616">
        <f t="shared" si="119"/>
        <v>1</v>
      </c>
      <c r="X299" s="616" t="str">
        <f t="shared" si="8"/>
        <v>#REF!</v>
      </c>
      <c r="Y299" s="616">
        <f t="shared" si="9"/>
        <v>1</v>
      </c>
      <c r="Z299" s="616" t="str">
        <f t="shared" si="42"/>
        <v>#REF!</v>
      </c>
      <c r="AA299" s="616" t="str">
        <f t="shared" si="60"/>
        <v>#REF!</v>
      </c>
      <c r="AB299" s="616" t="str">
        <f t="shared" si="61"/>
        <v>#REF!</v>
      </c>
      <c r="AC299" s="642" t="str">
        <f t="shared" si="62"/>
        <v>#REF!</v>
      </c>
      <c r="AD299" s="642" t="str">
        <f t="shared" si="63"/>
        <v>#REF!</v>
      </c>
      <c r="AE299" s="642" t="str">
        <f t="shared" si="64"/>
        <v>#REF!</v>
      </c>
      <c r="AF299" s="609"/>
      <c r="AG299" s="622"/>
      <c r="AH299" s="622"/>
      <c r="AI299" s="622">
        <f t="shared" si="65"/>
        <v>1</v>
      </c>
    </row>
    <row r="300" ht="15.0" customHeight="1">
      <c r="A300" s="609">
        <f t="shared" si="17"/>
        <v>298</v>
      </c>
      <c r="B300" s="171">
        <v>464861.0</v>
      </c>
      <c r="C300" s="422" t="s">
        <v>2007</v>
      </c>
      <c r="D300" s="683" t="s">
        <v>2008</v>
      </c>
      <c r="E300" s="683" t="s">
        <v>552</v>
      </c>
      <c r="F300" s="685" t="s">
        <v>512</v>
      </c>
      <c r="G300" s="685" t="s">
        <v>787</v>
      </c>
      <c r="H300" s="609" t="str">
        <f t="shared" si="116"/>
        <v>DEV05</v>
      </c>
      <c r="I300" s="611" t="str">
        <f t="shared" si="2"/>
        <v>#REF!</v>
      </c>
      <c r="J300" s="609">
        <v>6.0</v>
      </c>
      <c r="K300" s="609">
        <v>2024.0</v>
      </c>
      <c r="L300" s="405">
        <v>45446.0</v>
      </c>
      <c r="M300" s="405">
        <v>45473.0</v>
      </c>
      <c r="N300" s="640">
        <v>20.0</v>
      </c>
      <c r="O300" s="640">
        <f t="shared" si="76"/>
        <v>1</v>
      </c>
      <c r="P300" s="640" t="str">
        <f t="shared" si="4"/>
        <v>#REF!</v>
      </c>
      <c r="Q300" s="800">
        <f>14/20</f>
        <v>0.7</v>
      </c>
      <c r="R300" s="800"/>
      <c r="S300" s="171" t="s">
        <v>525</v>
      </c>
      <c r="T300" s="422" t="s">
        <v>1998</v>
      </c>
      <c r="U300" s="616">
        <f t="shared" si="5"/>
        <v>0.7</v>
      </c>
      <c r="V300" s="616" t="str">
        <f t="shared" si="118"/>
        <v>#REF!</v>
      </c>
      <c r="W300" s="616">
        <f t="shared" si="119"/>
        <v>0.7</v>
      </c>
      <c r="X300" s="616" t="str">
        <f t="shared" si="8"/>
        <v>#REF!</v>
      </c>
      <c r="Y300" s="616">
        <f t="shared" si="9"/>
        <v>1</v>
      </c>
      <c r="Z300" s="616" t="str">
        <f t="shared" si="42"/>
        <v>#REF!</v>
      </c>
      <c r="AA300" s="616" t="str">
        <f t="shared" si="60"/>
        <v>#REF!</v>
      </c>
      <c r="AB300" s="616" t="str">
        <f t="shared" si="61"/>
        <v>#REF!</v>
      </c>
      <c r="AC300" s="642" t="str">
        <f t="shared" si="62"/>
        <v>#REF!</v>
      </c>
      <c r="AD300" s="642" t="str">
        <f t="shared" si="63"/>
        <v>#REF!</v>
      </c>
      <c r="AE300" s="642" t="str">
        <f t="shared" si="64"/>
        <v>#REF!</v>
      </c>
      <c r="AF300" s="609"/>
      <c r="AG300" s="622"/>
      <c r="AH300" s="622"/>
      <c r="AI300" s="622">
        <f t="shared" si="65"/>
        <v>0.7</v>
      </c>
    </row>
    <row r="301" ht="15.0" customHeight="1">
      <c r="A301" s="609">
        <f t="shared" si="17"/>
        <v>299</v>
      </c>
      <c r="B301" s="171">
        <v>465615.0</v>
      </c>
      <c r="C301" s="422" t="s">
        <v>2011</v>
      </c>
      <c r="D301" s="683" t="s">
        <v>2012</v>
      </c>
      <c r="E301" s="683" t="s">
        <v>552</v>
      </c>
      <c r="F301" s="685" t="s">
        <v>564</v>
      </c>
      <c r="G301" s="685" t="s">
        <v>771</v>
      </c>
      <c r="H301" s="609" t="str">
        <f t="shared" si="116"/>
        <v>BA04</v>
      </c>
      <c r="I301" s="611" t="str">
        <f t="shared" si="2"/>
        <v>#REF!</v>
      </c>
      <c r="J301" s="609">
        <v>6.0</v>
      </c>
      <c r="K301" s="609">
        <v>2024.0</v>
      </c>
      <c r="L301" s="405">
        <v>45468.0</v>
      </c>
      <c r="M301" s="405">
        <v>45473.0</v>
      </c>
      <c r="N301" s="640">
        <v>4.0</v>
      </c>
      <c r="O301" s="640">
        <f t="shared" si="76"/>
        <v>0.2</v>
      </c>
      <c r="P301" s="640" t="str">
        <f t="shared" si="4"/>
        <v>#REF!</v>
      </c>
      <c r="Q301" s="800">
        <f>4/20</f>
        <v>0.2</v>
      </c>
      <c r="R301" s="800"/>
      <c r="S301" s="171" t="s">
        <v>525</v>
      </c>
      <c r="T301" s="422" t="s">
        <v>1998</v>
      </c>
      <c r="U301" s="616">
        <f t="shared" si="5"/>
        <v>0.2</v>
      </c>
      <c r="V301" s="616" t="str">
        <f t="shared" si="118"/>
        <v>#REF!</v>
      </c>
      <c r="W301" s="616">
        <f t="shared" si="119"/>
        <v>0.2</v>
      </c>
      <c r="X301" s="616" t="str">
        <f t="shared" si="8"/>
        <v>#REF!</v>
      </c>
      <c r="Y301" s="616">
        <f t="shared" si="9"/>
        <v>1</v>
      </c>
      <c r="Z301" s="616" t="str">
        <f t="shared" si="42"/>
        <v>#REF!</v>
      </c>
      <c r="AA301" s="616" t="str">
        <f t="shared" si="60"/>
        <v>#REF!</v>
      </c>
      <c r="AB301" s="616" t="str">
        <f t="shared" si="61"/>
        <v>#REF!</v>
      </c>
      <c r="AC301" s="642" t="str">
        <f t="shared" si="62"/>
        <v>#REF!</v>
      </c>
      <c r="AD301" s="642" t="str">
        <f t="shared" si="63"/>
        <v>#REF!</v>
      </c>
      <c r="AE301" s="642" t="str">
        <f t="shared" si="64"/>
        <v>#REF!</v>
      </c>
      <c r="AF301" s="609"/>
      <c r="AG301" s="622"/>
      <c r="AH301" s="622"/>
      <c r="AI301" s="622">
        <f t="shared" si="65"/>
        <v>0.2</v>
      </c>
    </row>
    <row r="302" ht="15.0" customHeight="1">
      <c r="A302" s="609">
        <f t="shared" si="17"/>
        <v>300</v>
      </c>
      <c r="B302" s="171">
        <v>266652.0</v>
      </c>
      <c r="C302" s="422" t="s">
        <v>1577</v>
      </c>
      <c r="D302" s="683" t="s">
        <v>2016</v>
      </c>
      <c r="E302" s="683" t="s">
        <v>1417</v>
      </c>
      <c r="F302" s="685" t="s">
        <v>512</v>
      </c>
      <c r="G302" s="685" t="s">
        <v>893</v>
      </c>
      <c r="H302" s="609" t="str">
        <f t="shared" si="116"/>
        <v>DEV06</v>
      </c>
      <c r="I302" s="611" t="str">
        <f t="shared" si="2"/>
        <v>#REF!</v>
      </c>
      <c r="J302" s="609">
        <v>6.0</v>
      </c>
      <c r="K302" s="609">
        <v>2024.0</v>
      </c>
      <c r="L302" s="405">
        <v>45444.0</v>
      </c>
      <c r="M302" s="405">
        <v>45473.0</v>
      </c>
      <c r="N302" s="640">
        <v>20.0</v>
      </c>
      <c r="O302" s="640">
        <f t="shared" si="76"/>
        <v>1</v>
      </c>
      <c r="P302" s="640" t="str">
        <f t="shared" si="4"/>
        <v>#REF!</v>
      </c>
      <c r="Q302" s="800">
        <v>1.0</v>
      </c>
      <c r="R302" s="800"/>
      <c r="S302" s="171" t="s">
        <v>525</v>
      </c>
      <c r="T302" s="422" t="s">
        <v>1998</v>
      </c>
      <c r="U302" s="616">
        <f t="shared" si="5"/>
        <v>1</v>
      </c>
      <c r="V302" s="616" t="str">
        <f t="shared" si="118"/>
        <v>#REF!</v>
      </c>
      <c r="W302" s="616">
        <f t="shared" si="119"/>
        <v>1</v>
      </c>
      <c r="X302" s="616" t="str">
        <f t="shared" si="8"/>
        <v>#REF!</v>
      </c>
      <c r="Y302" s="616">
        <f t="shared" si="9"/>
        <v>1</v>
      </c>
      <c r="Z302" s="616" t="str">
        <f t="shared" si="42"/>
        <v>#REF!</v>
      </c>
      <c r="AA302" s="616" t="str">
        <f t="shared" si="60"/>
        <v>#REF!</v>
      </c>
      <c r="AB302" s="616" t="str">
        <f t="shared" si="61"/>
        <v>#REF!</v>
      </c>
      <c r="AC302" s="642" t="str">
        <f t="shared" si="62"/>
        <v>#REF!</v>
      </c>
      <c r="AD302" s="642" t="str">
        <f t="shared" si="63"/>
        <v>#REF!</v>
      </c>
      <c r="AE302" s="642" t="str">
        <f t="shared" si="64"/>
        <v>#REF!</v>
      </c>
      <c r="AF302" s="609"/>
      <c r="AG302" s="622"/>
      <c r="AH302" s="622"/>
      <c r="AI302" s="622">
        <f t="shared" si="65"/>
        <v>1</v>
      </c>
    </row>
    <row r="303" ht="15.0" customHeight="1">
      <c r="A303" s="609">
        <f t="shared" si="17"/>
        <v>301</v>
      </c>
      <c r="B303" s="171">
        <v>291971.0</v>
      </c>
      <c r="C303" s="422" t="s">
        <v>646</v>
      </c>
      <c r="D303" s="683" t="s">
        <v>2019</v>
      </c>
      <c r="E303" s="683" t="s">
        <v>552</v>
      </c>
      <c r="F303" s="685" t="s">
        <v>512</v>
      </c>
      <c r="G303" s="685" t="s">
        <v>787</v>
      </c>
      <c r="H303" s="609" t="str">
        <f t="shared" si="116"/>
        <v>DEV05</v>
      </c>
      <c r="I303" s="611" t="str">
        <f t="shared" si="2"/>
        <v>#REF!</v>
      </c>
      <c r="J303" s="609">
        <v>6.0</v>
      </c>
      <c r="K303" s="609">
        <v>2024.0</v>
      </c>
      <c r="L303" s="639">
        <v>45444.0</v>
      </c>
      <c r="M303" s="391">
        <v>45473.0</v>
      </c>
      <c r="N303" s="640">
        <v>20.0</v>
      </c>
      <c r="O303" s="640">
        <f t="shared" si="76"/>
        <v>1</v>
      </c>
      <c r="P303" s="640">
        <f t="shared" si="4"/>
        <v>1</v>
      </c>
      <c r="Q303" s="797">
        <v>1.0</v>
      </c>
      <c r="R303" s="797"/>
      <c r="S303" s="389" t="s">
        <v>517</v>
      </c>
      <c r="T303" s="390" t="s">
        <v>2020</v>
      </c>
      <c r="U303" s="616">
        <f t="shared" si="5"/>
        <v>1</v>
      </c>
      <c r="V303" s="616">
        <f t="shared" si="118"/>
        <v>1</v>
      </c>
      <c r="W303" s="616">
        <f t="shared" si="119"/>
        <v>1</v>
      </c>
      <c r="X303" s="616">
        <f t="shared" si="8"/>
        <v>1</v>
      </c>
      <c r="Y303" s="616">
        <f t="shared" si="9"/>
        <v>1</v>
      </c>
      <c r="Z303" s="616" t="str">
        <f t="shared" si="42"/>
        <v>#REF!</v>
      </c>
      <c r="AA303" s="616" t="str">
        <f t="shared" si="60"/>
        <v>#REF!</v>
      </c>
      <c r="AB303" s="616" t="str">
        <f t="shared" si="61"/>
        <v>#REF!</v>
      </c>
      <c r="AC303" s="642">
        <f t="shared" si="62"/>
        <v>0</v>
      </c>
      <c r="AD303" s="642" t="str">
        <f t="shared" si="63"/>
        <v>#REF!</v>
      </c>
      <c r="AE303" s="642" t="str">
        <f t="shared" si="64"/>
        <v>#REF!</v>
      </c>
      <c r="AF303" s="609"/>
      <c r="AG303" s="622"/>
      <c r="AH303" s="622"/>
      <c r="AI303" s="622">
        <f t="shared" si="65"/>
        <v>1</v>
      </c>
    </row>
    <row r="304" ht="15.0" customHeight="1">
      <c r="A304" s="609">
        <f t="shared" si="17"/>
        <v>302</v>
      </c>
      <c r="B304" s="171">
        <v>292224.0</v>
      </c>
      <c r="C304" s="422" t="s">
        <v>604</v>
      </c>
      <c r="D304" s="683" t="s">
        <v>2021</v>
      </c>
      <c r="E304" s="683" t="s">
        <v>552</v>
      </c>
      <c r="F304" s="685" t="s">
        <v>512</v>
      </c>
      <c r="G304" s="685" t="s">
        <v>787</v>
      </c>
      <c r="H304" s="609" t="str">
        <f t="shared" si="116"/>
        <v>DEV05</v>
      </c>
      <c r="I304" s="611" t="str">
        <f t="shared" si="2"/>
        <v>#REF!</v>
      </c>
      <c r="J304" s="609">
        <v>6.0</v>
      </c>
      <c r="K304" s="609">
        <v>2024.0</v>
      </c>
      <c r="L304" s="1054">
        <v>45444.0</v>
      </c>
      <c r="M304" s="405">
        <v>45473.0</v>
      </c>
      <c r="N304" s="640">
        <v>20.0</v>
      </c>
      <c r="O304" s="640">
        <f t="shared" si="76"/>
        <v>1</v>
      </c>
      <c r="P304" s="640">
        <f t="shared" si="4"/>
        <v>1</v>
      </c>
      <c r="Q304" s="800">
        <v>1.0</v>
      </c>
      <c r="R304" s="800"/>
      <c r="S304" s="171" t="s">
        <v>517</v>
      </c>
      <c r="T304" s="422" t="s">
        <v>2020</v>
      </c>
      <c r="U304" s="616">
        <f t="shared" si="5"/>
        <v>1</v>
      </c>
      <c r="V304" s="616">
        <f t="shared" si="118"/>
        <v>1</v>
      </c>
      <c r="W304" s="616">
        <f t="shared" si="119"/>
        <v>1</v>
      </c>
      <c r="X304" s="616">
        <f t="shared" si="8"/>
        <v>1</v>
      </c>
      <c r="Y304" s="616">
        <f t="shared" si="9"/>
        <v>1</v>
      </c>
      <c r="Z304" s="616" t="str">
        <f t="shared" si="42"/>
        <v>#REF!</v>
      </c>
      <c r="AA304" s="616" t="str">
        <f t="shared" si="60"/>
        <v>#REF!</v>
      </c>
      <c r="AB304" s="616" t="str">
        <f t="shared" si="61"/>
        <v>#REF!</v>
      </c>
      <c r="AC304" s="642">
        <f t="shared" si="62"/>
        <v>0</v>
      </c>
      <c r="AD304" s="642" t="str">
        <f t="shared" si="63"/>
        <v>#REF!</v>
      </c>
      <c r="AE304" s="642" t="str">
        <f t="shared" si="64"/>
        <v>#REF!</v>
      </c>
      <c r="AF304" s="609"/>
      <c r="AG304" s="622"/>
      <c r="AH304" s="622"/>
      <c r="AI304" s="622">
        <f t="shared" si="65"/>
        <v>1</v>
      </c>
    </row>
    <row r="305" ht="15.0" customHeight="1">
      <c r="A305" s="609">
        <f t="shared" si="17"/>
        <v>303</v>
      </c>
      <c r="B305" s="171">
        <v>291448.0</v>
      </c>
      <c r="C305" s="422" t="s">
        <v>630</v>
      </c>
      <c r="D305" s="683" t="s">
        <v>2023</v>
      </c>
      <c r="E305" s="683" t="s">
        <v>552</v>
      </c>
      <c r="F305" s="685" t="s">
        <v>512</v>
      </c>
      <c r="G305" s="685" t="s">
        <v>771</v>
      </c>
      <c r="H305" s="609" t="str">
        <f t="shared" si="116"/>
        <v>DEV04</v>
      </c>
      <c r="I305" s="611" t="str">
        <f t="shared" si="2"/>
        <v>#REF!</v>
      </c>
      <c r="J305" s="609">
        <v>6.0</v>
      </c>
      <c r="K305" s="609">
        <v>2024.0</v>
      </c>
      <c r="L305" s="1054">
        <v>45444.0</v>
      </c>
      <c r="M305" s="405">
        <v>45473.0</v>
      </c>
      <c r="N305" s="640">
        <v>20.0</v>
      </c>
      <c r="O305" s="640">
        <f t="shared" si="76"/>
        <v>1</v>
      </c>
      <c r="P305" s="640">
        <f t="shared" si="4"/>
        <v>1</v>
      </c>
      <c r="Q305" s="800">
        <v>1.0</v>
      </c>
      <c r="R305" s="800"/>
      <c r="S305" s="171" t="s">
        <v>517</v>
      </c>
      <c r="T305" s="422" t="s">
        <v>2020</v>
      </c>
      <c r="U305" s="616">
        <f t="shared" si="5"/>
        <v>1</v>
      </c>
      <c r="V305" s="616">
        <f t="shared" si="118"/>
        <v>1</v>
      </c>
      <c r="W305" s="616">
        <f t="shared" si="119"/>
        <v>1</v>
      </c>
      <c r="X305" s="616">
        <f t="shared" si="8"/>
        <v>1</v>
      </c>
      <c r="Y305" s="616">
        <f t="shared" si="9"/>
        <v>1</v>
      </c>
      <c r="Z305" s="616" t="str">
        <f t="shared" si="42"/>
        <v>#REF!</v>
      </c>
      <c r="AA305" s="616" t="str">
        <f t="shared" si="60"/>
        <v>#REF!</v>
      </c>
      <c r="AB305" s="616" t="str">
        <f t="shared" si="61"/>
        <v>#REF!</v>
      </c>
      <c r="AC305" s="642">
        <f t="shared" si="62"/>
        <v>0</v>
      </c>
      <c r="AD305" s="642" t="str">
        <f t="shared" si="63"/>
        <v>#REF!</v>
      </c>
      <c r="AE305" s="642" t="str">
        <f t="shared" si="64"/>
        <v>#REF!</v>
      </c>
      <c r="AF305" s="609"/>
      <c r="AG305" s="622"/>
      <c r="AH305" s="622"/>
      <c r="AI305" s="622">
        <f t="shared" si="65"/>
        <v>1</v>
      </c>
    </row>
    <row r="306" ht="15.0" customHeight="1">
      <c r="A306" s="609">
        <f t="shared" si="17"/>
        <v>304</v>
      </c>
      <c r="B306" s="171">
        <v>429608.0</v>
      </c>
      <c r="C306" s="422" t="s">
        <v>578</v>
      </c>
      <c r="D306" s="683" t="s">
        <v>2024</v>
      </c>
      <c r="E306" s="683" t="s">
        <v>552</v>
      </c>
      <c r="F306" s="685" t="s">
        <v>512</v>
      </c>
      <c r="G306" s="685" t="s">
        <v>665</v>
      </c>
      <c r="H306" s="609" t="str">
        <f t="shared" si="116"/>
        <v>DEV02</v>
      </c>
      <c r="I306" s="611" t="str">
        <f t="shared" si="2"/>
        <v>#REF!</v>
      </c>
      <c r="J306" s="609">
        <v>6.0</v>
      </c>
      <c r="K306" s="609">
        <v>2024.0</v>
      </c>
      <c r="L306" s="1054">
        <v>45444.0</v>
      </c>
      <c r="M306" s="405">
        <v>45473.0</v>
      </c>
      <c r="N306" s="640">
        <v>20.0</v>
      </c>
      <c r="O306" s="640">
        <f t="shared" si="76"/>
        <v>1</v>
      </c>
      <c r="P306" s="640">
        <f t="shared" si="4"/>
        <v>1</v>
      </c>
      <c r="Q306" s="800">
        <v>1.0</v>
      </c>
      <c r="R306" s="800"/>
      <c r="S306" s="171" t="s">
        <v>517</v>
      </c>
      <c r="T306" s="422" t="s">
        <v>2020</v>
      </c>
      <c r="U306" s="616">
        <f t="shared" si="5"/>
        <v>1</v>
      </c>
      <c r="V306" s="616">
        <f t="shared" si="118"/>
        <v>1</v>
      </c>
      <c r="W306" s="616">
        <f t="shared" si="119"/>
        <v>1</v>
      </c>
      <c r="X306" s="616">
        <f t="shared" si="8"/>
        <v>1</v>
      </c>
      <c r="Y306" s="616">
        <f t="shared" si="9"/>
        <v>1</v>
      </c>
      <c r="Z306" s="616" t="str">
        <f t="shared" si="42"/>
        <v>#REF!</v>
      </c>
      <c r="AA306" s="616" t="str">
        <f t="shared" si="60"/>
        <v>#REF!</v>
      </c>
      <c r="AB306" s="616" t="str">
        <f t="shared" si="61"/>
        <v>#REF!</v>
      </c>
      <c r="AC306" s="642">
        <f t="shared" si="62"/>
        <v>0</v>
      </c>
      <c r="AD306" s="642" t="str">
        <f t="shared" si="63"/>
        <v>#REF!</v>
      </c>
      <c r="AE306" s="642" t="str">
        <f t="shared" si="64"/>
        <v>#REF!</v>
      </c>
      <c r="AF306" s="609"/>
      <c r="AG306" s="622"/>
      <c r="AH306" s="622"/>
      <c r="AI306" s="622">
        <f t="shared" si="65"/>
        <v>1</v>
      </c>
    </row>
    <row r="307" ht="15.0" customHeight="1">
      <c r="A307" s="609">
        <f t="shared" si="17"/>
        <v>305</v>
      </c>
      <c r="B307" s="609">
        <v>430051.0</v>
      </c>
      <c r="C307" s="240" t="s">
        <v>618</v>
      </c>
      <c r="D307" s="240" t="s">
        <v>2026</v>
      </c>
      <c r="E307" s="240" t="s">
        <v>552</v>
      </c>
      <c r="F307" s="609" t="s">
        <v>512</v>
      </c>
      <c r="G307" s="609" t="s">
        <v>790</v>
      </c>
      <c r="H307" s="609" t="str">
        <f t="shared" si="116"/>
        <v>DEV03</v>
      </c>
      <c r="I307" s="611" t="str">
        <f t="shared" si="2"/>
        <v>#REF!</v>
      </c>
      <c r="J307" s="609">
        <v>6.0</v>
      </c>
      <c r="K307" s="609">
        <v>2024.0</v>
      </c>
      <c r="L307" s="391">
        <v>45444.0</v>
      </c>
      <c r="M307" s="391">
        <v>45473.0</v>
      </c>
      <c r="N307" s="640">
        <v>20.0</v>
      </c>
      <c r="O307" s="640">
        <f t="shared" si="76"/>
        <v>1</v>
      </c>
      <c r="P307" s="640">
        <f t="shared" si="4"/>
        <v>1</v>
      </c>
      <c r="Q307" s="640">
        <v>1.0</v>
      </c>
      <c r="R307" s="640"/>
      <c r="S307" s="609" t="s">
        <v>517</v>
      </c>
      <c r="T307" s="422" t="s">
        <v>2020</v>
      </c>
      <c r="U307" s="616">
        <f t="shared" si="5"/>
        <v>1</v>
      </c>
      <c r="V307" s="616">
        <f t="shared" si="118"/>
        <v>1</v>
      </c>
      <c r="W307" s="616">
        <f t="shared" si="119"/>
        <v>1</v>
      </c>
      <c r="X307" s="616">
        <f t="shared" si="8"/>
        <v>1</v>
      </c>
      <c r="Y307" s="616">
        <f t="shared" si="9"/>
        <v>1</v>
      </c>
      <c r="Z307" s="616" t="str">
        <f t="shared" si="42"/>
        <v>#REF!</v>
      </c>
      <c r="AA307" s="616" t="str">
        <f t="shared" si="60"/>
        <v>#REF!</v>
      </c>
      <c r="AB307" s="616" t="str">
        <f t="shared" si="61"/>
        <v>#REF!</v>
      </c>
      <c r="AC307" s="642">
        <f t="shared" si="62"/>
        <v>0</v>
      </c>
      <c r="AD307" s="642" t="str">
        <f t="shared" si="63"/>
        <v>#REF!</v>
      </c>
      <c r="AE307" s="642" t="str">
        <f t="shared" si="64"/>
        <v>#REF!</v>
      </c>
      <c r="AF307" s="609"/>
      <c r="AG307" s="622"/>
      <c r="AH307" s="622"/>
      <c r="AI307" s="622">
        <f t="shared" si="65"/>
        <v>1</v>
      </c>
    </row>
    <row r="308" ht="15.0" customHeight="1">
      <c r="A308" s="609">
        <f t="shared" si="17"/>
        <v>306</v>
      </c>
      <c r="B308" s="171">
        <v>429615.0</v>
      </c>
      <c r="C308" s="422" t="s">
        <v>591</v>
      </c>
      <c r="D308" s="683" t="s">
        <v>2034</v>
      </c>
      <c r="E308" s="683" t="s">
        <v>552</v>
      </c>
      <c r="F308" s="685" t="s">
        <v>512</v>
      </c>
      <c r="G308" s="685" t="s">
        <v>665</v>
      </c>
      <c r="H308" s="609" t="str">
        <f t="shared" si="116"/>
        <v>DEV02</v>
      </c>
      <c r="I308" s="611" t="str">
        <f t="shared" si="2"/>
        <v>#REF!</v>
      </c>
      <c r="J308" s="609">
        <v>6.0</v>
      </c>
      <c r="K308" s="609">
        <v>2024.0</v>
      </c>
      <c r="L308" s="405">
        <v>45444.0</v>
      </c>
      <c r="M308" s="405">
        <v>45473.0</v>
      </c>
      <c r="N308" s="640">
        <v>20.0</v>
      </c>
      <c r="O308" s="640">
        <f t="shared" si="76"/>
        <v>1</v>
      </c>
      <c r="P308" s="640">
        <f t="shared" si="4"/>
        <v>1</v>
      </c>
      <c r="Q308" s="800">
        <v>1.0</v>
      </c>
      <c r="R308" s="800"/>
      <c r="S308" s="171" t="s">
        <v>517</v>
      </c>
      <c r="T308" s="422" t="s">
        <v>2020</v>
      </c>
      <c r="U308" s="616">
        <f t="shared" si="5"/>
        <v>1</v>
      </c>
      <c r="V308" s="616">
        <f t="shared" si="118"/>
        <v>1</v>
      </c>
      <c r="W308" s="616">
        <f t="shared" si="119"/>
        <v>1</v>
      </c>
      <c r="X308" s="616">
        <f t="shared" si="8"/>
        <v>1</v>
      </c>
      <c r="Y308" s="616">
        <f t="shared" si="9"/>
        <v>1</v>
      </c>
      <c r="Z308" s="616" t="str">
        <f t="shared" si="42"/>
        <v>#REF!</v>
      </c>
      <c r="AA308" s="616" t="str">
        <f t="shared" si="60"/>
        <v>#REF!</v>
      </c>
      <c r="AB308" s="616" t="str">
        <f t="shared" si="61"/>
        <v>#REF!</v>
      </c>
      <c r="AC308" s="642">
        <f t="shared" si="62"/>
        <v>0</v>
      </c>
      <c r="AD308" s="642" t="str">
        <f t="shared" si="63"/>
        <v>#REF!</v>
      </c>
      <c r="AE308" s="642" t="str">
        <f t="shared" si="64"/>
        <v>#REF!</v>
      </c>
      <c r="AF308" s="609"/>
      <c r="AG308" s="622"/>
      <c r="AH308" s="622"/>
      <c r="AI308" s="622">
        <f t="shared" si="65"/>
        <v>1</v>
      </c>
    </row>
    <row r="309" ht="15.0" customHeight="1">
      <c r="A309" s="609">
        <f t="shared" si="17"/>
        <v>307</v>
      </c>
      <c r="B309" s="171">
        <v>434700.0</v>
      </c>
      <c r="C309" s="422" t="s">
        <v>598</v>
      </c>
      <c r="D309" s="683" t="s">
        <v>2038</v>
      </c>
      <c r="E309" s="683" t="s">
        <v>552</v>
      </c>
      <c r="F309" s="685" t="s">
        <v>512</v>
      </c>
      <c r="G309" s="685" t="s">
        <v>790</v>
      </c>
      <c r="H309" s="609" t="str">
        <f t="shared" si="116"/>
        <v>DEV03</v>
      </c>
      <c r="I309" s="611" t="str">
        <f t="shared" si="2"/>
        <v>#REF!</v>
      </c>
      <c r="J309" s="609">
        <v>6.0</v>
      </c>
      <c r="K309" s="609">
        <v>2024.0</v>
      </c>
      <c r="L309" s="405">
        <v>45444.0</v>
      </c>
      <c r="M309" s="405">
        <v>45473.0</v>
      </c>
      <c r="N309" s="640">
        <v>20.0</v>
      </c>
      <c r="O309" s="640">
        <f t="shared" si="76"/>
        <v>1</v>
      </c>
      <c r="P309" s="640">
        <f t="shared" si="4"/>
        <v>1</v>
      </c>
      <c r="Q309" s="800">
        <v>1.0</v>
      </c>
      <c r="R309" s="800"/>
      <c r="S309" s="171" t="s">
        <v>517</v>
      </c>
      <c r="T309" s="422" t="s">
        <v>2020</v>
      </c>
      <c r="U309" s="616">
        <f t="shared" si="5"/>
        <v>1</v>
      </c>
      <c r="V309" s="616">
        <f t="shared" si="118"/>
        <v>1</v>
      </c>
      <c r="W309" s="616">
        <f t="shared" si="119"/>
        <v>1</v>
      </c>
      <c r="X309" s="616">
        <f t="shared" si="8"/>
        <v>1</v>
      </c>
      <c r="Y309" s="616">
        <f t="shared" si="9"/>
        <v>1</v>
      </c>
      <c r="Z309" s="616" t="str">
        <f t="shared" si="42"/>
        <v>#REF!</v>
      </c>
      <c r="AA309" s="616" t="str">
        <f t="shared" si="60"/>
        <v>#REF!</v>
      </c>
      <c r="AB309" s="616" t="str">
        <f t="shared" si="61"/>
        <v>#REF!</v>
      </c>
      <c r="AC309" s="642">
        <f t="shared" si="62"/>
        <v>0</v>
      </c>
      <c r="AD309" s="642" t="str">
        <f t="shared" si="63"/>
        <v>#REF!</v>
      </c>
      <c r="AE309" s="642" t="str">
        <f t="shared" si="64"/>
        <v>#REF!</v>
      </c>
      <c r="AF309" s="609"/>
      <c r="AG309" s="622"/>
      <c r="AH309" s="622"/>
      <c r="AI309" s="622">
        <f t="shared" si="65"/>
        <v>1</v>
      </c>
    </row>
    <row r="310" ht="15.0" customHeight="1">
      <c r="A310" s="609">
        <f t="shared" si="17"/>
        <v>308</v>
      </c>
      <c r="B310" s="171">
        <v>434397.0</v>
      </c>
      <c r="C310" s="422" t="s">
        <v>610</v>
      </c>
      <c r="D310" s="683" t="s">
        <v>2040</v>
      </c>
      <c r="E310" s="683" t="s">
        <v>552</v>
      </c>
      <c r="F310" s="685" t="s">
        <v>564</v>
      </c>
      <c r="G310" s="685" t="s">
        <v>771</v>
      </c>
      <c r="H310" s="609" t="str">
        <f t="shared" si="116"/>
        <v>BA04</v>
      </c>
      <c r="I310" s="611" t="str">
        <f t="shared" si="2"/>
        <v>#REF!</v>
      </c>
      <c r="J310" s="609">
        <v>6.0</v>
      </c>
      <c r="K310" s="609">
        <v>2024.0</v>
      </c>
      <c r="L310" s="405">
        <v>45444.0</v>
      </c>
      <c r="M310" s="405">
        <v>45473.0</v>
      </c>
      <c r="N310" s="640">
        <v>20.0</v>
      </c>
      <c r="O310" s="640">
        <f t="shared" si="76"/>
        <v>1</v>
      </c>
      <c r="P310" s="640">
        <f t="shared" si="4"/>
        <v>1</v>
      </c>
      <c r="Q310" s="800">
        <v>1.0</v>
      </c>
      <c r="R310" s="800"/>
      <c r="S310" s="171" t="s">
        <v>517</v>
      </c>
      <c r="T310" s="422" t="s">
        <v>2020</v>
      </c>
      <c r="U310" s="616">
        <f t="shared" si="5"/>
        <v>1</v>
      </c>
      <c r="V310" s="616">
        <f t="shared" si="118"/>
        <v>1</v>
      </c>
      <c r="W310" s="616">
        <f t="shared" si="119"/>
        <v>1</v>
      </c>
      <c r="X310" s="616">
        <f t="shared" si="8"/>
        <v>1</v>
      </c>
      <c r="Y310" s="616">
        <f t="shared" si="9"/>
        <v>1</v>
      </c>
      <c r="Z310" s="616" t="str">
        <f t="shared" si="42"/>
        <v>#REF!</v>
      </c>
      <c r="AA310" s="616" t="str">
        <f t="shared" si="60"/>
        <v>#REF!</v>
      </c>
      <c r="AB310" s="616" t="str">
        <f t="shared" si="61"/>
        <v>#REF!</v>
      </c>
      <c r="AC310" s="642">
        <f t="shared" si="62"/>
        <v>0</v>
      </c>
      <c r="AD310" s="642" t="str">
        <f t="shared" si="63"/>
        <v>#REF!</v>
      </c>
      <c r="AE310" s="642" t="str">
        <f t="shared" si="64"/>
        <v>#REF!</v>
      </c>
      <c r="AF310" s="609"/>
      <c r="AG310" s="622"/>
      <c r="AH310" s="622"/>
      <c r="AI310" s="622">
        <f t="shared" si="65"/>
        <v>1</v>
      </c>
    </row>
    <row r="311" ht="15.0" customHeight="1">
      <c r="A311" s="609">
        <f t="shared" si="17"/>
        <v>309</v>
      </c>
      <c r="B311" s="171">
        <v>438179.0</v>
      </c>
      <c r="C311" s="422" t="s">
        <v>571</v>
      </c>
      <c r="D311" s="683" t="s">
        <v>2042</v>
      </c>
      <c r="E311" s="683" t="s">
        <v>552</v>
      </c>
      <c r="F311" s="685" t="s">
        <v>546</v>
      </c>
      <c r="G311" s="685" t="s">
        <v>665</v>
      </c>
      <c r="H311" s="609" t="str">
        <f t="shared" si="116"/>
        <v>TESTER02</v>
      </c>
      <c r="I311" s="611" t="str">
        <f t="shared" si="2"/>
        <v>#REF!</v>
      </c>
      <c r="J311" s="609">
        <v>6.0</v>
      </c>
      <c r="K311" s="609">
        <v>2024.0</v>
      </c>
      <c r="L311" s="405">
        <v>45444.0</v>
      </c>
      <c r="M311" s="405">
        <v>45473.0</v>
      </c>
      <c r="N311" s="640">
        <v>20.0</v>
      </c>
      <c r="O311" s="640">
        <f t="shared" si="76"/>
        <v>1</v>
      </c>
      <c r="P311" s="640">
        <f t="shared" si="4"/>
        <v>1</v>
      </c>
      <c r="Q311" s="800">
        <v>1.0</v>
      </c>
      <c r="R311" s="800"/>
      <c r="S311" s="171" t="s">
        <v>517</v>
      </c>
      <c r="T311" s="422" t="s">
        <v>2020</v>
      </c>
      <c r="U311" s="616">
        <f t="shared" si="5"/>
        <v>1</v>
      </c>
      <c r="V311" s="616">
        <f t="shared" si="118"/>
        <v>1</v>
      </c>
      <c r="W311" s="616">
        <f t="shared" si="119"/>
        <v>1</v>
      </c>
      <c r="X311" s="616">
        <f t="shared" si="8"/>
        <v>1</v>
      </c>
      <c r="Y311" s="616">
        <f t="shared" si="9"/>
        <v>1</v>
      </c>
      <c r="Z311" s="616" t="str">
        <f t="shared" si="42"/>
        <v>#REF!</v>
      </c>
      <c r="AA311" s="616" t="str">
        <f t="shared" si="60"/>
        <v>#REF!</v>
      </c>
      <c r="AB311" s="616" t="str">
        <f t="shared" si="61"/>
        <v>#REF!</v>
      </c>
      <c r="AC311" s="642">
        <f t="shared" si="62"/>
        <v>0</v>
      </c>
      <c r="AD311" s="642" t="str">
        <f t="shared" si="63"/>
        <v>#REF!</v>
      </c>
      <c r="AE311" s="642" t="str">
        <f t="shared" si="64"/>
        <v>#REF!</v>
      </c>
      <c r="AF311" s="609"/>
      <c r="AG311" s="622"/>
      <c r="AH311" s="622"/>
      <c r="AI311" s="622">
        <f t="shared" si="65"/>
        <v>1</v>
      </c>
    </row>
    <row r="312" ht="15.0" customHeight="1">
      <c r="A312" s="609">
        <f t="shared" si="17"/>
        <v>310</v>
      </c>
      <c r="B312" s="171">
        <v>441051.0</v>
      </c>
      <c r="C312" s="422" t="s">
        <v>1619</v>
      </c>
      <c r="D312" s="683" t="s">
        <v>2043</v>
      </c>
      <c r="E312" s="683" t="s">
        <v>552</v>
      </c>
      <c r="F312" s="685" t="s">
        <v>512</v>
      </c>
      <c r="G312" s="685" t="s">
        <v>771</v>
      </c>
      <c r="H312" s="609" t="str">
        <f t="shared" si="116"/>
        <v>DEV04</v>
      </c>
      <c r="I312" s="611" t="str">
        <f t="shared" si="2"/>
        <v>#REF!</v>
      </c>
      <c r="J312" s="609">
        <v>6.0</v>
      </c>
      <c r="K312" s="609">
        <v>2024.0</v>
      </c>
      <c r="L312" s="405">
        <v>45444.0</v>
      </c>
      <c r="M312" s="405">
        <v>45473.0</v>
      </c>
      <c r="N312" s="640">
        <v>20.0</v>
      </c>
      <c r="O312" s="640">
        <f t="shared" si="76"/>
        <v>1</v>
      </c>
      <c r="P312" s="640">
        <f t="shared" si="4"/>
        <v>1</v>
      </c>
      <c r="Q312" s="800">
        <v>1.0</v>
      </c>
      <c r="R312" s="800"/>
      <c r="S312" s="171" t="s">
        <v>517</v>
      </c>
      <c r="T312" s="422" t="s">
        <v>2020</v>
      </c>
      <c r="U312" s="616">
        <f t="shared" si="5"/>
        <v>1</v>
      </c>
      <c r="V312" s="616">
        <f t="shared" si="118"/>
        <v>1</v>
      </c>
      <c r="W312" s="616">
        <f t="shared" si="119"/>
        <v>1</v>
      </c>
      <c r="X312" s="616">
        <f t="shared" si="8"/>
        <v>1</v>
      </c>
      <c r="Y312" s="616">
        <f t="shared" si="9"/>
        <v>1</v>
      </c>
      <c r="Z312" s="616" t="str">
        <f t="shared" si="42"/>
        <v>#REF!</v>
      </c>
      <c r="AA312" s="616" t="str">
        <f t="shared" si="60"/>
        <v>#REF!</v>
      </c>
      <c r="AB312" s="616" t="str">
        <f t="shared" si="61"/>
        <v>#REF!</v>
      </c>
      <c r="AC312" s="642">
        <f t="shared" si="62"/>
        <v>0</v>
      </c>
      <c r="AD312" s="642" t="str">
        <f t="shared" si="63"/>
        <v>#REF!</v>
      </c>
      <c r="AE312" s="642" t="str">
        <f t="shared" si="64"/>
        <v>#REF!</v>
      </c>
      <c r="AF312" s="609"/>
      <c r="AG312" s="622"/>
      <c r="AH312" s="622"/>
      <c r="AI312" s="622">
        <f t="shared" si="65"/>
        <v>1</v>
      </c>
    </row>
    <row r="313" ht="15.0" customHeight="1">
      <c r="A313" s="609">
        <f t="shared" si="17"/>
        <v>311</v>
      </c>
      <c r="B313" s="171">
        <v>447269.0</v>
      </c>
      <c r="C313" s="422" t="s">
        <v>637</v>
      </c>
      <c r="D313" s="683" t="s">
        <v>2045</v>
      </c>
      <c r="E313" s="683" t="s">
        <v>552</v>
      </c>
      <c r="F313" s="685" t="s">
        <v>512</v>
      </c>
      <c r="G313" s="685" t="s">
        <v>665</v>
      </c>
      <c r="H313" s="609" t="str">
        <f t="shared" si="116"/>
        <v>DEV02</v>
      </c>
      <c r="I313" s="611" t="str">
        <f t="shared" si="2"/>
        <v>#REF!</v>
      </c>
      <c r="J313" s="609">
        <v>6.0</v>
      </c>
      <c r="K313" s="609">
        <v>2024.0</v>
      </c>
      <c r="L313" s="405">
        <v>45444.0</v>
      </c>
      <c r="M313" s="405">
        <v>45473.0</v>
      </c>
      <c r="N313" s="640">
        <v>20.0</v>
      </c>
      <c r="O313" s="640">
        <f t="shared" si="76"/>
        <v>1</v>
      </c>
      <c r="P313" s="640">
        <f t="shared" si="4"/>
        <v>1</v>
      </c>
      <c r="Q313" s="800">
        <v>1.0</v>
      </c>
      <c r="R313" s="800"/>
      <c r="S313" s="171" t="s">
        <v>517</v>
      </c>
      <c r="T313" s="422" t="s">
        <v>2020</v>
      </c>
      <c r="U313" s="616">
        <f t="shared" si="5"/>
        <v>1</v>
      </c>
      <c r="V313" s="616">
        <f t="shared" si="118"/>
        <v>1</v>
      </c>
      <c r="W313" s="616">
        <f t="shared" si="119"/>
        <v>1</v>
      </c>
      <c r="X313" s="616">
        <f t="shared" si="8"/>
        <v>1</v>
      </c>
      <c r="Y313" s="616">
        <f t="shared" si="9"/>
        <v>1</v>
      </c>
      <c r="Z313" s="616" t="str">
        <f t="shared" si="42"/>
        <v>#REF!</v>
      </c>
      <c r="AA313" s="616" t="str">
        <f t="shared" si="60"/>
        <v>#REF!</v>
      </c>
      <c r="AB313" s="616" t="str">
        <f t="shared" si="61"/>
        <v>#REF!</v>
      </c>
      <c r="AC313" s="642">
        <f t="shared" si="62"/>
        <v>0</v>
      </c>
      <c r="AD313" s="642" t="str">
        <f t="shared" si="63"/>
        <v>#REF!</v>
      </c>
      <c r="AE313" s="642" t="str">
        <f t="shared" si="64"/>
        <v>#REF!</v>
      </c>
      <c r="AF313" s="609"/>
      <c r="AG313" s="622"/>
      <c r="AH313" s="622"/>
      <c r="AI313" s="622">
        <f t="shared" si="65"/>
        <v>1</v>
      </c>
    </row>
    <row r="314" ht="15.0" customHeight="1">
      <c r="A314" s="609">
        <f t="shared" si="17"/>
        <v>312</v>
      </c>
      <c r="B314" s="171">
        <v>450263.0</v>
      </c>
      <c r="C314" s="422" t="s">
        <v>624</v>
      </c>
      <c r="D314" s="683" t="s">
        <v>2050</v>
      </c>
      <c r="E314" s="683" t="s">
        <v>552</v>
      </c>
      <c r="F314" s="685" t="s">
        <v>564</v>
      </c>
      <c r="G314" s="685" t="s">
        <v>795</v>
      </c>
      <c r="H314" s="609" t="str">
        <f t="shared" si="116"/>
        <v>BA01</v>
      </c>
      <c r="I314" s="611" t="str">
        <f t="shared" si="2"/>
        <v>#REF!</v>
      </c>
      <c r="J314" s="609">
        <v>6.0</v>
      </c>
      <c r="K314" s="609">
        <v>2024.0</v>
      </c>
      <c r="L314" s="405">
        <v>45444.0</v>
      </c>
      <c r="M314" s="405">
        <v>45450.0</v>
      </c>
      <c r="N314" s="640">
        <v>5.0</v>
      </c>
      <c r="O314" s="640">
        <f t="shared" si="76"/>
        <v>0.25</v>
      </c>
      <c r="P314" s="640">
        <f t="shared" si="4"/>
        <v>0.25</v>
      </c>
      <c r="Q314" s="800">
        <v>0.25</v>
      </c>
      <c r="R314" s="800"/>
      <c r="S314" s="171" t="s">
        <v>517</v>
      </c>
      <c r="T314" s="422" t="s">
        <v>2020</v>
      </c>
      <c r="U314" s="616">
        <f t="shared" si="5"/>
        <v>0.25</v>
      </c>
      <c r="V314" s="616" t="str">
        <f t="shared" si="118"/>
        <v>#REF!</v>
      </c>
      <c r="W314" s="616">
        <f t="shared" si="119"/>
        <v>0.25</v>
      </c>
      <c r="X314" s="616" t="str">
        <f t="shared" si="8"/>
        <v>#REF!</v>
      </c>
      <c r="Y314" s="616">
        <f t="shared" si="9"/>
        <v>1</v>
      </c>
      <c r="Z314" s="616" t="str">
        <f t="shared" si="42"/>
        <v>#REF!</v>
      </c>
      <c r="AA314" s="616" t="str">
        <f t="shared" si="60"/>
        <v>#REF!</v>
      </c>
      <c r="AB314" s="616" t="str">
        <f t="shared" si="61"/>
        <v>#REF!</v>
      </c>
      <c r="AC314" s="642" t="str">
        <f t="shared" si="62"/>
        <v>#REF!</v>
      </c>
      <c r="AD314" s="642" t="str">
        <f t="shared" si="63"/>
        <v>#REF!</v>
      </c>
      <c r="AE314" s="642" t="str">
        <f t="shared" si="64"/>
        <v>#REF!</v>
      </c>
      <c r="AF314" s="609"/>
      <c r="AG314" s="622"/>
      <c r="AH314" s="622"/>
      <c r="AI314" s="622">
        <f t="shared" si="65"/>
        <v>0.25</v>
      </c>
    </row>
    <row r="315" ht="15.0" customHeight="1">
      <c r="A315" s="609">
        <f t="shared" si="17"/>
        <v>313</v>
      </c>
      <c r="B315" s="171">
        <v>455381.0</v>
      </c>
      <c r="C315" s="422" t="s">
        <v>549</v>
      </c>
      <c r="D315" s="683" t="s">
        <v>2052</v>
      </c>
      <c r="E315" s="683" t="s">
        <v>552</v>
      </c>
      <c r="F315" s="685" t="s">
        <v>546</v>
      </c>
      <c r="G315" s="685" t="s">
        <v>665</v>
      </c>
      <c r="H315" s="609" t="str">
        <f t="shared" si="116"/>
        <v>TESTER02</v>
      </c>
      <c r="I315" s="611" t="str">
        <f t="shared" si="2"/>
        <v>#REF!</v>
      </c>
      <c r="J315" s="609">
        <v>6.0</v>
      </c>
      <c r="K315" s="609">
        <v>2024.0</v>
      </c>
      <c r="L315" s="405">
        <v>45444.0</v>
      </c>
      <c r="M315" s="405">
        <v>45473.0</v>
      </c>
      <c r="N315" s="640">
        <v>20.0</v>
      </c>
      <c r="O315" s="640">
        <f t="shared" si="76"/>
        <v>1</v>
      </c>
      <c r="P315" s="640">
        <f t="shared" si="4"/>
        <v>1</v>
      </c>
      <c r="Q315" s="800">
        <v>0.925</v>
      </c>
      <c r="R315" s="800"/>
      <c r="S315" s="171" t="s">
        <v>517</v>
      </c>
      <c r="T315" s="422" t="s">
        <v>2020</v>
      </c>
      <c r="U315" s="616">
        <f t="shared" si="5"/>
        <v>0.925</v>
      </c>
      <c r="V315" s="616">
        <f t="shared" si="118"/>
        <v>1</v>
      </c>
      <c r="W315" s="616">
        <f t="shared" si="119"/>
        <v>0.925</v>
      </c>
      <c r="X315" s="616">
        <f t="shared" si="8"/>
        <v>0.93</v>
      </c>
      <c r="Y315" s="616">
        <f t="shared" si="9"/>
        <v>1</v>
      </c>
      <c r="Z315" s="616" t="str">
        <f t="shared" si="42"/>
        <v>#REF!</v>
      </c>
      <c r="AA315" s="616" t="str">
        <f t="shared" si="60"/>
        <v>#REF!</v>
      </c>
      <c r="AB315" s="616" t="str">
        <f t="shared" si="61"/>
        <v>#REF!</v>
      </c>
      <c r="AC315" s="642">
        <f t="shared" si="62"/>
        <v>0</v>
      </c>
      <c r="AD315" s="642" t="str">
        <f t="shared" si="63"/>
        <v>#REF!</v>
      </c>
      <c r="AE315" s="642" t="str">
        <f t="shared" si="64"/>
        <v>#REF!</v>
      </c>
      <c r="AF315" s="609"/>
      <c r="AG315" s="622"/>
      <c r="AH315" s="622"/>
      <c r="AI315" s="622">
        <f t="shared" si="65"/>
        <v>0.925</v>
      </c>
    </row>
    <row r="316" ht="15.0" customHeight="1">
      <c r="A316" s="609">
        <f t="shared" si="17"/>
        <v>314</v>
      </c>
      <c r="B316" s="171">
        <v>465347.0</v>
      </c>
      <c r="C316" s="422" t="s">
        <v>2053</v>
      </c>
      <c r="D316" s="683" t="s">
        <v>2054</v>
      </c>
      <c r="E316" s="683" t="s">
        <v>552</v>
      </c>
      <c r="F316" s="685" t="s">
        <v>512</v>
      </c>
      <c r="G316" s="685" t="s">
        <v>665</v>
      </c>
      <c r="H316" s="609" t="str">
        <f t="shared" si="116"/>
        <v>DEV02</v>
      </c>
      <c r="I316" s="611" t="str">
        <f t="shared" si="2"/>
        <v>#REF!</v>
      </c>
      <c r="J316" s="609">
        <v>6.0</v>
      </c>
      <c r="K316" s="609">
        <v>2024.0</v>
      </c>
      <c r="L316" s="405">
        <v>45455.0</v>
      </c>
      <c r="M316" s="405">
        <v>45473.0</v>
      </c>
      <c r="N316" s="640">
        <v>13.0</v>
      </c>
      <c r="O316" s="640">
        <f t="shared" si="76"/>
        <v>0.65</v>
      </c>
      <c r="P316" s="640">
        <f t="shared" si="4"/>
        <v>0.65</v>
      </c>
      <c r="Q316" s="800">
        <v>0.7</v>
      </c>
      <c r="R316" s="800"/>
      <c r="S316" s="171" t="s">
        <v>517</v>
      </c>
      <c r="T316" s="422" t="s">
        <v>2020</v>
      </c>
      <c r="U316" s="616">
        <f t="shared" si="5"/>
        <v>0.7</v>
      </c>
      <c r="V316" s="616" t="str">
        <f t="shared" si="118"/>
        <v>#REF!</v>
      </c>
      <c r="W316" s="616">
        <f t="shared" si="119"/>
        <v>0.7</v>
      </c>
      <c r="X316" s="616" t="str">
        <f t="shared" si="8"/>
        <v>#REF!</v>
      </c>
      <c r="Y316" s="616">
        <f t="shared" si="9"/>
        <v>1</v>
      </c>
      <c r="Z316" s="616" t="str">
        <f t="shared" si="42"/>
        <v>#REF!</v>
      </c>
      <c r="AA316" s="616" t="str">
        <f t="shared" si="60"/>
        <v>#REF!</v>
      </c>
      <c r="AB316" s="616" t="str">
        <f t="shared" si="61"/>
        <v>#REF!</v>
      </c>
      <c r="AC316" s="642" t="str">
        <f t="shared" si="62"/>
        <v>#REF!</v>
      </c>
      <c r="AD316" s="642" t="str">
        <f t="shared" si="63"/>
        <v>#REF!</v>
      </c>
      <c r="AE316" s="642" t="str">
        <f t="shared" si="64"/>
        <v>#REF!</v>
      </c>
      <c r="AF316" s="609"/>
      <c r="AG316" s="622"/>
      <c r="AH316" s="622"/>
      <c r="AI316" s="622">
        <f t="shared" si="65"/>
        <v>0.7</v>
      </c>
    </row>
    <row r="317" ht="15.0" customHeight="1">
      <c r="A317" s="609">
        <f t="shared" si="17"/>
        <v>315</v>
      </c>
      <c r="B317" s="171">
        <v>292735.0</v>
      </c>
      <c r="C317" s="422" t="s">
        <v>682</v>
      </c>
      <c r="D317" s="683" t="s">
        <v>2059</v>
      </c>
      <c r="E317" s="683" t="s">
        <v>552</v>
      </c>
      <c r="F317" s="685" t="s">
        <v>512</v>
      </c>
      <c r="G317" s="685" t="s">
        <v>771</v>
      </c>
      <c r="H317" s="609" t="str">
        <f t="shared" si="116"/>
        <v>DEV04</v>
      </c>
      <c r="I317" s="611" t="str">
        <f t="shared" si="2"/>
        <v>#REF!</v>
      </c>
      <c r="J317" s="609">
        <v>6.0</v>
      </c>
      <c r="K317" s="609">
        <v>2024.0</v>
      </c>
      <c r="L317" s="405">
        <v>45444.0</v>
      </c>
      <c r="M317" s="405">
        <v>45473.0</v>
      </c>
      <c r="N317" s="640">
        <v>20.0</v>
      </c>
      <c r="O317" s="640">
        <f t="shared" si="76"/>
        <v>1</v>
      </c>
      <c r="P317" s="640">
        <f t="shared" si="4"/>
        <v>1</v>
      </c>
      <c r="Q317" s="800">
        <v>0.95</v>
      </c>
      <c r="R317" s="800"/>
      <c r="S317" s="171" t="s">
        <v>517</v>
      </c>
      <c r="T317" s="422" t="s">
        <v>2060</v>
      </c>
      <c r="U317" s="616">
        <f t="shared" si="5"/>
        <v>0.95</v>
      </c>
      <c r="V317" s="616">
        <f t="shared" si="118"/>
        <v>1</v>
      </c>
      <c r="W317" s="616">
        <f t="shared" si="119"/>
        <v>0.95</v>
      </c>
      <c r="X317" s="616">
        <f t="shared" si="8"/>
        <v>0.95</v>
      </c>
      <c r="Y317" s="616">
        <f t="shared" si="9"/>
        <v>1</v>
      </c>
      <c r="Z317" s="616" t="str">
        <f t="shared" si="42"/>
        <v>#REF!</v>
      </c>
      <c r="AA317" s="616" t="str">
        <f t="shared" si="60"/>
        <v>#REF!</v>
      </c>
      <c r="AB317" s="616" t="str">
        <f t="shared" si="61"/>
        <v>#REF!</v>
      </c>
      <c r="AC317" s="642">
        <f t="shared" si="62"/>
        <v>0</v>
      </c>
      <c r="AD317" s="642" t="str">
        <f t="shared" si="63"/>
        <v>#REF!</v>
      </c>
      <c r="AE317" s="642" t="str">
        <f t="shared" si="64"/>
        <v>#REF!</v>
      </c>
      <c r="AF317" s="609"/>
      <c r="AG317" s="622"/>
      <c r="AH317" s="622"/>
      <c r="AI317" s="622">
        <f t="shared" si="65"/>
        <v>0.95</v>
      </c>
    </row>
    <row r="318" ht="15.0" customHeight="1">
      <c r="A318" s="609">
        <f t="shared" si="17"/>
        <v>316</v>
      </c>
      <c r="B318" s="171">
        <v>430417.0</v>
      </c>
      <c r="C318" s="422" t="s">
        <v>716</v>
      </c>
      <c r="D318" s="683" t="s">
        <v>2061</v>
      </c>
      <c r="E318" s="683" t="s">
        <v>552</v>
      </c>
      <c r="F318" s="685" t="s">
        <v>512</v>
      </c>
      <c r="G318" s="685" t="s">
        <v>771</v>
      </c>
      <c r="H318" s="609" t="str">
        <f t="shared" si="116"/>
        <v>DEV04</v>
      </c>
      <c r="I318" s="611" t="str">
        <f t="shared" si="2"/>
        <v>#REF!</v>
      </c>
      <c r="J318" s="609">
        <v>6.0</v>
      </c>
      <c r="K318" s="609">
        <v>2024.0</v>
      </c>
      <c r="L318" s="405">
        <v>45444.0</v>
      </c>
      <c r="M318" s="405">
        <v>45473.0</v>
      </c>
      <c r="N318" s="640">
        <v>20.0</v>
      </c>
      <c r="O318" s="640">
        <f t="shared" si="76"/>
        <v>1</v>
      </c>
      <c r="P318" s="640">
        <f t="shared" si="4"/>
        <v>1</v>
      </c>
      <c r="Q318" s="800">
        <v>1.0</v>
      </c>
      <c r="R318" s="800"/>
      <c r="S318" s="171" t="s">
        <v>517</v>
      </c>
      <c r="T318" s="422" t="s">
        <v>2060</v>
      </c>
      <c r="U318" s="616">
        <f t="shared" si="5"/>
        <v>1</v>
      </c>
      <c r="V318" s="616">
        <f t="shared" si="118"/>
        <v>1</v>
      </c>
      <c r="W318" s="616">
        <f t="shared" si="119"/>
        <v>1</v>
      </c>
      <c r="X318" s="616">
        <f t="shared" si="8"/>
        <v>1</v>
      </c>
      <c r="Y318" s="616">
        <f t="shared" si="9"/>
        <v>1</v>
      </c>
      <c r="Z318" s="616" t="str">
        <f t="shared" si="42"/>
        <v>#REF!</v>
      </c>
      <c r="AA318" s="616" t="str">
        <f t="shared" si="60"/>
        <v>#REF!</v>
      </c>
      <c r="AB318" s="616" t="str">
        <f t="shared" si="61"/>
        <v>#REF!</v>
      </c>
      <c r="AC318" s="642">
        <f t="shared" si="62"/>
        <v>0</v>
      </c>
      <c r="AD318" s="642" t="str">
        <f t="shared" si="63"/>
        <v>#REF!</v>
      </c>
      <c r="AE318" s="642" t="str">
        <f t="shared" si="64"/>
        <v>#REF!</v>
      </c>
      <c r="AF318" s="609"/>
      <c r="AG318" s="622"/>
      <c r="AH318" s="622"/>
      <c r="AI318" s="622">
        <f t="shared" si="65"/>
        <v>1</v>
      </c>
    </row>
    <row r="319" ht="15.0" customHeight="1">
      <c r="A319" s="609">
        <f t="shared" si="17"/>
        <v>317</v>
      </c>
      <c r="B319" s="171">
        <v>432138.0</v>
      </c>
      <c r="C319" s="422" t="s">
        <v>697</v>
      </c>
      <c r="D319" s="683" t="s">
        <v>2062</v>
      </c>
      <c r="E319" s="683" t="s">
        <v>552</v>
      </c>
      <c r="F319" s="685" t="s">
        <v>512</v>
      </c>
      <c r="G319" s="685" t="s">
        <v>771</v>
      </c>
      <c r="H319" s="609" t="str">
        <f t="shared" si="116"/>
        <v>DEV04</v>
      </c>
      <c r="I319" s="611" t="str">
        <f t="shared" si="2"/>
        <v>#REF!</v>
      </c>
      <c r="J319" s="609">
        <v>6.0</v>
      </c>
      <c r="K319" s="609">
        <v>2024.0</v>
      </c>
      <c r="L319" s="405">
        <v>45444.0</v>
      </c>
      <c r="M319" s="405">
        <v>45473.0</v>
      </c>
      <c r="N319" s="640">
        <v>20.0</v>
      </c>
      <c r="O319" s="640">
        <f t="shared" si="76"/>
        <v>1</v>
      </c>
      <c r="P319" s="640">
        <f t="shared" si="4"/>
        <v>1</v>
      </c>
      <c r="Q319" s="800">
        <v>1.0</v>
      </c>
      <c r="R319" s="800"/>
      <c r="S319" s="171" t="s">
        <v>517</v>
      </c>
      <c r="T319" s="422" t="s">
        <v>2060</v>
      </c>
      <c r="U319" s="616">
        <f t="shared" si="5"/>
        <v>1</v>
      </c>
      <c r="V319" s="616">
        <f t="shared" si="118"/>
        <v>1</v>
      </c>
      <c r="W319" s="616">
        <f t="shared" si="119"/>
        <v>1</v>
      </c>
      <c r="X319" s="616">
        <f t="shared" si="8"/>
        <v>1</v>
      </c>
      <c r="Y319" s="616">
        <f t="shared" si="9"/>
        <v>1</v>
      </c>
      <c r="Z319" s="616" t="str">
        <f t="shared" si="42"/>
        <v>#REF!</v>
      </c>
      <c r="AA319" s="616" t="str">
        <f t="shared" si="60"/>
        <v>#REF!</v>
      </c>
      <c r="AB319" s="616" t="str">
        <f t="shared" si="61"/>
        <v>#REF!</v>
      </c>
      <c r="AC319" s="642">
        <f t="shared" si="62"/>
        <v>0</v>
      </c>
      <c r="AD319" s="642" t="str">
        <f t="shared" si="63"/>
        <v>#REF!</v>
      </c>
      <c r="AE319" s="642" t="str">
        <f t="shared" si="64"/>
        <v>#REF!</v>
      </c>
      <c r="AF319" s="609"/>
      <c r="AG319" s="622"/>
      <c r="AH319" s="622"/>
      <c r="AI319" s="622">
        <f t="shared" si="65"/>
        <v>1</v>
      </c>
    </row>
    <row r="320" ht="15.0" customHeight="1">
      <c r="A320" s="609">
        <f t="shared" si="17"/>
        <v>318</v>
      </c>
      <c r="B320" s="171">
        <v>440480.0</v>
      </c>
      <c r="C320" s="422" t="s">
        <v>685</v>
      </c>
      <c r="D320" s="683" t="s">
        <v>2063</v>
      </c>
      <c r="E320" s="683" t="s">
        <v>552</v>
      </c>
      <c r="F320" s="685" t="s">
        <v>512</v>
      </c>
      <c r="G320" s="685" t="s">
        <v>790</v>
      </c>
      <c r="H320" s="609" t="str">
        <f t="shared" si="116"/>
        <v>DEV03</v>
      </c>
      <c r="I320" s="611" t="str">
        <f t="shared" si="2"/>
        <v>#REF!</v>
      </c>
      <c r="J320" s="609">
        <v>6.0</v>
      </c>
      <c r="K320" s="609">
        <v>2024.0</v>
      </c>
      <c r="L320" s="405">
        <v>45444.0</v>
      </c>
      <c r="M320" s="405">
        <v>45473.0</v>
      </c>
      <c r="N320" s="640">
        <v>20.0</v>
      </c>
      <c r="O320" s="640">
        <f t="shared" si="76"/>
        <v>1</v>
      </c>
      <c r="P320" s="640">
        <f t="shared" si="4"/>
        <v>1</v>
      </c>
      <c r="Q320" s="800">
        <v>1.0</v>
      </c>
      <c r="R320" s="800"/>
      <c r="S320" s="171" t="s">
        <v>517</v>
      </c>
      <c r="T320" s="422" t="s">
        <v>2060</v>
      </c>
      <c r="U320" s="616">
        <f t="shared" si="5"/>
        <v>1</v>
      </c>
      <c r="V320" s="616">
        <f t="shared" si="118"/>
        <v>1</v>
      </c>
      <c r="W320" s="616">
        <f t="shared" si="119"/>
        <v>1</v>
      </c>
      <c r="X320" s="616">
        <f t="shared" si="8"/>
        <v>1</v>
      </c>
      <c r="Y320" s="616">
        <f t="shared" si="9"/>
        <v>1</v>
      </c>
      <c r="Z320" s="616" t="str">
        <f t="shared" si="42"/>
        <v>#REF!</v>
      </c>
      <c r="AA320" s="616" t="str">
        <f t="shared" si="60"/>
        <v>#REF!</v>
      </c>
      <c r="AB320" s="616" t="str">
        <f t="shared" si="61"/>
        <v>#REF!</v>
      </c>
      <c r="AC320" s="642">
        <f t="shared" si="62"/>
        <v>0</v>
      </c>
      <c r="AD320" s="642" t="str">
        <f t="shared" si="63"/>
        <v>#REF!</v>
      </c>
      <c r="AE320" s="642" t="str">
        <f t="shared" si="64"/>
        <v>#REF!</v>
      </c>
      <c r="AF320" s="609"/>
      <c r="AG320" s="622"/>
      <c r="AH320" s="622"/>
      <c r="AI320" s="622">
        <f t="shared" si="65"/>
        <v>1</v>
      </c>
    </row>
    <row r="321" ht="15.0" customHeight="1">
      <c r="A321" s="609">
        <f t="shared" si="17"/>
        <v>319</v>
      </c>
      <c r="B321" s="171">
        <v>448397.0</v>
      </c>
      <c r="C321" s="422" t="s">
        <v>731</v>
      </c>
      <c r="D321" s="683" t="s">
        <v>1969</v>
      </c>
      <c r="E321" s="683" t="s">
        <v>552</v>
      </c>
      <c r="F321" s="685" t="s">
        <v>512</v>
      </c>
      <c r="G321" s="685" t="s">
        <v>790</v>
      </c>
      <c r="H321" s="609" t="str">
        <f t="shared" si="116"/>
        <v>DEV03</v>
      </c>
      <c r="I321" s="611" t="str">
        <f t="shared" si="2"/>
        <v>#REF!</v>
      </c>
      <c r="J321" s="609">
        <v>6.0</v>
      </c>
      <c r="K321" s="609">
        <v>2024.0</v>
      </c>
      <c r="L321" s="405">
        <v>45444.0</v>
      </c>
      <c r="M321" s="405">
        <v>45473.0</v>
      </c>
      <c r="N321" s="640">
        <v>20.0</v>
      </c>
      <c r="O321" s="640">
        <f t="shared" si="76"/>
        <v>1</v>
      </c>
      <c r="P321" s="640">
        <f t="shared" si="4"/>
        <v>1</v>
      </c>
      <c r="Q321" s="800">
        <v>1.0</v>
      </c>
      <c r="R321" s="800"/>
      <c r="S321" s="171" t="s">
        <v>517</v>
      </c>
      <c r="T321" s="422" t="s">
        <v>2060</v>
      </c>
      <c r="U321" s="616">
        <f t="shared" si="5"/>
        <v>1</v>
      </c>
      <c r="V321" s="616">
        <f t="shared" si="118"/>
        <v>1</v>
      </c>
      <c r="W321" s="616">
        <f t="shared" si="119"/>
        <v>1</v>
      </c>
      <c r="X321" s="616">
        <f t="shared" si="8"/>
        <v>1</v>
      </c>
      <c r="Y321" s="616">
        <f t="shared" si="9"/>
        <v>1</v>
      </c>
      <c r="Z321" s="616" t="str">
        <f t="shared" si="42"/>
        <v>#REF!</v>
      </c>
      <c r="AA321" s="616" t="str">
        <f t="shared" si="60"/>
        <v>#REF!</v>
      </c>
      <c r="AB321" s="616" t="str">
        <f t="shared" si="61"/>
        <v>#REF!</v>
      </c>
      <c r="AC321" s="642">
        <f t="shared" si="62"/>
        <v>0</v>
      </c>
      <c r="AD321" s="642" t="str">
        <f t="shared" si="63"/>
        <v>#REF!</v>
      </c>
      <c r="AE321" s="642" t="str">
        <f t="shared" si="64"/>
        <v>#REF!</v>
      </c>
      <c r="AF321" s="609"/>
      <c r="AG321" s="622"/>
      <c r="AH321" s="622"/>
      <c r="AI321" s="622">
        <f t="shared" si="65"/>
        <v>1</v>
      </c>
    </row>
    <row r="322" ht="15.0" customHeight="1">
      <c r="A322" s="609">
        <f t="shared" si="17"/>
        <v>320</v>
      </c>
      <c r="B322" s="171">
        <v>448599.0</v>
      </c>
      <c r="C322" s="422" t="s">
        <v>721</v>
      </c>
      <c r="D322" s="683" t="s">
        <v>2064</v>
      </c>
      <c r="E322" s="683" t="s">
        <v>552</v>
      </c>
      <c r="F322" s="685" t="s">
        <v>512</v>
      </c>
      <c r="G322" s="685" t="s">
        <v>665</v>
      </c>
      <c r="H322" s="609" t="str">
        <f t="shared" si="116"/>
        <v>DEV02</v>
      </c>
      <c r="I322" s="611" t="str">
        <f t="shared" si="2"/>
        <v>#REF!</v>
      </c>
      <c r="J322" s="609">
        <v>6.0</v>
      </c>
      <c r="K322" s="609">
        <v>2024.0</v>
      </c>
      <c r="L322" s="405">
        <v>45444.0</v>
      </c>
      <c r="M322" s="405">
        <v>45473.0</v>
      </c>
      <c r="N322" s="640">
        <v>20.0</v>
      </c>
      <c r="O322" s="640">
        <f t="shared" si="76"/>
        <v>1</v>
      </c>
      <c r="P322" s="640">
        <f t="shared" si="4"/>
        <v>1</v>
      </c>
      <c r="Q322" s="800">
        <v>1.0</v>
      </c>
      <c r="R322" s="800"/>
      <c r="S322" s="171" t="s">
        <v>517</v>
      </c>
      <c r="T322" s="422" t="s">
        <v>2060</v>
      </c>
      <c r="U322" s="616">
        <f t="shared" si="5"/>
        <v>1</v>
      </c>
      <c r="V322" s="616">
        <f t="shared" si="118"/>
        <v>1</v>
      </c>
      <c r="W322" s="616">
        <f t="shared" si="119"/>
        <v>1</v>
      </c>
      <c r="X322" s="616">
        <f t="shared" si="8"/>
        <v>1</v>
      </c>
      <c r="Y322" s="616">
        <f t="shared" si="9"/>
        <v>1</v>
      </c>
      <c r="Z322" s="616" t="str">
        <f t="shared" si="42"/>
        <v>#REF!</v>
      </c>
      <c r="AA322" s="616" t="str">
        <f t="shared" si="60"/>
        <v>#REF!</v>
      </c>
      <c r="AB322" s="616" t="str">
        <f t="shared" si="61"/>
        <v>#REF!</v>
      </c>
      <c r="AC322" s="642">
        <f t="shared" si="62"/>
        <v>0</v>
      </c>
      <c r="AD322" s="642" t="str">
        <f t="shared" si="63"/>
        <v>#REF!</v>
      </c>
      <c r="AE322" s="642" t="str">
        <f t="shared" si="64"/>
        <v>#REF!</v>
      </c>
      <c r="AF322" s="609"/>
      <c r="AG322" s="622"/>
      <c r="AH322" s="622"/>
      <c r="AI322" s="622">
        <f t="shared" si="65"/>
        <v>1</v>
      </c>
    </row>
    <row r="323" ht="15.0" customHeight="1">
      <c r="A323" s="609">
        <f t="shared" si="17"/>
        <v>321</v>
      </c>
      <c r="B323" s="171">
        <v>453665.0</v>
      </c>
      <c r="C323" s="422" t="s">
        <v>726</v>
      </c>
      <c r="D323" s="683" t="s">
        <v>2065</v>
      </c>
      <c r="E323" s="683" t="s">
        <v>552</v>
      </c>
      <c r="F323" s="685" t="s">
        <v>512</v>
      </c>
      <c r="G323" s="685" t="s">
        <v>665</v>
      </c>
      <c r="H323" s="609" t="str">
        <f t="shared" si="116"/>
        <v>DEV02</v>
      </c>
      <c r="I323" s="611" t="str">
        <f t="shared" si="2"/>
        <v>#REF!</v>
      </c>
      <c r="J323" s="609">
        <v>6.0</v>
      </c>
      <c r="K323" s="609">
        <v>2024.0</v>
      </c>
      <c r="L323" s="405">
        <v>45444.0</v>
      </c>
      <c r="M323" s="405">
        <v>45473.0</v>
      </c>
      <c r="N323" s="640">
        <v>20.0</v>
      </c>
      <c r="O323" s="640">
        <f t="shared" si="76"/>
        <v>1</v>
      </c>
      <c r="P323" s="640">
        <f t="shared" si="4"/>
        <v>1</v>
      </c>
      <c r="Q323" s="800">
        <v>1.0</v>
      </c>
      <c r="R323" s="800"/>
      <c r="S323" s="171" t="s">
        <v>517</v>
      </c>
      <c r="T323" s="422" t="s">
        <v>2060</v>
      </c>
      <c r="U323" s="616">
        <f t="shared" si="5"/>
        <v>1</v>
      </c>
      <c r="V323" s="616">
        <f t="shared" si="118"/>
        <v>1</v>
      </c>
      <c r="W323" s="616">
        <f t="shared" si="119"/>
        <v>1</v>
      </c>
      <c r="X323" s="616">
        <f t="shared" si="8"/>
        <v>1</v>
      </c>
      <c r="Y323" s="616">
        <f t="shared" si="9"/>
        <v>1</v>
      </c>
      <c r="Z323" s="616" t="str">
        <f t="shared" si="42"/>
        <v>#REF!</v>
      </c>
      <c r="AA323" s="616" t="str">
        <f t="shared" si="60"/>
        <v>#REF!</v>
      </c>
      <c r="AB323" s="616" t="str">
        <f t="shared" si="61"/>
        <v>#REF!</v>
      </c>
      <c r="AC323" s="642">
        <f t="shared" si="62"/>
        <v>0</v>
      </c>
      <c r="AD323" s="642" t="str">
        <f t="shared" si="63"/>
        <v>#REF!</v>
      </c>
      <c r="AE323" s="642" t="str">
        <f t="shared" si="64"/>
        <v>#REF!</v>
      </c>
      <c r="AF323" s="609"/>
      <c r="AG323" s="622"/>
      <c r="AH323" s="622"/>
      <c r="AI323" s="622">
        <f t="shared" si="65"/>
        <v>1</v>
      </c>
    </row>
    <row r="324" ht="15.0" customHeight="1">
      <c r="A324" s="609">
        <f t="shared" si="17"/>
        <v>322</v>
      </c>
      <c r="B324" s="171">
        <v>453935.0</v>
      </c>
      <c r="C324" s="422" t="s">
        <v>736</v>
      </c>
      <c r="D324" s="683" t="s">
        <v>2066</v>
      </c>
      <c r="E324" s="683" t="s">
        <v>552</v>
      </c>
      <c r="F324" s="685" t="s">
        <v>512</v>
      </c>
      <c r="G324" s="685" t="s">
        <v>665</v>
      </c>
      <c r="H324" s="609" t="str">
        <f t="shared" si="116"/>
        <v>DEV02</v>
      </c>
      <c r="I324" s="611" t="str">
        <f t="shared" si="2"/>
        <v>#REF!</v>
      </c>
      <c r="J324" s="609">
        <v>6.0</v>
      </c>
      <c r="K324" s="609">
        <v>2024.0</v>
      </c>
      <c r="L324" s="405">
        <v>45444.0</v>
      </c>
      <c r="M324" s="405">
        <v>45473.0</v>
      </c>
      <c r="N324" s="640">
        <v>20.0</v>
      </c>
      <c r="O324" s="640">
        <f t="shared" si="76"/>
        <v>1</v>
      </c>
      <c r="P324" s="640">
        <f t="shared" si="4"/>
        <v>1</v>
      </c>
      <c r="Q324" s="800">
        <v>1.0</v>
      </c>
      <c r="R324" s="800"/>
      <c r="S324" s="171" t="s">
        <v>517</v>
      </c>
      <c r="T324" s="422" t="s">
        <v>2060</v>
      </c>
      <c r="U324" s="616">
        <f t="shared" si="5"/>
        <v>1</v>
      </c>
      <c r="V324" s="616">
        <f t="shared" si="118"/>
        <v>1</v>
      </c>
      <c r="W324" s="616">
        <f t="shared" si="119"/>
        <v>1</v>
      </c>
      <c r="X324" s="616">
        <f t="shared" si="8"/>
        <v>1</v>
      </c>
      <c r="Y324" s="616">
        <f t="shared" si="9"/>
        <v>1</v>
      </c>
      <c r="Z324" s="616" t="str">
        <f t="shared" si="42"/>
        <v>#REF!</v>
      </c>
      <c r="AA324" s="616" t="str">
        <f t="shared" si="60"/>
        <v>#REF!</v>
      </c>
      <c r="AB324" s="616" t="str">
        <f t="shared" si="61"/>
        <v>#REF!</v>
      </c>
      <c r="AC324" s="642">
        <f t="shared" si="62"/>
        <v>0</v>
      </c>
      <c r="AD324" s="642" t="str">
        <f t="shared" si="63"/>
        <v>#REF!</v>
      </c>
      <c r="AE324" s="642" t="str">
        <f t="shared" si="64"/>
        <v>#REF!</v>
      </c>
      <c r="AF324" s="609"/>
      <c r="AG324" s="622"/>
      <c r="AH324" s="622"/>
      <c r="AI324" s="622">
        <f t="shared" si="65"/>
        <v>1</v>
      </c>
    </row>
    <row r="325" ht="15.0" customHeight="1">
      <c r="A325" s="609">
        <f t="shared" si="17"/>
        <v>323</v>
      </c>
      <c r="B325" s="171">
        <v>454819.0</v>
      </c>
      <c r="C325" s="422" t="s">
        <v>691</v>
      </c>
      <c r="D325" s="683" t="s">
        <v>2067</v>
      </c>
      <c r="E325" s="683" t="s">
        <v>552</v>
      </c>
      <c r="F325" s="685" t="s">
        <v>512</v>
      </c>
      <c r="G325" s="685" t="s">
        <v>771</v>
      </c>
      <c r="H325" s="609" t="str">
        <f t="shared" si="116"/>
        <v>DEV04</v>
      </c>
      <c r="I325" s="611" t="str">
        <f t="shared" si="2"/>
        <v>#REF!</v>
      </c>
      <c r="J325" s="609">
        <v>6.0</v>
      </c>
      <c r="K325" s="609">
        <v>2024.0</v>
      </c>
      <c r="L325" s="405">
        <v>45444.0</v>
      </c>
      <c r="M325" s="405">
        <v>45473.0</v>
      </c>
      <c r="N325" s="640">
        <v>20.0</v>
      </c>
      <c r="O325" s="640">
        <f t="shared" si="76"/>
        <v>1</v>
      </c>
      <c r="P325" s="640">
        <f t="shared" si="4"/>
        <v>1</v>
      </c>
      <c r="Q325" s="800">
        <v>1.0</v>
      </c>
      <c r="R325" s="800"/>
      <c r="S325" s="171" t="s">
        <v>517</v>
      </c>
      <c r="T325" s="422" t="s">
        <v>2060</v>
      </c>
      <c r="U325" s="616">
        <f t="shared" si="5"/>
        <v>1</v>
      </c>
      <c r="V325" s="616">
        <f t="shared" si="118"/>
        <v>1</v>
      </c>
      <c r="W325" s="616">
        <f t="shared" si="119"/>
        <v>1</v>
      </c>
      <c r="X325" s="616">
        <f t="shared" si="8"/>
        <v>1</v>
      </c>
      <c r="Y325" s="616">
        <f t="shared" si="9"/>
        <v>1</v>
      </c>
      <c r="Z325" s="616" t="str">
        <f t="shared" si="42"/>
        <v>#REF!</v>
      </c>
      <c r="AA325" s="616" t="str">
        <f t="shared" si="60"/>
        <v>#REF!</v>
      </c>
      <c r="AB325" s="616" t="str">
        <f t="shared" si="61"/>
        <v>#REF!</v>
      </c>
      <c r="AC325" s="642">
        <f t="shared" si="62"/>
        <v>0</v>
      </c>
      <c r="AD325" s="642" t="str">
        <f t="shared" si="63"/>
        <v>#REF!</v>
      </c>
      <c r="AE325" s="642" t="str">
        <f t="shared" si="64"/>
        <v>#REF!</v>
      </c>
      <c r="AF325" s="609"/>
      <c r="AG325" s="622"/>
      <c r="AH325" s="622"/>
      <c r="AI325" s="622">
        <f t="shared" si="65"/>
        <v>1</v>
      </c>
    </row>
    <row r="326" ht="15.0" customHeight="1">
      <c r="A326" s="609">
        <f t="shared" si="17"/>
        <v>324</v>
      </c>
      <c r="B326" s="171">
        <v>457039.0</v>
      </c>
      <c r="C326" s="422" t="s">
        <v>704</v>
      </c>
      <c r="D326" s="683" t="s">
        <v>2068</v>
      </c>
      <c r="E326" s="683" t="s">
        <v>552</v>
      </c>
      <c r="F326" s="685" t="s">
        <v>512</v>
      </c>
      <c r="G326" s="685" t="s">
        <v>790</v>
      </c>
      <c r="H326" s="609" t="str">
        <f t="shared" si="116"/>
        <v>DEV03</v>
      </c>
      <c r="I326" s="611" t="str">
        <f t="shared" si="2"/>
        <v>#REF!</v>
      </c>
      <c r="J326" s="609">
        <v>6.0</v>
      </c>
      <c r="K326" s="609">
        <v>2024.0</v>
      </c>
      <c r="L326" s="405">
        <v>45444.0</v>
      </c>
      <c r="M326" s="405">
        <v>45473.0</v>
      </c>
      <c r="N326" s="640">
        <v>20.0</v>
      </c>
      <c r="O326" s="640">
        <f t="shared" si="76"/>
        <v>1</v>
      </c>
      <c r="P326" s="640">
        <f t="shared" si="4"/>
        <v>1</v>
      </c>
      <c r="Q326" s="800">
        <v>1.0</v>
      </c>
      <c r="R326" s="800"/>
      <c r="S326" s="171" t="s">
        <v>517</v>
      </c>
      <c r="T326" s="422" t="s">
        <v>2060</v>
      </c>
      <c r="U326" s="616">
        <f t="shared" si="5"/>
        <v>1</v>
      </c>
      <c r="V326" s="616">
        <f t="shared" ref="V326:V501" si="120">ROUND(SUMIF($B:$B,B326,P:P),3)</f>
        <v>1</v>
      </c>
      <c r="W326" s="616">
        <f t="shared" ref="W326:W501" si="121">ROUND(SUMIF($B:$B,B326,U:U),3)</f>
        <v>1</v>
      </c>
      <c r="X326" s="616">
        <f t="shared" si="8"/>
        <v>1</v>
      </c>
      <c r="Y326" s="616">
        <f t="shared" si="9"/>
        <v>1</v>
      </c>
      <c r="Z326" s="616" t="str">
        <f t="shared" si="42"/>
        <v>#REF!</v>
      </c>
      <c r="AA326" s="616" t="str">
        <f t="shared" si="60"/>
        <v>#REF!</v>
      </c>
      <c r="AB326" s="616" t="str">
        <f t="shared" si="61"/>
        <v>#REF!</v>
      </c>
      <c r="AC326" s="642">
        <f t="shared" si="62"/>
        <v>0</v>
      </c>
      <c r="AD326" s="642" t="str">
        <f t="shared" si="63"/>
        <v>#REF!</v>
      </c>
      <c r="AE326" s="642" t="str">
        <f t="shared" si="64"/>
        <v>#REF!</v>
      </c>
      <c r="AF326" s="609"/>
      <c r="AG326" s="622"/>
      <c r="AH326" s="622"/>
      <c r="AI326" s="622">
        <f t="shared" si="65"/>
        <v>1</v>
      </c>
    </row>
    <row r="327" ht="15.0" customHeight="1">
      <c r="A327" s="609">
        <f t="shared" si="17"/>
        <v>325</v>
      </c>
      <c r="B327" s="171">
        <v>458699.0</v>
      </c>
      <c r="C327" s="422" t="s">
        <v>710</v>
      </c>
      <c r="D327" s="683" t="s">
        <v>2069</v>
      </c>
      <c r="E327" s="683" t="s">
        <v>552</v>
      </c>
      <c r="F327" s="685" t="s">
        <v>512</v>
      </c>
      <c r="G327" s="685" t="s">
        <v>665</v>
      </c>
      <c r="H327" s="609" t="str">
        <f t="shared" si="116"/>
        <v>DEV02</v>
      </c>
      <c r="I327" s="611" t="str">
        <f t="shared" si="2"/>
        <v>#REF!</v>
      </c>
      <c r="J327" s="609">
        <v>6.0</v>
      </c>
      <c r="K327" s="609">
        <v>2024.0</v>
      </c>
      <c r="L327" s="405">
        <v>45444.0</v>
      </c>
      <c r="M327" s="405">
        <v>45473.0</v>
      </c>
      <c r="N327" s="640">
        <v>20.0</v>
      </c>
      <c r="O327" s="640">
        <f t="shared" si="76"/>
        <v>1</v>
      </c>
      <c r="P327" s="640">
        <f t="shared" si="4"/>
        <v>1</v>
      </c>
      <c r="Q327" s="800">
        <v>1.0</v>
      </c>
      <c r="R327" s="800"/>
      <c r="S327" s="171" t="s">
        <v>517</v>
      </c>
      <c r="T327" s="422" t="s">
        <v>2060</v>
      </c>
      <c r="U327" s="616">
        <f t="shared" si="5"/>
        <v>1</v>
      </c>
      <c r="V327" s="616">
        <f t="shared" si="120"/>
        <v>1</v>
      </c>
      <c r="W327" s="616">
        <f t="shared" si="121"/>
        <v>1</v>
      </c>
      <c r="X327" s="616">
        <f t="shared" si="8"/>
        <v>1</v>
      </c>
      <c r="Y327" s="616">
        <f t="shared" si="9"/>
        <v>1</v>
      </c>
      <c r="Z327" s="616" t="str">
        <f t="shared" si="42"/>
        <v>#REF!</v>
      </c>
      <c r="AA327" s="616" t="str">
        <f t="shared" si="60"/>
        <v>#REF!</v>
      </c>
      <c r="AB327" s="616" t="str">
        <f t="shared" si="61"/>
        <v>#REF!</v>
      </c>
      <c r="AC327" s="642">
        <f t="shared" si="62"/>
        <v>0</v>
      </c>
      <c r="AD327" s="642" t="str">
        <f t="shared" si="63"/>
        <v>#REF!</v>
      </c>
      <c r="AE327" s="642" t="str">
        <f t="shared" si="64"/>
        <v>#REF!</v>
      </c>
      <c r="AF327" s="609"/>
      <c r="AG327" s="622"/>
      <c r="AH327" s="622"/>
      <c r="AI327" s="622">
        <f t="shared" si="65"/>
        <v>1</v>
      </c>
    </row>
    <row r="328" ht="15.0" customHeight="1">
      <c r="A328" s="609">
        <f t="shared" si="17"/>
        <v>326</v>
      </c>
      <c r="B328" s="171">
        <v>461897.0</v>
      </c>
      <c r="C328" s="422" t="s">
        <v>1534</v>
      </c>
      <c r="D328" s="683" t="s">
        <v>2070</v>
      </c>
      <c r="E328" s="683" t="s">
        <v>552</v>
      </c>
      <c r="F328" s="685" t="s">
        <v>564</v>
      </c>
      <c r="G328" s="685" t="s">
        <v>787</v>
      </c>
      <c r="H328" s="609" t="str">
        <f t="shared" si="116"/>
        <v>BA05</v>
      </c>
      <c r="I328" s="611" t="str">
        <f t="shared" si="2"/>
        <v>#REF!</v>
      </c>
      <c r="J328" s="609">
        <v>6.0</v>
      </c>
      <c r="K328" s="609">
        <v>2024.0</v>
      </c>
      <c r="L328" s="405">
        <v>45444.0</v>
      </c>
      <c r="M328" s="405">
        <v>45473.0</v>
      </c>
      <c r="N328" s="640">
        <v>18.0</v>
      </c>
      <c r="O328" s="640">
        <f t="shared" si="76"/>
        <v>0.9</v>
      </c>
      <c r="P328" s="640" t="str">
        <f t="shared" si="4"/>
        <v>#REF!</v>
      </c>
      <c r="Q328" s="800">
        <v>1.863</v>
      </c>
      <c r="R328" s="800"/>
      <c r="S328" s="171" t="s">
        <v>525</v>
      </c>
      <c r="T328" s="422" t="s">
        <v>2071</v>
      </c>
      <c r="U328" s="616">
        <f t="shared" si="5"/>
        <v>1.863</v>
      </c>
      <c r="V328" s="616" t="str">
        <f t="shared" si="120"/>
        <v>#REF!</v>
      </c>
      <c r="W328" s="616">
        <f t="shared" si="121"/>
        <v>2.07</v>
      </c>
      <c r="X328" s="616" t="str">
        <f t="shared" si="8"/>
        <v>#REF!</v>
      </c>
      <c r="Y328" s="616">
        <f t="shared" si="9"/>
        <v>1</v>
      </c>
      <c r="Z328" s="616" t="str">
        <f t="shared" si="42"/>
        <v>#REF!</v>
      </c>
      <c r="AA328" s="616" t="str">
        <f t="shared" si="60"/>
        <v>#REF!</v>
      </c>
      <c r="AB328" s="616" t="str">
        <f t="shared" si="61"/>
        <v>#REF!</v>
      </c>
      <c r="AC328" s="642" t="str">
        <f t="shared" si="62"/>
        <v>#REF!</v>
      </c>
      <c r="AD328" s="642" t="str">
        <f t="shared" si="63"/>
        <v>#REF!</v>
      </c>
      <c r="AE328" s="642" t="str">
        <f t="shared" si="64"/>
        <v>#REF!</v>
      </c>
      <c r="AF328" s="609"/>
      <c r="AG328" s="622"/>
      <c r="AH328" s="622"/>
      <c r="AI328" s="622">
        <f t="shared" si="65"/>
        <v>1.035</v>
      </c>
    </row>
    <row r="329" ht="15.0" customHeight="1">
      <c r="A329" s="609">
        <f t="shared" si="17"/>
        <v>327</v>
      </c>
      <c r="B329" s="171">
        <v>461907.0</v>
      </c>
      <c r="C329" s="422" t="s">
        <v>1529</v>
      </c>
      <c r="D329" s="683" t="s">
        <v>2072</v>
      </c>
      <c r="E329" s="683" t="s">
        <v>662</v>
      </c>
      <c r="F329" s="685" t="s">
        <v>663</v>
      </c>
      <c r="G329" s="685" t="s">
        <v>893</v>
      </c>
      <c r="H329" s="609" t="str">
        <f t="shared" si="116"/>
        <v>PM06</v>
      </c>
      <c r="I329" s="611" t="str">
        <f t="shared" si="2"/>
        <v>#REF!</v>
      </c>
      <c r="J329" s="609">
        <v>6.0</v>
      </c>
      <c r="K329" s="609">
        <v>2024.0</v>
      </c>
      <c r="L329" s="405">
        <v>45444.0</v>
      </c>
      <c r="M329" s="405">
        <v>45473.0</v>
      </c>
      <c r="N329" s="640">
        <v>12.0</v>
      </c>
      <c r="O329" s="640">
        <f t="shared" si="76"/>
        <v>0.6</v>
      </c>
      <c r="P329" s="640" t="str">
        <f t="shared" si="4"/>
        <v>#REF!</v>
      </c>
      <c r="Q329" s="800">
        <v>1.362</v>
      </c>
      <c r="R329" s="800"/>
      <c r="S329" s="171" t="s">
        <v>525</v>
      </c>
      <c r="T329" s="422" t="s">
        <v>2071</v>
      </c>
      <c r="U329" s="616">
        <f t="shared" si="5"/>
        <v>1.362</v>
      </c>
      <c r="V329" s="616" t="str">
        <f t="shared" si="120"/>
        <v>#REF!</v>
      </c>
      <c r="W329" s="616">
        <f t="shared" si="121"/>
        <v>2.043</v>
      </c>
      <c r="X329" s="616" t="str">
        <f t="shared" si="8"/>
        <v>#REF!</v>
      </c>
      <c r="Y329" s="616">
        <f t="shared" si="9"/>
        <v>1</v>
      </c>
      <c r="Z329" s="616" t="str">
        <f t="shared" si="42"/>
        <v>#REF!</v>
      </c>
      <c r="AA329" s="616" t="str">
        <f t="shared" si="60"/>
        <v>#REF!</v>
      </c>
      <c r="AB329" s="616" t="str">
        <f t="shared" si="61"/>
        <v>#REF!</v>
      </c>
      <c r="AC329" s="642" t="str">
        <f t="shared" si="62"/>
        <v>#REF!</v>
      </c>
      <c r="AD329" s="642" t="str">
        <f t="shared" si="63"/>
        <v>#REF!</v>
      </c>
      <c r="AE329" s="642" t="str">
        <f t="shared" si="64"/>
        <v>#REF!</v>
      </c>
      <c r="AF329" s="609"/>
      <c r="AG329" s="622"/>
      <c r="AH329" s="622"/>
      <c r="AI329" s="622">
        <f t="shared" si="65"/>
        <v>0.51075</v>
      </c>
    </row>
    <row r="330" ht="15.0" customHeight="1">
      <c r="A330" s="609">
        <f t="shared" si="17"/>
        <v>328</v>
      </c>
      <c r="B330" s="171">
        <v>463247.0</v>
      </c>
      <c r="C330" s="422" t="s">
        <v>1592</v>
      </c>
      <c r="D330" s="683" t="s">
        <v>2073</v>
      </c>
      <c r="E330" s="683" t="s">
        <v>552</v>
      </c>
      <c r="F330" s="685" t="s">
        <v>512</v>
      </c>
      <c r="G330" s="685" t="s">
        <v>787</v>
      </c>
      <c r="H330" s="609" t="str">
        <f t="shared" si="116"/>
        <v>DEV05</v>
      </c>
      <c r="I330" s="611" t="str">
        <f t="shared" si="2"/>
        <v>#REF!</v>
      </c>
      <c r="J330" s="609">
        <v>6.0</v>
      </c>
      <c r="K330" s="609">
        <v>2024.0</v>
      </c>
      <c r="L330" s="405">
        <v>45444.0</v>
      </c>
      <c r="M330" s="405">
        <v>45473.0</v>
      </c>
      <c r="N330" s="640">
        <v>20.0</v>
      </c>
      <c r="O330" s="640">
        <f t="shared" si="76"/>
        <v>1</v>
      </c>
      <c r="P330" s="640" t="str">
        <f t="shared" si="4"/>
        <v>#REF!</v>
      </c>
      <c r="Q330" s="800">
        <v>1.0</v>
      </c>
      <c r="R330" s="800"/>
      <c r="S330" s="171" t="s">
        <v>525</v>
      </c>
      <c r="T330" s="422" t="s">
        <v>2074</v>
      </c>
      <c r="U330" s="616">
        <f t="shared" si="5"/>
        <v>1</v>
      </c>
      <c r="V330" s="616" t="str">
        <f t="shared" si="120"/>
        <v>#REF!</v>
      </c>
      <c r="W330" s="616">
        <f t="shared" si="121"/>
        <v>1</v>
      </c>
      <c r="X330" s="616" t="str">
        <f t="shared" si="8"/>
        <v>#REF!</v>
      </c>
      <c r="Y330" s="616">
        <f t="shared" si="9"/>
        <v>1</v>
      </c>
      <c r="Z330" s="616" t="str">
        <f t="shared" si="42"/>
        <v>#REF!</v>
      </c>
      <c r="AA330" s="616" t="str">
        <f t="shared" si="60"/>
        <v>#REF!</v>
      </c>
      <c r="AB330" s="616" t="str">
        <f t="shared" si="61"/>
        <v>#REF!</v>
      </c>
      <c r="AC330" s="642" t="str">
        <f t="shared" si="62"/>
        <v>#REF!</v>
      </c>
      <c r="AD330" s="642" t="str">
        <f t="shared" si="63"/>
        <v>#REF!</v>
      </c>
      <c r="AE330" s="642" t="str">
        <f t="shared" si="64"/>
        <v>#REF!</v>
      </c>
      <c r="AF330" s="609"/>
      <c r="AG330" s="622"/>
      <c r="AH330" s="622"/>
      <c r="AI330" s="622">
        <f t="shared" si="65"/>
        <v>1</v>
      </c>
    </row>
    <row r="331" ht="15.0" customHeight="1">
      <c r="A331" s="609">
        <f t="shared" si="17"/>
        <v>329</v>
      </c>
      <c r="B331" s="171">
        <v>464031.0</v>
      </c>
      <c r="C331" s="422" t="s">
        <v>2075</v>
      </c>
      <c r="D331" s="683" t="s">
        <v>2076</v>
      </c>
      <c r="E331" s="683" t="s">
        <v>552</v>
      </c>
      <c r="F331" s="685" t="s">
        <v>564</v>
      </c>
      <c r="G331" s="685" t="s">
        <v>665</v>
      </c>
      <c r="H331" s="609" t="str">
        <f t="shared" si="116"/>
        <v>BA02</v>
      </c>
      <c r="I331" s="611" t="str">
        <f t="shared" si="2"/>
        <v>#REF!</v>
      </c>
      <c r="J331" s="609">
        <v>6.0</v>
      </c>
      <c r="K331" s="609">
        <v>2024.0</v>
      </c>
      <c r="L331" s="405">
        <v>45444.0</v>
      </c>
      <c r="M331" s="405">
        <v>45473.0</v>
      </c>
      <c r="N331" s="640">
        <v>20.0</v>
      </c>
      <c r="O331" s="640">
        <f t="shared" si="76"/>
        <v>1</v>
      </c>
      <c r="P331" s="640" t="str">
        <f t="shared" si="4"/>
        <v>#REF!</v>
      </c>
      <c r="Q331" s="800">
        <v>1.0</v>
      </c>
      <c r="R331" s="800"/>
      <c r="S331" s="171" t="s">
        <v>525</v>
      </c>
      <c r="T331" s="422" t="s">
        <v>2074</v>
      </c>
      <c r="U331" s="616">
        <f t="shared" si="5"/>
        <v>1</v>
      </c>
      <c r="V331" s="616" t="str">
        <f t="shared" si="120"/>
        <v>#REF!</v>
      </c>
      <c r="W331" s="616">
        <f t="shared" si="121"/>
        <v>1</v>
      </c>
      <c r="X331" s="616" t="str">
        <f t="shared" si="8"/>
        <v>#REF!</v>
      </c>
      <c r="Y331" s="616">
        <f t="shared" si="9"/>
        <v>1</v>
      </c>
      <c r="Z331" s="616" t="str">
        <f t="shared" si="42"/>
        <v>#REF!</v>
      </c>
      <c r="AA331" s="616" t="str">
        <f t="shared" si="60"/>
        <v>#REF!</v>
      </c>
      <c r="AB331" s="616" t="str">
        <f t="shared" si="61"/>
        <v>#REF!</v>
      </c>
      <c r="AC331" s="642" t="str">
        <f t="shared" si="62"/>
        <v>#REF!</v>
      </c>
      <c r="AD331" s="642" t="str">
        <f t="shared" si="63"/>
        <v>#REF!</v>
      </c>
      <c r="AE331" s="642" t="str">
        <f t="shared" si="64"/>
        <v>#REF!</v>
      </c>
      <c r="AF331" s="609"/>
      <c r="AG331" s="622"/>
      <c r="AH331" s="622"/>
      <c r="AI331" s="622">
        <f t="shared" si="65"/>
        <v>1</v>
      </c>
    </row>
    <row r="332" ht="15.0" customHeight="1">
      <c r="A332" s="609">
        <f t="shared" si="17"/>
        <v>330</v>
      </c>
      <c r="B332" s="171">
        <v>427027.0</v>
      </c>
      <c r="C332" s="422" t="s">
        <v>814</v>
      </c>
      <c r="D332" s="683" t="s">
        <v>2077</v>
      </c>
      <c r="E332" s="683" t="s">
        <v>552</v>
      </c>
      <c r="F332" s="685" t="s">
        <v>546</v>
      </c>
      <c r="G332" s="685" t="s">
        <v>771</v>
      </c>
      <c r="H332" s="609" t="str">
        <f t="shared" si="116"/>
        <v>TESTER04</v>
      </c>
      <c r="I332" s="611" t="str">
        <f t="shared" si="2"/>
        <v>#REF!</v>
      </c>
      <c r="J332" s="609">
        <v>6.0</v>
      </c>
      <c r="K332" s="609">
        <v>2024.0</v>
      </c>
      <c r="L332" s="405">
        <v>45444.0</v>
      </c>
      <c r="M332" s="405">
        <v>45473.0</v>
      </c>
      <c r="N332" s="640">
        <v>20.0</v>
      </c>
      <c r="O332" s="640">
        <f t="shared" si="76"/>
        <v>1</v>
      </c>
      <c r="P332" s="640" t="str">
        <f t="shared" si="4"/>
        <v>#REF!</v>
      </c>
      <c r="Q332" s="800" t="str">
        <f t="shared" ref="Q332:Q341" si="122">P332</f>
        <v>#REF!</v>
      </c>
      <c r="R332" s="800"/>
      <c r="S332" s="171" t="s">
        <v>525</v>
      </c>
      <c r="T332" s="422" t="s">
        <v>2078</v>
      </c>
      <c r="U332" s="616" t="str">
        <f t="shared" si="5"/>
        <v>#REF!</v>
      </c>
      <c r="V332" s="616" t="str">
        <f t="shared" si="120"/>
        <v>#REF!</v>
      </c>
      <c r="W332" s="616" t="str">
        <f t="shared" si="121"/>
        <v>#REF!</v>
      </c>
      <c r="X332" s="616" t="str">
        <f t="shared" si="8"/>
        <v>#REF!</v>
      </c>
      <c r="Y332" s="616">
        <f t="shared" si="9"/>
        <v>1</v>
      </c>
      <c r="Z332" s="616" t="str">
        <f t="shared" si="42"/>
        <v>#REF!</v>
      </c>
      <c r="AA332" s="616" t="str">
        <f t="shared" si="60"/>
        <v>#REF!</v>
      </c>
      <c r="AB332" s="616" t="str">
        <f t="shared" si="61"/>
        <v>#REF!</v>
      </c>
      <c r="AC332" s="642" t="str">
        <f t="shared" si="62"/>
        <v>#REF!</v>
      </c>
      <c r="AD332" s="642" t="str">
        <f t="shared" si="63"/>
        <v>#REF!</v>
      </c>
      <c r="AE332" s="642" t="str">
        <f t="shared" si="64"/>
        <v>#REF!</v>
      </c>
      <c r="AF332" s="609"/>
      <c r="AG332" s="622"/>
      <c r="AH332" s="622"/>
      <c r="AI332" s="622" t="str">
        <f t="shared" si="65"/>
        <v>#REF!</v>
      </c>
    </row>
    <row r="333" ht="15.0" customHeight="1">
      <c r="A333" s="609">
        <f t="shared" si="17"/>
        <v>331</v>
      </c>
      <c r="B333" s="171">
        <v>463673.0</v>
      </c>
      <c r="C333" s="422" t="s">
        <v>2079</v>
      </c>
      <c r="D333" s="683" t="s">
        <v>2080</v>
      </c>
      <c r="E333" s="683" t="s">
        <v>552</v>
      </c>
      <c r="F333" s="685" t="s">
        <v>512</v>
      </c>
      <c r="G333" s="685" t="s">
        <v>771</v>
      </c>
      <c r="H333" s="609" t="str">
        <f t="shared" si="116"/>
        <v>DEV04</v>
      </c>
      <c r="I333" s="611" t="str">
        <f t="shared" si="2"/>
        <v>#REF!</v>
      </c>
      <c r="J333" s="609">
        <v>6.0</v>
      </c>
      <c r="K333" s="609">
        <v>2024.0</v>
      </c>
      <c r="L333" s="405">
        <v>45444.0</v>
      </c>
      <c r="M333" s="405">
        <v>45473.0</v>
      </c>
      <c r="N333" s="1078">
        <v>20.0</v>
      </c>
      <c r="O333" s="640">
        <f t="shared" si="76"/>
        <v>1</v>
      </c>
      <c r="P333" s="640" t="str">
        <f t="shared" si="4"/>
        <v>#REF!</v>
      </c>
      <c r="Q333" s="800" t="str">
        <f t="shared" si="122"/>
        <v>#REF!</v>
      </c>
      <c r="R333" s="800"/>
      <c r="S333" s="171" t="s">
        <v>525</v>
      </c>
      <c r="T333" s="422" t="s">
        <v>2078</v>
      </c>
      <c r="U333" s="616" t="str">
        <f t="shared" si="5"/>
        <v>#REF!</v>
      </c>
      <c r="V333" s="616" t="str">
        <f t="shared" si="120"/>
        <v>#REF!</v>
      </c>
      <c r="W333" s="616" t="str">
        <f t="shared" si="121"/>
        <v>#REF!</v>
      </c>
      <c r="X333" s="616" t="str">
        <f t="shared" si="8"/>
        <v>#REF!</v>
      </c>
      <c r="Y333" s="616">
        <f t="shared" si="9"/>
        <v>1</v>
      </c>
      <c r="Z333" s="616" t="str">
        <f t="shared" si="42"/>
        <v>#REF!</v>
      </c>
      <c r="AA333" s="616" t="str">
        <f t="shared" si="60"/>
        <v>#REF!</v>
      </c>
      <c r="AB333" s="616" t="str">
        <f t="shared" si="61"/>
        <v>#REF!</v>
      </c>
      <c r="AC333" s="642" t="str">
        <f t="shared" si="62"/>
        <v>#REF!</v>
      </c>
      <c r="AD333" s="642" t="str">
        <f t="shared" si="63"/>
        <v>#REF!</v>
      </c>
      <c r="AE333" s="642" t="str">
        <f t="shared" si="64"/>
        <v>#REF!</v>
      </c>
      <c r="AF333" s="609"/>
      <c r="AG333" s="622"/>
      <c r="AH333" s="622"/>
      <c r="AI333" s="622" t="str">
        <f t="shared" si="65"/>
        <v>#REF!</v>
      </c>
    </row>
    <row r="334" ht="15.0" customHeight="1">
      <c r="A334" s="609">
        <f t="shared" si="17"/>
        <v>332</v>
      </c>
      <c r="B334" s="171">
        <v>463903.0</v>
      </c>
      <c r="C334" s="422" t="s">
        <v>2081</v>
      </c>
      <c r="D334" s="683" t="s">
        <v>2082</v>
      </c>
      <c r="E334" s="683" t="s">
        <v>552</v>
      </c>
      <c r="F334" s="685" t="s">
        <v>512</v>
      </c>
      <c r="G334" s="685" t="s">
        <v>771</v>
      </c>
      <c r="H334" s="609" t="str">
        <f t="shared" si="116"/>
        <v>DEV04</v>
      </c>
      <c r="I334" s="611" t="str">
        <f t="shared" si="2"/>
        <v>#REF!</v>
      </c>
      <c r="J334" s="609">
        <v>6.0</v>
      </c>
      <c r="K334" s="609">
        <v>2024.0</v>
      </c>
      <c r="L334" s="405">
        <v>45444.0</v>
      </c>
      <c r="M334" s="405">
        <v>45473.0</v>
      </c>
      <c r="N334" s="1078">
        <v>20.0</v>
      </c>
      <c r="O334" s="640">
        <f t="shared" si="76"/>
        <v>1</v>
      </c>
      <c r="P334" s="640" t="str">
        <f t="shared" si="4"/>
        <v>#REF!</v>
      </c>
      <c r="Q334" s="800" t="str">
        <f t="shared" si="122"/>
        <v>#REF!</v>
      </c>
      <c r="R334" s="800"/>
      <c r="S334" s="171" t="s">
        <v>525</v>
      </c>
      <c r="T334" s="422" t="s">
        <v>2078</v>
      </c>
      <c r="U334" s="616" t="str">
        <f t="shared" si="5"/>
        <v>#REF!</v>
      </c>
      <c r="V334" s="616" t="str">
        <f t="shared" si="120"/>
        <v>#REF!</v>
      </c>
      <c r="W334" s="616" t="str">
        <f t="shared" si="121"/>
        <v>#REF!</v>
      </c>
      <c r="X334" s="616" t="str">
        <f t="shared" si="8"/>
        <v>#REF!</v>
      </c>
      <c r="Y334" s="616">
        <f t="shared" si="9"/>
        <v>1</v>
      </c>
      <c r="Z334" s="616" t="str">
        <f t="shared" si="42"/>
        <v>#REF!</v>
      </c>
      <c r="AA334" s="616" t="str">
        <f t="shared" si="60"/>
        <v>#REF!</v>
      </c>
      <c r="AB334" s="616" t="str">
        <f t="shared" si="61"/>
        <v>#REF!</v>
      </c>
      <c r="AC334" s="642" t="str">
        <f t="shared" si="62"/>
        <v>#REF!</v>
      </c>
      <c r="AD334" s="642" t="str">
        <f t="shared" si="63"/>
        <v>#REF!</v>
      </c>
      <c r="AE334" s="642" t="str">
        <f t="shared" si="64"/>
        <v>#REF!</v>
      </c>
      <c r="AF334" s="609"/>
      <c r="AG334" s="622"/>
      <c r="AH334" s="622"/>
      <c r="AI334" s="622" t="str">
        <f t="shared" si="65"/>
        <v>#REF!</v>
      </c>
    </row>
    <row r="335" ht="15.0" customHeight="1">
      <c r="A335" s="609">
        <f t="shared" si="17"/>
        <v>333</v>
      </c>
      <c r="B335" s="171">
        <v>174873.0</v>
      </c>
      <c r="C335" s="422" t="s">
        <v>1473</v>
      </c>
      <c r="D335" s="683" t="s">
        <v>1474</v>
      </c>
      <c r="E335" s="683" t="s">
        <v>552</v>
      </c>
      <c r="F335" s="685" t="s">
        <v>564</v>
      </c>
      <c r="G335" s="685" t="s">
        <v>771</v>
      </c>
      <c r="H335" s="609" t="str">
        <f t="shared" si="116"/>
        <v>BA04</v>
      </c>
      <c r="I335" s="611" t="str">
        <f t="shared" si="2"/>
        <v>#REF!</v>
      </c>
      <c r="J335" s="609">
        <v>6.0</v>
      </c>
      <c r="K335" s="609">
        <v>2024.0</v>
      </c>
      <c r="L335" s="405">
        <v>45444.0</v>
      </c>
      <c r="M335" s="405">
        <v>45473.0</v>
      </c>
      <c r="N335" s="1078">
        <v>20.0</v>
      </c>
      <c r="O335" s="640">
        <f t="shared" si="76"/>
        <v>1</v>
      </c>
      <c r="P335" s="640" t="str">
        <f t="shared" si="4"/>
        <v>#REF!</v>
      </c>
      <c r="Q335" s="800" t="str">
        <f t="shared" si="122"/>
        <v>#REF!</v>
      </c>
      <c r="R335" s="800"/>
      <c r="S335" s="171" t="s">
        <v>525</v>
      </c>
      <c r="T335" s="422" t="s">
        <v>2078</v>
      </c>
      <c r="U335" s="616" t="str">
        <f t="shared" si="5"/>
        <v>#REF!</v>
      </c>
      <c r="V335" s="616" t="str">
        <f t="shared" si="120"/>
        <v>#REF!</v>
      </c>
      <c r="W335" s="616" t="str">
        <f t="shared" si="121"/>
        <v>#REF!</v>
      </c>
      <c r="X335" s="616" t="str">
        <f t="shared" si="8"/>
        <v>#REF!</v>
      </c>
      <c r="Y335" s="616">
        <f t="shared" si="9"/>
        <v>1</v>
      </c>
      <c r="Z335" s="616" t="str">
        <f t="shared" si="42"/>
        <v>#REF!</v>
      </c>
      <c r="AA335" s="616" t="str">
        <f t="shared" si="60"/>
        <v>#REF!</v>
      </c>
      <c r="AB335" s="616" t="str">
        <f t="shared" si="61"/>
        <v>#REF!</v>
      </c>
      <c r="AC335" s="642" t="str">
        <f t="shared" si="62"/>
        <v>#REF!</v>
      </c>
      <c r="AD335" s="642" t="str">
        <f t="shared" si="63"/>
        <v>#REF!</v>
      </c>
      <c r="AE335" s="642" t="str">
        <f t="shared" si="64"/>
        <v>#REF!</v>
      </c>
      <c r="AF335" s="609"/>
      <c r="AG335" s="622"/>
      <c r="AH335" s="622"/>
      <c r="AI335" s="622" t="str">
        <f t="shared" si="65"/>
        <v>#REF!</v>
      </c>
    </row>
    <row r="336" ht="15.0" customHeight="1">
      <c r="A336" s="609">
        <f t="shared" si="17"/>
        <v>334</v>
      </c>
      <c r="B336" s="171">
        <v>464933.0</v>
      </c>
      <c r="C336" s="422" t="s">
        <v>2084</v>
      </c>
      <c r="D336" s="683" t="s">
        <v>2085</v>
      </c>
      <c r="E336" s="683" t="s">
        <v>552</v>
      </c>
      <c r="F336" s="685" t="s">
        <v>564</v>
      </c>
      <c r="G336" s="685" t="s">
        <v>665</v>
      </c>
      <c r="H336" s="609" t="str">
        <f t="shared" si="116"/>
        <v>BA02</v>
      </c>
      <c r="I336" s="611" t="str">
        <f t="shared" si="2"/>
        <v>#REF!</v>
      </c>
      <c r="J336" s="609">
        <v>6.0</v>
      </c>
      <c r="K336" s="609">
        <v>2024.0</v>
      </c>
      <c r="L336" s="405">
        <v>45444.0</v>
      </c>
      <c r="M336" s="405">
        <v>45473.0</v>
      </c>
      <c r="N336" s="640">
        <v>20.0</v>
      </c>
      <c r="O336" s="640">
        <f t="shared" si="76"/>
        <v>1</v>
      </c>
      <c r="P336" s="640" t="str">
        <f t="shared" si="4"/>
        <v>#REF!</v>
      </c>
      <c r="Q336" s="800" t="str">
        <f t="shared" si="122"/>
        <v>#REF!</v>
      </c>
      <c r="R336" s="800"/>
      <c r="S336" s="171" t="s">
        <v>525</v>
      </c>
      <c r="T336" s="422" t="s">
        <v>2078</v>
      </c>
      <c r="U336" s="616" t="str">
        <f t="shared" si="5"/>
        <v>#REF!</v>
      </c>
      <c r="V336" s="616" t="str">
        <f t="shared" si="120"/>
        <v>#REF!</v>
      </c>
      <c r="W336" s="616" t="str">
        <f t="shared" si="121"/>
        <v>#REF!</v>
      </c>
      <c r="X336" s="616" t="str">
        <f t="shared" si="8"/>
        <v>#REF!</v>
      </c>
      <c r="Y336" s="616">
        <f t="shared" si="9"/>
        <v>1</v>
      </c>
      <c r="Z336" s="616" t="str">
        <f t="shared" si="42"/>
        <v>#REF!</v>
      </c>
      <c r="AA336" s="616" t="str">
        <f t="shared" si="60"/>
        <v>#REF!</v>
      </c>
      <c r="AB336" s="616" t="str">
        <f t="shared" si="61"/>
        <v>#REF!</v>
      </c>
      <c r="AC336" s="642" t="str">
        <f t="shared" si="62"/>
        <v>#REF!</v>
      </c>
      <c r="AD336" s="642" t="str">
        <f t="shared" si="63"/>
        <v>#REF!</v>
      </c>
      <c r="AE336" s="642" t="str">
        <f t="shared" si="64"/>
        <v>#REF!</v>
      </c>
      <c r="AF336" s="609"/>
      <c r="AG336" s="622"/>
      <c r="AH336" s="622"/>
      <c r="AI336" s="622" t="str">
        <f t="shared" si="65"/>
        <v>#REF!</v>
      </c>
    </row>
    <row r="337" ht="15.0" customHeight="1">
      <c r="A337" s="609">
        <f t="shared" si="17"/>
        <v>335</v>
      </c>
      <c r="B337" s="171">
        <v>464925.0</v>
      </c>
      <c r="C337" s="422" t="s">
        <v>2086</v>
      </c>
      <c r="D337" s="683" t="s">
        <v>2087</v>
      </c>
      <c r="E337" s="683" t="s">
        <v>552</v>
      </c>
      <c r="F337" s="685" t="s">
        <v>512</v>
      </c>
      <c r="G337" s="685" t="s">
        <v>790</v>
      </c>
      <c r="H337" s="609" t="str">
        <f t="shared" si="116"/>
        <v>DEV03</v>
      </c>
      <c r="I337" s="611" t="str">
        <f t="shared" si="2"/>
        <v>#REF!</v>
      </c>
      <c r="J337" s="609">
        <v>6.0</v>
      </c>
      <c r="K337" s="609">
        <v>2024.0</v>
      </c>
      <c r="L337" s="405">
        <v>45444.0</v>
      </c>
      <c r="M337" s="405">
        <v>45473.0</v>
      </c>
      <c r="N337" s="1078">
        <v>20.0</v>
      </c>
      <c r="O337" s="640">
        <f t="shared" si="76"/>
        <v>1</v>
      </c>
      <c r="P337" s="640" t="str">
        <f t="shared" si="4"/>
        <v>#REF!</v>
      </c>
      <c r="Q337" s="800" t="str">
        <f t="shared" si="122"/>
        <v>#REF!</v>
      </c>
      <c r="R337" s="800"/>
      <c r="S337" s="171" t="s">
        <v>525</v>
      </c>
      <c r="T337" s="422" t="s">
        <v>2078</v>
      </c>
      <c r="U337" s="616" t="str">
        <f t="shared" si="5"/>
        <v>#REF!</v>
      </c>
      <c r="V337" s="616" t="str">
        <f t="shared" si="120"/>
        <v>#REF!</v>
      </c>
      <c r="W337" s="616" t="str">
        <f t="shared" si="121"/>
        <v>#REF!</v>
      </c>
      <c r="X337" s="616" t="str">
        <f t="shared" si="8"/>
        <v>#REF!</v>
      </c>
      <c r="Y337" s="616">
        <f t="shared" si="9"/>
        <v>1</v>
      </c>
      <c r="Z337" s="616" t="str">
        <f t="shared" si="42"/>
        <v>#REF!</v>
      </c>
      <c r="AA337" s="616" t="str">
        <f t="shared" si="60"/>
        <v>#REF!</v>
      </c>
      <c r="AB337" s="616" t="str">
        <f t="shared" si="61"/>
        <v>#REF!</v>
      </c>
      <c r="AC337" s="642" t="str">
        <f t="shared" si="62"/>
        <v>#REF!</v>
      </c>
      <c r="AD337" s="642" t="str">
        <f t="shared" si="63"/>
        <v>#REF!</v>
      </c>
      <c r="AE337" s="642" t="str">
        <f t="shared" si="64"/>
        <v>#REF!</v>
      </c>
      <c r="AF337" s="609"/>
      <c r="AG337" s="622"/>
      <c r="AH337" s="622"/>
      <c r="AI337" s="622" t="str">
        <f t="shared" si="65"/>
        <v>#REF!</v>
      </c>
    </row>
    <row r="338" ht="15.0" customHeight="1">
      <c r="A338" s="609">
        <f t="shared" si="17"/>
        <v>336</v>
      </c>
      <c r="B338" s="171">
        <v>464929.0</v>
      </c>
      <c r="C338" s="422" t="s">
        <v>2089</v>
      </c>
      <c r="D338" s="683" t="s">
        <v>2090</v>
      </c>
      <c r="E338" s="683" t="s">
        <v>552</v>
      </c>
      <c r="F338" s="685" t="s">
        <v>512</v>
      </c>
      <c r="G338" s="685" t="s">
        <v>790</v>
      </c>
      <c r="H338" s="609" t="str">
        <f t="shared" si="116"/>
        <v>DEV03</v>
      </c>
      <c r="I338" s="611" t="str">
        <f t="shared" si="2"/>
        <v>#REF!</v>
      </c>
      <c r="J338" s="609">
        <v>6.0</v>
      </c>
      <c r="K338" s="609">
        <v>2024.0</v>
      </c>
      <c r="L338" s="405">
        <v>45444.0</v>
      </c>
      <c r="M338" s="405">
        <v>45473.0</v>
      </c>
      <c r="N338" s="1078">
        <v>20.0</v>
      </c>
      <c r="O338" s="640">
        <f t="shared" si="76"/>
        <v>1</v>
      </c>
      <c r="P338" s="640" t="str">
        <f t="shared" si="4"/>
        <v>#REF!</v>
      </c>
      <c r="Q338" s="800" t="str">
        <f t="shared" si="122"/>
        <v>#REF!</v>
      </c>
      <c r="R338" s="800"/>
      <c r="S338" s="171" t="s">
        <v>525</v>
      </c>
      <c r="T338" s="422" t="s">
        <v>2078</v>
      </c>
      <c r="U338" s="616" t="str">
        <f t="shared" si="5"/>
        <v>#REF!</v>
      </c>
      <c r="V338" s="616" t="str">
        <f t="shared" si="120"/>
        <v>#REF!</v>
      </c>
      <c r="W338" s="616" t="str">
        <f t="shared" si="121"/>
        <v>#REF!</v>
      </c>
      <c r="X338" s="616" t="str">
        <f t="shared" si="8"/>
        <v>#REF!</v>
      </c>
      <c r="Y338" s="616">
        <f t="shared" si="9"/>
        <v>1</v>
      </c>
      <c r="Z338" s="616" t="str">
        <f t="shared" si="42"/>
        <v>#REF!</v>
      </c>
      <c r="AA338" s="616" t="str">
        <f t="shared" si="60"/>
        <v>#REF!</v>
      </c>
      <c r="AB338" s="616" t="str">
        <f t="shared" si="61"/>
        <v>#REF!</v>
      </c>
      <c r="AC338" s="642" t="str">
        <f t="shared" si="62"/>
        <v>#REF!</v>
      </c>
      <c r="AD338" s="642" t="str">
        <f t="shared" si="63"/>
        <v>#REF!</v>
      </c>
      <c r="AE338" s="642" t="str">
        <f t="shared" si="64"/>
        <v>#REF!</v>
      </c>
      <c r="AF338" s="609"/>
      <c r="AG338" s="622"/>
      <c r="AH338" s="622"/>
      <c r="AI338" s="622" t="str">
        <f t="shared" si="65"/>
        <v>#REF!</v>
      </c>
    </row>
    <row r="339" ht="15.0" customHeight="1">
      <c r="A339" s="609">
        <f t="shared" si="17"/>
        <v>337</v>
      </c>
      <c r="B339" s="171">
        <v>465173.0</v>
      </c>
      <c r="C339" s="422" t="s">
        <v>2091</v>
      </c>
      <c r="D339" s="683" t="s">
        <v>2092</v>
      </c>
      <c r="E339" s="683" t="s">
        <v>552</v>
      </c>
      <c r="F339" s="685" t="s">
        <v>512</v>
      </c>
      <c r="G339" s="685" t="s">
        <v>790</v>
      </c>
      <c r="H339" s="609" t="str">
        <f t="shared" si="116"/>
        <v>DEV03</v>
      </c>
      <c r="I339" s="611" t="str">
        <f t="shared" si="2"/>
        <v>#REF!</v>
      </c>
      <c r="J339" s="609">
        <v>6.0</v>
      </c>
      <c r="K339" s="609">
        <v>2024.0</v>
      </c>
      <c r="L339" s="405">
        <v>45448.0</v>
      </c>
      <c r="M339" s="405">
        <v>45473.0</v>
      </c>
      <c r="N339" s="1078">
        <v>18.0</v>
      </c>
      <c r="O339" s="640">
        <f t="shared" si="76"/>
        <v>0.9</v>
      </c>
      <c r="P339" s="640" t="str">
        <f t="shared" si="4"/>
        <v>#REF!</v>
      </c>
      <c r="Q339" s="800" t="str">
        <f t="shared" si="122"/>
        <v>#REF!</v>
      </c>
      <c r="R339" s="800"/>
      <c r="S339" s="171" t="s">
        <v>525</v>
      </c>
      <c r="T339" s="422" t="s">
        <v>2078</v>
      </c>
      <c r="U339" s="616" t="str">
        <f t="shared" si="5"/>
        <v>#REF!</v>
      </c>
      <c r="V339" s="616" t="str">
        <f t="shared" si="120"/>
        <v>#REF!</v>
      </c>
      <c r="W339" s="616" t="str">
        <f t="shared" si="121"/>
        <v>#REF!</v>
      </c>
      <c r="X339" s="616" t="str">
        <f t="shared" si="8"/>
        <v>#REF!</v>
      </c>
      <c r="Y339" s="616">
        <f t="shared" si="9"/>
        <v>1</v>
      </c>
      <c r="Z339" s="616" t="str">
        <f t="shared" si="42"/>
        <v>#REF!</v>
      </c>
      <c r="AA339" s="616" t="str">
        <f t="shared" si="60"/>
        <v>#REF!</v>
      </c>
      <c r="AB339" s="616" t="str">
        <f t="shared" si="61"/>
        <v>#REF!</v>
      </c>
      <c r="AC339" s="642" t="str">
        <f t="shared" si="62"/>
        <v>#REF!</v>
      </c>
      <c r="AD339" s="642" t="str">
        <f t="shared" si="63"/>
        <v>#REF!</v>
      </c>
      <c r="AE339" s="642" t="str">
        <f t="shared" si="64"/>
        <v>#REF!</v>
      </c>
      <c r="AF339" s="609"/>
      <c r="AG339" s="622"/>
      <c r="AH339" s="622"/>
      <c r="AI339" s="622" t="str">
        <f t="shared" si="65"/>
        <v>#REF!</v>
      </c>
    </row>
    <row r="340" ht="15.0" customHeight="1">
      <c r="A340" s="609">
        <f t="shared" si="17"/>
        <v>338</v>
      </c>
      <c r="B340" s="171">
        <v>464453.0</v>
      </c>
      <c r="C340" s="422" t="s">
        <v>2093</v>
      </c>
      <c r="D340" s="683" t="s">
        <v>2094</v>
      </c>
      <c r="E340" s="683" t="s">
        <v>662</v>
      </c>
      <c r="F340" s="685" t="s">
        <v>663</v>
      </c>
      <c r="G340" s="685" t="s">
        <v>893</v>
      </c>
      <c r="H340" s="609" t="str">
        <f t="shared" si="116"/>
        <v>PM06</v>
      </c>
      <c r="I340" s="611" t="str">
        <f t="shared" si="2"/>
        <v>#REF!</v>
      </c>
      <c r="J340" s="609">
        <v>6.0</v>
      </c>
      <c r="K340" s="609">
        <v>2024.0</v>
      </c>
      <c r="L340" s="405">
        <v>45444.0</v>
      </c>
      <c r="M340" s="405">
        <v>45473.0</v>
      </c>
      <c r="N340" s="1078">
        <v>10.0</v>
      </c>
      <c r="O340" s="640">
        <f t="shared" si="76"/>
        <v>0.5</v>
      </c>
      <c r="P340" s="640" t="str">
        <f t="shared" si="4"/>
        <v>#REF!</v>
      </c>
      <c r="Q340" s="800" t="str">
        <f t="shared" si="122"/>
        <v>#REF!</v>
      </c>
      <c r="R340" s="800"/>
      <c r="S340" s="171" t="s">
        <v>525</v>
      </c>
      <c r="T340" s="422" t="s">
        <v>2078</v>
      </c>
      <c r="U340" s="616" t="str">
        <f t="shared" si="5"/>
        <v>#REF!</v>
      </c>
      <c r="V340" s="616" t="str">
        <f t="shared" si="120"/>
        <v>#REF!</v>
      </c>
      <c r="W340" s="616" t="str">
        <f t="shared" si="121"/>
        <v>#REF!</v>
      </c>
      <c r="X340" s="616" t="str">
        <f t="shared" si="8"/>
        <v>#REF!</v>
      </c>
      <c r="Y340" s="616">
        <f t="shared" si="9"/>
        <v>0.825</v>
      </c>
      <c r="Z340" s="616" t="str">
        <f t="shared" si="42"/>
        <v>#REF!</v>
      </c>
      <c r="AA340" s="616" t="str">
        <f t="shared" si="60"/>
        <v>#REF!</v>
      </c>
      <c r="AB340" s="616" t="str">
        <f t="shared" si="61"/>
        <v>#REF!</v>
      </c>
      <c r="AC340" s="642" t="str">
        <f t="shared" si="62"/>
        <v>#REF!</v>
      </c>
      <c r="AD340" s="642" t="str">
        <f t="shared" si="63"/>
        <v>#REF!</v>
      </c>
      <c r="AE340" s="642" t="str">
        <f t="shared" si="64"/>
        <v>#REF!</v>
      </c>
      <c r="AF340" s="609"/>
      <c r="AG340" s="622"/>
      <c r="AH340" s="622"/>
      <c r="AI340" s="622" t="str">
        <f t="shared" si="65"/>
        <v>#REF!</v>
      </c>
    </row>
    <row r="341" ht="15.0" customHeight="1">
      <c r="A341" s="609">
        <f t="shared" si="17"/>
        <v>339</v>
      </c>
      <c r="B341" s="171">
        <v>437388.0</v>
      </c>
      <c r="C341" s="422" t="s">
        <v>1001</v>
      </c>
      <c r="D341" s="683" t="s">
        <v>1997</v>
      </c>
      <c r="E341" s="683" t="s">
        <v>552</v>
      </c>
      <c r="F341" s="685" t="s">
        <v>512</v>
      </c>
      <c r="G341" s="685" t="s">
        <v>771</v>
      </c>
      <c r="H341" s="609" t="str">
        <f t="shared" si="116"/>
        <v>DEV04</v>
      </c>
      <c r="I341" s="611" t="str">
        <f t="shared" si="2"/>
        <v>#REF!</v>
      </c>
      <c r="J341" s="609">
        <v>6.0</v>
      </c>
      <c r="K341" s="609">
        <v>2024.0</v>
      </c>
      <c r="L341" s="405">
        <v>45444.0</v>
      </c>
      <c r="M341" s="405">
        <v>45473.0</v>
      </c>
      <c r="N341" s="640">
        <f t="shared" ref="N341:N343" si="123">NETWORKDAYS(L341,M341)</f>
        <v>20</v>
      </c>
      <c r="O341" s="640">
        <v>0.1</v>
      </c>
      <c r="P341" s="640" t="str">
        <f t="shared" si="4"/>
        <v>#REF!</v>
      </c>
      <c r="Q341" s="800" t="str">
        <f t="shared" si="122"/>
        <v>#REF!</v>
      </c>
      <c r="R341" s="800"/>
      <c r="S341" s="171" t="s">
        <v>525</v>
      </c>
      <c r="T341" s="422" t="s">
        <v>1968</v>
      </c>
      <c r="U341" s="616" t="str">
        <f t="shared" si="5"/>
        <v>#REF!</v>
      </c>
      <c r="V341" s="616" t="str">
        <f t="shared" si="120"/>
        <v>#REF!</v>
      </c>
      <c r="W341" s="616" t="str">
        <f t="shared" si="121"/>
        <v>#REF!</v>
      </c>
      <c r="X341" s="616" t="str">
        <f t="shared" si="8"/>
        <v>#REF!</v>
      </c>
      <c r="Y341" s="616">
        <f t="shared" si="9"/>
        <v>1.45</v>
      </c>
      <c r="Z341" s="616" t="str">
        <f t="shared" si="42"/>
        <v>#REF!</v>
      </c>
      <c r="AA341" s="616" t="str">
        <f t="shared" si="60"/>
        <v>#REF!</v>
      </c>
      <c r="AB341" s="616" t="str">
        <f t="shared" si="61"/>
        <v>#REF!</v>
      </c>
      <c r="AC341" s="642" t="str">
        <f t="shared" si="62"/>
        <v>#REF!</v>
      </c>
      <c r="AD341" s="642" t="str">
        <f t="shared" si="63"/>
        <v>#REF!</v>
      </c>
      <c r="AE341" s="642" t="str">
        <f t="shared" si="64"/>
        <v>#REF!</v>
      </c>
      <c r="AF341" s="609"/>
      <c r="AG341" s="622"/>
      <c r="AH341" s="622"/>
      <c r="AI341" s="622" t="str">
        <f t="shared" si="65"/>
        <v>#REF!</v>
      </c>
    </row>
    <row r="342" ht="15.0" customHeight="1">
      <c r="A342" s="609">
        <f t="shared" si="17"/>
        <v>340</v>
      </c>
      <c r="B342" s="171">
        <v>72854.0</v>
      </c>
      <c r="C342" s="422" t="s">
        <v>1785</v>
      </c>
      <c r="D342" s="683" t="s">
        <v>2004</v>
      </c>
      <c r="E342" s="683" t="s">
        <v>662</v>
      </c>
      <c r="F342" s="685" t="s">
        <v>663</v>
      </c>
      <c r="G342" s="685" t="s">
        <v>771</v>
      </c>
      <c r="H342" s="609" t="str">
        <f t="shared" si="116"/>
        <v>PM04</v>
      </c>
      <c r="I342" s="611" t="str">
        <f t="shared" si="2"/>
        <v>#REF!</v>
      </c>
      <c r="J342" s="609">
        <v>6.0</v>
      </c>
      <c r="K342" s="609">
        <v>2024.0</v>
      </c>
      <c r="L342" s="405">
        <v>45444.0</v>
      </c>
      <c r="M342" s="405">
        <v>45473.0</v>
      </c>
      <c r="N342" s="640">
        <f t="shared" si="123"/>
        <v>20</v>
      </c>
      <c r="O342" s="1078">
        <v>1.0</v>
      </c>
      <c r="P342" s="640" t="str">
        <f t="shared" si="4"/>
        <v>#REF!</v>
      </c>
      <c r="Q342" s="800">
        <v>1.75</v>
      </c>
      <c r="R342" s="800"/>
      <c r="S342" s="171" t="s">
        <v>525</v>
      </c>
      <c r="T342" s="422" t="s">
        <v>2018</v>
      </c>
      <c r="U342" s="616">
        <f t="shared" si="5"/>
        <v>1.75</v>
      </c>
      <c r="V342" s="616" t="str">
        <f t="shared" si="120"/>
        <v>#REF!</v>
      </c>
      <c r="W342" s="616">
        <f t="shared" si="121"/>
        <v>1.75</v>
      </c>
      <c r="X342" s="616" t="str">
        <f t="shared" si="8"/>
        <v>#REF!</v>
      </c>
      <c r="Y342" s="616">
        <f t="shared" si="9"/>
        <v>1</v>
      </c>
      <c r="Z342" s="616" t="str">
        <f t="shared" si="42"/>
        <v>#REF!</v>
      </c>
      <c r="AA342" s="616" t="str">
        <f t="shared" si="60"/>
        <v>#REF!</v>
      </c>
      <c r="AB342" s="616" t="str">
        <f t="shared" si="61"/>
        <v>#REF!</v>
      </c>
      <c r="AC342" s="642" t="str">
        <f t="shared" si="62"/>
        <v>#REF!</v>
      </c>
      <c r="AD342" s="642" t="str">
        <f t="shared" si="63"/>
        <v>#REF!</v>
      </c>
      <c r="AE342" s="642" t="str">
        <f t="shared" si="64"/>
        <v>#REF!</v>
      </c>
      <c r="AF342" s="609"/>
      <c r="AG342" s="622"/>
      <c r="AH342" s="622"/>
      <c r="AI342" s="622">
        <f t="shared" si="65"/>
        <v>1.75</v>
      </c>
    </row>
    <row r="343" ht="15.0" customHeight="1">
      <c r="A343" s="609">
        <f t="shared" si="17"/>
        <v>341</v>
      </c>
      <c r="B343" s="171">
        <v>112999.0</v>
      </c>
      <c r="C343" s="422" t="s">
        <v>2014</v>
      </c>
      <c r="D343" s="683" t="s">
        <v>2015</v>
      </c>
      <c r="E343" s="683" t="s">
        <v>662</v>
      </c>
      <c r="F343" s="685" t="s">
        <v>663</v>
      </c>
      <c r="G343" s="685" t="s">
        <v>893</v>
      </c>
      <c r="H343" s="609" t="str">
        <f t="shared" si="116"/>
        <v>PM06</v>
      </c>
      <c r="I343" s="611" t="str">
        <f t="shared" si="2"/>
        <v>#REF!</v>
      </c>
      <c r="J343" s="609">
        <v>6.0</v>
      </c>
      <c r="K343" s="609">
        <v>2024.0</v>
      </c>
      <c r="L343" s="405">
        <v>45446.0</v>
      </c>
      <c r="M343" s="405">
        <v>45448.0</v>
      </c>
      <c r="N343" s="640">
        <f t="shared" si="123"/>
        <v>3</v>
      </c>
      <c r="O343" s="1078">
        <v>0.15</v>
      </c>
      <c r="P343" s="640" t="str">
        <f t="shared" si="4"/>
        <v>#REF!</v>
      </c>
      <c r="Q343" s="800" t="str">
        <f t="shared" ref="Q343:Q352" si="124">P343</f>
        <v>#REF!</v>
      </c>
      <c r="R343" s="800">
        <f>6.5/20</f>
        <v>0.325</v>
      </c>
      <c r="S343" s="171" t="s">
        <v>525</v>
      </c>
      <c r="T343" s="422" t="s">
        <v>1968</v>
      </c>
      <c r="U343" s="616" t="str">
        <f t="shared" si="5"/>
        <v>#REF!</v>
      </c>
      <c r="V343" s="616" t="str">
        <f t="shared" si="120"/>
        <v>#REF!</v>
      </c>
      <c r="W343" s="616" t="str">
        <f t="shared" si="121"/>
        <v>#REF!</v>
      </c>
      <c r="X343" s="616" t="str">
        <f t="shared" si="8"/>
        <v>#REF!</v>
      </c>
      <c r="Y343" s="616">
        <f t="shared" si="9"/>
        <v>1</v>
      </c>
      <c r="Z343" s="616" t="str">
        <f t="shared" si="42"/>
        <v>#REF!</v>
      </c>
      <c r="AA343" s="616" t="str">
        <f t="shared" si="60"/>
        <v>#REF!</v>
      </c>
      <c r="AB343" s="616" t="str">
        <f t="shared" si="61"/>
        <v>#REF!</v>
      </c>
      <c r="AC343" s="642" t="str">
        <f t="shared" si="62"/>
        <v>#REF!</v>
      </c>
      <c r="AD343" s="642" t="str">
        <f t="shared" si="63"/>
        <v>#REF!</v>
      </c>
      <c r="AE343" s="642" t="str">
        <f t="shared" si="64"/>
        <v>#REF!</v>
      </c>
      <c r="AF343" s="609"/>
      <c r="AG343" s="622"/>
      <c r="AH343" s="622"/>
      <c r="AI343" s="622" t="str">
        <f t="shared" si="65"/>
        <v>#REF!</v>
      </c>
    </row>
    <row r="344" ht="15.0" customHeight="1">
      <c r="A344" s="609">
        <f t="shared" si="17"/>
        <v>342</v>
      </c>
      <c r="B344" s="171">
        <v>464851.0</v>
      </c>
      <c r="C344" s="422" t="s">
        <v>2095</v>
      </c>
      <c r="D344" s="683" t="s">
        <v>2096</v>
      </c>
      <c r="E344" s="683" t="s">
        <v>552</v>
      </c>
      <c r="F344" s="685" t="s">
        <v>564</v>
      </c>
      <c r="G344" s="685" t="s">
        <v>771</v>
      </c>
      <c r="H344" s="609" t="str">
        <f t="shared" si="116"/>
        <v>BA04</v>
      </c>
      <c r="I344" s="611" t="str">
        <f t="shared" si="2"/>
        <v>#REF!</v>
      </c>
      <c r="J344" s="609">
        <v>6.0</v>
      </c>
      <c r="K344" s="609">
        <v>2024.0</v>
      </c>
      <c r="L344" s="405">
        <v>45446.0</v>
      </c>
      <c r="M344" s="405">
        <v>45473.0</v>
      </c>
      <c r="N344" s="640">
        <v>20.0</v>
      </c>
      <c r="O344" s="640">
        <f t="shared" ref="O344:O351" si="125">N344/20</f>
        <v>1</v>
      </c>
      <c r="P344" s="640" t="str">
        <f t="shared" si="4"/>
        <v>#REF!</v>
      </c>
      <c r="Q344" s="800" t="str">
        <f t="shared" si="124"/>
        <v>#REF!</v>
      </c>
      <c r="R344" s="800"/>
      <c r="S344" s="171" t="s">
        <v>525</v>
      </c>
      <c r="T344" s="422" t="s">
        <v>2097</v>
      </c>
      <c r="U344" s="616" t="str">
        <f t="shared" si="5"/>
        <v>#REF!</v>
      </c>
      <c r="V344" s="616" t="str">
        <f t="shared" si="120"/>
        <v>#REF!</v>
      </c>
      <c r="W344" s="616" t="str">
        <f t="shared" si="121"/>
        <v>#REF!</v>
      </c>
      <c r="X344" s="616" t="str">
        <f t="shared" si="8"/>
        <v>#REF!</v>
      </c>
      <c r="Y344" s="616">
        <f t="shared" si="9"/>
        <v>1</v>
      </c>
      <c r="Z344" s="616" t="str">
        <f t="shared" si="42"/>
        <v>#REF!</v>
      </c>
      <c r="AA344" s="616" t="str">
        <f t="shared" si="60"/>
        <v>#REF!</v>
      </c>
      <c r="AB344" s="616" t="str">
        <f t="shared" si="61"/>
        <v>#REF!</v>
      </c>
      <c r="AC344" s="642" t="str">
        <f t="shared" si="62"/>
        <v>#REF!</v>
      </c>
      <c r="AD344" s="642" t="str">
        <f t="shared" si="63"/>
        <v>#REF!</v>
      </c>
      <c r="AE344" s="642" t="str">
        <f t="shared" si="64"/>
        <v>#REF!</v>
      </c>
      <c r="AF344" s="609"/>
      <c r="AG344" s="622"/>
      <c r="AH344" s="622"/>
      <c r="AI344" s="622" t="str">
        <f t="shared" si="65"/>
        <v>#REF!</v>
      </c>
    </row>
    <row r="345" ht="15.0" customHeight="1">
      <c r="A345" s="609">
        <f t="shared" si="17"/>
        <v>343</v>
      </c>
      <c r="B345" s="171">
        <v>464935.0</v>
      </c>
      <c r="C345" s="422" t="s">
        <v>2098</v>
      </c>
      <c r="D345" s="683" t="s">
        <v>2099</v>
      </c>
      <c r="E345" s="683" t="s">
        <v>552</v>
      </c>
      <c r="F345" s="685" t="s">
        <v>564</v>
      </c>
      <c r="G345" s="685" t="s">
        <v>665</v>
      </c>
      <c r="H345" s="609" t="str">
        <f t="shared" si="116"/>
        <v>BA02</v>
      </c>
      <c r="I345" s="611" t="str">
        <f t="shared" si="2"/>
        <v>#REF!</v>
      </c>
      <c r="J345" s="609">
        <v>6.0</v>
      </c>
      <c r="K345" s="609">
        <v>2024.0</v>
      </c>
      <c r="L345" s="405">
        <v>45446.0</v>
      </c>
      <c r="M345" s="405">
        <v>45473.0</v>
      </c>
      <c r="N345" s="1078">
        <v>20.0</v>
      </c>
      <c r="O345" s="640">
        <f t="shared" si="125"/>
        <v>1</v>
      </c>
      <c r="P345" s="640" t="str">
        <f t="shared" si="4"/>
        <v>#REF!</v>
      </c>
      <c r="Q345" s="800" t="str">
        <f t="shared" si="124"/>
        <v>#REF!</v>
      </c>
      <c r="R345" s="800"/>
      <c r="S345" s="171" t="s">
        <v>525</v>
      </c>
      <c r="T345" s="422" t="s">
        <v>2097</v>
      </c>
      <c r="U345" s="616" t="str">
        <f t="shared" si="5"/>
        <v>#REF!</v>
      </c>
      <c r="V345" s="616" t="str">
        <f t="shared" si="120"/>
        <v>#REF!</v>
      </c>
      <c r="W345" s="616" t="str">
        <f t="shared" si="121"/>
        <v>#REF!</v>
      </c>
      <c r="X345" s="616" t="str">
        <f t="shared" si="8"/>
        <v>#REF!</v>
      </c>
      <c r="Y345" s="616">
        <f t="shared" si="9"/>
        <v>1</v>
      </c>
      <c r="Z345" s="616" t="str">
        <f t="shared" si="42"/>
        <v>#REF!</v>
      </c>
      <c r="AA345" s="616" t="str">
        <f t="shared" si="60"/>
        <v>#REF!</v>
      </c>
      <c r="AB345" s="616" t="str">
        <f t="shared" si="61"/>
        <v>#REF!</v>
      </c>
      <c r="AC345" s="642" t="str">
        <f t="shared" si="62"/>
        <v>#REF!</v>
      </c>
      <c r="AD345" s="642" t="str">
        <f t="shared" si="63"/>
        <v>#REF!</v>
      </c>
      <c r="AE345" s="642" t="str">
        <f t="shared" si="64"/>
        <v>#REF!</v>
      </c>
      <c r="AF345" s="609"/>
      <c r="AG345" s="622"/>
      <c r="AH345" s="622"/>
      <c r="AI345" s="622" t="str">
        <f t="shared" si="65"/>
        <v>#REF!</v>
      </c>
    </row>
    <row r="346" ht="15.0" customHeight="1">
      <c r="A346" s="609">
        <f t="shared" si="17"/>
        <v>344</v>
      </c>
      <c r="B346" s="171">
        <v>465345.0</v>
      </c>
      <c r="C346" s="422" t="s">
        <v>2101</v>
      </c>
      <c r="D346" s="683" t="s">
        <v>2102</v>
      </c>
      <c r="E346" s="683" t="s">
        <v>552</v>
      </c>
      <c r="F346" s="685" t="s">
        <v>546</v>
      </c>
      <c r="G346" s="685" t="s">
        <v>790</v>
      </c>
      <c r="H346" s="609" t="str">
        <f t="shared" si="116"/>
        <v>TESTER03</v>
      </c>
      <c r="I346" s="611" t="str">
        <f t="shared" si="2"/>
        <v>#REF!</v>
      </c>
      <c r="J346" s="609">
        <v>6.0</v>
      </c>
      <c r="K346" s="609">
        <v>2024.0</v>
      </c>
      <c r="L346" s="405">
        <v>45453.0</v>
      </c>
      <c r="M346" s="405">
        <v>45473.0</v>
      </c>
      <c r="N346" s="1078">
        <v>15.0</v>
      </c>
      <c r="O346" s="640">
        <f t="shared" si="125"/>
        <v>0.75</v>
      </c>
      <c r="P346" s="640" t="str">
        <f t="shared" si="4"/>
        <v>#REF!</v>
      </c>
      <c r="Q346" s="800" t="str">
        <f t="shared" si="124"/>
        <v>#REF!</v>
      </c>
      <c r="R346" s="800"/>
      <c r="S346" s="171" t="s">
        <v>525</v>
      </c>
      <c r="T346" s="422" t="s">
        <v>2097</v>
      </c>
      <c r="U346" s="616" t="str">
        <f t="shared" si="5"/>
        <v>#REF!</v>
      </c>
      <c r="V346" s="616" t="str">
        <f t="shared" si="120"/>
        <v>#REF!</v>
      </c>
      <c r="W346" s="616" t="str">
        <f t="shared" si="121"/>
        <v>#REF!</v>
      </c>
      <c r="X346" s="616" t="str">
        <f t="shared" si="8"/>
        <v>#REF!</v>
      </c>
      <c r="Y346" s="616">
        <f t="shared" si="9"/>
        <v>1</v>
      </c>
      <c r="Z346" s="616" t="str">
        <f t="shared" si="42"/>
        <v>#REF!</v>
      </c>
      <c r="AA346" s="616" t="str">
        <f t="shared" si="60"/>
        <v>#REF!</v>
      </c>
      <c r="AB346" s="616" t="str">
        <f t="shared" si="61"/>
        <v>#REF!</v>
      </c>
      <c r="AC346" s="642" t="str">
        <f t="shared" si="62"/>
        <v>#REF!</v>
      </c>
      <c r="AD346" s="642" t="str">
        <f t="shared" si="63"/>
        <v>#REF!</v>
      </c>
      <c r="AE346" s="642" t="str">
        <f t="shared" si="64"/>
        <v>#REF!</v>
      </c>
      <c r="AF346" s="609"/>
      <c r="AG346" s="622"/>
      <c r="AH346" s="622"/>
      <c r="AI346" s="622" t="str">
        <f t="shared" si="65"/>
        <v>#REF!</v>
      </c>
    </row>
    <row r="347" ht="15.0" customHeight="1">
      <c r="A347" s="609">
        <f t="shared" si="17"/>
        <v>345</v>
      </c>
      <c r="B347" s="171">
        <v>465179.0</v>
      </c>
      <c r="C347" s="422" t="s">
        <v>2106</v>
      </c>
      <c r="D347" s="683" t="s">
        <v>2107</v>
      </c>
      <c r="E347" s="683" t="s">
        <v>552</v>
      </c>
      <c r="F347" s="685" t="s">
        <v>512</v>
      </c>
      <c r="G347" s="685" t="s">
        <v>790</v>
      </c>
      <c r="H347" s="609" t="str">
        <f t="shared" si="116"/>
        <v>DEV03</v>
      </c>
      <c r="I347" s="611" t="str">
        <f t="shared" si="2"/>
        <v>#REF!</v>
      </c>
      <c r="J347" s="609">
        <v>6.0</v>
      </c>
      <c r="K347" s="609">
        <v>2024.0</v>
      </c>
      <c r="L347" s="405">
        <v>45446.0</v>
      </c>
      <c r="M347" s="405">
        <v>45473.0</v>
      </c>
      <c r="N347" s="1078">
        <v>20.0</v>
      </c>
      <c r="O347" s="640">
        <f t="shared" si="125"/>
        <v>1</v>
      </c>
      <c r="P347" s="640" t="str">
        <f t="shared" si="4"/>
        <v>#REF!</v>
      </c>
      <c r="Q347" s="800" t="str">
        <f t="shared" si="124"/>
        <v>#REF!</v>
      </c>
      <c r="R347" s="800"/>
      <c r="S347" s="171" t="s">
        <v>525</v>
      </c>
      <c r="T347" s="422" t="s">
        <v>2097</v>
      </c>
      <c r="U347" s="616" t="str">
        <f t="shared" si="5"/>
        <v>#REF!</v>
      </c>
      <c r="V347" s="616" t="str">
        <f t="shared" si="120"/>
        <v>#REF!</v>
      </c>
      <c r="W347" s="616" t="str">
        <f t="shared" si="121"/>
        <v>#REF!</v>
      </c>
      <c r="X347" s="616" t="str">
        <f t="shared" si="8"/>
        <v>#REF!</v>
      </c>
      <c r="Y347" s="616">
        <f t="shared" si="9"/>
        <v>1</v>
      </c>
      <c r="Z347" s="616" t="str">
        <f t="shared" si="42"/>
        <v>#REF!</v>
      </c>
      <c r="AA347" s="616" t="str">
        <f t="shared" si="60"/>
        <v>#REF!</v>
      </c>
      <c r="AB347" s="616" t="str">
        <f t="shared" si="61"/>
        <v>#REF!</v>
      </c>
      <c r="AC347" s="642" t="str">
        <f t="shared" si="62"/>
        <v>#REF!</v>
      </c>
      <c r="AD347" s="642" t="str">
        <f t="shared" si="63"/>
        <v>#REF!</v>
      </c>
      <c r="AE347" s="642" t="str">
        <f t="shared" si="64"/>
        <v>#REF!</v>
      </c>
      <c r="AF347" s="609"/>
      <c r="AG347" s="622"/>
      <c r="AH347" s="622"/>
      <c r="AI347" s="622" t="str">
        <f t="shared" si="65"/>
        <v>#REF!</v>
      </c>
    </row>
    <row r="348" ht="15.0" customHeight="1">
      <c r="A348" s="609">
        <f t="shared" si="17"/>
        <v>346</v>
      </c>
      <c r="B348" s="171">
        <v>465353.0</v>
      </c>
      <c r="C348" s="422" t="s">
        <v>2108</v>
      </c>
      <c r="D348" s="683" t="s">
        <v>2109</v>
      </c>
      <c r="E348" s="683" t="s">
        <v>552</v>
      </c>
      <c r="F348" s="685" t="s">
        <v>512</v>
      </c>
      <c r="G348" s="685" t="s">
        <v>790</v>
      </c>
      <c r="H348" s="609" t="str">
        <f t="shared" si="116"/>
        <v>DEV03</v>
      </c>
      <c r="I348" s="611" t="str">
        <f t="shared" si="2"/>
        <v>#REF!</v>
      </c>
      <c r="J348" s="609">
        <v>6.0</v>
      </c>
      <c r="K348" s="609">
        <v>2024.0</v>
      </c>
      <c r="L348" s="405">
        <v>45453.0</v>
      </c>
      <c r="M348" s="405">
        <v>45473.0</v>
      </c>
      <c r="N348" s="1078">
        <v>15.0</v>
      </c>
      <c r="O348" s="640">
        <f t="shared" si="125"/>
        <v>0.75</v>
      </c>
      <c r="P348" s="640" t="str">
        <f t="shared" si="4"/>
        <v>#REF!</v>
      </c>
      <c r="Q348" s="800" t="str">
        <f t="shared" si="124"/>
        <v>#REF!</v>
      </c>
      <c r="R348" s="800"/>
      <c r="S348" s="171" t="s">
        <v>525</v>
      </c>
      <c r="T348" s="422" t="s">
        <v>2097</v>
      </c>
      <c r="U348" s="616" t="str">
        <f t="shared" si="5"/>
        <v>#REF!</v>
      </c>
      <c r="V348" s="616" t="str">
        <f t="shared" si="120"/>
        <v>#REF!</v>
      </c>
      <c r="W348" s="616" t="str">
        <f t="shared" si="121"/>
        <v>#REF!</v>
      </c>
      <c r="X348" s="616" t="str">
        <f t="shared" si="8"/>
        <v>#REF!</v>
      </c>
      <c r="Y348" s="616">
        <f t="shared" si="9"/>
        <v>1</v>
      </c>
      <c r="Z348" s="616" t="str">
        <f t="shared" si="42"/>
        <v>#REF!</v>
      </c>
      <c r="AA348" s="616" t="str">
        <f t="shared" si="60"/>
        <v>#REF!</v>
      </c>
      <c r="AB348" s="616" t="str">
        <f t="shared" si="61"/>
        <v>#REF!</v>
      </c>
      <c r="AC348" s="642" t="str">
        <f t="shared" si="62"/>
        <v>#REF!</v>
      </c>
      <c r="AD348" s="642" t="str">
        <f t="shared" si="63"/>
        <v>#REF!</v>
      </c>
      <c r="AE348" s="642" t="str">
        <f t="shared" si="64"/>
        <v>#REF!</v>
      </c>
      <c r="AF348" s="609"/>
      <c r="AG348" s="622"/>
      <c r="AH348" s="622"/>
      <c r="AI348" s="622" t="str">
        <f t="shared" si="65"/>
        <v>#REF!</v>
      </c>
    </row>
    <row r="349" ht="15.0" customHeight="1">
      <c r="A349" s="609">
        <f t="shared" si="17"/>
        <v>347</v>
      </c>
      <c r="B349" s="171">
        <v>465599.0</v>
      </c>
      <c r="C349" s="422" t="s">
        <v>869</v>
      </c>
      <c r="D349" s="683" t="s">
        <v>2110</v>
      </c>
      <c r="E349" s="683" t="s">
        <v>552</v>
      </c>
      <c r="F349" s="685" t="s">
        <v>512</v>
      </c>
      <c r="G349" s="685" t="s">
        <v>771</v>
      </c>
      <c r="H349" s="609" t="str">
        <f t="shared" si="116"/>
        <v>DEV04</v>
      </c>
      <c r="I349" s="611" t="str">
        <f t="shared" si="2"/>
        <v>#REF!</v>
      </c>
      <c r="J349" s="609">
        <v>6.0</v>
      </c>
      <c r="K349" s="609">
        <v>2024.0</v>
      </c>
      <c r="L349" s="405">
        <v>45460.0</v>
      </c>
      <c r="M349" s="405">
        <v>45473.0</v>
      </c>
      <c r="N349" s="1078">
        <v>10.0</v>
      </c>
      <c r="O349" s="640">
        <f t="shared" si="125"/>
        <v>0.5</v>
      </c>
      <c r="P349" s="640" t="str">
        <f t="shared" si="4"/>
        <v>#REF!</v>
      </c>
      <c r="Q349" s="800" t="str">
        <f t="shared" si="124"/>
        <v>#REF!</v>
      </c>
      <c r="R349" s="800"/>
      <c r="S349" s="171" t="s">
        <v>525</v>
      </c>
      <c r="T349" s="422" t="s">
        <v>2097</v>
      </c>
      <c r="U349" s="616" t="str">
        <f t="shared" si="5"/>
        <v>#REF!</v>
      </c>
      <c r="V349" s="616" t="str">
        <f t="shared" si="120"/>
        <v>#REF!</v>
      </c>
      <c r="W349" s="616" t="str">
        <f t="shared" si="121"/>
        <v>#REF!</v>
      </c>
      <c r="X349" s="616" t="str">
        <f t="shared" si="8"/>
        <v>#REF!</v>
      </c>
      <c r="Y349" s="616">
        <f t="shared" si="9"/>
        <v>1</v>
      </c>
      <c r="Z349" s="616" t="str">
        <f t="shared" si="42"/>
        <v>#REF!</v>
      </c>
      <c r="AA349" s="616" t="str">
        <f t="shared" si="60"/>
        <v>#REF!</v>
      </c>
      <c r="AB349" s="616" t="str">
        <f t="shared" si="61"/>
        <v>#REF!</v>
      </c>
      <c r="AC349" s="642" t="str">
        <f t="shared" si="62"/>
        <v>#REF!</v>
      </c>
      <c r="AD349" s="642" t="str">
        <f t="shared" si="63"/>
        <v>#REF!</v>
      </c>
      <c r="AE349" s="642" t="str">
        <f t="shared" si="64"/>
        <v>#REF!</v>
      </c>
      <c r="AF349" s="609"/>
      <c r="AG349" s="622"/>
      <c r="AH349" s="622"/>
      <c r="AI349" s="622" t="str">
        <f t="shared" si="65"/>
        <v>#REF!</v>
      </c>
    </row>
    <row r="350" ht="15.0" customHeight="1">
      <c r="A350" s="609">
        <f t="shared" si="17"/>
        <v>348</v>
      </c>
      <c r="B350" s="171">
        <v>465707.0</v>
      </c>
      <c r="C350" s="422" t="s">
        <v>2111</v>
      </c>
      <c r="D350" s="683" t="s">
        <v>2112</v>
      </c>
      <c r="E350" s="683" t="s">
        <v>552</v>
      </c>
      <c r="F350" s="685" t="s">
        <v>512</v>
      </c>
      <c r="G350" s="685" t="s">
        <v>771</v>
      </c>
      <c r="H350" s="609" t="str">
        <f t="shared" si="116"/>
        <v>DEV04</v>
      </c>
      <c r="I350" s="611" t="str">
        <f t="shared" si="2"/>
        <v>#REF!</v>
      </c>
      <c r="J350" s="609">
        <v>6.0</v>
      </c>
      <c r="K350" s="609">
        <v>2024.0</v>
      </c>
      <c r="L350" s="405">
        <v>45462.0</v>
      </c>
      <c r="M350" s="405">
        <v>45473.0</v>
      </c>
      <c r="N350" s="1078">
        <v>8.0</v>
      </c>
      <c r="O350" s="640">
        <f t="shared" si="125"/>
        <v>0.4</v>
      </c>
      <c r="P350" s="640" t="str">
        <f t="shared" si="4"/>
        <v>#REF!</v>
      </c>
      <c r="Q350" s="800" t="str">
        <f t="shared" si="124"/>
        <v>#REF!</v>
      </c>
      <c r="R350" s="800"/>
      <c r="S350" s="171" t="s">
        <v>525</v>
      </c>
      <c r="T350" s="422" t="s">
        <v>2097</v>
      </c>
      <c r="U350" s="616" t="str">
        <f t="shared" si="5"/>
        <v>#REF!</v>
      </c>
      <c r="V350" s="616" t="str">
        <f t="shared" si="120"/>
        <v>#REF!</v>
      </c>
      <c r="W350" s="616" t="str">
        <f t="shared" si="121"/>
        <v>#REF!</v>
      </c>
      <c r="X350" s="616" t="str">
        <f t="shared" si="8"/>
        <v>#REF!</v>
      </c>
      <c r="Y350" s="616">
        <f t="shared" si="9"/>
        <v>1</v>
      </c>
      <c r="Z350" s="616" t="str">
        <f t="shared" si="42"/>
        <v>#REF!</v>
      </c>
      <c r="AA350" s="616" t="str">
        <f t="shared" si="60"/>
        <v>#REF!</v>
      </c>
      <c r="AB350" s="616" t="str">
        <f t="shared" si="61"/>
        <v>#REF!</v>
      </c>
      <c r="AC350" s="642" t="str">
        <f t="shared" si="62"/>
        <v>#REF!</v>
      </c>
      <c r="AD350" s="642" t="str">
        <f t="shared" si="63"/>
        <v>#REF!</v>
      </c>
      <c r="AE350" s="642" t="str">
        <f t="shared" si="64"/>
        <v>#REF!</v>
      </c>
      <c r="AF350" s="609"/>
      <c r="AG350" s="622"/>
      <c r="AH350" s="622"/>
      <c r="AI350" s="622" t="str">
        <f t="shared" si="65"/>
        <v>#REF!</v>
      </c>
    </row>
    <row r="351" ht="15.0" customHeight="1">
      <c r="A351" s="609">
        <f t="shared" si="17"/>
        <v>349</v>
      </c>
      <c r="B351" s="171">
        <v>464453.0</v>
      </c>
      <c r="C351" s="422" t="s">
        <v>2093</v>
      </c>
      <c r="D351" s="683" t="s">
        <v>2094</v>
      </c>
      <c r="E351" s="683" t="s">
        <v>662</v>
      </c>
      <c r="F351" s="685" t="s">
        <v>663</v>
      </c>
      <c r="G351" s="685" t="s">
        <v>893</v>
      </c>
      <c r="H351" s="609" t="str">
        <f t="shared" si="116"/>
        <v>PM06</v>
      </c>
      <c r="I351" s="611" t="str">
        <f t="shared" si="2"/>
        <v>#REF!</v>
      </c>
      <c r="J351" s="609">
        <v>6.0</v>
      </c>
      <c r="K351" s="609">
        <v>2024.0</v>
      </c>
      <c r="L351" s="405">
        <v>45455.0</v>
      </c>
      <c r="M351" s="405">
        <v>45473.0</v>
      </c>
      <c r="N351" s="640">
        <v>6.5</v>
      </c>
      <c r="O351" s="800">
        <f t="shared" si="125"/>
        <v>0.325</v>
      </c>
      <c r="P351" s="640" t="str">
        <f t="shared" si="4"/>
        <v>#REF!</v>
      </c>
      <c r="Q351" s="800" t="str">
        <f t="shared" si="124"/>
        <v>#REF!</v>
      </c>
      <c r="R351" s="800"/>
      <c r="S351" s="171" t="s">
        <v>525</v>
      </c>
      <c r="T351" s="422" t="s">
        <v>2097</v>
      </c>
      <c r="U351" s="616" t="str">
        <f t="shared" si="5"/>
        <v>#REF!</v>
      </c>
      <c r="V351" s="616" t="str">
        <f t="shared" si="120"/>
        <v>#REF!</v>
      </c>
      <c r="W351" s="616" t="str">
        <f t="shared" si="121"/>
        <v>#REF!</v>
      </c>
      <c r="X351" s="616" t="str">
        <f t="shared" si="8"/>
        <v>#REF!</v>
      </c>
      <c r="Y351" s="616">
        <f t="shared" si="9"/>
        <v>0.825</v>
      </c>
      <c r="Z351" s="616" t="str">
        <f t="shared" si="42"/>
        <v>#REF!</v>
      </c>
      <c r="AA351" s="616" t="str">
        <f t="shared" si="60"/>
        <v>#REF!</v>
      </c>
      <c r="AB351" s="616" t="str">
        <f t="shared" si="61"/>
        <v>#REF!</v>
      </c>
      <c r="AC351" s="642" t="str">
        <f t="shared" si="62"/>
        <v>#REF!</v>
      </c>
      <c r="AD351" s="642" t="str">
        <f t="shared" si="63"/>
        <v>#REF!</v>
      </c>
      <c r="AE351" s="642" t="str">
        <f t="shared" si="64"/>
        <v>#REF!</v>
      </c>
      <c r="AF351" s="609"/>
      <c r="AG351" s="622"/>
      <c r="AH351" s="622"/>
      <c r="AI351" s="622" t="str">
        <f t="shared" si="65"/>
        <v>#REF!</v>
      </c>
    </row>
    <row r="352" ht="15.0" customHeight="1">
      <c r="A352" s="609">
        <f t="shared" si="17"/>
        <v>350</v>
      </c>
      <c r="B352" s="171">
        <v>272637.0</v>
      </c>
      <c r="C352" s="422" t="s">
        <v>986</v>
      </c>
      <c r="D352" s="683" t="s">
        <v>2017</v>
      </c>
      <c r="E352" s="683" t="s">
        <v>552</v>
      </c>
      <c r="F352" s="685" t="s">
        <v>512</v>
      </c>
      <c r="G352" s="685" t="s">
        <v>790</v>
      </c>
      <c r="H352" s="609" t="str">
        <f t="shared" si="116"/>
        <v>DEV03</v>
      </c>
      <c r="I352" s="611" t="str">
        <f t="shared" si="2"/>
        <v>#REF!</v>
      </c>
      <c r="J352" s="609">
        <v>6.0</v>
      </c>
      <c r="K352" s="609">
        <v>2024.0</v>
      </c>
      <c r="L352" s="405">
        <v>45444.0</v>
      </c>
      <c r="M352" s="405">
        <v>45473.0</v>
      </c>
      <c r="N352" s="640">
        <f t="shared" ref="N352:N388" si="126">NETWORKDAYS(L352,M352)</f>
        <v>20</v>
      </c>
      <c r="O352" s="640">
        <v>0.8</v>
      </c>
      <c r="P352" s="640" t="str">
        <f t="shared" si="4"/>
        <v>#REF!</v>
      </c>
      <c r="Q352" s="800" t="str">
        <f t="shared" si="124"/>
        <v>#REF!</v>
      </c>
      <c r="R352" s="800"/>
      <c r="S352" s="171" t="s">
        <v>525</v>
      </c>
      <c r="T352" s="422" t="s">
        <v>2018</v>
      </c>
      <c r="U352" s="616" t="str">
        <f t="shared" si="5"/>
        <v>#REF!</v>
      </c>
      <c r="V352" s="616" t="str">
        <f t="shared" si="120"/>
        <v>#REF!</v>
      </c>
      <c r="W352" s="616" t="str">
        <f t="shared" si="121"/>
        <v>#REF!</v>
      </c>
      <c r="X352" s="616" t="str">
        <f t="shared" si="8"/>
        <v>#REF!</v>
      </c>
      <c r="Y352" s="616">
        <f t="shared" si="9"/>
        <v>1</v>
      </c>
      <c r="Z352" s="616" t="str">
        <f t="shared" si="42"/>
        <v>#REF!</v>
      </c>
      <c r="AA352" s="616" t="str">
        <f t="shared" si="60"/>
        <v>#REF!</v>
      </c>
      <c r="AB352" s="616" t="str">
        <f t="shared" si="61"/>
        <v>#REF!</v>
      </c>
      <c r="AC352" s="642" t="str">
        <f t="shared" si="62"/>
        <v>#REF!</v>
      </c>
      <c r="AD352" s="642" t="str">
        <f t="shared" si="63"/>
        <v>#REF!</v>
      </c>
      <c r="AE352" s="642" t="str">
        <f t="shared" si="64"/>
        <v>#REF!</v>
      </c>
      <c r="AF352" s="609"/>
      <c r="AG352" s="622"/>
      <c r="AH352" s="622"/>
      <c r="AI352" s="622" t="str">
        <f t="shared" si="65"/>
        <v>#REF!</v>
      </c>
    </row>
    <row r="353" ht="15.0" customHeight="1">
      <c r="A353" s="609">
        <f t="shared" si="17"/>
        <v>351</v>
      </c>
      <c r="B353" s="171">
        <v>433570.0</v>
      </c>
      <c r="C353" s="422" t="s">
        <v>1028</v>
      </c>
      <c r="D353" s="683" t="s">
        <v>1965</v>
      </c>
      <c r="E353" s="683" t="s">
        <v>552</v>
      </c>
      <c r="F353" s="685" t="s">
        <v>512</v>
      </c>
      <c r="G353" s="685" t="s">
        <v>795</v>
      </c>
      <c r="H353" s="609" t="str">
        <f t="shared" si="116"/>
        <v>DEV01</v>
      </c>
      <c r="I353" s="611" t="str">
        <f t="shared" si="2"/>
        <v>#REF!</v>
      </c>
      <c r="J353" s="609">
        <v>6.0</v>
      </c>
      <c r="K353" s="609">
        <v>2024.0</v>
      </c>
      <c r="L353" s="405">
        <v>45444.0</v>
      </c>
      <c r="M353" s="405">
        <v>45473.0</v>
      </c>
      <c r="N353" s="640">
        <f t="shared" si="126"/>
        <v>20</v>
      </c>
      <c r="O353" s="1078">
        <v>0.7</v>
      </c>
      <c r="P353" s="640" t="str">
        <f t="shared" si="4"/>
        <v>#REF!</v>
      </c>
      <c r="Q353" s="800">
        <v>0.45</v>
      </c>
      <c r="R353" s="800"/>
      <c r="S353" s="171" t="s">
        <v>525</v>
      </c>
      <c r="T353" s="422" t="s">
        <v>2018</v>
      </c>
      <c r="U353" s="616">
        <f t="shared" si="5"/>
        <v>0.45</v>
      </c>
      <c r="V353" s="616" t="str">
        <f t="shared" si="120"/>
        <v>#REF!</v>
      </c>
      <c r="W353" s="616">
        <f t="shared" si="121"/>
        <v>0.65</v>
      </c>
      <c r="X353" s="616" t="str">
        <f t="shared" si="8"/>
        <v>#REF!</v>
      </c>
      <c r="Y353" s="616">
        <f t="shared" si="9"/>
        <v>1</v>
      </c>
      <c r="Z353" s="616" t="str">
        <f t="shared" si="42"/>
        <v>#REF!</v>
      </c>
      <c r="AA353" s="616" t="str">
        <f t="shared" si="60"/>
        <v>#REF!</v>
      </c>
      <c r="AB353" s="616" t="str">
        <f t="shared" si="61"/>
        <v>#REF!</v>
      </c>
      <c r="AC353" s="642" t="str">
        <f t="shared" si="62"/>
        <v>#REF!</v>
      </c>
      <c r="AD353" s="642" t="str">
        <f t="shared" si="63"/>
        <v>#REF!</v>
      </c>
      <c r="AE353" s="642" t="str">
        <f t="shared" si="64"/>
        <v>#REF!</v>
      </c>
      <c r="AF353" s="609"/>
      <c r="AG353" s="622"/>
      <c r="AH353" s="622"/>
      <c r="AI353" s="622">
        <f t="shared" si="65"/>
        <v>0.325</v>
      </c>
    </row>
    <row r="354" ht="15.0" customHeight="1">
      <c r="A354" s="609">
        <f t="shared" si="17"/>
        <v>352</v>
      </c>
      <c r="B354" s="171">
        <v>457041.0</v>
      </c>
      <c r="C354" s="422" t="s">
        <v>1044</v>
      </c>
      <c r="D354" s="683" t="s">
        <v>2025</v>
      </c>
      <c r="E354" s="683" t="s">
        <v>552</v>
      </c>
      <c r="F354" s="685" t="s">
        <v>546</v>
      </c>
      <c r="G354" s="685" t="s">
        <v>771</v>
      </c>
      <c r="H354" s="609" t="str">
        <f t="shared" si="116"/>
        <v>TESTER04</v>
      </c>
      <c r="I354" s="611" t="str">
        <f t="shared" si="2"/>
        <v>#REF!</v>
      </c>
      <c r="J354" s="609">
        <v>6.0</v>
      </c>
      <c r="K354" s="609">
        <v>2024.0</v>
      </c>
      <c r="L354" s="405">
        <v>45444.0</v>
      </c>
      <c r="M354" s="405">
        <v>45473.0</v>
      </c>
      <c r="N354" s="640">
        <f t="shared" si="126"/>
        <v>20</v>
      </c>
      <c r="O354" s="1078">
        <v>0.45</v>
      </c>
      <c r="P354" s="640" t="str">
        <f t="shared" si="4"/>
        <v>#REF!</v>
      </c>
      <c r="Q354" s="800" t="str">
        <f t="shared" ref="Q354:Q355" si="127">P354</f>
        <v>#REF!</v>
      </c>
      <c r="R354" s="800"/>
      <c r="S354" s="171" t="s">
        <v>525</v>
      </c>
      <c r="T354" s="422" t="s">
        <v>2018</v>
      </c>
      <c r="U354" s="616" t="str">
        <f t="shared" si="5"/>
        <v>#REF!</v>
      </c>
      <c r="V354" s="616" t="str">
        <f t="shared" si="120"/>
        <v>#REF!</v>
      </c>
      <c r="W354" s="616" t="str">
        <f t="shared" si="121"/>
        <v>#REF!</v>
      </c>
      <c r="X354" s="616" t="str">
        <f t="shared" si="8"/>
        <v>#REF!</v>
      </c>
      <c r="Y354" s="616">
        <f t="shared" si="9"/>
        <v>1.15</v>
      </c>
      <c r="Z354" s="616" t="str">
        <f t="shared" si="42"/>
        <v>#REF!</v>
      </c>
      <c r="AA354" s="616" t="str">
        <f t="shared" si="60"/>
        <v>#REF!</v>
      </c>
      <c r="AB354" s="616" t="str">
        <f t="shared" si="61"/>
        <v>#REF!</v>
      </c>
      <c r="AC354" s="642" t="str">
        <f t="shared" si="62"/>
        <v>#REF!</v>
      </c>
      <c r="AD354" s="642" t="str">
        <f t="shared" si="63"/>
        <v>#REF!</v>
      </c>
      <c r="AE354" s="642" t="str">
        <f t="shared" si="64"/>
        <v>#REF!</v>
      </c>
      <c r="AF354" s="609"/>
      <c r="AG354" s="622"/>
      <c r="AH354" s="622"/>
      <c r="AI354" s="622" t="str">
        <f t="shared" si="65"/>
        <v>#REF!</v>
      </c>
    </row>
    <row r="355" ht="15.0" customHeight="1">
      <c r="A355" s="609">
        <f t="shared" si="17"/>
        <v>353</v>
      </c>
      <c r="B355" s="171">
        <v>432495.0</v>
      </c>
      <c r="C355" s="422" t="s">
        <v>1049</v>
      </c>
      <c r="D355" s="683" t="s">
        <v>2044</v>
      </c>
      <c r="E355" s="683" t="s">
        <v>552</v>
      </c>
      <c r="F355" s="685" t="s">
        <v>512</v>
      </c>
      <c r="G355" s="685" t="s">
        <v>787</v>
      </c>
      <c r="H355" s="609" t="str">
        <f t="shared" si="116"/>
        <v>DEV05</v>
      </c>
      <c r="I355" s="611" t="str">
        <f t="shared" si="2"/>
        <v>#REF!</v>
      </c>
      <c r="J355" s="609">
        <v>6.0</v>
      </c>
      <c r="K355" s="609">
        <v>2024.0</v>
      </c>
      <c r="L355" s="405">
        <v>45444.0</v>
      </c>
      <c r="M355" s="405">
        <v>45473.0</v>
      </c>
      <c r="N355" s="640">
        <f t="shared" si="126"/>
        <v>20</v>
      </c>
      <c r="O355" s="1078">
        <v>0.2</v>
      </c>
      <c r="P355" s="640" t="str">
        <f t="shared" si="4"/>
        <v>#REF!</v>
      </c>
      <c r="Q355" s="800" t="str">
        <f t="shared" si="127"/>
        <v>#REF!</v>
      </c>
      <c r="R355" s="800"/>
      <c r="S355" s="171" t="s">
        <v>525</v>
      </c>
      <c r="T355" s="422" t="s">
        <v>2117</v>
      </c>
      <c r="U355" s="616" t="str">
        <f t="shared" si="5"/>
        <v>#REF!</v>
      </c>
      <c r="V355" s="616" t="str">
        <f t="shared" si="120"/>
        <v>#REF!</v>
      </c>
      <c r="W355" s="616" t="str">
        <f t="shared" si="121"/>
        <v>#REF!</v>
      </c>
      <c r="X355" s="616" t="str">
        <f t="shared" si="8"/>
        <v>#REF!</v>
      </c>
      <c r="Y355" s="616">
        <f t="shared" si="9"/>
        <v>0.9</v>
      </c>
      <c r="Z355" s="616" t="str">
        <f t="shared" si="42"/>
        <v>#REF!</v>
      </c>
      <c r="AA355" s="616" t="str">
        <f t="shared" si="60"/>
        <v>#REF!</v>
      </c>
      <c r="AB355" s="616" t="str">
        <f t="shared" si="61"/>
        <v>#REF!</v>
      </c>
      <c r="AC355" s="642" t="str">
        <f t="shared" si="62"/>
        <v>#REF!</v>
      </c>
      <c r="AD355" s="642" t="str">
        <f t="shared" si="63"/>
        <v>#REF!</v>
      </c>
      <c r="AE355" s="642" t="str">
        <f t="shared" si="64"/>
        <v>#REF!</v>
      </c>
      <c r="AF355" s="609"/>
      <c r="AG355" s="622"/>
      <c r="AH355" s="622"/>
      <c r="AI355" s="622" t="str">
        <f t="shared" si="65"/>
        <v>#REF!</v>
      </c>
    </row>
    <row r="356" ht="15.0" customHeight="1">
      <c r="A356" s="609">
        <f t="shared" si="17"/>
        <v>354</v>
      </c>
      <c r="B356" s="171">
        <v>437535.0</v>
      </c>
      <c r="C356" s="422" t="s">
        <v>1016</v>
      </c>
      <c r="D356" s="683" t="s">
        <v>2022</v>
      </c>
      <c r="E356" s="683" t="s">
        <v>552</v>
      </c>
      <c r="F356" s="685" t="s">
        <v>512</v>
      </c>
      <c r="G356" s="685" t="s">
        <v>771</v>
      </c>
      <c r="H356" s="609" t="str">
        <f t="shared" si="116"/>
        <v>DEV04</v>
      </c>
      <c r="I356" s="611" t="str">
        <f t="shared" si="2"/>
        <v>#REF!</v>
      </c>
      <c r="J356" s="609">
        <v>6.0</v>
      </c>
      <c r="K356" s="609">
        <v>2024.0</v>
      </c>
      <c r="L356" s="405">
        <v>45444.0</v>
      </c>
      <c r="M356" s="405">
        <v>45473.0</v>
      </c>
      <c r="N356" s="640">
        <f t="shared" si="126"/>
        <v>20</v>
      </c>
      <c r="O356" s="1078">
        <v>0.3</v>
      </c>
      <c r="P356" s="640" t="str">
        <f t="shared" si="4"/>
        <v>#REF!</v>
      </c>
      <c r="Q356" s="800">
        <v>0.5</v>
      </c>
      <c r="R356" s="800"/>
      <c r="S356" s="171" t="s">
        <v>525</v>
      </c>
      <c r="T356" s="422" t="s">
        <v>2117</v>
      </c>
      <c r="U356" s="616">
        <f t="shared" si="5"/>
        <v>0.5</v>
      </c>
      <c r="V356" s="616" t="str">
        <f t="shared" si="120"/>
        <v>#REF!</v>
      </c>
      <c r="W356" s="616">
        <f t="shared" si="121"/>
        <v>1.7</v>
      </c>
      <c r="X356" s="616" t="str">
        <f t="shared" si="8"/>
        <v>#REF!</v>
      </c>
      <c r="Y356" s="616">
        <f t="shared" si="9"/>
        <v>1</v>
      </c>
      <c r="Z356" s="616" t="str">
        <f t="shared" si="42"/>
        <v>#REF!</v>
      </c>
      <c r="AA356" s="616" t="str">
        <f t="shared" si="60"/>
        <v>#REF!</v>
      </c>
      <c r="AB356" s="616" t="str">
        <f t="shared" si="61"/>
        <v>#REF!</v>
      </c>
      <c r="AC356" s="642" t="str">
        <f t="shared" si="62"/>
        <v>#REF!</v>
      </c>
      <c r="AD356" s="642" t="str">
        <f t="shared" si="63"/>
        <v>#REF!</v>
      </c>
      <c r="AE356" s="642" t="str">
        <f t="shared" si="64"/>
        <v>#REF!</v>
      </c>
      <c r="AF356" s="609"/>
      <c r="AG356" s="622"/>
      <c r="AH356" s="622"/>
      <c r="AI356" s="622">
        <f t="shared" si="65"/>
        <v>0.85</v>
      </c>
    </row>
    <row r="357" ht="15.0" customHeight="1">
      <c r="A357" s="609">
        <f t="shared" si="17"/>
        <v>355</v>
      </c>
      <c r="B357" s="171">
        <v>427330.0</v>
      </c>
      <c r="C357" s="422" t="s">
        <v>1038</v>
      </c>
      <c r="D357" s="683" t="s">
        <v>2035</v>
      </c>
      <c r="E357" s="683" t="s">
        <v>552</v>
      </c>
      <c r="F357" s="685" t="s">
        <v>546</v>
      </c>
      <c r="G357" s="685" t="s">
        <v>771</v>
      </c>
      <c r="H357" s="609" t="str">
        <f t="shared" si="116"/>
        <v>TESTER04</v>
      </c>
      <c r="I357" s="611" t="str">
        <f t="shared" si="2"/>
        <v>#REF!</v>
      </c>
      <c r="J357" s="609">
        <v>6.0</v>
      </c>
      <c r="K357" s="609">
        <v>2024.0</v>
      </c>
      <c r="L357" s="405">
        <v>45444.0</v>
      </c>
      <c r="M357" s="405">
        <v>45473.0</v>
      </c>
      <c r="N357" s="640">
        <f t="shared" si="126"/>
        <v>20</v>
      </c>
      <c r="O357" s="1078">
        <v>1.0</v>
      </c>
      <c r="P357" s="640" t="str">
        <f t="shared" si="4"/>
        <v>#REF!</v>
      </c>
      <c r="Q357" s="800" t="str">
        <f t="shared" ref="Q357:Q367" si="128">P357</f>
        <v>#REF!</v>
      </c>
      <c r="R357" s="800"/>
      <c r="S357" s="171" t="s">
        <v>525</v>
      </c>
      <c r="T357" s="422" t="s">
        <v>2030</v>
      </c>
      <c r="U357" s="616" t="str">
        <f t="shared" si="5"/>
        <v>#REF!</v>
      </c>
      <c r="V357" s="616" t="str">
        <f t="shared" si="120"/>
        <v>#REF!</v>
      </c>
      <c r="W357" s="616" t="str">
        <f t="shared" si="121"/>
        <v>#REF!</v>
      </c>
      <c r="X357" s="616" t="str">
        <f t="shared" si="8"/>
        <v>#REF!</v>
      </c>
      <c r="Y357" s="616">
        <f t="shared" si="9"/>
        <v>1.7</v>
      </c>
      <c r="Z357" s="616" t="str">
        <f t="shared" si="42"/>
        <v>#REF!</v>
      </c>
      <c r="AA357" s="616" t="str">
        <f t="shared" si="60"/>
        <v>#REF!</v>
      </c>
      <c r="AB357" s="616" t="str">
        <f t="shared" si="61"/>
        <v>#REF!</v>
      </c>
      <c r="AC357" s="642" t="str">
        <f t="shared" si="62"/>
        <v>#REF!</v>
      </c>
      <c r="AD357" s="642" t="str">
        <f t="shared" si="63"/>
        <v>#REF!</v>
      </c>
      <c r="AE357" s="642" t="str">
        <f t="shared" si="64"/>
        <v>#REF!</v>
      </c>
      <c r="AF357" s="609"/>
      <c r="AG357" s="622"/>
      <c r="AH357" s="622"/>
      <c r="AI357" s="622" t="str">
        <f t="shared" si="65"/>
        <v>#REF!</v>
      </c>
    </row>
    <row r="358" ht="15.0" customHeight="1">
      <c r="A358" s="609">
        <f t="shared" si="17"/>
        <v>356</v>
      </c>
      <c r="B358" s="171">
        <v>463057.0</v>
      </c>
      <c r="C358" s="422" t="s">
        <v>1671</v>
      </c>
      <c r="D358" s="683" t="s">
        <v>2119</v>
      </c>
      <c r="E358" s="683" t="s">
        <v>552</v>
      </c>
      <c r="F358" s="685" t="s">
        <v>512</v>
      </c>
      <c r="G358" s="685" t="s">
        <v>790</v>
      </c>
      <c r="H358" s="609" t="str">
        <f t="shared" si="116"/>
        <v>DEV03</v>
      </c>
      <c r="I358" s="611" t="str">
        <f t="shared" si="2"/>
        <v>#REF!</v>
      </c>
      <c r="J358" s="609">
        <v>6.0</v>
      </c>
      <c r="K358" s="609">
        <v>2024.0</v>
      </c>
      <c r="L358" s="405">
        <v>45444.0</v>
      </c>
      <c r="M358" s="405">
        <v>45464.0</v>
      </c>
      <c r="N358" s="640">
        <f t="shared" si="126"/>
        <v>15</v>
      </c>
      <c r="O358" s="1078">
        <v>0.3</v>
      </c>
      <c r="P358" s="640" t="str">
        <f t="shared" si="4"/>
        <v>#REF!</v>
      </c>
      <c r="Q358" s="800" t="str">
        <f t="shared" si="128"/>
        <v>#REF!</v>
      </c>
      <c r="R358" s="800"/>
      <c r="S358" s="171" t="s">
        <v>525</v>
      </c>
      <c r="T358" s="422" t="s">
        <v>2030</v>
      </c>
      <c r="U358" s="616" t="str">
        <f t="shared" si="5"/>
        <v>#REF!</v>
      </c>
      <c r="V358" s="616" t="str">
        <f t="shared" si="120"/>
        <v>#REF!</v>
      </c>
      <c r="W358" s="616" t="str">
        <f t="shared" si="121"/>
        <v>#REF!</v>
      </c>
      <c r="X358" s="616" t="str">
        <f t="shared" si="8"/>
        <v>#REF!</v>
      </c>
      <c r="Y358" s="616">
        <f t="shared" si="9"/>
        <v>0.45</v>
      </c>
      <c r="Z358" s="616" t="str">
        <f t="shared" si="42"/>
        <v>#REF!</v>
      </c>
      <c r="AA358" s="616" t="str">
        <f t="shared" si="60"/>
        <v>#REF!</v>
      </c>
      <c r="AB358" s="616" t="str">
        <f t="shared" si="61"/>
        <v>#REF!</v>
      </c>
      <c r="AC358" s="642" t="str">
        <f t="shared" si="62"/>
        <v>#REF!</v>
      </c>
      <c r="AD358" s="642" t="str">
        <f t="shared" si="63"/>
        <v>#REF!</v>
      </c>
      <c r="AE358" s="642" t="str">
        <f t="shared" si="64"/>
        <v>#REF!</v>
      </c>
      <c r="AF358" s="609"/>
      <c r="AG358" s="622"/>
      <c r="AH358" s="622"/>
      <c r="AI358" s="622" t="str">
        <f t="shared" si="65"/>
        <v>#REF!</v>
      </c>
    </row>
    <row r="359" ht="15.0" customHeight="1">
      <c r="A359" s="609">
        <f t="shared" si="17"/>
        <v>357</v>
      </c>
      <c r="B359" s="171">
        <v>464865.0</v>
      </c>
      <c r="C359" s="422" t="s">
        <v>2032</v>
      </c>
      <c r="D359" s="683" t="s">
        <v>2033</v>
      </c>
      <c r="E359" s="683" t="s">
        <v>552</v>
      </c>
      <c r="F359" s="685" t="s">
        <v>512</v>
      </c>
      <c r="G359" s="685" t="s">
        <v>790</v>
      </c>
      <c r="H359" s="609" t="str">
        <f t="shared" si="116"/>
        <v>DEV03</v>
      </c>
      <c r="I359" s="611" t="str">
        <f t="shared" si="2"/>
        <v>#REF!</v>
      </c>
      <c r="J359" s="609">
        <v>6.0</v>
      </c>
      <c r="K359" s="609">
        <v>2024.0</v>
      </c>
      <c r="L359" s="405">
        <v>45444.0</v>
      </c>
      <c r="M359" s="405">
        <v>45473.0</v>
      </c>
      <c r="N359" s="640">
        <f t="shared" si="126"/>
        <v>20</v>
      </c>
      <c r="O359" s="1078">
        <v>0.15</v>
      </c>
      <c r="P359" s="640" t="str">
        <f t="shared" si="4"/>
        <v>#REF!</v>
      </c>
      <c r="Q359" s="800" t="str">
        <f t="shared" si="128"/>
        <v>#REF!</v>
      </c>
      <c r="R359" s="800"/>
      <c r="S359" s="171" t="s">
        <v>525</v>
      </c>
      <c r="T359" s="422" t="s">
        <v>2030</v>
      </c>
      <c r="U359" s="616" t="str">
        <f t="shared" si="5"/>
        <v>#REF!</v>
      </c>
      <c r="V359" s="616" t="str">
        <f t="shared" si="120"/>
        <v>#REF!</v>
      </c>
      <c r="W359" s="616" t="str">
        <f t="shared" si="121"/>
        <v>#REF!</v>
      </c>
      <c r="X359" s="616" t="str">
        <f t="shared" si="8"/>
        <v>#REF!</v>
      </c>
      <c r="Y359" s="616">
        <f t="shared" si="9"/>
        <v>0.35</v>
      </c>
      <c r="Z359" s="616" t="str">
        <f t="shared" si="42"/>
        <v>#REF!</v>
      </c>
      <c r="AA359" s="616" t="str">
        <f t="shared" si="60"/>
        <v>#REF!</v>
      </c>
      <c r="AB359" s="616" t="str">
        <f t="shared" si="61"/>
        <v>#REF!</v>
      </c>
      <c r="AC359" s="642" t="str">
        <f t="shared" si="62"/>
        <v>#REF!</v>
      </c>
      <c r="AD359" s="642" t="str">
        <f t="shared" si="63"/>
        <v>#REF!</v>
      </c>
      <c r="AE359" s="642" t="str">
        <f t="shared" si="64"/>
        <v>#REF!</v>
      </c>
      <c r="AF359" s="609"/>
      <c r="AG359" s="622"/>
      <c r="AH359" s="622"/>
      <c r="AI359" s="622" t="str">
        <f t="shared" si="65"/>
        <v>#REF!</v>
      </c>
    </row>
    <row r="360" ht="15.0" customHeight="1">
      <c r="A360" s="609">
        <f t="shared" si="17"/>
        <v>358</v>
      </c>
      <c r="B360" s="171">
        <v>464727.0</v>
      </c>
      <c r="C360" s="422" t="s">
        <v>2002</v>
      </c>
      <c r="D360" s="683" t="s">
        <v>2003</v>
      </c>
      <c r="E360" s="683" t="s">
        <v>552</v>
      </c>
      <c r="F360" s="685" t="s">
        <v>512</v>
      </c>
      <c r="G360" s="685" t="s">
        <v>771</v>
      </c>
      <c r="H360" s="609" t="str">
        <f t="shared" si="116"/>
        <v>DEV04</v>
      </c>
      <c r="I360" s="611" t="str">
        <f t="shared" si="2"/>
        <v>#REF!</v>
      </c>
      <c r="J360" s="609">
        <v>6.0</v>
      </c>
      <c r="K360" s="609">
        <v>2024.0</v>
      </c>
      <c r="L360" s="405">
        <v>45463.0</v>
      </c>
      <c r="M360" s="405">
        <v>45473.0</v>
      </c>
      <c r="N360" s="640">
        <f t="shared" si="126"/>
        <v>7</v>
      </c>
      <c r="O360" s="1078">
        <v>0.8</v>
      </c>
      <c r="P360" s="640" t="str">
        <f t="shared" si="4"/>
        <v>#REF!</v>
      </c>
      <c r="Q360" s="800" t="str">
        <f t="shared" si="128"/>
        <v>#REF!</v>
      </c>
      <c r="R360" s="800"/>
      <c r="S360" s="171" t="s">
        <v>525</v>
      </c>
      <c r="T360" s="422" t="s">
        <v>2030</v>
      </c>
      <c r="U360" s="616" t="str">
        <f t="shared" si="5"/>
        <v>#REF!</v>
      </c>
      <c r="V360" s="616" t="str">
        <f t="shared" si="120"/>
        <v>#REF!</v>
      </c>
      <c r="W360" s="616" t="str">
        <f t="shared" si="121"/>
        <v>#REF!</v>
      </c>
      <c r="X360" s="616" t="str">
        <f t="shared" si="8"/>
        <v>#REF!</v>
      </c>
      <c r="Y360" s="616">
        <f t="shared" si="9"/>
        <v>1.375</v>
      </c>
      <c r="Z360" s="616" t="str">
        <f t="shared" si="42"/>
        <v>#REF!</v>
      </c>
      <c r="AA360" s="616" t="str">
        <f t="shared" si="60"/>
        <v>#REF!</v>
      </c>
      <c r="AB360" s="616" t="str">
        <f t="shared" si="61"/>
        <v>#REF!</v>
      </c>
      <c r="AC360" s="642" t="str">
        <f t="shared" si="62"/>
        <v>#REF!</v>
      </c>
      <c r="AD360" s="642" t="str">
        <f t="shared" si="63"/>
        <v>#REF!</v>
      </c>
      <c r="AE360" s="642" t="str">
        <f t="shared" si="64"/>
        <v>#REF!</v>
      </c>
      <c r="AF360" s="609"/>
      <c r="AG360" s="622"/>
      <c r="AH360" s="622"/>
      <c r="AI360" s="622" t="str">
        <f t="shared" si="65"/>
        <v>#REF!</v>
      </c>
    </row>
    <row r="361" ht="15.0" customHeight="1">
      <c r="A361" s="609">
        <f t="shared" si="17"/>
        <v>359</v>
      </c>
      <c r="B361" s="171">
        <v>465349.0</v>
      </c>
      <c r="C361" s="422" t="s">
        <v>2028</v>
      </c>
      <c r="D361" s="683" t="s">
        <v>2029</v>
      </c>
      <c r="E361" s="683" t="s">
        <v>552</v>
      </c>
      <c r="F361" s="685" t="s">
        <v>512</v>
      </c>
      <c r="G361" s="685" t="s">
        <v>795</v>
      </c>
      <c r="H361" s="609" t="str">
        <f t="shared" si="116"/>
        <v>DEV01</v>
      </c>
      <c r="I361" s="611" t="str">
        <f t="shared" si="2"/>
        <v>#REF!</v>
      </c>
      <c r="J361" s="609">
        <v>6.0</v>
      </c>
      <c r="K361" s="609">
        <v>2024.0</v>
      </c>
      <c r="L361" s="405">
        <v>45453.0</v>
      </c>
      <c r="M361" s="405">
        <v>45473.0</v>
      </c>
      <c r="N361" s="640">
        <f t="shared" si="126"/>
        <v>15</v>
      </c>
      <c r="O361" s="1078">
        <v>0.175</v>
      </c>
      <c r="P361" s="640" t="str">
        <f t="shared" si="4"/>
        <v>#REF!</v>
      </c>
      <c r="Q361" s="800" t="str">
        <f t="shared" si="128"/>
        <v>#REF!</v>
      </c>
      <c r="R361" s="800"/>
      <c r="S361" s="171" t="s">
        <v>525</v>
      </c>
      <c r="T361" s="422" t="s">
        <v>2030</v>
      </c>
      <c r="U361" s="616" t="str">
        <f t="shared" si="5"/>
        <v>#REF!</v>
      </c>
      <c r="V361" s="616" t="str">
        <f t="shared" si="120"/>
        <v>#REF!</v>
      </c>
      <c r="W361" s="616" t="str">
        <f t="shared" si="121"/>
        <v>#REF!</v>
      </c>
      <c r="X361" s="616" t="str">
        <f t="shared" si="8"/>
        <v>#REF!</v>
      </c>
      <c r="Y361" s="616">
        <f t="shared" si="9"/>
        <v>0.425</v>
      </c>
      <c r="Z361" s="616" t="str">
        <f t="shared" si="42"/>
        <v>#REF!</v>
      </c>
      <c r="AA361" s="616" t="str">
        <f t="shared" si="60"/>
        <v>#REF!</v>
      </c>
      <c r="AB361" s="616" t="str">
        <f t="shared" si="61"/>
        <v>#REF!</v>
      </c>
      <c r="AC361" s="642" t="str">
        <f t="shared" si="62"/>
        <v>#REF!</v>
      </c>
      <c r="AD361" s="642" t="str">
        <f t="shared" si="63"/>
        <v>#REF!</v>
      </c>
      <c r="AE361" s="642" t="str">
        <f t="shared" si="64"/>
        <v>#REF!</v>
      </c>
      <c r="AF361" s="609"/>
      <c r="AG361" s="622"/>
      <c r="AH361" s="622"/>
      <c r="AI361" s="622" t="str">
        <f t="shared" si="65"/>
        <v>#REF!</v>
      </c>
    </row>
    <row r="362" ht="15.0" customHeight="1">
      <c r="A362" s="609">
        <f t="shared" si="17"/>
        <v>360</v>
      </c>
      <c r="B362" s="171">
        <v>437388.0</v>
      </c>
      <c r="C362" s="422" t="s">
        <v>1001</v>
      </c>
      <c r="D362" s="683" t="s">
        <v>1997</v>
      </c>
      <c r="E362" s="683" t="s">
        <v>552</v>
      </c>
      <c r="F362" s="685" t="s">
        <v>512</v>
      </c>
      <c r="G362" s="685" t="s">
        <v>771</v>
      </c>
      <c r="H362" s="609" t="str">
        <f t="shared" si="116"/>
        <v>DEV04</v>
      </c>
      <c r="I362" s="611" t="str">
        <f t="shared" si="2"/>
        <v>#REF!</v>
      </c>
      <c r="J362" s="609">
        <v>6.0</v>
      </c>
      <c r="K362" s="609">
        <v>2024.0</v>
      </c>
      <c r="L362" s="405">
        <v>45444.0</v>
      </c>
      <c r="M362" s="405">
        <v>45473.0</v>
      </c>
      <c r="N362" s="640">
        <f t="shared" si="126"/>
        <v>20</v>
      </c>
      <c r="O362" s="1078">
        <v>0.75</v>
      </c>
      <c r="P362" s="640" t="str">
        <f t="shared" si="4"/>
        <v>#REF!</v>
      </c>
      <c r="Q362" s="800" t="str">
        <f t="shared" si="128"/>
        <v>#REF!</v>
      </c>
      <c r="R362" s="800"/>
      <c r="S362" s="171" t="s">
        <v>525</v>
      </c>
      <c r="T362" s="422" t="s">
        <v>2120</v>
      </c>
      <c r="U362" s="616" t="str">
        <f t="shared" si="5"/>
        <v>#REF!</v>
      </c>
      <c r="V362" s="616" t="str">
        <f t="shared" si="120"/>
        <v>#REF!</v>
      </c>
      <c r="W362" s="616" t="str">
        <f t="shared" si="121"/>
        <v>#REF!</v>
      </c>
      <c r="X362" s="616" t="str">
        <f t="shared" si="8"/>
        <v>#REF!</v>
      </c>
      <c r="Y362" s="616">
        <f t="shared" si="9"/>
        <v>1.45</v>
      </c>
      <c r="Z362" s="616" t="str">
        <f t="shared" si="42"/>
        <v>#REF!</v>
      </c>
      <c r="AA362" s="616" t="str">
        <f t="shared" si="60"/>
        <v>#REF!</v>
      </c>
      <c r="AB362" s="616" t="str">
        <f t="shared" si="61"/>
        <v>#REF!</v>
      </c>
      <c r="AC362" s="642" t="str">
        <f t="shared" si="62"/>
        <v>#REF!</v>
      </c>
      <c r="AD362" s="642" t="str">
        <f t="shared" si="63"/>
        <v>#REF!</v>
      </c>
      <c r="AE362" s="642" t="str">
        <f t="shared" si="64"/>
        <v>#REF!</v>
      </c>
      <c r="AF362" s="609"/>
      <c r="AG362" s="622"/>
      <c r="AH362" s="622"/>
      <c r="AI362" s="622" t="str">
        <f t="shared" si="65"/>
        <v>#REF!</v>
      </c>
    </row>
    <row r="363" ht="15.0" customHeight="1">
      <c r="A363" s="609">
        <f t="shared" si="17"/>
        <v>361</v>
      </c>
      <c r="B363" s="171">
        <v>457041.0</v>
      </c>
      <c r="C363" s="422" t="s">
        <v>1044</v>
      </c>
      <c r="D363" s="683" t="s">
        <v>2025</v>
      </c>
      <c r="E363" s="683" t="s">
        <v>552</v>
      </c>
      <c r="F363" s="685" t="s">
        <v>546</v>
      </c>
      <c r="G363" s="685" t="s">
        <v>771</v>
      </c>
      <c r="H363" s="609" t="str">
        <f t="shared" si="116"/>
        <v>TESTER04</v>
      </c>
      <c r="I363" s="611" t="str">
        <f t="shared" si="2"/>
        <v>#REF!</v>
      </c>
      <c r="J363" s="609">
        <v>6.0</v>
      </c>
      <c r="K363" s="609">
        <v>2024.0</v>
      </c>
      <c r="L363" s="405">
        <v>45444.0</v>
      </c>
      <c r="M363" s="405">
        <v>45473.0</v>
      </c>
      <c r="N363" s="640">
        <f t="shared" si="126"/>
        <v>20</v>
      </c>
      <c r="O363" s="1078">
        <v>0.3</v>
      </c>
      <c r="P363" s="640" t="str">
        <f t="shared" si="4"/>
        <v>#REF!</v>
      </c>
      <c r="Q363" s="800" t="str">
        <f t="shared" si="128"/>
        <v>#REF!</v>
      </c>
      <c r="R363" s="800"/>
      <c r="S363" s="171" t="s">
        <v>525</v>
      </c>
      <c r="T363" s="422" t="s">
        <v>2120</v>
      </c>
      <c r="U363" s="616" t="str">
        <f t="shared" si="5"/>
        <v>#REF!</v>
      </c>
      <c r="V363" s="616" t="str">
        <f t="shared" si="120"/>
        <v>#REF!</v>
      </c>
      <c r="W363" s="616" t="str">
        <f t="shared" si="121"/>
        <v>#REF!</v>
      </c>
      <c r="X363" s="616" t="str">
        <f t="shared" si="8"/>
        <v>#REF!</v>
      </c>
      <c r="Y363" s="616">
        <f t="shared" si="9"/>
        <v>1.15</v>
      </c>
      <c r="Z363" s="616" t="str">
        <f t="shared" si="42"/>
        <v>#REF!</v>
      </c>
      <c r="AA363" s="616" t="str">
        <f t="shared" si="60"/>
        <v>#REF!</v>
      </c>
      <c r="AB363" s="616" t="str">
        <f t="shared" si="61"/>
        <v>#REF!</v>
      </c>
      <c r="AC363" s="642" t="str">
        <f t="shared" si="62"/>
        <v>#REF!</v>
      </c>
      <c r="AD363" s="642" t="str">
        <f t="shared" si="63"/>
        <v>#REF!</v>
      </c>
      <c r="AE363" s="642" t="str">
        <f t="shared" si="64"/>
        <v>#REF!</v>
      </c>
      <c r="AF363" s="609"/>
      <c r="AG363" s="622"/>
      <c r="AH363" s="622"/>
      <c r="AI363" s="622" t="str">
        <f t="shared" si="65"/>
        <v>#REF!</v>
      </c>
    </row>
    <row r="364" ht="15.0" customHeight="1">
      <c r="A364" s="609">
        <f t="shared" si="17"/>
        <v>362</v>
      </c>
      <c r="B364" s="171">
        <v>463521.0</v>
      </c>
      <c r="C364" s="422" t="s">
        <v>1865</v>
      </c>
      <c r="D364" s="683" t="s">
        <v>2036</v>
      </c>
      <c r="E364" s="683" t="s">
        <v>552</v>
      </c>
      <c r="F364" s="685" t="s">
        <v>512</v>
      </c>
      <c r="G364" s="685" t="s">
        <v>665</v>
      </c>
      <c r="H364" s="609" t="str">
        <f t="shared" si="116"/>
        <v>DEV02</v>
      </c>
      <c r="I364" s="611" t="str">
        <f t="shared" si="2"/>
        <v>#REF!</v>
      </c>
      <c r="J364" s="609">
        <v>6.0</v>
      </c>
      <c r="K364" s="609">
        <v>2024.0</v>
      </c>
      <c r="L364" s="405">
        <v>45444.0</v>
      </c>
      <c r="M364" s="405">
        <v>45473.0</v>
      </c>
      <c r="N364" s="640">
        <f t="shared" si="126"/>
        <v>20</v>
      </c>
      <c r="O364" s="1078">
        <v>0.15</v>
      </c>
      <c r="P364" s="640" t="str">
        <f t="shared" si="4"/>
        <v>#REF!</v>
      </c>
      <c r="Q364" s="800" t="str">
        <f t="shared" si="128"/>
        <v>#REF!</v>
      </c>
      <c r="R364" s="800"/>
      <c r="S364" s="171" t="s">
        <v>525</v>
      </c>
      <c r="T364" s="422" t="s">
        <v>2120</v>
      </c>
      <c r="U364" s="616" t="str">
        <f t="shared" si="5"/>
        <v>#REF!</v>
      </c>
      <c r="V364" s="616" t="str">
        <f t="shared" si="120"/>
        <v>#REF!</v>
      </c>
      <c r="W364" s="616" t="str">
        <f t="shared" si="121"/>
        <v>#REF!</v>
      </c>
      <c r="X364" s="616" t="str">
        <f t="shared" si="8"/>
        <v>#REF!</v>
      </c>
      <c r="Y364" s="616">
        <f t="shared" si="9"/>
        <v>0.15</v>
      </c>
      <c r="Z364" s="616" t="str">
        <f t="shared" si="42"/>
        <v>#REF!</v>
      </c>
      <c r="AA364" s="616" t="str">
        <f t="shared" si="60"/>
        <v>#REF!</v>
      </c>
      <c r="AB364" s="616" t="str">
        <f t="shared" si="61"/>
        <v>#REF!</v>
      </c>
      <c r="AC364" s="642" t="str">
        <f t="shared" si="62"/>
        <v>#REF!</v>
      </c>
      <c r="AD364" s="642" t="str">
        <f t="shared" si="63"/>
        <v>#REF!</v>
      </c>
      <c r="AE364" s="642" t="str">
        <f t="shared" si="64"/>
        <v>#REF!</v>
      </c>
      <c r="AF364" s="609"/>
      <c r="AG364" s="622"/>
      <c r="AH364" s="622"/>
      <c r="AI364" s="622" t="str">
        <f t="shared" si="65"/>
        <v>#REF!</v>
      </c>
    </row>
    <row r="365" ht="15.0" customHeight="1">
      <c r="A365" s="609">
        <f t="shared" si="17"/>
        <v>363</v>
      </c>
      <c r="B365" s="171">
        <v>290265.0</v>
      </c>
      <c r="C365" s="422" t="s">
        <v>1021</v>
      </c>
      <c r="D365" s="683" t="s">
        <v>2010</v>
      </c>
      <c r="E365" s="683" t="s">
        <v>552</v>
      </c>
      <c r="F365" s="685" t="s">
        <v>512</v>
      </c>
      <c r="G365" s="685" t="s">
        <v>787</v>
      </c>
      <c r="H365" s="609" t="str">
        <f t="shared" si="116"/>
        <v>DEV05</v>
      </c>
      <c r="I365" s="611" t="str">
        <f t="shared" si="2"/>
        <v>#REF!</v>
      </c>
      <c r="J365" s="609">
        <v>6.0</v>
      </c>
      <c r="K365" s="609">
        <v>2024.0</v>
      </c>
      <c r="L365" s="405">
        <v>45444.0</v>
      </c>
      <c r="M365" s="405">
        <v>45473.0</v>
      </c>
      <c r="N365" s="640">
        <f t="shared" si="126"/>
        <v>20</v>
      </c>
      <c r="O365" s="1078">
        <v>0.275</v>
      </c>
      <c r="P365" s="640" t="str">
        <f t="shared" si="4"/>
        <v>#REF!</v>
      </c>
      <c r="Q365" s="800" t="str">
        <f t="shared" si="128"/>
        <v>#REF!</v>
      </c>
      <c r="R365" s="800"/>
      <c r="S365" s="171" t="s">
        <v>525</v>
      </c>
      <c r="T365" s="422" t="s">
        <v>2037</v>
      </c>
      <c r="U365" s="616" t="str">
        <f t="shared" si="5"/>
        <v>#REF!</v>
      </c>
      <c r="V365" s="616" t="str">
        <f t="shared" si="120"/>
        <v>#REF!</v>
      </c>
      <c r="W365" s="616" t="str">
        <f t="shared" si="121"/>
        <v>#REF!</v>
      </c>
      <c r="X365" s="616" t="str">
        <f t="shared" si="8"/>
        <v>#REF!</v>
      </c>
      <c r="Y365" s="616">
        <f t="shared" si="9"/>
        <v>1</v>
      </c>
      <c r="Z365" s="616" t="str">
        <f t="shared" si="42"/>
        <v>#REF!</v>
      </c>
      <c r="AA365" s="616" t="str">
        <f t="shared" si="60"/>
        <v>#REF!</v>
      </c>
      <c r="AB365" s="616" t="str">
        <f t="shared" si="61"/>
        <v>#REF!</v>
      </c>
      <c r="AC365" s="642" t="str">
        <f t="shared" si="62"/>
        <v>#REF!</v>
      </c>
      <c r="AD365" s="642" t="str">
        <f t="shared" si="63"/>
        <v>#REF!</v>
      </c>
      <c r="AE365" s="642" t="str">
        <f t="shared" si="64"/>
        <v>#REF!</v>
      </c>
      <c r="AF365" s="609"/>
      <c r="AG365" s="622"/>
      <c r="AH365" s="622"/>
      <c r="AI365" s="622" t="str">
        <f t="shared" si="65"/>
        <v>#REF!</v>
      </c>
    </row>
    <row r="366" ht="15.0" customHeight="1">
      <c r="A366" s="609">
        <f t="shared" si="17"/>
        <v>364</v>
      </c>
      <c r="B366" s="171">
        <v>427330.0</v>
      </c>
      <c r="C366" s="422" t="s">
        <v>1038</v>
      </c>
      <c r="D366" s="683" t="s">
        <v>2035</v>
      </c>
      <c r="E366" s="683" t="s">
        <v>552</v>
      </c>
      <c r="F366" s="685" t="s">
        <v>546</v>
      </c>
      <c r="G366" s="685" t="s">
        <v>771</v>
      </c>
      <c r="H366" s="609" t="str">
        <f t="shared" si="116"/>
        <v>TESTER04</v>
      </c>
      <c r="I366" s="611" t="str">
        <f t="shared" si="2"/>
        <v>#REF!</v>
      </c>
      <c r="J366" s="609">
        <v>6.0</v>
      </c>
      <c r="K366" s="609">
        <v>2024.0</v>
      </c>
      <c r="L366" s="405">
        <v>45444.0</v>
      </c>
      <c r="M366" s="405">
        <v>45473.0</v>
      </c>
      <c r="N366" s="640">
        <f t="shared" si="126"/>
        <v>20</v>
      </c>
      <c r="O366" s="1078">
        <v>0.4</v>
      </c>
      <c r="P366" s="640" t="str">
        <f t="shared" si="4"/>
        <v>#REF!</v>
      </c>
      <c r="Q366" s="800" t="str">
        <f t="shared" si="128"/>
        <v>#REF!</v>
      </c>
      <c r="R366" s="800"/>
      <c r="S366" s="171" t="s">
        <v>525</v>
      </c>
      <c r="T366" s="422" t="s">
        <v>2037</v>
      </c>
      <c r="U366" s="616" t="str">
        <f t="shared" si="5"/>
        <v>#REF!</v>
      </c>
      <c r="V366" s="616" t="str">
        <f t="shared" si="120"/>
        <v>#REF!</v>
      </c>
      <c r="W366" s="616" t="str">
        <f t="shared" si="121"/>
        <v>#REF!</v>
      </c>
      <c r="X366" s="616" t="str">
        <f t="shared" si="8"/>
        <v>#REF!</v>
      </c>
      <c r="Y366" s="616">
        <f t="shared" si="9"/>
        <v>1.7</v>
      </c>
      <c r="Z366" s="616" t="str">
        <f t="shared" si="42"/>
        <v>#REF!</v>
      </c>
      <c r="AA366" s="616" t="str">
        <f t="shared" si="60"/>
        <v>#REF!</v>
      </c>
      <c r="AB366" s="616" t="str">
        <f t="shared" si="61"/>
        <v>#REF!</v>
      </c>
      <c r="AC366" s="642" t="str">
        <f t="shared" si="62"/>
        <v>#REF!</v>
      </c>
      <c r="AD366" s="642" t="str">
        <f t="shared" si="63"/>
        <v>#REF!</v>
      </c>
      <c r="AE366" s="642" t="str">
        <f t="shared" si="64"/>
        <v>#REF!</v>
      </c>
      <c r="AF366" s="609"/>
      <c r="AG366" s="622"/>
      <c r="AH366" s="622"/>
      <c r="AI366" s="622" t="str">
        <f t="shared" si="65"/>
        <v>#REF!</v>
      </c>
    </row>
    <row r="367" ht="15.0" customHeight="1">
      <c r="A367" s="609">
        <f t="shared" si="17"/>
        <v>365</v>
      </c>
      <c r="B367" s="171">
        <v>432495.0</v>
      </c>
      <c r="C367" s="422" t="s">
        <v>1049</v>
      </c>
      <c r="D367" s="683" t="s">
        <v>2044</v>
      </c>
      <c r="E367" s="683" t="s">
        <v>552</v>
      </c>
      <c r="F367" s="685" t="s">
        <v>512</v>
      </c>
      <c r="G367" s="685" t="s">
        <v>787</v>
      </c>
      <c r="H367" s="609" t="str">
        <f t="shared" si="116"/>
        <v>DEV05</v>
      </c>
      <c r="I367" s="611" t="str">
        <f t="shared" si="2"/>
        <v>#REF!</v>
      </c>
      <c r="J367" s="609">
        <v>6.0</v>
      </c>
      <c r="K367" s="609">
        <v>2024.0</v>
      </c>
      <c r="L367" s="405">
        <v>45444.0</v>
      </c>
      <c r="M367" s="405">
        <v>45473.0</v>
      </c>
      <c r="N367" s="640">
        <f t="shared" si="126"/>
        <v>20</v>
      </c>
      <c r="O367" s="1078">
        <v>0.5</v>
      </c>
      <c r="P367" s="640" t="str">
        <f t="shared" si="4"/>
        <v>#REF!</v>
      </c>
      <c r="Q367" s="800" t="str">
        <f t="shared" si="128"/>
        <v>#REF!</v>
      </c>
      <c r="R367" s="800"/>
      <c r="S367" s="171" t="s">
        <v>525</v>
      </c>
      <c r="T367" s="422" t="s">
        <v>2037</v>
      </c>
      <c r="U367" s="616" t="str">
        <f t="shared" si="5"/>
        <v>#REF!</v>
      </c>
      <c r="V367" s="616" t="str">
        <f t="shared" si="120"/>
        <v>#REF!</v>
      </c>
      <c r="W367" s="616" t="str">
        <f t="shared" si="121"/>
        <v>#REF!</v>
      </c>
      <c r="X367" s="616" t="str">
        <f t="shared" si="8"/>
        <v>#REF!</v>
      </c>
      <c r="Y367" s="616">
        <f t="shared" si="9"/>
        <v>0.9</v>
      </c>
      <c r="Z367" s="616" t="str">
        <f t="shared" si="42"/>
        <v>#REF!</v>
      </c>
      <c r="AA367" s="616" t="str">
        <f t="shared" si="60"/>
        <v>#REF!</v>
      </c>
      <c r="AB367" s="616" t="str">
        <f t="shared" si="61"/>
        <v>#REF!</v>
      </c>
      <c r="AC367" s="642" t="str">
        <f t="shared" si="62"/>
        <v>#REF!</v>
      </c>
      <c r="AD367" s="642" t="str">
        <f t="shared" si="63"/>
        <v>#REF!</v>
      </c>
      <c r="AE367" s="642" t="str">
        <f t="shared" si="64"/>
        <v>#REF!</v>
      </c>
      <c r="AF367" s="609"/>
      <c r="AG367" s="622"/>
      <c r="AH367" s="622"/>
      <c r="AI367" s="622" t="str">
        <f t="shared" si="65"/>
        <v>#REF!</v>
      </c>
    </row>
    <row r="368" ht="15.0" customHeight="1">
      <c r="A368" s="609">
        <f t="shared" si="17"/>
        <v>366</v>
      </c>
      <c r="B368" s="171">
        <v>437535.0</v>
      </c>
      <c r="C368" s="422" t="s">
        <v>1016</v>
      </c>
      <c r="D368" s="683" t="s">
        <v>2022</v>
      </c>
      <c r="E368" s="683" t="s">
        <v>552</v>
      </c>
      <c r="F368" s="685" t="s">
        <v>512</v>
      </c>
      <c r="G368" s="685" t="s">
        <v>771</v>
      </c>
      <c r="H368" s="609" t="str">
        <f t="shared" si="116"/>
        <v>DEV04</v>
      </c>
      <c r="I368" s="611" t="str">
        <f t="shared" si="2"/>
        <v>#REF!</v>
      </c>
      <c r="J368" s="609">
        <v>6.0</v>
      </c>
      <c r="K368" s="609">
        <v>2024.0</v>
      </c>
      <c r="L368" s="405">
        <v>45444.0</v>
      </c>
      <c r="M368" s="405">
        <v>45473.0</v>
      </c>
      <c r="N368" s="640">
        <f t="shared" si="126"/>
        <v>20</v>
      </c>
      <c r="O368" s="1078">
        <v>0.7</v>
      </c>
      <c r="P368" s="640" t="str">
        <f t="shared" si="4"/>
        <v>#REF!</v>
      </c>
      <c r="Q368" s="800">
        <v>1.2</v>
      </c>
      <c r="R368" s="800"/>
      <c r="S368" s="171" t="s">
        <v>525</v>
      </c>
      <c r="T368" s="422" t="s">
        <v>2037</v>
      </c>
      <c r="U368" s="616">
        <f t="shared" si="5"/>
        <v>1.2</v>
      </c>
      <c r="V368" s="616" t="str">
        <f t="shared" si="120"/>
        <v>#REF!</v>
      </c>
      <c r="W368" s="616">
        <f t="shared" si="121"/>
        <v>1.7</v>
      </c>
      <c r="X368" s="616" t="str">
        <f t="shared" si="8"/>
        <v>#REF!</v>
      </c>
      <c r="Y368" s="616">
        <f t="shared" si="9"/>
        <v>1</v>
      </c>
      <c r="Z368" s="616" t="str">
        <f t="shared" si="42"/>
        <v>#REF!</v>
      </c>
      <c r="AA368" s="616" t="str">
        <f t="shared" si="60"/>
        <v>#REF!</v>
      </c>
      <c r="AB368" s="616" t="str">
        <f t="shared" si="61"/>
        <v>#REF!</v>
      </c>
      <c r="AC368" s="642" t="str">
        <f t="shared" si="62"/>
        <v>#REF!</v>
      </c>
      <c r="AD368" s="642" t="str">
        <f t="shared" si="63"/>
        <v>#REF!</v>
      </c>
      <c r="AE368" s="642" t="str">
        <f t="shared" si="64"/>
        <v>#REF!</v>
      </c>
      <c r="AF368" s="609"/>
      <c r="AG368" s="622"/>
      <c r="AH368" s="622"/>
      <c r="AI368" s="622">
        <f t="shared" si="65"/>
        <v>0.85</v>
      </c>
    </row>
    <row r="369" ht="15.0" customHeight="1">
      <c r="A369" s="609">
        <f t="shared" si="17"/>
        <v>367</v>
      </c>
      <c r="B369" s="171">
        <v>451247.0</v>
      </c>
      <c r="C369" s="422" t="s">
        <v>1013</v>
      </c>
      <c r="D369" s="683" t="s">
        <v>2041</v>
      </c>
      <c r="E369" s="683" t="s">
        <v>552</v>
      </c>
      <c r="F369" s="685" t="s">
        <v>546</v>
      </c>
      <c r="G369" s="685" t="s">
        <v>790</v>
      </c>
      <c r="H369" s="609" t="str">
        <f t="shared" si="116"/>
        <v>TESTER03</v>
      </c>
      <c r="I369" s="611" t="str">
        <f t="shared" si="2"/>
        <v>#REF!</v>
      </c>
      <c r="J369" s="609">
        <v>6.0</v>
      </c>
      <c r="K369" s="609">
        <v>2024.0</v>
      </c>
      <c r="L369" s="405">
        <v>45444.0</v>
      </c>
      <c r="M369" s="405">
        <v>45473.0</v>
      </c>
      <c r="N369" s="640">
        <f t="shared" si="126"/>
        <v>20</v>
      </c>
      <c r="O369" s="1078">
        <v>1.0</v>
      </c>
      <c r="P369" s="640" t="str">
        <f t="shared" si="4"/>
        <v>#REF!</v>
      </c>
      <c r="Q369" s="800" t="str">
        <f t="shared" ref="Q369:Q380" si="129">P369</f>
        <v>#REF!</v>
      </c>
      <c r="R369" s="800"/>
      <c r="S369" s="171" t="s">
        <v>525</v>
      </c>
      <c r="T369" s="422" t="s">
        <v>2037</v>
      </c>
      <c r="U369" s="616" t="str">
        <f t="shared" si="5"/>
        <v>#REF!</v>
      </c>
      <c r="V369" s="616" t="str">
        <f t="shared" si="120"/>
        <v>#REF!</v>
      </c>
      <c r="W369" s="616" t="str">
        <f t="shared" si="121"/>
        <v>#REF!</v>
      </c>
      <c r="X369" s="616" t="str">
        <f t="shared" si="8"/>
        <v>#REF!</v>
      </c>
      <c r="Y369" s="616">
        <f t="shared" si="9"/>
        <v>1</v>
      </c>
      <c r="Z369" s="616" t="str">
        <f t="shared" si="42"/>
        <v>#REF!</v>
      </c>
      <c r="AA369" s="616" t="str">
        <f t="shared" si="60"/>
        <v>#REF!</v>
      </c>
      <c r="AB369" s="616" t="str">
        <f t="shared" si="61"/>
        <v>#REF!</v>
      </c>
      <c r="AC369" s="642" t="str">
        <f t="shared" si="62"/>
        <v>#REF!</v>
      </c>
      <c r="AD369" s="642" t="str">
        <f t="shared" si="63"/>
        <v>#REF!</v>
      </c>
      <c r="AE369" s="642" t="str">
        <f t="shared" si="64"/>
        <v>#REF!</v>
      </c>
      <c r="AF369" s="609"/>
      <c r="AG369" s="622"/>
      <c r="AH369" s="622"/>
      <c r="AI369" s="622" t="str">
        <f t="shared" si="65"/>
        <v>#REF!</v>
      </c>
    </row>
    <row r="370" ht="15.0" customHeight="1">
      <c r="A370" s="609">
        <f t="shared" si="17"/>
        <v>368</v>
      </c>
      <c r="B370" s="171">
        <v>451551.0</v>
      </c>
      <c r="C370" s="422" t="s">
        <v>1031</v>
      </c>
      <c r="D370" s="683" t="s">
        <v>2039</v>
      </c>
      <c r="E370" s="683" t="s">
        <v>552</v>
      </c>
      <c r="F370" s="685" t="s">
        <v>546</v>
      </c>
      <c r="G370" s="685" t="s">
        <v>665</v>
      </c>
      <c r="H370" s="609" t="str">
        <f t="shared" si="116"/>
        <v>TESTER02</v>
      </c>
      <c r="I370" s="611" t="str">
        <f t="shared" si="2"/>
        <v>#REF!</v>
      </c>
      <c r="J370" s="609">
        <v>6.0</v>
      </c>
      <c r="K370" s="609">
        <v>2024.0</v>
      </c>
      <c r="L370" s="405">
        <v>45444.0</v>
      </c>
      <c r="M370" s="405">
        <v>45473.0</v>
      </c>
      <c r="N370" s="640">
        <f t="shared" si="126"/>
        <v>20</v>
      </c>
      <c r="O370" s="1078">
        <v>1.0</v>
      </c>
      <c r="P370" s="640" t="str">
        <f t="shared" si="4"/>
        <v>#REF!</v>
      </c>
      <c r="Q370" s="800" t="str">
        <f t="shared" si="129"/>
        <v>#REF!</v>
      </c>
      <c r="R370" s="800"/>
      <c r="S370" s="171" t="s">
        <v>525</v>
      </c>
      <c r="T370" s="422" t="s">
        <v>2037</v>
      </c>
      <c r="U370" s="616" t="str">
        <f t="shared" si="5"/>
        <v>#REF!</v>
      </c>
      <c r="V370" s="616" t="str">
        <f t="shared" si="120"/>
        <v>#REF!</v>
      </c>
      <c r="W370" s="616" t="str">
        <f t="shared" si="121"/>
        <v>#REF!</v>
      </c>
      <c r="X370" s="616" t="str">
        <f t="shared" si="8"/>
        <v>#REF!</v>
      </c>
      <c r="Y370" s="616">
        <f t="shared" si="9"/>
        <v>1</v>
      </c>
      <c r="Z370" s="616" t="str">
        <f t="shared" si="42"/>
        <v>#REF!</v>
      </c>
      <c r="AA370" s="616" t="str">
        <f t="shared" si="60"/>
        <v>#REF!</v>
      </c>
      <c r="AB370" s="616" t="str">
        <f t="shared" si="61"/>
        <v>#REF!</v>
      </c>
      <c r="AC370" s="642" t="str">
        <f t="shared" si="62"/>
        <v>#REF!</v>
      </c>
      <c r="AD370" s="642" t="str">
        <f t="shared" si="63"/>
        <v>#REF!</v>
      </c>
      <c r="AE370" s="642" t="str">
        <f t="shared" si="64"/>
        <v>#REF!</v>
      </c>
      <c r="AF370" s="609"/>
      <c r="AG370" s="622"/>
      <c r="AH370" s="622"/>
      <c r="AI370" s="622" t="str">
        <f t="shared" si="65"/>
        <v>#REF!</v>
      </c>
    </row>
    <row r="371" ht="15.0" customHeight="1">
      <c r="A371" s="609">
        <f t="shared" si="17"/>
        <v>369</v>
      </c>
      <c r="B371" s="171">
        <v>457041.0</v>
      </c>
      <c r="C371" s="422" t="s">
        <v>1044</v>
      </c>
      <c r="D371" s="683" t="s">
        <v>2025</v>
      </c>
      <c r="E371" s="683" t="s">
        <v>552</v>
      </c>
      <c r="F371" s="685" t="s">
        <v>546</v>
      </c>
      <c r="G371" s="685" t="s">
        <v>771</v>
      </c>
      <c r="H371" s="609" t="str">
        <f t="shared" si="116"/>
        <v>TESTER04</v>
      </c>
      <c r="I371" s="611" t="str">
        <f t="shared" si="2"/>
        <v>#REF!</v>
      </c>
      <c r="J371" s="609">
        <v>6.0</v>
      </c>
      <c r="K371" s="609">
        <v>2024.0</v>
      </c>
      <c r="L371" s="405">
        <v>45444.0</v>
      </c>
      <c r="M371" s="405">
        <v>45473.0</v>
      </c>
      <c r="N371" s="640">
        <f t="shared" si="126"/>
        <v>20</v>
      </c>
      <c r="O371" s="1078">
        <v>0.2</v>
      </c>
      <c r="P371" s="640" t="str">
        <f t="shared" si="4"/>
        <v>#REF!</v>
      </c>
      <c r="Q371" s="800" t="str">
        <f t="shared" si="129"/>
        <v>#REF!</v>
      </c>
      <c r="R371" s="800"/>
      <c r="S371" s="171" t="s">
        <v>525</v>
      </c>
      <c r="T371" s="422" t="s">
        <v>2037</v>
      </c>
      <c r="U371" s="616" t="str">
        <f t="shared" si="5"/>
        <v>#REF!</v>
      </c>
      <c r="V371" s="616" t="str">
        <f t="shared" si="120"/>
        <v>#REF!</v>
      </c>
      <c r="W371" s="616" t="str">
        <f t="shared" si="121"/>
        <v>#REF!</v>
      </c>
      <c r="X371" s="616" t="str">
        <f t="shared" si="8"/>
        <v>#REF!</v>
      </c>
      <c r="Y371" s="616">
        <f t="shared" si="9"/>
        <v>1.15</v>
      </c>
      <c r="Z371" s="616" t="str">
        <f t="shared" si="42"/>
        <v>#REF!</v>
      </c>
      <c r="AA371" s="616" t="str">
        <f t="shared" si="60"/>
        <v>#REF!</v>
      </c>
      <c r="AB371" s="616" t="str">
        <f t="shared" si="61"/>
        <v>#REF!</v>
      </c>
      <c r="AC371" s="642" t="str">
        <f t="shared" si="62"/>
        <v>#REF!</v>
      </c>
      <c r="AD371" s="642" t="str">
        <f t="shared" si="63"/>
        <v>#REF!</v>
      </c>
      <c r="AE371" s="642" t="str">
        <f t="shared" si="64"/>
        <v>#REF!</v>
      </c>
      <c r="AF371" s="609"/>
      <c r="AG371" s="622"/>
      <c r="AH371" s="622"/>
      <c r="AI371" s="622" t="str">
        <f t="shared" si="65"/>
        <v>#REF!</v>
      </c>
    </row>
    <row r="372" ht="15.0" customHeight="1">
      <c r="A372" s="609">
        <f t="shared" si="17"/>
        <v>370</v>
      </c>
      <c r="B372" s="171">
        <v>464865.0</v>
      </c>
      <c r="C372" s="422" t="s">
        <v>2032</v>
      </c>
      <c r="D372" s="683" t="s">
        <v>2033</v>
      </c>
      <c r="E372" s="683" t="s">
        <v>552</v>
      </c>
      <c r="F372" s="685" t="s">
        <v>512</v>
      </c>
      <c r="G372" s="685" t="s">
        <v>790</v>
      </c>
      <c r="H372" s="609" t="str">
        <f t="shared" si="116"/>
        <v>DEV03</v>
      </c>
      <c r="I372" s="611" t="str">
        <f t="shared" si="2"/>
        <v>#REF!</v>
      </c>
      <c r="J372" s="609">
        <v>6.0</v>
      </c>
      <c r="K372" s="609">
        <v>2024.0</v>
      </c>
      <c r="L372" s="405">
        <v>45444.0</v>
      </c>
      <c r="M372" s="405">
        <v>45473.0</v>
      </c>
      <c r="N372" s="640">
        <f t="shared" si="126"/>
        <v>20</v>
      </c>
      <c r="O372" s="1078">
        <v>0.2</v>
      </c>
      <c r="P372" s="640" t="str">
        <f t="shared" si="4"/>
        <v>#REF!</v>
      </c>
      <c r="Q372" s="800" t="str">
        <f t="shared" si="129"/>
        <v>#REF!</v>
      </c>
      <c r="R372" s="800"/>
      <c r="S372" s="171" t="s">
        <v>525</v>
      </c>
      <c r="T372" s="422" t="s">
        <v>2037</v>
      </c>
      <c r="U372" s="616" t="str">
        <f t="shared" si="5"/>
        <v>#REF!</v>
      </c>
      <c r="V372" s="616" t="str">
        <f t="shared" si="120"/>
        <v>#REF!</v>
      </c>
      <c r="W372" s="616" t="str">
        <f t="shared" si="121"/>
        <v>#REF!</v>
      </c>
      <c r="X372" s="616" t="str">
        <f t="shared" si="8"/>
        <v>#REF!</v>
      </c>
      <c r="Y372" s="616">
        <f t="shared" si="9"/>
        <v>0.35</v>
      </c>
      <c r="Z372" s="616" t="str">
        <f t="shared" si="42"/>
        <v>#REF!</v>
      </c>
      <c r="AA372" s="616" t="str">
        <f t="shared" si="60"/>
        <v>#REF!</v>
      </c>
      <c r="AB372" s="616" t="str">
        <f t="shared" si="61"/>
        <v>#REF!</v>
      </c>
      <c r="AC372" s="642" t="str">
        <f t="shared" si="62"/>
        <v>#REF!</v>
      </c>
      <c r="AD372" s="642" t="str">
        <f t="shared" si="63"/>
        <v>#REF!</v>
      </c>
      <c r="AE372" s="642" t="str">
        <f t="shared" si="64"/>
        <v>#REF!</v>
      </c>
      <c r="AF372" s="609"/>
      <c r="AG372" s="622"/>
      <c r="AH372" s="622"/>
      <c r="AI372" s="622" t="str">
        <f t="shared" si="65"/>
        <v>#REF!</v>
      </c>
    </row>
    <row r="373" ht="15.0" customHeight="1">
      <c r="A373" s="609">
        <f t="shared" si="17"/>
        <v>371</v>
      </c>
      <c r="B373" s="171">
        <v>290265.0</v>
      </c>
      <c r="C373" s="422" t="s">
        <v>1021</v>
      </c>
      <c r="D373" s="683" t="s">
        <v>2010</v>
      </c>
      <c r="E373" s="683" t="s">
        <v>552</v>
      </c>
      <c r="F373" s="685" t="s">
        <v>512</v>
      </c>
      <c r="G373" s="685" t="s">
        <v>787</v>
      </c>
      <c r="H373" s="609" t="str">
        <f t="shared" si="116"/>
        <v>DEV05</v>
      </c>
      <c r="I373" s="611" t="str">
        <f t="shared" si="2"/>
        <v>#REF!</v>
      </c>
      <c r="J373" s="609">
        <v>6.0</v>
      </c>
      <c r="K373" s="609">
        <v>2024.0</v>
      </c>
      <c r="L373" s="405">
        <v>45444.0</v>
      </c>
      <c r="M373" s="405">
        <v>45473.0</v>
      </c>
      <c r="N373" s="640">
        <f t="shared" si="126"/>
        <v>20</v>
      </c>
      <c r="O373" s="1078">
        <v>0.45</v>
      </c>
      <c r="P373" s="640" t="str">
        <f t="shared" si="4"/>
        <v>#REF!</v>
      </c>
      <c r="Q373" s="800" t="str">
        <f t="shared" si="129"/>
        <v>#REF!</v>
      </c>
      <c r="R373" s="800"/>
      <c r="S373" s="171" t="s">
        <v>525</v>
      </c>
      <c r="T373" s="1143" t="s">
        <v>2049</v>
      </c>
      <c r="U373" s="616" t="str">
        <f t="shared" si="5"/>
        <v>#REF!</v>
      </c>
      <c r="V373" s="616" t="str">
        <f t="shared" si="120"/>
        <v>#REF!</v>
      </c>
      <c r="W373" s="616" t="str">
        <f t="shared" si="121"/>
        <v>#REF!</v>
      </c>
      <c r="X373" s="616" t="str">
        <f t="shared" si="8"/>
        <v>#REF!</v>
      </c>
      <c r="Y373" s="616">
        <f t="shared" si="9"/>
        <v>1</v>
      </c>
      <c r="Z373" s="616" t="str">
        <f t="shared" si="42"/>
        <v>#REF!</v>
      </c>
      <c r="AA373" s="616" t="str">
        <f t="shared" si="60"/>
        <v>#REF!</v>
      </c>
      <c r="AB373" s="616" t="str">
        <f t="shared" si="61"/>
        <v>#REF!</v>
      </c>
      <c r="AC373" s="642" t="str">
        <f t="shared" si="62"/>
        <v>#REF!</v>
      </c>
      <c r="AD373" s="642" t="str">
        <f t="shared" si="63"/>
        <v>#REF!</v>
      </c>
      <c r="AE373" s="642" t="str">
        <f t="shared" si="64"/>
        <v>#REF!</v>
      </c>
      <c r="AF373" s="609"/>
      <c r="AG373" s="622"/>
      <c r="AH373" s="622"/>
      <c r="AI373" s="622" t="str">
        <f t="shared" si="65"/>
        <v>#REF!</v>
      </c>
    </row>
    <row r="374" ht="15.0" customHeight="1">
      <c r="A374" s="609">
        <f t="shared" si="17"/>
        <v>372</v>
      </c>
      <c r="B374" s="171">
        <v>272637.0</v>
      </c>
      <c r="C374" s="422" t="s">
        <v>986</v>
      </c>
      <c r="D374" s="683" t="s">
        <v>2017</v>
      </c>
      <c r="E374" s="683" t="s">
        <v>552</v>
      </c>
      <c r="F374" s="685" t="s">
        <v>512</v>
      </c>
      <c r="G374" s="685" t="s">
        <v>790</v>
      </c>
      <c r="H374" s="609" t="str">
        <f t="shared" si="116"/>
        <v>DEV03</v>
      </c>
      <c r="I374" s="611" t="str">
        <f t="shared" si="2"/>
        <v>#REF!</v>
      </c>
      <c r="J374" s="609">
        <v>6.0</v>
      </c>
      <c r="K374" s="609">
        <v>2024.0</v>
      </c>
      <c r="L374" s="405">
        <v>45444.0</v>
      </c>
      <c r="M374" s="405">
        <v>45473.0</v>
      </c>
      <c r="N374" s="640">
        <f t="shared" si="126"/>
        <v>20</v>
      </c>
      <c r="O374" s="1078">
        <v>0.1</v>
      </c>
      <c r="P374" s="640" t="str">
        <f t="shared" si="4"/>
        <v>#REF!</v>
      </c>
      <c r="Q374" s="800" t="str">
        <f t="shared" si="129"/>
        <v>#REF!</v>
      </c>
      <c r="R374" s="800"/>
      <c r="S374" s="171" t="s">
        <v>525</v>
      </c>
      <c r="T374" s="422" t="s">
        <v>2051</v>
      </c>
      <c r="U374" s="616" t="str">
        <f t="shared" si="5"/>
        <v>#REF!</v>
      </c>
      <c r="V374" s="616" t="str">
        <f t="shared" si="120"/>
        <v>#REF!</v>
      </c>
      <c r="W374" s="616" t="str">
        <f t="shared" si="121"/>
        <v>#REF!</v>
      </c>
      <c r="X374" s="616" t="str">
        <f t="shared" si="8"/>
        <v>#REF!</v>
      </c>
      <c r="Y374" s="616">
        <f t="shared" si="9"/>
        <v>1</v>
      </c>
      <c r="Z374" s="616" t="str">
        <f t="shared" si="42"/>
        <v>#REF!</v>
      </c>
      <c r="AA374" s="616" t="str">
        <f t="shared" si="60"/>
        <v>#REF!</v>
      </c>
      <c r="AB374" s="616" t="str">
        <f t="shared" si="61"/>
        <v>#REF!</v>
      </c>
      <c r="AC374" s="642" t="str">
        <f t="shared" si="62"/>
        <v>#REF!</v>
      </c>
      <c r="AD374" s="642" t="str">
        <f t="shared" si="63"/>
        <v>#REF!</v>
      </c>
      <c r="AE374" s="642" t="str">
        <f t="shared" si="64"/>
        <v>#REF!</v>
      </c>
      <c r="AF374" s="609"/>
      <c r="AG374" s="622"/>
      <c r="AH374" s="622"/>
      <c r="AI374" s="622" t="str">
        <f t="shared" si="65"/>
        <v>#REF!</v>
      </c>
    </row>
    <row r="375" ht="15.0" customHeight="1">
      <c r="A375" s="609">
        <f t="shared" si="17"/>
        <v>373</v>
      </c>
      <c r="B375" s="171">
        <v>292510.0</v>
      </c>
      <c r="C375" s="422" t="s">
        <v>998</v>
      </c>
      <c r="D375" s="683" t="s">
        <v>2009</v>
      </c>
      <c r="E375" s="683" t="s">
        <v>552</v>
      </c>
      <c r="F375" s="685" t="s">
        <v>546</v>
      </c>
      <c r="G375" s="685" t="s">
        <v>771</v>
      </c>
      <c r="H375" s="609" t="str">
        <f t="shared" si="116"/>
        <v>TESTER04</v>
      </c>
      <c r="I375" s="611" t="str">
        <f t="shared" si="2"/>
        <v>#REF!</v>
      </c>
      <c r="J375" s="609">
        <v>6.0</v>
      </c>
      <c r="K375" s="609">
        <v>2024.0</v>
      </c>
      <c r="L375" s="405">
        <v>45444.0</v>
      </c>
      <c r="M375" s="405">
        <v>45473.0</v>
      </c>
      <c r="N375" s="640">
        <f t="shared" si="126"/>
        <v>20</v>
      </c>
      <c r="O375" s="1078">
        <v>0.5</v>
      </c>
      <c r="P375" s="640" t="str">
        <f t="shared" si="4"/>
        <v>#REF!</v>
      </c>
      <c r="Q375" s="800" t="str">
        <f t="shared" si="129"/>
        <v>#REF!</v>
      </c>
      <c r="R375" s="800"/>
      <c r="S375" s="171" t="s">
        <v>525</v>
      </c>
      <c r="T375" s="422" t="s">
        <v>2051</v>
      </c>
      <c r="U375" s="616" t="str">
        <f t="shared" si="5"/>
        <v>#REF!</v>
      </c>
      <c r="V375" s="616" t="str">
        <f t="shared" si="120"/>
        <v>#REF!</v>
      </c>
      <c r="W375" s="616" t="str">
        <f t="shared" si="121"/>
        <v>#REF!</v>
      </c>
      <c r="X375" s="616" t="str">
        <f t="shared" si="8"/>
        <v>#REF!</v>
      </c>
      <c r="Y375" s="616">
        <f t="shared" si="9"/>
        <v>1</v>
      </c>
      <c r="Z375" s="616" t="str">
        <f t="shared" si="42"/>
        <v>#REF!</v>
      </c>
      <c r="AA375" s="616" t="str">
        <f t="shared" si="60"/>
        <v>#REF!</v>
      </c>
      <c r="AB375" s="616" t="str">
        <f t="shared" si="61"/>
        <v>#REF!</v>
      </c>
      <c r="AC375" s="642" t="str">
        <f t="shared" si="62"/>
        <v>#REF!</v>
      </c>
      <c r="AD375" s="642" t="str">
        <f t="shared" si="63"/>
        <v>#REF!</v>
      </c>
      <c r="AE375" s="642" t="str">
        <f t="shared" si="64"/>
        <v>#REF!</v>
      </c>
      <c r="AF375" s="609"/>
      <c r="AG375" s="622"/>
      <c r="AH375" s="622"/>
      <c r="AI375" s="622" t="str">
        <f t="shared" si="65"/>
        <v>#REF!</v>
      </c>
    </row>
    <row r="376" ht="15.0" customHeight="1">
      <c r="A376" s="609">
        <f t="shared" si="17"/>
        <v>374</v>
      </c>
      <c r="B376" s="171">
        <v>452027.0</v>
      </c>
      <c r="C376" s="422" t="s">
        <v>1041</v>
      </c>
      <c r="D376" s="683" t="s">
        <v>1985</v>
      </c>
      <c r="E376" s="683" t="s">
        <v>552</v>
      </c>
      <c r="F376" s="685" t="s">
        <v>546</v>
      </c>
      <c r="G376" s="685" t="s">
        <v>790</v>
      </c>
      <c r="H376" s="609" t="str">
        <f t="shared" si="116"/>
        <v>TESTER03</v>
      </c>
      <c r="I376" s="611" t="str">
        <f t="shared" si="2"/>
        <v>#REF!</v>
      </c>
      <c r="J376" s="609">
        <v>6.0</v>
      </c>
      <c r="K376" s="609">
        <v>2024.0</v>
      </c>
      <c r="L376" s="405">
        <v>45444.0</v>
      </c>
      <c r="M376" s="405">
        <v>45473.0</v>
      </c>
      <c r="N376" s="640">
        <f t="shared" si="126"/>
        <v>20</v>
      </c>
      <c r="O376" s="1078">
        <v>0.5</v>
      </c>
      <c r="P376" s="640" t="str">
        <f t="shared" si="4"/>
        <v>#REF!</v>
      </c>
      <c r="Q376" s="800" t="str">
        <f t="shared" si="129"/>
        <v>#REF!</v>
      </c>
      <c r="R376" s="800"/>
      <c r="S376" s="171" t="s">
        <v>525</v>
      </c>
      <c r="T376" s="422" t="s">
        <v>2051</v>
      </c>
      <c r="U376" s="616" t="str">
        <f t="shared" si="5"/>
        <v>#REF!</v>
      </c>
      <c r="V376" s="616" t="str">
        <f t="shared" si="120"/>
        <v>#REF!</v>
      </c>
      <c r="W376" s="616" t="str">
        <f t="shared" si="121"/>
        <v>#REF!</v>
      </c>
      <c r="X376" s="616" t="str">
        <f t="shared" si="8"/>
        <v>#REF!</v>
      </c>
      <c r="Y376" s="616">
        <f t="shared" si="9"/>
        <v>1</v>
      </c>
      <c r="Z376" s="616" t="str">
        <f t="shared" si="42"/>
        <v>#REF!</v>
      </c>
      <c r="AA376" s="616" t="str">
        <f t="shared" si="60"/>
        <v>#REF!</v>
      </c>
      <c r="AB376" s="616" t="str">
        <f t="shared" si="61"/>
        <v>#REF!</v>
      </c>
      <c r="AC376" s="642" t="str">
        <f t="shared" si="62"/>
        <v>#REF!</v>
      </c>
      <c r="AD376" s="642" t="str">
        <f t="shared" si="63"/>
        <v>#REF!</v>
      </c>
      <c r="AE376" s="642" t="str">
        <f t="shared" si="64"/>
        <v>#REF!</v>
      </c>
      <c r="AF376" s="609"/>
      <c r="AG376" s="622"/>
      <c r="AH376" s="622"/>
      <c r="AI376" s="622" t="str">
        <f t="shared" si="65"/>
        <v>#REF!</v>
      </c>
    </row>
    <row r="377" ht="15.0" customHeight="1">
      <c r="A377" s="609">
        <f t="shared" si="17"/>
        <v>375</v>
      </c>
      <c r="B377" s="171">
        <v>272637.0</v>
      </c>
      <c r="C377" s="422" t="s">
        <v>986</v>
      </c>
      <c r="D377" s="683" t="s">
        <v>2017</v>
      </c>
      <c r="E377" s="683" t="s">
        <v>552</v>
      </c>
      <c r="F377" s="685" t="s">
        <v>512</v>
      </c>
      <c r="G377" s="685" t="s">
        <v>790</v>
      </c>
      <c r="H377" s="609" t="str">
        <f t="shared" si="116"/>
        <v>DEV03</v>
      </c>
      <c r="I377" s="611" t="str">
        <f t="shared" si="2"/>
        <v>#REF!</v>
      </c>
      <c r="J377" s="609">
        <v>6.0</v>
      </c>
      <c r="K377" s="609">
        <v>2024.0</v>
      </c>
      <c r="L377" s="405">
        <v>45444.0</v>
      </c>
      <c r="M377" s="405">
        <v>45473.0</v>
      </c>
      <c r="N377" s="640">
        <f t="shared" si="126"/>
        <v>20</v>
      </c>
      <c r="O377" s="1078">
        <v>0.1</v>
      </c>
      <c r="P377" s="640" t="str">
        <f t="shared" si="4"/>
        <v>#REF!</v>
      </c>
      <c r="Q377" s="800" t="str">
        <f t="shared" si="129"/>
        <v>#REF!</v>
      </c>
      <c r="R377" s="800"/>
      <c r="S377" s="171" t="s">
        <v>525</v>
      </c>
      <c r="T377" s="422" t="s">
        <v>2058</v>
      </c>
      <c r="U377" s="616" t="str">
        <f t="shared" si="5"/>
        <v>#REF!</v>
      </c>
      <c r="V377" s="616" t="str">
        <f t="shared" si="120"/>
        <v>#REF!</v>
      </c>
      <c r="W377" s="616" t="str">
        <f t="shared" si="121"/>
        <v>#REF!</v>
      </c>
      <c r="X377" s="616" t="str">
        <f t="shared" si="8"/>
        <v>#REF!</v>
      </c>
      <c r="Y377" s="616">
        <f t="shared" si="9"/>
        <v>1</v>
      </c>
      <c r="Z377" s="616" t="str">
        <f t="shared" si="42"/>
        <v>#REF!</v>
      </c>
      <c r="AA377" s="616" t="str">
        <f t="shared" si="60"/>
        <v>#REF!</v>
      </c>
      <c r="AB377" s="616" t="str">
        <f t="shared" si="61"/>
        <v>#REF!</v>
      </c>
      <c r="AC377" s="642" t="str">
        <f t="shared" si="62"/>
        <v>#REF!</v>
      </c>
      <c r="AD377" s="642" t="str">
        <f t="shared" si="63"/>
        <v>#REF!</v>
      </c>
      <c r="AE377" s="642" t="str">
        <f t="shared" si="64"/>
        <v>#REF!</v>
      </c>
      <c r="AF377" s="609"/>
      <c r="AG377" s="622"/>
      <c r="AH377" s="622"/>
      <c r="AI377" s="622" t="str">
        <f t="shared" si="65"/>
        <v>#REF!</v>
      </c>
    </row>
    <row r="378" ht="15.0" customHeight="1">
      <c r="A378" s="609">
        <f t="shared" si="17"/>
        <v>376</v>
      </c>
      <c r="B378" s="171">
        <v>290265.0</v>
      </c>
      <c r="C378" s="422" t="s">
        <v>1021</v>
      </c>
      <c r="D378" s="683" t="s">
        <v>2010</v>
      </c>
      <c r="E378" s="683" t="s">
        <v>552</v>
      </c>
      <c r="F378" s="685" t="s">
        <v>512</v>
      </c>
      <c r="G378" s="685" t="s">
        <v>787</v>
      </c>
      <c r="H378" s="609" t="str">
        <f t="shared" si="116"/>
        <v>DEV05</v>
      </c>
      <c r="I378" s="611" t="str">
        <f t="shared" si="2"/>
        <v>#REF!</v>
      </c>
      <c r="J378" s="609">
        <v>6.0</v>
      </c>
      <c r="K378" s="609">
        <v>2024.0</v>
      </c>
      <c r="L378" s="405">
        <v>45444.0</v>
      </c>
      <c r="M378" s="405">
        <v>45473.0</v>
      </c>
      <c r="N378" s="640">
        <f t="shared" si="126"/>
        <v>20</v>
      </c>
      <c r="O378" s="1078">
        <v>0.275</v>
      </c>
      <c r="P378" s="640" t="str">
        <f t="shared" si="4"/>
        <v>#REF!</v>
      </c>
      <c r="Q378" s="800" t="str">
        <f t="shared" si="129"/>
        <v>#REF!</v>
      </c>
      <c r="R378" s="800"/>
      <c r="S378" s="171" t="s">
        <v>525</v>
      </c>
      <c r="T378" s="422" t="s">
        <v>2058</v>
      </c>
      <c r="U378" s="616" t="str">
        <f t="shared" si="5"/>
        <v>#REF!</v>
      </c>
      <c r="V378" s="616" t="str">
        <f t="shared" si="120"/>
        <v>#REF!</v>
      </c>
      <c r="W378" s="616" t="str">
        <f t="shared" si="121"/>
        <v>#REF!</v>
      </c>
      <c r="X378" s="616" t="str">
        <f t="shared" si="8"/>
        <v>#REF!</v>
      </c>
      <c r="Y378" s="616">
        <f t="shared" si="9"/>
        <v>1</v>
      </c>
      <c r="Z378" s="616" t="str">
        <f t="shared" si="42"/>
        <v>#REF!</v>
      </c>
      <c r="AA378" s="616" t="str">
        <f t="shared" si="60"/>
        <v>#REF!</v>
      </c>
      <c r="AB378" s="616" t="str">
        <f t="shared" si="61"/>
        <v>#REF!</v>
      </c>
      <c r="AC378" s="642" t="str">
        <f t="shared" si="62"/>
        <v>#REF!</v>
      </c>
      <c r="AD378" s="642" t="str">
        <f t="shared" si="63"/>
        <v>#REF!</v>
      </c>
      <c r="AE378" s="642" t="str">
        <f t="shared" si="64"/>
        <v>#REF!</v>
      </c>
      <c r="AF378" s="609"/>
      <c r="AG378" s="622"/>
      <c r="AH378" s="622"/>
      <c r="AI378" s="622" t="str">
        <f t="shared" si="65"/>
        <v>#REF!</v>
      </c>
    </row>
    <row r="379" ht="15.0" customHeight="1">
      <c r="A379" s="609">
        <f t="shared" si="17"/>
        <v>377</v>
      </c>
      <c r="B379" s="171">
        <v>292510.0</v>
      </c>
      <c r="C379" s="422" t="s">
        <v>998</v>
      </c>
      <c r="D379" s="683" t="s">
        <v>2009</v>
      </c>
      <c r="E379" s="683" t="s">
        <v>552</v>
      </c>
      <c r="F379" s="685" t="s">
        <v>546</v>
      </c>
      <c r="G379" s="685" t="s">
        <v>771</v>
      </c>
      <c r="H379" s="609" t="str">
        <f t="shared" si="116"/>
        <v>TESTER04</v>
      </c>
      <c r="I379" s="611" t="str">
        <f t="shared" si="2"/>
        <v>#REF!</v>
      </c>
      <c r="J379" s="609">
        <v>6.0</v>
      </c>
      <c r="K379" s="609">
        <v>2024.0</v>
      </c>
      <c r="L379" s="405">
        <v>45444.0</v>
      </c>
      <c r="M379" s="405">
        <v>45473.0</v>
      </c>
      <c r="N379" s="640">
        <f t="shared" si="126"/>
        <v>20</v>
      </c>
      <c r="O379" s="1078">
        <v>0.5</v>
      </c>
      <c r="P379" s="640" t="str">
        <f t="shared" si="4"/>
        <v>#REF!</v>
      </c>
      <c r="Q379" s="800" t="str">
        <f t="shared" si="129"/>
        <v>#REF!</v>
      </c>
      <c r="R379" s="800"/>
      <c r="S379" s="171" t="s">
        <v>525</v>
      </c>
      <c r="T379" s="422" t="s">
        <v>2058</v>
      </c>
      <c r="U379" s="616" t="str">
        <f t="shared" si="5"/>
        <v>#REF!</v>
      </c>
      <c r="V379" s="616" t="str">
        <f t="shared" si="120"/>
        <v>#REF!</v>
      </c>
      <c r="W379" s="616" t="str">
        <f t="shared" si="121"/>
        <v>#REF!</v>
      </c>
      <c r="X379" s="616" t="str">
        <f t="shared" si="8"/>
        <v>#REF!</v>
      </c>
      <c r="Y379" s="616">
        <f t="shared" si="9"/>
        <v>1</v>
      </c>
      <c r="Z379" s="616" t="str">
        <f t="shared" si="42"/>
        <v>#REF!</v>
      </c>
      <c r="AA379" s="616" t="str">
        <f t="shared" si="60"/>
        <v>#REF!</v>
      </c>
      <c r="AB379" s="616" t="str">
        <f t="shared" si="61"/>
        <v>#REF!</v>
      </c>
      <c r="AC379" s="642" t="str">
        <f t="shared" si="62"/>
        <v>#REF!</v>
      </c>
      <c r="AD379" s="642" t="str">
        <f t="shared" si="63"/>
        <v>#REF!</v>
      </c>
      <c r="AE379" s="642" t="str">
        <f t="shared" si="64"/>
        <v>#REF!</v>
      </c>
      <c r="AF379" s="609"/>
      <c r="AG379" s="622"/>
      <c r="AH379" s="622"/>
      <c r="AI379" s="622" t="str">
        <f t="shared" si="65"/>
        <v>#REF!</v>
      </c>
    </row>
    <row r="380" ht="15.0" customHeight="1">
      <c r="A380" s="609">
        <f t="shared" si="17"/>
        <v>378</v>
      </c>
      <c r="B380" s="171">
        <v>427330.0</v>
      </c>
      <c r="C380" s="422" t="s">
        <v>1038</v>
      </c>
      <c r="D380" s="683" t="s">
        <v>2035</v>
      </c>
      <c r="E380" s="683" t="s">
        <v>552</v>
      </c>
      <c r="F380" s="685" t="s">
        <v>546</v>
      </c>
      <c r="G380" s="685" t="s">
        <v>771</v>
      </c>
      <c r="H380" s="609" t="str">
        <f t="shared" si="116"/>
        <v>TESTER04</v>
      </c>
      <c r="I380" s="611" t="str">
        <f t="shared" si="2"/>
        <v>#REF!</v>
      </c>
      <c r="J380" s="609">
        <v>6.0</v>
      </c>
      <c r="K380" s="609">
        <v>2024.0</v>
      </c>
      <c r="L380" s="405">
        <v>45444.0</v>
      </c>
      <c r="M380" s="405">
        <v>45473.0</v>
      </c>
      <c r="N380" s="640">
        <f t="shared" si="126"/>
        <v>20</v>
      </c>
      <c r="O380" s="1078">
        <v>0.3</v>
      </c>
      <c r="P380" s="640" t="str">
        <f t="shared" si="4"/>
        <v>#REF!</v>
      </c>
      <c r="Q380" s="800" t="str">
        <f t="shared" si="129"/>
        <v>#REF!</v>
      </c>
      <c r="R380" s="800"/>
      <c r="S380" s="171" t="s">
        <v>525</v>
      </c>
      <c r="T380" s="422" t="s">
        <v>2058</v>
      </c>
      <c r="U380" s="616" t="str">
        <f t="shared" si="5"/>
        <v>#REF!</v>
      </c>
      <c r="V380" s="616" t="str">
        <f t="shared" si="120"/>
        <v>#REF!</v>
      </c>
      <c r="W380" s="616" t="str">
        <f t="shared" si="121"/>
        <v>#REF!</v>
      </c>
      <c r="X380" s="616" t="str">
        <f t="shared" si="8"/>
        <v>#REF!</v>
      </c>
      <c r="Y380" s="616">
        <f t="shared" si="9"/>
        <v>1.7</v>
      </c>
      <c r="Z380" s="616" t="str">
        <f t="shared" si="42"/>
        <v>#REF!</v>
      </c>
      <c r="AA380" s="616" t="str">
        <f t="shared" si="60"/>
        <v>#REF!</v>
      </c>
      <c r="AB380" s="616" t="str">
        <f t="shared" si="61"/>
        <v>#REF!</v>
      </c>
      <c r="AC380" s="642" t="str">
        <f t="shared" si="62"/>
        <v>#REF!</v>
      </c>
      <c r="AD380" s="642" t="str">
        <f t="shared" si="63"/>
        <v>#REF!</v>
      </c>
      <c r="AE380" s="642" t="str">
        <f t="shared" si="64"/>
        <v>#REF!</v>
      </c>
      <c r="AF380" s="609"/>
      <c r="AG380" s="622"/>
      <c r="AH380" s="622"/>
      <c r="AI380" s="622" t="str">
        <f t="shared" si="65"/>
        <v>#REF!</v>
      </c>
    </row>
    <row r="381" ht="15.0" customHeight="1">
      <c r="A381" s="609">
        <f t="shared" si="17"/>
        <v>379</v>
      </c>
      <c r="B381" s="171">
        <v>433570.0</v>
      </c>
      <c r="C381" s="422" t="s">
        <v>1028</v>
      </c>
      <c r="D381" s="683" t="s">
        <v>1965</v>
      </c>
      <c r="E381" s="683" t="s">
        <v>552</v>
      </c>
      <c r="F381" s="685" t="s">
        <v>512</v>
      </c>
      <c r="G381" s="685" t="s">
        <v>795</v>
      </c>
      <c r="H381" s="609" t="str">
        <f t="shared" si="116"/>
        <v>DEV01</v>
      </c>
      <c r="I381" s="611" t="str">
        <f t="shared" si="2"/>
        <v>#REF!</v>
      </c>
      <c r="J381" s="609">
        <v>6.0</v>
      </c>
      <c r="K381" s="609">
        <v>2024.0</v>
      </c>
      <c r="L381" s="405">
        <v>45444.0</v>
      </c>
      <c r="M381" s="405">
        <v>45473.0</v>
      </c>
      <c r="N381" s="640">
        <f t="shared" si="126"/>
        <v>20</v>
      </c>
      <c r="O381" s="1078">
        <v>0.3</v>
      </c>
      <c r="P381" s="640" t="str">
        <f t="shared" si="4"/>
        <v>#REF!</v>
      </c>
      <c r="Q381" s="800">
        <v>0.2</v>
      </c>
      <c r="R381" s="800"/>
      <c r="S381" s="171" t="s">
        <v>525</v>
      </c>
      <c r="T381" s="422" t="s">
        <v>2058</v>
      </c>
      <c r="U381" s="616">
        <f t="shared" si="5"/>
        <v>0.2</v>
      </c>
      <c r="V381" s="616" t="str">
        <f t="shared" si="120"/>
        <v>#REF!</v>
      </c>
      <c r="W381" s="616">
        <f t="shared" si="121"/>
        <v>0.65</v>
      </c>
      <c r="X381" s="616" t="str">
        <f t="shared" si="8"/>
        <v>#REF!</v>
      </c>
      <c r="Y381" s="616">
        <f t="shared" si="9"/>
        <v>1</v>
      </c>
      <c r="Z381" s="616" t="str">
        <f t="shared" si="42"/>
        <v>#REF!</v>
      </c>
      <c r="AA381" s="616" t="str">
        <f t="shared" si="60"/>
        <v>#REF!</v>
      </c>
      <c r="AB381" s="616" t="str">
        <f t="shared" si="61"/>
        <v>#REF!</v>
      </c>
      <c r="AC381" s="642" t="str">
        <f t="shared" si="62"/>
        <v>#REF!</v>
      </c>
      <c r="AD381" s="642" t="str">
        <f t="shared" si="63"/>
        <v>#REF!</v>
      </c>
      <c r="AE381" s="642" t="str">
        <f t="shared" si="64"/>
        <v>#REF!</v>
      </c>
      <c r="AF381" s="609"/>
      <c r="AG381" s="622"/>
      <c r="AH381" s="622"/>
      <c r="AI381" s="622">
        <f t="shared" si="65"/>
        <v>0.325</v>
      </c>
    </row>
    <row r="382" ht="15.0" customHeight="1">
      <c r="A382" s="609">
        <f t="shared" si="17"/>
        <v>380</v>
      </c>
      <c r="B382" s="171">
        <v>437388.0</v>
      </c>
      <c r="C382" s="422" t="s">
        <v>1001</v>
      </c>
      <c r="D382" s="683" t="s">
        <v>1997</v>
      </c>
      <c r="E382" s="683" t="s">
        <v>552</v>
      </c>
      <c r="F382" s="685" t="s">
        <v>512</v>
      </c>
      <c r="G382" s="685" t="s">
        <v>771</v>
      </c>
      <c r="H382" s="609" t="str">
        <f t="shared" si="116"/>
        <v>DEV04</v>
      </c>
      <c r="I382" s="611" t="str">
        <f t="shared" si="2"/>
        <v>#REF!</v>
      </c>
      <c r="J382" s="609">
        <v>6.0</v>
      </c>
      <c r="K382" s="609">
        <v>2024.0</v>
      </c>
      <c r="L382" s="405">
        <v>45444.0</v>
      </c>
      <c r="M382" s="405">
        <v>45473.0</v>
      </c>
      <c r="N382" s="640">
        <f t="shared" si="126"/>
        <v>20</v>
      </c>
      <c r="O382" s="1078">
        <v>0.6</v>
      </c>
      <c r="P382" s="640" t="str">
        <f t="shared" si="4"/>
        <v>#REF!</v>
      </c>
      <c r="Q382" s="800" t="str">
        <f t="shared" ref="Q382:Q388" si="130">P382</f>
        <v>#REF!</v>
      </c>
      <c r="R382" s="800"/>
      <c r="S382" s="171" t="s">
        <v>525</v>
      </c>
      <c r="T382" s="422" t="s">
        <v>2058</v>
      </c>
      <c r="U382" s="616" t="str">
        <f t="shared" si="5"/>
        <v>#REF!</v>
      </c>
      <c r="V382" s="616" t="str">
        <f t="shared" si="120"/>
        <v>#REF!</v>
      </c>
      <c r="W382" s="616" t="str">
        <f t="shared" si="121"/>
        <v>#REF!</v>
      </c>
      <c r="X382" s="616" t="str">
        <f t="shared" si="8"/>
        <v>#REF!</v>
      </c>
      <c r="Y382" s="616">
        <f t="shared" si="9"/>
        <v>1.45</v>
      </c>
      <c r="Z382" s="616" t="str">
        <f t="shared" si="42"/>
        <v>#REF!</v>
      </c>
      <c r="AA382" s="616" t="str">
        <f t="shared" si="60"/>
        <v>#REF!</v>
      </c>
      <c r="AB382" s="616" t="str">
        <f t="shared" si="61"/>
        <v>#REF!</v>
      </c>
      <c r="AC382" s="642" t="str">
        <f t="shared" si="62"/>
        <v>#REF!</v>
      </c>
      <c r="AD382" s="642" t="str">
        <f t="shared" si="63"/>
        <v>#REF!</v>
      </c>
      <c r="AE382" s="642" t="str">
        <f t="shared" si="64"/>
        <v>#REF!</v>
      </c>
      <c r="AF382" s="609"/>
      <c r="AG382" s="622"/>
      <c r="AH382" s="622"/>
      <c r="AI382" s="622" t="str">
        <f t="shared" si="65"/>
        <v>#REF!</v>
      </c>
    </row>
    <row r="383" ht="15.0" customHeight="1">
      <c r="A383" s="609">
        <f t="shared" si="17"/>
        <v>381</v>
      </c>
      <c r="B383" s="171">
        <v>452027.0</v>
      </c>
      <c r="C383" s="422" t="s">
        <v>1041</v>
      </c>
      <c r="D383" s="683" t="s">
        <v>1985</v>
      </c>
      <c r="E383" s="683" t="s">
        <v>552</v>
      </c>
      <c r="F383" s="685" t="s">
        <v>546</v>
      </c>
      <c r="G383" s="685" t="s">
        <v>790</v>
      </c>
      <c r="H383" s="609" t="str">
        <f t="shared" si="116"/>
        <v>TESTER03</v>
      </c>
      <c r="I383" s="611" t="str">
        <f t="shared" si="2"/>
        <v>#REF!</v>
      </c>
      <c r="J383" s="609">
        <v>6.0</v>
      </c>
      <c r="K383" s="609">
        <v>2024.0</v>
      </c>
      <c r="L383" s="405">
        <v>45444.0</v>
      </c>
      <c r="M383" s="405">
        <v>45473.0</v>
      </c>
      <c r="N383" s="640">
        <f t="shared" si="126"/>
        <v>20</v>
      </c>
      <c r="O383" s="1078">
        <v>0.5</v>
      </c>
      <c r="P383" s="640" t="str">
        <f t="shared" si="4"/>
        <v>#REF!</v>
      </c>
      <c r="Q383" s="800" t="str">
        <f t="shared" si="130"/>
        <v>#REF!</v>
      </c>
      <c r="R383" s="800"/>
      <c r="S383" s="171" t="s">
        <v>525</v>
      </c>
      <c r="T383" s="422" t="s">
        <v>2058</v>
      </c>
      <c r="U383" s="616" t="str">
        <f t="shared" si="5"/>
        <v>#REF!</v>
      </c>
      <c r="V383" s="616" t="str">
        <f t="shared" si="120"/>
        <v>#REF!</v>
      </c>
      <c r="W383" s="616" t="str">
        <f t="shared" si="121"/>
        <v>#REF!</v>
      </c>
      <c r="X383" s="616" t="str">
        <f t="shared" si="8"/>
        <v>#REF!</v>
      </c>
      <c r="Y383" s="616">
        <f t="shared" si="9"/>
        <v>1</v>
      </c>
      <c r="Z383" s="616" t="str">
        <f t="shared" si="42"/>
        <v>#REF!</v>
      </c>
      <c r="AA383" s="616" t="str">
        <f t="shared" si="60"/>
        <v>#REF!</v>
      </c>
      <c r="AB383" s="616" t="str">
        <f t="shared" si="61"/>
        <v>#REF!</v>
      </c>
      <c r="AC383" s="642" t="str">
        <f t="shared" si="62"/>
        <v>#REF!</v>
      </c>
      <c r="AD383" s="642" t="str">
        <f t="shared" si="63"/>
        <v>#REF!</v>
      </c>
      <c r="AE383" s="642" t="str">
        <f t="shared" si="64"/>
        <v>#REF!</v>
      </c>
      <c r="AF383" s="609"/>
      <c r="AG383" s="622"/>
      <c r="AH383" s="622"/>
      <c r="AI383" s="622" t="str">
        <f t="shared" si="65"/>
        <v>#REF!</v>
      </c>
    </row>
    <row r="384" ht="15.0" customHeight="1">
      <c r="A384" s="609">
        <f t="shared" si="17"/>
        <v>382</v>
      </c>
      <c r="B384" s="171">
        <v>457041.0</v>
      </c>
      <c r="C384" s="422" t="s">
        <v>1044</v>
      </c>
      <c r="D384" s="683" t="s">
        <v>2025</v>
      </c>
      <c r="E384" s="683" t="s">
        <v>552</v>
      </c>
      <c r="F384" s="685" t="s">
        <v>546</v>
      </c>
      <c r="G384" s="685" t="s">
        <v>771</v>
      </c>
      <c r="H384" s="609" t="str">
        <f t="shared" si="116"/>
        <v>TESTER04</v>
      </c>
      <c r="I384" s="611" t="str">
        <f t="shared" si="2"/>
        <v>#REF!</v>
      </c>
      <c r="J384" s="609">
        <v>6.0</v>
      </c>
      <c r="K384" s="609">
        <v>2024.0</v>
      </c>
      <c r="L384" s="405">
        <v>45444.0</v>
      </c>
      <c r="M384" s="405">
        <v>45473.0</v>
      </c>
      <c r="N384" s="640">
        <f t="shared" si="126"/>
        <v>20</v>
      </c>
      <c r="O384" s="1078">
        <v>0.2</v>
      </c>
      <c r="P384" s="640" t="str">
        <f t="shared" si="4"/>
        <v>#REF!</v>
      </c>
      <c r="Q384" s="800" t="str">
        <f t="shared" si="130"/>
        <v>#REF!</v>
      </c>
      <c r="R384" s="800"/>
      <c r="S384" s="171" t="s">
        <v>525</v>
      </c>
      <c r="T384" s="422" t="s">
        <v>2058</v>
      </c>
      <c r="U384" s="616" t="str">
        <f t="shared" si="5"/>
        <v>#REF!</v>
      </c>
      <c r="V384" s="616" t="str">
        <f t="shared" si="120"/>
        <v>#REF!</v>
      </c>
      <c r="W384" s="616" t="str">
        <f t="shared" si="121"/>
        <v>#REF!</v>
      </c>
      <c r="X384" s="616" t="str">
        <f t="shared" si="8"/>
        <v>#REF!</v>
      </c>
      <c r="Y384" s="616">
        <f t="shared" si="9"/>
        <v>1.15</v>
      </c>
      <c r="Z384" s="616" t="str">
        <f t="shared" si="42"/>
        <v>#REF!</v>
      </c>
      <c r="AA384" s="616" t="str">
        <f t="shared" si="60"/>
        <v>#REF!</v>
      </c>
      <c r="AB384" s="616" t="str">
        <f t="shared" si="61"/>
        <v>#REF!</v>
      </c>
      <c r="AC384" s="642" t="str">
        <f t="shared" si="62"/>
        <v>#REF!</v>
      </c>
      <c r="AD384" s="642" t="str">
        <f t="shared" si="63"/>
        <v>#REF!</v>
      </c>
      <c r="AE384" s="642" t="str">
        <f t="shared" si="64"/>
        <v>#REF!</v>
      </c>
      <c r="AF384" s="609"/>
      <c r="AG384" s="622"/>
      <c r="AH384" s="622"/>
      <c r="AI384" s="622" t="str">
        <f t="shared" si="65"/>
        <v>#REF!</v>
      </c>
    </row>
    <row r="385" ht="15.0" customHeight="1">
      <c r="A385" s="609">
        <f t="shared" si="17"/>
        <v>383</v>
      </c>
      <c r="B385" s="171">
        <v>463057.0</v>
      </c>
      <c r="C385" s="422" t="s">
        <v>1671</v>
      </c>
      <c r="D385" s="683" t="s">
        <v>2119</v>
      </c>
      <c r="E385" s="683" t="s">
        <v>552</v>
      </c>
      <c r="F385" s="685" t="s">
        <v>512</v>
      </c>
      <c r="G385" s="685" t="s">
        <v>790</v>
      </c>
      <c r="H385" s="609" t="str">
        <f t="shared" si="116"/>
        <v>DEV03</v>
      </c>
      <c r="I385" s="611" t="str">
        <f t="shared" si="2"/>
        <v>#REF!</v>
      </c>
      <c r="J385" s="609">
        <v>6.0</v>
      </c>
      <c r="K385" s="609">
        <v>2024.0</v>
      </c>
      <c r="L385" s="405">
        <v>45444.0</v>
      </c>
      <c r="M385" s="405">
        <v>45464.0</v>
      </c>
      <c r="N385" s="640">
        <f t="shared" si="126"/>
        <v>15</v>
      </c>
      <c r="O385" s="1078">
        <v>0.15</v>
      </c>
      <c r="P385" s="640" t="str">
        <f t="shared" si="4"/>
        <v>#REF!</v>
      </c>
      <c r="Q385" s="800" t="str">
        <f t="shared" si="130"/>
        <v>#REF!</v>
      </c>
      <c r="R385" s="800"/>
      <c r="S385" s="171" t="s">
        <v>525</v>
      </c>
      <c r="T385" s="422" t="s">
        <v>2058</v>
      </c>
      <c r="U385" s="616" t="str">
        <f t="shared" si="5"/>
        <v>#REF!</v>
      </c>
      <c r="V385" s="616" t="str">
        <f t="shared" si="120"/>
        <v>#REF!</v>
      </c>
      <c r="W385" s="616" t="str">
        <f t="shared" si="121"/>
        <v>#REF!</v>
      </c>
      <c r="X385" s="616" t="str">
        <f t="shared" si="8"/>
        <v>#REF!</v>
      </c>
      <c r="Y385" s="616">
        <f t="shared" si="9"/>
        <v>0.45</v>
      </c>
      <c r="Z385" s="616" t="str">
        <f t="shared" si="42"/>
        <v>#REF!</v>
      </c>
      <c r="AA385" s="616" t="str">
        <f t="shared" si="60"/>
        <v>#REF!</v>
      </c>
      <c r="AB385" s="616" t="str">
        <f t="shared" si="61"/>
        <v>#REF!</v>
      </c>
      <c r="AC385" s="642" t="str">
        <f t="shared" si="62"/>
        <v>#REF!</v>
      </c>
      <c r="AD385" s="642" t="str">
        <f t="shared" si="63"/>
        <v>#REF!</v>
      </c>
      <c r="AE385" s="642" t="str">
        <f t="shared" si="64"/>
        <v>#REF!</v>
      </c>
      <c r="AF385" s="609"/>
      <c r="AG385" s="622"/>
      <c r="AH385" s="622"/>
      <c r="AI385" s="622" t="str">
        <f t="shared" si="65"/>
        <v>#REF!</v>
      </c>
    </row>
    <row r="386" ht="15.0" customHeight="1">
      <c r="A386" s="609">
        <f t="shared" si="17"/>
        <v>384</v>
      </c>
      <c r="B386" s="171">
        <v>463679.0</v>
      </c>
      <c r="C386" s="422" t="s">
        <v>2056</v>
      </c>
      <c r="D386" s="683" t="s">
        <v>2057</v>
      </c>
      <c r="E386" s="683" t="s">
        <v>552</v>
      </c>
      <c r="F386" s="685" t="s">
        <v>512</v>
      </c>
      <c r="G386" s="685" t="s">
        <v>790</v>
      </c>
      <c r="H386" s="609" t="str">
        <f t="shared" si="116"/>
        <v>DEV03</v>
      </c>
      <c r="I386" s="611" t="str">
        <f t="shared" si="2"/>
        <v>#REF!</v>
      </c>
      <c r="J386" s="609">
        <v>6.0</v>
      </c>
      <c r="K386" s="609">
        <v>2024.0</v>
      </c>
      <c r="L386" s="405">
        <v>45444.0</v>
      </c>
      <c r="M386" s="405">
        <v>45473.0</v>
      </c>
      <c r="N386" s="640">
        <f t="shared" si="126"/>
        <v>20</v>
      </c>
      <c r="O386" s="640">
        <v>1.0</v>
      </c>
      <c r="P386" s="640" t="str">
        <f t="shared" si="4"/>
        <v>#REF!</v>
      </c>
      <c r="Q386" s="800" t="str">
        <f t="shared" si="130"/>
        <v>#REF!</v>
      </c>
      <c r="R386" s="800"/>
      <c r="S386" s="171" t="s">
        <v>525</v>
      </c>
      <c r="T386" s="422" t="s">
        <v>2058</v>
      </c>
      <c r="U386" s="616" t="str">
        <f t="shared" si="5"/>
        <v>#REF!</v>
      </c>
      <c r="V386" s="616" t="str">
        <f t="shared" si="120"/>
        <v>#REF!</v>
      </c>
      <c r="W386" s="616" t="str">
        <f t="shared" si="121"/>
        <v>#REF!</v>
      </c>
      <c r="X386" s="616" t="str">
        <f t="shared" si="8"/>
        <v>#REF!</v>
      </c>
      <c r="Y386" s="616">
        <f t="shared" si="9"/>
        <v>1</v>
      </c>
      <c r="Z386" s="616" t="str">
        <f t="shared" si="42"/>
        <v>#REF!</v>
      </c>
      <c r="AA386" s="616" t="str">
        <f t="shared" si="60"/>
        <v>#REF!</v>
      </c>
      <c r="AB386" s="616" t="str">
        <f t="shared" si="61"/>
        <v>#REF!</v>
      </c>
      <c r="AC386" s="642" t="str">
        <f t="shared" si="62"/>
        <v>#REF!</v>
      </c>
      <c r="AD386" s="642" t="str">
        <f t="shared" si="63"/>
        <v>#REF!</v>
      </c>
      <c r="AE386" s="642" t="str">
        <f t="shared" si="64"/>
        <v>#REF!</v>
      </c>
      <c r="AF386" s="609"/>
      <c r="AG386" s="622"/>
      <c r="AH386" s="622"/>
      <c r="AI386" s="622" t="str">
        <f t="shared" si="65"/>
        <v>#REF!</v>
      </c>
    </row>
    <row r="387" ht="15.0" customHeight="1">
      <c r="A387" s="609">
        <f t="shared" si="17"/>
        <v>385</v>
      </c>
      <c r="B387" s="171">
        <v>464727.0</v>
      </c>
      <c r="C387" s="422" t="s">
        <v>2002</v>
      </c>
      <c r="D387" s="683" t="s">
        <v>2003</v>
      </c>
      <c r="E387" s="683" t="s">
        <v>552</v>
      </c>
      <c r="F387" s="685" t="s">
        <v>512</v>
      </c>
      <c r="G387" s="685" t="s">
        <v>771</v>
      </c>
      <c r="H387" s="609" t="str">
        <f t="shared" si="116"/>
        <v>DEV04</v>
      </c>
      <c r="I387" s="611" t="str">
        <f t="shared" si="2"/>
        <v>#REF!</v>
      </c>
      <c r="J387" s="609">
        <v>6.0</v>
      </c>
      <c r="K387" s="609">
        <v>2024.0</v>
      </c>
      <c r="L387" s="405">
        <v>45463.0</v>
      </c>
      <c r="M387" s="405">
        <v>45473.0</v>
      </c>
      <c r="N387" s="640">
        <f t="shared" si="126"/>
        <v>7</v>
      </c>
      <c r="O387" s="640">
        <v>0.175</v>
      </c>
      <c r="P387" s="640" t="str">
        <f t="shared" si="4"/>
        <v>#REF!</v>
      </c>
      <c r="Q387" s="800" t="str">
        <f t="shared" si="130"/>
        <v>#REF!</v>
      </c>
      <c r="R387" s="800"/>
      <c r="S387" s="171" t="s">
        <v>525</v>
      </c>
      <c r="T387" s="422" t="s">
        <v>2058</v>
      </c>
      <c r="U387" s="616" t="str">
        <f t="shared" si="5"/>
        <v>#REF!</v>
      </c>
      <c r="V387" s="616" t="str">
        <f t="shared" si="120"/>
        <v>#REF!</v>
      </c>
      <c r="W387" s="616" t="str">
        <f t="shared" si="121"/>
        <v>#REF!</v>
      </c>
      <c r="X387" s="616" t="str">
        <f t="shared" si="8"/>
        <v>#REF!</v>
      </c>
      <c r="Y387" s="616">
        <f t="shared" si="9"/>
        <v>1.375</v>
      </c>
      <c r="Z387" s="616" t="str">
        <f t="shared" si="42"/>
        <v>#REF!</v>
      </c>
      <c r="AA387" s="616" t="str">
        <f t="shared" si="60"/>
        <v>#REF!</v>
      </c>
      <c r="AB387" s="616" t="str">
        <f t="shared" si="61"/>
        <v>#REF!</v>
      </c>
      <c r="AC387" s="642" t="str">
        <f t="shared" si="62"/>
        <v>#REF!</v>
      </c>
      <c r="AD387" s="642" t="str">
        <f t="shared" si="63"/>
        <v>#REF!</v>
      </c>
      <c r="AE387" s="642" t="str">
        <f t="shared" si="64"/>
        <v>#REF!</v>
      </c>
      <c r="AF387" s="609"/>
      <c r="AG387" s="622"/>
      <c r="AH387" s="622"/>
      <c r="AI387" s="622" t="str">
        <f t="shared" si="65"/>
        <v>#REF!</v>
      </c>
    </row>
    <row r="388" ht="15.0" customHeight="1">
      <c r="A388" s="609">
        <f t="shared" si="17"/>
        <v>386</v>
      </c>
      <c r="B388" s="171">
        <v>432495.0</v>
      </c>
      <c r="C388" s="422" t="s">
        <v>1049</v>
      </c>
      <c r="D388" s="683" t="s">
        <v>2044</v>
      </c>
      <c r="E388" s="683" t="s">
        <v>552</v>
      </c>
      <c r="F388" s="685" t="s">
        <v>512</v>
      </c>
      <c r="G388" s="685" t="s">
        <v>787</v>
      </c>
      <c r="H388" s="609" t="str">
        <f t="shared" si="116"/>
        <v>DEV05</v>
      </c>
      <c r="I388" s="611" t="str">
        <f t="shared" si="2"/>
        <v>#REF!</v>
      </c>
      <c r="J388" s="609">
        <v>6.0</v>
      </c>
      <c r="K388" s="609">
        <v>2024.0</v>
      </c>
      <c r="L388" s="405">
        <v>45444.0</v>
      </c>
      <c r="M388" s="405">
        <v>45473.0</v>
      </c>
      <c r="N388" s="640">
        <f t="shared" si="126"/>
        <v>20</v>
      </c>
      <c r="O388" s="640">
        <v>0.2</v>
      </c>
      <c r="P388" s="640" t="str">
        <f t="shared" si="4"/>
        <v>#REF!</v>
      </c>
      <c r="Q388" s="800" t="str">
        <f t="shared" si="130"/>
        <v>#REF!</v>
      </c>
      <c r="R388" s="800"/>
      <c r="S388" s="171" t="s">
        <v>525</v>
      </c>
      <c r="T388" s="422" t="s">
        <v>2051</v>
      </c>
      <c r="U388" s="616" t="str">
        <f t="shared" si="5"/>
        <v>#REF!</v>
      </c>
      <c r="V388" s="616" t="str">
        <f t="shared" si="120"/>
        <v>#REF!</v>
      </c>
      <c r="W388" s="616" t="str">
        <f t="shared" si="121"/>
        <v>#REF!</v>
      </c>
      <c r="X388" s="616" t="str">
        <f t="shared" si="8"/>
        <v>#REF!</v>
      </c>
      <c r="Y388" s="616">
        <f t="shared" si="9"/>
        <v>0.9</v>
      </c>
      <c r="Z388" s="616" t="str">
        <f t="shared" si="42"/>
        <v>#REF!</v>
      </c>
      <c r="AA388" s="616" t="str">
        <f t="shared" si="60"/>
        <v>#REF!</v>
      </c>
      <c r="AB388" s="616" t="str">
        <f t="shared" si="61"/>
        <v>#REF!</v>
      </c>
      <c r="AC388" s="642" t="str">
        <f t="shared" si="62"/>
        <v>#REF!</v>
      </c>
      <c r="AD388" s="642" t="str">
        <f t="shared" si="63"/>
        <v>#REF!</v>
      </c>
      <c r="AE388" s="642" t="str">
        <f t="shared" si="64"/>
        <v>#REF!</v>
      </c>
      <c r="AF388" s="609"/>
      <c r="AG388" s="622"/>
      <c r="AH388" s="622"/>
      <c r="AI388" s="622" t="str">
        <f t="shared" si="65"/>
        <v>#REF!</v>
      </c>
    </row>
    <row r="389" ht="15.0" customHeight="1">
      <c r="A389" s="609">
        <f t="shared" si="17"/>
        <v>387</v>
      </c>
      <c r="B389" s="171">
        <v>277692.0</v>
      </c>
      <c r="C389" s="422" t="s">
        <v>788</v>
      </c>
      <c r="D389" s="683" t="s">
        <v>2123</v>
      </c>
      <c r="E389" s="683" t="s">
        <v>552</v>
      </c>
      <c r="F389" s="685" t="s">
        <v>546</v>
      </c>
      <c r="G389" s="685" t="s">
        <v>790</v>
      </c>
      <c r="H389" s="609" t="str">
        <f t="shared" si="116"/>
        <v>TESTER03</v>
      </c>
      <c r="I389" s="611" t="str">
        <f t="shared" si="2"/>
        <v>#REF!</v>
      </c>
      <c r="J389" s="609">
        <v>6.0</v>
      </c>
      <c r="K389" s="609">
        <v>2024.0</v>
      </c>
      <c r="L389" s="405">
        <v>45444.0</v>
      </c>
      <c r="M389" s="405">
        <v>45473.0</v>
      </c>
      <c r="N389" s="640">
        <v>20.0</v>
      </c>
      <c r="O389" s="640">
        <f t="shared" ref="O389:O501" si="131">N389/20</f>
        <v>1</v>
      </c>
      <c r="P389" s="640" t="str">
        <f t="shared" si="4"/>
        <v>#REF!</v>
      </c>
      <c r="Q389" s="800">
        <v>1.19</v>
      </c>
      <c r="R389" s="800"/>
      <c r="S389" s="171" t="s">
        <v>525</v>
      </c>
      <c r="T389" s="422" t="s">
        <v>2124</v>
      </c>
      <c r="U389" s="616">
        <f t="shared" si="5"/>
        <v>1.19</v>
      </c>
      <c r="V389" s="616" t="str">
        <f t="shared" si="120"/>
        <v>#REF!</v>
      </c>
      <c r="W389" s="616">
        <f t="shared" si="121"/>
        <v>1.19</v>
      </c>
      <c r="X389" s="616" t="str">
        <f t="shared" si="8"/>
        <v>#REF!</v>
      </c>
      <c r="Y389" s="616">
        <f t="shared" si="9"/>
        <v>1</v>
      </c>
      <c r="Z389" s="616" t="str">
        <f t="shared" si="42"/>
        <v>#REF!</v>
      </c>
      <c r="AA389" s="616" t="str">
        <f t="shared" si="60"/>
        <v>#REF!</v>
      </c>
      <c r="AB389" s="616" t="str">
        <f t="shared" si="61"/>
        <v>#REF!</v>
      </c>
      <c r="AC389" s="642" t="str">
        <f t="shared" si="62"/>
        <v>#REF!</v>
      </c>
      <c r="AD389" s="642" t="str">
        <f t="shared" si="63"/>
        <v>#REF!</v>
      </c>
      <c r="AE389" s="642" t="str">
        <f t="shared" si="64"/>
        <v>#REF!</v>
      </c>
      <c r="AF389" s="609"/>
      <c r="AG389" s="622"/>
      <c r="AH389" s="622"/>
      <c r="AI389" s="622">
        <f t="shared" si="65"/>
        <v>1.19</v>
      </c>
    </row>
    <row r="390" ht="15.0" customHeight="1">
      <c r="A390" s="609">
        <f t="shared" si="17"/>
        <v>388</v>
      </c>
      <c r="B390" s="171">
        <v>461697.0</v>
      </c>
      <c r="C390" s="422" t="s">
        <v>1213</v>
      </c>
      <c r="D390" s="683" t="s">
        <v>2125</v>
      </c>
      <c r="E390" s="683" t="s">
        <v>552</v>
      </c>
      <c r="F390" s="685" t="s">
        <v>512</v>
      </c>
      <c r="G390" s="685" t="s">
        <v>787</v>
      </c>
      <c r="H390" s="609" t="str">
        <f t="shared" si="116"/>
        <v>DEV05</v>
      </c>
      <c r="I390" s="611" t="str">
        <f t="shared" si="2"/>
        <v>#REF!</v>
      </c>
      <c r="J390" s="609">
        <v>6.0</v>
      </c>
      <c r="K390" s="609">
        <v>2024.0</v>
      </c>
      <c r="L390" s="405">
        <v>45444.0</v>
      </c>
      <c r="M390" s="405">
        <v>45473.0</v>
      </c>
      <c r="N390" s="640">
        <v>20.0</v>
      </c>
      <c r="O390" s="640">
        <f t="shared" si="131"/>
        <v>1</v>
      </c>
      <c r="P390" s="640" t="str">
        <f t="shared" si="4"/>
        <v>#REF!</v>
      </c>
      <c r="Q390" s="800">
        <v>2.03</v>
      </c>
      <c r="R390" s="800"/>
      <c r="S390" s="171" t="s">
        <v>525</v>
      </c>
      <c r="T390" s="422" t="s">
        <v>2124</v>
      </c>
      <c r="U390" s="616">
        <f t="shared" si="5"/>
        <v>2.03</v>
      </c>
      <c r="V390" s="616" t="str">
        <f t="shared" si="120"/>
        <v>#REF!</v>
      </c>
      <c r="W390" s="616">
        <f t="shared" si="121"/>
        <v>2.03</v>
      </c>
      <c r="X390" s="616" t="str">
        <f t="shared" si="8"/>
        <v>#REF!</v>
      </c>
      <c r="Y390" s="616">
        <f t="shared" si="9"/>
        <v>1</v>
      </c>
      <c r="Z390" s="616" t="str">
        <f t="shared" si="42"/>
        <v>#REF!</v>
      </c>
      <c r="AA390" s="616" t="str">
        <f t="shared" si="60"/>
        <v>#REF!</v>
      </c>
      <c r="AB390" s="616" t="str">
        <f t="shared" si="61"/>
        <v>#REF!</v>
      </c>
      <c r="AC390" s="642" t="str">
        <f t="shared" si="62"/>
        <v>#REF!</v>
      </c>
      <c r="AD390" s="642" t="str">
        <f t="shared" si="63"/>
        <v>#REF!</v>
      </c>
      <c r="AE390" s="642" t="str">
        <f t="shared" si="64"/>
        <v>#REF!</v>
      </c>
      <c r="AF390" s="609"/>
      <c r="AG390" s="622"/>
      <c r="AH390" s="622"/>
      <c r="AI390" s="622">
        <f t="shared" si="65"/>
        <v>2.03</v>
      </c>
    </row>
    <row r="391" ht="15.0" customHeight="1">
      <c r="A391" s="609">
        <f t="shared" si="17"/>
        <v>389</v>
      </c>
      <c r="B391" s="171">
        <v>463667.0</v>
      </c>
      <c r="C391" s="422" t="s">
        <v>2126</v>
      </c>
      <c r="D391" s="683" t="s">
        <v>2127</v>
      </c>
      <c r="E391" s="683" t="s">
        <v>552</v>
      </c>
      <c r="F391" s="685" t="s">
        <v>564</v>
      </c>
      <c r="G391" s="685" t="s">
        <v>790</v>
      </c>
      <c r="H391" s="609" t="str">
        <f t="shared" si="116"/>
        <v>BA03</v>
      </c>
      <c r="I391" s="611" t="str">
        <f t="shared" si="2"/>
        <v>#REF!</v>
      </c>
      <c r="J391" s="609">
        <v>6.0</v>
      </c>
      <c r="K391" s="609">
        <v>2024.0</v>
      </c>
      <c r="L391" s="405">
        <v>45444.0</v>
      </c>
      <c r="M391" s="405">
        <v>45473.0</v>
      </c>
      <c r="N391" s="640">
        <v>20.0</v>
      </c>
      <c r="O391" s="640">
        <f t="shared" si="131"/>
        <v>1</v>
      </c>
      <c r="P391" s="640" t="str">
        <f t="shared" si="4"/>
        <v>#REF!</v>
      </c>
      <c r="Q391" s="800">
        <v>1.41</v>
      </c>
      <c r="R391" s="800"/>
      <c r="S391" s="171" t="s">
        <v>525</v>
      </c>
      <c r="T391" s="422" t="s">
        <v>2124</v>
      </c>
      <c r="U391" s="616">
        <f t="shared" si="5"/>
        <v>1.41</v>
      </c>
      <c r="V391" s="616" t="str">
        <f t="shared" si="120"/>
        <v>#REF!</v>
      </c>
      <c r="W391" s="616">
        <f t="shared" si="121"/>
        <v>1.41</v>
      </c>
      <c r="X391" s="616" t="str">
        <f t="shared" si="8"/>
        <v>#REF!</v>
      </c>
      <c r="Y391" s="616">
        <f t="shared" si="9"/>
        <v>1</v>
      </c>
      <c r="Z391" s="616" t="str">
        <f t="shared" si="42"/>
        <v>#REF!</v>
      </c>
      <c r="AA391" s="616" t="str">
        <f t="shared" si="60"/>
        <v>#REF!</v>
      </c>
      <c r="AB391" s="616" t="str">
        <f t="shared" si="61"/>
        <v>#REF!</v>
      </c>
      <c r="AC391" s="642" t="str">
        <f t="shared" si="62"/>
        <v>#REF!</v>
      </c>
      <c r="AD391" s="642" t="str">
        <f t="shared" si="63"/>
        <v>#REF!</v>
      </c>
      <c r="AE391" s="642" t="str">
        <f t="shared" si="64"/>
        <v>#REF!</v>
      </c>
      <c r="AF391" s="609"/>
      <c r="AG391" s="622"/>
      <c r="AH391" s="622"/>
      <c r="AI391" s="622">
        <f t="shared" si="65"/>
        <v>1.41</v>
      </c>
    </row>
    <row r="392" ht="15.0" customHeight="1">
      <c r="A392" s="609">
        <f t="shared" si="17"/>
        <v>390</v>
      </c>
      <c r="B392" s="389">
        <v>465355.0</v>
      </c>
      <c r="C392" s="390" t="s">
        <v>1523</v>
      </c>
      <c r="D392" s="669" t="s">
        <v>2128</v>
      </c>
      <c r="E392" s="669" t="s">
        <v>552</v>
      </c>
      <c r="F392" s="671" t="s">
        <v>512</v>
      </c>
      <c r="G392" s="671" t="s">
        <v>790</v>
      </c>
      <c r="H392" s="609" t="str">
        <f t="shared" si="116"/>
        <v>DEV03</v>
      </c>
      <c r="I392" s="611" t="str">
        <f t="shared" si="2"/>
        <v>#REF!</v>
      </c>
      <c r="J392" s="609">
        <v>6.0</v>
      </c>
      <c r="K392" s="609">
        <v>2024.0</v>
      </c>
      <c r="L392" s="391">
        <v>45460.0</v>
      </c>
      <c r="M392" s="391">
        <v>45473.0</v>
      </c>
      <c r="N392" s="640">
        <v>10.0</v>
      </c>
      <c r="O392" s="640">
        <f t="shared" si="131"/>
        <v>0.5</v>
      </c>
      <c r="P392" s="640" t="str">
        <f t="shared" si="4"/>
        <v>#REF!</v>
      </c>
      <c r="Q392" s="797">
        <v>0.62</v>
      </c>
      <c r="R392" s="797"/>
      <c r="S392" s="389" t="s">
        <v>525</v>
      </c>
      <c r="T392" s="390" t="s">
        <v>2124</v>
      </c>
      <c r="U392" s="616">
        <f t="shared" si="5"/>
        <v>0.62</v>
      </c>
      <c r="V392" s="616" t="str">
        <f t="shared" si="120"/>
        <v>#REF!</v>
      </c>
      <c r="W392" s="616">
        <f t="shared" si="121"/>
        <v>0.62</v>
      </c>
      <c r="X392" s="616" t="str">
        <f t="shared" si="8"/>
        <v>#REF!</v>
      </c>
      <c r="Y392" s="616">
        <f t="shared" si="9"/>
        <v>1</v>
      </c>
      <c r="Z392" s="616" t="str">
        <f t="shared" si="42"/>
        <v>#REF!</v>
      </c>
      <c r="AA392" s="616" t="str">
        <f t="shared" si="60"/>
        <v>#REF!</v>
      </c>
      <c r="AB392" s="616" t="str">
        <f t="shared" si="61"/>
        <v>#REF!</v>
      </c>
      <c r="AC392" s="642" t="str">
        <f t="shared" si="62"/>
        <v>#REF!</v>
      </c>
      <c r="AD392" s="642" t="str">
        <f t="shared" si="63"/>
        <v>#REF!</v>
      </c>
      <c r="AE392" s="642" t="str">
        <f t="shared" si="64"/>
        <v>#REF!</v>
      </c>
      <c r="AF392" s="609"/>
      <c r="AG392" s="622"/>
      <c r="AH392" s="622"/>
      <c r="AI392" s="622">
        <f t="shared" si="65"/>
        <v>0.62</v>
      </c>
    </row>
    <row r="393" ht="15.0" customHeight="1">
      <c r="A393" s="609">
        <f t="shared" si="17"/>
        <v>391</v>
      </c>
      <c r="B393" s="171">
        <v>292225.0</v>
      </c>
      <c r="C393" s="422" t="s">
        <v>660</v>
      </c>
      <c r="D393" s="683" t="s">
        <v>2129</v>
      </c>
      <c r="E393" s="683" t="s">
        <v>662</v>
      </c>
      <c r="F393" s="685" t="s">
        <v>663</v>
      </c>
      <c r="G393" s="685" t="s">
        <v>665</v>
      </c>
      <c r="H393" s="609" t="str">
        <f t="shared" si="116"/>
        <v>PM02</v>
      </c>
      <c r="I393" s="611" t="str">
        <f t="shared" si="2"/>
        <v>#REF!</v>
      </c>
      <c r="J393" s="609">
        <v>6.0</v>
      </c>
      <c r="K393" s="609">
        <v>2024.0</v>
      </c>
      <c r="L393" s="405">
        <v>45444.0</v>
      </c>
      <c r="M393" s="405">
        <v>45473.0</v>
      </c>
      <c r="N393" s="640">
        <v>3.0</v>
      </c>
      <c r="O393" s="640">
        <f t="shared" si="131"/>
        <v>0.15</v>
      </c>
      <c r="P393" s="640" t="str">
        <f t="shared" si="4"/>
        <v>#REF!</v>
      </c>
      <c r="Q393" s="800">
        <v>0.15</v>
      </c>
      <c r="R393" s="800"/>
      <c r="S393" s="171" t="s">
        <v>525</v>
      </c>
      <c r="T393" s="390" t="s">
        <v>2124</v>
      </c>
      <c r="U393" s="616">
        <f t="shared" si="5"/>
        <v>0.15</v>
      </c>
      <c r="V393" s="616" t="str">
        <f t="shared" si="120"/>
        <v>#REF!</v>
      </c>
      <c r="W393" s="616">
        <f t="shared" si="121"/>
        <v>1.2</v>
      </c>
      <c r="X393" s="616" t="str">
        <f t="shared" si="8"/>
        <v>#REF!</v>
      </c>
      <c r="Y393" s="616">
        <f t="shared" si="9"/>
        <v>1</v>
      </c>
      <c r="Z393" s="616" t="str">
        <f t="shared" si="42"/>
        <v>#REF!</v>
      </c>
      <c r="AA393" s="616" t="str">
        <f t="shared" si="60"/>
        <v>#REF!</v>
      </c>
      <c r="AB393" s="616" t="str">
        <f t="shared" si="61"/>
        <v>#REF!</v>
      </c>
      <c r="AC393" s="642" t="str">
        <f t="shared" si="62"/>
        <v>#REF!</v>
      </c>
      <c r="AD393" s="642" t="str">
        <f t="shared" si="63"/>
        <v>#REF!</v>
      </c>
      <c r="AE393" s="642" t="str">
        <f t="shared" si="64"/>
        <v>#REF!</v>
      </c>
      <c r="AF393" s="670"/>
      <c r="AG393" s="622"/>
      <c r="AH393" s="622"/>
      <c r="AI393" s="622">
        <f t="shared" si="65"/>
        <v>0.3</v>
      </c>
    </row>
    <row r="394" ht="15.0" customHeight="1">
      <c r="A394" s="609">
        <f t="shared" si="17"/>
        <v>392</v>
      </c>
      <c r="B394" s="171">
        <v>283549.0</v>
      </c>
      <c r="C394" s="422" t="s">
        <v>769</v>
      </c>
      <c r="D394" s="683" t="s">
        <v>2130</v>
      </c>
      <c r="E394" s="683" t="s">
        <v>552</v>
      </c>
      <c r="F394" s="685" t="s">
        <v>564</v>
      </c>
      <c r="G394" s="685" t="s">
        <v>771</v>
      </c>
      <c r="H394" s="609" t="str">
        <f t="shared" si="116"/>
        <v>BA04</v>
      </c>
      <c r="I394" s="611" t="str">
        <f t="shared" si="2"/>
        <v>#REF!</v>
      </c>
      <c r="J394" s="609">
        <v>6.0</v>
      </c>
      <c r="K394" s="609">
        <v>2024.0</v>
      </c>
      <c r="L394" s="405">
        <v>45444.0</v>
      </c>
      <c r="M394" s="405">
        <v>45457.0</v>
      </c>
      <c r="N394" s="640">
        <v>10.0</v>
      </c>
      <c r="O394" s="640">
        <f t="shared" si="131"/>
        <v>0.5</v>
      </c>
      <c r="P394" s="640" t="str">
        <f t="shared" si="4"/>
        <v>#REF!</v>
      </c>
      <c r="Q394" s="800">
        <v>0.795</v>
      </c>
      <c r="R394" s="800"/>
      <c r="S394" s="171" t="s">
        <v>525</v>
      </c>
      <c r="T394" s="422" t="s">
        <v>2134</v>
      </c>
      <c r="U394" s="616">
        <f t="shared" si="5"/>
        <v>0.795</v>
      </c>
      <c r="V394" s="616" t="str">
        <f t="shared" si="120"/>
        <v>#REF!</v>
      </c>
      <c r="W394" s="616">
        <f t="shared" si="121"/>
        <v>0.795</v>
      </c>
      <c r="X394" s="616" t="str">
        <f t="shared" si="8"/>
        <v>#REF!</v>
      </c>
      <c r="Y394" s="616">
        <f t="shared" si="9"/>
        <v>0.5</v>
      </c>
      <c r="Z394" s="616" t="str">
        <f t="shared" si="42"/>
        <v>#REF!</v>
      </c>
      <c r="AA394" s="616" t="str">
        <f t="shared" si="60"/>
        <v>#REF!</v>
      </c>
      <c r="AB394" s="616" t="str">
        <f t="shared" si="61"/>
        <v>#REF!</v>
      </c>
      <c r="AC394" s="642" t="str">
        <f t="shared" si="62"/>
        <v>#REF!</v>
      </c>
      <c r="AD394" s="642" t="str">
        <f t="shared" si="63"/>
        <v>#REF!</v>
      </c>
      <c r="AE394" s="642" t="str">
        <f t="shared" si="64"/>
        <v>#REF!</v>
      </c>
      <c r="AF394" s="609"/>
      <c r="AG394" s="622"/>
      <c r="AH394" s="622"/>
      <c r="AI394" s="622">
        <f t="shared" si="65"/>
        <v>0.795</v>
      </c>
    </row>
    <row r="395" ht="15.0" customHeight="1">
      <c r="A395" s="609">
        <f t="shared" si="17"/>
        <v>393</v>
      </c>
      <c r="B395" s="171">
        <v>293942.0</v>
      </c>
      <c r="C395" s="422" t="s">
        <v>779</v>
      </c>
      <c r="D395" s="683" t="s">
        <v>1945</v>
      </c>
      <c r="E395" s="683" t="s">
        <v>552</v>
      </c>
      <c r="F395" s="685" t="s">
        <v>546</v>
      </c>
      <c r="G395" s="685" t="s">
        <v>665</v>
      </c>
      <c r="H395" s="609" t="str">
        <f t="shared" si="116"/>
        <v>TESTER02</v>
      </c>
      <c r="I395" s="611" t="str">
        <f t="shared" si="2"/>
        <v>#REF!</v>
      </c>
      <c r="J395" s="609">
        <v>6.0</v>
      </c>
      <c r="K395" s="609">
        <v>2024.0</v>
      </c>
      <c r="L395" s="405">
        <v>45444.0</v>
      </c>
      <c r="M395" s="405">
        <v>45449.0</v>
      </c>
      <c r="N395" s="640">
        <v>4.0</v>
      </c>
      <c r="O395" s="640">
        <f t="shared" si="131"/>
        <v>0.2</v>
      </c>
      <c r="P395" s="640" t="str">
        <f t="shared" si="4"/>
        <v>#REF!</v>
      </c>
      <c r="Q395" s="800">
        <v>0.27</v>
      </c>
      <c r="R395" s="800"/>
      <c r="S395" s="171" t="s">
        <v>525</v>
      </c>
      <c r="T395" s="422" t="s">
        <v>2134</v>
      </c>
      <c r="U395" s="616">
        <f t="shared" si="5"/>
        <v>0.27</v>
      </c>
      <c r="V395" s="616" t="str">
        <f t="shared" si="120"/>
        <v>#REF!</v>
      </c>
      <c r="W395" s="616">
        <f t="shared" si="121"/>
        <v>1.19</v>
      </c>
      <c r="X395" s="616" t="str">
        <f t="shared" si="8"/>
        <v>#REF!</v>
      </c>
      <c r="Y395" s="616">
        <f t="shared" si="9"/>
        <v>1</v>
      </c>
      <c r="Z395" s="616" t="str">
        <f t="shared" si="42"/>
        <v>#REF!</v>
      </c>
      <c r="AA395" s="616" t="str">
        <f t="shared" si="60"/>
        <v>#REF!</v>
      </c>
      <c r="AB395" s="616" t="str">
        <f t="shared" si="61"/>
        <v>#REF!</v>
      </c>
      <c r="AC395" s="642" t="str">
        <f t="shared" si="62"/>
        <v>#REF!</v>
      </c>
      <c r="AD395" s="642" t="str">
        <f t="shared" si="63"/>
        <v>#REF!</v>
      </c>
      <c r="AE395" s="642" t="str">
        <f t="shared" si="64"/>
        <v>#REF!</v>
      </c>
      <c r="AF395" s="609"/>
      <c r="AG395" s="622"/>
      <c r="AH395" s="622"/>
      <c r="AI395" s="622">
        <f t="shared" si="65"/>
        <v>0.3966666667</v>
      </c>
    </row>
    <row r="396" ht="15.0" customHeight="1">
      <c r="A396" s="609">
        <f t="shared" si="17"/>
        <v>394</v>
      </c>
      <c r="B396" s="171">
        <v>293942.0</v>
      </c>
      <c r="C396" s="422" t="s">
        <v>779</v>
      </c>
      <c r="D396" s="683" t="s">
        <v>1945</v>
      </c>
      <c r="E396" s="683" t="s">
        <v>552</v>
      </c>
      <c r="F396" s="685" t="s">
        <v>546</v>
      </c>
      <c r="G396" s="685" t="s">
        <v>665</v>
      </c>
      <c r="H396" s="609" t="str">
        <f t="shared" si="116"/>
        <v>TESTER02</v>
      </c>
      <c r="I396" s="611" t="str">
        <f t="shared" si="2"/>
        <v>#REF!</v>
      </c>
      <c r="J396" s="609">
        <v>6.0</v>
      </c>
      <c r="K396" s="609">
        <v>2024.0</v>
      </c>
      <c r="L396" s="405">
        <v>45450.0</v>
      </c>
      <c r="M396" s="405">
        <v>45473.0</v>
      </c>
      <c r="N396" s="640">
        <v>8.0</v>
      </c>
      <c r="O396" s="640">
        <f t="shared" si="131"/>
        <v>0.4</v>
      </c>
      <c r="P396" s="640" t="str">
        <f t="shared" si="4"/>
        <v>#REF!</v>
      </c>
      <c r="Q396" s="800">
        <v>0.45</v>
      </c>
      <c r="R396" s="800"/>
      <c r="S396" s="171" t="s">
        <v>525</v>
      </c>
      <c r="T396" s="422" t="s">
        <v>2134</v>
      </c>
      <c r="U396" s="616">
        <f t="shared" si="5"/>
        <v>0.45</v>
      </c>
      <c r="V396" s="616" t="str">
        <f t="shared" si="120"/>
        <v>#REF!</v>
      </c>
      <c r="W396" s="616">
        <f t="shared" si="121"/>
        <v>1.19</v>
      </c>
      <c r="X396" s="616" t="str">
        <f t="shared" si="8"/>
        <v>#REF!</v>
      </c>
      <c r="Y396" s="616">
        <f t="shared" si="9"/>
        <v>1</v>
      </c>
      <c r="Z396" s="616" t="str">
        <f t="shared" si="42"/>
        <v>#REF!</v>
      </c>
      <c r="AA396" s="616" t="str">
        <f t="shared" si="60"/>
        <v>#REF!</v>
      </c>
      <c r="AB396" s="616" t="str">
        <f t="shared" si="61"/>
        <v>#REF!</v>
      </c>
      <c r="AC396" s="642" t="str">
        <f t="shared" si="62"/>
        <v>#REF!</v>
      </c>
      <c r="AD396" s="642" t="str">
        <f t="shared" si="63"/>
        <v>#REF!</v>
      </c>
      <c r="AE396" s="642" t="str">
        <f t="shared" si="64"/>
        <v>#REF!</v>
      </c>
      <c r="AF396" s="609"/>
      <c r="AG396" s="622"/>
      <c r="AH396" s="622"/>
      <c r="AI396" s="622">
        <f t="shared" si="65"/>
        <v>0.3966666667</v>
      </c>
    </row>
    <row r="397" ht="15.0" customHeight="1">
      <c r="A397" s="609">
        <f t="shared" si="17"/>
        <v>395</v>
      </c>
      <c r="B397" s="171">
        <v>430414.0</v>
      </c>
      <c r="C397" s="422" t="s">
        <v>781</v>
      </c>
      <c r="D397" s="683" t="s">
        <v>2139</v>
      </c>
      <c r="E397" s="683" t="s">
        <v>552</v>
      </c>
      <c r="F397" s="685" t="s">
        <v>512</v>
      </c>
      <c r="G397" s="685" t="s">
        <v>771</v>
      </c>
      <c r="H397" s="609" t="str">
        <f t="shared" si="116"/>
        <v>DEV04</v>
      </c>
      <c r="I397" s="611" t="str">
        <f t="shared" si="2"/>
        <v>#REF!</v>
      </c>
      <c r="J397" s="609">
        <v>6.0</v>
      </c>
      <c r="K397" s="609">
        <v>2024.0</v>
      </c>
      <c r="L397" s="405">
        <v>45444.0</v>
      </c>
      <c r="M397" s="405">
        <v>45473.0</v>
      </c>
      <c r="N397" s="640">
        <v>20.0</v>
      </c>
      <c r="O397" s="640">
        <f t="shared" si="131"/>
        <v>1</v>
      </c>
      <c r="P397" s="640" t="str">
        <f t="shared" si="4"/>
        <v>#REF!</v>
      </c>
      <c r="Q397" s="800">
        <v>1.59</v>
      </c>
      <c r="R397" s="800"/>
      <c r="S397" s="171" t="s">
        <v>525</v>
      </c>
      <c r="T397" s="422" t="s">
        <v>2134</v>
      </c>
      <c r="U397" s="616">
        <f t="shared" si="5"/>
        <v>1.59</v>
      </c>
      <c r="V397" s="616" t="str">
        <f t="shared" si="120"/>
        <v>#REF!</v>
      </c>
      <c r="W397" s="616">
        <f t="shared" si="121"/>
        <v>1.59</v>
      </c>
      <c r="X397" s="616" t="str">
        <f t="shared" si="8"/>
        <v>#REF!</v>
      </c>
      <c r="Y397" s="616">
        <f t="shared" si="9"/>
        <v>1</v>
      </c>
      <c r="Z397" s="616" t="str">
        <f t="shared" si="42"/>
        <v>#REF!</v>
      </c>
      <c r="AA397" s="616" t="str">
        <f t="shared" si="60"/>
        <v>#REF!</v>
      </c>
      <c r="AB397" s="616" t="str">
        <f t="shared" si="61"/>
        <v>#REF!</v>
      </c>
      <c r="AC397" s="642" t="str">
        <f t="shared" si="62"/>
        <v>#REF!</v>
      </c>
      <c r="AD397" s="642" t="str">
        <f t="shared" si="63"/>
        <v>#REF!</v>
      </c>
      <c r="AE397" s="642" t="str">
        <f t="shared" si="64"/>
        <v>#REF!</v>
      </c>
      <c r="AF397" s="609"/>
      <c r="AG397" s="622"/>
      <c r="AH397" s="622"/>
      <c r="AI397" s="622">
        <f t="shared" si="65"/>
        <v>1.59</v>
      </c>
    </row>
    <row r="398" ht="15.0" customHeight="1">
      <c r="A398" s="609">
        <f t="shared" si="17"/>
        <v>396</v>
      </c>
      <c r="B398" s="171">
        <v>431709.0</v>
      </c>
      <c r="C398" s="422" t="s">
        <v>454</v>
      </c>
      <c r="D398" s="683" t="s">
        <v>455</v>
      </c>
      <c r="E398" s="683" t="s">
        <v>552</v>
      </c>
      <c r="F398" s="685" t="s">
        <v>512</v>
      </c>
      <c r="G398" s="685" t="s">
        <v>787</v>
      </c>
      <c r="H398" s="609" t="str">
        <f t="shared" si="116"/>
        <v>DEV05</v>
      </c>
      <c r="I398" s="611" t="str">
        <f t="shared" si="2"/>
        <v>#REF!</v>
      </c>
      <c r="J398" s="609">
        <v>6.0</v>
      </c>
      <c r="K398" s="609">
        <v>2024.0</v>
      </c>
      <c r="L398" s="405">
        <v>45444.0</v>
      </c>
      <c r="M398" s="405">
        <v>45473.0</v>
      </c>
      <c r="N398" s="640">
        <v>20.0</v>
      </c>
      <c r="O398" s="640">
        <f t="shared" si="131"/>
        <v>1</v>
      </c>
      <c r="P398" s="640" t="str">
        <f t="shared" si="4"/>
        <v>#REF!</v>
      </c>
      <c r="Q398" s="800">
        <v>2.03</v>
      </c>
      <c r="R398" s="800"/>
      <c r="S398" s="171" t="s">
        <v>525</v>
      </c>
      <c r="T398" s="422" t="s">
        <v>2134</v>
      </c>
      <c r="U398" s="616">
        <f t="shared" si="5"/>
        <v>2.03</v>
      </c>
      <c r="V398" s="616" t="str">
        <f t="shared" si="120"/>
        <v>#REF!</v>
      </c>
      <c r="W398" s="616">
        <f t="shared" si="121"/>
        <v>2.03</v>
      </c>
      <c r="X398" s="616" t="str">
        <f t="shared" si="8"/>
        <v>#REF!</v>
      </c>
      <c r="Y398" s="616">
        <f t="shared" si="9"/>
        <v>1</v>
      </c>
      <c r="Z398" s="616" t="str">
        <f t="shared" si="42"/>
        <v>#REF!</v>
      </c>
      <c r="AA398" s="616" t="str">
        <f t="shared" si="60"/>
        <v>#REF!</v>
      </c>
      <c r="AB398" s="616" t="str">
        <f t="shared" si="61"/>
        <v>#REF!</v>
      </c>
      <c r="AC398" s="642" t="str">
        <f t="shared" si="62"/>
        <v>#REF!</v>
      </c>
      <c r="AD398" s="642" t="str">
        <f t="shared" si="63"/>
        <v>#REF!</v>
      </c>
      <c r="AE398" s="642" t="str">
        <f t="shared" si="64"/>
        <v>#REF!</v>
      </c>
      <c r="AF398" s="609"/>
      <c r="AG398" s="622"/>
      <c r="AH398" s="622"/>
      <c r="AI398" s="622">
        <f t="shared" si="65"/>
        <v>2.03</v>
      </c>
    </row>
    <row r="399" ht="15.0" customHeight="1">
      <c r="A399" s="609">
        <f t="shared" si="17"/>
        <v>397</v>
      </c>
      <c r="B399" s="171">
        <v>462329.0</v>
      </c>
      <c r="C399" s="422" t="s">
        <v>1717</v>
      </c>
      <c r="D399" s="683" t="s">
        <v>2142</v>
      </c>
      <c r="E399" s="683" t="s">
        <v>552</v>
      </c>
      <c r="F399" s="685" t="s">
        <v>564</v>
      </c>
      <c r="G399" s="685" t="s">
        <v>771</v>
      </c>
      <c r="H399" s="609" t="str">
        <f t="shared" si="116"/>
        <v>BA04</v>
      </c>
      <c r="I399" s="611" t="str">
        <f t="shared" si="2"/>
        <v>#REF!</v>
      </c>
      <c r="J399" s="609">
        <v>6.0</v>
      </c>
      <c r="K399" s="609">
        <v>2024.0</v>
      </c>
      <c r="L399" s="405">
        <v>45444.0</v>
      </c>
      <c r="M399" s="405">
        <v>45473.0</v>
      </c>
      <c r="N399" s="640">
        <v>10.0</v>
      </c>
      <c r="O399" s="640">
        <f t="shared" si="131"/>
        <v>0.5</v>
      </c>
      <c r="P399" s="640" t="str">
        <f t="shared" si="4"/>
        <v>#REF!</v>
      </c>
      <c r="Q399" s="800">
        <v>0.795</v>
      </c>
      <c r="R399" s="800"/>
      <c r="S399" s="171" t="s">
        <v>525</v>
      </c>
      <c r="T399" s="422" t="s">
        <v>2134</v>
      </c>
      <c r="U399" s="616">
        <f t="shared" si="5"/>
        <v>0.795</v>
      </c>
      <c r="V399" s="616" t="str">
        <f t="shared" si="120"/>
        <v>#REF!</v>
      </c>
      <c r="W399" s="616">
        <f t="shared" si="121"/>
        <v>1.59</v>
      </c>
      <c r="X399" s="616" t="str">
        <f t="shared" si="8"/>
        <v>#REF!</v>
      </c>
      <c r="Y399" s="616">
        <f t="shared" si="9"/>
        <v>1</v>
      </c>
      <c r="Z399" s="616" t="str">
        <f t="shared" si="42"/>
        <v>#REF!</v>
      </c>
      <c r="AA399" s="616" t="str">
        <f t="shared" si="60"/>
        <v>#REF!</v>
      </c>
      <c r="AB399" s="616" t="str">
        <f t="shared" si="61"/>
        <v>#REF!</v>
      </c>
      <c r="AC399" s="642" t="str">
        <f t="shared" si="62"/>
        <v>#REF!</v>
      </c>
      <c r="AD399" s="642" t="str">
        <f t="shared" si="63"/>
        <v>#REF!</v>
      </c>
      <c r="AE399" s="642" t="str">
        <f t="shared" si="64"/>
        <v>#REF!</v>
      </c>
      <c r="AF399" s="609"/>
      <c r="AG399" s="622"/>
      <c r="AH399" s="622"/>
      <c r="AI399" s="622">
        <f t="shared" si="65"/>
        <v>0.795</v>
      </c>
    </row>
    <row r="400" ht="15.0" customHeight="1">
      <c r="A400" s="609">
        <f t="shared" si="17"/>
        <v>398</v>
      </c>
      <c r="B400" s="171">
        <v>463243.0</v>
      </c>
      <c r="C400" s="422" t="s">
        <v>1723</v>
      </c>
      <c r="D400" s="683" t="s">
        <v>2143</v>
      </c>
      <c r="E400" s="683" t="s">
        <v>552</v>
      </c>
      <c r="F400" s="685" t="s">
        <v>546</v>
      </c>
      <c r="G400" s="685" t="s">
        <v>893</v>
      </c>
      <c r="H400" s="609" t="str">
        <f t="shared" si="116"/>
        <v>TESTER06</v>
      </c>
      <c r="I400" s="611" t="str">
        <f t="shared" si="2"/>
        <v>#REF!</v>
      </c>
      <c r="J400" s="609">
        <v>6.0</v>
      </c>
      <c r="K400" s="609">
        <v>2024.0</v>
      </c>
      <c r="L400" s="405">
        <v>45444.0</v>
      </c>
      <c r="M400" s="405">
        <v>45473.0</v>
      </c>
      <c r="N400" s="640">
        <v>20.0</v>
      </c>
      <c r="O400" s="640">
        <f t="shared" si="131"/>
        <v>1</v>
      </c>
      <c r="P400" s="640" t="str">
        <f t="shared" si="4"/>
        <v>#REF!</v>
      </c>
      <c r="Q400" s="800">
        <v>2.07</v>
      </c>
      <c r="R400" s="800"/>
      <c r="S400" s="171" t="s">
        <v>525</v>
      </c>
      <c r="T400" s="422" t="s">
        <v>2134</v>
      </c>
      <c r="U400" s="616">
        <f t="shared" si="5"/>
        <v>2.07</v>
      </c>
      <c r="V400" s="616" t="str">
        <f t="shared" si="120"/>
        <v>#REF!</v>
      </c>
      <c r="W400" s="616">
        <f t="shared" si="121"/>
        <v>2.07</v>
      </c>
      <c r="X400" s="616" t="str">
        <f t="shared" si="8"/>
        <v>#REF!</v>
      </c>
      <c r="Y400" s="616">
        <f t="shared" si="9"/>
        <v>1</v>
      </c>
      <c r="Z400" s="616" t="str">
        <f t="shared" si="42"/>
        <v>#REF!</v>
      </c>
      <c r="AA400" s="616" t="str">
        <f t="shared" si="60"/>
        <v>#REF!</v>
      </c>
      <c r="AB400" s="616" t="str">
        <f t="shared" si="61"/>
        <v>#REF!</v>
      </c>
      <c r="AC400" s="642" t="str">
        <f t="shared" si="62"/>
        <v>#REF!</v>
      </c>
      <c r="AD400" s="642" t="str">
        <f t="shared" si="63"/>
        <v>#REF!</v>
      </c>
      <c r="AE400" s="642" t="str">
        <f t="shared" si="64"/>
        <v>#REF!</v>
      </c>
      <c r="AF400" s="609"/>
      <c r="AG400" s="622"/>
      <c r="AH400" s="622"/>
      <c r="AI400" s="622">
        <f t="shared" si="65"/>
        <v>2.07</v>
      </c>
    </row>
    <row r="401" ht="15.0" customHeight="1">
      <c r="A401" s="609">
        <f t="shared" si="17"/>
        <v>399</v>
      </c>
      <c r="B401" s="171">
        <v>464727.0</v>
      </c>
      <c r="C401" s="422" t="s">
        <v>2002</v>
      </c>
      <c r="D401" s="683" t="s">
        <v>2003</v>
      </c>
      <c r="E401" s="683" t="s">
        <v>552</v>
      </c>
      <c r="F401" s="685" t="s">
        <v>512</v>
      </c>
      <c r="G401" s="685" t="s">
        <v>771</v>
      </c>
      <c r="H401" s="609" t="str">
        <f t="shared" si="116"/>
        <v>DEV04</v>
      </c>
      <c r="I401" s="611" t="str">
        <f t="shared" si="2"/>
        <v>#REF!</v>
      </c>
      <c r="J401" s="609">
        <v>6.0</v>
      </c>
      <c r="K401" s="609">
        <v>2024.0</v>
      </c>
      <c r="L401" s="405">
        <v>45446.0</v>
      </c>
      <c r="M401" s="405">
        <v>45455.0</v>
      </c>
      <c r="N401" s="640">
        <v>8.0</v>
      </c>
      <c r="O401" s="640">
        <f t="shared" si="131"/>
        <v>0.4</v>
      </c>
      <c r="P401" s="640" t="str">
        <f t="shared" si="4"/>
        <v>#REF!</v>
      </c>
      <c r="Q401" s="800">
        <v>0.636</v>
      </c>
      <c r="R401" s="800"/>
      <c r="S401" s="171" t="s">
        <v>525</v>
      </c>
      <c r="T401" s="422" t="s">
        <v>2134</v>
      </c>
      <c r="U401" s="616">
        <f t="shared" si="5"/>
        <v>0.636</v>
      </c>
      <c r="V401" s="616" t="str">
        <f t="shared" si="120"/>
        <v>#REF!</v>
      </c>
      <c r="W401" s="616" t="str">
        <f t="shared" si="121"/>
        <v>#REF!</v>
      </c>
      <c r="X401" s="616" t="str">
        <f t="shared" si="8"/>
        <v>#REF!</v>
      </c>
      <c r="Y401" s="616">
        <f t="shared" si="9"/>
        <v>1.375</v>
      </c>
      <c r="Z401" s="616" t="str">
        <f t="shared" si="42"/>
        <v>#REF!</v>
      </c>
      <c r="AA401" s="616" t="str">
        <f t="shared" si="60"/>
        <v>#REF!</v>
      </c>
      <c r="AB401" s="616" t="str">
        <f t="shared" si="61"/>
        <v>#REF!</v>
      </c>
      <c r="AC401" s="642" t="str">
        <f t="shared" si="62"/>
        <v>#REF!</v>
      </c>
      <c r="AD401" s="642" t="str">
        <f t="shared" si="63"/>
        <v>#REF!</v>
      </c>
      <c r="AE401" s="642" t="str">
        <f t="shared" si="64"/>
        <v>#REF!</v>
      </c>
      <c r="AF401" s="609"/>
      <c r="AG401" s="622"/>
      <c r="AH401" s="622"/>
      <c r="AI401" s="622" t="str">
        <f t="shared" si="65"/>
        <v>#REF!</v>
      </c>
    </row>
    <row r="402" ht="15.0" customHeight="1">
      <c r="A402" s="609">
        <f t="shared" si="17"/>
        <v>400</v>
      </c>
      <c r="B402" s="171">
        <v>465603.0</v>
      </c>
      <c r="C402" s="422" t="s">
        <v>2144</v>
      </c>
      <c r="D402" s="683" t="s">
        <v>2145</v>
      </c>
      <c r="E402" s="683" t="s">
        <v>552</v>
      </c>
      <c r="F402" s="685" t="s">
        <v>564</v>
      </c>
      <c r="G402" s="685" t="s">
        <v>790</v>
      </c>
      <c r="H402" s="609" t="str">
        <f t="shared" si="116"/>
        <v>BA03</v>
      </c>
      <c r="I402" s="611" t="str">
        <f t="shared" si="2"/>
        <v>#REF!</v>
      </c>
      <c r="J402" s="609">
        <v>6.0</v>
      </c>
      <c r="K402" s="609">
        <v>2024.0</v>
      </c>
      <c r="L402" s="405">
        <v>45460.0</v>
      </c>
      <c r="M402" s="405">
        <v>45473.0</v>
      </c>
      <c r="N402" s="640">
        <v>10.0</v>
      </c>
      <c r="O402" s="640">
        <f t="shared" si="131"/>
        <v>0.5</v>
      </c>
      <c r="P402" s="640" t="str">
        <f t="shared" si="4"/>
        <v>#REF!</v>
      </c>
      <c r="Q402" s="800">
        <v>0.705</v>
      </c>
      <c r="R402" s="800"/>
      <c r="S402" s="171" t="s">
        <v>525</v>
      </c>
      <c r="T402" s="422" t="s">
        <v>2134</v>
      </c>
      <c r="U402" s="616">
        <f t="shared" si="5"/>
        <v>0.705</v>
      </c>
      <c r="V402" s="616" t="str">
        <f t="shared" si="120"/>
        <v>#REF!</v>
      </c>
      <c r="W402" s="616">
        <f t="shared" si="121"/>
        <v>0.705</v>
      </c>
      <c r="X402" s="616" t="str">
        <f t="shared" si="8"/>
        <v>#REF!</v>
      </c>
      <c r="Y402" s="616">
        <f t="shared" si="9"/>
        <v>1</v>
      </c>
      <c r="Z402" s="616" t="str">
        <f t="shared" si="42"/>
        <v>#REF!</v>
      </c>
      <c r="AA402" s="616" t="str">
        <f t="shared" si="60"/>
        <v>#REF!</v>
      </c>
      <c r="AB402" s="616" t="str">
        <f t="shared" si="61"/>
        <v>#REF!</v>
      </c>
      <c r="AC402" s="642" t="str">
        <f t="shared" si="62"/>
        <v>#REF!</v>
      </c>
      <c r="AD402" s="642" t="str">
        <f t="shared" si="63"/>
        <v>#REF!</v>
      </c>
      <c r="AE402" s="642" t="str">
        <f t="shared" si="64"/>
        <v>#REF!</v>
      </c>
      <c r="AF402" s="609"/>
      <c r="AG402" s="622"/>
      <c r="AH402" s="622"/>
      <c r="AI402" s="622">
        <f t="shared" si="65"/>
        <v>0.705</v>
      </c>
    </row>
    <row r="403" ht="15.0" customHeight="1">
      <c r="A403" s="609">
        <f t="shared" si="17"/>
        <v>401</v>
      </c>
      <c r="B403" s="171">
        <v>292225.0</v>
      </c>
      <c r="C403" s="422" t="s">
        <v>660</v>
      </c>
      <c r="D403" s="683" t="s">
        <v>2129</v>
      </c>
      <c r="E403" s="683" t="s">
        <v>662</v>
      </c>
      <c r="F403" s="685" t="s">
        <v>663</v>
      </c>
      <c r="G403" s="685" t="s">
        <v>665</v>
      </c>
      <c r="H403" s="609" t="str">
        <f t="shared" si="116"/>
        <v>PM02</v>
      </c>
      <c r="I403" s="611" t="str">
        <f t="shared" si="2"/>
        <v>#REF!</v>
      </c>
      <c r="J403" s="609">
        <v>6.0</v>
      </c>
      <c r="K403" s="609">
        <v>2024.0</v>
      </c>
      <c r="L403" s="405">
        <v>45444.0</v>
      </c>
      <c r="M403" s="405">
        <v>45473.0</v>
      </c>
      <c r="N403" s="640">
        <v>13.0</v>
      </c>
      <c r="O403" s="640">
        <f t="shared" si="131"/>
        <v>0.65</v>
      </c>
      <c r="P403" s="640" t="str">
        <f t="shared" si="4"/>
        <v>#REF!</v>
      </c>
      <c r="Q403" s="800">
        <v>0.85</v>
      </c>
      <c r="R403" s="800"/>
      <c r="S403" s="171" t="s">
        <v>525</v>
      </c>
      <c r="T403" s="422" t="s">
        <v>2134</v>
      </c>
      <c r="U403" s="616">
        <f t="shared" si="5"/>
        <v>0.85</v>
      </c>
      <c r="V403" s="616" t="str">
        <f t="shared" si="120"/>
        <v>#REF!</v>
      </c>
      <c r="W403" s="616">
        <f t="shared" si="121"/>
        <v>1.2</v>
      </c>
      <c r="X403" s="616" t="str">
        <f t="shared" si="8"/>
        <v>#REF!</v>
      </c>
      <c r="Y403" s="616">
        <f t="shared" si="9"/>
        <v>1</v>
      </c>
      <c r="Z403" s="616" t="str">
        <f t="shared" si="42"/>
        <v>#REF!</v>
      </c>
      <c r="AA403" s="616" t="str">
        <f t="shared" si="60"/>
        <v>#REF!</v>
      </c>
      <c r="AB403" s="616" t="str">
        <f t="shared" si="61"/>
        <v>#REF!</v>
      </c>
      <c r="AC403" s="642" t="str">
        <f t="shared" si="62"/>
        <v>#REF!</v>
      </c>
      <c r="AD403" s="642" t="str">
        <f t="shared" si="63"/>
        <v>#REF!</v>
      </c>
      <c r="AE403" s="642" t="str">
        <f t="shared" si="64"/>
        <v>#REF!</v>
      </c>
      <c r="AF403" s="609"/>
      <c r="AG403" s="622"/>
      <c r="AH403" s="622"/>
      <c r="AI403" s="622">
        <f t="shared" si="65"/>
        <v>0.3</v>
      </c>
    </row>
    <row r="404" ht="15.0" customHeight="1">
      <c r="A404" s="609">
        <f t="shared" si="17"/>
        <v>402</v>
      </c>
      <c r="B404" s="389">
        <v>428982.0</v>
      </c>
      <c r="C404" s="390" t="s">
        <v>818</v>
      </c>
      <c r="D404" s="669" t="s">
        <v>2149</v>
      </c>
      <c r="E404" s="669" t="s">
        <v>552</v>
      </c>
      <c r="F404" s="671" t="s">
        <v>546</v>
      </c>
      <c r="G404" s="671" t="s">
        <v>790</v>
      </c>
      <c r="H404" s="609" t="str">
        <f t="shared" si="116"/>
        <v>TESTER03</v>
      </c>
      <c r="I404" s="611" t="str">
        <f t="shared" si="2"/>
        <v>#REF!</v>
      </c>
      <c r="J404" s="609">
        <v>6.0</v>
      </c>
      <c r="K404" s="609">
        <v>2024.0</v>
      </c>
      <c r="L404" s="391">
        <v>45444.0</v>
      </c>
      <c r="M404" s="391">
        <v>45473.0</v>
      </c>
      <c r="N404" s="640">
        <v>20.0</v>
      </c>
      <c r="O404" s="640">
        <f t="shared" si="131"/>
        <v>1</v>
      </c>
      <c r="P404" s="640">
        <f t="shared" si="4"/>
        <v>1</v>
      </c>
      <c r="Q404" s="797">
        <v>1.0</v>
      </c>
      <c r="R404" s="797"/>
      <c r="S404" s="389" t="s">
        <v>517</v>
      </c>
      <c r="T404" s="390" t="s">
        <v>2150</v>
      </c>
      <c r="U404" s="616">
        <f t="shared" si="5"/>
        <v>1</v>
      </c>
      <c r="V404" s="616">
        <f t="shared" si="120"/>
        <v>1</v>
      </c>
      <c r="W404" s="616">
        <f t="shared" si="121"/>
        <v>1</v>
      </c>
      <c r="X404" s="616">
        <f t="shared" si="8"/>
        <v>1</v>
      </c>
      <c r="Y404" s="616">
        <f t="shared" si="9"/>
        <v>1</v>
      </c>
      <c r="Z404" s="616" t="str">
        <f t="shared" si="42"/>
        <v>#REF!</v>
      </c>
      <c r="AA404" s="616" t="str">
        <f t="shared" si="60"/>
        <v>#REF!</v>
      </c>
      <c r="AB404" s="616" t="str">
        <f t="shared" si="61"/>
        <v>#REF!</v>
      </c>
      <c r="AC404" s="642">
        <f t="shared" si="62"/>
        <v>0</v>
      </c>
      <c r="AD404" s="642" t="str">
        <f t="shared" si="63"/>
        <v>#REF!</v>
      </c>
      <c r="AE404" s="642" t="str">
        <f t="shared" si="64"/>
        <v>#REF!</v>
      </c>
      <c r="AF404" s="609"/>
      <c r="AG404" s="622"/>
      <c r="AH404" s="622"/>
      <c r="AI404" s="622">
        <f t="shared" si="65"/>
        <v>1</v>
      </c>
    </row>
    <row r="405" ht="15.0" customHeight="1">
      <c r="A405" s="609">
        <f t="shared" si="17"/>
        <v>403</v>
      </c>
      <c r="B405" s="171">
        <v>449443.0</v>
      </c>
      <c r="C405" s="422" t="s">
        <v>821</v>
      </c>
      <c r="D405" s="683" t="s">
        <v>2151</v>
      </c>
      <c r="E405" s="683" t="s">
        <v>552</v>
      </c>
      <c r="F405" s="685" t="s">
        <v>546</v>
      </c>
      <c r="G405" s="685" t="s">
        <v>790</v>
      </c>
      <c r="H405" s="609" t="str">
        <f t="shared" si="116"/>
        <v>TESTER03</v>
      </c>
      <c r="I405" s="611" t="str">
        <f t="shared" si="2"/>
        <v>#REF!</v>
      </c>
      <c r="J405" s="609">
        <v>6.0</v>
      </c>
      <c r="K405" s="609">
        <v>2024.0</v>
      </c>
      <c r="L405" s="405">
        <v>45444.0</v>
      </c>
      <c r="M405" s="405">
        <v>45473.0</v>
      </c>
      <c r="N405" s="640">
        <v>20.0</v>
      </c>
      <c r="O405" s="640">
        <f t="shared" si="131"/>
        <v>1</v>
      </c>
      <c r="P405" s="640">
        <f t="shared" si="4"/>
        <v>1</v>
      </c>
      <c r="Q405" s="800">
        <v>1.0</v>
      </c>
      <c r="R405" s="800"/>
      <c r="S405" s="171" t="s">
        <v>517</v>
      </c>
      <c r="T405" s="422" t="s">
        <v>2150</v>
      </c>
      <c r="U405" s="616">
        <f t="shared" si="5"/>
        <v>1</v>
      </c>
      <c r="V405" s="616">
        <f t="shared" si="120"/>
        <v>1</v>
      </c>
      <c r="W405" s="616">
        <f t="shared" si="121"/>
        <v>1</v>
      </c>
      <c r="X405" s="616">
        <f t="shared" si="8"/>
        <v>1</v>
      </c>
      <c r="Y405" s="616">
        <f t="shared" si="9"/>
        <v>1</v>
      </c>
      <c r="Z405" s="616" t="str">
        <f t="shared" si="42"/>
        <v>#REF!</v>
      </c>
      <c r="AA405" s="616" t="str">
        <f t="shared" si="60"/>
        <v>#REF!</v>
      </c>
      <c r="AB405" s="616" t="str">
        <f t="shared" si="61"/>
        <v>#REF!</v>
      </c>
      <c r="AC405" s="642">
        <f t="shared" si="62"/>
        <v>0</v>
      </c>
      <c r="AD405" s="642" t="str">
        <f t="shared" si="63"/>
        <v>#REF!</v>
      </c>
      <c r="AE405" s="642" t="str">
        <f t="shared" si="64"/>
        <v>#REF!</v>
      </c>
      <c r="AF405" s="609"/>
      <c r="AG405" s="622"/>
      <c r="AH405" s="622"/>
      <c r="AI405" s="622">
        <f t="shared" si="65"/>
        <v>1</v>
      </c>
    </row>
    <row r="406" ht="15.0" customHeight="1">
      <c r="A406" s="609">
        <f t="shared" si="17"/>
        <v>404</v>
      </c>
      <c r="B406" s="171">
        <v>457053.0</v>
      </c>
      <c r="C406" s="422" t="s">
        <v>828</v>
      </c>
      <c r="D406" s="683" t="s">
        <v>2152</v>
      </c>
      <c r="E406" s="683" t="s">
        <v>552</v>
      </c>
      <c r="F406" s="685" t="s">
        <v>546</v>
      </c>
      <c r="G406" s="685" t="s">
        <v>665</v>
      </c>
      <c r="H406" s="609" t="str">
        <f t="shared" si="116"/>
        <v>TESTER02</v>
      </c>
      <c r="I406" s="611" t="str">
        <f t="shared" si="2"/>
        <v>#REF!</v>
      </c>
      <c r="J406" s="609">
        <v>6.0</v>
      </c>
      <c r="K406" s="609">
        <v>2024.0</v>
      </c>
      <c r="L406" s="405">
        <v>45444.0</v>
      </c>
      <c r="M406" s="405">
        <v>45473.0</v>
      </c>
      <c r="N406" s="640">
        <v>20.0</v>
      </c>
      <c r="O406" s="640">
        <f t="shared" si="131"/>
        <v>1</v>
      </c>
      <c r="P406" s="640">
        <f t="shared" si="4"/>
        <v>1</v>
      </c>
      <c r="Q406" s="800">
        <v>1.0</v>
      </c>
      <c r="R406" s="800"/>
      <c r="S406" s="171" t="s">
        <v>517</v>
      </c>
      <c r="T406" s="422" t="s">
        <v>2150</v>
      </c>
      <c r="U406" s="616">
        <f t="shared" si="5"/>
        <v>1</v>
      </c>
      <c r="V406" s="616">
        <f t="shared" si="120"/>
        <v>1</v>
      </c>
      <c r="W406" s="616">
        <f t="shared" si="121"/>
        <v>1</v>
      </c>
      <c r="X406" s="616">
        <f t="shared" si="8"/>
        <v>1</v>
      </c>
      <c r="Y406" s="616">
        <f t="shared" si="9"/>
        <v>1</v>
      </c>
      <c r="Z406" s="616" t="str">
        <f t="shared" si="42"/>
        <v>#REF!</v>
      </c>
      <c r="AA406" s="616" t="str">
        <f t="shared" si="60"/>
        <v>#REF!</v>
      </c>
      <c r="AB406" s="616" t="str">
        <f t="shared" si="61"/>
        <v>#REF!</v>
      </c>
      <c r="AC406" s="642">
        <f t="shared" si="62"/>
        <v>0</v>
      </c>
      <c r="AD406" s="642" t="str">
        <f t="shared" si="63"/>
        <v>#REF!</v>
      </c>
      <c r="AE406" s="642" t="str">
        <f t="shared" si="64"/>
        <v>#REF!</v>
      </c>
      <c r="AF406" s="609"/>
      <c r="AG406" s="622"/>
      <c r="AH406" s="622"/>
      <c r="AI406" s="622">
        <f t="shared" si="65"/>
        <v>1</v>
      </c>
    </row>
    <row r="407" ht="15.0" customHeight="1">
      <c r="A407" s="609">
        <f t="shared" si="17"/>
        <v>405</v>
      </c>
      <c r="B407" s="931">
        <v>465621.0</v>
      </c>
      <c r="C407" s="933" t="s">
        <v>2153</v>
      </c>
      <c r="D407" s="683" t="s">
        <v>2154</v>
      </c>
      <c r="E407" s="683" t="s">
        <v>552</v>
      </c>
      <c r="F407" s="685" t="s">
        <v>512</v>
      </c>
      <c r="G407" s="685" t="s">
        <v>665</v>
      </c>
      <c r="H407" s="609" t="str">
        <f t="shared" si="116"/>
        <v>DEV02</v>
      </c>
      <c r="I407" s="611" t="str">
        <f t="shared" si="2"/>
        <v>#REF!</v>
      </c>
      <c r="J407" s="609">
        <v>6.0</v>
      </c>
      <c r="K407" s="609">
        <v>2024.0</v>
      </c>
      <c r="L407" s="405">
        <v>45460.0</v>
      </c>
      <c r="M407" s="405">
        <v>45473.0</v>
      </c>
      <c r="N407" s="640">
        <v>10.0</v>
      </c>
      <c r="O407" s="640">
        <f t="shared" si="131"/>
        <v>0.5</v>
      </c>
      <c r="P407" s="640">
        <f t="shared" si="4"/>
        <v>0.5</v>
      </c>
      <c r="Q407" s="800">
        <v>0.5</v>
      </c>
      <c r="R407" s="800"/>
      <c r="S407" s="171" t="s">
        <v>517</v>
      </c>
      <c r="T407" s="422" t="s">
        <v>2150</v>
      </c>
      <c r="U407" s="616">
        <f t="shared" si="5"/>
        <v>0.5</v>
      </c>
      <c r="V407" s="616" t="str">
        <f t="shared" si="120"/>
        <v>#REF!</v>
      </c>
      <c r="W407" s="616">
        <f t="shared" si="121"/>
        <v>0.5</v>
      </c>
      <c r="X407" s="616" t="str">
        <f t="shared" si="8"/>
        <v>#REF!</v>
      </c>
      <c r="Y407" s="616">
        <f t="shared" si="9"/>
        <v>1</v>
      </c>
      <c r="Z407" s="616" t="str">
        <f t="shared" si="42"/>
        <v>#REF!</v>
      </c>
      <c r="AA407" s="616" t="str">
        <f t="shared" si="60"/>
        <v>#REF!</v>
      </c>
      <c r="AB407" s="616" t="str">
        <f t="shared" si="61"/>
        <v>#REF!</v>
      </c>
      <c r="AC407" s="642" t="str">
        <f t="shared" si="62"/>
        <v>#REF!</v>
      </c>
      <c r="AD407" s="642" t="str">
        <f t="shared" si="63"/>
        <v>#REF!</v>
      </c>
      <c r="AE407" s="642" t="str">
        <f t="shared" si="64"/>
        <v>#REF!</v>
      </c>
      <c r="AF407" s="609"/>
      <c r="AG407" s="622"/>
      <c r="AH407" s="622"/>
      <c r="AI407" s="622">
        <f t="shared" si="65"/>
        <v>0.5</v>
      </c>
    </row>
    <row r="408" ht="15.0" customHeight="1">
      <c r="A408" s="609">
        <f t="shared" si="17"/>
        <v>406</v>
      </c>
      <c r="B408" s="171">
        <v>458045.0</v>
      </c>
      <c r="C408" s="422" t="s">
        <v>1734</v>
      </c>
      <c r="D408" s="683" t="s">
        <v>2155</v>
      </c>
      <c r="E408" s="683" t="s">
        <v>1417</v>
      </c>
      <c r="F408" s="685" t="s">
        <v>546</v>
      </c>
      <c r="G408" s="685" t="s">
        <v>795</v>
      </c>
      <c r="H408" s="609" t="str">
        <f t="shared" si="116"/>
        <v>TESTER01</v>
      </c>
      <c r="I408" s="611" t="str">
        <f t="shared" si="2"/>
        <v>#REF!</v>
      </c>
      <c r="J408" s="609">
        <v>6.0</v>
      </c>
      <c r="K408" s="609">
        <v>2024.0</v>
      </c>
      <c r="L408" s="405">
        <v>45444.0</v>
      </c>
      <c r="M408" s="405">
        <v>45473.0</v>
      </c>
      <c r="N408" s="640">
        <v>20.0</v>
      </c>
      <c r="O408" s="640">
        <f t="shared" si="131"/>
        <v>1</v>
      </c>
      <c r="P408" s="640">
        <f t="shared" si="4"/>
        <v>1</v>
      </c>
      <c r="Q408" s="800">
        <v>1.0</v>
      </c>
      <c r="R408" s="800"/>
      <c r="S408" s="171" t="s">
        <v>517</v>
      </c>
      <c r="T408" s="422" t="s">
        <v>2150</v>
      </c>
      <c r="U408" s="616">
        <f t="shared" si="5"/>
        <v>1</v>
      </c>
      <c r="V408" s="616">
        <f t="shared" si="120"/>
        <v>1</v>
      </c>
      <c r="W408" s="616">
        <f t="shared" si="121"/>
        <v>1</v>
      </c>
      <c r="X408" s="616">
        <f t="shared" si="8"/>
        <v>1</v>
      </c>
      <c r="Y408" s="616">
        <f t="shared" si="9"/>
        <v>1</v>
      </c>
      <c r="Z408" s="616" t="str">
        <f t="shared" si="42"/>
        <v>#REF!</v>
      </c>
      <c r="AA408" s="616" t="str">
        <f t="shared" si="60"/>
        <v>#REF!</v>
      </c>
      <c r="AB408" s="616" t="str">
        <f t="shared" si="61"/>
        <v>#REF!</v>
      </c>
      <c r="AC408" s="642">
        <f t="shared" si="62"/>
        <v>0</v>
      </c>
      <c r="AD408" s="642" t="str">
        <f t="shared" si="63"/>
        <v>#REF!</v>
      </c>
      <c r="AE408" s="642" t="str">
        <f t="shared" si="64"/>
        <v>#REF!</v>
      </c>
      <c r="AF408" s="609"/>
      <c r="AG408" s="622"/>
      <c r="AH408" s="622"/>
      <c r="AI408" s="622">
        <f t="shared" si="65"/>
        <v>1</v>
      </c>
    </row>
    <row r="409" ht="15.0" customHeight="1">
      <c r="A409" s="609">
        <f t="shared" si="17"/>
        <v>407</v>
      </c>
      <c r="B409" s="171">
        <v>292225.0</v>
      </c>
      <c r="C409" s="422" t="s">
        <v>660</v>
      </c>
      <c r="D409" s="683" t="s">
        <v>2129</v>
      </c>
      <c r="E409" s="683" t="s">
        <v>662</v>
      </c>
      <c r="F409" s="685" t="s">
        <v>663</v>
      </c>
      <c r="G409" s="685" t="s">
        <v>665</v>
      </c>
      <c r="H409" s="609" t="str">
        <f t="shared" si="116"/>
        <v>PM02</v>
      </c>
      <c r="I409" s="611" t="str">
        <f t="shared" si="2"/>
        <v>#REF!</v>
      </c>
      <c r="J409" s="609">
        <v>6.0</v>
      </c>
      <c r="K409" s="609">
        <v>2024.0</v>
      </c>
      <c r="L409" s="405">
        <v>45444.0</v>
      </c>
      <c r="M409" s="405">
        <v>45473.0</v>
      </c>
      <c r="N409" s="640">
        <v>2.0</v>
      </c>
      <c r="O409" s="640">
        <f t="shared" si="131"/>
        <v>0.1</v>
      </c>
      <c r="P409" s="640">
        <f t="shared" si="4"/>
        <v>0.1</v>
      </c>
      <c r="Q409" s="800">
        <v>0.1</v>
      </c>
      <c r="R409" s="800"/>
      <c r="S409" s="171" t="s">
        <v>517</v>
      </c>
      <c r="T409" s="422" t="s">
        <v>2150</v>
      </c>
      <c r="U409" s="616">
        <f t="shared" si="5"/>
        <v>0.1</v>
      </c>
      <c r="V409" s="616" t="str">
        <f t="shared" si="120"/>
        <v>#REF!</v>
      </c>
      <c r="W409" s="616">
        <f t="shared" si="121"/>
        <v>1.2</v>
      </c>
      <c r="X409" s="616" t="str">
        <f t="shared" si="8"/>
        <v>#REF!</v>
      </c>
      <c r="Y409" s="616">
        <f t="shared" si="9"/>
        <v>1</v>
      </c>
      <c r="Z409" s="616" t="str">
        <f t="shared" si="42"/>
        <v>#REF!</v>
      </c>
      <c r="AA409" s="616" t="str">
        <f t="shared" si="60"/>
        <v>#REF!</v>
      </c>
      <c r="AB409" s="616" t="str">
        <f t="shared" si="61"/>
        <v>#REF!</v>
      </c>
      <c r="AC409" s="642" t="str">
        <f t="shared" si="62"/>
        <v>#REF!</v>
      </c>
      <c r="AD409" s="642" t="str">
        <f t="shared" si="63"/>
        <v>#REF!</v>
      </c>
      <c r="AE409" s="642" t="str">
        <f t="shared" si="64"/>
        <v>#REF!</v>
      </c>
      <c r="AF409" s="609"/>
      <c r="AG409" s="622"/>
      <c r="AH409" s="622"/>
      <c r="AI409" s="622">
        <f t="shared" si="65"/>
        <v>0.3</v>
      </c>
    </row>
    <row r="410" ht="15.0" customHeight="1">
      <c r="A410" s="609">
        <f t="shared" si="17"/>
        <v>408</v>
      </c>
      <c r="B410" s="171">
        <v>439198.0</v>
      </c>
      <c r="C410" s="422" t="s">
        <v>844</v>
      </c>
      <c r="D410" s="683" t="s">
        <v>2156</v>
      </c>
      <c r="E410" s="683" t="s">
        <v>552</v>
      </c>
      <c r="F410" s="685" t="s">
        <v>546</v>
      </c>
      <c r="G410" s="685" t="s">
        <v>665</v>
      </c>
      <c r="H410" s="609" t="str">
        <f t="shared" si="116"/>
        <v>TESTER02</v>
      </c>
      <c r="I410" s="611" t="str">
        <f t="shared" si="2"/>
        <v>#REF!</v>
      </c>
      <c r="J410" s="609">
        <v>6.0</v>
      </c>
      <c r="K410" s="609">
        <v>2024.0</v>
      </c>
      <c r="L410" s="405">
        <v>45444.0</v>
      </c>
      <c r="M410" s="405">
        <v>45473.0</v>
      </c>
      <c r="N410" s="640">
        <v>20.0</v>
      </c>
      <c r="O410" s="640">
        <f t="shared" si="131"/>
        <v>1</v>
      </c>
      <c r="P410" s="640">
        <f t="shared" si="4"/>
        <v>1</v>
      </c>
      <c r="Q410" s="800">
        <v>1.0</v>
      </c>
      <c r="R410" s="800"/>
      <c r="S410" s="171" t="s">
        <v>517</v>
      </c>
      <c r="T410" s="422" t="s">
        <v>2157</v>
      </c>
      <c r="U410" s="616">
        <f t="shared" si="5"/>
        <v>1</v>
      </c>
      <c r="V410" s="616">
        <f t="shared" si="120"/>
        <v>1</v>
      </c>
      <c r="W410" s="616">
        <f t="shared" si="121"/>
        <v>1</v>
      </c>
      <c r="X410" s="616">
        <f t="shared" si="8"/>
        <v>1</v>
      </c>
      <c r="Y410" s="616">
        <f t="shared" si="9"/>
        <v>1</v>
      </c>
      <c r="Z410" s="616" t="str">
        <f t="shared" si="42"/>
        <v>#REF!</v>
      </c>
      <c r="AA410" s="616" t="str">
        <f t="shared" si="60"/>
        <v>#REF!</v>
      </c>
      <c r="AB410" s="616" t="str">
        <f t="shared" si="61"/>
        <v>#REF!</v>
      </c>
      <c r="AC410" s="642">
        <f t="shared" si="62"/>
        <v>0</v>
      </c>
      <c r="AD410" s="642" t="str">
        <f t="shared" si="63"/>
        <v>#REF!</v>
      </c>
      <c r="AE410" s="642" t="str">
        <f t="shared" si="64"/>
        <v>#REF!</v>
      </c>
      <c r="AF410" s="609"/>
      <c r="AG410" s="622"/>
      <c r="AH410" s="622"/>
      <c r="AI410" s="622">
        <f t="shared" si="65"/>
        <v>1</v>
      </c>
    </row>
    <row r="411" ht="15.0" customHeight="1">
      <c r="A411" s="609">
        <f t="shared" si="17"/>
        <v>409</v>
      </c>
      <c r="B411" s="171">
        <v>439830.0</v>
      </c>
      <c r="C411" s="422" t="s">
        <v>743</v>
      </c>
      <c r="D411" s="683" t="s">
        <v>2158</v>
      </c>
      <c r="E411" s="683" t="s">
        <v>552</v>
      </c>
      <c r="F411" s="685" t="s">
        <v>512</v>
      </c>
      <c r="G411" s="685" t="s">
        <v>665</v>
      </c>
      <c r="H411" s="609" t="str">
        <f t="shared" si="116"/>
        <v>DEV02</v>
      </c>
      <c r="I411" s="611" t="str">
        <f t="shared" si="2"/>
        <v>#REF!</v>
      </c>
      <c r="J411" s="609">
        <v>6.0</v>
      </c>
      <c r="K411" s="609">
        <v>2024.0</v>
      </c>
      <c r="L411" s="405">
        <v>45444.0</v>
      </c>
      <c r="M411" s="405">
        <v>45473.0</v>
      </c>
      <c r="N411" s="640">
        <v>20.0</v>
      </c>
      <c r="O411" s="640">
        <f t="shared" si="131"/>
        <v>1</v>
      </c>
      <c r="P411" s="640" t="str">
        <f t="shared" si="4"/>
        <v>#REF!</v>
      </c>
      <c r="Q411" s="800">
        <v>1.0</v>
      </c>
      <c r="R411" s="800"/>
      <c r="S411" s="171" t="s">
        <v>525</v>
      </c>
      <c r="T411" s="422" t="s">
        <v>2157</v>
      </c>
      <c r="U411" s="616">
        <f t="shared" si="5"/>
        <v>1</v>
      </c>
      <c r="V411" s="616" t="str">
        <f t="shared" si="120"/>
        <v>#REF!</v>
      </c>
      <c r="W411" s="616">
        <f t="shared" si="121"/>
        <v>1</v>
      </c>
      <c r="X411" s="616" t="str">
        <f t="shared" si="8"/>
        <v>#REF!</v>
      </c>
      <c r="Y411" s="616">
        <f t="shared" si="9"/>
        <v>1</v>
      </c>
      <c r="Z411" s="616" t="str">
        <f t="shared" si="42"/>
        <v>#REF!</v>
      </c>
      <c r="AA411" s="616" t="str">
        <f t="shared" si="60"/>
        <v>#REF!</v>
      </c>
      <c r="AB411" s="616" t="str">
        <f t="shared" si="61"/>
        <v>#REF!</v>
      </c>
      <c r="AC411" s="642" t="str">
        <f t="shared" si="62"/>
        <v>#REF!</v>
      </c>
      <c r="AD411" s="642" t="str">
        <f t="shared" si="63"/>
        <v>#REF!</v>
      </c>
      <c r="AE411" s="642" t="str">
        <f t="shared" si="64"/>
        <v>#REF!</v>
      </c>
      <c r="AF411" s="609"/>
      <c r="AG411" s="622"/>
      <c r="AH411" s="622"/>
      <c r="AI411" s="622">
        <f t="shared" si="65"/>
        <v>1</v>
      </c>
    </row>
    <row r="412" ht="15.0" customHeight="1">
      <c r="A412" s="609">
        <f t="shared" si="17"/>
        <v>410</v>
      </c>
      <c r="B412" s="171">
        <v>441899.0</v>
      </c>
      <c r="C412" s="422" t="s">
        <v>1739</v>
      </c>
      <c r="D412" s="683" t="s">
        <v>2159</v>
      </c>
      <c r="E412" s="683" t="s">
        <v>552</v>
      </c>
      <c r="F412" s="685" t="s">
        <v>546</v>
      </c>
      <c r="G412" s="685" t="s">
        <v>787</v>
      </c>
      <c r="H412" s="609" t="str">
        <f t="shared" si="116"/>
        <v>TESTER05</v>
      </c>
      <c r="I412" s="611" t="str">
        <f t="shared" si="2"/>
        <v>#REF!</v>
      </c>
      <c r="J412" s="609">
        <v>6.0</v>
      </c>
      <c r="K412" s="609">
        <v>2024.0</v>
      </c>
      <c r="L412" s="405">
        <v>45444.0</v>
      </c>
      <c r="M412" s="405">
        <v>45473.0</v>
      </c>
      <c r="N412" s="640">
        <v>16.0</v>
      </c>
      <c r="O412" s="640">
        <f t="shared" si="131"/>
        <v>0.8</v>
      </c>
      <c r="P412" s="640" t="str">
        <f t="shared" si="4"/>
        <v>#REF!</v>
      </c>
      <c r="Q412" s="800">
        <v>1.504</v>
      </c>
      <c r="R412" s="800"/>
      <c r="S412" s="171" t="s">
        <v>525</v>
      </c>
      <c r="T412" s="422" t="s">
        <v>2157</v>
      </c>
      <c r="U412" s="616">
        <f t="shared" si="5"/>
        <v>1.504</v>
      </c>
      <c r="V412" s="616" t="str">
        <f t="shared" si="120"/>
        <v>#REF!</v>
      </c>
      <c r="W412" s="616">
        <f t="shared" si="121"/>
        <v>2.256</v>
      </c>
      <c r="X412" s="616" t="str">
        <f t="shared" si="8"/>
        <v>#REF!</v>
      </c>
      <c r="Y412" s="616">
        <f t="shared" si="9"/>
        <v>1</v>
      </c>
      <c r="Z412" s="616" t="str">
        <f t="shared" si="42"/>
        <v>#REF!</v>
      </c>
      <c r="AA412" s="616" t="str">
        <f t="shared" si="60"/>
        <v>#REF!</v>
      </c>
      <c r="AB412" s="616" t="str">
        <f t="shared" si="61"/>
        <v>#REF!</v>
      </c>
      <c r="AC412" s="642" t="str">
        <f t="shared" si="62"/>
        <v>#REF!</v>
      </c>
      <c r="AD412" s="642" t="str">
        <f t="shared" si="63"/>
        <v>#REF!</v>
      </c>
      <c r="AE412" s="642" t="str">
        <f t="shared" si="64"/>
        <v>#REF!</v>
      </c>
      <c r="AF412" s="609"/>
      <c r="AG412" s="622"/>
      <c r="AH412" s="622"/>
      <c r="AI412" s="622">
        <f t="shared" si="65"/>
        <v>1.128</v>
      </c>
    </row>
    <row r="413" ht="15.0" customHeight="1">
      <c r="A413" s="609">
        <f t="shared" si="17"/>
        <v>411</v>
      </c>
      <c r="B413" s="931">
        <v>450261.0</v>
      </c>
      <c r="C413" s="422" t="s">
        <v>752</v>
      </c>
      <c r="D413" s="934" t="s">
        <v>2162</v>
      </c>
      <c r="E413" s="683" t="s">
        <v>552</v>
      </c>
      <c r="F413" s="935" t="s">
        <v>512</v>
      </c>
      <c r="G413" s="935" t="s">
        <v>665</v>
      </c>
      <c r="H413" s="609" t="str">
        <f t="shared" si="116"/>
        <v>DEV02</v>
      </c>
      <c r="I413" s="611" t="str">
        <f t="shared" si="2"/>
        <v>#REF!</v>
      </c>
      <c r="J413" s="609">
        <v>6.0</v>
      </c>
      <c r="K413" s="609">
        <v>2024.0</v>
      </c>
      <c r="L413" s="405">
        <v>45444.0</v>
      </c>
      <c r="M413" s="405">
        <v>45473.0</v>
      </c>
      <c r="N413" s="640">
        <v>20.0</v>
      </c>
      <c r="O413" s="640">
        <f t="shared" si="131"/>
        <v>1</v>
      </c>
      <c r="P413" s="640" t="str">
        <f t="shared" si="4"/>
        <v>#REF!</v>
      </c>
      <c r="Q413" s="800">
        <v>1.0</v>
      </c>
      <c r="R413" s="800"/>
      <c r="S413" s="171" t="s">
        <v>525</v>
      </c>
      <c r="T413" s="422" t="s">
        <v>2157</v>
      </c>
      <c r="U413" s="616">
        <f t="shared" si="5"/>
        <v>1</v>
      </c>
      <c r="V413" s="616" t="str">
        <f t="shared" si="120"/>
        <v>#REF!</v>
      </c>
      <c r="W413" s="616">
        <f t="shared" si="121"/>
        <v>1</v>
      </c>
      <c r="X413" s="616" t="str">
        <f t="shared" si="8"/>
        <v>#REF!</v>
      </c>
      <c r="Y413" s="616">
        <f t="shared" si="9"/>
        <v>1</v>
      </c>
      <c r="Z413" s="616" t="str">
        <f t="shared" si="42"/>
        <v>#REF!</v>
      </c>
      <c r="AA413" s="616" t="str">
        <f t="shared" si="60"/>
        <v>#REF!</v>
      </c>
      <c r="AB413" s="616" t="str">
        <f t="shared" si="61"/>
        <v>#REF!</v>
      </c>
      <c r="AC413" s="642" t="str">
        <f t="shared" si="62"/>
        <v>#REF!</v>
      </c>
      <c r="AD413" s="642" t="str">
        <f t="shared" si="63"/>
        <v>#REF!</v>
      </c>
      <c r="AE413" s="642" t="str">
        <f t="shared" si="64"/>
        <v>#REF!</v>
      </c>
      <c r="AF413" s="609"/>
      <c r="AG413" s="622"/>
      <c r="AH413" s="622"/>
      <c r="AI413" s="622">
        <f t="shared" si="65"/>
        <v>1</v>
      </c>
    </row>
    <row r="414" ht="15.0" customHeight="1">
      <c r="A414" s="609">
        <f t="shared" si="17"/>
        <v>412</v>
      </c>
      <c r="B414" s="171">
        <v>453221.0</v>
      </c>
      <c r="C414" s="422" t="s">
        <v>881</v>
      </c>
      <c r="D414" s="683" t="s">
        <v>2163</v>
      </c>
      <c r="E414" s="683" t="s">
        <v>552</v>
      </c>
      <c r="F414" s="685" t="s">
        <v>512</v>
      </c>
      <c r="G414" s="685" t="s">
        <v>665</v>
      </c>
      <c r="H414" s="609" t="str">
        <f t="shared" si="116"/>
        <v>DEV02</v>
      </c>
      <c r="I414" s="611" t="str">
        <f t="shared" si="2"/>
        <v>#REF!</v>
      </c>
      <c r="J414" s="609">
        <v>6.0</v>
      </c>
      <c r="K414" s="609">
        <v>2024.0</v>
      </c>
      <c r="L414" s="405">
        <v>45446.0</v>
      </c>
      <c r="M414" s="405">
        <v>45473.0</v>
      </c>
      <c r="N414" s="640">
        <v>20.0</v>
      </c>
      <c r="O414" s="640">
        <f t="shared" si="131"/>
        <v>1</v>
      </c>
      <c r="P414" s="640" t="str">
        <f t="shared" si="4"/>
        <v>#REF!</v>
      </c>
      <c r="Q414" s="800">
        <v>1.0</v>
      </c>
      <c r="R414" s="800"/>
      <c r="S414" s="171" t="s">
        <v>525</v>
      </c>
      <c r="T414" s="422" t="s">
        <v>2157</v>
      </c>
      <c r="U414" s="616">
        <f t="shared" si="5"/>
        <v>1</v>
      </c>
      <c r="V414" s="616" t="str">
        <f t="shared" si="120"/>
        <v>#REF!</v>
      </c>
      <c r="W414" s="616">
        <f t="shared" si="121"/>
        <v>1</v>
      </c>
      <c r="X414" s="616" t="str">
        <f t="shared" si="8"/>
        <v>#REF!</v>
      </c>
      <c r="Y414" s="616">
        <f t="shared" si="9"/>
        <v>1</v>
      </c>
      <c r="Z414" s="616" t="str">
        <f t="shared" si="42"/>
        <v>#REF!</v>
      </c>
      <c r="AA414" s="616" t="str">
        <f t="shared" si="60"/>
        <v>#REF!</v>
      </c>
      <c r="AB414" s="616" t="str">
        <f t="shared" si="61"/>
        <v>#REF!</v>
      </c>
      <c r="AC414" s="642" t="str">
        <f t="shared" si="62"/>
        <v>#REF!</v>
      </c>
      <c r="AD414" s="642" t="str">
        <f t="shared" si="63"/>
        <v>#REF!</v>
      </c>
      <c r="AE414" s="642" t="str">
        <f t="shared" si="64"/>
        <v>#REF!</v>
      </c>
      <c r="AF414" s="609"/>
      <c r="AG414" s="622"/>
      <c r="AH414" s="622"/>
      <c r="AI414" s="622">
        <f t="shared" si="65"/>
        <v>1</v>
      </c>
    </row>
    <row r="415" ht="15.0" customHeight="1">
      <c r="A415" s="609">
        <f t="shared" si="17"/>
        <v>413</v>
      </c>
      <c r="B415" s="389">
        <v>458687.0</v>
      </c>
      <c r="C415" s="390" t="s">
        <v>869</v>
      </c>
      <c r="D415" s="669" t="s">
        <v>2165</v>
      </c>
      <c r="E415" s="669" t="s">
        <v>552</v>
      </c>
      <c r="F415" s="671" t="s">
        <v>512</v>
      </c>
      <c r="G415" s="671" t="s">
        <v>790</v>
      </c>
      <c r="H415" s="609" t="str">
        <f t="shared" si="116"/>
        <v>DEV03</v>
      </c>
      <c r="I415" s="611" t="str">
        <f t="shared" si="2"/>
        <v>#REF!</v>
      </c>
      <c r="J415" s="609">
        <v>6.0</v>
      </c>
      <c r="K415" s="609">
        <v>2024.0</v>
      </c>
      <c r="L415" s="391">
        <v>45444.0</v>
      </c>
      <c r="M415" s="391">
        <v>45473.0</v>
      </c>
      <c r="N415" s="640">
        <v>20.0</v>
      </c>
      <c r="O415" s="640">
        <f t="shared" si="131"/>
        <v>1</v>
      </c>
      <c r="P415" s="640" t="str">
        <f t="shared" si="4"/>
        <v>#REF!</v>
      </c>
      <c r="Q415" s="797">
        <v>1.24</v>
      </c>
      <c r="R415" s="797"/>
      <c r="S415" s="389" t="s">
        <v>525</v>
      </c>
      <c r="T415" s="390" t="s">
        <v>2157</v>
      </c>
      <c r="U415" s="616">
        <f t="shared" si="5"/>
        <v>1.24</v>
      </c>
      <c r="V415" s="616" t="str">
        <f t="shared" si="120"/>
        <v>#REF!</v>
      </c>
      <c r="W415" s="616">
        <f t="shared" si="121"/>
        <v>1.24</v>
      </c>
      <c r="X415" s="616" t="str">
        <f t="shared" si="8"/>
        <v>#REF!</v>
      </c>
      <c r="Y415" s="616">
        <f t="shared" si="9"/>
        <v>1</v>
      </c>
      <c r="Z415" s="616" t="str">
        <f t="shared" si="42"/>
        <v>#REF!</v>
      </c>
      <c r="AA415" s="616" t="str">
        <f t="shared" si="60"/>
        <v>#REF!</v>
      </c>
      <c r="AB415" s="616" t="str">
        <f t="shared" si="61"/>
        <v>#REF!</v>
      </c>
      <c r="AC415" s="642" t="str">
        <f t="shared" si="62"/>
        <v>#REF!</v>
      </c>
      <c r="AD415" s="642" t="str">
        <f t="shared" si="63"/>
        <v>#REF!</v>
      </c>
      <c r="AE415" s="642" t="str">
        <f t="shared" si="64"/>
        <v>#REF!</v>
      </c>
      <c r="AF415" s="609"/>
      <c r="AG415" s="622"/>
      <c r="AH415" s="622"/>
      <c r="AI415" s="622">
        <f t="shared" si="65"/>
        <v>1.24</v>
      </c>
    </row>
    <row r="416" ht="15.0" customHeight="1">
      <c r="A416" s="609">
        <f t="shared" si="17"/>
        <v>414</v>
      </c>
      <c r="B416" s="171">
        <v>459055.0</v>
      </c>
      <c r="C416" s="422" t="s">
        <v>856</v>
      </c>
      <c r="D416" s="683" t="s">
        <v>2166</v>
      </c>
      <c r="E416" s="683" t="s">
        <v>552</v>
      </c>
      <c r="F416" s="685" t="s">
        <v>512</v>
      </c>
      <c r="G416" s="685" t="s">
        <v>771</v>
      </c>
      <c r="H416" s="609" t="str">
        <f t="shared" si="116"/>
        <v>DEV04</v>
      </c>
      <c r="I416" s="611" t="str">
        <f t="shared" si="2"/>
        <v>#REF!</v>
      </c>
      <c r="J416" s="609">
        <v>6.0</v>
      </c>
      <c r="K416" s="609">
        <v>2024.0</v>
      </c>
      <c r="L416" s="405">
        <v>45444.0</v>
      </c>
      <c r="M416" s="405">
        <v>45473.0</v>
      </c>
      <c r="N416" s="640">
        <v>20.0</v>
      </c>
      <c r="O416" s="640">
        <f t="shared" si="131"/>
        <v>1</v>
      </c>
      <c r="P416" s="640" t="str">
        <f t="shared" si="4"/>
        <v>#REF!</v>
      </c>
      <c r="Q416" s="800">
        <v>1.59</v>
      </c>
      <c r="R416" s="800"/>
      <c r="S416" s="171" t="s">
        <v>525</v>
      </c>
      <c r="T416" s="422" t="s">
        <v>2157</v>
      </c>
      <c r="U416" s="616">
        <f t="shared" si="5"/>
        <v>1.59</v>
      </c>
      <c r="V416" s="616" t="str">
        <f t="shared" si="120"/>
        <v>#REF!</v>
      </c>
      <c r="W416" s="616">
        <f t="shared" si="121"/>
        <v>1.59</v>
      </c>
      <c r="X416" s="616" t="str">
        <f t="shared" si="8"/>
        <v>#REF!</v>
      </c>
      <c r="Y416" s="616">
        <f t="shared" si="9"/>
        <v>1</v>
      </c>
      <c r="Z416" s="616" t="str">
        <f t="shared" si="42"/>
        <v>#REF!</v>
      </c>
      <c r="AA416" s="616" t="str">
        <f t="shared" si="60"/>
        <v>#REF!</v>
      </c>
      <c r="AB416" s="616" t="str">
        <f t="shared" si="61"/>
        <v>#REF!</v>
      </c>
      <c r="AC416" s="642" t="str">
        <f t="shared" si="62"/>
        <v>#REF!</v>
      </c>
      <c r="AD416" s="642" t="str">
        <f t="shared" si="63"/>
        <v>#REF!</v>
      </c>
      <c r="AE416" s="642" t="str">
        <f t="shared" si="64"/>
        <v>#REF!</v>
      </c>
      <c r="AF416" s="609"/>
      <c r="AG416" s="622"/>
      <c r="AH416" s="622"/>
      <c r="AI416" s="622">
        <f t="shared" si="65"/>
        <v>1.59</v>
      </c>
    </row>
    <row r="417" ht="15.0" customHeight="1">
      <c r="A417" s="609">
        <f t="shared" si="17"/>
        <v>415</v>
      </c>
      <c r="B417" s="171">
        <v>458927.0</v>
      </c>
      <c r="C417" s="422" t="s">
        <v>801</v>
      </c>
      <c r="D417" s="683" t="s">
        <v>2167</v>
      </c>
      <c r="E417" s="683" t="s">
        <v>552</v>
      </c>
      <c r="F417" s="685" t="s">
        <v>512</v>
      </c>
      <c r="G417" s="685" t="s">
        <v>787</v>
      </c>
      <c r="H417" s="609" t="str">
        <f t="shared" si="116"/>
        <v>DEV05</v>
      </c>
      <c r="I417" s="611" t="str">
        <f t="shared" si="2"/>
        <v>#REF!</v>
      </c>
      <c r="J417" s="609">
        <v>6.0</v>
      </c>
      <c r="K417" s="609">
        <v>2024.0</v>
      </c>
      <c r="L417" s="405">
        <v>45444.0</v>
      </c>
      <c r="M417" s="405">
        <v>45473.0</v>
      </c>
      <c r="N417" s="640">
        <v>20.0</v>
      </c>
      <c r="O417" s="640">
        <f t="shared" si="131"/>
        <v>1</v>
      </c>
      <c r="P417" s="640" t="str">
        <f t="shared" si="4"/>
        <v>#REF!</v>
      </c>
      <c r="Q417" s="800">
        <v>2.03</v>
      </c>
      <c r="R417" s="800"/>
      <c r="S417" s="171" t="s">
        <v>525</v>
      </c>
      <c r="T417" s="422" t="s">
        <v>2157</v>
      </c>
      <c r="U417" s="616">
        <f t="shared" si="5"/>
        <v>2.03</v>
      </c>
      <c r="V417" s="616" t="str">
        <f t="shared" si="120"/>
        <v>#REF!</v>
      </c>
      <c r="W417" s="616">
        <f t="shared" si="121"/>
        <v>2.03</v>
      </c>
      <c r="X417" s="616" t="str">
        <f t="shared" si="8"/>
        <v>#REF!</v>
      </c>
      <c r="Y417" s="616">
        <f t="shared" si="9"/>
        <v>1</v>
      </c>
      <c r="Z417" s="616" t="str">
        <f t="shared" si="42"/>
        <v>#REF!</v>
      </c>
      <c r="AA417" s="616" t="str">
        <f t="shared" si="60"/>
        <v>#REF!</v>
      </c>
      <c r="AB417" s="616" t="str">
        <f t="shared" si="61"/>
        <v>#REF!</v>
      </c>
      <c r="AC417" s="642" t="str">
        <f t="shared" si="62"/>
        <v>#REF!</v>
      </c>
      <c r="AD417" s="642" t="str">
        <f t="shared" si="63"/>
        <v>#REF!</v>
      </c>
      <c r="AE417" s="642" t="str">
        <f t="shared" si="64"/>
        <v>#REF!</v>
      </c>
      <c r="AF417" s="609"/>
      <c r="AG417" s="622"/>
      <c r="AH417" s="622"/>
      <c r="AI417" s="622">
        <f t="shared" si="65"/>
        <v>2.03</v>
      </c>
    </row>
    <row r="418" ht="15.0" customHeight="1">
      <c r="A418" s="609">
        <f t="shared" si="17"/>
        <v>416</v>
      </c>
      <c r="B418" s="931">
        <v>460549.0</v>
      </c>
      <c r="C418" s="933" t="s">
        <v>805</v>
      </c>
      <c r="D418" s="934" t="s">
        <v>2168</v>
      </c>
      <c r="E418" s="683" t="s">
        <v>552</v>
      </c>
      <c r="F418" s="685" t="s">
        <v>512</v>
      </c>
      <c r="G418" s="685" t="s">
        <v>771</v>
      </c>
      <c r="H418" s="609" t="str">
        <f t="shared" si="116"/>
        <v>DEV04</v>
      </c>
      <c r="I418" s="611" t="str">
        <f t="shared" si="2"/>
        <v>#REF!</v>
      </c>
      <c r="J418" s="609">
        <v>6.0</v>
      </c>
      <c r="K418" s="609">
        <v>2024.0</v>
      </c>
      <c r="L418" s="405">
        <v>45446.0</v>
      </c>
      <c r="M418" s="405">
        <v>45473.0</v>
      </c>
      <c r="N418" s="640">
        <v>20.0</v>
      </c>
      <c r="O418" s="640">
        <f t="shared" si="131"/>
        <v>1</v>
      </c>
      <c r="P418" s="640" t="str">
        <f t="shared" si="4"/>
        <v>#REF!</v>
      </c>
      <c r="Q418" s="800">
        <v>1.59</v>
      </c>
      <c r="R418" s="800"/>
      <c r="S418" s="171" t="s">
        <v>525</v>
      </c>
      <c r="T418" s="422" t="s">
        <v>2157</v>
      </c>
      <c r="U418" s="616">
        <f t="shared" si="5"/>
        <v>1.59</v>
      </c>
      <c r="V418" s="616" t="str">
        <f t="shared" si="120"/>
        <v>#REF!</v>
      </c>
      <c r="W418" s="616">
        <f t="shared" si="121"/>
        <v>1.59</v>
      </c>
      <c r="X418" s="616" t="str">
        <f t="shared" si="8"/>
        <v>#REF!</v>
      </c>
      <c r="Y418" s="616">
        <f t="shared" si="9"/>
        <v>1</v>
      </c>
      <c r="Z418" s="616" t="str">
        <f t="shared" si="42"/>
        <v>#REF!</v>
      </c>
      <c r="AA418" s="616" t="str">
        <f t="shared" si="60"/>
        <v>#REF!</v>
      </c>
      <c r="AB418" s="616" t="str">
        <f t="shared" si="61"/>
        <v>#REF!</v>
      </c>
      <c r="AC418" s="642" t="str">
        <f t="shared" si="62"/>
        <v>#REF!</v>
      </c>
      <c r="AD418" s="642" t="str">
        <f t="shared" si="63"/>
        <v>#REF!</v>
      </c>
      <c r="AE418" s="642" t="str">
        <f t="shared" si="64"/>
        <v>#REF!</v>
      </c>
      <c r="AF418" s="609"/>
      <c r="AG418" s="622"/>
      <c r="AH418" s="622"/>
      <c r="AI418" s="622">
        <f t="shared" si="65"/>
        <v>1.59</v>
      </c>
    </row>
    <row r="419" ht="15.0" customHeight="1">
      <c r="A419" s="609">
        <f t="shared" si="17"/>
        <v>417</v>
      </c>
      <c r="B419" s="171">
        <v>461357.0</v>
      </c>
      <c r="C419" s="422" t="s">
        <v>1220</v>
      </c>
      <c r="D419" s="683" t="s">
        <v>2169</v>
      </c>
      <c r="E419" s="683" t="s">
        <v>552</v>
      </c>
      <c r="F419" s="685" t="s">
        <v>546</v>
      </c>
      <c r="G419" s="685" t="s">
        <v>665</v>
      </c>
      <c r="H419" s="609" t="str">
        <f t="shared" si="116"/>
        <v>TESTER02</v>
      </c>
      <c r="I419" s="611" t="str">
        <f t="shared" si="2"/>
        <v>#REF!</v>
      </c>
      <c r="J419" s="609">
        <v>6.0</v>
      </c>
      <c r="K419" s="609">
        <v>2024.0</v>
      </c>
      <c r="L419" s="405">
        <v>45444.0</v>
      </c>
      <c r="M419" s="405">
        <v>45473.0</v>
      </c>
      <c r="N419" s="640">
        <v>20.0</v>
      </c>
      <c r="O419" s="640">
        <f t="shared" si="131"/>
        <v>1</v>
      </c>
      <c r="P419" s="640">
        <f t="shared" si="4"/>
        <v>1</v>
      </c>
      <c r="Q419" s="800">
        <v>1.0</v>
      </c>
      <c r="R419" s="800"/>
      <c r="S419" s="171" t="s">
        <v>517</v>
      </c>
      <c r="T419" s="422" t="s">
        <v>2157</v>
      </c>
      <c r="U419" s="616">
        <f t="shared" si="5"/>
        <v>1</v>
      </c>
      <c r="V419" s="616">
        <f t="shared" si="120"/>
        <v>1</v>
      </c>
      <c r="W419" s="616">
        <f t="shared" si="121"/>
        <v>1</v>
      </c>
      <c r="X419" s="616">
        <f t="shared" si="8"/>
        <v>1</v>
      </c>
      <c r="Y419" s="616">
        <f t="shared" si="9"/>
        <v>1</v>
      </c>
      <c r="Z419" s="616" t="str">
        <f t="shared" si="42"/>
        <v>#REF!</v>
      </c>
      <c r="AA419" s="616" t="str">
        <f t="shared" si="60"/>
        <v>#REF!</v>
      </c>
      <c r="AB419" s="616" t="str">
        <f t="shared" si="61"/>
        <v>#REF!</v>
      </c>
      <c r="AC419" s="642">
        <f t="shared" si="62"/>
        <v>0</v>
      </c>
      <c r="AD419" s="642" t="str">
        <f t="shared" si="63"/>
        <v>#REF!</v>
      </c>
      <c r="AE419" s="642" t="str">
        <f t="shared" si="64"/>
        <v>#REF!</v>
      </c>
      <c r="AF419" s="609"/>
      <c r="AG419" s="622"/>
      <c r="AH419" s="622"/>
      <c r="AI419" s="622">
        <f t="shared" si="65"/>
        <v>1</v>
      </c>
    </row>
    <row r="420" ht="15.0" customHeight="1">
      <c r="A420" s="609">
        <f t="shared" si="17"/>
        <v>418</v>
      </c>
      <c r="B420" s="171">
        <v>461359.0</v>
      </c>
      <c r="C420" s="422" t="s">
        <v>1230</v>
      </c>
      <c r="D420" s="683" t="s">
        <v>2170</v>
      </c>
      <c r="E420" s="683" t="s">
        <v>552</v>
      </c>
      <c r="F420" s="685" t="s">
        <v>512</v>
      </c>
      <c r="G420" s="685" t="s">
        <v>787</v>
      </c>
      <c r="H420" s="609" t="str">
        <f t="shared" si="116"/>
        <v>DEV05</v>
      </c>
      <c r="I420" s="611" t="str">
        <f t="shared" si="2"/>
        <v>#REF!</v>
      </c>
      <c r="J420" s="609">
        <v>6.0</v>
      </c>
      <c r="K420" s="609">
        <v>2024.0</v>
      </c>
      <c r="L420" s="405">
        <v>45444.0</v>
      </c>
      <c r="M420" s="405">
        <v>45473.0</v>
      </c>
      <c r="N420" s="640">
        <v>14.0</v>
      </c>
      <c r="O420" s="640">
        <f t="shared" si="131"/>
        <v>0.7</v>
      </c>
      <c r="P420" s="640" t="str">
        <f t="shared" si="4"/>
        <v>#REF!</v>
      </c>
      <c r="Q420" s="800">
        <v>1.421</v>
      </c>
      <c r="R420" s="800"/>
      <c r="S420" s="171" t="s">
        <v>525</v>
      </c>
      <c r="T420" s="422" t="s">
        <v>2157</v>
      </c>
      <c r="U420" s="616">
        <f t="shared" si="5"/>
        <v>1.421</v>
      </c>
      <c r="V420" s="616" t="str">
        <f t="shared" si="120"/>
        <v>#REF!</v>
      </c>
      <c r="W420" s="616">
        <f t="shared" si="121"/>
        <v>2.03</v>
      </c>
      <c r="X420" s="616" t="str">
        <f t="shared" si="8"/>
        <v>#REF!</v>
      </c>
      <c r="Y420" s="616">
        <f t="shared" si="9"/>
        <v>1</v>
      </c>
      <c r="Z420" s="616" t="str">
        <f t="shared" si="42"/>
        <v>#REF!</v>
      </c>
      <c r="AA420" s="616" t="str">
        <f t="shared" si="60"/>
        <v>#REF!</v>
      </c>
      <c r="AB420" s="616" t="str">
        <f t="shared" si="61"/>
        <v>#REF!</v>
      </c>
      <c r="AC420" s="642" t="str">
        <f t="shared" si="62"/>
        <v>#REF!</v>
      </c>
      <c r="AD420" s="642" t="str">
        <f t="shared" si="63"/>
        <v>#REF!</v>
      </c>
      <c r="AE420" s="642" t="str">
        <f t="shared" si="64"/>
        <v>#REF!</v>
      </c>
      <c r="AF420" s="609"/>
      <c r="AG420" s="622"/>
      <c r="AH420" s="622"/>
      <c r="AI420" s="622">
        <f t="shared" si="65"/>
        <v>1.015</v>
      </c>
    </row>
    <row r="421" ht="15.0" customHeight="1">
      <c r="A421" s="609">
        <f t="shared" si="17"/>
        <v>419</v>
      </c>
      <c r="B421" s="171">
        <v>461345.0</v>
      </c>
      <c r="C421" s="422" t="s">
        <v>1235</v>
      </c>
      <c r="D421" s="683" t="s">
        <v>2171</v>
      </c>
      <c r="E421" s="683" t="s">
        <v>552</v>
      </c>
      <c r="F421" s="685" t="s">
        <v>512</v>
      </c>
      <c r="G421" s="685" t="s">
        <v>790</v>
      </c>
      <c r="H421" s="609" t="str">
        <f t="shared" si="116"/>
        <v>DEV03</v>
      </c>
      <c r="I421" s="611" t="str">
        <f t="shared" si="2"/>
        <v>#REF!</v>
      </c>
      <c r="J421" s="609">
        <v>6.0</v>
      </c>
      <c r="K421" s="609">
        <v>2024.0</v>
      </c>
      <c r="L421" s="405">
        <v>45463.0</v>
      </c>
      <c r="M421" s="405">
        <v>45473.0</v>
      </c>
      <c r="N421" s="640">
        <v>7.0</v>
      </c>
      <c r="O421" s="640">
        <f t="shared" si="131"/>
        <v>0.35</v>
      </c>
      <c r="P421" s="640" t="str">
        <f t="shared" si="4"/>
        <v>#REF!</v>
      </c>
      <c r="Q421" s="800">
        <v>0.434</v>
      </c>
      <c r="R421" s="800"/>
      <c r="S421" s="171" t="s">
        <v>525</v>
      </c>
      <c r="T421" s="422" t="s">
        <v>2157</v>
      </c>
      <c r="U421" s="616">
        <f t="shared" si="5"/>
        <v>0.434</v>
      </c>
      <c r="V421" s="616" t="str">
        <f t="shared" si="120"/>
        <v>#REF!</v>
      </c>
      <c r="W421" s="616">
        <f t="shared" si="121"/>
        <v>1.24</v>
      </c>
      <c r="X421" s="616" t="str">
        <f t="shared" si="8"/>
        <v>#REF!</v>
      </c>
      <c r="Y421" s="616">
        <f t="shared" si="9"/>
        <v>1</v>
      </c>
      <c r="Z421" s="616" t="str">
        <f t="shared" si="42"/>
        <v>#REF!</v>
      </c>
      <c r="AA421" s="616" t="str">
        <f t="shared" si="60"/>
        <v>#REF!</v>
      </c>
      <c r="AB421" s="616" t="str">
        <f t="shared" si="61"/>
        <v>#REF!</v>
      </c>
      <c r="AC421" s="642" t="str">
        <f t="shared" si="62"/>
        <v>#REF!</v>
      </c>
      <c r="AD421" s="642" t="str">
        <f t="shared" si="63"/>
        <v>#REF!</v>
      </c>
      <c r="AE421" s="642" t="str">
        <f t="shared" si="64"/>
        <v>#REF!</v>
      </c>
      <c r="AF421" s="609"/>
      <c r="AG421" s="622"/>
      <c r="AH421" s="622"/>
      <c r="AI421" s="622">
        <f t="shared" si="65"/>
        <v>0.62</v>
      </c>
    </row>
    <row r="422" ht="15.0" customHeight="1">
      <c r="A422" s="609">
        <f t="shared" si="17"/>
        <v>420</v>
      </c>
      <c r="B422" s="171">
        <v>433506.0</v>
      </c>
      <c r="C422" s="422" t="s">
        <v>1227</v>
      </c>
      <c r="D422" s="683" t="s">
        <v>2172</v>
      </c>
      <c r="E422" s="683" t="s">
        <v>552</v>
      </c>
      <c r="F422" s="685" t="s">
        <v>546</v>
      </c>
      <c r="G422" s="685" t="s">
        <v>790</v>
      </c>
      <c r="H422" s="609" t="str">
        <f t="shared" si="116"/>
        <v>TESTER03</v>
      </c>
      <c r="I422" s="611" t="str">
        <f t="shared" si="2"/>
        <v>#REF!</v>
      </c>
      <c r="J422" s="609">
        <v>6.0</v>
      </c>
      <c r="K422" s="609">
        <v>2024.0</v>
      </c>
      <c r="L422" s="405">
        <v>45446.0</v>
      </c>
      <c r="M422" s="405">
        <v>45473.0</v>
      </c>
      <c r="N422" s="640">
        <v>20.0</v>
      </c>
      <c r="O422" s="640">
        <f t="shared" si="131"/>
        <v>1</v>
      </c>
      <c r="P422" s="640" t="str">
        <f t="shared" si="4"/>
        <v>#REF!</v>
      </c>
      <c r="Q422" s="800">
        <v>1.428</v>
      </c>
      <c r="R422" s="800"/>
      <c r="S422" s="171" t="s">
        <v>525</v>
      </c>
      <c r="T422" s="422" t="s">
        <v>2157</v>
      </c>
      <c r="U422" s="616">
        <f t="shared" si="5"/>
        <v>1.428</v>
      </c>
      <c r="V422" s="616" t="str">
        <f t="shared" si="120"/>
        <v>#REF!</v>
      </c>
      <c r="W422" s="616">
        <f t="shared" si="121"/>
        <v>1.428</v>
      </c>
      <c r="X422" s="616" t="str">
        <f t="shared" si="8"/>
        <v>#REF!</v>
      </c>
      <c r="Y422" s="616">
        <f t="shared" si="9"/>
        <v>1</v>
      </c>
      <c r="Z422" s="616" t="str">
        <f t="shared" si="42"/>
        <v>#REF!</v>
      </c>
      <c r="AA422" s="616" t="str">
        <f t="shared" si="60"/>
        <v>#REF!</v>
      </c>
      <c r="AB422" s="616" t="str">
        <f t="shared" si="61"/>
        <v>#REF!</v>
      </c>
      <c r="AC422" s="642" t="str">
        <f t="shared" si="62"/>
        <v>#REF!</v>
      </c>
      <c r="AD422" s="642" t="str">
        <f t="shared" si="63"/>
        <v>#REF!</v>
      </c>
      <c r="AE422" s="642" t="str">
        <f t="shared" si="64"/>
        <v>#REF!</v>
      </c>
      <c r="AF422" s="609"/>
      <c r="AG422" s="622"/>
      <c r="AH422" s="622"/>
      <c r="AI422" s="622">
        <f t="shared" si="65"/>
        <v>1.428</v>
      </c>
    </row>
    <row r="423" ht="15.0" customHeight="1">
      <c r="A423" s="609">
        <f t="shared" si="17"/>
        <v>421</v>
      </c>
      <c r="B423" s="171">
        <v>462725.0</v>
      </c>
      <c r="C423" s="422" t="s">
        <v>1757</v>
      </c>
      <c r="D423" s="683" t="s">
        <v>2173</v>
      </c>
      <c r="E423" s="683" t="s">
        <v>552</v>
      </c>
      <c r="F423" s="685" t="s">
        <v>546</v>
      </c>
      <c r="G423" s="685" t="s">
        <v>787</v>
      </c>
      <c r="H423" s="609" t="str">
        <f t="shared" si="116"/>
        <v>TESTER05</v>
      </c>
      <c r="I423" s="611" t="str">
        <f t="shared" si="2"/>
        <v>#REF!</v>
      </c>
      <c r="J423" s="609">
        <v>6.0</v>
      </c>
      <c r="K423" s="609">
        <v>2024.0</v>
      </c>
      <c r="L423" s="405">
        <v>45444.0</v>
      </c>
      <c r="M423" s="405">
        <v>45473.0</v>
      </c>
      <c r="N423" s="640">
        <v>14.0</v>
      </c>
      <c r="O423" s="640">
        <f t="shared" si="131"/>
        <v>0.7</v>
      </c>
      <c r="P423" s="640" t="str">
        <f t="shared" si="4"/>
        <v>#REF!</v>
      </c>
      <c r="Q423" s="800">
        <v>1.316</v>
      </c>
      <c r="R423" s="800"/>
      <c r="S423" s="171" t="s">
        <v>525</v>
      </c>
      <c r="T423" s="422" t="s">
        <v>2157</v>
      </c>
      <c r="U423" s="616">
        <f t="shared" si="5"/>
        <v>1.316</v>
      </c>
      <c r="V423" s="616" t="str">
        <f t="shared" si="120"/>
        <v>#REF!</v>
      </c>
      <c r="W423" s="616">
        <f t="shared" si="121"/>
        <v>2.256</v>
      </c>
      <c r="X423" s="616" t="str">
        <f t="shared" si="8"/>
        <v>#REF!</v>
      </c>
      <c r="Y423" s="616">
        <f t="shared" si="9"/>
        <v>1</v>
      </c>
      <c r="Z423" s="616" t="str">
        <f t="shared" si="42"/>
        <v>#REF!</v>
      </c>
      <c r="AA423" s="616" t="str">
        <f t="shared" si="60"/>
        <v>#REF!</v>
      </c>
      <c r="AB423" s="616" t="str">
        <f t="shared" si="61"/>
        <v>#REF!</v>
      </c>
      <c r="AC423" s="642" t="str">
        <f t="shared" si="62"/>
        <v>#REF!</v>
      </c>
      <c r="AD423" s="642" t="str">
        <f t="shared" si="63"/>
        <v>#REF!</v>
      </c>
      <c r="AE423" s="642" t="str">
        <f t="shared" si="64"/>
        <v>#REF!</v>
      </c>
      <c r="AF423" s="609"/>
      <c r="AG423" s="622"/>
      <c r="AH423" s="622"/>
      <c r="AI423" s="622">
        <f t="shared" si="65"/>
        <v>1.128</v>
      </c>
    </row>
    <row r="424" ht="15.0" customHeight="1">
      <c r="A424" s="609">
        <f t="shared" si="17"/>
        <v>422</v>
      </c>
      <c r="B424" s="171">
        <v>462713.0</v>
      </c>
      <c r="C424" s="422" t="s">
        <v>1754</v>
      </c>
      <c r="D424" s="683" t="s">
        <v>2174</v>
      </c>
      <c r="E424" s="683" t="s">
        <v>552</v>
      </c>
      <c r="F424" s="685" t="s">
        <v>546</v>
      </c>
      <c r="G424" s="685" t="s">
        <v>665</v>
      </c>
      <c r="H424" s="609" t="str">
        <f t="shared" si="116"/>
        <v>TESTER02</v>
      </c>
      <c r="I424" s="611" t="str">
        <f t="shared" si="2"/>
        <v>#REF!</v>
      </c>
      <c r="J424" s="609">
        <v>6.0</v>
      </c>
      <c r="K424" s="609">
        <v>2024.0</v>
      </c>
      <c r="L424" s="405">
        <v>45446.0</v>
      </c>
      <c r="M424" s="405">
        <v>45473.0</v>
      </c>
      <c r="N424" s="640">
        <v>20.0</v>
      </c>
      <c r="O424" s="640">
        <f t="shared" si="131"/>
        <v>1</v>
      </c>
      <c r="P424" s="640" t="str">
        <f t="shared" si="4"/>
        <v>#REF!</v>
      </c>
      <c r="Q424" s="800">
        <v>0.86</v>
      </c>
      <c r="R424" s="800"/>
      <c r="S424" s="171" t="s">
        <v>525</v>
      </c>
      <c r="T424" s="422" t="s">
        <v>2157</v>
      </c>
      <c r="U424" s="616">
        <f t="shared" si="5"/>
        <v>0.86</v>
      </c>
      <c r="V424" s="616" t="str">
        <f t="shared" si="120"/>
        <v>#REF!</v>
      </c>
      <c r="W424" s="616">
        <f t="shared" si="121"/>
        <v>0.86</v>
      </c>
      <c r="X424" s="616" t="str">
        <f t="shared" si="8"/>
        <v>#REF!</v>
      </c>
      <c r="Y424" s="616">
        <f t="shared" si="9"/>
        <v>1</v>
      </c>
      <c r="Z424" s="616" t="str">
        <f t="shared" si="42"/>
        <v>#REF!</v>
      </c>
      <c r="AA424" s="616" t="str">
        <f t="shared" si="60"/>
        <v>#REF!</v>
      </c>
      <c r="AB424" s="616" t="str">
        <f t="shared" si="61"/>
        <v>#REF!</v>
      </c>
      <c r="AC424" s="642" t="str">
        <f t="shared" si="62"/>
        <v>#REF!</v>
      </c>
      <c r="AD424" s="642" t="str">
        <f t="shared" si="63"/>
        <v>#REF!</v>
      </c>
      <c r="AE424" s="642" t="str">
        <f t="shared" si="64"/>
        <v>#REF!</v>
      </c>
      <c r="AF424" s="609"/>
      <c r="AG424" s="622"/>
      <c r="AH424" s="622"/>
      <c r="AI424" s="622">
        <f t="shared" si="65"/>
        <v>0.86</v>
      </c>
    </row>
    <row r="425" ht="15.0" customHeight="1">
      <c r="A425" s="609">
        <f t="shared" si="17"/>
        <v>423</v>
      </c>
      <c r="B425" s="171">
        <v>463429.0</v>
      </c>
      <c r="C425" s="422" t="s">
        <v>1847</v>
      </c>
      <c r="D425" s="683" t="s">
        <v>2175</v>
      </c>
      <c r="E425" s="683" t="s">
        <v>552</v>
      </c>
      <c r="F425" s="685" t="s">
        <v>512</v>
      </c>
      <c r="G425" s="685" t="s">
        <v>665</v>
      </c>
      <c r="H425" s="609" t="str">
        <f t="shared" si="116"/>
        <v>DEV02</v>
      </c>
      <c r="I425" s="611" t="str">
        <f t="shared" si="2"/>
        <v>#REF!</v>
      </c>
      <c r="J425" s="609">
        <v>6.0</v>
      </c>
      <c r="K425" s="609">
        <v>2024.0</v>
      </c>
      <c r="L425" s="405">
        <v>45444.0</v>
      </c>
      <c r="M425" s="407">
        <v>45473.0</v>
      </c>
      <c r="N425" s="640">
        <v>20.0</v>
      </c>
      <c r="O425" s="640">
        <f t="shared" si="131"/>
        <v>1</v>
      </c>
      <c r="P425" s="640" t="str">
        <f t="shared" si="4"/>
        <v>#REF!</v>
      </c>
      <c r="Q425" s="800">
        <v>1.0</v>
      </c>
      <c r="R425" s="800"/>
      <c r="S425" s="171" t="s">
        <v>525</v>
      </c>
      <c r="T425" s="422" t="s">
        <v>2157</v>
      </c>
      <c r="U425" s="616">
        <f t="shared" si="5"/>
        <v>1</v>
      </c>
      <c r="V425" s="616" t="str">
        <f t="shared" si="120"/>
        <v>#REF!</v>
      </c>
      <c r="W425" s="616">
        <f t="shared" si="121"/>
        <v>1</v>
      </c>
      <c r="X425" s="616" t="str">
        <f t="shared" si="8"/>
        <v>#REF!</v>
      </c>
      <c r="Y425" s="616">
        <f t="shared" si="9"/>
        <v>1</v>
      </c>
      <c r="Z425" s="616" t="str">
        <f t="shared" si="42"/>
        <v>#REF!</v>
      </c>
      <c r="AA425" s="616" t="str">
        <f t="shared" si="60"/>
        <v>#REF!</v>
      </c>
      <c r="AB425" s="616" t="str">
        <f t="shared" si="61"/>
        <v>#REF!</v>
      </c>
      <c r="AC425" s="642" t="str">
        <f t="shared" si="62"/>
        <v>#REF!</v>
      </c>
      <c r="AD425" s="642" t="str">
        <f t="shared" si="63"/>
        <v>#REF!</v>
      </c>
      <c r="AE425" s="642" t="str">
        <f t="shared" si="64"/>
        <v>#REF!</v>
      </c>
      <c r="AF425" s="609"/>
      <c r="AG425" s="622"/>
      <c r="AH425" s="622"/>
      <c r="AI425" s="622">
        <f t="shared" si="65"/>
        <v>1</v>
      </c>
    </row>
    <row r="426" ht="15.0" customHeight="1">
      <c r="A426" s="609">
        <f t="shared" si="17"/>
        <v>424</v>
      </c>
      <c r="B426" s="171">
        <v>463389.0</v>
      </c>
      <c r="C426" s="422" t="s">
        <v>1824</v>
      </c>
      <c r="D426" s="683" t="s">
        <v>2176</v>
      </c>
      <c r="E426" s="683" t="s">
        <v>552</v>
      </c>
      <c r="F426" s="685" t="s">
        <v>564</v>
      </c>
      <c r="G426" s="685" t="s">
        <v>790</v>
      </c>
      <c r="H426" s="609" t="str">
        <f t="shared" si="116"/>
        <v>BA03</v>
      </c>
      <c r="I426" s="611" t="str">
        <f t="shared" si="2"/>
        <v>#REF!</v>
      </c>
      <c r="J426" s="609">
        <v>6.0</v>
      </c>
      <c r="K426" s="609">
        <v>2024.0</v>
      </c>
      <c r="L426" s="405">
        <v>45446.0</v>
      </c>
      <c r="M426" s="407">
        <v>45473.0</v>
      </c>
      <c r="N426" s="640">
        <v>20.0</v>
      </c>
      <c r="O426" s="640">
        <f t="shared" si="131"/>
        <v>1</v>
      </c>
      <c r="P426" s="640" t="str">
        <f t="shared" si="4"/>
        <v>#REF!</v>
      </c>
      <c r="Q426" s="800">
        <v>1.692</v>
      </c>
      <c r="R426" s="800"/>
      <c r="S426" s="171" t="s">
        <v>525</v>
      </c>
      <c r="T426" s="422" t="s">
        <v>2157</v>
      </c>
      <c r="U426" s="616">
        <f t="shared" si="5"/>
        <v>1.692</v>
      </c>
      <c r="V426" s="616" t="str">
        <f t="shared" si="120"/>
        <v>#REF!</v>
      </c>
      <c r="W426" s="616">
        <f t="shared" si="121"/>
        <v>1.692</v>
      </c>
      <c r="X426" s="616" t="str">
        <f t="shared" si="8"/>
        <v>#REF!</v>
      </c>
      <c r="Y426" s="616">
        <f t="shared" si="9"/>
        <v>1</v>
      </c>
      <c r="Z426" s="616" t="str">
        <f t="shared" si="42"/>
        <v>#REF!</v>
      </c>
      <c r="AA426" s="616" t="str">
        <f t="shared" si="60"/>
        <v>#REF!</v>
      </c>
      <c r="AB426" s="616" t="str">
        <f t="shared" si="61"/>
        <v>#REF!</v>
      </c>
      <c r="AC426" s="642" t="str">
        <f t="shared" si="62"/>
        <v>#REF!</v>
      </c>
      <c r="AD426" s="642" t="str">
        <f t="shared" si="63"/>
        <v>#REF!</v>
      </c>
      <c r="AE426" s="642" t="str">
        <f t="shared" si="64"/>
        <v>#REF!</v>
      </c>
      <c r="AF426" s="609"/>
      <c r="AG426" s="622"/>
      <c r="AH426" s="622"/>
      <c r="AI426" s="622">
        <f t="shared" si="65"/>
        <v>1.692</v>
      </c>
    </row>
    <row r="427" ht="15.0" customHeight="1">
      <c r="A427" s="609">
        <f t="shared" si="17"/>
        <v>425</v>
      </c>
      <c r="B427" s="171">
        <v>464117.0</v>
      </c>
      <c r="C427" s="422" t="s">
        <v>2177</v>
      </c>
      <c r="D427" s="683" t="s">
        <v>2178</v>
      </c>
      <c r="E427" s="683" t="s">
        <v>552</v>
      </c>
      <c r="F427" s="685" t="s">
        <v>512</v>
      </c>
      <c r="G427" s="685" t="s">
        <v>893</v>
      </c>
      <c r="H427" s="609" t="str">
        <f t="shared" si="116"/>
        <v>DEV06</v>
      </c>
      <c r="I427" s="611" t="str">
        <f t="shared" si="2"/>
        <v>#REF!</v>
      </c>
      <c r="J427" s="609">
        <v>6.0</v>
      </c>
      <c r="K427" s="609">
        <v>2024.0</v>
      </c>
      <c r="L427" s="405">
        <v>45444.0</v>
      </c>
      <c r="M427" s="407">
        <v>45473.0</v>
      </c>
      <c r="N427" s="640">
        <v>16.0</v>
      </c>
      <c r="O427" s="640">
        <f t="shared" si="131"/>
        <v>0.8</v>
      </c>
      <c r="P427" s="640" t="str">
        <f t="shared" si="4"/>
        <v>#REF!</v>
      </c>
      <c r="Q427" s="800">
        <v>1.816</v>
      </c>
      <c r="R427" s="800"/>
      <c r="S427" s="171" t="s">
        <v>525</v>
      </c>
      <c r="T427" s="422" t="s">
        <v>2157</v>
      </c>
      <c r="U427" s="616">
        <f t="shared" si="5"/>
        <v>1.816</v>
      </c>
      <c r="V427" s="616" t="str">
        <f t="shared" si="120"/>
        <v>#REF!</v>
      </c>
      <c r="W427" s="616">
        <f t="shared" si="121"/>
        <v>2.27</v>
      </c>
      <c r="X427" s="616" t="str">
        <f t="shared" si="8"/>
        <v>#REF!</v>
      </c>
      <c r="Y427" s="616">
        <f t="shared" si="9"/>
        <v>1</v>
      </c>
      <c r="Z427" s="616" t="str">
        <f t="shared" si="42"/>
        <v>#REF!</v>
      </c>
      <c r="AA427" s="616" t="str">
        <f t="shared" si="60"/>
        <v>#REF!</v>
      </c>
      <c r="AB427" s="616" t="str">
        <f t="shared" si="61"/>
        <v>#REF!</v>
      </c>
      <c r="AC427" s="642" t="str">
        <f t="shared" si="62"/>
        <v>#REF!</v>
      </c>
      <c r="AD427" s="642" t="str">
        <f t="shared" si="63"/>
        <v>#REF!</v>
      </c>
      <c r="AE427" s="642" t="str">
        <f t="shared" si="64"/>
        <v>#REF!</v>
      </c>
      <c r="AF427" s="609"/>
      <c r="AG427" s="622"/>
      <c r="AH427" s="622"/>
      <c r="AI427" s="622">
        <f t="shared" si="65"/>
        <v>1.135</v>
      </c>
    </row>
    <row r="428" ht="15.0" customHeight="1">
      <c r="A428" s="609">
        <f t="shared" si="17"/>
        <v>426</v>
      </c>
      <c r="B428" s="171">
        <v>464363.0</v>
      </c>
      <c r="C428" s="422" t="s">
        <v>2180</v>
      </c>
      <c r="D428" s="683" t="s">
        <v>2181</v>
      </c>
      <c r="E428" s="683" t="s">
        <v>552</v>
      </c>
      <c r="F428" s="685" t="s">
        <v>512</v>
      </c>
      <c r="G428" s="685" t="s">
        <v>790</v>
      </c>
      <c r="H428" s="609" t="str">
        <f t="shared" si="116"/>
        <v>DEV03</v>
      </c>
      <c r="I428" s="611" t="str">
        <f t="shared" si="2"/>
        <v>#REF!</v>
      </c>
      <c r="J428" s="609">
        <v>6.0</v>
      </c>
      <c r="K428" s="609">
        <v>2024.0</v>
      </c>
      <c r="L428" s="405">
        <v>45444.0</v>
      </c>
      <c r="M428" s="407">
        <v>45473.0</v>
      </c>
      <c r="N428" s="640">
        <v>20.0</v>
      </c>
      <c r="O428" s="640">
        <f t="shared" si="131"/>
        <v>1</v>
      </c>
      <c r="P428" s="640" t="str">
        <f t="shared" si="4"/>
        <v>#REF!</v>
      </c>
      <c r="Q428" s="800">
        <v>1.24</v>
      </c>
      <c r="R428" s="800"/>
      <c r="S428" s="171" t="s">
        <v>525</v>
      </c>
      <c r="T428" s="422" t="s">
        <v>2157</v>
      </c>
      <c r="U428" s="616">
        <f t="shared" si="5"/>
        <v>1.24</v>
      </c>
      <c r="V428" s="616" t="str">
        <f t="shared" si="120"/>
        <v>#REF!</v>
      </c>
      <c r="W428" s="616">
        <f t="shared" si="121"/>
        <v>1.24</v>
      </c>
      <c r="X428" s="616" t="str">
        <f t="shared" si="8"/>
        <v>#REF!</v>
      </c>
      <c r="Y428" s="616">
        <f t="shared" si="9"/>
        <v>1</v>
      </c>
      <c r="Z428" s="616" t="str">
        <f t="shared" si="42"/>
        <v>#REF!</v>
      </c>
      <c r="AA428" s="616" t="str">
        <f t="shared" si="60"/>
        <v>#REF!</v>
      </c>
      <c r="AB428" s="616" t="str">
        <f t="shared" si="61"/>
        <v>#REF!</v>
      </c>
      <c r="AC428" s="642" t="str">
        <f t="shared" si="62"/>
        <v>#REF!</v>
      </c>
      <c r="AD428" s="642" t="str">
        <f t="shared" si="63"/>
        <v>#REF!</v>
      </c>
      <c r="AE428" s="642" t="str">
        <f t="shared" si="64"/>
        <v>#REF!</v>
      </c>
      <c r="AF428" s="609"/>
      <c r="AG428" s="622"/>
      <c r="AH428" s="622"/>
      <c r="AI428" s="622">
        <f t="shared" si="65"/>
        <v>1.24</v>
      </c>
    </row>
    <row r="429" ht="15.0" customHeight="1">
      <c r="A429" s="609">
        <f t="shared" si="17"/>
        <v>427</v>
      </c>
      <c r="B429" s="389">
        <v>464625.0</v>
      </c>
      <c r="C429" s="390" t="s">
        <v>2182</v>
      </c>
      <c r="D429" s="669" t="s">
        <v>2183</v>
      </c>
      <c r="E429" s="669" t="s">
        <v>552</v>
      </c>
      <c r="F429" s="671" t="s">
        <v>512</v>
      </c>
      <c r="G429" s="671" t="s">
        <v>790</v>
      </c>
      <c r="H429" s="609" t="str">
        <f t="shared" si="116"/>
        <v>DEV03</v>
      </c>
      <c r="I429" s="611" t="str">
        <f t="shared" si="2"/>
        <v>#REF!</v>
      </c>
      <c r="J429" s="609">
        <v>6.0</v>
      </c>
      <c r="K429" s="609">
        <v>2024.0</v>
      </c>
      <c r="L429" s="391">
        <v>45446.0</v>
      </c>
      <c r="M429" s="391">
        <v>45473.0</v>
      </c>
      <c r="N429" s="640">
        <v>20.0</v>
      </c>
      <c r="O429" s="640">
        <f t="shared" si="131"/>
        <v>1</v>
      </c>
      <c r="P429" s="640" t="str">
        <f t="shared" si="4"/>
        <v>#REF!</v>
      </c>
      <c r="Q429" s="797">
        <v>1.24</v>
      </c>
      <c r="R429" s="797"/>
      <c r="S429" s="389" t="s">
        <v>525</v>
      </c>
      <c r="T429" s="390" t="s">
        <v>2157</v>
      </c>
      <c r="U429" s="616">
        <f t="shared" si="5"/>
        <v>1.24</v>
      </c>
      <c r="V429" s="616" t="str">
        <f t="shared" si="120"/>
        <v>#REF!</v>
      </c>
      <c r="W429" s="616">
        <f t="shared" si="121"/>
        <v>1.24</v>
      </c>
      <c r="X429" s="616" t="str">
        <f t="shared" si="8"/>
        <v>#REF!</v>
      </c>
      <c r="Y429" s="616">
        <f t="shared" si="9"/>
        <v>1</v>
      </c>
      <c r="Z429" s="616" t="str">
        <f t="shared" si="42"/>
        <v>#REF!</v>
      </c>
      <c r="AA429" s="616" t="str">
        <f t="shared" si="60"/>
        <v>#REF!</v>
      </c>
      <c r="AB429" s="616" t="str">
        <f t="shared" si="61"/>
        <v>#REF!</v>
      </c>
      <c r="AC429" s="642" t="str">
        <f t="shared" si="62"/>
        <v>#REF!</v>
      </c>
      <c r="AD429" s="642" t="str">
        <f t="shared" si="63"/>
        <v>#REF!</v>
      </c>
      <c r="AE429" s="642" t="str">
        <f t="shared" si="64"/>
        <v>#REF!</v>
      </c>
      <c r="AF429" s="609"/>
      <c r="AG429" s="622"/>
      <c r="AH429" s="622"/>
      <c r="AI429" s="622">
        <f t="shared" si="65"/>
        <v>1.24</v>
      </c>
    </row>
    <row r="430" ht="15.0" customHeight="1">
      <c r="A430" s="609">
        <f t="shared" si="17"/>
        <v>428</v>
      </c>
      <c r="B430" s="171">
        <v>465709.0</v>
      </c>
      <c r="C430" s="422" t="s">
        <v>2184</v>
      </c>
      <c r="D430" s="683" t="s">
        <v>2185</v>
      </c>
      <c r="E430" s="683" t="s">
        <v>552</v>
      </c>
      <c r="F430" s="685" t="s">
        <v>564</v>
      </c>
      <c r="G430" s="685" t="s">
        <v>795</v>
      </c>
      <c r="H430" s="609" t="str">
        <f t="shared" si="116"/>
        <v>BA01</v>
      </c>
      <c r="I430" s="611" t="str">
        <f t="shared" si="2"/>
        <v>#REF!</v>
      </c>
      <c r="J430" s="609">
        <v>6.0</v>
      </c>
      <c r="K430" s="609">
        <v>2024.0</v>
      </c>
      <c r="L430" s="405">
        <v>45467.0</v>
      </c>
      <c r="M430" s="405">
        <v>45473.0</v>
      </c>
      <c r="N430" s="640">
        <v>5.0</v>
      </c>
      <c r="O430" s="640">
        <f t="shared" si="131"/>
        <v>0.25</v>
      </c>
      <c r="P430" s="640" t="str">
        <f t="shared" si="4"/>
        <v>#REF!</v>
      </c>
      <c r="Q430" s="800">
        <v>0.155</v>
      </c>
      <c r="R430" s="800"/>
      <c r="S430" s="171" t="s">
        <v>525</v>
      </c>
      <c r="T430" s="422" t="s">
        <v>2157</v>
      </c>
      <c r="U430" s="616">
        <f t="shared" si="5"/>
        <v>0.155</v>
      </c>
      <c r="V430" s="616" t="str">
        <f t="shared" si="120"/>
        <v>#REF!</v>
      </c>
      <c r="W430" s="616">
        <f t="shared" si="121"/>
        <v>0.155</v>
      </c>
      <c r="X430" s="616" t="str">
        <f t="shared" si="8"/>
        <v>#REF!</v>
      </c>
      <c r="Y430" s="616">
        <f t="shared" si="9"/>
        <v>1</v>
      </c>
      <c r="Z430" s="616" t="str">
        <f t="shared" si="42"/>
        <v>#REF!</v>
      </c>
      <c r="AA430" s="616" t="str">
        <f t="shared" si="60"/>
        <v>#REF!</v>
      </c>
      <c r="AB430" s="616" t="str">
        <f t="shared" si="61"/>
        <v>#REF!</v>
      </c>
      <c r="AC430" s="642" t="str">
        <f t="shared" si="62"/>
        <v>#REF!</v>
      </c>
      <c r="AD430" s="642" t="str">
        <f t="shared" si="63"/>
        <v>#REF!</v>
      </c>
      <c r="AE430" s="642" t="str">
        <f t="shared" si="64"/>
        <v>#REF!</v>
      </c>
      <c r="AF430" s="609"/>
      <c r="AG430" s="622"/>
      <c r="AH430" s="622"/>
      <c r="AI430" s="622">
        <f t="shared" si="65"/>
        <v>0.155</v>
      </c>
    </row>
    <row r="431" ht="15.0" customHeight="1">
      <c r="A431" s="609">
        <f t="shared" si="17"/>
        <v>429</v>
      </c>
      <c r="B431" s="171">
        <v>465731.0</v>
      </c>
      <c r="C431" s="422" t="s">
        <v>2187</v>
      </c>
      <c r="D431" s="683" t="s">
        <v>2188</v>
      </c>
      <c r="E431" s="683" t="s">
        <v>552</v>
      </c>
      <c r="F431" s="685" t="s">
        <v>564</v>
      </c>
      <c r="G431" s="685" t="s">
        <v>665</v>
      </c>
      <c r="H431" s="609" t="str">
        <f t="shared" si="116"/>
        <v>BA02</v>
      </c>
      <c r="I431" s="611" t="str">
        <f t="shared" si="2"/>
        <v>#REF!</v>
      </c>
      <c r="J431" s="609">
        <v>6.0</v>
      </c>
      <c r="K431" s="609">
        <v>2024.0</v>
      </c>
      <c r="L431" s="405">
        <v>45467.0</v>
      </c>
      <c r="M431" s="405">
        <v>45473.0</v>
      </c>
      <c r="N431" s="640">
        <v>5.0</v>
      </c>
      <c r="O431" s="640">
        <f t="shared" si="131"/>
        <v>0.25</v>
      </c>
      <c r="P431" s="640" t="str">
        <f t="shared" si="4"/>
        <v>#REF!</v>
      </c>
      <c r="Q431" s="800">
        <v>0.258</v>
      </c>
      <c r="R431" s="800"/>
      <c r="S431" s="171" t="s">
        <v>525</v>
      </c>
      <c r="T431" s="422" t="s">
        <v>2157</v>
      </c>
      <c r="U431" s="616">
        <f t="shared" si="5"/>
        <v>0.258</v>
      </c>
      <c r="V431" s="616" t="str">
        <f t="shared" si="120"/>
        <v>#REF!</v>
      </c>
      <c r="W431" s="616">
        <f t="shared" si="121"/>
        <v>0.258</v>
      </c>
      <c r="X431" s="616" t="str">
        <f t="shared" si="8"/>
        <v>#REF!</v>
      </c>
      <c r="Y431" s="616">
        <f t="shared" si="9"/>
        <v>1</v>
      </c>
      <c r="Z431" s="616" t="str">
        <f t="shared" si="42"/>
        <v>#REF!</v>
      </c>
      <c r="AA431" s="616" t="str">
        <f t="shared" si="60"/>
        <v>#REF!</v>
      </c>
      <c r="AB431" s="616" t="str">
        <f t="shared" si="61"/>
        <v>#REF!</v>
      </c>
      <c r="AC431" s="642" t="str">
        <f t="shared" si="62"/>
        <v>#REF!</v>
      </c>
      <c r="AD431" s="642" t="str">
        <f t="shared" si="63"/>
        <v>#REF!</v>
      </c>
      <c r="AE431" s="642" t="str">
        <f t="shared" si="64"/>
        <v>#REF!</v>
      </c>
      <c r="AF431" s="609"/>
      <c r="AG431" s="622"/>
      <c r="AH431" s="622"/>
      <c r="AI431" s="622">
        <f t="shared" si="65"/>
        <v>0.258</v>
      </c>
    </row>
    <row r="432" ht="15.0" customHeight="1">
      <c r="A432" s="609">
        <f t="shared" si="17"/>
        <v>430</v>
      </c>
      <c r="B432" s="171">
        <v>435271.0</v>
      </c>
      <c r="C432" s="422" t="s">
        <v>876</v>
      </c>
      <c r="D432" s="683" t="s">
        <v>2189</v>
      </c>
      <c r="E432" s="683" t="s">
        <v>662</v>
      </c>
      <c r="F432" s="685" t="s">
        <v>663</v>
      </c>
      <c r="G432" s="685" t="s">
        <v>665</v>
      </c>
      <c r="H432" s="609" t="str">
        <f t="shared" si="116"/>
        <v>PM02</v>
      </c>
      <c r="I432" s="611" t="str">
        <f t="shared" si="2"/>
        <v>#REF!</v>
      </c>
      <c r="J432" s="609">
        <v>6.0</v>
      </c>
      <c r="K432" s="609">
        <v>2024.0</v>
      </c>
      <c r="L432" s="405">
        <v>45444.0</v>
      </c>
      <c r="M432" s="405">
        <v>45473.0</v>
      </c>
      <c r="N432" s="640">
        <v>20.0</v>
      </c>
      <c r="O432" s="640">
        <f t="shared" si="131"/>
        <v>1</v>
      </c>
      <c r="P432" s="640" t="str">
        <f t="shared" si="4"/>
        <v>#REF!</v>
      </c>
      <c r="Q432" s="800">
        <v>1.0</v>
      </c>
      <c r="R432" s="800"/>
      <c r="S432" s="171" t="s">
        <v>525</v>
      </c>
      <c r="T432" s="422" t="s">
        <v>2157</v>
      </c>
      <c r="U432" s="616">
        <f t="shared" si="5"/>
        <v>1</v>
      </c>
      <c r="V432" s="616" t="str">
        <f t="shared" si="120"/>
        <v>#REF!</v>
      </c>
      <c r="W432" s="616">
        <f t="shared" si="121"/>
        <v>1</v>
      </c>
      <c r="X432" s="616" t="str">
        <f t="shared" si="8"/>
        <v>#REF!</v>
      </c>
      <c r="Y432" s="616">
        <f t="shared" si="9"/>
        <v>1</v>
      </c>
      <c r="Z432" s="616" t="str">
        <f t="shared" si="42"/>
        <v>#REF!</v>
      </c>
      <c r="AA432" s="616" t="str">
        <f t="shared" si="60"/>
        <v>#REF!</v>
      </c>
      <c r="AB432" s="616" t="str">
        <f t="shared" si="61"/>
        <v>#REF!</v>
      </c>
      <c r="AC432" s="642" t="str">
        <f t="shared" si="62"/>
        <v>#REF!</v>
      </c>
      <c r="AD432" s="642" t="str">
        <f t="shared" si="63"/>
        <v>#REF!</v>
      </c>
      <c r="AE432" s="642" t="str">
        <f t="shared" si="64"/>
        <v>#REF!</v>
      </c>
      <c r="AF432" s="609"/>
      <c r="AG432" s="622"/>
      <c r="AH432" s="622"/>
      <c r="AI432" s="622">
        <f t="shared" si="65"/>
        <v>1</v>
      </c>
    </row>
    <row r="433" ht="15.0" customHeight="1">
      <c r="A433" s="609">
        <f t="shared" si="17"/>
        <v>431</v>
      </c>
      <c r="B433" s="171">
        <v>461907.0</v>
      </c>
      <c r="C433" s="422" t="s">
        <v>1529</v>
      </c>
      <c r="D433" s="683" t="s">
        <v>2072</v>
      </c>
      <c r="E433" s="683" t="s">
        <v>662</v>
      </c>
      <c r="F433" s="685" t="s">
        <v>663</v>
      </c>
      <c r="G433" s="685" t="s">
        <v>893</v>
      </c>
      <c r="H433" s="609" t="str">
        <f t="shared" si="116"/>
        <v>PM06</v>
      </c>
      <c r="I433" s="611" t="str">
        <f t="shared" si="2"/>
        <v>#REF!</v>
      </c>
      <c r="J433" s="609">
        <v>6.0</v>
      </c>
      <c r="K433" s="609">
        <v>2024.0</v>
      </c>
      <c r="L433" s="405">
        <v>45444.0</v>
      </c>
      <c r="M433" s="405">
        <v>45473.0</v>
      </c>
      <c r="N433" s="640">
        <v>2.0</v>
      </c>
      <c r="O433" s="640">
        <f t="shared" si="131"/>
        <v>0.1</v>
      </c>
      <c r="P433" s="640" t="str">
        <f t="shared" si="4"/>
        <v>#REF!</v>
      </c>
      <c r="Q433" s="800">
        <v>0.227</v>
      </c>
      <c r="R433" s="800"/>
      <c r="S433" s="171" t="s">
        <v>525</v>
      </c>
      <c r="T433" s="422" t="s">
        <v>2157</v>
      </c>
      <c r="U433" s="616">
        <f t="shared" si="5"/>
        <v>0.227</v>
      </c>
      <c r="V433" s="616" t="str">
        <f t="shared" si="120"/>
        <v>#REF!</v>
      </c>
      <c r="W433" s="616">
        <f t="shared" si="121"/>
        <v>2.043</v>
      </c>
      <c r="X433" s="616" t="str">
        <f t="shared" si="8"/>
        <v>#REF!</v>
      </c>
      <c r="Y433" s="616">
        <f t="shared" si="9"/>
        <v>1</v>
      </c>
      <c r="Z433" s="616" t="str">
        <f t="shared" si="42"/>
        <v>#REF!</v>
      </c>
      <c r="AA433" s="616" t="str">
        <f t="shared" si="60"/>
        <v>#REF!</v>
      </c>
      <c r="AB433" s="616" t="str">
        <f t="shared" si="61"/>
        <v>#REF!</v>
      </c>
      <c r="AC433" s="642" t="str">
        <f t="shared" si="62"/>
        <v>#REF!</v>
      </c>
      <c r="AD433" s="642" t="str">
        <f t="shared" si="63"/>
        <v>#REF!</v>
      </c>
      <c r="AE433" s="642" t="str">
        <f t="shared" si="64"/>
        <v>#REF!</v>
      </c>
      <c r="AF433" s="609"/>
      <c r="AG433" s="622"/>
      <c r="AH433" s="622"/>
      <c r="AI433" s="622">
        <f t="shared" si="65"/>
        <v>0.51075</v>
      </c>
    </row>
    <row r="434" ht="15.0" customHeight="1">
      <c r="A434" s="609">
        <f t="shared" si="17"/>
        <v>432</v>
      </c>
      <c r="B434" s="171">
        <v>461907.0</v>
      </c>
      <c r="C434" s="422" t="s">
        <v>1529</v>
      </c>
      <c r="D434" s="683" t="s">
        <v>2072</v>
      </c>
      <c r="E434" s="683" t="s">
        <v>662</v>
      </c>
      <c r="F434" s="685" t="s">
        <v>663</v>
      </c>
      <c r="G434" s="685" t="s">
        <v>893</v>
      </c>
      <c r="H434" s="609" t="str">
        <f t="shared" si="116"/>
        <v>PM06</v>
      </c>
      <c r="I434" s="611" t="str">
        <f t="shared" si="2"/>
        <v>#REF!</v>
      </c>
      <c r="J434" s="609">
        <v>6.0</v>
      </c>
      <c r="K434" s="609">
        <v>2024.0</v>
      </c>
      <c r="L434" s="405">
        <v>45444.0</v>
      </c>
      <c r="M434" s="405">
        <v>45473.0</v>
      </c>
      <c r="N434" s="640">
        <v>2.0</v>
      </c>
      <c r="O434" s="640">
        <f t="shared" si="131"/>
        <v>0.1</v>
      </c>
      <c r="P434" s="640" t="str">
        <f t="shared" si="4"/>
        <v>#REF!</v>
      </c>
      <c r="Q434" s="800">
        <v>0.227</v>
      </c>
      <c r="R434" s="800"/>
      <c r="S434" s="171" t="s">
        <v>525</v>
      </c>
      <c r="T434" s="422" t="s">
        <v>2190</v>
      </c>
      <c r="U434" s="616">
        <f t="shared" si="5"/>
        <v>0.227</v>
      </c>
      <c r="V434" s="616" t="str">
        <f t="shared" si="120"/>
        <v>#REF!</v>
      </c>
      <c r="W434" s="616">
        <f t="shared" si="121"/>
        <v>2.043</v>
      </c>
      <c r="X434" s="616" t="str">
        <f t="shared" si="8"/>
        <v>#REF!</v>
      </c>
      <c r="Y434" s="616">
        <f t="shared" si="9"/>
        <v>1</v>
      </c>
      <c r="Z434" s="616" t="str">
        <f t="shared" si="42"/>
        <v>#REF!</v>
      </c>
      <c r="AA434" s="616" t="str">
        <f t="shared" si="60"/>
        <v>#REF!</v>
      </c>
      <c r="AB434" s="616" t="str">
        <f t="shared" si="61"/>
        <v>#REF!</v>
      </c>
      <c r="AC434" s="642" t="str">
        <f t="shared" si="62"/>
        <v>#REF!</v>
      </c>
      <c r="AD434" s="642" t="str">
        <f t="shared" si="63"/>
        <v>#REF!</v>
      </c>
      <c r="AE434" s="642" t="str">
        <f t="shared" si="64"/>
        <v>#REF!</v>
      </c>
      <c r="AF434" s="609"/>
      <c r="AG434" s="622"/>
      <c r="AH434" s="622"/>
      <c r="AI434" s="622">
        <f t="shared" si="65"/>
        <v>0.51075</v>
      </c>
    </row>
    <row r="435" ht="15.0" customHeight="1">
      <c r="A435" s="609">
        <f t="shared" si="17"/>
        <v>433</v>
      </c>
      <c r="B435" s="171">
        <v>441899.0</v>
      </c>
      <c r="C435" s="422" t="s">
        <v>1739</v>
      </c>
      <c r="D435" s="683" t="s">
        <v>2159</v>
      </c>
      <c r="E435" s="683" t="s">
        <v>552</v>
      </c>
      <c r="F435" s="685" t="s">
        <v>546</v>
      </c>
      <c r="G435" s="685" t="s">
        <v>787</v>
      </c>
      <c r="H435" s="609" t="str">
        <f t="shared" si="116"/>
        <v>TESTER05</v>
      </c>
      <c r="I435" s="611" t="str">
        <f t="shared" si="2"/>
        <v>#REF!</v>
      </c>
      <c r="J435" s="609">
        <v>6.0</v>
      </c>
      <c r="K435" s="609">
        <v>2024.0</v>
      </c>
      <c r="L435" s="405">
        <v>45444.0</v>
      </c>
      <c r="M435" s="405">
        <v>45473.0</v>
      </c>
      <c r="N435" s="640">
        <v>4.0</v>
      </c>
      <c r="O435" s="640">
        <f t="shared" si="131"/>
        <v>0.2</v>
      </c>
      <c r="P435" s="640" t="str">
        <f t="shared" si="4"/>
        <v>#REF!</v>
      </c>
      <c r="Q435" s="800">
        <v>0.752</v>
      </c>
      <c r="R435" s="800"/>
      <c r="S435" s="171" t="s">
        <v>525</v>
      </c>
      <c r="T435" s="422" t="s">
        <v>2192</v>
      </c>
      <c r="U435" s="616">
        <f t="shared" si="5"/>
        <v>0.752</v>
      </c>
      <c r="V435" s="616" t="str">
        <f t="shared" si="120"/>
        <v>#REF!</v>
      </c>
      <c r="W435" s="616">
        <f t="shared" si="121"/>
        <v>2.256</v>
      </c>
      <c r="X435" s="616" t="str">
        <f t="shared" si="8"/>
        <v>#REF!</v>
      </c>
      <c r="Y435" s="616">
        <f t="shared" si="9"/>
        <v>1</v>
      </c>
      <c r="Z435" s="616" t="str">
        <f t="shared" si="42"/>
        <v>#REF!</v>
      </c>
      <c r="AA435" s="616" t="str">
        <f t="shared" si="60"/>
        <v>#REF!</v>
      </c>
      <c r="AB435" s="616" t="str">
        <f t="shared" si="61"/>
        <v>#REF!</v>
      </c>
      <c r="AC435" s="642" t="str">
        <f t="shared" si="62"/>
        <v>#REF!</v>
      </c>
      <c r="AD435" s="642" t="str">
        <f t="shared" si="63"/>
        <v>#REF!</v>
      </c>
      <c r="AE435" s="642" t="str">
        <f t="shared" si="64"/>
        <v>#REF!</v>
      </c>
      <c r="AF435" s="609"/>
      <c r="AG435" s="622"/>
      <c r="AH435" s="622"/>
      <c r="AI435" s="622">
        <f t="shared" si="65"/>
        <v>1.128</v>
      </c>
    </row>
    <row r="436" ht="15.0" customHeight="1">
      <c r="A436" s="609">
        <f t="shared" si="17"/>
        <v>434</v>
      </c>
      <c r="B436" s="171">
        <v>461359.0</v>
      </c>
      <c r="C436" s="422" t="s">
        <v>1230</v>
      </c>
      <c r="D436" s="683" t="s">
        <v>2170</v>
      </c>
      <c r="E436" s="683" t="s">
        <v>552</v>
      </c>
      <c r="F436" s="685" t="s">
        <v>512</v>
      </c>
      <c r="G436" s="685" t="s">
        <v>787</v>
      </c>
      <c r="H436" s="609" t="str">
        <f t="shared" si="116"/>
        <v>DEV05</v>
      </c>
      <c r="I436" s="611" t="str">
        <f t="shared" si="2"/>
        <v>#REF!</v>
      </c>
      <c r="J436" s="609">
        <v>6.0</v>
      </c>
      <c r="K436" s="609">
        <v>2024.0</v>
      </c>
      <c r="L436" s="405">
        <v>45444.0</v>
      </c>
      <c r="M436" s="405">
        <v>45473.0</v>
      </c>
      <c r="N436" s="640">
        <v>6.0</v>
      </c>
      <c r="O436" s="640">
        <f t="shared" si="131"/>
        <v>0.3</v>
      </c>
      <c r="P436" s="640" t="str">
        <f t="shared" si="4"/>
        <v>#REF!</v>
      </c>
      <c r="Q436" s="800">
        <v>0.609</v>
      </c>
      <c r="R436" s="800"/>
      <c r="S436" s="171" t="s">
        <v>525</v>
      </c>
      <c r="T436" s="422" t="s">
        <v>2192</v>
      </c>
      <c r="U436" s="616">
        <f t="shared" si="5"/>
        <v>0.609</v>
      </c>
      <c r="V436" s="616" t="str">
        <f t="shared" si="120"/>
        <v>#REF!</v>
      </c>
      <c r="W436" s="616">
        <f t="shared" si="121"/>
        <v>2.03</v>
      </c>
      <c r="X436" s="616" t="str">
        <f t="shared" si="8"/>
        <v>#REF!</v>
      </c>
      <c r="Y436" s="616">
        <f t="shared" si="9"/>
        <v>1</v>
      </c>
      <c r="Z436" s="616" t="str">
        <f t="shared" si="42"/>
        <v>#REF!</v>
      </c>
      <c r="AA436" s="616" t="str">
        <f t="shared" si="60"/>
        <v>#REF!</v>
      </c>
      <c r="AB436" s="616" t="str">
        <f t="shared" si="61"/>
        <v>#REF!</v>
      </c>
      <c r="AC436" s="642" t="str">
        <f t="shared" si="62"/>
        <v>#REF!</v>
      </c>
      <c r="AD436" s="642" t="str">
        <f t="shared" si="63"/>
        <v>#REF!</v>
      </c>
      <c r="AE436" s="642" t="str">
        <f t="shared" si="64"/>
        <v>#REF!</v>
      </c>
      <c r="AF436" s="609"/>
      <c r="AG436" s="622"/>
      <c r="AH436" s="622"/>
      <c r="AI436" s="622">
        <f t="shared" si="65"/>
        <v>1.015</v>
      </c>
    </row>
    <row r="437" ht="15.0" customHeight="1">
      <c r="A437" s="609">
        <f t="shared" si="17"/>
        <v>435</v>
      </c>
      <c r="B437" s="171">
        <v>461345.0</v>
      </c>
      <c r="C437" s="422" t="s">
        <v>1235</v>
      </c>
      <c r="D437" s="683" t="s">
        <v>2171</v>
      </c>
      <c r="E437" s="683" t="s">
        <v>552</v>
      </c>
      <c r="F437" s="685" t="s">
        <v>512</v>
      </c>
      <c r="G437" s="685" t="s">
        <v>790</v>
      </c>
      <c r="H437" s="609" t="str">
        <f t="shared" si="116"/>
        <v>DEV03</v>
      </c>
      <c r="I437" s="611" t="str">
        <f t="shared" si="2"/>
        <v>#REF!</v>
      </c>
      <c r="J437" s="609">
        <v>6.0</v>
      </c>
      <c r="K437" s="609">
        <v>2024.0</v>
      </c>
      <c r="L437" s="405">
        <v>45446.0</v>
      </c>
      <c r="M437" s="405">
        <v>45462.0</v>
      </c>
      <c r="N437" s="640">
        <v>13.0</v>
      </c>
      <c r="O437" s="640">
        <f t="shared" si="131"/>
        <v>0.65</v>
      </c>
      <c r="P437" s="640" t="str">
        <f t="shared" si="4"/>
        <v>#REF!</v>
      </c>
      <c r="Q437" s="800">
        <v>0.806</v>
      </c>
      <c r="R437" s="800"/>
      <c r="S437" s="171" t="s">
        <v>525</v>
      </c>
      <c r="T437" s="422" t="s">
        <v>2192</v>
      </c>
      <c r="U437" s="616">
        <f t="shared" si="5"/>
        <v>0.806</v>
      </c>
      <c r="V437" s="616" t="str">
        <f t="shared" si="120"/>
        <v>#REF!</v>
      </c>
      <c r="W437" s="616">
        <f t="shared" si="121"/>
        <v>1.24</v>
      </c>
      <c r="X437" s="616" t="str">
        <f t="shared" si="8"/>
        <v>#REF!</v>
      </c>
      <c r="Y437" s="616">
        <f t="shared" si="9"/>
        <v>1</v>
      </c>
      <c r="Z437" s="616" t="str">
        <f t="shared" si="42"/>
        <v>#REF!</v>
      </c>
      <c r="AA437" s="616" t="str">
        <f t="shared" si="60"/>
        <v>#REF!</v>
      </c>
      <c r="AB437" s="616" t="str">
        <f t="shared" si="61"/>
        <v>#REF!</v>
      </c>
      <c r="AC437" s="642" t="str">
        <f t="shared" si="62"/>
        <v>#REF!</v>
      </c>
      <c r="AD437" s="642" t="str">
        <f t="shared" si="63"/>
        <v>#REF!</v>
      </c>
      <c r="AE437" s="642" t="str">
        <f t="shared" si="64"/>
        <v>#REF!</v>
      </c>
      <c r="AF437" s="609"/>
      <c r="AG437" s="622"/>
      <c r="AH437" s="622"/>
      <c r="AI437" s="622">
        <f t="shared" si="65"/>
        <v>0.62</v>
      </c>
    </row>
    <row r="438" ht="15.0" customHeight="1">
      <c r="A438" s="609">
        <f t="shared" si="17"/>
        <v>436</v>
      </c>
      <c r="B438" s="171">
        <v>461897.0</v>
      </c>
      <c r="C438" s="422" t="s">
        <v>1534</v>
      </c>
      <c r="D438" s="683" t="s">
        <v>2070</v>
      </c>
      <c r="E438" s="683" t="s">
        <v>552</v>
      </c>
      <c r="F438" s="685" t="s">
        <v>564</v>
      </c>
      <c r="G438" s="685" t="s">
        <v>787</v>
      </c>
      <c r="H438" s="609" t="str">
        <f t="shared" si="116"/>
        <v>BA05</v>
      </c>
      <c r="I438" s="611" t="str">
        <f t="shared" si="2"/>
        <v>#REF!</v>
      </c>
      <c r="J438" s="609">
        <v>6.0</v>
      </c>
      <c r="K438" s="609">
        <v>2024.0</v>
      </c>
      <c r="L438" s="405">
        <v>45444.0</v>
      </c>
      <c r="M438" s="405">
        <v>45473.0</v>
      </c>
      <c r="N438" s="640">
        <v>2.0</v>
      </c>
      <c r="O438" s="640">
        <f t="shared" si="131"/>
        <v>0.1</v>
      </c>
      <c r="P438" s="640" t="str">
        <f t="shared" si="4"/>
        <v>#REF!</v>
      </c>
      <c r="Q438" s="800">
        <v>0.207</v>
      </c>
      <c r="R438" s="800"/>
      <c r="S438" s="171" t="s">
        <v>525</v>
      </c>
      <c r="T438" s="422" t="s">
        <v>2192</v>
      </c>
      <c r="U438" s="616">
        <f t="shared" si="5"/>
        <v>0.207</v>
      </c>
      <c r="V438" s="616" t="str">
        <f t="shared" si="120"/>
        <v>#REF!</v>
      </c>
      <c r="W438" s="616">
        <f t="shared" si="121"/>
        <v>2.07</v>
      </c>
      <c r="X438" s="616" t="str">
        <f t="shared" si="8"/>
        <v>#REF!</v>
      </c>
      <c r="Y438" s="616">
        <f t="shared" si="9"/>
        <v>1</v>
      </c>
      <c r="Z438" s="616" t="str">
        <f t="shared" si="42"/>
        <v>#REF!</v>
      </c>
      <c r="AA438" s="616" t="str">
        <f t="shared" si="60"/>
        <v>#REF!</v>
      </c>
      <c r="AB438" s="616" t="str">
        <f t="shared" si="61"/>
        <v>#REF!</v>
      </c>
      <c r="AC438" s="642" t="str">
        <f t="shared" si="62"/>
        <v>#REF!</v>
      </c>
      <c r="AD438" s="642" t="str">
        <f t="shared" si="63"/>
        <v>#REF!</v>
      </c>
      <c r="AE438" s="642" t="str">
        <f t="shared" si="64"/>
        <v>#REF!</v>
      </c>
      <c r="AF438" s="609"/>
      <c r="AG438" s="622"/>
      <c r="AH438" s="622"/>
      <c r="AI438" s="622">
        <f t="shared" si="65"/>
        <v>1.035</v>
      </c>
    </row>
    <row r="439" ht="15.0" customHeight="1">
      <c r="A439" s="609">
        <f t="shared" si="17"/>
        <v>437</v>
      </c>
      <c r="B439" s="171">
        <v>462725.0</v>
      </c>
      <c r="C439" s="422" t="s">
        <v>1757</v>
      </c>
      <c r="D439" s="683" t="s">
        <v>2173</v>
      </c>
      <c r="E439" s="683" t="s">
        <v>552</v>
      </c>
      <c r="F439" s="685" t="s">
        <v>546</v>
      </c>
      <c r="G439" s="685" t="s">
        <v>787</v>
      </c>
      <c r="H439" s="609" t="str">
        <f t="shared" si="116"/>
        <v>TESTER05</v>
      </c>
      <c r="I439" s="611" t="str">
        <f t="shared" si="2"/>
        <v>#REF!</v>
      </c>
      <c r="J439" s="609">
        <v>6.0</v>
      </c>
      <c r="K439" s="609">
        <v>2024.0</v>
      </c>
      <c r="L439" s="405">
        <v>45444.0</v>
      </c>
      <c r="M439" s="405">
        <v>45473.0</v>
      </c>
      <c r="N439" s="640">
        <v>6.0</v>
      </c>
      <c r="O439" s="640">
        <f t="shared" si="131"/>
        <v>0.3</v>
      </c>
      <c r="P439" s="640" t="str">
        <f t="shared" si="4"/>
        <v>#REF!</v>
      </c>
      <c r="Q439" s="800">
        <v>0.94</v>
      </c>
      <c r="R439" s="800"/>
      <c r="S439" s="171" t="s">
        <v>525</v>
      </c>
      <c r="T439" s="422" t="s">
        <v>2192</v>
      </c>
      <c r="U439" s="616">
        <f t="shared" si="5"/>
        <v>0.94</v>
      </c>
      <c r="V439" s="616" t="str">
        <f t="shared" si="120"/>
        <v>#REF!</v>
      </c>
      <c r="W439" s="616">
        <f t="shared" si="121"/>
        <v>2.256</v>
      </c>
      <c r="X439" s="616" t="str">
        <f t="shared" si="8"/>
        <v>#REF!</v>
      </c>
      <c r="Y439" s="616">
        <f t="shared" si="9"/>
        <v>1</v>
      </c>
      <c r="Z439" s="616" t="str">
        <f t="shared" si="42"/>
        <v>#REF!</v>
      </c>
      <c r="AA439" s="616" t="str">
        <f t="shared" si="60"/>
        <v>#REF!</v>
      </c>
      <c r="AB439" s="616" t="str">
        <f t="shared" si="61"/>
        <v>#REF!</v>
      </c>
      <c r="AC439" s="642" t="str">
        <f t="shared" si="62"/>
        <v>#REF!</v>
      </c>
      <c r="AD439" s="642" t="str">
        <f t="shared" si="63"/>
        <v>#REF!</v>
      </c>
      <c r="AE439" s="642" t="str">
        <f t="shared" si="64"/>
        <v>#REF!</v>
      </c>
      <c r="AF439" s="609"/>
      <c r="AG439" s="622"/>
      <c r="AH439" s="622"/>
      <c r="AI439" s="622">
        <f t="shared" si="65"/>
        <v>1.128</v>
      </c>
    </row>
    <row r="440" ht="15.0" customHeight="1">
      <c r="A440" s="609">
        <f t="shared" si="17"/>
        <v>438</v>
      </c>
      <c r="B440" s="1159">
        <v>464117.0</v>
      </c>
      <c r="C440" s="810" t="s">
        <v>2177</v>
      </c>
      <c r="D440" s="811" t="s">
        <v>2178</v>
      </c>
      <c r="E440" s="669" t="s">
        <v>552</v>
      </c>
      <c r="F440" s="1160" t="s">
        <v>512</v>
      </c>
      <c r="G440" s="1160" t="s">
        <v>893</v>
      </c>
      <c r="H440" s="609" t="str">
        <f t="shared" si="116"/>
        <v>DEV06</v>
      </c>
      <c r="I440" s="611" t="str">
        <f t="shared" si="2"/>
        <v>#REF!</v>
      </c>
      <c r="J440" s="609">
        <v>6.0</v>
      </c>
      <c r="K440" s="609">
        <v>2024.0</v>
      </c>
      <c r="L440" s="391">
        <v>45444.0</v>
      </c>
      <c r="M440" s="391">
        <v>45473.0</v>
      </c>
      <c r="N440" s="640">
        <v>4.0</v>
      </c>
      <c r="O440" s="640">
        <f t="shared" si="131"/>
        <v>0.2</v>
      </c>
      <c r="P440" s="640" t="str">
        <f t="shared" si="4"/>
        <v>#REF!</v>
      </c>
      <c r="Q440" s="797">
        <v>0.454</v>
      </c>
      <c r="R440" s="797"/>
      <c r="S440" s="389" t="s">
        <v>525</v>
      </c>
      <c r="T440" s="390" t="s">
        <v>2192</v>
      </c>
      <c r="U440" s="616">
        <f t="shared" si="5"/>
        <v>0.454</v>
      </c>
      <c r="V440" s="616" t="str">
        <f t="shared" si="120"/>
        <v>#REF!</v>
      </c>
      <c r="W440" s="616">
        <f t="shared" si="121"/>
        <v>2.27</v>
      </c>
      <c r="X440" s="616" t="str">
        <f t="shared" si="8"/>
        <v>#REF!</v>
      </c>
      <c r="Y440" s="616">
        <f t="shared" si="9"/>
        <v>1</v>
      </c>
      <c r="Z440" s="616" t="str">
        <f t="shared" si="42"/>
        <v>#REF!</v>
      </c>
      <c r="AA440" s="616" t="str">
        <f t="shared" si="60"/>
        <v>#REF!</v>
      </c>
      <c r="AB440" s="616" t="str">
        <f t="shared" si="61"/>
        <v>#REF!</v>
      </c>
      <c r="AC440" s="642" t="str">
        <f t="shared" si="62"/>
        <v>#REF!</v>
      </c>
      <c r="AD440" s="642" t="str">
        <f t="shared" si="63"/>
        <v>#REF!</v>
      </c>
      <c r="AE440" s="642" t="str">
        <f t="shared" si="64"/>
        <v>#REF!</v>
      </c>
      <c r="AF440" s="609"/>
      <c r="AG440" s="622"/>
      <c r="AH440" s="622"/>
      <c r="AI440" s="622">
        <f t="shared" si="65"/>
        <v>1.135</v>
      </c>
    </row>
    <row r="441" ht="15.0" customHeight="1">
      <c r="A441" s="609">
        <f t="shared" si="17"/>
        <v>439</v>
      </c>
      <c r="B441" s="931">
        <v>464867.0</v>
      </c>
      <c r="C441" s="810" t="s">
        <v>1844</v>
      </c>
      <c r="D441" s="934" t="s">
        <v>1845</v>
      </c>
      <c r="E441" s="683" t="s">
        <v>552</v>
      </c>
      <c r="F441" s="935" t="s">
        <v>512</v>
      </c>
      <c r="G441" s="935" t="s">
        <v>790</v>
      </c>
      <c r="H441" s="609" t="str">
        <f t="shared" si="116"/>
        <v>DEV03</v>
      </c>
      <c r="I441" s="611" t="str">
        <f t="shared" si="2"/>
        <v>#REF!</v>
      </c>
      <c r="J441" s="609">
        <v>6.0</v>
      </c>
      <c r="K441" s="609">
        <v>2024.0</v>
      </c>
      <c r="L441" s="405">
        <v>45446.0</v>
      </c>
      <c r="M441" s="405">
        <v>45462.0</v>
      </c>
      <c r="N441" s="640">
        <v>13.0</v>
      </c>
      <c r="O441" s="640">
        <f t="shared" si="131"/>
        <v>0.65</v>
      </c>
      <c r="P441" s="640" t="str">
        <f t="shared" si="4"/>
        <v>#REF!</v>
      </c>
      <c r="Q441" s="800">
        <v>0.806</v>
      </c>
      <c r="R441" s="800"/>
      <c r="S441" s="171" t="s">
        <v>525</v>
      </c>
      <c r="T441" s="422" t="s">
        <v>2192</v>
      </c>
      <c r="U441" s="616">
        <f t="shared" si="5"/>
        <v>0.806</v>
      </c>
      <c r="V441" s="616" t="str">
        <f t="shared" si="120"/>
        <v>#REF!</v>
      </c>
      <c r="W441" s="616">
        <f t="shared" si="121"/>
        <v>1.24</v>
      </c>
      <c r="X441" s="616" t="str">
        <f t="shared" si="8"/>
        <v>#REF!</v>
      </c>
      <c r="Y441" s="616">
        <f t="shared" si="9"/>
        <v>1</v>
      </c>
      <c r="Z441" s="616" t="str">
        <f t="shared" si="42"/>
        <v>#REF!</v>
      </c>
      <c r="AA441" s="616" t="str">
        <f t="shared" si="60"/>
        <v>#REF!</v>
      </c>
      <c r="AB441" s="616" t="str">
        <f t="shared" si="61"/>
        <v>#REF!</v>
      </c>
      <c r="AC441" s="642" t="str">
        <f t="shared" si="62"/>
        <v>#REF!</v>
      </c>
      <c r="AD441" s="642" t="str">
        <f t="shared" si="63"/>
        <v>#REF!</v>
      </c>
      <c r="AE441" s="642" t="str">
        <f t="shared" si="64"/>
        <v>#REF!</v>
      </c>
      <c r="AF441" s="609"/>
      <c r="AG441" s="622"/>
      <c r="AH441" s="622"/>
      <c r="AI441" s="622">
        <f t="shared" si="65"/>
        <v>0.62</v>
      </c>
    </row>
    <row r="442" ht="15.0" customHeight="1">
      <c r="A442" s="609">
        <f t="shared" si="17"/>
        <v>440</v>
      </c>
      <c r="B442" s="171">
        <v>461907.0</v>
      </c>
      <c r="C442" s="810" t="s">
        <v>1529</v>
      </c>
      <c r="D442" s="683" t="s">
        <v>2072</v>
      </c>
      <c r="E442" s="683" t="s">
        <v>662</v>
      </c>
      <c r="F442" s="685" t="s">
        <v>663</v>
      </c>
      <c r="G442" s="685" t="s">
        <v>893</v>
      </c>
      <c r="H442" s="609" t="str">
        <f t="shared" si="116"/>
        <v>PM06</v>
      </c>
      <c r="I442" s="611" t="str">
        <f t="shared" si="2"/>
        <v>#REF!</v>
      </c>
      <c r="J442" s="609">
        <v>6.0</v>
      </c>
      <c r="K442" s="609">
        <v>2024.0</v>
      </c>
      <c r="L442" s="405">
        <v>45444.0</v>
      </c>
      <c r="M442" s="405">
        <v>45473.0</v>
      </c>
      <c r="N442" s="640">
        <v>4.0</v>
      </c>
      <c r="O442" s="640">
        <f t="shared" si="131"/>
        <v>0.2</v>
      </c>
      <c r="P442" s="640" t="str">
        <f t="shared" si="4"/>
        <v>#REF!</v>
      </c>
      <c r="Q442" s="800">
        <v>0.227</v>
      </c>
      <c r="R442" s="800"/>
      <c r="S442" s="171" t="s">
        <v>525</v>
      </c>
      <c r="T442" s="422" t="s">
        <v>2192</v>
      </c>
      <c r="U442" s="616">
        <f t="shared" si="5"/>
        <v>0.227</v>
      </c>
      <c r="V442" s="616" t="str">
        <f t="shared" si="120"/>
        <v>#REF!</v>
      </c>
      <c r="W442" s="616">
        <f t="shared" si="121"/>
        <v>2.043</v>
      </c>
      <c r="X442" s="616" t="str">
        <f t="shared" si="8"/>
        <v>#REF!</v>
      </c>
      <c r="Y442" s="616">
        <f t="shared" si="9"/>
        <v>1</v>
      </c>
      <c r="Z442" s="616" t="str">
        <f t="shared" si="42"/>
        <v>#REF!</v>
      </c>
      <c r="AA442" s="616" t="str">
        <f t="shared" si="60"/>
        <v>#REF!</v>
      </c>
      <c r="AB442" s="616" t="str">
        <f t="shared" si="61"/>
        <v>#REF!</v>
      </c>
      <c r="AC442" s="642" t="str">
        <f t="shared" si="62"/>
        <v>#REF!</v>
      </c>
      <c r="AD442" s="642" t="str">
        <f t="shared" si="63"/>
        <v>#REF!</v>
      </c>
      <c r="AE442" s="642" t="str">
        <f t="shared" si="64"/>
        <v>#REF!</v>
      </c>
      <c r="AF442" s="609"/>
      <c r="AG442" s="622"/>
      <c r="AH442" s="622"/>
      <c r="AI442" s="622">
        <f t="shared" si="65"/>
        <v>0.51075</v>
      </c>
    </row>
    <row r="443" ht="15.0" customHeight="1">
      <c r="A443" s="609">
        <f t="shared" si="17"/>
        <v>441</v>
      </c>
      <c r="B443" s="171">
        <v>429193.0</v>
      </c>
      <c r="C443" s="810" t="s">
        <v>767</v>
      </c>
      <c r="D443" s="683" t="s">
        <v>2193</v>
      </c>
      <c r="E443" s="683" t="s">
        <v>552</v>
      </c>
      <c r="F443" s="685" t="s">
        <v>512</v>
      </c>
      <c r="G443" s="685" t="s">
        <v>771</v>
      </c>
      <c r="H443" s="609" t="str">
        <f t="shared" si="116"/>
        <v>DEV04</v>
      </c>
      <c r="I443" s="611" t="str">
        <f t="shared" si="2"/>
        <v>#REF!</v>
      </c>
      <c r="J443" s="609">
        <v>6.0</v>
      </c>
      <c r="K443" s="609">
        <v>2024.0</v>
      </c>
      <c r="L443" s="405">
        <v>45444.0</v>
      </c>
      <c r="M443" s="405">
        <v>45473.0</v>
      </c>
      <c r="N443" s="640">
        <v>20.0</v>
      </c>
      <c r="O443" s="640">
        <f t="shared" si="131"/>
        <v>1</v>
      </c>
      <c r="P443" s="640" t="str">
        <f t="shared" si="4"/>
        <v>#REF!</v>
      </c>
      <c r="Q443" s="800">
        <v>1.69</v>
      </c>
      <c r="R443" s="800"/>
      <c r="S443" s="171" t="s">
        <v>525</v>
      </c>
      <c r="T443" s="422" t="s">
        <v>2194</v>
      </c>
      <c r="U443" s="616">
        <f t="shared" si="5"/>
        <v>1.69</v>
      </c>
      <c r="V443" s="616" t="str">
        <f t="shared" si="120"/>
        <v>#REF!</v>
      </c>
      <c r="W443" s="616">
        <f t="shared" si="121"/>
        <v>1.69</v>
      </c>
      <c r="X443" s="616" t="str">
        <f t="shared" si="8"/>
        <v>#REF!</v>
      </c>
      <c r="Y443" s="616">
        <f t="shared" si="9"/>
        <v>1</v>
      </c>
      <c r="Z443" s="616" t="str">
        <f t="shared" si="42"/>
        <v>#REF!</v>
      </c>
      <c r="AA443" s="616" t="str">
        <f t="shared" si="60"/>
        <v>#REF!</v>
      </c>
      <c r="AB443" s="616" t="str">
        <f t="shared" si="61"/>
        <v>#REF!</v>
      </c>
      <c r="AC443" s="642" t="str">
        <f t="shared" si="62"/>
        <v>#REF!</v>
      </c>
      <c r="AD443" s="642" t="str">
        <f t="shared" si="63"/>
        <v>#REF!</v>
      </c>
      <c r="AE443" s="642" t="str">
        <f t="shared" si="64"/>
        <v>#REF!</v>
      </c>
      <c r="AF443" s="609"/>
      <c r="AG443" s="622"/>
      <c r="AH443" s="622"/>
      <c r="AI443" s="622">
        <f t="shared" si="65"/>
        <v>1.69</v>
      </c>
    </row>
    <row r="444" ht="15.0" customHeight="1">
      <c r="A444" s="609">
        <f t="shared" si="17"/>
        <v>442</v>
      </c>
      <c r="B444" s="171">
        <v>462329.0</v>
      </c>
      <c r="C444" s="810" t="s">
        <v>1717</v>
      </c>
      <c r="D444" s="683" t="s">
        <v>2142</v>
      </c>
      <c r="E444" s="683" t="s">
        <v>552</v>
      </c>
      <c r="F444" s="685" t="s">
        <v>564</v>
      </c>
      <c r="G444" s="685" t="s">
        <v>771</v>
      </c>
      <c r="H444" s="609" t="str">
        <f t="shared" si="116"/>
        <v>BA04</v>
      </c>
      <c r="I444" s="611" t="str">
        <f t="shared" si="2"/>
        <v>#REF!</v>
      </c>
      <c r="J444" s="609">
        <v>6.0</v>
      </c>
      <c r="K444" s="609">
        <v>2024.0</v>
      </c>
      <c r="L444" s="405">
        <v>45444.0</v>
      </c>
      <c r="M444" s="405">
        <v>45473.0</v>
      </c>
      <c r="N444" s="640">
        <v>10.0</v>
      </c>
      <c r="O444" s="640">
        <f t="shared" si="131"/>
        <v>0.5</v>
      </c>
      <c r="P444" s="640" t="str">
        <f t="shared" si="4"/>
        <v>#REF!</v>
      </c>
      <c r="Q444" s="800">
        <v>0.795</v>
      </c>
      <c r="R444" s="800"/>
      <c r="S444" s="171" t="s">
        <v>525</v>
      </c>
      <c r="T444" s="422" t="s">
        <v>2194</v>
      </c>
      <c r="U444" s="616">
        <f t="shared" si="5"/>
        <v>0.795</v>
      </c>
      <c r="V444" s="616" t="str">
        <f t="shared" si="120"/>
        <v>#REF!</v>
      </c>
      <c r="W444" s="616">
        <f t="shared" si="121"/>
        <v>1.59</v>
      </c>
      <c r="X444" s="616" t="str">
        <f t="shared" si="8"/>
        <v>#REF!</v>
      </c>
      <c r="Y444" s="616">
        <f t="shared" si="9"/>
        <v>1</v>
      </c>
      <c r="Z444" s="616" t="str">
        <f t="shared" si="42"/>
        <v>#REF!</v>
      </c>
      <c r="AA444" s="616" t="str">
        <f t="shared" si="60"/>
        <v>#REF!</v>
      </c>
      <c r="AB444" s="616" t="str">
        <f t="shared" si="61"/>
        <v>#REF!</v>
      </c>
      <c r="AC444" s="642" t="str">
        <f t="shared" si="62"/>
        <v>#REF!</v>
      </c>
      <c r="AD444" s="642" t="str">
        <f t="shared" si="63"/>
        <v>#REF!</v>
      </c>
      <c r="AE444" s="642" t="str">
        <f t="shared" si="64"/>
        <v>#REF!</v>
      </c>
      <c r="AF444" s="609"/>
      <c r="AG444" s="622"/>
      <c r="AH444" s="622"/>
      <c r="AI444" s="622">
        <f t="shared" si="65"/>
        <v>0.795</v>
      </c>
    </row>
    <row r="445" ht="15.0" customHeight="1">
      <c r="A445" s="609">
        <f t="shared" si="17"/>
        <v>443</v>
      </c>
      <c r="B445" s="171">
        <v>292225.0</v>
      </c>
      <c r="C445" s="422" t="s">
        <v>660</v>
      </c>
      <c r="D445" s="683" t="s">
        <v>2129</v>
      </c>
      <c r="E445" s="683" t="s">
        <v>662</v>
      </c>
      <c r="F445" s="685" t="s">
        <v>663</v>
      </c>
      <c r="G445" s="685" t="s">
        <v>665</v>
      </c>
      <c r="H445" s="609" t="str">
        <f t="shared" si="116"/>
        <v>PM02</v>
      </c>
      <c r="I445" s="611" t="str">
        <f t="shared" si="2"/>
        <v>#REF!</v>
      </c>
      <c r="J445" s="609">
        <v>6.0</v>
      </c>
      <c r="K445" s="609">
        <v>2024.0</v>
      </c>
      <c r="L445" s="405">
        <v>45444.0</v>
      </c>
      <c r="M445" s="405">
        <v>45473.0</v>
      </c>
      <c r="N445" s="640">
        <v>2.0</v>
      </c>
      <c r="O445" s="640">
        <f t="shared" si="131"/>
        <v>0.1</v>
      </c>
      <c r="P445" s="640" t="str">
        <f t="shared" si="4"/>
        <v>#REF!</v>
      </c>
      <c r="Q445" s="800">
        <v>0.1</v>
      </c>
      <c r="R445" s="800"/>
      <c r="S445" s="171" t="s">
        <v>525</v>
      </c>
      <c r="T445" s="422" t="s">
        <v>2194</v>
      </c>
      <c r="U445" s="616">
        <f t="shared" si="5"/>
        <v>0.1</v>
      </c>
      <c r="V445" s="616" t="str">
        <f t="shared" si="120"/>
        <v>#REF!</v>
      </c>
      <c r="W445" s="616">
        <f t="shared" si="121"/>
        <v>1.2</v>
      </c>
      <c r="X445" s="616" t="str">
        <f t="shared" si="8"/>
        <v>#REF!</v>
      </c>
      <c r="Y445" s="616">
        <f t="shared" si="9"/>
        <v>1</v>
      </c>
      <c r="Z445" s="616" t="str">
        <f t="shared" si="42"/>
        <v>#REF!</v>
      </c>
      <c r="AA445" s="616" t="str">
        <f t="shared" si="60"/>
        <v>#REF!</v>
      </c>
      <c r="AB445" s="616" t="str">
        <f t="shared" si="61"/>
        <v>#REF!</v>
      </c>
      <c r="AC445" s="642" t="str">
        <f t="shared" si="62"/>
        <v>#REF!</v>
      </c>
      <c r="AD445" s="642" t="str">
        <f t="shared" si="63"/>
        <v>#REF!</v>
      </c>
      <c r="AE445" s="642" t="str">
        <f t="shared" si="64"/>
        <v>#REF!</v>
      </c>
      <c r="AF445" s="670"/>
      <c r="AG445" s="622"/>
      <c r="AH445" s="622"/>
      <c r="AI445" s="622">
        <f t="shared" si="65"/>
        <v>0.3</v>
      </c>
    </row>
    <row r="446" ht="15.0" customHeight="1">
      <c r="A446" s="609">
        <f t="shared" si="17"/>
        <v>444</v>
      </c>
      <c r="B446" s="171">
        <v>276299.0</v>
      </c>
      <c r="C446" s="810" t="s">
        <v>1121</v>
      </c>
      <c r="D446" s="683" t="s">
        <v>2195</v>
      </c>
      <c r="E446" s="683" t="s">
        <v>1417</v>
      </c>
      <c r="F446" s="685" t="s">
        <v>1989</v>
      </c>
      <c r="G446" s="685"/>
      <c r="H446" s="609">
        <f t="shared" si="116"/>
        <v>0</v>
      </c>
      <c r="I446" s="611" t="str">
        <f t="shared" si="2"/>
        <v>#REF!</v>
      </c>
      <c r="J446" s="609">
        <v>6.0</v>
      </c>
      <c r="K446" s="609">
        <v>2024.0</v>
      </c>
      <c r="L446" s="405">
        <v>45446.0</v>
      </c>
      <c r="M446" s="405">
        <v>45471.0</v>
      </c>
      <c r="N446" s="640">
        <v>10.0</v>
      </c>
      <c r="O446" s="640">
        <f t="shared" si="131"/>
        <v>0.5</v>
      </c>
      <c r="P446" s="640" t="str">
        <f t="shared" si="4"/>
        <v>#REF!</v>
      </c>
      <c r="Q446" s="800">
        <v>0.5</v>
      </c>
      <c r="R446" s="800"/>
      <c r="S446" s="171" t="s">
        <v>525</v>
      </c>
      <c r="T446" s="422" t="s">
        <v>2190</v>
      </c>
      <c r="U446" s="616">
        <f t="shared" si="5"/>
        <v>0.5</v>
      </c>
      <c r="V446" s="616" t="str">
        <f t="shared" si="120"/>
        <v>#REF!</v>
      </c>
      <c r="W446" s="616">
        <f t="shared" si="121"/>
        <v>0.5</v>
      </c>
      <c r="X446" s="616" t="str">
        <f t="shared" si="8"/>
        <v>#REF!</v>
      </c>
      <c r="Y446" s="616">
        <f t="shared" si="9"/>
        <v>0.5</v>
      </c>
      <c r="Z446" s="616" t="str">
        <f t="shared" si="42"/>
        <v>#REF!</v>
      </c>
      <c r="AA446" s="616" t="str">
        <f t="shared" si="60"/>
        <v>#REF!</v>
      </c>
      <c r="AB446" s="616" t="str">
        <f t="shared" si="61"/>
        <v>#REF!</v>
      </c>
      <c r="AC446" s="642" t="str">
        <f t="shared" si="62"/>
        <v>#REF!</v>
      </c>
      <c r="AD446" s="642" t="str">
        <f t="shared" si="63"/>
        <v>#REF!</v>
      </c>
      <c r="AE446" s="642" t="str">
        <f t="shared" si="64"/>
        <v>#REF!</v>
      </c>
      <c r="AF446" s="609"/>
      <c r="AG446" s="622"/>
      <c r="AH446" s="622"/>
      <c r="AI446" s="622">
        <f t="shared" si="65"/>
        <v>0.5</v>
      </c>
    </row>
    <row r="447" ht="15.0" customHeight="1">
      <c r="A447" s="609">
        <f t="shared" si="17"/>
        <v>445</v>
      </c>
      <c r="B447" s="171">
        <v>285884.0</v>
      </c>
      <c r="C447" s="422" t="s">
        <v>1760</v>
      </c>
      <c r="D447" s="683" t="s">
        <v>2196</v>
      </c>
      <c r="E447" s="683" t="s">
        <v>511</v>
      </c>
      <c r="F447" s="685" t="s">
        <v>512</v>
      </c>
      <c r="G447" s="685" t="s">
        <v>790</v>
      </c>
      <c r="H447" s="609" t="str">
        <f t="shared" si="116"/>
        <v>DEV03</v>
      </c>
      <c r="I447" s="611" t="str">
        <f t="shared" si="2"/>
        <v>#REF!</v>
      </c>
      <c r="J447" s="609">
        <v>6.0</v>
      </c>
      <c r="K447" s="609">
        <v>2024.0</v>
      </c>
      <c r="L447" s="405">
        <v>45446.0</v>
      </c>
      <c r="M447" s="405">
        <v>45473.0</v>
      </c>
      <c r="N447" s="640">
        <v>20.0</v>
      </c>
      <c r="O447" s="640">
        <f t="shared" si="131"/>
        <v>1</v>
      </c>
      <c r="P447" s="640" t="str">
        <f t="shared" si="4"/>
        <v>#REF!</v>
      </c>
      <c r="Q447" s="800"/>
      <c r="R447" s="800"/>
      <c r="S447" s="171" t="s">
        <v>525</v>
      </c>
      <c r="T447" s="422" t="s">
        <v>2197</v>
      </c>
      <c r="U447" s="616">
        <v>1.24</v>
      </c>
      <c r="V447" s="616" t="str">
        <f t="shared" si="120"/>
        <v>#REF!</v>
      </c>
      <c r="W447" s="616">
        <f t="shared" si="121"/>
        <v>1.24</v>
      </c>
      <c r="X447" s="616" t="str">
        <f t="shared" si="8"/>
        <v>#REF!</v>
      </c>
      <c r="Y447" s="616">
        <f t="shared" si="9"/>
        <v>1</v>
      </c>
      <c r="Z447" s="616" t="str">
        <f t="shared" si="42"/>
        <v>#REF!</v>
      </c>
      <c r="AA447" s="616" t="str">
        <f t="shared" si="60"/>
        <v>#REF!</v>
      </c>
      <c r="AB447" s="616" t="str">
        <f t="shared" si="61"/>
        <v>#REF!</v>
      </c>
      <c r="AC447" s="642" t="str">
        <f t="shared" si="62"/>
        <v>#REF!</v>
      </c>
      <c r="AD447" s="642" t="str">
        <f t="shared" si="63"/>
        <v>#REF!</v>
      </c>
      <c r="AE447" s="642" t="str">
        <f t="shared" si="64"/>
        <v>#REF!</v>
      </c>
      <c r="AF447" s="609"/>
      <c r="AG447" s="622"/>
      <c r="AH447" s="622"/>
      <c r="AI447" s="622" t="str">
        <f t="shared" si="65"/>
        <v>#DIV/0!</v>
      </c>
    </row>
    <row r="448" ht="15.0" customHeight="1">
      <c r="A448" s="609">
        <f t="shared" si="17"/>
        <v>446</v>
      </c>
      <c r="B448" s="171">
        <v>288850.0</v>
      </c>
      <c r="C448" s="422" t="s">
        <v>1135</v>
      </c>
      <c r="D448" s="683" t="s">
        <v>2198</v>
      </c>
      <c r="E448" s="683" t="s">
        <v>511</v>
      </c>
      <c r="F448" s="685" t="s">
        <v>546</v>
      </c>
      <c r="G448" s="685" t="s">
        <v>790</v>
      </c>
      <c r="H448" s="609" t="str">
        <f t="shared" si="116"/>
        <v>TESTER03</v>
      </c>
      <c r="I448" s="611" t="str">
        <f t="shared" si="2"/>
        <v>#REF!</v>
      </c>
      <c r="J448" s="609">
        <v>6.0</v>
      </c>
      <c r="K448" s="609">
        <v>2024.0</v>
      </c>
      <c r="L448" s="405">
        <v>45446.0</v>
      </c>
      <c r="M448" s="405">
        <v>45473.0</v>
      </c>
      <c r="N448" s="640">
        <v>20.0</v>
      </c>
      <c r="O448" s="640">
        <f t="shared" si="131"/>
        <v>1</v>
      </c>
      <c r="P448" s="640" t="str">
        <f t="shared" si="4"/>
        <v>#REF!</v>
      </c>
      <c r="Q448" s="800"/>
      <c r="R448" s="800"/>
      <c r="S448" s="171" t="s">
        <v>525</v>
      </c>
      <c r="T448" s="422" t="s">
        <v>2197</v>
      </c>
      <c r="U448" s="616">
        <v>1.19</v>
      </c>
      <c r="V448" s="616" t="str">
        <f t="shared" si="120"/>
        <v>#REF!</v>
      </c>
      <c r="W448" s="616">
        <f t="shared" si="121"/>
        <v>1.19</v>
      </c>
      <c r="X448" s="616" t="str">
        <f t="shared" si="8"/>
        <v>#REF!</v>
      </c>
      <c r="Y448" s="616">
        <f t="shared" si="9"/>
        <v>1</v>
      </c>
      <c r="Z448" s="616" t="str">
        <f t="shared" si="42"/>
        <v>#REF!</v>
      </c>
      <c r="AA448" s="616" t="str">
        <f t="shared" si="60"/>
        <v>#REF!</v>
      </c>
      <c r="AB448" s="616" t="str">
        <f t="shared" si="61"/>
        <v>#REF!</v>
      </c>
      <c r="AC448" s="642" t="str">
        <f t="shared" si="62"/>
        <v>#REF!</v>
      </c>
      <c r="AD448" s="642" t="str">
        <f t="shared" si="63"/>
        <v>#REF!</v>
      </c>
      <c r="AE448" s="642" t="str">
        <f t="shared" si="64"/>
        <v>#REF!</v>
      </c>
      <c r="AF448" s="609"/>
      <c r="AG448" s="622"/>
      <c r="AH448" s="622"/>
      <c r="AI448" s="622" t="str">
        <f t="shared" si="65"/>
        <v>#DIV/0!</v>
      </c>
    </row>
    <row r="449" ht="15.0" customHeight="1">
      <c r="A449" s="609">
        <f t="shared" si="17"/>
        <v>447</v>
      </c>
      <c r="B449" s="171">
        <v>293050.0</v>
      </c>
      <c r="C449" s="422" t="s">
        <v>679</v>
      </c>
      <c r="D449" s="683" t="s">
        <v>2199</v>
      </c>
      <c r="E449" s="683" t="s">
        <v>511</v>
      </c>
      <c r="F449" s="685" t="s">
        <v>546</v>
      </c>
      <c r="G449" s="685" t="s">
        <v>665</v>
      </c>
      <c r="H449" s="609" t="str">
        <f t="shared" si="116"/>
        <v>TESTER02</v>
      </c>
      <c r="I449" s="611" t="str">
        <f t="shared" si="2"/>
        <v>#REF!</v>
      </c>
      <c r="J449" s="609">
        <v>6.0</v>
      </c>
      <c r="K449" s="609">
        <v>2024.0</v>
      </c>
      <c r="L449" s="405">
        <v>45446.0</v>
      </c>
      <c r="M449" s="405">
        <v>45473.0</v>
      </c>
      <c r="N449" s="640">
        <v>20.0</v>
      </c>
      <c r="O449" s="640">
        <f t="shared" si="131"/>
        <v>1</v>
      </c>
      <c r="P449" s="640" t="str">
        <f t="shared" si="4"/>
        <v>#REF!</v>
      </c>
      <c r="Q449" s="800"/>
      <c r="R449" s="800"/>
      <c r="S449" s="171" t="s">
        <v>525</v>
      </c>
      <c r="T449" s="422" t="s">
        <v>2197</v>
      </c>
      <c r="U449" s="616">
        <v>0.8</v>
      </c>
      <c r="V449" s="616" t="str">
        <f t="shared" si="120"/>
        <v>#REF!</v>
      </c>
      <c r="W449" s="616">
        <f t="shared" si="121"/>
        <v>0.8</v>
      </c>
      <c r="X449" s="616" t="str">
        <f t="shared" si="8"/>
        <v>#REF!</v>
      </c>
      <c r="Y449" s="616">
        <f t="shared" si="9"/>
        <v>1</v>
      </c>
      <c r="Z449" s="616" t="str">
        <f t="shared" si="42"/>
        <v>#REF!</v>
      </c>
      <c r="AA449" s="616" t="str">
        <f t="shared" si="60"/>
        <v>#REF!</v>
      </c>
      <c r="AB449" s="616" t="str">
        <f t="shared" si="61"/>
        <v>#REF!</v>
      </c>
      <c r="AC449" s="642" t="str">
        <f t="shared" si="62"/>
        <v>#REF!</v>
      </c>
      <c r="AD449" s="642" t="str">
        <f t="shared" si="63"/>
        <v>#REF!</v>
      </c>
      <c r="AE449" s="642" t="str">
        <f t="shared" si="64"/>
        <v>#REF!</v>
      </c>
      <c r="AF449" s="609"/>
      <c r="AG449" s="622"/>
      <c r="AH449" s="622"/>
      <c r="AI449" s="622" t="str">
        <f t="shared" si="65"/>
        <v>#DIV/0!</v>
      </c>
    </row>
    <row r="450" ht="15.0" customHeight="1">
      <c r="A450" s="609">
        <f t="shared" si="17"/>
        <v>448</v>
      </c>
      <c r="B450" s="171">
        <v>435266.0</v>
      </c>
      <c r="C450" s="422" t="s">
        <v>1770</v>
      </c>
      <c r="D450" s="683" t="s">
        <v>2200</v>
      </c>
      <c r="E450" s="683" t="s">
        <v>511</v>
      </c>
      <c r="F450" s="685" t="s">
        <v>512</v>
      </c>
      <c r="G450" s="685" t="s">
        <v>771</v>
      </c>
      <c r="H450" s="609" t="str">
        <f t="shared" si="116"/>
        <v>DEV04</v>
      </c>
      <c r="I450" s="611" t="str">
        <f t="shared" si="2"/>
        <v>#REF!</v>
      </c>
      <c r="J450" s="609">
        <v>6.0</v>
      </c>
      <c r="K450" s="609">
        <v>2024.0</v>
      </c>
      <c r="L450" s="405">
        <v>45444.0</v>
      </c>
      <c r="M450" s="407">
        <v>45473.0</v>
      </c>
      <c r="N450" s="640">
        <v>20.0</v>
      </c>
      <c r="O450" s="640">
        <f t="shared" si="131"/>
        <v>1</v>
      </c>
      <c r="P450" s="640" t="str">
        <f t="shared" si="4"/>
        <v>#REF!</v>
      </c>
      <c r="Q450" s="800"/>
      <c r="R450" s="800"/>
      <c r="S450" s="171" t="s">
        <v>525</v>
      </c>
      <c r="T450" s="422" t="s">
        <v>2197</v>
      </c>
      <c r="U450" s="616">
        <v>1.59</v>
      </c>
      <c r="V450" s="616" t="str">
        <f t="shared" si="120"/>
        <v>#REF!</v>
      </c>
      <c r="W450" s="616">
        <f t="shared" si="121"/>
        <v>1.59</v>
      </c>
      <c r="X450" s="616" t="str">
        <f t="shared" si="8"/>
        <v>#REF!</v>
      </c>
      <c r="Y450" s="616">
        <f t="shared" si="9"/>
        <v>1</v>
      </c>
      <c r="Z450" s="616" t="str">
        <f t="shared" si="42"/>
        <v>#REF!</v>
      </c>
      <c r="AA450" s="616" t="str">
        <f t="shared" si="60"/>
        <v>#REF!</v>
      </c>
      <c r="AB450" s="616" t="str">
        <f t="shared" si="61"/>
        <v>#REF!</v>
      </c>
      <c r="AC450" s="642" t="str">
        <f t="shared" si="62"/>
        <v>#REF!</v>
      </c>
      <c r="AD450" s="642" t="str">
        <f t="shared" si="63"/>
        <v>#REF!</v>
      </c>
      <c r="AE450" s="642" t="str">
        <f t="shared" si="64"/>
        <v>#REF!</v>
      </c>
      <c r="AF450" s="609"/>
      <c r="AG450" s="622"/>
      <c r="AH450" s="622"/>
      <c r="AI450" s="622" t="str">
        <f t="shared" si="65"/>
        <v>#DIV/0!</v>
      </c>
    </row>
    <row r="451" ht="15.0" customHeight="1">
      <c r="A451" s="609">
        <f t="shared" si="17"/>
        <v>449</v>
      </c>
      <c r="B451" s="1177">
        <v>428714.0</v>
      </c>
      <c r="C451" s="422" t="s">
        <v>1097</v>
      </c>
      <c r="D451" s="934" t="s">
        <v>2201</v>
      </c>
      <c r="E451" s="683" t="s">
        <v>552</v>
      </c>
      <c r="F451" s="685" t="s">
        <v>564</v>
      </c>
      <c r="G451" s="685" t="s">
        <v>665</v>
      </c>
      <c r="H451" s="609" t="str">
        <f t="shared" si="116"/>
        <v>BA02</v>
      </c>
      <c r="I451" s="611" t="str">
        <f t="shared" si="2"/>
        <v>#REF!</v>
      </c>
      <c r="J451" s="609">
        <v>6.0</v>
      </c>
      <c r="K451" s="609">
        <v>2024.0</v>
      </c>
      <c r="L451" s="405">
        <v>45446.0</v>
      </c>
      <c r="M451" s="405">
        <v>45473.0</v>
      </c>
      <c r="N451" s="640">
        <v>20.0</v>
      </c>
      <c r="O451" s="640">
        <f t="shared" si="131"/>
        <v>1</v>
      </c>
      <c r="P451" s="640" t="str">
        <f t="shared" si="4"/>
        <v>#REF!</v>
      </c>
      <c r="Q451" s="800"/>
      <c r="R451" s="800"/>
      <c r="S451" s="171" t="s">
        <v>525</v>
      </c>
      <c r="T451" s="422" t="s">
        <v>2197</v>
      </c>
      <c r="U451" s="616">
        <v>1.03</v>
      </c>
      <c r="V451" s="616" t="str">
        <f t="shared" si="120"/>
        <v>#REF!</v>
      </c>
      <c r="W451" s="616">
        <f t="shared" si="121"/>
        <v>1.03</v>
      </c>
      <c r="X451" s="616" t="str">
        <f t="shared" si="8"/>
        <v>#REF!</v>
      </c>
      <c r="Y451" s="616">
        <f t="shared" si="9"/>
        <v>1</v>
      </c>
      <c r="Z451" s="616" t="str">
        <f t="shared" si="42"/>
        <v>#REF!</v>
      </c>
      <c r="AA451" s="616" t="str">
        <f t="shared" si="60"/>
        <v>#REF!</v>
      </c>
      <c r="AB451" s="616" t="str">
        <f t="shared" si="61"/>
        <v>#REF!</v>
      </c>
      <c r="AC451" s="642" t="str">
        <f t="shared" si="62"/>
        <v>#REF!</v>
      </c>
      <c r="AD451" s="642" t="str">
        <f t="shared" si="63"/>
        <v>#REF!</v>
      </c>
      <c r="AE451" s="642" t="str">
        <f t="shared" si="64"/>
        <v>#REF!</v>
      </c>
      <c r="AF451" s="609"/>
      <c r="AG451" s="622"/>
      <c r="AH451" s="622"/>
      <c r="AI451" s="622" t="str">
        <f t="shared" si="65"/>
        <v>#DIV/0!</v>
      </c>
    </row>
    <row r="452" ht="15.0" customHeight="1">
      <c r="A452" s="609">
        <f t="shared" si="17"/>
        <v>450</v>
      </c>
      <c r="B452" s="171">
        <v>458037.0</v>
      </c>
      <c r="C452" s="422" t="s">
        <v>2202</v>
      </c>
      <c r="D452" s="683" t="s">
        <v>2203</v>
      </c>
      <c r="E452" s="683" t="s">
        <v>1417</v>
      </c>
      <c r="F452" s="685" t="s">
        <v>546</v>
      </c>
      <c r="G452" s="685" t="s">
        <v>795</v>
      </c>
      <c r="H452" s="609" t="str">
        <f t="shared" si="116"/>
        <v>TESTER01</v>
      </c>
      <c r="I452" s="611" t="str">
        <f t="shared" si="2"/>
        <v>#REF!</v>
      </c>
      <c r="J452" s="609">
        <v>6.0</v>
      </c>
      <c r="K452" s="609">
        <v>2024.0</v>
      </c>
      <c r="L452" s="405">
        <v>45446.0</v>
      </c>
      <c r="M452" s="407">
        <v>45473.0</v>
      </c>
      <c r="N452" s="640">
        <v>20.0</v>
      </c>
      <c r="O452" s="640">
        <f t="shared" si="131"/>
        <v>1</v>
      </c>
      <c r="P452" s="640" t="str">
        <f t="shared" si="4"/>
        <v>#REF!</v>
      </c>
      <c r="Q452" s="800"/>
      <c r="R452" s="800"/>
      <c r="S452" s="171" t="s">
        <v>525</v>
      </c>
      <c r="T452" s="422" t="s">
        <v>2197</v>
      </c>
      <c r="U452" s="616">
        <v>0.51</v>
      </c>
      <c r="V452" s="616" t="str">
        <f t="shared" si="120"/>
        <v>#REF!</v>
      </c>
      <c r="W452" s="616">
        <f t="shared" si="121"/>
        <v>0.51</v>
      </c>
      <c r="X452" s="616" t="str">
        <f t="shared" si="8"/>
        <v>#REF!</v>
      </c>
      <c r="Y452" s="616">
        <f t="shared" si="9"/>
        <v>1</v>
      </c>
      <c r="Z452" s="616" t="str">
        <f t="shared" si="42"/>
        <v>#REF!</v>
      </c>
      <c r="AA452" s="616" t="str">
        <f t="shared" si="60"/>
        <v>#REF!</v>
      </c>
      <c r="AB452" s="616" t="str">
        <f t="shared" si="61"/>
        <v>#REF!</v>
      </c>
      <c r="AC452" s="642" t="str">
        <f t="shared" si="62"/>
        <v>#REF!</v>
      </c>
      <c r="AD452" s="642" t="str">
        <f t="shared" si="63"/>
        <v>#REF!</v>
      </c>
      <c r="AE452" s="642" t="str">
        <f t="shared" si="64"/>
        <v>#REF!</v>
      </c>
      <c r="AF452" s="609"/>
      <c r="AG452" s="622"/>
      <c r="AH452" s="622"/>
      <c r="AI452" s="622" t="str">
        <f t="shared" si="65"/>
        <v>#DIV/0!</v>
      </c>
    </row>
    <row r="453" ht="15.0" customHeight="1">
      <c r="A453" s="609">
        <f t="shared" si="17"/>
        <v>451</v>
      </c>
      <c r="B453" s="171">
        <v>460543.0</v>
      </c>
      <c r="C453" s="422" t="s">
        <v>1774</v>
      </c>
      <c r="D453" s="683" t="s">
        <v>2206</v>
      </c>
      <c r="E453" s="683" t="s">
        <v>1417</v>
      </c>
      <c r="F453" s="685" t="s">
        <v>512</v>
      </c>
      <c r="G453" s="685" t="s">
        <v>795</v>
      </c>
      <c r="H453" s="609" t="str">
        <f t="shared" si="116"/>
        <v>DEV01</v>
      </c>
      <c r="I453" s="611" t="str">
        <f t="shared" si="2"/>
        <v>#REF!</v>
      </c>
      <c r="J453" s="609">
        <v>6.0</v>
      </c>
      <c r="K453" s="609">
        <v>2024.0</v>
      </c>
      <c r="L453" s="405">
        <v>45446.0</v>
      </c>
      <c r="M453" s="407">
        <v>45473.0</v>
      </c>
      <c r="N453" s="640">
        <v>20.0</v>
      </c>
      <c r="O453" s="640">
        <f t="shared" si="131"/>
        <v>1</v>
      </c>
      <c r="P453" s="640" t="str">
        <f t="shared" si="4"/>
        <v>#REF!</v>
      </c>
      <c r="Q453" s="800"/>
      <c r="R453" s="800"/>
      <c r="S453" s="171" t="s">
        <v>525</v>
      </c>
      <c r="T453" s="422" t="s">
        <v>2197</v>
      </c>
      <c r="U453" s="616">
        <v>0.55</v>
      </c>
      <c r="V453" s="616" t="str">
        <f t="shared" si="120"/>
        <v>#REF!</v>
      </c>
      <c r="W453" s="616">
        <f t="shared" si="121"/>
        <v>0.55</v>
      </c>
      <c r="X453" s="616" t="str">
        <f t="shared" si="8"/>
        <v>#REF!</v>
      </c>
      <c r="Y453" s="616">
        <f t="shared" si="9"/>
        <v>1</v>
      </c>
      <c r="Z453" s="616" t="str">
        <f t="shared" si="42"/>
        <v>#REF!</v>
      </c>
      <c r="AA453" s="616" t="str">
        <f t="shared" si="60"/>
        <v>#REF!</v>
      </c>
      <c r="AB453" s="616" t="str">
        <f t="shared" si="61"/>
        <v>#REF!</v>
      </c>
      <c r="AC453" s="642" t="str">
        <f t="shared" si="62"/>
        <v>#REF!</v>
      </c>
      <c r="AD453" s="642" t="str">
        <f t="shared" si="63"/>
        <v>#REF!</v>
      </c>
      <c r="AE453" s="642" t="str">
        <f t="shared" si="64"/>
        <v>#REF!</v>
      </c>
      <c r="AF453" s="609"/>
      <c r="AG453" s="622"/>
      <c r="AH453" s="622"/>
      <c r="AI453" s="622" t="str">
        <f t="shared" si="65"/>
        <v>#DIV/0!</v>
      </c>
    </row>
    <row r="454" ht="15.0" customHeight="1">
      <c r="A454" s="609">
        <f t="shared" si="17"/>
        <v>452</v>
      </c>
      <c r="B454" s="931">
        <v>289331.0</v>
      </c>
      <c r="C454" s="422" t="s">
        <v>1781</v>
      </c>
      <c r="D454" s="934" t="s">
        <v>2209</v>
      </c>
      <c r="E454" s="683" t="s">
        <v>1417</v>
      </c>
      <c r="F454" s="935" t="s">
        <v>512</v>
      </c>
      <c r="G454" s="935"/>
      <c r="H454" s="609">
        <f t="shared" si="116"/>
        <v>0</v>
      </c>
      <c r="I454" s="611" t="str">
        <f t="shared" si="2"/>
        <v>#REF!</v>
      </c>
      <c r="J454" s="609">
        <v>6.0</v>
      </c>
      <c r="K454" s="609">
        <v>2024.0</v>
      </c>
      <c r="L454" s="405">
        <v>45446.0</v>
      </c>
      <c r="M454" s="405">
        <v>45473.0</v>
      </c>
      <c r="N454" s="640">
        <v>20.0</v>
      </c>
      <c r="O454" s="640">
        <f t="shared" si="131"/>
        <v>1</v>
      </c>
      <c r="P454" s="640" t="str">
        <f t="shared" si="4"/>
        <v>#REF!</v>
      </c>
      <c r="Q454" s="800"/>
      <c r="R454" s="800"/>
      <c r="S454" s="171" t="s">
        <v>525</v>
      </c>
      <c r="T454" s="422" t="s">
        <v>2197</v>
      </c>
      <c r="U454" s="616">
        <f>ROUND(SUMIF($B:$B,#REF!,O:O),3)</f>
        <v>0</v>
      </c>
      <c r="V454" s="616" t="str">
        <f t="shared" si="120"/>
        <v>#REF!</v>
      </c>
      <c r="W454" s="616">
        <f t="shared" si="121"/>
        <v>0</v>
      </c>
      <c r="X454" s="616" t="str">
        <f t="shared" si="8"/>
        <v>#REF!</v>
      </c>
      <c r="Y454" s="616">
        <f t="shared" si="9"/>
        <v>1</v>
      </c>
      <c r="Z454" s="616" t="str">
        <f t="shared" si="42"/>
        <v>#REF!</v>
      </c>
      <c r="AA454" s="616" t="str">
        <f t="shared" si="60"/>
        <v>#REF!</v>
      </c>
      <c r="AB454" s="616" t="str">
        <f t="shared" si="61"/>
        <v>#REF!</v>
      </c>
      <c r="AC454" s="642" t="str">
        <f t="shared" si="62"/>
        <v>#REF!</v>
      </c>
      <c r="AD454" s="642" t="str">
        <f t="shared" si="63"/>
        <v>#REF!</v>
      </c>
      <c r="AE454" s="642" t="str">
        <f t="shared" si="64"/>
        <v>#REF!</v>
      </c>
      <c r="AF454" s="609"/>
      <c r="AG454" s="622"/>
      <c r="AH454" s="622"/>
      <c r="AI454" s="622" t="str">
        <f t="shared" si="65"/>
        <v>#DIV/0!</v>
      </c>
    </row>
    <row r="455" ht="15.0" customHeight="1">
      <c r="A455" s="609">
        <f t="shared" si="17"/>
        <v>453</v>
      </c>
      <c r="B455" s="171">
        <v>463385.0</v>
      </c>
      <c r="C455" s="422" t="s">
        <v>2212</v>
      </c>
      <c r="D455" s="683" t="s">
        <v>2213</v>
      </c>
      <c r="E455" s="683" t="s">
        <v>1417</v>
      </c>
      <c r="F455" s="685" t="s">
        <v>564</v>
      </c>
      <c r="G455" s="685" t="s">
        <v>787</v>
      </c>
      <c r="H455" s="609" t="str">
        <f t="shared" si="116"/>
        <v>BA05</v>
      </c>
      <c r="I455" s="611" t="str">
        <f t="shared" si="2"/>
        <v>#REF!</v>
      </c>
      <c r="J455" s="609">
        <v>6.0</v>
      </c>
      <c r="K455" s="609">
        <v>2024.0</v>
      </c>
      <c r="L455" s="405">
        <v>45444.0</v>
      </c>
      <c r="M455" s="1039">
        <v>45473.0</v>
      </c>
      <c r="N455" s="640">
        <v>20.0</v>
      </c>
      <c r="O455" s="640">
        <f t="shared" si="131"/>
        <v>1</v>
      </c>
      <c r="P455" s="640" t="str">
        <f t="shared" si="4"/>
        <v>#REF!</v>
      </c>
      <c r="Q455" s="800"/>
      <c r="R455" s="800"/>
      <c r="S455" s="171" t="s">
        <v>525</v>
      </c>
      <c r="T455" s="422" t="s">
        <v>2197</v>
      </c>
      <c r="U455" s="616">
        <v>2.08</v>
      </c>
      <c r="V455" s="616" t="str">
        <f t="shared" si="120"/>
        <v>#REF!</v>
      </c>
      <c r="W455" s="616">
        <f t="shared" si="121"/>
        <v>2.08</v>
      </c>
      <c r="X455" s="616" t="str">
        <f t="shared" si="8"/>
        <v>#REF!</v>
      </c>
      <c r="Y455" s="616">
        <f t="shared" si="9"/>
        <v>1</v>
      </c>
      <c r="Z455" s="616" t="str">
        <f t="shared" si="42"/>
        <v>#REF!</v>
      </c>
      <c r="AA455" s="616" t="str">
        <f t="shared" si="60"/>
        <v>#REF!</v>
      </c>
      <c r="AB455" s="616" t="str">
        <f t="shared" si="61"/>
        <v>#REF!</v>
      </c>
      <c r="AC455" s="642" t="str">
        <f t="shared" si="62"/>
        <v>#REF!</v>
      </c>
      <c r="AD455" s="642" t="str">
        <f t="shared" si="63"/>
        <v>#REF!</v>
      </c>
      <c r="AE455" s="642" t="str">
        <f t="shared" si="64"/>
        <v>#REF!</v>
      </c>
      <c r="AF455" s="609"/>
      <c r="AG455" s="622"/>
      <c r="AH455" s="622"/>
      <c r="AI455" s="622" t="str">
        <f t="shared" si="65"/>
        <v>#DIV/0!</v>
      </c>
    </row>
    <row r="456" ht="15.0" customHeight="1">
      <c r="A456" s="609">
        <f t="shared" si="17"/>
        <v>454</v>
      </c>
      <c r="B456" s="1159">
        <v>463419.0</v>
      </c>
      <c r="C456" s="810" t="s">
        <v>2214</v>
      </c>
      <c r="D456" s="811" t="s">
        <v>2215</v>
      </c>
      <c r="E456" s="669" t="s">
        <v>1417</v>
      </c>
      <c r="F456" s="1160" t="s">
        <v>512</v>
      </c>
      <c r="G456" s="1160" t="s">
        <v>665</v>
      </c>
      <c r="H456" s="609" t="str">
        <f t="shared" si="116"/>
        <v>DEV02</v>
      </c>
      <c r="I456" s="611" t="str">
        <f t="shared" si="2"/>
        <v>#REF!</v>
      </c>
      <c r="J456" s="609">
        <v>6.0</v>
      </c>
      <c r="K456" s="609">
        <v>2024.0</v>
      </c>
      <c r="L456" s="391">
        <v>45446.0</v>
      </c>
      <c r="M456" s="391">
        <v>45473.0</v>
      </c>
      <c r="N456" s="640">
        <v>20.0</v>
      </c>
      <c r="O456" s="640">
        <f t="shared" si="131"/>
        <v>1</v>
      </c>
      <c r="P456" s="640" t="str">
        <f t="shared" si="4"/>
        <v>#REF!</v>
      </c>
      <c r="Q456" s="797"/>
      <c r="R456" s="797"/>
      <c r="S456" s="389" t="s">
        <v>525</v>
      </c>
      <c r="T456" s="390" t="s">
        <v>2197</v>
      </c>
      <c r="U456" s="616">
        <v>1.0</v>
      </c>
      <c r="V456" s="616" t="str">
        <f t="shared" si="120"/>
        <v>#REF!</v>
      </c>
      <c r="W456" s="616">
        <f t="shared" si="121"/>
        <v>1</v>
      </c>
      <c r="X456" s="616" t="str">
        <f t="shared" si="8"/>
        <v>#REF!</v>
      </c>
      <c r="Y456" s="616">
        <f t="shared" si="9"/>
        <v>1</v>
      </c>
      <c r="Z456" s="616" t="str">
        <f t="shared" si="42"/>
        <v>#REF!</v>
      </c>
      <c r="AA456" s="616" t="str">
        <f t="shared" si="60"/>
        <v>#REF!</v>
      </c>
      <c r="AB456" s="616" t="str">
        <f t="shared" si="61"/>
        <v>#REF!</v>
      </c>
      <c r="AC456" s="642" t="str">
        <f t="shared" si="62"/>
        <v>#REF!</v>
      </c>
      <c r="AD456" s="642" t="str">
        <f t="shared" si="63"/>
        <v>#REF!</v>
      </c>
      <c r="AE456" s="642" t="str">
        <f t="shared" si="64"/>
        <v>#REF!</v>
      </c>
      <c r="AF456" s="609"/>
      <c r="AG456" s="622"/>
      <c r="AH456" s="622"/>
      <c r="AI456" s="622" t="str">
        <f t="shared" si="65"/>
        <v>#DIV/0!</v>
      </c>
    </row>
    <row r="457" ht="15.0" customHeight="1">
      <c r="A457" s="609">
        <f t="shared" si="17"/>
        <v>455</v>
      </c>
      <c r="B457" s="931">
        <v>463625.0</v>
      </c>
      <c r="C457" s="810" t="s">
        <v>2216</v>
      </c>
      <c r="D457" s="934" t="s">
        <v>2217</v>
      </c>
      <c r="E457" s="683" t="s">
        <v>1417</v>
      </c>
      <c r="F457" s="935" t="s">
        <v>512</v>
      </c>
      <c r="G457" s="935" t="s">
        <v>790</v>
      </c>
      <c r="H457" s="609" t="str">
        <f t="shared" si="116"/>
        <v>DEV03</v>
      </c>
      <c r="I457" s="611" t="str">
        <f t="shared" si="2"/>
        <v>#REF!</v>
      </c>
      <c r="J457" s="609">
        <v>6.0</v>
      </c>
      <c r="K457" s="609">
        <v>2024.0</v>
      </c>
      <c r="L457" s="405">
        <v>45446.0</v>
      </c>
      <c r="M457" s="405">
        <v>45473.0</v>
      </c>
      <c r="N457" s="640">
        <v>20.0</v>
      </c>
      <c r="O457" s="640">
        <f t="shared" si="131"/>
        <v>1</v>
      </c>
      <c r="P457" s="640" t="str">
        <f t="shared" si="4"/>
        <v>#REF!</v>
      </c>
      <c r="Q457" s="800"/>
      <c r="R457" s="800"/>
      <c r="S457" s="171" t="s">
        <v>525</v>
      </c>
      <c r="T457" s="422" t="s">
        <v>2197</v>
      </c>
      <c r="U457" s="616">
        <v>1.24</v>
      </c>
      <c r="V457" s="616" t="str">
        <f t="shared" si="120"/>
        <v>#REF!</v>
      </c>
      <c r="W457" s="616">
        <f t="shared" si="121"/>
        <v>1.24</v>
      </c>
      <c r="X457" s="616" t="str">
        <f t="shared" si="8"/>
        <v>#REF!</v>
      </c>
      <c r="Y457" s="616">
        <f t="shared" si="9"/>
        <v>1</v>
      </c>
      <c r="Z457" s="616" t="str">
        <f t="shared" si="42"/>
        <v>#REF!</v>
      </c>
      <c r="AA457" s="616" t="str">
        <f t="shared" si="60"/>
        <v>#REF!</v>
      </c>
      <c r="AB457" s="616" t="str">
        <f t="shared" si="61"/>
        <v>#REF!</v>
      </c>
      <c r="AC457" s="642" t="str">
        <f t="shared" si="62"/>
        <v>#REF!</v>
      </c>
      <c r="AD457" s="642" t="str">
        <f t="shared" si="63"/>
        <v>#REF!</v>
      </c>
      <c r="AE457" s="642" t="str">
        <f t="shared" si="64"/>
        <v>#REF!</v>
      </c>
      <c r="AF457" s="609"/>
      <c r="AG457" s="622"/>
      <c r="AH457" s="622"/>
      <c r="AI457" s="622" t="str">
        <f t="shared" si="65"/>
        <v>#DIV/0!</v>
      </c>
    </row>
    <row r="458" ht="15.0" customHeight="1">
      <c r="A458" s="609">
        <f t="shared" si="17"/>
        <v>456</v>
      </c>
      <c r="B458" s="931">
        <v>463729.0</v>
      </c>
      <c r="C458" s="810" t="s">
        <v>2218</v>
      </c>
      <c r="D458" s="934" t="s">
        <v>2219</v>
      </c>
      <c r="E458" s="683" t="s">
        <v>1417</v>
      </c>
      <c r="F458" s="935" t="s">
        <v>512</v>
      </c>
      <c r="G458" s="935" t="s">
        <v>790</v>
      </c>
      <c r="H458" s="609" t="str">
        <f t="shared" si="116"/>
        <v>DEV03</v>
      </c>
      <c r="I458" s="611" t="str">
        <f t="shared" si="2"/>
        <v>#REF!</v>
      </c>
      <c r="J458" s="609">
        <v>6.0</v>
      </c>
      <c r="K458" s="609">
        <v>2024.0</v>
      </c>
      <c r="L458" s="405">
        <v>45446.0</v>
      </c>
      <c r="M458" s="405">
        <v>45473.0</v>
      </c>
      <c r="N458" s="640">
        <v>20.0</v>
      </c>
      <c r="O458" s="640">
        <f t="shared" si="131"/>
        <v>1</v>
      </c>
      <c r="P458" s="640" t="str">
        <f t="shared" si="4"/>
        <v>#REF!</v>
      </c>
      <c r="Q458" s="800"/>
      <c r="R458" s="800"/>
      <c r="S458" s="171" t="s">
        <v>525</v>
      </c>
      <c r="T458" s="422" t="s">
        <v>2197</v>
      </c>
      <c r="U458" s="616">
        <v>1.24</v>
      </c>
      <c r="V458" s="616" t="str">
        <f t="shared" si="120"/>
        <v>#REF!</v>
      </c>
      <c r="W458" s="616">
        <f t="shared" si="121"/>
        <v>1.24</v>
      </c>
      <c r="X458" s="616" t="str">
        <f t="shared" si="8"/>
        <v>#REF!</v>
      </c>
      <c r="Y458" s="616">
        <f t="shared" si="9"/>
        <v>1</v>
      </c>
      <c r="Z458" s="616" t="str">
        <f t="shared" si="42"/>
        <v>#REF!</v>
      </c>
      <c r="AA458" s="616" t="str">
        <f t="shared" si="60"/>
        <v>#REF!</v>
      </c>
      <c r="AB458" s="616" t="str">
        <f t="shared" si="61"/>
        <v>#REF!</v>
      </c>
      <c r="AC458" s="642" t="str">
        <f t="shared" si="62"/>
        <v>#REF!</v>
      </c>
      <c r="AD458" s="642" t="str">
        <f t="shared" si="63"/>
        <v>#REF!</v>
      </c>
      <c r="AE458" s="642" t="str">
        <f t="shared" si="64"/>
        <v>#REF!</v>
      </c>
      <c r="AF458" s="609"/>
      <c r="AG458" s="622"/>
      <c r="AH458" s="622"/>
      <c r="AI458" s="622" t="str">
        <f t="shared" si="65"/>
        <v>#DIV/0!</v>
      </c>
    </row>
    <row r="459" ht="15.0" customHeight="1">
      <c r="A459" s="609">
        <f t="shared" si="17"/>
        <v>457</v>
      </c>
      <c r="B459" s="931">
        <v>464029.0</v>
      </c>
      <c r="C459" s="810" t="s">
        <v>2220</v>
      </c>
      <c r="D459" s="934" t="s">
        <v>2221</v>
      </c>
      <c r="E459" s="683" t="s">
        <v>1417</v>
      </c>
      <c r="F459" s="935" t="s">
        <v>512</v>
      </c>
      <c r="G459" s="935" t="s">
        <v>795</v>
      </c>
      <c r="H459" s="609" t="str">
        <f t="shared" si="116"/>
        <v>DEV01</v>
      </c>
      <c r="I459" s="611" t="str">
        <f t="shared" si="2"/>
        <v>#REF!</v>
      </c>
      <c r="J459" s="609">
        <v>6.0</v>
      </c>
      <c r="K459" s="609">
        <v>2024.0</v>
      </c>
      <c r="L459" s="405">
        <v>45446.0</v>
      </c>
      <c r="M459" s="405">
        <v>45473.0</v>
      </c>
      <c r="N459" s="640">
        <v>20.0</v>
      </c>
      <c r="O459" s="640">
        <f t="shared" si="131"/>
        <v>1</v>
      </c>
      <c r="P459" s="640" t="str">
        <f t="shared" si="4"/>
        <v>#REF!</v>
      </c>
      <c r="Q459" s="800"/>
      <c r="R459" s="800"/>
      <c r="S459" s="171" t="s">
        <v>525</v>
      </c>
      <c r="T459" s="422" t="s">
        <v>2197</v>
      </c>
      <c r="U459" s="616">
        <v>0.55</v>
      </c>
      <c r="V459" s="616" t="str">
        <f t="shared" si="120"/>
        <v>#REF!</v>
      </c>
      <c r="W459" s="616">
        <f t="shared" si="121"/>
        <v>0.55</v>
      </c>
      <c r="X459" s="616" t="str">
        <f t="shared" si="8"/>
        <v>#REF!</v>
      </c>
      <c r="Y459" s="616">
        <f t="shared" si="9"/>
        <v>1</v>
      </c>
      <c r="Z459" s="616" t="str">
        <f t="shared" si="42"/>
        <v>#REF!</v>
      </c>
      <c r="AA459" s="616" t="str">
        <f t="shared" si="60"/>
        <v>#REF!</v>
      </c>
      <c r="AB459" s="616" t="str">
        <f t="shared" si="61"/>
        <v>#REF!</v>
      </c>
      <c r="AC459" s="642" t="str">
        <f t="shared" si="62"/>
        <v>#REF!</v>
      </c>
      <c r="AD459" s="642" t="str">
        <f t="shared" si="63"/>
        <v>#REF!</v>
      </c>
      <c r="AE459" s="642" t="str">
        <f t="shared" si="64"/>
        <v>#REF!</v>
      </c>
      <c r="AF459" s="609"/>
      <c r="AG459" s="622"/>
      <c r="AH459" s="622"/>
      <c r="AI459" s="622" t="str">
        <f t="shared" si="65"/>
        <v>#DIV/0!</v>
      </c>
    </row>
    <row r="460" ht="15.0" customHeight="1">
      <c r="A460" s="609">
        <f t="shared" si="17"/>
        <v>458</v>
      </c>
      <c r="B460" s="1023" t="s">
        <v>1950</v>
      </c>
      <c r="C460" s="240" t="s">
        <v>679</v>
      </c>
      <c r="D460" s="240" t="s">
        <v>1908</v>
      </c>
      <c r="E460" s="240" t="s">
        <v>892</v>
      </c>
      <c r="F460" s="609" t="s">
        <v>564</v>
      </c>
      <c r="G460" s="609" t="s">
        <v>893</v>
      </c>
      <c r="H460" s="609" t="str">
        <f t="shared" si="116"/>
        <v>BA06</v>
      </c>
      <c r="I460" s="611" t="str">
        <f t="shared" si="2"/>
        <v>#REF!</v>
      </c>
      <c r="J460" s="609">
        <v>6.0</v>
      </c>
      <c r="K460" s="609">
        <v>2024.0</v>
      </c>
      <c r="L460" s="639">
        <v>45460.0</v>
      </c>
      <c r="M460" s="639">
        <v>45464.0</v>
      </c>
      <c r="N460" s="640">
        <v>2.0</v>
      </c>
      <c r="O460" s="640">
        <f t="shared" si="131"/>
        <v>0.1</v>
      </c>
      <c r="P460" s="640" t="str">
        <f t="shared" si="4"/>
        <v>#REF!</v>
      </c>
      <c r="Q460" s="640">
        <v>0.233</v>
      </c>
      <c r="R460" s="640"/>
      <c r="S460" s="609" t="s">
        <v>525</v>
      </c>
      <c r="T460" s="240" t="s">
        <v>1957</v>
      </c>
      <c r="U460" s="616">
        <f t="shared" ref="U460:U464" si="132">IF(AND(Q460&gt;=1,S460="ODC"),P460,Q460)</f>
        <v>0.233</v>
      </c>
      <c r="V460" s="616" t="str">
        <f t="shared" si="120"/>
        <v>#REF!</v>
      </c>
      <c r="W460" s="616" t="str">
        <f t="shared" si="121"/>
        <v>#REF!</v>
      </c>
      <c r="X460" s="616" t="str">
        <f t="shared" si="8"/>
        <v>#REF!</v>
      </c>
      <c r="Y460" s="616">
        <f t="shared" si="9"/>
        <v>1</v>
      </c>
      <c r="Z460" s="616" t="str">
        <f t="shared" si="42"/>
        <v>#REF!</v>
      </c>
      <c r="AA460" s="616" t="str">
        <f t="shared" si="60"/>
        <v>#REF!</v>
      </c>
      <c r="AB460" s="616" t="str">
        <f t="shared" si="61"/>
        <v>#REF!</v>
      </c>
      <c r="AC460" s="642" t="str">
        <f t="shared" si="62"/>
        <v>#REF!</v>
      </c>
      <c r="AD460" s="642" t="str">
        <f t="shared" si="63"/>
        <v>#REF!</v>
      </c>
      <c r="AE460" s="642" t="str">
        <f t="shared" si="64"/>
        <v>#REF!</v>
      </c>
      <c r="AF460" s="609"/>
      <c r="AG460" s="622"/>
      <c r="AH460" s="622"/>
      <c r="AI460" s="622" t="str">
        <f t="shared" si="65"/>
        <v>#REF!</v>
      </c>
    </row>
    <row r="461" ht="15.0" customHeight="1">
      <c r="A461" s="609">
        <f t="shared" si="17"/>
        <v>459</v>
      </c>
      <c r="B461" s="1188" t="s">
        <v>1950</v>
      </c>
      <c r="C461" s="390" t="s">
        <v>679</v>
      </c>
      <c r="D461" s="669" t="s">
        <v>1908</v>
      </c>
      <c r="E461" s="669" t="s">
        <v>892</v>
      </c>
      <c r="F461" s="671" t="s">
        <v>564</v>
      </c>
      <c r="G461" s="671" t="s">
        <v>893</v>
      </c>
      <c r="H461" s="389" t="str">
        <f t="shared" si="116"/>
        <v>BA06</v>
      </c>
      <c r="I461" s="803" t="str">
        <f t="shared" si="2"/>
        <v>#REF!</v>
      </c>
      <c r="J461" s="389">
        <v>6.0</v>
      </c>
      <c r="K461" s="389">
        <v>2024.0</v>
      </c>
      <c r="L461" s="391">
        <v>45465.0</v>
      </c>
      <c r="M461" s="391">
        <v>45473.0</v>
      </c>
      <c r="N461" s="797">
        <v>2.5</v>
      </c>
      <c r="O461" s="797">
        <f t="shared" si="131"/>
        <v>0.125</v>
      </c>
      <c r="P461" s="797" t="str">
        <f t="shared" si="4"/>
        <v>#REF!</v>
      </c>
      <c r="Q461" s="797">
        <v>0.291</v>
      </c>
      <c r="R461" s="797"/>
      <c r="S461" s="389" t="s">
        <v>525</v>
      </c>
      <c r="T461" s="240" t="s">
        <v>1957</v>
      </c>
      <c r="U461" s="798">
        <f t="shared" si="132"/>
        <v>0.291</v>
      </c>
      <c r="V461" s="616" t="str">
        <f t="shared" si="120"/>
        <v>#REF!</v>
      </c>
      <c r="W461" s="798" t="str">
        <f t="shared" si="121"/>
        <v>#REF!</v>
      </c>
      <c r="X461" s="798" t="str">
        <f t="shared" si="8"/>
        <v>#REF!</v>
      </c>
      <c r="Y461" s="798">
        <f t="shared" si="9"/>
        <v>1</v>
      </c>
      <c r="Z461" s="798" t="str">
        <f t="shared" si="42"/>
        <v>#REF!</v>
      </c>
      <c r="AA461" s="798" t="str">
        <f t="shared" si="60"/>
        <v>#REF!</v>
      </c>
      <c r="AB461" s="798" t="str">
        <f t="shared" si="61"/>
        <v>#REF!</v>
      </c>
      <c r="AC461" s="799" t="str">
        <f t="shared" si="62"/>
        <v>#REF!</v>
      </c>
      <c r="AD461" s="799" t="str">
        <f t="shared" si="63"/>
        <v>#REF!</v>
      </c>
      <c r="AE461" s="799" t="str">
        <f t="shared" si="64"/>
        <v>#REF!</v>
      </c>
      <c r="AF461" s="390"/>
      <c r="AG461" s="622"/>
      <c r="AH461" s="622"/>
      <c r="AI461" s="622" t="str">
        <f t="shared" si="65"/>
        <v>#REF!</v>
      </c>
    </row>
    <row r="462" ht="15.0" customHeight="1">
      <c r="A462" s="609">
        <f t="shared" si="17"/>
        <v>460</v>
      </c>
      <c r="B462" s="609">
        <v>465177.0</v>
      </c>
      <c r="C462" s="670" t="s">
        <v>1573</v>
      </c>
      <c r="D462" s="1189" t="s">
        <v>1574</v>
      </c>
      <c r="E462" s="683" t="s">
        <v>511</v>
      </c>
      <c r="F462" s="1016" t="s">
        <v>512</v>
      </c>
      <c r="G462" s="1016" t="s">
        <v>771</v>
      </c>
      <c r="H462" s="609" t="str">
        <f t="shared" si="116"/>
        <v>DEV04</v>
      </c>
      <c r="I462" s="611" t="str">
        <f t="shared" si="2"/>
        <v>#REF!</v>
      </c>
      <c r="J462" s="609">
        <v>6.0</v>
      </c>
      <c r="K462" s="609">
        <v>2024.0</v>
      </c>
      <c r="L462" s="639"/>
      <c r="M462" s="1190"/>
      <c r="N462" s="640">
        <v>2.0</v>
      </c>
      <c r="O462" s="640">
        <f t="shared" si="131"/>
        <v>0.1</v>
      </c>
      <c r="P462" s="640" t="str">
        <f t="shared" si="4"/>
        <v>#REF!</v>
      </c>
      <c r="Q462" s="640"/>
      <c r="R462" s="640"/>
      <c r="S462" s="609"/>
      <c r="T462" s="670" t="s">
        <v>1788</v>
      </c>
      <c r="U462" s="616" t="str">
        <f t="shared" si="132"/>
        <v/>
      </c>
      <c r="V462" s="616" t="str">
        <f t="shared" si="120"/>
        <v>#REF!</v>
      </c>
      <c r="W462" s="616" t="str">
        <f t="shared" si="121"/>
        <v>#REF!</v>
      </c>
      <c r="X462" s="616" t="str">
        <f t="shared" si="8"/>
        <v>#REF!</v>
      </c>
      <c r="Y462" s="616">
        <f t="shared" si="9"/>
        <v>1</v>
      </c>
      <c r="Z462" s="616" t="str">
        <f t="shared" si="42"/>
        <v>#REF!</v>
      </c>
      <c r="AA462" s="616" t="str">
        <f t="shared" si="60"/>
        <v>#REF!</v>
      </c>
      <c r="AB462" s="616" t="str">
        <f t="shared" si="61"/>
        <v>#REF!</v>
      </c>
      <c r="AC462" s="642" t="str">
        <f t="shared" si="62"/>
        <v>#REF!</v>
      </c>
      <c r="AD462" s="642" t="str">
        <f t="shared" si="63"/>
        <v>#REF!</v>
      </c>
      <c r="AE462" s="642" t="str">
        <f t="shared" si="64"/>
        <v>#REF!</v>
      </c>
      <c r="AF462" s="609"/>
      <c r="AG462" s="622"/>
      <c r="AH462" s="622"/>
      <c r="AI462" s="622" t="str">
        <f t="shared" si="65"/>
        <v>#REF!</v>
      </c>
    </row>
    <row r="463" ht="15.0" customHeight="1">
      <c r="A463" s="609">
        <f t="shared" si="17"/>
        <v>461</v>
      </c>
      <c r="B463" s="609">
        <v>465485.0</v>
      </c>
      <c r="C463" s="670" t="s">
        <v>1357</v>
      </c>
      <c r="D463" s="1022" t="s">
        <v>1358</v>
      </c>
      <c r="E463" s="683" t="s">
        <v>511</v>
      </c>
      <c r="F463" s="1016" t="s">
        <v>512</v>
      </c>
      <c r="G463" s="1016" t="s">
        <v>790</v>
      </c>
      <c r="H463" s="609" t="str">
        <f t="shared" si="116"/>
        <v>DEV03</v>
      </c>
      <c r="I463" s="611" t="str">
        <f t="shared" si="2"/>
        <v>#REF!</v>
      </c>
      <c r="J463" s="609">
        <v>6.0</v>
      </c>
      <c r="K463" s="609">
        <v>2024.0</v>
      </c>
      <c r="L463" s="639"/>
      <c r="M463" s="1190"/>
      <c r="N463" s="640">
        <v>7.0</v>
      </c>
      <c r="O463" s="640">
        <f t="shared" si="131"/>
        <v>0.35</v>
      </c>
      <c r="P463" s="640" t="str">
        <f t="shared" si="4"/>
        <v>#REF!</v>
      </c>
      <c r="Q463" s="640"/>
      <c r="R463" s="640"/>
      <c r="S463" s="609"/>
      <c r="T463" s="670" t="s">
        <v>1788</v>
      </c>
      <c r="U463" s="616" t="str">
        <f t="shared" si="132"/>
        <v/>
      </c>
      <c r="V463" s="616" t="str">
        <f t="shared" si="120"/>
        <v>#REF!</v>
      </c>
      <c r="W463" s="616" t="str">
        <f t="shared" si="121"/>
        <v>#REF!</v>
      </c>
      <c r="X463" s="616" t="str">
        <f t="shared" si="8"/>
        <v>#REF!</v>
      </c>
      <c r="Y463" s="616">
        <f t="shared" si="9"/>
        <v>1</v>
      </c>
      <c r="Z463" s="616" t="str">
        <f t="shared" si="42"/>
        <v>#REF!</v>
      </c>
      <c r="AA463" s="616" t="str">
        <f t="shared" si="60"/>
        <v>#REF!</v>
      </c>
      <c r="AB463" s="616" t="str">
        <f t="shared" si="61"/>
        <v>#REF!</v>
      </c>
      <c r="AC463" s="642" t="str">
        <f t="shared" si="62"/>
        <v>#REF!</v>
      </c>
      <c r="AD463" s="642" t="str">
        <f t="shared" si="63"/>
        <v>#REF!</v>
      </c>
      <c r="AE463" s="642" t="str">
        <f t="shared" si="64"/>
        <v>#REF!</v>
      </c>
      <c r="AF463" s="609"/>
      <c r="AG463" s="622"/>
      <c r="AH463" s="622"/>
      <c r="AI463" s="622" t="str">
        <f t="shared" si="65"/>
        <v>#REF!</v>
      </c>
    </row>
    <row r="464" ht="15.0" customHeight="1">
      <c r="A464" s="609">
        <f t="shared" si="17"/>
        <v>462</v>
      </c>
      <c r="B464" s="609">
        <v>465487.0</v>
      </c>
      <c r="C464" s="670" t="s">
        <v>1582</v>
      </c>
      <c r="D464" s="1189" t="s">
        <v>1583</v>
      </c>
      <c r="E464" s="683" t="s">
        <v>511</v>
      </c>
      <c r="F464" s="1016" t="s">
        <v>546</v>
      </c>
      <c r="G464" s="1016" t="s">
        <v>790</v>
      </c>
      <c r="H464" s="609" t="str">
        <f t="shared" si="116"/>
        <v>TESTER03</v>
      </c>
      <c r="I464" s="611" t="str">
        <f t="shared" si="2"/>
        <v>#REF!</v>
      </c>
      <c r="J464" s="609">
        <v>6.0</v>
      </c>
      <c r="K464" s="609">
        <v>2024.0</v>
      </c>
      <c r="L464" s="639"/>
      <c r="M464" s="1190"/>
      <c r="N464" s="640">
        <v>7.0</v>
      </c>
      <c r="O464" s="640">
        <f t="shared" si="131"/>
        <v>0.35</v>
      </c>
      <c r="P464" s="640" t="str">
        <f t="shared" si="4"/>
        <v>#REF!</v>
      </c>
      <c r="Q464" s="640"/>
      <c r="R464" s="640"/>
      <c r="S464" s="609"/>
      <c r="T464" s="670" t="s">
        <v>1788</v>
      </c>
      <c r="U464" s="616" t="str">
        <f t="shared" si="132"/>
        <v/>
      </c>
      <c r="V464" s="616" t="str">
        <f t="shared" si="120"/>
        <v>#REF!</v>
      </c>
      <c r="W464" s="616" t="str">
        <f t="shared" si="121"/>
        <v>#REF!</v>
      </c>
      <c r="X464" s="616" t="str">
        <f t="shared" si="8"/>
        <v>#REF!</v>
      </c>
      <c r="Y464" s="616">
        <f t="shared" si="9"/>
        <v>1</v>
      </c>
      <c r="Z464" s="616" t="str">
        <f t="shared" si="42"/>
        <v>#REF!</v>
      </c>
      <c r="AA464" s="616" t="str">
        <f t="shared" si="60"/>
        <v>#REF!</v>
      </c>
      <c r="AB464" s="616" t="str">
        <f t="shared" si="61"/>
        <v>#REF!</v>
      </c>
      <c r="AC464" s="642" t="str">
        <f t="shared" si="62"/>
        <v>#REF!</v>
      </c>
      <c r="AD464" s="642" t="str">
        <f t="shared" si="63"/>
        <v>#REF!</v>
      </c>
      <c r="AE464" s="642" t="str">
        <f t="shared" si="64"/>
        <v>#REF!</v>
      </c>
      <c r="AF464" s="609"/>
      <c r="AG464" s="622"/>
      <c r="AH464" s="622"/>
      <c r="AI464" s="622" t="str">
        <f t="shared" si="65"/>
        <v>#REF!</v>
      </c>
    </row>
    <row r="465" ht="15.75" customHeight="1">
      <c r="A465" s="609">
        <f t="shared" si="17"/>
        <v>463</v>
      </c>
      <c r="B465" s="609">
        <v>465605.0</v>
      </c>
      <c r="C465" s="240" t="s">
        <v>1310</v>
      </c>
      <c r="D465" s="240" t="s">
        <v>1589</v>
      </c>
      <c r="E465" s="240" t="s">
        <v>511</v>
      </c>
      <c r="F465" s="609" t="s">
        <v>546</v>
      </c>
      <c r="G465" s="609" t="s">
        <v>771</v>
      </c>
      <c r="H465" s="609" t="str">
        <f t="shared" si="116"/>
        <v>TESTER04</v>
      </c>
      <c r="I465" s="611" t="str">
        <f t="shared" si="2"/>
        <v>#REF!</v>
      </c>
      <c r="J465" s="609">
        <v>6.0</v>
      </c>
      <c r="K465" s="609">
        <v>2024.0</v>
      </c>
      <c r="L465" s="609"/>
      <c r="M465" s="609"/>
      <c r="N465" s="640">
        <v>11.0</v>
      </c>
      <c r="O465" s="640">
        <f t="shared" si="131"/>
        <v>0.55</v>
      </c>
      <c r="P465" s="640" t="str">
        <f t="shared" si="4"/>
        <v>#REF!</v>
      </c>
      <c r="Q465" s="640"/>
      <c r="R465" s="640"/>
      <c r="S465" s="609"/>
      <c r="T465" s="240" t="s">
        <v>1788</v>
      </c>
      <c r="U465" s="616"/>
      <c r="V465" s="616" t="str">
        <f t="shared" si="120"/>
        <v>#REF!</v>
      </c>
      <c r="W465" s="616" t="str">
        <f t="shared" si="121"/>
        <v>#REF!</v>
      </c>
      <c r="X465" s="616" t="str">
        <f t="shared" si="8"/>
        <v>#REF!</v>
      </c>
      <c r="Y465" s="616">
        <f t="shared" si="9"/>
        <v>1</v>
      </c>
      <c r="Z465" s="616" t="str">
        <f t="shared" si="42"/>
        <v>#REF!</v>
      </c>
      <c r="AA465" s="616" t="str">
        <f t="shared" si="60"/>
        <v>#REF!</v>
      </c>
      <c r="AB465" s="616" t="str">
        <f t="shared" si="61"/>
        <v>#REF!</v>
      </c>
      <c r="AC465" s="642" t="str">
        <f t="shared" si="62"/>
        <v>#REF!</v>
      </c>
      <c r="AD465" s="642" t="str">
        <f t="shared" si="63"/>
        <v>#REF!</v>
      </c>
      <c r="AE465" s="642" t="str">
        <f t="shared" si="64"/>
        <v>#REF!</v>
      </c>
      <c r="AF465" s="609"/>
      <c r="AG465" s="622"/>
      <c r="AH465" s="622"/>
      <c r="AI465" s="622" t="str">
        <f t="shared" si="65"/>
        <v>#REF!</v>
      </c>
    </row>
    <row r="466" ht="15.75" customHeight="1">
      <c r="A466" s="609">
        <f t="shared" si="17"/>
        <v>464</v>
      </c>
      <c r="B466" s="609">
        <v>465607.0</v>
      </c>
      <c r="C466" s="240" t="s">
        <v>1580</v>
      </c>
      <c r="D466" s="240" t="s">
        <v>1581</v>
      </c>
      <c r="E466" s="240" t="s">
        <v>511</v>
      </c>
      <c r="F466" s="609" t="s">
        <v>512</v>
      </c>
      <c r="G466" s="609" t="s">
        <v>771</v>
      </c>
      <c r="H466" s="609" t="str">
        <f t="shared" si="116"/>
        <v>DEV04</v>
      </c>
      <c r="I466" s="611" t="str">
        <f t="shared" si="2"/>
        <v>#REF!</v>
      </c>
      <c r="J466" s="609">
        <v>6.0</v>
      </c>
      <c r="K466" s="609">
        <v>2024.0</v>
      </c>
      <c r="L466" s="609"/>
      <c r="M466" s="609"/>
      <c r="N466" s="640">
        <v>10.0</v>
      </c>
      <c r="O466" s="640">
        <f t="shared" si="131"/>
        <v>0.5</v>
      </c>
      <c r="P466" s="640" t="str">
        <f t="shared" si="4"/>
        <v>#REF!</v>
      </c>
      <c r="Q466" s="640"/>
      <c r="R466" s="640"/>
      <c r="S466" s="609"/>
      <c r="T466" s="240" t="s">
        <v>1788</v>
      </c>
      <c r="U466" s="616"/>
      <c r="V466" s="616" t="str">
        <f t="shared" si="120"/>
        <v>#REF!</v>
      </c>
      <c r="W466" s="616" t="str">
        <f t="shared" si="121"/>
        <v>#REF!</v>
      </c>
      <c r="X466" s="616" t="str">
        <f t="shared" si="8"/>
        <v>#REF!</v>
      </c>
      <c r="Y466" s="616">
        <f t="shared" si="9"/>
        <v>0.85</v>
      </c>
      <c r="Z466" s="616" t="str">
        <f t="shared" si="42"/>
        <v>#REF!</v>
      </c>
      <c r="AA466" s="616" t="str">
        <f t="shared" si="60"/>
        <v>#REF!</v>
      </c>
      <c r="AB466" s="616" t="str">
        <f t="shared" si="61"/>
        <v>#REF!</v>
      </c>
      <c r="AC466" s="642" t="str">
        <f t="shared" si="62"/>
        <v>#REF!</v>
      </c>
      <c r="AD466" s="642" t="str">
        <f t="shared" si="63"/>
        <v>#REF!</v>
      </c>
      <c r="AE466" s="642" t="str">
        <f t="shared" si="64"/>
        <v>#REF!</v>
      </c>
      <c r="AF466" s="609"/>
      <c r="AG466" s="622"/>
      <c r="AH466" s="622"/>
      <c r="AI466" s="622" t="str">
        <f t="shared" si="65"/>
        <v>#REF!</v>
      </c>
    </row>
    <row r="467" ht="15.75" customHeight="1">
      <c r="A467" s="609">
        <f t="shared" si="17"/>
        <v>465</v>
      </c>
      <c r="B467" s="609">
        <v>465609.0</v>
      </c>
      <c r="C467" s="240" t="s">
        <v>1584</v>
      </c>
      <c r="D467" s="240" t="s">
        <v>1585</v>
      </c>
      <c r="E467" s="240" t="s">
        <v>511</v>
      </c>
      <c r="F467" s="609" t="s">
        <v>512</v>
      </c>
      <c r="G467" s="609" t="s">
        <v>787</v>
      </c>
      <c r="H467" s="609" t="str">
        <f t="shared" si="116"/>
        <v>DEV05</v>
      </c>
      <c r="I467" s="611" t="str">
        <f t="shared" si="2"/>
        <v>#REF!</v>
      </c>
      <c r="J467" s="609">
        <v>6.0</v>
      </c>
      <c r="K467" s="609">
        <v>2024.0</v>
      </c>
      <c r="L467" s="609"/>
      <c r="M467" s="609"/>
      <c r="N467" s="640">
        <v>10.0</v>
      </c>
      <c r="O467" s="640">
        <f t="shared" si="131"/>
        <v>0.5</v>
      </c>
      <c r="P467" s="640" t="str">
        <f t="shared" si="4"/>
        <v>#REF!</v>
      </c>
      <c r="Q467" s="640"/>
      <c r="R467" s="640"/>
      <c r="S467" s="609"/>
      <c r="T467" s="240" t="s">
        <v>1788</v>
      </c>
      <c r="U467" s="616"/>
      <c r="V467" s="616" t="str">
        <f t="shared" si="120"/>
        <v>#REF!</v>
      </c>
      <c r="W467" s="616" t="str">
        <f t="shared" si="121"/>
        <v>#REF!</v>
      </c>
      <c r="X467" s="616" t="str">
        <f t="shared" si="8"/>
        <v>#REF!</v>
      </c>
      <c r="Y467" s="616">
        <f t="shared" si="9"/>
        <v>0.85</v>
      </c>
      <c r="Z467" s="616" t="str">
        <f t="shared" si="42"/>
        <v>#REF!</v>
      </c>
      <c r="AA467" s="616" t="str">
        <f t="shared" si="60"/>
        <v>#REF!</v>
      </c>
      <c r="AB467" s="616" t="str">
        <f t="shared" si="61"/>
        <v>#REF!</v>
      </c>
      <c r="AC467" s="642" t="str">
        <f t="shared" si="62"/>
        <v>#REF!</v>
      </c>
      <c r="AD467" s="642" t="str">
        <f t="shared" si="63"/>
        <v>#REF!</v>
      </c>
      <c r="AE467" s="642" t="str">
        <f t="shared" si="64"/>
        <v>#REF!</v>
      </c>
      <c r="AF467" s="609"/>
      <c r="AG467" s="622"/>
      <c r="AH467" s="622"/>
      <c r="AI467" s="622" t="str">
        <f t="shared" si="65"/>
        <v>#REF!</v>
      </c>
    </row>
    <row r="468" ht="15.75" customHeight="1">
      <c r="A468" s="609">
        <f t="shared" si="17"/>
        <v>466</v>
      </c>
      <c r="B468" s="609">
        <v>465611.0</v>
      </c>
      <c r="C468" s="240" t="s">
        <v>1493</v>
      </c>
      <c r="D468" s="240" t="s">
        <v>1494</v>
      </c>
      <c r="E468" s="240" t="s">
        <v>511</v>
      </c>
      <c r="F468" s="609" t="s">
        <v>564</v>
      </c>
      <c r="G468" s="609" t="s">
        <v>790</v>
      </c>
      <c r="H468" s="609" t="str">
        <f t="shared" si="116"/>
        <v>BA03</v>
      </c>
      <c r="I468" s="611" t="str">
        <f t="shared" si="2"/>
        <v>#REF!</v>
      </c>
      <c r="J468" s="609">
        <v>6.0</v>
      </c>
      <c r="K468" s="609">
        <v>2024.0</v>
      </c>
      <c r="L468" s="609"/>
      <c r="M468" s="609"/>
      <c r="N468" s="640">
        <v>10.0</v>
      </c>
      <c r="O468" s="640">
        <f t="shared" si="131"/>
        <v>0.5</v>
      </c>
      <c r="P468" s="640" t="str">
        <f t="shared" si="4"/>
        <v>#REF!</v>
      </c>
      <c r="Q468" s="640"/>
      <c r="R468" s="640"/>
      <c r="S468" s="609"/>
      <c r="T468" s="240" t="s">
        <v>1788</v>
      </c>
      <c r="U468" s="616"/>
      <c r="V468" s="616" t="str">
        <f t="shared" si="120"/>
        <v>#REF!</v>
      </c>
      <c r="W468" s="616">
        <f t="shared" si="121"/>
        <v>0.71</v>
      </c>
      <c r="X468" s="616" t="str">
        <f t="shared" si="8"/>
        <v>#REF!</v>
      </c>
      <c r="Y468" s="616">
        <f t="shared" si="9"/>
        <v>1</v>
      </c>
      <c r="Z468" s="616" t="str">
        <f t="shared" si="42"/>
        <v>#REF!</v>
      </c>
      <c r="AA468" s="616" t="str">
        <f t="shared" si="60"/>
        <v>#REF!</v>
      </c>
      <c r="AB468" s="616" t="str">
        <f t="shared" si="61"/>
        <v>#REF!</v>
      </c>
      <c r="AC468" s="642" t="str">
        <f t="shared" si="62"/>
        <v>#REF!</v>
      </c>
      <c r="AD468" s="642" t="str">
        <f t="shared" si="63"/>
        <v>#REF!</v>
      </c>
      <c r="AE468" s="642" t="str">
        <f t="shared" si="64"/>
        <v>#REF!</v>
      </c>
      <c r="AF468" s="609"/>
      <c r="AG468" s="622"/>
      <c r="AH468" s="622"/>
      <c r="AI468" s="622">
        <f t="shared" si="65"/>
        <v>0.71</v>
      </c>
    </row>
    <row r="469" ht="15.75" customHeight="1">
      <c r="A469" s="609">
        <f t="shared" si="17"/>
        <v>467</v>
      </c>
      <c r="B469" s="609">
        <v>465623.0</v>
      </c>
      <c r="C469" s="240" t="s">
        <v>1257</v>
      </c>
      <c r="D469" s="240" t="s">
        <v>1258</v>
      </c>
      <c r="E469" s="240" t="s">
        <v>511</v>
      </c>
      <c r="F469" s="609" t="s">
        <v>512</v>
      </c>
      <c r="G469" s="609" t="s">
        <v>771</v>
      </c>
      <c r="H469" s="609" t="str">
        <f t="shared" si="116"/>
        <v>DEV04</v>
      </c>
      <c r="I469" s="611" t="str">
        <f t="shared" si="2"/>
        <v>#REF!</v>
      </c>
      <c r="J469" s="609">
        <v>6.0</v>
      </c>
      <c r="K469" s="609">
        <v>2024.0</v>
      </c>
      <c r="L469" s="609"/>
      <c r="M469" s="609"/>
      <c r="N469" s="640">
        <v>10.0</v>
      </c>
      <c r="O469" s="640">
        <f t="shared" si="131"/>
        <v>0.5</v>
      </c>
      <c r="P469" s="640" t="str">
        <f t="shared" si="4"/>
        <v>#REF!</v>
      </c>
      <c r="Q469" s="640"/>
      <c r="R469" s="640"/>
      <c r="S469" s="609"/>
      <c r="T469" s="240" t="s">
        <v>1788</v>
      </c>
      <c r="U469" s="616"/>
      <c r="V469" s="616" t="str">
        <f t="shared" si="120"/>
        <v>#REF!</v>
      </c>
      <c r="W469" s="616">
        <f t="shared" si="121"/>
        <v>0.5</v>
      </c>
      <c r="X469" s="616" t="str">
        <f t="shared" si="8"/>
        <v>#REF!</v>
      </c>
      <c r="Y469" s="616">
        <f t="shared" si="9"/>
        <v>1</v>
      </c>
      <c r="Z469" s="616" t="str">
        <f t="shared" si="42"/>
        <v>#REF!</v>
      </c>
      <c r="AA469" s="616" t="str">
        <f t="shared" si="60"/>
        <v>#REF!</v>
      </c>
      <c r="AB469" s="616" t="str">
        <f t="shared" si="61"/>
        <v>#REF!</v>
      </c>
      <c r="AC469" s="642" t="str">
        <f t="shared" si="62"/>
        <v>#REF!</v>
      </c>
      <c r="AD469" s="642" t="str">
        <f t="shared" si="63"/>
        <v>#REF!</v>
      </c>
      <c r="AE469" s="642" t="str">
        <f t="shared" si="64"/>
        <v>#REF!</v>
      </c>
      <c r="AF469" s="609"/>
      <c r="AG469" s="622"/>
      <c r="AH469" s="622"/>
      <c r="AI469" s="622">
        <f t="shared" si="65"/>
        <v>0.5</v>
      </c>
    </row>
    <row r="470" ht="15.75" customHeight="1">
      <c r="A470" s="609">
        <f t="shared" si="17"/>
        <v>468</v>
      </c>
      <c r="B470" s="609">
        <v>465625.0</v>
      </c>
      <c r="C470" s="240" t="s">
        <v>1259</v>
      </c>
      <c r="D470" s="240" t="s">
        <v>1260</v>
      </c>
      <c r="E470" s="240" t="s">
        <v>511</v>
      </c>
      <c r="F470" s="609" t="s">
        <v>512</v>
      </c>
      <c r="G470" s="609" t="s">
        <v>771</v>
      </c>
      <c r="H470" s="609" t="str">
        <f t="shared" si="116"/>
        <v>DEV04</v>
      </c>
      <c r="I470" s="611" t="str">
        <f t="shared" si="2"/>
        <v>#REF!</v>
      </c>
      <c r="J470" s="609">
        <v>6.0</v>
      </c>
      <c r="K470" s="609">
        <v>2024.0</v>
      </c>
      <c r="L470" s="609"/>
      <c r="M470" s="609"/>
      <c r="N470" s="640">
        <v>10.0</v>
      </c>
      <c r="O470" s="640">
        <f t="shared" si="131"/>
        <v>0.5</v>
      </c>
      <c r="P470" s="640" t="str">
        <f t="shared" si="4"/>
        <v>#REF!</v>
      </c>
      <c r="Q470" s="640"/>
      <c r="R470" s="640"/>
      <c r="S470" s="609"/>
      <c r="T470" s="240" t="s">
        <v>1788</v>
      </c>
      <c r="U470" s="616"/>
      <c r="V470" s="616" t="str">
        <f t="shared" si="120"/>
        <v>#REF!</v>
      </c>
      <c r="W470" s="616">
        <f t="shared" si="121"/>
        <v>0.5</v>
      </c>
      <c r="X470" s="616" t="str">
        <f t="shared" si="8"/>
        <v>#REF!</v>
      </c>
      <c r="Y470" s="616">
        <f t="shared" si="9"/>
        <v>1</v>
      </c>
      <c r="Z470" s="616" t="str">
        <f t="shared" si="42"/>
        <v>#REF!</v>
      </c>
      <c r="AA470" s="616" t="str">
        <f t="shared" si="60"/>
        <v>#REF!</v>
      </c>
      <c r="AB470" s="616" t="str">
        <f t="shared" si="61"/>
        <v>#REF!</v>
      </c>
      <c r="AC470" s="642" t="str">
        <f t="shared" si="62"/>
        <v>#REF!</v>
      </c>
      <c r="AD470" s="642" t="str">
        <f t="shared" si="63"/>
        <v>#REF!</v>
      </c>
      <c r="AE470" s="642" t="str">
        <f t="shared" si="64"/>
        <v>#REF!</v>
      </c>
      <c r="AF470" s="609"/>
      <c r="AG470" s="622"/>
      <c r="AH470" s="622"/>
      <c r="AI470" s="622">
        <f t="shared" si="65"/>
        <v>0.5</v>
      </c>
    </row>
    <row r="471" ht="15.75" customHeight="1">
      <c r="A471" s="609">
        <f t="shared" si="17"/>
        <v>469</v>
      </c>
      <c r="B471" s="609">
        <v>465797.0</v>
      </c>
      <c r="C471" s="240" t="s">
        <v>1594</v>
      </c>
      <c r="D471" s="240" t="s">
        <v>1595</v>
      </c>
      <c r="E471" s="240" t="s">
        <v>511</v>
      </c>
      <c r="F471" s="609" t="s">
        <v>512</v>
      </c>
      <c r="G471" s="609" t="s">
        <v>790</v>
      </c>
      <c r="H471" s="609" t="str">
        <f t="shared" si="116"/>
        <v>DEV03</v>
      </c>
      <c r="I471" s="611" t="str">
        <f t="shared" si="2"/>
        <v>#REF!</v>
      </c>
      <c r="J471" s="609">
        <v>6.0</v>
      </c>
      <c r="K471" s="609">
        <v>2024.0</v>
      </c>
      <c r="L471" s="609"/>
      <c r="M471" s="609"/>
      <c r="N471" s="640">
        <v>15.0</v>
      </c>
      <c r="O471" s="640">
        <f t="shared" si="131"/>
        <v>0.75</v>
      </c>
      <c r="P471" s="640" t="str">
        <f t="shared" si="4"/>
        <v>#REF!</v>
      </c>
      <c r="Q471" s="640"/>
      <c r="R471" s="640"/>
      <c r="S471" s="609"/>
      <c r="T471" s="240" t="s">
        <v>1788</v>
      </c>
      <c r="U471" s="616"/>
      <c r="V471" s="616" t="str">
        <f t="shared" si="120"/>
        <v>#REF!</v>
      </c>
      <c r="W471" s="616" t="str">
        <f t="shared" si="121"/>
        <v>#REF!</v>
      </c>
      <c r="X471" s="616" t="str">
        <f t="shared" si="8"/>
        <v>#REF!</v>
      </c>
      <c r="Y471" s="616">
        <f t="shared" si="9"/>
        <v>1</v>
      </c>
      <c r="Z471" s="616" t="str">
        <f t="shared" si="42"/>
        <v>#REF!</v>
      </c>
      <c r="AA471" s="616" t="str">
        <f t="shared" si="60"/>
        <v>#REF!</v>
      </c>
      <c r="AB471" s="616" t="str">
        <f t="shared" si="61"/>
        <v>#REF!</v>
      </c>
      <c r="AC471" s="642" t="str">
        <f t="shared" si="62"/>
        <v>#REF!</v>
      </c>
      <c r="AD471" s="642" t="str">
        <f t="shared" si="63"/>
        <v>#REF!</v>
      </c>
      <c r="AE471" s="642" t="str">
        <f t="shared" si="64"/>
        <v>#REF!</v>
      </c>
      <c r="AF471" s="609"/>
      <c r="AG471" s="622"/>
      <c r="AH471" s="622"/>
      <c r="AI471" s="622" t="str">
        <f t="shared" si="65"/>
        <v>#REF!</v>
      </c>
    </row>
    <row r="472" ht="15.75" customHeight="1">
      <c r="A472" s="609">
        <f t="shared" si="17"/>
        <v>470</v>
      </c>
      <c r="B472" s="609">
        <v>465801.0</v>
      </c>
      <c r="C472" s="240" t="s">
        <v>1360</v>
      </c>
      <c r="D472" s="240" t="s">
        <v>1361</v>
      </c>
      <c r="E472" s="240" t="s">
        <v>511</v>
      </c>
      <c r="F472" s="609" t="s">
        <v>512</v>
      </c>
      <c r="G472" s="609" t="s">
        <v>893</v>
      </c>
      <c r="H472" s="609" t="str">
        <f t="shared" si="116"/>
        <v>DEV06</v>
      </c>
      <c r="I472" s="611" t="str">
        <f t="shared" si="2"/>
        <v>#REF!</v>
      </c>
      <c r="J472" s="609">
        <v>6.0</v>
      </c>
      <c r="K472" s="609">
        <v>2024.0</v>
      </c>
      <c r="L472" s="609"/>
      <c r="M472" s="609"/>
      <c r="N472" s="640">
        <v>15.0</v>
      </c>
      <c r="O472" s="640">
        <f t="shared" si="131"/>
        <v>0.75</v>
      </c>
      <c r="P472" s="640" t="str">
        <f t="shared" si="4"/>
        <v>#REF!</v>
      </c>
      <c r="Q472" s="640"/>
      <c r="R472" s="640"/>
      <c r="S472" s="609"/>
      <c r="T472" s="240" t="s">
        <v>1788</v>
      </c>
      <c r="U472" s="616"/>
      <c r="V472" s="616" t="str">
        <f t="shared" si="120"/>
        <v>#REF!</v>
      </c>
      <c r="W472" s="616" t="str">
        <f t="shared" si="121"/>
        <v>#REF!</v>
      </c>
      <c r="X472" s="616" t="str">
        <f t="shared" si="8"/>
        <v>#REF!</v>
      </c>
      <c r="Y472" s="616">
        <f t="shared" si="9"/>
        <v>1</v>
      </c>
      <c r="Z472" s="616" t="str">
        <f t="shared" si="42"/>
        <v>#REF!</v>
      </c>
      <c r="AA472" s="616" t="str">
        <f t="shared" si="60"/>
        <v>#REF!</v>
      </c>
      <c r="AB472" s="616" t="str">
        <f t="shared" si="61"/>
        <v>#REF!</v>
      </c>
      <c r="AC472" s="642" t="str">
        <f t="shared" si="62"/>
        <v>#REF!</v>
      </c>
      <c r="AD472" s="642" t="str">
        <f t="shared" si="63"/>
        <v>#REF!</v>
      </c>
      <c r="AE472" s="642" t="str">
        <f t="shared" si="64"/>
        <v>#REF!</v>
      </c>
      <c r="AF472" s="609"/>
      <c r="AG472" s="622"/>
      <c r="AH472" s="622"/>
      <c r="AI472" s="622" t="str">
        <f t="shared" si="65"/>
        <v>#REF!</v>
      </c>
    </row>
    <row r="473" ht="15.75" customHeight="1">
      <c r="A473" s="609">
        <f t="shared" si="17"/>
        <v>471</v>
      </c>
      <c r="B473" s="609">
        <v>465799.0</v>
      </c>
      <c r="C473" s="240" t="s">
        <v>1310</v>
      </c>
      <c r="D473" s="240" t="s">
        <v>1311</v>
      </c>
      <c r="E473" s="240" t="s">
        <v>511</v>
      </c>
      <c r="F473" s="609" t="s">
        <v>546</v>
      </c>
      <c r="G473" s="609" t="s">
        <v>771</v>
      </c>
      <c r="H473" s="609" t="str">
        <f t="shared" si="116"/>
        <v>TESTER04</v>
      </c>
      <c r="I473" s="611" t="str">
        <f t="shared" si="2"/>
        <v>#REF!</v>
      </c>
      <c r="J473" s="609">
        <v>6.0</v>
      </c>
      <c r="K473" s="609">
        <v>2024.0</v>
      </c>
      <c r="L473" s="609"/>
      <c r="M473" s="609"/>
      <c r="N473" s="640">
        <v>20.0</v>
      </c>
      <c r="O473" s="640">
        <f t="shared" si="131"/>
        <v>1</v>
      </c>
      <c r="P473" s="640" t="str">
        <f t="shared" si="4"/>
        <v>#REF!</v>
      </c>
      <c r="Q473" s="640"/>
      <c r="R473" s="640"/>
      <c r="S473" s="609"/>
      <c r="T473" s="240" t="s">
        <v>1788</v>
      </c>
      <c r="U473" s="616"/>
      <c r="V473" s="616" t="str">
        <f t="shared" si="120"/>
        <v>#REF!</v>
      </c>
      <c r="W473" s="616">
        <f t="shared" si="121"/>
        <v>0.35</v>
      </c>
      <c r="X473" s="616" t="str">
        <f t="shared" si="8"/>
        <v>#REF!</v>
      </c>
      <c r="Y473" s="616">
        <f t="shared" si="9"/>
        <v>1.25</v>
      </c>
      <c r="Z473" s="616" t="str">
        <f t="shared" si="42"/>
        <v>#REF!</v>
      </c>
      <c r="AA473" s="616" t="str">
        <f t="shared" si="60"/>
        <v>#REF!</v>
      </c>
      <c r="AB473" s="616" t="str">
        <f t="shared" si="61"/>
        <v>#REF!</v>
      </c>
      <c r="AC473" s="642" t="str">
        <f t="shared" si="62"/>
        <v>#REF!</v>
      </c>
      <c r="AD473" s="642" t="str">
        <f t="shared" si="63"/>
        <v>#REF!</v>
      </c>
      <c r="AE473" s="642" t="str">
        <f t="shared" si="64"/>
        <v>#REF!</v>
      </c>
      <c r="AF473" s="609"/>
      <c r="AG473" s="622"/>
      <c r="AH473" s="622"/>
      <c r="AI473" s="622">
        <f t="shared" si="65"/>
        <v>0.35</v>
      </c>
    </row>
    <row r="474" ht="15.75" customHeight="1">
      <c r="A474" s="609">
        <f t="shared" si="17"/>
        <v>472</v>
      </c>
      <c r="B474" s="609">
        <v>465601.0</v>
      </c>
      <c r="C474" s="240" t="s">
        <v>1673</v>
      </c>
      <c r="D474" s="240" t="s">
        <v>1674</v>
      </c>
      <c r="E474" s="240" t="s">
        <v>892</v>
      </c>
      <c r="F474" s="609" t="s">
        <v>564</v>
      </c>
      <c r="G474" s="609" t="s">
        <v>790</v>
      </c>
      <c r="H474" s="609" t="str">
        <f t="shared" si="116"/>
        <v>BA03</v>
      </c>
      <c r="I474" s="611" t="str">
        <f t="shared" si="2"/>
        <v>#REF!</v>
      </c>
      <c r="J474" s="609">
        <v>6.0</v>
      </c>
      <c r="K474" s="609">
        <v>2024.0</v>
      </c>
      <c r="L474" s="609"/>
      <c r="M474" s="609"/>
      <c r="N474" s="640">
        <v>10.0</v>
      </c>
      <c r="O474" s="640">
        <f t="shared" si="131"/>
        <v>0.5</v>
      </c>
      <c r="P474" s="640" t="str">
        <f t="shared" si="4"/>
        <v>#REF!</v>
      </c>
      <c r="Q474" s="640"/>
      <c r="R474" s="640"/>
      <c r="S474" s="609"/>
      <c r="T474" s="240" t="s">
        <v>1788</v>
      </c>
      <c r="U474" s="616"/>
      <c r="V474" s="616" t="str">
        <f t="shared" si="120"/>
        <v>#REF!</v>
      </c>
      <c r="W474" s="616" t="str">
        <f t="shared" si="121"/>
        <v>#REF!</v>
      </c>
      <c r="X474" s="616" t="str">
        <f t="shared" si="8"/>
        <v>#REF!</v>
      </c>
      <c r="Y474" s="616">
        <f t="shared" si="9"/>
        <v>1</v>
      </c>
      <c r="Z474" s="616" t="str">
        <f t="shared" si="42"/>
        <v>#REF!</v>
      </c>
      <c r="AA474" s="616" t="str">
        <f t="shared" si="60"/>
        <v>#REF!</v>
      </c>
      <c r="AB474" s="616" t="str">
        <f t="shared" si="61"/>
        <v>#REF!</v>
      </c>
      <c r="AC474" s="642" t="str">
        <f t="shared" si="62"/>
        <v>#REF!</v>
      </c>
      <c r="AD474" s="642" t="str">
        <f t="shared" si="63"/>
        <v>#REF!</v>
      </c>
      <c r="AE474" s="642" t="str">
        <f t="shared" si="64"/>
        <v>#REF!</v>
      </c>
      <c r="AF474" s="609"/>
      <c r="AG474" s="622"/>
      <c r="AH474" s="622"/>
      <c r="AI474" s="622" t="str">
        <f t="shared" si="65"/>
        <v>#REF!</v>
      </c>
    </row>
    <row r="475" ht="15.75" customHeight="1">
      <c r="A475" s="609">
        <f t="shared" si="17"/>
        <v>473</v>
      </c>
      <c r="B475" s="609">
        <v>465613.0</v>
      </c>
      <c r="C475" s="240" t="s">
        <v>1679</v>
      </c>
      <c r="D475" s="240" t="s">
        <v>1680</v>
      </c>
      <c r="E475" s="240" t="s">
        <v>892</v>
      </c>
      <c r="F475" s="609" t="s">
        <v>564</v>
      </c>
      <c r="G475" s="609" t="s">
        <v>795</v>
      </c>
      <c r="H475" s="609" t="str">
        <f t="shared" si="116"/>
        <v>BA01</v>
      </c>
      <c r="I475" s="611" t="str">
        <f t="shared" si="2"/>
        <v>#REF!</v>
      </c>
      <c r="J475" s="609">
        <v>6.0</v>
      </c>
      <c r="K475" s="609">
        <v>2024.0</v>
      </c>
      <c r="L475" s="609"/>
      <c r="M475" s="609"/>
      <c r="N475" s="640">
        <v>10.0</v>
      </c>
      <c r="O475" s="640">
        <f t="shared" si="131"/>
        <v>0.5</v>
      </c>
      <c r="P475" s="640" t="str">
        <f t="shared" si="4"/>
        <v>#REF!</v>
      </c>
      <c r="Q475" s="640"/>
      <c r="R475" s="640"/>
      <c r="S475" s="609"/>
      <c r="T475" s="240" t="s">
        <v>1788</v>
      </c>
      <c r="U475" s="616"/>
      <c r="V475" s="616" t="str">
        <f t="shared" si="120"/>
        <v>#REF!</v>
      </c>
      <c r="W475" s="616" t="str">
        <f t="shared" si="121"/>
        <v>#REF!</v>
      </c>
      <c r="X475" s="616" t="str">
        <f t="shared" si="8"/>
        <v>#REF!</v>
      </c>
      <c r="Y475" s="616">
        <f t="shared" si="9"/>
        <v>1</v>
      </c>
      <c r="Z475" s="616" t="str">
        <f t="shared" si="42"/>
        <v>#REF!</v>
      </c>
      <c r="AA475" s="616" t="str">
        <f t="shared" si="60"/>
        <v>#REF!</v>
      </c>
      <c r="AB475" s="616" t="str">
        <f t="shared" si="61"/>
        <v>#REF!</v>
      </c>
      <c r="AC475" s="642" t="str">
        <f t="shared" si="62"/>
        <v>#REF!</v>
      </c>
      <c r="AD475" s="642" t="str">
        <f t="shared" si="63"/>
        <v>#REF!</v>
      </c>
      <c r="AE475" s="642" t="str">
        <f t="shared" si="64"/>
        <v>#REF!</v>
      </c>
      <c r="AF475" s="609"/>
      <c r="AG475" s="622"/>
      <c r="AH475" s="622"/>
      <c r="AI475" s="622" t="str">
        <f t="shared" si="65"/>
        <v>#REF!</v>
      </c>
    </row>
    <row r="476" ht="15.75" customHeight="1">
      <c r="A476" s="609">
        <f t="shared" si="17"/>
        <v>474</v>
      </c>
      <c r="B476" s="609">
        <v>465619.0</v>
      </c>
      <c r="C476" s="240" t="s">
        <v>1682</v>
      </c>
      <c r="D476" s="240" t="s">
        <v>1683</v>
      </c>
      <c r="E476" s="240" t="s">
        <v>892</v>
      </c>
      <c r="F476" s="609" t="s">
        <v>546</v>
      </c>
      <c r="G476" s="609" t="s">
        <v>665</v>
      </c>
      <c r="H476" s="609" t="str">
        <f t="shared" si="116"/>
        <v>TESTER02</v>
      </c>
      <c r="I476" s="611" t="str">
        <f t="shared" si="2"/>
        <v>#REF!</v>
      </c>
      <c r="J476" s="609">
        <v>6.0</v>
      </c>
      <c r="K476" s="609">
        <v>2024.0</v>
      </c>
      <c r="L476" s="609"/>
      <c r="M476" s="609"/>
      <c r="N476" s="640">
        <v>10.0</v>
      </c>
      <c r="O476" s="640">
        <f t="shared" si="131"/>
        <v>0.5</v>
      </c>
      <c r="P476" s="640" t="str">
        <f t="shared" si="4"/>
        <v>#REF!</v>
      </c>
      <c r="Q476" s="640"/>
      <c r="R476" s="640"/>
      <c r="S476" s="609"/>
      <c r="T476" s="240" t="s">
        <v>1788</v>
      </c>
      <c r="U476" s="616"/>
      <c r="V476" s="616" t="str">
        <f t="shared" si="120"/>
        <v>#REF!</v>
      </c>
      <c r="W476" s="616" t="str">
        <f t="shared" si="121"/>
        <v>#REF!</v>
      </c>
      <c r="X476" s="616" t="str">
        <f t="shared" si="8"/>
        <v>#REF!</v>
      </c>
      <c r="Y476" s="616">
        <f t="shared" si="9"/>
        <v>1</v>
      </c>
      <c r="Z476" s="616" t="str">
        <f t="shared" si="42"/>
        <v>#REF!</v>
      </c>
      <c r="AA476" s="616" t="str">
        <f t="shared" si="60"/>
        <v>#REF!</v>
      </c>
      <c r="AB476" s="616" t="str">
        <f t="shared" si="61"/>
        <v>#REF!</v>
      </c>
      <c r="AC476" s="642" t="str">
        <f t="shared" si="62"/>
        <v>#REF!</v>
      </c>
      <c r="AD476" s="642" t="str">
        <f t="shared" si="63"/>
        <v>#REF!</v>
      </c>
      <c r="AE476" s="642" t="str">
        <f t="shared" si="64"/>
        <v>#REF!</v>
      </c>
      <c r="AF476" s="609"/>
      <c r="AG476" s="622"/>
      <c r="AH476" s="622"/>
      <c r="AI476" s="622" t="str">
        <f t="shared" si="65"/>
        <v>#REF!</v>
      </c>
    </row>
    <row r="477" ht="15.75" customHeight="1">
      <c r="A477" s="609">
        <f t="shared" si="17"/>
        <v>475</v>
      </c>
      <c r="B477" s="609">
        <v>465803.0</v>
      </c>
      <c r="C477" s="240" t="s">
        <v>2222</v>
      </c>
      <c r="D477" s="240" t="s">
        <v>2223</v>
      </c>
      <c r="E477" s="240" t="s">
        <v>892</v>
      </c>
      <c r="F477" s="609" t="s">
        <v>546</v>
      </c>
      <c r="G477" s="609" t="s">
        <v>790</v>
      </c>
      <c r="H477" s="609" t="str">
        <f t="shared" si="116"/>
        <v>TESTER03</v>
      </c>
      <c r="I477" s="611" t="str">
        <f t="shared" si="2"/>
        <v>#REF!</v>
      </c>
      <c r="J477" s="609">
        <v>6.0</v>
      </c>
      <c r="K477" s="609">
        <v>2024.0</v>
      </c>
      <c r="L477" s="609"/>
      <c r="M477" s="609"/>
      <c r="N477" s="640">
        <v>20.0</v>
      </c>
      <c r="O477" s="640">
        <f t="shared" si="131"/>
        <v>1</v>
      </c>
      <c r="P477" s="640" t="str">
        <f t="shared" si="4"/>
        <v>#REF!</v>
      </c>
      <c r="Q477" s="640"/>
      <c r="R477" s="640"/>
      <c r="S477" s="609"/>
      <c r="T477" s="240" t="s">
        <v>1788</v>
      </c>
      <c r="U477" s="616"/>
      <c r="V477" s="616" t="str">
        <f t="shared" si="120"/>
        <v>#REF!</v>
      </c>
      <c r="W477" s="616">
        <f t="shared" si="121"/>
        <v>0</v>
      </c>
      <c r="X477" s="616" t="str">
        <f t="shared" si="8"/>
        <v>#REF!</v>
      </c>
      <c r="Y477" s="616">
        <f t="shared" si="9"/>
        <v>1</v>
      </c>
      <c r="Z477" s="616" t="str">
        <f t="shared" si="42"/>
        <v>#REF!</v>
      </c>
      <c r="AA477" s="616" t="str">
        <f t="shared" si="60"/>
        <v>#REF!</v>
      </c>
      <c r="AB477" s="616" t="str">
        <f t="shared" si="61"/>
        <v>#REF!</v>
      </c>
      <c r="AC477" s="642" t="str">
        <f t="shared" si="62"/>
        <v>#REF!</v>
      </c>
      <c r="AD477" s="642" t="str">
        <f t="shared" si="63"/>
        <v>#REF!</v>
      </c>
      <c r="AE477" s="642" t="str">
        <f t="shared" si="64"/>
        <v>#REF!</v>
      </c>
      <c r="AF477" s="609"/>
      <c r="AG477" s="622"/>
      <c r="AH477" s="622"/>
      <c r="AI477" s="622" t="str">
        <f t="shared" si="65"/>
        <v>#DIV/0!</v>
      </c>
    </row>
    <row r="478" ht="15.75" customHeight="1">
      <c r="A478" s="609">
        <f t="shared" si="17"/>
        <v>476</v>
      </c>
      <c r="B478" s="609">
        <v>465805.0</v>
      </c>
      <c r="C478" s="240" t="s">
        <v>1686</v>
      </c>
      <c r="D478" s="240" t="s">
        <v>2224</v>
      </c>
      <c r="E478" s="240" t="s">
        <v>892</v>
      </c>
      <c r="F478" s="609" t="s">
        <v>512</v>
      </c>
      <c r="G478" s="609" t="s">
        <v>771</v>
      </c>
      <c r="H478" s="609" t="str">
        <f t="shared" si="116"/>
        <v>DEV04</v>
      </c>
      <c r="I478" s="611" t="str">
        <f t="shared" si="2"/>
        <v>#REF!</v>
      </c>
      <c r="J478" s="609">
        <v>6.0</v>
      </c>
      <c r="K478" s="609">
        <v>2024.0</v>
      </c>
      <c r="L478" s="609"/>
      <c r="M478" s="609"/>
      <c r="N478" s="640">
        <v>20.0</v>
      </c>
      <c r="O478" s="640">
        <f t="shared" si="131"/>
        <v>1</v>
      </c>
      <c r="P478" s="640" t="str">
        <f t="shared" si="4"/>
        <v>#REF!</v>
      </c>
      <c r="Q478" s="640"/>
      <c r="R478" s="640"/>
      <c r="S478" s="609"/>
      <c r="T478" s="240" t="s">
        <v>1788</v>
      </c>
      <c r="U478" s="616"/>
      <c r="V478" s="616" t="str">
        <f t="shared" si="120"/>
        <v>#REF!</v>
      </c>
      <c r="W478" s="616">
        <f t="shared" si="121"/>
        <v>0</v>
      </c>
      <c r="X478" s="616" t="str">
        <f t="shared" si="8"/>
        <v>#REF!</v>
      </c>
      <c r="Y478" s="616">
        <f t="shared" si="9"/>
        <v>1</v>
      </c>
      <c r="Z478" s="616" t="str">
        <f t="shared" si="42"/>
        <v>#REF!</v>
      </c>
      <c r="AA478" s="616" t="str">
        <f t="shared" si="60"/>
        <v>#REF!</v>
      </c>
      <c r="AB478" s="616" t="str">
        <f t="shared" si="61"/>
        <v>#REF!</v>
      </c>
      <c r="AC478" s="642" t="str">
        <f t="shared" si="62"/>
        <v>#REF!</v>
      </c>
      <c r="AD478" s="642" t="str">
        <f t="shared" si="63"/>
        <v>#REF!</v>
      </c>
      <c r="AE478" s="642" t="str">
        <f t="shared" si="64"/>
        <v>#REF!</v>
      </c>
      <c r="AF478" s="609"/>
      <c r="AG478" s="622"/>
      <c r="AH478" s="622"/>
      <c r="AI478" s="622" t="str">
        <f t="shared" si="65"/>
        <v>#DIV/0!</v>
      </c>
    </row>
    <row r="479" ht="15.75" customHeight="1">
      <c r="A479" s="609">
        <f t="shared" si="17"/>
        <v>477</v>
      </c>
      <c r="B479" s="609">
        <v>465947.0</v>
      </c>
      <c r="C479" s="240" t="s">
        <v>1685</v>
      </c>
      <c r="D479" s="240" t="s">
        <v>2225</v>
      </c>
      <c r="E479" s="240" t="s">
        <v>892</v>
      </c>
      <c r="F479" s="609" t="s">
        <v>512</v>
      </c>
      <c r="G479" s="609" t="s">
        <v>665</v>
      </c>
      <c r="H479" s="609" t="str">
        <f t="shared" si="116"/>
        <v>DEV02</v>
      </c>
      <c r="I479" s="611" t="str">
        <f t="shared" si="2"/>
        <v>#REF!</v>
      </c>
      <c r="J479" s="609">
        <v>6.0</v>
      </c>
      <c r="K479" s="609">
        <v>2024.0</v>
      </c>
      <c r="L479" s="609"/>
      <c r="M479" s="609"/>
      <c r="N479" s="640">
        <v>20.0</v>
      </c>
      <c r="O479" s="640">
        <f t="shared" si="131"/>
        <v>1</v>
      </c>
      <c r="P479" s="640" t="str">
        <f t="shared" si="4"/>
        <v>#REF!</v>
      </c>
      <c r="Q479" s="640"/>
      <c r="R479" s="640"/>
      <c r="S479" s="609"/>
      <c r="T479" s="240" t="s">
        <v>1788</v>
      </c>
      <c r="U479" s="616"/>
      <c r="V479" s="616" t="str">
        <f t="shared" si="120"/>
        <v>#REF!</v>
      </c>
      <c r="W479" s="616" t="str">
        <f t="shared" si="121"/>
        <v>#REF!</v>
      </c>
      <c r="X479" s="616" t="str">
        <f t="shared" si="8"/>
        <v>#REF!</v>
      </c>
      <c r="Y479" s="616">
        <f t="shared" si="9"/>
        <v>1.15</v>
      </c>
      <c r="Z479" s="616" t="str">
        <f t="shared" si="42"/>
        <v>#REF!</v>
      </c>
      <c r="AA479" s="616" t="str">
        <f t="shared" si="60"/>
        <v>#REF!</v>
      </c>
      <c r="AB479" s="616" t="str">
        <f t="shared" si="61"/>
        <v>#REF!</v>
      </c>
      <c r="AC479" s="642" t="str">
        <f t="shared" si="62"/>
        <v>#REF!</v>
      </c>
      <c r="AD479" s="642" t="str">
        <f t="shared" si="63"/>
        <v>#REF!</v>
      </c>
      <c r="AE479" s="642" t="str">
        <f t="shared" si="64"/>
        <v>#REF!</v>
      </c>
      <c r="AF479" s="609"/>
      <c r="AG479" s="622"/>
      <c r="AH479" s="622"/>
      <c r="AI479" s="622" t="str">
        <f t="shared" si="65"/>
        <v>#DIV/0!</v>
      </c>
    </row>
    <row r="480" ht="15.75" customHeight="1">
      <c r="A480" s="609">
        <f t="shared" si="17"/>
        <v>478</v>
      </c>
      <c r="B480" s="609">
        <v>465949.0</v>
      </c>
      <c r="C480" s="240" t="s">
        <v>2226</v>
      </c>
      <c r="D480" s="240" t="s">
        <v>2227</v>
      </c>
      <c r="E480" s="240" t="s">
        <v>892</v>
      </c>
      <c r="F480" s="609" t="s">
        <v>564</v>
      </c>
      <c r="G480" s="609" t="s">
        <v>771</v>
      </c>
      <c r="H480" s="609" t="str">
        <f t="shared" si="116"/>
        <v>BA04</v>
      </c>
      <c r="I480" s="611" t="str">
        <f t="shared" si="2"/>
        <v>#REF!</v>
      </c>
      <c r="J480" s="609">
        <v>6.0</v>
      </c>
      <c r="K480" s="609">
        <v>2024.0</v>
      </c>
      <c r="L480" s="609"/>
      <c r="M480" s="609"/>
      <c r="N480" s="640">
        <v>20.0</v>
      </c>
      <c r="O480" s="640">
        <f t="shared" si="131"/>
        <v>1</v>
      </c>
      <c r="P480" s="640" t="str">
        <f t="shared" si="4"/>
        <v>#REF!</v>
      </c>
      <c r="Q480" s="640"/>
      <c r="R480" s="640"/>
      <c r="S480" s="609"/>
      <c r="T480" s="240" t="s">
        <v>1788</v>
      </c>
      <c r="U480" s="616"/>
      <c r="V480" s="616" t="str">
        <f t="shared" si="120"/>
        <v>#REF!</v>
      </c>
      <c r="W480" s="616">
        <f t="shared" si="121"/>
        <v>0</v>
      </c>
      <c r="X480" s="616" t="str">
        <f t="shared" si="8"/>
        <v>#REF!</v>
      </c>
      <c r="Y480" s="616">
        <f t="shared" si="9"/>
        <v>1</v>
      </c>
      <c r="Z480" s="616" t="str">
        <f t="shared" si="42"/>
        <v>#REF!</v>
      </c>
      <c r="AA480" s="616" t="str">
        <f t="shared" si="60"/>
        <v>#REF!</v>
      </c>
      <c r="AB480" s="616" t="str">
        <f t="shared" si="61"/>
        <v>#REF!</v>
      </c>
      <c r="AC480" s="642" t="str">
        <f t="shared" si="62"/>
        <v>#REF!</v>
      </c>
      <c r="AD480" s="642" t="str">
        <f t="shared" si="63"/>
        <v>#REF!</v>
      </c>
      <c r="AE480" s="642" t="str">
        <f t="shared" si="64"/>
        <v>#REF!</v>
      </c>
      <c r="AF480" s="609"/>
      <c r="AG480" s="622"/>
      <c r="AH480" s="622"/>
      <c r="AI480" s="622" t="str">
        <f t="shared" si="65"/>
        <v>#DIV/0!</v>
      </c>
    </row>
    <row r="481" ht="15.75" customHeight="1">
      <c r="A481" s="609">
        <f t="shared" si="17"/>
        <v>479</v>
      </c>
      <c r="B481" s="609">
        <v>465953.0</v>
      </c>
      <c r="C481" s="240" t="s">
        <v>2228</v>
      </c>
      <c r="D481" s="240" t="s">
        <v>2229</v>
      </c>
      <c r="E481" s="240" t="s">
        <v>892</v>
      </c>
      <c r="F481" s="609" t="s">
        <v>564</v>
      </c>
      <c r="G481" s="609" t="s">
        <v>787</v>
      </c>
      <c r="H481" s="609" t="str">
        <f t="shared" si="116"/>
        <v>BA05</v>
      </c>
      <c r="I481" s="611" t="str">
        <f t="shared" si="2"/>
        <v>#REF!</v>
      </c>
      <c r="J481" s="609">
        <v>6.0</v>
      </c>
      <c r="K481" s="609">
        <v>2024.0</v>
      </c>
      <c r="L481" s="609"/>
      <c r="M481" s="609"/>
      <c r="N481" s="640">
        <v>20.0</v>
      </c>
      <c r="O481" s="640">
        <f t="shared" si="131"/>
        <v>1</v>
      </c>
      <c r="P481" s="640" t="str">
        <f t="shared" si="4"/>
        <v>#REF!</v>
      </c>
      <c r="Q481" s="640"/>
      <c r="R481" s="640"/>
      <c r="S481" s="609"/>
      <c r="T481" s="240" t="s">
        <v>1788</v>
      </c>
      <c r="U481" s="616"/>
      <c r="V481" s="616" t="str">
        <f t="shared" si="120"/>
        <v>#REF!</v>
      </c>
      <c r="W481" s="616">
        <f t="shared" si="121"/>
        <v>0</v>
      </c>
      <c r="X481" s="616" t="str">
        <f t="shared" si="8"/>
        <v>#REF!</v>
      </c>
      <c r="Y481" s="616">
        <f t="shared" si="9"/>
        <v>1</v>
      </c>
      <c r="Z481" s="616" t="str">
        <f t="shared" si="42"/>
        <v>#REF!</v>
      </c>
      <c r="AA481" s="616" t="str">
        <f t="shared" si="60"/>
        <v>#REF!</v>
      </c>
      <c r="AB481" s="616" t="str">
        <f t="shared" si="61"/>
        <v>#REF!</v>
      </c>
      <c r="AC481" s="642" t="str">
        <f t="shared" si="62"/>
        <v>#REF!</v>
      </c>
      <c r="AD481" s="642" t="str">
        <f t="shared" si="63"/>
        <v>#REF!</v>
      </c>
      <c r="AE481" s="642" t="str">
        <f t="shared" si="64"/>
        <v>#REF!</v>
      </c>
      <c r="AF481" s="609"/>
      <c r="AG481" s="622"/>
      <c r="AH481" s="622"/>
      <c r="AI481" s="622" t="str">
        <f t="shared" si="65"/>
        <v>#DIV/0!</v>
      </c>
    </row>
    <row r="482" ht="15.75" customHeight="1">
      <c r="A482" s="609">
        <f t="shared" si="17"/>
        <v>480</v>
      </c>
      <c r="B482" s="609">
        <v>293936.0</v>
      </c>
      <c r="C482" s="240" t="s">
        <v>775</v>
      </c>
      <c r="D482" s="240" t="s">
        <v>1934</v>
      </c>
      <c r="E482" s="240" t="s">
        <v>552</v>
      </c>
      <c r="F482" s="609" t="s">
        <v>512</v>
      </c>
      <c r="G482" s="609" t="s">
        <v>790</v>
      </c>
      <c r="H482" s="609" t="str">
        <f t="shared" si="116"/>
        <v>DEV03</v>
      </c>
      <c r="I482" s="611" t="str">
        <f t="shared" si="2"/>
        <v>#REF!</v>
      </c>
      <c r="J482" s="609">
        <v>6.0</v>
      </c>
      <c r="K482" s="609">
        <v>2024.0</v>
      </c>
      <c r="L482" s="609"/>
      <c r="M482" s="609"/>
      <c r="N482" s="640">
        <v>5.0</v>
      </c>
      <c r="O482" s="640">
        <f t="shared" si="131"/>
        <v>0.25</v>
      </c>
      <c r="P482" s="640" t="str">
        <f t="shared" si="4"/>
        <v>#REF!</v>
      </c>
      <c r="Q482" s="640"/>
      <c r="R482" s="640"/>
      <c r="S482" s="609"/>
      <c r="T482" s="240" t="s">
        <v>1788</v>
      </c>
      <c r="U482" s="616"/>
      <c r="V482" s="616" t="str">
        <f t="shared" si="120"/>
        <v>#REF!</v>
      </c>
      <c r="W482" s="616" t="str">
        <f t="shared" si="121"/>
        <v>#REF!</v>
      </c>
      <c r="X482" s="616" t="str">
        <f t="shared" si="8"/>
        <v>#REF!</v>
      </c>
      <c r="Y482" s="616">
        <f t="shared" si="9"/>
        <v>1</v>
      </c>
      <c r="Z482" s="616" t="str">
        <f t="shared" si="42"/>
        <v>#REF!</v>
      </c>
      <c r="AA482" s="616" t="str">
        <f t="shared" si="60"/>
        <v>#REF!</v>
      </c>
      <c r="AB482" s="616" t="str">
        <f t="shared" si="61"/>
        <v>#REF!</v>
      </c>
      <c r="AC482" s="642" t="str">
        <f t="shared" si="62"/>
        <v>#REF!</v>
      </c>
      <c r="AD482" s="642" t="str">
        <f t="shared" si="63"/>
        <v>#REF!</v>
      </c>
      <c r="AE482" s="642" t="str">
        <f t="shared" si="64"/>
        <v>#REF!</v>
      </c>
      <c r="AF482" s="609"/>
      <c r="AG482" s="622"/>
      <c r="AH482" s="622"/>
      <c r="AI482" s="622" t="str">
        <f t="shared" si="65"/>
        <v>#REF!</v>
      </c>
    </row>
    <row r="483" ht="15.75" customHeight="1">
      <c r="A483" s="609">
        <f t="shared" si="17"/>
        <v>481</v>
      </c>
      <c r="B483" s="609">
        <v>450263.0</v>
      </c>
      <c r="C483" s="240" t="s">
        <v>624</v>
      </c>
      <c r="D483" s="240" t="s">
        <v>2050</v>
      </c>
      <c r="E483" s="240" t="s">
        <v>552</v>
      </c>
      <c r="F483" s="609" t="s">
        <v>564</v>
      </c>
      <c r="G483" s="609" t="s">
        <v>795</v>
      </c>
      <c r="H483" s="609" t="str">
        <f t="shared" si="116"/>
        <v>BA01</v>
      </c>
      <c r="I483" s="611" t="str">
        <f t="shared" si="2"/>
        <v>#REF!</v>
      </c>
      <c r="J483" s="609">
        <v>6.0</v>
      </c>
      <c r="K483" s="609">
        <v>2024.0</v>
      </c>
      <c r="L483" s="609"/>
      <c r="M483" s="609"/>
      <c r="N483" s="640">
        <v>15.0</v>
      </c>
      <c r="O483" s="640">
        <f t="shared" si="131"/>
        <v>0.75</v>
      </c>
      <c r="P483" s="640" t="str">
        <f t="shared" si="4"/>
        <v>#REF!</v>
      </c>
      <c r="Q483" s="640"/>
      <c r="R483" s="640"/>
      <c r="S483" s="609"/>
      <c r="T483" s="240" t="s">
        <v>1788</v>
      </c>
      <c r="U483" s="616"/>
      <c r="V483" s="616" t="str">
        <f t="shared" si="120"/>
        <v>#REF!</v>
      </c>
      <c r="W483" s="616">
        <f t="shared" si="121"/>
        <v>0.25</v>
      </c>
      <c r="X483" s="616" t="str">
        <f t="shared" si="8"/>
        <v>#REF!</v>
      </c>
      <c r="Y483" s="616">
        <f t="shared" si="9"/>
        <v>1</v>
      </c>
      <c r="Z483" s="616" t="str">
        <f t="shared" si="42"/>
        <v>#REF!</v>
      </c>
      <c r="AA483" s="616" t="str">
        <f t="shared" si="60"/>
        <v>#REF!</v>
      </c>
      <c r="AB483" s="616" t="str">
        <f t="shared" si="61"/>
        <v>#REF!</v>
      </c>
      <c r="AC483" s="642" t="str">
        <f t="shared" si="62"/>
        <v>#REF!</v>
      </c>
      <c r="AD483" s="642" t="str">
        <f t="shared" si="63"/>
        <v>#REF!</v>
      </c>
      <c r="AE483" s="642" t="str">
        <f t="shared" si="64"/>
        <v>#REF!</v>
      </c>
      <c r="AF483" s="609"/>
      <c r="AG483" s="622"/>
      <c r="AH483" s="622"/>
      <c r="AI483" s="622">
        <f t="shared" si="65"/>
        <v>0.25</v>
      </c>
    </row>
    <row r="484" ht="15.75" customHeight="1">
      <c r="A484" s="609">
        <f t="shared" si="17"/>
        <v>482</v>
      </c>
      <c r="B484" s="609">
        <v>465345.0</v>
      </c>
      <c r="C484" s="240" t="s">
        <v>2101</v>
      </c>
      <c r="D484" s="240" t="s">
        <v>2102</v>
      </c>
      <c r="E484" s="240" t="s">
        <v>552</v>
      </c>
      <c r="F484" s="609" t="s">
        <v>546</v>
      </c>
      <c r="G484" s="609" t="s">
        <v>790</v>
      </c>
      <c r="H484" s="609" t="str">
        <f t="shared" si="116"/>
        <v>TESTER03</v>
      </c>
      <c r="I484" s="611" t="str">
        <f t="shared" si="2"/>
        <v>#REF!</v>
      </c>
      <c r="J484" s="609">
        <v>6.0</v>
      </c>
      <c r="K484" s="609">
        <v>2024.0</v>
      </c>
      <c r="L484" s="639"/>
      <c r="M484" s="639"/>
      <c r="N484" s="640">
        <v>5.0</v>
      </c>
      <c r="O484" s="640">
        <f t="shared" si="131"/>
        <v>0.25</v>
      </c>
      <c r="P484" s="640" t="str">
        <f t="shared" si="4"/>
        <v>#REF!</v>
      </c>
      <c r="Q484" s="640"/>
      <c r="R484" s="640"/>
      <c r="S484" s="609"/>
      <c r="T484" s="422" t="s">
        <v>2230</v>
      </c>
      <c r="U484" s="616"/>
      <c r="V484" s="616" t="str">
        <f t="shared" si="120"/>
        <v>#REF!</v>
      </c>
      <c r="W484" s="616" t="str">
        <f t="shared" si="121"/>
        <v>#REF!</v>
      </c>
      <c r="X484" s="616" t="str">
        <f t="shared" si="8"/>
        <v>#REF!</v>
      </c>
      <c r="Y484" s="616">
        <f t="shared" si="9"/>
        <v>1</v>
      </c>
      <c r="Z484" s="616" t="str">
        <f t="shared" si="42"/>
        <v>#REF!</v>
      </c>
      <c r="AA484" s="616" t="str">
        <f t="shared" si="60"/>
        <v>#REF!</v>
      </c>
      <c r="AB484" s="616" t="str">
        <f t="shared" si="61"/>
        <v>#REF!</v>
      </c>
      <c r="AC484" s="642" t="str">
        <f t="shared" si="62"/>
        <v>#REF!</v>
      </c>
      <c r="AD484" s="642" t="str">
        <f t="shared" si="63"/>
        <v>#REF!</v>
      </c>
      <c r="AE484" s="642" t="str">
        <f t="shared" si="64"/>
        <v>#REF!</v>
      </c>
      <c r="AF484" s="609"/>
      <c r="AG484" s="622"/>
      <c r="AH484" s="622"/>
      <c r="AI484" s="622" t="str">
        <f t="shared" si="65"/>
        <v>#REF!</v>
      </c>
    </row>
    <row r="485" ht="15.75" customHeight="1">
      <c r="A485" s="609">
        <f t="shared" si="17"/>
        <v>483</v>
      </c>
      <c r="B485" s="609">
        <v>465347.0</v>
      </c>
      <c r="C485" s="240" t="s">
        <v>2053</v>
      </c>
      <c r="D485" s="240" t="s">
        <v>2054</v>
      </c>
      <c r="E485" s="240" t="s">
        <v>552</v>
      </c>
      <c r="F485" s="609" t="s">
        <v>512</v>
      </c>
      <c r="G485" s="609" t="s">
        <v>665</v>
      </c>
      <c r="H485" s="609" t="str">
        <f t="shared" si="116"/>
        <v>DEV02</v>
      </c>
      <c r="I485" s="611" t="str">
        <f t="shared" si="2"/>
        <v>#REF!</v>
      </c>
      <c r="J485" s="609">
        <v>6.0</v>
      </c>
      <c r="K485" s="609">
        <v>2024.0</v>
      </c>
      <c r="L485" s="609"/>
      <c r="M485" s="609"/>
      <c r="N485" s="640">
        <v>7.0</v>
      </c>
      <c r="O485" s="640">
        <f t="shared" si="131"/>
        <v>0.35</v>
      </c>
      <c r="P485" s="640" t="str">
        <f t="shared" si="4"/>
        <v>#REF!</v>
      </c>
      <c r="Q485" s="640"/>
      <c r="R485" s="640"/>
      <c r="S485" s="609"/>
      <c r="T485" s="240" t="s">
        <v>1788</v>
      </c>
      <c r="U485" s="616"/>
      <c r="V485" s="616" t="str">
        <f t="shared" si="120"/>
        <v>#REF!</v>
      </c>
      <c r="W485" s="616">
        <f t="shared" si="121"/>
        <v>0.7</v>
      </c>
      <c r="X485" s="616" t="str">
        <f t="shared" si="8"/>
        <v>#REF!</v>
      </c>
      <c r="Y485" s="616">
        <f t="shared" si="9"/>
        <v>1</v>
      </c>
      <c r="Z485" s="616" t="str">
        <f t="shared" si="42"/>
        <v>#REF!</v>
      </c>
      <c r="AA485" s="616" t="str">
        <f t="shared" si="60"/>
        <v>#REF!</v>
      </c>
      <c r="AB485" s="616" t="str">
        <f t="shared" si="61"/>
        <v>#REF!</v>
      </c>
      <c r="AC485" s="642" t="str">
        <f t="shared" si="62"/>
        <v>#REF!</v>
      </c>
      <c r="AD485" s="642" t="str">
        <f t="shared" si="63"/>
        <v>#REF!</v>
      </c>
      <c r="AE485" s="642" t="str">
        <f t="shared" si="64"/>
        <v>#REF!</v>
      </c>
      <c r="AF485" s="609"/>
      <c r="AG485" s="622"/>
      <c r="AH485" s="622"/>
      <c r="AI485" s="622">
        <f t="shared" si="65"/>
        <v>0.7</v>
      </c>
    </row>
    <row r="486" ht="15.75" customHeight="1">
      <c r="A486" s="609">
        <f t="shared" si="17"/>
        <v>484</v>
      </c>
      <c r="B486" s="609">
        <v>465349.0</v>
      </c>
      <c r="C486" s="240" t="s">
        <v>2028</v>
      </c>
      <c r="D486" s="240" t="s">
        <v>2029</v>
      </c>
      <c r="E486" s="240" t="s">
        <v>552</v>
      </c>
      <c r="F486" s="609" t="s">
        <v>512</v>
      </c>
      <c r="G486" s="609" t="s">
        <v>795</v>
      </c>
      <c r="H486" s="609" t="str">
        <f t="shared" si="116"/>
        <v>DEV01</v>
      </c>
      <c r="I486" s="611" t="str">
        <f t="shared" si="2"/>
        <v>#REF!</v>
      </c>
      <c r="J486" s="609">
        <v>6.0</v>
      </c>
      <c r="K486" s="609">
        <v>2024.0</v>
      </c>
      <c r="L486" s="609"/>
      <c r="M486" s="609"/>
      <c r="N486" s="640">
        <v>5.0</v>
      </c>
      <c r="O486" s="640">
        <f t="shared" si="131"/>
        <v>0.25</v>
      </c>
      <c r="P486" s="640" t="str">
        <f t="shared" si="4"/>
        <v>#REF!</v>
      </c>
      <c r="Q486" s="640"/>
      <c r="R486" s="640"/>
      <c r="S486" s="609"/>
      <c r="T486" s="240" t="s">
        <v>1788</v>
      </c>
      <c r="U486" s="616"/>
      <c r="V486" s="616" t="str">
        <f t="shared" si="120"/>
        <v>#REF!</v>
      </c>
      <c r="W486" s="616" t="str">
        <f t="shared" si="121"/>
        <v>#REF!</v>
      </c>
      <c r="X486" s="616" t="str">
        <f t="shared" si="8"/>
        <v>#REF!</v>
      </c>
      <c r="Y486" s="616">
        <f t="shared" si="9"/>
        <v>0.425</v>
      </c>
      <c r="Z486" s="616" t="str">
        <f t="shared" si="42"/>
        <v>#REF!</v>
      </c>
      <c r="AA486" s="616" t="str">
        <f t="shared" si="60"/>
        <v>#REF!</v>
      </c>
      <c r="AB486" s="616" t="str">
        <f t="shared" si="61"/>
        <v>#REF!</v>
      </c>
      <c r="AC486" s="642" t="str">
        <f t="shared" si="62"/>
        <v>#REF!</v>
      </c>
      <c r="AD486" s="642" t="str">
        <f t="shared" si="63"/>
        <v>#REF!</v>
      </c>
      <c r="AE486" s="642" t="str">
        <f t="shared" si="64"/>
        <v>#REF!</v>
      </c>
      <c r="AF486" s="609"/>
      <c r="AG486" s="622"/>
      <c r="AH486" s="622"/>
      <c r="AI486" s="622" t="str">
        <f t="shared" si="65"/>
        <v>#REF!</v>
      </c>
    </row>
    <row r="487" ht="15.75" customHeight="1">
      <c r="A487" s="609">
        <f t="shared" si="17"/>
        <v>485</v>
      </c>
      <c r="B487" s="609">
        <v>465353.0</v>
      </c>
      <c r="C487" s="240" t="s">
        <v>2108</v>
      </c>
      <c r="D487" s="240" t="s">
        <v>2109</v>
      </c>
      <c r="E487" s="240" t="s">
        <v>552</v>
      </c>
      <c r="F487" s="609" t="s">
        <v>512</v>
      </c>
      <c r="G487" s="609" t="s">
        <v>790</v>
      </c>
      <c r="H487" s="609" t="str">
        <f t="shared" si="116"/>
        <v>DEV03</v>
      </c>
      <c r="I487" s="611" t="str">
        <f t="shared" si="2"/>
        <v>#REF!</v>
      </c>
      <c r="J487" s="609">
        <v>6.0</v>
      </c>
      <c r="K487" s="609">
        <v>2024.0</v>
      </c>
      <c r="L487" s="639"/>
      <c r="M487" s="639"/>
      <c r="N487" s="640">
        <v>5.0</v>
      </c>
      <c r="O487" s="640">
        <f t="shared" si="131"/>
        <v>0.25</v>
      </c>
      <c r="P487" s="640" t="str">
        <f t="shared" si="4"/>
        <v>#REF!</v>
      </c>
      <c r="Q487" s="640"/>
      <c r="R487" s="640"/>
      <c r="S487" s="609"/>
      <c r="T487" s="422" t="s">
        <v>2230</v>
      </c>
      <c r="U487" s="616"/>
      <c r="V487" s="616" t="str">
        <f t="shared" si="120"/>
        <v>#REF!</v>
      </c>
      <c r="W487" s="616" t="str">
        <f t="shared" si="121"/>
        <v>#REF!</v>
      </c>
      <c r="X487" s="616" t="str">
        <f t="shared" si="8"/>
        <v>#REF!</v>
      </c>
      <c r="Y487" s="616">
        <f t="shared" si="9"/>
        <v>1</v>
      </c>
      <c r="Z487" s="616" t="str">
        <f t="shared" si="42"/>
        <v>#REF!</v>
      </c>
      <c r="AA487" s="616" t="str">
        <f t="shared" si="60"/>
        <v>#REF!</v>
      </c>
      <c r="AB487" s="616" t="str">
        <f t="shared" si="61"/>
        <v>#REF!</v>
      </c>
      <c r="AC487" s="642" t="str">
        <f t="shared" si="62"/>
        <v>#REF!</v>
      </c>
      <c r="AD487" s="642" t="str">
        <f t="shared" si="63"/>
        <v>#REF!</v>
      </c>
      <c r="AE487" s="642" t="str">
        <f t="shared" si="64"/>
        <v>#REF!</v>
      </c>
      <c r="AF487" s="609"/>
      <c r="AG487" s="622"/>
      <c r="AH487" s="622"/>
      <c r="AI487" s="622" t="str">
        <f t="shared" si="65"/>
        <v>#REF!</v>
      </c>
    </row>
    <row r="488" ht="15.75" customHeight="1">
      <c r="A488" s="609">
        <f t="shared" si="17"/>
        <v>486</v>
      </c>
      <c r="B488" s="609">
        <v>465355.0</v>
      </c>
      <c r="C488" s="240" t="s">
        <v>1523</v>
      </c>
      <c r="D488" s="240" t="s">
        <v>2128</v>
      </c>
      <c r="E488" s="240" t="s">
        <v>552</v>
      </c>
      <c r="F488" s="609" t="s">
        <v>512</v>
      </c>
      <c r="G488" s="609" t="s">
        <v>790</v>
      </c>
      <c r="H488" s="609" t="str">
        <f t="shared" si="116"/>
        <v>DEV03</v>
      </c>
      <c r="I488" s="611" t="str">
        <f t="shared" si="2"/>
        <v>#REF!</v>
      </c>
      <c r="J488" s="609">
        <v>6.0</v>
      </c>
      <c r="K488" s="609">
        <v>2024.0</v>
      </c>
      <c r="L488" s="609"/>
      <c r="M488" s="609"/>
      <c r="N488" s="640">
        <v>10.0</v>
      </c>
      <c r="O488" s="640">
        <f t="shared" si="131"/>
        <v>0.5</v>
      </c>
      <c r="P488" s="640" t="str">
        <f t="shared" si="4"/>
        <v>#REF!</v>
      </c>
      <c r="Q488" s="640"/>
      <c r="R488" s="640"/>
      <c r="S488" s="609"/>
      <c r="T488" s="240" t="s">
        <v>1788</v>
      </c>
      <c r="U488" s="616"/>
      <c r="V488" s="616" t="str">
        <f t="shared" si="120"/>
        <v>#REF!</v>
      </c>
      <c r="W488" s="616">
        <f t="shared" si="121"/>
        <v>0.62</v>
      </c>
      <c r="X488" s="616" t="str">
        <f t="shared" si="8"/>
        <v>#REF!</v>
      </c>
      <c r="Y488" s="616">
        <f t="shared" si="9"/>
        <v>1</v>
      </c>
      <c r="Z488" s="616" t="str">
        <f t="shared" si="42"/>
        <v>#REF!</v>
      </c>
      <c r="AA488" s="616" t="str">
        <f t="shared" si="60"/>
        <v>#REF!</v>
      </c>
      <c r="AB488" s="616" t="str">
        <f t="shared" si="61"/>
        <v>#REF!</v>
      </c>
      <c r="AC488" s="642" t="str">
        <f t="shared" si="62"/>
        <v>#REF!</v>
      </c>
      <c r="AD488" s="642" t="str">
        <f t="shared" si="63"/>
        <v>#REF!</v>
      </c>
      <c r="AE488" s="642" t="str">
        <f t="shared" si="64"/>
        <v>#REF!</v>
      </c>
      <c r="AF488" s="609"/>
      <c r="AG488" s="622"/>
      <c r="AH488" s="622"/>
      <c r="AI488" s="622">
        <f t="shared" si="65"/>
        <v>0.62</v>
      </c>
    </row>
    <row r="489" ht="15.75" customHeight="1">
      <c r="A489" s="609">
        <f t="shared" si="17"/>
        <v>487</v>
      </c>
      <c r="B489" s="609">
        <v>465173.0</v>
      </c>
      <c r="C489" s="240" t="s">
        <v>2091</v>
      </c>
      <c r="D489" s="240" t="s">
        <v>2092</v>
      </c>
      <c r="E489" s="240" t="s">
        <v>552</v>
      </c>
      <c r="F489" s="609" t="s">
        <v>512</v>
      </c>
      <c r="G489" s="609" t="s">
        <v>790</v>
      </c>
      <c r="H489" s="609" t="str">
        <f t="shared" si="116"/>
        <v>DEV03</v>
      </c>
      <c r="I489" s="611" t="str">
        <f t="shared" si="2"/>
        <v>#REF!</v>
      </c>
      <c r="J489" s="609">
        <v>6.0</v>
      </c>
      <c r="K489" s="609">
        <v>2024.0</v>
      </c>
      <c r="L489" s="639"/>
      <c r="M489" s="639"/>
      <c r="N489" s="640">
        <v>2.0</v>
      </c>
      <c r="O489" s="640">
        <f t="shared" si="131"/>
        <v>0.1</v>
      </c>
      <c r="P489" s="640" t="str">
        <f t="shared" si="4"/>
        <v>#REF!</v>
      </c>
      <c r="Q489" s="640"/>
      <c r="R489" s="640"/>
      <c r="S489" s="609"/>
      <c r="T489" s="422" t="s">
        <v>2230</v>
      </c>
      <c r="U489" s="616"/>
      <c r="V489" s="616" t="str">
        <f t="shared" si="120"/>
        <v>#REF!</v>
      </c>
      <c r="W489" s="616" t="str">
        <f t="shared" si="121"/>
        <v>#REF!</v>
      </c>
      <c r="X489" s="616" t="str">
        <f t="shared" si="8"/>
        <v>#REF!</v>
      </c>
      <c r="Y489" s="616">
        <f t="shared" si="9"/>
        <v>1</v>
      </c>
      <c r="Z489" s="616" t="str">
        <f t="shared" si="42"/>
        <v>#REF!</v>
      </c>
      <c r="AA489" s="616" t="str">
        <f t="shared" si="60"/>
        <v>#REF!</v>
      </c>
      <c r="AB489" s="616" t="str">
        <f t="shared" si="61"/>
        <v>#REF!</v>
      </c>
      <c r="AC489" s="642" t="str">
        <f t="shared" si="62"/>
        <v>#REF!</v>
      </c>
      <c r="AD489" s="642" t="str">
        <f t="shared" si="63"/>
        <v>#REF!</v>
      </c>
      <c r="AE489" s="642" t="str">
        <f t="shared" si="64"/>
        <v>#REF!</v>
      </c>
      <c r="AF489" s="609"/>
      <c r="AG489" s="622"/>
      <c r="AH489" s="622"/>
      <c r="AI489" s="622" t="str">
        <f t="shared" si="65"/>
        <v>#REF!</v>
      </c>
    </row>
    <row r="490" ht="15.75" customHeight="1">
      <c r="A490" s="609">
        <f t="shared" si="17"/>
        <v>488</v>
      </c>
      <c r="B490" s="609">
        <v>465599.0</v>
      </c>
      <c r="C490" s="240" t="s">
        <v>869</v>
      </c>
      <c r="D490" s="240" t="s">
        <v>2110</v>
      </c>
      <c r="E490" s="240" t="s">
        <v>552</v>
      </c>
      <c r="F490" s="609" t="s">
        <v>512</v>
      </c>
      <c r="G490" s="609" t="s">
        <v>771</v>
      </c>
      <c r="H490" s="609" t="str">
        <f t="shared" si="116"/>
        <v>DEV04</v>
      </c>
      <c r="I490" s="611" t="str">
        <f t="shared" si="2"/>
        <v>#REF!</v>
      </c>
      <c r="J490" s="609">
        <v>6.0</v>
      </c>
      <c r="K490" s="609">
        <v>2024.0</v>
      </c>
      <c r="L490" s="609"/>
      <c r="M490" s="609"/>
      <c r="N490" s="640">
        <v>10.0</v>
      </c>
      <c r="O490" s="640">
        <f t="shared" si="131"/>
        <v>0.5</v>
      </c>
      <c r="P490" s="640" t="str">
        <f t="shared" si="4"/>
        <v>#REF!</v>
      </c>
      <c r="Q490" s="640"/>
      <c r="R490" s="640"/>
      <c r="S490" s="609"/>
      <c r="T490" s="240" t="s">
        <v>2230</v>
      </c>
      <c r="U490" s="616"/>
      <c r="V490" s="616" t="str">
        <f t="shared" si="120"/>
        <v>#REF!</v>
      </c>
      <c r="W490" s="616" t="str">
        <f t="shared" si="121"/>
        <v>#REF!</v>
      </c>
      <c r="X490" s="616" t="str">
        <f t="shared" si="8"/>
        <v>#REF!</v>
      </c>
      <c r="Y490" s="616">
        <f t="shared" si="9"/>
        <v>1</v>
      </c>
      <c r="Z490" s="616" t="str">
        <f t="shared" si="42"/>
        <v>#REF!</v>
      </c>
      <c r="AA490" s="616" t="str">
        <f t="shared" si="60"/>
        <v>#REF!</v>
      </c>
      <c r="AB490" s="616" t="str">
        <f t="shared" si="61"/>
        <v>#REF!</v>
      </c>
      <c r="AC490" s="642" t="str">
        <f t="shared" si="62"/>
        <v>#REF!</v>
      </c>
      <c r="AD490" s="642" t="str">
        <f t="shared" si="63"/>
        <v>#REF!</v>
      </c>
      <c r="AE490" s="642" t="str">
        <f t="shared" si="64"/>
        <v>#REF!</v>
      </c>
      <c r="AF490" s="609"/>
      <c r="AG490" s="622"/>
      <c r="AH490" s="622"/>
      <c r="AI490" s="622" t="str">
        <f t="shared" si="65"/>
        <v>#REF!</v>
      </c>
    </row>
    <row r="491" ht="15.75" customHeight="1">
      <c r="A491" s="609">
        <f t="shared" si="17"/>
        <v>489</v>
      </c>
      <c r="B491" s="609">
        <v>465603.0</v>
      </c>
      <c r="C491" s="240" t="s">
        <v>2144</v>
      </c>
      <c r="D491" s="240" t="s">
        <v>2145</v>
      </c>
      <c r="E491" s="240" t="s">
        <v>552</v>
      </c>
      <c r="F491" s="609" t="s">
        <v>564</v>
      </c>
      <c r="G491" s="609" t="s">
        <v>790</v>
      </c>
      <c r="H491" s="609" t="str">
        <f t="shared" si="116"/>
        <v>BA03</v>
      </c>
      <c r="I491" s="611" t="str">
        <f t="shared" si="2"/>
        <v>#REF!</v>
      </c>
      <c r="J491" s="609">
        <v>6.0</v>
      </c>
      <c r="K491" s="609">
        <v>2024.0</v>
      </c>
      <c r="L491" s="609"/>
      <c r="M491" s="609"/>
      <c r="N491" s="640">
        <v>10.0</v>
      </c>
      <c r="O491" s="640">
        <f t="shared" si="131"/>
        <v>0.5</v>
      </c>
      <c r="P491" s="640" t="str">
        <f t="shared" si="4"/>
        <v>#REF!</v>
      </c>
      <c r="Q491" s="640"/>
      <c r="R491" s="640"/>
      <c r="S491" s="609"/>
      <c r="T491" s="240" t="s">
        <v>1788</v>
      </c>
      <c r="U491" s="616"/>
      <c r="V491" s="616" t="str">
        <f t="shared" si="120"/>
        <v>#REF!</v>
      </c>
      <c r="W491" s="616">
        <f t="shared" si="121"/>
        <v>0.705</v>
      </c>
      <c r="X491" s="616" t="str">
        <f t="shared" si="8"/>
        <v>#REF!</v>
      </c>
      <c r="Y491" s="616">
        <f t="shared" si="9"/>
        <v>1</v>
      </c>
      <c r="Z491" s="616" t="str">
        <f t="shared" si="42"/>
        <v>#REF!</v>
      </c>
      <c r="AA491" s="616" t="str">
        <f t="shared" si="60"/>
        <v>#REF!</v>
      </c>
      <c r="AB491" s="616" t="str">
        <f t="shared" si="61"/>
        <v>#REF!</v>
      </c>
      <c r="AC491" s="642" t="str">
        <f t="shared" si="62"/>
        <v>#REF!</v>
      </c>
      <c r="AD491" s="642" t="str">
        <f t="shared" si="63"/>
        <v>#REF!</v>
      </c>
      <c r="AE491" s="642" t="str">
        <f t="shared" si="64"/>
        <v>#REF!</v>
      </c>
      <c r="AF491" s="609"/>
      <c r="AG491" s="622"/>
      <c r="AH491" s="622"/>
      <c r="AI491" s="622">
        <f t="shared" si="65"/>
        <v>0.705</v>
      </c>
    </row>
    <row r="492" ht="15.75" customHeight="1">
      <c r="A492" s="609">
        <f t="shared" si="17"/>
        <v>490</v>
      </c>
      <c r="B492" s="609">
        <v>465615.0</v>
      </c>
      <c r="C492" s="240" t="s">
        <v>2011</v>
      </c>
      <c r="D492" s="240" t="s">
        <v>2012</v>
      </c>
      <c r="E492" s="240" t="s">
        <v>552</v>
      </c>
      <c r="F492" s="609" t="s">
        <v>564</v>
      </c>
      <c r="G492" s="609" t="s">
        <v>771</v>
      </c>
      <c r="H492" s="609" t="str">
        <f t="shared" si="116"/>
        <v>BA04</v>
      </c>
      <c r="I492" s="611" t="str">
        <f t="shared" si="2"/>
        <v>#REF!</v>
      </c>
      <c r="J492" s="609">
        <v>6.0</v>
      </c>
      <c r="K492" s="609">
        <v>2024.0</v>
      </c>
      <c r="L492" s="609"/>
      <c r="M492" s="609"/>
      <c r="N492" s="640">
        <v>16.0</v>
      </c>
      <c r="O492" s="640">
        <f t="shared" si="131"/>
        <v>0.8</v>
      </c>
      <c r="P492" s="640" t="str">
        <f t="shared" si="4"/>
        <v>#REF!</v>
      </c>
      <c r="Q492" s="640"/>
      <c r="R492" s="640"/>
      <c r="S492" s="609"/>
      <c r="T492" s="240" t="s">
        <v>1788</v>
      </c>
      <c r="U492" s="616"/>
      <c r="V492" s="616" t="str">
        <f t="shared" si="120"/>
        <v>#REF!</v>
      </c>
      <c r="W492" s="616">
        <f t="shared" si="121"/>
        <v>0.2</v>
      </c>
      <c r="X492" s="616" t="str">
        <f t="shared" si="8"/>
        <v>#REF!</v>
      </c>
      <c r="Y492" s="616">
        <f t="shared" si="9"/>
        <v>1</v>
      </c>
      <c r="Z492" s="616" t="str">
        <f t="shared" si="42"/>
        <v>#REF!</v>
      </c>
      <c r="AA492" s="616" t="str">
        <f t="shared" si="60"/>
        <v>#REF!</v>
      </c>
      <c r="AB492" s="616" t="str">
        <f t="shared" si="61"/>
        <v>#REF!</v>
      </c>
      <c r="AC492" s="642" t="str">
        <f t="shared" si="62"/>
        <v>#REF!</v>
      </c>
      <c r="AD492" s="642" t="str">
        <f t="shared" si="63"/>
        <v>#REF!</v>
      </c>
      <c r="AE492" s="642" t="str">
        <f t="shared" si="64"/>
        <v>#REF!</v>
      </c>
      <c r="AF492" s="609"/>
      <c r="AG492" s="622"/>
      <c r="AH492" s="622"/>
      <c r="AI492" s="622">
        <f t="shared" si="65"/>
        <v>0.2</v>
      </c>
    </row>
    <row r="493" ht="15.75" customHeight="1">
      <c r="A493" s="609">
        <f t="shared" si="17"/>
        <v>491</v>
      </c>
      <c r="B493" s="609">
        <v>465621.0</v>
      </c>
      <c r="C493" s="240" t="s">
        <v>2153</v>
      </c>
      <c r="D493" s="240" t="s">
        <v>2154</v>
      </c>
      <c r="E493" s="240" t="s">
        <v>552</v>
      </c>
      <c r="F493" s="609" t="s">
        <v>512</v>
      </c>
      <c r="G493" s="609" t="s">
        <v>665</v>
      </c>
      <c r="H493" s="609" t="str">
        <f t="shared" si="116"/>
        <v>DEV02</v>
      </c>
      <c r="I493" s="611" t="str">
        <f t="shared" si="2"/>
        <v>#REF!</v>
      </c>
      <c r="J493" s="609">
        <v>6.0</v>
      </c>
      <c r="K493" s="609">
        <v>2024.0</v>
      </c>
      <c r="L493" s="609"/>
      <c r="M493" s="609"/>
      <c r="N493" s="640">
        <v>10.0</v>
      </c>
      <c r="O493" s="640">
        <f t="shared" si="131"/>
        <v>0.5</v>
      </c>
      <c r="P493" s="640" t="str">
        <f t="shared" si="4"/>
        <v>#REF!</v>
      </c>
      <c r="Q493" s="640"/>
      <c r="R493" s="640"/>
      <c r="S493" s="609"/>
      <c r="T493" s="240" t="s">
        <v>1788</v>
      </c>
      <c r="U493" s="616"/>
      <c r="V493" s="616" t="str">
        <f t="shared" si="120"/>
        <v>#REF!</v>
      </c>
      <c r="W493" s="616">
        <f t="shared" si="121"/>
        <v>0.5</v>
      </c>
      <c r="X493" s="616" t="str">
        <f t="shared" si="8"/>
        <v>#REF!</v>
      </c>
      <c r="Y493" s="616">
        <f t="shared" si="9"/>
        <v>1</v>
      </c>
      <c r="Z493" s="616" t="str">
        <f t="shared" si="42"/>
        <v>#REF!</v>
      </c>
      <c r="AA493" s="616" t="str">
        <f t="shared" si="60"/>
        <v>#REF!</v>
      </c>
      <c r="AB493" s="616" t="str">
        <f t="shared" si="61"/>
        <v>#REF!</v>
      </c>
      <c r="AC493" s="642" t="str">
        <f t="shared" si="62"/>
        <v>#REF!</v>
      </c>
      <c r="AD493" s="642" t="str">
        <f t="shared" si="63"/>
        <v>#REF!</v>
      </c>
      <c r="AE493" s="642" t="str">
        <f t="shared" si="64"/>
        <v>#REF!</v>
      </c>
      <c r="AF493" s="609"/>
      <c r="AG493" s="622"/>
      <c r="AH493" s="622"/>
      <c r="AI493" s="622">
        <f t="shared" si="65"/>
        <v>0.5</v>
      </c>
    </row>
    <row r="494" ht="15.75" customHeight="1">
      <c r="A494" s="609">
        <f t="shared" si="17"/>
        <v>492</v>
      </c>
      <c r="B494" s="609">
        <v>465707.0</v>
      </c>
      <c r="C494" s="240" t="s">
        <v>2111</v>
      </c>
      <c r="D494" s="240" t="s">
        <v>2112</v>
      </c>
      <c r="E494" s="240" t="s">
        <v>552</v>
      </c>
      <c r="F494" s="609" t="s">
        <v>512</v>
      </c>
      <c r="G494" s="609" t="s">
        <v>771</v>
      </c>
      <c r="H494" s="609" t="str">
        <f t="shared" si="116"/>
        <v>DEV04</v>
      </c>
      <c r="I494" s="611" t="str">
        <f t="shared" si="2"/>
        <v>#REF!</v>
      </c>
      <c r="J494" s="609">
        <v>6.0</v>
      </c>
      <c r="K494" s="609">
        <v>2024.0</v>
      </c>
      <c r="L494" s="609"/>
      <c r="M494" s="609"/>
      <c r="N494" s="640">
        <v>12.0</v>
      </c>
      <c r="O494" s="640">
        <f t="shared" si="131"/>
        <v>0.6</v>
      </c>
      <c r="P494" s="640" t="str">
        <f t="shared" si="4"/>
        <v>#REF!</v>
      </c>
      <c r="Q494" s="640"/>
      <c r="R494" s="640"/>
      <c r="S494" s="609"/>
      <c r="T494" s="240" t="s">
        <v>2230</v>
      </c>
      <c r="U494" s="616"/>
      <c r="V494" s="616" t="str">
        <f t="shared" si="120"/>
        <v>#REF!</v>
      </c>
      <c r="W494" s="616" t="str">
        <f t="shared" si="121"/>
        <v>#REF!</v>
      </c>
      <c r="X494" s="616" t="str">
        <f t="shared" si="8"/>
        <v>#REF!</v>
      </c>
      <c r="Y494" s="616">
        <f t="shared" si="9"/>
        <v>1</v>
      </c>
      <c r="Z494" s="616" t="str">
        <f t="shared" si="42"/>
        <v>#REF!</v>
      </c>
      <c r="AA494" s="616" t="str">
        <f t="shared" si="60"/>
        <v>#REF!</v>
      </c>
      <c r="AB494" s="616" t="str">
        <f t="shared" si="61"/>
        <v>#REF!</v>
      </c>
      <c r="AC494" s="642" t="str">
        <f t="shared" si="62"/>
        <v>#REF!</v>
      </c>
      <c r="AD494" s="642" t="str">
        <f t="shared" si="63"/>
        <v>#REF!</v>
      </c>
      <c r="AE494" s="642" t="str">
        <f t="shared" si="64"/>
        <v>#REF!</v>
      </c>
      <c r="AF494" s="609"/>
      <c r="AG494" s="622"/>
      <c r="AH494" s="622"/>
      <c r="AI494" s="622" t="str">
        <f t="shared" si="65"/>
        <v>#REF!</v>
      </c>
    </row>
    <row r="495" ht="15.75" customHeight="1">
      <c r="A495" s="609">
        <f t="shared" si="17"/>
        <v>493</v>
      </c>
      <c r="B495" s="609">
        <v>465709.0</v>
      </c>
      <c r="C495" s="240" t="s">
        <v>2184</v>
      </c>
      <c r="D495" s="240" t="s">
        <v>2185</v>
      </c>
      <c r="E495" s="240" t="s">
        <v>552</v>
      </c>
      <c r="F495" s="609" t="s">
        <v>564</v>
      </c>
      <c r="G495" s="609" t="s">
        <v>795</v>
      </c>
      <c r="H495" s="609" t="str">
        <f t="shared" si="116"/>
        <v>BA01</v>
      </c>
      <c r="I495" s="611" t="str">
        <f t="shared" si="2"/>
        <v>#REF!</v>
      </c>
      <c r="J495" s="609">
        <v>6.0</v>
      </c>
      <c r="K495" s="609">
        <v>2024.0</v>
      </c>
      <c r="L495" s="609"/>
      <c r="M495" s="609"/>
      <c r="N495" s="640">
        <v>15.0</v>
      </c>
      <c r="O495" s="640">
        <f t="shared" si="131"/>
        <v>0.75</v>
      </c>
      <c r="P495" s="640" t="str">
        <f t="shared" si="4"/>
        <v>#REF!</v>
      </c>
      <c r="Q495" s="640"/>
      <c r="R495" s="640"/>
      <c r="S495" s="609"/>
      <c r="T495" s="240" t="s">
        <v>1788</v>
      </c>
      <c r="U495" s="616"/>
      <c r="V495" s="616" t="str">
        <f t="shared" si="120"/>
        <v>#REF!</v>
      </c>
      <c r="W495" s="616">
        <f t="shared" si="121"/>
        <v>0.155</v>
      </c>
      <c r="X495" s="616" t="str">
        <f t="shared" si="8"/>
        <v>#REF!</v>
      </c>
      <c r="Y495" s="616">
        <f t="shared" si="9"/>
        <v>1</v>
      </c>
      <c r="Z495" s="616" t="str">
        <f t="shared" si="42"/>
        <v>#REF!</v>
      </c>
      <c r="AA495" s="616" t="str">
        <f t="shared" si="60"/>
        <v>#REF!</v>
      </c>
      <c r="AB495" s="616" t="str">
        <f t="shared" si="61"/>
        <v>#REF!</v>
      </c>
      <c r="AC495" s="642" t="str">
        <f t="shared" si="62"/>
        <v>#REF!</v>
      </c>
      <c r="AD495" s="642" t="str">
        <f t="shared" si="63"/>
        <v>#REF!</v>
      </c>
      <c r="AE495" s="642" t="str">
        <f t="shared" si="64"/>
        <v>#REF!</v>
      </c>
      <c r="AF495" s="609"/>
      <c r="AG495" s="622"/>
      <c r="AH495" s="622"/>
      <c r="AI495" s="622">
        <f t="shared" si="65"/>
        <v>0.155</v>
      </c>
    </row>
    <row r="496" ht="15.75" customHeight="1">
      <c r="A496" s="609">
        <f t="shared" si="17"/>
        <v>494</v>
      </c>
      <c r="B496" s="609">
        <v>465731.0</v>
      </c>
      <c r="C496" s="240" t="s">
        <v>2187</v>
      </c>
      <c r="D496" s="240" t="s">
        <v>2188</v>
      </c>
      <c r="E496" s="240" t="s">
        <v>552</v>
      </c>
      <c r="F496" s="609" t="s">
        <v>564</v>
      </c>
      <c r="G496" s="609" t="s">
        <v>665</v>
      </c>
      <c r="H496" s="609" t="str">
        <f t="shared" si="116"/>
        <v>BA02</v>
      </c>
      <c r="I496" s="611" t="str">
        <f t="shared" si="2"/>
        <v>#REF!</v>
      </c>
      <c r="J496" s="609">
        <v>6.0</v>
      </c>
      <c r="K496" s="609">
        <v>2024.0</v>
      </c>
      <c r="L496" s="609"/>
      <c r="M496" s="609"/>
      <c r="N496" s="640">
        <v>15.0</v>
      </c>
      <c r="O496" s="640">
        <f t="shared" si="131"/>
        <v>0.75</v>
      </c>
      <c r="P496" s="640" t="str">
        <f t="shared" si="4"/>
        <v>#REF!</v>
      </c>
      <c r="Q496" s="640"/>
      <c r="R496" s="640"/>
      <c r="S496" s="609"/>
      <c r="T496" s="240" t="s">
        <v>1788</v>
      </c>
      <c r="U496" s="616"/>
      <c r="V496" s="616" t="str">
        <f t="shared" si="120"/>
        <v>#REF!</v>
      </c>
      <c r="W496" s="616">
        <f t="shared" si="121"/>
        <v>0.258</v>
      </c>
      <c r="X496" s="616" t="str">
        <f t="shared" si="8"/>
        <v>#REF!</v>
      </c>
      <c r="Y496" s="616">
        <f t="shared" si="9"/>
        <v>1</v>
      </c>
      <c r="Z496" s="616" t="str">
        <f t="shared" si="42"/>
        <v>#REF!</v>
      </c>
      <c r="AA496" s="616" t="str">
        <f t="shared" si="60"/>
        <v>#REF!</v>
      </c>
      <c r="AB496" s="616" t="str">
        <f t="shared" si="61"/>
        <v>#REF!</v>
      </c>
      <c r="AC496" s="642" t="str">
        <f t="shared" si="62"/>
        <v>#REF!</v>
      </c>
      <c r="AD496" s="642" t="str">
        <f t="shared" si="63"/>
        <v>#REF!</v>
      </c>
      <c r="AE496" s="642" t="str">
        <f t="shared" si="64"/>
        <v>#REF!</v>
      </c>
      <c r="AF496" s="609"/>
      <c r="AG496" s="622"/>
      <c r="AH496" s="622"/>
      <c r="AI496" s="622">
        <f t="shared" si="65"/>
        <v>0.258</v>
      </c>
    </row>
    <row r="497" ht="15.75" customHeight="1">
      <c r="A497" s="609">
        <f t="shared" si="17"/>
        <v>495</v>
      </c>
      <c r="B497" s="609">
        <v>465733.0</v>
      </c>
      <c r="C497" s="240" t="s">
        <v>1955</v>
      </c>
      <c r="D497" s="240" t="s">
        <v>1956</v>
      </c>
      <c r="E497" s="240" t="s">
        <v>552</v>
      </c>
      <c r="F497" s="609" t="s">
        <v>564</v>
      </c>
      <c r="G497" s="609" t="s">
        <v>787</v>
      </c>
      <c r="H497" s="609" t="str">
        <f t="shared" si="116"/>
        <v>BA05</v>
      </c>
      <c r="I497" s="611" t="str">
        <f t="shared" si="2"/>
        <v>#REF!</v>
      </c>
      <c r="J497" s="609">
        <v>6.0</v>
      </c>
      <c r="K497" s="609">
        <v>2024.0</v>
      </c>
      <c r="L497" s="405">
        <v>45463.0</v>
      </c>
      <c r="M497" s="405">
        <v>45473.0</v>
      </c>
      <c r="N497" s="640">
        <v>7.0</v>
      </c>
      <c r="O497" s="640">
        <f t="shared" si="131"/>
        <v>0.35</v>
      </c>
      <c r="P497" s="640" t="str">
        <f t="shared" si="4"/>
        <v>#REF!</v>
      </c>
      <c r="Q497" s="640">
        <v>0.725</v>
      </c>
      <c r="R497" s="640"/>
      <c r="S497" s="609"/>
      <c r="T497" s="240" t="s">
        <v>1957</v>
      </c>
      <c r="U497" s="616"/>
      <c r="V497" s="616" t="str">
        <f t="shared" si="120"/>
        <v>#REF!</v>
      </c>
      <c r="W497" s="616">
        <f t="shared" si="121"/>
        <v>0</v>
      </c>
      <c r="X497" s="616" t="str">
        <f t="shared" si="8"/>
        <v>#REF!</v>
      </c>
      <c r="Y497" s="616">
        <f t="shared" si="9"/>
        <v>0.35</v>
      </c>
      <c r="Z497" s="616" t="str">
        <f t="shared" si="42"/>
        <v>#REF!</v>
      </c>
      <c r="AA497" s="616" t="str">
        <f t="shared" si="60"/>
        <v>#REF!</v>
      </c>
      <c r="AB497" s="616" t="str">
        <f t="shared" si="61"/>
        <v>#REF!</v>
      </c>
      <c r="AC497" s="642" t="str">
        <f t="shared" si="62"/>
        <v>#REF!</v>
      </c>
      <c r="AD497" s="642" t="str">
        <f t="shared" si="63"/>
        <v>#REF!</v>
      </c>
      <c r="AE497" s="642" t="str">
        <f t="shared" si="64"/>
        <v>#REF!</v>
      </c>
      <c r="AF497" s="609"/>
      <c r="AG497" s="622"/>
      <c r="AH497" s="622"/>
      <c r="AI497" s="622">
        <f t="shared" si="65"/>
        <v>0.725</v>
      </c>
    </row>
    <row r="498" ht="15.75" customHeight="1">
      <c r="A498" s="609">
        <f t="shared" si="17"/>
        <v>496</v>
      </c>
      <c r="B498" s="609">
        <v>465957.0</v>
      </c>
      <c r="C498" s="240" t="s">
        <v>2231</v>
      </c>
      <c r="D498" s="240" t="s">
        <v>2232</v>
      </c>
      <c r="E498" s="240" t="s">
        <v>552</v>
      </c>
      <c r="F498" s="609" t="s">
        <v>512</v>
      </c>
      <c r="G498" s="609" t="s">
        <v>665</v>
      </c>
      <c r="H498" s="609" t="str">
        <f t="shared" si="116"/>
        <v>DEV02</v>
      </c>
      <c r="I498" s="611" t="str">
        <f t="shared" si="2"/>
        <v>#REF!</v>
      </c>
      <c r="J498" s="609">
        <v>6.0</v>
      </c>
      <c r="K498" s="609">
        <v>2024.0</v>
      </c>
      <c r="L498" s="405">
        <v>45469.0</v>
      </c>
      <c r="M498" s="405">
        <v>45473.0</v>
      </c>
      <c r="N498" s="640">
        <f>NETWORKDAYS(L498,M498)</f>
        <v>3</v>
      </c>
      <c r="O498" s="640">
        <f t="shared" si="131"/>
        <v>0.15</v>
      </c>
      <c r="P498" s="640" t="str">
        <f t="shared" si="4"/>
        <v>#REF!</v>
      </c>
      <c r="Q498" s="640">
        <v>0.15</v>
      </c>
      <c r="R498" s="640"/>
      <c r="S498" s="609"/>
      <c r="T498" s="390" t="s">
        <v>2157</v>
      </c>
      <c r="U498" s="616"/>
      <c r="V498" s="616" t="str">
        <f t="shared" si="120"/>
        <v>#REF!</v>
      </c>
      <c r="W498" s="616">
        <f t="shared" si="121"/>
        <v>0</v>
      </c>
      <c r="X498" s="616" t="str">
        <f t="shared" si="8"/>
        <v>#REF!</v>
      </c>
      <c r="Y498" s="616">
        <f t="shared" si="9"/>
        <v>0.15</v>
      </c>
      <c r="Z498" s="616" t="str">
        <f t="shared" si="42"/>
        <v>#REF!</v>
      </c>
      <c r="AA498" s="616" t="str">
        <f t="shared" si="60"/>
        <v>#REF!</v>
      </c>
      <c r="AB498" s="616" t="str">
        <f t="shared" si="61"/>
        <v>#REF!</v>
      </c>
      <c r="AC498" s="642" t="str">
        <f t="shared" si="62"/>
        <v>#REF!</v>
      </c>
      <c r="AD498" s="642" t="str">
        <f t="shared" si="63"/>
        <v>#REF!</v>
      </c>
      <c r="AE498" s="642" t="str">
        <f t="shared" si="64"/>
        <v>#REF!</v>
      </c>
      <c r="AF498" s="609"/>
      <c r="AG498" s="622"/>
      <c r="AH498" s="622"/>
      <c r="AI498" s="622">
        <f t="shared" si="65"/>
        <v>0.15</v>
      </c>
    </row>
    <row r="499" ht="15.75" customHeight="1">
      <c r="A499" s="609">
        <f t="shared" si="17"/>
        <v>497</v>
      </c>
      <c r="B499" s="609">
        <v>112999.0</v>
      </c>
      <c r="C499" s="240" t="s">
        <v>2014</v>
      </c>
      <c r="D499" s="240" t="s">
        <v>2015</v>
      </c>
      <c r="E499" s="240" t="s">
        <v>662</v>
      </c>
      <c r="F499" s="609" t="s">
        <v>663</v>
      </c>
      <c r="G499" s="609" t="s">
        <v>893</v>
      </c>
      <c r="H499" s="609" t="str">
        <f t="shared" si="116"/>
        <v>PM06</v>
      </c>
      <c r="I499" s="611" t="str">
        <f t="shared" si="2"/>
        <v>#REF!</v>
      </c>
      <c r="J499" s="609">
        <v>6.0</v>
      </c>
      <c r="K499" s="609">
        <v>2024.0</v>
      </c>
      <c r="L499" s="609"/>
      <c r="M499" s="609"/>
      <c r="N499" s="640">
        <v>17.0</v>
      </c>
      <c r="O499" s="640">
        <f t="shared" si="131"/>
        <v>0.85</v>
      </c>
      <c r="P499" s="640" t="str">
        <f t="shared" si="4"/>
        <v>#REF!</v>
      </c>
      <c r="Q499" s="640"/>
      <c r="R499" s="640">
        <v>0.5</v>
      </c>
      <c r="S499" s="609"/>
      <c r="T499" s="240" t="s">
        <v>1788</v>
      </c>
      <c r="U499" s="616"/>
      <c r="V499" s="616" t="str">
        <f t="shared" si="120"/>
        <v>#REF!</v>
      </c>
      <c r="W499" s="616" t="str">
        <f t="shared" si="121"/>
        <v>#REF!</v>
      </c>
      <c r="X499" s="616" t="str">
        <f t="shared" si="8"/>
        <v>#REF!</v>
      </c>
      <c r="Y499" s="616">
        <f t="shared" si="9"/>
        <v>1</v>
      </c>
      <c r="Z499" s="616" t="str">
        <f t="shared" si="42"/>
        <v>#REF!</v>
      </c>
      <c r="AA499" s="616" t="str">
        <f t="shared" si="60"/>
        <v>#REF!</v>
      </c>
      <c r="AB499" s="616" t="str">
        <f t="shared" si="61"/>
        <v>#REF!</v>
      </c>
      <c r="AC499" s="642" t="str">
        <f t="shared" si="62"/>
        <v>#REF!</v>
      </c>
      <c r="AD499" s="642" t="str">
        <f t="shared" si="63"/>
        <v>#REF!</v>
      </c>
      <c r="AE499" s="642" t="str">
        <f t="shared" si="64"/>
        <v>#REF!</v>
      </c>
      <c r="AF499" s="609"/>
      <c r="AG499" s="622"/>
      <c r="AH499" s="622"/>
      <c r="AI499" s="622" t="str">
        <f t="shared" si="65"/>
        <v>#REF!</v>
      </c>
    </row>
    <row r="500" ht="15.75" customHeight="1">
      <c r="A500" s="609">
        <f t="shared" si="17"/>
        <v>498</v>
      </c>
      <c r="B500" s="609">
        <v>465955.0</v>
      </c>
      <c r="C500" s="240" t="s">
        <v>2233</v>
      </c>
      <c r="D500" s="240" t="s">
        <v>2234</v>
      </c>
      <c r="E500" s="240" t="s">
        <v>662</v>
      </c>
      <c r="F500" s="609" t="s">
        <v>564</v>
      </c>
      <c r="G500" s="609" t="s">
        <v>795</v>
      </c>
      <c r="H500" s="609" t="str">
        <f t="shared" si="116"/>
        <v>BA01</v>
      </c>
      <c r="I500" s="611" t="str">
        <f t="shared" si="2"/>
        <v>#REF!</v>
      </c>
      <c r="J500" s="609">
        <v>6.0</v>
      </c>
      <c r="K500" s="609">
        <v>2024.0</v>
      </c>
      <c r="L500" s="609"/>
      <c r="M500" s="609"/>
      <c r="N500" s="640">
        <v>20.0</v>
      </c>
      <c r="O500" s="640">
        <f t="shared" si="131"/>
        <v>1</v>
      </c>
      <c r="P500" s="640" t="str">
        <f t="shared" si="4"/>
        <v>#REF!</v>
      </c>
      <c r="Q500" s="640"/>
      <c r="R500" s="640"/>
      <c r="S500" s="609"/>
      <c r="T500" s="240" t="s">
        <v>1788</v>
      </c>
      <c r="U500" s="616"/>
      <c r="V500" s="616" t="str">
        <f t="shared" si="120"/>
        <v>#REF!</v>
      </c>
      <c r="W500" s="616">
        <f t="shared" si="121"/>
        <v>0</v>
      </c>
      <c r="X500" s="616" t="str">
        <f t="shared" si="8"/>
        <v>#REF!</v>
      </c>
      <c r="Y500" s="616">
        <f t="shared" si="9"/>
        <v>1</v>
      </c>
      <c r="Z500" s="616" t="str">
        <f t="shared" si="42"/>
        <v>#REF!</v>
      </c>
      <c r="AA500" s="616" t="str">
        <f t="shared" si="60"/>
        <v>#REF!</v>
      </c>
      <c r="AB500" s="616" t="str">
        <f t="shared" si="61"/>
        <v>#REF!</v>
      </c>
      <c r="AC500" s="642" t="str">
        <f t="shared" si="62"/>
        <v>#REF!</v>
      </c>
      <c r="AD500" s="642" t="str">
        <f t="shared" si="63"/>
        <v>#REF!</v>
      </c>
      <c r="AE500" s="642" t="str">
        <f t="shared" si="64"/>
        <v>#REF!</v>
      </c>
      <c r="AF500" s="609"/>
      <c r="AG500" s="622"/>
      <c r="AH500" s="622"/>
      <c r="AI500" s="622" t="str">
        <f t="shared" si="65"/>
        <v>#DIV/0!</v>
      </c>
    </row>
    <row r="501" ht="15.75" customHeight="1">
      <c r="A501" s="609">
        <f t="shared" si="17"/>
        <v>499</v>
      </c>
      <c r="B501" s="609"/>
      <c r="C501" s="240"/>
      <c r="D501" s="240" t="s">
        <v>2235</v>
      </c>
      <c r="E501" s="240" t="s">
        <v>662</v>
      </c>
      <c r="F501" s="609" t="s">
        <v>663</v>
      </c>
      <c r="G501" s="609" t="s">
        <v>787</v>
      </c>
      <c r="H501" s="609" t="str">
        <f t="shared" si="116"/>
        <v>PM05</v>
      </c>
      <c r="I501" s="611" t="str">
        <f t="shared" si="2"/>
        <v>#REF!</v>
      </c>
      <c r="J501" s="609">
        <v>6.0</v>
      </c>
      <c r="K501" s="609">
        <v>2024.0</v>
      </c>
      <c r="L501" s="609"/>
      <c r="M501" s="609"/>
      <c r="N501" s="640">
        <v>20.0</v>
      </c>
      <c r="O501" s="640">
        <f t="shared" si="131"/>
        <v>1</v>
      </c>
      <c r="P501" s="640" t="str">
        <f t="shared" si="4"/>
        <v>#REF!</v>
      </c>
      <c r="Q501" s="640"/>
      <c r="R501" s="640"/>
      <c r="S501" s="609"/>
      <c r="T501" s="240" t="s">
        <v>1788</v>
      </c>
      <c r="U501" s="616"/>
      <c r="V501" s="616">
        <f t="shared" si="120"/>
        <v>0</v>
      </c>
      <c r="W501" s="616">
        <f t="shared" si="121"/>
        <v>0</v>
      </c>
      <c r="X501" s="616" t="str">
        <f t="shared" si="8"/>
        <v>#DIV/0!</v>
      </c>
      <c r="Y501" s="616">
        <f t="shared" si="9"/>
        <v>0</v>
      </c>
      <c r="Z501" s="616" t="str">
        <f t="shared" si="42"/>
        <v>#REF!</v>
      </c>
      <c r="AA501" s="616" t="str">
        <f t="shared" si="60"/>
        <v>#DIV/0!</v>
      </c>
      <c r="AB501" s="616" t="str">
        <f t="shared" si="61"/>
        <v>#DIV/0!</v>
      </c>
      <c r="AC501" s="642" t="str">
        <f t="shared" si="62"/>
        <v>#DIV/0!</v>
      </c>
      <c r="AD501" s="642" t="str">
        <f t="shared" si="63"/>
        <v>#DIV/0!</v>
      </c>
      <c r="AE501" s="642">
        <f t="shared" si="64"/>
        <v>0</v>
      </c>
      <c r="AF501" s="609"/>
      <c r="AG501" s="622"/>
      <c r="AH501" s="622"/>
      <c r="AI501" s="622" t="str">
        <f t="shared" si="65"/>
        <v>#DIV/0!</v>
      </c>
    </row>
    <row r="502" ht="15.75" customHeight="1">
      <c r="A502" s="621"/>
      <c r="B502" s="621"/>
      <c r="C502" s="1208"/>
      <c r="D502" s="1208"/>
      <c r="E502" s="1208"/>
      <c r="F502" s="621"/>
      <c r="G502" s="621"/>
      <c r="H502" s="621"/>
      <c r="I502" s="622"/>
      <c r="J502" s="621"/>
      <c r="K502" s="621"/>
      <c r="L502" s="621"/>
      <c r="M502" s="621"/>
      <c r="N502" s="1209"/>
      <c r="O502" s="1209"/>
      <c r="P502" s="1209"/>
      <c r="Q502" s="1209"/>
      <c r="R502" s="1209"/>
      <c r="S502" s="621"/>
      <c r="T502" s="1208"/>
      <c r="U502" s="1210"/>
      <c r="V502" s="1210"/>
      <c r="W502" s="1210"/>
      <c r="X502" s="1210"/>
      <c r="Y502" s="1210"/>
      <c r="Z502" s="1210"/>
      <c r="AA502" s="1210"/>
      <c r="AB502" s="1210"/>
      <c r="AC502" s="620"/>
      <c r="AD502" s="620"/>
      <c r="AE502" s="620"/>
      <c r="AF502" s="621"/>
      <c r="AG502" s="622"/>
      <c r="AH502" s="622"/>
      <c r="AI502" s="622"/>
    </row>
    <row r="503" ht="15.75" customHeight="1">
      <c r="A503" s="621"/>
      <c r="B503" s="621"/>
      <c r="C503" s="1208"/>
      <c r="D503" s="1208"/>
      <c r="E503" s="1208"/>
      <c r="F503" s="621"/>
      <c r="G503" s="621"/>
      <c r="H503" s="621"/>
      <c r="I503" s="622"/>
      <c r="J503" s="621"/>
      <c r="K503" s="621"/>
      <c r="L503" s="621"/>
      <c r="M503" s="621"/>
      <c r="N503" s="1209"/>
      <c r="O503" s="1209"/>
      <c r="P503" s="1209"/>
      <c r="Q503" s="1209"/>
      <c r="R503" s="1209"/>
      <c r="S503" s="621"/>
      <c r="T503" s="1208"/>
      <c r="U503" s="1210"/>
      <c r="V503" s="1210"/>
      <c r="W503" s="1210"/>
      <c r="X503" s="1210"/>
      <c r="Y503" s="1210"/>
      <c r="Z503" s="1210"/>
      <c r="AA503" s="1210"/>
      <c r="AB503" s="1210"/>
      <c r="AC503" s="620"/>
      <c r="AD503" s="620"/>
      <c r="AE503" s="620"/>
      <c r="AF503" s="621"/>
      <c r="AG503" s="622"/>
      <c r="AH503" s="622"/>
      <c r="AI503" s="622"/>
    </row>
    <row r="504" ht="15.75" customHeight="1">
      <c r="A504" s="621"/>
      <c r="B504" s="621"/>
      <c r="C504" s="1208"/>
      <c r="D504" s="1208"/>
      <c r="E504" s="1208"/>
      <c r="F504" s="621"/>
      <c r="G504" s="621"/>
      <c r="H504" s="621"/>
      <c r="I504" s="622"/>
      <c r="J504" s="621"/>
      <c r="K504" s="621"/>
      <c r="L504" s="621"/>
      <c r="M504" s="621"/>
      <c r="N504" s="1209"/>
      <c r="O504" s="1209"/>
      <c r="P504" s="1209"/>
      <c r="Q504" s="1209"/>
      <c r="R504" s="1209"/>
      <c r="S504" s="621"/>
      <c r="T504" s="1208"/>
      <c r="U504" s="1210"/>
      <c r="V504" s="1210"/>
      <c r="W504" s="1210"/>
      <c r="X504" s="1210"/>
      <c r="Y504" s="1210"/>
      <c r="Z504" s="1210"/>
      <c r="AA504" s="1210"/>
      <c r="AB504" s="1210"/>
      <c r="AC504" s="620"/>
      <c r="AD504" s="620"/>
      <c r="AE504" s="620"/>
      <c r="AF504" s="621"/>
      <c r="AG504" s="622"/>
      <c r="AH504" s="622"/>
      <c r="AI504" s="622"/>
    </row>
    <row r="505" ht="15.75" customHeight="1">
      <c r="A505" s="621"/>
      <c r="B505" s="621"/>
      <c r="C505" s="1208"/>
      <c r="D505" s="1208"/>
      <c r="E505" s="1208"/>
      <c r="F505" s="621"/>
      <c r="G505" s="621"/>
      <c r="H505" s="621"/>
      <c r="I505" s="622"/>
      <c r="J505" s="621"/>
      <c r="K505" s="621"/>
      <c r="L505" s="621"/>
      <c r="M505" s="621"/>
      <c r="N505" s="1209"/>
      <c r="O505" s="1209"/>
      <c r="P505" s="1209"/>
      <c r="Q505" s="1209"/>
      <c r="R505" s="1209"/>
      <c r="S505" s="621"/>
      <c r="T505" s="1208"/>
      <c r="U505" s="1210"/>
      <c r="V505" s="1210"/>
      <c r="W505" s="1210"/>
      <c r="X505" s="1210"/>
      <c r="Y505" s="1210"/>
      <c r="Z505" s="1210"/>
      <c r="AA505" s="1210"/>
      <c r="AB505" s="1210"/>
      <c r="AC505" s="620"/>
      <c r="AD505" s="620"/>
      <c r="AE505" s="620"/>
      <c r="AF505" s="621"/>
      <c r="AG505" s="622"/>
      <c r="AH505" s="622"/>
      <c r="AI505" s="622"/>
    </row>
    <row r="506" ht="15.75" customHeight="1">
      <c r="A506" s="621"/>
      <c r="B506" s="621"/>
      <c r="C506" s="1208"/>
      <c r="D506" s="1208"/>
      <c r="E506" s="1208"/>
      <c r="F506" s="621"/>
      <c r="G506" s="621"/>
      <c r="H506" s="621"/>
      <c r="I506" s="622"/>
      <c r="J506" s="621"/>
      <c r="K506" s="621"/>
      <c r="L506" s="621"/>
      <c r="M506" s="621"/>
      <c r="N506" s="1209"/>
      <c r="O506" s="1209"/>
      <c r="P506" s="1209"/>
      <c r="Q506" s="1209"/>
      <c r="R506" s="1209"/>
      <c r="S506" s="621"/>
      <c r="T506" s="1208"/>
      <c r="U506" s="1210"/>
      <c r="V506" s="1210"/>
      <c r="W506" s="1210"/>
      <c r="X506" s="1210"/>
      <c r="Y506" s="1210"/>
      <c r="Z506" s="1210"/>
      <c r="AA506" s="1210"/>
      <c r="AB506" s="1210"/>
      <c r="AC506" s="620"/>
      <c r="AD506" s="620"/>
      <c r="AE506" s="620"/>
      <c r="AF506" s="621"/>
      <c r="AG506" s="622"/>
      <c r="AH506" s="622"/>
      <c r="AI506" s="622"/>
    </row>
    <row r="507" ht="15.75" customHeight="1">
      <c r="A507" s="621"/>
      <c r="B507" s="621"/>
      <c r="C507" s="1208"/>
      <c r="D507" s="1208"/>
      <c r="E507" s="1208"/>
      <c r="F507" s="621"/>
      <c r="G507" s="621"/>
      <c r="H507" s="621"/>
      <c r="I507" s="622"/>
      <c r="J507" s="621"/>
      <c r="K507" s="621"/>
      <c r="L507" s="621"/>
      <c r="M507" s="621"/>
      <c r="N507" s="1209"/>
      <c r="O507" s="1209"/>
      <c r="P507" s="1209"/>
      <c r="Q507" s="1209"/>
      <c r="R507" s="1209"/>
      <c r="S507" s="621"/>
      <c r="T507" s="1208"/>
      <c r="U507" s="1210"/>
      <c r="V507" s="1210"/>
      <c r="W507" s="1210"/>
      <c r="X507" s="1210"/>
      <c r="Y507" s="1210"/>
      <c r="Z507" s="1210"/>
      <c r="AA507" s="1210"/>
      <c r="AB507" s="1210"/>
      <c r="AC507" s="620"/>
      <c r="AD507" s="620"/>
      <c r="AE507" s="620"/>
      <c r="AF507" s="621"/>
      <c r="AG507" s="622"/>
      <c r="AH507" s="622"/>
      <c r="AI507" s="622"/>
    </row>
    <row r="508" ht="15.75" customHeight="1">
      <c r="A508" s="621"/>
      <c r="B508" s="621"/>
      <c r="C508" s="1208"/>
      <c r="D508" s="1208"/>
      <c r="E508" s="1208"/>
      <c r="F508" s="621"/>
      <c r="G508" s="621"/>
      <c r="H508" s="621"/>
      <c r="I508" s="622"/>
      <c r="J508" s="621"/>
      <c r="K508" s="621"/>
      <c r="L508" s="621"/>
      <c r="M508" s="621"/>
      <c r="N508" s="1209"/>
      <c r="O508" s="1209"/>
      <c r="P508" s="1209"/>
      <c r="Q508" s="1209"/>
      <c r="R508" s="1209"/>
      <c r="S508" s="621"/>
      <c r="T508" s="1208"/>
      <c r="U508" s="1210"/>
      <c r="V508" s="1210"/>
      <c r="W508" s="1210"/>
      <c r="X508" s="1210"/>
      <c r="Y508" s="1210"/>
      <c r="Z508" s="1210"/>
      <c r="AA508" s="1210"/>
      <c r="AB508" s="1210"/>
      <c r="AC508" s="620"/>
      <c r="AD508" s="620"/>
      <c r="AE508" s="620"/>
      <c r="AF508" s="621"/>
      <c r="AG508" s="622"/>
      <c r="AH508" s="622"/>
      <c r="AI508" s="622"/>
    </row>
    <row r="509" ht="15.75" customHeight="1">
      <c r="A509" s="621"/>
      <c r="B509" s="621"/>
      <c r="C509" s="1208"/>
      <c r="D509" s="1208"/>
      <c r="E509" s="1208"/>
      <c r="F509" s="621"/>
      <c r="G509" s="621"/>
      <c r="H509" s="621"/>
      <c r="I509" s="622"/>
      <c r="J509" s="621"/>
      <c r="K509" s="621"/>
      <c r="L509" s="621"/>
      <c r="M509" s="621"/>
      <c r="N509" s="1209"/>
      <c r="O509" s="1209"/>
      <c r="P509" s="1209"/>
      <c r="Q509" s="1209"/>
      <c r="R509" s="1209"/>
      <c r="S509" s="621"/>
      <c r="T509" s="1208"/>
      <c r="U509" s="1210"/>
      <c r="V509" s="1210"/>
      <c r="W509" s="1210"/>
      <c r="X509" s="1210"/>
      <c r="Y509" s="1210"/>
      <c r="Z509" s="1210"/>
      <c r="AA509" s="1210"/>
      <c r="AB509" s="1210"/>
      <c r="AC509" s="620"/>
      <c r="AD509" s="620"/>
      <c r="AE509" s="620"/>
      <c r="AF509" s="621"/>
      <c r="AG509" s="622"/>
      <c r="AH509" s="622"/>
      <c r="AI509" s="622"/>
    </row>
    <row r="510" ht="15.75" customHeight="1">
      <c r="A510" s="621"/>
      <c r="B510" s="621"/>
      <c r="C510" s="1208"/>
      <c r="D510" s="1208"/>
      <c r="E510" s="1208"/>
      <c r="F510" s="621"/>
      <c r="G510" s="621"/>
      <c r="H510" s="621"/>
      <c r="I510" s="622"/>
      <c r="J510" s="621"/>
      <c r="K510" s="621"/>
      <c r="L510" s="621"/>
      <c r="M510" s="621"/>
      <c r="N510" s="1209"/>
      <c r="O510" s="1209"/>
      <c r="P510" s="1209"/>
      <c r="Q510" s="1209"/>
      <c r="R510" s="1209"/>
      <c r="S510" s="621"/>
      <c r="T510" s="1208"/>
      <c r="U510" s="1210"/>
      <c r="V510" s="1210"/>
      <c r="W510" s="1210"/>
      <c r="X510" s="1210"/>
      <c r="Y510" s="1210"/>
      <c r="Z510" s="1210"/>
      <c r="AA510" s="1210"/>
      <c r="AB510" s="1210"/>
      <c r="AC510" s="620"/>
      <c r="AD510" s="620"/>
      <c r="AE510" s="620"/>
      <c r="AF510" s="621"/>
      <c r="AG510" s="622"/>
      <c r="AH510" s="622"/>
      <c r="AI510" s="622"/>
    </row>
    <row r="511" ht="15.75" customHeight="1">
      <c r="A511" s="621"/>
      <c r="B511" s="621"/>
      <c r="C511" s="1208"/>
      <c r="D511" s="1208"/>
      <c r="E511" s="1208"/>
      <c r="F511" s="621"/>
      <c r="G511" s="621"/>
      <c r="H511" s="621"/>
      <c r="I511" s="622"/>
      <c r="J511" s="621"/>
      <c r="K511" s="621"/>
      <c r="L511" s="621"/>
      <c r="M511" s="621"/>
      <c r="N511" s="1209"/>
      <c r="O511" s="1209"/>
      <c r="P511" s="1209"/>
      <c r="Q511" s="1209"/>
      <c r="R511" s="1209"/>
      <c r="S511" s="621"/>
      <c r="T511" s="1208"/>
      <c r="U511" s="1210"/>
      <c r="V511" s="1210"/>
      <c r="W511" s="1210"/>
      <c r="X511" s="1210"/>
      <c r="Y511" s="1210"/>
      <c r="Z511" s="1210"/>
      <c r="AA511" s="1210"/>
      <c r="AB511" s="1210"/>
      <c r="AC511" s="620"/>
      <c r="AD511" s="620"/>
      <c r="AE511" s="620"/>
      <c r="AF511" s="621"/>
      <c r="AG511" s="622"/>
      <c r="AH511" s="622"/>
      <c r="AI511" s="622"/>
    </row>
    <row r="512" ht="15.75" customHeight="1">
      <c r="A512" s="621"/>
      <c r="B512" s="621"/>
      <c r="C512" s="1208"/>
      <c r="D512" s="1208"/>
      <c r="E512" s="1208"/>
      <c r="F512" s="621"/>
      <c r="G512" s="621"/>
      <c r="H512" s="621"/>
      <c r="I512" s="622"/>
      <c r="J512" s="621"/>
      <c r="K512" s="621"/>
      <c r="L512" s="621"/>
      <c r="M512" s="621"/>
      <c r="N512" s="1209"/>
      <c r="O512" s="1209"/>
      <c r="P512" s="1209"/>
      <c r="Q512" s="1209"/>
      <c r="R512" s="1209"/>
      <c r="S512" s="621"/>
      <c r="T512" s="1208"/>
      <c r="U512" s="1210"/>
      <c r="V512" s="1210"/>
      <c r="W512" s="1210"/>
      <c r="X512" s="1210"/>
      <c r="Y512" s="1210"/>
      <c r="Z512" s="1210"/>
      <c r="AA512" s="1210"/>
      <c r="AB512" s="1210"/>
      <c r="AC512" s="620"/>
      <c r="AD512" s="620"/>
      <c r="AE512" s="620"/>
      <c r="AF512" s="621"/>
      <c r="AG512" s="622"/>
      <c r="AH512" s="622"/>
      <c r="AI512" s="622"/>
    </row>
    <row r="513" ht="15.75" customHeight="1">
      <c r="A513" s="621"/>
      <c r="B513" s="621"/>
      <c r="C513" s="1208"/>
      <c r="D513" s="1208"/>
      <c r="E513" s="1208"/>
      <c r="F513" s="621"/>
      <c r="G513" s="621"/>
      <c r="H513" s="621"/>
      <c r="I513" s="622"/>
      <c r="J513" s="621"/>
      <c r="K513" s="621"/>
      <c r="L513" s="621"/>
      <c r="M513" s="621"/>
      <c r="N513" s="1209"/>
      <c r="O513" s="1209"/>
      <c r="P513" s="1209"/>
      <c r="Q513" s="1209"/>
      <c r="R513" s="1209"/>
      <c r="S513" s="621"/>
      <c r="T513" s="1208" t="s">
        <v>2236</v>
      </c>
      <c r="U513" s="1210"/>
      <c r="V513" s="1210"/>
      <c r="W513" s="1210"/>
      <c r="X513" s="1210"/>
      <c r="Y513" s="1210"/>
      <c r="Z513" s="1210"/>
      <c r="AA513" s="1210"/>
      <c r="AB513" s="1210"/>
      <c r="AC513" s="620"/>
      <c r="AD513" s="620"/>
      <c r="AE513" s="620"/>
      <c r="AF513" s="621"/>
      <c r="AG513" s="622"/>
      <c r="AH513" s="622"/>
      <c r="AI513" s="622"/>
    </row>
    <row r="514" ht="15.75" customHeight="1">
      <c r="A514" s="621"/>
      <c r="B514" s="621"/>
      <c r="C514" s="1208"/>
      <c r="D514" s="1208"/>
      <c r="E514" s="1208"/>
      <c r="F514" s="621"/>
      <c r="G514" s="621"/>
      <c r="H514" s="621"/>
      <c r="I514" s="622"/>
      <c r="J514" s="621"/>
      <c r="K514" s="621"/>
      <c r="L514" s="621"/>
      <c r="M514" s="621"/>
      <c r="N514" s="1209"/>
      <c r="O514" s="1209"/>
      <c r="P514" s="1209"/>
      <c r="Q514" s="1209"/>
      <c r="R514" s="1209"/>
      <c r="S514" s="621"/>
      <c r="T514" s="1208"/>
      <c r="U514" s="1210"/>
      <c r="V514" s="1210"/>
      <c r="W514" s="1210"/>
      <c r="X514" s="1210"/>
      <c r="Y514" s="1210"/>
      <c r="Z514" s="1210"/>
      <c r="AA514" s="1210"/>
      <c r="AB514" s="1210"/>
      <c r="AC514" s="620"/>
      <c r="AD514" s="620"/>
      <c r="AE514" s="620"/>
      <c r="AF514" s="621"/>
      <c r="AG514" s="622"/>
      <c r="AH514" s="622"/>
      <c r="AI514" s="622"/>
    </row>
    <row r="515" ht="15.75" customHeight="1">
      <c r="A515" s="621"/>
      <c r="B515" s="621"/>
      <c r="C515" s="1208"/>
      <c r="D515" s="1208"/>
      <c r="E515" s="1208"/>
      <c r="F515" s="621"/>
      <c r="G515" s="621"/>
      <c r="H515" s="621"/>
      <c r="I515" s="622"/>
      <c r="J515" s="621"/>
      <c r="K515" s="621"/>
      <c r="L515" s="621"/>
      <c r="M515" s="621"/>
      <c r="N515" s="1209"/>
      <c r="O515" s="1209"/>
      <c r="P515" s="1209"/>
      <c r="Q515" s="1209"/>
      <c r="R515" s="1209"/>
      <c r="S515" s="621"/>
      <c r="T515" s="1208"/>
      <c r="U515" s="1210"/>
      <c r="V515" s="1210"/>
      <c r="W515" s="1210"/>
      <c r="X515" s="1210"/>
      <c r="Y515" s="1210"/>
      <c r="Z515" s="1210"/>
      <c r="AA515" s="1210"/>
      <c r="AB515" s="1210"/>
      <c r="AC515" s="620"/>
      <c r="AD515" s="620"/>
      <c r="AE515" s="620"/>
      <c r="AF515" s="621"/>
      <c r="AG515" s="622"/>
      <c r="AH515" s="622"/>
      <c r="AI515" s="622"/>
    </row>
    <row r="516" ht="15.75" customHeight="1">
      <c r="A516" s="621"/>
      <c r="B516" s="621"/>
      <c r="C516" s="1208"/>
      <c r="D516" s="1208"/>
      <c r="E516" s="1208"/>
      <c r="F516" s="621"/>
      <c r="G516" s="621"/>
      <c r="H516" s="621"/>
      <c r="I516" s="622"/>
      <c r="J516" s="621"/>
      <c r="K516" s="621"/>
      <c r="L516" s="621"/>
      <c r="M516" s="621"/>
      <c r="N516" s="1209"/>
      <c r="O516" s="1209"/>
      <c r="P516" s="1209"/>
      <c r="Q516" s="1209"/>
      <c r="R516" s="1209"/>
      <c r="S516" s="621"/>
      <c r="T516" s="1208"/>
      <c r="U516" s="1210"/>
      <c r="V516" s="1210"/>
      <c r="W516" s="1210"/>
      <c r="X516" s="1210"/>
      <c r="Y516" s="1210"/>
      <c r="Z516" s="1210"/>
      <c r="AA516" s="1210"/>
      <c r="AB516" s="1210"/>
      <c r="AC516" s="620"/>
      <c r="AD516" s="620"/>
      <c r="AE516" s="620"/>
      <c r="AF516" s="621"/>
      <c r="AG516" s="622"/>
      <c r="AH516" s="622"/>
      <c r="AI516" s="622"/>
    </row>
    <row r="517" ht="15.75" customHeight="1">
      <c r="A517" s="621"/>
      <c r="B517" s="621"/>
      <c r="C517" s="1208"/>
      <c r="D517" s="1208"/>
      <c r="E517" s="1208"/>
      <c r="F517" s="621"/>
      <c r="G517" s="621"/>
      <c r="H517" s="621"/>
      <c r="I517" s="622"/>
      <c r="J517" s="621"/>
      <c r="K517" s="621"/>
      <c r="L517" s="621"/>
      <c r="M517" s="621"/>
      <c r="N517" s="1209"/>
      <c r="O517" s="1209"/>
      <c r="P517" s="1209"/>
      <c r="Q517" s="1209"/>
      <c r="R517" s="1209"/>
      <c r="S517" s="621"/>
      <c r="T517" s="1208"/>
      <c r="U517" s="1210"/>
      <c r="V517" s="1210"/>
      <c r="W517" s="1210"/>
      <c r="X517" s="1210"/>
      <c r="Y517" s="1210"/>
      <c r="Z517" s="1210"/>
      <c r="AA517" s="1210"/>
      <c r="AB517" s="1210"/>
      <c r="AC517" s="620"/>
      <c r="AD517" s="620"/>
      <c r="AE517" s="620"/>
      <c r="AF517" s="621"/>
      <c r="AG517" s="622"/>
      <c r="AH517" s="622"/>
      <c r="AI517" s="622"/>
    </row>
    <row r="518" ht="15.75" customHeight="1">
      <c r="A518" s="621"/>
      <c r="B518" s="621"/>
      <c r="C518" s="1208"/>
      <c r="D518" s="1208"/>
      <c r="E518" s="1208"/>
      <c r="F518" s="621"/>
      <c r="G518" s="621"/>
      <c r="H518" s="621"/>
      <c r="I518" s="622"/>
      <c r="J518" s="621"/>
      <c r="K518" s="621"/>
      <c r="L518" s="621"/>
      <c r="M518" s="621"/>
      <c r="N518" s="1209"/>
      <c r="O518" s="1209"/>
      <c r="P518" s="1209"/>
      <c r="Q518" s="1209"/>
      <c r="R518" s="1209"/>
      <c r="S518" s="621"/>
      <c r="T518" s="1208"/>
      <c r="U518" s="1210"/>
      <c r="V518" s="1210"/>
      <c r="W518" s="1210"/>
      <c r="X518" s="1210"/>
      <c r="Y518" s="1210"/>
      <c r="Z518" s="1210"/>
      <c r="AA518" s="1210"/>
      <c r="AB518" s="1210"/>
      <c r="AC518" s="620"/>
      <c r="AD518" s="620"/>
      <c r="AE518" s="620"/>
      <c r="AF518" s="621"/>
      <c r="AG518" s="622"/>
      <c r="AH518" s="622"/>
      <c r="AI518" s="622"/>
    </row>
    <row r="519" ht="15.75" customHeight="1">
      <c r="A519" s="621"/>
      <c r="B519" s="621"/>
      <c r="C519" s="1208"/>
      <c r="D519" s="1208"/>
      <c r="E519" s="1208"/>
      <c r="F519" s="621"/>
      <c r="G519" s="621"/>
      <c r="H519" s="621"/>
      <c r="I519" s="622"/>
      <c r="J519" s="621"/>
      <c r="K519" s="621"/>
      <c r="L519" s="621"/>
      <c r="M519" s="621"/>
      <c r="N519" s="1209"/>
      <c r="O519" s="1209"/>
      <c r="P519" s="1209"/>
      <c r="Q519" s="1209"/>
      <c r="R519" s="1209"/>
      <c r="S519" s="621"/>
      <c r="T519" s="1208"/>
      <c r="U519" s="1210"/>
      <c r="V519" s="1210"/>
      <c r="W519" s="1210"/>
      <c r="X519" s="1210"/>
      <c r="Y519" s="1210"/>
      <c r="Z519" s="1210"/>
      <c r="AA519" s="1210"/>
      <c r="AB519" s="1210"/>
      <c r="AC519" s="620"/>
      <c r="AD519" s="620"/>
      <c r="AE519" s="620"/>
      <c r="AF519" s="621"/>
      <c r="AG519" s="622"/>
      <c r="AH519" s="622"/>
      <c r="AI519" s="622"/>
    </row>
    <row r="520" ht="15.75" customHeight="1">
      <c r="A520" s="621"/>
      <c r="B520" s="621"/>
      <c r="C520" s="1208"/>
      <c r="D520" s="1208"/>
      <c r="E520" s="1208"/>
      <c r="F520" s="621"/>
      <c r="G520" s="621"/>
      <c r="H520" s="621"/>
      <c r="I520" s="622"/>
      <c r="J520" s="621"/>
      <c r="K520" s="621"/>
      <c r="L520" s="621"/>
      <c r="M520" s="621"/>
      <c r="N520" s="1209"/>
      <c r="O520" s="1209"/>
      <c r="P520" s="1209"/>
      <c r="Q520" s="1209"/>
      <c r="R520" s="1209"/>
      <c r="S520" s="621"/>
      <c r="T520" s="1208"/>
      <c r="U520" s="1210"/>
      <c r="V520" s="1210"/>
      <c r="W520" s="1210"/>
      <c r="X520" s="1210"/>
      <c r="Y520" s="1210"/>
      <c r="Z520" s="1210"/>
      <c r="AA520" s="1210"/>
      <c r="AB520" s="1210"/>
      <c r="AC520" s="620"/>
      <c r="AD520" s="620"/>
      <c r="AE520" s="620"/>
      <c r="AF520" s="621"/>
      <c r="AG520" s="622"/>
      <c r="AH520" s="622"/>
      <c r="AI520" s="622"/>
    </row>
    <row r="521" ht="15.75" customHeight="1">
      <c r="A521" s="621"/>
      <c r="B521" s="621"/>
      <c r="C521" s="1208"/>
      <c r="D521" s="1208"/>
      <c r="E521" s="1208"/>
      <c r="F521" s="621"/>
      <c r="G521" s="621"/>
      <c r="H521" s="621"/>
      <c r="I521" s="622"/>
      <c r="J521" s="621"/>
      <c r="K521" s="621"/>
      <c r="L521" s="621"/>
      <c r="M521" s="621"/>
      <c r="N521" s="1209"/>
      <c r="O521" s="1209"/>
      <c r="P521" s="1209"/>
      <c r="Q521" s="1209"/>
      <c r="R521" s="1209"/>
      <c r="S521" s="621"/>
      <c r="T521" s="1208"/>
      <c r="U521" s="1210"/>
      <c r="V521" s="1210"/>
      <c r="W521" s="1210"/>
      <c r="X521" s="1210"/>
      <c r="Y521" s="1210"/>
      <c r="Z521" s="1210"/>
      <c r="AA521" s="1210"/>
      <c r="AB521" s="1210"/>
      <c r="AC521" s="620"/>
      <c r="AD521" s="620"/>
      <c r="AE521" s="620"/>
      <c r="AF521" s="621"/>
      <c r="AG521" s="622"/>
      <c r="AH521" s="622"/>
      <c r="AI521" s="622"/>
    </row>
    <row r="522" ht="15.75" customHeight="1">
      <c r="A522" s="621"/>
      <c r="B522" s="621"/>
      <c r="C522" s="1208"/>
      <c r="D522" s="1208"/>
      <c r="E522" s="1208"/>
      <c r="F522" s="621"/>
      <c r="G522" s="621"/>
      <c r="H522" s="621"/>
      <c r="I522" s="622"/>
      <c r="J522" s="621"/>
      <c r="K522" s="621"/>
      <c r="L522" s="621"/>
      <c r="M522" s="621"/>
      <c r="N522" s="1209"/>
      <c r="O522" s="1209"/>
      <c r="P522" s="1209"/>
      <c r="Q522" s="1209"/>
      <c r="R522" s="1209"/>
      <c r="S522" s="621"/>
      <c r="T522" s="1208"/>
      <c r="U522" s="1210"/>
      <c r="V522" s="1210"/>
      <c r="W522" s="1210"/>
      <c r="X522" s="1210"/>
      <c r="Y522" s="1210"/>
      <c r="Z522" s="1210"/>
      <c r="AA522" s="1210"/>
      <c r="AB522" s="1210"/>
      <c r="AC522" s="620"/>
      <c r="AD522" s="620"/>
      <c r="AE522" s="620"/>
      <c r="AF522" s="621"/>
      <c r="AG522" s="622"/>
      <c r="AH522" s="622"/>
      <c r="AI522" s="622"/>
    </row>
    <row r="523" ht="15.75" customHeight="1">
      <c r="A523" s="621"/>
      <c r="B523" s="621"/>
      <c r="C523" s="1208"/>
      <c r="D523" s="1208"/>
      <c r="E523" s="1208"/>
      <c r="F523" s="621"/>
      <c r="G523" s="621"/>
      <c r="H523" s="621"/>
      <c r="I523" s="622"/>
      <c r="J523" s="621"/>
      <c r="K523" s="621"/>
      <c r="L523" s="621"/>
      <c r="M523" s="621"/>
      <c r="N523" s="1209"/>
      <c r="O523" s="1209"/>
      <c r="P523" s="1209"/>
      <c r="Q523" s="1209"/>
      <c r="R523" s="1209"/>
      <c r="S523" s="621"/>
      <c r="T523" s="1208"/>
      <c r="U523" s="1210"/>
      <c r="V523" s="1210"/>
      <c r="W523" s="1210"/>
      <c r="X523" s="1210"/>
      <c r="Y523" s="1210"/>
      <c r="Z523" s="1210"/>
      <c r="AA523" s="1210"/>
      <c r="AB523" s="1210"/>
      <c r="AC523" s="620"/>
      <c r="AD523" s="620"/>
      <c r="AE523" s="620"/>
      <c r="AF523" s="621"/>
      <c r="AG523" s="622"/>
      <c r="AH523" s="622"/>
      <c r="AI523" s="622"/>
    </row>
    <row r="524" ht="15.75" customHeight="1">
      <c r="A524" s="621"/>
      <c r="B524" s="621"/>
      <c r="C524" s="1208"/>
      <c r="D524" s="1208"/>
      <c r="E524" s="1208"/>
      <c r="F524" s="621"/>
      <c r="G524" s="621"/>
      <c r="H524" s="621"/>
      <c r="I524" s="622"/>
      <c r="J524" s="621"/>
      <c r="K524" s="621"/>
      <c r="L524" s="621"/>
      <c r="M524" s="621"/>
      <c r="N524" s="1209"/>
      <c r="O524" s="1209"/>
      <c r="P524" s="1209"/>
      <c r="Q524" s="1209"/>
      <c r="R524" s="1209"/>
      <c r="S524" s="621"/>
      <c r="T524" s="1208"/>
      <c r="U524" s="1210"/>
      <c r="V524" s="1210"/>
      <c r="W524" s="1210"/>
      <c r="X524" s="1210"/>
      <c r="Y524" s="1210"/>
      <c r="Z524" s="1210"/>
      <c r="AA524" s="1210"/>
      <c r="AB524" s="1210"/>
      <c r="AC524" s="620"/>
      <c r="AD524" s="620"/>
      <c r="AE524" s="620"/>
      <c r="AF524" s="621"/>
      <c r="AG524" s="622"/>
      <c r="AH524" s="622"/>
      <c r="AI524" s="622"/>
    </row>
    <row r="525" ht="15.75" customHeight="1">
      <c r="A525" s="621"/>
      <c r="B525" s="621"/>
      <c r="C525" s="1208"/>
      <c r="D525" s="1208"/>
      <c r="E525" s="1208"/>
      <c r="F525" s="621"/>
      <c r="G525" s="621"/>
      <c r="H525" s="621"/>
      <c r="I525" s="622"/>
      <c r="J525" s="621"/>
      <c r="K525" s="621"/>
      <c r="L525" s="621"/>
      <c r="M525" s="621"/>
      <c r="N525" s="1209"/>
      <c r="O525" s="1209"/>
      <c r="P525" s="1209"/>
      <c r="Q525" s="1209"/>
      <c r="R525" s="1209"/>
      <c r="S525" s="621"/>
      <c r="T525" s="1208"/>
      <c r="U525" s="1210"/>
      <c r="V525" s="1210"/>
      <c r="W525" s="1210"/>
      <c r="X525" s="1210"/>
      <c r="Y525" s="1210"/>
      <c r="Z525" s="1210"/>
      <c r="AA525" s="1210"/>
      <c r="AB525" s="1210"/>
      <c r="AC525" s="620"/>
      <c r="AD525" s="620"/>
      <c r="AE525" s="620"/>
      <c r="AF525" s="621"/>
      <c r="AG525" s="622"/>
      <c r="AH525" s="622"/>
      <c r="AI525" s="622"/>
    </row>
    <row r="526" ht="15.75" customHeight="1">
      <c r="A526" s="621"/>
      <c r="B526" s="621"/>
      <c r="C526" s="1208"/>
      <c r="D526" s="1208"/>
      <c r="E526" s="1208"/>
      <c r="F526" s="621"/>
      <c r="G526" s="621"/>
      <c r="H526" s="621"/>
      <c r="I526" s="622"/>
      <c r="J526" s="621"/>
      <c r="K526" s="621"/>
      <c r="L526" s="621"/>
      <c r="M526" s="621"/>
      <c r="N526" s="1209"/>
      <c r="O526" s="1209"/>
      <c r="P526" s="1209"/>
      <c r="Q526" s="1209"/>
      <c r="R526" s="1209"/>
      <c r="S526" s="621"/>
      <c r="T526" s="1208"/>
      <c r="U526" s="1210"/>
      <c r="V526" s="1210"/>
      <c r="W526" s="1210"/>
      <c r="X526" s="1210"/>
      <c r="Y526" s="1210"/>
      <c r="Z526" s="1210"/>
      <c r="AA526" s="1210"/>
      <c r="AB526" s="1210"/>
      <c r="AC526" s="620"/>
      <c r="AD526" s="620"/>
      <c r="AE526" s="620"/>
      <c r="AF526" s="621"/>
      <c r="AG526" s="622"/>
      <c r="AH526" s="622"/>
      <c r="AI526" s="622"/>
    </row>
    <row r="527" ht="15.75" customHeight="1">
      <c r="A527" s="621"/>
      <c r="B527" s="621"/>
      <c r="C527" s="1208"/>
      <c r="D527" s="1208"/>
      <c r="E527" s="1208"/>
      <c r="F527" s="621"/>
      <c r="G527" s="621"/>
      <c r="H527" s="621"/>
      <c r="I527" s="622"/>
      <c r="J527" s="621"/>
      <c r="K527" s="621"/>
      <c r="L527" s="621"/>
      <c r="M527" s="621"/>
      <c r="N527" s="1209"/>
      <c r="O527" s="1209"/>
      <c r="P527" s="1209"/>
      <c r="Q527" s="1209"/>
      <c r="R527" s="1209"/>
      <c r="S527" s="621"/>
      <c r="T527" s="1208"/>
      <c r="U527" s="1210"/>
      <c r="V527" s="1210"/>
      <c r="W527" s="1210"/>
      <c r="X527" s="1210"/>
      <c r="Y527" s="1210"/>
      <c r="Z527" s="1210"/>
      <c r="AA527" s="1210"/>
      <c r="AB527" s="1210"/>
      <c r="AC527" s="620"/>
      <c r="AD527" s="620"/>
      <c r="AE527" s="620"/>
      <c r="AF527" s="621"/>
      <c r="AG527" s="622"/>
      <c r="AH527" s="622"/>
      <c r="AI527" s="622"/>
    </row>
    <row r="528" ht="15.75" customHeight="1">
      <c r="A528" s="621"/>
      <c r="B528" s="621"/>
      <c r="C528" s="1208"/>
      <c r="D528" s="1208"/>
      <c r="E528" s="1208"/>
      <c r="F528" s="621"/>
      <c r="G528" s="621"/>
      <c r="H528" s="621"/>
      <c r="I528" s="622"/>
      <c r="J528" s="621"/>
      <c r="K528" s="621"/>
      <c r="L528" s="621"/>
      <c r="M528" s="621"/>
      <c r="N528" s="1209"/>
      <c r="O528" s="1209"/>
      <c r="P528" s="1209"/>
      <c r="Q528" s="1209"/>
      <c r="R528" s="1209"/>
      <c r="S528" s="621"/>
      <c r="T528" s="1208"/>
      <c r="U528" s="1210"/>
      <c r="V528" s="1210"/>
      <c r="W528" s="1210"/>
      <c r="X528" s="1210"/>
      <c r="Y528" s="1210"/>
      <c r="Z528" s="1210"/>
      <c r="AA528" s="1210"/>
      <c r="AB528" s="1210"/>
      <c r="AC528" s="620"/>
      <c r="AD528" s="620"/>
      <c r="AE528" s="620"/>
      <c r="AF528" s="621"/>
      <c r="AG528" s="622"/>
      <c r="AH528" s="622"/>
      <c r="AI528" s="622"/>
    </row>
    <row r="529" ht="15.75" customHeight="1">
      <c r="A529" s="621"/>
      <c r="B529" s="621"/>
      <c r="C529" s="1208"/>
      <c r="D529" s="1208"/>
      <c r="E529" s="1208"/>
      <c r="F529" s="621"/>
      <c r="G529" s="621"/>
      <c r="H529" s="621"/>
      <c r="I529" s="622"/>
      <c r="J529" s="621"/>
      <c r="K529" s="621"/>
      <c r="L529" s="621"/>
      <c r="M529" s="621"/>
      <c r="N529" s="1209"/>
      <c r="O529" s="1209"/>
      <c r="P529" s="1209"/>
      <c r="Q529" s="1209"/>
      <c r="R529" s="1209"/>
      <c r="S529" s="621"/>
      <c r="T529" s="1208"/>
      <c r="U529" s="1210"/>
      <c r="V529" s="1210"/>
      <c r="W529" s="1210"/>
      <c r="X529" s="1210"/>
      <c r="Y529" s="1210"/>
      <c r="Z529" s="1210"/>
      <c r="AA529" s="1210"/>
      <c r="AB529" s="1210"/>
      <c r="AC529" s="620"/>
      <c r="AD529" s="620"/>
      <c r="AE529" s="620"/>
      <c r="AF529" s="621"/>
      <c r="AG529" s="622"/>
      <c r="AH529" s="622"/>
      <c r="AI529" s="622"/>
    </row>
    <row r="530" ht="15.75" customHeight="1">
      <c r="A530" s="621"/>
      <c r="B530" s="621"/>
      <c r="C530" s="1208"/>
      <c r="D530" s="1208"/>
      <c r="E530" s="1208"/>
      <c r="F530" s="621"/>
      <c r="G530" s="621"/>
      <c r="H530" s="621"/>
      <c r="I530" s="622"/>
      <c r="J530" s="621"/>
      <c r="K530" s="621"/>
      <c r="L530" s="621"/>
      <c r="M530" s="621"/>
      <c r="N530" s="1209"/>
      <c r="O530" s="1209"/>
      <c r="P530" s="1209"/>
      <c r="Q530" s="1209"/>
      <c r="R530" s="1209"/>
      <c r="S530" s="621"/>
      <c r="T530" s="1208"/>
      <c r="U530" s="1210"/>
      <c r="V530" s="1210"/>
      <c r="W530" s="1210"/>
      <c r="X530" s="1210"/>
      <c r="Y530" s="1210"/>
      <c r="Z530" s="1210"/>
      <c r="AA530" s="1210"/>
      <c r="AB530" s="1210"/>
      <c r="AC530" s="620"/>
      <c r="AD530" s="620"/>
      <c r="AE530" s="620"/>
      <c r="AF530" s="621"/>
      <c r="AG530" s="622"/>
      <c r="AH530" s="622"/>
      <c r="AI530" s="622"/>
    </row>
    <row r="531" ht="15.75" customHeight="1">
      <c r="A531" s="621"/>
      <c r="B531" s="621"/>
      <c r="C531" s="1208"/>
      <c r="D531" s="1208"/>
      <c r="E531" s="1208"/>
      <c r="F531" s="621"/>
      <c r="G531" s="621"/>
      <c r="H531" s="621"/>
      <c r="I531" s="622"/>
      <c r="J531" s="621"/>
      <c r="K531" s="621"/>
      <c r="L531" s="621"/>
      <c r="M531" s="621"/>
      <c r="N531" s="1209"/>
      <c r="O531" s="1209"/>
      <c r="P531" s="1209"/>
      <c r="Q531" s="1209"/>
      <c r="R531" s="1209"/>
      <c r="S531" s="621"/>
      <c r="T531" s="1208"/>
      <c r="U531" s="1210"/>
      <c r="V531" s="1210"/>
      <c r="W531" s="1210"/>
      <c r="X531" s="1210"/>
      <c r="Y531" s="1210"/>
      <c r="Z531" s="1210"/>
      <c r="AA531" s="1210"/>
      <c r="AB531" s="1210"/>
      <c r="AC531" s="620"/>
      <c r="AD531" s="620"/>
      <c r="AE531" s="620"/>
      <c r="AF531" s="621"/>
      <c r="AG531" s="622"/>
      <c r="AH531" s="622"/>
      <c r="AI531" s="622"/>
    </row>
    <row r="532" ht="15.75" customHeight="1">
      <c r="A532" s="621"/>
      <c r="B532" s="621"/>
      <c r="C532" s="1208"/>
      <c r="D532" s="1208"/>
      <c r="E532" s="1208"/>
      <c r="F532" s="621"/>
      <c r="G532" s="621"/>
      <c r="H532" s="621"/>
      <c r="I532" s="622"/>
      <c r="J532" s="621"/>
      <c r="K532" s="621"/>
      <c r="L532" s="621"/>
      <c r="M532" s="621"/>
      <c r="N532" s="1209"/>
      <c r="O532" s="1209"/>
      <c r="P532" s="1209"/>
      <c r="Q532" s="1209"/>
      <c r="R532" s="1209"/>
      <c r="S532" s="621"/>
      <c r="T532" s="1208"/>
      <c r="U532" s="1210"/>
      <c r="V532" s="1210"/>
      <c r="W532" s="1210"/>
      <c r="X532" s="1210"/>
      <c r="Y532" s="1210"/>
      <c r="Z532" s="1210"/>
      <c r="AA532" s="1210"/>
      <c r="AB532" s="1210"/>
      <c r="AC532" s="620"/>
      <c r="AD532" s="620"/>
      <c r="AE532" s="620"/>
      <c r="AF532" s="621"/>
      <c r="AG532" s="622"/>
      <c r="AH532" s="622"/>
      <c r="AI532" s="622"/>
    </row>
    <row r="533" ht="15.75" customHeight="1">
      <c r="A533" s="621"/>
      <c r="B533" s="621"/>
      <c r="C533" s="1208"/>
      <c r="D533" s="1208"/>
      <c r="E533" s="1208"/>
      <c r="F533" s="621"/>
      <c r="G533" s="621"/>
      <c r="H533" s="621"/>
      <c r="I533" s="622"/>
      <c r="J533" s="621"/>
      <c r="K533" s="621"/>
      <c r="L533" s="621"/>
      <c r="M533" s="621"/>
      <c r="N533" s="1209"/>
      <c r="O533" s="1209"/>
      <c r="P533" s="1209"/>
      <c r="Q533" s="1209"/>
      <c r="R533" s="1209"/>
      <c r="S533" s="621"/>
      <c r="T533" s="1208"/>
      <c r="U533" s="1210"/>
      <c r="V533" s="1210"/>
      <c r="W533" s="1210"/>
      <c r="X533" s="1210"/>
      <c r="Y533" s="1210"/>
      <c r="Z533" s="1210"/>
      <c r="AA533" s="1210"/>
      <c r="AB533" s="1210"/>
      <c r="AC533" s="620"/>
      <c r="AD533" s="620"/>
      <c r="AE533" s="620"/>
      <c r="AF533" s="621"/>
      <c r="AG533" s="622"/>
      <c r="AH533" s="622"/>
      <c r="AI533" s="622"/>
    </row>
    <row r="534" ht="15.75" customHeight="1">
      <c r="A534" s="621"/>
      <c r="B534" s="621"/>
      <c r="C534" s="1208"/>
      <c r="D534" s="1208"/>
      <c r="E534" s="1208"/>
      <c r="F534" s="621"/>
      <c r="G534" s="621"/>
      <c r="H534" s="621"/>
      <c r="I534" s="622"/>
      <c r="J534" s="621"/>
      <c r="K534" s="621"/>
      <c r="L534" s="621"/>
      <c r="M534" s="621"/>
      <c r="N534" s="1209"/>
      <c r="O534" s="1209"/>
      <c r="P534" s="1209"/>
      <c r="Q534" s="1209"/>
      <c r="R534" s="1209"/>
      <c r="S534" s="621"/>
      <c r="T534" s="1208"/>
      <c r="U534" s="1210"/>
      <c r="V534" s="1210"/>
      <c r="W534" s="1210"/>
      <c r="X534" s="1210"/>
      <c r="Y534" s="1210"/>
      <c r="Z534" s="1210"/>
      <c r="AA534" s="1210"/>
      <c r="AB534" s="1210"/>
      <c r="AC534" s="620"/>
      <c r="AD534" s="620"/>
      <c r="AE534" s="620"/>
      <c r="AF534" s="621"/>
      <c r="AG534" s="622"/>
      <c r="AH534" s="622"/>
      <c r="AI534" s="622"/>
    </row>
    <row r="535" ht="15.75" customHeight="1">
      <c r="A535" s="621"/>
      <c r="B535" s="621"/>
      <c r="C535" s="1208"/>
      <c r="D535" s="1208"/>
      <c r="E535" s="1208"/>
      <c r="F535" s="621"/>
      <c r="G535" s="621"/>
      <c r="H535" s="621"/>
      <c r="I535" s="622"/>
      <c r="J535" s="621"/>
      <c r="K535" s="621"/>
      <c r="L535" s="621"/>
      <c r="M535" s="621"/>
      <c r="N535" s="1209"/>
      <c r="O535" s="1209"/>
      <c r="P535" s="1209"/>
      <c r="Q535" s="1209"/>
      <c r="R535" s="1209"/>
      <c r="S535" s="621"/>
      <c r="T535" s="1208"/>
      <c r="U535" s="1210"/>
      <c r="V535" s="1210"/>
      <c r="W535" s="1210"/>
      <c r="X535" s="1210"/>
      <c r="Y535" s="1210"/>
      <c r="Z535" s="1210"/>
      <c r="AA535" s="1210"/>
      <c r="AB535" s="1210"/>
      <c r="AC535" s="620"/>
      <c r="AD535" s="620"/>
      <c r="AE535" s="620"/>
      <c r="AF535" s="621"/>
      <c r="AG535" s="622"/>
      <c r="AH535" s="622"/>
      <c r="AI535" s="622"/>
    </row>
    <row r="536" ht="15.75" customHeight="1">
      <c r="A536" s="621"/>
      <c r="B536" s="621"/>
      <c r="C536" s="1208"/>
      <c r="D536" s="1208"/>
      <c r="E536" s="1208"/>
      <c r="F536" s="621"/>
      <c r="G536" s="621"/>
      <c r="H536" s="621"/>
      <c r="I536" s="622"/>
      <c r="J536" s="621"/>
      <c r="K536" s="621"/>
      <c r="L536" s="621"/>
      <c r="M536" s="621"/>
      <c r="N536" s="1209"/>
      <c r="O536" s="1209"/>
      <c r="P536" s="1209"/>
      <c r="Q536" s="1209"/>
      <c r="R536" s="1209"/>
      <c r="S536" s="621"/>
      <c r="T536" s="1208"/>
      <c r="U536" s="1210"/>
      <c r="V536" s="1210"/>
      <c r="W536" s="1210"/>
      <c r="X536" s="1210"/>
      <c r="Y536" s="1210"/>
      <c r="Z536" s="1210"/>
      <c r="AA536" s="1210"/>
      <c r="AB536" s="1210"/>
      <c r="AC536" s="620"/>
      <c r="AD536" s="620"/>
      <c r="AE536" s="620"/>
      <c r="AF536" s="621"/>
      <c r="AG536" s="622"/>
      <c r="AH536" s="622"/>
      <c r="AI536" s="622"/>
    </row>
    <row r="537" ht="15.75" customHeight="1">
      <c r="A537" s="621"/>
      <c r="B537" s="621"/>
      <c r="C537" s="1208"/>
      <c r="D537" s="1208"/>
      <c r="E537" s="1208"/>
      <c r="F537" s="621"/>
      <c r="G537" s="621"/>
      <c r="H537" s="621"/>
      <c r="I537" s="622"/>
      <c r="J537" s="621"/>
      <c r="K537" s="621"/>
      <c r="L537" s="621"/>
      <c r="M537" s="621"/>
      <c r="N537" s="1209"/>
      <c r="O537" s="1209"/>
      <c r="P537" s="1209"/>
      <c r="Q537" s="1209"/>
      <c r="R537" s="1209"/>
      <c r="S537" s="621"/>
      <c r="T537" s="1208"/>
      <c r="U537" s="1210"/>
      <c r="V537" s="1210"/>
      <c r="W537" s="1210"/>
      <c r="X537" s="1210"/>
      <c r="Y537" s="1210"/>
      <c r="Z537" s="1210"/>
      <c r="AA537" s="1210"/>
      <c r="AB537" s="1210"/>
      <c r="AC537" s="620"/>
      <c r="AD537" s="620"/>
      <c r="AE537" s="620"/>
      <c r="AF537" s="621"/>
      <c r="AG537" s="622"/>
      <c r="AH537" s="622"/>
      <c r="AI537" s="622"/>
    </row>
    <row r="538" ht="15.75" customHeight="1">
      <c r="A538" s="621"/>
      <c r="B538" s="621"/>
      <c r="C538" s="1208"/>
      <c r="D538" s="1208"/>
      <c r="E538" s="1208"/>
      <c r="F538" s="621"/>
      <c r="G538" s="621"/>
      <c r="H538" s="621"/>
      <c r="I538" s="622"/>
      <c r="J538" s="621"/>
      <c r="K538" s="621"/>
      <c r="L538" s="621"/>
      <c r="M538" s="621"/>
      <c r="N538" s="1209"/>
      <c r="O538" s="1209"/>
      <c r="P538" s="1209"/>
      <c r="Q538" s="1209"/>
      <c r="R538" s="1209"/>
      <c r="S538" s="621"/>
      <c r="T538" s="1208"/>
      <c r="U538" s="1210"/>
      <c r="V538" s="1210"/>
      <c r="W538" s="1210"/>
      <c r="X538" s="1210"/>
      <c r="Y538" s="1210"/>
      <c r="Z538" s="1210"/>
      <c r="AA538" s="1210"/>
      <c r="AB538" s="1210"/>
      <c r="AC538" s="620"/>
      <c r="AD538" s="620"/>
      <c r="AE538" s="620"/>
      <c r="AF538" s="621"/>
      <c r="AG538" s="622"/>
      <c r="AH538" s="622"/>
      <c r="AI538" s="622"/>
    </row>
    <row r="539" ht="15.75" customHeight="1">
      <c r="A539" s="621"/>
      <c r="B539" s="621"/>
      <c r="C539" s="1208"/>
      <c r="D539" s="1208"/>
      <c r="E539" s="1208"/>
      <c r="F539" s="621"/>
      <c r="G539" s="621"/>
      <c r="H539" s="621"/>
      <c r="I539" s="622"/>
      <c r="J539" s="621"/>
      <c r="K539" s="621"/>
      <c r="L539" s="621"/>
      <c r="M539" s="621"/>
      <c r="N539" s="1209"/>
      <c r="O539" s="1209"/>
      <c r="P539" s="1209"/>
      <c r="Q539" s="1209"/>
      <c r="R539" s="1209"/>
      <c r="S539" s="621"/>
      <c r="T539" s="1208"/>
      <c r="U539" s="1210"/>
      <c r="V539" s="1210"/>
      <c r="W539" s="1210"/>
      <c r="X539" s="1210"/>
      <c r="Y539" s="1210"/>
      <c r="Z539" s="1210"/>
      <c r="AA539" s="1210"/>
      <c r="AB539" s="1210"/>
      <c r="AC539" s="620"/>
      <c r="AD539" s="620"/>
      <c r="AE539" s="620"/>
      <c r="AF539" s="621"/>
      <c r="AG539" s="622"/>
      <c r="AH539" s="622"/>
      <c r="AI539" s="622"/>
    </row>
    <row r="540" ht="15.75" customHeight="1">
      <c r="A540" s="621"/>
      <c r="B540" s="621"/>
      <c r="C540" s="1208"/>
      <c r="D540" s="1208"/>
      <c r="E540" s="1208"/>
      <c r="F540" s="621"/>
      <c r="G540" s="621"/>
      <c r="H540" s="621"/>
      <c r="I540" s="622"/>
      <c r="J540" s="621"/>
      <c r="K540" s="621"/>
      <c r="L540" s="621"/>
      <c r="M540" s="621"/>
      <c r="N540" s="1209"/>
      <c r="O540" s="1209"/>
      <c r="P540" s="1209"/>
      <c r="Q540" s="1209"/>
      <c r="R540" s="1209"/>
      <c r="S540" s="621"/>
      <c r="T540" s="1208"/>
      <c r="U540" s="1210"/>
      <c r="V540" s="1210"/>
      <c r="W540" s="1210"/>
      <c r="X540" s="1210"/>
      <c r="Y540" s="1210"/>
      <c r="Z540" s="1210"/>
      <c r="AA540" s="1210"/>
      <c r="AB540" s="1210"/>
      <c r="AC540" s="620"/>
      <c r="AD540" s="620"/>
      <c r="AE540" s="620"/>
      <c r="AF540" s="621"/>
      <c r="AG540" s="622"/>
      <c r="AH540" s="622"/>
      <c r="AI540" s="622"/>
    </row>
    <row r="541" ht="15.75" customHeight="1">
      <c r="A541" s="621"/>
      <c r="B541" s="621"/>
      <c r="C541" s="1208"/>
      <c r="D541" s="1208"/>
      <c r="E541" s="1208"/>
      <c r="F541" s="621"/>
      <c r="G541" s="621"/>
      <c r="H541" s="621"/>
      <c r="I541" s="622"/>
      <c r="J541" s="621"/>
      <c r="K541" s="621"/>
      <c r="L541" s="621"/>
      <c r="M541" s="621"/>
      <c r="N541" s="1209"/>
      <c r="O541" s="1209"/>
      <c r="P541" s="1209"/>
      <c r="Q541" s="1209"/>
      <c r="R541" s="1209"/>
      <c r="S541" s="621"/>
      <c r="T541" s="1208"/>
      <c r="U541" s="1210"/>
      <c r="V541" s="1210"/>
      <c r="W541" s="1210"/>
      <c r="X541" s="1210"/>
      <c r="Y541" s="1210"/>
      <c r="Z541" s="1210"/>
      <c r="AA541" s="1210"/>
      <c r="AB541" s="1210"/>
      <c r="AC541" s="620"/>
      <c r="AD541" s="620"/>
      <c r="AE541" s="620"/>
      <c r="AF541" s="621"/>
      <c r="AG541" s="622"/>
      <c r="AH541" s="622"/>
      <c r="AI541" s="622"/>
    </row>
    <row r="542" ht="15.75" customHeight="1">
      <c r="A542" s="621"/>
      <c r="B542" s="621"/>
      <c r="C542" s="1208"/>
      <c r="D542" s="1208"/>
      <c r="E542" s="1208"/>
      <c r="F542" s="621"/>
      <c r="G542" s="621"/>
      <c r="H542" s="621"/>
      <c r="I542" s="622"/>
      <c r="J542" s="621"/>
      <c r="K542" s="621"/>
      <c r="L542" s="621"/>
      <c r="M542" s="621"/>
      <c r="N542" s="1209"/>
      <c r="O542" s="1209"/>
      <c r="P542" s="1209"/>
      <c r="Q542" s="1209"/>
      <c r="R542" s="1209"/>
      <c r="S542" s="621"/>
      <c r="T542" s="1208"/>
      <c r="U542" s="1210"/>
      <c r="V542" s="1210"/>
      <c r="W542" s="1210"/>
      <c r="X542" s="1210"/>
      <c r="Y542" s="1210"/>
      <c r="Z542" s="1210"/>
      <c r="AA542" s="1210"/>
      <c r="AB542" s="1210"/>
      <c r="AC542" s="620"/>
      <c r="AD542" s="620"/>
      <c r="AE542" s="620"/>
      <c r="AF542" s="621"/>
      <c r="AG542" s="622"/>
      <c r="AH542" s="622"/>
      <c r="AI542" s="622"/>
    </row>
    <row r="543" ht="15.75" customHeight="1">
      <c r="A543" s="621"/>
      <c r="B543" s="621"/>
      <c r="C543" s="1208"/>
      <c r="D543" s="1208"/>
      <c r="E543" s="1208"/>
      <c r="F543" s="621"/>
      <c r="G543" s="621"/>
      <c r="H543" s="621"/>
      <c r="I543" s="622"/>
      <c r="J543" s="621"/>
      <c r="K543" s="621"/>
      <c r="L543" s="621"/>
      <c r="M543" s="621"/>
      <c r="N543" s="1209"/>
      <c r="O543" s="1209"/>
      <c r="P543" s="1209"/>
      <c r="Q543" s="1209"/>
      <c r="R543" s="1209"/>
      <c r="S543" s="621"/>
      <c r="T543" s="1208"/>
      <c r="U543" s="1210"/>
      <c r="V543" s="1210"/>
      <c r="W543" s="1210"/>
      <c r="X543" s="1210"/>
      <c r="Y543" s="1210"/>
      <c r="Z543" s="1210"/>
      <c r="AA543" s="1210"/>
      <c r="AB543" s="1210"/>
      <c r="AC543" s="620"/>
      <c r="AD543" s="620"/>
      <c r="AE543" s="620"/>
      <c r="AF543" s="621"/>
      <c r="AG543" s="622"/>
      <c r="AH543" s="622"/>
      <c r="AI543" s="622"/>
    </row>
    <row r="544" ht="15.75" customHeight="1">
      <c r="A544" s="621"/>
      <c r="B544" s="621"/>
      <c r="C544" s="1208"/>
      <c r="D544" s="1208"/>
      <c r="E544" s="1208"/>
      <c r="F544" s="621"/>
      <c r="G544" s="621"/>
      <c r="H544" s="621"/>
      <c r="I544" s="622"/>
      <c r="J544" s="621"/>
      <c r="K544" s="621"/>
      <c r="L544" s="621"/>
      <c r="M544" s="621"/>
      <c r="N544" s="1209"/>
      <c r="O544" s="1209"/>
      <c r="P544" s="1209"/>
      <c r="Q544" s="1209"/>
      <c r="R544" s="1209"/>
      <c r="S544" s="621"/>
      <c r="T544" s="1208"/>
      <c r="U544" s="1210"/>
      <c r="V544" s="1210"/>
      <c r="W544" s="1210"/>
      <c r="X544" s="1210"/>
      <c r="Y544" s="1210"/>
      <c r="Z544" s="1210"/>
      <c r="AA544" s="1210"/>
      <c r="AB544" s="1210"/>
      <c r="AC544" s="620"/>
      <c r="AD544" s="620"/>
      <c r="AE544" s="620"/>
      <c r="AF544" s="621"/>
      <c r="AG544" s="622"/>
      <c r="AH544" s="622"/>
      <c r="AI544" s="622"/>
    </row>
    <row r="545" ht="15.75" customHeight="1">
      <c r="A545" s="621"/>
      <c r="B545" s="621"/>
      <c r="C545" s="1208"/>
      <c r="D545" s="1208"/>
      <c r="E545" s="1208"/>
      <c r="F545" s="621"/>
      <c r="G545" s="621"/>
      <c r="H545" s="621"/>
      <c r="I545" s="622"/>
      <c r="J545" s="621"/>
      <c r="K545" s="621"/>
      <c r="L545" s="621"/>
      <c r="M545" s="621"/>
      <c r="N545" s="1209"/>
      <c r="O545" s="1209"/>
      <c r="P545" s="1209"/>
      <c r="Q545" s="1209"/>
      <c r="R545" s="1209"/>
      <c r="S545" s="621"/>
      <c r="T545" s="1208"/>
      <c r="U545" s="1210"/>
      <c r="V545" s="1210"/>
      <c r="W545" s="1210"/>
      <c r="X545" s="1210"/>
      <c r="Y545" s="1210"/>
      <c r="Z545" s="1210"/>
      <c r="AA545" s="1210"/>
      <c r="AB545" s="1210"/>
      <c r="AC545" s="620"/>
      <c r="AD545" s="620"/>
      <c r="AE545" s="620"/>
      <c r="AF545" s="621"/>
      <c r="AG545" s="622"/>
      <c r="AH545" s="622"/>
      <c r="AI545" s="622"/>
    </row>
    <row r="546" ht="15.75" customHeight="1">
      <c r="A546" s="621"/>
      <c r="B546" s="621"/>
      <c r="C546" s="1208"/>
      <c r="D546" s="1208"/>
      <c r="E546" s="1208"/>
      <c r="F546" s="621"/>
      <c r="G546" s="621"/>
      <c r="H546" s="621"/>
      <c r="I546" s="622"/>
      <c r="J546" s="621"/>
      <c r="K546" s="621"/>
      <c r="L546" s="621"/>
      <c r="M546" s="621"/>
      <c r="N546" s="1209"/>
      <c r="O546" s="1209"/>
      <c r="P546" s="1209"/>
      <c r="Q546" s="1209"/>
      <c r="R546" s="1209"/>
      <c r="S546" s="621"/>
      <c r="T546" s="1208"/>
      <c r="U546" s="1210"/>
      <c r="V546" s="1210"/>
      <c r="W546" s="1210"/>
      <c r="X546" s="1210"/>
      <c r="Y546" s="1210"/>
      <c r="Z546" s="1210"/>
      <c r="AA546" s="1210"/>
      <c r="AB546" s="1210"/>
      <c r="AC546" s="620"/>
      <c r="AD546" s="620"/>
      <c r="AE546" s="620"/>
      <c r="AF546" s="621"/>
      <c r="AG546" s="622"/>
      <c r="AH546" s="622"/>
      <c r="AI546" s="622"/>
    </row>
    <row r="547" ht="15.75" customHeight="1">
      <c r="A547" s="621"/>
      <c r="B547" s="621"/>
      <c r="C547" s="1208"/>
      <c r="D547" s="1208"/>
      <c r="E547" s="1208"/>
      <c r="F547" s="621"/>
      <c r="G547" s="621"/>
      <c r="H547" s="621"/>
      <c r="I547" s="622"/>
      <c r="J547" s="621"/>
      <c r="K547" s="621"/>
      <c r="L547" s="621"/>
      <c r="M547" s="621"/>
      <c r="N547" s="1209"/>
      <c r="O547" s="1209"/>
      <c r="P547" s="1209"/>
      <c r="Q547" s="1209"/>
      <c r="R547" s="1209"/>
      <c r="S547" s="621"/>
      <c r="T547" s="1208"/>
      <c r="U547" s="1210"/>
      <c r="V547" s="1210"/>
      <c r="W547" s="1210"/>
      <c r="X547" s="1210"/>
      <c r="Y547" s="1210"/>
      <c r="Z547" s="1210"/>
      <c r="AA547" s="1210"/>
      <c r="AB547" s="1210"/>
      <c r="AC547" s="620"/>
      <c r="AD547" s="620"/>
      <c r="AE547" s="620"/>
      <c r="AF547" s="621"/>
      <c r="AG547" s="622"/>
      <c r="AH547" s="622"/>
      <c r="AI547" s="622"/>
    </row>
    <row r="548" ht="15.75" customHeight="1">
      <c r="A548" s="621"/>
      <c r="B548" s="621"/>
      <c r="C548" s="1208"/>
      <c r="D548" s="1208"/>
      <c r="E548" s="1208"/>
      <c r="F548" s="621"/>
      <c r="G548" s="621"/>
      <c r="H548" s="621"/>
      <c r="I548" s="622"/>
      <c r="J548" s="621"/>
      <c r="K548" s="621"/>
      <c r="L548" s="621"/>
      <c r="M548" s="621"/>
      <c r="N548" s="1209"/>
      <c r="O548" s="1209"/>
      <c r="P548" s="1209"/>
      <c r="Q548" s="1209"/>
      <c r="R548" s="1209"/>
      <c r="S548" s="621"/>
      <c r="T548" s="1208"/>
      <c r="U548" s="1210"/>
      <c r="V548" s="1210"/>
      <c r="W548" s="1210"/>
      <c r="X548" s="1210"/>
      <c r="Y548" s="1210"/>
      <c r="Z548" s="1210"/>
      <c r="AA548" s="1210"/>
      <c r="AB548" s="1210"/>
      <c r="AC548" s="620"/>
      <c r="AD548" s="620"/>
      <c r="AE548" s="620"/>
      <c r="AF548" s="621"/>
      <c r="AG548" s="622"/>
      <c r="AH548" s="622"/>
      <c r="AI548" s="622"/>
    </row>
    <row r="549" ht="15.75" customHeight="1">
      <c r="A549" s="621"/>
      <c r="B549" s="621"/>
      <c r="C549" s="1208"/>
      <c r="D549" s="1208"/>
      <c r="E549" s="1208"/>
      <c r="F549" s="621"/>
      <c r="G549" s="621"/>
      <c r="H549" s="621"/>
      <c r="I549" s="622"/>
      <c r="J549" s="621"/>
      <c r="K549" s="621"/>
      <c r="L549" s="621"/>
      <c r="M549" s="621"/>
      <c r="N549" s="1209"/>
      <c r="O549" s="1209"/>
      <c r="P549" s="1209"/>
      <c r="Q549" s="1209"/>
      <c r="R549" s="1209"/>
      <c r="S549" s="621"/>
      <c r="T549" s="1208"/>
      <c r="U549" s="1210"/>
      <c r="V549" s="1210"/>
      <c r="W549" s="1210"/>
      <c r="X549" s="1210"/>
      <c r="Y549" s="1210"/>
      <c r="Z549" s="1210"/>
      <c r="AA549" s="1210"/>
      <c r="AB549" s="1210"/>
      <c r="AC549" s="620"/>
      <c r="AD549" s="620"/>
      <c r="AE549" s="620"/>
      <c r="AF549" s="621"/>
      <c r="AG549" s="622"/>
      <c r="AH549" s="622"/>
      <c r="AI549" s="622"/>
    </row>
    <row r="550" ht="15.75" customHeight="1">
      <c r="A550" s="621"/>
      <c r="B550" s="621"/>
      <c r="C550" s="1208"/>
      <c r="D550" s="1208"/>
      <c r="E550" s="1208"/>
      <c r="F550" s="621"/>
      <c r="G550" s="621"/>
      <c r="H550" s="621"/>
      <c r="I550" s="622"/>
      <c r="J550" s="621"/>
      <c r="K550" s="621"/>
      <c r="L550" s="621"/>
      <c r="M550" s="621"/>
      <c r="N550" s="1209"/>
      <c r="O550" s="1209"/>
      <c r="P550" s="1209"/>
      <c r="Q550" s="1209"/>
      <c r="R550" s="1209"/>
      <c r="S550" s="621"/>
      <c r="T550" s="1208"/>
      <c r="U550" s="1210"/>
      <c r="V550" s="1210"/>
      <c r="W550" s="1210"/>
      <c r="X550" s="1210"/>
      <c r="Y550" s="1210"/>
      <c r="Z550" s="1210"/>
      <c r="AA550" s="1210"/>
      <c r="AB550" s="1210"/>
      <c r="AC550" s="620"/>
      <c r="AD550" s="620"/>
      <c r="AE550" s="620"/>
      <c r="AF550" s="621"/>
      <c r="AG550" s="622"/>
      <c r="AH550" s="622"/>
      <c r="AI550" s="622"/>
    </row>
    <row r="551" ht="15.75" customHeight="1">
      <c r="A551" s="621"/>
      <c r="B551" s="621"/>
      <c r="C551" s="1208"/>
      <c r="D551" s="1208"/>
      <c r="E551" s="1208"/>
      <c r="F551" s="621"/>
      <c r="G551" s="621"/>
      <c r="H551" s="621"/>
      <c r="I551" s="622"/>
      <c r="J551" s="621"/>
      <c r="K551" s="621"/>
      <c r="L551" s="621"/>
      <c r="M551" s="621"/>
      <c r="N551" s="1209"/>
      <c r="O551" s="1209"/>
      <c r="P551" s="1209"/>
      <c r="Q551" s="1209"/>
      <c r="R551" s="1209"/>
      <c r="S551" s="621"/>
      <c r="T551" s="1208"/>
      <c r="U551" s="1210"/>
      <c r="V551" s="1210"/>
      <c r="W551" s="1210"/>
      <c r="X551" s="1210"/>
      <c r="Y551" s="1210"/>
      <c r="Z551" s="1210"/>
      <c r="AA551" s="1210"/>
      <c r="AB551" s="1210"/>
      <c r="AC551" s="620"/>
      <c r="AD551" s="620"/>
      <c r="AE551" s="620"/>
      <c r="AF551" s="621"/>
      <c r="AG551" s="622"/>
      <c r="AH551" s="622"/>
      <c r="AI551" s="622"/>
    </row>
    <row r="552" ht="15.75" customHeight="1">
      <c r="A552" s="621"/>
      <c r="B552" s="621"/>
      <c r="C552" s="1208"/>
      <c r="D552" s="1208"/>
      <c r="E552" s="1208"/>
      <c r="F552" s="621"/>
      <c r="G552" s="621"/>
      <c r="H552" s="621"/>
      <c r="I552" s="622"/>
      <c r="J552" s="621"/>
      <c r="K552" s="621"/>
      <c r="L552" s="621"/>
      <c r="M552" s="621"/>
      <c r="N552" s="1209"/>
      <c r="O552" s="1209"/>
      <c r="P552" s="1209"/>
      <c r="Q552" s="1209"/>
      <c r="R552" s="1209"/>
      <c r="S552" s="621"/>
      <c r="T552" s="1208"/>
      <c r="U552" s="1210"/>
      <c r="V552" s="1210"/>
      <c r="W552" s="1210"/>
      <c r="X552" s="1210"/>
      <c r="Y552" s="1210"/>
      <c r="Z552" s="1210"/>
      <c r="AA552" s="1210"/>
      <c r="AB552" s="1210"/>
      <c r="AC552" s="620"/>
      <c r="AD552" s="620"/>
      <c r="AE552" s="620"/>
      <c r="AF552" s="621"/>
      <c r="AG552" s="622"/>
      <c r="AH552" s="622"/>
      <c r="AI552" s="622"/>
    </row>
    <row r="553" ht="15.75" customHeight="1">
      <c r="A553" s="621"/>
      <c r="B553" s="621"/>
      <c r="C553" s="1208"/>
      <c r="D553" s="1208"/>
      <c r="E553" s="1208"/>
      <c r="F553" s="621"/>
      <c r="G553" s="621"/>
      <c r="H553" s="621"/>
      <c r="I553" s="622"/>
      <c r="J553" s="621"/>
      <c r="K553" s="621"/>
      <c r="L553" s="621"/>
      <c r="M553" s="621"/>
      <c r="N553" s="1209"/>
      <c r="O553" s="1209"/>
      <c r="P553" s="1209"/>
      <c r="Q553" s="1209"/>
      <c r="R553" s="1209"/>
      <c r="S553" s="621"/>
      <c r="T553" s="1208"/>
      <c r="U553" s="1210"/>
      <c r="V553" s="1210"/>
      <c r="W553" s="1210"/>
      <c r="X553" s="1210"/>
      <c r="Y553" s="1210"/>
      <c r="Z553" s="1210"/>
      <c r="AA553" s="1210"/>
      <c r="AB553" s="1210"/>
      <c r="AC553" s="620"/>
      <c r="AD553" s="620"/>
      <c r="AE553" s="620"/>
      <c r="AF553" s="621"/>
      <c r="AG553" s="622"/>
      <c r="AH553" s="622"/>
      <c r="AI553" s="622"/>
    </row>
    <row r="554" ht="15.75" customHeight="1">
      <c r="A554" s="621"/>
      <c r="B554" s="621"/>
      <c r="C554" s="1208"/>
      <c r="D554" s="1208"/>
      <c r="E554" s="1208"/>
      <c r="F554" s="621"/>
      <c r="G554" s="621"/>
      <c r="H554" s="621"/>
      <c r="I554" s="622"/>
      <c r="J554" s="621"/>
      <c r="K554" s="621"/>
      <c r="L554" s="621"/>
      <c r="M554" s="621"/>
      <c r="N554" s="1209"/>
      <c r="O554" s="1209"/>
      <c r="P554" s="1209"/>
      <c r="Q554" s="1209"/>
      <c r="R554" s="1209"/>
      <c r="S554" s="621"/>
      <c r="T554" s="1208"/>
      <c r="U554" s="1210"/>
      <c r="V554" s="1210"/>
      <c r="W554" s="1210"/>
      <c r="X554" s="1210"/>
      <c r="Y554" s="1210"/>
      <c r="Z554" s="1210"/>
      <c r="AA554" s="1210"/>
      <c r="AB554" s="1210"/>
      <c r="AC554" s="620"/>
      <c r="AD554" s="620"/>
      <c r="AE554" s="620"/>
      <c r="AF554" s="621"/>
      <c r="AG554" s="622"/>
      <c r="AH554" s="622"/>
      <c r="AI554" s="622"/>
    </row>
    <row r="555" ht="15.75" customHeight="1">
      <c r="A555" s="621"/>
      <c r="B555" s="621"/>
      <c r="C555" s="1208"/>
      <c r="D555" s="1208"/>
      <c r="E555" s="1208"/>
      <c r="F555" s="621"/>
      <c r="G555" s="621"/>
      <c r="H555" s="621"/>
      <c r="I555" s="622"/>
      <c r="J555" s="621"/>
      <c r="K555" s="621"/>
      <c r="L555" s="621"/>
      <c r="M555" s="621"/>
      <c r="N555" s="1209"/>
      <c r="O555" s="1209"/>
      <c r="P555" s="1209"/>
      <c r="Q555" s="1209"/>
      <c r="R555" s="1209"/>
      <c r="S555" s="621"/>
      <c r="T555" s="1208"/>
      <c r="U555" s="1210"/>
      <c r="V555" s="1210"/>
      <c r="W555" s="1210"/>
      <c r="X555" s="1210"/>
      <c r="Y555" s="1210"/>
      <c r="Z555" s="1210"/>
      <c r="AA555" s="1210"/>
      <c r="AB555" s="1210"/>
      <c r="AC555" s="620"/>
      <c r="AD555" s="620"/>
      <c r="AE555" s="620"/>
      <c r="AF555" s="621"/>
      <c r="AG555" s="622"/>
      <c r="AH555" s="622"/>
      <c r="AI555" s="622"/>
    </row>
    <row r="556" ht="15.75" customHeight="1">
      <c r="A556" s="621"/>
      <c r="B556" s="621"/>
      <c r="C556" s="1208"/>
      <c r="D556" s="1208"/>
      <c r="E556" s="1208"/>
      <c r="F556" s="621"/>
      <c r="G556" s="621"/>
      <c r="H556" s="621"/>
      <c r="I556" s="622"/>
      <c r="J556" s="621"/>
      <c r="K556" s="621"/>
      <c r="L556" s="621"/>
      <c r="M556" s="621"/>
      <c r="N556" s="1209"/>
      <c r="O556" s="1209"/>
      <c r="P556" s="1209"/>
      <c r="Q556" s="1209"/>
      <c r="R556" s="1209"/>
      <c r="S556" s="621"/>
      <c r="T556" s="1208"/>
      <c r="U556" s="1210"/>
      <c r="V556" s="1210"/>
      <c r="W556" s="1210"/>
      <c r="X556" s="1210"/>
      <c r="Y556" s="1210"/>
      <c r="Z556" s="1210"/>
      <c r="AA556" s="1210"/>
      <c r="AB556" s="1210"/>
      <c r="AC556" s="620"/>
      <c r="AD556" s="620"/>
      <c r="AE556" s="620"/>
      <c r="AF556" s="621"/>
      <c r="AG556" s="622"/>
      <c r="AH556" s="622"/>
      <c r="AI556" s="622"/>
    </row>
    <row r="557" ht="15.75" customHeight="1">
      <c r="A557" s="621"/>
      <c r="B557" s="621"/>
      <c r="C557" s="1208"/>
      <c r="D557" s="1208"/>
      <c r="E557" s="1208"/>
      <c r="F557" s="621"/>
      <c r="G557" s="621"/>
      <c r="H557" s="621"/>
      <c r="I557" s="622"/>
      <c r="J557" s="621"/>
      <c r="K557" s="621"/>
      <c r="L557" s="621"/>
      <c r="M557" s="621"/>
      <c r="N557" s="1209"/>
      <c r="O557" s="1209"/>
      <c r="P557" s="1209"/>
      <c r="Q557" s="1209"/>
      <c r="R557" s="1209"/>
      <c r="S557" s="621"/>
      <c r="T557" s="1208"/>
      <c r="U557" s="1210"/>
      <c r="V557" s="1210"/>
      <c r="W557" s="1210"/>
      <c r="X557" s="1210"/>
      <c r="Y557" s="1210"/>
      <c r="Z557" s="1210"/>
      <c r="AA557" s="1210"/>
      <c r="AB557" s="1210"/>
      <c r="AC557" s="620"/>
      <c r="AD557" s="620"/>
      <c r="AE557" s="620"/>
      <c r="AF557" s="621"/>
      <c r="AG557" s="622"/>
      <c r="AH557" s="622"/>
      <c r="AI557" s="622"/>
    </row>
    <row r="558" ht="15.75" customHeight="1">
      <c r="A558" s="621"/>
      <c r="B558" s="621"/>
      <c r="C558" s="1208"/>
      <c r="D558" s="1208"/>
      <c r="E558" s="1208"/>
      <c r="F558" s="621"/>
      <c r="G558" s="621"/>
      <c r="H558" s="621"/>
      <c r="I558" s="622"/>
      <c r="J558" s="621"/>
      <c r="K558" s="621"/>
      <c r="L558" s="621"/>
      <c r="M558" s="621"/>
      <c r="N558" s="1209"/>
      <c r="O558" s="1209"/>
      <c r="P558" s="1209"/>
      <c r="Q558" s="1209"/>
      <c r="R558" s="1209"/>
      <c r="S558" s="621"/>
      <c r="T558" s="1208"/>
      <c r="U558" s="1210"/>
      <c r="V558" s="1210"/>
      <c r="W558" s="1210"/>
      <c r="X558" s="1210"/>
      <c r="Y558" s="1210"/>
      <c r="Z558" s="1210"/>
      <c r="AA558" s="1210"/>
      <c r="AB558" s="1210"/>
      <c r="AC558" s="620"/>
      <c r="AD558" s="620"/>
      <c r="AE558" s="620"/>
      <c r="AF558" s="621"/>
      <c r="AG558" s="622"/>
      <c r="AH558" s="622"/>
      <c r="AI558" s="622"/>
    </row>
    <row r="559" ht="15.75" customHeight="1">
      <c r="A559" s="621"/>
      <c r="B559" s="621"/>
      <c r="C559" s="1208"/>
      <c r="D559" s="1208"/>
      <c r="E559" s="1208"/>
      <c r="F559" s="621"/>
      <c r="G559" s="621"/>
      <c r="H559" s="621"/>
      <c r="I559" s="622"/>
      <c r="J559" s="621"/>
      <c r="K559" s="621"/>
      <c r="L559" s="621"/>
      <c r="M559" s="621"/>
      <c r="N559" s="1209"/>
      <c r="O559" s="1209"/>
      <c r="P559" s="1209"/>
      <c r="Q559" s="1209"/>
      <c r="R559" s="1209"/>
      <c r="S559" s="621"/>
      <c r="T559" s="1208"/>
      <c r="U559" s="1210"/>
      <c r="V559" s="1210"/>
      <c r="W559" s="1210"/>
      <c r="X559" s="1210"/>
      <c r="Y559" s="1210"/>
      <c r="Z559" s="1210"/>
      <c r="AA559" s="1210"/>
      <c r="AB559" s="1210"/>
      <c r="AC559" s="620"/>
      <c r="AD559" s="620"/>
      <c r="AE559" s="620"/>
      <c r="AF559" s="621"/>
      <c r="AG559" s="622"/>
      <c r="AH559" s="622"/>
      <c r="AI559" s="622"/>
    </row>
    <row r="560" ht="15.75" customHeight="1">
      <c r="A560" s="621"/>
      <c r="B560" s="621"/>
      <c r="C560" s="1208"/>
      <c r="D560" s="1208"/>
      <c r="E560" s="1208"/>
      <c r="F560" s="621"/>
      <c r="G560" s="621"/>
      <c r="H560" s="621"/>
      <c r="I560" s="622"/>
      <c r="J560" s="621"/>
      <c r="K560" s="621"/>
      <c r="L560" s="621"/>
      <c r="M560" s="621"/>
      <c r="N560" s="1209"/>
      <c r="O560" s="1209"/>
      <c r="P560" s="1209"/>
      <c r="Q560" s="1209"/>
      <c r="R560" s="1209"/>
      <c r="S560" s="621"/>
      <c r="T560" s="1208"/>
      <c r="U560" s="1210"/>
      <c r="V560" s="1210"/>
      <c r="W560" s="1210"/>
      <c r="X560" s="1210"/>
      <c r="Y560" s="1210"/>
      <c r="Z560" s="1210"/>
      <c r="AA560" s="1210"/>
      <c r="AB560" s="1210"/>
      <c r="AC560" s="620"/>
      <c r="AD560" s="620"/>
      <c r="AE560" s="620"/>
      <c r="AF560" s="621"/>
      <c r="AG560" s="622"/>
      <c r="AH560" s="622"/>
      <c r="AI560" s="622"/>
    </row>
    <row r="561" ht="15.75" customHeight="1">
      <c r="A561" s="621"/>
      <c r="B561" s="621"/>
      <c r="C561" s="1208"/>
      <c r="D561" s="1208"/>
      <c r="E561" s="1208"/>
      <c r="F561" s="621"/>
      <c r="G561" s="621"/>
      <c r="H561" s="621"/>
      <c r="I561" s="622"/>
      <c r="J561" s="621"/>
      <c r="K561" s="621"/>
      <c r="L561" s="621"/>
      <c r="M561" s="621"/>
      <c r="N561" s="1209"/>
      <c r="O561" s="1209"/>
      <c r="P561" s="1209"/>
      <c r="Q561" s="1209"/>
      <c r="R561" s="1209"/>
      <c r="S561" s="621"/>
      <c r="T561" s="1208"/>
      <c r="U561" s="1210"/>
      <c r="V561" s="1210"/>
      <c r="W561" s="1210"/>
      <c r="X561" s="1210"/>
      <c r="Y561" s="1210"/>
      <c r="Z561" s="1210"/>
      <c r="AA561" s="1210"/>
      <c r="AB561" s="1210"/>
      <c r="AC561" s="620"/>
      <c r="AD561" s="620"/>
      <c r="AE561" s="620"/>
      <c r="AF561" s="621"/>
      <c r="AG561" s="622"/>
      <c r="AH561" s="622"/>
      <c r="AI561" s="622"/>
    </row>
    <row r="562" ht="15.75" customHeight="1">
      <c r="A562" s="621"/>
      <c r="B562" s="621"/>
      <c r="C562" s="1208"/>
      <c r="D562" s="1208"/>
      <c r="E562" s="1208"/>
      <c r="F562" s="621"/>
      <c r="G562" s="621"/>
      <c r="H562" s="621"/>
      <c r="I562" s="622"/>
      <c r="J562" s="621"/>
      <c r="K562" s="621"/>
      <c r="L562" s="621"/>
      <c r="M562" s="621"/>
      <c r="N562" s="1209"/>
      <c r="O562" s="1209"/>
      <c r="P562" s="1209"/>
      <c r="Q562" s="1209"/>
      <c r="R562" s="1209"/>
      <c r="S562" s="621"/>
      <c r="T562" s="1208"/>
      <c r="U562" s="1210"/>
      <c r="V562" s="1210"/>
      <c r="W562" s="1210"/>
      <c r="X562" s="1210"/>
      <c r="Y562" s="1210"/>
      <c r="Z562" s="1210"/>
      <c r="AA562" s="1210"/>
      <c r="AB562" s="1210"/>
      <c r="AC562" s="620"/>
      <c r="AD562" s="620"/>
      <c r="AE562" s="620"/>
      <c r="AF562" s="621"/>
      <c r="AG562" s="622"/>
      <c r="AH562" s="622"/>
      <c r="AI562" s="622"/>
    </row>
    <row r="563" ht="15.75" customHeight="1">
      <c r="A563" s="621"/>
      <c r="B563" s="621"/>
      <c r="C563" s="1208"/>
      <c r="D563" s="1208"/>
      <c r="E563" s="1208"/>
      <c r="F563" s="621"/>
      <c r="G563" s="621"/>
      <c r="H563" s="621"/>
      <c r="I563" s="622"/>
      <c r="J563" s="621"/>
      <c r="K563" s="621"/>
      <c r="L563" s="621"/>
      <c r="M563" s="621"/>
      <c r="N563" s="1209"/>
      <c r="O563" s="1209"/>
      <c r="P563" s="1209"/>
      <c r="Q563" s="1209"/>
      <c r="R563" s="1209"/>
      <c r="S563" s="621"/>
      <c r="T563" s="1208"/>
      <c r="U563" s="1210"/>
      <c r="V563" s="1210"/>
      <c r="W563" s="1210"/>
      <c r="X563" s="1210"/>
      <c r="Y563" s="1210"/>
      <c r="Z563" s="1210"/>
      <c r="AA563" s="1210"/>
      <c r="AB563" s="1210"/>
      <c r="AC563" s="620"/>
      <c r="AD563" s="620"/>
      <c r="AE563" s="620"/>
      <c r="AF563" s="621"/>
      <c r="AG563" s="622"/>
      <c r="AH563" s="622"/>
      <c r="AI563" s="622"/>
    </row>
    <row r="564" ht="15.75" customHeight="1">
      <c r="A564" s="621"/>
      <c r="B564" s="621"/>
      <c r="C564" s="1208"/>
      <c r="D564" s="1208"/>
      <c r="E564" s="1208"/>
      <c r="F564" s="621"/>
      <c r="G564" s="621"/>
      <c r="H564" s="621"/>
      <c r="I564" s="622"/>
      <c r="J564" s="621"/>
      <c r="K564" s="621"/>
      <c r="L564" s="621"/>
      <c r="M564" s="621"/>
      <c r="N564" s="1209"/>
      <c r="O564" s="1209"/>
      <c r="P564" s="1209"/>
      <c r="Q564" s="1209"/>
      <c r="R564" s="1209"/>
      <c r="S564" s="621"/>
      <c r="T564" s="1208"/>
      <c r="U564" s="1210"/>
      <c r="V564" s="1210"/>
      <c r="W564" s="1210"/>
      <c r="X564" s="1210"/>
      <c r="Y564" s="1210"/>
      <c r="Z564" s="1210"/>
      <c r="AA564" s="1210"/>
      <c r="AB564" s="1210"/>
      <c r="AC564" s="620"/>
      <c r="AD564" s="620"/>
      <c r="AE564" s="620"/>
      <c r="AF564" s="621"/>
      <c r="AG564" s="622"/>
      <c r="AH564" s="622"/>
      <c r="AI564" s="622"/>
    </row>
    <row r="565" ht="15.75" customHeight="1">
      <c r="A565" s="621"/>
      <c r="B565" s="621"/>
      <c r="C565" s="1208"/>
      <c r="D565" s="1208"/>
      <c r="E565" s="1208"/>
      <c r="F565" s="621"/>
      <c r="G565" s="621"/>
      <c r="H565" s="621"/>
      <c r="I565" s="622"/>
      <c r="J565" s="621"/>
      <c r="K565" s="621"/>
      <c r="L565" s="621"/>
      <c r="M565" s="621"/>
      <c r="N565" s="1209"/>
      <c r="O565" s="1209"/>
      <c r="P565" s="1209"/>
      <c r="Q565" s="1209"/>
      <c r="R565" s="1209"/>
      <c r="S565" s="621"/>
      <c r="T565" s="1208"/>
      <c r="U565" s="1210"/>
      <c r="V565" s="1210"/>
      <c r="W565" s="1210"/>
      <c r="X565" s="1210"/>
      <c r="Y565" s="1210"/>
      <c r="Z565" s="1210"/>
      <c r="AA565" s="1210"/>
      <c r="AB565" s="1210"/>
      <c r="AC565" s="620"/>
      <c r="AD565" s="620"/>
      <c r="AE565" s="620"/>
      <c r="AF565" s="621"/>
      <c r="AG565" s="622"/>
      <c r="AH565" s="622"/>
      <c r="AI565" s="622"/>
    </row>
    <row r="566" ht="15.75" customHeight="1">
      <c r="A566" s="621"/>
      <c r="B566" s="621"/>
      <c r="C566" s="1208"/>
      <c r="D566" s="1208"/>
      <c r="E566" s="1208"/>
      <c r="F566" s="621"/>
      <c r="G566" s="621"/>
      <c r="H566" s="621"/>
      <c r="I566" s="622"/>
      <c r="J566" s="621"/>
      <c r="K566" s="621"/>
      <c r="L566" s="621"/>
      <c r="M566" s="621"/>
      <c r="N566" s="1209"/>
      <c r="O566" s="1209"/>
      <c r="P566" s="1209"/>
      <c r="Q566" s="1209"/>
      <c r="R566" s="1209"/>
      <c r="S566" s="621"/>
      <c r="T566" s="1208"/>
      <c r="U566" s="1210"/>
      <c r="V566" s="1210"/>
      <c r="W566" s="1210"/>
      <c r="X566" s="1210"/>
      <c r="Y566" s="1210"/>
      <c r="Z566" s="1210"/>
      <c r="AA566" s="1210"/>
      <c r="AB566" s="1210"/>
      <c r="AC566" s="620"/>
      <c r="AD566" s="620"/>
      <c r="AE566" s="620"/>
      <c r="AF566" s="621"/>
      <c r="AG566" s="622"/>
      <c r="AH566" s="622"/>
      <c r="AI566" s="622"/>
    </row>
    <row r="567" ht="15.75" customHeight="1">
      <c r="A567" s="621"/>
      <c r="B567" s="621"/>
      <c r="C567" s="1208"/>
      <c r="D567" s="1208"/>
      <c r="E567" s="1208"/>
      <c r="F567" s="621"/>
      <c r="G567" s="621"/>
      <c r="H567" s="621"/>
      <c r="I567" s="622"/>
      <c r="J567" s="621"/>
      <c r="K567" s="621"/>
      <c r="L567" s="621"/>
      <c r="M567" s="621"/>
      <c r="N567" s="1209"/>
      <c r="O567" s="1209"/>
      <c r="P567" s="1209"/>
      <c r="Q567" s="1209"/>
      <c r="R567" s="1209"/>
      <c r="S567" s="621"/>
      <c r="T567" s="1208"/>
      <c r="U567" s="1210"/>
      <c r="V567" s="1210"/>
      <c r="W567" s="1210"/>
      <c r="X567" s="1210"/>
      <c r="Y567" s="1210"/>
      <c r="Z567" s="1210"/>
      <c r="AA567" s="1210"/>
      <c r="AB567" s="1210"/>
      <c r="AC567" s="620"/>
      <c r="AD567" s="620"/>
      <c r="AE567" s="620"/>
      <c r="AF567" s="621"/>
      <c r="AG567" s="622"/>
      <c r="AH567" s="622"/>
      <c r="AI567" s="622"/>
    </row>
    <row r="568" ht="15.75" customHeight="1">
      <c r="A568" s="621"/>
      <c r="B568" s="621"/>
      <c r="C568" s="1208"/>
      <c r="D568" s="1208"/>
      <c r="E568" s="1208"/>
      <c r="F568" s="621"/>
      <c r="G568" s="621"/>
      <c r="H568" s="621"/>
      <c r="I568" s="622"/>
      <c r="J568" s="621"/>
      <c r="K568" s="621"/>
      <c r="L568" s="621"/>
      <c r="M568" s="621"/>
      <c r="N568" s="1209"/>
      <c r="O568" s="1209"/>
      <c r="P568" s="1209"/>
      <c r="Q568" s="1209"/>
      <c r="R568" s="1209"/>
      <c r="S568" s="621"/>
      <c r="T568" s="1208"/>
      <c r="U568" s="1210"/>
      <c r="V568" s="1210"/>
      <c r="W568" s="1210"/>
      <c r="X568" s="1210"/>
      <c r="Y568" s="1210"/>
      <c r="Z568" s="1210"/>
      <c r="AA568" s="1210"/>
      <c r="AB568" s="1210"/>
      <c r="AC568" s="620"/>
      <c r="AD568" s="620"/>
      <c r="AE568" s="620"/>
      <c r="AF568" s="621"/>
      <c r="AG568" s="622"/>
      <c r="AH568" s="622"/>
      <c r="AI568" s="622"/>
    </row>
    <row r="569" ht="15.75" customHeight="1">
      <c r="A569" s="621"/>
      <c r="B569" s="621"/>
      <c r="C569" s="1208"/>
      <c r="D569" s="1208"/>
      <c r="E569" s="1208"/>
      <c r="F569" s="621"/>
      <c r="G569" s="621"/>
      <c r="H569" s="621"/>
      <c r="I569" s="622"/>
      <c r="J569" s="621"/>
      <c r="K569" s="621"/>
      <c r="L569" s="621"/>
      <c r="M569" s="621"/>
      <c r="N569" s="1209"/>
      <c r="O569" s="1209"/>
      <c r="P569" s="1209"/>
      <c r="Q569" s="1209"/>
      <c r="R569" s="1209"/>
      <c r="S569" s="621"/>
      <c r="T569" s="1208"/>
      <c r="U569" s="1210"/>
      <c r="V569" s="1210"/>
      <c r="W569" s="1210"/>
      <c r="X569" s="1210"/>
      <c r="Y569" s="1210"/>
      <c r="Z569" s="1210"/>
      <c r="AA569" s="1210"/>
      <c r="AB569" s="1210"/>
      <c r="AC569" s="620"/>
      <c r="AD569" s="620"/>
      <c r="AE569" s="620"/>
      <c r="AF569" s="621"/>
      <c r="AG569" s="622"/>
      <c r="AH569" s="622"/>
      <c r="AI569" s="622"/>
    </row>
    <row r="570" ht="15.75" customHeight="1">
      <c r="A570" s="621"/>
      <c r="B570" s="621"/>
      <c r="C570" s="1208"/>
      <c r="D570" s="1208"/>
      <c r="E570" s="1208"/>
      <c r="F570" s="621"/>
      <c r="G570" s="621"/>
      <c r="H570" s="621"/>
      <c r="I570" s="622"/>
      <c r="J570" s="621"/>
      <c r="K570" s="621"/>
      <c r="L570" s="621"/>
      <c r="M570" s="621"/>
      <c r="N570" s="1209"/>
      <c r="O570" s="1209"/>
      <c r="P570" s="1209"/>
      <c r="Q570" s="1209"/>
      <c r="R570" s="1209"/>
      <c r="S570" s="621"/>
      <c r="T570" s="1208"/>
      <c r="U570" s="1210"/>
      <c r="V570" s="1210"/>
      <c r="W570" s="1210"/>
      <c r="X570" s="1210"/>
      <c r="Y570" s="1210"/>
      <c r="Z570" s="1210"/>
      <c r="AA570" s="1210"/>
      <c r="AB570" s="1210"/>
      <c r="AC570" s="620"/>
      <c r="AD570" s="620"/>
      <c r="AE570" s="620"/>
      <c r="AF570" s="621"/>
      <c r="AG570" s="622"/>
      <c r="AH570" s="622"/>
      <c r="AI570" s="622"/>
    </row>
    <row r="571" ht="15.75" customHeight="1">
      <c r="A571" s="621"/>
      <c r="B571" s="621"/>
      <c r="C571" s="1208"/>
      <c r="D571" s="1208"/>
      <c r="E571" s="1208"/>
      <c r="F571" s="621"/>
      <c r="G571" s="621"/>
      <c r="H571" s="621"/>
      <c r="I571" s="622"/>
      <c r="J571" s="621"/>
      <c r="K571" s="621"/>
      <c r="L571" s="621"/>
      <c r="M571" s="621"/>
      <c r="N571" s="1209"/>
      <c r="O571" s="1209"/>
      <c r="P571" s="1209"/>
      <c r="Q571" s="1209"/>
      <c r="R571" s="1209"/>
      <c r="S571" s="621"/>
      <c r="T571" s="1208"/>
      <c r="U571" s="1210"/>
      <c r="V571" s="1210"/>
      <c r="W571" s="1210"/>
      <c r="X571" s="1210"/>
      <c r="Y571" s="1210"/>
      <c r="Z571" s="1210"/>
      <c r="AA571" s="1210"/>
      <c r="AB571" s="1210"/>
      <c r="AC571" s="620"/>
      <c r="AD571" s="620"/>
      <c r="AE571" s="620"/>
      <c r="AF571" s="621"/>
      <c r="AG571" s="622"/>
      <c r="AH571" s="622"/>
      <c r="AI571" s="622"/>
    </row>
    <row r="572" ht="15.75" customHeight="1">
      <c r="A572" s="621"/>
      <c r="B572" s="621"/>
      <c r="C572" s="1208"/>
      <c r="D572" s="1208"/>
      <c r="E572" s="1208"/>
      <c r="F572" s="621"/>
      <c r="G572" s="621"/>
      <c r="H572" s="621"/>
      <c r="I572" s="622"/>
      <c r="J572" s="621"/>
      <c r="K572" s="621"/>
      <c r="L572" s="621"/>
      <c r="M572" s="621"/>
      <c r="N572" s="1209"/>
      <c r="O572" s="1209"/>
      <c r="P572" s="1209"/>
      <c r="Q572" s="1209"/>
      <c r="R572" s="1209"/>
      <c r="S572" s="621"/>
      <c r="T572" s="1208"/>
      <c r="U572" s="1210"/>
      <c r="V572" s="1210"/>
      <c r="W572" s="1210"/>
      <c r="X572" s="1210"/>
      <c r="Y572" s="1210"/>
      <c r="Z572" s="1210"/>
      <c r="AA572" s="1210"/>
      <c r="AB572" s="1210"/>
      <c r="AC572" s="620"/>
      <c r="AD572" s="620"/>
      <c r="AE572" s="620"/>
      <c r="AF572" s="621"/>
      <c r="AG572" s="622"/>
      <c r="AH572" s="622"/>
      <c r="AI572" s="622"/>
    </row>
    <row r="573" ht="15.75" customHeight="1">
      <c r="A573" s="621"/>
      <c r="B573" s="621"/>
      <c r="C573" s="1208"/>
      <c r="D573" s="1208"/>
      <c r="E573" s="1208"/>
      <c r="F573" s="621"/>
      <c r="G573" s="621"/>
      <c r="H573" s="621"/>
      <c r="I573" s="622"/>
      <c r="J573" s="621"/>
      <c r="K573" s="621"/>
      <c r="L573" s="621"/>
      <c r="M573" s="621"/>
      <c r="N573" s="1209"/>
      <c r="O573" s="1209"/>
      <c r="P573" s="1209"/>
      <c r="Q573" s="1209"/>
      <c r="R573" s="1209"/>
      <c r="S573" s="621"/>
      <c r="T573" s="1208"/>
      <c r="U573" s="1210"/>
      <c r="V573" s="1210"/>
      <c r="W573" s="1210"/>
      <c r="X573" s="1210"/>
      <c r="Y573" s="1210"/>
      <c r="Z573" s="1210"/>
      <c r="AA573" s="1210"/>
      <c r="AB573" s="1210"/>
      <c r="AC573" s="620"/>
      <c r="AD573" s="620"/>
      <c r="AE573" s="620"/>
      <c r="AF573" s="621"/>
      <c r="AG573" s="622"/>
      <c r="AH573" s="622"/>
      <c r="AI573" s="622"/>
    </row>
    <row r="574" ht="15.75" customHeight="1">
      <c r="A574" s="621"/>
      <c r="B574" s="621"/>
      <c r="C574" s="1208"/>
      <c r="D574" s="1208"/>
      <c r="E574" s="1208"/>
      <c r="F574" s="621"/>
      <c r="G574" s="621"/>
      <c r="H574" s="621"/>
      <c r="I574" s="622"/>
      <c r="J574" s="621"/>
      <c r="K574" s="621"/>
      <c r="L574" s="621"/>
      <c r="M574" s="621"/>
      <c r="N574" s="1209"/>
      <c r="O574" s="1209"/>
      <c r="P574" s="1209"/>
      <c r="Q574" s="1209"/>
      <c r="R574" s="1209"/>
      <c r="S574" s="621"/>
      <c r="T574" s="1208"/>
      <c r="U574" s="1210"/>
      <c r="V574" s="1210"/>
      <c r="W574" s="1210"/>
      <c r="X574" s="1210"/>
      <c r="Y574" s="1210"/>
      <c r="Z574" s="1210"/>
      <c r="AA574" s="1210"/>
      <c r="AB574" s="1210"/>
      <c r="AC574" s="620"/>
      <c r="AD574" s="620"/>
      <c r="AE574" s="620"/>
      <c r="AF574" s="621"/>
      <c r="AG574" s="622"/>
      <c r="AH574" s="622"/>
      <c r="AI574" s="622"/>
    </row>
    <row r="575" ht="15.75" customHeight="1">
      <c r="A575" s="621"/>
      <c r="B575" s="621"/>
      <c r="C575" s="1208"/>
      <c r="D575" s="1208"/>
      <c r="E575" s="1208"/>
      <c r="F575" s="621"/>
      <c r="G575" s="621"/>
      <c r="H575" s="621"/>
      <c r="I575" s="622"/>
      <c r="J575" s="621"/>
      <c r="K575" s="621"/>
      <c r="L575" s="621"/>
      <c r="M575" s="621"/>
      <c r="N575" s="1209"/>
      <c r="O575" s="1209"/>
      <c r="P575" s="1209"/>
      <c r="Q575" s="1209"/>
      <c r="R575" s="1209"/>
      <c r="S575" s="621"/>
      <c r="T575" s="1208"/>
      <c r="U575" s="1210"/>
      <c r="V575" s="1210"/>
      <c r="W575" s="1210"/>
      <c r="X575" s="1210"/>
      <c r="Y575" s="1210"/>
      <c r="Z575" s="1210"/>
      <c r="AA575" s="1210"/>
      <c r="AB575" s="1210"/>
      <c r="AC575" s="620"/>
      <c r="AD575" s="620"/>
      <c r="AE575" s="620"/>
      <c r="AF575" s="621"/>
      <c r="AG575" s="622"/>
      <c r="AH575" s="622"/>
      <c r="AI575" s="622"/>
    </row>
    <row r="576" ht="15.75" customHeight="1">
      <c r="A576" s="621"/>
      <c r="B576" s="621"/>
      <c r="C576" s="1208"/>
      <c r="D576" s="1208"/>
      <c r="E576" s="1208"/>
      <c r="F576" s="621"/>
      <c r="G576" s="621"/>
      <c r="H576" s="621"/>
      <c r="I576" s="622"/>
      <c r="J576" s="621"/>
      <c r="K576" s="621"/>
      <c r="L576" s="621"/>
      <c r="M576" s="621"/>
      <c r="N576" s="1209"/>
      <c r="O576" s="1209"/>
      <c r="P576" s="1209"/>
      <c r="Q576" s="1209"/>
      <c r="R576" s="1209"/>
      <c r="S576" s="621"/>
      <c r="T576" s="1208"/>
      <c r="U576" s="1210"/>
      <c r="V576" s="1210"/>
      <c r="W576" s="1210"/>
      <c r="X576" s="1210"/>
      <c r="Y576" s="1210"/>
      <c r="Z576" s="1210"/>
      <c r="AA576" s="1210"/>
      <c r="AB576" s="1210"/>
      <c r="AC576" s="620"/>
      <c r="AD576" s="620"/>
      <c r="AE576" s="620"/>
      <c r="AF576" s="621"/>
      <c r="AG576" s="622"/>
      <c r="AH576" s="622"/>
      <c r="AI576" s="622"/>
    </row>
    <row r="577" ht="15.75" customHeight="1">
      <c r="A577" s="621"/>
      <c r="B577" s="621"/>
      <c r="C577" s="1208"/>
      <c r="D577" s="1208"/>
      <c r="E577" s="1208"/>
      <c r="F577" s="621"/>
      <c r="G577" s="621"/>
      <c r="H577" s="621"/>
      <c r="I577" s="622"/>
      <c r="J577" s="621"/>
      <c r="K577" s="621"/>
      <c r="L577" s="621"/>
      <c r="M577" s="621"/>
      <c r="N577" s="1209"/>
      <c r="O577" s="1209"/>
      <c r="P577" s="1209"/>
      <c r="Q577" s="1209"/>
      <c r="R577" s="1209"/>
      <c r="S577" s="621"/>
      <c r="T577" s="1208"/>
      <c r="U577" s="1210"/>
      <c r="V577" s="1210"/>
      <c r="W577" s="1210"/>
      <c r="X577" s="1210"/>
      <c r="Y577" s="1210"/>
      <c r="Z577" s="1210"/>
      <c r="AA577" s="1210"/>
      <c r="AB577" s="1210"/>
      <c r="AC577" s="620"/>
      <c r="AD577" s="620"/>
      <c r="AE577" s="620"/>
      <c r="AF577" s="621"/>
      <c r="AG577" s="622"/>
      <c r="AH577" s="622"/>
      <c r="AI577" s="622"/>
    </row>
    <row r="578" ht="15.75" customHeight="1">
      <c r="A578" s="621"/>
      <c r="B578" s="621"/>
      <c r="C578" s="1208"/>
      <c r="D578" s="1208"/>
      <c r="E578" s="1208"/>
      <c r="F578" s="621"/>
      <c r="G578" s="621"/>
      <c r="H578" s="621"/>
      <c r="I578" s="622"/>
      <c r="J578" s="621"/>
      <c r="K578" s="621"/>
      <c r="L578" s="621"/>
      <c r="M578" s="621"/>
      <c r="N578" s="1209"/>
      <c r="O578" s="1209"/>
      <c r="P578" s="1209"/>
      <c r="Q578" s="1209"/>
      <c r="R578" s="1209"/>
      <c r="S578" s="621"/>
      <c r="T578" s="1208"/>
      <c r="U578" s="1210"/>
      <c r="V578" s="1210"/>
      <c r="W578" s="1210"/>
      <c r="X578" s="1210"/>
      <c r="Y578" s="1210"/>
      <c r="Z578" s="1210"/>
      <c r="AA578" s="1210"/>
      <c r="AB578" s="1210"/>
      <c r="AC578" s="620"/>
      <c r="AD578" s="620"/>
      <c r="AE578" s="620"/>
      <c r="AF578" s="621"/>
      <c r="AG578" s="622"/>
      <c r="AH578" s="622"/>
      <c r="AI578" s="622"/>
    </row>
    <row r="579" ht="15.75" customHeight="1">
      <c r="A579" s="621"/>
      <c r="B579" s="621"/>
      <c r="C579" s="1208"/>
      <c r="D579" s="1208"/>
      <c r="E579" s="1208"/>
      <c r="F579" s="621"/>
      <c r="G579" s="621"/>
      <c r="H579" s="621"/>
      <c r="I579" s="622"/>
      <c r="J579" s="621"/>
      <c r="K579" s="621"/>
      <c r="L579" s="621"/>
      <c r="M579" s="621"/>
      <c r="N579" s="1209"/>
      <c r="O579" s="1209"/>
      <c r="P579" s="1209"/>
      <c r="Q579" s="1209"/>
      <c r="R579" s="1209"/>
      <c r="S579" s="621"/>
      <c r="T579" s="1208"/>
      <c r="U579" s="1210"/>
      <c r="V579" s="1210"/>
      <c r="W579" s="1210"/>
      <c r="X579" s="1210"/>
      <c r="Y579" s="1210"/>
      <c r="Z579" s="1210"/>
      <c r="AA579" s="1210"/>
      <c r="AB579" s="1210"/>
      <c r="AC579" s="620"/>
      <c r="AD579" s="620"/>
      <c r="AE579" s="620"/>
      <c r="AF579" s="621"/>
      <c r="AG579" s="622"/>
      <c r="AH579" s="622"/>
      <c r="AI579" s="622"/>
    </row>
    <row r="580" ht="15.75" customHeight="1">
      <c r="A580" s="621"/>
      <c r="B580" s="621"/>
      <c r="C580" s="1208"/>
      <c r="D580" s="1208"/>
      <c r="E580" s="1208"/>
      <c r="F580" s="621"/>
      <c r="G580" s="621"/>
      <c r="H580" s="621"/>
      <c r="I580" s="622"/>
      <c r="J580" s="621"/>
      <c r="K580" s="621"/>
      <c r="L580" s="621"/>
      <c r="M580" s="621"/>
      <c r="N580" s="1209"/>
      <c r="O580" s="1209"/>
      <c r="P580" s="1209"/>
      <c r="Q580" s="1209"/>
      <c r="R580" s="1209"/>
      <c r="S580" s="621"/>
      <c r="T580" s="1208"/>
      <c r="U580" s="1210"/>
      <c r="V580" s="1210"/>
      <c r="W580" s="1210"/>
      <c r="X580" s="1210"/>
      <c r="Y580" s="1210"/>
      <c r="Z580" s="1210"/>
      <c r="AA580" s="1210"/>
      <c r="AB580" s="1210"/>
      <c r="AC580" s="620"/>
      <c r="AD580" s="620"/>
      <c r="AE580" s="620"/>
      <c r="AF580" s="621"/>
      <c r="AG580" s="622"/>
      <c r="AH580" s="622"/>
      <c r="AI580" s="622"/>
    </row>
    <row r="581" ht="15.75" customHeight="1">
      <c r="A581" s="621"/>
      <c r="B581" s="621"/>
      <c r="C581" s="1208"/>
      <c r="D581" s="1208"/>
      <c r="E581" s="1208"/>
      <c r="F581" s="621"/>
      <c r="G581" s="621"/>
      <c r="H581" s="621"/>
      <c r="I581" s="622"/>
      <c r="J581" s="621"/>
      <c r="K581" s="621"/>
      <c r="L581" s="621"/>
      <c r="M581" s="621"/>
      <c r="N581" s="1209"/>
      <c r="O581" s="1209"/>
      <c r="P581" s="1209"/>
      <c r="Q581" s="1209"/>
      <c r="R581" s="1209"/>
      <c r="S581" s="621"/>
      <c r="T581" s="1208"/>
      <c r="U581" s="1210"/>
      <c r="V581" s="1210"/>
      <c r="W581" s="1210"/>
      <c r="X581" s="1210"/>
      <c r="Y581" s="1210"/>
      <c r="Z581" s="1210"/>
      <c r="AA581" s="1210"/>
      <c r="AB581" s="1210"/>
      <c r="AC581" s="620"/>
      <c r="AD581" s="620"/>
      <c r="AE581" s="620"/>
      <c r="AF581" s="621"/>
      <c r="AG581" s="622"/>
      <c r="AH581" s="622"/>
      <c r="AI581" s="622"/>
    </row>
    <row r="582" ht="15.75" customHeight="1">
      <c r="A582" s="621"/>
      <c r="B582" s="621"/>
      <c r="C582" s="1208"/>
      <c r="D582" s="1208"/>
      <c r="E582" s="1208"/>
      <c r="F582" s="621"/>
      <c r="G582" s="621"/>
      <c r="H582" s="621"/>
      <c r="I582" s="622"/>
      <c r="J582" s="621"/>
      <c r="K582" s="621"/>
      <c r="L582" s="621"/>
      <c r="M582" s="621"/>
      <c r="N582" s="1209"/>
      <c r="O582" s="1209"/>
      <c r="P582" s="1209"/>
      <c r="Q582" s="1209"/>
      <c r="R582" s="1209"/>
      <c r="S582" s="621"/>
      <c r="T582" s="1208"/>
      <c r="U582" s="1210"/>
      <c r="V582" s="1210"/>
      <c r="W582" s="1210"/>
      <c r="X582" s="1210"/>
      <c r="Y582" s="1210"/>
      <c r="Z582" s="1210"/>
      <c r="AA582" s="1210"/>
      <c r="AB582" s="1210"/>
      <c r="AC582" s="620"/>
      <c r="AD582" s="620"/>
      <c r="AE582" s="620"/>
      <c r="AF582" s="621"/>
      <c r="AG582" s="622"/>
      <c r="AH582" s="622"/>
      <c r="AI582" s="622"/>
    </row>
    <row r="583" ht="15.75" customHeight="1">
      <c r="A583" s="621"/>
      <c r="B583" s="621"/>
      <c r="C583" s="1208"/>
      <c r="D583" s="1208"/>
      <c r="E583" s="1208"/>
      <c r="F583" s="621"/>
      <c r="G583" s="621"/>
      <c r="H583" s="621"/>
      <c r="I583" s="622"/>
      <c r="J583" s="621"/>
      <c r="K583" s="621"/>
      <c r="L583" s="621"/>
      <c r="M583" s="621"/>
      <c r="N583" s="1209"/>
      <c r="O583" s="1209"/>
      <c r="P583" s="1209"/>
      <c r="Q583" s="1209"/>
      <c r="R583" s="1209"/>
      <c r="S583" s="621"/>
      <c r="T583" s="1208"/>
      <c r="U583" s="1210"/>
      <c r="V583" s="1210"/>
      <c r="W583" s="1210"/>
      <c r="X583" s="1210"/>
      <c r="Y583" s="1210"/>
      <c r="Z583" s="1210"/>
      <c r="AA583" s="1210"/>
      <c r="AB583" s="1210"/>
      <c r="AC583" s="620"/>
      <c r="AD583" s="620"/>
      <c r="AE583" s="620"/>
      <c r="AF583" s="621"/>
      <c r="AG583" s="622"/>
      <c r="AH583" s="622"/>
      <c r="AI583" s="622"/>
    </row>
    <row r="584" ht="15.75" customHeight="1">
      <c r="A584" s="621"/>
      <c r="B584" s="621"/>
      <c r="C584" s="1208"/>
      <c r="D584" s="1208"/>
      <c r="E584" s="1208"/>
      <c r="F584" s="621"/>
      <c r="G584" s="621"/>
      <c r="H584" s="621"/>
      <c r="I584" s="622"/>
      <c r="J584" s="621"/>
      <c r="K584" s="621"/>
      <c r="L584" s="621"/>
      <c r="M584" s="621"/>
      <c r="N584" s="1209"/>
      <c r="O584" s="1209"/>
      <c r="P584" s="1209"/>
      <c r="Q584" s="1209"/>
      <c r="R584" s="1209"/>
      <c r="S584" s="621"/>
      <c r="T584" s="1208"/>
      <c r="U584" s="1210"/>
      <c r="V584" s="1210"/>
      <c r="W584" s="1210"/>
      <c r="X584" s="1210"/>
      <c r="Y584" s="1210"/>
      <c r="Z584" s="1210"/>
      <c r="AA584" s="1210"/>
      <c r="AB584" s="1210"/>
      <c r="AC584" s="620"/>
      <c r="AD584" s="620"/>
      <c r="AE584" s="620"/>
      <c r="AF584" s="621"/>
      <c r="AG584" s="622"/>
      <c r="AH584" s="622"/>
      <c r="AI584" s="622"/>
    </row>
    <row r="585" ht="15.75" customHeight="1">
      <c r="A585" s="621"/>
      <c r="B585" s="621"/>
      <c r="C585" s="1208"/>
      <c r="D585" s="1208"/>
      <c r="E585" s="1208"/>
      <c r="F585" s="621"/>
      <c r="G585" s="621"/>
      <c r="H585" s="621"/>
      <c r="I585" s="622"/>
      <c r="J585" s="621"/>
      <c r="K585" s="621"/>
      <c r="L585" s="621"/>
      <c r="M585" s="621"/>
      <c r="N585" s="1209"/>
      <c r="O585" s="1209"/>
      <c r="P585" s="1209"/>
      <c r="Q585" s="1209"/>
      <c r="R585" s="1209"/>
      <c r="S585" s="621"/>
      <c r="T585" s="1208"/>
      <c r="U585" s="1210"/>
      <c r="V585" s="1210"/>
      <c r="W585" s="1210"/>
      <c r="X585" s="1210"/>
      <c r="Y585" s="1210"/>
      <c r="Z585" s="1210"/>
      <c r="AA585" s="1210"/>
      <c r="AB585" s="1210"/>
      <c r="AC585" s="620"/>
      <c r="AD585" s="620"/>
      <c r="AE585" s="620"/>
      <c r="AF585" s="621"/>
      <c r="AG585" s="622"/>
      <c r="AH585" s="622"/>
      <c r="AI585" s="622"/>
    </row>
    <row r="586" ht="15.75" customHeight="1">
      <c r="A586" s="621"/>
      <c r="B586" s="621"/>
      <c r="C586" s="1208"/>
      <c r="D586" s="1208"/>
      <c r="E586" s="1208"/>
      <c r="F586" s="621"/>
      <c r="G586" s="621"/>
      <c r="H586" s="621"/>
      <c r="I586" s="622"/>
      <c r="J586" s="621"/>
      <c r="K586" s="621"/>
      <c r="L586" s="621"/>
      <c r="M586" s="621"/>
      <c r="N586" s="1209"/>
      <c r="O586" s="1209"/>
      <c r="P586" s="1209"/>
      <c r="Q586" s="1209"/>
      <c r="R586" s="1209"/>
      <c r="S586" s="621"/>
      <c r="T586" s="1208"/>
      <c r="U586" s="1210"/>
      <c r="V586" s="1210"/>
      <c r="W586" s="1210"/>
      <c r="X586" s="1210"/>
      <c r="Y586" s="1210"/>
      <c r="Z586" s="1210"/>
      <c r="AA586" s="1210"/>
      <c r="AB586" s="1210"/>
      <c r="AC586" s="620"/>
      <c r="AD586" s="620"/>
      <c r="AE586" s="620"/>
      <c r="AF586" s="621"/>
      <c r="AG586" s="622"/>
      <c r="AH586" s="622"/>
      <c r="AI586" s="622"/>
    </row>
    <row r="587" ht="15.75" customHeight="1">
      <c r="A587" s="621"/>
      <c r="B587" s="621"/>
      <c r="C587" s="1208"/>
      <c r="D587" s="1208"/>
      <c r="E587" s="1208"/>
      <c r="F587" s="621"/>
      <c r="G587" s="621"/>
      <c r="H587" s="621"/>
      <c r="I587" s="622"/>
      <c r="J587" s="621"/>
      <c r="K587" s="621"/>
      <c r="L587" s="621"/>
      <c r="M587" s="621"/>
      <c r="N587" s="1209"/>
      <c r="O587" s="1209"/>
      <c r="P587" s="1209"/>
      <c r="Q587" s="1209"/>
      <c r="R587" s="1209"/>
      <c r="S587" s="621"/>
      <c r="T587" s="1208"/>
      <c r="U587" s="1210"/>
      <c r="V587" s="1210"/>
      <c r="W587" s="1210"/>
      <c r="X587" s="1210"/>
      <c r="Y587" s="1210"/>
      <c r="Z587" s="1210"/>
      <c r="AA587" s="1210"/>
      <c r="AB587" s="1210"/>
      <c r="AC587" s="620"/>
      <c r="AD587" s="620"/>
      <c r="AE587" s="620"/>
      <c r="AF587" s="621"/>
      <c r="AG587" s="622"/>
      <c r="AH587" s="622"/>
      <c r="AI587" s="622"/>
    </row>
    <row r="588" ht="15.75" customHeight="1">
      <c r="A588" s="621"/>
      <c r="B588" s="621"/>
      <c r="C588" s="1208"/>
      <c r="D588" s="1208"/>
      <c r="E588" s="1208"/>
      <c r="F588" s="621"/>
      <c r="G588" s="621"/>
      <c r="H588" s="621"/>
      <c r="I588" s="622"/>
      <c r="J588" s="621"/>
      <c r="K588" s="621"/>
      <c r="L588" s="621"/>
      <c r="M588" s="621"/>
      <c r="N588" s="1209"/>
      <c r="O588" s="1209"/>
      <c r="P588" s="1209"/>
      <c r="Q588" s="1209"/>
      <c r="R588" s="1209"/>
      <c r="S588" s="621"/>
      <c r="T588" s="1208"/>
      <c r="U588" s="1210"/>
      <c r="V588" s="1210"/>
      <c r="W588" s="1210"/>
      <c r="X588" s="1210"/>
      <c r="Y588" s="1210"/>
      <c r="Z588" s="1210"/>
      <c r="AA588" s="1210"/>
      <c r="AB588" s="1210"/>
      <c r="AC588" s="620"/>
      <c r="AD588" s="620"/>
      <c r="AE588" s="620"/>
      <c r="AF588" s="621"/>
      <c r="AG588" s="622"/>
      <c r="AH588" s="622"/>
      <c r="AI588" s="622"/>
    </row>
    <row r="589" ht="15.75" customHeight="1">
      <c r="A589" s="621"/>
      <c r="B589" s="621"/>
      <c r="C589" s="1208"/>
      <c r="D589" s="1208"/>
      <c r="E589" s="1208"/>
      <c r="F589" s="621"/>
      <c r="G589" s="621"/>
      <c r="H589" s="621"/>
      <c r="I589" s="622"/>
      <c r="J589" s="621"/>
      <c r="K589" s="621"/>
      <c r="L589" s="621"/>
      <c r="M589" s="621"/>
      <c r="N589" s="1209"/>
      <c r="O589" s="1209"/>
      <c r="P589" s="1209"/>
      <c r="Q589" s="1209"/>
      <c r="R589" s="1209"/>
      <c r="S589" s="621"/>
      <c r="T589" s="1208"/>
      <c r="U589" s="1210"/>
      <c r="V589" s="1210"/>
      <c r="W589" s="1210"/>
      <c r="X589" s="1210"/>
      <c r="Y589" s="1210"/>
      <c r="Z589" s="1210"/>
      <c r="AA589" s="1210"/>
      <c r="AB589" s="1210"/>
      <c r="AC589" s="620"/>
      <c r="AD589" s="620"/>
      <c r="AE589" s="620"/>
      <c r="AF589" s="621"/>
      <c r="AG589" s="622"/>
      <c r="AH589" s="622"/>
      <c r="AI589" s="622"/>
    </row>
    <row r="590" ht="15.75" customHeight="1">
      <c r="A590" s="621"/>
      <c r="B590" s="621"/>
      <c r="C590" s="1208"/>
      <c r="D590" s="1208"/>
      <c r="E590" s="1208"/>
      <c r="F590" s="621"/>
      <c r="G590" s="621"/>
      <c r="H590" s="621"/>
      <c r="I590" s="622"/>
      <c r="J590" s="621"/>
      <c r="K590" s="621"/>
      <c r="L590" s="621"/>
      <c r="M590" s="621"/>
      <c r="N590" s="1209"/>
      <c r="O590" s="1209"/>
      <c r="P590" s="1209"/>
      <c r="Q590" s="1209"/>
      <c r="R590" s="1209"/>
      <c r="S590" s="621"/>
      <c r="T590" s="1208"/>
      <c r="U590" s="1210"/>
      <c r="V590" s="1210"/>
      <c r="W590" s="1210"/>
      <c r="X590" s="1210"/>
      <c r="Y590" s="1210"/>
      <c r="Z590" s="1210"/>
      <c r="AA590" s="1210"/>
      <c r="AB590" s="1210"/>
      <c r="AC590" s="620"/>
      <c r="AD590" s="620"/>
      <c r="AE590" s="620"/>
      <c r="AF590" s="621"/>
      <c r="AG590" s="622"/>
      <c r="AH590" s="622"/>
      <c r="AI590" s="622"/>
    </row>
    <row r="591" ht="15.75" customHeight="1">
      <c r="A591" s="621"/>
      <c r="B591" s="621"/>
      <c r="C591" s="1208"/>
      <c r="D591" s="1208"/>
      <c r="E591" s="1208"/>
      <c r="F591" s="621"/>
      <c r="G591" s="621"/>
      <c r="H591" s="621"/>
      <c r="I591" s="622"/>
      <c r="J591" s="621"/>
      <c r="K591" s="621"/>
      <c r="L591" s="621"/>
      <c r="M591" s="621"/>
      <c r="N591" s="1209"/>
      <c r="O591" s="1209"/>
      <c r="P591" s="1209"/>
      <c r="Q591" s="1209"/>
      <c r="R591" s="1209"/>
      <c r="S591" s="621"/>
      <c r="T591" s="1208"/>
      <c r="U591" s="1210"/>
      <c r="V591" s="1210"/>
      <c r="W591" s="1210"/>
      <c r="X591" s="1210"/>
      <c r="Y591" s="1210"/>
      <c r="Z591" s="1210"/>
      <c r="AA591" s="1210"/>
      <c r="AB591" s="1210"/>
      <c r="AC591" s="620"/>
      <c r="AD591" s="620"/>
      <c r="AE591" s="620"/>
      <c r="AF591" s="621"/>
      <c r="AG591" s="622"/>
      <c r="AH591" s="622"/>
      <c r="AI591" s="622"/>
    </row>
    <row r="592" ht="15.75" customHeight="1">
      <c r="A592" s="621"/>
      <c r="B592" s="621"/>
      <c r="C592" s="1208"/>
      <c r="D592" s="1208"/>
      <c r="E592" s="1208"/>
      <c r="F592" s="621"/>
      <c r="G592" s="621"/>
      <c r="H592" s="621"/>
      <c r="I592" s="622"/>
      <c r="J592" s="621"/>
      <c r="K592" s="621"/>
      <c r="L592" s="621"/>
      <c r="M592" s="621"/>
      <c r="N592" s="1209"/>
      <c r="O592" s="1209"/>
      <c r="P592" s="1209"/>
      <c r="Q592" s="1209"/>
      <c r="R592" s="1209"/>
      <c r="S592" s="621"/>
      <c r="T592" s="1208"/>
      <c r="U592" s="1210"/>
      <c r="V592" s="1210"/>
      <c r="W592" s="1210"/>
      <c r="X592" s="1210"/>
      <c r="Y592" s="1210"/>
      <c r="Z592" s="1210"/>
      <c r="AA592" s="1210"/>
      <c r="AB592" s="1210"/>
      <c r="AC592" s="620"/>
      <c r="AD592" s="620"/>
      <c r="AE592" s="620"/>
      <c r="AF592" s="621"/>
      <c r="AG592" s="622"/>
      <c r="AH592" s="622"/>
      <c r="AI592" s="622"/>
    </row>
    <row r="593" ht="15.75" customHeight="1">
      <c r="A593" s="621"/>
      <c r="B593" s="621"/>
      <c r="C593" s="1208"/>
      <c r="D593" s="1208"/>
      <c r="E593" s="1208"/>
      <c r="F593" s="621"/>
      <c r="G593" s="621"/>
      <c r="H593" s="621"/>
      <c r="I593" s="622"/>
      <c r="J593" s="621"/>
      <c r="K593" s="621"/>
      <c r="L593" s="621"/>
      <c r="M593" s="621"/>
      <c r="N593" s="1209"/>
      <c r="O593" s="1209"/>
      <c r="P593" s="1209"/>
      <c r="Q593" s="1209"/>
      <c r="R593" s="1209"/>
      <c r="S593" s="621"/>
      <c r="T593" s="1208"/>
      <c r="U593" s="1210"/>
      <c r="V593" s="1210"/>
      <c r="W593" s="1210"/>
      <c r="X593" s="1210"/>
      <c r="Y593" s="1210"/>
      <c r="Z593" s="1210"/>
      <c r="AA593" s="1210"/>
      <c r="AB593" s="1210"/>
      <c r="AC593" s="620"/>
      <c r="AD593" s="620"/>
      <c r="AE593" s="620"/>
      <c r="AF593" s="621"/>
      <c r="AG593" s="622"/>
      <c r="AH593" s="622"/>
      <c r="AI593" s="622"/>
    </row>
    <row r="594" ht="15.75" customHeight="1">
      <c r="A594" s="621"/>
      <c r="B594" s="621"/>
      <c r="C594" s="1208"/>
      <c r="D594" s="1208"/>
      <c r="E594" s="1208"/>
      <c r="F594" s="621"/>
      <c r="G594" s="621"/>
      <c r="H594" s="621"/>
      <c r="I594" s="622"/>
      <c r="J594" s="621"/>
      <c r="K594" s="621"/>
      <c r="L594" s="621"/>
      <c r="M594" s="621"/>
      <c r="N594" s="1209"/>
      <c r="O594" s="1209"/>
      <c r="P594" s="1209"/>
      <c r="Q594" s="1209"/>
      <c r="R594" s="1209"/>
      <c r="S594" s="621"/>
      <c r="T594" s="1208"/>
      <c r="U594" s="1210"/>
      <c r="V594" s="1210"/>
      <c r="W594" s="1210"/>
      <c r="X594" s="1210"/>
      <c r="Y594" s="1210"/>
      <c r="Z594" s="1210"/>
      <c r="AA594" s="1210"/>
      <c r="AB594" s="1210"/>
      <c r="AC594" s="620"/>
      <c r="AD594" s="620"/>
      <c r="AE594" s="620"/>
      <c r="AF594" s="621"/>
      <c r="AG594" s="622"/>
      <c r="AH594" s="622"/>
      <c r="AI594" s="622"/>
    </row>
    <row r="595" ht="15.75" customHeight="1">
      <c r="A595" s="621"/>
      <c r="B595" s="621"/>
      <c r="C595" s="1208"/>
      <c r="D595" s="1208"/>
      <c r="E595" s="1208"/>
      <c r="F595" s="621"/>
      <c r="G595" s="621"/>
      <c r="H595" s="621"/>
      <c r="I595" s="622"/>
      <c r="J595" s="621"/>
      <c r="K595" s="621"/>
      <c r="L595" s="621"/>
      <c r="M595" s="621"/>
      <c r="N595" s="1209"/>
      <c r="O595" s="1209"/>
      <c r="P595" s="1209"/>
      <c r="Q595" s="1209"/>
      <c r="R595" s="1209"/>
      <c r="S595" s="621"/>
      <c r="T595" s="1208"/>
      <c r="U595" s="1210"/>
      <c r="V595" s="1210"/>
      <c r="W595" s="1210"/>
      <c r="X595" s="1210"/>
      <c r="Y595" s="1210"/>
      <c r="Z595" s="1210"/>
      <c r="AA595" s="1210"/>
      <c r="AB595" s="1210"/>
      <c r="AC595" s="620"/>
      <c r="AD595" s="620"/>
      <c r="AE595" s="620"/>
      <c r="AF595" s="621"/>
      <c r="AG595" s="622"/>
      <c r="AH595" s="622"/>
      <c r="AI595" s="622"/>
    </row>
    <row r="596" ht="15.75" customHeight="1">
      <c r="A596" s="621"/>
      <c r="B596" s="621"/>
      <c r="C596" s="1208"/>
      <c r="D596" s="1208"/>
      <c r="E596" s="1208"/>
      <c r="F596" s="621"/>
      <c r="G596" s="621"/>
      <c r="H596" s="621"/>
      <c r="I596" s="622"/>
      <c r="J596" s="621"/>
      <c r="K596" s="621"/>
      <c r="L596" s="621"/>
      <c r="M596" s="621"/>
      <c r="N596" s="1209"/>
      <c r="O596" s="1209"/>
      <c r="P596" s="1209"/>
      <c r="Q596" s="1209"/>
      <c r="R596" s="1209"/>
      <c r="S596" s="621"/>
      <c r="T596" s="1208"/>
      <c r="U596" s="1210"/>
      <c r="V596" s="1210"/>
      <c r="W596" s="1210"/>
      <c r="X596" s="1210"/>
      <c r="Y596" s="1210"/>
      <c r="Z596" s="1210"/>
      <c r="AA596" s="1210"/>
      <c r="AB596" s="1210"/>
      <c r="AC596" s="620"/>
      <c r="AD596" s="620"/>
      <c r="AE596" s="620"/>
      <c r="AF596" s="621"/>
      <c r="AG596" s="622"/>
      <c r="AH596" s="622"/>
      <c r="AI596" s="622"/>
    </row>
    <row r="597" ht="15.75" customHeight="1">
      <c r="A597" s="621"/>
      <c r="B597" s="621"/>
      <c r="C597" s="1208"/>
      <c r="D597" s="1208"/>
      <c r="E597" s="1208"/>
      <c r="F597" s="621"/>
      <c r="G597" s="621"/>
      <c r="H597" s="621"/>
      <c r="I597" s="622"/>
      <c r="J597" s="621"/>
      <c r="K597" s="621"/>
      <c r="L597" s="621"/>
      <c r="M597" s="621"/>
      <c r="N597" s="1209"/>
      <c r="O597" s="1209"/>
      <c r="P597" s="1209"/>
      <c r="Q597" s="1209"/>
      <c r="R597" s="1209"/>
      <c r="S597" s="621"/>
      <c r="T597" s="1208"/>
      <c r="U597" s="1210"/>
      <c r="V597" s="1210"/>
      <c r="W597" s="1210"/>
      <c r="X597" s="1210"/>
      <c r="Y597" s="1210"/>
      <c r="Z597" s="1210"/>
      <c r="AA597" s="1210"/>
      <c r="AB597" s="1210"/>
      <c r="AC597" s="620"/>
      <c r="AD597" s="620"/>
      <c r="AE597" s="620"/>
      <c r="AF597" s="621"/>
      <c r="AG597" s="622"/>
      <c r="AH597" s="622"/>
      <c r="AI597" s="622"/>
    </row>
    <row r="598" ht="15.75" customHeight="1">
      <c r="A598" s="621"/>
      <c r="B598" s="621"/>
      <c r="C598" s="1208"/>
      <c r="D598" s="1208"/>
      <c r="E598" s="1208"/>
      <c r="F598" s="621"/>
      <c r="G598" s="621"/>
      <c r="H598" s="621"/>
      <c r="I598" s="622"/>
      <c r="J598" s="621"/>
      <c r="K598" s="621"/>
      <c r="L598" s="621"/>
      <c r="M598" s="621"/>
      <c r="N598" s="1209"/>
      <c r="O598" s="1209"/>
      <c r="P598" s="1209"/>
      <c r="Q598" s="1209"/>
      <c r="R598" s="1209"/>
      <c r="S598" s="621"/>
      <c r="T598" s="1208"/>
      <c r="U598" s="1210"/>
      <c r="V598" s="1210"/>
      <c r="W598" s="1210"/>
      <c r="X598" s="1210"/>
      <c r="Y598" s="1210"/>
      <c r="Z598" s="1210"/>
      <c r="AA598" s="1210"/>
      <c r="AB598" s="1210"/>
      <c r="AC598" s="620"/>
      <c r="AD598" s="620"/>
      <c r="AE598" s="620"/>
      <c r="AF598" s="621"/>
      <c r="AG598" s="622"/>
      <c r="AH598" s="622"/>
      <c r="AI598" s="622"/>
    </row>
    <row r="599" ht="15.75" customHeight="1">
      <c r="A599" s="621"/>
      <c r="B599" s="621"/>
      <c r="C599" s="1208"/>
      <c r="D599" s="1208"/>
      <c r="E599" s="1208"/>
      <c r="F599" s="621"/>
      <c r="G599" s="621"/>
      <c r="H599" s="621"/>
      <c r="I599" s="622"/>
      <c r="J599" s="621"/>
      <c r="K599" s="621"/>
      <c r="L599" s="621"/>
      <c r="M599" s="621"/>
      <c r="N599" s="1209"/>
      <c r="O599" s="1209"/>
      <c r="P599" s="1209"/>
      <c r="Q599" s="1209"/>
      <c r="R599" s="1209"/>
      <c r="S599" s="621"/>
      <c r="T599" s="1208"/>
      <c r="U599" s="1210"/>
      <c r="V599" s="1210"/>
      <c r="W599" s="1210"/>
      <c r="X599" s="1210"/>
      <c r="Y599" s="1210"/>
      <c r="Z599" s="1210"/>
      <c r="AA599" s="1210"/>
      <c r="AB599" s="1210"/>
      <c r="AC599" s="620"/>
      <c r="AD599" s="620"/>
      <c r="AE599" s="620"/>
      <c r="AF599" s="621"/>
      <c r="AG599" s="622"/>
      <c r="AH599" s="622"/>
      <c r="AI599" s="622"/>
    </row>
    <row r="600" ht="15.75" customHeight="1">
      <c r="A600" s="621"/>
      <c r="B600" s="621"/>
      <c r="C600" s="1208"/>
      <c r="D600" s="1208"/>
      <c r="E600" s="1208"/>
      <c r="F600" s="621"/>
      <c r="G600" s="621"/>
      <c r="H600" s="621"/>
      <c r="I600" s="622"/>
      <c r="J600" s="621"/>
      <c r="K600" s="621"/>
      <c r="L600" s="621"/>
      <c r="M600" s="621"/>
      <c r="N600" s="1209"/>
      <c r="O600" s="1209"/>
      <c r="P600" s="1209"/>
      <c r="Q600" s="1209"/>
      <c r="R600" s="1209"/>
      <c r="S600" s="621"/>
      <c r="T600" s="1208"/>
      <c r="U600" s="1210"/>
      <c r="V600" s="1210"/>
      <c r="W600" s="1210"/>
      <c r="X600" s="1210"/>
      <c r="Y600" s="1210"/>
      <c r="Z600" s="1210"/>
      <c r="AA600" s="1210"/>
      <c r="AB600" s="1210"/>
      <c r="AC600" s="620"/>
      <c r="AD600" s="620"/>
      <c r="AE600" s="620"/>
      <c r="AF600" s="621"/>
      <c r="AG600" s="622"/>
      <c r="AH600" s="622"/>
      <c r="AI600" s="622"/>
    </row>
    <row r="601" ht="15.75" customHeight="1">
      <c r="A601" s="621"/>
      <c r="B601" s="621"/>
      <c r="C601" s="1208"/>
      <c r="D601" s="1208"/>
      <c r="E601" s="1208"/>
      <c r="F601" s="621"/>
      <c r="G601" s="621"/>
      <c r="H601" s="621"/>
      <c r="I601" s="622"/>
      <c r="J601" s="621"/>
      <c r="K601" s="621"/>
      <c r="L601" s="621"/>
      <c r="M601" s="621"/>
      <c r="N601" s="1209"/>
      <c r="O601" s="1209"/>
      <c r="P601" s="1209"/>
      <c r="Q601" s="1209"/>
      <c r="R601" s="1209"/>
      <c r="S601" s="621"/>
      <c r="T601" s="1208"/>
      <c r="U601" s="1210"/>
      <c r="V601" s="1210"/>
      <c r="W601" s="1210"/>
      <c r="X601" s="1210"/>
      <c r="Y601" s="1210"/>
      <c r="Z601" s="1210"/>
      <c r="AA601" s="1210"/>
      <c r="AB601" s="1210"/>
      <c r="AC601" s="620"/>
      <c r="AD601" s="620"/>
      <c r="AE601" s="620"/>
      <c r="AF601" s="621"/>
      <c r="AG601" s="622"/>
      <c r="AH601" s="622"/>
      <c r="AI601" s="622"/>
    </row>
    <row r="602" ht="15.75" customHeight="1">
      <c r="A602" s="621"/>
      <c r="B602" s="621"/>
      <c r="C602" s="1208"/>
      <c r="D602" s="1208"/>
      <c r="E602" s="1208"/>
      <c r="F602" s="621"/>
      <c r="G602" s="621"/>
      <c r="H602" s="621"/>
      <c r="I602" s="622"/>
      <c r="J602" s="621"/>
      <c r="K602" s="621"/>
      <c r="L602" s="621"/>
      <c r="M602" s="621"/>
      <c r="N602" s="1209"/>
      <c r="O602" s="1209"/>
      <c r="P602" s="1209"/>
      <c r="Q602" s="1209"/>
      <c r="R602" s="1209"/>
      <c r="S602" s="621"/>
      <c r="T602" s="1208"/>
      <c r="U602" s="1210"/>
      <c r="V602" s="1210"/>
      <c r="W602" s="1210"/>
      <c r="X602" s="1210"/>
      <c r="Y602" s="1210"/>
      <c r="Z602" s="1210"/>
      <c r="AA602" s="1210"/>
      <c r="AB602" s="1210"/>
      <c r="AC602" s="620"/>
      <c r="AD602" s="620"/>
      <c r="AE602" s="620"/>
      <c r="AF602" s="621"/>
      <c r="AG602" s="622"/>
      <c r="AH602" s="622"/>
      <c r="AI602" s="622"/>
    </row>
    <row r="603" ht="15.75" customHeight="1">
      <c r="A603" s="621"/>
      <c r="B603" s="621"/>
      <c r="C603" s="1208"/>
      <c r="D603" s="1208"/>
      <c r="E603" s="1208"/>
      <c r="F603" s="621"/>
      <c r="G603" s="621"/>
      <c r="H603" s="621"/>
      <c r="I603" s="622"/>
      <c r="J603" s="621"/>
      <c r="K603" s="621"/>
      <c r="L603" s="621"/>
      <c r="M603" s="621"/>
      <c r="N603" s="1209"/>
      <c r="O603" s="1209"/>
      <c r="P603" s="1209"/>
      <c r="Q603" s="1209"/>
      <c r="R603" s="1209"/>
      <c r="S603" s="621"/>
      <c r="T603" s="1208"/>
      <c r="U603" s="1210"/>
      <c r="V603" s="1210"/>
      <c r="W603" s="1210"/>
      <c r="X603" s="1210"/>
      <c r="Y603" s="1210"/>
      <c r="Z603" s="1210"/>
      <c r="AA603" s="1210"/>
      <c r="AB603" s="1210"/>
      <c r="AC603" s="620"/>
      <c r="AD603" s="620"/>
      <c r="AE603" s="620"/>
      <c r="AF603" s="621"/>
      <c r="AG603" s="622"/>
      <c r="AH603" s="622"/>
      <c r="AI603" s="622"/>
    </row>
    <row r="604" ht="15.75" customHeight="1">
      <c r="A604" s="621"/>
      <c r="B604" s="621"/>
      <c r="C604" s="1208"/>
      <c r="D604" s="1208"/>
      <c r="E604" s="1208"/>
      <c r="F604" s="621"/>
      <c r="G604" s="621"/>
      <c r="H604" s="621"/>
      <c r="I604" s="622"/>
      <c r="J604" s="621"/>
      <c r="K604" s="621"/>
      <c r="L604" s="621"/>
      <c r="M604" s="621"/>
      <c r="N604" s="1209"/>
      <c r="O604" s="1209"/>
      <c r="P604" s="1209"/>
      <c r="Q604" s="1209"/>
      <c r="R604" s="1209"/>
      <c r="S604" s="621"/>
      <c r="T604" s="1208"/>
      <c r="U604" s="1210"/>
      <c r="V604" s="1210"/>
      <c r="W604" s="1210"/>
      <c r="X604" s="1210"/>
      <c r="Y604" s="1210"/>
      <c r="Z604" s="1210"/>
      <c r="AA604" s="1210"/>
      <c r="AB604" s="1210"/>
      <c r="AC604" s="620"/>
      <c r="AD604" s="620"/>
      <c r="AE604" s="620"/>
      <c r="AF604" s="621"/>
      <c r="AG604" s="622"/>
      <c r="AH604" s="622"/>
      <c r="AI604" s="622"/>
    </row>
    <row r="605" ht="15.75" customHeight="1">
      <c r="A605" s="621"/>
      <c r="B605" s="621"/>
      <c r="C605" s="1208"/>
      <c r="D605" s="1208"/>
      <c r="E605" s="1208"/>
      <c r="F605" s="621"/>
      <c r="G605" s="621"/>
      <c r="H605" s="621"/>
      <c r="I605" s="622"/>
      <c r="J605" s="621"/>
      <c r="K605" s="621"/>
      <c r="L605" s="621"/>
      <c r="M605" s="621"/>
      <c r="N605" s="1209"/>
      <c r="O605" s="1209"/>
      <c r="P605" s="1209"/>
      <c r="Q605" s="1209"/>
      <c r="R605" s="1209"/>
      <c r="S605" s="621"/>
      <c r="T605" s="1208"/>
      <c r="U605" s="1210"/>
      <c r="V605" s="1210"/>
      <c r="W605" s="1210"/>
      <c r="X605" s="1210"/>
      <c r="Y605" s="1210"/>
      <c r="Z605" s="1210"/>
      <c r="AA605" s="1210"/>
      <c r="AB605" s="1210"/>
      <c r="AC605" s="620"/>
      <c r="AD605" s="620"/>
      <c r="AE605" s="620"/>
      <c r="AF605" s="621"/>
      <c r="AG605" s="622"/>
      <c r="AH605" s="622"/>
      <c r="AI605" s="622"/>
    </row>
    <row r="606" ht="15.75" customHeight="1">
      <c r="A606" s="621"/>
      <c r="B606" s="621"/>
      <c r="C606" s="1208"/>
      <c r="D606" s="1208"/>
      <c r="E606" s="1208"/>
      <c r="F606" s="621"/>
      <c r="G606" s="621"/>
      <c r="H606" s="621"/>
      <c r="I606" s="622"/>
      <c r="J606" s="621"/>
      <c r="K606" s="621"/>
      <c r="L606" s="621"/>
      <c r="M606" s="621"/>
      <c r="N606" s="1209"/>
      <c r="O606" s="1209"/>
      <c r="P606" s="1209"/>
      <c r="Q606" s="1209"/>
      <c r="R606" s="1209"/>
      <c r="S606" s="621"/>
      <c r="T606" s="1208"/>
      <c r="U606" s="1210"/>
      <c r="V606" s="1210"/>
      <c r="W606" s="1210"/>
      <c r="X606" s="1210"/>
      <c r="Y606" s="1210"/>
      <c r="Z606" s="1210"/>
      <c r="AA606" s="1210"/>
      <c r="AB606" s="1210"/>
      <c r="AC606" s="620"/>
      <c r="AD606" s="620"/>
      <c r="AE606" s="620"/>
      <c r="AF606" s="621"/>
      <c r="AG606" s="622"/>
      <c r="AH606" s="622"/>
      <c r="AI606" s="622"/>
    </row>
    <row r="607" ht="15.75" customHeight="1">
      <c r="A607" s="621"/>
      <c r="B607" s="621"/>
      <c r="C607" s="1208"/>
      <c r="D607" s="1208"/>
      <c r="E607" s="1208"/>
      <c r="F607" s="621"/>
      <c r="G607" s="621"/>
      <c r="H607" s="621"/>
      <c r="I607" s="622"/>
      <c r="J607" s="621"/>
      <c r="K607" s="621"/>
      <c r="L607" s="621"/>
      <c r="M607" s="621"/>
      <c r="N607" s="1209"/>
      <c r="O607" s="1209"/>
      <c r="P607" s="1209"/>
      <c r="Q607" s="1209"/>
      <c r="R607" s="1209"/>
      <c r="S607" s="621"/>
      <c r="T607" s="1208"/>
      <c r="U607" s="1210"/>
      <c r="V607" s="1210"/>
      <c r="W607" s="1210"/>
      <c r="X607" s="1210"/>
      <c r="Y607" s="1210"/>
      <c r="Z607" s="1210"/>
      <c r="AA607" s="1210"/>
      <c r="AB607" s="1210"/>
      <c r="AC607" s="620"/>
      <c r="AD607" s="620"/>
      <c r="AE607" s="620"/>
      <c r="AF607" s="621"/>
      <c r="AG607" s="622"/>
      <c r="AH607" s="622"/>
      <c r="AI607" s="622"/>
    </row>
    <row r="608" ht="15.75" customHeight="1">
      <c r="A608" s="621"/>
      <c r="B608" s="621"/>
      <c r="C608" s="1208"/>
      <c r="D608" s="1208"/>
      <c r="E608" s="1208"/>
      <c r="F608" s="621"/>
      <c r="G608" s="621"/>
      <c r="H608" s="621"/>
      <c r="I608" s="622"/>
      <c r="J608" s="621"/>
      <c r="K608" s="621"/>
      <c r="L608" s="621"/>
      <c r="M608" s="621"/>
      <c r="N608" s="1209"/>
      <c r="O608" s="1209"/>
      <c r="P608" s="1209"/>
      <c r="Q608" s="1209"/>
      <c r="R608" s="1209"/>
      <c r="S608" s="621"/>
      <c r="T608" s="1208"/>
      <c r="U608" s="1210"/>
      <c r="V608" s="1210"/>
      <c r="W608" s="1210"/>
      <c r="X608" s="1210"/>
      <c r="Y608" s="1210"/>
      <c r="Z608" s="1210"/>
      <c r="AA608" s="1210"/>
      <c r="AB608" s="1210"/>
      <c r="AC608" s="620"/>
      <c r="AD608" s="620"/>
      <c r="AE608" s="620"/>
      <c r="AF608" s="621"/>
      <c r="AG608" s="622"/>
      <c r="AH608" s="622"/>
      <c r="AI608" s="622"/>
    </row>
    <row r="609" ht="15.75" customHeight="1">
      <c r="A609" s="621"/>
      <c r="B609" s="621"/>
      <c r="C609" s="1208"/>
      <c r="D609" s="1208"/>
      <c r="E609" s="1208"/>
      <c r="F609" s="621"/>
      <c r="G609" s="621"/>
      <c r="H609" s="621"/>
      <c r="I609" s="622"/>
      <c r="J609" s="621"/>
      <c r="K609" s="621"/>
      <c r="L609" s="621"/>
      <c r="M609" s="621"/>
      <c r="N609" s="1209"/>
      <c r="O609" s="1209"/>
      <c r="P609" s="1209"/>
      <c r="Q609" s="1209"/>
      <c r="R609" s="1209"/>
      <c r="S609" s="621"/>
      <c r="T609" s="1208"/>
      <c r="U609" s="1210"/>
      <c r="V609" s="1210"/>
      <c r="W609" s="1210"/>
      <c r="X609" s="1210"/>
      <c r="Y609" s="1210"/>
      <c r="Z609" s="1210"/>
      <c r="AA609" s="1210"/>
      <c r="AB609" s="1210"/>
      <c r="AC609" s="620"/>
      <c r="AD609" s="620"/>
      <c r="AE609" s="620"/>
      <c r="AF609" s="621"/>
      <c r="AG609" s="622"/>
      <c r="AH609" s="622"/>
      <c r="AI609" s="622"/>
    </row>
    <row r="610" ht="15.75" customHeight="1">
      <c r="A610" s="621"/>
      <c r="B610" s="621"/>
      <c r="C610" s="1208"/>
      <c r="D610" s="1208"/>
      <c r="E610" s="1208"/>
      <c r="F610" s="621"/>
      <c r="G610" s="621"/>
      <c r="H610" s="621"/>
      <c r="I610" s="622"/>
      <c r="J610" s="621"/>
      <c r="K610" s="621"/>
      <c r="L610" s="621"/>
      <c r="M610" s="621"/>
      <c r="N610" s="1209"/>
      <c r="O610" s="1209"/>
      <c r="P610" s="1209"/>
      <c r="Q610" s="1209"/>
      <c r="R610" s="1209"/>
      <c r="S610" s="621"/>
      <c r="T610" s="1208"/>
      <c r="U610" s="1210"/>
      <c r="V610" s="1210"/>
      <c r="W610" s="1210"/>
      <c r="X610" s="1210"/>
      <c r="Y610" s="1210"/>
      <c r="Z610" s="1210"/>
      <c r="AA610" s="1210"/>
      <c r="AB610" s="1210"/>
      <c r="AC610" s="620"/>
      <c r="AD610" s="620"/>
      <c r="AE610" s="620"/>
      <c r="AF610" s="621"/>
      <c r="AG610" s="622"/>
      <c r="AH610" s="622"/>
      <c r="AI610" s="622"/>
    </row>
    <row r="611" ht="15.75" customHeight="1">
      <c r="A611" s="621"/>
      <c r="B611" s="621"/>
      <c r="C611" s="1208"/>
      <c r="D611" s="1208"/>
      <c r="E611" s="1208"/>
      <c r="F611" s="621"/>
      <c r="G611" s="621"/>
      <c r="H611" s="621"/>
      <c r="I611" s="622"/>
      <c r="J611" s="621"/>
      <c r="K611" s="621"/>
      <c r="L611" s="621"/>
      <c r="M611" s="621"/>
      <c r="N611" s="1209"/>
      <c r="O611" s="1209"/>
      <c r="P611" s="1209"/>
      <c r="Q611" s="1209"/>
      <c r="R611" s="1209"/>
      <c r="S611" s="621"/>
      <c r="T611" s="1208"/>
      <c r="U611" s="1210"/>
      <c r="V611" s="1210"/>
      <c r="W611" s="1210"/>
      <c r="X611" s="1210"/>
      <c r="Y611" s="1210"/>
      <c r="Z611" s="1210"/>
      <c r="AA611" s="1210"/>
      <c r="AB611" s="1210"/>
      <c r="AC611" s="620"/>
      <c r="AD611" s="620"/>
      <c r="AE611" s="620"/>
      <c r="AF611" s="621"/>
      <c r="AG611" s="622"/>
      <c r="AH611" s="622"/>
      <c r="AI611" s="622"/>
    </row>
    <row r="612" ht="15.75" customHeight="1">
      <c r="A612" s="621"/>
      <c r="B612" s="621"/>
      <c r="C612" s="1208"/>
      <c r="D612" s="1208"/>
      <c r="E612" s="1208"/>
      <c r="F612" s="621"/>
      <c r="G612" s="621"/>
      <c r="H612" s="621"/>
      <c r="I612" s="622"/>
      <c r="J612" s="621"/>
      <c r="K612" s="621"/>
      <c r="L612" s="621"/>
      <c r="M612" s="621"/>
      <c r="N612" s="1209"/>
      <c r="O612" s="1209"/>
      <c r="P612" s="1209"/>
      <c r="Q612" s="1209"/>
      <c r="R612" s="1209"/>
      <c r="S612" s="621"/>
      <c r="T612" s="1208"/>
      <c r="U612" s="1210"/>
      <c r="V612" s="1210"/>
      <c r="W612" s="1210"/>
      <c r="X612" s="1210"/>
      <c r="Y612" s="1210"/>
      <c r="Z612" s="1210"/>
      <c r="AA612" s="1210"/>
      <c r="AB612" s="1210"/>
      <c r="AC612" s="620"/>
      <c r="AD612" s="620"/>
      <c r="AE612" s="620"/>
      <c r="AF612" s="621"/>
      <c r="AG612" s="622"/>
      <c r="AH612" s="622"/>
      <c r="AI612" s="622"/>
    </row>
    <row r="613" ht="15.75" customHeight="1">
      <c r="A613" s="621"/>
      <c r="B613" s="621"/>
      <c r="C613" s="1208"/>
      <c r="D613" s="1208"/>
      <c r="E613" s="1208"/>
      <c r="F613" s="621"/>
      <c r="G613" s="621"/>
      <c r="H613" s="621"/>
      <c r="I613" s="622"/>
      <c r="J613" s="621"/>
      <c r="K613" s="621"/>
      <c r="L613" s="621"/>
      <c r="M613" s="621"/>
      <c r="N613" s="1209"/>
      <c r="O613" s="1209"/>
      <c r="P613" s="1209"/>
      <c r="Q613" s="1209"/>
      <c r="R613" s="1209"/>
      <c r="S613" s="621"/>
      <c r="T613" s="1208"/>
      <c r="U613" s="1210"/>
      <c r="V613" s="1210"/>
      <c r="W613" s="1210"/>
      <c r="X613" s="1210"/>
      <c r="Y613" s="1210"/>
      <c r="Z613" s="1210"/>
      <c r="AA613" s="1210"/>
      <c r="AB613" s="1210"/>
      <c r="AC613" s="620"/>
      <c r="AD613" s="620"/>
      <c r="AE613" s="620"/>
      <c r="AF613" s="621"/>
      <c r="AG613" s="622"/>
      <c r="AH613" s="622"/>
      <c r="AI613" s="622"/>
    </row>
    <row r="614" ht="15.75" customHeight="1">
      <c r="A614" s="621"/>
      <c r="B614" s="621"/>
      <c r="C614" s="1208"/>
      <c r="D614" s="1208"/>
      <c r="E614" s="1208"/>
      <c r="F614" s="621"/>
      <c r="G614" s="621"/>
      <c r="H614" s="621"/>
      <c r="I614" s="622"/>
      <c r="J614" s="621"/>
      <c r="K614" s="621"/>
      <c r="L614" s="621"/>
      <c r="M614" s="621"/>
      <c r="N614" s="1209"/>
      <c r="O614" s="1209"/>
      <c r="P614" s="1209"/>
      <c r="Q614" s="1209"/>
      <c r="R614" s="1209"/>
      <c r="S614" s="621"/>
      <c r="T614" s="1208"/>
      <c r="U614" s="1210"/>
      <c r="V614" s="1210"/>
      <c r="W614" s="1210"/>
      <c r="X614" s="1210"/>
      <c r="Y614" s="1210"/>
      <c r="Z614" s="1210"/>
      <c r="AA614" s="1210"/>
      <c r="AB614" s="1210"/>
      <c r="AC614" s="620"/>
      <c r="AD614" s="620"/>
      <c r="AE614" s="620"/>
      <c r="AF614" s="621"/>
      <c r="AG614" s="622"/>
      <c r="AH614" s="622"/>
      <c r="AI614" s="622"/>
    </row>
    <row r="615" ht="15.75" customHeight="1">
      <c r="A615" s="621"/>
      <c r="B615" s="621"/>
      <c r="C615" s="1208"/>
      <c r="D615" s="1208"/>
      <c r="E615" s="1208"/>
      <c r="F615" s="621"/>
      <c r="G615" s="621"/>
      <c r="H615" s="621"/>
      <c r="I615" s="622"/>
      <c r="J615" s="621"/>
      <c r="K615" s="621"/>
      <c r="L615" s="621"/>
      <c r="M615" s="621"/>
      <c r="N615" s="1209"/>
      <c r="O615" s="1209"/>
      <c r="P615" s="1209"/>
      <c r="Q615" s="1209"/>
      <c r="R615" s="1209"/>
      <c r="S615" s="621"/>
      <c r="T615" s="1208"/>
      <c r="U615" s="1210"/>
      <c r="V615" s="1210"/>
      <c r="W615" s="1210"/>
      <c r="X615" s="1210"/>
      <c r="Y615" s="1210"/>
      <c r="Z615" s="1210"/>
      <c r="AA615" s="1210"/>
      <c r="AB615" s="1210"/>
      <c r="AC615" s="620"/>
      <c r="AD615" s="620"/>
      <c r="AE615" s="620"/>
      <c r="AF615" s="621"/>
      <c r="AG615" s="622"/>
      <c r="AH615" s="622"/>
      <c r="AI615" s="622"/>
    </row>
    <row r="616" ht="15.75" customHeight="1">
      <c r="A616" s="621"/>
      <c r="B616" s="621"/>
      <c r="C616" s="1208"/>
      <c r="D616" s="1208"/>
      <c r="E616" s="1208"/>
      <c r="F616" s="621"/>
      <c r="G616" s="621"/>
      <c r="H616" s="621"/>
      <c r="I616" s="622"/>
      <c r="J616" s="621"/>
      <c r="K616" s="621"/>
      <c r="L616" s="621"/>
      <c r="M616" s="621"/>
      <c r="N616" s="1209"/>
      <c r="O616" s="1209"/>
      <c r="P616" s="1209"/>
      <c r="Q616" s="1209"/>
      <c r="R616" s="1209"/>
      <c r="S616" s="621"/>
      <c r="T616" s="1208"/>
      <c r="U616" s="1210"/>
      <c r="V616" s="1210"/>
      <c r="W616" s="1210"/>
      <c r="X616" s="1210"/>
      <c r="Y616" s="1210"/>
      <c r="Z616" s="1210"/>
      <c r="AA616" s="1210"/>
      <c r="AB616" s="1210"/>
      <c r="AC616" s="620"/>
      <c r="AD616" s="620"/>
      <c r="AE616" s="620"/>
      <c r="AF616" s="621"/>
      <c r="AG616" s="622"/>
      <c r="AH616" s="622"/>
      <c r="AI616" s="622"/>
    </row>
    <row r="617" ht="15.75" customHeight="1">
      <c r="A617" s="621"/>
      <c r="B617" s="621"/>
      <c r="C617" s="1208"/>
      <c r="D617" s="1208"/>
      <c r="E617" s="1208"/>
      <c r="F617" s="621"/>
      <c r="G617" s="621"/>
      <c r="H617" s="621"/>
      <c r="I617" s="622"/>
      <c r="J617" s="621"/>
      <c r="K617" s="621"/>
      <c r="L617" s="621"/>
      <c r="M617" s="621"/>
      <c r="N617" s="1209"/>
      <c r="O617" s="1209"/>
      <c r="P617" s="1209"/>
      <c r="Q617" s="1209"/>
      <c r="R617" s="1209"/>
      <c r="S617" s="621"/>
      <c r="T617" s="1208"/>
      <c r="U617" s="1210"/>
      <c r="V617" s="1210"/>
      <c r="W617" s="1210"/>
      <c r="X617" s="1210"/>
      <c r="Y617" s="1210"/>
      <c r="Z617" s="1210"/>
      <c r="AA617" s="1210"/>
      <c r="AB617" s="1210"/>
      <c r="AC617" s="620"/>
      <c r="AD617" s="620"/>
      <c r="AE617" s="620"/>
      <c r="AF617" s="621"/>
      <c r="AG617" s="622"/>
      <c r="AH617" s="622"/>
      <c r="AI617" s="622"/>
    </row>
    <row r="618" ht="15.75" customHeight="1">
      <c r="A618" s="621"/>
      <c r="B618" s="621"/>
      <c r="C618" s="1208"/>
      <c r="D618" s="1208"/>
      <c r="E618" s="1208"/>
      <c r="F618" s="621"/>
      <c r="G618" s="621"/>
      <c r="H618" s="621"/>
      <c r="I618" s="622"/>
      <c r="J618" s="621"/>
      <c r="K618" s="621"/>
      <c r="L618" s="621"/>
      <c r="M618" s="621"/>
      <c r="N618" s="1209"/>
      <c r="O618" s="1209"/>
      <c r="P618" s="1209"/>
      <c r="Q618" s="1209"/>
      <c r="R618" s="1209"/>
      <c r="S618" s="621"/>
      <c r="T618" s="1208"/>
      <c r="U618" s="1210"/>
      <c r="V618" s="1210"/>
      <c r="W618" s="1210"/>
      <c r="X618" s="1210"/>
      <c r="Y618" s="1210"/>
      <c r="Z618" s="1210"/>
      <c r="AA618" s="1210"/>
      <c r="AB618" s="1210"/>
      <c r="AC618" s="620"/>
      <c r="AD618" s="620"/>
      <c r="AE618" s="620"/>
      <c r="AF618" s="621"/>
      <c r="AG618" s="622"/>
      <c r="AH618" s="622"/>
      <c r="AI618" s="622"/>
    </row>
    <row r="619" ht="15.75" customHeight="1">
      <c r="A619" s="621"/>
      <c r="B619" s="621"/>
      <c r="C619" s="1208"/>
      <c r="D619" s="1208"/>
      <c r="E619" s="1208"/>
      <c r="F619" s="621"/>
      <c r="G619" s="621"/>
      <c r="H619" s="621"/>
      <c r="I619" s="622"/>
      <c r="J619" s="621"/>
      <c r="K619" s="621"/>
      <c r="L619" s="621"/>
      <c r="M619" s="621"/>
      <c r="N619" s="1209"/>
      <c r="O619" s="1209"/>
      <c r="P619" s="1209"/>
      <c r="Q619" s="1209"/>
      <c r="R619" s="1209"/>
      <c r="S619" s="621"/>
      <c r="T619" s="1208"/>
      <c r="U619" s="1210"/>
      <c r="V619" s="1210"/>
      <c r="W619" s="1210"/>
      <c r="X619" s="1210"/>
      <c r="Y619" s="1210"/>
      <c r="Z619" s="1210"/>
      <c r="AA619" s="1210"/>
      <c r="AB619" s="1210"/>
      <c r="AC619" s="620"/>
      <c r="AD619" s="620"/>
      <c r="AE619" s="620"/>
      <c r="AF619" s="621"/>
      <c r="AG619" s="622"/>
      <c r="AH619" s="622"/>
      <c r="AI619" s="622"/>
    </row>
    <row r="620" ht="15.75" customHeight="1">
      <c r="A620" s="621"/>
      <c r="B620" s="621"/>
      <c r="C620" s="1208"/>
      <c r="D620" s="1208"/>
      <c r="E620" s="1208"/>
      <c r="F620" s="621"/>
      <c r="G620" s="621"/>
      <c r="H620" s="621"/>
      <c r="I620" s="622"/>
      <c r="J620" s="621"/>
      <c r="K620" s="621"/>
      <c r="L620" s="621"/>
      <c r="M620" s="621"/>
      <c r="N620" s="1209"/>
      <c r="O620" s="1209"/>
      <c r="P620" s="1209"/>
      <c r="Q620" s="1209"/>
      <c r="R620" s="1209"/>
      <c r="S620" s="621"/>
      <c r="T620" s="1208"/>
      <c r="U620" s="1210"/>
      <c r="V620" s="1210"/>
      <c r="W620" s="1210"/>
      <c r="X620" s="1210"/>
      <c r="Y620" s="1210"/>
      <c r="Z620" s="1210"/>
      <c r="AA620" s="1210"/>
      <c r="AB620" s="1210"/>
      <c r="AC620" s="620"/>
      <c r="AD620" s="620"/>
      <c r="AE620" s="620"/>
      <c r="AF620" s="621"/>
      <c r="AG620" s="622"/>
      <c r="AH620" s="622"/>
      <c r="AI620" s="622"/>
    </row>
    <row r="621" ht="15.75" customHeight="1">
      <c r="A621" s="621"/>
      <c r="B621" s="621"/>
      <c r="C621" s="1208"/>
      <c r="D621" s="1208"/>
      <c r="E621" s="1208"/>
      <c r="F621" s="621"/>
      <c r="G621" s="621"/>
      <c r="H621" s="621"/>
      <c r="I621" s="622"/>
      <c r="J621" s="621"/>
      <c r="K621" s="621"/>
      <c r="L621" s="621"/>
      <c r="M621" s="621"/>
      <c r="N621" s="1209"/>
      <c r="O621" s="1209"/>
      <c r="P621" s="1209"/>
      <c r="Q621" s="1209"/>
      <c r="R621" s="1209"/>
      <c r="S621" s="621"/>
      <c r="T621" s="1208"/>
      <c r="U621" s="1210"/>
      <c r="V621" s="1210"/>
      <c r="W621" s="1210"/>
      <c r="X621" s="1210"/>
      <c r="Y621" s="1210"/>
      <c r="Z621" s="1210"/>
      <c r="AA621" s="1210"/>
      <c r="AB621" s="1210"/>
      <c r="AC621" s="620"/>
      <c r="AD621" s="620"/>
      <c r="AE621" s="620"/>
      <c r="AF621" s="621"/>
      <c r="AG621" s="622"/>
      <c r="AH621" s="622"/>
      <c r="AI621" s="622"/>
    </row>
    <row r="622" ht="15.75" customHeight="1">
      <c r="A622" s="621"/>
      <c r="B622" s="621"/>
      <c r="C622" s="1208"/>
      <c r="D622" s="1208"/>
      <c r="E622" s="1208"/>
      <c r="F622" s="621"/>
      <c r="G622" s="621"/>
      <c r="H622" s="621"/>
      <c r="I622" s="622"/>
      <c r="J622" s="621"/>
      <c r="K622" s="621"/>
      <c r="L622" s="621"/>
      <c r="M622" s="621"/>
      <c r="N622" s="1209"/>
      <c r="O622" s="1209"/>
      <c r="P622" s="1209"/>
      <c r="Q622" s="1209"/>
      <c r="R622" s="1209"/>
      <c r="S622" s="621"/>
      <c r="T622" s="1208"/>
      <c r="U622" s="1210"/>
      <c r="V622" s="1210"/>
      <c r="W622" s="1210"/>
      <c r="X622" s="1210"/>
      <c r="Y622" s="1210"/>
      <c r="Z622" s="1210"/>
      <c r="AA622" s="1210"/>
      <c r="AB622" s="1210"/>
      <c r="AC622" s="620"/>
      <c r="AD622" s="620"/>
      <c r="AE622" s="620"/>
      <c r="AF622" s="621"/>
      <c r="AG622" s="622"/>
      <c r="AH622" s="622"/>
      <c r="AI622" s="622"/>
    </row>
    <row r="623" ht="15.75" customHeight="1">
      <c r="A623" s="621"/>
      <c r="B623" s="621"/>
      <c r="C623" s="1208"/>
      <c r="D623" s="1208"/>
      <c r="E623" s="1208"/>
      <c r="F623" s="621"/>
      <c r="G623" s="621"/>
      <c r="H623" s="621"/>
      <c r="I623" s="622"/>
      <c r="J623" s="621"/>
      <c r="K623" s="621"/>
      <c r="L623" s="621"/>
      <c r="M623" s="621"/>
      <c r="N623" s="1209"/>
      <c r="O623" s="1209"/>
      <c r="P623" s="1209"/>
      <c r="Q623" s="1209"/>
      <c r="R623" s="1209"/>
      <c r="S623" s="621"/>
      <c r="T623" s="1208"/>
      <c r="U623" s="1210"/>
      <c r="V623" s="1210"/>
      <c r="W623" s="1210"/>
      <c r="X623" s="1210"/>
      <c r="Y623" s="1210"/>
      <c r="Z623" s="1210"/>
      <c r="AA623" s="1210"/>
      <c r="AB623" s="1210"/>
      <c r="AC623" s="620"/>
      <c r="AD623" s="620"/>
      <c r="AE623" s="620"/>
      <c r="AF623" s="621"/>
      <c r="AG623" s="622"/>
      <c r="AH623" s="622"/>
      <c r="AI623" s="622"/>
    </row>
    <row r="624" ht="15.75" customHeight="1">
      <c r="A624" s="621"/>
      <c r="B624" s="621"/>
      <c r="C624" s="1208"/>
      <c r="D624" s="1208"/>
      <c r="E624" s="1208"/>
      <c r="F624" s="621"/>
      <c r="G624" s="621"/>
      <c r="H624" s="621"/>
      <c r="I624" s="622"/>
      <c r="J624" s="621"/>
      <c r="K624" s="621"/>
      <c r="L624" s="621"/>
      <c r="M624" s="621"/>
      <c r="N624" s="1209"/>
      <c r="O624" s="1209"/>
      <c r="P624" s="1209"/>
      <c r="Q624" s="1209"/>
      <c r="R624" s="1209"/>
      <c r="S624" s="621"/>
      <c r="T624" s="1208"/>
      <c r="U624" s="1210"/>
      <c r="V624" s="1210"/>
      <c r="W624" s="1210"/>
      <c r="X624" s="1210"/>
      <c r="Y624" s="1210"/>
      <c r="Z624" s="1210"/>
      <c r="AA624" s="1210"/>
      <c r="AB624" s="1210"/>
      <c r="AC624" s="620"/>
      <c r="AD624" s="620"/>
      <c r="AE624" s="620"/>
      <c r="AF624" s="621"/>
      <c r="AG624" s="622"/>
      <c r="AH624" s="622"/>
      <c r="AI624" s="622"/>
    </row>
    <row r="625" ht="15.75" customHeight="1">
      <c r="A625" s="621"/>
      <c r="B625" s="621"/>
      <c r="C625" s="1208"/>
      <c r="D625" s="1208"/>
      <c r="E625" s="1208"/>
      <c r="F625" s="621"/>
      <c r="G625" s="621"/>
      <c r="H625" s="621"/>
      <c r="I625" s="622"/>
      <c r="J625" s="621"/>
      <c r="K625" s="621"/>
      <c r="L625" s="621"/>
      <c r="M625" s="621"/>
      <c r="N625" s="1209"/>
      <c r="O625" s="1209"/>
      <c r="P625" s="1209"/>
      <c r="Q625" s="1209"/>
      <c r="R625" s="1209"/>
      <c r="S625" s="621"/>
      <c r="T625" s="1208"/>
      <c r="U625" s="1210"/>
      <c r="V625" s="1210"/>
      <c r="W625" s="1210"/>
      <c r="X625" s="1210"/>
      <c r="Y625" s="1210"/>
      <c r="Z625" s="1210"/>
      <c r="AA625" s="1210"/>
      <c r="AB625" s="1210"/>
      <c r="AC625" s="620"/>
      <c r="AD625" s="620"/>
      <c r="AE625" s="620"/>
      <c r="AF625" s="621"/>
      <c r="AG625" s="622"/>
      <c r="AH625" s="622"/>
      <c r="AI625" s="622"/>
    </row>
    <row r="626" ht="15.75" customHeight="1">
      <c r="A626" s="621"/>
      <c r="B626" s="621"/>
      <c r="C626" s="1208"/>
      <c r="D626" s="1208"/>
      <c r="E626" s="1208"/>
      <c r="F626" s="621"/>
      <c r="G626" s="621"/>
      <c r="H626" s="621"/>
      <c r="I626" s="622"/>
      <c r="J626" s="621"/>
      <c r="K626" s="621"/>
      <c r="L626" s="621"/>
      <c r="M626" s="621"/>
      <c r="N626" s="1209"/>
      <c r="O626" s="1209"/>
      <c r="P626" s="1209"/>
      <c r="Q626" s="1209"/>
      <c r="R626" s="1209"/>
      <c r="S626" s="621"/>
      <c r="T626" s="1208"/>
      <c r="U626" s="1210"/>
      <c r="V626" s="1210"/>
      <c r="W626" s="1210"/>
      <c r="X626" s="1210"/>
      <c r="Y626" s="1210"/>
      <c r="Z626" s="1210"/>
      <c r="AA626" s="1210"/>
      <c r="AB626" s="1210"/>
      <c r="AC626" s="620"/>
      <c r="AD626" s="620"/>
      <c r="AE626" s="620"/>
      <c r="AF626" s="621"/>
      <c r="AG626" s="622"/>
      <c r="AH626" s="622"/>
      <c r="AI626" s="622"/>
    </row>
    <row r="627" ht="15.75" customHeight="1">
      <c r="A627" s="621"/>
      <c r="B627" s="621"/>
      <c r="C627" s="1208"/>
      <c r="D627" s="1208"/>
      <c r="E627" s="1208"/>
      <c r="F627" s="621"/>
      <c r="G627" s="621"/>
      <c r="H627" s="621"/>
      <c r="I627" s="622"/>
      <c r="J627" s="621"/>
      <c r="K627" s="621"/>
      <c r="L627" s="621"/>
      <c r="M627" s="621"/>
      <c r="N627" s="1209"/>
      <c r="O627" s="1209"/>
      <c r="P627" s="1209"/>
      <c r="Q627" s="1209"/>
      <c r="R627" s="1209"/>
      <c r="S627" s="621"/>
      <c r="T627" s="1208"/>
      <c r="U627" s="1210"/>
      <c r="V627" s="1210"/>
      <c r="W627" s="1210"/>
      <c r="X627" s="1210"/>
      <c r="Y627" s="1210"/>
      <c r="Z627" s="1210"/>
      <c r="AA627" s="1210"/>
      <c r="AB627" s="1210"/>
      <c r="AC627" s="620"/>
      <c r="AD627" s="620"/>
      <c r="AE627" s="620"/>
      <c r="AF627" s="621"/>
      <c r="AG627" s="622"/>
      <c r="AH627" s="622"/>
      <c r="AI627" s="622"/>
    </row>
    <row r="628" ht="15.75" customHeight="1">
      <c r="A628" s="621"/>
      <c r="B628" s="621"/>
      <c r="C628" s="1208"/>
      <c r="D628" s="1208"/>
      <c r="E628" s="1208"/>
      <c r="F628" s="621"/>
      <c r="G628" s="621"/>
      <c r="H628" s="621"/>
      <c r="I628" s="622"/>
      <c r="J628" s="621"/>
      <c r="K628" s="621"/>
      <c r="L628" s="621"/>
      <c r="M628" s="621"/>
      <c r="N628" s="1209"/>
      <c r="O628" s="1209"/>
      <c r="P628" s="1209"/>
      <c r="Q628" s="1209"/>
      <c r="R628" s="1209"/>
      <c r="S628" s="621"/>
      <c r="T628" s="1208"/>
      <c r="U628" s="1210"/>
      <c r="V628" s="1210"/>
      <c r="W628" s="1210"/>
      <c r="X628" s="1210"/>
      <c r="Y628" s="1210"/>
      <c r="Z628" s="1210"/>
      <c r="AA628" s="1210"/>
      <c r="AB628" s="1210"/>
      <c r="AC628" s="620"/>
      <c r="AD628" s="620"/>
      <c r="AE628" s="620"/>
      <c r="AF628" s="621"/>
      <c r="AG628" s="622"/>
      <c r="AH628" s="622"/>
      <c r="AI628" s="622"/>
    </row>
    <row r="629" ht="15.75" customHeight="1">
      <c r="A629" s="621"/>
      <c r="B629" s="621"/>
      <c r="C629" s="1208"/>
      <c r="D629" s="1208"/>
      <c r="E629" s="1208"/>
      <c r="F629" s="621"/>
      <c r="G629" s="621"/>
      <c r="H629" s="621"/>
      <c r="I629" s="622"/>
      <c r="J629" s="621"/>
      <c r="K629" s="621"/>
      <c r="L629" s="621"/>
      <c r="M629" s="621"/>
      <c r="N629" s="1209"/>
      <c r="O629" s="1209"/>
      <c r="P629" s="1209"/>
      <c r="Q629" s="1209"/>
      <c r="R629" s="1209"/>
      <c r="S629" s="621"/>
      <c r="T629" s="1208"/>
      <c r="U629" s="1210"/>
      <c r="V629" s="1210"/>
      <c r="W629" s="1210"/>
      <c r="X629" s="1210"/>
      <c r="Y629" s="1210"/>
      <c r="Z629" s="1210"/>
      <c r="AA629" s="1210"/>
      <c r="AB629" s="1210"/>
      <c r="AC629" s="620"/>
      <c r="AD629" s="620"/>
      <c r="AE629" s="620"/>
      <c r="AF629" s="621"/>
      <c r="AG629" s="622"/>
      <c r="AH629" s="622"/>
      <c r="AI629" s="622"/>
    </row>
    <row r="630" ht="15.75" customHeight="1">
      <c r="A630" s="621"/>
      <c r="B630" s="621"/>
      <c r="C630" s="1208"/>
      <c r="D630" s="1208"/>
      <c r="E630" s="1208"/>
      <c r="F630" s="621"/>
      <c r="G630" s="621"/>
      <c r="H630" s="621"/>
      <c r="I630" s="622"/>
      <c r="J630" s="621"/>
      <c r="K630" s="621"/>
      <c r="L630" s="621"/>
      <c r="M630" s="621"/>
      <c r="N630" s="1209"/>
      <c r="O630" s="1209"/>
      <c r="P630" s="1209"/>
      <c r="Q630" s="1209"/>
      <c r="R630" s="1209"/>
      <c r="S630" s="621"/>
      <c r="T630" s="1208"/>
      <c r="U630" s="1210"/>
      <c r="V630" s="1210"/>
      <c r="W630" s="1210"/>
      <c r="X630" s="1210"/>
      <c r="Y630" s="1210"/>
      <c r="Z630" s="1210"/>
      <c r="AA630" s="1210"/>
      <c r="AB630" s="1210"/>
      <c r="AC630" s="620"/>
      <c r="AD630" s="620"/>
      <c r="AE630" s="620"/>
      <c r="AF630" s="621"/>
      <c r="AG630" s="622"/>
      <c r="AH630" s="622"/>
      <c r="AI630" s="622"/>
    </row>
    <row r="631" ht="15.75" customHeight="1">
      <c r="A631" s="621"/>
      <c r="B631" s="621"/>
      <c r="C631" s="1208"/>
      <c r="D631" s="1208"/>
      <c r="E631" s="1208"/>
      <c r="F631" s="621"/>
      <c r="G631" s="621"/>
      <c r="H631" s="621"/>
      <c r="I631" s="622"/>
      <c r="J631" s="621"/>
      <c r="K631" s="621"/>
      <c r="L631" s="621"/>
      <c r="M631" s="621"/>
      <c r="N631" s="1209"/>
      <c r="O631" s="1209"/>
      <c r="P631" s="1209"/>
      <c r="Q631" s="1209"/>
      <c r="R631" s="1209"/>
      <c r="S631" s="621"/>
      <c r="T631" s="1208"/>
      <c r="U631" s="1210"/>
      <c r="V631" s="1210"/>
      <c r="W631" s="1210"/>
      <c r="X631" s="1210"/>
      <c r="Y631" s="1210"/>
      <c r="Z631" s="1210"/>
      <c r="AA631" s="1210"/>
      <c r="AB631" s="1210"/>
      <c r="AC631" s="620"/>
      <c r="AD631" s="620"/>
      <c r="AE631" s="620"/>
      <c r="AF631" s="621"/>
      <c r="AG631" s="622"/>
      <c r="AH631" s="622"/>
      <c r="AI631" s="622"/>
    </row>
    <row r="632" ht="15.75" customHeight="1">
      <c r="A632" s="621"/>
      <c r="B632" s="621"/>
      <c r="C632" s="1208"/>
      <c r="D632" s="1208"/>
      <c r="E632" s="1208"/>
      <c r="F632" s="621"/>
      <c r="G632" s="621"/>
      <c r="H632" s="621"/>
      <c r="I632" s="622"/>
      <c r="J632" s="621"/>
      <c r="K632" s="621"/>
      <c r="L632" s="621"/>
      <c r="M632" s="621"/>
      <c r="N632" s="1209"/>
      <c r="O632" s="1209"/>
      <c r="P632" s="1209"/>
      <c r="Q632" s="1209"/>
      <c r="R632" s="1209"/>
      <c r="S632" s="621"/>
      <c r="T632" s="1208"/>
      <c r="U632" s="1210"/>
      <c r="V632" s="1210"/>
      <c r="W632" s="1210"/>
      <c r="X632" s="1210"/>
      <c r="Y632" s="1210"/>
      <c r="Z632" s="1210"/>
      <c r="AA632" s="1210"/>
      <c r="AB632" s="1210"/>
      <c r="AC632" s="620"/>
      <c r="AD632" s="620"/>
      <c r="AE632" s="620"/>
      <c r="AF632" s="621"/>
      <c r="AG632" s="622"/>
      <c r="AH632" s="622"/>
      <c r="AI632" s="622"/>
    </row>
    <row r="633" ht="15.75" customHeight="1">
      <c r="A633" s="621"/>
      <c r="B633" s="621"/>
      <c r="C633" s="1208"/>
      <c r="D633" s="1208"/>
      <c r="E633" s="1208"/>
      <c r="F633" s="621"/>
      <c r="G633" s="621"/>
      <c r="H633" s="621"/>
      <c r="I633" s="622"/>
      <c r="J633" s="621"/>
      <c r="K633" s="621"/>
      <c r="L633" s="621"/>
      <c r="M633" s="621"/>
      <c r="N633" s="1209"/>
      <c r="O633" s="1209"/>
      <c r="P633" s="1209"/>
      <c r="Q633" s="1209"/>
      <c r="R633" s="1209"/>
      <c r="S633" s="621"/>
      <c r="T633" s="1208"/>
      <c r="U633" s="1210"/>
      <c r="V633" s="1210"/>
      <c r="W633" s="1210"/>
      <c r="X633" s="1210"/>
      <c r="Y633" s="1210"/>
      <c r="Z633" s="1210"/>
      <c r="AA633" s="1210"/>
      <c r="AB633" s="1210"/>
      <c r="AC633" s="620"/>
      <c r="AD633" s="620"/>
      <c r="AE633" s="620"/>
      <c r="AF633" s="621"/>
      <c r="AG633" s="622"/>
      <c r="AH633" s="622"/>
      <c r="AI633" s="622"/>
    </row>
    <row r="634" ht="15.75" customHeight="1">
      <c r="A634" s="621"/>
      <c r="B634" s="621"/>
      <c r="C634" s="1208"/>
      <c r="D634" s="1208"/>
      <c r="E634" s="1208"/>
      <c r="F634" s="621"/>
      <c r="G634" s="621"/>
      <c r="H634" s="621"/>
      <c r="I634" s="622"/>
      <c r="J634" s="621"/>
      <c r="K634" s="621"/>
      <c r="L634" s="621"/>
      <c r="M634" s="621"/>
      <c r="N634" s="1209"/>
      <c r="O634" s="1209"/>
      <c r="P634" s="1209"/>
      <c r="Q634" s="1209"/>
      <c r="R634" s="1209"/>
      <c r="S634" s="621"/>
      <c r="T634" s="1208"/>
      <c r="U634" s="1210"/>
      <c r="V634" s="1210"/>
      <c r="W634" s="1210"/>
      <c r="X634" s="1210"/>
      <c r="Y634" s="1210"/>
      <c r="Z634" s="1210"/>
      <c r="AA634" s="1210"/>
      <c r="AB634" s="1210"/>
      <c r="AC634" s="620"/>
      <c r="AD634" s="620"/>
      <c r="AE634" s="620"/>
      <c r="AF634" s="621"/>
      <c r="AG634" s="622"/>
      <c r="AH634" s="622"/>
      <c r="AI634" s="622"/>
    </row>
    <row r="635" ht="15.75" customHeight="1">
      <c r="A635" s="621"/>
      <c r="B635" s="621"/>
      <c r="C635" s="1208"/>
      <c r="D635" s="1208"/>
      <c r="E635" s="1208"/>
      <c r="F635" s="621"/>
      <c r="G635" s="621"/>
      <c r="H635" s="621"/>
      <c r="I635" s="622"/>
      <c r="J635" s="621"/>
      <c r="K635" s="621"/>
      <c r="L635" s="621"/>
      <c r="M635" s="621"/>
      <c r="N635" s="1209"/>
      <c r="O635" s="1209"/>
      <c r="P635" s="1209"/>
      <c r="Q635" s="1209"/>
      <c r="R635" s="1209"/>
      <c r="S635" s="621"/>
      <c r="T635" s="1208"/>
      <c r="U635" s="1210"/>
      <c r="V635" s="1210"/>
      <c r="W635" s="1210"/>
      <c r="X635" s="1210"/>
      <c r="Y635" s="1210"/>
      <c r="Z635" s="1210"/>
      <c r="AA635" s="1210"/>
      <c r="AB635" s="1210"/>
      <c r="AC635" s="620"/>
      <c r="AD635" s="620"/>
      <c r="AE635" s="620"/>
      <c r="AF635" s="621"/>
      <c r="AG635" s="622"/>
      <c r="AH635" s="622"/>
      <c r="AI635" s="622"/>
    </row>
    <row r="636" ht="15.75" customHeight="1">
      <c r="A636" s="621"/>
      <c r="B636" s="621"/>
      <c r="C636" s="1208"/>
      <c r="D636" s="1208"/>
      <c r="E636" s="1208"/>
      <c r="F636" s="621"/>
      <c r="G636" s="621"/>
      <c r="H636" s="621"/>
      <c r="I636" s="622"/>
      <c r="J636" s="621"/>
      <c r="K636" s="621"/>
      <c r="L636" s="621"/>
      <c r="M636" s="621"/>
      <c r="N636" s="1209"/>
      <c r="O636" s="1209"/>
      <c r="P636" s="1209"/>
      <c r="Q636" s="1209"/>
      <c r="R636" s="1209"/>
      <c r="S636" s="621"/>
      <c r="T636" s="1208"/>
      <c r="U636" s="1210"/>
      <c r="V636" s="1210"/>
      <c r="W636" s="1210"/>
      <c r="X636" s="1210"/>
      <c r="Y636" s="1210"/>
      <c r="Z636" s="1210"/>
      <c r="AA636" s="1210"/>
      <c r="AB636" s="1210"/>
      <c r="AC636" s="620"/>
      <c r="AD636" s="620"/>
      <c r="AE636" s="620"/>
      <c r="AF636" s="621"/>
      <c r="AG636" s="622"/>
      <c r="AH636" s="622"/>
      <c r="AI636" s="622"/>
    </row>
    <row r="637" ht="15.75" customHeight="1">
      <c r="A637" s="621"/>
      <c r="B637" s="621"/>
      <c r="C637" s="1208"/>
      <c r="D637" s="1208"/>
      <c r="E637" s="1208"/>
      <c r="F637" s="621"/>
      <c r="G637" s="621"/>
      <c r="H637" s="621"/>
      <c r="I637" s="622"/>
      <c r="J637" s="621"/>
      <c r="K637" s="621"/>
      <c r="L637" s="621"/>
      <c r="M637" s="621"/>
      <c r="N637" s="1209"/>
      <c r="O637" s="1209"/>
      <c r="P637" s="1209"/>
      <c r="Q637" s="1209"/>
      <c r="R637" s="1209"/>
      <c r="S637" s="621"/>
      <c r="T637" s="1208"/>
      <c r="U637" s="1210"/>
      <c r="V637" s="1210"/>
      <c r="W637" s="1210"/>
      <c r="X637" s="1210"/>
      <c r="Y637" s="1210"/>
      <c r="Z637" s="1210"/>
      <c r="AA637" s="1210"/>
      <c r="AB637" s="1210"/>
      <c r="AC637" s="620"/>
      <c r="AD637" s="620"/>
      <c r="AE637" s="620"/>
      <c r="AF637" s="621"/>
      <c r="AG637" s="622"/>
      <c r="AH637" s="622"/>
      <c r="AI637" s="622"/>
    </row>
    <row r="638" ht="15.75" customHeight="1">
      <c r="A638" s="621"/>
      <c r="B638" s="621"/>
      <c r="C638" s="1208"/>
      <c r="D638" s="1208"/>
      <c r="E638" s="1208"/>
      <c r="F638" s="621"/>
      <c r="G638" s="621"/>
      <c r="H638" s="621"/>
      <c r="I638" s="622"/>
      <c r="J638" s="621"/>
      <c r="K638" s="621"/>
      <c r="L638" s="621"/>
      <c r="M638" s="621"/>
      <c r="N638" s="1209"/>
      <c r="O638" s="1209"/>
      <c r="P638" s="1209"/>
      <c r="Q638" s="1209"/>
      <c r="R638" s="1209"/>
      <c r="S638" s="621"/>
      <c r="T638" s="1208"/>
      <c r="U638" s="1210"/>
      <c r="V638" s="1210"/>
      <c r="W638" s="1210"/>
      <c r="X638" s="1210"/>
      <c r="Y638" s="1210"/>
      <c r="Z638" s="1210"/>
      <c r="AA638" s="1210"/>
      <c r="AB638" s="1210"/>
      <c r="AC638" s="620"/>
      <c r="AD638" s="620"/>
      <c r="AE638" s="620"/>
      <c r="AF638" s="621"/>
      <c r="AG638" s="622"/>
      <c r="AH638" s="622"/>
      <c r="AI638" s="622"/>
    </row>
    <row r="639" ht="15.75" customHeight="1">
      <c r="A639" s="621"/>
      <c r="B639" s="621"/>
      <c r="C639" s="1208"/>
      <c r="D639" s="1208"/>
      <c r="E639" s="1208"/>
      <c r="F639" s="621"/>
      <c r="G639" s="621"/>
      <c r="H639" s="621"/>
      <c r="I639" s="622"/>
      <c r="J639" s="621"/>
      <c r="K639" s="621"/>
      <c r="L639" s="621"/>
      <c r="M639" s="621"/>
      <c r="N639" s="1209"/>
      <c r="O639" s="1209"/>
      <c r="P639" s="1209"/>
      <c r="Q639" s="1209"/>
      <c r="R639" s="1209"/>
      <c r="S639" s="621"/>
      <c r="T639" s="1208"/>
      <c r="U639" s="1210"/>
      <c r="V639" s="1210"/>
      <c r="W639" s="1210"/>
      <c r="X639" s="1210"/>
      <c r="Y639" s="1210"/>
      <c r="Z639" s="1210"/>
      <c r="AA639" s="1210"/>
      <c r="AB639" s="1210"/>
      <c r="AC639" s="620"/>
      <c r="AD639" s="620"/>
      <c r="AE639" s="620"/>
      <c r="AF639" s="621"/>
      <c r="AG639" s="622"/>
      <c r="AH639" s="622"/>
      <c r="AI639" s="622"/>
    </row>
    <row r="640" ht="15.75" customHeight="1">
      <c r="A640" s="621"/>
      <c r="B640" s="621"/>
      <c r="C640" s="1208"/>
      <c r="D640" s="1208"/>
      <c r="E640" s="1208"/>
      <c r="F640" s="621"/>
      <c r="G640" s="621"/>
      <c r="H640" s="621"/>
      <c r="I640" s="622"/>
      <c r="J640" s="621"/>
      <c r="K640" s="621"/>
      <c r="L640" s="621"/>
      <c r="M640" s="621"/>
      <c r="N640" s="1209"/>
      <c r="O640" s="1209"/>
      <c r="P640" s="1209"/>
      <c r="Q640" s="1209"/>
      <c r="R640" s="1209"/>
      <c r="S640" s="621"/>
      <c r="T640" s="1208"/>
      <c r="U640" s="1210"/>
      <c r="V640" s="1210"/>
      <c r="W640" s="1210"/>
      <c r="X640" s="1210"/>
      <c r="Y640" s="1210"/>
      <c r="Z640" s="1210"/>
      <c r="AA640" s="1210"/>
      <c r="AB640" s="1210"/>
      <c r="AC640" s="620"/>
      <c r="AD640" s="620"/>
      <c r="AE640" s="620"/>
      <c r="AF640" s="621"/>
      <c r="AG640" s="622"/>
      <c r="AH640" s="622"/>
      <c r="AI640" s="622"/>
    </row>
    <row r="641" ht="15.75" customHeight="1">
      <c r="A641" s="621"/>
      <c r="B641" s="621"/>
      <c r="C641" s="1208"/>
      <c r="D641" s="1208"/>
      <c r="E641" s="1208"/>
      <c r="F641" s="621"/>
      <c r="G641" s="621"/>
      <c r="H641" s="621"/>
      <c r="I641" s="622"/>
      <c r="J641" s="621"/>
      <c r="K641" s="621"/>
      <c r="L641" s="621"/>
      <c r="M641" s="621"/>
      <c r="N641" s="1209"/>
      <c r="O641" s="1209"/>
      <c r="P641" s="1209"/>
      <c r="Q641" s="1209"/>
      <c r="R641" s="1209"/>
      <c r="S641" s="621"/>
      <c r="T641" s="1208"/>
      <c r="U641" s="1210"/>
      <c r="V641" s="1210"/>
      <c r="W641" s="1210"/>
      <c r="X641" s="1210"/>
      <c r="Y641" s="1210"/>
      <c r="Z641" s="1210"/>
      <c r="AA641" s="1210"/>
      <c r="AB641" s="1210"/>
      <c r="AC641" s="620"/>
      <c r="AD641" s="620"/>
      <c r="AE641" s="620"/>
      <c r="AF641" s="621"/>
      <c r="AG641" s="622"/>
      <c r="AH641" s="622"/>
      <c r="AI641" s="622"/>
    </row>
    <row r="642" ht="15.75" customHeight="1">
      <c r="A642" s="621"/>
      <c r="B642" s="621"/>
      <c r="C642" s="1208"/>
      <c r="D642" s="1208"/>
      <c r="E642" s="1208"/>
      <c r="F642" s="621"/>
      <c r="G642" s="621"/>
      <c r="H642" s="621"/>
      <c r="I642" s="622"/>
      <c r="J642" s="621"/>
      <c r="K642" s="621"/>
      <c r="L642" s="621"/>
      <c r="M642" s="621"/>
      <c r="N642" s="1209"/>
      <c r="O642" s="1209"/>
      <c r="P642" s="1209"/>
      <c r="Q642" s="1209"/>
      <c r="R642" s="1209"/>
      <c r="S642" s="621"/>
      <c r="T642" s="1208"/>
      <c r="U642" s="1210"/>
      <c r="V642" s="1210"/>
      <c r="W642" s="1210"/>
      <c r="X642" s="1210"/>
      <c r="Y642" s="1210"/>
      <c r="Z642" s="1210"/>
      <c r="AA642" s="1210"/>
      <c r="AB642" s="1210"/>
      <c r="AC642" s="620"/>
      <c r="AD642" s="620"/>
      <c r="AE642" s="620"/>
      <c r="AF642" s="621"/>
      <c r="AG642" s="622"/>
      <c r="AH642" s="622"/>
      <c r="AI642" s="622"/>
    </row>
    <row r="643" ht="15.75" customHeight="1">
      <c r="A643" s="621"/>
      <c r="B643" s="621"/>
      <c r="C643" s="1208"/>
      <c r="D643" s="1208"/>
      <c r="E643" s="1208"/>
      <c r="F643" s="621"/>
      <c r="G643" s="621"/>
      <c r="H643" s="621"/>
      <c r="I643" s="622"/>
      <c r="J643" s="621"/>
      <c r="K643" s="621"/>
      <c r="L643" s="621"/>
      <c r="M643" s="621"/>
      <c r="N643" s="1209"/>
      <c r="O643" s="1209"/>
      <c r="P643" s="1209"/>
      <c r="Q643" s="1209"/>
      <c r="R643" s="1209"/>
      <c r="S643" s="621"/>
      <c r="T643" s="1208"/>
      <c r="U643" s="1210"/>
      <c r="V643" s="1210"/>
      <c r="W643" s="1210"/>
      <c r="X643" s="1210"/>
      <c r="Y643" s="1210"/>
      <c r="Z643" s="1210"/>
      <c r="AA643" s="1210"/>
      <c r="AB643" s="1210"/>
      <c r="AC643" s="620"/>
      <c r="AD643" s="620"/>
      <c r="AE643" s="620"/>
      <c r="AF643" s="621"/>
      <c r="AG643" s="622"/>
      <c r="AH643" s="622"/>
      <c r="AI643" s="622"/>
    </row>
    <row r="644" ht="15.75" customHeight="1">
      <c r="A644" s="621"/>
      <c r="B644" s="621"/>
      <c r="C644" s="1208"/>
      <c r="D644" s="1208"/>
      <c r="E644" s="1208"/>
      <c r="F644" s="621"/>
      <c r="G644" s="621"/>
      <c r="H644" s="621"/>
      <c r="I644" s="622"/>
      <c r="J644" s="621"/>
      <c r="K644" s="621"/>
      <c r="L644" s="621"/>
      <c r="M644" s="621"/>
      <c r="N644" s="1209"/>
      <c r="O644" s="1209"/>
      <c r="P644" s="1209"/>
      <c r="Q644" s="1209"/>
      <c r="R644" s="1209"/>
      <c r="S644" s="621"/>
      <c r="T644" s="1208"/>
      <c r="U644" s="1210"/>
      <c r="V644" s="1210"/>
      <c r="W644" s="1210"/>
      <c r="X644" s="1210"/>
      <c r="Y644" s="1210"/>
      <c r="Z644" s="1210"/>
      <c r="AA644" s="1210"/>
      <c r="AB644" s="1210"/>
      <c r="AC644" s="620"/>
      <c r="AD644" s="620"/>
      <c r="AE644" s="620"/>
      <c r="AF644" s="621"/>
      <c r="AG644" s="622"/>
      <c r="AH644" s="622"/>
      <c r="AI644" s="622"/>
    </row>
    <row r="645" ht="15.75" customHeight="1">
      <c r="A645" s="621"/>
      <c r="B645" s="621"/>
      <c r="C645" s="1208"/>
      <c r="D645" s="1208"/>
      <c r="E645" s="1208"/>
      <c r="F645" s="621"/>
      <c r="G645" s="621"/>
      <c r="H645" s="621"/>
      <c r="I645" s="622"/>
      <c r="J645" s="621"/>
      <c r="K645" s="621"/>
      <c r="L645" s="621"/>
      <c r="M645" s="621"/>
      <c r="N645" s="1209"/>
      <c r="O645" s="1209"/>
      <c r="P645" s="1209"/>
      <c r="Q645" s="1209"/>
      <c r="R645" s="1209"/>
      <c r="S645" s="621"/>
      <c r="T645" s="1208"/>
      <c r="U645" s="1210"/>
      <c r="V645" s="1210"/>
      <c r="W645" s="1210"/>
      <c r="X645" s="1210"/>
      <c r="Y645" s="1210"/>
      <c r="Z645" s="1210"/>
      <c r="AA645" s="1210"/>
      <c r="AB645" s="1210"/>
      <c r="AC645" s="620"/>
      <c r="AD645" s="620"/>
      <c r="AE645" s="620"/>
      <c r="AF645" s="621"/>
      <c r="AG645" s="622"/>
      <c r="AH645" s="622"/>
      <c r="AI645" s="622"/>
    </row>
    <row r="646" ht="15.75" customHeight="1">
      <c r="A646" s="621"/>
      <c r="B646" s="621"/>
      <c r="C646" s="1208"/>
      <c r="D646" s="1208"/>
      <c r="E646" s="1208"/>
      <c r="F646" s="621"/>
      <c r="G646" s="621"/>
      <c r="H646" s="621"/>
      <c r="I646" s="622"/>
      <c r="J646" s="621"/>
      <c r="K646" s="621"/>
      <c r="L646" s="621"/>
      <c r="M646" s="621"/>
      <c r="N646" s="1209"/>
      <c r="O646" s="1209"/>
      <c r="P646" s="1209"/>
      <c r="Q646" s="1209"/>
      <c r="R646" s="1209"/>
      <c r="S646" s="621"/>
      <c r="T646" s="1208"/>
      <c r="U646" s="1210"/>
      <c r="V646" s="1210"/>
      <c r="W646" s="1210"/>
      <c r="X646" s="1210"/>
      <c r="Y646" s="1210"/>
      <c r="Z646" s="1210"/>
      <c r="AA646" s="1210"/>
      <c r="AB646" s="1210"/>
      <c r="AC646" s="620"/>
      <c r="AD646" s="620"/>
      <c r="AE646" s="620"/>
      <c r="AF646" s="621"/>
      <c r="AG646" s="622"/>
      <c r="AH646" s="622"/>
      <c r="AI646" s="622"/>
    </row>
    <row r="647" ht="15.75" customHeight="1">
      <c r="A647" s="621"/>
      <c r="B647" s="621"/>
      <c r="C647" s="1208"/>
      <c r="D647" s="1208"/>
      <c r="E647" s="1208"/>
      <c r="F647" s="621"/>
      <c r="G647" s="621"/>
      <c r="H647" s="621"/>
      <c r="I647" s="622"/>
      <c r="J647" s="621"/>
      <c r="K647" s="621"/>
      <c r="L647" s="621"/>
      <c r="M647" s="621"/>
      <c r="N647" s="1209"/>
      <c r="O647" s="1209"/>
      <c r="P647" s="1209"/>
      <c r="Q647" s="1209"/>
      <c r="R647" s="1209"/>
      <c r="S647" s="621"/>
      <c r="T647" s="1208"/>
      <c r="U647" s="1210"/>
      <c r="V647" s="1210"/>
      <c r="W647" s="1210"/>
      <c r="X647" s="1210"/>
      <c r="Y647" s="1210"/>
      <c r="Z647" s="1210"/>
      <c r="AA647" s="1210"/>
      <c r="AB647" s="1210"/>
      <c r="AC647" s="620"/>
      <c r="AD647" s="620"/>
      <c r="AE647" s="620"/>
      <c r="AF647" s="621"/>
      <c r="AG647" s="622"/>
      <c r="AH647" s="622"/>
      <c r="AI647" s="622"/>
    </row>
    <row r="648" ht="15.75" customHeight="1">
      <c r="A648" s="621"/>
      <c r="B648" s="621"/>
      <c r="C648" s="1208"/>
      <c r="D648" s="1208"/>
      <c r="E648" s="1208"/>
      <c r="F648" s="621"/>
      <c r="G648" s="621"/>
      <c r="H648" s="621"/>
      <c r="I648" s="622"/>
      <c r="J648" s="621"/>
      <c r="K648" s="621"/>
      <c r="L648" s="621"/>
      <c r="M648" s="621"/>
      <c r="N648" s="1209"/>
      <c r="O648" s="1209"/>
      <c r="P648" s="1209"/>
      <c r="Q648" s="1209"/>
      <c r="R648" s="1209"/>
      <c r="S648" s="621"/>
      <c r="T648" s="1208"/>
      <c r="U648" s="1210"/>
      <c r="V648" s="1210"/>
      <c r="W648" s="1210"/>
      <c r="X648" s="1210"/>
      <c r="Y648" s="1210"/>
      <c r="Z648" s="1210"/>
      <c r="AA648" s="1210"/>
      <c r="AB648" s="1210"/>
      <c r="AC648" s="620"/>
      <c r="AD648" s="620"/>
      <c r="AE648" s="620"/>
      <c r="AF648" s="621"/>
      <c r="AG648" s="622"/>
      <c r="AH648" s="622"/>
      <c r="AI648" s="622"/>
    </row>
    <row r="649" ht="15.75" customHeight="1">
      <c r="A649" s="621"/>
      <c r="B649" s="621"/>
      <c r="C649" s="1208"/>
      <c r="D649" s="1208"/>
      <c r="E649" s="1208"/>
      <c r="F649" s="621"/>
      <c r="G649" s="621"/>
      <c r="H649" s="621"/>
      <c r="I649" s="622"/>
      <c r="J649" s="621"/>
      <c r="K649" s="621"/>
      <c r="L649" s="621"/>
      <c r="M649" s="621"/>
      <c r="N649" s="1209"/>
      <c r="O649" s="1209"/>
      <c r="P649" s="1209"/>
      <c r="Q649" s="1209"/>
      <c r="R649" s="1209"/>
      <c r="S649" s="621"/>
      <c r="T649" s="1208"/>
      <c r="U649" s="1210"/>
      <c r="V649" s="1210"/>
      <c r="W649" s="1210"/>
      <c r="X649" s="1210"/>
      <c r="Y649" s="1210"/>
      <c r="Z649" s="1210"/>
      <c r="AA649" s="1210"/>
      <c r="AB649" s="1210"/>
      <c r="AC649" s="620"/>
      <c r="AD649" s="620"/>
      <c r="AE649" s="620"/>
      <c r="AF649" s="621"/>
      <c r="AG649" s="622"/>
      <c r="AH649" s="622"/>
      <c r="AI649" s="622"/>
    </row>
    <row r="650" ht="15.75" customHeight="1">
      <c r="A650" s="621"/>
      <c r="B650" s="621"/>
      <c r="C650" s="1208"/>
      <c r="D650" s="1208"/>
      <c r="E650" s="1208"/>
      <c r="F650" s="621"/>
      <c r="G650" s="621"/>
      <c r="H650" s="621"/>
      <c r="I650" s="622"/>
      <c r="J650" s="621"/>
      <c r="K650" s="621"/>
      <c r="L650" s="621"/>
      <c r="M650" s="621"/>
      <c r="N650" s="1209"/>
      <c r="O650" s="1209"/>
      <c r="P650" s="1209"/>
      <c r="Q650" s="1209"/>
      <c r="R650" s="1209"/>
      <c r="S650" s="621"/>
      <c r="T650" s="1208"/>
      <c r="U650" s="1210"/>
      <c r="V650" s="1210"/>
      <c r="W650" s="1210"/>
      <c r="X650" s="1210"/>
      <c r="Y650" s="1210"/>
      <c r="Z650" s="1210"/>
      <c r="AA650" s="1210"/>
      <c r="AB650" s="1210"/>
      <c r="AC650" s="620"/>
      <c r="AD650" s="620"/>
      <c r="AE650" s="620"/>
      <c r="AF650" s="621"/>
      <c r="AG650" s="622"/>
      <c r="AH650" s="622"/>
      <c r="AI650" s="622"/>
    </row>
    <row r="651" ht="15.75" customHeight="1">
      <c r="A651" s="621"/>
      <c r="B651" s="621"/>
      <c r="C651" s="1208"/>
      <c r="D651" s="1208"/>
      <c r="E651" s="1208"/>
      <c r="F651" s="621"/>
      <c r="G651" s="621"/>
      <c r="H651" s="621"/>
      <c r="I651" s="622"/>
      <c r="J651" s="621"/>
      <c r="K651" s="621"/>
      <c r="L651" s="621"/>
      <c r="M651" s="621"/>
      <c r="N651" s="1209"/>
      <c r="O651" s="1209"/>
      <c r="P651" s="1209"/>
      <c r="Q651" s="1209"/>
      <c r="R651" s="1209"/>
      <c r="S651" s="621"/>
      <c r="T651" s="1208"/>
      <c r="U651" s="1210"/>
      <c r="V651" s="1210"/>
      <c r="W651" s="1210"/>
      <c r="X651" s="1210"/>
      <c r="Y651" s="1210"/>
      <c r="Z651" s="1210"/>
      <c r="AA651" s="1210"/>
      <c r="AB651" s="1210"/>
      <c r="AC651" s="620"/>
      <c r="AD651" s="620"/>
      <c r="AE651" s="620"/>
      <c r="AF651" s="621"/>
      <c r="AG651" s="622"/>
      <c r="AH651" s="622"/>
      <c r="AI651" s="622"/>
    </row>
    <row r="652" ht="15.75" customHeight="1">
      <c r="A652" s="621"/>
      <c r="B652" s="621"/>
      <c r="C652" s="1208"/>
      <c r="D652" s="1208"/>
      <c r="E652" s="1208"/>
      <c r="F652" s="621"/>
      <c r="G652" s="621"/>
      <c r="H652" s="621"/>
      <c r="I652" s="622"/>
      <c r="J652" s="621"/>
      <c r="K652" s="621"/>
      <c r="L652" s="621"/>
      <c r="M652" s="621"/>
      <c r="N652" s="1209"/>
      <c r="O652" s="1209"/>
      <c r="P652" s="1209"/>
      <c r="Q652" s="1209"/>
      <c r="R652" s="1209"/>
      <c r="S652" s="621"/>
      <c r="T652" s="1208"/>
      <c r="U652" s="1210"/>
      <c r="V652" s="1210"/>
      <c r="W652" s="1210"/>
      <c r="X652" s="1210"/>
      <c r="Y652" s="1210"/>
      <c r="Z652" s="1210"/>
      <c r="AA652" s="1210"/>
      <c r="AB652" s="1210"/>
      <c r="AC652" s="620"/>
      <c r="AD652" s="620"/>
      <c r="AE652" s="620"/>
      <c r="AF652" s="621"/>
      <c r="AG652" s="622"/>
      <c r="AH652" s="622"/>
      <c r="AI652" s="622"/>
    </row>
    <row r="653" ht="15.75" customHeight="1">
      <c r="A653" s="621"/>
      <c r="B653" s="621"/>
      <c r="C653" s="1208"/>
      <c r="D653" s="1208"/>
      <c r="E653" s="1208"/>
      <c r="F653" s="621"/>
      <c r="G653" s="621"/>
      <c r="H653" s="621"/>
      <c r="I653" s="622"/>
      <c r="J653" s="621"/>
      <c r="K653" s="621"/>
      <c r="L653" s="621"/>
      <c r="M653" s="621"/>
      <c r="N653" s="1209"/>
      <c r="O653" s="1209"/>
      <c r="P653" s="1209"/>
      <c r="Q653" s="1209"/>
      <c r="R653" s="1209"/>
      <c r="S653" s="621"/>
      <c r="T653" s="1208"/>
      <c r="U653" s="1210"/>
      <c r="V653" s="1210"/>
      <c r="W653" s="1210"/>
      <c r="X653" s="1210"/>
      <c r="Y653" s="1210"/>
      <c r="Z653" s="1210"/>
      <c r="AA653" s="1210"/>
      <c r="AB653" s="1210"/>
      <c r="AC653" s="620"/>
      <c r="AD653" s="620"/>
      <c r="AE653" s="620"/>
      <c r="AF653" s="621"/>
      <c r="AG653" s="622"/>
      <c r="AH653" s="622"/>
      <c r="AI653" s="622"/>
    </row>
    <row r="654" ht="15.75" customHeight="1">
      <c r="A654" s="621"/>
      <c r="B654" s="621"/>
      <c r="C654" s="1208"/>
      <c r="D654" s="1208"/>
      <c r="E654" s="1208"/>
      <c r="F654" s="621"/>
      <c r="G654" s="621"/>
      <c r="H654" s="621"/>
      <c r="I654" s="622"/>
      <c r="J654" s="621"/>
      <c r="K654" s="621"/>
      <c r="L654" s="621"/>
      <c r="M654" s="621"/>
      <c r="N654" s="1209"/>
      <c r="O654" s="1209"/>
      <c r="P654" s="1209"/>
      <c r="Q654" s="1209"/>
      <c r="R654" s="1209"/>
      <c r="S654" s="621"/>
      <c r="T654" s="1208"/>
      <c r="U654" s="1210"/>
      <c r="V654" s="1210"/>
      <c r="W654" s="1210"/>
      <c r="X654" s="1210"/>
      <c r="Y654" s="1210"/>
      <c r="Z654" s="1210"/>
      <c r="AA654" s="1210"/>
      <c r="AB654" s="1210"/>
      <c r="AC654" s="620"/>
      <c r="AD654" s="620"/>
      <c r="AE654" s="620"/>
      <c r="AF654" s="621"/>
      <c r="AG654" s="622"/>
      <c r="AH654" s="622"/>
      <c r="AI654" s="622"/>
    </row>
    <row r="655" ht="15.75" customHeight="1">
      <c r="A655" s="621"/>
      <c r="B655" s="621"/>
      <c r="C655" s="1208"/>
      <c r="D655" s="1208"/>
      <c r="E655" s="1208"/>
      <c r="F655" s="621"/>
      <c r="G655" s="621"/>
      <c r="H655" s="621"/>
      <c r="I655" s="622"/>
      <c r="J655" s="621"/>
      <c r="K655" s="621"/>
      <c r="L655" s="621"/>
      <c r="M655" s="621"/>
      <c r="N655" s="1209"/>
      <c r="O655" s="1209"/>
      <c r="P655" s="1209"/>
      <c r="Q655" s="1209"/>
      <c r="R655" s="1209"/>
      <c r="S655" s="621"/>
      <c r="T655" s="1208"/>
      <c r="U655" s="1210"/>
      <c r="V655" s="1210"/>
      <c r="W655" s="1210"/>
      <c r="X655" s="1210"/>
      <c r="Y655" s="1210"/>
      <c r="Z655" s="1210"/>
      <c r="AA655" s="1210"/>
      <c r="AB655" s="1210"/>
      <c r="AC655" s="620"/>
      <c r="AD655" s="620"/>
      <c r="AE655" s="620"/>
      <c r="AF655" s="621"/>
      <c r="AG655" s="622"/>
      <c r="AH655" s="622"/>
      <c r="AI655" s="622"/>
    </row>
    <row r="656" ht="15.75" customHeight="1">
      <c r="A656" s="621"/>
      <c r="B656" s="621"/>
      <c r="C656" s="1208"/>
      <c r="D656" s="1208"/>
      <c r="E656" s="1208"/>
      <c r="F656" s="621"/>
      <c r="G656" s="621"/>
      <c r="H656" s="621"/>
      <c r="I656" s="622"/>
      <c r="J656" s="621"/>
      <c r="K656" s="621"/>
      <c r="L656" s="621"/>
      <c r="M656" s="621"/>
      <c r="N656" s="1209"/>
      <c r="O656" s="1209"/>
      <c r="P656" s="1209"/>
      <c r="Q656" s="1209"/>
      <c r="R656" s="1209"/>
      <c r="S656" s="621"/>
      <c r="T656" s="1208"/>
      <c r="U656" s="1210"/>
      <c r="V656" s="1210"/>
      <c r="W656" s="1210"/>
      <c r="X656" s="1210"/>
      <c r="Y656" s="1210"/>
      <c r="Z656" s="1210"/>
      <c r="AA656" s="1210"/>
      <c r="AB656" s="1210"/>
      <c r="AC656" s="620"/>
      <c r="AD656" s="620"/>
      <c r="AE656" s="620"/>
      <c r="AF656" s="621"/>
      <c r="AG656" s="622"/>
      <c r="AH656" s="622"/>
      <c r="AI656" s="622"/>
    </row>
    <row r="657" ht="15.75" customHeight="1">
      <c r="A657" s="621"/>
      <c r="B657" s="621"/>
      <c r="C657" s="1208"/>
      <c r="D657" s="1208"/>
      <c r="E657" s="1208"/>
      <c r="F657" s="621"/>
      <c r="G657" s="621"/>
      <c r="H657" s="621"/>
      <c r="I657" s="622"/>
      <c r="J657" s="621"/>
      <c r="K657" s="621"/>
      <c r="L657" s="621"/>
      <c r="M657" s="621"/>
      <c r="N657" s="1209"/>
      <c r="O657" s="1209"/>
      <c r="P657" s="1209"/>
      <c r="Q657" s="1209"/>
      <c r="R657" s="1209"/>
      <c r="S657" s="621"/>
      <c r="T657" s="1208"/>
      <c r="U657" s="1210"/>
      <c r="V657" s="1210"/>
      <c r="W657" s="1210"/>
      <c r="X657" s="1210"/>
      <c r="Y657" s="1210"/>
      <c r="Z657" s="1210"/>
      <c r="AA657" s="1210"/>
      <c r="AB657" s="1210"/>
      <c r="AC657" s="620"/>
      <c r="AD657" s="620"/>
      <c r="AE657" s="620"/>
      <c r="AF657" s="621"/>
      <c r="AG657" s="622"/>
      <c r="AH657" s="622"/>
      <c r="AI657" s="622"/>
    </row>
    <row r="658" ht="15.75" customHeight="1">
      <c r="A658" s="621"/>
      <c r="B658" s="621"/>
      <c r="C658" s="1208"/>
      <c r="D658" s="1208"/>
      <c r="E658" s="1208"/>
      <c r="F658" s="621"/>
      <c r="G658" s="621"/>
      <c r="H658" s="621"/>
      <c r="I658" s="622"/>
      <c r="J658" s="621"/>
      <c r="K658" s="621"/>
      <c r="L658" s="621"/>
      <c r="M658" s="621"/>
      <c r="N658" s="1209"/>
      <c r="O658" s="1209"/>
      <c r="P658" s="1209"/>
      <c r="Q658" s="1209"/>
      <c r="R658" s="1209"/>
      <c r="S658" s="621"/>
      <c r="T658" s="1208"/>
      <c r="U658" s="1210"/>
      <c r="V658" s="1210"/>
      <c r="W658" s="1210"/>
      <c r="X658" s="1210"/>
      <c r="Y658" s="1210"/>
      <c r="Z658" s="1210"/>
      <c r="AA658" s="1210"/>
      <c r="AB658" s="1210"/>
      <c r="AC658" s="620"/>
      <c r="AD658" s="620"/>
      <c r="AE658" s="620"/>
      <c r="AF658" s="621"/>
      <c r="AG658" s="622"/>
      <c r="AH658" s="622"/>
      <c r="AI658" s="622"/>
    </row>
    <row r="659" ht="15.75" customHeight="1">
      <c r="A659" s="621"/>
      <c r="B659" s="621"/>
      <c r="C659" s="1208"/>
      <c r="D659" s="1208"/>
      <c r="E659" s="1208"/>
      <c r="F659" s="621"/>
      <c r="G659" s="621"/>
      <c r="H659" s="621"/>
      <c r="I659" s="622"/>
      <c r="J659" s="621"/>
      <c r="K659" s="621"/>
      <c r="L659" s="621"/>
      <c r="M659" s="621"/>
      <c r="N659" s="1209"/>
      <c r="O659" s="1209"/>
      <c r="P659" s="1209"/>
      <c r="Q659" s="1209"/>
      <c r="R659" s="1209"/>
      <c r="S659" s="621"/>
      <c r="T659" s="1208"/>
      <c r="U659" s="1210"/>
      <c r="V659" s="1210"/>
      <c r="W659" s="1210"/>
      <c r="X659" s="1210"/>
      <c r="Y659" s="1210"/>
      <c r="Z659" s="1210"/>
      <c r="AA659" s="1210"/>
      <c r="AB659" s="1210"/>
      <c r="AC659" s="620"/>
      <c r="AD659" s="620"/>
      <c r="AE659" s="620"/>
      <c r="AF659" s="621"/>
      <c r="AG659" s="622"/>
      <c r="AH659" s="622"/>
      <c r="AI659" s="622"/>
    </row>
    <row r="660" ht="15.75" customHeight="1">
      <c r="A660" s="621"/>
      <c r="B660" s="621"/>
      <c r="C660" s="1208"/>
      <c r="D660" s="1208"/>
      <c r="E660" s="1208"/>
      <c r="F660" s="621"/>
      <c r="G660" s="621"/>
      <c r="H660" s="621"/>
      <c r="I660" s="622"/>
      <c r="J660" s="621"/>
      <c r="K660" s="621"/>
      <c r="L660" s="621"/>
      <c r="M660" s="621"/>
      <c r="N660" s="1209"/>
      <c r="O660" s="1209"/>
      <c r="P660" s="1209"/>
      <c r="Q660" s="1209"/>
      <c r="R660" s="1209"/>
      <c r="S660" s="621"/>
      <c r="T660" s="1208"/>
      <c r="U660" s="1210"/>
      <c r="V660" s="1210"/>
      <c r="W660" s="1210"/>
      <c r="X660" s="1210"/>
      <c r="Y660" s="1210"/>
      <c r="Z660" s="1210"/>
      <c r="AA660" s="1210"/>
      <c r="AB660" s="1210"/>
      <c r="AC660" s="620"/>
      <c r="AD660" s="620"/>
      <c r="AE660" s="620"/>
      <c r="AF660" s="621"/>
      <c r="AG660" s="622"/>
      <c r="AH660" s="622"/>
      <c r="AI660" s="622"/>
    </row>
    <row r="661" ht="15.75" customHeight="1">
      <c r="A661" s="621"/>
      <c r="B661" s="621"/>
      <c r="C661" s="1208"/>
      <c r="D661" s="1208"/>
      <c r="E661" s="1208"/>
      <c r="F661" s="621"/>
      <c r="G661" s="621"/>
      <c r="H661" s="621"/>
      <c r="I661" s="622"/>
      <c r="J661" s="621"/>
      <c r="K661" s="621"/>
      <c r="L661" s="621"/>
      <c r="M661" s="621"/>
      <c r="N661" s="1209"/>
      <c r="O661" s="1209"/>
      <c r="P661" s="1209"/>
      <c r="Q661" s="1209"/>
      <c r="R661" s="1209"/>
      <c r="S661" s="621"/>
      <c r="T661" s="1208"/>
      <c r="U661" s="1210"/>
      <c r="V661" s="1210"/>
      <c r="W661" s="1210"/>
      <c r="X661" s="1210"/>
      <c r="Y661" s="1210"/>
      <c r="Z661" s="1210"/>
      <c r="AA661" s="1210"/>
      <c r="AB661" s="1210"/>
      <c r="AC661" s="620"/>
      <c r="AD661" s="620"/>
      <c r="AE661" s="620"/>
      <c r="AF661" s="621"/>
      <c r="AG661" s="622"/>
      <c r="AH661" s="622"/>
      <c r="AI661" s="622"/>
    </row>
    <row r="662" ht="15.75" customHeight="1">
      <c r="A662" s="621"/>
      <c r="B662" s="621"/>
      <c r="C662" s="1208"/>
      <c r="D662" s="1208"/>
      <c r="E662" s="1208"/>
      <c r="F662" s="621"/>
      <c r="G662" s="621"/>
      <c r="H662" s="621"/>
      <c r="I662" s="622"/>
      <c r="J662" s="621"/>
      <c r="K662" s="621"/>
      <c r="L662" s="621"/>
      <c r="M662" s="621"/>
      <c r="N662" s="1209"/>
      <c r="O662" s="1209"/>
      <c r="P662" s="1209"/>
      <c r="Q662" s="1209"/>
      <c r="R662" s="1209"/>
      <c r="S662" s="621"/>
      <c r="T662" s="1208"/>
      <c r="U662" s="1210"/>
      <c r="V662" s="1210"/>
      <c r="W662" s="1210"/>
      <c r="X662" s="1210"/>
      <c r="Y662" s="1210"/>
      <c r="Z662" s="1210"/>
      <c r="AA662" s="1210"/>
      <c r="AB662" s="1210"/>
      <c r="AC662" s="620"/>
      <c r="AD662" s="620"/>
      <c r="AE662" s="620"/>
      <c r="AF662" s="621"/>
      <c r="AG662" s="622"/>
      <c r="AH662" s="622"/>
      <c r="AI662" s="622"/>
    </row>
    <row r="663" ht="15.75" customHeight="1">
      <c r="A663" s="621"/>
      <c r="B663" s="621"/>
      <c r="C663" s="1208"/>
      <c r="D663" s="1208"/>
      <c r="E663" s="1208"/>
      <c r="F663" s="621"/>
      <c r="G663" s="621"/>
      <c r="H663" s="621"/>
      <c r="I663" s="622"/>
      <c r="J663" s="621"/>
      <c r="K663" s="621"/>
      <c r="L663" s="621"/>
      <c r="M663" s="621"/>
      <c r="N663" s="1209"/>
      <c r="O663" s="1209"/>
      <c r="P663" s="1209"/>
      <c r="Q663" s="1209"/>
      <c r="R663" s="1209"/>
      <c r="S663" s="621"/>
      <c r="T663" s="1208"/>
      <c r="U663" s="1210"/>
      <c r="V663" s="1210"/>
      <c r="W663" s="1210"/>
      <c r="X663" s="1210"/>
      <c r="Y663" s="1210"/>
      <c r="Z663" s="1210"/>
      <c r="AA663" s="1210"/>
      <c r="AB663" s="1210"/>
      <c r="AC663" s="620"/>
      <c r="AD663" s="620"/>
      <c r="AE663" s="620"/>
      <c r="AF663" s="621"/>
      <c r="AG663" s="622"/>
      <c r="AH663" s="622"/>
      <c r="AI663" s="622"/>
    </row>
    <row r="664" ht="15.75" customHeight="1">
      <c r="A664" s="621"/>
      <c r="B664" s="621"/>
      <c r="C664" s="1208"/>
      <c r="D664" s="1208"/>
      <c r="E664" s="1208"/>
      <c r="F664" s="621"/>
      <c r="G664" s="621"/>
      <c r="H664" s="621"/>
      <c r="I664" s="622"/>
      <c r="J664" s="621"/>
      <c r="K664" s="621"/>
      <c r="L664" s="621"/>
      <c r="M664" s="621"/>
      <c r="N664" s="1209"/>
      <c r="O664" s="1209"/>
      <c r="P664" s="1209"/>
      <c r="Q664" s="1209"/>
      <c r="R664" s="1209"/>
      <c r="S664" s="621"/>
      <c r="T664" s="1208"/>
      <c r="U664" s="1210"/>
      <c r="V664" s="1210"/>
      <c r="W664" s="1210"/>
      <c r="X664" s="1210"/>
      <c r="Y664" s="1210"/>
      <c r="Z664" s="1210"/>
      <c r="AA664" s="1210"/>
      <c r="AB664" s="1210"/>
      <c r="AC664" s="620"/>
      <c r="AD664" s="620"/>
      <c r="AE664" s="620"/>
      <c r="AF664" s="621"/>
      <c r="AG664" s="622"/>
      <c r="AH664" s="622"/>
      <c r="AI664" s="622"/>
    </row>
    <row r="665" ht="15.75" customHeight="1">
      <c r="A665" s="621"/>
      <c r="B665" s="621"/>
      <c r="C665" s="1208"/>
      <c r="D665" s="1208"/>
      <c r="E665" s="1208"/>
      <c r="F665" s="621"/>
      <c r="G665" s="621"/>
      <c r="H665" s="621"/>
      <c r="I665" s="622"/>
      <c r="J665" s="621"/>
      <c r="K665" s="621"/>
      <c r="L665" s="621"/>
      <c r="M665" s="621"/>
      <c r="N665" s="1209"/>
      <c r="O665" s="1209"/>
      <c r="P665" s="1209"/>
      <c r="Q665" s="1209"/>
      <c r="R665" s="1209"/>
      <c r="S665" s="621"/>
      <c r="T665" s="1208"/>
      <c r="U665" s="1210"/>
      <c r="V665" s="1210"/>
      <c r="W665" s="1210"/>
      <c r="X665" s="1210"/>
      <c r="Y665" s="1210"/>
      <c r="Z665" s="1210"/>
      <c r="AA665" s="1210"/>
      <c r="AB665" s="1210"/>
      <c r="AC665" s="620"/>
      <c r="AD665" s="620"/>
      <c r="AE665" s="620"/>
      <c r="AF665" s="621"/>
      <c r="AG665" s="622"/>
      <c r="AH665" s="622"/>
      <c r="AI665" s="622"/>
    </row>
    <row r="666" ht="15.75" customHeight="1">
      <c r="A666" s="621"/>
      <c r="B666" s="621"/>
      <c r="C666" s="1208"/>
      <c r="D666" s="1208"/>
      <c r="E666" s="1208"/>
      <c r="F666" s="621"/>
      <c r="G666" s="621"/>
      <c r="H666" s="621"/>
      <c r="I666" s="622"/>
      <c r="J666" s="621"/>
      <c r="K666" s="621"/>
      <c r="L666" s="621"/>
      <c r="M666" s="621"/>
      <c r="N666" s="1209"/>
      <c r="O666" s="1209"/>
      <c r="P666" s="1209"/>
      <c r="Q666" s="1209"/>
      <c r="R666" s="1209"/>
      <c r="S666" s="621"/>
      <c r="T666" s="1208"/>
      <c r="U666" s="1210"/>
      <c r="V666" s="1210"/>
      <c r="W666" s="1210"/>
      <c r="X666" s="1210"/>
      <c r="Y666" s="1210"/>
      <c r="Z666" s="1210"/>
      <c r="AA666" s="1210"/>
      <c r="AB666" s="1210"/>
      <c r="AC666" s="620"/>
      <c r="AD666" s="620"/>
      <c r="AE666" s="620"/>
      <c r="AF666" s="621"/>
      <c r="AG666" s="622"/>
      <c r="AH666" s="622"/>
      <c r="AI666" s="622"/>
    </row>
    <row r="667" ht="15.75" customHeight="1">
      <c r="A667" s="621"/>
      <c r="B667" s="621"/>
      <c r="C667" s="1208"/>
      <c r="D667" s="1208"/>
      <c r="E667" s="1208"/>
      <c r="F667" s="621"/>
      <c r="G667" s="621"/>
      <c r="H667" s="621"/>
      <c r="I667" s="622"/>
      <c r="J667" s="621"/>
      <c r="K667" s="621"/>
      <c r="L667" s="621"/>
      <c r="M667" s="621"/>
      <c r="N667" s="1209"/>
      <c r="O667" s="1209"/>
      <c r="P667" s="1209"/>
      <c r="Q667" s="1209"/>
      <c r="R667" s="1209"/>
      <c r="S667" s="621"/>
      <c r="T667" s="1208"/>
      <c r="U667" s="1210"/>
      <c r="V667" s="1210"/>
      <c r="W667" s="1210"/>
      <c r="X667" s="1210"/>
      <c r="Y667" s="1210"/>
      <c r="Z667" s="1210"/>
      <c r="AA667" s="1210"/>
      <c r="AB667" s="1210"/>
      <c r="AC667" s="620"/>
      <c r="AD667" s="620"/>
      <c r="AE667" s="620"/>
      <c r="AF667" s="621"/>
      <c r="AG667" s="622"/>
      <c r="AH667" s="622"/>
      <c r="AI667" s="622"/>
    </row>
    <row r="668" ht="15.75" customHeight="1">
      <c r="A668" s="621"/>
      <c r="B668" s="621"/>
      <c r="C668" s="1208"/>
      <c r="D668" s="1208"/>
      <c r="E668" s="1208"/>
      <c r="F668" s="621"/>
      <c r="G668" s="621"/>
      <c r="H668" s="621"/>
      <c r="I668" s="622"/>
      <c r="J668" s="621"/>
      <c r="K668" s="621"/>
      <c r="L668" s="621"/>
      <c r="M668" s="621"/>
      <c r="N668" s="1209"/>
      <c r="O668" s="1209"/>
      <c r="P668" s="1209"/>
      <c r="Q668" s="1209"/>
      <c r="R668" s="1209"/>
      <c r="S668" s="621"/>
      <c r="T668" s="1208"/>
      <c r="U668" s="1210"/>
      <c r="V668" s="1210"/>
      <c r="W668" s="1210"/>
      <c r="X668" s="1210"/>
      <c r="Y668" s="1210"/>
      <c r="Z668" s="1210"/>
      <c r="AA668" s="1210"/>
      <c r="AB668" s="1210"/>
      <c r="AC668" s="620"/>
      <c r="AD668" s="620"/>
      <c r="AE668" s="620"/>
      <c r="AF668" s="621"/>
      <c r="AG668" s="622"/>
      <c r="AH668" s="622"/>
      <c r="AI668" s="622"/>
    </row>
    <row r="669" ht="15.75" customHeight="1">
      <c r="A669" s="621"/>
      <c r="B669" s="621"/>
      <c r="C669" s="1208"/>
      <c r="D669" s="1208"/>
      <c r="E669" s="1208"/>
      <c r="F669" s="621"/>
      <c r="G669" s="621"/>
      <c r="H669" s="621"/>
      <c r="I669" s="622"/>
      <c r="J669" s="621"/>
      <c r="K669" s="621"/>
      <c r="L669" s="621"/>
      <c r="M669" s="621"/>
      <c r="N669" s="1209"/>
      <c r="O669" s="1209"/>
      <c r="P669" s="1209"/>
      <c r="Q669" s="1209"/>
      <c r="R669" s="1209"/>
      <c r="S669" s="621"/>
      <c r="T669" s="1208"/>
      <c r="U669" s="1210"/>
      <c r="V669" s="1210"/>
      <c r="W669" s="1210"/>
      <c r="X669" s="1210"/>
      <c r="Y669" s="1210"/>
      <c r="Z669" s="1210"/>
      <c r="AA669" s="1210"/>
      <c r="AB669" s="1210"/>
      <c r="AC669" s="620"/>
      <c r="AD669" s="620"/>
      <c r="AE669" s="620"/>
      <c r="AF669" s="621"/>
      <c r="AG669" s="622"/>
      <c r="AH669" s="622"/>
      <c r="AI669" s="622"/>
    </row>
    <row r="670" ht="15.75" customHeight="1">
      <c r="A670" s="621"/>
      <c r="B670" s="621"/>
      <c r="C670" s="1208"/>
      <c r="D670" s="1208"/>
      <c r="E670" s="1208"/>
      <c r="F670" s="621"/>
      <c r="G670" s="621"/>
      <c r="H670" s="621"/>
      <c r="I670" s="622"/>
      <c r="J670" s="621"/>
      <c r="K670" s="621"/>
      <c r="L670" s="621"/>
      <c r="M670" s="621"/>
      <c r="N670" s="1209"/>
      <c r="O670" s="1209"/>
      <c r="P670" s="1209"/>
      <c r="Q670" s="1209"/>
      <c r="R670" s="1209"/>
      <c r="S670" s="621"/>
      <c r="T670" s="1208"/>
      <c r="U670" s="1210"/>
      <c r="V670" s="1210"/>
      <c r="W670" s="1210"/>
      <c r="X670" s="1210"/>
      <c r="Y670" s="1210"/>
      <c r="Z670" s="1210"/>
      <c r="AA670" s="1210"/>
      <c r="AB670" s="1210"/>
      <c r="AC670" s="620"/>
      <c r="AD670" s="620"/>
      <c r="AE670" s="620"/>
      <c r="AF670" s="621"/>
      <c r="AG670" s="622"/>
      <c r="AH670" s="622"/>
      <c r="AI670" s="622"/>
    </row>
    <row r="671" ht="15.75" customHeight="1">
      <c r="A671" s="621"/>
      <c r="B671" s="621"/>
      <c r="C671" s="1208"/>
      <c r="D671" s="1208"/>
      <c r="E671" s="1208"/>
      <c r="F671" s="621"/>
      <c r="G671" s="621"/>
      <c r="H671" s="621"/>
      <c r="I671" s="622"/>
      <c r="J671" s="621"/>
      <c r="K671" s="621"/>
      <c r="L671" s="621"/>
      <c r="M671" s="621"/>
      <c r="N671" s="1209"/>
      <c r="O671" s="1209"/>
      <c r="P671" s="1209"/>
      <c r="Q671" s="1209"/>
      <c r="R671" s="1209"/>
      <c r="S671" s="621"/>
      <c r="T671" s="1208"/>
      <c r="U671" s="1210"/>
      <c r="V671" s="1210"/>
      <c r="W671" s="1210"/>
      <c r="X671" s="1210"/>
      <c r="Y671" s="1210"/>
      <c r="Z671" s="1210"/>
      <c r="AA671" s="1210"/>
      <c r="AB671" s="1210"/>
      <c r="AC671" s="620"/>
      <c r="AD671" s="620"/>
      <c r="AE671" s="620"/>
      <c r="AF671" s="621"/>
      <c r="AG671" s="622"/>
      <c r="AH671" s="622"/>
      <c r="AI671" s="622"/>
    </row>
    <row r="672" ht="15.75" customHeight="1">
      <c r="A672" s="621"/>
      <c r="B672" s="621"/>
      <c r="C672" s="1208"/>
      <c r="D672" s="1208"/>
      <c r="E672" s="1208"/>
      <c r="F672" s="621"/>
      <c r="G672" s="621"/>
      <c r="H672" s="621"/>
      <c r="I672" s="622"/>
      <c r="J672" s="621"/>
      <c r="K672" s="621"/>
      <c r="L672" s="621"/>
      <c r="M672" s="621"/>
      <c r="N672" s="1209"/>
      <c r="O672" s="1209"/>
      <c r="P672" s="1209"/>
      <c r="Q672" s="1209"/>
      <c r="R672" s="1209"/>
      <c r="S672" s="621"/>
      <c r="T672" s="1208"/>
      <c r="U672" s="1210"/>
      <c r="V672" s="1210"/>
      <c r="W672" s="1210"/>
      <c r="X672" s="1210"/>
      <c r="Y672" s="1210"/>
      <c r="Z672" s="1210"/>
      <c r="AA672" s="1210"/>
      <c r="AB672" s="1210"/>
      <c r="AC672" s="620"/>
      <c r="AD672" s="620"/>
      <c r="AE672" s="620"/>
      <c r="AF672" s="621"/>
      <c r="AG672" s="622"/>
      <c r="AH672" s="622"/>
      <c r="AI672" s="622"/>
    </row>
    <row r="673" ht="15.75" customHeight="1">
      <c r="A673" s="621"/>
      <c r="B673" s="621"/>
      <c r="C673" s="1208"/>
      <c r="D673" s="1208"/>
      <c r="E673" s="1208"/>
      <c r="F673" s="621"/>
      <c r="G673" s="621"/>
      <c r="H673" s="621"/>
      <c r="I673" s="622"/>
      <c r="J673" s="621"/>
      <c r="K673" s="621"/>
      <c r="L673" s="621"/>
      <c r="M673" s="621"/>
      <c r="N673" s="1209"/>
      <c r="O673" s="1209"/>
      <c r="P673" s="1209"/>
      <c r="Q673" s="1209"/>
      <c r="R673" s="1209"/>
      <c r="S673" s="621"/>
      <c r="T673" s="1208"/>
      <c r="U673" s="1210"/>
      <c r="V673" s="1210"/>
      <c r="W673" s="1210"/>
      <c r="X673" s="1210"/>
      <c r="Y673" s="1210"/>
      <c r="Z673" s="1210"/>
      <c r="AA673" s="1210"/>
      <c r="AB673" s="1210"/>
      <c r="AC673" s="620"/>
      <c r="AD673" s="620"/>
      <c r="AE673" s="620"/>
      <c r="AF673" s="621"/>
      <c r="AG673" s="622"/>
      <c r="AH673" s="622"/>
      <c r="AI673" s="622"/>
    </row>
    <row r="674" ht="15.75" customHeight="1">
      <c r="A674" s="621"/>
      <c r="B674" s="621"/>
      <c r="C674" s="1208"/>
      <c r="D674" s="1208"/>
      <c r="E674" s="1208"/>
      <c r="F674" s="621"/>
      <c r="G674" s="621"/>
      <c r="H674" s="621"/>
      <c r="I674" s="622"/>
      <c r="J674" s="621"/>
      <c r="K674" s="621"/>
      <c r="L674" s="621"/>
      <c r="M674" s="621"/>
      <c r="N674" s="1209"/>
      <c r="O674" s="1209"/>
      <c r="P674" s="1209"/>
      <c r="Q674" s="1209"/>
      <c r="R674" s="1209"/>
      <c r="S674" s="621"/>
      <c r="T674" s="1208"/>
      <c r="U674" s="1210"/>
      <c r="V674" s="1210"/>
      <c r="W674" s="1210"/>
      <c r="X674" s="1210"/>
      <c r="Y674" s="1210"/>
      <c r="Z674" s="1210"/>
      <c r="AA674" s="1210"/>
      <c r="AB674" s="1210"/>
      <c r="AC674" s="620"/>
      <c r="AD674" s="620"/>
      <c r="AE674" s="620"/>
      <c r="AF674" s="621"/>
      <c r="AG674" s="622"/>
      <c r="AH674" s="622"/>
      <c r="AI674" s="622"/>
    </row>
    <row r="675" ht="15.75" customHeight="1">
      <c r="A675" s="621"/>
      <c r="B675" s="621"/>
      <c r="C675" s="1208"/>
      <c r="D675" s="1208"/>
      <c r="E675" s="1208"/>
      <c r="F675" s="621"/>
      <c r="G675" s="621"/>
      <c r="H675" s="621"/>
      <c r="I675" s="622"/>
      <c r="J675" s="621"/>
      <c r="K675" s="621"/>
      <c r="L675" s="621"/>
      <c r="M675" s="621"/>
      <c r="N675" s="1209"/>
      <c r="O675" s="1209"/>
      <c r="P675" s="1209"/>
      <c r="Q675" s="1209"/>
      <c r="R675" s="1209"/>
      <c r="S675" s="621"/>
      <c r="T675" s="1208"/>
      <c r="U675" s="1210"/>
      <c r="V675" s="1210"/>
      <c r="W675" s="1210"/>
      <c r="X675" s="1210"/>
      <c r="Y675" s="1210"/>
      <c r="Z675" s="1210"/>
      <c r="AA675" s="1210"/>
      <c r="AB675" s="1210"/>
      <c r="AC675" s="620"/>
      <c r="AD675" s="620"/>
      <c r="AE675" s="620"/>
      <c r="AF675" s="621"/>
      <c r="AG675" s="622"/>
      <c r="AH675" s="622"/>
      <c r="AI675" s="622"/>
    </row>
    <row r="676" ht="15.75" customHeight="1">
      <c r="A676" s="621"/>
      <c r="B676" s="621"/>
      <c r="C676" s="1208"/>
      <c r="D676" s="1208"/>
      <c r="E676" s="1208"/>
      <c r="F676" s="621"/>
      <c r="G676" s="621"/>
      <c r="H676" s="621"/>
      <c r="I676" s="622"/>
      <c r="J676" s="621"/>
      <c r="K676" s="621"/>
      <c r="L676" s="621"/>
      <c r="M676" s="621"/>
      <c r="N676" s="1209"/>
      <c r="O676" s="1209"/>
      <c r="P676" s="1209"/>
      <c r="Q676" s="1209"/>
      <c r="R676" s="1209"/>
      <c r="S676" s="621"/>
      <c r="T676" s="1208"/>
      <c r="U676" s="1210"/>
      <c r="V676" s="1210"/>
      <c r="W676" s="1210"/>
      <c r="X676" s="1210"/>
      <c r="Y676" s="1210"/>
      <c r="Z676" s="1210"/>
      <c r="AA676" s="1210"/>
      <c r="AB676" s="1210"/>
      <c r="AC676" s="620"/>
      <c r="AD676" s="620"/>
      <c r="AE676" s="620"/>
      <c r="AF676" s="621"/>
      <c r="AG676" s="622"/>
      <c r="AH676" s="622"/>
      <c r="AI676" s="622"/>
    </row>
    <row r="677" ht="15.75" customHeight="1">
      <c r="A677" s="621"/>
      <c r="B677" s="621"/>
      <c r="C677" s="1208"/>
      <c r="D677" s="1208"/>
      <c r="E677" s="1208"/>
      <c r="F677" s="621"/>
      <c r="G677" s="621"/>
      <c r="H677" s="621"/>
      <c r="I677" s="622"/>
      <c r="J677" s="621"/>
      <c r="K677" s="621"/>
      <c r="L677" s="621"/>
      <c r="M677" s="621"/>
      <c r="N677" s="1209"/>
      <c r="O677" s="1209"/>
      <c r="P677" s="1209"/>
      <c r="Q677" s="1209"/>
      <c r="R677" s="1209"/>
      <c r="S677" s="621"/>
      <c r="T677" s="1208"/>
      <c r="U677" s="1210"/>
      <c r="V677" s="1210"/>
      <c r="W677" s="1210"/>
      <c r="X677" s="1210"/>
      <c r="Y677" s="1210"/>
      <c r="Z677" s="1210"/>
      <c r="AA677" s="1210"/>
      <c r="AB677" s="1210"/>
      <c r="AC677" s="620"/>
      <c r="AD677" s="620"/>
      <c r="AE677" s="620"/>
      <c r="AF677" s="621"/>
      <c r="AG677" s="622"/>
      <c r="AH677" s="622"/>
      <c r="AI677" s="622"/>
    </row>
    <row r="678" ht="15.75" customHeight="1">
      <c r="A678" s="621"/>
      <c r="B678" s="621"/>
      <c r="C678" s="1208"/>
      <c r="D678" s="1208"/>
      <c r="E678" s="1208"/>
      <c r="F678" s="621"/>
      <c r="G678" s="621"/>
      <c r="H678" s="621"/>
      <c r="I678" s="622"/>
      <c r="J678" s="621"/>
      <c r="K678" s="621"/>
      <c r="L678" s="621"/>
      <c r="M678" s="621"/>
      <c r="N678" s="1209"/>
      <c r="O678" s="1209"/>
      <c r="P678" s="1209"/>
      <c r="Q678" s="1209"/>
      <c r="R678" s="1209"/>
      <c r="S678" s="621"/>
      <c r="T678" s="1208"/>
      <c r="U678" s="1210"/>
      <c r="V678" s="1210"/>
      <c r="W678" s="1210"/>
      <c r="X678" s="1210"/>
      <c r="Y678" s="1210"/>
      <c r="Z678" s="1210"/>
      <c r="AA678" s="1210"/>
      <c r="AB678" s="1210"/>
      <c r="AC678" s="620"/>
      <c r="AD678" s="620"/>
      <c r="AE678" s="620"/>
      <c r="AF678" s="621"/>
      <c r="AG678" s="622"/>
      <c r="AH678" s="622"/>
      <c r="AI678" s="622"/>
    </row>
    <row r="679" ht="15.75" customHeight="1">
      <c r="A679" s="621"/>
      <c r="B679" s="621"/>
      <c r="C679" s="1208"/>
      <c r="D679" s="1208"/>
      <c r="E679" s="1208"/>
      <c r="F679" s="621"/>
      <c r="G679" s="621"/>
      <c r="H679" s="621"/>
      <c r="I679" s="622"/>
      <c r="J679" s="621"/>
      <c r="K679" s="621"/>
      <c r="L679" s="621"/>
      <c r="M679" s="621"/>
      <c r="N679" s="1209"/>
      <c r="O679" s="1209"/>
      <c r="P679" s="1209"/>
      <c r="Q679" s="1209"/>
      <c r="R679" s="1209"/>
      <c r="S679" s="621"/>
      <c r="T679" s="1208"/>
      <c r="U679" s="1210"/>
      <c r="V679" s="1210"/>
      <c r="W679" s="1210"/>
      <c r="X679" s="1210"/>
      <c r="Y679" s="1210"/>
      <c r="Z679" s="1210"/>
      <c r="AA679" s="1210"/>
      <c r="AB679" s="1210"/>
      <c r="AC679" s="620"/>
      <c r="AD679" s="620"/>
      <c r="AE679" s="620"/>
      <c r="AF679" s="621"/>
      <c r="AG679" s="622"/>
      <c r="AH679" s="622"/>
      <c r="AI679" s="622"/>
    </row>
    <row r="680" ht="15.75" customHeight="1">
      <c r="A680" s="621"/>
      <c r="B680" s="621"/>
      <c r="C680" s="1208"/>
      <c r="D680" s="1208"/>
      <c r="E680" s="1208"/>
      <c r="F680" s="621"/>
      <c r="G680" s="621"/>
      <c r="H680" s="621"/>
      <c r="I680" s="622"/>
      <c r="J680" s="621"/>
      <c r="K680" s="621"/>
      <c r="L680" s="621"/>
      <c r="M680" s="621"/>
      <c r="N680" s="1209"/>
      <c r="O680" s="1209"/>
      <c r="P680" s="1209"/>
      <c r="Q680" s="1209"/>
      <c r="R680" s="1209"/>
      <c r="S680" s="621"/>
      <c r="T680" s="1208"/>
      <c r="U680" s="1210"/>
      <c r="V680" s="1210"/>
      <c r="W680" s="1210"/>
      <c r="X680" s="1210"/>
      <c r="Y680" s="1210"/>
      <c r="Z680" s="1210"/>
      <c r="AA680" s="1210"/>
      <c r="AB680" s="1210"/>
      <c r="AC680" s="620"/>
      <c r="AD680" s="620"/>
      <c r="AE680" s="620"/>
      <c r="AF680" s="621"/>
      <c r="AG680" s="622"/>
      <c r="AH680" s="622"/>
      <c r="AI680" s="622"/>
    </row>
    <row r="681" ht="15.75" customHeight="1">
      <c r="A681" s="621"/>
      <c r="B681" s="621"/>
      <c r="C681" s="1208"/>
      <c r="D681" s="1208"/>
      <c r="E681" s="1208"/>
      <c r="F681" s="621"/>
      <c r="G681" s="621"/>
      <c r="H681" s="621"/>
      <c r="I681" s="622"/>
      <c r="J681" s="621"/>
      <c r="K681" s="621"/>
      <c r="L681" s="621"/>
      <c r="M681" s="621"/>
      <c r="N681" s="1209"/>
      <c r="O681" s="1209"/>
      <c r="P681" s="1209"/>
      <c r="Q681" s="1209"/>
      <c r="R681" s="1209"/>
      <c r="S681" s="621"/>
      <c r="T681" s="1208"/>
      <c r="U681" s="1210"/>
      <c r="V681" s="1210"/>
      <c r="W681" s="1210"/>
      <c r="X681" s="1210"/>
      <c r="Y681" s="1210"/>
      <c r="Z681" s="1210"/>
      <c r="AA681" s="1210"/>
      <c r="AB681" s="1210"/>
      <c r="AC681" s="620"/>
      <c r="AD681" s="620"/>
      <c r="AE681" s="620"/>
      <c r="AF681" s="621"/>
      <c r="AG681" s="622"/>
      <c r="AH681" s="622"/>
      <c r="AI681" s="622"/>
    </row>
    <row r="682" ht="15.75" customHeight="1">
      <c r="A682" s="621"/>
      <c r="B682" s="621"/>
      <c r="C682" s="1208"/>
      <c r="D682" s="1208"/>
      <c r="E682" s="1208"/>
      <c r="F682" s="621"/>
      <c r="G682" s="621"/>
      <c r="H682" s="621"/>
      <c r="I682" s="622"/>
      <c r="J682" s="621"/>
      <c r="K682" s="621"/>
      <c r="L682" s="621"/>
      <c r="M682" s="621"/>
      <c r="N682" s="1209"/>
      <c r="O682" s="1209"/>
      <c r="P682" s="1209"/>
      <c r="Q682" s="1209"/>
      <c r="R682" s="1209"/>
      <c r="S682" s="621"/>
      <c r="T682" s="1208"/>
      <c r="U682" s="1210"/>
      <c r="V682" s="1210"/>
      <c r="W682" s="1210"/>
      <c r="X682" s="1210"/>
      <c r="Y682" s="1210"/>
      <c r="Z682" s="1210"/>
      <c r="AA682" s="1210"/>
      <c r="AB682" s="1210"/>
      <c r="AC682" s="620"/>
      <c r="AD682" s="620"/>
      <c r="AE682" s="620"/>
      <c r="AF682" s="621"/>
      <c r="AG682" s="622"/>
      <c r="AH682" s="622"/>
      <c r="AI682" s="622"/>
    </row>
    <row r="683" ht="15.75" customHeight="1">
      <c r="A683" s="621"/>
      <c r="B683" s="621"/>
      <c r="C683" s="1208"/>
      <c r="D683" s="1208"/>
      <c r="E683" s="1208"/>
      <c r="F683" s="621"/>
      <c r="G683" s="621"/>
      <c r="H683" s="621"/>
      <c r="I683" s="622"/>
      <c r="J683" s="621"/>
      <c r="K683" s="621"/>
      <c r="L683" s="621"/>
      <c r="M683" s="621"/>
      <c r="N683" s="1209"/>
      <c r="O683" s="1209"/>
      <c r="P683" s="1209"/>
      <c r="Q683" s="1209"/>
      <c r="R683" s="1209"/>
      <c r="S683" s="621"/>
      <c r="T683" s="1208"/>
      <c r="U683" s="1210"/>
      <c r="V683" s="1210"/>
      <c r="W683" s="1210"/>
      <c r="X683" s="1210"/>
      <c r="Y683" s="1210"/>
      <c r="Z683" s="1210"/>
      <c r="AA683" s="1210"/>
      <c r="AB683" s="1210"/>
      <c r="AC683" s="620"/>
      <c r="AD683" s="620"/>
      <c r="AE683" s="620"/>
      <c r="AF683" s="621"/>
      <c r="AG683" s="622"/>
      <c r="AH683" s="622"/>
      <c r="AI683" s="622"/>
    </row>
    <row r="684" ht="15.75" customHeight="1">
      <c r="A684" s="621"/>
      <c r="B684" s="621"/>
      <c r="C684" s="1208"/>
      <c r="D684" s="1208"/>
      <c r="E684" s="1208"/>
      <c r="F684" s="621"/>
      <c r="G684" s="621"/>
      <c r="H684" s="621"/>
      <c r="I684" s="622"/>
      <c r="J684" s="621"/>
      <c r="K684" s="621"/>
      <c r="L684" s="621"/>
      <c r="M684" s="621"/>
      <c r="N684" s="1209"/>
      <c r="O684" s="1209"/>
      <c r="P684" s="1209"/>
      <c r="Q684" s="1209"/>
      <c r="R684" s="1209"/>
      <c r="S684" s="621"/>
      <c r="T684" s="1208"/>
      <c r="U684" s="1210"/>
      <c r="V684" s="1210"/>
      <c r="W684" s="1210"/>
      <c r="X684" s="1210"/>
      <c r="Y684" s="1210"/>
      <c r="Z684" s="1210"/>
      <c r="AA684" s="1210"/>
      <c r="AB684" s="1210"/>
      <c r="AC684" s="620"/>
      <c r="AD684" s="620"/>
      <c r="AE684" s="620"/>
      <c r="AF684" s="621"/>
      <c r="AG684" s="622"/>
      <c r="AH684" s="622"/>
      <c r="AI684" s="622"/>
    </row>
    <row r="685" ht="15.75" customHeight="1">
      <c r="A685" s="621"/>
      <c r="B685" s="621"/>
      <c r="C685" s="1208"/>
      <c r="D685" s="1208"/>
      <c r="E685" s="1208"/>
      <c r="F685" s="621"/>
      <c r="G685" s="621"/>
      <c r="H685" s="621"/>
      <c r="I685" s="622"/>
      <c r="J685" s="621"/>
      <c r="K685" s="621"/>
      <c r="L685" s="621"/>
      <c r="M685" s="621"/>
      <c r="N685" s="1209"/>
      <c r="O685" s="1209"/>
      <c r="P685" s="1209"/>
      <c r="Q685" s="1209"/>
      <c r="R685" s="1209"/>
      <c r="S685" s="621"/>
      <c r="T685" s="1208"/>
      <c r="U685" s="1210"/>
      <c r="V685" s="1210"/>
      <c r="W685" s="1210"/>
      <c r="X685" s="1210"/>
      <c r="Y685" s="1210"/>
      <c r="Z685" s="1210"/>
      <c r="AA685" s="1210"/>
      <c r="AB685" s="1210"/>
      <c r="AC685" s="620"/>
      <c r="AD685" s="620"/>
      <c r="AE685" s="620"/>
      <c r="AF685" s="621"/>
      <c r="AG685" s="622"/>
      <c r="AH685" s="622"/>
      <c r="AI685" s="622"/>
    </row>
    <row r="686" ht="15.75" customHeight="1">
      <c r="A686" s="621"/>
      <c r="B686" s="621"/>
      <c r="C686" s="1208"/>
      <c r="D686" s="1208"/>
      <c r="E686" s="1208"/>
      <c r="F686" s="621"/>
      <c r="G686" s="621"/>
      <c r="H686" s="621"/>
      <c r="I686" s="622"/>
      <c r="J686" s="621"/>
      <c r="K686" s="621"/>
      <c r="L686" s="621"/>
      <c r="M686" s="621"/>
      <c r="N686" s="1209"/>
      <c r="O686" s="1209"/>
      <c r="P686" s="1209"/>
      <c r="Q686" s="1209"/>
      <c r="R686" s="1209"/>
      <c r="S686" s="621"/>
      <c r="T686" s="1208"/>
      <c r="U686" s="1210"/>
      <c r="V686" s="1210"/>
      <c r="W686" s="1210"/>
      <c r="X686" s="1210"/>
      <c r="Y686" s="1210"/>
      <c r="Z686" s="1210"/>
      <c r="AA686" s="1210"/>
      <c r="AB686" s="1210"/>
      <c r="AC686" s="620"/>
      <c r="AD686" s="620"/>
      <c r="AE686" s="620"/>
      <c r="AF686" s="621"/>
      <c r="AG686" s="622"/>
      <c r="AH686" s="622"/>
      <c r="AI686" s="622"/>
    </row>
    <row r="687" ht="15.75" customHeight="1">
      <c r="A687" s="621"/>
      <c r="B687" s="621"/>
      <c r="C687" s="1208"/>
      <c r="D687" s="1208"/>
      <c r="E687" s="1208"/>
      <c r="F687" s="621"/>
      <c r="G687" s="621"/>
      <c r="H687" s="621"/>
      <c r="I687" s="622"/>
      <c r="J687" s="621"/>
      <c r="K687" s="621"/>
      <c r="L687" s="621"/>
      <c r="M687" s="621"/>
      <c r="N687" s="1209"/>
      <c r="O687" s="1209"/>
      <c r="P687" s="1209"/>
      <c r="Q687" s="1209"/>
      <c r="R687" s="1209"/>
      <c r="S687" s="621"/>
      <c r="T687" s="1208"/>
      <c r="U687" s="1210"/>
      <c r="V687" s="1210"/>
      <c r="W687" s="1210"/>
      <c r="X687" s="1210"/>
      <c r="Y687" s="1210"/>
      <c r="Z687" s="1210"/>
      <c r="AA687" s="1210"/>
      <c r="AB687" s="1210"/>
      <c r="AC687" s="620"/>
      <c r="AD687" s="620"/>
      <c r="AE687" s="620"/>
      <c r="AF687" s="621"/>
      <c r="AG687" s="622"/>
      <c r="AH687" s="622"/>
      <c r="AI687" s="622"/>
    </row>
    <row r="688" ht="15.75" customHeight="1">
      <c r="A688" s="621"/>
      <c r="B688" s="621"/>
      <c r="C688" s="1208"/>
      <c r="D688" s="1208"/>
      <c r="E688" s="1208"/>
      <c r="F688" s="621"/>
      <c r="G688" s="621"/>
      <c r="H688" s="621"/>
      <c r="I688" s="622"/>
      <c r="J688" s="621"/>
      <c r="K688" s="621"/>
      <c r="L688" s="621"/>
      <c r="M688" s="621"/>
      <c r="N688" s="1209"/>
      <c r="O688" s="1209"/>
      <c r="P688" s="1209"/>
      <c r="Q688" s="1209"/>
      <c r="R688" s="1209"/>
      <c r="S688" s="621"/>
      <c r="T688" s="1208"/>
      <c r="U688" s="1210"/>
      <c r="V688" s="1210"/>
      <c r="W688" s="1210"/>
      <c r="X688" s="1210"/>
      <c r="Y688" s="1210"/>
      <c r="Z688" s="1210"/>
      <c r="AA688" s="1210"/>
      <c r="AB688" s="1210"/>
      <c r="AC688" s="620"/>
      <c r="AD688" s="620"/>
      <c r="AE688" s="620"/>
      <c r="AF688" s="621"/>
      <c r="AG688" s="622"/>
      <c r="AH688" s="622"/>
      <c r="AI688" s="622"/>
    </row>
    <row r="689" ht="15.75" customHeight="1">
      <c r="A689" s="621"/>
      <c r="B689" s="621"/>
      <c r="C689" s="1208"/>
      <c r="D689" s="1208"/>
      <c r="E689" s="1208"/>
      <c r="F689" s="621"/>
      <c r="G689" s="621"/>
      <c r="H689" s="621"/>
      <c r="I689" s="622"/>
      <c r="J689" s="621"/>
      <c r="K689" s="621"/>
      <c r="L689" s="621"/>
      <c r="M689" s="621"/>
      <c r="N689" s="1209"/>
      <c r="O689" s="1209"/>
      <c r="P689" s="1209"/>
      <c r="Q689" s="1209"/>
      <c r="R689" s="1209"/>
      <c r="S689" s="621"/>
      <c r="T689" s="1208"/>
      <c r="U689" s="1210"/>
      <c r="V689" s="1210"/>
      <c r="W689" s="1210"/>
      <c r="X689" s="1210"/>
      <c r="Y689" s="1210"/>
      <c r="Z689" s="1210"/>
      <c r="AA689" s="1210"/>
      <c r="AB689" s="1210"/>
      <c r="AC689" s="620"/>
      <c r="AD689" s="620"/>
      <c r="AE689" s="620"/>
      <c r="AF689" s="621"/>
      <c r="AG689" s="622"/>
      <c r="AH689" s="622"/>
      <c r="AI689" s="622"/>
    </row>
    <row r="690" ht="15.75" customHeight="1">
      <c r="A690" s="621"/>
      <c r="B690" s="621"/>
      <c r="C690" s="1208"/>
      <c r="D690" s="1208"/>
      <c r="E690" s="1208"/>
      <c r="F690" s="621"/>
      <c r="G690" s="621"/>
      <c r="H690" s="621"/>
      <c r="I690" s="622"/>
      <c r="J690" s="621"/>
      <c r="K690" s="621"/>
      <c r="L690" s="621"/>
      <c r="M690" s="621"/>
      <c r="N690" s="1209"/>
      <c r="O690" s="1209"/>
      <c r="P690" s="1209"/>
      <c r="Q690" s="1209"/>
      <c r="R690" s="1209"/>
      <c r="S690" s="621"/>
      <c r="T690" s="1208"/>
      <c r="U690" s="1210"/>
      <c r="V690" s="1210"/>
      <c r="W690" s="1210"/>
      <c r="X690" s="1210"/>
      <c r="Y690" s="1210"/>
      <c r="Z690" s="1210"/>
      <c r="AA690" s="1210"/>
      <c r="AB690" s="1210"/>
      <c r="AC690" s="620"/>
      <c r="AD690" s="620"/>
      <c r="AE690" s="620"/>
      <c r="AF690" s="621"/>
      <c r="AG690" s="622"/>
      <c r="AH690" s="622"/>
      <c r="AI690" s="622"/>
    </row>
    <row r="691" ht="15.75" customHeight="1">
      <c r="A691" s="621"/>
      <c r="B691" s="621"/>
      <c r="C691" s="1208"/>
      <c r="D691" s="1208"/>
      <c r="E691" s="1208"/>
      <c r="F691" s="621"/>
      <c r="G691" s="621"/>
      <c r="H691" s="621"/>
      <c r="I691" s="622"/>
      <c r="J691" s="621"/>
      <c r="K691" s="621"/>
      <c r="L691" s="621"/>
      <c r="M691" s="621"/>
      <c r="N691" s="1209"/>
      <c r="O691" s="1209"/>
      <c r="P691" s="1209"/>
      <c r="Q691" s="1209"/>
      <c r="R691" s="1209"/>
      <c r="S691" s="621"/>
      <c r="T691" s="1208"/>
      <c r="U691" s="1210"/>
      <c r="V691" s="1210"/>
      <c r="W691" s="1210"/>
      <c r="X691" s="1210"/>
      <c r="Y691" s="1210"/>
      <c r="Z691" s="1210"/>
      <c r="AA691" s="1210"/>
      <c r="AB691" s="1210"/>
      <c r="AC691" s="620"/>
      <c r="AD691" s="620"/>
      <c r="AE691" s="620"/>
      <c r="AF691" s="621"/>
      <c r="AG691" s="622"/>
      <c r="AH691" s="622"/>
      <c r="AI691" s="622"/>
    </row>
    <row r="692" ht="15.75" customHeight="1">
      <c r="A692" s="621"/>
      <c r="B692" s="621"/>
      <c r="C692" s="1208"/>
      <c r="D692" s="1208"/>
      <c r="E692" s="1208"/>
      <c r="F692" s="621"/>
      <c r="G692" s="621"/>
      <c r="H692" s="621"/>
      <c r="I692" s="622"/>
      <c r="J692" s="621"/>
      <c r="K692" s="621"/>
      <c r="L692" s="621"/>
      <c r="M692" s="621"/>
      <c r="N692" s="1209"/>
      <c r="O692" s="1209"/>
      <c r="P692" s="1209"/>
      <c r="Q692" s="1209"/>
      <c r="R692" s="1209"/>
      <c r="S692" s="621"/>
      <c r="T692" s="1208"/>
      <c r="U692" s="1210"/>
      <c r="V692" s="1210"/>
      <c r="W692" s="1210"/>
      <c r="X692" s="1210"/>
      <c r="Y692" s="1210"/>
      <c r="Z692" s="1210"/>
      <c r="AA692" s="1210"/>
      <c r="AB692" s="1210"/>
      <c r="AC692" s="620"/>
      <c r="AD692" s="620"/>
      <c r="AE692" s="620"/>
      <c r="AF692" s="621"/>
      <c r="AG692" s="622"/>
      <c r="AH692" s="622"/>
      <c r="AI692" s="622"/>
    </row>
    <row r="693" ht="15.75" customHeight="1">
      <c r="A693" s="621"/>
      <c r="B693" s="621"/>
      <c r="C693" s="1208"/>
      <c r="D693" s="1208"/>
      <c r="E693" s="1208"/>
      <c r="F693" s="621"/>
      <c r="G693" s="621"/>
      <c r="H693" s="621"/>
      <c r="I693" s="622"/>
      <c r="J693" s="621"/>
      <c r="K693" s="621"/>
      <c r="L693" s="621"/>
      <c r="M693" s="621"/>
      <c r="N693" s="1209"/>
      <c r="O693" s="1209"/>
      <c r="P693" s="1209"/>
      <c r="Q693" s="1209"/>
      <c r="R693" s="1209"/>
      <c r="S693" s="621"/>
      <c r="T693" s="1208"/>
      <c r="U693" s="1210"/>
      <c r="V693" s="1210"/>
      <c r="W693" s="1210"/>
      <c r="X693" s="1210"/>
      <c r="Y693" s="1210"/>
      <c r="Z693" s="1210"/>
      <c r="AA693" s="1210"/>
      <c r="AB693" s="1210"/>
      <c r="AC693" s="620"/>
      <c r="AD693" s="620"/>
      <c r="AE693" s="620"/>
      <c r="AF693" s="621"/>
      <c r="AG693" s="622"/>
      <c r="AH693" s="622"/>
      <c r="AI693" s="622"/>
    </row>
    <row r="694" ht="15.75" customHeight="1">
      <c r="A694" s="621"/>
      <c r="B694" s="621"/>
      <c r="C694" s="1208"/>
      <c r="D694" s="1208"/>
      <c r="E694" s="1208"/>
      <c r="F694" s="621"/>
      <c r="G694" s="621"/>
      <c r="H694" s="621"/>
      <c r="I694" s="622"/>
      <c r="J694" s="621"/>
      <c r="K694" s="621"/>
      <c r="L694" s="621"/>
      <c r="M694" s="621"/>
      <c r="N694" s="1209"/>
      <c r="O694" s="1209"/>
      <c r="P694" s="1209"/>
      <c r="Q694" s="1209"/>
      <c r="R694" s="1209"/>
      <c r="S694" s="621"/>
      <c r="T694" s="1208"/>
      <c r="U694" s="1210"/>
      <c r="V694" s="1210"/>
      <c r="W694" s="1210"/>
      <c r="X694" s="1210"/>
      <c r="Y694" s="1210"/>
      <c r="Z694" s="1210"/>
      <c r="AA694" s="1210"/>
      <c r="AB694" s="1210"/>
      <c r="AC694" s="620"/>
      <c r="AD694" s="620"/>
      <c r="AE694" s="620"/>
      <c r="AF694" s="621"/>
      <c r="AG694" s="622"/>
      <c r="AH694" s="622"/>
      <c r="AI694" s="622"/>
    </row>
    <row r="695" ht="15.75" customHeight="1">
      <c r="A695" s="621"/>
      <c r="B695" s="621"/>
      <c r="C695" s="1208"/>
      <c r="D695" s="1208"/>
      <c r="E695" s="1208"/>
      <c r="F695" s="621"/>
      <c r="G695" s="621"/>
      <c r="H695" s="621"/>
      <c r="I695" s="622"/>
      <c r="J695" s="621"/>
      <c r="K695" s="621"/>
      <c r="L695" s="621"/>
      <c r="M695" s="621"/>
      <c r="N695" s="1209"/>
      <c r="O695" s="1209"/>
      <c r="P695" s="1209"/>
      <c r="Q695" s="1209"/>
      <c r="R695" s="1209"/>
      <c r="S695" s="621"/>
      <c r="T695" s="1208"/>
      <c r="U695" s="1210"/>
      <c r="V695" s="1210"/>
      <c r="W695" s="1210"/>
      <c r="X695" s="1210"/>
      <c r="Y695" s="1210"/>
      <c r="Z695" s="1210"/>
      <c r="AA695" s="1210"/>
      <c r="AB695" s="1210"/>
      <c r="AC695" s="620"/>
      <c r="AD695" s="620"/>
      <c r="AE695" s="620"/>
      <c r="AF695" s="621"/>
      <c r="AG695" s="622"/>
      <c r="AH695" s="622"/>
      <c r="AI695" s="622"/>
    </row>
    <row r="696" ht="15.75" customHeight="1">
      <c r="A696" s="621"/>
      <c r="B696" s="621"/>
      <c r="C696" s="1208"/>
      <c r="D696" s="1208"/>
      <c r="E696" s="1208"/>
      <c r="F696" s="621"/>
      <c r="G696" s="621"/>
      <c r="H696" s="621"/>
      <c r="I696" s="622"/>
      <c r="J696" s="621"/>
      <c r="K696" s="621"/>
      <c r="L696" s="621"/>
      <c r="M696" s="621"/>
      <c r="N696" s="1209"/>
      <c r="O696" s="1209"/>
      <c r="P696" s="1209"/>
      <c r="Q696" s="1209"/>
      <c r="R696" s="1209"/>
      <c r="S696" s="621"/>
      <c r="T696" s="1208"/>
      <c r="U696" s="1210"/>
      <c r="V696" s="1210"/>
      <c r="W696" s="1210"/>
      <c r="X696" s="1210"/>
      <c r="Y696" s="1210"/>
      <c r="Z696" s="1210"/>
      <c r="AA696" s="1210"/>
      <c r="AB696" s="1210"/>
      <c r="AC696" s="620"/>
      <c r="AD696" s="620"/>
      <c r="AE696" s="620"/>
      <c r="AF696" s="621"/>
      <c r="AG696" s="622"/>
      <c r="AH696" s="622"/>
      <c r="AI696" s="622"/>
    </row>
    <row r="697" ht="15.75" customHeight="1">
      <c r="A697" s="621"/>
      <c r="B697" s="621"/>
      <c r="C697" s="1208"/>
      <c r="D697" s="1208"/>
      <c r="E697" s="1208"/>
      <c r="F697" s="621"/>
      <c r="G697" s="621"/>
      <c r="H697" s="621"/>
      <c r="I697" s="622"/>
      <c r="J697" s="621"/>
      <c r="K697" s="621"/>
      <c r="L697" s="621"/>
      <c r="M697" s="621"/>
      <c r="N697" s="1209"/>
      <c r="O697" s="1209"/>
      <c r="P697" s="1209"/>
      <c r="Q697" s="1209"/>
      <c r="R697" s="1209"/>
      <c r="S697" s="621"/>
      <c r="T697" s="1208"/>
      <c r="U697" s="1210"/>
      <c r="V697" s="1210"/>
      <c r="W697" s="1210"/>
      <c r="X697" s="1210"/>
      <c r="Y697" s="1210"/>
      <c r="Z697" s="1210"/>
      <c r="AA697" s="1210"/>
      <c r="AB697" s="1210"/>
      <c r="AC697" s="620"/>
      <c r="AD697" s="620"/>
      <c r="AE697" s="620"/>
      <c r="AF697" s="621"/>
      <c r="AG697" s="622"/>
      <c r="AH697" s="622"/>
      <c r="AI697" s="622"/>
    </row>
    <row r="698" ht="15.75" customHeight="1">
      <c r="A698" s="621"/>
      <c r="B698" s="621"/>
      <c r="C698" s="1208"/>
      <c r="D698" s="1208"/>
      <c r="E698" s="1208"/>
      <c r="F698" s="621"/>
      <c r="G698" s="621"/>
      <c r="H698" s="621"/>
      <c r="I698" s="622"/>
      <c r="J698" s="621"/>
      <c r="K698" s="621"/>
      <c r="L698" s="621"/>
      <c r="M698" s="621"/>
      <c r="N698" s="1209"/>
      <c r="O698" s="1209"/>
      <c r="P698" s="1209"/>
      <c r="Q698" s="1209"/>
      <c r="R698" s="1209"/>
      <c r="S698" s="621"/>
      <c r="T698" s="1208"/>
      <c r="U698" s="1210"/>
      <c r="V698" s="1210"/>
      <c r="W698" s="1210"/>
      <c r="X698" s="1210"/>
      <c r="Y698" s="1210"/>
      <c r="Z698" s="1210"/>
      <c r="AA698" s="1210"/>
      <c r="AB698" s="1210"/>
      <c r="AC698" s="620"/>
      <c r="AD698" s="620"/>
      <c r="AE698" s="620"/>
      <c r="AF698" s="621"/>
      <c r="AG698" s="622"/>
      <c r="AH698" s="622"/>
      <c r="AI698" s="622"/>
    </row>
    <row r="699" ht="15.75" customHeight="1">
      <c r="A699" s="621"/>
      <c r="B699" s="621"/>
      <c r="C699" s="1208"/>
      <c r="D699" s="1208"/>
      <c r="E699" s="1208"/>
      <c r="F699" s="621"/>
      <c r="G699" s="621"/>
      <c r="H699" s="621"/>
      <c r="I699" s="622"/>
      <c r="J699" s="621"/>
      <c r="K699" s="621"/>
      <c r="L699" s="621"/>
      <c r="M699" s="621"/>
      <c r="N699" s="1209"/>
      <c r="O699" s="1209"/>
      <c r="P699" s="1209"/>
      <c r="Q699" s="1209"/>
      <c r="R699" s="1209"/>
      <c r="S699" s="621"/>
      <c r="T699" s="1208"/>
      <c r="U699" s="1210"/>
      <c r="V699" s="1210"/>
      <c r="W699" s="1210"/>
      <c r="X699" s="1210"/>
      <c r="Y699" s="1210"/>
      <c r="Z699" s="1210"/>
      <c r="AA699" s="1210"/>
      <c r="AB699" s="1210"/>
      <c r="AC699" s="620"/>
      <c r="AD699" s="620"/>
      <c r="AE699" s="620"/>
      <c r="AF699" s="621"/>
      <c r="AG699" s="622"/>
      <c r="AH699" s="622"/>
      <c r="AI699" s="622"/>
    </row>
    <row r="700" ht="15.75" customHeight="1">
      <c r="A700" s="621"/>
      <c r="B700" s="621"/>
      <c r="C700" s="1208"/>
      <c r="D700" s="1208"/>
      <c r="E700" s="1208"/>
      <c r="F700" s="621"/>
      <c r="G700" s="621"/>
      <c r="H700" s="621"/>
      <c r="I700" s="622"/>
      <c r="J700" s="621"/>
      <c r="K700" s="621"/>
      <c r="L700" s="621"/>
      <c r="M700" s="621"/>
      <c r="N700" s="1209"/>
      <c r="O700" s="1209"/>
      <c r="P700" s="1209"/>
      <c r="Q700" s="1209"/>
      <c r="R700" s="1209"/>
      <c r="S700" s="621"/>
      <c r="T700" s="1208"/>
      <c r="U700" s="1210"/>
      <c r="V700" s="1210"/>
      <c r="W700" s="1210"/>
      <c r="X700" s="1210"/>
      <c r="Y700" s="1210"/>
      <c r="Z700" s="1210"/>
      <c r="AA700" s="1210"/>
      <c r="AB700" s="1210"/>
      <c r="AC700" s="620"/>
      <c r="AD700" s="620"/>
      <c r="AE700" s="620"/>
      <c r="AF700" s="621"/>
      <c r="AG700" s="622"/>
      <c r="AH700" s="622"/>
      <c r="AI700" s="622"/>
    </row>
    <row r="701" ht="15.75" customHeight="1">
      <c r="A701" s="621"/>
      <c r="B701" s="621"/>
      <c r="C701" s="1208"/>
      <c r="D701" s="1208"/>
      <c r="E701" s="1208"/>
      <c r="F701" s="621"/>
      <c r="G701" s="621"/>
      <c r="H701" s="621"/>
      <c r="I701" s="622"/>
      <c r="J701" s="621"/>
      <c r="K701" s="621"/>
      <c r="L701" s="621"/>
      <c r="M701" s="621"/>
      <c r="N701" s="1209"/>
      <c r="O701" s="1209"/>
      <c r="P701" s="1209"/>
      <c r="Q701" s="1209"/>
      <c r="R701" s="1209"/>
      <c r="S701" s="621"/>
      <c r="T701" s="1208"/>
      <c r="U701" s="1210"/>
      <c r="V701" s="1210"/>
      <c r="W701" s="1210"/>
      <c r="X701" s="1210"/>
      <c r="Y701" s="1210"/>
      <c r="Z701" s="1210"/>
      <c r="AA701" s="1210"/>
      <c r="AB701" s="1210"/>
      <c r="AC701" s="620"/>
      <c r="AD701" s="620"/>
      <c r="AE701" s="620"/>
      <c r="AF701" s="621"/>
      <c r="AG701" s="622"/>
      <c r="AH701" s="622"/>
      <c r="AI701" s="622"/>
    </row>
    <row r="702" ht="15.75" customHeight="1">
      <c r="A702" s="621"/>
      <c r="B702" s="621"/>
      <c r="C702" s="1208"/>
      <c r="D702" s="1208"/>
      <c r="E702" s="1208"/>
      <c r="F702" s="621"/>
      <c r="G702" s="621"/>
      <c r="H702" s="621"/>
      <c r="I702" s="622"/>
      <c r="J702" s="621"/>
      <c r="K702" s="621"/>
      <c r="L702" s="621"/>
      <c r="M702" s="621"/>
      <c r="N702" s="1209"/>
      <c r="O702" s="1209"/>
      <c r="P702" s="1209"/>
      <c r="Q702" s="1209"/>
      <c r="R702" s="1209"/>
      <c r="S702" s="621"/>
      <c r="T702" s="1208"/>
      <c r="U702" s="1210"/>
      <c r="V702" s="1210"/>
      <c r="W702" s="1210"/>
      <c r="X702" s="1210"/>
      <c r="Y702" s="1210"/>
      <c r="Z702" s="1210"/>
      <c r="AA702" s="1210"/>
      <c r="AB702" s="1210"/>
      <c r="AC702" s="620"/>
      <c r="AD702" s="620"/>
      <c r="AE702" s="620"/>
      <c r="AF702" s="621"/>
      <c r="AG702" s="622"/>
      <c r="AH702" s="622"/>
      <c r="AI702" s="622"/>
    </row>
    <row r="703" ht="15.75" customHeight="1">
      <c r="A703" s="621"/>
      <c r="B703" s="621"/>
      <c r="C703" s="1208"/>
      <c r="D703" s="1208"/>
      <c r="E703" s="1208"/>
      <c r="F703" s="621"/>
      <c r="G703" s="621"/>
      <c r="H703" s="621"/>
      <c r="I703" s="622"/>
      <c r="J703" s="621"/>
      <c r="K703" s="621"/>
      <c r="L703" s="621"/>
      <c r="M703" s="621"/>
      <c r="N703" s="1209"/>
      <c r="O703" s="1209"/>
      <c r="P703" s="1209"/>
      <c r="Q703" s="1209"/>
      <c r="R703" s="1209"/>
      <c r="S703" s="621"/>
      <c r="T703" s="1208"/>
      <c r="U703" s="1210"/>
      <c r="V703" s="1210"/>
      <c r="W703" s="1210"/>
      <c r="X703" s="1210"/>
      <c r="Y703" s="1210"/>
      <c r="Z703" s="1210"/>
      <c r="AA703" s="1210"/>
      <c r="AB703" s="1210"/>
      <c r="AC703" s="620"/>
      <c r="AD703" s="620"/>
      <c r="AE703" s="620"/>
      <c r="AF703" s="621"/>
      <c r="AG703" s="622"/>
      <c r="AH703" s="622"/>
      <c r="AI703" s="622"/>
    </row>
    <row r="704" ht="15.75" customHeight="1">
      <c r="A704" s="621"/>
      <c r="B704" s="621"/>
      <c r="C704" s="1208"/>
      <c r="D704" s="1208"/>
      <c r="E704" s="1208"/>
      <c r="F704" s="621"/>
      <c r="G704" s="621"/>
      <c r="H704" s="621"/>
      <c r="I704" s="622"/>
      <c r="J704" s="621"/>
      <c r="K704" s="621"/>
      <c r="L704" s="621"/>
      <c r="M704" s="621"/>
      <c r="N704" s="1209"/>
      <c r="O704" s="1209"/>
      <c r="P704" s="1209"/>
      <c r="Q704" s="1209"/>
      <c r="R704" s="1209"/>
      <c r="S704" s="621"/>
      <c r="T704" s="1208"/>
      <c r="U704" s="1210"/>
      <c r="V704" s="1210"/>
      <c r="W704" s="1210"/>
      <c r="X704" s="1210"/>
      <c r="Y704" s="1210"/>
      <c r="Z704" s="1210"/>
      <c r="AA704" s="1210"/>
      <c r="AB704" s="1210"/>
      <c r="AC704" s="620"/>
      <c r="AD704" s="620"/>
      <c r="AE704" s="620"/>
      <c r="AF704" s="621"/>
      <c r="AG704" s="622"/>
      <c r="AH704" s="622"/>
      <c r="AI704" s="622"/>
    </row>
    <row r="705" ht="15.75" customHeight="1">
      <c r="A705" s="621"/>
      <c r="B705" s="621"/>
      <c r="C705" s="1208"/>
      <c r="D705" s="1208"/>
      <c r="E705" s="1208"/>
      <c r="F705" s="621"/>
      <c r="G705" s="621"/>
      <c r="H705" s="621"/>
      <c r="I705" s="622"/>
      <c r="J705" s="621"/>
      <c r="K705" s="621"/>
      <c r="L705" s="621"/>
      <c r="M705" s="621"/>
      <c r="N705" s="1209"/>
      <c r="O705" s="1209"/>
      <c r="P705" s="1209"/>
      <c r="Q705" s="1209"/>
      <c r="R705" s="1209"/>
      <c r="S705" s="621"/>
      <c r="T705" s="1208"/>
      <c r="U705" s="1210"/>
      <c r="V705" s="1210"/>
      <c r="W705" s="1210"/>
      <c r="X705" s="1210"/>
      <c r="Y705" s="1210"/>
      <c r="Z705" s="1210"/>
      <c r="AA705" s="1210"/>
      <c r="AB705" s="1210"/>
      <c r="AC705" s="620"/>
      <c r="AD705" s="620"/>
      <c r="AE705" s="620"/>
      <c r="AF705" s="621"/>
      <c r="AG705" s="622"/>
      <c r="AH705" s="622"/>
      <c r="AI705" s="622"/>
    </row>
    <row r="706" ht="15.75" customHeight="1">
      <c r="A706" s="621"/>
      <c r="B706" s="621"/>
      <c r="C706" s="1208"/>
      <c r="D706" s="1208"/>
      <c r="E706" s="1208"/>
      <c r="F706" s="621"/>
      <c r="G706" s="621"/>
      <c r="H706" s="621"/>
      <c r="I706" s="622"/>
      <c r="J706" s="621"/>
      <c r="K706" s="621"/>
      <c r="L706" s="621"/>
      <c r="M706" s="621"/>
      <c r="N706" s="1209"/>
      <c r="O706" s="1209"/>
      <c r="P706" s="1209"/>
      <c r="Q706" s="1209"/>
      <c r="R706" s="1209"/>
      <c r="S706" s="621"/>
      <c r="T706" s="1208"/>
      <c r="U706" s="1210"/>
      <c r="V706" s="1210"/>
      <c r="W706" s="1210"/>
      <c r="X706" s="1210"/>
      <c r="Y706" s="1210"/>
      <c r="Z706" s="1210"/>
      <c r="AA706" s="1210"/>
      <c r="AB706" s="1210"/>
      <c r="AC706" s="620"/>
      <c r="AD706" s="620"/>
      <c r="AE706" s="620"/>
      <c r="AF706" s="621"/>
      <c r="AG706" s="622"/>
      <c r="AH706" s="622"/>
      <c r="AI706" s="622"/>
    </row>
    <row r="707" ht="15.75" customHeight="1">
      <c r="A707" s="621"/>
      <c r="B707" s="621"/>
      <c r="C707" s="1208"/>
      <c r="D707" s="1208"/>
      <c r="E707" s="1208"/>
      <c r="F707" s="621"/>
      <c r="G707" s="621"/>
      <c r="H707" s="621"/>
      <c r="I707" s="622"/>
      <c r="J707" s="621"/>
      <c r="K707" s="621"/>
      <c r="L707" s="621"/>
      <c r="M707" s="621"/>
      <c r="N707" s="1209"/>
      <c r="O707" s="1209"/>
      <c r="P707" s="1209"/>
      <c r="Q707" s="1209"/>
      <c r="R707" s="1209"/>
      <c r="S707" s="621"/>
      <c r="T707" s="1208"/>
      <c r="U707" s="1210"/>
      <c r="V707" s="1210"/>
      <c r="W707" s="1210"/>
      <c r="X707" s="1210"/>
      <c r="Y707" s="1210"/>
      <c r="Z707" s="1210"/>
      <c r="AA707" s="1210"/>
      <c r="AB707" s="1210"/>
      <c r="AC707" s="620"/>
      <c r="AD707" s="620"/>
      <c r="AE707" s="620"/>
      <c r="AF707" s="621"/>
      <c r="AG707" s="622"/>
      <c r="AH707" s="622"/>
      <c r="AI707" s="622"/>
    </row>
    <row r="708" ht="15.75" customHeight="1">
      <c r="A708" s="621"/>
      <c r="B708" s="621"/>
      <c r="C708" s="1208"/>
      <c r="D708" s="1208"/>
      <c r="E708" s="1208"/>
      <c r="F708" s="621"/>
      <c r="G708" s="621"/>
      <c r="H708" s="621"/>
      <c r="I708" s="622"/>
      <c r="J708" s="621"/>
      <c r="K708" s="621"/>
      <c r="L708" s="621"/>
      <c r="M708" s="621"/>
      <c r="N708" s="1209"/>
      <c r="O708" s="1209"/>
      <c r="P708" s="1209"/>
      <c r="Q708" s="1209"/>
      <c r="R708" s="1209"/>
      <c r="S708" s="621"/>
      <c r="T708" s="1208"/>
      <c r="U708" s="1210"/>
      <c r="V708" s="1210"/>
      <c r="W708" s="1210"/>
      <c r="X708" s="1210"/>
      <c r="Y708" s="1210"/>
      <c r="Z708" s="1210"/>
      <c r="AA708" s="1210"/>
      <c r="AB708" s="1210"/>
      <c r="AC708" s="620"/>
      <c r="AD708" s="620"/>
      <c r="AE708" s="620"/>
      <c r="AF708" s="621"/>
      <c r="AG708" s="622"/>
      <c r="AH708" s="622"/>
      <c r="AI708" s="622"/>
    </row>
    <row r="709" ht="15.75" customHeight="1">
      <c r="A709" s="621"/>
      <c r="B709" s="621"/>
      <c r="C709" s="1208"/>
      <c r="D709" s="1208"/>
      <c r="E709" s="1208"/>
      <c r="F709" s="621"/>
      <c r="G709" s="621"/>
      <c r="H709" s="621"/>
      <c r="I709" s="622"/>
      <c r="J709" s="621"/>
      <c r="K709" s="621"/>
      <c r="L709" s="621"/>
      <c r="M709" s="621"/>
      <c r="N709" s="1209"/>
      <c r="O709" s="1209"/>
      <c r="P709" s="1209"/>
      <c r="Q709" s="1209"/>
      <c r="R709" s="1209"/>
      <c r="S709" s="621"/>
      <c r="T709" s="1208"/>
      <c r="U709" s="1210"/>
      <c r="V709" s="1210"/>
      <c r="W709" s="1210"/>
      <c r="X709" s="1210"/>
      <c r="Y709" s="1210"/>
      <c r="Z709" s="1210"/>
      <c r="AA709" s="1210"/>
      <c r="AB709" s="1210"/>
      <c r="AC709" s="620"/>
      <c r="AD709" s="620"/>
      <c r="AE709" s="620"/>
      <c r="AF709" s="621"/>
      <c r="AG709" s="622"/>
      <c r="AH709" s="622"/>
      <c r="AI709" s="622"/>
    </row>
    <row r="710" ht="15.75" customHeight="1">
      <c r="A710" s="621"/>
      <c r="B710" s="621"/>
      <c r="C710" s="1208"/>
      <c r="D710" s="1208"/>
      <c r="E710" s="1208"/>
      <c r="F710" s="621"/>
      <c r="G710" s="621"/>
      <c r="H710" s="621"/>
      <c r="I710" s="622"/>
      <c r="J710" s="621"/>
      <c r="K710" s="621"/>
      <c r="L710" s="621"/>
      <c r="M710" s="621"/>
      <c r="N710" s="1209"/>
      <c r="O710" s="1209"/>
      <c r="P710" s="1209"/>
      <c r="Q710" s="1209"/>
      <c r="R710" s="1209"/>
      <c r="S710" s="621"/>
      <c r="T710" s="1208"/>
      <c r="U710" s="1210"/>
      <c r="V710" s="1210"/>
      <c r="W710" s="1210"/>
      <c r="X710" s="1210"/>
      <c r="Y710" s="1210"/>
      <c r="Z710" s="1210"/>
      <c r="AA710" s="1210"/>
      <c r="AB710" s="1210"/>
      <c r="AC710" s="620"/>
      <c r="AD710" s="620"/>
      <c r="AE710" s="620"/>
      <c r="AF710" s="621"/>
      <c r="AG710" s="622"/>
      <c r="AH710" s="622"/>
      <c r="AI710" s="622"/>
    </row>
    <row r="711" ht="15.75" customHeight="1">
      <c r="A711" s="621"/>
      <c r="B711" s="621"/>
      <c r="C711" s="1208"/>
      <c r="D711" s="1208"/>
      <c r="E711" s="1208"/>
      <c r="F711" s="621"/>
      <c r="G711" s="621"/>
      <c r="H711" s="621"/>
      <c r="I711" s="622"/>
      <c r="J711" s="621"/>
      <c r="K711" s="621"/>
      <c r="L711" s="621"/>
      <c r="M711" s="621"/>
      <c r="N711" s="1209"/>
      <c r="O711" s="1209"/>
      <c r="P711" s="1209"/>
      <c r="Q711" s="1209"/>
      <c r="R711" s="1209"/>
      <c r="S711" s="621"/>
      <c r="T711" s="1208"/>
      <c r="U711" s="1210"/>
      <c r="V711" s="1210"/>
      <c r="W711" s="1210"/>
      <c r="X711" s="1210"/>
      <c r="Y711" s="1210"/>
      <c r="Z711" s="1210"/>
      <c r="AA711" s="1210"/>
      <c r="AB711" s="1210"/>
      <c r="AC711" s="620"/>
      <c r="AD711" s="620"/>
      <c r="AE711" s="620"/>
      <c r="AF711" s="621"/>
      <c r="AG711" s="622"/>
      <c r="AH711" s="622"/>
      <c r="AI711" s="622"/>
    </row>
    <row r="712" ht="15.75" customHeight="1">
      <c r="A712" s="621"/>
      <c r="B712" s="621"/>
      <c r="C712" s="1208"/>
      <c r="D712" s="1208"/>
      <c r="E712" s="1208"/>
      <c r="F712" s="621"/>
      <c r="G712" s="621"/>
      <c r="H712" s="621"/>
      <c r="I712" s="622"/>
      <c r="J712" s="621"/>
      <c r="K712" s="621"/>
      <c r="L712" s="621"/>
      <c r="M712" s="621"/>
      <c r="N712" s="1209"/>
      <c r="O712" s="1209"/>
      <c r="P712" s="1209"/>
      <c r="Q712" s="1209"/>
      <c r="R712" s="1209"/>
      <c r="S712" s="621"/>
      <c r="T712" s="1208"/>
      <c r="U712" s="1210"/>
      <c r="V712" s="1210"/>
      <c r="W712" s="1210"/>
      <c r="X712" s="1210"/>
      <c r="Y712" s="1210"/>
      <c r="Z712" s="1210"/>
      <c r="AA712" s="1210"/>
      <c r="AB712" s="1210"/>
      <c r="AC712" s="620"/>
      <c r="AD712" s="620"/>
      <c r="AE712" s="620"/>
      <c r="AF712" s="621"/>
      <c r="AG712" s="622"/>
      <c r="AH712" s="622"/>
      <c r="AI712" s="622"/>
    </row>
    <row r="713" ht="15.75" customHeight="1">
      <c r="A713" s="621"/>
      <c r="B713" s="621"/>
      <c r="C713" s="1208"/>
      <c r="D713" s="1208"/>
      <c r="E713" s="1208"/>
      <c r="F713" s="621"/>
      <c r="G713" s="621"/>
      <c r="H713" s="621"/>
      <c r="I713" s="622"/>
      <c r="J713" s="621"/>
      <c r="K713" s="621"/>
      <c r="L713" s="621"/>
      <c r="M713" s="621"/>
      <c r="N713" s="1209"/>
      <c r="O713" s="1209"/>
      <c r="P713" s="1209"/>
      <c r="Q713" s="1209"/>
      <c r="R713" s="1209"/>
      <c r="S713" s="621"/>
      <c r="T713" s="1208"/>
      <c r="U713" s="1210"/>
      <c r="V713" s="1210"/>
      <c r="W713" s="1210"/>
      <c r="X713" s="1210"/>
      <c r="Y713" s="1210"/>
      <c r="Z713" s="1210"/>
      <c r="AA713" s="1210"/>
      <c r="AB713" s="1210"/>
      <c r="AC713" s="620"/>
      <c r="AD713" s="620"/>
      <c r="AE713" s="620"/>
      <c r="AF713" s="621"/>
      <c r="AG713" s="622"/>
      <c r="AH713" s="622"/>
      <c r="AI713" s="622"/>
    </row>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customSheetViews>
    <customSheetView guid="{5129CB80-9770-499E-9B51-B17A1AFD7CD9}" filter="1" showAutoFilter="1">
      <autoFilter ref="$A$1:$AF$431">
        <filterColumn colId="19">
          <filters>
            <filter val="BU05.VCS.CSMP"/>
            <filter val="BU05.VTK.PresaleCDS"/>
            <filter val="BU05.VTG.QLRR"/>
            <filter val="BU05.VTNet.ICMS.Phase3"/>
            <filter val="BU03.VDS.PresaleOS2024"/>
            <filter val="BU05.VTNet.OSS.VTC.BA"/>
            <filter val="BU01.VTS.Voffice4.1"/>
            <filter val="BU01.VTS.Voffice4.0"/>
            <filter val="BU01.METFONE.SMOS.Phase1"/>
            <filter val="BU05.VTNet.OSS.Natcom"/>
            <filter val="BU03.VDS.ProductCatalog"/>
            <filter val="BU05.VCS.PentestPlatform"/>
            <filter val="BU05.VTNet.NetPM"/>
            <filter val="BU03.VDS.TTDL.CCNB"/>
            <filter val="BU03.VDS.VTM.CAMPAIGN"/>
            <filter val="BU01.BCN.ERP.MS07"/>
            <filter val="BU03.VDS.KDQT.Haiti"/>
            <filter val="BU05.VTNet.OSS.VTP"/>
            <filter val="BU01.VTG.HRM.OSDC"/>
            <filter val="BU01.Mytel.Dashboard"/>
            <filter val="BU01.VTK.PresaleCDS"/>
            <filter val="BU05.VTNet.OSS.MVT"/>
            <filter val="BU05.VTNet.OSS.VTZ"/>
            <filter val="BU01.BCN.LMS"/>
            <filter val="BU05.VTT. BCCS"/>
            <filter val="BU05.VCS.ThreatIntel"/>
            <filter val="BU01.VTPost.QLTS"/>
            <filter val="BU05.VTNet.Chatbots"/>
          </filters>
        </filterColumn>
      </autoFilter>
    </customSheetView>
    <customSheetView guid="{E6D78B58-63E5-4B25-88AA-131E60D4404B}" filter="1" showAutoFilter="1">
      <autoFilter ref="$A$2:$W$461">
        <filterColumn colId="4">
          <filters>
            <filter val="QA"/>
            <filter val="BU01 - Quản trị doanh nghiệp"/>
          </filters>
        </filterColumn>
      </autoFilter>
    </customSheetView>
    <customSheetView guid="{F47F2B0B-0F7A-4723-9694-73423C8E7C11}" filter="1" showAutoFilter="1">
      <autoFilter ref="$A$2:$AF$431">
        <filterColumn colId="19">
          <filters>
            <filter val="BU05.VCS.CSMP"/>
            <filter val="BU05.VTNet.OSS.MYT"/>
            <filter val="BU05.VTK.PresaleCDS"/>
            <filter val="BU05.VTG.QLRR"/>
            <filter val="BU05.VTNet.ICMS.Phase3"/>
            <filter val="BU01.VHT.VTIT.OSDC"/>
            <filter val="BU03.VDS.PresaleOS2024"/>
            <filter val="BU05.VTNet.OSS.VTC.BA"/>
            <filter val="BU01.VTS.Voffice4.1"/>
            <filter val="BU01.VTS.Voffice4.0"/>
            <filter val="BU05.VTNet.OSS.Natcom"/>
            <filter val="BU03.VDS.ProductCatalog"/>
            <filter val="BU05.VCS.PentestPlatform"/>
            <filter val="BU05.VTNet.NetPM"/>
            <filter val="BU05.VTNet.OSS.Unitel"/>
            <filter val="BU03.VDS.TTDL.CCNB"/>
            <filter val="BU03.VDS.VTM.CAMPAIGN"/>
            <filter val="BU03.VDS.ViDienTu3.0 (package)"/>
            <filter val="BU01.BCN.ERP.MS07"/>
            <filter val="BU03.VDS.KDQT.Haiti"/>
            <filter val="BU05.VTNet.OSS.VTP"/>
            <filter val="BU01.VTG.HRM.OSDC"/>
            <filter val="BU05.VTNet.OSS.VTC"/>
            <filter val="BU01.Mytel.Dashboard"/>
            <filter val="BU01.VTK.PresaleCDS"/>
            <filter val="BU05.VTNet.OSS.MVT"/>
            <filter val="BU05.VTNet.OSS.VTZ"/>
            <filter val="BU01.BCN.LMS"/>
            <filter val="BU05.VTT. BCCS"/>
            <filter val="BU05.VCS.ThreatIntel"/>
            <filter val="BU01.VTPost.QLTS"/>
            <filter val="BU05.VTNet.Chatbots"/>
          </filters>
        </filterColumn>
      </autoFilter>
    </customSheetView>
    <customSheetView guid="{54B49785-DE43-43F1-9703-50D5C15C28EA}" filter="1" showAutoFilter="1">
      <autoFilter ref="$A$2:$AF$30"/>
    </customSheetView>
    <customSheetView guid="{22E19C42-DB2A-4E0A-9123-982840C575C2}" filter="1" showAutoFilter="1">
      <autoFilter ref="$A$2:$AF$431">
        <filterColumn colId="4">
          <filters>
            <filter val="QA"/>
            <filter val="BU01 - Quản trị doanh nghiệp"/>
          </filters>
        </filterColumn>
        <sortState ref="A2:AF431">
          <sortCondition ref="T2:T431"/>
        </sortState>
      </autoFilter>
    </customSheetView>
    <customSheetView guid="{D96257B2-66E3-4DBC-89C1-ADC724FA8878}" filter="1" showAutoFilter="1">
      <autoFilter ref="$A$2:$AF$121"/>
    </customSheetView>
    <customSheetView guid="{24ACE0AB-70FC-4EC6-98C2-AB100224222A}" filter="1" showAutoFilter="1">
      <autoFilter ref="$A$2:$AF$431">
        <filterColumn colId="4">
          <filters>
            <filter val="QA"/>
            <filter val="BU01 - Quản trị doanh nghiệp"/>
          </filters>
        </filterColumn>
      </autoFilter>
    </customSheetView>
    <customSheetView guid="{2BF545D7-FBDA-48BA-B3F1-E57DE59A9E26}" filter="1" showAutoFilter="1">
      <autoFilter ref="$T$1:$T$713"/>
    </customSheetView>
  </customSheetViews>
  <dataValidations>
    <dataValidation type="list" allowBlank="1" showErrorMessage="1" sqref="K3:K501">
      <formula1>"2018,2019,2020,2021,2022,2023,2024,2025,2026,2027,2028"</formula1>
    </dataValidation>
    <dataValidation type="list" allowBlank="1" showErrorMessage="1" sqref="J3:J501">
      <formula1>"1,2,3,4,5,6,7,8,9,10,11,12"</formula1>
    </dataValidation>
  </dataValidations>
  <hyperlinks>
    <hyperlink r:id="rId2" ref="D151"/>
    <hyperlink r:id="rId3" ref="D158"/>
    <hyperlink r:id="rId4" ref="D207"/>
    <hyperlink r:id="rId5" ref="D208"/>
    <hyperlink r:id="rId6" ref="D212"/>
    <hyperlink r:id="rId7" ref="D214"/>
    <hyperlink r:id="rId8" ref="T373"/>
  </hyperlinks>
  <printOptions/>
  <pageMargins bottom="0.75" footer="0.0" header="0.0" left="0.7" right="0.7" top="0.75"/>
  <pageSetup orientation="landscape"/>
  <drawing r:id="rId9"/>
  <legacyDrawing r:id="rId1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4.63"/>
    <col customWidth="1" min="2" max="2" width="7.75"/>
    <col customWidth="1" min="3" max="3" width="28.88"/>
    <col customWidth="1" min="4" max="4" width="24.38"/>
    <col customWidth="1" min="5" max="5" width="35.38"/>
    <col customWidth="1" min="6" max="6" width="7.75"/>
    <col customWidth="1" min="7" max="7" width="10.75"/>
    <col customWidth="1" min="8" max="8" width="12.0"/>
    <col customWidth="1" min="9" max="9" width="12.63"/>
    <col customWidth="1" min="10" max="10" width="7.88"/>
    <col customWidth="1" min="11" max="11" width="7.63"/>
    <col customWidth="1" min="12" max="12" width="10.63"/>
    <col customWidth="1" min="13" max="13" width="10.88"/>
    <col customWidth="1" min="14" max="14" width="7.88"/>
    <col customWidth="1" min="15" max="15" width="8.25"/>
    <col customWidth="1" min="16" max="16" width="7.63"/>
    <col customWidth="1" min="17" max="17" width="10.0"/>
    <col customWidth="1" min="18" max="18" width="7.25"/>
    <col customWidth="1" min="19" max="19" width="9.5"/>
    <col customWidth="1" min="20" max="20" width="26.13"/>
    <col customWidth="1" min="21" max="21" width="9.63"/>
    <col customWidth="1" min="22" max="22" width="7.63"/>
    <col customWidth="1" min="23" max="23" width="9.63"/>
    <col customWidth="1" min="24" max="24" width="10.63"/>
    <col customWidth="1" min="25" max="25" width="8.88"/>
    <col customWidth="1" min="26" max="26" width="5.75"/>
    <col customWidth="1" min="27" max="27" width="8.25"/>
    <col customWidth="1" min="28" max="28" width="7.88"/>
    <col customWidth="1" min="29" max="29" width="10.75"/>
    <col customWidth="1" min="30" max="30" width="12.0"/>
    <col customWidth="1" min="31" max="31" width="10.63"/>
    <col customWidth="1" min="32" max="32" width="7.63"/>
    <col customWidth="1" min="33" max="33" width="16.13"/>
    <col customWidth="1" min="34" max="35" width="7.63"/>
  </cols>
  <sheetData>
    <row r="1" ht="15.0" customHeight="1">
      <c r="A1" s="609" t="s">
        <v>1238</v>
      </c>
      <c r="B1" s="609"/>
      <c r="C1" s="240"/>
      <c r="D1" s="240"/>
      <c r="E1" s="240"/>
      <c r="F1" s="609"/>
      <c r="G1" s="609"/>
      <c r="H1" s="609"/>
      <c r="I1" s="611"/>
      <c r="J1" s="609"/>
      <c r="K1" s="609"/>
      <c r="L1" s="609"/>
      <c r="M1" s="609"/>
      <c r="N1" s="613"/>
      <c r="O1" s="613"/>
      <c r="P1" s="614"/>
      <c r="Q1" s="615" t="s">
        <v>1459</v>
      </c>
      <c r="R1" s="614"/>
      <c r="S1" s="609"/>
      <c r="T1" s="240"/>
      <c r="U1" s="640"/>
      <c r="V1" s="616"/>
      <c r="W1" s="640"/>
      <c r="X1" s="640"/>
      <c r="Y1" s="640"/>
      <c r="Z1" s="617"/>
      <c r="AA1" s="616"/>
      <c r="AB1" s="616"/>
      <c r="AC1" s="618">
        <v>10000.0</v>
      </c>
      <c r="AD1" s="620"/>
      <c r="AE1" s="620" t="s">
        <v>1194</v>
      </c>
      <c r="AF1" s="621"/>
      <c r="AG1" s="622"/>
      <c r="AH1" s="622"/>
      <c r="AI1" s="622"/>
    </row>
    <row r="2">
      <c r="A2" s="623" t="s">
        <v>448</v>
      </c>
      <c r="B2" s="623" t="s">
        <v>449</v>
      </c>
      <c r="C2" s="623" t="s">
        <v>450</v>
      </c>
      <c r="D2" s="624" t="s">
        <v>452</v>
      </c>
      <c r="E2" s="624" t="s">
        <v>487</v>
      </c>
      <c r="F2" s="624" t="s">
        <v>488</v>
      </c>
      <c r="G2" s="624" t="s">
        <v>489</v>
      </c>
      <c r="H2" s="624" t="s">
        <v>490</v>
      </c>
      <c r="I2" s="625" t="s">
        <v>491</v>
      </c>
      <c r="J2" s="623" t="s">
        <v>492</v>
      </c>
      <c r="K2" s="623" t="s">
        <v>493</v>
      </c>
      <c r="L2" s="624" t="s">
        <v>494</v>
      </c>
      <c r="M2" s="624" t="s">
        <v>495</v>
      </c>
      <c r="N2" s="626" t="s">
        <v>496</v>
      </c>
      <c r="O2" s="626" t="s">
        <v>542</v>
      </c>
      <c r="P2" s="626" t="s">
        <v>498</v>
      </c>
      <c r="Q2" s="627" t="s">
        <v>1242</v>
      </c>
      <c r="R2" s="626" t="s">
        <v>499</v>
      </c>
      <c r="S2" s="624" t="s">
        <v>500</v>
      </c>
      <c r="T2" s="628" t="s">
        <v>501</v>
      </c>
      <c r="U2" s="626" t="s">
        <v>502</v>
      </c>
      <c r="V2" s="629" t="s">
        <v>503</v>
      </c>
      <c r="W2" s="626" t="s">
        <v>504</v>
      </c>
      <c r="X2" s="717" t="s">
        <v>505</v>
      </c>
      <c r="Y2" s="718" t="s">
        <v>1195</v>
      </c>
      <c r="Z2" s="630" t="s">
        <v>1196</v>
      </c>
      <c r="AA2" s="631" t="s">
        <v>1197</v>
      </c>
      <c r="AB2" s="631" t="s">
        <v>1198</v>
      </c>
      <c r="AC2" s="631" t="s">
        <v>1199</v>
      </c>
      <c r="AD2" s="631" t="s">
        <v>1200</v>
      </c>
      <c r="AE2" s="631" t="s">
        <v>1201</v>
      </c>
      <c r="AF2" s="636" t="s">
        <v>1202</v>
      </c>
      <c r="AG2" s="638" t="s">
        <v>506</v>
      </c>
      <c r="AH2" s="638" t="s">
        <v>1244</v>
      </c>
      <c r="AI2" s="638" t="s">
        <v>1245</v>
      </c>
    </row>
    <row r="3" ht="15.0" customHeight="1">
      <c r="A3" s="719">
        <v>2.0</v>
      </c>
      <c r="B3" s="720">
        <v>461353.0</v>
      </c>
      <c r="C3" s="720" t="s">
        <v>1246</v>
      </c>
      <c r="D3" s="720" t="s">
        <v>1247</v>
      </c>
      <c r="E3" s="720" t="s">
        <v>511</v>
      </c>
      <c r="F3" s="720" t="s">
        <v>546</v>
      </c>
      <c r="G3" s="720" t="s">
        <v>790</v>
      </c>
      <c r="H3" s="720" t="s">
        <v>616</v>
      </c>
      <c r="I3" s="721">
        <v>1.19</v>
      </c>
      <c r="J3" s="722">
        <v>7.0</v>
      </c>
      <c r="K3" s="722">
        <v>2024.0</v>
      </c>
      <c r="L3" s="723">
        <v>45474.0</v>
      </c>
      <c r="M3" s="723">
        <v>45504.0</v>
      </c>
      <c r="N3" s="721">
        <v>23.0</v>
      </c>
      <c r="O3" s="721">
        <v>1.0</v>
      </c>
      <c r="P3" s="721">
        <v>1.0</v>
      </c>
      <c r="Q3" s="724">
        <f t="shared" ref="Q3:Q32" si="1">P3</f>
        <v>1</v>
      </c>
      <c r="R3" s="724"/>
      <c r="S3" s="720" t="s">
        <v>517</v>
      </c>
      <c r="T3" s="720" t="s">
        <v>1249</v>
      </c>
      <c r="U3" s="725">
        <f t="shared" ref="U3:U428" si="2">IF(AND(Q3&gt;=1,S3="ODC"),P3,Q3)</f>
        <v>1</v>
      </c>
      <c r="V3" s="726">
        <f t="shared" ref="V3:V152" si="3">ROUND(SUMIF(B:B,B3,P:P),3)</f>
        <v>1</v>
      </c>
      <c r="W3" s="726">
        <f t="shared" ref="W3:W152" si="4">ROUND(SUMIF(B:B,B3,U:U),3)</f>
        <v>1</v>
      </c>
      <c r="X3" s="727">
        <f t="shared" ref="X3:X483" si="5">ROUND(W3/V3,2)</f>
        <v>1</v>
      </c>
      <c r="Y3" s="728">
        <v>1.0</v>
      </c>
      <c r="Z3" s="729">
        <v>4760.0</v>
      </c>
      <c r="AA3" s="730">
        <f t="shared" ref="AA3:AA483" si="6">ROUND(IF(X3&lt;=1,AB3*O3*X3,AB3*O3),0)</f>
        <v>4760</v>
      </c>
      <c r="AB3" s="730">
        <f t="shared" ref="AB3:AB483" si="7">ROUND(IF(X3&lt;=1,Z3*O3*X3,Z3*O3),0)</f>
        <v>4760</v>
      </c>
      <c r="AC3" s="733">
        <f t="shared" ref="AC3:AC483" si="8">ROUND(IF(X3&gt;1,(W3-V3)*$AC$1,0)*(O3/Y3),0)</f>
        <v>0</v>
      </c>
      <c r="AD3" s="733">
        <f t="shared" ref="AD3:AD483" si="9">+ROUND(AB3+AC3,0)</f>
        <v>4760</v>
      </c>
      <c r="AE3" s="733">
        <f t="shared" ref="AE3:AE483" si="10">SUMIF(B:B,B3,AD:AD)</f>
        <v>4760</v>
      </c>
      <c r="AF3" s="736"/>
      <c r="AG3" s="737"/>
      <c r="AH3" s="737"/>
      <c r="AI3" s="737">
        <f t="shared" ref="AI3:AI10" si="11">AVERAGEIF(D:D,D3,Q:Q)</f>
        <v>1</v>
      </c>
    </row>
    <row r="4" ht="15.0" customHeight="1">
      <c r="A4" s="739">
        <v>3.0</v>
      </c>
      <c r="B4" s="720">
        <v>463387.0</v>
      </c>
      <c r="C4" s="720" t="s">
        <v>1251</v>
      </c>
      <c r="D4" s="720" t="s">
        <v>1252</v>
      </c>
      <c r="E4" s="720" t="s">
        <v>511</v>
      </c>
      <c r="F4" s="720" t="s">
        <v>512</v>
      </c>
      <c r="G4" s="720" t="s">
        <v>790</v>
      </c>
      <c r="H4" s="720" t="s">
        <v>531</v>
      </c>
      <c r="I4" s="721">
        <v>1.24</v>
      </c>
      <c r="J4" s="722">
        <v>7.0</v>
      </c>
      <c r="K4" s="722">
        <v>2024.0</v>
      </c>
      <c r="L4" s="723">
        <v>45474.0</v>
      </c>
      <c r="M4" s="723">
        <v>45504.0</v>
      </c>
      <c r="N4" s="721">
        <v>23.0</v>
      </c>
      <c r="O4" s="721">
        <v>1.0</v>
      </c>
      <c r="P4" s="721">
        <v>1.0</v>
      </c>
      <c r="Q4" s="724">
        <f t="shared" si="1"/>
        <v>1</v>
      </c>
      <c r="R4" s="724"/>
      <c r="S4" s="720" t="s">
        <v>517</v>
      </c>
      <c r="T4" s="720" t="s">
        <v>1249</v>
      </c>
      <c r="U4" s="725">
        <f t="shared" si="2"/>
        <v>1</v>
      </c>
      <c r="V4" s="726">
        <f t="shared" si="3"/>
        <v>1</v>
      </c>
      <c r="W4" s="726">
        <f t="shared" si="4"/>
        <v>1</v>
      </c>
      <c r="X4" s="727">
        <f t="shared" si="5"/>
        <v>1</v>
      </c>
      <c r="Y4" s="728">
        <v>1.0</v>
      </c>
      <c r="Z4" s="729">
        <v>4960.0</v>
      </c>
      <c r="AA4" s="730">
        <f t="shared" si="6"/>
        <v>4960</v>
      </c>
      <c r="AB4" s="730">
        <f t="shared" si="7"/>
        <v>4960</v>
      </c>
      <c r="AC4" s="733">
        <f t="shared" si="8"/>
        <v>0</v>
      </c>
      <c r="AD4" s="733">
        <f t="shared" si="9"/>
        <v>4960</v>
      </c>
      <c r="AE4" s="733">
        <f t="shared" si="10"/>
        <v>4960</v>
      </c>
      <c r="AF4" s="736"/>
      <c r="AG4" s="737"/>
      <c r="AH4" s="737"/>
      <c r="AI4" s="737">
        <f t="shared" si="11"/>
        <v>1</v>
      </c>
    </row>
    <row r="5" ht="15.0" customHeight="1">
      <c r="A5" s="719">
        <v>4.0</v>
      </c>
      <c r="B5" s="720">
        <v>463417.0</v>
      </c>
      <c r="C5" s="720" t="s">
        <v>1253</v>
      </c>
      <c r="D5" s="720" t="s">
        <v>1254</v>
      </c>
      <c r="E5" s="720" t="s">
        <v>511</v>
      </c>
      <c r="F5" s="720" t="s">
        <v>564</v>
      </c>
      <c r="G5" s="720" t="s">
        <v>771</v>
      </c>
      <c r="H5" s="720" t="s">
        <v>612</v>
      </c>
      <c r="I5" s="721">
        <v>1.59</v>
      </c>
      <c r="J5" s="722">
        <v>7.0</v>
      </c>
      <c r="K5" s="722">
        <v>2024.0</v>
      </c>
      <c r="L5" s="723">
        <v>45474.0</v>
      </c>
      <c r="M5" s="723">
        <v>45504.0</v>
      </c>
      <c r="N5" s="721">
        <v>23.0</v>
      </c>
      <c r="O5" s="721">
        <v>1.0</v>
      </c>
      <c r="P5" s="721">
        <v>1.0</v>
      </c>
      <c r="Q5" s="724">
        <f t="shared" si="1"/>
        <v>1</v>
      </c>
      <c r="R5" s="724"/>
      <c r="S5" s="720" t="s">
        <v>517</v>
      </c>
      <c r="T5" s="720" t="s">
        <v>1249</v>
      </c>
      <c r="U5" s="725">
        <f t="shared" si="2"/>
        <v>1</v>
      </c>
      <c r="V5" s="726">
        <f t="shared" si="3"/>
        <v>1</v>
      </c>
      <c r="W5" s="726">
        <f t="shared" si="4"/>
        <v>1</v>
      </c>
      <c r="X5" s="727">
        <f t="shared" si="5"/>
        <v>1</v>
      </c>
      <c r="Y5" s="728">
        <v>1.0</v>
      </c>
      <c r="Z5" s="729">
        <v>6360.0</v>
      </c>
      <c r="AA5" s="730">
        <f t="shared" si="6"/>
        <v>6360</v>
      </c>
      <c r="AB5" s="730">
        <f t="shared" si="7"/>
        <v>6360</v>
      </c>
      <c r="AC5" s="733">
        <f t="shared" si="8"/>
        <v>0</v>
      </c>
      <c r="AD5" s="733">
        <f t="shared" si="9"/>
        <v>6360</v>
      </c>
      <c r="AE5" s="733">
        <f t="shared" si="10"/>
        <v>6360</v>
      </c>
      <c r="AF5" s="736"/>
      <c r="AG5" s="737"/>
      <c r="AH5" s="737"/>
      <c r="AI5" s="737">
        <f t="shared" si="11"/>
        <v>1</v>
      </c>
    </row>
    <row r="6" ht="15.0" customHeight="1">
      <c r="A6" s="739">
        <v>5.0</v>
      </c>
      <c r="B6" s="720">
        <v>174873.0</v>
      </c>
      <c r="C6" s="720" t="s">
        <v>1473</v>
      </c>
      <c r="D6" s="720" t="s">
        <v>1474</v>
      </c>
      <c r="E6" s="720" t="s">
        <v>511</v>
      </c>
      <c r="F6" s="720" t="s">
        <v>564</v>
      </c>
      <c r="G6" s="720" t="s">
        <v>771</v>
      </c>
      <c r="H6" s="720" t="s">
        <v>612</v>
      </c>
      <c r="I6" s="721">
        <v>1.59</v>
      </c>
      <c r="J6" s="722">
        <v>7.0</v>
      </c>
      <c r="K6" s="722">
        <v>2024.0</v>
      </c>
      <c r="L6" s="723">
        <v>45481.0</v>
      </c>
      <c r="M6" s="723">
        <v>45504.0</v>
      </c>
      <c r="N6" s="721">
        <v>18.0</v>
      </c>
      <c r="O6" s="721">
        <v>0.78</v>
      </c>
      <c r="P6" s="721">
        <v>0.78</v>
      </c>
      <c r="Q6" s="724">
        <f t="shared" si="1"/>
        <v>0.78</v>
      </c>
      <c r="R6" s="724"/>
      <c r="S6" s="720" t="s">
        <v>517</v>
      </c>
      <c r="T6" s="720" t="s">
        <v>1249</v>
      </c>
      <c r="U6" s="725">
        <f t="shared" si="2"/>
        <v>0.78</v>
      </c>
      <c r="V6" s="726">
        <f t="shared" si="3"/>
        <v>0.78</v>
      </c>
      <c r="W6" s="726">
        <f t="shared" si="4"/>
        <v>0.78</v>
      </c>
      <c r="X6" s="727">
        <f t="shared" si="5"/>
        <v>1</v>
      </c>
      <c r="Y6" s="728">
        <v>1.0</v>
      </c>
      <c r="Z6" s="729">
        <v>6360.0</v>
      </c>
      <c r="AA6" s="730">
        <f t="shared" si="6"/>
        <v>3870</v>
      </c>
      <c r="AB6" s="730">
        <f t="shared" si="7"/>
        <v>4961</v>
      </c>
      <c r="AC6" s="733">
        <f t="shared" si="8"/>
        <v>0</v>
      </c>
      <c r="AD6" s="733">
        <f t="shared" si="9"/>
        <v>4961</v>
      </c>
      <c r="AE6" s="733">
        <f t="shared" si="10"/>
        <v>4961</v>
      </c>
      <c r="AF6" s="736"/>
      <c r="AG6" s="737"/>
      <c r="AH6" s="737"/>
      <c r="AI6" s="737">
        <f t="shared" si="11"/>
        <v>0.78</v>
      </c>
    </row>
    <row r="7" ht="15.0" customHeight="1">
      <c r="A7" s="719">
        <v>6.0</v>
      </c>
      <c r="B7" s="720">
        <v>465283.0</v>
      </c>
      <c r="C7" s="720" t="s">
        <v>1255</v>
      </c>
      <c r="D7" s="720" t="s">
        <v>1256</v>
      </c>
      <c r="E7" s="720" t="s">
        <v>511</v>
      </c>
      <c r="F7" s="720" t="s">
        <v>564</v>
      </c>
      <c r="G7" s="720" t="s">
        <v>787</v>
      </c>
      <c r="H7" s="720" t="s">
        <v>949</v>
      </c>
      <c r="I7" s="721">
        <v>2.07</v>
      </c>
      <c r="J7" s="722">
        <v>7.0</v>
      </c>
      <c r="K7" s="722">
        <v>2024.0</v>
      </c>
      <c r="L7" s="723">
        <v>45474.0</v>
      </c>
      <c r="M7" s="723">
        <v>45504.0</v>
      </c>
      <c r="N7" s="721">
        <v>23.0</v>
      </c>
      <c r="O7" s="721">
        <v>1.0</v>
      </c>
      <c r="P7" s="721">
        <v>1.0</v>
      </c>
      <c r="Q7" s="724">
        <f t="shared" si="1"/>
        <v>1</v>
      </c>
      <c r="R7" s="724"/>
      <c r="S7" s="720" t="s">
        <v>517</v>
      </c>
      <c r="T7" s="720" t="s">
        <v>1249</v>
      </c>
      <c r="U7" s="725">
        <f t="shared" si="2"/>
        <v>1</v>
      </c>
      <c r="V7" s="726">
        <f t="shared" si="3"/>
        <v>1</v>
      </c>
      <c r="W7" s="726">
        <f t="shared" si="4"/>
        <v>1</v>
      </c>
      <c r="X7" s="727">
        <f t="shared" si="5"/>
        <v>1</v>
      </c>
      <c r="Y7" s="728">
        <v>1.0</v>
      </c>
      <c r="Z7" s="729">
        <v>8280.0</v>
      </c>
      <c r="AA7" s="730">
        <f t="shared" si="6"/>
        <v>8280</v>
      </c>
      <c r="AB7" s="730">
        <f t="shared" si="7"/>
        <v>8280</v>
      </c>
      <c r="AC7" s="733">
        <f t="shared" si="8"/>
        <v>0</v>
      </c>
      <c r="AD7" s="733">
        <f t="shared" si="9"/>
        <v>8280</v>
      </c>
      <c r="AE7" s="733">
        <f t="shared" si="10"/>
        <v>8280</v>
      </c>
      <c r="AF7" s="736"/>
      <c r="AG7" s="737"/>
      <c r="AH7" s="737"/>
      <c r="AI7" s="737">
        <f t="shared" si="11"/>
        <v>1</v>
      </c>
    </row>
    <row r="8" ht="15.75" customHeight="1">
      <c r="A8" s="739">
        <v>7.0</v>
      </c>
      <c r="B8" s="720">
        <v>465623.0</v>
      </c>
      <c r="C8" s="720" t="s">
        <v>1257</v>
      </c>
      <c r="D8" s="720" t="s">
        <v>1258</v>
      </c>
      <c r="E8" s="720" t="s">
        <v>511</v>
      </c>
      <c r="F8" s="720" t="s">
        <v>512</v>
      </c>
      <c r="G8" s="720" t="s">
        <v>771</v>
      </c>
      <c r="H8" s="720" t="s">
        <v>541</v>
      </c>
      <c r="I8" s="721">
        <v>1.59</v>
      </c>
      <c r="J8" s="722">
        <v>7.0</v>
      </c>
      <c r="K8" s="722">
        <v>2024.0</v>
      </c>
      <c r="L8" s="723">
        <v>45474.0</v>
      </c>
      <c r="M8" s="723">
        <v>45498.0</v>
      </c>
      <c r="N8" s="721">
        <v>19.0</v>
      </c>
      <c r="O8" s="721">
        <v>0.83</v>
      </c>
      <c r="P8" s="721">
        <v>0.83</v>
      </c>
      <c r="Q8" s="724">
        <f t="shared" si="1"/>
        <v>0.83</v>
      </c>
      <c r="R8" s="724"/>
      <c r="S8" s="720" t="s">
        <v>517</v>
      </c>
      <c r="T8" s="720" t="s">
        <v>1249</v>
      </c>
      <c r="U8" s="725">
        <f t="shared" si="2"/>
        <v>0.83</v>
      </c>
      <c r="V8" s="726">
        <f t="shared" si="3"/>
        <v>0.83</v>
      </c>
      <c r="W8" s="726">
        <f t="shared" si="4"/>
        <v>0.83</v>
      </c>
      <c r="X8" s="727">
        <f t="shared" si="5"/>
        <v>1</v>
      </c>
      <c r="Y8" s="728">
        <v>1.004</v>
      </c>
      <c r="Z8" s="729">
        <v>6360.0</v>
      </c>
      <c r="AA8" s="730">
        <f t="shared" si="6"/>
        <v>4382</v>
      </c>
      <c r="AB8" s="730">
        <f t="shared" si="7"/>
        <v>5279</v>
      </c>
      <c r="AC8" s="733">
        <f t="shared" si="8"/>
        <v>0</v>
      </c>
      <c r="AD8" s="733">
        <f t="shared" si="9"/>
        <v>5279</v>
      </c>
      <c r="AE8" s="733">
        <f t="shared" si="10"/>
        <v>5279</v>
      </c>
      <c r="AF8" s="736"/>
      <c r="AG8" s="737"/>
      <c r="AH8" s="737"/>
      <c r="AI8" s="737">
        <f t="shared" si="11"/>
        <v>0.83</v>
      </c>
    </row>
    <row r="9" ht="15.0" customHeight="1">
      <c r="A9" s="719">
        <v>8.0</v>
      </c>
      <c r="B9" s="720">
        <v>465625.0</v>
      </c>
      <c r="C9" s="720" t="s">
        <v>1259</v>
      </c>
      <c r="D9" s="720" t="s">
        <v>1260</v>
      </c>
      <c r="E9" s="720" t="s">
        <v>511</v>
      </c>
      <c r="F9" s="720" t="s">
        <v>512</v>
      </c>
      <c r="G9" s="720" t="s">
        <v>771</v>
      </c>
      <c r="H9" s="720" t="s">
        <v>541</v>
      </c>
      <c r="I9" s="721">
        <v>1.59</v>
      </c>
      <c r="J9" s="722">
        <v>7.0</v>
      </c>
      <c r="K9" s="722">
        <v>2024.0</v>
      </c>
      <c r="L9" s="723">
        <v>45474.0</v>
      </c>
      <c r="M9" s="723">
        <v>45504.0</v>
      </c>
      <c r="N9" s="721">
        <v>23.0</v>
      </c>
      <c r="O9" s="721">
        <v>1.0</v>
      </c>
      <c r="P9" s="721">
        <v>1.0</v>
      </c>
      <c r="Q9" s="724">
        <f t="shared" si="1"/>
        <v>1</v>
      </c>
      <c r="R9" s="724"/>
      <c r="S9" s="720" t="s">
        <v>517</v>
      </c>
      <c r="T9" s="720" t="s">
        <v>1249</v>
      </c>
      <c r="U9" s="725">
        <f t="shared" si="2"/>
        <v>1</v>
      </c>
      <c r="V9" s="726">
        <f t="shared" si="3"/>
        <v>1</v>
      </c>
      <c r="W9" s="726">
        <f t="shared" si="4"/>
        <v>1</v>
      </c>
      <c r="X9" s="727">
        <f t="shared" si="5"/>
        <v>1</v>
      </c>
      <c r="Y9" s="728">
        <v>1.0</v>
      </c>
      <c r="Z9" s="729">
        <v>6360.0</v>
      </c>
      <c r="AA9" s="730">
        <f t="shared" si="6"/>
        <v>6360</v>
      </c>
      <c r="AB9" s="730">
        <f t="shared" si="7"/>
        <v>6360</v>
      </c>
      <c r="AC9" s="733">
        <f t="shared" si="8"/>
        <v>0</v>
      </c>
      <c r="AD9" s="733">
        <f t="shared" si="9"/>
        <v>6360</v>
      </c>
      <c r="AE9" s="733">
        <f t="shared" si="10"/>
        <v>6360</v>
      </c>
      <c r="AF9" s="736"/>
      <c r="AG9" s="737"/>
      <c r="AH9" s="737"/>
      <c r="AI9" s="737">
        <f t="shared" si="11"/>
        <v>1</v>
      </c>
    </row>
    <row r="10" ht="15.0" customHeight="1">
      <c r="A10" s="739">
        <v>9.0</v>
      </c>
      <c r="B10" s="720">
        <v>466071.0</v>
      </c>
      <c r="C10" s="720" t="s">
        <v>1488</v>
      </c>
      <c r="D10" s="720" t="s">
        <v>1489</v>
      </c>
      <c r="E10" s="720" t="s">
        <v>511</v>
      </c>
      <c r="F10" s="720" t="s">
        <v>512</v>
      </c>
      <c r="G10" s="720" t="s">
        <v>790</v>
      </c>
      <c r="H10" s="720" t="s">
        <v>531</v>
      </c>
      <c r="I10" s="721">
        <v>1.24</v>
      </c>
      <c r="J10" s="722">
        <v>7.0</v>
      </c>
      <c r="K10" s="722">
        <v>2024.0</v>
      </c>
      <c r="L10" s="723">
        <v>45481.0</v>
      </c>
      <c r="M10" s="723">
        <v>45504.0</v>
      </c>
      <c r="N10" s="721">
        <v>18.0</v>
      </c>
      <c r="O10" s="721">
        <v>0.78</v>
      </c>
      <c r="P10" s="721">
        <v>0.78</v>
      </c>
      <c r="Q10" s="724">
        <f t="shared" si="1"/>
        <v>0.78</v>
      </c>
      <c r="R10" s="724"/>
      <c r="S10" s="720" t="s">
        <v>517</v>
      </c>
      <c r="T10" s="720" t="s">
        <v>1249</v>
      </c>
      <c r="U10" s="725">
        <f t="shared" si="2"/>
        <v>0.78</v>
      </c>
      <c r="V10" s="726">
        <f t="shared" si="3"/>
        <v>0.78</v>
      </c>
      <c r="W10" s="726">
        <f t="shared" si="4"/>
        <v>0.78</v>
      </c>
      <c r="X10" s="727">
        <f t="shared" si="5"/>
        <v>1</v>
      </c>
      <c r="Y10" s="728">
        <v>0.997</v>
      </c>
      <c r="Z10" s="729">
        <v>4960.0</v>
      </c>
      <c r="AA10" s="730">
        <f t="shared" si="6"/>
        <v>3018</v>
      </c>
      <c r="AB10" s="730">
        <f t="shared" si="7"/>
        <v>3869</v>
      </c>
      <c r="AC10" s="733">
        <f t="shared" si="8"/>
        <v>0</v>
      </c>
      <c r="AD10" s="733">
        <f t="shared" si="9"/>
        <v>3869</v>
      </c>
      <c r="AE10" s="733">
        <f t="shared" si="10"/>
        <v>3869</v>
      </c>
      <c r="AF10" s="736"/>
      <c r="AG10" s="737"/>
      <c r="AH10" s="737"/>
      <c r="AI10" s="737">
        <f t="shared" si="11"/>
        <v>0.78</v>
      </c>
    </row>
    <row r="11" ht="15.0" customHeight="1">
      <c r="A11" s="719">
        <v>10.0</v>
      </c>
      <c r="B11" s="720">
        <v>466045.0</v>
      </c>
      <c r="C11" s="720" t="s">
        <v>1490</v>
      </c>
      <c r="D11" s="720" t="s">
        <v>1491</v>
      </c>
      <c r="E11" s="720" t="s">
        <v>511</v>
      </c>
      <c r="F11" s="720" t="s">
        <v>564</v>
      </c>
      <c r="G11" s="720" t="s">
        <v>771</v>
      </c>
      <c r="H11" s="720" t="s">
        <v>612</v>
      </c>
      <c r="I11" s="721">
        <v>1.59</v>
      </c>
      <c r="J11" s="722">
        <v>7.0</v>
      </c>
      <c r="K11" s="722">
        <v>2024.0</v>
      </c>
      <c r="L11" s="723">
        <v>45481.0</v>
      </c>
      <c r="M11" s="723">
        <v>45504.0</v>
      </c>
      <c r="N11" s="721">
        <v>18.0</v>
      </c>
      <c r="O11" s="721">
        <v>0.78</v>
      </c>
      <c r="P11" s="721">
        <v>0.78</v>
      </c>
      <c r="Q11" s="724">
        <f t="shared" si="1"/>
        <v>0.78</v>
      </c>
      <c r="R11" s="724"/>
      <c r="S11" s="720" t="s">
        <v>517</v>
      </c>
      <c r="T11" s="720" t="s">
        <v>1249</v>
      </c>
      <c r="U11" s="725">
        <f t="shared" si="2"/>
        <v>0.78</v>
      </c>
      <c r="V11" s="726">
        <f t="shared" si="3"/>
        <v>0.78</v>
      </c>
      <c r="W11" s="726">
        <f t="shared" si="4"/>
        <v>0.78</v>
      </c>
      <c r="X11" s="727">
        <f t="shared" si="5"/>
        <v>1</v>
      </c>
      <c r="Y11" s="728">
        <v>0.997</v>
      </c>
      <c r="Z11" s="729">
        <v>6360.0</v>
      </c>
      <c r="AA11" s="730">
        <f t="shared" si="6"/>
        <v>3870</v>
      </c>
      <c r="AB11" s="730">
        <f t="shared" si="7"/>
        <v>4961</v>
      </c>
      <c r="AC11" s="733">
        <f t="shared" si="8"/>
        <v>0</v>
      </c>
      <c r="AD11" s="733">
        <f t="shared" si="9"/>
        <v>4961</v>
      </c>
      <c r="AE11" s="733">
        <f t="shared" si="10"/>
        <v>4961</v>
      </c>
      <c r="AF11" s="736"/>
      <c r="AG11" s="737"/>
      <c r="AH11" s="737"/>
      <c r="AI11" s="737"/>
    </row>
    <row r="12" ht="15.0" customHeight="1">
      <c r="A12" s="739">
        <v>11.0</v>
      </c>
      <c r="B12" s="720">
        <v>466041.0</v>
      </c>
      <c r="C12" s="720" t="s">
        <v>1495</v>
      </c>
      <c r="D12" s="720" t="s">
        <v>1496</v>
      </c>
      <c r="E12" s="720" t="s">
        <v>511</v>
      </c>
      <c r="F12" s="720" t="s">
        <v>564</v>
      </c>
      <c r="G12" s="720" t="s">
        <v>771</v>
      </c>
      <c r="H12" s="720" t="s">
        <v>612</v>
      </c>
      <c r="I12" s="721">
        <v>1.59</v>
      </c>
      <c r="J12" s="722">
        <v>7.0</v>
      </c>
      <c r="K12" s="722">
        <v>2024.0</v>
      </c>
      <c r="L12" s="723">
        <v>45474.0</v>
      </c>
      <c r="M12" s="723">
        <v>45504.0</v>
      </c>
      <c r="N12" s="721">
        <v>23.0</v>
      </c>
      <c r="O12" s="721">
        <v>1.0</v>
      </c>
      <c r="P12" s="721">
        <v>1.0</v>
      </c>
      <c r="Q12" s="724">
        <f t="shared" si="1"/>
        <v>1</v>
      </c>
      <c r="R12" s="724"/>
      <c r="S12" s="720" t="s">
        <v>517</v>
      </c>
      <c r="T12" s="720" t="s">
        <v>1249</v>
      </c>
      <c r="U12" s="725">
        <f t="shared" si="2"/>
        <v>1</v>
      </c>
      <c r="V12" s="726">
        <f t="shared" si="3"/>
        <v>1</v>
      </c>
      <c r="W12" s="726">
        <f t="shared" si="4"/>
        <v>1</v>
      </c>
      <c r="X12" s="727">
        <f t="shared" si="5"/>
        <v>1</v>
      </c>
      <c r="Y12" s="728">
        <v>1.0</v>
      </c>
      <c r="Z12" s="729">
        <v>6360.0</v>
      </c>
      <c r="AA12" s="730">
        <f t="shared" si="6"/>
        <v>6360</v>
      </c>
      <c r="AB12" s="730">
        <f t="shared" si="7"/>
        <v>6360</v>
      </c>
      <c r="AC12" s="733">
        <f t="shared" si="8"/>
        <v>0</v>
      </c>
      <c r="AD12" s="733">
        <f t="shared" si="9"/>
        <v>6360</v>
      </c>
      <c r="AE12" s="733">
        <f t="shared" si="10"/>
        <v>6360</v>
      </c>
      <c r="AF12" s="736"/>
      <c r="AG12" s="737"/>
      <c r="AH12" s="737"/>
      <c r="AI12" s="737"/>
    </row>
    <row r="13" ht="15.0" customHeight="1">
      <c r="A13" s="719">
        <v>12.0</v>
      </c>
      <c r="B13" s="747">
        <v>465333.0</v>
      </c>
      <c r="C13" s="747" t="s">
        <v>1261</v>
      </c>
      <c r="D13" s="747" t="s">
        <v>1262</v>
      </c>
      <c r="E13" s="747" t="s">
        <v>511</v>
      </c>
      <c r="F13" s="747" t="s">
        <v>512</v>
      </c>
      <c r="G13" s="747" t="s">
        <v>790</v>
      </c>
      <c r="H13" s="747" t="s">
        <v>531</v>
      </c>
      <c r="I13" s="748">
        <v>1.24</v>
      </c>
      <c r="J13" s="749">
        <v>7.0</v>
      </c>
      <c r="K13" s="749">
        <v>2024.0</v>
      </c>
      <c r="L13" s="750">
        <v>45474.0</v>
      </c>
      <c r="M13" s="750">
        <v>45504.0</v>
      </c>
      <c r="N13" s="748">
        <v>23.0</v>
      </c>
      <c r="O13" s="748">
        <v>1.0</v>
      </c>
      <c r="P13" s="748">
        <v>1.0</v>
      </c>
      <c r="Q13" s="724">
        <f t="shared" si="1"/>
        <v>1</v>
      </c>
      <c r="R13" s="751"/>
      <c r="S13" s="747" t="s">
        <v>517</v>
      </c>
      <c r="T13" s="747" t="s">
        <v>1264</v>
      </c>
      <c r="U13" s="725">
        <f t="shared" si="2"/>
        <v>1</v>
      </c>
      <c r="V13" s="726">
        <f t="shared" si="3"/>
        <v>1</v>
      </c>
      <c r="W13" s="726">
        <f t="shared" si="4"/>
        <v>1</v>
      </c>
      <c r="X13" s="727">
        <f t="shared" si="5"/>
        <v>1</v>
      </c>
      <c r="Y13" s="752">
        <v>1.0</v>
      </c>
      <c r="Z13" s="753">
        <v>4960.0</v>
      </c>
      <c r="AA13" s="730">
        <f t="shared" si="6"/>
        <v>4960</v>
      </c>
      <c r="AB13" s="730">
        <f t="shared" si="7"/>
        <v>4960</v>
      </c>
      <c r="AC13" s="733">
        <f t="shared" si="8"/>
        <v>0</v>
      </c>
      <c r="AD13" s="733">
        <f t="shared" si="9"/>
        <v>4960</v>
      </c>
      <c r="AE13" s="733">
        <f t="shared" si="10"/>
        <v>4960</v>
      </c>
      <c r="AF13" s="754"/>
      <c r="AG13" s="737"/>
      <c r="AH13" s="737"/>
      <c r="AI13" s="737">
        <f t="shared" ref="AI13:AI28" si="12">AVERAGEIF(D:D,D13,Q:Q)</f>
        <v>1</v>
      </c>
    </row>
    <row r="14" ht="15.0" customHeight="1">
      <c r="A14" s="739">
        <v>13.0</v>
      </c>
      <c r="B14" s="720">
        <v>466839.0</v>
      </c>
      <c r="C14" s="720" t="s">
        <v>1501</v>
      </c>
      <c r="D14" s="720" t="s">
        <v>1502</v>
      </c>
      <c r="E14" s="720" t="s">
        <v>511</v>
      </c>
      <c r="F14" s="720" t="s">
        <v>512</v>
      </c>
      <c r="G14" s="720" t="s">
        <v>790</v>
      </c>
      <c r="H14" s="720" t="s">
        <v>531</v>
      </c>
      <c r="I14" s="721">
        <v>1.24</v>
      </c>
      <c r="J14" s="722">
        <v>7.0</v>
      </c>
      <c r="K14" s="722">
        <v>2024.0</v>
      </c>
      <c r="L14" s="723">
        <v>45495.0</v>
      </c>
      <c r="M14" s="723">
        <v>45504.0</v>
      </c>
      <c r="N14" s="721">
        <v>8.0</v>
      </c>
      <c r="O14" s="721">
        <v>0.35</v>
      </c>
      <c r="P14" s="721">
        <v>0.35</v>
      </c>
      <c r="Q14" s="724">
        <f t="shared" si="1"/>
        <v>0.35</v>
      </c>
      <c r="R14" s="724"/>
      <c r="S14" s="720" t="s">
        <v>517</v>
      </c>
      <c r="T14" s="720" t="s">
        <v>1264</v>
      </c>
      <c r="U14" s="725">
        <f t="shared" si="2"/>
        <v>0.35</v>
      </c>
      <c r="V14" s="726">
        <f t="shared" si="3"/>
        <v>0.35</v>
      </c>
      <c r="W14" s="726">
        <f t="shared" si="4"/>
        <v>0.35</v>
      </c>
      <c r="X14" s="727">
        <f t="shared" si="5"/>
        <v>1</v>
      </c>
      <c r="Y14" s="728">
        <v>1.002</v>
      </c>
      <c r="Z14" s="729">
        <v>4960.0</v>
      </c>
      <c r="AA14" s="730">
        <f t="shared" si="6"/>
        <v>608</v>
      </c>
      <c r="AB14" s="730">
        <f t="shared" si="7"/>
        <v>1736</v>
      </c>
      <c r="AC14" s="733">
        <f t="shared" si="8"/>
        <v>0</v>
      </c>
      <c r="AD14" s="733">
        <f t="shared" si="9"/>
        <v>1736</v>
      </c>
      <c r="AE14" s="733">
        <f t="shared" si="10"/>
        <v>1736</v>
      </c>
      <c r="AF14" s="736"/>
      <c r="AG14" s="737"/>
      <c r="AH14" s="737"/>
      <c r="AI14" s="737">
        <f t="shared" si="12"/>
        <v>0.35</v>
      </c>
    </row>
    <row r="15" ht="15.0" customHeight="1">
      <c r="A15" s="719">
        <v>14.0</v>
      </c>
      <c r="B15" s="720">
        <v>467151.0</v>
      </c>
      <c r="C15" s="720" t="s">
        <v>1504</v>
      </c>
      <c r="D15" s="720" t="s">
        <v>1505</v>
      </c>
      <c r="E15" s="720" t="s">
        <v>511</v>
      </c>
      <c r="F15" s="720" t="s">
        <v>1506</v>
      </c>
      <c r="G15" s="720" t="s">
        <v>790</v>
      </c>
      <c r="H15" s="720" t="s">
        <v>1507</v>
      </c>
      <c r="I15" s="721">
        <v>0.0</v>
      </c>
      <c r="J15" s="722">
        <v>7.0</v>
      </c>
      <c r="K15" s="722">
        <v>2024.0</v>
      </c>
      <c r="L15" s="723">
        <v>45497.0</v>
      </c>
      <c r="M15" s="723">
        <v>45504.0</v>
      </c>
      <c r="N15" s="721">
        <v>6.0</v>
      </c>
      <c r="O15" s="721">
        <v>0.26</v>
      </c>
      <c r="P15" s="721">
        <v>0.26</v>
      </c>
      <c r="Q15" s="724">
        <f t="shared" si="1"/>
        <v>0.26</v>
      </c>
      <c r="R15" s="724"/>
      <c r="S15" s="720" t="s">
        <v>517</v>
      </c>
      <c r="T15" s="720" t="s">
        <v>1264</v>
      </c>
      <c r="U15" s="725">
        <f t="shared" si="2"/>
        <v>0.26</v>
      </c>
      <c r="V15" s="726">
        <f t="shared" si="3"/>
        <v>0.26</v>
      </c>
      <c r="W15" s="726">
        <f t="shared" si="4"/>
        <v>0.26</v>
      </c>
      <c r="X15" s="727">
        <f t="shared" si="5"/>
        <v>1</v>
      </c>
      <c r="Y15" s="728">
        <v>0.999</v>
      </c>
      <c r="Z15" s="729">
        <v>4960.0</v>
      </c>
      <c r="AA15" s="730">
        <f t="shared" si="6"/>
        <v>335</v>
      </c>
      <c r="AB15" s="730">
        <f t="shared" si="7"/>
        <v>1290</v>
      </c>
      <c r="AC15" s="733">
        <f t="shared" si="8"/>
        <v>0</v>
      </c>
      <c r="AD15" s="733">
        <f t="shared" si="9"/>
        <v>1290</v>
      </c>
      <c r="AE15" s="733">
        <f t="shared" si="10"/>
        <v>1290</v>
      </c>
      <c r="AF15" s="736"/>
      <c r="AG15" s="737"/>
      <c r="AH15" s="737"/>
      <c r="AI15" s="737">
        <f t="shared" si="12"/>
        <v>0.26</v>
      </c>
    </row>
    <row r="16" ht="15.0" customHeight="1">
      <c r="A16" s="755">
        <v>15.0</v>
      </c>
      <c r="B16" s="754">
        <v>155317.0</v>
      </c>
      <c r="C16" s="754" t="s">
        <v>1273</v>
      </c>
      <c r="D16" s="754" t="s">
        <v>1274</v>
      </c>
      <c r="E16" s="754" t="s">
        <v>511</v>
      </c>
      <c r="F16" s="754" t="s">
        <v>564</v>
      </c>
      <c r="G16" s="754" t="s">
        <v>893</v>
      </c>
      <c r="H16" s="754" t="s">
        <v>633</v>
      </c>
      <c r="I16" s="752">
        <v>2.33</v>
      </c>
      <c r="J16" s="756">
        <v>7.0</v>
      </c>
      <c r="K16" s="756">
        <v>2024.0</v>
      </c>
      <c r="L16" s="757">
        <v>45474.0</v>
      </c>
      <c r="M16" s="757">
        <v>45504.0</v>
      </c>
      <c r="N16" s="752">
        <v>4.6</v>
      </c>
      <c r="O16" s="752">
        <v>0.2</v>
      </c>
      <c r="P16" s="752">
        <v>0.2</v>
      </c>
      <c r="Q16" s="758">
        <f t="shared" si="1"/>
        <v>0.2</v>
      </c>
      <c r="R16" s="759"/>
      <c r="S16" s="754" t="s">
        <v>517</v>
      </c>
      <c r="T16" s="754" t="s">
        <v>1269</v>
      </c>
      <c r="U16" s="760">
        <f t="shared" si="2"/>
        <v>0.2</v>
      </c>
      <c r="V16" s="761">
        <f t="shared" si="3"/>
        <v>2.064</v>
      </c>
      <c r="W16" s="761">
        <f t="shared" si="4"/>
        <v>2.062</v>
      </c>
      <c r="X16" s="762">
        <f t="shared" si="5"/>
        <v>1</v>
      </c>
      <c r="Y16" s="752">
        <v>1.0</v>
      </c>
      <c r="Z16" s="753">
        <v>9320.0</v>
      </c>
      <c r="AA16" s="763">
        <f t="shared" si="6"/>
        <v>373</v>
      </c>
      <c r="AB16" s="763">
        <f t="shared" si="7"/>
        <v>1864</v>
      </c>
      <c r="AC16" s="764">
        <f t="shared" si="8"/>
        <v>0</v>
      </c>
      <c r="AD16" s="764">
        <f t="shared" si="9"/>
        <v>1864</v>
      </c>
      <c r="AE16" s="764">
        <f t="shared" si="10"/>
        <v>9320</v>
      </c>
      <c r="AF16" s="754"/>
      <c r="AG16" s="765"/>
      <c r="AH16" s="765"/>
      <c r="AI16" s="765">
        <f t="shared" si="12"/>
        <v>0.4124</v>
      </c>
    </row>
    <row r="17" ht="15.0" customHeight="1">
      <c r="A17" s="719">
        <v>16.0</v>
      </c>
      <c r="B17" s="747">
        <v>275041.0</v>
      </c>
      <c r="C17" s="747" t="s">
        <v>1102</v>
      </c>
      <c r="D17" s="747" t="s">
        <v>1275</v>
      </c>
      <c r="E17" s="747" t="s">
        <v>511</v>
      </c>
      <c r="F17" s="747" t="s">
        <v>512</v>
      </c>
      <c r="G17" s="747" t="s">
        <v>665</v>
      </c>
      <c r="H17" s="747" t="s">
        <v>580</v>
      </c>
      <c r="I17" s="748">
        <v>1.0</v>
      </c>
      <c r="J17" s="749">
        <v>7.0</v>
      </c>
      <c r="K17" s="749">
        <v>2024.0</v>
      </c>
      <c r="L17" s="750">
        <v>45474.0</v>
      </c>
      <c r="M17" s="750">
        <v>45504.0</v>
      </c>
      <c r="N17" s="748">
        <v>23.0</v>
      </c>
      <c r="O17" s="748">
        <v>1.0</v>
      </c>
      <c r="P17" s="748">
        <v>1.0</v>
      </c>
      <c r="Q17" s="724">
        <f t="shared" si="1"/>
        <v>1</v>
      </c>
      <c r="R17" s="751"/>
      <c r="S17" s="747" t="s">
        <v>525</v>
      </c>
      <c r="T17" s="747" t="s">
        <v>1276</v>
      </c>
      <c r="U17" s="725">
        <f t="shared" si="2"/>
        <v>1</v>
      </c>
      <c r="V17" s="726">
        <f t="shared" si="3"/>
        <v>1</v>
      </c>
      <c r="W17" s="726">
        <f t="shared" si="4"/>
        <v>1</v>
      </c>
      <c r="X17" s="727">
        <f t="shared" si="5"/>
        <v>1</v>
      </c>
      <c r="Y17" s="752">
        <v>1.0</v>
      </c>
      <c r="Z17" s="753">
        <v>4000.0</v>
      </c>
      <c r="AA17" s="730">
        <f t="shared" si="6"/>
        <v>4000</v>
      </c>
      <c r="AB17" s="730">
        <f t="shared" si="7"/>
        <v>4000</v>
      </c>
      <c r="AC17" s="733">
        <f t="shared" si="8"/>
        <v>0</v>
      </c>
      <c r="AD17" s="733">
        <f t="shared" si="9"/>
        <v>4000</v>
      </c>
      <c r="AE17" s="733">
        <f t="shared" si="10"/>
        <v>4000</v>
      </c>
      <c r="AF17" s="754"/>
      <c r="AG17" s="737"/>
      <c r="AH17" s="737"/>
      <c r="AI17" s="737">
        <f t="shared" si="12"/>
        <v>1</v>
      </c>
    </row>
    <row r="18" ht="15.0" customHeight="1">
      <c r="A18" s="739">
        <v>17.0</v>
      </c>
      <c r="B18" s="720">
        <v>283181.0</v>
      </c>
      <c r="C18" s="720" t="s">
        <v>658</v>
      </c>
      <c r="D18" s="720" t="s">
        <v>1278</v>
      </c>
      <c r="E18" s="720" t="s">
        <v>511</v>
      </c>
      <c r="F18" s="720" t="s">
        <v>564</v>
      </c>
      <c r="G18" s="720" t="s">
        <v>771</v>
      </c>
      <c r="H18" s="720" t="s">
        <v>612</v>
      </c>
      <c r="I18" s="721">
        <v>1.59</v>
      </c>
      <c r="J18" s="722">
        <v>7.0</v>
      </c>
      <c r="K18" s="722">
        <v>2024.0</v>
      </c>
      <c r="L18" s="723">
        <v>45474.0</v>
      </c>
      <c r="M18" s="723">
        <v>45504.0</v>
      </c>
      <c r="N18" s="721">
        <v>23.0</v>
      </c>
      <c r="O18" s="721">
        <v>1.0</v>
      </c>
      <c r="P18" s="721">
        <v>1.59</v>
      </c>
      <c r="Q18" s="724">
        <f t="shared" si="1"/>
        <v>1.59</v>
      </c>
      <c r="R18" s="724"/>
      <c r="S18" s="720" t="s">
        <v>525</v>
      </c>
      <c r="T18" s="720" t="s">
        <v>1276</v>
      </c>
      <c r="U18" s="725">
        <f t="shared" si="2"/>
        <v>1.59</v>
      </c>
      <c r="V18" s="726">
        <f t="shared" si="3"/>
        <v>1.59</v>
      </c>
      <c r="W18" s="726">
        <f t="shared" si="4"/>
        <v>1.59</v>
      </c>
      <c r="X18" s="727">
        <f t="shared" si="5"/>
        <v>1</v>
      </c>
      <c r="Y18" s="728">
        <v>1.0</v>
      </c>
      <c r="Z18" s="729">
        <v>6360.0</v>
      </c>
      <c r="AA18" s="730">
        <f t="shared" si="6"/>
        <v>6360</v>
      </c>
      <c r="AB18" s="730">
        <f t="shared" si="7"/>
        <v>6360</v>
      </c>
      <c r="AC18" s="733">
        <f t="shared" si="8"/>
        <v>0</v>
      </c>
      <c r="AD18" s="733">
        <f t="shared" si="9"/>
        <v>6360</v>
      </c>
      <c r="AE18" s="733">
        <f t="shared" si="10"/>
        <v>6360</v>
      </c>
      <c r="AF18" s="736"/>
      <c r="AG18" s="737"/>
      <c r="AH18" s="737"/>
      <c r="AI18" s="737">
        <f t="shared" si="12"/>
        <v>1.59</v>
      </c>
    </row>
    <row r="19" ht="15.0" customHeight="1">
      <c r="A19" s="719">
        <v>18.0</v>
      </c>
      <c r="B19" s="720">
        <v>427203.0</v>
      </c>
      <c r="C19" s="720" t="s">
        <v>1006</v>
      </c>
      <c r="D19" s="720" t="s">
        <v>1279</v>
      </c>
      <c r="E19" s="720" t="s">
        <v>511</v>
      </c>
      <c r="F19" s="720" t="s">
        <v>512</v>
      </c>
      <c r="G19" s="720" t="s">
        <v>665</v>
      </c>
      <c r="H19" s="720" t="s">
        <v>580</v>
      </c>
      <c r="I19" s="721">
        <v>1.0</v>
      </c>
      <c r="J19" s="722">
        <v>7.0</v>
      </c>
      <c r="K19" s="722">
        <v>2024.0</v>
      </c>
      <c r="L19" s="723">
        <v>45474.0</v>
      </c>
      <c r="M19" s="723">
        <v>45504.0</v>
      </c>
      <c r="N19" s="721">
        <v>23.0</v>
      </c>
      <c r="O19" s="721">
        <v>1.0</v>
      </c>
      <c r="P19" s="721">
        <v>1.0</v>
      </c>
      <c r="Q19" s="724">
        <f t="shared" si="1"/>
        <v>1</v>
      </c>
      <c r="R19" s="724"/>
      <c r="S19" s="720" t="s">
        <v>525</v>
      </c>
      <c r="T19" s="720" t="s">
        <v>1276</v>
      </c>
      <c r="U19" s="725">
        <f t="shared" si="2"/>
        <v>1</v>
      </c>
      <c r="V19" s="726">
        <f t="shared" si="3"/>
        <v>1</v>
      </c>
      <c r="W19" s="726">
        <f t="shared" si="4"/>
        <v>1</v>
      </c>
      <c r="X19" s="727">
        <f t="shared" si="5"/>
        <v>1</v>
      </c>
      <c r="Y19" s="728">
        <v>1.0</v>
      </c>
      <c r="Z19" s="729">
        <v>4000.0</v>
      </c>
      <c r="AA19" s="730">
        <f t="shared" si="6"/>
        <v>4000</v>
      </c>
      <c r="AB19" s="730">
        <f t="shared" si="7"/>
        <v>4000</v>
      </c>
      <c r="AC19" s="733">
        <f t="shared" si="8"/>
        <v>0</v>
      </c>
      <c r="AD19" s="733">
        <f t="shared" si="9"/>
        <v>4000</v>
      </c>
      <c r="AE19" s="733">
        <f t="shared" si="10"/>
        <v>4000</v>
      </c>
      <c r="AF19" s="736"/>
      <c r="AG19" s="737"/>
      <c r="AH19" s="737"/>
      <c r="AI19" s="737">
        <f t="shared" si="12"/>
        <v>1</v>
      </c>
    </row>
    <row r="20" ht="15.0" customHeight="1">
      <c r="A20" s="739">
        <v>19.0</v>
      </c>
      <c r="B20" s="720">
        <v>427332.0</v>
      </c>
      <c r="C20" s="766" t="s">
        <v>995</v>
      </c>
      <c r="D20" s="720" t="s">
        <v>1308</v>
      </c>
      <c r="E20" s="766" t="s">
        <v>511</v>
      </c>
      <c r="F20" s="766" t="s">
        <v>512</v>
      </c>
      <c r="G20" s="766" t="s">
        <v>771</v>
      </c>
      <c r="H20" s="720" t="s">
        <v>541</v>
      </c>
      <c r="I20" s="721">
        <v>1.59</v>
      </c>
      <c r="J20" s="722">
        <v>7.0</v>
      </c>
      <c r="K20" s="722">
        <v>2024.0</v>
      </c>
      <c r="L20" s="723">
        <v>45474.0</v>
      </c>
      <c r="M20" s="723">
        <v>45504.0</v>
      </c>
      <c r="N20" s="721">
        <v>23.0</v>
      </c>
      <c r="O20" s="721">
        <v>1.0</v>
      </c>
      <c r="P20" s="721">
        <v>1.59</v>
      </c>
      <c r="Q20" s="724">
        <f t="shared" si="1"/>
        <v>1.59</v>
      </c>
      <c r="R20" s="724"/>
      <c r="S20" s="720" t="s">
        <v>525</v>
      </c>
      <c r="T20" s="720" t="s">
        <v>1276</v>
      </c>
      <c r="U20" s="725">
        <f t="shared" si="2"/>
        <v>1.59</v>
      </c>
      <c r="V20" s="726" t="str">
        <f t="shared" si="3"/>
        <v>#REF!</v>
      </c>
      <c r="W20" s="726">
        <f t="shared" si="4"/>
        <v>2.14</v>
      </c>
      <c r="X20" s="727" t="str">
        <f t="shared" si="5"/>
        <v>#REF!</v>
      </c>
      <c r="Y20" s="728">
        <v>1.0</v>
      </c>
      <c r="Z20" s="729">
        <v>6360.0</v>
      </c>
      <c r="AA20" s="730" t="str">
        <f t="shared" si="6"/>
        <v>#REF!</v>
      </c>
      <c r="AB20" s="730" t="str">
        <f t="shared" si="7"/>
        <v>#REF!</v>
      </c>
      <c r="AC20" s="733" t="str">
        <f t="shared" si="8"/>
        <v>#REF!</v>
      </c>
      <c r="AD20" s="733" t="str">
        <f t="shared" si="9"/>
        <v>#REF!</v>
      </c>
      <c r="AE20" s="733" t="str">
        <f t="shared" si="10"/>
        <v>#REF!</v>
      </c>
      <c r="AF20" s="736"/>
      <c r="AG20" s="737"/>
      <c r="AH20" s="737"/>
      <c r="AI20" s="737">
        <f t="shared" si="12"/>
        <v>1.07</v>
      </c>
    </row>
    <row r="21" ht="15.0" customHeight="1">
      <c r="A21" s="719">
        <v>20.0</v>
      </c>
      <c r="B21" s="720">
        <v>429575.0</v>
      </c>
      <c r="C21" s="766" t="s">
        <v>621</v>
      </c>
      <c r="D21" s="720" t="s">
        <v>1281</v>
      </c>
      <c r="E21" s="766" t="s">
        <v>892</v>
      </c>
      <c r="F21" s="766" t="s">
        <v>546</v>
      </c>
      <c r="G21" s="766" t="s">
        <v>790</v>
      </c>
      <c r="H21" s="720" t="s">
        <v>616</v>
      </c>
      <c r="I21" s="721">
        <v>1.19</v>
      </c>
      <c r="J21" s="722">
        <v>7.0</v>
      </c>
      <c r="K21" s="722">
        <v>2024.0</v>
      </c>
      <c r="L21" s="723">
        <v>45474.0</v>
      </c>
      <c r="M21" s="723">
        <v>45479.0</v>
      </c>
      <c r="N21" s="721">
        <v>5.0</v>
      </c>
      <c r="O21" s="721">
        <v>0.22</v>
      </c>
      <c r="P21" s="721">
        <v>0.262</v>
      </c>
      <c r="Q21" s="724">
        <f t="shared" si="1"/>
        <v>0.262</v>
      </c>
      <c r="R21" s="724"/>
      <c r="S21" s="720" t="s">
        <v>525</v>
      </c>
      <c r="T21" s="720" t="s">
        <v>1276</v>
      </c>
      <c r="U21" s="725">
        <f t="shared" si="2"/>
        <v>0.262</v>
      </c>
      <c r="V21" s="726" t="str">
        <f t="shared" si="3"/>
        <v>#REF!</v>
      </c>
      <c r="W21" s="726" t="str">
        <f t="shared" si="4"/>
        <v>#REF!</v>
      </c>
      <c r="X21" s="727" t="str">
        <f t="shared" si="5"/>
        <v>#REF!</v>
      </c>
      <c r="Y21" s="728">
        <v>1.0</v>
      </c>
      <c r="Z21" s="729">
        <v>4760.0</v>
      </c>
      <c r="AA21" s="730" t="str">
        <f t="shared" si="6"/>
        <v>#REF!</v>
      </c>
      <c r="AB21" s="730" t="str">
        <f t="shared" si="7"/>
        <v>#REF!</v>
      </c>
      <c r="AC21" s="733" t="str">
        <f t="shared" si="8"/>
        <v>#REF!</v>
      </c>
      <c r="AD21" s="733" t="str">
        <f t="shared" si="9"/>
        <v>#REF!</v>
      </c>
      <c r="AE21" s="733" t="str">
        <f t="shared" si="10"/>
        <v>#REF!</v>
      </c>
      <c r="AF21" s="736"/>
      <c r="AG21" s="737"/>
      <c r="AH21" s="737"/>
      <c r="AI21" s="737" t="str">
        <f t="shared" si="12"/>
        <v>#REF!</v>
      </c>
    </row>
    <row r="22" ht="15.0" customHeight="1">
      <c r="A22" s="719">
        <v>22.0</v>
      </c>
      <c r="B22" s="720">
        <v>458877.0</v>
      </c>
      <c r="C22" s="766" t="s">
        <v>521</v>
      </c>
      <c r="D22" s="720" t="s">
        <v>1285</v>
      </c>
      <c r="E22" s="766" t="s">
        <v>511</v>
      </c>
      <c r="F22" s="766" t="s">
        <v>512</v>
      </c>
      <c r="G22" s="766" t="s">
        <v>893</v>
      </c>
      <c r="H22" s="720" t="s">
        <v>514</v>
      </c>
      <c r="I22" s="721">
        <v>2.27</v>
      </c>
      <c r="J22" s="722">
        <v>7.0</v>
      </c>
      <c r="K22" s="722">
        <v>2024.0</v>
      </c>
      <c r="L22" s="723">
        <v>45474.0</v>
      </c>
      <c r="M22" s="723">
        <v>45504.0</v>
      </c>
      <c r="N22" s="721">
        <v>23.0</v>
      </c>
      <c r="O22" s="721">
        <v>1.0</v>
      </c>
      <c r="P22" s="721">
        <v>2.27</v>
      </c>
      <c r="Q22" s="724">
        <f t="shared" si="1"/>
        <v>2.27</v>
      </c>
      <c r="R22" s="724"/>
      <c r="S22" s="720" t="s">
        <v>525</v>
      </c>
      <c r="T22" s="720" t="s">
        <v>1276</v>
      </c>
      <c r="U22" s="725">
        <f t="shared" si="2"/>
        <v>2.27</v>
      </c>
      <c r="V22" s="726">
        <f t="shared" si="3"/>
        <v>2.27</v>
      </c>
      <c r="W22" s="726">
        <f t="shared" si="4"/>
        <v>2.27</v>
      </c>
      <c r="X22" s="727">
        <f t="shared" si="5"/>
        <v>1</v>
      </c>
      <c r="Y22" s="728">
        <v>1.0</v>
      </c>
      <c r="Z22" s="729">
        <v>9080.0</v>
      </c>
      <c r="AA22" s="730">
        <f t="shared" si="6"/>
        <v>9080</v>
      </c>
      <c r="AB22" s="730">
        <f t="shared" si="7"/>
        <v>9080</v>
      </c>
      <c r="AC22" s="733">
        <f t="shared" si="8"/>
        <v>0</v>
      </c>
      <c r="AD22" s="733">
        <f t="shared" si="9"/>
        <v>9080</v>
      </c>
      <c r="AE22" s="733">
        <f t="shared" si="10"/>
        <v>9080</v>
      </c>
      <c r="AF22" s="736"/>
      <c r="AG22" s="737"/>
      <c r="AH22" s="737"/>
      <c r="AI22" s="737">
        <f t="shared" si="12"/>
        <v>2.27</v>
      </c>
    </row>
    <row r="23" ht="15.0" customHeight="1">
      <c r="A23" s="739">
        <v>23.0</v>
      </c>
      <c r="B23" s="720">
        <v>459063.0</v>
      </c>
      <c r="C23" s="766" t="s">
        <v>1127</v>
      </c>
      <c r="D23" s="720" t="s">
        <v>1352</v>
      </c>
      <c r="E23" s="766" t="s">
        <v>511</v>
      </c>
      <c r="F23" s="766" t="s">
        <v>512</v>
      </c>
      <c r="G23" s="766" t="s">
        <v>790</v>
      </c>
      <c r="H23" s="720" t="s">
        <v>531</v>
      </c>
      <c r="I23" s="721">
        <v>1.24</v>
      </c>
      <c r="J23" s="722">
        <v>7.0</v>
      </c>
      <c r="K23" s="722">
        <v>2024.0</v>
      </c>
      <c r="L23" s="723">
        <v>45483.0</v>
      </c>
      <c r="M23" s="723">
        <v>45483.0</v>
      </c>
      <c r="N23" s="721">
        <v>0.0</v>
      </c>
      <c r="O23" s="721">
        <v>0.0</v>
      </c>
      <c r="P23" s="721">
        <v>0.0</v>
      </c>
      <c r="Q23" s="724">
        <f t="shared" si="1"/>
        <v>0</v>
      </c>
      <c r="R23" s="724"/>
      <c r="S23" s="720" t="s">
        <v>525</v>
      </c>
      <c r="T23" s="720" t="s">
        <v>1276</v>
      </c>
      <c r="U23" s="725">
        <f t="shared" si="2"/>
        <v>0</v>
      </c>
      <c r="V23" s="726">
        <f t="shared" si="3"/>
        <v>1.017</v>
      </c>
      <c r="W23" s="726">
        <f t="shared" si="4"/>
        <v>1.017</v>
      </c>
      <c r="X23" s="727">
        <f t="shared" si="5"/>
        <v>1</v>
      </c>
      <c r="Y23" s="728">
        <v>0.994</v>
      </c>
      <c r="Z23" s="729">
        <v>4960.0</v>
      </c>
      <c r="AA23" s="730">
        <f t="shared" si="6"/>
        <v>0</v>
      </c>
      <c r="AB23" s="730">
        <f t="shared" si="7"/>
        <v>0</v>
      </c>
      <c r="AC23" s="733">
        <f t="shared" si="8"/>
        <v>0</v>
      </c>
      <c r="AD23" s="733">
        <f t="shared" si="9"/>
        <v>0</v>
      </c>
      <c r="AE23" s="733">
        <f t="shared" si="10"/>
        <v>4067</v>
      </c>
      <c r="AF23" s="736"/>
      <c r="AG23" s="737"/>
      <c r="AH23" s="737"/>
      <c r="AI23" s="737">
        <f t="shared" si="12"/>
        <v>0.25425</v>
      </c>
    </row>
    <row r="24" ht="15.0" customHeight="1">
      <c r="A24" s="719">
        <v>24.0</v>
      </c>
      <c r="B24" s="720">
        <v>459063.0</v>
      </c>
      <c r="C24" s="766" t="s">
        <v>1127</v>
      </c>
      <c r="D24" s="720" t="s">
        <v>1352</v>
      </c>
      <c r="E24" s="766" t="s">
        <v>511</v>
      </c>
      <c r="F24" s="766" t="s">
        <v>512</v>
      </c>
      <c r="G24" s="766" t="s">
        <v>790</v>
      </c>
      <c r="H24" s="720" t="s">
        <v>531</v>
      </c>
      <c r="I24" s="721">
        <v>1.24</v>
      </c>
      <c r="J24" s="722">
        <v>7.0</v>
      </c>
      <c r="K24" s="722">
        <v>2024.0</v>
      </c>
      <c r="L24" s="723">
        <v>45484.0</v>
      </c>
      <c r="M24" s="723">
        <v>45499.0</v>
      </c>
      <c r="N24" s="721">
        <v>12.0</v>
      </c>
      <c r="O24" s="721">
        <v>0.52</v>
      </c>
      <c r="P24" s="721">
        <v>0.645</v>
      </c>
      <c r="Q24" s="724">
        <f t="shared" si="1"/>
        <v>0.645</v>
      </c>
      <c r="R24" s="724"/>
      <c r="S24" s="720" t="s">
        <v>525</v>
      </c>
      <c r="T24" s="720" t="s">
        <v>1276</v>
      </c>
      <c r="U24" s="725">
        <f t="shared" si="2"/>
        <v>0.645</v>
      </c>
      <c r="V24" s="726">
        <f t="shared" si="3"/>
        <v>1.017</v>
      </c>
      <c r="W24" s="726">
        <f t="shared" si="4"/>
        <v>1.017</v>
      </c>
      <c r="X24" s="727">
        <f t="shared" si="5"/>
        <v>1</v>
      </c>
      <c r="Y24" s="728">
        <v>0.994</v>
      </c>
      <c r="Z24" s="729">
        <v>4960.0</v>
      </c>
      <c r="AA24" s="730">
        <f t="shared" si="6"/>
        <v>1341</v>
      </c>
      <c r="AB24" s="730">
        <f t="shared" si="7"/>
        <v>2579</v>
      </c>
      <c r="AC24" s="733">
        <f t="shared" si="8"/>
        <v>0</v>
      </c>
      <c r="AD24" s="733">
        <f t="shared" si="9"/>
        <v>2579</v>
      </c>
      <c r="AE24" s="733">
        <f t="shared" si="10"/>
        <v>4067</v>
      </c>
      <c r="AF24" s="736"/>
      <c r="AG24" s="737"/>
      <c r="AH24" s="737"/>
      <c r="AI24" s="737">
        <f t="shared" si="12"/>
        <v>0.25425</v>
      </c>
    </row>
    <row r="25" ht="15.0" customHeight="1">
      <c r="A25" s="739">
        <v>25.0</v>
      </c>
      <c r="B25" s="720">
        <v>463029.0</v>
      </c>
      <c r="C25" s="766" t="s">
        <v>1290</v>
      </c>
      <c r="D25" s="720" t="s">
        <v>1291</v>
      </c>
      <c r="E25" s="766" t="s">
        <v>511</v>
      </c>
      <c r="F25" s="766" t="s">
        <v>512</v>
      </c>
      <c r="G25" s="766" t="s">
        <v>795</v>
      </c>
      <c r="H25" s="720" t="s">
        <v>641</v>
      </c>
      <c r="I25" s="721">
        <v>0.55</v>
      </c>
      <c r="J25" s="722">
        <v>7.0</v>
      </c>
      <c r="K25" s="722">
        <v>2024.0</v>
      </c>
      <c r="L25" s="723">
        <v>45474.0</v>
      </c>
      <c r="M25" s="723">
        <v>45504.0</v>
      </c>
      <c r="N25" s="721">
        <v>23.0</v>
      </c>
      <c r="O25" s="721">
        <v>1.0</v>
      </c>
      <c r="P25" s="721">
        <v>0.55</v>
      </c>
      <c r="Q25" s="724">
        <f t="shared" si="1"/>
        <v>0.55</v>
      </c>
      <c r="R25" s="724"/>
      <c r="S25" s="720" t="s">
        <v>525</v>
      </c>
      <c r="T25" s="720" t="s">
        <v>1276</v>
      </c>
      <c r="U25" s="725">
        <f t="shared" si="2"/>
        <v>0.55</v>
      </c>
      <c r="V25" s="726">
        <f t="shared" si="3"/>
        <v>0.55</v>
      </c>
      <c r="W25" s="726">
        <f t="shared" si="4"/>
        <v>0.55</v>
      </c>
      <c r="X25" s="727">
        <f t="shared" si="5"/>
        <v>1</v>
      </c>
      <c r="Y25" s="728">
        <v>1.0</v>
      </c>
      <c r="Z25" s="729">
        <v>2200.0</v>
      </c>
      <c r="AA25" s="730">
        <f t="shared" si="6"/>
        <v>2200</v>
      </c>
      <c r="AB25" s="730">
        <f t="shared" si="7"/>
        <v>2200</v>
      </c>
      <c r="AC25" s="733">
        <f t="shared" si="8"/>
        <v>0</v>
      </c>
      <c r="AD25" s="733">
        <f t="shared" si="9"/>
        <v>2200</v>
      </c>
      <c r="AE25" s="733">
        <f t="shared" si="10"/>
        <v>2200</v>
      </c>
      <c r="AF25" s="736"/>
      <c r="AG25" s="737"/>
      <c r="AH25" s="737"/>
      <c r="AI25" s="737">
        <f t="shared" si="12"/>
        <v>0.55</v>
      </c>
    </row>
    <row r="26" ht="15.0" customHeight="1">
      <c r="A26" s="719">
        <v>26.0</v>
      </c>
      <c r="B26" s="720">
        <v>463031.0</v>
      </c>
      <c r="C26" s="766" t="s">
        <v>1288</v>
      </c>
      <c r="D26" s="720" t="s">
        <v>1289</v>
      </c>
      <c r="E26" s="766" t="s">
        <v>511</v>
      </c>
      <c r="F26" s="766" t="s">
        <v>512</v>
      </c>
      <c r="G26" s="766" t="s">
        <v>790</v>
      </c>
      <c r="H26" s="720" t="s">
        <v>531</v>
      </c>
      <c r="I26" s="721">
        <v>1.24</v>
      </c>
      <c r="J26" s="722">
        <v>7.0</v>
      </c>
      <c r="K26" s="722">
        <v>2024.0</v>
      </c>
      <c r="L26" s="723">
        <v>45474.0</v>
      </c>
      <c r="M26" s="723">
        <v>45504.0</v>
      </c>
      <c r="N26" s="721">
        <v>23.0</v>
      </c>
      <c r="O26" s="721">
        <v>1.0</v>
      </c>
      <c r="P26" s="721">
        <v>1.24</v>
      </c>
      <c r="Q26" s="724">
        <f t="shared" si="1"/>
        <v>1.24</v>
      </c>
      <c r="R26" s="724"/>
      <c r="S26" s="720" t="s">
        <v>525</v>
      </c>
      <c r="T26" s="720" t="s">
        <v>1276</v>
      </c>
      <c r="U26" s="725">
        <f t="shared" si="2"/>
        <v>1.24</v>
      </c>
      <c r="V26" s="726">
        <f t="shared" si="3"/>
        <v>1.24</v>
      </c>
      <c r="W26" s="726">
        <f t="shared" si="4"/>
        <v>1.24</v>
      </c>
      <c r="X26" s="727">
        <f t="shared" si="5"/>
        <v>1</v>
      </c>
      <c r="Y26" s="728">
        <v>1.0</v>
      </c>
      <c r="Z26" s="729">
        <v>4960.0</v>
      </c>
      <c r="AA26" s="730">
        <f t="shared" si="6"/>
        <v>4960</v>
      </c>
      <c r="AB26" s="730">
        <f t="shared" si="7"/>
        <v>4960</v>
      </c>
      <c r="AC26" s="733">
        <f t="shared" si="8"/>
        <v>0</v>
      </c>
      <c r="AD26" s="733">
        <f t="shared" si="9"/>
        <v>4960</v>
      </c>
      <c r="AE26" s="733">
        <f t="shared" si="10"/>
        <v>4960</v>
      </c>
      <c r="AF26" s="736"/>
      <c r="AG26" s="737"/>
      <c r="AH26" s="737"/>
      <c r="AI26" s="737">
        <f t="shared" si="12"/>
        <v>1.24</v>
      </c>
    </row>
    <row r="27" ht="15.0" customHeight="1">
      <c r="A27" s="739">
        <v>27.0</v>
      </c>
      <c r="B27" s="720">
        <v>463041.0</v>
      </c>
      <c r="C27" s="766" t="s">
        <v>1293</v>
      </c>
      <c r="D27" s="720" t="s">
        <v>1294</v>
      </c>
      <c r="E27" s="766" t="s">
        <v>511</v>
      </c>
      <c r="F27" s="766" t="s">
        <v>546</v>
      </c>
      <c r="G27" s="766" t="s">
        <v>665</v>
      </c>
      <c r="H27" s="720" t="s">
        <v>556</v>
      </c>
      <c r="I27" s="721">
        <v>0.86</v>
      </c>
      <c r="J27" s="722">
        <v>7.0</v>
      </c>
      <c r="K27" s="722">
        <v>2024.0</v>
      </c>
      <c r="L27" s="723">
        <v>45474.0</v>
      </c>
      <c r="M27" s="723">
        <v>45504.0</v>
      </c>
      <c r="N27" s="721">
        <v>23.0</v>
      </c>
      <c r="O27" s="721">
        <v>1.0</v>
      </c>
      <c r="P27" s="721">
        <v>0.86</v>
      </c>
      <c r="Q27" s="724">
        <f t="shared" si="1"/>
        <v>0.86</v>
      </c>
      <c r="R27" s="724"/>
      <c r="S27" s="720" t="s">
        <v>525</v>
      </c>
      <c r="T27" s="720" t="s">
        <v>1276</v>
      </c>
      <c r="U27" s="725">
        <f t="shared" si="2"/>
        <v>0.86</v>
      </c>
      <c r="V27" s="726">
        <f t="shared" si="3"/>
        <v>0.86</v>
      </c>
      <c r="W27" s="726">
        <f t="shared" si="4"/>
        <v>0.86</v>
      </c>
      <c r="X27" s="727">
        <f t="shared" si="5"/>
        <v>1</v>
      </c>
      <c r="Y27" s="728">
        <v>1.0</v>
      </c>
      <c r="Z27" s="729">
        <v>3440.0</v>
      </c>
      <c r="AA27" s="730">
        <f t="shared" si="6"/>
        <v>3440</v>
      </c>
      <c r="AB27" s="730">
        <f t="shared" si="7"/>
        <v>3440</v>
      </c>
      <c r="AC27" s="733">
        <f t="shared" si="8"/>
        <v>0</v>
      </c>
      <c r="AD27" s="733">
        <f t="shared" si="9"/>
        <v>3440</v>
      </c>
      <c r="AE27" s="733">
        <f t="shared" si="10"/>
        <v>3440</v>
      </c>
      <c r="AF27" s="736"/>
      <c r="AG27" s="737"/>
      <c r="AH27" s="737"/>
      <c r="AI27" s="737">
        <f t="shared" si="12"/>
        <v>0.86</v>
      </c>
    </row>
    <row r="28" ht="15.0" customHeight="1">
      <c r="A28" s="719">
        <v>28.0</v>
      </c>
      <c r="B28" s="720">
        <v>463293.0</v>
      </c>
      <c r="C28" s="766" t="s">
        <v>1296</v>
      </c>
      <c r="D28" s="720" t="s">
        <v>1297</v>
      </c>
      <c r="E28" s="766" t="s">
        <v>511</v>
      </c>
      <c r="F28" s="766" t="s">
        <v>564</v>
      </c>
      <c r="G28" s="766" t="s">
        <v>665</v>
      </c>
      <c r="H28" s="720" t="s">
        <v>925</v>
      </c>
      <c r="I28" s="721">
        <v>1.03</v>
      </c>
      <c r="J28" s="722">
        <v>7.0</v>
      </c>
      <c r="K28" s="722">
        <v>2024.0</v>
      </c>
      <c r="L28" s="723">
        <v>45474.0</v>
      </c>
      <c r="M28" s="723">
        <v>45504.0</v>
      </c>
      <c r="N28" s="721">
        <v>23.0</v>
      </c>
      <c r="O28" s="721">
        <v>1.0</v>
      </c>
      <c r="P28" s="721">
        <v>1.03</v>
      </c>
      <c r="Q28" s="724">
        <f t="shared" si="1"/>
        <v>1.03</v>
      </c>
      <c r="R28" s="724"/>
      <c r="S28" s="720" t="s">
        <v>525</v>
      </c>
      <c r="T28" s="720" t="s">
        <v>1276</v>
      </c>
      <c r="U28" s="725">
        <f t="shared" si="2"/>
        <v>1.03</v>
      </c>
      <c r="V28" s="726">
        <f t="shared" si="3"/>
        <v>1.03</v>
      </c>
      <c r="W28" s="726">
        <f t="shared" si="4"/>
        <v>1.03</v>
      </c>
      <c r="X28" s="727">
        <f t="shared" si="5"/>
        <v>1</v>
      </c>
      <c r="Y28" s="728">
        <v>1.0</v>
      </c>
      <c r="Z28" s="729">
        <v>4120.0</v>
      </c>
      <c r="AA28" s="730">
        <f t="shared" si="6"/>
        <v>4120</v>
      </c>
      <c r="AB28" s="730">
        <f t="shared" si="7"/>
        <v>4120</v>
      </c>
      <c r="AC28" s="733">
        <f t="shared" si="8"/>
        <v>0</v>
      </c>
      <c r="AD28" s="733">
        <f t="shared" si="9"/>
        <v>4120</v>
      </c>
      <c r="AE28" s="733">
        <f t="shared" si="10"/>
        <v>4120</v>
      </c>
      <c r="AF28" s="736"/>
      <c r="AG28" s="737"/>
      <c r="AH28" s="737"/>
      <c r="AI28" s="737">
        <f t="shared" si="12"/>
        <v>1.03</v>
      </c>
    </row>
    <row r="29" ht="15.0" customHeight="1">
      <c r="A29" s="739">
        <v>29.0</v>
      </c>
      <c r="B29" s="720">
        <v>463643.0</v>
      </c>
      <c r="C29" s="766" t="s">
        <v>1302</v>
      </c>
      <c r="D29" s="720" t="s">
        <v>1303</v>
      </c>
      <c r="E29" s="766" t="s">
        <v>511</v>
      </c>
      <c r="F29" s="766" t="s">
        <v>512</v>
      </c>
      <c r="G29" s="766" t="s">
        <v>790</v>
      </c>
      <c r="H29" s="720" t="s">
        <v>531</v>
      </c>
      <c r="I29" s="721">
        <v>1.24</v>
      </c>
      <c r="J29" s="722">
        <v>7.0</v>
      </c>
      <c r="K29" s="722">
        <v>2024.0</v>
      </c>
      <c r="L29" s="723">
        <v>45474.0</v>
      </c>
      <c r="M29" s="723">
        <v>45475.0</v>
      </c>
      <c r="N29" s="721">
        <v>2.0</v>
      </c>
      <c r="O29" s="721">
        <v>0.09</v>
      </c>
      <c r="P29" s="721">
        <v>0.112</v>
      </c>
      <c r="Q29" s="724">
        <f t="shared" si="1"/>
        <v>0.112</v>
      </c>
      <c r="R29" s="724"/>
      <c r="S29" s="720" t="s">
        <v>525</v>
      </c>
      <c r="T29" s="720" t="s">
        <v>1276</v>
      </c>
      <c r="U29" s="725">
        <f t="shared" si="2"/>
        <v>0.112</v>
      </c>
      <c r="V29" s="726" t="str">
        <f t="shared" si="3"/>
        <v>#REF!</v>
      </c>
      <c r="W29" s="726" t="str">
        <f t="shared" si="4"/>
        <v>#REF!</v>
      </c>
      <c r="X29" s="727" t="str">
        <f t="shared" si="5"/>
        <v>#REF!</v>
      </c>
      <c r="Y29" s="728">
        <v>1.01</v>
      </c>
      <c r="Z29" s="729">
        <v>4960.0</v>
      </c>
      <c r="AA29" s="730" t="str">
        <f t="shared" si="6"/>
        <v>#REF!</v>
      </c>
      <c r="AB29" s="730" t="str">
        <f t="shared" si="7"/>
        <v>#REF!</v>
      </c>
      <c r="AC29" s="733" t="str">
        <f t="shared" si="8"/>
        <v>#REF!</v>
      </c>
      <c r="AD29" s="733" t="str">
        <f t="shared" si="9"/>
        <v>#REF!</v>
      </c>
      <c r="AE29" s="733" t="str">
        <f t="shared" si="10"/>
        <v>#REF!</v>
      </c>
      <c r="AF29" s="736"/>
      <c r="AG29" s="737"/>
      <c r="AH29" s="737"/>
      <c r="AI29" s="737"/>
    </row>
    <row r="30" ht="15.0" customHeight="1">
      <c r="A30" s="719">
        <v>30.0</v>
      </c>
      <c r="B30" s="720">
        <v>464611.0</v>
      </c>
      <c r="C30" s="766" t="s">
        <v>1312</v>
      </c>
      <c r="D30" s="720" t="s">
        <v>1313</v>
      </c>
      <c r="E30" s="766" t="s">
        <v>511</v>
      </c>
      <c r="F30" s="766" t="s">
        <v>512</v>
      </c>
      <c r="G30" s="766" t="s">
        <v>665</v>
      </c>
      <c r="H30" s="720" t="s">
        <v>580</v>
      </c>
      <c r="I30" s="721">
        <v>1.0</v>
      </c>
      <c r="J30" s="722">
        <v>7.0</v>
      </c>
      <c r="K30" s="722">
        <v>2024.0</v>
      </c>
      <c r="L30" s="723">
        <v>45474.0</v>
      </c>
      <c r="M30" s="723">
        <v>45504.0</v>
      </c>
      <c r="N30" s="721">
        <v>23.0</v>
      </c>
      <c r="O30" s="721">
        <v>1.0</v>
      </c>
      <c r="P30" s="721">
        <v>1.0</v>
      </c>
      <c r="Q30" s="724">
        <f t="shared" si="1"/>
        <v>1</v>
      </c>
      <c r="R30" s="724"/>
      <c r="S30" s="720" t="s">
        <v>525</v>
      </c>
      <c r="T30" s="720" t="s">
        <v>1276</v>
      </c>
      <c r="U30" s="725">
        <f t="shared" si="2"/>
        <v>1</v>
      </c>
      <c r="V30" s="726">
        <f t="shared" si="3"/>
        <v>1</v>
      </c>
      <c r="W30" s="726">
        <f t="shared" si="4"/>
        <v>1</v>
      </c>
      <c r="X30" s="727">
        <f t="shared" si="5"/>
        <v>1</v>
      </c>
      <c r="Y30" s="728">
        <v>1.0</v>
      </c>
      <c r="Z30" s="729">
        <v>4000.0</v>
      </c>
      <c r="AA30" s="730">
        <f t="shared" si="6"/>
        <v>4000</v>
      </c>
      <c r="AB30" s="730">
        <f t="shared" si="7"/>
        <v>4000</v>
      </c>
      <c r="AC30" s="733">
        <f t="shared" si="8"/>
        <v>0</v>
      </c>
      <c r="AD30" s="733">
        <f t="shared" si="9"/>
        <v>4000</v>
      </c>
      <c r="AE30" s="733">
        <f t="shared" si="10"/>
        <v>4000</v>
      </c>
      <c r="AF30" s="736"/>
      <c r="AG30" s="737"/>
      <c r="AH30" s="737"/>
      <c r="AI30" s="737"/>
    </row>
    <row r="31" ht="15.0" customHeight="1">
      <c r="A31" s="739">
        <v>31.0</v>
      </c>
      <c r="B31" s="720">
        <v>465799.0</v>
      </c>
      <c r="C31" s="766" t="s">
        <v>1310</v>
      </c>
      <c r="D31" s="720" t="s">
        <v>1311</v>
      </c>
      <c r="E31" s="766" t="s">
        <v>511</v>
      </c>
      <c r="F31" s="766" t="s">
        <v>546</v>
      </c>
      <c r="G31" s="766" t="s">
        <v>771</v>
      </c>
      <c r="H31" s="720" t="s">
        <v>547</v>
      </c>
      <c r="I31" s="721">
        <v>1.41</v>
      </c>
      <c r="J31" s="722">
        <v>7.0</v>
      </c>
      <c r="K31" s="722">
        <v>2024.0</v>
      </c>
      <c r="L31" s="723">
        <v>45474.0</v>
      </c>
      <c r="M31" s="723">
        <v>45504.0</v>
      </c>
      <c r="N31" s="721">
        <v>23.0</v>
      </c>
      <c r="O31" s="721">
        <v>1.0</v>
      </c>
      <c r="P31" s="721">
        <v>1.41</v>
      </c>
      <c r="Q31" s="724">
        <f t="shared" si="1"/>
        <v>1.41</v>
      </c>
      <c r="R31" s="724"/>
      <c r="S31" s="720" t="s">
        <v>525</v>
      </c>
      <c r="T31" s="720" t="s">
        <v>1276</v>
      </c>
      <c r="U31" s="725">
        <f t="shared" si="2"/>
        <v>1.41</v>
      </c>
      <c r="V31" s="726">
        <f t="shared" si="3"/>
        <v>1.41</v>
      </c>
      <c r="W31" s="726">
        <f t="shared" si="4"/>
        <v>1.41</v>
      </c>
      <c r="X31" s="727">
        <f t="shared" si="5"/>
        <v>1</v>
      </c>
      <c r="Y31" s="728">
        <v>1.0</v>
      </c>
      <c r="Z31" s="729">
        <v>5640.0</v>
      </c>
      <c r="AA31" s="730">
        <f t="shared" si="6"/>
        <v>5640</v>
      </c>
      <c r="AB31" s="730">
        <f t="shared" si="7"/>
        <v>5640</v>
      </c>
      <c r="AC31" s="733">
        <f t="shared" si="8"/>
        <v>0</v>
      </c>
      <c r="AD31" s="733">
        <f t="shared" si="9"/>
        <v>5640</v>
      </c>
      <c r="AE31" s="733">
        <f t="shared" si="10"/>
        <v>5640</v>
      </c>
      <c r="AF31" s="736"/>
      <c r="AG31" s="737"/>
      <c r="AH31" s="737"/>
      <c r="AI31" s="737"/>
    </row>
    <row r="32" ht="15.0" customHeight="1">
      <c r="A32" s="719">
        <v>32.0</v>
      </c>
      <c r="B32" s="747">
        <v>282563.0</v>
      </c>
      <c r="C32" s="778" t="s">
        <v>1109</v>
      </c>
      <c r="D32" s="747" t="s">
        <v>1320</v>
      </c>
      <c r="E32" s="778" t="s">
        <v>511</v>
      </c>
      <c r="F32" s="778" t="s">
        <v>546</v>
      </c>
      <c r="G32" s="778" t="s">
        <v>771</v>
      </c>
      <c r="H32" s="747" t="s">
        <v>547</v>
      </c>
      <c r="I32" s="748">
        <v>1.41</v>
      </c>
      <c r="J32" s="749">
        <v>7.0</v>
      </c>
      <c r="K32" s="749">
        <v>2024.0</v>
      </c>
      <c r="L32" s="750">
        <v>45474.0</v>
      </c>
      <c r="M32" s="750">
        <v>45499.0</v>
      </c>
      <c r="N32" s="748">
        <v>20.0</v>
      </c>
      <c r="O32" s="748">
        <v>0.87</v>
      </c>
      <c r="P32" s="748">
        <v>1.227</v>
      </c>
      <c r="Q32" s="724">
        <f t="shared" si="1"/>
        <v>1.227</v>
      </c>
      <c r="R32" s="751"/>
      <c r="S32" s="747" t="s">
        <v>525</v>
      </c>
      <c r="T32" s="747" t="s">
        <v>1321</v>
      </c>
      <c r="U32" s="725">
        <f t="shared" si="2"/>
        <v>1.227</v>
      </c>
      <c r="V32" s="726">
        <f t="shared" si="3"/>
        <v>1.41</v>
      </c>
      <c r="W32" s="726">
        <f t="shared" si="4"/>
        <v>1.41</v>
      </c>
      <c r="X32" s="727">
        <f t="shared" si="5"/>
        <v>1</v>
      </c>
      <c r="Y32" s="752">
        <v>1.0</v>
      </c>
      <c r="Z32" s="753">
        <v>5640.0</v>
      </c>
      <c r="AA32" s="730">
        <f t="shared" si="6"/>
        <v>4269</v>
      </c>
      <c r="AB32" s="730">
        <f t="shared" si="7"/>
        <v>4907</v>
      </c>
      <c r="AC32" s="733">
        <f t="shared" si="8"/>
        <v>0</v>
      </c>
      <c r="AD32" s="733">
        <f t="shared" si="9"/>
        <v>4907</v>
      </c>
      <c r="AE32" s="733">
        <f t="shared" si="10"/>
        <v>5640</v>
      </c>
      <c r="AF32" s="754"/>
      <c r="AG32" s="737"/>
      <c r="AH32" s="737"/>
      <c r="AI32" s="737">
        <f t="shared" ref="AI32:AI50" si="13">AVERAGEIF(D:D,D32,Q:Q)</f>
        <v>0.705</v>
      </c>
    </row>
    <row r="33" ht="15.0" customHeight="1">
      <c r="A33" s="739">
        <v>33.0</v>
      </c>
      <c r="B33" s="720">
        <v>427331.0</v>
      </c>
      <c r="C33" s="766" t="s">
        <v>1168</v>
      </c>
      <c r="D33" s="720" t="s">
        <v>1323</v>
      </c>
      <c r="E33" s="766" t="s">
        <v>511</v>
      </c>
      <c r="F33" s="766" t="s">
        <v>512</v>
      </c>
      <c r="G33" s="766" t="s">
        <v>771</v>
      </c>
      <c r="H33" s="720" t="s">
        <v>541</v>
      </c>
      <c r="I33" s="721">
        <v>1.59</v>
      </c>
      <c r="J33" s="722">
        <v>7.0</v>
      </c>
      <c r="K33" s="722">
        <v>2024.0</v>
      </c>
      <c r="L33" s="723">
        <v>45474.0</v>
      </c>
      <c r="M33" s="723">
        <v>45504.0</v>
      </c>
      <c r="N33" s="721">
        <v>23.0</v>
      </c>
      <c r="O33" s="721">
        <v>1.0</v>
      </c>
      <c r="P33" s="721">
        <v>1.59</v>
      </c>
      <c r="Q33" s="724">
        <v>1.59</v>
      </c>
      <c r="R33" s="724"/>
      <c r="S33" s="720" t="s">
        <v>525</v>
      </c>
      <c r="T33" s="720" t="s">
        <v>1321</v>
      </c>
      <c r="U33" s="725">
        <f t="shared" si="2"/>
        <v>1.59</v>
      </c>
      <c r="V33" s="726">
        <f t="shared" si="3"/>
        <v>1.59</v>
      </c>
      <c r="W33" s="726">
        <f t="shared" si="4"/>
        <v>1.59</v>
      </c>
      <c r="X33" s="727">
        <f t="shared" si="5"/>
        <v>1</v>
      </c>
      <c r="Y33" s="728">
        <v>1.0</v>
      </c>
      <c r="Z33" s="729">
        <v>6360.0</v>
      </c>
      <c r="AA33" s="730">
        <f t="shared" si="6"/>
        <v>6360</v>
      </c>
      <c r="AB33" s="730">
        <f t="shared" si="7"/>
        <v>6360</v>
      </c>
      <c r="AC33" s="733">
        <f t="shared" si="8"/>
        <v>0</v>
      </c>
      <c r="AD33" s="733">
        <f t="shared" si="9"/>
        <v>6360</v>
      </c>
      <c r="AE33" s="733">
        <f t="shared" si="10"/>
        <v>6360</v>
      </c>
      <c r="AF33" s="736"/>
      <c r="AG33" s="737"/>
      <c r="AH33" s="737"/>
      <c r="AI33" s="737">
        <f t="shared" si="13"/>
        <v>1.59</v>
      </c>
    </row>
    <row r="34" ht="15.0" customHeight="1">
      <c r="A34" s="719">
        <v>34.0</v>
      </c>
      <c r="B34" s="720">
        <v>429770.0</v>
      </c>
      <c r="C34" s="766" t="s">
        <v>1174</v>
      </c>
      <c r="D34" s="720" t="s">
        <v>1324</v>
      </c>
      <c r="E34" s="766" t="s">
        <v>511</v>
      </c>
      <c r="F34" s="766" t="s">
        <v>512</v>
      </c>
      <c r="G34" s="766" t="s">
        <v>665</v>
      </c>
      <c r="H34" s="720" t="s">
        <v>580</v>
      </c>
      <c r="I34" s="721">
        <v>1.0</v>
      </c>
      <c r="J34" s="722">
        <v>7.0</v>
      </c>
      <c r="K34" s="722">
        <v>2024.0</v>
      </c>
      <c r="L34" s="723">
        <v>45474.0</v>
      </c>
      <c r="M34" s="723">
        <v>45504.0</v>
      </c>
      <c r="N34" s="721">
        <v>23.0</v>
      </c>
      <c r="O34" s="721">
        <v>1.0</v>
      </c>
      <c r="P34" s="721">
        <v>1.0</v>
      </c>
      <c r="Q34" s="721">
        <v>1.0</v>
      </c>
      <c r="R34" s="724"/>
      <c r="S34" s="720" t="s">
        <v>525</v>
      </c>
      <c r="T34" s="720" t="s">
        <v>1321</v>
      </c>
      <c r="U34" s="725">
        <f t="shared" si="2"/>
        <v>1</v>
      </c>
      <c r="V34" s="726">
        <f t="shared" si="3"/>
        <v>1</v>
      </c>
      <c r="W34" s="726">
        <f t="shared" si="4"/>
        <v>1</v>
      </c>
      <c r="X34" s="727">
        <f t="shared" si="5"/>
        <v>1</v>
      </c>
      <c r="Y34" s="728">
        <v>1.0</v>
      </c>
      <c r="Z34" s="729">
        <v>4000.0</v>
      </c>
      <c r="AA34" s="730">
        <f t="shared" si="6"/>
        <v>4000</v>
      </c>
      <c r="AB34" s="730">
        <f t="shared" si="7"/>
        <v>4000</v>
      </c>
      <c r="AC34" s="733">
        <f t="shared" si="8"/>
        <v>0</v>
      </c>
      <c r="AD34" s="733">
        <f t="shared" si="9"/>
        <v>4000</v>
      </c>
      <c r="AE34" s="733">
        <f t="shared" si="10"/>
        <v>4000</v>
      </c>
      <c r="AF34" s="736"/>
      <c r="AG34" s="779"/>
      <c r="AH34" s="779"/>
      <c r="AI34" s="765">
        <f t="shared" si="13"/>
        <v>1</v>
      </c>
    </row>
    <row r="35" ht="15.0" customHeight="1">
      <c r="A35" s="739">
        <v>35.0</v>
      </c>
      <c r="B35" s="720">
        <v>434041.0</v>
      </c>
      <c r="C35" s="766" t="s">
        <v>957</v>
      </c>
      <c r="D35" s="720" t="s">
        <v>1328</v>
      </c>
      <c r="E35" s="766" t="s">
        <v>511</v>
      </c>
      <c r="F35" s="766" t="s">
        <v>512</v>
      </c>
      <c r="G35" s="766" t="s">
        <v>795</v>
      </c>
      <c r="H35" s="720" t="s">
        <v>641</v>
      </c>
      <c r="I35" s="721">
        <v>0.55</v>
      </c>
      <c r="J35" s="722">
        <v>7.0</v>
      </c>
      <c r="K35" s="722">
        <v>2024.0</v>
      </c>
      <c r="L35" s="723">
        <v>45474.0</v>
      </c>
      <c r="M35" s="723">
        <v>45504.0</v>
      </c>
      <c r="N35" s="721">
        <v>23.0</v>
      </c>
      <c r="O35" s="721">
        <v>1.0</v>
      </c>
      <c r="P35" s="721">
        <v>0.55</v>
      </c>
      <c r="Q35" s="721">
        <v>0.55</v>
      </c>
      <c r="R35" s="724"/>
      <c r="S35" s="720" t="s">
        <v>525</v>
      </c>
      <c r="T35" s="720" t="s">
        <v>1321</v>
      </c>
      <c r="U35" s="725">
        <f t="shared" si="2"/>
        <v>0.55</v>
      </c>
      <c r="V35" s="726">
        <f t="shared" si="3"/>
        <v>0.55</v>
      </c>
      <c r="W35" s="726">
        <f t="shared" si="4"/>
        <v>0.55</v>
      </c>
      <c r="X35" s="727">
        <f t="shared" si="5"/>
        <v>1</v>
      </c>
      <c r="Y35" s="728">
        <v>1.0</v>
      </c>
      <c r="Z35" s="729">
        <v>2200.0</v>
      </c>
      <c r="AA35" s="730">
        <f t="shared" si="6"/>
        <v>2200</v>
      </c>
      <c r="AB35" s="730">
        <f t="shared" si="7"/>
        <v>2200</v>
      </c>
      <c r="AC35" s="733">
        <f t="shared" si="8"/>
        <v>0</v>
      </c>
      <c r="AD35" s="733">
        <f t="shared" si="9"/>
        <v>2200</v>
      </c>
      <c r="AE35" s="733">
        <f t="shared" si="10"/>
        <v>2200</v>
      </c>
      <c r="AF35" s="736"/>
      <c r="AG35" s="737"/>
      <c r="AH35" s="737"/>
      <c r="AI35" s="737">
        <f t="shared" si="13"/>
        <v>0.55</v>
      </c>
    </row>
    <row r="36" ht="15.0" customHeight="1">
      <c r="A36" s="719">
        <v>36.0</v>
      </c>
      <c r="B36" s="720">
        <v>433414.0</v>
      </c>
      <c r="C36" s="766" t="s">
        <v>1161</v>
      </c>
      <c r="D36" s="720" t="s">
        <v>1331</v>
      </c>
      <c r="E36" s="766" t="s">
        <v>511</v>
      </c>
      <c r="F36" s="766" t="s">
        <v>564</v>
      </c>
      <c r="G36" s="766" t="s">
        <v>790</v>
      </c>
      <c r="H36" s="720" t="s">
        <v>565</v>
      </c>
      <c r="I36" s="721">
        <v>1.41</v>
      </c>
      <c r="J36" s="722">
        <v>7.0</v>
      </c>
      <c r="K36" s="722">
        <v>2024.0</v>
      </c>
      <c r="L36" s="723">
        <v>45474.0</v>
      </c>
      <c r="M36" s="723">
        <v>45499.0</v>
      </c>
      <c r="N36" s="721">
        <v>20.0</v>
      </c>
      <c r="O36" s="721">
        <v>0.87</v>
      </c>
      <c r="P36" s="721">
        <v>1.227</v>
      </c>
      <c r="Q36" s="721">
        <v>1.227</v>
      </c>
      <c r="R36" s="724"/>
      <c r="S36" s="720" t="s">
        <v>525</v>
      </c>
      <c r="T36" s="720" t="s">
        <v>1321</v>
      </c>
      <c r="U36" s="725">
        <f t="shared" si="2"/>
        <v>1.227</v>
      </c>
      <c r="V36" s="726">
        <f t="shared" si="3"/>
        <v>1.41</v>
      </c>
      <c r="W36" s="726">
        <f t="shared" si="4"/>
        <v>1.41</v>
      </c>
      <c r="X36" s="727">
        <f t="shared" si="5"/>
        <v>1</v>
      </c>
      <c r="Y36" s="728">
        <v>1.0</v>
      </c>
      <c r="Z36" s="729">
        <v>5640.0</v>
      </c>
      <c r="AA36" s="730">
        <f t="shared" si="6"/>
        <v>4269</v>
      </c>
      <c r="AB36" s="730">
        <f t="shared" si="7"/>
        <v>4907</v>
      </c>
      <c r="AC36" s="733">
        <f t="shared" si="8"/>
        <v>0</v>
      </c>
      <c r="AD36" s="733">
        <f t="shared" si="9"/>
        <v>4907</v>
      </c>
      <c r="AE36" s="733">
        <f t="shared" si="10"/>
        <v>5640</v>
      </c>
      <c r="AF36" s="736"/>
      <c r="AG36" s="737"/>
      <c r="AH36" s="737"/>
      <c r="AI36" s="737">
        <f t="shared" si="13"/>
        <v>0.705</v>
      </c>
    </row>
    <row r="37" ht="15.0" customHeight="1">
      <c r="A37" s="739">
        <v>37.0</v>
      </c>
      <c r="B37" s="720">
        <v>434052.0</v>
      </c>
      <c r="C37" s="766" t="s">
        <v>1178</v>
      </c>
      <c r="D37" s="720" t="s">
        <v>1326</v>
      </c>
      <c r="E37" s="766" t="s">
        <v>511</v>
      </c>
      <c r="F37" s="766" t="s">
        <v>512</v>
      </c>
      <c r="G37" s="766" t="s">
        <v>665</v>
      </c>
      <c r="H37" s="720" t="s">
        <v>580</v>
      </c>
      <c r="I37" s="721">
        <v>1.0</v>
      </c>
      <c r="J37" s="722">
        <v>7.0</v>
      </c>
      <c r="K37" s="722">
        <v>2024.0</v>
      </c>
      <c r="L37" s="723">
        <v>45474.0</v>
      </c>
      <c r="M37" s="723">
        <v>45504.0</v>
      </c>
      <c r="N37" s="721">
        <v>23.0</v>
      </c>
      <c r="O37" s="721">
        <v>1.0</v>
      </c>
      <c r="P37" s="721">
        <v>1.0</v>
      </c>
      <c r="Q37" s="721">
        <v>1.0</v>
      </c>
      <c r="R37" s="724"/>
      <c r="S37" s="720" t="s">
        <v>525</v>
      </c>
      <c r="T37" s="720" t="s">
        <v>1321</v>
      </c>
      <c r="U37" s="725">
        <f t="shared" si="2"/>
        <v>1</v>
      </c>
      <c r="V37" s="726">
        <f t="shared" si="3"/>
        <v>1</v>
      </c>
      <c r="W37" s="726">
        <f t="shared" si="4"/>
        <v>1</v>
      </c>
      <c r="X37" s="727">
        <f t="shared" si="5"/>
        <v>1</v>
      </c>
      <c r="Y37" s="728">
        <v>1.0</v>
      </c>
      <c r="Z37" s="729">
        <v>4000.0</v>
      </c>
      <c r="AA37" s="730">
        <f t="shared" si="6"/>
        <v>4000</v>
      </c>
      <c r="AB37" s="730">
        <f t="shared" si="7"/>
        <v>4000</v>
      </c>
      <c r="AC37" s="733">
        <f t="shared" si="8"/>
        <v>0</v>
      </c>
      <c r="AD37" s="733">
        <f t="shared" si="9"/>
        <v>4000</v>
      </c>
      <c r="AE37" s="733">
        <f t="shared" si="10"/>
        <v>4000</v>
      </c>
      <c r="AF37" s="736"/>
      <c r="AG37" s="737"/>
      <c r="AH37" s="737"/>
      <c r="AI37" s="737">
        <f t="shared" si="13"/>
        <v>1</v>
      </c>
    </row>
    <row r="38" ht="15.0" customHeight="1">
      <c r="A38" s="719">
        <v>38.0</v>
      </c>
      <c r="B38" s="720">
        <v>436920.0</v>
      </c>
      <c r="C38" s="766" t="s">
        <v>761</v>
      </c>
      <c r="D38" s="720" t="s">
        <v>1332</v>
      </c>
      <c r="E38" s="766" t="s">
        <v>511</v>
      </c>
      <c r="F38" s="766" t="s">
        <v>546</v>
      </c>
      <c r="G38" s="766" t="s">
        <v>665</v>
      </c>
      <c r="H38" s="720" t="s">
        <v>556</v>
      </c>
      <c r="I38" s="721">
        <v>0.86</v>
      </c>
      <c r="J38" s="722">
        <v>7.0</v>
      </c>
      <c r="K38" s="722">
        <v>2024.0</v>
      </c>
      <c r="L38" s="723">
        <v>45474.0</v>
      </c>
      <c r="M38" s="723">
        <v>45504.0</v>
      </c>
      <c r="N38" s="721">
        <v>23.0</v>
      </c>
      <c r="O38" s="721">
        <v>1.0</v>
      </c>
      <c r="P38" s="721">
        <v>0.86</v>
      </c>
      <c r="Q38" s="721">
        <v>0.86</v>
      </c>
      <c r="R38" s="724"/>
      <c r="S38" s="720" t="s">
        <v>525</v>
      </c>
      <c r="T38" s="720" t="s">
        <v>1321</v>
      </c>
      <c r="U38" s="725">
        <f t="shared" si="2"/>
        <v>0.86</v>
      </c>
      <c r="V38" s="726">
        <f t="shared" si="3"/>
        <v>0.86</v>
      </c>
      <c r="W38" s="726">
        <f t="shared" si="4"/>
        <v>0.86</v>
      </c>
      <c r="X38" s="727">
        <f t="shared" si="5"/>
        <v>1</v>
      </c>
      <c r="Y38" s="728">
        <v>1.0</v>
      </c>
      <c r="Z38" s="729">
        <v>3440.0</v>
      </c>
      <c r="AA38" s="730">
        <f t="shared" si="6"/>
        <v>3440</v>
      </c>
      <c r="AB38" s="730">
        <f t="shared" si="7"/>
        <v>3440</v>
      </c>
      <c r="AC38" s="733">
        <f t="shared" si="8"/>
        <v>0</v>
      </c>
      <c r="AD38" s="733">
        <f t="shared" si="9"/>
        <v>3440</v>
      </c>
      <c r="AE38" s="733">
        <f t="shared" si="10"/>
        <v>3440</v>
      </c>
      <c r="AF38" s="736"/>
      <c r="AG38" s="737"/>
      <c r="AH38" s="737"/>
      <c r="AI38" s="737">
        <f t="shared" si="13"/>
        <v>0.86</v>
      </c>
    </row>
    <row r="39" ht="15.0" customHeight="1">
      <c r="A39" s="739">
        <v>39.0</v>
      </c>
      <c r="B39" s="720">
        <v>439018.0</v>
      </c>
      <c r="C39" s="766" t="s">
        <v>1010</v>
      </c>
      <c r="D39" s="720" t="s">
        <v>1336</v>
      </c>
      <c r="E39" s="766" t="s">
        <v>511</v>
      </c>
      <c r="F39" s="766" t="s">
        <v>546</v>
      </c>
      <c r="G39" s="766" t="s">
        <v>665</v>
      </c>
      <c r="H39" s="720" t="s">
        <v>556</v>
      </c>
      <c r="I39" s="721">
        <v>0.86</v>
      </c>
      <c r="J39" s="722">
        <v>7.0</v>
      </c>
      <c r="K39" s="722">
        <v>2024.0</v>
      </c>
      <c r="L39" s="723">
        <v>45474.0</v>
      </c>
      <c r="M39" s="723">
        <v>45504.0</v>
      </c>
      <c r="N39" s="721">
        <v>23.0</v>
      </c>
      <c r="O39" s="721">
        <v>1.0</v>
      </c>
      <c r="P39" s="721">
        <v>0.86</v>
      </c>
      <c r="Q39" s="721">
        <v>0.86</v>
      </c>
      <c r="R39" s="724"/>
      <c r="S39" s="720" t="s">
        <v>525</v>
      </c>
      <c r="T39" s="720" t="s">
        <v>1321</v>
      </c>
      <c r="U39" s="725">
        <f t="shared" si="2"/>
        <v>0.86</v>
      </c>
      <c r="V39" s="726">
        <f t="shared" si="3"/>
        <v>0.86</v>
      </c>
      <c r="W39" s="726">
        <f t="shared" si="4"/>
        <v>0.86</v>
      </c>
      <c r="X39" s="727">
        <f t="shared" si="5"/>
        <v>1</v>
      </c>
      <c r="Y39" s="728">
        <v>1.0</v>
      </c>
      <c r="Z39" s="729">
        <v>3440.0</v>
      </c>
      <c r="AA39" s="730">
        <f t="shared" si="6"/>
        <v>3440</v>
      </c>
      <c r="AB39" s="730">
        <f t="shared" si="7"/>
        <v>3440</v>
      </c>
      <c r="AC39" s="733">
        <f t="shared" si="8"/>
        <v>0</v>
      </c>
      <c r="AD39" s="733">
        <f t="shared" si="9"/>
        <v>3440</v>
      </c>
      <c r="AE39" s="733">
        <f t="shared" si="10"/>
        <v>3440</v>
      </c>
      <c r="AF39" s="736"/>
      <c r="AG39" s="737"/>
      <c r="AH39" s="737"/>
      <c r="AI39" s="737">
        <f t="shared" si="13"/>
        <v>0.86</v>
      </c>
    </row>
    <row r="40" ht="15.0" customHeight="1">
      <c r="A40" s="719">
        <v>40.0</v>
      </c>
      <c r="B40" s="720">
        <v>440698.0</v>
      </c>
      <c r="C40" s="766" t="s">
        <v>1182</v>
      </c>
      <c r="D40" s="720" t="s">
        <v>1341</v>
      </c>
      <c r="E40" s="766" t="s">
        <v>511</v>
      </c>
      <c r="F40" s="766" t="s">
        <v>564</v>
      </c>
      <c r="G40" s="766" t="s">
        <v>790</v>
      </c>
      <c r="H40" s="720" t="s">
        <v>565</v>
      </c>
      <c r="I40" s="721">
        <v>1.41</v>
      </c>
      <c r="J40" s="722">
        <v>7.0</v>
      </c>
      <c r="K40" s="722">
        <v>2024.0</v>
      </c>
      <c r="L40" s="723">
        <v>45474.0</v>
      </c>
      <c r="M40" s="723">
        <v>45504.0</v>
      </c>
      <c r="N40" s="722">
        <v>23.0</v>
      </c>
      <c r="O40" s="721">
        <v>1.0</v>
      </c>
      <c r="P40" s="721">
        <v>1.41</v>
      </c>
      <c r="Q40" s="721">
        <v>1.41</v>
      </c>
      <c r="R40" s="724"/>
      <c r="S40" s="720" t="s">
        <v>525</v>
      </c>
      <c r="T40" s="720" t="s">
        <v>1321</v>
      </c>
      <c r="U40" s="725">
        <f t="shared" si="2"/>
        <v>1.41</v>
      </c>
      <c r="V40" s="726">
        <f t="shared" si="3"/>
        <v>1.41</v>
      </c>
      <c r="W40" s="726">
        <f t="shared" si="4"/>
        <v>1.41</v>
      </c>
      <c r="X40" s="727">
        <f t="shared" si="5"/>
        <v>1</v>
      </c>
      <c r="Y40" s="728">
        <v>1.0</v>
      </c>
      <c r="Z40" s="729">
        <v>5640.0</v>
      </c>
      <c r="AA40" s="730">
        <f t="shared" si="6"/>
        <v>5640</v>
      </c>
      <c r="AB40" s="730">
        <f t="shared" si="7"/>
        <v>5640</v>
      </c>
      <c r="AC40" s="733">
        <f t="shared" si="8"/>
        <v>0</v>
      </c>
      <c r="AD40" s="733">
        <f t="shared" si="9"/>
        <v>5640</v>
      </c>
      <c r="AE40" s="733">
        <f t="shared" si="10"/>
        <v>5640</v>
      </c>
      <c r="AF40" s="736"/>
      <c r="AG40" s="737"/>
      <c r="AH40" s="737"/>
      <c r="AI40" s="737">
        <f t="shared" si="13"/>
        <v>1.41</v>
      </c>
    </row>
    <row r="41" ht="15.0" customHeight="1">
      <c r="A41" s="755">
        <v>41.0</v>
      </c>
      <c r="B41" s="736">
        <v>441538.0</v>
      </c>
      <c r="C41" s="781" t="s">
        <v>1017</v>
      </c>
      <c r="D41" s="736" t="s">
        <v>1339</v>
      </c>
      <c r="E41" s="781" t="s">
        <v>511</v>
      </c>
      <c r="F41" s="781" t="s">
        <v>546</v>
      </c>
      <c r="G41" s="781" t="s">
        <v>787</v>
      </c>
      <c r="H41" s="736" t="s">
        <v>596</v>
      </c>
      <c r="I41" s="728">
        <v>1.88</v>
      </c>
      <c r="J41" s="782">
        <v>7.0</v>
      </c>
      <c r="K41" s="782">
        <v>2024.0</v>
      </c>
      <c r="L41" s="783">
        <v>45474.0</v>
      </c>
      <c r="M41" s="783">
        <v>45504.0</v>
      </c>
      <c r="N41" s="728">
        <v>23.0</v>
      </c>
      <c r="O41" s="728">
        <v>1.0</v>
      </c>
      <c r="P41" s="728">
        <v>1.88</v>
      </c>
      <c r="Q41" s="784">
        <v>2.25</v>
      </c>
      <c r="R41" s="758"/>
      <c r="S41" s="736" t="s">
        <v>525</v>
      </c>
      <c r="T41" s="736" t="s">
        <v>1321</v>
      </c>
      <c r="U41" s="760">
        <f t="shared" si="2"/>
        <v>2.25</v>
      </c>
      <c r="V41" s="761">
        <f t="shared" si="3"/>
        <v>1.88</v>
      </c>
      <c r="W41" s="761">
        <f t="shared" si="4"/>
        <v>2.25</v>
      </c>
      <c r="X41" s="762">
        <f t="shared" si="5"/>
        <v>1.2</v>
      </c>
      <c r="Y41" s="728">
        <v>1.0</v>
      </c>
      <c r="Z41" s="729">
        <v>7520.0</v>
      </c>
      <c r="AA41" s="763">
        <f t="shared" si="6"/>
        <v>7520</v>
      </c>
      <c r="AB41" s="763">
        <f t="shared" si="7"/>
        <v>7520</v>
      </c>
      <c r="AC41" s="764">
        <f t="shared" si="8"/>
        <v>3700</v>
      </c>
      <c r="AD41" s="764">
        <f t="shared" si="9"/>
        <v>11220</v>
      </c>
      <c r="AE41" s="764">
        <f t="shared" si="10"/>
        <v>11220</v>
      </c>
      <c r="AG41" s="765"/>
      <c r="AH41" s="765"/>
      <c r="AI41" s="765">
        <f t="shared" si="13"/>
        <v>2.25</v>
      </c>
    </row>
    <row r="42" ht="15.0" customHeight="1">
      <c r="A42" s="719">
        <v>42.0</v>
      </c>
      <c r="B42" s="720">
        <v>447405.0</v>
      </c>
      <c r="C42" s="766" t="s">
        <v>1165</v>
      </c>
      <c r="D42" s="720" t="s">
        <v>1343</v>
      </c>
      <c r="E42" s="766" t="s">
        <v>511</v>
      </c>
      <c r="F42" s="766" t="s">
        <v>564</v>
      </c>
      <c r="G42" s="766" t="s">
        <v>665</v>
      </c>
      <c r="H42" s="720" t="s">
        <v>925</v>
      </c>
      <c r="I42" s="721">
        <v>1.03</v>
      </c>
      <c r="J42" s="722">
        <v>7.0</v>
      </c>
      <c r="K42" s="722">
        <v>2024.0</v>
      </c>
      <c r="L42" s="723">
        <v>45474.0</v>
      </c>
      <c r="M42" s="723">
        <v>45504.0</v>
      </c>
      <c r="N42" s="721">
        <v>23.0</v>
      </c>
      <c r="O42" s="721">
        <v>1.0</v>
      </c>
      <c r="P42" s="721">
        <v>1.03</v>
      </c>
      <c r="Q42" s="721">
        <v>1.03</v>
      </c>
      <c r="R42" s="724"/>
      <c r="S42" s="720" t="s">
        <v>525</v>
      </c>
      <c r="T42" s="720" t="s">
        <v>1321</v>
      </c>
      <c r="U42" s="725">
        <f t="shared" si="2"/>
        <v>1.03</v>
      </c>
      <c r="V42" s="726">
        <f t="shared" si="3"/>
        <v>1.03</v>
      </c>
      <c r="W42" s="726">
        <f t="shared" si="4"/>
        <v>1.03</v>
      </c>
      <c r="X42" s="727">
        <f t="shared" si="5"/>
        <v>1</v>
      </c>
      <c r="Y42" s="728">
        <v>1.0</v>
      </c>
      <c r="Z42" s="729">
        <v>4120.0</v>
      </c>
      <c r="AA42" s="730">
        <f t="shared" si="6"/>
        <v>4120</v>
      </c>
      <c r="AB42" s="730">
        <f t="shared" si="7"/>
        <v>4120</v>
      </c>
      <c r="AC42" s="733">
        <f t="shared" si="8"/>
        <v>0</v>
      </c>
      <c r="AD42" s="733">
        <f t="shared" si="9"/>
        <v>4120</v>
      </c>
      <c r="AE42" s="733">
        <f t="shared" si="10"/>
        <v>4120</v>
      </c>
      <c r="AF42" s="736"/>
      <c r="AG42" s="737"/>
      <c r="AH42" s="737"/>
      <c r="AI42" s="737">
        <f t="shared" si="13"/>
        <v>1.03</v>
      </c>
    </row>
    <row r="43" ht="15.0" customHeight="1">
      <c r="A43" s="739">
        <v>43.0</v>
      </c>
      <c r="B43" s="720">
        <v>244496.0</v>
      </c>
      <c r="C43" s="766" t="s">
        <v>1176</v>
      </c>
      <c r="D43" s="720" t="s">
        <v>1347</v>
      </c>
      <c r="E43" s="766" t="s">
        <v>511</v>
      </c>
      <c r="F43" s="766" t="s">
        <v>512</v>
      </c>
      <c r="G43" s="766" t="s">
        <v>665</v>
      </c>
      <c r="H43" s="720" t="s">
        <v>580</v>
      </c>
      <c r="I43" s="721">
        <v>1.0</v>
      </c>
      <c r="J43" s="722">
        <v>7.0</v>
      </c>
      <c r="K43" s="722">
        <v>2024.0</v>
      </c>
      <c r="L43" s="723">
        <v>45474.0</v>
      </c>
      <c r="M43" s="723">
        <v>45499.0</v>
      </c>
      <c r="N43" s="721">
        <v>20.0</v>
      </c>
      <c r="O43" s="721">
        <v>0.87</v>
      </c>
      <c r="P43" s="721">
        <v>0.87</v>
      </c>
      <c r="Q43" s="721">
        <v>0.87</v>
      </c>
      <c r="R43" s="724"/>
      <c r="S43" s="720" t="s">
        <v>525</v>
      </c>
      <c r="T43" s="720" t="s">
        <v>1321</v>
      </c>
      <c r="U43" s="725">
        <f t="shared" si="2"/>
        <v>0.87</v>
      </c>
      <c r="V43" s="726">
        <f t="shared" si="3"/>
        <v>1</v>
      </c>
      <c r="W43" s="726">
        <f t="shared" si="4"/>
        <v>1</v>
      </c>
      <c r="X43" s="727">
        <f t="shared" si="5"/>
        <v>1</v>
      </c>
      <c r="Y43" s="728">
        <v>1.0</v>
      </c>
      <c r="Z43" s="729">
        <v>4000.0</v>
      </c>
      <c r="AA43" s="730">
        <f t="shared" si="6"/>
        <v>3028</v>
      </c>
      <c r="AB43" s="730">
        <f t="shared" si="7"/>
        <v>3480</v>
      </c>
      <c r="AC43" s="733">
        <f t="shared" si="8"/>
        <v>0</v>
      </c>
      <c r="AD43" s="733">
        <f t="shared" si="9"/>
        <v>3480</v>
      </c>
      <c r="AE43" s="733">
        <f t="shared" si="10"/>
        <v>4000</v>
      </c>
      <c r="AF43" s="736"/>
      <c r="AG43" s="737"/>
      <c r="AH43" s="737"/>
      <c r="AI43" s="737">
        <f t="shared" si="13"/>
        <v>0.5</v>
      </c>
    </row>
    <row r="44" ht="15.0" customHeight="1">
      <c r="A44" s="739">
        <v>45.0</v>
      </c>
      <c r="B44" s="720">
        <v>458879.0</v>
      </c>
      <c r="C44" s="766" t="s">
        <v>1124</v>
      </c>
      <c r="D44" s="720" t="s">
        <v>1351</v>
      </c>
      <c r="E44" s="766" t="s">
        <v>511</v>
      </c>
      <c r="F44" s="766" t="s">
        <v>512</v>
      </c>
      <c r="G44" s="766" t="s">
        <v>771</v>
      </c>
      <c r="H44" s="720" t="s">
        <v>541</v>
      </c>
      <c r="I44" s="721">
        <v>1.59</v>
      </c>
      <c r="J44" s="722">
        <v>7.0</v>
      </c>
      <c r="K44" s="722">
        <v>2024.0</v>
      </c>
      <c r="L44" s="723">
        <v>45474.0</v>
      </c>
      <c r="M44" s="723">
        <v>45504.0</v>
      </c>
      <c r="N44" s="721">
        <v>23.0</v>
      </c>
      <c r="O44" s="721">
        <v>1.0</v>
      </c>
      <c r="P44" s="721">
        <v>1.59</v>
      </c>
      <c r="Q44" s="721">
        <v>1.59</v>
      </c>
      <c r="R44" s="724"/>
      <c r="S44" s="720" t="s">
        <v>525</v>
      </c>
      <c r="T44" s="720" t="s">
        <v>1321</v>
      </c>
      <c r="U44" s="725">
        <f t="shared" si="2"/>
        <v>1.59</v>
      </c>
      <c r="V44" s="726">
        <f t="shared" si="3"/>
        <v>1.59</v>
      </c>
      <c r="W44" s="726">
        <f t="shared" si="4"/>
        <v>1.59</v>
      </c>
      <c r="X44" s="727">
        <f t="shared" si="5"/>
        <v>1</v>
      </c>
      <c r="Y44" s="728">
        <v>1.0</v>
      </c>
      <c r="Z44" s="729">
        <v>6360.0</v>
      </c>
      <c r="AA44" s="730">
        <f t="shared" si="6"/>
        <v>6360</v>
      </c>
      <c r="AB44" s="730">
        <f t="shared" si="7"/>
        <v>6360</v>
      </c>
      <c r="AC44" s="733">
        <f t="shared" si="8"/>
        <v>0</v>
      </c>
      <c r="AD44" s="733">
        <f t="shared" si="9"/>
        <v>6360</v>
      </c>
      <c r="AE44" s="733">
        <f t="shared" si="10"/>
        <v>6360</v>
      </c>
      <c r="AF44" s="736"/>
      <c r="AG44" s="785" t="s">
        <v>1550</v>
      </c>
      <c r="AH44" s="737"/>
      <c r="AI44" s="737">
        <f t="shared" si="13"/>
        <v>1.59</v>
      </c>
    </row>
    <row r="45" ht="15.0" customHeight="1">
      <c r="A45" s="719">
        <v>46.0</v>
      </c>
      <c r="B45" s="720">
        <v>459063.0</v>
      </c>
      <c r="C45" s="766" t="s">
        <v>1127</v>
      </c>
      <c r="D45" s="720" t="s">
        <v>1352</v>
      </c>
      <c r="E45" s="766" t="s">
        <v>511</v>
      </c>
      <c r="F45" s="766" t="s">
        <v>512</v>
      </c>
      <c r="G45" s="766" t="s">
        <v>790</v>
      </c>
      <c r="H45" s="720" t="s">
        <v>531</v>
      </c>
      <c r="I45" s="721">
        <v>1.24</v>
      </c>
      <c r="J45" s="722">
        <v>7.0</v>
      </c>
      <c r="K45" s="722">
        <v>2024.0</v>
      </c>
      <c r="L45" s="723">
        <v>45474.0</v>
      </c>
      <c r="M45" s="723">
        <v>45482.0</v>
      </c>
      <c r="N45" s="721">
        <v>7.0</v>
      </c>
      <c r="O45" s="721">
        <v>0.3</v>
      </c>
      <c r="P45" s="721">
        <v>0.372</v>
      </c>
      <c r="Q45" s="721">
        <v>0.372</v>
      </c>
      <c r="R45" s="724"/>
      <c r="S45" s="720" t="s">
        <v>525</v>
      </c>
      <c r="T45" s="720" t="s">
        <v>1321</v>
      </c>
      <c r="U45" s="725">
        <f t="shared" si="2"/>
        <v>0.372</v>
      </c>
      <c r="V45" s="726">
        <f t="shared" si="3"/>
        <v>1.017</v>
      </c>
      <c r="W45" s="726">
        <f t="shared" si="4"/>
        <v>1.017</v>
      </c>
      <c r="X45" s="727">
        <f t="shared" si="5"/>
        <v>1</v>
      </c>
      <c r="Y45" s="728">
        <v>0.994</v>
      </c>
      <c r="Z45" s="729">
        <v>4960.0</v>
      </c>
      <c r="AA45" s="730">
        <f t="shared" si="6"/>
        <v>446</v>
      </c>
      <c r="AB45" s="730">
        <f t="shared" si="7"/>
        <v>1488</v>
      </c>
      <c r="AC45" s="733">
        <f t="shared" si="8"/>
        <v>0</v>
      </c>
      <c r="AD45" s="733">
        <f t="shared" si="9"/>
        <v>1488</v>
      </c>
      <c r="AE45" s="733">
        <f t="shared" si="10"/>
        <v>4067</v>
      </c>
      <c r="AF45" s="736"/>
      <c r="AG45" s="737"/>
      <c r="AH45" s="737"/>
      <c r="AI45" s="737">
        <f t="shared" si="13"/>
        <v>0.25425</v>
      </c>
    </row>
    <row r="46" ht="15.0" customHeight="1">
      <c r="A46" s="739">
        <v>47.0</v>
      </c>
      <c r="B46" s="720">
        <v>459051.0</v>
      </c>
      <c r="C46" s="766" t="s">
        <v>1180</v>
      </c>
      <c r="D46" s="720" t="s">
        <v>1353</v>
      </c>
      <c r="E46" s="766" t="s">
        <v>511</v>
      </c>
      <c r="F46" s="766" t="s">
        <v>546</v>
      </c>
      <c r="G46" s="766" t="s">
        <v>665</v>
      </c>
      <c r="H46" s="720" t="s">
        <v>556</v>
      </c>
      <c r="I46" s="721">
        <v>0.86</v>
      </c>
      <c r="J46" s="722">
        <v>7.0</v>
      </c>
      <c r="K46" s="722">
        <v>2024.0</v>
      </c>
      <c r="L46" s="723">
        <v>45474.0</v>
      </c>
      <c r="M46" s="723">
        <v>45504.0</v>
      </c>
      <c r="N46" s="721">
        <v>23.0</v>
      </c>
      <c r="O46" s="721">
        <v>1.0</v>
      </c>
      <c r="P46" s="721">
        <v>0.86</v>
      </c>
      <c r="Q46" s="721">
        <v>0.86</v>
      </c>
      <c r="R46" s="724"/>
      <c r="S46" s="720" t="s">
        <v>525</v>
      </c>
      <c r="T46" s="720" t="s">
        <v>1321</v>
      </c>
      <c r="U46" s="725">
        <f t="shared" si="2"/>
        <v>0.86</v>
      </c>
      <c r="V46" s="726">
        <f t="shared" si="3"/>
        <v>0.86</v>
      </c>
      <c r="W46" s="726">
        <f t="shared" si="4"/>
        <v>0.86</v>
      </c>
      <c r="X46" s="727">
        <f t="shared" si="5"/>
        <v>1</v>
      </c>
      <c r="Y46" s="728">
        <v>1.0</v>
      </c>
      <c r="Z46" s="729">
        <v>3440.0</v>
      </c>
      <c r="AA46" s="730">
        <f t="shared" si="6"/>
        <v>3440</v>
      </c>
      <c r="AB46" s="730">
        <f t="shared" si="7"/>
        <v>3440</v>
      </c>
      <c r="AC46" s="733">
        <f t="shared" si="8"/>
        <v>0</v>
      </c>
      <c r="AD46" s="733">
        <f t="shared" si="9"/>
        <v>3440</v>
      </c>
      <c r="AE46" s="733">
        <f t="shared" si="10"/>
        <v>3440</v>
      </c>
      <c r="AF46" s="736"/>
      <c r="AG46" s="737"/>
      <c r="AH46" s="737"/>
      <c r="AI46" s="737">
        <f t="shared" si="13"/>
        <v>0.86</v>
      </c>
    </row>
    <row r="47" ht="15.0" customHeight="1">
      <c r="A47" s="719">
        <v>48.0</v>
      </c>
      <c r="B47" s="720">
        <v>459063.0</v>
      </c>
      <c r="C47" s="766" t="s">
        <v>1127</v>
      </c>
      <c r="D47" s="720" t="s">
        <v>1352</v>
      </c>
      <c r="E47" s="766" t="s">
        <v>511</v>
      </c>
      <c r="F47" s="766" t="s">
        <v>512</v>
      </c>
      <c r="G47" s="766" t="s">
        <v>790</v>
      </c>
      <c r="H47" s="720" t="s">
        <v>531</v>
      </c>
      <c r="I47" s="721">
        <v>1.24</v>
      </c>
      <c r="J47" s="722">
        <v>7.0</v>
      </c>
      <c r="K47" s="722">
        <v>2024.0</v>
      </c>
      <c r="L47" s="723">
        <v>45483.0</v>
      </c>
      <c r="M47" s="723">
        <v>45483.0</v>
      </c>
      <c r="N47" s="721">
        <v>0.0</v>
      </c>
      <c r="O47" s="721">
        <v>0.0</v>
      </c>
      <c r="P47" s="721">
        <v>0.0</v>
      </c>
      <c r="Q47" s="721">
        <v>0.0</v>
      </c>
      <c r="R47" s="724"/>
      <c r="S47" s="720" t="s">
        <v>525</v>
      </c>
      <c r="T47" s="720" t="s">
        <v>1321</v>
      </c>
      <c r="U47" s="725">
        <f t="shared" si="2"/>
        <v>0</v>
      </c>
      <c r="V47" s="726">
        <f t="shared" si="3"/>
        <v>1.017</v>
      </c>
      <c r="W47" s="726">
        <f t="shared" si="4"/>
        <v>1.017</v>
      </c>
      <c r="X47" s="727">
        <f t="shared" si="5"/>
        <v>1</v>
      </c>
      <c r="Y47" s="728">
        <v>0.994</v>
      </c>
      <c r="Z47" s="729">
        <v>4960.0</v>
      </c>
      <c r="AA47" s="730">
        <f t="shared" si="6"/>
        <v>0</v>
      </c>
      <c r="AB47" s="730">
        <f t="shared" si="7"/>
        <v>0</v>
      </c>
      <c r="AC47" s="733">
        <f t="shared" si="8"/>
        <v>0</v>
      </c>
      <c r="AD47" s="733">
        <f t="shared" si="9"/>
        <v>0</v>
      </c>
      <c r="AE47" s="733">
        <f t="shared" si="10"/>
        <v>4067</v>
      </c>
      <c r="AF47" s="736"/>
      <c r="AG47" s="737"/>
      <c r="AH47" s="737"/>
      <c r="AI47" s="737">
        <f t="shared" si="13"/>
        <v>0.25425</v>
      </c>
    </row>
    <row r="48" ht="15.0" customHeight="1">
      <c r="A48" s="739">
        <v>49.0</v>
      </c>
      <c r="B48" s="720">
        <v>460691.0</v>
      </c>
      <c r="C48" s="766" t="s">
        <v>1362</v>
      </c>
      <c r="D48" s="720" t="s">
        <v>1363</v>
      </c>
      <c r="E48" s="766" t="s">
        <v>662</v>
      </c>
      <c r="F48" s="766" t="s">
        <v>663</v>
      </c>
      <c r="G48" s="766" t="s">
        <v>893</v>
      </c>
      <c r="H48" s="720" t="s">
        <v>1454</v>
      </c>
      <c r="I48" s="721">
        <v>2.27</v>
      </c>
      <c r="J48" s="722">
        <v>7.0</v>
      </c>
      <c r="K48" s="722">
        <v>2024.0</v>
      </c>
      <c r="L48" s="723">
        <v>45474.0</v>
      </c>
      <c r="M48" s="723">
        <v>45485.0</v>
      </c>
      <c r="N48" s="721">
        <v>5.0</v>
      </c>
      <c r="O48" s="721">
        <v>0.22</v>
      </c>
      <c r="P48" s="721">
        <v>0.499</v>
      </c>
      <c r="Q48" s="721">
        <v>0.499</v>
      </c>
      <c r="R48" s="724"/>
      <c r="S48" s="720" t="s">
        <v>525</v>
      </c>
      <c r="T48" s="720" t="s">
        <v>1321</v>
      </c>
      <c r="U48" s="725">
        <f t="shared" si="2"/>
        <v>0.499</v>
      </c>
      <c r="V48" s="726">
        <f t="shared" si="3"/>
        <v>0.998</v>
      </c>
      <c r="W48" s="726">
        <f t="shared" si="4"/>
        <v>0.998</v>
      </c>
      <c r="X48" s="727">
        <f t="shared" si="5"/>
        <v>1</v>
      </c>
      <c r="Y48" s="728">
        <v>0.44</v>
      </c>
      <c r="Z48" s="729">
        <v>9080.0</v>
      </c>
      <c r="AA48" s="730">
        <f t="shared" si="6"/>
        <v>440</v>
      </c>
      <c r="AB48" s="730">
        <f t="shared" si="7"/>
        <v>1998</v>
      </c>
      <c r="AC48" s="733">
        <f t="shared" si="8"/>
        <v>0</v>
      </c>
      <c r="AD48" s="733">
        <f t="shared" si="9"/>
        <v>1998</v>
      </c>
      <c r="AE48" s="733">
        <f t="shared" si="10"/>
        <v>3996</v>
      </c>
      <c r="AF48" s="736"/>
      <c r="AG48" s="737"/>
      <c r="AH48" s="737"/>
      <c r="AI48" s="737">
        <f t="shared" si="13"/>
        <v>0.499</v>
      </c>
    </row>
    <row r="49" ht="15.0" customHeight="1">
      <c r="A49" s="719">
        <v>50.0</v>
      </c>
      <c r="B49" s="720">
        <v>464853.0</v>
      </c>
      <c r="C49" s="720" t="s">
        <v>1355</v>
      </c>
      <c r="D49" s="720" t="s">
        <v>1356</v>
      </c>
      <c r="E49" s="720" t="s">
        <v>511</v>
      </c>
      <c r="F49" s="720" t="s">
        <v>512</v>
      </c>
      <c r="G49" s="720" t="s">
        <v>790</v>
      </c>
      <c r="H49" s="720" t="s">
        <v>531</v>
      </c>
      <c r="I49" s="721">
        <v>1.24</v>
      </c>
      <c r="J49" s="722">
        <v>7.0</v>
      </c>
      <c r="K49" s="722">
        <v>2024.0</v>
      </c>
      <c r="L49" s="723">
        <v>45474.0</v>
      </c>
      <c r="M49" s="723">
        <v>45504.0</v>
      </c>
      <c r="N49" s="721">
        <v>23.0</v>
      </c>
      <c r="O49" s="721">
        <v>1.0</v>
      </c>
      <c r="P49" s="721">
        <v>1.24</v>
      </c>
      <c r="Q49" s="721">
        <v>1.24</v>
      </c>
      <c r="R49" s="724"/>
      <c r="S49" s="720" t="s">
        <v>525</v>
      </c>
      <c r="T49" s="720" t="s">
        <v>1321</v>
      </c>
      <c r="U49" s="725">
        <f t="shared" si="2"/>
        <v>1.24</v>
      </c>
      <c r="V49" s="726">
        <f t="shared" si="3"/>
        <v>1.24</v>
      </c>
      <c r="W49" s="726">
        <f t="shared" si="4"/>
        <v>1.24</v>
      </c>
      <c r="X49" s="727">
        <f t="shared" si="5"/>
        <v>1</v>
      </c>
      <c r="Y49" s="728">
        <v>1.0</v>
      </c>
      <c r="Z49" s="729">
        <v>4960.0</v>
      </c>
      <c r="AA49" s="730">
        <f t="shared" si="6"/>
        <v>4960</v>
      </c>
      <c r="AB49" s="730">
        <f t="shared" si="7"/>
        <v>4960</v>
      </c>
      <c r="AC49" s="733">
        <f t="shared" si="8"/>
        <v>0</v>
      </c>
      <c r="AD49" s="733">
        <f t="shared" si="9"/>
        <v>4960</v>
      </c>
      <c r="AE49" s="733">
        <f t="shared" si="10"/>
        <v>4960</v>
      </c>
      <c r="AF49" s="736"/>
      <c r="AG49" s="737"/>
      <c r="AH49" s="737"/>
      <c r="AI49" s="737">
        <f t="shared" si="13"/>
        <v>1.24</v>
      </c>
    </row>
    <row r="50" ht="15.0" customHeight="1">
      <c r="A50" s="739">
        <v>51.0</v>
      </c>
      <c r="B50" s="720">
        <v>465485.0</v>
      </c>
      <c r="C50" s="720" t="s">
        <v>1357</v>
      </c>
      <c r="D50" s="720" t="s">
        <v>1358</v>
      </c>
      <c r="E50" s="720" t="s">
        <v>511</v>
      </c>
      <c r="F50" s="720" t="s">
        <v>512</v>
      </c>
      <c r="G50" s="720" t="s">
        <v>790</v>
      </c>
      <c r="H50" s="720" t="s">
        <v>531</v>
      </c>
      <c r="I50" s="721">
        <v>1.24</v>
      </c>
      <c r="J50" s="722">
        <v>7.0</v>
      </c>
      <c r="K50" s="722">
        <v>2024.0</v>
      </c>
      <c r="L50" s="723">
        <v>45474.0</v>
      </c>
      <c r="M50" s="723">
        <v>45504.0</v>
      </c>
      <c r="N50" s="721">
        <v>23.0</v>
      </c>
      <c r="O50" s="721">
        <v>1.0</v>
      </c>
      <c r="P50" s="721">
        <v>1.24</v>
      </c>
      <c r="Q50" s="721">
        <v>1.24</v>
      </c>
      <c r="R50" s="724"/>
      <c r="S50" s="720" t="s">
        <v>525</v>
      </c>
      <c r="T50" s="720" t="s">
        <v>1321</v>
      </c>
      <c r="U50" s="725">
        <f t="shared" si="2"/>
        <v>1.24</v>
      </c>
      <c r="V50" s="726">
        <f t="shared" si="3"/>
        <v>1.24</v>
      </c>
      <c r="W50" s="726">
        <f t="shared" si="4"/>
        <v>1.24</v>
      </c>
      <c r="X50" s="727">
        <f t="shared" si="5"/>
        <v>1</v>
      </c>
      <c r="Y50" s="728">
        <v>1.0</v>
      </c>
      <c r="Z50" s="729">
        <v>4960.0</v>
      </c>
      <c r="AA50" s="730">
        <f t="shared" si="6"/>
        <v>4960</v>
      </c>
      <c r="AB50" s="730">
        <f t="shared" si="7"/>
        <v>4960</v>
      </c>
      <c r="AC50" s="733">
        <f t="shared" si="8"/>
        <v>0</v>
      </c>
      <c r="AD50" s="733">
        <f t="shared" si="9"/>
        <v>4960</v>
      </c>
      <c r="AE50" s="733">
        <f t="shared" si="10"/>
        <v>4960</v>
      </c>
      <c r="AF50" s="736"/>
      <c r="AG50" s="737"/>
      <c r="AH50" s="737"/>
      <c r="AI50" s="737">
        <f t="shared" si="13"/>
        <v>1.24</v>
      </c>
    </row>
    <row r="51" ht="15.0" customHeight="1">
      <c r="A51" s="719">
        <v>52.0</v>
      </c>
      <c r="B51" s="720">
        <v>465801.0</v>
      </c>
      <c r="C51" s="720" t="s">
        <v>1360</v>
      </c>
      <c r="D51" s="720" t="s">
        <v>1361</v>
      </c>
      <c r="E51" s="720" t="s">
        <v>511</v>
      </c>
      <c r="F51" s="720" t="s">
        <v>512</v>
      </c>
      <c r="G51" s="720" t="s">
        <v>893</v>
      </c>
      <c r="H51" s="720" t="s">
        <v>514</v>
      </c>
      <c r="I51" s="721">
        <v>2.27</v>
      </c>
      <c r="J51" s="722">
        <v>7.0</v>
      </c>
      <c r="K51" s="722">
        <v>2024.0</v>
      </c>
      <c r="L51" s="723">
        <v>45474.0</v>
      </c>
      <c r="M51" s="723">
        <v>45499.0</v>
      </c>
      <c r="N51" s="721">
        <v>20.0</v>
      </c>
      <c r="O51" s="721">
        <v>0.87</v>
      </c>
      <c r="P51" s="721">
        <v>1.975</v>
      </c>
      <c r="Q51" s="721">
        <v>1.975</v>
      </c>
      <c r="R51" s="724"/>
      <c r="S51" s="720" t="s">
        <v>525</v>
      </c>
      <c r="T51" s="720" t="s">
        <v>1321</v>
      </c>
      <c r="U51" s="725">
        <f t="shared" si="2"/>
        <v>1.975</v>
      </c>
      <c r="V51" s="726">
        <f t="shared" si="3"/>
        <v>2.27</v>
      </c>
      <c r="W51" s="726">
        <f t="shared" si="4"/>
        <v>2.27</v>
      </c>
      <c r="X51" s="727">
        <f t="shared" si="5"/>
        <v>1</v>
      </c>
      <c r="Y51" s="728">
        <v>1.0</v>
      </c>
      <c r="Z51" s="729">
        <v>9080.0</v>
      </c>
      <c r="AA51" s="730">
        <f t="shared" si="6"/>
        <v>6873</v>
      </c>
      <c r="AB51" s="730">
        <f t="shared" si="7"/>
        <v>7900</v>
      </c>
      <c r="AC51" s="733">
        <f t="shared" si="8"/>
        <v>0</v>
      </c>
      <c r="AD51" s="733">
        <f t="shared" si="9"/>
        <v>7900</v>
      </c>
      <c r="AE51" s="733">
        <f t="shared" si="10"/>
        <v>9080</v>
      </c>
      <c r="AF51" s="736"/>
      <c r="AG51" s="737"/>
      <c r="AH51" s="737"/>
      <c r="AI51" s="737"/>
    </row>
    <row r="52" ht="15.0" customHeight="1">
      <c r="A52" s="739">
        <v>53.0</v>
      </c>
      <c r="B52" s="720">
        <v>466133.0</v>
      </c>
      <c r="C52" s="720" t="s">
        <v>1568</v>
      </c>
      <c r="D52" s="720" t="s">
        <v>1569</v>
      </c>
      <c r="E52" s="720" t="s">
        <v>511</v>
      </c>
      <c r="F52" s="720" t="s">
        <v>663</v>
      </c>
      <c r="G52" s="720" t="s">
        <v>787</v>
      </c>
      <c r="H52" s="720" t="s">
        <v>1570</v>
      </c>
      <c r="I52" s="721">
        <v>2.03</v>
      </c>
      <c r="J52" s="722">
        <v>7.0</v>
      </c>
      <c r="K52" s="722">
        <v>2024.0</v>
      </c>
      <c r="L52" s="723">
        <v>45474.0</v>
      </c>
      <c r="M52" s="723">
        <v>45504.0</v>
      </c>
      <c r="N52" s="721">
        <v>11.5</v>
      </c>
      <c r="O52" s="721">
        <v>0.5</v>
      </c>
      <c r="P52" s="721">
        <v>1.015</v>
      </c>
      <c r="Q52" s="721">
        <v>1.015</v>
      </c>
      <c r="R52" s="724"/>
      <c r="S52" s="720" t="s">
        <v>525</v>
      </c>
      <c r="T52" s="720" t="s">
        <v>1321</v>
      </c>
      <c r="U52" s="725">
        <f t="shared" si="2"/>
        <v>1.015</v>
      </c>
      <c r="V52" s="726">
        <f t="shared" si="3"/>
        <v>2.03</v>
      </c>
      <c r="W52" s="726">
        <f t="shared" si="4"/>
        <v>2.03</v>
      </c>
      <c r="X52" s="727">
        <f t="shared" si="5"/>
        <v>1</v>
      </c>
      <c r="Y52" s="728">
        <v>1.0</v>
      </c>
      <c r="Z52" s="729">
        <v>8120.0</v>
      </c>
      <c r="AA52" s="730">
        <f t="shared" si="6"/>
        <v>2030</v>
      </c>
      <c r="AB52" s="730">
        <f t="shared" si="7"/>
        <v>4060</v>
      </c>
      <c r="AC52" s="733">
        <f t="shared" si="8"/>
        <v>0</v>
      </c>
      <c r="AD52" s="733">
        <f t="shared" si="9"/>
        <v>4060</v>
      </c>
      <c r="AE52" s="733">
        <f t="shared" si="10"/>
        <v>8120</v>
      </c>
      <c r="AF52" s="736"/>
      <c r="AG52" s="737"/>
      <c r="AH52" s="737"/>
      <c r="AI52" s="737"/>
    </row>
    <row r="53" ht="15.0" customHeight="1">
      <c r="A53" s="719">
        <v>54.0</v>
      </c>
      <c r="B53" s="747">
        <v>272968.0</v>
      </c>
      <c r="C53" s="747" t="s">
        <v>582</v>
      </c>
      <c r="D53" s="747" t="s">
        <v>1365</v>
      </c>
      <c r="E53" s="747" t="s">
        <v>511</v>
      </c>
      <c r="F53" s="747" t="s">
        <v>512</v>
      </c>
      <c r="G53" s="747" t="s">
        <v>893</v>
      </c>
      <c r="H53" s="747" t="s">
        <v>514</v>
      </c>
      <c r="I53" s="748">
        <v>2.27</v>
      </c>
      <c r="J53" s="749">
        <v>7.0</v>
      </c>
      <c r="K53" s="749">
        <v>2024.0</v>
      </c>
      <c r="L53" s="750">
        <v>45474.0</v>
      </c>
      <c r="M53" s="750">
        <v>45504.0</v>
      </c>
      <c r="N53" s="748">
        <v>23.0</v>
      </c>
      <c r="O53" s="748">
        <v>1.0</v>
      </c>
      <c r="P53" s="748">
        <v>1.0</v>
      </c>
      <c r="Q53" s="751">
        <v>1.0</v>
      </c>
      <c r="R53" s="751"/>
      <c r="S53" s="747" t="s">
        <v>517</v>
      </c>
      <c r="T53" s="747" t="s">
        <v>1367</v>
      </c>
      <c r="U53" s="725">
        <f t="shared" si="2"/>
        <v>1</v>
      </c>
      <c r="V53" s="726">
        <f t="shared" si="3"/>
        <v>1</v>
      </c>
      <c r="W53" s="726">
        <f t="shared" si="4"/>
        <v>1</v>
      </c>
      <c r="X53" s="727">
        <f t="shared" si="5"/>
        <v>1</v>
      </c>
      <c r="Y53" s="752">
        <v>1.0</v>
      </c>
      <c r="Z53" s="753">
        <v>9080.0</v>
      </c>
      <c r="AA53" s="730">
        <f t="shared" si="6"/>
        <v>9080</v>
      </c>
      <c r="AB53" s="730">
        <f t="shared" si="7"/>
        <v>9080</v>
      </c>
      <c r="AC53" s="733">
        <f t="shared" si="8"/>
        <v>0</v>
      </c>
      <c r="AD53" s="733">
        <f t="shared" si="9"/>
        <v>9080</v>
      </c>
      <c r="AE53" s="733">
        <f t="shared" si="10"/>
        <v>9080</v>
      </c>
      <c r="AF53" s="754"/>
      <c r="AG53" s="737"/>
      <c r="AH53" s="737"/>
      <c r="AI53" s="737">
        <f t="shared" ref="AI53:AI70" si="14">AVERAGEIF(D:D,D53,Q:Q)</f>
        <v>1</v>
      </c>
    </row>
    <row r="54" ht="15.0" customHeight="1">
      <c r="A54" s="739">
        <v>55.0</v>
      </c>
      <c r="B54" s="720">
        <v>277202.0</v>
      </c>
      <c r="C54" s="720" t="s">
        <v>638</v>
      </c>
      <c r="D54" s="720" t="s">
        <v>1369</v>
      </c>
      <c r="E54" s="720" t="s">
        <v>511</v>
      </c>
      <c r="F54" s="720" t="s">
        <v>512</v>
      </c>
      <c r="G54" s="720" t="s">
        <v>787</v>
      </c>
      <c r="H54" s="720" t="s">
        <v>570</v>
      </c>
      <c r="I54" s="721">
        <v>2.03</v>
      </c>
      <c r="J54" s="722">
        <v>7.0</v>
      </c>
      <c r="K54" s="722">
        <v>2024.0</v>
      </c>
      <c r="L54" s="723">
        <v>45474.0</v>
      </c>
      <c r="M54" s="723">
        <v>45504.0</v>
      </c>
      <c r="N54" s="721">
        <v>23.0</v>
      </c>
      <c r="O54" s="721">
        <v>1.0</v>
      </c>
      <c r="P54" s="721">
        <v>1.0</v>
      </c>
      <c r="Q54" s="751">
        <v>1.0</v>
      </c>
      <c r="R54" s="724"/>
      <c r="S54" s="720" t="s">
        <v>517</v>
      </c>
      <c r="T54" s="720" t="s">
        <v>1367</v>
      </c>
      <c r="U54" s="725">
        <f t="shared" si="2"/>
        <v>1</v>
      </c>
      <c r="V54" s="726">
        <f t="shared" si="3"/>
        <v>1</v>
      </c>
      <c r="W54" s="726">
        <f t="shared" si="4"/>
        <v>1</v>
      </c>
      <c r="X54" s="727">
        <f t="shared" si="5"/>
        <v>1</v>
      </c>
      <c r="Y54" s="728">
        <v>1.0</v>
      </c>
      <c r="Z54" s="729">
        <v>8120.0</v>
      </c>
      <c r="AA54" s="730">
        <f t="shared" si="6"/>
        <v>8120</v>
      </c>
      <c r="AB54" s="730">
        <f t="shared" si="7"/>
        <v>8120</v>
      </c>
      <c r="AC54" s="733">
        <f t="shared" si="8"/>
        <v>0</v>
      </c>
      <c r="AD54" s="733">
        <f t="shared" si="9"/>
        <v>8120</v>
      </c>
      <c r="AE54" s="733">
        <f t="shared" si="10"/>
        <v>8120</v>
      </c>
      <c r="AF54" s="736"/>
      <c r="AG54" s="737"/>
      <c r="AH54" s="737"/>
      <c r="AI54" s="737">
        <f t="shared" si="14"/>
        <v>1</v>
      </c>
    </row>
    <row r="55" ht="15.0" customHeight="1">
      <c r="A55" s="719">
        <v>56.0</v>
      </c>
      <c r="B55" s="720">
        <v>281845.0</v>
      </c>
      <c r="C55" s="720" t="s">
        <v>588</v>
      </c>
      <c r="D55" s="720" t="s">
        <v>1371</v>
      </c>
      <c r="E55" s="720" t="s">
        <v>511</v>
      </c>
      <c r="F55" s="720" t="s">
        <v>512</v>
      </c>
      <c r="G55" s="720" t="s">
        <v>771</v>
      </c>
      <c r="H55" s="720" t="s">
        <v>541</v>
      </c>
      <c r="I55" s="721">
        <v>1.59</v>
      </c>
      <c r="J55" s="722">
        <v>7.0</v>
      </c>
      <c r="K55" s="722">
        <v>2024.0</v>
      </c>
      <c r="L55" s="723">
        <v>45474.0</v>
      </c>
      <c r="M55" s="723">
        <v>45504.0</v>
      </c>
      <c r="N55" s="721">
        <v>23.0</v>
      </c>
      <c r="O55" s="721">
        <v>1.0</v>
      </c>
      <c r="P55" s="721">
        <v>1.0</v>
      </c>
      <c r="Q55" s="751">
        <v>1.0</v>
      </c>
      <c r="R55" s="724"/>
      <c r="S55" s="720" t="s">
        <v>517</v>
      </c>
      <c r="T55" s="720" t="s">
        <v>1367</v>
      </c>
      <c r="U55" s="725">
        <f t="shared" si="2"/>
        <v>1</v>
      </c>
      <c r="V55" s="726">
        <f t="shared" si="3"/>
        <v>1</v>
      </c>
      <c r="W55" s="726">
        <f t="shared" si="4"/>
        <v>1</v>
      </c>
      <c r="X55" s="727">
        <f t="shared" si="5"/>
        <v>1</v>
      </c>
      <c r="Y55" s="728">
        <v>1.0</v>
      </c>
      <c r="Z55" s="729">
        <v>6360.0</v>
      </c>
      <c r="AA55" s="730">
        <f t="shared" si="6"/>
        <v>6360</v>
      </c>
      <c r="AB55" s="730">
        <f t="shared" si="7"/>
        <v>6360</v>
      </c>
      <c r="AC55" s="733">
        <f t="shared" si="8"/>
        <v>0</v>
      </c>
      <c r="AD55" s="733">
        <f t="shared" si="9"/>
        <v>6360</v>
      </c>
      <c r="AE55" s="733">
        <f t="shared" si="10"/>
        <v>6360</v>
      </c>
      <c r="AF55" s="736"/>
      <c r="AG55" s="737"/>
      <c r="AH55" s="737"/>
      <c r="AI55" s="737">
        <f t="shared" si="14"/>
        <v>1</v>
      </c>
    </row>
    <row r="56" ht="15.0" customHeight="1">
      <c r="A56" s="739">
        <v>57.0</v>
      </c>
      <c r="B56" s="720">
        <v>291197.0</v>
      </c>
      <c r="C56" s="720" t="s">
        <v>544</v>
      </c>
      <c r="D56" s="720" t="s">
        <v>1374</v>
      </c>
      <c r="E56" s="720" t="s">
        <v>511</v>
      </c>
      <c r="F56" s="720" t="s">
        <v>546</v>
      </c>
      <c r="G56" s="720" t="s">
        <v>787</v>
      </c>
      <c r="H56" s="720" t="s">
        <v>596</v>
      </c>
      <c r="I56" s="721">
        <v>1.88</v>
      </c>
      <c r="J56" s="722">
        <v>7.0</v>
      </c>
      <c r="K56" s="722">
        <v>2024.0</v>
      </c>
      <c r="L56" s="723">
        <v>45474.0</v>
      </c>
      <c r="M56" s="723">
        <v>45504.0</v>
      </c>
      <c r="N56" s="721">
        <v>23.0</v>
      </c>
      <c r="O56" s="721">
        <v>1.0</v>
      </c>
      <c r="P56" s="721">
        <v>1.0</v>
      </c>
      <c r="Q56" s="751">
        <v>1.0</v>
      </c>
      <c r="R56" s="724"/>
      <c r="S56" s="720" t="s">
        <v>517</v>
      </c>
      <c r="T56" s="720" t="s">
        <v>1367</v>
      </c>
      <c r="U56" s="725">
        <f t="shared" si="2"/>
        <v>1</v>
      </c>
      <c r="V56" s="726">
        <f t="shared" si="3"/>
        <v>1</v>
      </c>
      <c r="W56" s="726">
        <f t="shared" si="4"/>
        <v>1</v>
      </c>
      <c r="X56" s="727">
        <f t="shared" si="5"/>
        <v>1</v>
      </c>
      <c r="Y56" s="728">
        <v>1.0</v>
      </c>
      <c r="Z56" s="729">
        <v>7520.0</v>
      </c>
      <c r="AA56" s="730">
        <f t="shared" si="6"/>
        <v>7520</v>
      </c>
      <c r="AB56" s="730">
        <f t="shared" si="7"/>
        <v>7520</v>
      </c>
      <c r="AC56" s="733">
        <f t="shared" si="8"/>
        <v>0</v>
      </c>
      <c r="AD56" s="733">
        <f t="shared" si="9"/>
        <v>7520</v>
      </c>
      <c r="AE56" s="733">
        <f t="shared" si="10"/>
        <v>7520</v>
      </c>
      <c r="AF56" s="736"/>
      <c r="AG56" s="737"/>
      <c r="AH56" s="737"/>
      <c r="AI56" s="737">
        <f t="shared" si="14"/>
        <v>1</v>
      </c>
    </row>
    <row r="57" ht="15.0" customHeight="1">
      <c r="A57" s="719">
        <v>58.0</v>
      </c>
      <c r="B57" s="720">
        <v>293052.0</v>
      </c>
      <c r="C57" s="720" t="s">
        <v>614</v>
      </c>
      <c r="D57" s="720" t="s">
        <v>1375</v>
      </c>
      <c r="E57" s="720" t="s">
        <v>511</v>
      </c>
      <c r="F57" s="720" t="s">
        <v>546</v>
      </c>
      <c r="G57" s="720" t="s">
        <v>790</v>
      </c>
      <c r="H57" s="720" t="s">
        <v>616</v>
      </c>
      <c r="I57" s="721">
        <v>1.19</v>
      </c>
      <c r="J57" s="722">
        <v>7.0</v>
      </c>
      <c r="K57" s="722">
        <v>2024.0</v>
      </c>
      <c r="L57" s="723">
        <v>45474.0</v>
      </c>
      <c r="M57" s="723">
        <v>45504.0</v>
      </c>
      <c r="N57" s="721">
        <v>23.0</v>
      </c>
      <c r="O57" s="721">
        <v>1.0</v>
      </c>
      <c r="P57" s="721">
        <v>1.0</v>
      </c>
      <c r="Q57" s="751">
        <v>1.0</v>
      </c>
      <c r="R57" s="724"/>
      <c r="S57" s="720" t="s">
        <v>517</v>
      </c>
      <c r="T57" s="720" t="s">
        <v>1367</v>
      </c>
      <c r="U57" s="725">
        <f t="shared" si="2"/>
        <v>1</v>
      </c>
      <c r="V57" s="726">
        <f t="shared" si="3"/>
        <v>1</v>
      </c>
      <c r="W57" s="726">
        <f t="shared" si="4"/>
        <v>1</v>
      </c>
      <c r="X57" s="727">
        <f t="shared" si="5"/>
        <v>1</v>
      </c>
      <c r="Y57" s="728">
        <v>1.0</v>
      </c>
      <c r="Z57" s="729">
        <v>4760.0</v>
      </c>
      <c r="AA57" s="730">
        <f t="shared" si="6"/>
        <v>4760</v>
      </c>
      <c r="AB57" s="730">
        <f t="shared" si="7"/>
        <v>4760</v>
      </c>
      <c r="AC57" s="733">
        <f t="shared" si="8"/>
        <v>0</v>
      </c>
      <c r="AD57" s="733">
        <f t="shared" si="9"/>
        <v>4760</v>
      </c>
      <c r="AE57" s="733">
        <f t="shared" si="10"/>
        <v>4760</v>
      </c>
      <c r="AF57" s="736"/>
      <c r="AG57" s="737"/>
      <c r="AH57" s="737"/>
      <c r="AI57" s="737">
        <f t="shared" si="14"/>
        <v>1</v>
      </c>
    </row>
    <row r="58" ht="15.0" customHeight="1">
      <c r="A58" s="739">
        <v>59.0</v>
      </c>
      <c r="B58" s="720">
        <v>427333.0</v>
      </c>
      <c r="C58" s="720" t="s">
        <v>558</v>
      </c>
      <c r="D58" s="720" t="s">
        <v>1378</v>
      </c>
      <c r="E58" s="720" t="s">
        <v>511</v>
      </c>
      <c r="F58" s="720" t="s">
        <v>512</v>
      </c>
      <c r="G58" s="720" t="s">
        <v>771</v>
      </c>
      <c r="H58" s="720" t="s">
        <v>541</v>
      </c>
      <c r="I58" s="721">
        <v>1.59</v>
      </c>
      <c r="J58" s="722">
        <v>7.0</v>
      </c>
      <c r="K58" s="722">
        <v>2024.0</v>
      </c>
      <c r="L58" s="723">
        <v>45474.0</v>
      </c>
      <c r="M58" s="723">
        <v>45504.0</v>
      </c>
      <c r="N58" s="721">
        <v>23.0</v>
      </c>
      <c r="O58" s="721">
        <v>1.0</v>
      </c>
      <c r="P58" s="721">
        <v>1.0</v>
      </c>
      <c r="Q58" s="751">
        <v>1.0</v>
      </c>
      <c r="R58" s="724"/>
      <c r="S58" s="720" t="s">
        <v>517</v>
      </c>
      <c r="T58" s="720" t="s">
        <v>1367</v>
      </c>
      <c r="U58" s="725">
        <f t="shared" si="2"/>
        <v>1</v>
      </c>
      <c r="V58" s="726">
        <f t="shared" si="3"/>
        <v>1</v>
      </c>
      <c r="W58" s="726">
        <f t="shared" si="4"/>
        <v>1</v>
      </c>
      <c r="X58" s="727">
        <f t="shared" si="5"/>
        <v>1</v>
      </c>
      <c r="Y58" s="728">
        <v>1.0</v>
      </c>
      <c r="Z58" s="729">
        <v>6360.0</v>
      </c>
      <c r="AA58" s="730">
        <f t="shared" si="6"/>
        <v>6360</v>
      </c>
      <c r="AB58" s="730">
        <f t="shared" si="7"/>
        <v>6360</v>
      </c>
      <c r="AC58" s="733">
        <f t="shared" si="8"/>
        <v>0</v>
      </c>
      <c r="AD58" s="733">
        <f t="shared" si="9"/>
        <v>6360</v>
      </c>
      <c r="AE58" s="733">
        <f t="shared" si="10"/>
        <v>6360</v>
      </c>
      <c r="AF58" s="736"/>
      <c r="AG58" s="737"/>
      <c r="AH58" s="737"/>
      <c r="AI58" s="737">
        <f t="shared" si="14"/>
        <v>1</v>
      </c>
    </row>
    <row r="59" ht="15.0" customHeight="1">
      <c r="A59" s="719">
        <v>60.0</v>
      </c>
      <c r="B59" s="720">
        <v>428532.0</v>
      </c>
      <c r="C59" s="720" t="s">
        <v>553</v>
      </c>
      <c r="D59" s="720" t="s">
        <v>1381</v>
      </c>
      <c r="E59" s="720" t="s">
        <v>511</v>
      </c>
      <c r="F59" s="720" t="s">
        <v>546</v>
      </c>
      <c r="G59" s="720" t="s">
        <v>790</v>
      </c>
      <c r="H59" s="720" t="s">
        <v>616</v>
      </c>
      <c r="I59" s="721">
        <v>1.19</v>
      </c>
      <c r="J59" s="722">
        <v>7.0</v>
      </c>
      <c r="K59" s="722">
        <v>2024.0</v>
      </c>
      <c r="L59" s="723">
        <v>45474.0</v>
      </c>
      <c r="M59" s="723">
        <v>45504.0</v>
      </c>
      <c r="N59" s="721">
        <v>23.0</v>
      </c>
      <c r="O59" s="721">
        <v>1.0</v>
      </c>
      <c r="P59" s="721">
        <v>1.0</v>
      </c>
      <c r="Q59" s="751">
        <v>1.0</v>
      </c>
      <c r="R59" s="724"/>
      <c r="S59" s="720" t="s">
        <v>517</v>
      </c>
      <c r="T59" s="720" t="s">
        <v>1367</v>
      </c>
      <c r="U59" s="725">
        <f t="shared" si="2"/>
        <v>1</v>
      </c>
      <c r="V59" s="726">
        <f t="shared" si="3"/>
        <v>1</v>
      </c>
      <c r="W59" s="726">
        <f t="shared" si="4"/>
        <v>1</v>
      </c>
      <c r="X59" s="727">
        <f t="shared" si="5"/>
        <v>1</v>
      </c>
      <c r="Y59" s="728">
        <v>1.0</v>
      </c>
      <c r="Z59" s="729">
        <v>4760.0</v>
      </c>
      <c r="AA59" s="730">
        <f t="shared" si="6"/>
        <v>4760</v>
      </c>
      <c r="AB59" s="730">
        <f t="shared" si="7"/>
        <v>4760</v>
      </c>
      <c r="AC59" s="733">
        <f t="shared" si="8"/>
        <v>0</v>
      </c>
      <c r="AD59" s="733">
        <f t="shared" si="9"/>
        <v>4760</v>
      </c>
      <c r="AE59" s="733">
        <f t="shared" si="10"/>
        <v>4760</v>
      </c>
      <c r="AF59" s="736"/>
      <c r="AG59" s="737"/>
      <c r="AH59" s="737"/>
      <c r="AI59" s="737">
        <f t="shared" si="14"/>
        <v>1</v>
      </c>
    </row>
    <row r="60" ht="15.0" customHeight="1">
      <c r="A60" s="739">
        <v>61.0</v>
      </c>
      <c r="B60" s="720">
        <v>434038.0</v>
      </c>
      <c r="C60" s="720" t="s">
        <v>594</v>
      </c>
      <c r="D60" s="720" t="s">
        <v>1384</v>
      </c>
      <c r="E60" s="720" t="s">
        <v>511</v>
      </c>
      <c r="F60" s="720" t="s">
        <v>546</v>
      </c>
      <c r="G60" s="720" t="s">
        <v>787</v>
      </c>
      <c r="H60" s="720" t="s">
        <v>596</v>
      </c>
      <c r="I60" s="721">
        <v>1.88</v>
      </c>
      <c r="J60" s="722">
        <v>7.0</v>
      </c>
      <c r="K60" s="722">
        <v>2024.0</v>
      </c>
      <c r="L60" s="723">
        <v>45474.0</v>
      </c>
      <c r="M60" s="723">
        <v>45504.0</v>
      </c>
      <c r="N60" s="721">
        <v>23.0</v>
      </c>
      <c r="O60" s="721">
        <v>1.0</v>
      </c>
      <c r="P60" s="721">
        <v>1.0</v>
      </c>
      <c r="Q60" s="751">
        <v>1.0</v>
      </c>
      <c r="R60" s="724"/>
      <c r="S60" s="720" t="s">
        <v>517</v>
      </c>
      <c r="T60" s="720" t="s">
        <v>1367</v>
      </c>
      <c r="U60" s="725">
        <f t="shared" si="2"/>
        <v>1</v>
      </c>
      <c r="V60" s="726">
        <f t="shared" si="3"/>
        <v>1</v>
      </c>
      <c r="W60" s="726">
        <f t="shared" si="4"/>
        <v>1</v>
      </c>
      <c r="X60" s="727">
        <f t="shared" si="5"/>
        <v>1</v>
      </c>
      <c r="Y60" s="728">
        <v>1.0</v>
      </c>
      <c r="Z60" s="729">
        <v>7520.0</v>
      </c>
      <c r="AA60" s="730">
        <f t="shared" si="6"/>
        <v>7520</v>
      </c>
      <c r="AB60" s="730">
        <f t="shared" si="7"/>
        <v>7520</v>
      </c>
      <c r="AC60" s="733">
        <f t="shared" si="8"/>
        <v>0</v>
      </c>
      <c r="AD60" s="733">
        <f t="shared" si="9"/>
        <v>7520</v>
      </c>
      <c r="AE60" s="733">
        <f t="shared" si="10"/>
        <v>7520</v>
      </c>
      <c r="AF60" s="736"/>
      <c r="AG60" s="737"/>
      <c r="AH60" s="737"/>
      <c r="AI60" s="737">
        <f t="shared" si="14"/>
        <v>1</v>
      </c>
    </row>
    <row r="61" ht="15.0" customHeight="1">
      <c r="A61" s="719">
        <v>62.0</v>
      </c>
      <c r="B61" s="720">
        <v>441534.0</v>
      </c>
      <c r="C61" s="720" t="s">
        <v>509</v>
      </c>
      <c r="D61" s="720" t="s">
        <v>1388</v>
      </c>
      <c r="E61" s="720" t="s">
        <v>511</v>
      </c>
      <c r="F61" s="720" t="s">
        <v>512</v>
      </c>
      <c r="G61" s="720" t="s">
        <v>893</v>
      </c>
      <c r="H61" s="720" t="s">
        <v>514</v>
      </c>
      <c r="I61" s="721">
        <v>2.27</v>
      </c>
      <c r="J61" s="722">
        <v>7.0</v>
      </c>
      <c r="K61" s="722">
        <v>2024.0</v>
      </c>
      <c r="L61" s="723">
        <v>45474.0</v>
      </c>
      <c r="M61" s="723">
        <v>45504.0</v>
      </c>
      <c r="N61" s="721">
        <v>23.0</v>
      </c>
      <c r="O61" s="721">
        <v>1.0</v>
      </c>
      <c r="P61" s="721">
        <v>1.0</v>
      </c>
      <c r="Q61" s="751">
        <v>1.0</v>
      </c>
      <c r="R61" s="724"/>
      <c r="S61" s="720" t="s">
        <v>517</v>
      </c>
      <c r="T61" s="720" t="s">
        <v>1367</v>
      </c>
      <c r="U61" s="725">
        <f t="shared" si="2"/>
        <v>1</v>
      </c>
      <c r="V61" s="726">
        <f t="shared" si="3"/>
        <v>1</v>
      </c>
      <c r="W61" s="726">
        <f t="shared" si="4"/>
        <v>1</v>
      </c>
      <c r="X61" s="727">
        <f t="shared" si="5"/>
        <v>1</v>
      </c>
      <c r="Y61" s="728">
        <v>1.0</v>
      </c>
      <c r="Z61" s="729">
        <v>9080.0</v>
      </c>
      <c r="AA61" s="730">
        <f t="shared" si="6"/>
        <v>9080</v>
      </c>
      <c r="AB61" s="730">
        <f t="shared" si="7"/>
        <v>9080</v>
      </c>
      <c r="AC61" s="733">
        <f t="shared" si="8"/>
        <v>0</v>
      </c>
      <c r="AD61" s="733">
        <f t="shared" si="9"/>
        <v>9080</v>
      </c>
      <c r="AE61" s="733">
        <f t="shared" si="10"/>
        <v>9080</v>
      </c>
      <c r="AF61" s="736"/>
      <c r="AG61" s="737"/>
      <c r="AH61" s="737"/>
      <c r="AI61" s="737">
        <f t="shared" si="14"/>
        <v>1</v>
      </c>
    </row>
    <row r="62" ht="15.0" customHeight="1">
      <c r="A62" s="739">
        <v>63.0</v>
      </c>
      <c r="B62" s="720">
        <v>455599.0</v>
      </c>
      <c r="C62" s="720" t="s">
        <v>567</v>
      </c>
      <c r="D62" s="720" t="s">
        <v>1395</v>
      </c>
      <c r="E62" s="720" t="s">
        <v>511</v>
      </c>
      <c r="F62" s="720" t="s">
        <v>512</v>
      </c>
      <c r="G62" s="720" t="s">
        <v>787</v>
      </c>
      <c r="H62" s="720" t="s">
        <v>570</v>
      </c>
      <c r="I62" s="721">
        <v>2.03</v>
      </c>
      <c r="J62" s="722">
        <v>7.0</v>
      </c>
      <c r="K62" s="722">
        <v>2024.0</v>
      </c>
      <c r="L62" s="723">
        <v>45474.0</v>
      </c>
      <c r="M62" s="723">
        <v>45504.0</v>
      </c>
      <c r="N62" s="721">
        <v>23.0</v>
      </c>
      <c r="O62" s="721">
        <v>1.0</v>
      </c>
      <c r="P62" s="721">
        <v>1.0</v>
      </c>
      <c r="Q62" s="751">
        <v>1.0</v>
      </c>
      <c r="R62" s="724"/>
      <c r="S62" s="720" t="s">
        <v>517</v>
      </c>
      <c r="T62" s="720" t="s">
        <v>1367</v>
      </c>
      <c r="U62" s="725">
        <f t="shared" si="2"/>
        <v>1</v>
      </c>
      <c r="V62" s="726">
        <f t="shared" si="3"/>
        <v>1</v>
      </c>
      <c r="W62" s="726">
        <f t="shared" si="4"/>
        <v>1</v>
      </c>
      <c r="X62" s="727">
        <f t="shared" si="5"/>
        <v>1</v>
      </c>
      <c r="Y62" s="728">
        <v>1.0</v>
      </c>
      <c r="Z62" s="729">
        <v>8120.0</v>
      </c>
      <c r="AA62" s="730">
        <f t="shared" si="6"/>
        <v>8120</v>
      </c>
      <c r="AB62" s="730">
        <f t="shared" si="7"/>
        <v>8120</v>
      </c>
      <c r="AC62" s="733">
        <f t="shared" si="8"/>
        <v>0</v>
      </c>
      <c r="AD62" s="733">
        <f t="shared" si="9"/>
        <v>8120</v>
      </c>
      <c r="AE62" s="733">
        <f t="shared" si="10"/>
        <v>8120</v>
      </c>
      <c r="AF62" s="736"/>
      <c r="AG62" s="737"/>
      <c r="AH62" s="737"/>
      <c r="AI62" s="737">
        <f t="shared" si="14"/>
        <v>1</v>
      </c>
    </row>
    <row r="63" ht="15.0" customHeight="1">
      <c r="A63" s="719">
        <v>64.0</v>
      </c>
      <c r="B63" s="720">
        <v>456641.0</v>
      </c>
      <c r="C63" s="720" t="s">
        <v>575</v>
      </c>
      <c r="D63" s="720" t="s">
        <v>1397</v>
      </c>
      <c r="E63" s="720" t="s">
        <v>511</v>
      </c>
      <c r="F63" s="720" t="s">
        <v>512</v>
      </c>
      <c r="G63" s="720" t="s">
        <v>771</v>
      </c>
      <c r="H63" s="720" t="s">
        <v>541</v>
      </c>
      <c r="I63" s="721">
        <v>1.59</v>
      </c>
      <c r="J63" s="722">
        <v>7.0</v>
      </c>
      <c r="K63" s="722">
        <v>2024.0</v>
      </c>
      <c r="L63" s="723">
        <v>45474.0</v>
      </c>
      <c r="M63" s="723">
        <v>45485.0</v>
      </c>
      <c r="N63" s="721">
        <v>10.0</v>
      </c>
      <c r="O63" s="721">
        <v>0.43</v>
      </c>
      <c r="P63" s="721">
        <v>0.43</v>
      </c>
      <c r="Q63" s="751">
        <v>1.0</v>
      </c>
      <c r="R63" s="724"/>
      <c r="S63" s="720" t="s">
        <v>517</v>
      </c>
      <c r="T63" s="720" t="s">
        <v>1367</v>
      </c>
      <c r="U63" s="725">
        <f t="shared" si="2"/>
        <v>0.43</v>
      </c>
      <c r="V63" s="726">
        <f t="shared" si="3"/>
        <v>0.43</v>
      </c>
      <c r="W63" s="726">
        <f t="shared" si="4"/>
        <v>0.43</v>
      </c>
      <c r="X63" s="727">
        <f t="shared" si="5"/>
        <v>1</v>
      </c>
      <c r="Y63" s="728">
        <v>0.43</v>
      </c>
      <c r="Z63" s="729">
        <v>6360.0</v>
      </c>
      <c r="AA63" s="730">
        <f t="shared" si="6"/>
        <v>1176</v>
      </c>
      <c r="AB63" s="730">
        <f t="shared" si="7"/>
        <v>2735</v>
      </c>
      <c r="AC63" s="733">
        <f t="shared" si="8"/>
        <v>0</v>
      </c>
      <c r="AD63" s="733">
        <f t="shared" si="9"/>
        <v>2735</v>
      </c>
      <c r="AE63" s="733">
        <f t="shared" si="10"/>
        <v>2735</v>
      </c>
      <c r="AF63" s="736"/>
      <c r="AG63" s="737"/>
      <c r="AH63" s="737"/>
      <c r="AI63" s="737">
        <f t="shared" si="14"/>
        <v>1</v>
      </c>
    </row>
    <row r="64" ht="15.0" customHeight="1">
      <c r="A64" s="739">
        <v>65.0</v>
      </c>
      <c r="B64" s="720">
        <v>465483.0</v>
      </c>
      <c r="C64" s="720" t="s">
        <v>458</v>
      </c>
      <c r="D64" s="720" t="s">
        <v>459</v>
      </c>
      <c r="E64" s="720" t="s">
        <v>511</v>
      </c>
      <c r="F64" s="720" t="s">
        <v>512</v>
      </c>
      <c r="G64" s="720" t="s">
        <v>790</v>
      </c>
      <c r="H64" s="720" t="s">
        <v>531</v>
      </c>
      <c r="I64" s="721">
        <v>1.24</v>
      </c>
      <c r="J64" s="722">
        <v>7.0</v>
      </c>
      <c r="K64" s="722">
        <v>2024.0</v>
      </c>
      <c r="L64" s="723">
        <v>45474.0</v>
      </c>
      <c r="M64" s="723">
        <v>45504.0</v>
      </c>
      <c r="N64" s="721">
        <v>23.0</v>
      </c>
      <c r="O64" s="721">
        <v>1.0</v>
      </c>
      <c r="P64" s="721">
        <v>1.0</v>
      </c>
      <c r="Q64" s="751">
        <v>1.0</v>
      </c>
      <c r="R64" s="724"/>
      <c r="S64" s="720" t="s">
        <v>517</v>
      </c>
      <c r="T64" s="720" t="s">
        <v>1367</v>
      </c>
      <c r="U64" s="725">
        <f t="shared" si="2"/>
        <v>1</v>
      </c>
      <c r="V64" s="726">
        <f t="shared" si="3"/>
        <v>1</v>
      </c>
      <c r="W64" s="726">
        <f t="shared" si="4"/>
        <v>1</v>
      </c>
      <c r="X64" s="727">
        <f t="shared" si="5"/>
        <v>1</v>
      </c>
      <c r="Y64" s="728">
        <v>1.0</v>
      </c>
      <c r="Z64" s="729">
        <v>4960.0</v>
      </c>
      <c r="AA64" s="730">
        <f t="shared" si="6"/>
        <v>4960</v>
      </c>
      <c r="AB64" s="730">
        <f t="shared" si="7"/>
        <v>4960</v>
      </c>
      <c r="AC64" s="733">
        <f t="shared" si="8"/>
        <v>0</v>
      </c>
      <c r="AD64" s="733">
        <f t="shared" si="9"/>
        <v>4960</v>
      </c>
      <c r="AE64" s="733">
        <f t="shared" si="10"/>
        <v>4960</v>
      </c>
      <c r="AF64" s="736"/>
      <c r="AG64" s="737"/>
      <c r="AH64" s="737"/>
      <c r="AI64" s="737">
        <f t="shared" si="14"/>
        <v>1</v>
      </c>
    </row>
    <row r="65" ht="15.0" customHeight="1">
      <c r="A65" s="719">
        <v>66.0</v>
      </c>
      <c r="B65" s="747">
        <v>276374.0</v>
      </c>
      <c r="C65" s="747" t="s">
        <v>1399</v>
      </c>
      <c r="D65" s="747" t="s">
        <v>1400</v>
      </c>
      <c r="E65" s="747" t="s">
        <v>511</v>
      </c>
      <c r="F65" s="747" t="s">
        <v>546</v>
      </c>
      <c r="G65" s="747" t="s">
        <v>790</v>
      </c>
      <c r="H65" s="747" t="s">
        <v>616</v>
      </c>
      <c r="I65" s="748">
        <v>1.19</v>
      </c>
      <c r="J65" s="749">
        <v>7.0</v>
      </c>
      <c r="K65" s="749">
        <v>2024.0</v>
      </c>
      <c r="L65" s="750">
        <v>45474.0</v>
      </c>
      <c r="M65" s="750">
        <v>45504.0</v>
      </c>
      <c r="N65" s="748">
        <v>23.0</v>
      </c>
      <c r="O65" s="748">
        <v>1.0</v>
      </c>
      <c r="P65" s="748">
        <v>1.19</v>
      </c>
      <c r="Q65" s="748">
        <v>1.19</v>
      </c>
      <c r="R65" s="751"/>
      <c r="S65" s="747" t="s">
        <v>525</v>
      </c>
      <c r="T65" s="747" t="s">
        <v>1401</v>
      </c>
      <c r="U65" s="725">
        <f t="shared" si="2"/>
        <v>1.19</v>
      </c>
      <c r="V65" s="726">
        <f t="shared" si="3"/>
        <v>1.19</v>
      </c>
      <c r="W65" s="726">
        <f t="shared" si="4"/>
        <v>1.19</v>
      </c>
      <c r="X65" s="727">
        <f t="shared" si="5"/>
        <v>1</v>
      </c>
      <c r="Y65" s="752">
        <v>1.0</v>
      </c>
      <c r="Z65" s="753">
        <v>4760.0</v>
      </c>
      <c r="AA65" s="730">
        <f t="shared" si="6"/>
        <v>4760</v>
      </c>
      <c r="AB65" s="730">
        <f t="shared" si="7"/>
        <v>4760</v>
      </c>
      <c r="AC65" s="733">
        <f t="shared" si="8"/>
        <v>0</v>
      </c>
      <c r="AD65" s="733">
        <f t="shared" si="9"/>
        <v>4760</v>
      </c>
      <c r="AE65" s="733">
        <f t="shared" si="10"/>
        <v>4760</v>
      </c>
      <c r="AF65" s="754"/>
      <c r="AG65" s="737"/>
      <c r="AH65" s="737"/>
      <c r="AI65" s="737">
        <f t="shared" si="14"/>
        <v>1.19</v>
      </c>
    </row>
    <row r="66" ht="15.0" customHeight="1">
      <c r="A66" s="739">
        <v>67.0</v>
      </c>
      <c r="B66" s="720">
        <v>278454.0</v>
      </c>
      <c r="C66" s="720" t="s">
        <v>1190</v>
      </c>
      <c r="D66" s="720" t="s">
        <v>1402</v>
      </c>
      <c r="E66" s="720" t="s">
        <v>511</v>
      </c>
      <c r="F66" s="720" t="s">
        <v>512</v>
      </c>
      <c r="G66" s="720" t="s">
        <v>665</v>
      </c>
      <c r="H66" s="720" t="s">
        <v>580</v>
      </c>
      <c r="I66" s="721">
        <v>1.0</v>
      </c>
      <c r="J66" s="722">
        <v>7.0</v>
      </c>
      <c r="K66" s="722">
        <v>2024.0</v>
      </c>
      <c r="L66" s="723">
        <v>45474.0</v>
      </c>
      <c r="M66" s="723">
        <v>45504.0</v>
      </c>
      <c r="N66" s="721">
        <v>23.0</v>
      </c>
      <c r="O66" s="721">
        <v>1.0</v>
      </c>
      <c r="P66" s="721">
        <v>1.0</v>
      </c>
      <c r="Q66" s="721">
        <v>1.0</v>
      </c>
      <c r="R66" s="724"/>
      <c r="S66" s="720" t="s">
        <v>525</v>
      </c>
      <c r="T66" s="720" t="s">
        <v>1401</v>
      </c>
      <c r="U66" s="725">
        <f t="shared" si="2"/>
        <v>1</v>
      </c>
      <c r="V66" s="726">
        <f t="shared" si="3"/>
        <v>1</v>
      </c>
      <c r="W66" s="726">
        <f t="shared" si="4"/>
        <v>1</v>
      </c>
      <c r="X66" s="727">
        <f t="shared" si="5"/>
        <v>1</v>
      </c>
      <c r="Y66" s="728">
        <v>1.0</v>
      </c>
      <c r="Z66" s="729">
        <v>4000.0</v>
      </c>
      <c r="AA66" s="730">
        <f t="shared" si="6"/>
        <v>4000</v>
      </c>
      <c r="AB66" s="730">
        <f t="shared" si="7"/>
        <v>4000</v>
      </c>
      <c r="AC66" s="733">
        <f t="shared" si="8"/>
        <v>0</v>
      </c>
      <c r="AD66" s="733">
        <f t="shared" si="9"/>
        <v>4000</v>
      </c>
      <c r="AE66" s="733">
        <f t="shared" si="10"/>
        <v>4000</v>
      </c>
      <c r="AF66" s="736"/>
      <c r="AG66" s="737"/>
      <c r="AH66" s="737"/>
      <c r="AI66" s="737">
        <f t="shared" si="14"/>
        <v>1</v>
      </c>
    </row>
    <row r="67" ht="15.0" customHeight="1">
      <c r="A67" s="719">
        <v>68.0</v>
      </c>
      <c r="B67" s="720">
        <v>278440.0</v>
      </c>
      <c r="C67" s="720" t="s">
        <v>1159</v>
      </c>
      <c r="D67" s="720" t="s">
        <v>1403</v>
      </c>
      <c r="E67" s="720" t="s">
        <v>511</v>
      </c>
      <c r="F67" s="720" t="s">
        <v>512</v>
      </c>
      <c r="G67" s="720" t="s">
        <v>790</v>
      </c>
      <c r="H67" s="720" t="s">
        <v>531</v>
      </c>
      <c r="I67" s="721">
        <v>1.24</v>
      </c>
      <c r="J67" s="722">
        <v>7.0</v>
      </c>
      <c r="K67" s="722">
        <v>2024.0</v>
      </c>
      <c r="L67" s="723">
        <v>45474.0</v>
      </c>
      <c r="M67" s="723">
        <v>45504.0</v>
      </c>
      <c r="N67" s="721">
        <v>23.0</v>
      </c>
      <c r="O67" s="721">
        <v>1.0</v>
      </c>
      <c r="P67" s="721">
        <v>1.24</v>
      </c>
      <c r="Q67" s="721">
        <v>1.24</v>
      </c>
      <c r="R67" s="724"/>
      <c r="S67" s="720" t="s">
        <v>525</v>
      </c>
      <c r="T67" s="720" t="s">
        <v>1401</v>
      </c>
      <c r="U67" s="725">
        <f t="shared" si="2"/>
        <v>1.24</v>
      </c>
      <c r="V67" s="726">
        <f t="shared" si="3"/>
        <v>1.24</v>
      </c>
      <c r="W67" s="726">
        <f t="shared" si="4"/>
        <v>1.24</v>
      </c>
      <c r="X67" s="727">
        <f t="shared" si="5"/>
        <v>1</v>
      </c>
      <c r="Y67" s="728">
        <v>1.0</v>
      </c>
      <c r="Z67" s="729">
        <v>4960.0</v>
      </c>
      <c r="AA67" s="730">
        <f t="shared" si="6"/>
        <v>4960</v>
      </c>
      <c r="AB67" s="730">
        <f t="shared" si="7"/>
        <v>4960</v>
      </c>
      <c r="AC67" s="733">
        <f t="shared" si="8"/>
        <v>0</v>
      </c>
      <c r="AD67" s="733">
        <f t="shared" si="9"/>
        <v>4960</v>
      </c>
      <c r="AE67" s="733">
        <f t="shared" si="10"/>
        <v>4960</v>
      </c>
      <c r="AF67" s="736"/>
      <c r="AG67" s="737"/>
      <c r="AH67" s="737"/>
      <c r="AI67" s="737">
        <f t="shared" si="14"/>
        <v>1.24</v>
      </c>
    </row>
    <row r="68" ht="15.0" customHeight="1">
      <c r="A68" s="739">
        <v>69.0</v>
      </c>
      <c r="B68" s="720">
        <v>284725.0</v>
      </c>
      <c r="C68" s="720" t="s">
        <v>1163</v>
      </c>
      <c r="D68" s="720" t="s">
        <v>1426</v>
      </c>
      <c r="E68" s="720" t="s">
        <v>1417</v>
      </c>
      <c r="F68" s="720" t="s">
        <v>564</v>
      </c>
      <c r="G68" s="720" t="s">
        <v>787</v>
      </c>
      <c r="H68" s="720" t="s">
        <v>949</v>
      </c>
      <c r="I68" s="721">
        <v>2.07</v>
      </c>
      <c r="J68" s="722">
        <v>7.0</v>
      </c>
      <c r="K68" s="722">
        <v>2024.0</v>
      </c>
      <c r="L68" s="723">
        <v>45474.0</v>
      </c>
      <c r="M68" s="723">
        <v>45504.0</v>
      </c>
      <c r="N68" s="721">
        <v>6.9</v>
      </c>
      <c r="O68" s="721">
        <v>0.3</v>
      </c>
      <c r="P68" s="721">
        <v>0.621</v>
      </c>
      <c r="Q68" s="721">
        <v>0.621</v>
      </c>
      <c r="R68" s="724"/>
      <c r="S68" s="720" t="s">
        <v>525</v>
      </c>
      <c r="T68" s="720" t="s">
        <v>1401</v>
      </c>
      <c r="U68" s="725">
        <f t="shared" si="2"/>
        <v>0.621</v>
      </c>
      <c r="V68" s="726">
        <f t="shared" si="3"/>
        <v>1.035</v>
      </c>
      <c r="W68" s="726">
        <f t="shared" si="4"/>
        <v>1.035</v>
      </c>
      <c r="X68" s="727">
        <f t="shared" si="5"/>
        <v>1</v>
      </c>
      <c r="Y68" s="728">
        <v>0.5</v>
      </c>
      <c r="Z68" s="729">
        <v>8280.0</v>
      </c>
      <c r="AA68" s="730">
        <f t="shared" si="6"/>
        <v>745</v>
      </c>
      <c r="AB68" s="730">
        <f t="shared" si="7"/>
        <v>2484</v>
      </c>
      <c r="AC68" s="733">
        <f t="shared" si="8"/>
        <v>0</v>
      </c>
      <c r="AD68" s="733">
        <f t="shared" si="9"/>
        <v>2484</v>
      </c>
      <c r="AE68" s="733">
        <f t="shared" si="10"/>
        <v>4140</v>
      </c>
      <c r="AF68" s="736"/>
      <c r="AG68" s="737"/>
      <c r="AH68" s="737"/>
      <c r="AI68" s="737">
        <f t="shared" si="14"/>
        <v>0.5175</v>
      </c>
    </row>
    <row r="69" ht="15.0" customHeight="1">
      <c r="A69" s="719">
        <v>70.0</v>
      </c>
      <c r="B69" s="720">
        <v>289435.0</v>
      </c>
      <c r="C69" s="720" t="s">
        <v>1138</v>
      </c>
      <c r="D69" s="720" t="s">
        <v>1404</v>
      </c>
      <c r="E69" s="720" t="s">
        <v>511</v>
      </c>
      <c r="F69" s="720" t="s">
        <v>512</v>
      </c>
      <c r="G69" s="720" t="s">
        <v>771</v>
      </c>
      <c r="H69" s="720" t="s">
        <v>541</v>
      </c>
      <c r="I69" s="721">
        <v>1.59</v>
      </c>
      <c r="J69" s="722">
        <v>7.0</v>
      </c>
      <c r="K69" s="722">
        <v>2024.0</v>
      </c>
      <c r="L69" s="723">
        <v>45474.0</v>
      </c>
      <c r="M69" s="723">
        <v>45504.0</v>
      </c>
      <c r="N69" s="721">
        <v>23.0</v>
      </c>
      <c r="O69" s="721">
        <v>1.0</v>
      </c>
      <c r="P69" s="721">
        <v>1.59</v>
      </c>
      <c r="Q69" s="721">
        <v>1.59</v>
      </c>
      <c r="R69" s="724"/>
      <c r="S69" s="720" t="s">
        <v>525</v>
      </c>
      <c r="T69" s="720" t="s">
        <v>1401</v>
      </c>
      <c r="U69" s="725">
        <f t="shared" si="2"/>
        <v>1.59</v>
      </c>
      <c r="V69" s="726">
        <f t="shared" si="3"/>
        <v>1.59</v>
      </c>
      <c r="W69" s="726">
        <f t="shared" si="4"/>
        <v>1.59</v>
      </c>
      <c r="X69" s="727">
        <f t="shared" si="5"/>
        <v>1</v>
      </c>
      <c r="Y69" s="728">
        <v>1.0</v>
      </c>
      <c r="Z69" s="729">
        <v>6360.0</v>
      </c>
      <c r="AA69" s="730">
        <f t="shared" si="6"/>
        <v>6360</v>
      </c>
      <c r="AB69" s="730">
        <f t="shared" si="7"/>
        <v>6360</v>
      </c>
      <c r="AC69" s="733">
        <f t="shared" si="8"/>
        <v>0</v>
      </c>
      <c r="AD69" s="733">
        <f t="shared" si="9"/>
        <v>6360</v>
      </c>
      <c r="AE69" s="733">
        <f t="shared" si="10"/>
        <v>6360</v>
      </c>
      <c r="AF69" s="736"/>
      <c r="AG69" s="737"/>
      <c r="AH69" s="737"/>
      <c r="AI69" s="737">
        <f t="shared" si="14"/>
        <v>1.59</v>
      </c>
    </row>
    <row r="70" ht="15.0" customHeight="1">
      <c r="A70" s="739">
        <v>71.0</v>
      </c>
      <c r="B70" s="720">
        <v>439827.0</v>
      </c>
      <c r="C70" s="720" t="s">
        <v>1406</v>
      </c>
      <c r="D70" s="720" t="s">
        <v>1407</v>
      </c>
      <c r="E70" s="720" t="s">
        <v>511</v>
      </c>
      <c r="F70" s="720" t="s">
        <v>512</v>
      </c>
      <c r="G70" s="720" t="s">
        <v>771</v>
      </c>
      <c r="H70" s="720" t="s">
        <v>541</v>
      </c>
      <c r="I70" s="721">
        <v>1.59</v>
      </c>
      <c r="J70" s="722">
        <v>7.0</v>
      </c>
      <c r="K70" s="722">
        <v>2024.0</v>
      </c>
      <c r="L70" s="723">
        <v>45474.0</v>
      </c>
      <c r="M70" s="723">
        <v>45504.0</v>
      </c>
      <c r="N70" s="721">
        <v>23.0</v>
      </c>
      <c r="O70" s="721">
        <v>1.0</v>
      </c>
      <c r="P70" s="721">
        <v>1.59</v>
      </c>
      <c r="Q70" s="721">
        <v>1.59</v>
      </c>
      <c r="R70" s="724"/>
      <c r="S70" s="720" t="s">
        <v>525</v>
      </c>
      <c r="T70" s="720" t="s">
        <v>1401</v>
      </c>
      <c r="U70" s="725">
        <f t="shared" si="2"/>
        <v>1.59</v>
      </c>
      <c r="V70" s="726">
        <f t="shared" si="3"/>
        <v>1.59</v>
      </c>
      <c r="W70" s="726">
        <f t="shared" si="4"/>
        <v>1.59</v>
      </c>
      <c r="X70" s="727">
        <f t="shared" si="5"/>
        <v>1</v>
      </c>
      <c r="Y70" s="728">
        <v>1.0</v>
      </c>
      <c r="Z70" s="729">
        <v>6360.0</v>
      </c>
      <c r="AA70" s="730">
        <f t="shared" si="6"/>
        <v>6360</v>
      </c>
      <c r="AB70" s="730">
        <f t="shared" si="7"/>
        <v>6360</v>
      </c>
      <c r="AC70" s="733">
        <f t="shared" si="8"/>
        <v>0</v>
      </c>
      <c r="AD70" s="733">
        <f t="shared" si="9"/>
        <v>6360</v>
      </c>
      <c r="AE70" s="733">
        <f t="shared" si="10"/>
        <v>6360</v>
      </c>
      <c r="AF70" s="736"/>
      <c r="AG70" s="737"/>
      <c r="AH70" s="737"/>
      <c r="AI70" s="737">
        <f t="shared" si="14"/>
        <v>1.59</v>
      </c>
    </row>
    <row r="71" ht="15.0" customHeight="1">
      <c r="A71" s="719">
        <v>72.0</v>
      </c>
      <c r="B71" s="720">
        <v>439829.0</v>
      </c>
      <c r="C71" s="720" t="s">
        <v>1157</v>
      </c>
      <c r="D71" s="720" t="s">
        <v>1409</v>
      </c>
      <c r="E71" s="720" t="s">
        <v>511</v>
      </c>
      <c r="F71" s="720" t="s">
        <v>546</v>
      </c>
      <c r="G71" s="720" t="s">
        <v>790</v>
      </c>
      <c r="H71" s="720" t="s">
        <v>616</v>
      </c>
      <c r="I71" s="721">
        <v>1.19</v>
      </c>
      <c r="J71" s="722">
        <v>7.0</v>
      </c>
      <c r="K71" s="722">
        <v>2024.0</v>
      </c>
      <c r="L71" s="723">
        <v>45474.0</v>
      </c>
      <c r="M71" s="723">
        <v>45504.0</v>
      </c>
      <c r="N71" s="721">
        <v>23.0</v>
      </c>
      <c r="O71" s="721">
        <v>1.0</v>
      </c>
      <c r="P71" s="721">
        <v>1.19</v>
      </c>
      <c r="Q71" s="721">
        <v>1.19</v>
      </c>
      <c r="R71" s="724"/>
      <c r="S71" s="720" t="s">
        <v>525</v>
      </c>
      <c r="T71" s="720" t="s">
        <v>1401</v>
      </c>
      <c r="U71" s="725">
        <f t="shared" si="2"/>
        <v>1.19</v>
      </c>
      <c r="V71" s="726">
        <f t="shared" si="3"/>
        <v>1.19</v>
      </c>
      <c r="W71" s="726">
        <f t="shared" si="4"/>
        <v>1.19</v>
      </c>
      <c r="X71" s="727">
        <f t="shared" si="5"/>
        <v>1</v>
      </c>
      <c r="Y71" s="728">
        <v>1.0</v>
      </c>
      <c r="Z71" s="729">
        <v>4760.0</v>
      </c>
      <c r="AA71" s="730">
        <f t="shared" si="6"/>
        <v>4760</v>
      </c>
      <c r="AB71" s="730">
        <f t="shared" si="7"/>
        <v>4760</v>
      </c>
      <c r="AC71" s="733">
        <f t="shared" si="8"/>
        <v>0</v>
      </c>
      <c r="AD71" s="733">
        <f t="shared" si="9"/>
        <v>4760</v>
      </c>
      <c r="AE71" s="733">
        <f t="shared" si="10"/>
        <v>4760</v>
      </c>
      <c r="AF71" s="736"/>
      <c r="AG71" s="737"/>
      <c r="AH71" s="737"/>
      <c r="AI71" s="737">
        <f t="shared" ref="AI71:AI73" si="15">AVERAGEIF(D:D,D72,Q:Q)</f>
        <v>1</v>
      </c>
    </row>
    <row r="72" ht="15.0" customHeight="1">
      <c r="A72" s="739">
        <v>73.0</v>
      </c>
      <c r="B72" s="720">
        <v>460439.0</v>
      </c>
      <c r="C72" s="766" t="s">
        <v>1428</v>
      </c>
      <c r="D72" s="720" t="s">
        <v>1429</v>
      </c>
      <c r="E72" s="766" t="s">
        <v>1417</v>
      </c>
      <c r="F72" s="766" t="s">
        <v>512</v>
      </c>
      <c r="G72" s="766" t="s">
        <v>665</v>
      </c>
      <c r="H72" s="720" t="s">
        <v>580</v>
      </c>
      <c r="I72" s="721">
        <v>1.0</v>
      </c>
      <c r="J72" s="722">
        <v>7.0</v>
      </c>
      <c r="K72" s="722">
        <v>2024.0</v>
      </c>
      <c r="L72" s="723">
        <v>45474.0</v>
      </c>
      <c r="M72" s="723">
        <v>45504.0</v>
      </c>
      <c r="N72" s="721">
        <v>23.0</v>
      </c>
      <c r="O72" s="721">
        <v>1.0</v>
      </c>
      <c r="P72" s="721">
        <v>1.0</v>
      </c>
      <c r="Q72" s="721">
        <v>1.0</v>
      </c>
      <c r="R72" s="724"/>
      <c r="S72" s="720" t="s">
        <v>525</v>
      </c>
      <c r="T72" s="720" t="s">
        <v>1401</v>
      </c>
      <c r="U72" s="725">
        <f t="shared" si="2"/>
        <v>1</v>
      </c>
      <c r="V72" s="726">
        <f t="shared" si="3"/>
        <v>1</v>
      </c>
      <c r="W72" s="726">
        <f t="shared" si="4"/>
        <v>1</v>
      </c>
      <c r="X72" s="727">
        <f t="shared" si="5"/>
        <v>1</v>
      </c>
      <c r="Y72" s="728">
        <v>1.0</v>
      </c>
      <c r="Z72" s="729">
        <v>4000.0</v>
      </c>
      <c r="AA72" s="730">
        <f t="shared" si="6"/>
        <v>4000</v>
      </c>
      <c r="AB72" s="730">
        <f t="shared" si="7"/>
        <v>4000</v>
      </c>
      <c r="AC72" s="733">
        <f t="shared" si="8"/>
        <v>0</v>
      </c>
      <c r="AD72" s="733">
        <f t="shared" si="9"/>
        <v>4000</v>
      </c>
      <c r="AE72" s="733">
        <f t="shared" si="10"/>
        <v>4000</v>
      </c>
      <c r="AF72" s="736"/>
      <c r="AG72" s="737"/>
      <c r="AH72" s="737"/>
      <c r="AI72" s="737">
        <f t="shared" si="15"/>
        <v>0.499</v>
      </c>
    </row>
    <row r="73" ht="15.0" customHeight="1">
      <c r="A73" s="719">
        <v>74.0</v>
      </c>
      <c r="B73" s="720">
        <v>460691.0</v>
      </c>
      <c r="C73" s="766" t="s">
        <v>1362</v>
      </c>
      <c r="D73" s="720" t="s">
        <v>1363</v>
      </c>
      <c r="E73" s="766" t="s">
        <v>662</v>
      </c>
      <c r="F73" s="766" t="s">
        <v>663</v>
      </c>
      <c r="G73" s="766" t="s">
        <v>893</v>
      </c>
      <c r="H73" s="720" t="s">
        <v>1454</v>
      </c>
      <c r="I73" s="721">
        <v>2.27</v>
      </c>
      <c r="J73" s="722">
        <v>7.0</v>
      </c>
      <c r="K73" s="722">
        <v>2024.0</v>
      </c>
      <c r="L73" s="723">
        <v>45474.0</v>
      </c>
      <c r="M73" s="723">
        <v>45485.0</v>
      </c>
      <c r="N73" s="721">
        <v>5.0</v>
      </c>
      <c r="O73" s="721">
        <v>0.22</v>
      </c>
      <c r="P73" s="721">
        <v>0.499</v>
      </c>
      <c r="Q73" s="721">
        <v>0.499</v>
      </c>
      <c r="R73" s="724"/>
      <c r="S73" s="720" t="s">
        <v>525</v>
      </c>
      <c r="T73" s="720" t="s">
        <v>1401</v>
      </c>
      <c r="U73" s="725">
        <f t="shared" si="2"/>
        <v>0.499</v>
      </c>
      <c r="V73" s="726">
        <f t="shared" si="3"/>
        <v>0.998</v>
      </c>
      <c r="W73" s="726">
        <f t="shared" si="4"/>
        <v>0.998</v>
      </c>
      <c r="X73" s="727">
        <f t="shared" si="5"/>
        <v>1</v>
      </c>
      <c r="Y73" s="728">
        <v>0.44</v>
      </c>
      <c r="Z73" s="729">
        <v>9080.0</v>
      </c>
      <c r="AA73" s="730">
        <f t="shared" si="6"/>
        <v>440</v>
      </c>
      <c r="AB73" s="730">
        <f t="shared" si="7"/>
        <v>1998</v>
      </c>
      <c r="AC73" s="733">
        <f t="shared" si="8"/>
        <v>0</v>
      </c>
      <c r="AD73" s="733">
        <f t="shared" si="9"/>
        <v>1998</v>
      </c>
      <c r="AE73" s="733">
        <f t="shared" si="10"/>
        <v>3996</v>
      </c>
      <c r="AF73" s="736"/>
      <c r="AG73" s="737"/>
      <c r="AH73" s="737"/>
      <c r="AI73" s="737">
        <f t="shared" si="15"/>
        <v>1.24</v>
      </c>
    </row>
    <row r="74" ht="15.0" customHeight="1">
      <c r="A74" s="739">
        <v>75.0</v>
      </c>
      <c r="B74" s="720">
        <v>461363.0</v>
      </c>
      <c r="C74" s="766" t="s">
        <v>456</v>
      </c>
      <c r="D74" s="720" t="s">
        <v>457</v>
      </c>
      <c r="E74" s="766" t="s">
        <v>511</v>
      </c>
      <c r="F74" s="766" t="s">
        <v>512</v>
      </c>
      <c r="G74" s="766" t="s">
        <v>790</v>
      </c>
      <c r="H74" s="720" t="s">
        <v>531</v>
      </c>
      <c r="I74" s="721">
        <v>1.24</v>
      </c>
      <c r="J74" s="722">
        <v>7.0</v>
      </c>
      <c r="K74" s="722">
        <v>2024.0</v>
      </c>
      <c r="L74" s="723">
        <v>45474.0</v>
      </c>
      <c r="M74" s="723">
        <v>45504.0</v>
      </c>
      <c r="N74" s="721">
        <v>23.0</v>
      </c>
      <c r="O74" s="721">
        <v>1.0</v>
      </c>
      <c r="P74" s="721">
        <v>1.24</v>
      </c>
      <c r="Q74" s="721">
        <v>1.24</v>
      </c>
      <c r="R74" s="724"/>
      <c r="S74" s="720" t="s">
        <v>525</v>
      </c>
      <c r="T74" s="720" t="s">
        <v>1401</v>
      </c>
      <c r="U74" s="725">
        <f t="shared" si="2"/>
        <v>1.24</v>
      </c>
      <c r="V74" s="726">
        <f t="shared" si="3"/>
        <v>1.24</v>
      </c>
      <c r="W74" s="726">
        <f t="shared" si="4"/>
        <v>1.24</v>
      </c>
      <c r="X74" s="727">
        <f t="shared" si="5"/>
        <v>1</v>
      </c>
      <c r="Y74" s="728">
        <v>1.0</v>
      </c>
      <c r="Z74" s="729">
        <v>4960.0</v>
      </c>
      <c r="AA74" s="730">
        <f t="shared" si="6"/>
        <v>4960</v>
      </c>
      <c r="AB74" s="730">
        <f t="shared" si="7"/>
        <v>4960</v>
      </c>
      <c r="AC74" s="733">
        <f t="shared" si="8"/>
        <v>0</v>
      </c>
      <c r="AD74" s="733">
        <f t="shared" si="9"/>
        <v>4960</v>
      </c>
      <c r="AE74" s="733">
        <f t="shared" si="10"/>
        <v>4960</v>
      </c>
      <c r="AF74" s="736"/>
      <c r="AG74" s="737"/>
      <c r="AH74" s="737"/>
      <c r="AI74" s="737" t="str">
        <f>AVERAGEIF(D:D,#REF!,Q:Q)</f>
        <v>#DIV/0!</v>
      </c>
    </row>
    <row r="75" ht="15.0" customHeight="1">
      <c r="A75" s="719">
        <v>76.0</v>
      </c>
      <c r="B75" s="720">
        <v>461687.0</v>
      </c>
      <c r="C75" s="766" t="s">
        <v>1225</v>
      </c>
      <c r="D75" s="720" t="s">
        <v>1415</v>
      </c>
      <c r="E75" s="766" t="s">
        <v>511</v>
      </c>
      <c r="F75" s="766" t="s">
        <v>546</v>
      </c>
      <c r="G75" s="766" t="s">
        <v>665</v>
      </c>
      <c r="H75" s="720" t="s">
        <v>556</v>
      </c>
      <c r="I75" s="721">
        <v>0.86</v>
      </c>
      <c r="J75" s="722">
        <v>7.0</v>
      </c>
      <c r="K75" s="722">
        <v>2024.0</v>
      </c>
      <c r="L75" s="723">
        <v>45474.0</v>
      </c>
      <c r="M75" s="723">
        <v>45504.0</v>
      </c>
      <c r="N75" s="721">
        <v>23.0</v>
      </c>
      <c r="O75" s="721">
        <v>1.0</v>
      </c>
      <c r="P75" s="721">
        <v>0.86</v>
      </c>
      <c r="Q75" s="721">
        <v>0.86</v>
      </c>
      <c r="R75" s="724"/>
      <c r="S75" s="720" t="s">
        <v>525</v>
      </c>
      <c r="T75" s="720" t="s">
        <v>1401</v>
      </c>
      <c r="U75" s="725">
        <f t="shared" si="2"/>
        <v>0.86</v>
      </c>
      <c r="V75" s="726">
        <f t="shared" si="3"/>
        <v>0.86</v>
      </c>
      <c r="W75" s="726">
        <f t="shared" si="4"/>
        <v>0.86</v>
      </c>
      <c r="X75" s="727">
        <f t="shared" si="5"/>
        <v>1</v>
      </c>
      <c r="Y75" s="728">
        <v>1.0</v>
      </c>
      <c r="Z75" s="729">
        <v>3440.0</v>
      </c>
      <c r="AA75" s="730">
        <f t="shared" si="6"/>
        <v>3440</v>
      </c>
      <c r="AB75" s="730">
        <f t="shared" si="7"/>
        <v>3440</v>
      </c>
      <c r="AC75" s="733">
        <f t="shared" si="8"/>
        <v>0</v>
      </c>
      <c r="AD75" s="733">
        <f t="shared" si="9"/>
        <v>3440</v>
      </c>
      <c r="AE75" s="733">
        <f t="shared" si="10"/>
        <v>3440</v>
      </c>
      <c r="AF75" s="736"/>
      <c r="AG75" s="737"/>
      <c r="AH75" s="737"/>
      <c r="AI75" s="737">
        <f>AVERAGEIF(D:D,D75,Q:Q)</f>
        <v>0.86</v>
      </c>
    </row>
    <row r="76" ht="15.0" customHeight="1">
      <c r="A76" s="739">
        <v>77.0</v>
      </c>
      <c r="B76" s="720">
        <v>463039.0</v>
      </c>
      <c r="C76" s="766" t="s">
        <v>1418</v>
      </c>
      <c r="D76" s="720" t="s">
        <v>1419</v>
      </c>
      <c r="E76" s="766" t="s">
        <v>511</v>
      </c>
      <c r="F76" s="766" t="s">
        <v>512</v>
      </c>
      <c r="G76" s="766" t="s">
        <v>790</v>
      </c>
      <c r="H76" s="720" t="s">
        <v>531</v>
      </c>
      <c r="I76" s="721">
        <v>1.24</v>
      </c>
      <c r="J76" s="722">
        <v>7.0</v>
      </c>
      <c r="K76" s="722">
        <v>2024.0</v>
      </c>
      <c r="L76" s="723">
        <v>45474.0</v>
      </c>
      <c r="M76" s="723">
        <v>45504.0</v>
      </c>
      <c r="N76" s="721">
        <v>23.0</v>
      </c>
      <c r="O76" s="721">
        <v>1.0</v>
      </c>
      <c r="P76" s="721">
        <v>1.24</v>
      </c>
      <c r="Q76" s="721">
        <v>1.24</v>
      </c>
      <c r="R76" s="724"/>
      <c r="S76" s="720" t="s">
        <v>525</v>
      </c>
      <c r="T76" s="720" t="s">
        <v>1401</v>
      </c>
      <c r="U76" s="725">
        <f t="shared" si="2"/>
        <v>1.24</v>
      </c>
      <c r="V76" s="726">
        <f t="shared" si="3"/>
        <v>1.24</v>
      </c>
      <c r="W76" s="726">
        <f t="shared" si="4"/>
        <v>1.24</v>
      </c>
      <c r="X76" s="727">
        <f t="shared" si="5"/>
        <v>1</v>
      </c>
      <c r="Y76" s="728">
        <v>1.0</v>
      </c>
      <c r="Z76" s="729">
        <v>4960.0</v>
      </c>
      <c r="AA76" s="730">
        <f t="shared" si="6"/>
        <v>4960</v>
      </c>
      <c r="AB76" s="730">
        <f t="shared" si="7"/>
        <v>4960</v>
      </c>
      <c r="AC76" s="733">
        <f t="shared" si="8"/>
        <v>0</v>
      </c>
      <c r="AD76" s="733">
        <f t="shared" si="9"/>
        <v>4960</v>
      </c>
      <c r="AE76" s="733">
        <f t="shared" si="10"/>
        <v>4960</v>
      </c>
      <c r="AF76" s="736"/>
      <c r="AG76" s="737"/>
      <c r="AH76" s="737"/>
      <c r="AI76" s="737"/>
    </row>
    <row r="77" ht="15.0" customHeight="1">
      <c r="A77" s="719">
        <v>78.0</v>
      </c>
      <c r="B77" s="720">
        <v>464849.0</v>
      </c>
      <c r="C77" s="766" t="s">
        <v>1421</v>
      </c>
      <c r="D77" s="720" t="s">
        <v>1422</v>
      </c>
      <c r="E77" s="766" t="s">
        <v>511</v>
      </c>
      <c r="F77" s="766" t="s">
        <v>564</v>
      </c>
      <c r="G77" s="766" t="s">
        <v>790</v>
      </c>
      <c r="H77" s="720" t="s">
        <v>565</v>
      </c>
      <c r="I77" s="721">
        <v>1.41</v>
      </c>
      <c r="J77" s="722">
        <v>7.0</v>
      </c>
      <c r="K77" s="722">
        <v>2024.0</v>
      </c>
      <c r="L77" s="723">
        <v>45474.0</v>
      </c>
      <c r="M77" s="723">
        <v>45504.0</v>
      </c>
      <c r="N77" s="721">
        <v>23.0</v>
      </c>
      <c r="O77" s="721">
        <v>1.0</v>
      </c>
      <c r="P77" s="721">
        <v>1.41</v>
      </c>
      <c r="Q77" s="721">
        <v>1.41</v>
      </c>
      <c r="R77" s="724"/>
      <c r="S77" s="720" t="s">
        <v>525</v>
      </c>
      <c r="T77" s="720" t="s">
        <v>1401</v>
      </c>
      <c r="U77" s="725">
        <f t="shared" si="2"/>
        <v>1.41</v>
      </c>
      <c r="V77" s="726">
        <f t="shared" si="3"/>
        <v>1.41</v>
      </c>
      <c r="W77" s="726">
        <f t="shared" si="4"/>
        <v>1.41</v>
      </c>
      <c r="X77" s="727">
        <f t="shared" si="5"/>
        <v>1</v>
      </c>
      <c r="Y77" s="728">
        <v>1.0</v>
      </c>
      <c r="Z77" s="729">
        <v>5640.0</v>
      </c>
      <c r="AA77" s="730">
        <f t="shared" si="6"/>
        <v>5640</v>
      </c>
      <c r="AB77" s="730">
        <f t="shared" si="7"/>
        <v>5640</v>
      </c>
      <c r="AC77" s="733">
        <f t="shared" si="8"/>
        <v>0</v>
      </c>
      <c r="AD77" s="733">
        <f t="shared" si="9"/>
        <v>5640</v>
      </c>
      <c r="AE77" s="733">
        <f t="shared" si="10"/>
        <v>5640</v>
      </c>
      <c r="AF77" s="736"/>
      <c r="AG77" s="737"/>
      <c r="AH77" s="737"/>
      <c r="AI77" s="737"/>
    </row>
    <row r="78" ht="15.0" customHeight="1">
      <c r="A78" s="739">
        <v>79.0</v>
      </c>
      <c r="B78" s="720">
        <v>466133.0</v>
      </c>
      <c r="C78" s="766" t="s">
        <v>1568</v>
      </c>
      <c r="D78" s="766" t="s">
        <v>1569</v>
      </c>
      <c r="E78" s="766" t="s">
        <v>511</v>
      </c>
      <c r="F78" s="766" t="s">
        <v>663</v>
      </c>
      <c r="G78" s="766" t="s">
        <v>787</v>
      </c>
      <c r="H78" s="720" t="s">
        <v>1570</v>
      </c>
      <c r="I78" s="721">
        <v>2.03</v>
      </c>
      <c r="J78" s="722">
        <v>7.0</v>
      </c>
      <c r="K78" s="722">
        <v>2024.0</v>
      </c>
      <c r="L78" s="723">
        <v>45474.0</v>
      </c>
      <c r="M78" s="723">
        <v>45504.0</v>
      </c>
      <c r="N78" s="721">
        <v>11.5</v>
      </c>
      <c r="O78" s="721">
        <v>0.5</v>
      </c>
      <c r="P78" s="721">
        <v>1.015</v>
      </c>
      <c r="Q78" s="721">
        <v>1.015</v>
      </c>
      <c r="R78" s="724"/>
      <c r="S78" s="720" t="s">
        <v>525</v>
      </c>
      <c r="T78" s="720" t="s">
        <v>1401</v>
      </c>
      <c r="U78" s="725">
        <f t="shared" si="2"/>
        <v>1.015</v>
      </c>
      <c r="V78" s="726">
        <f t="shared" si="3"/>
        <v>2.03</v>
      </c>
      <c r="W78" s="726">
        <f t="shared" si="4"/>
        <v>2.03</v>
      </c>
      <c r="X78" s="727">
        <f t="shared" si="5"/>
        <v>1</v>
      </c>
      <c r="Y78" s="728">
        <v>1.0</v>
      </c>
      <c r="Z78" s="729">
        <v>8120.0</v>
      </c>
      <c r="AA78" s="730">
        <f t="shared" si="6"/>
        <v>2030</v>
      </c>
      <c r="AB78" s="730">
        <f t="shared" si="7"/>
        <v>4060</v>
      </c>
      <c r="AC78" s="733">
        <f t="shared" si="8"/>
        <v>0</v>
      </c>
      <c r="AD78" s="733">
        <f t="shared" si="9"/>
        <v>4060</v>
      </c>
      <c r="AE78" s="733">
        <f t="shared" si="10"/>
        <v>8120</v>
      </c>
      <c r="AF78" s="736"/>
      <c r="AG78" s="737"/>
      <c r="AH78" s="737"/>
      <c r="AI78" s="737"/>
    </row>
    <row r="79" ht="15.0" customHeight="1">
      <c r="A79" s="719">
        <v>80.0</v>
      </c>
      <c r="B79" s="747">
        <v>459635.0</v>
      </c>
      <c r="C79" s="778" t="s">
        <v>1086</v>
      </c>
      <c r="D79" s="747" t="s">
        <v>1434</v>
      </c>
      <c r="E79" s="778" t="s">
        <v>511</v>
      </c>
      <c r="F79" s="778" t="s">
        <v>564</v>
      </c>
      <c r="G79" s="778" t="s">
        <v>790</v>
      </c>
      <c r="H79" s="747" t="s">
        <v>565</v>
      </c>
      <c r="I79" s="748">
        <v>1.41</v>
      </c>
      <c r="J79" s="749">
        <v>7.0</v>
      </c>
      <c r="K79" s="749">
        <v>2024.0</v>
      </c>
      <c r="L79" s="750">
        <v>45474.0</v>
      </c>
      <c r="M79" s="750">
        <v>45504.0</v>
      </c>
      <c r="N79" s="748">
        <v>23.0</v>
      </c>
      <c r="O79" s="748">
        <v>1.0</v>
      </c>
      <c r="P79" s="748">
        <v>1.0</v>
      </c>
      <c r="Q79" s="751">
        <f t="shared" ref="Q79:Q82" si="16">P79</f>
        <v>1</v>
      </c>
      <c r="R79" s="751"/>
      <c r="S79" s="747" t="s">
        <v>517</v>
      </c>
      <c r="T79" s="747" t="s">
        <v>1437</v>
      </c>
      <c r="U79" s="725">
        <f t="shared" si="2"/>
        <v>1</v>
      </c>
      <c r="V79" s="726">
        <f t="shared" si="3"/>
        <v>1</v>
      </c>
      <c r="W79" s="726">
        <f t="shared" si="4"/>
        <v>1</v>
      </c>
      <c r="X79" s="727">
        <f t="shared" si="5"/>
        <v>1</v>
      </c>
      <c r="Y79" s="752">
        <v>1.0</v>
      </c>
      <c r="Z79" s="753">
        <v>5640.0</v>
      </c>
      <c r="AA79" s="730">
        <f t="shared" si="6"/>
        <v>5640</v>
      </c>
      <c r="AB79" s="730">
        <f t="shared" si="7"/>
        <v>5640</v>
      </c>
      <c r="AC79" s="733">
        <f t="shared" si="8"/>
        <v>0</v>
      </c>
      <c r="AD79" s="733">
        <f t="shared" si="9"/>
        <v>5640</v>
      </c>
      <c r="AE79" s="733">
        <f t="shared" si="10"/>
        <v>5640</v>
      </c>
      <c r="AF79" s="754"/>
      <c r="AG79" s="737"/>
      <c r="AH79" s="737"/>
      <c r="AI79" s="737">
        <f t="shared" ref="AI79:AI83" si="17">AVERAGEIF(D:D,D79,Q:Q)</f>
        <v>1</v>
      </c>
    </row>
    <row r="80" ht="15.0" customHeight="1">
      <c r="A80" s="739">
        <v>81.0</v>
      </c>
      <c r="B80" s="720">
        <v>459517.0</v>
      </c>
      <c r="C80" s="766" t="s">
        <v>1083</v>
      </c>
      <c r="D80" s="720" t="s">
        <v>1440</v>
      </c>
      <c r="E80" s="766" t="s">
        <v>511</v>
      </c>
      <c r="F80" s="766" t="s">
        <v>564</v>
      </c>
      <c r="G80" s="766" t="s">
        <v>790</v>
      </c>
      <c r="H80" s="720" t="s">
        <v>565</v>
      </c>
      <c r="I80" s="721">
        <v>1.41</v>
      </c>
      <c r="J80" s="722">
        <v>7.0</v>
      </c>
      <c r="K80" s="722">
        <v>2024.0</v>
      </c>
      <c r="L80" s="723">
        <v>45474.0</v>
      </c>
      <c r="M80" s="723">
        <v>45504.0</v>
      </c>
      <c r="N80" s="721">
        <v>23.0</v>
      </c>
      <c r="O80" s="721">
        <v>1.0</v>
      </c>
      <c r="P80" s="721">
        <v>1.0</v>
      </c>
      <c r="Q80" s="751">
        <f t="shared" si="16"/>
        <v>1</v>
      </c>
      <c r="R80" s="724"/>
      <c r="S80" s="720" t="s">
        <v>517</v>
      </c>
      <c r="T80" s="720" t="s">
        <v>1437</v>
      </c>
      <c r="U80" s="725">
        <f t="shared" si="2"/>
        <v>1</v>
      </c>
      <c r="V80" s="726">
        <f t="shared" si="3"/>
        <v>1</v>
      </c>
      <c r="W80" s="726">
        <f t="shared" si="4"/>
        <v>1</v>
      </c>
      <c r="X80" s="727">
        <f t="shared" si="5"/>
        <v>1</v>
      </c>
      <c r="Y80" s="728">
        <v>1.0</v>
      </c>
      <c r="Z80" s="729">
        <v>5640.0</v>
      </c>
      <c r="AA80" s="730">
        <f t="shared" si="6"/>
        <v>5640</v>
      </c>
      <c r="AB80" s="730">
        <f t="shared" si="7"/>
        <v>5640</v>
      </c>
      <c r="AC80" s="733">
        <f t="shared" si="8"/>
        <v>0</v>
      </c>
      <c r="AD80" s="733">
        <f t="shared" si="9"/>
        <v>5640</v>
      </c>
      <c r="AE80" s="733">
        <f t="shared" si="10"/>
        <v>5640</v>
      </c>
      <c r="AF80" s="736"/>
      <c r="AG80" s="737"/>
      <c r="AH80" s="737"/>
      <c r="AI80" s="737">
        <f t="shared" si="17"/>
        <v>1</v>
      </c>
    </row>
    <row r="81" ht="15.0" customHeight="1">
      <c r="A81" s="719">
        <v>82.0</v>
      </c>
      <c r="B81" s="720">
        <v>459779.0</v>
      </c>
      <c r="C81" s="766" t="s">
        <v>1088</v>
      </c>
      <c r="D81" s="720" t="s">
        <v>1445</v>
      </c>
      <c r="E81" s="766" t="s">
        <v>511</v>
      </c>
      <c r="F81" s="766" t="s">
        <v>564</v>
      </c>
      <c r="G81" s="766" t="s">
        <v>790</v>
      </c>
      <c r="H81" s="720" t="s">
        <v>565</v>
      </c>
      <c r="I81" s="721">
        <v>1.41</v>
      </c>
      <c r="J81" s="722">
        <v>7.0</v>
      </c>
      <c r="K81" s="722">
        <v>2024.0</v>
      </c>
      <c r="L81" s="723">
        <v>45474.0</v>
      </c>
      <c r="M81" s="723">
        <v>45504.0</v>
      </c>
      <c r="N81" s="721">
        <v>23.0</v>
      </c>
      <c r="O81" s="721">
        <v>1.0</v>
      </c>
      <c r="P81" s="721">
        <v>1.0</v>
      </c>
      <c r="Q81" s="751">
        <f t="shared" si="16"/>
        <v>1</v>
      </c>
      <c r="R81" s="724"/>
      <c r="S81" s="720" t="s">
        <v>517</v>
      </c>
      <c r="T81" s="720" t="s">
        <v>1437</v>
      </c>
      <c r="U81" s="725">
        <f t="shared" si="2"/>
        <v>1</v>
      </c>
      <c r="V81" s="726">
        <f t="shared" si="3"/>
        <v>1</v>
      </c>
      <c r="W81" s="726">
        <f t="shared" si="4"/>
        <v>1</v>
      </c>
      <c r="X81" s="727">
        <f t="shared" si="5"/>
        <v>1</v>
      </c>
      <c r="Y81" s="728">
        <v>1.0</v>
      </c>
      <c r="Z81" s="729">
        <v>5640.0</v>
      </c>
      <c r="AA81" s="730">
        <f t="shared" si="6"/>
        <v>5640</v>
      </c>
      <c r="AB81" s="730">
        <f t="shared" si="7"/>
        <v>5640</v>
      </c>
      <c r="AC81" s="733">
        <f t="shared" si="8"/>
        <v>0</v>
      </c>
      <c r="AD81" s="733">
        <f t="shared" si="9"/>
        <v>5640</v>
      </c>
      <c r="AE81" s="733">
        <f t="shared" si="10"/>
        <v>5640</v>
      </c>
      <c r="AF81" s="736"/>
      <c r="AG81" s="737"/>
      <c r="AH81" s="737"/>
      <c r="AI81" s="737">
        <f t="shared" si="17"/>
        <v>1</v>
      </c>
    </row>
    <row r="82" ht="15.0" customHeight="1">
      <c r="A82" s="739">
        <v>83.0</v>
      </c>
      <c r="B82" s="747">
        <v>284725.0</v>
      </c>
      <c r="C82" s="778" t="s">
        <v>1163</v>
      </c>
      <c r="D82" s="747" t="s">
        <v>1426</v>
      </c>
      <c r="E82" s="778" t="s">
        <v>1417</v>
      </c>
      <c r="F82" s="778" t="s">
        <v>564</v>
      </c>
      <c r="G82" s="778" t="s">
        <v>787</v>
      </c>
      <c r="H82" s="747" t="s">
        <v>949</v>
      </c>
      <c r="I82" s="748">
        <v>2.07</v>
      </c>
      <c r="J82" s="749">
        <v>7.0</v>
      </c>
      <c r="K82" s="749">
        <v>2024.0</v>
      </c>
      <c r="L82" s="750">
        <v>45474.0</v>
      </c>
      <c r="M82" s="750">
        <v>45504.0</v>
      </c>
      <c r="N82" s="748">
        <v>4.6</v>
      </c>
      <c r="O82" s="748">
        <v>0.2</v>
      </c>
      <c r="P82" s="748">
        <v>0.414</v>
      </c>
      <c r="Q82" s="751">
        <f t="shared" si="16"/>
        <v>0.414</v>
      </c>
      <c r="R82" s="751"/>
      <c r="S82" s="747" t="s">
        <v>525</v>
      </c>
      <c r="T82" s="747" t="s">
        <v>1448</v>
      </c>
      <c r="U82" s="725">
        <f t="shared" si="2"/>
        <v>0.414</v>
      </c>
      <c r="V82" s="726">
        <f t="shared" si="3"/>
        <v>1.035</v>
      </c>
      <c r="W82" s="726">
        <f t="shared" si="4"/>
        <v>1.035</v>
      </c>
      <c r="X82" s="727">
        <f t="shared" si="5"/>
        <v>1</v>
      </c>
      <c r="Y82" s="752">
        <v>0.5</v>
      </c>
      <c r="Z82" s="753">
        <v>8280.0</v>
      </c>
      <c r="AA82" s="730">
        <f t="shared" si="6"/>
        <v>331</v>
      </c>
      <c r="AB82" s="730">
        <f t="shared" si="7"/>
        <v>1656</v>
      </c>
      <c r="AC82" s="733">
        <f t="shared" si="8"/>
        <v>0</v>
      </c>
      <c r="AD82" s="733">
        <f t="shared" si="9"/>
        <v>1656</v>
      </c>
      <c r="AE82" s="733">
        <f t="shared" si="10"/>
        <v>4140</v>
      </c>
      <c r="AF82" s="754"/>
      <c r="AG82" s="737"/>
      <c r="AH82" s="737"/>
      <c r="AI82" s="737">
        <f t="shared" si="17"/>
        <v>0.5175</v>
      </c>
    </row>
    <row r="83" ht="15.0" customHeight="1">
      <c r="A83" s="809">
        <v>84.0</v>
      </c>
      <c r="B83" s="736">
        <v>463509.0</v>
      </c>
      <c r="C83" s="781" t="s">
        <v>1442</v>
      </c>
      <c r="D83" s="736" t="s">
        <v>1446</v>
      </c>
      <c r="E83" s="781" t="s">
        <v>511</v>
      </c>
      <c r="F83" s="781" t="s">
        <v>564</v>
      </c>
      <c r="G83" s="781" t="s">
        <v>790</v>
      </c>
      <c r="H83" s="736" t="s">
        <v>565</v>
      </c>
      <c r="I83" s="728">
        <v>1.41</v>
      </c>
      <c r="J83" s="782">
        <v>7.0</v>
      </c>
      <c r="K83" s="782">
        <v>2024.0</v>
      </c>
      <c r="L83" s="783">
        <v>45474.0</v>
      </c>
      <c r="M83" s="783">
        <v>45504.0</v>
      </c>
      <c r="N83" s="728">
        <v>23.0</v>
      </c>
      <c r="O83" s="728">
        <v>1.0</v>
      </c>
      <c r="P83" s="728">
        <v>1.41</v>
      </c>
      <c r="Q83" s="759">
        <v>1.35</v>
      </c>
      <c r="R83" s="758"/>
      <c r="S83" s="736" t="s">
        <v>525</v>
      </c>
      <c r="T83" s="736" t="s">
        <v>1448</v>
      </c>
      <c r="U83" s="760">
        <f t="shared" si="2"/>
        <v>1.35</v>
      </c>
      <c r="V83" s="761">
        <f t="shared" si="3"/>
        <v>1.41</v>
      </c>
      <c r="W83" s="761">
        <f t="shared" si="4"/>
        <v>1.35</v>
      </c>
      <c r="X83" s="762">
        <f t="shared" si="5"/>
        <v>0.96</v>
      </c>
      <c r="Y83" s="728">
        <v>1.0</v>
      </c>
      <c r="Z83" s="729">
        <v>5640.0</v>
      </c>
      <c r="AA83" s="763">
        <f t="shared" si="6"/>
        <v>5197</v>
      </c>
      <c r="AB83" s="763">
        <f t="shared" si="7"/>
        <v>5414</v>
      </c>
      <c r="AC83" s="764">
        <f t="shared" si="8"/>
        <v>0</v>
      </c>
      <c r="AD83" s="764">
        <f t="shared" si="9"/>
        <v>5414</v>
      </c>
      <c r="AE83" s="764">
        <f t="shared" si="10"/>
        <v>5414</v>
      </c>
      <c r="AF83" s="736"/>
      <c r="AG83" s="765"/>
      <c r="AH83" s="765"/>
      <c r="AI83" s="765">
        <f t="shared" si="17"/>
        <v>1.35</v>
      </c>
    </row>
    <row r="84" ht="15.0" customHeight="1">
      <c r="A84" s="755">
        <v>85.0</v>
      </c>
      <c r="B84" s="736">
        <v>155317.0</v>
      </c>
      <c r="C84" s="781" t="s">
        <v>1273</v>
      </c>
      <c r="D84" s="736" t="s">
        <v>1274</v>
      </c>
      <c r="E84" s="781" t="s">
        <v>511</v>
      </c>
      <c r="F84" s="781" t="s">
        <v>564</v>
      </c>
      <c r="G84" s="781" t="s">
        <v>893</v>
      </c>
      <c r="H84" s="736" t="s">
        <v>633</v>
      </c>
      <c r="I84" s="728">
        <v>2.33</v>
      </c>
      <c r="J84" s="782">
        <v>7.0</v>
      </c>
      <c r="K84" s="782">
        <v>2024.0</v>
      </c>
      <c r="L84" s="783">
        <v>45474.0</v>
      </c>
      <c r="M84" s="783">
        <v>45504.0</v>
      </c>
      <c r="N84" s="728">
        <v>4.6</v>
      </c>
      <c r="O84" s="728">
        <v>0.2</v>
      </c>
      <c r="P84" s="728">
        <v>0.466</v>
      </c>
      <c r="Q84" s="759">
        <f t="shared" ref="Q84:Q93" si="18">P84</f>
        <v>0.466</v>
      </c>
      <c r="R84" s="758"/>
      <c r="S84" s="736" t="s">
        <v>525</v>
      </c>
      <c r="T84" s="736" t="s">
        <v>1448</v>
      </c>
      <c r="U84" s="760">
        <f t="shared" si="2"/>
        <v>0.466</v>
      </c>
      <c r="V84" s="761">
        <f t="shared" si="3"/>
        <v>2.064</v>
      </c>
      <c r="W84" s="761">
        <f t="shared" si="4"/>
        <v>2.062</v>
      </c>
      <c r="X84" s="762">
        <f t="shared" si="5"/>
        <v>1</v>
      </c>
      <c r="Y84" s="728">
        <v>1.0</v>
      </c>
      <c r="Z84" s="729">
        <v>9320.0</v>
      </c>
      <c r="AA84" s="763">
        <f t="shared" si="6"/>
        <v>373</v>
      </c>
      <c r="AB84" s="763">
        <f t="shared" si="7"/>
        <v>1864</v>
      </c>
      <c r="AC84" s="764">
        <f t="shared" si="8"/>
        <v>0</v>
      </c>
      <c r="AD84" s="764">
        <f t="shared" si="9"/>
        <v>1864</v>
      </c>
      <c r="AE84" s="764">
        <f t="shared" si="10"/>
        <v>9320</v>
      </c>
      <c r="AF84" s="736"/>
      <c r="AG84" s="765"/>
      <c r="AH84" s="765"/>
      <c r="AI84" s="765"/>
    </row>
    <row r="85" ht="15.0" customHeight="1">
      <c r="A85" s="719">
        <v>86.0</v>
      </c>
      <c r="B85" s="747">
        <v>463623.0</v>
      </c>
      <c r="C85" s="778" t="s">
        <v>667</v>
      </c>
      <c r="D85" s="747" t="s">
        <v>1480</v>
      </c>
      <c r="E85" s="778" t="s">
        <v>511</v>
      </c>
      <c r="F85" s="778" t="s">
        <v>564</v>
      </c>
      <c r="G85" s="778" t="s">
        <v>790</v>
      </c>
      <c r="H85" s="747" t="s">
        <v>565</v>
      </c>
      <c r="I85" s="748">
        <v>1.41</v>
      </c>
      <c r="J85" s="749">
        <v>7.0</v>
      </c>
      <c r="K85" s="749">
        <v>2024.0</v>
      </c>
      <c r="L85" s="750">
        <v>45474.0</v>
      </c>
      <c r="M85" s="750">
        <v>45504.0</v>
      </c>
      <c r="N85" s="748">
        <v>11.5</v>
      </c>
      <c r="O85" s="748">
        <v>0.5</v>
      </c>
      <c r="P85" s="748">
        <v>0.705</v>
      </c>
      <c r="Q85" s="751">
        <f t="shared" si="18"/>
        <v>0.705</v>
      </c>
      <c r="R85" s="751"/>
      <c r="S85" s="747" t="s">
        <v>525</v>
      </c>
      <c r="T85" s="747" t="s">
        <v>1636</v>
      </c>
      <c r="U85" s="725">
        <f t="shared" si="2"/>
        <v>0.705</v>
      </c>
      <c r="V85" s="726">
        <f t="shared" si="3"/>
        <v>1.41</v>
      </c>
      <c r="W85" s="726">
        <f t="shared" si="4"/>
        <v>1.415</v>
      </c>
      <c r="X85" s="727">
        <f t="shared" si="5"/>
        <v>1</v>
      </c>
      <c r="Y85" s="752">
        <v>1.0</v>
      </c>
      <c r="Z85" s="753">
        <v>5640.0</v>
      </c>
      <c r="AA85" s="730">
        <f t="shared" si="6"/>
        <v>1410</v>
      </c>
      <c r="AB85" s="730">
        <f t="shared" si="7"/>
        <v>2820</v>
      </c>
      <c r="AC85" s="733">
        <f t="shared" si="8"/>
        <v>0</v>
      </c>
      <c r="AD85" s="733">
        <f t="shared" si="9"/>
        <v>2820</v>
      </c>
      <c r="AE85" s="733">
        <f t="shared" si="10"/>
        <v>5640</v>
      </c>
      <c r="AF85" s="754"/>
      <c r="AG85" s="737"/>
      <c r="AH85" s="737"/>
      <c r="AI85" s="737">
        <f t="shared" ref="AI85:AI106" si="19">AVERAGEIF(D:D,D85,Q:Q)</f>
        <v>0.7075</v>
      </c>
    </row>
    <row r="86" ht="15.0" customHeight="1">
      <c r="A86" s="739">
        <v>87.0</v>
      </c>
      <c r="B86" s="747">
        <v>276388.0</v>
      </c>
      <c r="C86" s="747" t="s">
        <v>1033</v>
      </c>
      <c r="D86" s="747" t="s">
        <v>1456</v>
      </c>
      <c r="E86" s="747" t="s">
        <v>511</v>
      </c>
      <c r="F86" s="747" t="s">
        <v>546</v>
      </c>
      <c r="G86" s="747" t="s">
        <v>665</v>
      </c>
      <c r="H86" s="747" t="s">
        <v>556</v>
      </c>
      <c r="I86" s="748">
        <v>0.86</v>
      </c>
      <c r="J86" s="749">
        <v>7.0</v>
      </c>
      <c r="K86" s="749">
        <v>2024.0</v>
      </c>
      <c r="L86" s="750">
        <v>45474.0</v>
      </c>
      <c r="M86" s="750">
        <v>45504.0</v>
      </c>
      <c r="N86" s="748">
        <v>23.0</v>
      </c>
      <c r="O86" s="748">
        <v>1.0</v>
      </c>
      <c r="P86" s="748">
        <v>1.0</v>
      </c>
      <c r="Q86" s="751">
        <f t="shared" si="18"/>
        <v>1</v>
      </c>
      <c r="R86" s="751"/>
      <c r="S86" s="747" t="s">
        <v>517</v>
      </c>
      <c r="T86" s="747" t="s">
        <v>1458</v>
      </c>
      <c r="U86" s="725">
        <f t="shared" si="2"/>
        <v>1</v>
      </c>
      <c r="V86" s="726">
        <f t="shared" si="3"/>
        <v>1</v>
      </c>
      <c r="W86" s="726">
        <f t="shared" si="4"/>
        <v>1</v>
      </c>
      <c r="X86" s="727">
        <f t="shared" si="5"/>
        <v>1</v>
      </c>
      <c r="Y86" s="752">
        <v>1.0</v>
      </c>
      <c r="Z86" s="753">
        <v>3440.0</v>
      </c>
      <c r="AA86" s="730">
        <f t="shared" si="6"/>
        <v>3440</v>
      </c>
      <c r="AB86" s="730">
        <f t="shared" si="7"/>
        <v>3440</v>
      </c>
      <c r="AC86" s="733">
        <f t="shared" si="8"/>
        <v>0</v>
      </c>
      <c r="AD86" s="733">
        <f t="shared" si="9"/>
        <v>3440</v>
      </c>
      <c r="AE86" s="733">
        <f t="shared" si="10"/>
        <v>3440</v>
      </c>
      <c r="AF86" s="754"/>
      <c r="AG86" s="737"/>
      <c r="AH86" s="737"/>
      <c r="AI86" s="737">
        <f t="shared" si="19"/>
        <v>1</v>
      </c>
    </row>
    <row r="87" ht="15.0" customHeight="1">
      <c r="A87" s="719">
        <v>88.0</v>
      </c>
      <c r="B87" s="747">
        <v>439024.0</v>
      </c>
      <c r="C87" s="778" t="s">
        <v>652</v>
      </c>
      <c r="D87" s="747" t="s">
        <v>1314</v>
      </c>
      <c r="E87" s="778" t="s">
        <v>511</v>
      </c>
      <c r="F87" s="778" t="s">
        <v>546</v>
      </c>
      <c r="G87" s="778" t="s">
        <v>787</v>
      </c>
      <c r="H87" s="747" t="s">
        <v>596</v>
      </c>
      <c r="I87" s="748">
        <v>1.88</v>
      </c>
      <c r="J87" s="749">
        <v>7.0</v>
      </c>
      <c r="K87" s="749">
        <v>2024.0</v>
      </c>
      <c r="L87" s="750">
        <v>45474.0</v>
      </c>
      <c r="M87" s="750">
        <v>45504.0</v>
      </c>
      <c r="N87" s="748">
        <v>23.0</v>
      </c>
      <c r="O87" s="748">
        <v>1.0</v>
      </c>
      <c r="P87" s="748">
        <v>1.88</v>
      </c>
      <c r="Q87" s="751">
        <f t="shared" si="18"/>
        <v>1.88</v>
      </c>
      <c r="R87" s="751"/>
      <c r="S87" s="747" t="s">
        <v>525</v>
      </c>
      <c r="T87" s="747" t="s">
        <v>1641</v>
      </c>
      <c r="U87" s="725">
        <f t="shared" si="2"/>
        <v>1.88</v>
      </c>
      <c r="V87" s="726">
        <f t="shared" si="3"/>
        <v>1.88</v>
      </c>
      <c r="W87" s="726">
        <f t="shared" si="4"/>
        <v>1.88</v>
      </c>
      <c r="X87" s="727">
        <f t="shared" si="5"/>
        <v>1</v>
      </c>
      <c r="Y87" s="752">
        <v>1.0</v>
      </c>
      <c r="Z87" s="753">
        <v>7520.0</v>
      </c>
      <c r="AA87" s="730">
        <f t="shared" si="6"/>
        <v>7520</v>
      </c>
      <c r="AB87" s="730">
        <f t="shared" si="7"/>
        <v>7520</v>
      </c>
      <c r="AC87" s="733">
        <f t="shared" si="8"/>
        <v>0</v>
      </c>
      <c r="AD87" s="733">
        <f t="shared" si="9"/>
        <v>7520</v>
      </c>
      <c r="AE87" s="733">
        <f t="shared" si="10"/>
        <v>7520</v>
      </c>
      <c r="AF87" s="754"/>
      <c r="AG87" s="737"/>
      <c r="AH87" s="737"/>
      <c r="AI87" s="737">
        <f t="shared" si="19"/>
        <v>1.88</v>
      </c>
    </row>
    <row r="88" ht="15.0" customHeight="1">
      <c r="A88" s="739">
        <v>89.0</v>
      </c>
      <c r="B88" s="720">
        <v>447599.0</v>
      </c>
      <c r="C88" s="766" t="s">
        <v>601</v>
      </c>
      <c r="D88" s="720" t="s">
        <v>1318</v>
      </c>
      <c r="E88" s="766" t="s">
        <v>511</v>
      </c>
      <c r="F88" s="766" t="s">
        <v>564</v>
      </c>
      <c r="G88" s="766" t="s">
        <v>790</v>
      </c>
      <c r="H88" s="720" t="s">
        <v>565</v>
      </c>
      <c r="I88" s="721">
        <v>1.41</v>
      </c>
      <c r="J88" s="722">
        <v>7.0</v>
      </c>
      <c r="K88" s="722">
        <v>2024.0</v>
      </c>
      <c r="L88" s="723">
        <v>45474.0</v>
      </c>
      <c r="M88" s="723">
        <v>45504.0</v>
      </c>
      <c r="N88" s="721">
        <v>23.0</v>
      </c>
      <c r="O88" s="721">
        <v>1.0</v>
      </c>
      <c r="P88" s="721">
        <v>1.41</v>
      </c>
      <c r="Q88" s="751">
        <f t="shared" si="18"/>
        <v>1.41</v>
      </c>
      <c r="R88" s="724"/>
      <c r="S88" s="720" t="s">
        <v>525</v>
      </c>
      <c r="T88" s="720" t="s">
        <v>1641</v>
      </c>
      <c r="U88" s="725">
        <f t="shared" si="2"/>
        <v>1.41</v>
      </c>
      <c r="V88" s="726">
        <f t="shared" si="3"/>
        <v>1.41</v>
      </c>
      <c r="W88" s="726">
        <f t="shared" si="4"/>
        <v>1.41</v>
      </c>
      <c r="X88" s="727">
        <f t="shared" si="5"/>
        <v>1</v>
      </c>
      <c r="Y88" s="728">
        <v>1.0</v>
      </c>
      <c r="Z88" s="729">
        <v>5640.0</v>
      </c>
      <c r="AA88" s="730">
        <f t="shared" si="6"/>
        <v>5640</v>
      </c>
      <c r="AB88" s="730">
        <f t="shared" si="7"/>
        <v>5640</v>
      </c>
      <c r="AC88" s="733">
        <f t="shared" si="8"/>
        <v>0</v>
      </c>
      <c r="AD88" s="733">
        <f t="shared" si="9"/>
        <v>5640</v>
      </c>
      <c r="AE88" s="733">
        <f t="shared" si="10"/>
        <v>5640</v>
      </c>
      <c r="AF88" s="736"/>
      <c r="AG88" s="829"/>
      <c r="AH88" s="829"/>
      <c r="AI88" s="737">
        <f t="shared" si="19"/>
        <v>1.41</v>
      </c>
    </row>
    <row r="89" ht="15.0" customHeight="1">
      <c r="A89" s="719">
        <v>90.0</v>
      </c>
      <c r="B89" s="747">
        <v>280298.0</v>
      </c>
      <c r="C89" s="778" t="s">
        <v>1105</v>
      </c>
      <c r="D89" s="747" t="s">
        <v>1477</v>
      </c>
      <c r="E89" s="778" t="s">
        <v>511</v>
      </c>
      <c r="F89" s="778" t="s">
        <v>564</v>
      </c>
      <c r="G89" s="778" t="s">
        <v>771</v>
      </c>
      <c r="H89" s="747" t="s">
        <v>612</v>
      </c>
      <c r="I89" s="748">
        <v>1.59</v>
      </c>
      <c r="J89" s="749">
        <v>7.0</v>
      </c>
      <c r="K89" s="749">
        <v>2024.0</v>
      </c>
      <c r="L89" s="750">
        <v>45474.0</v>
      </c>
      <c r="M89" s="750">
        <v>45504.0</v>
      </c>
      <c r="N89" s="748">
        <v>23.0</v>
      </c>
      <c r="O89" s="748">
        <v>1.0</v>
      </c>
      <c r="P89" s="748">
        <v>1.0</v>
      </c>
      <c r="Q89" s="751">
        <f t="shared" si="18"/>
        <v>1</v>
      </c>
      <c r="R89" s="751"/>
      <c r="S89" s="747" t="s">
        <v>517</v>
      </c>
      <c r="T89" s="747" t="s">
        <v>1463</v>
      </c>
      <c r="U89" s="725">
        <f t="shared" si="2"/>
        <v>1</v>
      </c>
      <c r="V89" s="726">
        <f t="shared" si="3"/>
        <v>1</v>
      </c>
      <c r="W89" s="726">
        <f t="shared" si="4"/>
        <v>1</v>
      </c>
      <c r="X89" s="727">
        <f t="shared" si="5"/>
        <v>1</v>
      </c>
      <c r="Y89" s="752">
        <v>1.0</v>
      </c>
      <c r="Z89" s="753">
        <v>6360.0</v>
      </c>
      <c r="AA89" s="730">
        <f t="shared" si="6"/>
        <v>6360</v>
      </c>
      <c r="AB89" s="730">
        <f t="shared" si="7"/>
        <v>6360</v>
      </c>
      <c r="AC89" s="733">
        <f t="shared" si="8"/>
        <v>0</v>
      </c>
      <c r="AD89" s="733">
        <f t="shared" si="9"/>
        <v>6360</v>
      </c>
      <c r="AE89" s="733">
        <f t="shared" si="10"/>
        <v>6360</v>
      </c>
      <c r="AF89" s="754"/>
      <c r="AG89" s="737"/>
      <c r="AH89" s="737"/>
      <c r="AI89" s="737">
        <f t="shared" si="19"/>
        <v>1</v>
      </c>
    </row>
    <row r="90" ht="15.0" customHeight="1">
      <c r="A90" s="739">
        <v>91.0</v>
      </c>
      <c r="B90" s="720">
        <v>292506.0</v>
      </c>
      <c r="C90" s="766" t="s">
        <v>1460</v>
      </c>
      <c r="D90" s="720" t="s">
        <v>1461</v>
      </c>
      <c r="E90" s="766" t="s">
        <v>511</v>
      </c>
      <c r="F90" s="766" t="s">
        <v>564</v>
      </c>
      <c r="G90" s="766" t="s">
        <v>771</v>
      </c>
      <c r="H90" s="720" t="s">
        <v>612</v>
      </c>
      <c r="I90" s="721">
        <v>1.59</v>
      </c>
      <c r="J90" s="722">
        <v>7.0</v>
      </c>
      <c r="K90" s="722">
        <v>2024.0</v>
      </c>
      <c r="L90" s="723">
        <v>45474.0</v>
      </c>
      <c r="M90" s="723">
        <v>45504.0</v>
      </c>
      <c r="N90" s="721">
        <v>23.0</v>
      </c>
      <c r="O90" s="721">
        <v>1.0</v>
      </c>
      <c r="P90" s="721">
        <v>1.0</v>
      </c>
      <c r="Q90" s="751">
        <f t="shared" si="18"/>
        <v>1</v>
      </c>
      <c r="R90" s="724"/>
      <c r="S90" s="720" t="s">
        <v>517</v>
      </c>
      <c r="T90" s="720" t="s">
        <v>1463</v>
      </c>
      <c r="U90" s="725">
        <f t="shared" si="2"/>
        <v>1</v>
      </c>
      <c r="V90" s="726">
        <f t="shared" si="3"/>
        <v>1</v>
      </c>
      <c r="W90" s="726">
        <f t="shared" si="4"/>
        <v>1</v>
      </c>
      <c r="X90" s="727">
        <f t="shared" si="5"/>
        <v>1</v>
      </c>
      <c r="Y90" s="728">
        <v>1.0</v>
      </c>
      <c r="Z90" s="729">
        <v>6360.0</v>
      </c>
      <c r="AA90" s="730">
        <f t="shared" si="6"/>
        <v>6360</v>
      </c>
      <c r="AB90" s="730">
        <f t="shared" si="7"/>
        <v>6360</v>
      </c>
      <c r="AC90" s="733">
        <f t="shared" si="8"/>
        <v>0</v>
      </c>
      <c r="AD90" s="733">
        <f t="shared" si="9"/>
        <v>6360</v>
      </c>
      <c r="AE90" s="733">
        <f t="shared" si="10"/>
        <v>6360</v>
      </c>
      <c r="AF90" s="736"/>
      <c r="AG90" s="737"/>
      <c r="AH90" s="737"/>
      <c r="AI90" s="737">
        <f t="shared" si="19"/>
        <v>1</v>
      </c>
    </row>
    <row r="91" ht="15.0" customHeight="1">
      <c r="A91" s="719">
        <v>92.0</v>
      </c>
      <c r="B91" s="720">
        <v>428993.0</v>
      </c>
      <c r="C91" s="766" t="s">
        <v>1023</v>
      </c>
      <c r="D91" s="720" t="s">
        <v>1283</v>
      </c>
      <c r="E91" s="766" t="s">
        <v>511</v>
      </c>
      <c r="F91" s="766" t="s">
        <v>512</v>
      </c>
      <c r="G91" s="766" t="s">
        <v>771</v>
      </c>
      <c r="H91" s="720" t="s">
        <v>541</v>
      </c>
      <c r="I91" s="721">
        <v>1.59</v>
      </c>
      <c r="J91" s="722">
        <v>7.0</v>
      </c>
      <c r="K91" s="722">
        <v>2024.0</v>
      </c>
      <c r="L91" s="723">
        <v>45474.0</v>
      </c>
      <c r="M91" s="723">
        <v>45504.0</v>
      </c>
      <c r="N91" s="721">
        <v>23.0</v>
      </c>
      <c r="O91" s="721">
        <v>1.0</v>
      </c>
      <c r="P91" s="721">
        <v>1.0</v>
      </c>
      <c r="Q91" s="751">
        <f t="shared" si="18"/>
        <v>1</v>
      </c>
      <c r="R91" s="724"/>
      <c r="S91" s="720" t="s">
        <v>517</v>
      </c>
      <c r="T91" s="720" t="s">
        <v>1463</v>
      </c>
      <c r="U91" s="725">
        <f t="shared" si="2"/>
        <v>1</v>
      </c>
      <c r="V91" s="726">
        <f t="shared" si="3"/>
        <v>1</v>
      </c>
      <c r="W91" s="726">
        <f t="shared" si="4"/>
        <v>1</v>
      </c>
      <c r="X91" s="727">
        <f t="shared" si="5"/>
        <v>1</v>
      </c>
      <c r="Y91" s="728">
        <v>1.0</v>
      </c>
      <c r="Z91" s="729">
        <v>6360.0</v>
      </c>
      <c r="AA91" s="730">
        <f t="shared" si="6"/>
        <v>6360</v>
      </c>
      <c r="AB91" s="730">
        <f t="shared" si="7"/>
        <v>6360</v>
      </c>
      <c r="AC91" s="733">
        <f t="shared" si="8"/>
        <v>0</v>
      </c>
      <c r="AD91" s="733">
        <f t="shared" si="9"/>
        <v>6360</v>
      </c>
      <c r="AE91" s="733">
        <f t="shared" si="10"/>
        <v>6360</v>
      </c>
      <c r="AF91" s="736"/>
      <c r="AG91" s="737"/>
      <c r="AH91" s="737"/>
      <c r="AI91" s="737">
        <f t="shared" si="19"/>
        <v>1</v>
      </c>
    </row>
    <row r="92" ht="15.0" customHeight="1">
      <c r="A92" s="739">
        <v>93.0</v>
      </c>
      <c r="B92" s="720">
        <v>463641.0</v>
      </c>
      <c r="C92" s="766" t="s">
        <v>1464</v>
      </c>
      <c r="D92" s="720" t="s">
        <v>1466</v>
      </c>
      <c r="E92" s="766" t="s">
        <v>511</v>
      </c>
      <c r="F92" s="766" t="s">
        <v>512</v>
      </c>
      <c r="G92" s="766" t="s">
        <v>790</v>
      </c>
      <c r="H92" s="720" t="s">
        <v>531</v>
      </c>
      <c r="I92" s="721">
        <v>1.24</v>
      </c>
      <c r="J92" s="722">
        <v>7.0</v>
      </c>
      <c r="K92" s="722">
        <v>2024.0</v>
      </c>
      <c r="L92" s="723">
        <v>45474.0</v>
      </c>
      <c r="M92" s="723">
        <v>45504.0</v>
      </c>
      <c r="N92" s="721">
        <v>23.0</v>
      </c>
      <c r="O92" s="721">
        <v>1.0</v>
      </c>
      <c r="P92" s="721">
        <v>1.0</v>
      </c>
      <c r="Q92" s="751">
        <f t="shared" si="18"/>
        <v>1</v>
      </c>
      <c r="R92" s="724"/>
      <c r="S92" s="720" t="s">
        <v>517</v>
      </c>
      <c r="T92" s="720" t="s">
        <v>1463</v>
      </c>
      <c r="U92" s="725">
        <f t="shared" si="2"/>
        <v>1</v>
      </c>
      <c r="V92" s="726">
        <f t="shared" si="3"/>
        <v>1</v>
      </c>
      <c r="W92" s="726">
        <f t="shared" si="4"/>
        <v>1</v>
      </c>
      <c r="X92" s="727">
        <f t="shared" si="5"/>
        <v>1</v>
      </c>
      <c r="Y92" s="728">
        <v>1.0</v>
      </c>
      <c r="Z92" s="729">
        <v>4960.0</v>
      </c>
      <c r="AA92" s="730">
        <f t="shared" si="6"/>
        <v>4960</v>
      </c>
      <c r="AB92" s="730">
        <f t="shared" si="7"/>
        <v>4960</v>
      </c>
      <c r="AC92" s="733">
        <f t="shared" si="8"/>
        <v>0</v>
      </c>
      <c r="AD92" s="733">
        <f t="shared" si="9"/>
        <v>4960</v>
      </c>
      <c r="AE92" s="733">
        <f t="shared" si="10"/>
        <v>4960</v>
      </c>
      <c r="AF92" s="736"/>
      <c r="AG92" s="737"/>
      <c r="AH92" s="737"/>
      <c r="AI92" s="737">
        <f t="shared" si="19"/>
        <v>1</v>
      </c>
    </row>
    <row r="93" ht="15.0" customHeight="1">
      <c r="A93" s="719">
        <v>94.0</v>
      </c>
      <c r="B93" s="720">
        <v>466701.0</v>
      </c>
      <c r="C93" s="766" t="s">
        <v>1653</v>
      </c>
      <c r="D93" s="720" t="s">
        <v>1654</v>
      </c>
      <c r="E93" s="766" t="s">
        <v>511</v>
      </c>
      <c r="F93" s="766" t="s">
        <v>512</v>
      </c>
      <c r="G93" s="766" t="s">
        <v>790</v>
      </c>
      <c r="H93" s="720" t="s">
        <v>531</v>
      </c>
      <c r="I93" s="721">
        <v>1.24</v>
      </c>
      <c r="J93" s="722">
        <v>7.0</v>
      </c>
      <c r="K93" s="722">
        <v>2024.0</v>
      </c>
      <c r="L93" s="723">
        <v>45489.0</v>
      </c>
      <c r="M93" s="723">
        <v>45504.0</v>
      </c>
      <c r="N93" s="721">
        <v>12.0</v>
      </c>
      <c r="O93" s="721">
        <v>0.52</v>
      </c>
      <c r="P93" s="721">
        <v>0.52</v>
      </c>
      <c r="Q93" s="751">
        <f t="shared" si="18"/>
        <v>0.52</v>
      </c>
      <c r="R93" s="724"/>
      <c r="S93" s="720" t="s">
        <v>517</v>
      </c>
      <c r="T93" s="720" t="s">
        <v>1463</v>
      </c>
      <c r="U93" s="725">
        <f t="shared" si="2"/>
        <v>0.52</v>
      </c>
      <c r="V93" s="726">
        <f t="shared" si="3"/>
        <v>0.52</v>
      </c>
      <c r="W93" s="726">
        <f t="shared" si="4"/>
        <v>0.52</v>
      </c>
      <c r="X93" s="727">
        <f t="shared" si="5"/>
        <v>1</v>
      </c>
      <c r="Y93" s="728">
        <v>0.998</v>
      </c>
      <c r="Z93" s="729">
        <v>4960.0</v>
      </c>
      <c r="AA93" s="730">
        <f t="shared" si="6"/>
        <v>1341</v>
      </c>
      <c r="AB93" s="730">
        <f t="shared" si="7"/>
        <v>2579</v>
      </c>
      <c r="AC93" s="733">
        <f t="shared" si="8"/>
        <v>0</v>
      </c>
      <c r="AD93" s="733">
        <f t="shared" si="9"/>
        <v>2579</v>
      </c>
      <c r="AE93" s="733">
        <f t="shared" si="10"/>
        <v>2579</v>
      </c>
      <c r="AF93" s="736"/>
      <c r="AG93" s="737"/>
      <c r="AH93" s="737"/>
      <c r="AI93" s="737">
        <f t="shared" si="19"/>
        <v>0.52</v>
      </c>
    </row>
    <row r="94" ht="18.0" customHeight="1">
      <c r="A94" s="755">
        <v>95.0</v>
      </c>
      <c r="B94" s="754">
        <v>271033.0</v>
      </c>
      <c r="C94" s="850" t="s">
        <v>1271</v>
      </c>
      <c r="D94" s="754" t="s">
        <v>1272</v>
      </c>
      <c r="E94" s="850" t="s">
        <v>511</v>
      </c>
      <c r="F94" s="850" t="s">
        <v>564</v>
      </c>
      <c r="G94" s="850" t="s">
        <v>787</v>
      </c>
      <c r="H94" s="754" t="s">
        <v>949</v>
      </c>
      <c r="I94" s="752">
        <v>2.07</v>
      </c>
      <c r="J94" s="756">
        <v>7.0</v>
      </c>
      <c r="K94" s="756">
        <v>2024.0</v>
      </c>
      <c r="L94" s="757">
        <v>45474.0</v>
      </c>
      <c r="M94" s="757">
        <v>45504.0</v>
      </c>
      <c r="N94" s="752">
        <v>23.0</v>
      </c>
      <c r="O94" s="752">
        <v>1.0</v>
      </c>
      <c r="P94" s="752">
        <v>2.07</v>
      </c>
      <c r="Q94" s="759">
        <v>2.07</v>
      </c>
      <c r="R94" s="759"/>
      <c r="S94" s="754" t="s">
        <v>525</v>
      </c>
      <c r="T94" s="754" t="s">
        <v>1657</v>
      </c>
      <c r="U94" s="760">
        <f t="shared" si="2"/>
        <v>2.07</v>
      </c>
      <c r="V94" s="761">
        <f t="shared" si="3"/>
        <v>2.07</v>
      </c>
      <c r="W94" s="761">
        <f t="shared" si="4"/>
        <v>2.07</v>
      </c>
      <c r="X94" s="762">
        <f t="shared" si="5"/>
        <v>1</v>
      </c>
      <c r="Y94" s="752">
        <v>1.0</v>
      </c>
      <c r="Z94" s="753">
        <v>8280.0</v>
      </c>
      <c r="AA94" s="763">
        <f t="shared" si="6"/>
        <v>8280</v>
      </c>
      <c r="AB94" s="763">
        <f t="shared" si="7"/>
        <v>8280</v>
      </c>
      <c r="AC94" s="764">
        <f t="shared" si="8"/>
        <v>0</v>
      </c>
      <c r="AD94" s="764">
        <f t="shared" si="9"/>
        <v>8280</v>
      </c>
      <c r="AE94" s="764">
        <f t="shared" si="10"/>
        <v>8280</v>
      </c>
      <c r="AF94" s="754"/>
      <c r="AG94" s="765"/>
      <c r="AH94" s="765"/>
      <c r="AI94" s="765">
        <f t="shared" si="19"/>
        <v>2.07</v>
      </c>
    </row>
    <row r="95" ht="15.0" customHeight="1">
      <c r="A95" s="809">
        <v>96.0</v>
      </c>
      <c r="B95" s="736">
        <v>155317.0</v>
      </c>
      <c r="C95" s="781" t="s">
        <v>1273</v>
      </c>
      <c r="D95" s="736" t="s">
        <v>1274</v>
      </c>
      <c r="E95" s="781" t="s">
        <v>511</v>
      </c>
      <c r="F95" s="781" t="s">
        <v>564</v>
      </c>
      <c r="G95" s="781" t="s">
        <v>893</v>
      </c>
      <c r="H95" s="736" t="s">
        <v>633</v>
      </c>
      <c r="I95" s="728">
        <v>2.33</v>
      </c>
      <c r="J95" s="782">
        <v>7.0</v>
      </c>
      <c r="K95" s="782">
        <v>2024.0</v>
      </c>
      <c r="L95" s="783">
        <v>45474.0</v>
      </c>
      <c r="M95" s="783">
        <v>45504.0</v>
      </c>
      <c r="N95" s="728">
        <v>6.9</v>
      </c>
      <c r="O95" s="728">
        <v>0.3</v>
      </c>
      <c r="P95" s="728">
        <v>0.699</v>
      </c>
      <c r="Q95" s="759">
        <v>0.7</v>
      </c>
      <c r="R95" s="758"/>
      <c r="S95" s="736" t="s">
        <v>525</v>
      </c>
      <c r="T95" s="736" t="s">
        <v>1657</v>
      </c>
      <c r="U95" s="760">
        <f t="shared" si="2"/>
        <v>0.7</v>
      </c>
      <c r="V95" s="761">
        <f t="shared" si="3"/>
        <v>2.064</v>
      </c>
      <c r="W95" s="761">
        <f t="shared" si="4"/>
        <v>2.062</v>
      </c>
      <c r="X95" s="762">
        <f t="shared" si="5"/>
        <v>1</v>
      </c>
      <c r="Y95" s="728">
        <v>1.0</v>
      </c>
      <c r="Z95" s="729">
        <v>9320.0</v>
      </c>
      <c r="AA95" s="763">
        <f t="shared" si="6"/>
        <v>839</v>
      </c>
      <c r="AB95" s="763">
        <f t="shared" si="7"/>
        <v>2796</v>
      </c>
      <c r="AC95" s="764">
        <f t="shared" si="8"/>
        <v>0</v>
      </c>
      <c r="AD95" s="764">
        <f t="shared" si="9"/>
        <v>2796</v>
      </c>
      <c r="AE95" s="764">
        <f t="shared" si="10"/>
        <v>9320</v>
      </c>
      <c r="AF95" s="736"/>
      <c r="AG95" s="765"/>
      <c r="AH95" s="765"/>
      <c r="AI95" s="765">
        <f t="shared" si="19"/>
        <v>0.4124</v>
      </c>
    </row>
    <row r="96" ht="17.25" customHeight="1">
      <c r="A96" s="755">
        <v>97.0</v>
      </c>
      <c r="B96" s="736">
        <v>465607.0</v>
      </c>
      <c r="C96" s="781" t="s">
        <v>1580</v>
      </c>
      <c r="D96" s="736" t="s">
        <v>1581</v>
      </c>
      <c r="E96" s="781" t="s">
        <v>511</v>
      </c>
      <c r="F96" s="781" t="s">
        <v>512</v>
      </c>
      <c r="G96" s="781" t="s">
        <v>771</v>
      </c>
      <c r="H96" s="736" t="s">
        <v>541</v>
      </c>
      <c r="I96" s="728">
        <v>1.59</v>
      </c>
      <c r="J96" s="782">
        <v>7.0</v>
      </c>
      <c r="K96" s="782">
        <v>2024.0</v>
      </c>
      <c r="L96" s="783">
        <v>45474.0</v>
      </c>
      <c r="M96" s="783">
        <v>45504.0</v>
      </c>
      <c r="N96" s="728">
        <v>23.0</v>
      </c>
      <c r="O96" s="728">
        <v>1.0</v>
      </c>
      <c r="P96" s="728">
        <v>1.59</v>
      </c>
      <c r="Q96" s="759">
        <v>1.59</v>
      </c>
      <c r="R96" s="758"/>
      <c r="S96" s="736" t="s">
        <v>525</v>
      </c>
      <c r="T96" s="736" t="s">
        <v>1657</v>
      </c>
      <c r="U96" s="760">
        <f t="shared" si="2"/>
        <v>1.59</v>
      </c>
      <c r="V96" s="761">
        <f t="shared" si="3"/>
        <v>1.59</v>
      </c>
      <c r="W96" s="761">
        <f t="shared" si="4"/>
        <v>1.59</v>
      </c>
      <c r="X96" s="762">
        <f t="shared" si="5"/>
        <v>1</v>
      </c>
      <c r="Y96" s="728">
        <v>1.0</v>
      </c>
      <c r="Z96" s="729">
        <v>6360.0</v>
      </c>
      <c r="AA96" s="763">
        <f t="shared" si="6"/>
        <v>6360</v>
      </c>
      <c r="AB96" s="763">
        <f t="shared" si="7"/>
        <v>6360</v>
      </c>
      <c r="AC96" s="764">
        <f t="shared" si="8"/>
        <v>0</v>
      </c>
      <c r="AD96" s="764">
        <f t="shared" si="9"/>
        <v>6360</v>
      </c>
      <c r="AE96" s="764">
        <f t="shared" si="10"/>
        <v>6360</v>
      </c>
      <c r="AF96" s="736"/>
      <c r="AG96" s="765"/>
      <c r="AH96" s="765"/>
      <c r="AI96" s="765">
        <f t="shared" si="19"/>
        <v>1.59</v>
      </c>
    </row>
    <row r="97" ht="15.0" customHeight="1">
      <c r="A97" s="809">
        <v>98.0</v>
      </c>
      <c r="B97" s="736">
        <v>465609.0</v>
      </c>
      <c r="C97" s="781" t="s">
        <v>1584</v>
      </c>
      <c r="D97" s="736" t="s">
        <v>1585</v>
      </c>
      <c r="E97" s="781" t="s">
        <v>511</v>
      </c>
      <c r="F97" s="781" t="s">
        <v>512</v>
      </c>
      <c r="G97" s="781" t="s">
        <v>787</v>
      </c>
      <c r="H97" s="736" t="s">
        <v>570</v>
      </c>
      <c r="I97" s="728">
        <v>2.03</v>
      </c>
      <c r="J97" s="782">
        <v>7.0</v>
      </c>
      <c r="K97" s="782">
        <v>2024.0</v>
      </c>
      <c r="L97" s="783">
        <v>45474.0</v>
      </c>
      <c r="M97" s="783">
        <v>45504.0</v>
      </c>
      <c r="N97" s="728">
        <v>23.0</v>
      </c>
      <c r="O97" s="728">
        <v>1.0</v>
      </c>
      <c r="P97" s="728">
        <v>2.03</v>
      </c>
      <c r="Q97" s="759">
        <v>2.03</v>
      </c>
      <c r="R97" s="758"/>
      <c r="S97" s="736" t="s">
        <v>525</v>
      </c>
      <c r="T97" s="736" t="s">
        <v>1657</v>
      </c>
      <c r="U97" s="760">
        <f t="shared" si="2"/>
        <v>2.03</v>
      </c>
      <c r="V97" s="761">
        <f t="shared" si="3"/>
        <v>2.03</v>
      </c>
      <c r="W97" s="761">
        <f t="shared" si="4"/>
        <v>2.03</v>
      </c>
      <c r="X97" s="762">
        <f t="shared" si="5"/>
        <v>1</v>
      </c>
      <c r="Y97" s="728">
        <v>1.0</v>
      </c>
      <c r="Z97" s="729">
        <v>8120.0</v>
      </c>
      <c r="AA97" s="763">
        <f t="shared" si="6"/>
        <v>8120</v>
      </c>
      <c r="AB97" s="763">
        <f t="shared" si="7"/>
        <v>8120</v>
      </c>
      <c r="AC97" s="764">
        <f t="shared" si="8"/>
        <v>0</v>
      </c>
      <c r="AD97" s="764">
        <f t="shared" si="9"/>
        <v>8120</v>
      </c>
      <c r="AE97" s="764">
        <f t="shared" si="10"/>
        <v>8120</v>
      </c>
      <c r="AF97" s="736"/>
      <c r="AG97" s="765"/>
      <c r="AH97" s="765"/>
      <c r="AI97" s="765">
        <f t="shared" si="19"/>
        <v>2.03</v>
      </c>
    </row>
    <row r="98" ht="15.0" customHeight="1">
      <c r="A98" s="755">
        <v>99.0</v>
      </c>
      <c r="B98" s="736">
        <v>466069.0</v>
      </c>
      <c r="C98" s="781" t="s">
        <v>1665</v>
      </c>
      <c r="D98" s="736" t="s">
        <v>1666</v>
      </c>
      <c r="E98" s="781" t="s">
        <v>511</v>
      </c>
      <c r="F98" s="781" t="s">
        <v>512</v>
      </c>
      <c r="G98" s="781" t="s">
        <v>771</v>
      </c>
      <c r="H98" s="736" t="s">
        <v>541</v>
      </c>
      <c r="I98" s="728">
        <v>1.59</v>
      </c>
      <c r="J98" s="782">
        <v>7.0</v>
      </c>
      <c r="K98" s="782">
        <v>2024.0</v>
      </c>
      <c r="L98" s="783">
        <v>45474.0</v>
      </c>
      <c r="M98" s="783">
        <v>45504.0</v>
      </c>
      <c r="N98" s="728">
        <v>3.0</v>
      </c>
      <c r="O98" s="728">
        <v>0.13</v>
      </c>
      <c r="P98" s="728">
        <v>0.207</v>
      </c>
      <c r="Q98" s="759">
        <v>0.21</v>
      </c>
      <c r="R98" s="758"/>
      <c r="S98" s="736" t="s">
        <v>525</v>
      </c>
      <c r="T98" s="736" t="s">
        <v>1657</v>
      </c>
      <c r="U98" s="760">
        <f t="shared" si="2"/>
        <v>0.21</v>
      </c>
      <c r="V98" s="761">
        <f t="shared" si="3"/>
        <v>1.32</v>
      </c>
      <c r="W98" s="761">
        <f t="shared" si="4"/>
        <v>1.323</v>
      </c>
      <c r="X98" s="762">
        <f t="shared" si="5"/>
        <v>1</v>
      </c>
      <c r="Y98" s="728">
        <v>0.83</v>
      </c>
      <c r="Z98" s="729">
        <v>6360.0</v>
      </c>
      <c r="AA98" s="763">
        <f t="shared" si="6"/>
        <v>108</v>
      </c>
      <c r="AB98" s="763">
        <f t="shared" si="7"/>
        <v>827</v>
      </c>
      <c r="AC98" s="764">
        <f t="shared" si="8"/>
        <v>0</v>
      </c>
      <c r="AD98" s="764">
        <f t="shared" si="9"/>
        <v>827</v>
      </c>
      <c r="AE98" s="764">
        <f t="shared" si="10"/>
        <v>5279</v>
      </c>
      <c r="AF98" s="736"/>
      <c r="AG98" s="765"/>
      <c r="AH98" s="765"/>
      <c r="AI98" s="765">
        <f t="shared" si="19"/>
        <v>0.6615</v>
      </c>
    </row>
    <row r="99" ht="15.0" customHeight="1">
      <c r="A99" s="719">
        <v>100.0</v>
      </c>
      <c r="B99" s="720">
        <v>466333.0</v>
      </c>
      <c r="C99" s="766" t="s">
        <v>1675</v>
      </c>
      <c r="D99" s="720" t="s">
        <v>1676</v>
      </c>
      <c r="E99" s="766" t="s">
        <v>511</v>
      </c>
      <c r="F99" s="766" t="s">
        <v>546</v>
      </c>
      <c r="G99" s="766" t="s">
        <v>790</v>
      </c>
      <c r="H99" s="720" t="s">
        <v>616</v>
      </c>
      <c r="I99" s="721">
        <v>1.19</v>
      </c>
      <c r="J99" s="722">
        <v>7.0</v>
      </c>
      <c r="K99" s="722">
        <v>2024.0</v>
      </c>
      <c r="L99" s="723">
        <v>45476.0</v>
      </c>
      <c r="M99" s="723">
        <v>45504.0</v>
      </c>
      <c r="N99" s="721">
        <v>21.0</v>
      </c>
      <c r="O99" s="721">
        <v>0.91</v>
      </c>
      <c r="P99" s="721">
        <v>1.083</v>
      </c>
      <c r="Q99" s="751">
        <v>1.08</v>
      </c>
      <c r="R99" s="724"/>
      <c r="S99" s="720" t="s">
        <v>525</v>
      </c>
      <c r="T99" s="720" t="s">
        <v>1657</v>
      </c>
      <c r="U99" s="725">
        <f t="shared" si="2"/>
        <v>1.08</v>
      </c>
      <c r="V99" s="726">
        <f t="shared" si="3"/>
        <v>1.083</v>
      </c>
      <c r="W99" s="726">
        <f t="shared" si="4"/>
        <v>1.08</v>
      </c>
      <c r="X99" s="727">
        <f t="shared" si="5"/>
        <v>1</v>
      </c>
      <c r="Y99" s="728">
        <v>0.997</v>
      </c>
      <c r="Z99" s="729">
        <v>4760.0</v>
      </c>
      <c r="AA99" s="730">
        <f t="shared" si="6"/>
        <v>3942</v>
      </c>
      <c r="AB99" s="730">
        <f t="shared" si="7"/>
        <v>4332</v>
      </c>
      <c r="AC99" s="733">
        <f t="shared" si="8"/>
        <v>0</v>
      </c>
      <c r="AD99" s="733">
        <f t="shared" si="9"/>
        <v>4332</v>
      </c>
      <c r="AE99" s="733">
        <f t="shared" si="10"/>
        <v>4332</v>
      </c>
      <c r="AF99" s="736"/>
      <c r="AG99" s="737"/>
      <c r="AH99" s="737"/>
      <c r="AI99" s="737">
        <f t="shared" si="19"/>
        <v>1.08</v>
      </c>
    </row>
    <row r="100" ht="15.0" customHeight="1">
      <c r="A100" s="856">
        <v>101.0</v>
      </c>
      <c r="B100" s="857">
        <v>197760.0</v>
      </c>
      <c r="C100" s="858" t="s">
        <v>876</v>
      </c>
      <c r="D100" s="857" t="s">
        <v>1678</v>
      </c>
      <c r="E100" s="858" t="s">
        <v>511</v>
      </c>
      <c r="F100" s="858" t="s">
        <v>512</v>
      </c>
      <c r="G100" s="858" t="s">
        <v>893</v>
      </c>
      <c r="H100" s="857" t="s">
        <v>514</v>
      </c>
      <c r="I100" s="859">
        <v>2.27</v>
      </c>
      <c r="J100" s="860">
        <v>7.0</v>
      </c>
      <c r="K100" s="860">
        <v>2024.0</v>
      </c>
      <c r="L100" s="862">
        <v>45499.0</v>
      </c>
      <c r="M100" s="862">
        <v>45504.0</v>
      </c>
      <c r="N100" s="859">
        <v>2.0</v>
      </c>
      <c r="O100" s="859">
        <v>0.09</v>
      </c>
      <c r="P100" s="859">
        <v>0.204</v>
      </c>
      <c r="Q100" s="863">
        <v>0.2</v>
      </c>
      <c r="R100" s="864"/>
      <c r="S100" s="857" t="s">
        <v>525</v>
      </c>
      <c r="T100" s="857" t="s">
        <v>1657</v>
      </c>
      <c r="U100" s="865">
        <f t="shared" si="2"/>
        <v>0.2</v>
      </c>
      <c r="V100" s="866">
        <f t="shared" si="3"/>
        <v>0.408</v>
      </c>
      <c r="W100" s="866">
        <f t="shared" si="4"/>
        <v>0.404</v>
      </c>
      <c r="X100" s="867">
        <f t="shared" si="5"/>
        <v>0.99</v>
      </c>
      <c r="Y100" s="859">
        <v>0.832</v>
      </c>
      <c r="Z100" s="868">
        <v>9080.0</v>
      </c>
      <c r="AA100" s="869">
        <f t="shared" si="6"/>
        <v>72</v>
      </c>
      <c r="AB100" s="869">
        <f t="shared" si="7"/>
        <v>809</v>
      </c>
      <c r="AC100" s="870">
        <f t="shared" si="8"/>
        <v>0</v>
      </c>
      <c r="AD100" s="870">
        <f t="shared" si="9"/>
        <v>809</v>
      </c>
      <c r="AE100" s="870">
        <f t="shared" si="10"/>
        <v>1618</v>
      </c>
      <c r="AF100" s="857"/>
      <c r="AG100" s="871"/>
      <c r="AH100" s="871"/>
      <c r="AI100" s="871">
        <f t="shared" si="19"/>
        <v>0.202</v>
      </c>
    </row>
    <row r="101" ht="15.0" customHeight="1">
      <c r="A101" s="872">
        <v>102.0</v>
      </c>
      <c r="B101" s="873">
        <v>463623.0</v>
      </c>
      <c r="C101" s="874" t="s">
        <v>667</v>
      </c>
      <c r="D101" s="873" t="s">
        <v>1480</v>
      </c>
      <c r="E101" s="874" t="s">
        <v>511</v>
      </c>
      <c r="F101" s="874" t="s">
        <v>564</v>
      </c>
      <c r="G101" s="874" t="s">
        <v>790</v>
      </c>
      <c r="H101" s="873" t="s">
        <v>565</v>
      </c>
      <c r="I101" s="875">
        <v>1.41</v>
      </c>
      <c r="J101" s="876">
        <v>7.0</v>
      </c>
      <c r="K101" s="876">
        <v>2024.0</v>
      </c>
      <c r="L101" s="877">
        <v>45474.0</v>
      </c>
      <c r="M101" s="877">
        <v>45504.0</v>
      </c>
      <c r="N101" s="875">
        <v>11.5</v>
      </c>
      <c r="O101" s="875">
        <v>0.5</v>
      </c>
      <c r="P101" s="875">
        <v>0.705</v>
      </c>
      <c r="Q101" s="863">
        <v>0.71</v>
      </c>
      <c r="R101" s="863"/>
      <c r="S101" s="873" t="s">
        <v>525</v>
      </c>
      <c r="T101" s="873" t="s">
        <v>1485</v>
      </c>
      <c r="U101" s="865">
        <f t="shared" si="2"/>
        <v>0.71</v>
      </c>
      <c r="V101" s="866">
        <f t="shared" si="3"/>
        <v>1.41</v>
      </c>
      <c r="W101" s="866">
        <f t="shared" si="4"/>
        <v>1.415</v>
      </c>
      <c r="X101" s="867">
        <f t="shared" si="5"/>
        <v>1</v>
      </c>
      <c r="Y101" s="875">
        <v>1.0</v>
      </c>
      <c r="Z101" s="878">
        <v>5640.0</v>
      </c>
      <c r="AA101" s="869">
        <f t="shared" si="6"/>
        <v>1410</v>
      </c>
      <c r="AB101" s="869">
        <f t="shared" si="7"/>
        <v>2820</v>
      </c>
      <c r="AC101" s="870">
        <f t="shared" si="8"/>
        <v>0</v>
      </c>
      <c r="AD101" s="870">
        <f t="shared" si="9"/>
        <v>2820</v>
      </c>
      <c r="AE101" s="870">
        <f t="shared" si="10"/>
        <v>5640</v>
      </c>
      <c r="AF101" s="873"/>
      <c r="AG101" s="871"/>
      <c r="AH101" s="871"/>
      <c r="AI101" s="871">
        <f t="shared" si="19"/>
        <v>0.7075</v>
      </c>
    </row>
    <row r="102" ht="15.0" customHeight="1">
      <c r="A102" s="872">
        <v>102.0</v>
      </c>
      <c r="B102" s="873">
        <v>465611.0</v>
      </c>
      <c r="C102" s="874" t="s">
        <v>1493</v>
      </c>
      <c r="D102" s="873" t="s">
        <v>1494</v>
      </c>
      <c r="E102" s="874" t="s">
        <v>511</v>
      </c>
      <c r="F102" s="874" t="s">
        <v>564</v>
      </c>
      <c r="G102" s="874" t="s">
        <v>790</v>
      </c>
      <c r="H102" s="873" t="s">
        <v>565</v>
      </c>
      <c r="I102" s="875">
        <v>1.41</v>
      </c>
      <c r="J102" s="876">
        <v>7.0</v>
      </c>
      <c r="K102" s="876">
        <v>2024.0</v>
      </c>
      <c r="L102" s="877">
        <v>45474.0</v>
      </c>
      <c r="M102" s="877">
        <v>45504.0</v>
      </c>
      <c r="N102" s="875">
        <v>22.0</v>
      </c>
      <c r="O102" s="867">
        <v>0.96</v>
      </c>
      <c r="P102" s="867">
        <v>0.96</v>
      </c>
      <c r="Q102" s="867">
        <v>0.96</v>
      </c>
      <c r="R102" s="863"/>
      <c r="S102" s="873" t="s">
        <v>525</v>
      </c>
      <c r="T102" s="873" t="s">
        <v>1485</v>
      </c>
      <c r="U102" s="865">
        <f t="shared" si="2"/>
        <v>0.96</v>
      </c>
      <c r="V102" s="866">
        <f t="shared" si="3"/>
        <v>0.96</v>
      </c>
      <c r="W102" s="866">
        <f t="shared" si="4"/>
        <v>0.96</v>
      </c>
      <c r="X102" s="867">
        <f t="shared" si="5"/>
        <v>1</v>
      </c>
      <c r="Y102" s="875">
        <v>1.0</v>
      </c>
      <c r="Z102" s="878">
        <v>5640.0</v>
      </c>
      <c r="AA102" s="869">
        <f t="shared" si="6"/>
        <v>5197</v>
      </c>
      <c r="AB102" s="869">
        <f t="shared" si="7"/>
        <v>5414</v>
      </c>
      <c r="AC102" s="870">
        <f t="shared" si="8"/>
        <v>0</v>
      </c>
      <c r="AD102" s="870">
        <f t="shared" si="9"/>
        <v>5414</v>
      </c>
      <c r="AE102" s="870">
        <f t="shared" si="10"/>
        <v>5414</v>
      </c>
      <c r="AF102" s="873"/>
      <c r="AG102" s="871"/>
      <c r="AH102" s="871"/>
      <c r="AI102" s="871">
        <f t="shared" si="19"/>
        <v>0.96</v>
      </c>
    </row>
    <row r="103" ht="15.0" customHeight="1">
      <c r="A103" s="856">
        <v>103.0</v>
      </c>
      <c r="B103" s="857">
        <v>155317.0</v>
      </c>
      <c r="C103" s="858" t="s">
        <v>1273</v>
      </c>
      <c r="D103" s="857" t="s">
        <v>1274</v>
      </c>
      <c r="E103" s="858" t="s">
        <v>511</v>
      </c>
      <c r="F103" s="858" t="s">
        <v>564</v>
      </c>
      <c r="G103" s="858" t="s">
        <v>893</v>
      </c>
      <c r="H103" s="857" t="s">
        <v>633</v>
      </c>
      <c r="I103" s="859">
        <v>2.33</v>
      </c>
      <c r="J103" s="860">
        <v>7.0</v>
      </c>
      <c r="K103" s="860">
        <v>2024.0</v>
      </c>
      <c r="L103" s="862">
        <v>45474.0</v>
      </c>
      <c r="M103" s="862">
        <v>45504.0</v>
      </c>
      <c r="N103" s="859">
        <v>2.3</v>
      </c>
      <c r="O103" s="859">
        <v>0.1</v>
      </c>
      <c r="P103" s="859">
        <v>0.233</v>
      </c>
      <c r="Q103" s="863">
        <v>0.23</v>
      </c>
      <c r="R103" s="864"/>
      <c r="S103" s="857" t="s">
        <v>525</v>
      </c>
      <c r="T103" s="857" t="s">
        <v>1485</v>
      </c>
      <c r="U103" s="865">
        <f t="shared" si="2"/>
        <v>0.23</v>
      </c>
      <c r="V103" s="866">
        <f t="shared" si="3"/>
        <v>2.064</v>
      </c>
      <c r="W103" s="866">
        <f t="shared" si="4"/>
        <v>2.062</v>
      </c>
      <c r="X103" s="867">
        <f t="shared" si="5"/>
        <v>1</v>
      </c>
      <c r="Y103" s="859">
        <v>1.0</v>
      </c>
      <c r="Z103" s="868">
        <v>9320.0</v>
      </c>
      <c r="AA103" s="869">
        <f t="shared" si="6"/>
        <v>93</v>
      </c>
      <c r="AB103" s="869">
        <f t="shared" si="7"/>
        <v>932</v>
      </c>
      <c r="AC103" s="870">
        <f t="shared" si="8"/>
        <v>0</v>
      </c>
      <c r="AD103" s="870">
        <f t="shared" si="9"/>
        <v>932</v>
      </c>
      <c r="AE103" s="870">
        <f t="shared" si="10"/>
        <v>9320</v>
      </c>
      <c r="AF103" s="857"/>
      <c r="AG103" s="871"/>
      <c r="AH103" s="871"/>
      <c r="AI103" s="871">
        <f t="shared" si="19"/>
        <v>0.4124</v>
      </c>
    </row>
    <row r="104" ht="15.0" customHeight="1">
      <c r="A104" s="872">
        <v>104.0</v>
      </c>
      <c r="B104" s="857">
        <v>466717.0</v>
      </c>
      <c r="C104" s="858" t="s">
        <v>1688</v>
      </c>
      <c r="D104" s="857" t="s">
        <v>1689</v>
      </c>
      <c r="E104" s="858" t="s">
        <v>511</v>
      </c>
      <c r="F104" s="858" t="s">
        <v>663</v>
      </c>
      <c r="G104" s="858" t="s">
        <v>790</v>
      </c>
      <c r="H104" s="857" t="s">
        <v>1155</v>
      </c>
      <c r="I104" s="859">
        <v>1.24</v>
      </c>
      <c r="J104" s="860">
        <v>7.0</v>
      </c>
      <c r="K104" s="860">
        <v>2024.0</v>
      </c>
      <c r="L104" s="862">
        <v>45491.0</v>
      </c>
      <c r="M104" s="862">
        <v>45504.0</v>
      </c>
      <c r="N104" s="859">
        <v>10.0</v>
      </c>
      <c r="O104" s="859">
        <v>0.43</v>
      </c>
      <c r="P104" s="859">
        <v>0.533</v>
      </c>
      <c r="Q104" s="859">
        <v>0.533</v>
      </c>
      <c r="R104" s="864"/>
      <c r="S104" s="857" t="s">
        <v>525</v>
      </c>
      <c r="T104" s="857" t="s">
        <v>1485</v>
      </c>
      <c r="U104" s="865">
        <f t="shared" si="2"/>
        <v>0.533</v>
      </c>
      <c r="V104" s="866">
        <f t="shared" si="3"/>
        <v>0.533</v>
      </c>
      <c r="W104" s="866">
        <f t="shared" si="4"/>
        <v>0.533</v>
      </c>
      <c r="X104" s="867">
        <f t="shared" si="5"/>
        <v>1</v>
      </c>
      <c r="Y104" s="859">
        <v>0.995</v>
      </c>
      <c r="Z104" s="868">
        <v>4960.0</v>
      </c>
      <c r="AA104" s="869">
        <f t="shared" si="6"/>
        <v>917</v>
      </c>
      <c r="AB104" s="869">
        <f t="shared" si="7"/>
        <v>2133</v>
      </c>
      <c r="AC104" s="870">
        <f t="shared" si="8"/>
        <v>0</v>
      </c>
      <c r="AD104" s="870">
        <f t="shared" si="9"/>
        <v>2133</v>
      </c>
      <c r="AE104" s="870">
        <f t="shared" si="10"/>
        <v>2133</v>
      </c>
      <c r="AF104" s="857"/>
      <c r="AG104" s="871"/>
      <c r="AH104" s="871"/>
      <c r="AI104" s="871">
        <f t="shared" si="19"/>
        <v>0.533</v>
      </c>
    </row>
    <row r="105" ht="15.0" customHeight="1">
      <c r="A105" s="856">
        <v>105.0</v>
      </c>
      <c r="B105" s="857">
        <v>466999.0</v>
      </c>
      <c r="C105" s="858" t="s">
        <v>1690</v>
      </c>
      <c r="D105" s="857" t="s">
        <v>1691</v>
      </c>
      <c r="E105" s="858" t="s">
        <v>511</v>
      </c>
      <c r="F105" s="858" t="s">
        <v>512</v>
      </c>
      <c r="G105" s="858" t="s">
        <v>790</v>
      </c>
      <c r="H105" s="857" t="s">
        <v>531</v>
      </c>
      <c r="I105" s="859">
        <v>1.24</v>
      </c>
      <c r="J105" s="860">
        <v>7.0</v>
      </c>
      <c r="K105" s="860">
        <v>2024.0</v>
      </c>
      <c r="L105" s="862">
        <v>45496.0</v>
      </c>
      <c r="M105" s="862">
        <v>45498.0</v>
      </c>
      <c r="N105" s="859">
        <v>3.0</v>
      </c>
      <c r="O105" s="859">
        <v>0.13</v>
      </c>
      <c r="P105" s="859">
        <v>0.161</v>
      </c>
      <c r="Q105" s="863">
        <v>0.16</v>
      </c>
      <c r="R105" s="864"/>
      <c r="S105" s="857" t="s">
        <v>525</v>
      </c>
      <c r="T105" s="857" t="s">
        <v>1485</v>
      </c>
      <c r="U105" s="865">
        <f t="shared" si="2"/>
        <v>0.16</v>
      </c>
      <c r="V105" s="866" t="str">
        <f t="shared" si="3"/>
        <v>#REF!</v>
      </c>
      <c r="W105" s="866" t="str">
        <f t="shared" si="4"/>
        <v>#REF!</v>
      </c>
      <c r="X105" s="867" t="str">
        <f t="shared" si="5"/>
        <v>#REF!</v>
      </c>
      <c r="Y105" s="859">
        <v>0.996</v>
      </c>
      <c r="Z105" s="868">
        <v>4960.0</v>
      </c>
      <c r="AA105" s="869" t="str">
        <f t="shared" si="6"/>
        <v>#REF!</v>
      </c>
      <c r="AB105" s="869" t="str">
        <f t="shared" si="7"/>
        <v>#REF!</v>
      </c>
      <c r="AC105" s="870" t="str">
        <f t="shared" si="8"/>
        <v>#REF!</v>
      </c>
      <c r="AD105" s="870" t="str">
        <f t="shared" si="9"/>
        <v>#REF!</v>
      </c>
      <c r="AE105" s="870" t="str">
        <f t="shared" si="10"/>
        <v>#REF!</v>
      </c>
      <c r="AF105" s="857"/>
      <c r="AG105" s="871"/>
      <c r="AH105" s="871"/>
      <c r="AI105" s="871" t="str">
        <f t="shared" si="19"/>
        <v>#REF!</v>
      </c>
    </row>
    <row r="106" ht="15.0" customHeight="1">
      <c r="A106" s="809">
        <v>106.0</v>
      </c>
      <c r="B106" s="736">
        <v>466997.0</v>
      </c>
      <c r="C106" s="781" t="s">
        <v>1692</v>
      </c>
      <c r="D106" s="736" t="s">
        <v>1693</v>
      </c>
      <c r="E106" s="781" t="s">
        <v>511</v>
      </c>
      <c r="F106" s="781" t="s">
        <v>564</v>
      </c>
      <c r="G106" s="781" t="s">
        <v>790</v>
      </c>
      <c r="H106" s="736" t="s">
        <v>565</v>
      </c>
      <c r="I106" s="728">
        <v>1.41</v>
      </c>
      <c r="J106" s="782">
        <v>7.0</v>
      </c>
      <c r="K106" s="782">
        <v>2024.0</v>
      </c>
      <c r="L106" s="783">
        <v>45496.0</v>
      </c>
      <c r="M106" s="783">
        <v>45504.0</v>
      </c>
      <c r="N106" s="728">
        <v>7.0</v>
      </c>
      <c r="O106" s="728">
        <v>0.3</v>
      </c>
      <c r="P106" s="728">
        <v>0.423</v>
      </c>
      <c r="Q106" s="759">
        <v>0.42</v>
      </c>
      <c r="R106" s="758"/>
      <c r="S106" s="736" t="s">
        <v>525</v>
      </c>
      <c r="T106" s="736" t="s">
        <v>1485</v>
      </c>
      <c r="U106" s="760">
        <f t="shared" si="2"/>
        <v>0.42</v>
      </c>
      <c r="V106" s="761">
        <f t="shared" si="3"/>
        <v>0.423</v>
      </c>
      <c r="W106" s="761">
        <f t="shared" si="4"/>
        <v>0.42</v>
      </c>
      <c r="X106" s="762">
        <f t="shared" si="5"/>
        <v>0.99</v>
      </c>
      <c r="Y106" s="728">
        <v>0.996</v>
      </c>
      <c r="Z106" s="729">
        <v>5640.0</v>
      </c>
      <c r="AA106" s="763">
        <f t="shared" si="6"/>
        <v>497</v>
      </c>
      <c r="AB106" s="763">
        <f t="shared" si="7"/>
        <v>1675</v>
      </c>
      <c r="AC106" s="764">
        <f t="shared" si="8"/>
        <v>0</v>
      </c>
      <c r="AD106" s="764">
        <f t="shared" si="9"/>
        <v>1675</v>
      </c>
      <c r="AE106" s="764">
        <f t="shared" si="10"/>
        <v>1675</v>
      </c>
      <c r="AF106" s="736"/>
      <c r="AG106" s="765"/>
      <c r="AH106" s="765"/>
      <c r="AI106" s="765">
        <f t="shared" si="19"/>
        <v>0.42</v>
      </c>
    </row>
    <row r="107" ht="15.0" customHeight="1">
      <c r="A107" s="755">
        <v>107.0</v>
      </c>
      <c r="B107" s="754">
        <v>281844.0</v>
      </c>
      <c r="C107" s="850" t="s">
        <v>1066</v>
      </c>
      <c r="D107" s="754" t="s">
        <v>1498</v>
      </c>
      <c r="E107" s="850" t="s">
        <v>511</v>
      </c>
      <c r="F107" s="850" t="s">
        <v>512</v>
      </c>
      <c r="G107" s="850" t="s">
        <v>771</v>
      </c>
      <c r="H107" s="754" t="s">
        <v>541</v>
      </c>
      <c r="I107" s="752">
        <v>1.59</v>
      </c>
      <c r="J107" s="756">
        <v>7.0</v>
      </c>
      <c r="K107" s="756">
        <v>2024.0</v>
      </c>
      <c r="L107" s="757">
        <v>45474.0</v>
      </c>
      <c r="M107" s="757">
        <v>45504.0</v>
      </c>
      <c r="N107" s="752">
        <v>23.0</v>
      </c>
      <c r="O107" s="752">
        <v>1.0</v>
      </c>
      <c r="P107" s="752">
        <v>1.0</v>
      </c>
      <c r="Q107" s="762">
        <v>0.87</v>
      </c>
      <c r="R107" s="759"/>
      <c r="S107" s="754" t="s">
        <v>517</v>
      </c>
      <c r="T107" s="754" t="s">
        <v>1500</v>
      </c>
      <c r="U107" s="760">
        <f t="shared" si="2"/>
        <v>0.87</v>
      </c>
      <c r="V107" s="761">
        <f t="shared" si="3"/>
        <v>1</v>
      </c>
      <c r="W107" s="761">
        <f t="shared" si="4"/>
        <v>0.87</v>
      </c>
      <c r="X107" s="762">
        <f t="shared" si="5"/>
        <v>0.87</v>
      </c>
      <c r="Y107" s="752">
        <v>1.0</v>
      </c>
      <c r="Z107" s="753">
        <v>6360.0</v>
      </c>
      <c r="AA107" s="763">
        <f t="shared" si="6"/>
        <v>4814</v>
      </c>
      <c r="AB107" s="763">
        <f t="shared" si="7"/>
        <v>5533</v>
      </c>
      <c r="AC107" s="764">
        <f t="shared" si="8"/>
        <v>0</v>
      </c>
      <c r="AD107" s="764">
        <f t="shared" si="9"/>
        <v>5533</v>
      </c>
      <c r="AE107" s="764">
        <f t="shared" si="10"/>
        <v>5533</v>
      </c>
      <c r="AF107" s="754"/>
      <c r="AG107" s="765"/>
      <c r="AH107" s="765"/>
      <c r="AI107" s="765"/>
    </row>
    <row r="108" ht="15.0" customHeight="1">
      <c r="A108" s="809">
        <v>108.0</v>
      </c>
      <c r="B108" s="736">
        <v>450033.0</v>
      </c>
      <c r="C108" s="781" t="s">
        <v>1064</v>
      </c>
      <c r="D108" s="736" t="s">
        <v>1503</v>
      </c>
      <c r="E108" s="781" t="s">
        <v>511</v>
      </c>
      <c r="F108" s="781" t="s">
        <v>546</v>
      </c>
      <c r="G108" s="781" t="s">
        <v>665</v>
      </c>
      <c r="H108" s="736" t="s">
        <v>556</v>
      </c>
      <c r="I108" s="728">
        <v>0.86</v>
      </c>
      <c r="J108" s="782">
        <v>7.0</v>
      </c>
      <c r="K108" s="782">
        <v>2024.0</v>
      </c>
      <c r="L108" s="783">
        <v>45474.0</v>
      </c>
      <c r="M108" s="783">
        <v>45504.0</v>
      </c>
      <c r="N108" s="728">
        <v>23.0</v>
      </c>
      <c r="O108" s="728">
        <v>1.0</v>
      </c>
      <c r="P108" s="728">
        <v>1.0</v>
      </c>
      <c r="Q108" s="758">
        <v>0.98</v>
      </c>
      <c r="R108" s="758"/>
      <c r="S108" s="736" t="s">
        <v>517</v>
      </c>
      <c r="T108" s="736" t="s">
        <v>1500</v>
      </c>
      <c r="U108" s="760">
        <f t="shared" si="2"/>
        <v>0.98</v>
      </c>
      <c r="V108" s="761">
        <f t="shared" si="3"/>
        <v>1</v>
      </c>
      <c r="W108" s="761">
        <f t="shared" si="4"/>
        <v>0.98</v>
      </c>
      <c r="X108" s="762">
        <f t="shared" si="5"/>
        <v>0.98</v>
      </c>
      <c r="Y108" s="728">
        <v>1.0</v>
      </c>
      <c r="Z108" s="729">
        <v>3440.0</v>
      </c>
      <c r="AA108" s="763">
        <f t="shared" si="6"/>
        <v>3304</v>
      </c>
      <c r="AB108" s="763">
        <f t="shared" si="7"/>
        <v>3371</v>
      </c>
      <c r="AC108" s="764">
        <f t="shared" si="8"/>
        <v>0</v>
      </c>
      <c r="AD108" s="764">
        <f t="shared" si="9"/>
        <v>3371</v>
      </c>
      <c r="AE108" s="764">
        <f t="shared" si="10"/>
        <v>3371</v>
      </c>
      <c r="AF108" s="736"/>
      <c r="AG108" s="765"/>
      <c r="AH108" s="765"/>
      <c r="AI108" s="765"/>
    </row>
    <row r="109" ht="15.0" customHeight="1">
      <c r="A109" s="755">
        <v>109.0</v>
      </c>
      <c r="B109" s="736">
        <v>452021.0</v>
      </c>
      <c r="C109" s="781" t="s">
        <v>1059</v>
      </c>
      <c r="D109" s="736" t="s">
        <v>1509</v>
      </c>
      <c r="E109" s="781" t="s">
        <v>511</v>
      </c>
      <c r="F109" s="781" t="s">
        <v>512</v>
      </c>
      <c r="G109" s="781" t="s">
        <v>790</v>
      </c>
      <c r="H109" s="736" t="s">
        <v>531</v>
      </c>
      <c r="I109" s="728">
        <v>1.24</v>
      </c>
      <c r="J109" s="782">
        <v>7.0</v>
      </c>
      <c r="K109" s="782">
        <v>2024.0</v>
      </c>
      <c r="L109" s="783">
        <v>45474.0</v>
      </c>
      <c r="M109" s="783">
        <v>45504.0</v>
      </c>
      <c r="N109" s="728">
        <v>23.0</v>
      </c>
      <c r="O109" s="728">
        <v>1.0</v>
      </c>
      <c r="P109" s="728">
        <v>1.0</v>
      </c>
      <c r="Q109" s="758">
        <v>0.91</v>
      </c>
      <c r="R109" s="758"/>
      <c r="S109" s="736" t="s">
        <v>517</v>
      </c>
      <c r="T109" s="736" t="s">
        <v>1500</v>
      </c>
      <c r="U109" s="760">
        <f t="shared" si="2"/>
        <v>0.91</v>
      </c>
      <c r="V109" s="761">
        <f t="shared" si="3"/>
        <v>1</v>
      </c>
      <c r="W109" s="761">
        <f t="shared" si="4"/>
        <v>0.91</v>
      </c>
      <c r="X109" s="762">
        <f t="shared" si="5"/>
        <v>0.91</v>
      </c>
      <c r="Y109" s="728">
        <v>1.0</v>
      </c>
      <c r="Z109" s="729">
        <v>4960.0</v>
      </c>
      <c r="AA109" s="763">
        <f t="shared" si="6"/>
        <v>4108</v>
      </c>
      <c r="AB109" s="763">
        <f t="shared" si="7"/>
        <v>4514</v>
      </c>
      <c r="AC109" s="764">
        <f t="shared" si="8"/>
        <v>0</v>
      </c>
      <c r="AD109" s="764">
        <f t="shared" si="9"/>
        <v>4514</v>
      </c>
      <c r="AE109" s="764">
        <f t="shared" si="10"/>
        <v>4514</v>
      </c>
      <c r="AF109" s="736"/>
      <c r="AG109" s="765"/>
      <c r="AH109" s="765"/>
      <c r="AI109" s="765"/>
    </row>
    <row r="110" ht="15.0" customHeight="1">
      <c r="A110" s="719">
        <v>110.0</v>
      </c>
      <c r="B110" s="720">
        <v>452887.0</v>
      </c>
      <c r="C110" s="766" t="s">
        <v>1046</v>
      </c>
      <c r="D110" s="720" t="s">
        <v>1511</v>
      </c>
      <c r="E110" s="766" t="s">
        <v>511</v>
      </c>
      <c r="F110" s="766" t="s">
        <v>512</v>
      </c>
      <c r="G110" s="766" t="s">
        <v>787</v>
      </c>
      <c r="H110" s="720" t="s">
        <v>570</v>
      </c>
      <c r="I110" s="721">
        <v>2.03</v>
      </c>
      <c r="J110" s="722">
        <v>7.0</v>
      </c>
      <c r="K110" s="722">
        <v>2024.0</v>
      </c>
      <c r="L110" s="723">
        <v>45474.0</v>
      </c>
      <c r="M110" s="723">
        <v>45504.0</v>
      </c>
      <c r="N110" s="721">
        <v>23.0</v>
      </c>
      <c r="O110" s="721">
        <v>1.0</v>
      </c>
      <c r="P110" s="721">
        <v>1.0</v>
      </c>
      <c r="Q110" s="724">
        <v>1.0</v>
      </c>
      <c r="R110" s="724"/>
      <c r="S110" s="720" t="s">
        <v>517</v>
      </c>
      <c r="T110" s="720" t="s">
        <v>1500</v>
      </c>
      <c r="U110" s="725">
        <f t="shared" si="2"/>
        <v>1</v>
      </c>
      <c r="V110" s="726">
        <f t="shared" si="3"/>
        <v>1</v>
      </c>
      <c r="W110" s="726">
        <f t="shared" si="4"/>
        <v>1</v>
      </c>
      <c r="X110" s="727">
        <f t="shared" si="5"/>
        <v>1</v>
      </c>
      <c r="Y110" s="728">
        <v>1.0</v>
      </c>
      <c r="Z110" s="729">
        <v>8120.0</v>
      </c>
      <c r="AA110" s="730">
        <f t="shared" si="6"/>
        <v>8120</v>
      </c>
      <c r="AB110" s="730">
        <f t="shared" si="7"/>
        <v>8120</v>
      </c>
      <c r="AC110" s="733">
        <f t="shared" si="8"/>
        <v>0</v>
      </c>
      <c r="AD110" s="733">
        <f t="shared" si="9"/>
        <v>8120</v>
      </c>
      <c r="AE110" s="733">
        <f t="shared" si="10"/>
        <v>8120</v>
      </c>
      <c r="AF110" s="736"/>
      <c r="AG110" s="737"/>
      <c r="AH110" s="737"/>
      <c r="AI110" s="737"/>
    </row>
    <row r="111" ht="15.0" customHeight="1">
      <c r="A111" s="755">
        <v>111.0</v>
      </c>
      <c r="B111" s="736">
        <v>437933.0</v>
      </c>
      <c r="C111" s="781" t="s">
        <v>1062</v>
      </c>
      <c r="D111" s="736" t="s">
        <v>1508</v>
      </c>
      <c r="E111" s="781" t="s">
        <v>511</v>
      </c>
      <c r="F111" s="781" t="s">
        <v>546</v>
      </c>
      <c r="G111" s="781" t="s">
        <v>665</v>
      </c>
      <c r="H111" s="736" t="s">
        <v>556</v>
      </c>
      <c r="I111" s="728">
        <v>0.86</v>
      </c>
      <c r="J111" s="782">
        <v>7.0</v>
      </c>
      <c r="K111" s="782">
        <v>2024.0</v>
      </c>
      <c r="L111" s="783">
        <v>45474.0</v>
      </c>
      <c r="M111" s="783">
        <v>45504.0</v>
      </c>
      <c r="N111" s="728">
        <v>23.0</v>
      </c>
      <c r="O111" s="728">
        <v>1.0</v>
      </c>
      <c r="P111" s="728">
        <v>1.0</v>
      </c>
      <c r="Q111" s="758">
        <v>0.89</v>
      </c>
      <c r="R111" s="758"/>
      <c r="S111" s="736" t="s">
        <v>517</v>
      </c>
      <c r="T111" s="736" t="s">
        <v>1500</v>
      </c>
      <c r="U111" s="760">
        <f t="shared" si="2"/>
        <v>0.89</v>
      </c>
      <c r="V111" s="761">
        <f t="shared" si="3"/>
        <v>1</v>
      </c>
      <c r="W111" s="761">
        <f t="shared" si="4"/>
        <v>0.89</v>
      </c>
      <c r="X111" s="762">
        <f t="shared" si="5"/>
        <v>0.89</v>
      </c>
      <c r="Y111" s="728">
        <v>1.0</v>
      </c>
      <c r="Z111" s="729">
        <v>3440.0</v>
      </c>
      <c r="AA111" s="763">
        <f t="shared" si="6"/>
        <v>2725</v>
      </c>
      <c r="AB111" s="763">
        <f t="shared" si="7"/>
        <v>3062</v>
      </c>
      <c r="AC111" s="764">
        <f t="shared" si="8"/>
        <v>0</v>
      </c>
      <c r="AD111" s="764">
        <f t="shared" si="9"/>
        <v>3062</v>
      </c>
      <c r="AE111" s="764">
        <f t="shared" si="10"/>
        <v>3062</v>
      </c>
      <c r="AF111" s="736"/>
      <c r="AG111" s="765"/>
      <c r="AH111" s="765"/>
      <c r="AI111" s="765"/>
    </row>
    <row r="112" ht="15.0" customHeight="1">
      <c r="A112" s="719">
        <v>112.0</v>
      </c>
      <c r="B112" s="720">
        <v>453001.0</v>
      </c>
      <c r="C112" s="766" t="s">
        <v>1053</v>
      </c>
      <c r="D112" s="720" t="s">
        <v>1512</v>
      </c>
      <c r="E112" s="766" t="s">
        <v>511</v>
      </c>
      <c r="F112" s="766" t="s">
        <v>512</v>
      </c>
      <c r="G112" s="766" t="s">
        <v>771</v>
      </c>
      <c r="H112" s="720" t="s">
        <v>541</v>
      </c>
      <c r="I112" s="721">
        <v>1.59</v>
      </c>
      <c r="J112" s="722">
        <v>7.0</v>
      </c>
      <c r="K112" s="722">
        <v>2024.0</v>
      </c>
      <c r="L112" s="723">
        <v>45474.0</v>
      </c>
      <c r="M112" s="723">
        <v>45504.0</v>
      </c>
      <c r="N112" s="721">
        <v>23.0</v>
      </c>
      <c r="O112" s="721">
        <v>1.0</v>
      </c>
      <c r="P112" s="721">
        <v>1.0</v>
      </c>
      <c r="Q112" s="724">
        <v>1.0</v>
      </c>
      <c r="R112" s="724"/>
      <c r="S112" s="720" t="s">
        <v>517</v>
      </c>
      <c r="T112" s="720" t="s">
        <v>1500</v>
      </c>
      <c r="U112" s="725">
        <f t="shared" si="2"/>
        <v>1</v>
      </c>
      <c r="V112" s="726">
        <f t="shared" si="3"/>
        <v>1</v>
      </c>
      <c r="W112" s="726">
        <f t="shared" si="4"/>
        <v>1</v>
      </c>
      <c r="X112" s="727">
        <f t="shared" si="5"/>
        <v>1</v>
      </c>
      <c r="Y112" s="728">
        <v>1.0</v>
      </c>
      <c r="Z112" s="729">
        <v>6360.0</v>
      </c>
      <c r="AA112" s="730">
        <f t="shared" si="6"/>
        <v>6360</v>
      </c>
      <c r="AB112" s="730">
        <f t="shared" si="7"/>
        <v>6360</v>
      </c>
      <c r="AC112" s="733">
        <f t="shared" si="8"/>
        <v>0</v>
      </c>
      <c r="AD112" s="733">
        <f t="shared" si="9"/>
        <v>6360</v>
      </c>
      <c r="AE112" s="733">
        <f t="shared" si="10"/>
        <v>6360</v>
      </c>
      <c r="AF112" s="736"/>
      <c r="AG112" s="737"/>
      <c r="AH112" s="737"/>
      <c r="AI112" s="737"/>
    </row>
    <row r="113" ht="15.0" customHeight="1">
      <c r="A113" s="881">
        <v>113.0</v>
      </c>
      <c r="B113" s="882">
        <v>436611.0</v>
      </c>
      <c r="C113" s="883" t="s">
        <v>978</v>
      </c>
      <c r="D113" s="884" t="s">
        <v>1597</v>
      </c>
      <c r="E113" s="885" t="s">
        <v>511</v>
      </c>
      <c r="F113" s="886" t="s">
        <v>546</v>
      </c>
      <c r="G113" s="886" t="s">
        <v>787</v>
      </c>
      <c r="H113" s="887" t="str">
        <f t="shared" ref="H113:H141" si="20">IF(G113="fresher",F113&amp;"01",IF(G113="junior",F113&amp;"02",IF(G113="junior+",F113&amp;"03",IF(G113="middle",F113&amp;"04",IF(G113="middle+",F113&amp;"05",IF(G113="senior",F113&amp;"06",0))))))</f>
        <v>TESTER05</v>
      </c>
      <c r="I113" s="888" t="str">
        <f t="shared" ref="I113:I141" si="21">VLOOKUP(H113,NLTC!$C$5:$D$28,2,0)</f>
        <v>#REF!</v>
      </c>
      <c r="J113" s="887">
        <v>7.0</v>
      </c>
      <c r="K113" s="887">
        <v>2024.0</v>
      </c>
      <c r="L113" s="889">
        <v>45474.0</v>
      </c>
      <c r="M113" s="889">
        <v>45504.0</v>
      </c>
      <c r="N113" s="890">
        <v>23.0</v>
      </c>
      <c r="O113" s="890">
        <f t="shared" ref="O113:O141" si="22">N113/23</f>
        <v>1</v>
      </c>
      <c r="P113" s="890" t="str">
        <f t="shared" ref="P113:P141" si="23">ROUND(IF(S113="ODC",1*O113,I113*O113),3)</f>
        <v>#REF!</v>
      </c>
      <c r="Q113" s="890" t="str">
        <f t="shared" ref="Q113:Q114" si="24">P113</f>
        <v>#REF!</v>
      </c>
      <c r="R113" s="890"/>
      <c r="S113" s="887" t="s">
        <v>525</v>
      </c>
      <c r="T113" s="891" t="s">
        <v>1515</v>
      </c>
      <c r="U113" s="892" t="str">
        <f t="shared" si="2"/>
        <v>#REF!</v>
      </c>
      <c r="V113" s="893" t="str">
        <f t="shared" si="3"/>
        <v>#REF!</v>
      </c>
      <c r="W113" s="893" t="str">
        <f t="shared" si="4"/>
        <v>#REF!</v>
      </c>
      <c r="X113" s="890" t="str">
        <f t="shared" si="5"/>
        <v>#REF!</v>
      </c>
      <c r="Y113" s="890">
        <f t="shared" ref="Y113:Y141" si="25">SUMIF(B:B,B113,O:O)</f>
        <v>1</v>
      </c>
      <c r="Z113" s="894" t="str">
        <f t="shared" ref="Z113:Z141" si="26">VLOOKUP(H113,NLTC!$C$5:$H$271,6,0)/1000</f>
        <v>#REF!</v>
      </c>
      <c r="AA113" s="894" t="str">
        <f t="shared" si="6"/>
        <v>#REF!</v>
      </c>
      <c r="AB113" s="894" t="str">
        <f t="shared" si="7"/>
        <v>#REF!</v>
      </c>
      <c r="AC113" s="895" t="str">
        <f t="shared" si="8"/>
        <v>#REF!</v>
      </c>
      <c r="AD113" s="895" t="str">
        <f t="shared" si="9"/>
        <v>#REF!</v>
      </c>
      <c r="AE113" s="895" t="str">
        <f t="shared" si="10"/>
        <v>#REF!</v>
      </c>
      <c r="AF113" s="887"/>
      <c r="AG113" s="896"/>
      <c r="AH113" s="896"/>
      <c r="AI113" s="896" t="str">
        <f t="shared" ref="AI113:AI119" si="27">AVERAGEIF(D:D,D113,Q:Q)</f>
        <v>#REF!</v>
      </c>
    </row>
    <row r="114" ht="15.0" customHeight="1">
      <c r="A114" s="897">
        <v>114.0</v>
      </c>
      <c r="B114" s="884">
        <v>463899.0</v>
      </c>
      <c r="C114" s="885" t="s">
        <v>1537</v>
      </c>
      <c r="D114" s="884" t="s">
        <v>1538</v>
      </c>
      <c r="E114" s="885" t="s">
        <v>511</v>
      </c>
      <c r="F114" s="898" t="s">
        <v>564</v>
      </c>
      <c r="G114" s="898" t="s">
        <v>790</v>
      </c>
      <c r="H114" s="887" t="str">
        <f t="shared" si="20"/>
        <v>BA03</v>
      </c>
      <c r="I114" s="888" t="str">
        <f t="shared" si="21"/>
        <v>#REF!</v>
      </c>
      <c r="J114" s="887">
        <v>7.0</v>
      </c>
      <c r="K114" s="887">
        <v>2024.0</v>
      </c>
      <c r="L114" s="889">
        <v>45474.0</v>
      </c>
      <c r="M114" s="889">
        <v>45504.0</v>
      </c>
      <c r="N114" s="890">
        <v>23.0</v>
      </c>
      <c r="O114" s="890">
        <f t="shared" si="22"/>
        <v>1</v>
      </c>
      <c r="P114" s="890" t="str">
        <f t="shared" si="23"/>
        <v>#REF!</v>
      </c>
      <c r="Q114" s="890" t="str">
        <f t="shared" si="24"/>
        <v>#REF!</v>
      </c>
      <c r="R114" s="890"/>
      <c r="S114" s="887" t="s">
        <v>525</v>
      </c>
      <c r="T114" s="891" t="s">
        <v>1515</v>
      </c>
      <c r="U114" s="892" t="str">
        <f t="shared" si="2"/>
        <v>#REF!</v>
      </c>
      <c r="V114" s="893" t="str">
        <f t="shared" si="3"/>
        <v>#REF!</v>
      </c>
      <c r="W114" s="893" t="str">
        <f t="shared" si="4"/>
        <v>#REF!</v>
      </c>
      <c r="X114" s="890" t="str">
        <f t="shared" si="5"/>
        <v>#REF!</v>
      </c>
      <c r="Y114" s="890">
        <f t="shared" si="25"/>
        <v>1</v>
      </c>
      <c r="Z114" s="894" t="str">
        <f t="shared" si="26"/>
        <v>#REF!</v>
      </c>
      <c r="AA114" s="894" t="str">
        <f t="shared" si="6"/>
        <v>#REF!</v>
      </c>
      <c r="AB114" s="894" t="str">
        <f t="shared" si="7"/>
        <v>#REF!</v>
      </c>
      <c r="AC114" s="895" t="str">
        <f t="shared" si="8"/>
        <v>#REF!</v>
      </c>
      <c r="AD114" s="895" t="str">
        <f t="shared" si="9"/>
        <v>#REF!</v>
      </c>
      <c r="AE114" s="895" t="str">
        <f t="shared" si="10"/>
        <v>#REF!</v>
      </c>
      <c r="AF114" s="887"/>
      <c r="AG114" s="896"/>
      <c r="AH114" s="896"/>
      <c r="AI114" s="896" t="str">
        <f t="shared" si="27"/>
        <v>#REF!</v>
      </c>
    </row>
    <row r="115" ht="15.0" customHeight="1">
      <c r="A115" s="899">
        <v>115.0</v>
      </c>
      <c r="B115" s="900">
        <v>463897.0</v>
      </c>
      <c r="C115" s="901" t="s">
        <v>1535</v>
      </c>
      <c r="D115" s="900" t="s">
        <v>1536</v>
      </c>
      <c r="E115" s="901" t="s">
        <v>511</v>
      </c>
      <c r="F115" s="902" t="s">
        <v>512</v>
      </c>
      <c r="G115" s="902" t="s">
        <v>790</v>
      </c>
      <c r="H115" s="903" t="str">
        <f t="shared" si="20"/>
        <v>DEV03</v>
      </c>
      <c r="I115" s="904" t="str">
        <f t="shared" si="21"/>
        <v>#REF!</v>
      </c>
      <c r="J115" s="903">
        <v>7.0</v>
      </c>
      <c r="K115" s="903">
        <v>2024.0</v>
      </c>
      <c r="L115" s="905">
        <v>45474.0</v>
      </c>
      <c r="M115" s="905">
        <v>45504.0</v>
      </c>
      <c r="N115" s="906">
        <v>23.0</v>
      </c>
      <c r="O115" s="906">
        <f t="shared" si="22"/>
        <v>1</v>
      </c>
      <c r="P115" s="906" t="str">
        <f t="shared" si="23"/>
        <v>#REF!</v>
      </c>
      <c r="Q115" s="906" t="str">
        <f>P115*20/23</f>
        <v>#REF!</v>
      </c>
      <c r="R115" s="906"/>
      <c r="S115" s="903" t="s">
        <v>525</v>
      </c>
      <c r="T115" s="907" t="s">
        <v>1515</v>
      </c>
      <c r="U115" s="908" t="str">
        <f t="shared" si="2"/>
        <v>#REF!</v>
      </c>
      <c r="V115" s="909" t="str">
        <f t="shared" si="3"/>
        <v>#REF!</v>
      </c>
      <c r="W115" s="909" t="str">
        <f t="shared" si="4"/>
        <v>#REF!</v>
      </c>
      <c r="X115" s="906" t="str">
        <f t="shared" si="5"/>
        <v>#REF!</v>
      </c>
      <c r="Y115" s="906">
        <f t="shared" si="25"/>
        <v>1</v>
      </c>
      <c r="Z115" s="910" t="str">
        <f t="shared" si="26"/>
        <v>#REF!</v>
      </c>
      <c r="AA115" s="910" t="str">
        <f t="shared" si="6"/>
        <v>#REF!</v>
      </c>
      <c r="AB115" s="910" t="str">
        <f t="shared" si="7"/>
        <v>#REF!</v>
      </c>
      <c r="AC115" s="911" t="str">
        <f t="shared" si="8"/>
        <v>#REF!</v>
      </c>
      <c r="AD115" s="911" t="str">
        <f t="shared" si="9"/>
        <v>#REF!</v>
      </c>
      <c r="AE115" s="911" t="str">
        <f t="shared" si="10"/>
        <v>#REF!</v>
      </c>
      <c r="AF115" s="903"/>
      <c r="AG115" s="912"/>
      <c r="AH115" s="912"/>
      <c r="AI115" s="912" t="str">
        <f t="shared" si="27"/>
        <v>#REF!</v>
      </c>
    </row>
    <row r="116" ht="15.0" customHeight="1">
      <c r="A116" s="913">
        <v>116.0</v>
      </c>
      <c r="B116" s="900">
        <v>212015.0</v>
      </c>
      <c r="C116" s="901" t="s">
        <v>629</v>
      </c>
      <c r="D116" s="900" t="s">
        <v>1514</v>
      </c>
      <c r="E116" s="901" t="s">
        <v>511</v>
      </c>
      <c r="F116" s="902" t="s">
        <v>564</v>
      </c>
      <c r="G116" s="902" t="s">
        <v>893</v>
      </c>
      <c r="H116" s="903" t="str">
        <f t="shared" si="20"/>
        <v>BA06</v>
      </c>
      <c r="I116" s="904" t="str">
        <f t="shared" si="21"/>
        <v>#REF!</v>
      </c>
      <c r="J116" s="903">
        <v>7.0</v>
      </c>
      <c r="K116" s="903">
        <v>2024.0</v>
      </c>
      <c r="L116" s="905">
        <v>45474.0</v>
      </c>
      <c r="M116" s="905">
        <v>45504.0</v>
      </c>
      <c r="N116" s="906">
        <v>23.0</v>
      </c>
      <c r="O116" s="906">
        <f t="shared" si="22"/>
        <v>1</v>
      </c>
      <c r="P116" s="906" t="str">
        <f t="shared" si="23"/>
        <v>#REF!</v>
      </c>
      <c r="Q116" s="906" t="str">
        <f>P116*21/23</f>
        <v>#REF!</v>
      </c>
      <c r="R116" s="906"/>
      <c r="S116" s="903" t="s">
        <v>525</v>
      </c>
      <c r="T116" s="907" t="s">
        <v>1515</v>
      </c>
      <c r="U116" s="908" t="str">
        <f t="shared" si="2"/>
        <v>#REF!</v>
      </c>
      <c r="V116" s="909" t="str">
        <f t="shared" si="3"/>
        <v>#REF!</v>
      </c>
      <c r="W116" s="909" t="str">
        <f t="shared" si="4"/>
        <v>#REF!</v>
      </c>
      <c r="X116" s="906" t="str">
        <f t="shared" si="5"/>
        <v>#REF!</v>
      </c>
      <c r="Y116" s="906">
        <f t="shared" si="25"/>
        <v>1</v>
      </c>
      <c r="Z116" s="910" t="str">
        <f t="shared" si="26"/>
        <v>#REF!</v>
      </c>
      <c r="AA116" s="910" t="str">
        <f t="shared" si="6"/>
        <v>#REF!</v>
      </c>
      <c r="AB116" s="910" t="str">
        <f t="shared" si="7"/>
        <v>#REF!</v>
      </c>
      <c r="AC116" s="911" t="str">
        <f t="shared" si="8"/>
        <v>#REF!</v>
      </c>
      <c r="AD116" s="911" t="str">
        <f t="shared" si="9"/>
        <v>#REF!</v>
      </c>
      <c r="AE116" s="911" t="str">
        <f t="shared" si="10"/>
        <v>#REF!</v>
      </c>
      <c r="AF116" s="903"/>
      <c r="AG116" s="912"/>
      <c r="AH116" s="912"/>
      <c r="AI116" s="912" t="str">
        <f t="shared" si="27"/>
        <v>#REF!</v>
      </c>
    </row>
    <row r="117" ht="15.0" customHeight="1">
      <c r="A117" s="881">
        <v>117.0</v>
      </c>
      <c r="B117" s="884">
        <v>465605.0</v>
      </c>
      <c r="C117" s="885" t="s">
        <v>1310</v>
      </c>
      <c r="D117" s="884" t="s">
        <v>1589</v>
      </c>
      <c r="E117" s="885" t="s">
        <v>511</v>
      </c>
      <c r="F117" s="898" t="s">
        <v>546</v>
      </c>
      <c r="G117" s="898" t="s">
        <v>771</v>
      </c>
      <c r="H117" s="887" t="str">
        <f t="shared" si="20"/>
        <v>TESTER04</v>
      </c>
      <c r="I117" s="888" t="str">
        <f t="shared" si="21"/>
        <v>#REF!</v>
      </c>
      <c r="J117" s="887">
        <v>7.0</v>
      </c>
      <c r="K117" s="887">
        <v>2024.0</v>
      </c>
      <c r="L117" s="889">
        <v>45474.0</v>
      </c>
      <c r="M117" s="889">
        <v>45504.0</v>
      </c>
      <c r="N117" s="890">
        <v>23.0</v>
      </c>
      <c r="O117" s="890">
        <f t="shared" si="22"/>
        <v>1</v>
      </c>
      <c r="P117" s="890" t="str">
        <f t="shared" si="23"/>
        <v>#REF!</v>
      </c>
      <c r="Q117" s="890" t="str">
        <f t="shared" ref="Q117:Q120" si="28">P117</f>
        <v>#REF!</v>
      </c>
      <c r="R117" s="890"/>
      <c r="S117" s="887" t="s">
        <v>525</v>
      </c>
      <c r="T117" s="891" t="s">
        <v>1515</v>
      </c>
      <c r="U117" s="892" t="str">
        <f t="shared" si="2"/>
        <v>#REF!</v>
      </c>
      <c r="V117" s="893" t="str">
        <f t="shared" si="3"/>
        <v>#REF!</v>
      </c>
      <c r="W117" s="893" t="str">
        <f t="shared" si="4"/>
        <v>#REF!</v>
      </c>
      <c r="X117" s="890" t="str">
        <f t="shared" si="5"/>
        <v>#REF!</v>
      </c>
      <c r="Y117" s="890">
        <f t="shared" si="25"/>
        <v>1</v>
      </c>
      <c r="Z117" s="894" t="str">
        <f t="shared" si="26"/>
        <v>#REF!</v>
      </c>
      <c r="AA117" s="894" t="str">
        <f t="shared" si="6"/>
        <v>#REF!</v>
      </c>
      <c r="AB117" s="894" t="str">
        <f t="shared" si="7"/>
        <v>#REF!</v>
      </c>
      <c r="AC117" s="895" t="str">
        <f t="shared" si="8"/>
        <v>#REF!</v>
      </c>
      <c r="AD117" s="895" t="str">
        <f t="shared" si="9"/>
        <v>#REF!</v>
      </c>
      <c r="AE117" s="895" t="str">
        <f t="shared" si="10"/>
        <v>#REF!</v>
      </c>
      <c r="AF117" s="887"/>
      <c r="AG117" s="896"/>
      <c r="AH117" s="896"/>
      <c r="AI117" s="896" t="str">
        <f t="shared" si="27"/>
        <v>#REF!</v>
      </c>
    </row>
    <row r="118" ht="15.0" customHeight="1">
      <c r="A118" s="897">
        <v>118.0</v>
      </c>
      <c r="B118" s="884">
        <v>463621.0</v>
      </c>
      <c r="C118" s="885" t="s">
        <v>1525</v>
      </c>
      <c r="D118" s="884" t="s">
        <v>1526</v>
      </c>
      <c r="E118" s="885" t="s">
        <v>511</v>
      </c>
      <c r="F118" s="898" t="s">
        <v>564</v>
      </c>
      <c r="G118" s="898" t="s">
        <v>665</v>
      </c>
      <c r="H118" s="887" t="str">
        <f t="shared" si="20"/>
        <v>BA02</v>
      </c>
      <c r="I118" s="888" t="str">
        <f t="shared" si="21"/>
        <v>#REF!</v>
      </c>
      <c r="J118" s="887">
        <v>7.0</v>
      </c>
      <c r="K118" s="887">
        <v>2024.0</v>
      </c>
      <c r="L118" s="889">
        <v>45474.0</v>
      </c>
      <c r="M118" s="889">
        <v>45504.0</v>
      </c>
      <c r="N118" s="890">
        <v>21.0</v>
      </c>
      <c r="O118" s="890">
        <f t="shared" si="22"/>
        <v>0.9130434783</v>
      </c>
      <c r="P118" s="890" t="str">
        <f t="shared" si="23"/>
        <v>#REF!</v>
      </c>
      <c r="Q118" s="890" t="str">
        <f t="shared" si="28"/>
        <v>#REF!</v>
      </c>
      <c r="R118" s="890"/>
      <c r="S118" s="887" t="s">
        <v>525</v>
      </c>
      <c r="T118" s="891" t="s">
        <v>1515</v>
      </c>
      <c r="U118" s="892" t="str">
        <f t="shared" si="2"/>
        <v>#REF!</v>
      </c>
      <c r="V118" s="893" t="str">
        <f t="shared" si="3"/>
        <v>#REF!</v>
      </c>
      <c r="W118" s="893" t="str">
        <f t="shared" si="4"/>
        <v>#REF!</v>
      </c>
      <c r="X118" s="890" t="str">
        <f t="shared" si="5"/>
        <v>#REF!</v>
      </c>
      <c r="Y118" s="890">
        <f t="shared" si="25"/>
        <v>0.9130434783</v>
      </c>
      <c r="Z118" s="894" t="str">
        <f t="shared" si="26"/>
        <v>#REF!</v>
      </c>
      <c r="AA118" s="894" t="str">
        <f t="shared" si="6"/>
        <v>#REF!</v>
      </c>
      <c r="AB118" s="894" t="str">
        <f t="shared" si="7"/>
        <v>#REF!</v>
      </c>
      <c r="AC118" s="895" t="str">
        <f t="shared" si="8"/>
        <v>#REF!</v>
      </c>
      <c r="AD118" s="895" t="str">
        <f t="shared" si="9"/>
        <v>#REF!</v>
      </c>
      <c r="AE118" s="895" t="str">
        <f t="shared" si="10"/>
        <v>#REF!</v>
      </c>
      <c r="AF118" s="887"/>
      <c r="AG118" s="896"/>
      <c r="AH118" s="896"/>
      <c r="AI118" s="896" t="str">
        <f t="shared" si="27"/>
        <v>#REF!</v>
      </c>
    </row>
    <row r="119" ht="15.0" customHeight="1">
      <c r="A119" s="881">
        <v>119.0</v>
      </c>
      <c r="B119" s="884">
        <v>463993.0</v>
      </c>
      <c r="C119" s="885" t="s">
        <v>1542</v>
      </c>
      <c r="D119" s="884" t="s">
        <v>1543</v>
      </c>
      <c r="E119" s="885" t="s">
        <v>511</v>
      </c>
      <c r="F119" s="898" t="s">
        <v>512</v>
      </c>
      <c r="G119" s="898" t="s">
        <v>790</v>
      </c>
      <c r="H119" s="887" t="str">
        <f t="shared" si="20"/>
        <v>DEV03</v>
      </c>
      <c r="I119" s="888" t="str">
        <f t="shared" si="21"/>
        <v>#REF!</v>
      </c>
      <c r="J119" s="887">
        <v>7.0</v>
      </c>
      <c r="K119" s="887">
        <v>2024.0</v>
      </c>
      <c r="L119" s="889">
        <v>45474.0</v>
      </c>
      <c r="M119" s="889">
        <v>45504.0</v>
      </c>
      <c r="N119" s="890">
        <v>23.0</v>
      </c>
      <c r="O119" s="890">
        <f t="shared" si="22"/>
        <v>1</v>
      </c>
      <c r="P119" s="890" t="str">
        <f t="shared" si="23"/>
        <v>#REF!</v>
      </c>
      <c r="Q119" s="890" t="str">
        <f t="shared" si="28"/>
        <v>#REF!</v>
      </c>
      <c r="R119" s="890"/>
      <c r="S119" s="887" t="s">
        <v>525</v>
      </c>
      <c r="T119" s="891" t="s">
        <v>1515</v>
      </c>
      <c r="U119" s="892" t="str">
        <f t="shared" si="2"/>
        <v>#REF!</v>
      </c>
      <c r="V119" s="893" t="str">
        <f t="shared" si="3"/>
        <v>#REF!</v>
      </c>
      <c r="W119" s="893" t="str">
        <f t="shared" si="4"/>
        <v>#REF!</v>
      </c>
      <c r="X119" s="890" t="str">
        <f t="shared" si="5"/>
        <v>#REF!</v>
      </c>
      <c r="Y119" s="890">
        <f t="shared" si="25"/>
        <v>1</v>
      </c>
      <c r="Z119" s="894" t="str">
        <f t="shared" si="26"/>
        <v>#REF!</v>
      </c>
      <c r="AA119" s="894" t="str">
        <f t="shared" si="6"/>
        <v>#REF!</v>
      </c>
      <c r="AB119" s="894" t="str">
        <f t="shared" si="7"/>
        <v>#REF!</v>
      </c>
      <c r="AC119" s="895" t="str">
        <f t="shared" si="8"/>
        <v>#REF!</v>
      </c>
      <c r="AD119" s="895" t="str">
        <f t="shared" si="9"/>
        <v>#REF!</v>
      </c>
      <c r="AE119" s="895" t="str">
        <f t="shared" si="10"/>
        <v>#REF!</v>
      </c>
      <c r="AF119" s="887"/>
      <c r="AG119" s="896"/>
      <c r="AH119" s="896"/>
      <c r="AI119" s="896" t="str">
        <f t="shared" si="27"/>
        <v>#REF!</v>
      </c>
    </row>
    <row r="120" ht="15.0" customHeight="1">
      <c r="A120" s="897">
        <v>120.0</v>
      </c>
      <c r="B120" s="884">
        <v>464205.0</v>
      </c>
      <c r="C120" s="885" t="s">
        <v>1548</v>
      </c>
      <c r="D120" s="884" t="s">
        <v>1549</v>
      </c>
      <c r="E120" s="885" t="s">
        <v>511</v>
      </c>
      <c r="F120" s="898" t="s">
        <v>546</v>
      </c>
      <c r="G120" s="914" t="s">
        <v>790</v>
      </c>
      <c r="H120" s="887" t="str">
        <f t="shared" si="20"/>
        <v>TESTER03</v>
      </c>
      <c r="I120" s="888" t="str">
        <f t="shared" si="21"/>
        <v>#REF!</v>
      </c>
      <c r="J120" s="887">
        <v>7.0</v>
      </c>
      <c r="K120" s="887">
        <v>2024.0</v>
      </c>
      <c r="L120" s="889">
        <v>45474.0</v>
      </c>
      <c r="M120" s="889">
        <v>45504.0</v>
      </c>
      <c r="N120" s="890">
        <v>23.0</v>
      </c>
      <c r="O120" s="890">
        <f t="shared" si="22"/>
        <v>1</v>
      </c>
      <c r="P120" s="890" t="str">
        <f t="shared" si="23"/>
        <v>#REF!</v>
      </c>
      <c r="Q120" s="890" t="str">
        <f t="shared" si="28"/>
        <v>#REF!</v>
      </c>
      <c r="R120" s="890"/>
      <c r="S120" s="887" t="s">
        <v>525</v>
      </c>
      <c r="T120" s="891" t="s">
        <v>1515</v>
      </c>
      <c r="U120" s="892" t="str">
        <f t="shared" si="2"/>
        <v>#REF!</v>
      </c>
      <c r="V120" s="893" t="str">
        <f t="shared" si="3"/>
        <v>#REF!</v>
      </c>
      <c r="W120" s="893" t="str">
        <f t="shared" si="4"/>
        <v>#REF!</v>
      </c>
      <c r="X120" s="890" t="str">
        <f t="shared" si="5"/>
        <v>#REF!</v>
      </c>
      <c r="Y120" s="890">
        <f t="shared" si="25"/>
        <v>1</v>
      </c>
      <c r="Z120" s="894" t="str">
        <f t="shared" si="26"/>
        <v>#REF!</v>
      </c>
      <c r="AA120" s="894" t="str">
        <f t="shared" si="6"/>
        <v>#REF!</v>
      </c>
      <c r="AB120" s="894" t="str">
        <f t="shared" si="7"/>
        <v>#REF!</v>
      </c>
      <c r="AC120" s="895" t="str">
        <f t="shared" si="8"/>
        <v>#REF!</v>
      </c>
      <c r="AD120" s="895" t="str">
        <f t="shared" si="9"/>
        <v>#REF!</v>
      </c>
      <c r="AE120" s="895" t="str">
        <f t="shared" si="10"/>
        <v>#REF!</v>
      </c>
      <c r="AF120" s="887"/>
      <c r="AG120" s="896"/>
      <c r="AH120" s="896"/>
      <c r="AI120" s="896"/>
    </row>
    <row r="121" ht="15.0" customHeight="1">
      <c r="A121" s="899">
        <v>121.0</v>
      </c>
      <c r="B121" s="900">
        <v>463671.0</v>
      </c>
      <c r="C121" s="901" t="s">
        <v>1531</v>
      </c>
      <c r="D121" s="900" t="s">
        <v>1532</v>
      </c>
      <c r="E121" s="901" t="s">
        <v>511</v>
      </c>
      <c r="F121" s="902" t="s">
        <v>512</v>
      </c>
      <c r="G121" s="902" t="s">
        <v>790</v>
      </c>
      <c r="H121" s="903" t="str">
        <f t="shared" si="20"/>
        <v>DEV03</v>
      </c>
      <c r="I121" s="904" t="str">
        <f t="shared" si="21"/>
        <v>#REF!</v>
      </c>
      <c r="J121" s="903">
        <v>7.0</v>
      </c>
      <c r="K121" s="903">
        <v>2024.0</v>
      </c>
      <c r="L121" s="905">
        <v>45474.0</v>
      </c>
      <c r="M121" s="905">
        <v>45504.0</v>
      </c>
      <c r="N121" s="906">
        <v>23.0</v>
      </c>
      <c r="O121" s="906">
        <f t="shared" si="22"/>
        <v>1</v>
      </c>
      <c r="P121" s="906" t="str">
        <f t="shared" si="23"/>
        <v>#REF!</v>
      </c>
      <c r="Q121" s="906" t="str">
        <f>P121*22/23</f>
        <v>#REF!</v>
      </c>
      <c r="R121" s="906"/>
      <c r="S121" s="903" t="s">
        <v>525</v>
      </c>
      <c r="T121" s="907" t="s">
        <v>1515</v>
      </c>
      <c r="U121" s="908" t="str">
        <f t="shared" si="2"/>
        <v>#REF!</v>
      </c>
      <c r="V121" s="909" t="str">
        <f t="shared" si="3"/>
        <v>#REF!</v>
      </c>
      <c r="W121" s="909" t="str">
        <f t="shared" si="4"/>
        <v>#REF!</v>
      </c>
      <c r="X121" s="906" t="str">
        <f t="shared" si="5"/>
        <v>#REF!</v>
      </c>
      <c r="Y121" s="906">
        <f t="shared" si="25"/>
        <v>1</v>
      </c>
      <c r="Z121" s="910" t="str">
        <f t="shared" si="26"/>
        <v>#REF!</v>
      </c>
      <c r="AA121" s="910" t="str">
        <f t="shared" si="6"/>
        <v>#REF!</v>
      </c>
      <c r="AB121" s="910" t="str">
        <f t="shared" si="7"/>
        <v>#REF!</v>
      </c>
      <c r="AC121" s="911" t="str">
        <f t="shared" si="8"/>
        <v>#REF!</v>
      </c>
      <c r="AD121" s="911" t="str">
        <f t="shared" si="9"/>
        <v>#REF!</v>
      </c>
      <c r="AE121" s="911" t="str">
        <f t="shared" si="10"/>
        <v>#REF!</v>
      </c>
      <c r="AF121" s="903"/>
      <c r="AG121" s="912"/>
      <c r="AH121" s="912"/>
      <c r="AI121" s="912" t="str">
        <f t="shared" ref="AI121:AI133" si="29">AVERAGEIF(D:D,D121,Q:Q)</f>
        <v>#REF!</v>
      </c>
    </row>
    <row r="122" ht="15.0" customHeight="1">
      <c r="A122" s="897">
        <v>122.0</v>
      </c>
      <c r="B122" s="884">
        <v>464459.0</v>
      </c>
      <c r="C122" s="885" t="s">
        <v>1553</v>
      </c>
      <c r="D122" s="884" t="s">
        <v>1554</v>
      </c>
      <c r="E122" s="885" t="s">
        <v>511</v>
      </c>
      <c r="F122" s="898" t="s">
        <v>546</v>
      </c>
      <c r="G122" s="898" t="s">
        <v>665</v>
      </c>
      <c r="H122" s="887" t="str">
        <f t="shared" si="20"/>
        <v>TESTER02</v>
      </c>
      <c r="I122" s="888" t="str">
        <f t="shared" si="21"/>
        <v>#REF!</v>
      </c>
      <c r="J122" s="887">
        <v>7.0</v>
      </c>
      <c r="K122" s="887">
        <v>2024.0</v>
      </c>
      <c r="L122" s="889">
        <v>45474.0</v>
      </c>
      <c r="M122" s="889">
        <v>45504.0</v>
      </c>
      <c r="N122" s="890">
        <v>23.0</v>
      </c>
      <c r="O122" s="890">
        <f t="shared" si="22"/>
        <v>1</v>
      </c>
      <c r="P122" s="890" t="str">
        <f t="shared" si="23"/>
        <v>#REF!</v>
      </c>
      <c r="Q122" s="890" t="str">
        <f t="shared" ref="Q122:Q125" si="30">P122</f>
        <v>#REF!</v>
      </c>
      <c r="R122" s="890"/>
      <c r="S122" s="887" t="s">
        <v>525</v>
      </c>
      <c r="T122" s="891" t="s">
        <v>1515</v>
      </c>
      <c r="U122" s="892" t="str">
        <f t="shared" si="2"/>
        <v>#REF!</v>
      </c>
      <c r="V122" s="893" t="str">
        <f t="shared" si="3"/>
        <v>#REF!</v>
      </c>
      <c r="W122" s="893" t="str">
        <f t="shared" si="4"/>
        <v>#REF!</v>
      </c>
      <c r="X122" s="890" t="str">
        <f t="shared" si="5"/>
        <v>#REF!</v>
      </c>
      <c r="Y122" s="890">
        <f t="shared" si="25"/>
        <v>1</v>
      </c>
      <c r="Z122" s="894" t="str">
        <f t="shared" si="26"/>
        <v>#REF!</v>
      </c>
      <c r="AA122" s="894" t="str">
        <f t="shared" si="6"/>
        <v>#REF!</v>
      </c>
      <c r="AB122" s="894" t="str">
        <f t="shared" si="7"/>
        <v>#REF!</v>
      </c>
      <c r="AC122" s="895" t="str">
        <f t="shared" si="8"/>
        <v>#REF!</v>
      </c>
      <c r="AD122" s="895" t="str">
        <f t="shared" si="9"/>
        <v>#REF!</v>
      </c>
      <c r="AE122" s="895" t="str">
        <f t="shared" si="10"/>
        <v>#REF!</v>
      </c>
      <c r="AF122" s="887"/>
      <c r="AG122" s="896"/>
      <c r="AH122" s="896"/>
      <c r="AI122" s="896" t="str">
        <f t="shared" si="29"/>
        <v>#REF!</v>
      </c>
    </row>
    <row r="123" ht="15.0" customHeight="1">
      <c r="A123" s="881">
        <v>123.0</v>
      </c>
      <c r="B123" s="884">
        <v>464119.0</v>
      </c>
      <c r="C123" s="885" t="s">
        <v>1546</v>
      </c>
      <c r="D123" s="884" t="s">
        <v>1547</v>
      </c>
      <c r="E123" s="885" t="s">
        <v>511</v>
      </c>
      <c r="F123" s="898" t="s">
        <v>546</v>
      </c>
      <c r="G123" s="898" t="s">
        <v>665</v>
      </c>
      <c r="H123" s="887" t="str">
        <f t="shared" si="20"/>
        <v>TESTER02</v>
      </c>
      <c r="I123" s="888" t="str">
        <f t="shared" si="21"/>
        <v>#REF!</v>
      </c>
      <c r="J123" s="887">
        <v>7.0</v>
      </c>
      <c r="K123" s="887">
        <v>2024.0</v>
      </c>
      <c r="L123" s="889">
        <v>45474.0</v>
      </c>
      <c r="M123" s="889">
        <v>45504.0</v>
      </c>
      <c r="N123" s="890">
        <v>23.0</v>
      </c>
      <c r="O123" s="890">
        <f t="shared" si="22"/>
        <v>1</v>
      </c>
      <c r="P123" s="890" t="str">
        <f t="shared" si="23"/>
        <v>#REF!</v>
      </c>
      <c r="Q123" s="890" t="str">
        <f t="shared" si="30"/>
        <v>#REF!</v>
      </c>
      <c r="R123" s="890"/>
      <c r="S123" s="887" t="s">
        <v>525</v>
      </c>
      <c r="T123" s="891" t="s">
        <v>1515</v>
      </c>
      <c r="U123" s="892" t="str">
        <f t="shared" si="2"/>
        <v>#REF!</v>
      </c>
      <c r="V123" s="893" t="str">
        <f t="shared" si="3"/>
        <v>#REF!</v>
      </c>
      <c r="W123" s="893" t="str">
        <f t="shared" si="4"/>
        <v>#REF!</v>
      </c>
      <c r="X123" s="890" t="str">
        <f t="shared" si="5"/>
        <v>#REF!</v>
      </c>
      <c r="Y123" s="890">
        <f t="shared" si="25"/>
        <v>1</v>
      </c>
      <c r="Z123" s="894" t="str">
        <f t="shared" si="26"/>
        <v>#REF!</v>
      </c>
      <c r="AA123" s="894" t="str">
        <f t="shared" si="6"/>
        <v>#REF!</v>
      </c>
      <c r="AB123" s="894" t="str">
        <f t="shared" si="7"/>
        <v>#REF!</v>
      </c>
      <c r="AC123" s="895" t="str">
        <f t="shared" si="8"/>
        <v>#REF!</v>
      </c>
      <c r="AD123" s="895" t="str">
        <f t="shared" si="9"/>
        <v>#REF!</v>
      </c>
      <c r="AE123" s="895" t="str">
        <f t="shared" si="10"/>
        <v>#REF!</v>
      </c>
      <c r="AF123" s="887"/>
      <c r="AG123" s="896"/>
      <c r="AH123" s="896"/>
      <c r="AI123" s="896" t="str">
        <f t="shared" si="29"/>
        <v>#REF!</v>
      </c>
    </row>
    <row r="124" ht="15.0" customHeight="1">
      <c r="A124" s="897">
        <v>124.0</v>
      </c>
      <c r="B124" s="884">
        <v>433095.0</v>
      </c>
      <c r="C124" s="915" t="s">
        <v>809</v>
      </c>
      <c r="D124" s="916" t="s">
        <v>1736</v>
      </c>
      <c r="E124" s="916" t="s">
        <v>511</v>
      </c>
      <c r="F124" s="914" t="s">
        <v>546</v>
      </c>
      <c r="G124" s="914" t="s">
        <v>771</v>
      </c>
      <c r="H124" s="887" t="str">
        <f t="shared" si="20"/>
        <v>TESTER04</v>
      </c>
      <c r="I124" s="888" t="str">
        <f t="shared" si="21"/>
        <v>#REF!</v>
      </c>
      <c r="J124" s="887">
        <v>7.0</v>
      </c>
      <c r="K124" s="887">
        <v>2024.0</v>
      </c>
      <c r="L124" s="889">
        <v>45474.0</v>
      </c>
      <c r="M124" s="889">
        <v>45504.0</v>
      </c>
      <c r="N124" s="890">
        <v>23.0</v>
      </c>
      <c r="O124" s="890">
        <f t="shared" si="22"/>
        <v>1</v>
      </c>
      <c r="P124" s="890" t="str">
        <f t="shared" si="23"/>
        <v>#REF!</v>
      </c>
      <c r="Q124" s="890" t="str">
        <f t="shared" si="30"/>
        <v>#REF!</v>
      </c>
      <c r="R124" s="890"/>
      <c r="S124" s="887" t="s">
        <v>525</v>
      </c>
      <c r="T124" s="891" t="s">
        <v>1515</v>
      </c>
      <c r="U124" s="892" t="str">
        <f t="shared" si="2"/>
        <v>#REF!</v>
      </c>
      <c r="V124" s="893" t="str">
        <f t="shared" si="3"/>
        <v>#REF!</v>
      </c>
      <c r="W124" s="893" t="str">
        <f t="shared" si="4"/>
        <v>#REF!</v>
      </c>
      <c r="X124" s="890" t="str">
        <f t="shared" si="5"/>
        <v>#REF!</v>
      </c>
      <c r="Y124" s="890">
        <f t="shared" si="25"/>
        <v>1</v>
      </c>
      <c r="Z124" s="894" t="str">
        <f t="shared" si="26"/>
        <v>#REF!</v>
      </c>
      <c r="AA124" s="894" t="str">
        <f t="shared" si="6"/>
        <v>#REF!</v>
      </c>
      <c r="AB124" s="894" t="str">
        <f t="shared" si="7"/>
        <v>#REF!</v>
      </c>
      <c r="AC124" s="895" t="str">
        <f t="shared" si="8"/>
        <v>#REF!</v>
      </c>
      <c r="AD124" s="895" t="str">
        <f t="shared" si="9"/>
        <v>#REF!</v>
      </c>
      <c r="AE124" s="895" t="str">
        <f t="shared" si="10"/>
        <v>#REF!</v>
      </c>
      <c r="AF124" s="887"/>
      <c r="AG124" s="896"/>
      <c r="AH124" s="896"/>
      <c r="AI124" s="896" t="str">
        <f t="shared" si="29"/>
        <v>#REF!</v>
      </c>
    </row>
    <row r="125" ht="15.0" customHeight="1">
      <c r="A125" s="881">
        <v>125.0</v>
      </c>
      <c r="B125" s="884">
        <v>465177.0</v>
      </c>
      <c r="C125" s="915" t="s">
        <v>1573</v>
      </c>
      <c r="D125" s="916" t="s">
        <v>1574</v>
      </c>
      <c r="E125" s="916" t="s">
        <v>511</v>
      </c>
      <c r="F125" s="914" t="s">
        <v>512</v>
      </c>
      <c r="G125" s="914" t="s">
        <v>771</v>
      </c>
      <c r="H125" s="887" t="str">
        <f t="shared" si="20"/>
        <v>DEV04</v>
      </c>
      <c r="I125" s="888" t="str">
        <f t="shared" si="21"/>
        <v>#REF!</v>
      </c>
      <c r="J125" s="887">
        <v>7.0</v>
      </c>
      <c r="K125" s="887">
        <v>2024.0</v>
      </c>
      <c r="L125" s="889">
        <v>45474.0</v>
      </c>
      <c r="M125" s="889">
        <v>45504.0</v>
      </c>
      <c r="N125" s="890">
        <v>23.0</v>
      </c>
      <c r="O125" s="890">
        <f t="shared" si="22"/>
        <v>1</v>
      </c>
      <c r="P125" s="890" t="str">
        <f t="shared" si="23"/>
        <v>#REF!</v>
      </c>
      <c r="Q125" s="890" t="str">
        <f t="shared" si="30"/>
        <v>#REF!</v>
      </c>
      <c r="R125" s="890"/>
      <c r="S125" s="887" t="s">
        <v>525</v>
      </c>
      <c r="T125" s="891" t="s">
        <v>1515</v>
      </c>
      <c r="U125" s="892" t="str">
        <f t="shared" si="2"/>
        <v>#REF!</v>
      </c>
      <c r="V125" s="893" t="str">
        <f t="shared" si="3"/>
        <v>#REF!</v>
      </c>
      <c r="W125" s="893" t="str">
        <f t="shared" si="4"/>
        <v>#REF!</v>
      </c>
      <c r="X125" s="890" t="str">
        <f t="shared" si="5"/>
        <v>#REF!</v>
      </c>
      <c r="Y125" s="890">
        <f t="shared" si="25"/>
        <v>1</v>
      </c>
      <c r="Z125" s="894" t="str">
        <f t="shared" si="26"/>
        <v>#REF!</v>
      </c>
      <c r="AA125" s="894" t="str">
        <f t="shared" si="6"/>
        <v>#REF!</v>
      </c>
      <c r="AB125" s="894" t="str">
        <f t="shared" si="7"/>
        <v>#REF!</v>
      </c>
      <c r="AC125" s="895" t="str">
        <f t="shared" si="8"/>
        <v>#REF!</v>
      </c>
      <c r="AD125" s="895" t="str">
        <f t="shared" si="9"/>
        <v>#REF!</v>
      </c>
      <c r="AE125" s="895" t="str">
        <f t="shared" si="10"/>
        <v>#REF!</v>
      </c>
      <c r="AF125" s="887"/>
      <c r="AG125" s="896"/>
      <c r="AH125" s="896"/>
      <c r="AI125" s="896" t="str">
        <f t="shared" si="29"/>
        <v>#REF!</v>
      </c>
    </row>
    <row r="126" ht="15.0" customHeight="1">
      <c r="A126" s="913">
        <v>126.0</v>
      </c>
      <c r="B126" s="900">
        <v>463511.0</v>
      </c>
      <c r="C126" s="917" t="s">
        <v>1520</v>
      </c>
      <c r="D126" s="918" t="s">
        <v>1521</v>
      </c>
      <c r="E126" s="918" t="s">
        <v>511</v>
      </c>
      <c r="F126" s="919" t="s">
        <v>512</v>
      </c>
      <c r="G126" s="919" t="s">
        <v>790</v>
      </c>
      <c r="H126" s="903" t="str">
        <f t="shared" si="20"/>
        <v>DEV03</v>
      </c>
      <c r="I126" s="904" t="str">
        <f t="shared" si="21"/>
        <v>#REF!</v>
      </c>
      <c r="J126" s="903">
        <v>7.0</v>
      </c>
      <c r="K126" s="903">
        <v>2024.0</v>
      </c>
      <c r="L126" s="905">
        <v>45474.0</v>
      </c>
      <c r="M126" s="905">
        <v>45504.0</v>
      </c>
      <c r="N126" s="906">
        <v>22.0</v>
      </c>
      <c r="O126" s="906">
        <f t="shared" si="22"/>
        <v>0.9565217391</v>
      </c>
      <c r="P126" s="906" t="str">
        <f t="shared" si="23"/>
        <v>#REF!</v>
      </c>
      <c r="Q126" s="906" t="str">
        <f>P126*21/22</f>
        <v>#REF!</v>
      </c>
      <c r="R126" s="906"/>
      <c r="S126" s="903" t="s">
        <v>525</v>
      </c>
      <c r="T126" s="907" t="s">
        <v>1515</v>
      </c>
      <c r="U126" s="908" t="str">
        <f t="shared" si="2"/>
        <v>#REF!</v>
      </c>
      <c r="V126" s="909" t="str">
        <f t="shared" si="3"/>
        <v>#REF!</v>
      </c>
      <c r="W126" s="909" t="str">
        <f t="shared" si="4"/>
        <v>#REF!</v>
      </c>
      <c r="X126" s="906" t="str">
        <f t="shared" si="5"/>
        <v>#REF!</v>
      </c>
      <c r="Y126" s="906">
        <f t="shared" si="25"/>
        <v>0.9565217391</v>
      </c>
      <c r="Z126" s="910" t="str">
        <f t="shared" si="26"/>
        <v>#REF!</v>
      </c>
      <c r="AA126" s="910" t="str">
        <f t="shared" si="6"/>
        <v>#REF!</v>
      </c>
      <c r="AB126" s="910" t="str">
        <f t="shared" si="7"/>
        <v>#REF!</v>
      </c>
      <c r="AC126" s="911" t="str">
        <f t="shared" si="8"/>
        <v>#REF!</v>
      </c>
      <c r="AD126" s="911" t="str">
        <f t="shared" si="9"/>
        <v>#REF!</v>
      </c>
      <c r="AE126" s="911" t="str">
        <f t="shared" si="10"/>
        <v>#REF!</v>
      </c>
      <c r="AF126" s="903"/>
      <c r="AG126" s="912"/>
      <c r="AH126" s="912"/>
      <c r="AI126" s="912" t="str">
        <f t="shared" si="29"/>
        <v>#REF!</v>
      </c>
    </row>
    <row r="127" ht="15.0" customHeight="1">
      <c r="A127" s="899">
        <v>127.0</v>
      </c>
      <c r="B127" s="900">
        <v>269924.0</v>
      </c>
      <c r="C127" s="917" t="s">
        <v>1600</v>
      </c>
      <c r="D127" s="918" t="s">
        <v>1601</v>
      </c>
      <c r="E127" s="918" t="s">
        <v>511</v>
      </c>
      <c r="F127" s="919" t="s">
        <v>663</v>
      </c>
      <c r="G127" s="919" t="s">
        <v>787</v>
      </c>
      <c r="H127" s="903" t="str">
        <f t="shared" si="20"/>
        <v>PM05</v>
      </c>
      <c r="I127" s="904" t="str">
        <f t="shared" si="21"/>
        <v>#REF!</v>
      </c>
      <c r="J127" s="903">
        <v>7.0</v>
      </c>
      <c r="K127" s="903">
        <v>2024.0</v>
      </c>
      <c r="L127" s="905">
        <v>45474.0</v>
      </c>
      <c r="M127" s="905">
        <v>45504.0</v>
      </c>
      <c r="N127" s="906">
        <v>23.0</v>
      </c>
      <c r="O127" s="906">
        <f t="shared" si="22"/>
        <v>1</v>
      </c>
      <c r="P127" s="906" t="str">
        <f t="shared" si="23"/>
        <v>#REF!</v>
      </c>
      <c r="Q127" s="906" t="str">
        <f>P127*21/23</f>
        <v>#REF!</v>
      </c>
      <c r="R127" s="906"/>
      <c r="S127" s="903" t="s">
        <v>525</v>
      </c>
      <c r="T127" s="907" t="s">
        <v>1515</v>
      </c>
      <c r="U127" s="908" t="str">
        <f t="shared" si="2"/>
        <v>#REF!</v>
      </c>
      <c r="V127" s="909" t="str">
        <f t="shared" si="3"/>
        <v>#REF!</v>
      </c>
      <c r="W127" s="909" t="str">
        <f t="shared" si="4"/>
        <v>#REF!</v>
      </c>
      <c r="X127" s="906" t="str">
        <f t="shared" si="5"/>
        <v>#REF!</v>
      </c>
      <c r="Y127" s="906">
        <f t="shared" si="25"/>
        <v>1</v>
      </c>
      <c r="Z127" s="910" t="str">
        <f t="shared" si="26"/>
        <v>#REF!</v>
      </c>
      <c r="AA127" s="910" t="str">
        <f t="shared" si="6"/>
        <v>#REF!</v>
      </c>
      <c r="AB127" s="910" t="str">
        <f t="shared" si="7"/>
        <v>#REF!</v>
      </c>
      <c r="AC127" s="911" t="str">
        <f t="shared" si="8"/>
        <v>#REF!</v>
      </c>
      <c r="AD127" s="911" t="str">
        <f t="shared" si="9"/>
        <v>#REF!</v>
      </c>
      <c r="AE127" s="911" t="str">
        <f t="shared" si="10"/>
        <v>#REF!</v>
      </c>
      <c r="AF127" s="903"/>
      <c r="AG127" s="912"/>
      <c r="AH127" s="912"/>
      <c r="AI127" s="912" t="str">
        <f t="shared" si="29"/>
        <v>#REF!</v>
      </c>
    </row>
    <row r="128" ht="15.0" customHeight="1">
      <c r="A128" s="913">
        <v>128.0</v>
      </c>
      <c r="B128" s="900">
        <v>466999.0</v>
      </c>
      <c r="C128" s="917" t="s">
        <v>1690</v>
      </c>
      <c r="D128" s="917" t="s">
        <v>1691</v>
      </c>
      <c r="E128" s="917" t="s">
        <v>511</v>
      </c>
      <c r="F128" s="919" t="s">
        <v>512</v>
      </c>
      <c r="G128" s="919" t="s">
        <v>790</v>
      </c>
      <c r="H128" s="903" t="str">
        <f t="shared" si="20"/>
        <v>DEV03</v>
      </c>
      <c r="I128" s="904" t="str">
        <f t="shared" si="21"/>
        <v>#REF!</v>
      </c>
      <c r="J128" s="903">
        <v>7.0</v>
      </c>
      <c r="K128" s="903">
        <v>2024.0</v>
      </c>
      <c r="L128" s="905">
        <v>45499.0</v>
      </c>
      <c r="M128" s="905">
        <v>45504.0</v>
      </c>
      <c r="N128" s="906">
        <v>4.0</v>
      </c>
      <c r="O128" s="906">
        <f t="shared" si="22"/>
        <v>0.1739130435</v>
      </c>
      <c r="P128" s="906" t="str">
        <f t="shared" si="23"/>
        <v>#REF!</v>
      </c>
      <c r="Q128" s="906" t="str">
        <f t="shared" ref="Q128:Q136" si="31">P128</f>
        <v>#REF!</v>
      </c>
      <c r="R128" s="920"/>
      <c r="S128" s="922" t="s">
        <v>525</v>
      </c>
      <c r="T128" s="907" t="s">
        <v>1515</v>
      </c>
      <c r="U128" s="908" t="str">
        <f t="shared" si="2"/>
        <v>#REF!</v>
      </c>
      <c r="V128" s="909" t="str">
        <f t="shared" si="3"/>
        <v>#REF!</v>
      </c>
      <c r="W128" s="909" t="str">
        <f t="shared" si="4"/>
        <v>#REF!</v>
      </c>
      <c r="X128" s="906" t="str">
        <f t="shared" si="5"/>
        <v>#REF!</v>
      </c>
      <c r="Y128" s="906">
        <f t="shared" si="25"/>
        <v>0.3039130435</v>
      </c>
      <c r="Z128" s="910" t="str">
        <f t="shared" si="26"/>
        <v>#REF!</v>
      </c>
      <c r="AA128" s="910" t="str">
        <f t="shared" si="6"/>
        <v>#REF!</v>
      </c>
      <c r="AB128" s="910" t="str">
        <f t="shared" si="7"/>
        <v>#REF!</v>
      </c>
      <c r="AC128" s="911" t="str">
        <f t="shared" si="8"/>
        <v>#REF!</v>
      </c>
      <c r="AD128" s="911" t="str">
        <f t="shared" si="9"/>
        <v>#REF!</v>
      </c>
      <c r="AE128" s="911" t="str">
        <f t="shared" si="10"/>
        <v>#REF!</v>
      </c>
      <c r="AF128" s="924"/>
      <c r="AG128" s="912"/>
      <c r="AH128" s="912"/>
      <c r="AI128" s="912" t="str">
        <f t="shared" si="29"/>
        <v>#REF!</v>
      </c>
    </row>
    <row r="129" ht="15.0" customHeight="1">
      <c r="A129" s="881">
        <v>129.0</v>
      </c>
      <c r="B129" s="884">
        <v>464355.0</v>
      </c>
      <c r="C129" s="915" t="s">
        <v>1551</v>
      </c>
      <c r="D129" s="927" t="s">
        <v>1552</v>
      </c>
      <c r="E129" s="885" t="s">
        <v>511</v>
      </c>
      <c r="F129" s="914" t="s">
        <v>512</v>
      </c>
      <c r="G129" s="914" t="s">
        <v>665</v>
      </c>
      <c r="H129" s="887" t="str">
        <f t="shared" si="20"/>
        <v>DEV02</v>
      </c>
      <c r="I129" s="888" t="str">
        <f t="shared" si="21"/>
        <v>#REF!</v>
      </c>
      <c r="J129" s="887">
        <v>7.0</v>
      </c>
      <c r="K129" s="887">
        <v>2024.0</v>
      </c>
      <c r="L129" s="889">
        <v>45474.0</v>
      </c>
      <c r="M129" s="889">
        <v>45504.0</v>
      </c>
      <c r="N129" s="890">
        <v>19.0</v>
      </c>
      <c r="O129" s="890">
        <f t="shared" si="22"/>
        <v>0.8260869565</v>
      </c>
      <c r="P129" s="890" t="str">
        <f t="shared" si="23"/>
        <v>#REF!</v>
      </c>
      <c r="Q129" s="890" t="str">
        <f t="shared" si="31"/>
        <v>#REF!</v>
      </c>
      <c r="R129" s="929"/>
      <c r="S129" s="930" t="s">
        <v>525</v>
      </c>
      <c r="T129" s="891" t="s">
        <v>1515</v>
      </c>
      <c r="U129" s="892" t="str">
        <f t="shared" si="2"/>
        <v>#REF!</v>
      </c>
      <c r="V129" s="893" t="str">
        <f t="shared" si="3"/>
        <v>#REF!</v>
      </c>
      <c r="W129" s="893" t="str">
        <f t="shared" si="4"/>
        <v>#REF!</v>
      </c>
      <c r="X129" s="890" t="str">
        <f t="shared" si="5"/>
        <v>#REF!</v>
      </c>
      <c r="Y129" s="929">
        <f t="shared" si="25"/>
        <v>0.8260869565</v>
      </c>
      <c r="Z129" s="932" t="str">
        <f t="shared" si="26"/>
        <v>#REF!</v>
      </c>
      <c r="AA129" s="932" t="str">
        <f t="shared" si="6"/>
        <v>#REF!</v>
      </c>
      <c r="AB129" s="932" t="str">
        <f t="shared" si="7"/>
        <v>#REF!</v>
      </c>
      <c r="AC129" s="938" t="str">
        <f t="shared" si="8"/>
        <v>#REF!</v>
      </c>
      <c r="AD129" s="938" t="str">
        <f t="shared" si="9"/>
        <v>#REF!</v>
      </c>
      <c r="AE129" s="938" t="str">
        <f t="shared" si="10"/>
        <v>#REF!</v>
      </c>
      <c r="AF129" s="927"/>
      <c r="AG129" s="896"/>
      <c r="AH129" s="896"/>
      <c r="AI129" s="896" t="str">
        <f t="shared" si="29"/>
        <v>#REF!</v>
      </c>
    </row>
    <row r="130" ht="15.0" customHeight="1">
      <c r="A130" s="897">
        <v>130.0</v>
      </c>
      <c r="B130" s="884">
        <v>458599.0</v>
      </c>
      <c r="C130" s="915" t="s">
        <v>876</v>
      </c>
      <c r="D130" s="915" t="s">
        <v>1539</v>
      </c>
      <c r="E130" s="885" t="s">
        <v>511</v>
      </c>
      <c r="F130" s="914" t="s">
        <v>512</v>
      </c>
      <c r="G130" s="914" t="s">
        <v>790</v>
      </c>
      <c r="H130" s="887" t="str">
        <f t="shared" si="20"/>
        <v>DEV03</v>
      </c>
      <c r="I130" s="888" t="str">
        <f t="shared" si="21"/>
        <v>#REF!</v>
      </c>
      <c r="J130" s="887">
        <v>7.0</v>
      </c>
      <c r="K130" s="887">
        <v>2024.0</v>
      </c>
      <c r="L130" s="889">
        <v>45474.0</v>
      </c>
      <c r="M130" s="889">
        <v>45504.0</v>
      </c>
      <c r="N130" s="890">
        <v>23.0</v>
      </c>
      <c r="O130" s="890">
        <f t="shared" si="22"/>
        <v>1</v>
      </c>
      <c r="P130" s="890" t="str">
        <f t="shared" si="23"/>
        <v>#REF!</v>
      </c>
      <c r="Q130" s="890" t="str">
        <f t="shared" si="31"/>
        <v>#REF!</v>
      </c>
      <c r="R130" s="941"/>
      <c r="S130" s="942" t="s">
        <v>525</v>
      </c>
      <c r="T130" s="891" t="s">
        <v>1515</v>
      </c>
      <c r="U130" s="892" t="str">
        <f t="shared" si="2"/>
        <v>#REF!</v>
      </c>
      <c r="V130" s="893" t="str">
        <f t="shared" si="3"/>
        <v>#REF!</v>
      </c>
      <c r="W130" s="893" t="str">
        <f t="shared" si="4"/>
        <v>#REF!</v>
      </c>
      <c r="X130" s="890" t="str">
        <f t="shared" si="5"/>
        <v>#REF!</v>
      </c>
      <c r="Y130" s="941">
        <f t="shared" si="25"/>
        <v>1</v>
      </c>
      <c r="Z130" s="943" t="str">
        <f t="shared" si="26"/>
        <v>#REF!</v>
      </c>
      <c r="AA130" s="943" t="str">
        <f t="shared" si="6"/>
        <v>#REF!</v>
      </c>
      <c r="AB130" s="943" t="str">
        <f t="shared" si="7"/>
        <v>#REF!</v>
      </c>
      <c r="AC130" s="944" t="str">
        <f t="shared" si="8"/>
        <v>#REF!</v>
      </c>
      <c r="AD130" s="944" t="str">
        <f t="shared" si="9"/>
        <v>#REF!</v>
      </c>
      <c r="AE130" s="944" t="str">
        <f t="shared" si="10"/>
        <v>#REF!</v>
      </c>
      <c r="AF130" s="915"/>
      <c r="AG130" s="896"/>
      <c r="AH130" s="896"/>
      <c r="AI130" s="896" t="str">
        <f t="shared" si="29"/>
        <v>#REF!</v>
      </c>
    </row>
    <row r="131" ht="15.0" customHeight="1">
      <c r="A131" s="881">
        <v>131.0</v>
      </c>
      <c r="B131" s="884">
        <v>464615.0</v>
      </c>
      <c r="C131" s="915" t="s">
        <v>1555</v>
      </c>
      <c r="D131" s="915" t="s">
        <v>1556</v>
      </c>
      <c r="E131" s="885" t="s">
        <v>511</v>
      </c>
      <c r="F131" s="914" t="s">
        <v>546</v>
      </c>
      <c r="G131" s="914" t="s">
        <v>790</v>
      </c>
      <c r="H131" s="887" t="str">
        <f t="shared" si="20"/>
        <v>TESTER03</v>
      </c>
      <c r="I131" s="888" t="str">
        <f t="shared" si="21"/>
        <v>#REF!</v>
      </c>
      <c r="J131" s="887">
        <v>7.0</v>
      </c>
      <c r="K131" s="887">
        <v>2024.0</v>
      </c>
      <c r="L131" s="889">
        <v>45474.0</v>
      </c>
      <c r="M131" s="889">
        <v>45504.0</v>
      </c>
      <c r="N131" s="890">
        <v>23.0</v>
      </c>
      <c r="O131" s="890">
        <f t="shared" si="22"/>
        <v>1</v>
      </c>
      <c r="P131" s="890" t="str">
        <f t="shared" si="23"/>
        <v>#REF!</v>
      </c>
      <c r="Q131" s="890" t="str">
        <f t="shared" si="31"/>
        <v>#REF!</v>
      </c>
      <c r="R131" s="941"/>
      <c r="S131" s="942" t="s">
        <v>525</v>
      </c>
      <c r="T131" s="891" t="s">
        <v>1515</v>
      </c>
      <c r="U131" s="892" t="str">
        <f t="shared" si="2"/>
        <v>#REF!</v>
      </c>
      <c r="V131" s="893" t="str">
        <f t="shared" si="3"/>
        <v>#REF!</v>
      </c>
      <c r="W131" s="893" t="str">
        <f t="shared" si="4"/>
        <v>#REF!</v>
      </c>
      <c r="X131" s="890" t="str">
        <f t="shared" si="5"/>
        <v>#REF!</v>
      </c>
      <c r="Y131" s="890">
        <f t="shared" si="25"/>
        <v>1</v>
      </c>
      <c r="Z131" s="894" t="str">
        <f t="shared" si="26"/>
        <v>#REF!</v>
      </c>
      <c r="AA131" s="894" t="str">
        <f t="shared" si="6"/>
        <v>#REF!</v>
      </c>
      <c r="AB131" s="894" t="str">
        <f t="shared" si="7"/>
        <v>#REF!</v>
      </c>
      <c r="AC131" s="895" t="str">
        <f t="shared" si="8"/>
        <v>#REF!</v>
      </c>
      <c r="AD131" s="895" t="str">
        <f t="shared" si="9"/>
        <v>#REF!</v>
      </c>
      <c r="AE131" s="895" t="str">
        <f t="shared" si="10"/>
        <v>#REF!</v>
      </c>
      <c r="AF131" s="915"/>
      <c r="AG131" s="896"/>
      <c r="AH131" s="896"/>
      <c r="AI131" s="896" t="str">
        <f t="shared" si="29"/>
        <v>#REF!</v>
      </c>
    </row>
    <row r="132" ht="15.0" customHeight="1">
      <c r="A132" s="897">
        <v>132.0</v>
      </c>
      <c r="B132" s="884">
        <v>464111.0</v>
      </c>
      <c r="C132" s="915" t="s">
        <v>1544</v>
      </c>
      <c r="D132" s="915" t="s">
        <v>1545</v>
      </c>
      <c r="E132" s="885" t="s">
        <v>511</v>
      </c>
      <c r="F132" s="914" t="s">
        <v>564</v>
      </c>
      <c r="G132" s="914" t="s">
        <v>665</v>
      </c>
      <c r="H132" s="887" t="str">
        <f t="shared" si="20"/>
        <v>BA02</v>
      </c>
      <c r="I132" s="888" t="str">
        <f t="shared" si="21"/>
        <v>#REF!</v>
      </c>
      <c r="J132" s="887">
        <v>7.0</v>
      </c>
      <c r="K132" s="887">
        <v>2024.0</v>
      </c>
      <c r="L132" s="889">
        <v>45474.0</v>
      </c>
      <c r="M132" s="889">
        <v>45504.0</v>
      </c>
      <c r="N132" s="890">
        <v>23.0</v>
      </c>
      <c r="O132" s="890">
        <f t="shared" si="22"/>
        <v>1</v>
      </c>
      <c r="P132" s="890" t="str">
        <f t="shared" si="23"/>
        <v>#REF!</v>
      </c>
      <c r="Q132" s="890" t="str">
        <f t="shared" si="31"/>
        <v>#REF!</v>
      </c>
      <c r="R132" s="941"/>
      <c r="S132" s="942" t="s">
        <v>525</v>
      </c>
      <c r="T132" s="891" t="s">
        <v>1515</v>
      </c>
      <c r="U132" s="892" t="str">
        <f t="shared" si="2"/>
        <v>#REF!</v>
      </c>
      <c r="V132" s="893" t="str">
        <f t="shared" si="3"/>
        <v>#REF!</v>
      </c>
      <c r="W132" s="893" t="str">
        <f t="shared" si="4"/>
        <v>#REF!</v>
      </c>
      <c r="X132" s="890" t="str">
        <f t="shared" si="5"/>
        <v>#REF!</v>
      </c>
      <c r="Y132" s="941">
        <f t="shared" si="25"/>
        <v>1</v>
      </c>
      <c r="Z132" s="943" t="str">
        <f t="shared" si="26"/>
        <v>#REF!</v>
      </c>
      <c r="AA132" s="943" t="str">
        <f t="shared" si="6"/>
        <v>#REF!</v>
      </c>
      <c r="AB132" s="943" t="str">
        <f t="shared" si="7"/>
        <v>#REF!</v>
      </c>
      <c r="AC132" s="944" t="str">
        <f t="shared" si="8"/>
        <v>#REF!</v>
      </c>
      <c r="AD132" s="944" t="str">
        <f t="shared" si="9"/>
        <v>#REF!</v>
      </c>
      <c r="AE132" s="944" t="str">
        <f t="shared" si="10"/>
        <v>#REF!</v>
      </c>
      <c r="AF132" s="915"/>
      <c r="AG132" s="896"/>
      <c r="AH132" s="896"/>
      <c r="AI132" s="896" t="str">
        <f t="shared" si="29"/>
        <v>#REF!</v>
      </c>
    </row>
    <row r="133" ht="15.0" customHeight="1">
      <c r="A133" s="881">
        <v>133.0</v>
      </c>
      <c r="B133" s="884">
        <v>465279.0</v>
      </c>
      <c r="C133" s="915" t="s">
        <v>1571</v>
      </c>
      <c r="D133" s="915" t="s">
        <v>1572</v>
      </c>
      <c r="E133" s="885" t="s">
        <v>511</v>
      </c>
      <c r="F133" s="914" t="s">
        <v>564</v>
      </c>
      <c r="G133" s="914" t="s">
        <v>665</v>
      </c>
      <c r="H133" s="887" t="str">
        <f t="shared" si="20"/>
        <v>BA02</v>
      </c>
      <c r="I133" s="888" t="str">
        <f t="shared" si="21"/>
        <v>#REF!</v>
      </c>
      <c r="J133" s="887">
        <v>7.0</v>
      </c>
      <c r="K133" s="887">
        <v>2024.0</v>
      </c>
      <c r="L133" s="889">
        <v>45474.0</v>
      </c>
      <c r="M133" s="889">
        <v>45504.0</v>
      </c>
      <c r="N133" s="890">
        <v>22.0</v>
      </c>
      <c r="O133" s="890">
        <f t="shared" si="22"/>
        <v>0.9565217391</v>
      </c>
      <c r="P133" s="890" t="str">
        <f t="shared" si="23"/>
        <v>#REF!</v>
      </c>
      <c r="Q133" s="890" t="str">
        <f t="shared" si="31"/>
        <v>#REF!</v>
      </c>
      <c r="R133" s="941"/>
      <c r="S133" s="942" t="s">
        <v>525</v>
      </c>
      <c r="T133" s="891" t="s">
        <v>1515</v>
      </c>
      <c r="U133" s="892" t="str">
        <f t="shared" si="2"/>
        <v>#REF!</v>
      </c>
      <c r="V133" s="893" t="str">
        <f t="shared" si="3"/>
        <v>#REF!</v>
      </c>
      <c r="W133" s="893" t="str">
        <f t="shared" si="4"/>
        <v>#REF!</v>
      </c>
      <c r="X133" s="890" t="str">
        <f t="shared" si="5"/>
        <v>#REF!</v>
      </c>
      <c r="Y133" s="941">
        <f t="shared" si="25"/>
        <v>0.9565217391</v>
      </c>
      <c r="Z133" s="943" t="str">
        <f t="shared" si="26"/>
        <v>#REF!</v>
      </c>
      <c r="AA133" s="943" t="str">
        <f t="shared" si="6"/>
        <v>#REF!</v>
      </c>
      <c r="AB133" s="943" t="str">
        <f t="shared" si="7"/>
        <v>#REF!</v>
      </c>
      <c r="AC133" s="944" t="str">
        <f t="shared" si="8"/>
        <v>#REF!</v>
      </c>
      <c r="AD133" s="944" t="str">
        <f t="shared" si="9"/>
        <v>#REF!</v>
      </c>
      <c r="AE133" s="944" t="str">
        <f t="shared" si="10"/>
        <v>#REF!</v>
      </c>
      <c r="AF133" s="915"/>
      <c r="AG133" s="896"/>
      <c r="AH133" s="896"/>
      <c r="AI133" s="896" t="str">
        <f t="shared" si="29"/>
        <v>#REF!</v>
      </c>
    </row>
    <row r="134" ht="15.0" customHeight="1">
      <c r="A134" s="897">
        <v>134.0</v>
      </c>
      <c r="B134" s="884">
        <v>465797.0</v>
      </c>
      <c r="C134" s="915" t="s">
        <v>1594</v>
      </c>
      <c r="D134" s="883" t="s">
        <v>1595</v>
      </c>
      <c r="E134" s="885" t="s">
        <v>511</v>
      </c>
      <c r="F134" s="898" t="s">
        <v>512</v>
      </c>
      <c r="G134" s="898" t="s">
        <v>790</v>
      </c>
      <c r="H134" s="887" t="str">
        <f t="shared" si="20"/>
        <v>DEV03</v>
      </c>
      <c r="I134" s="946" t="str">
        <f t="shared" si="21"/>
        <v>#REF!</v>
      </c>
      <c r="J134" s="887">
        <v>7.0</v>
      </c>
      <c r="K134" s="930">
        <v>2024.0</v>
      </c>
      <c r="L134" s="889">
        <v>45474.0</v>
      </c>
      <c r="M134" s="889">
        <v>45504.0</v>
      </c>
      <c r="N134" s="929">
        <v>23.0</v>
      </c>
      <c r="O134" s="890">
        <f t="shared" si="22"/>
        <v>1</v>
      </c>
      <c r="P134" s="929" t="str">
        <f t="shared" si="23"/>
        <v>#REF!</v>
      </c>
      <c r="Q134" s="890" t="str">
        <f t="shared" si="31"/>
        <v>#REF!</v>
      </c>
      <c r="R134" s="947"/>
      <c r="S134" s="942" t="s">
        <v>525</v>
      </c>
      <c r="T134" s="891" t="s">
        <v>1515</v>
      </c>
      <c r="U134" s="892" t="str">
        <f t="shared" si="2"/>
        <v>#REF!</v>
      </c>
      <c r="V134" s="893" t="str">
        <f t="shared" si="3"/>
        <v>#REF!</v>
      </c>
      <c r="W134" s="893" t="str">
        <f t="shared" si="4"/>
        <v>#REF!</v>
      </c>
      <c r="X134" s="890" t="str">
        <f t="shared" si="5"/>
        <v>#REF!</v>
      </c>
      <c r="Y134" s="941">
        <f t="shared" si="25"/>
        <v>1</v>
      </c>
      <c r="Z134" s="943" t="str">
        <f t="shared" si="26"/>
        <v>#REF!</v>
      </c>
      <c r="AA134" s="943" t="str">
        <f t="shared" si="6"/>
        <v>#REF!</v>
      </c>
      <c r="AB134" s="943" t="str">
        <f t="shared" si="7"/>
        <v>#REF!</v>
      </c>
      <c r="AC134" s="944" t="str">
        <f t="shared" si="8"/>
        <v>#REF!</v>
      </c>
      <c r="AD134" s="944" t="str">
        <f t="shared" si="9"/>
        <v>#REF!</v>
      </c>
      <c r="AE134" s="944" t="str">
        <f t="shared" si="10"/>
        <v>#REF!</v>
      </c>
      <c r="AF134" s="915"/>
      <c r="AG134" s="948"/>
      <c r="AH134" s="896"/>
      <c r="AI134" s="896"/>
    </row>
    <row r="135" ht="15.0" customHeight="1">
      <c r="A135" s="881">
        <v>135.0</v>
      </c>
      <c r="B135" s="884">
        <v>464019.0</v>
      </c>
      <c r="C135" s="915" t="s">
        <v>1540</v>
      </c>
      <c r="D135" s="885" t="s">
        <v>1541</v>
      </c>
      <c r="E135" s="885" t="s">
        <v>511</v>
      </c>
      <c r="F135" s="898" t="s">
        <v>546</v>
      </c>
      <c r="G135" s="898" t="s">
        <v>665</v>
      </c>
      <c r="H135" s="887" t="str">
        <f t="shared" si="20"/>
        <v>TESTER02</v>
      </c>
      <c r="I135" s="949" t="str">
        <f t="shared" si="21"/>
        <v>#REF!</v>
      </c>
      <c r="J135" s="887">
        <v>7.0</v>
      </c>
      <c r="K135" s="942">
        <v>2024.0</v>
      </c>
      <c r="L135" s="889">
        <v>45474.0</v>
      </c>
      <c r="M135" s="889">
        <v>45504.0</v>
      </c>
      <c r="N135" s="941">
        <v>23.0</v>
      </c>
      <c r="O135" s="890">
        <f t="shared" si="22"/>
        <v>1</v>
      </c>
      <c r="P135" s="941" t="str">
        <f t="shared" si="23"/>
        <v>#REF!</v>
      </c>
      <c r="Q135" s="890" t="str">
        <f t="shared" si="31"/>
        <v>#REF!</v>
      </c>
      <c r="R135" s="950"/>
      <c r="S135" s="942" t="s">
        <v>525</v>
      </c>
      <c r="T135" s="891" t="s">
        <v>1515</v>
      </c>
      <c r="U135" s="892" t="str">
        <f t="shared" si="2"/>
        <v>#REF!</v>
      </c>
      <c r="V135" s="893" t="str">
        <f t="shared" si="3"/>
        <v>#REF!</v>
      </c>
      <c r="W135" s="893" t="str">
        <f t="shared" si="4"/>
        <v>#REF!</v>
      </c>
      <c r="X135" s="890" t="str">
        <f t="shared" si="5"/>
        <v>#REF!</v>
      </c>
      <c r="Y135" s="941">
        <f t="shared" si="25"/>
        <v>1</v>
      </c>
      <c r="Z135" s="943" t="str">
        <f t="shared" si="26"/>
        <v>#REF!</v>
      </c>
      <c r="AA135" s="943" t="str">
        <f t="shared" si="6"/>
        <v>#REF!</v>
      </c>
      <c r="AB135" s="943" t="str">
        <f t="shared" si="7"/>
        <v>#REF!</v>
      </c>
      <c r="AC135" s="944" t="str">
        <f t="shared" si="8"/>
        <v>#REF!</v>
      </c>
      <c r="AD135" s="944" t="str">
        <f t="shared" si="9"/>
        <v>#REF!</v>
      </c>
      <c r="AE135" s="944" t="str">
        <f t="shared" si="10"/>
        <v>#REF!</v>
      </c>
      <c r="AF135" s="915"/>
      <c r="AG135" s="951"/>
      <c r="AH135" s="896"/>
      <c r="AI135" s="896"/>
    </row>
    <row r="136" ht="15.0" customHeight="1">
      <c r="A136" s="897">
        <v>136.0</v>
      </c>
      <c r="B136" s="884">
        <v>465271.0</v>
      </c>
      <c r="C136" s="915" t="s">
        <v>1564</v>
      </c>
      <c r="D136" s="885" t="s">
        <v>1565</v>
      </c>
      <c r="E136" s="885" t="s">
        <v>511</v>
      </c>
      <c r="F136" s="898" t="s">
        <v>546</v>
      </c>
      <c r="G136" s="898" t="s">
        <v>771</v>
      </c>
      <c r="H136" s="887" t="str">
        <f t="shared" si="20"/>
        <v>TESTER04</v>
      </c>
      <c r="I136" s="949" t="str">
        <f t="shared" si="21"/>
        <v>#REF!</v>
      </c>
      <c r="J136" s="887">
        <v>7.0</v>
      </c>
      <c r="K136" s="942">
        <v>2024.0</v>
      </c>
      <c r="L136" s="889">
        <v>45474.0</v>
      </c>
      <c r="M136" s="889">
        <v>45504.0</v>
      </c>
      <c r="N136" s="941">
        <v>23.0</v>
      </c>
      <c r="O136" s="890">
        <f t="shared" si="22"/>
        <v>1</v>
      </c>
      <c r="P136" s="941" t="str">
        <f t="shared" si="23"/>
        <v>#REF!</v>
      </c>
      <c r="Q136" s="890" t="str">
        <f t="shared" si="31"/>
        <v>#REF!</v>
      </c>
      <c r="R136" s="950"/>
      <c r="S136" s="942" t="s">
        <v>525</v>
      </c>
      <c r="T136" s="891" t="s">
        <v>1515</v>
      </c>
      <c r="U136" s="892" t="str">
        <f t="shared" si="2"/>
        <v>#REF!</v>
      </c>
      <c r="V136" s="893" t="str">
        <f t="shared" si="3"/>
        <v>#REF!</v>
      </c>
      <c r="W136" s="893" t="str">
        <f t="shared" si="4"/>
        <v>#REF!</v>
      </c>
      <c r="X136" s="890" t="str">
        <f t="shared" si="5"/>
        <v>#REF!</v>
      </c>
      <c r="Y136" s="941">
        <f t="shared" si="25"/>
        <v>1</v>
      </c>
      <c r="Z136" s="943" t="str">
        <f t="shared" si="26"/>
        <v>#REF!</v>
      </c>
      <c r="AA136" s="943" t="str">
        <f t="shared" si="6"/>
        <v>#REF!</v>
      </c>
      <c r="AB136" s="943" t="str">
        <f t="shared" si="7"/>
        <v>#REF!</v>
      </c>
      <c r="AC136" s="944" t="str">
        <f t="shared" si="8"/>
        <v>#REF!</v>
      </c>
      <c r="AD136" s="944" t="str">
        <f t="shared" si="9"/>
        <v>#REF!</v>
      </c>
      <c r="AE136" s="944" t="str">
        <f t="shared" si="10"/>
        <v>#REF!</v>
      </c>
      <c r="AF136" s="915"/>
      <c r="AG136" s="951"/>
      <c r="AH136" s="896"/>
      <c r="AI136" s="896"/>
    </row>
    <row r="137" ht="15.0" customHeight="1">
      <c r="A137" s="899">
        <v>137.0</v>
      </c>
      <c r="B137" s="900">
        <v>463617.0</v>
      </c>
      <c r="C137" s="917" t="s">
        <v>1523</v>
      </c>
      <c r="D137" s="901" t="s">
        <v>1524</v>
      </c>
      <c r="E137" s="901" t="s">
        <v>511</v>
      </c>
      <c r="F137" s="902" t="s">
        <v>512</v>
      </c>
      <c r="G137" s="902" t="s">
        <v>787</v>
      </c>
      <c r="H137" s="903" t="str">
        <f t="shared" si="20"/>
        <v>DEV05</v>
      </c>
      <c r="I137" s="952" t="str">
        <f t="shared" si="21"/>
        <v>#REF!</v>
      </c>
      <c r="J137" s="903">
        <v>7.0</v>
      </c>
      <c r="K137" s="953">
        <v>2024.0</v>
      </c>
      <c r="L137" s="905">
        <v>45474.0</v>
      </c>
      <c r="M137" s="905">
        <v>45504.0</v>
      </c>
      <c r="N137" s="954">
        <v>23.0</v>
      </c>
      <c r="O137" s="906">
        <f t="shared" si="22"/>
        <v>1</v>
      </c>
      <c r="P137" s="954" t="str">
        <f t="shared" si="23"/>
        <v>#REF!</v>
      </c>
      <c r="Q137" s="906">
        <v>2.03</v>
      </c>
      <c r="R137" s="955"/>
      <c r="S137" s="953" t="s">
        <v>525</v>
      </c>
      <c r="T137" s="907" t="s">
        <v>1515</v>
      </c>
      <c r="U137" s="908">
        <f t="shared" si="2"/>
        <v>2.03</v>
      </c>
      <c r="V137" s="909" t="str">
        <f t="shared" si="3"/>
        <v>#REF!</v>
      </c>
      <c r="W137" s="909">
        <f t="shared" si="4"/>
        <v>2.03</v>
      </c>
      <c r="X137" s="906" t="str">
        <f t="shared" si="5"/>
        <v>#REF!</v>
      </c>
      <c r="Y137" s="954">
        <f t="shared" si="25"/>
        <v>1</v>
      </c>
      <c r="Z137" s="956" t="str">
        <f t="shared" si="26"/>
        <v>#REF!</v>
      </c>
      <c r="AA137" s="956" t="str">
        <f t="shared" si="6"/>
        <v>#REF!</v>
      </c>
      <c r="AB137" s="956" t="str">
        <f t="shared" si="7"/>
        <v>#REF!</v>
      </c>
      <c r="AC137" s="957" t="str">
        <f t="shared" si="8"/>
        <v>#REF!</v>
      </c>
      <c r="AD137" s="957" t="str">
        <f t="shared" si="9"/>
        <v>#REF!</v>
      </c>
      <c r="AE137" s="957" t="str">
        <f t="shared" si="10"/>
        <v>#REF!</v>
      </c>
      <c r="AF137" s="917"/>
      <c r="AG137" s="958"/>
      <c r="AH137" s="912"/>
      <c r="AI137" s="912"/>
    </row>
    <row r="138" ht="15.0" customHeight="1">
      <c r="A138" s="897">
        <v>138.0</v>
      </c>
      <c r="B138" s="884">
        <v>271169.0</v>
      </c>
      <c r="C138" s="915" t="s">
        <v>1518</v>
      </c>
      <c r="D138" s="885" t="s">
        <v>1519</v>
      </c>
      <c r="E138" s="885" t="s">
        <v>511</v>
      </c>
      <c r="F138" s="898" t="s">
        <v>512</v>
      </c>
      <c r="G138" s="898" t="s">
        <v>771</v>
      </c>
      <c r="H138" s="887" t="str">
        <f t="shared" si="20"/>
        <v>DEV04</v>
      </c>
      <c r="I138" s="949" t="str">
        <f t="shared" si="21"/>
        <v>#REF!</v>
      </c>
      <c r="J138" s="887">
        <v>7.0</v>
      </c>
      <c r="K138" s="942">
        <v>2024.0</v>
      </c>
      <c r="L138" s="889">
        <v>45474.0</v>
      </c>
      <c r="M138" s="889">
        <v>45504.0</v>
      </c>
      <c r="N138" s="941">
        <v>23.0</v>
      </c>
      <c r="O138" s="890">
        <f t="shared" si="22"/>
        <v>1</v>
      </c>
      <c r="P138" s="941" t="str">
        <f t="shared" si="23"/>
        <v>#REF!</v>
      </c>
      <c r="Q138" s="890" t="str">
        <f t="shared" ref="Q138:Q139" si="32">P138</f>
        <v>#REF!</v>
      </c>
      <c r="R138" s="950"/>
      <c r="S138" s="942" t="s">
        <v>525</v>
      </c>
      <c r="T138" s="891" t="s">
        <v>1515</v>
      </c>
      <c r="U138" s="892" t="str">
        <f t="shared" si="2"/>
        <v>#REF!</v>
      </c>
      <c r="V138" s="893" t="str">
        <f t="shared" si="3"/>
        <v>#REF!</v>
      </c>
      <c r="W138" s="893" t="str">
        <f t="shared" si="4"/>
        <v>#REF!</v>
      </c>
      <c r="X138" s="890" t="str">
        <f t="shared" si="5"/>
        <v>#REF!</v>
      </c>
      <c r="Y138" s="941">
        <f t="shared" si="25"/>
        <v>1</v>
      </c>
      <c r="Z138" s="943" t="str">
        <f t="shared" si="26"/>
        <v>#REF!</v>
      </c>
      <c r="AA138" s="943" t="str">
        <f t="shared" si="6"/>
        <v>#REF!</v>
      </c>
      <c r="AB138" s="943" t="str">
        <f t="shared" si="7"/>
        <v>#REF!</v>
      </c>
      <c r="AC138" s="944" t="str">
        <f t="shared" si="8"/>
        <v>#REF!</v>
      </c>
      <c r="AD138" s="944" t="str">
        <f t="shared" si="9"/>
        <v>#REF!</v>
      </c>
      <c r="AE138" s="944" t="str">
        <f t="shared" si="10"/>
        <v>#REF!</v>
      </c>
      <c r="AF138" s="915"/>
      <c r="AG138" s="951"/>
      <c r="AH138" s="896"/>
      <c r="AI138" s="896"/>
    </row>
    <row r="139" ht="15.0" customHeight="1">
      <c r="A139" s="881">
        <v>139.0</v>
      </c>
      <c r="B139" s="884">
        <v>463675.0</v>
      </c>
      <c r="C139" s="915" t="s">
        <v>1527</v>
      </c>
      <c r="D139" s="885" t="s">
        <v>1528</v>
      </c>
      <c r="E139" s="885" t="s">
        <v>511</v>
      </c>
      <c r="F139" s="898" t="s">
        <v>512</v>
      </c>
      <c r="G139" s="898" t="s">
        <v>787</v>
      </c>
      <c r="H139" s="887" t="str">
        <f t="shared" si="20"/>
        <v>DEV05</v>
      </c>
      <c r="I139" s="949" t="str">
        <f t="shared" si="21"/>
        <v>#REF!</v>
      </c>
      <c r="J139" s="887">
        <v>7.0</v>
      </c>
      <c r="K139" s="942">
        <v>2024.0</v>
      </c>
      <c r="L139" s="889">
        <v>45474.0</v>
      </c>
      <c r="M139" s="889">
        <v>45504.0</v>
      </c>
      <c r="N139" s="941">
        <v>21.0</v>
      </c>
      <c r="O139" s="890">
        <f t="shared" si="22"/>
        <v>0.9130434783</v>
      </c>
      <c r="P139" s="941" t="str">
        <f t="shared" si="23"/>
        <v>#REF!</v>
      </c>
      <c r="Q139" s="890" t="str">
        <f t="shared" si="32"/>
        <v>#REF!</v>
      </c>
      <c r="R139" s="950"/>
      <c r="S139" s="942" t="s">
        <v>525</v>
      </c>
      <c r="T139" s="891" t="s">
        <v>1515</v>
      </c>
      <c r="U139" s="892" t="str">
        <f t="shared" si="2"/>
        <v>#REF!</v>
      </c>
      <c r="V139" s="893" t="str">
        <f t="shared" si="3"/>
        <v>#REF!</v>
      </c>
      <c r="W139" s="893" t="str">
        <f t="shared" si="4"/>
        <v>#REF!</v>
      </c>
      <c r="X139" s="890" t="str">
        <f t="shared" si="5"/>
        <v>#REF!</v>
      </c>
      <c r="Y139" s="941">
        <f t="shared" si="25"/>
        <v>0.9130434783</v>
      </c>
      <c r="Z139" s="943" t="str">
        <f t="shared" si="26"/>
        <v>#REF!</v>
      </c>
      <c r="AA139" s="943" t="str">
        <f t="shared" si="6"/>
        <v>#REF!</v>
      </c>
      <c r="AB139" s="943" t="str">
        <f t="shared" si="7"/>
        <v>#REF!</v>
      </c>
      <c r="AC139" s="944" t="str">
        <f t="shared" si="8"/>
        <v>#REF!</v>
      </c>
      <c r="AD139" s="944" t="str">
        <f t="shared" si="9"/>
        <v>#REF!</v>
      </c>
      <c r="AE139" s="944" t="str">
        <f t="shared" si="10"/>
        <v>#REF!</v>
      </c>
      <c r="AF139" s="915"/>
      <c r="AG139" s="951"/>
      <c r="AH139" s="896"/>
      <c r="AI139" s="896"/>
    </row>
    <row r="140" ht="15.0" customHeight="1">
      <c r="A140" s="913">
        <v>140.0</v>
      </c>
      <c r="B140" s="900">
        <v>459207.0</v>
      </c>
      <c r="C140" s="917" t="s">
        <v>1598</v>
      </c>
      <c r="D140" s="901" t="s">
        <v>1599</v>
      </c>
      <c r="E140" s="901" t="s">
        <v>511</v>
      </c>
      <c r="F140" s="902" t="s">
        <v>512</v>
      </c>
      <c r="G140" s="902" t="s">
        <v>893</v>
      </c>
      <c r="H140" s="903" t="str">
        <f t="shared" si="20"/>
        <v>DEV06</v>
      </c>
      <c r="I140" s="952" t="str">
        <f t="shared" si="21"/>
        <v>#REF!</v>
      </c>
      <c r="J140" s="903">
        <v>7.0</v>
      </c>
      <c r="K140" s="953">
        <v>2024.0</v>
      </c>
      <c r="L140" s="905">
        <v>45474.0</v>
      </c>
      <c r="M140" s="905">
        <v>45504.0</v>
      </c>
      <c r="N140" s="954">
        <v>23.0</v>
      </c>
      <c r="O140" s="906">
        <f t="shared" si="22"/>
        <v>1</v>
      </c>
      <c r="P140" s="954" t="str">
        <f t="shared" si="23"/>
        <v>#REF!</v>
      </c>
      <c r="Q140" s="906" t="str">
        <f>P140*21/23</f>
        <v>#REF!</v>
      </c>
      <c r="R140" s="955"/>
      <c r="S140" s="953" t="s">
        <v>525</v>
      </c>
      <c r="T140" s="907" t="s">
        <v>1515</v>
      </c>
      <c r="U140" s="908" t="str">
        <f t="shared" si="2"/>
        <v>#REF!</v>
      </c>
      <c r="V140" s="909" t="str">
        <f t="shared" si="3"/>
        <v>#REF!</v>
      </c>
      <c r="W140" s="909" t="str">
        <f t="shared" si="4"/>
        <v>#REF!</v>
      </c>
      <c r="X140" s="906" t="str">
        <f t="shared" si="5"/>
        <v>#REF!</v>
      </c>
      <c r="Y140" s="954">
        <f t="shared" si="25"/>
        <v>1</v>
      </c>
      <c r="Z140" s="956" t="str">
        <f t="shared" si="26"/>
        <v>#REF!</v>
      </c>
      <c r="AA140" s="956" t="str">
        <f t="shared" si="6"/>
        <v>#REF!</v>
      </c>
      <c r="AB140" s="956" t="str">
        <f t="shared" si="7"/>
        <v>#REF!</v>
      </c>
      <c r="AC140" s="957" t="str">
        <f t="shared" si="8"/>
        <v>#REF!</v>
      </c>
      <c r="AD140" s="957" t="str">
        <f t="shared" si="9"/>
        <v>#REF!</v>
      </c>
      <c r="AE140" s="957" t="str">
        <f t="shared" si="10"/>
        <v>#REF!</v>
      </c>
      <c r="AF140" s="917"/>
      <c r="AG140" s="958"/>
      <c r="AH140" s="912"/>
      <c r="AI140" s="912"/>
    </row>
    <row r="141" ht="15.0" customHeight="1">
      <c r="A141" s="881">
        <v>141.0</v>
      </c>
      <c r="B141" s="884">
        <v>460613.0</v>
      </c>
      <c r="C141" s="915" t="s">
        <v>1795</v>
      </c>
      <c r="D141" s="885" t="s">
        <v>1796</v>
      </c>
      <c r="E141" s="885" t="s">
        <v>511</v>
      </c>
      <c r="F141" s="898" t="s">
        <v>512</v>
      </c>
      <c r="G141" s="898" t="s">
        <v>665</v>
      </c>
      <c r="H141" s="887" t="str">
        <f t="shared" si="20"/>
        <v>DEV02</v>
      </c>
      <c r="I141" s="949" t="str">
        <f t="shared" si="21"/>
        <v>#REF!</v>
      </c>
      <c r="J141" s="887">
        <v>7.0</v>
      </c>
      <c r="K141" s="942">
        <v>2024.0</v>
      </c>
      <c r="L141" s="889">
        <v>45474.0</v>
      </c>
      <c r="M141" s="889">
        <v>45504.0</v>
      </c>
      <c r="N141" s="941">
        <v>23.0</v>
      </c>
      <c r="O141" s="890">
        <f t="shared" si="22"/>
        <v>1</v>
      </c>
      <c r="P141" s="941" t="str">
        <f t="shared" si="23"/>
        <v>#REF!</v>
      </c>
      <c r="Q141" s="890" t="str">
        <f>P141</f>
        <v>#REF!</v>
      </c>
      <c r="R141" s="950"/>
      <c r="S141" s="942" t="s">
        <v>525</v>
      </c>
      <c r="T141" s="891" t="s">
        <v>1515</v>
      </c>
      <c r="U141" s="892" t="str">
        <f t="shared" si="2"/>
        <v>#REF!</v>
      </c>
      <c r="V141" s="893" t="str">
        <f t="shared" si="3"/>
        <v>#REF!</v>
      </c>
      <c r="W141" s="893" t="str">
        <f t="shared" si="4"/>
        <v>#REF!</v>
      </c>
      <c r="X141" s="890" t="str">
        <f t="shared" si="5"/>
        <v>#REF!</v>
      </c>
      <c r="Y141" s="941">
        <f t="shared" si="25"/>
        <v>1</v>
      </c>
      <c r="Z141" s="943" t="str">
        <f t="shared" si="26"/>
        <v>#REF!</v>
      </c>
      <c r="AA141" s="943" t="str">
        <f t="shared" si="6"/>
        <v>#REF!</v>
      </c>
      <c r="AB141" s="943" t="str">
        <f t="shared" si="7"/>
        <v>#REF!</v>
      </c>
      <c r="AC141" s="944" t="str">
        <f t="shared" si="8"/>
        <v>#REF!</v>
      </c>
      <c r="AD141" s="944" t="str">
        <f t="shared" si="9"/>
        <v>#REF!</v>
      </c>
      <c r="AE141" s="944" t="str">
        <f t="shared" si="10"/>
        <v>#REF!</v>
      </c>
      <c r="AF141" s="915"/>
      <c r="AG141" s="951"/>
      <c r="AH141" s="896"/>
      <c r="AI141" s="896"/>
    </row>
    <row r="142" ht="15.0" customHeight="1">
      <c r="A142" s="719">
        <v>142.0</v>
      </c>
      <c r="B142" s="747">
        <v>290985.0</v>
      </c>
      <c r="C142" s="747" t="s">
        <v>1076</v>
      </c>
      <c r="D142" s="778" t="s">
        <v>1602</v>
      </c>
      <c r="E142" s="778" t="s">
        <v>511</v>
      </c>
      <c r="F142" s="778" t="s">
        <v>546</v>
      </c>
      <c r="G142" s="778" t="s">
        <v>771</v>
      </c>
      <c r="H142" s="747" t="s">
        <v>547</v>
      </c>
      <c r="I142" s="748">
        <v>1.41</v>
      </c>
      <c r="J142" s="749">
        <v>7.0</v>
      </c>
      <c r="K142" s="749">
        <v>2024.0</v>
      </c>
      <c r="L142" s="750">
        <v>45474.0</v>
      </c>
      <c r="M142" s="750">
        <v>45504.0</v>
      </c>
      <c r="N142" s="748">
        <v>23.0</v>
      </c>
      <c r="O142" s="748">
        <v>1.0</v>
      </c>
      <c r="P142" s="748">
        <v>1.0</v>
      </c>
      <c r="Q142" s="751">
        <v>0.98</v>
      </c>
      <c r="R142" s="751"/>
      <c r="S142" s="747" t="s">
        <v>517</v>
      </c>
      <c r="T142" s="747" t="s">
        <v>1603</v>
      </c>
      <c r="U142" s="725">
        <f t="shared" si="2"/>
        <v>0.98</v>
      </c>
      <c r="V142" s="726">
        <f t="shared" si="3"/>
        <v>1</v>
      </c>
      <c r="W142" s="726">
        <f t="shared" si="4"/>
        <v>0.98</v>
      </c>
      <c r="X142" s="727">
        <f t="shared" si="5"/>
        <v>0.98</v>
      </c>
      <c r="Y142" s="752">
        <v>1.0</v>
      </c>
      <c r="Z142" s="753">
        <v>5640.0</v>
      </c>
      <c r="AA142" s="959">
        <f t="shared" si="6"/>
        <v>5416</v>
      </c>
      <c r="AB142" s="959">
        <f t="shared" si="7"/>
        <v>5527</v>
      </c>
      <c r="AC142" s="960">
        <f t="shared" si="8"/>
        <v>0</v>
      </c>
      <c r="AD142" s="960">
        <f t="shared" si="9"/>
        <v>5527</v>
      </c>
      <c r="AE142" s="960">
        <f t="shared" si="10"/>
        <v>5527</v>
      </c>
      <c r="AF142" s="754"/>
      <c r="AG142" s="961"/>
      <c r="AH142" s="737"/>
      <c r="AI142" s="737"/>
    </row>
    <row r="143" ht="15.0" customHeight="1">
      <c r="A143" s="739">
        <v>143.0</v>
      </c>
      <c r="B143" s="720">
        <v>459849.0</v>
      </c>
      <c r="C143" s="720" t="s">
        <v>1072</v>
      </c>
      <c r="D143" s="766" t="s">
        <v>1604</v>
      </c>
      <c r="E143" s="766" t="s">
        <v>511</v>
      </c>
      <c r="F143" s="766" t="s">
        <v>512</v>
      </c>
      <c r="G143" s="766" t="s">
        <v>787</v>
      </c>
      <c r="H143" s="720" t="s">
        <v>570</v>
      </c>
      <c r="I143" s="721">
        <v>2.03</v>
      </c>
      <c r="J143" s="722">
        <v>7.0</v>
      </c>
      <c r="K143" s="722">
        <v>2024.0</v>
      </c>
      <c r="L143" s="723">
        <v>45474.0</v>
      </c>
      <c r="M143" s="723">
        <v>45504.0</v>
      </c>
      <c r="N143" s="721">
        <v>23.0</v>
      </c>
      <c r="O143" s="721">
        <v>1.0</v>
      </c>
      <c r="P143" s="721">
        <v>1.0</v>
      </c>
      <c r="Q143" s="724">
        <v>1.0</v>
      </c>
      <c r="R143" s="724"/>
      <c r="S143" s="720" t="s">
        <v>517</v>
      </c>
      <c r="T143" s="720" t="s">
        <v>1603</v>
      </c>
      <c r="U143" s="725">
        <f t="shared" si="2"/>
        <v>1</v>
      </c>
      <c r="V143" s="726">
        <f t="shared" si="3"/>
        <v>1</v>
      </c>
      <c r="W143" s="726">
        <f t="shared" si="4"/>
        <v>1</v>
      </c>
      <c r="X143" s="727">
        <f t="shared" si="5"/>
        <v>1</v>
      </c>
      <c r="Y143" s="728">
        <v>1.0</v>
      </c>
      <c r="Z143" s="729">
        <v>8120.0</v>
      </c>
      <c r="AA143" s="959">
        <f t="shared" si="6"/>
        <v>8120</v>
      </c>
      <c r="AB143" s="959">
        <f t="shared" si="7"/>
        <v>8120</v>
      </c>
      <c r="AC143" s="960">
        <f t="shared" si="8"/>
        <v>0</v>
      </c>
      <c r="AD143" s="960">
        <f t="shared" si="9"/>
        <v>8120</v>
      </c>
      <c r="AE143" s="960">
        <f t="shared" si="10"/>
        <v>8120</v>
      </c>
      <c r="AF143" s="736"/>
      <c r="AG143" s="961"/>
      <c r="AH143" s="737"/>
      <c r="AI143" s="737"/>
    </row>
    <row r="144" ht="15.0" customHeight="1">
      <c r="A144" s="719">
        <v>144.0</v>
      </c>
      <c r="B144" s="747">
        <v>282563.0</v>
      </c>
      <c r="C144" s="747" t="s">
        <v>1109</v>
      </c>
      <c r="D144" s="778" t="s">
        <v>1320</v>
      </c>
      <c r="E144" s="778" t="s">
        <v>511</v>
      </c>
      <c r="F144" s="778" t="s">
        <v>546</v>
      </c>
      <c r="G144" s="778" t="s">
        <v>771</v>
      </c>
      <c r="H144" s="747" t="s">
        <v>547</v>
      </c>
      <c r="I144" s="748">
        <v>1.41</v>
      </c>
      <c r="J144" s="749">
        <v>7.0</v>
      </c>
      <c r="K144" s="749">
        <v>2024.0</v>
      </c>
      <c r="L144" s="750">
        <v>45502.0</v>
      </c>
      <c r="M144" s="750">
        <v>45504.0</v>
      </c>
      <c r="N144" s="748">
        <v>3.0</v>
      </c>
      <c r="O144" s="748">
        <v>0.13</v>
      </c>
      <c r="P144" s="748">
        <v>0.183</v>
      </c>
      <c r="Q144" s="751">
        <f t="shared" ref="Q144:Q152" si="33">P144</f>
        <v>0.183</v>
      </c>
      <c r="R144" s="751"/>
      <c r="S144" s="747" t="s">
        <v>525</v>
      </c>
      <c r="T144" s="747" t="s">
        <v>1804</v>
      </c>
      <c r="U144" s="725">
        <f t="shared" si="2"/>
        <v>0.183</v>
      </c>
      <c r="V144" s="726">
        <f t="shared" si="3"/>
        <v>1.41</v>
      </c>
      <c r="W144" s="726">
        <f t="shared" si="4"/>
        <v>1.41</v>
      </c>
      <c r="X144" s="727">
        <f t="shared" si="5"/>
        <v>1</v>
      </c>
      <c r="Y144" s="752">
        <v>1.0</v>
      </c>
      <c r="Z144" s="753">
        <v>5640.0</v>
      </c>
      <c r="AA144" s="959">
        <f t="shared" si="6"/>
        <v>95</v>
      </c>
      <c r="AB144" s="959">
        <f t="shared" si="7"/>
        <v>733</v>
      </c>
      <c r="AC144" s="960">
        <f t="shared" si="8"/>
        <v>0</v>
      </c>
      <c r="AD144" s="960">
        <f t="shared" si="9"/>
        <v>733</v>
      </c>
      <c r="AE144" s="960">
        <f t="shared" si="10"/>
        <v>5640</v>
      </c>
      <c r="AF144" s="754"/>
      <c r="AG144" s="961"/>
      <c r="AH144" s="737"/>
      <c r="AI144" s="737"/>
    </row>
    <row r="145" ht="15.0" customHeight="1">
      <c r="A145" s="739">
        <v>145.0</v>
      </c>
      <c r="B145" s="720">
        <v>433414.0</v>
      </c>
      <c r="C145" s="720" t="s">
        <v>1161</v>
      </c>
      <c r="D145" s="766" t="s">
        <v>1331</v>
      </c>
      <c r="E145" s="766" t="s">
        <v>511</v>
      </c>
      <c r="F145" s="766" t="s">
        <v>564</v>
      </c>
      <c r="G145" s="766" t="s">
        <v>790</v>
      </c>
      <c r="H145" s="720" t="s">
        <v>565</v>
      </c>
      <c r="I145" s="721">
        <v>1.41</v>
      </c>
      <c r="J145" s="722">
        <v>7.0</v>
      </c>
      <c r="K145" s="722">
        <v>2024.0</v>
      </c>
      <c r="L145" s="723">
        <v>45502.0</v>
      </c>
      <c r="M145" s="723">
        <v>45504.0</v>
      </c>
      <c r="N145" s="721">
        <v>3.0</v>
      </c>
      <c r="O145" s="721">
        <v>0.13</v>
      </c>
      <c r="P145" s="721">
        <v>0.183</v>
      </c>
      <c r="Q145" s="751">
        <f t="shared" si="33"/>
        <v>0.183</v>
      </c>
      <c r="R145" s="724"/>
      <c r="S145" s="720" t="s">
        <v>525</v>
      </c>
      <c r="T145" s="720" t="s">
        <v>1804</v>
      </c>
      <c r="U145" s="725">
        <f t="shared" si="2"/>
        <v>0.183</v>
      </c>
      <c r="V145" s="726">
        <f t="shared" si="3"/>
        <v>1.41</v>
      </c>
      <c r="W145" s="726">
        <f t="shared" si="4"/>
        <v>1.41</v>
      </c>
      <c r="X145" s="727">
        <f t="shared" si="5"/>
        <v>1</v>
      </c>
      <c r="Y145" s="728">
        <v>1.0</v>
      </c>
      <c r="Z145" s="729">
        <v>5640.0</v>
      </c>
      <c r="AA145" s="959">
        <f t="shared" si="6"/>
        <v>95</v>
      </c>
      <c r="AB145" s="959">
        <f t="shared" si="7"/>
        <v>733</v>
      </c>
      <c r="AC145" s="960">
        <f t="shared" si="8"/>
        <v>0</v>
      </c>
      <c r="AD145" s="960">
        <f t="shared" si="9"/>
        <v>733</v>
      </c>
      <c r="AE145" s="960">
        <f t="shared" si="10"/>
        <v>5640</v>
      </c>
      <c r="AF145" s="736"/>
      <c r="AG145" s="961"/>
      <c r="AH145" s="737"/>
      <c r="AI145" s="737"/>
    </row>
    <row r="146" ht="15.0" customHeight="1">
      <c r="A146" s="719">
        <v>146.0</v>
      </c>
      <c r="B146" s="720">
        <v>244496.0</v>
      </c>
      <c r="C146" s="720" t="s">
        <v>1176</v>
      </c>
      <c r="D146" s="766" t="s">
        <v>1347</v>
      </c>
      <c r="E146" s="766" t="s">
        <v>511</v>
      </c>
      <c r="F146" s="766" t="s">
        <v>512</v>
      </c>
      <c r="G146" s="766" t="s">
        <v>665</v>
      </c>
      <c r="H146" s="720" t="s">
        <v>580</v>
      </c>
      <c r="I146" s="721">
        <v>1.0</v>
      </c>
      <c r="J146" s="722">
        <v>7.0</v>
      </c>
      <c r="K146" s="722">
        <v>2024.0</v>
      </c>
      <c r="L146" s="723">
        <v>45502.0</v>
      </c>
      <c r="M146" s="723">
        <v>45504.0</v>
      </c>
      <c r="N146" s="721">
        <v>3.0</v>
      </c>
      <c r="O146" s="721">
        <v>0.13</v>
      </c>
      <c r="P146" s="721">
        <v>0.13</v>
      </c>
      <c r="Q146" s="751">
        <f t="shared" si="33"/>
        <v>0.13</v>
      </c>
      <c r="R146" s="724"/>
      <c r="S146" s="720" t="s">
        <v>525</v>
      </c>
      <c r="T146" s="720" t="s">
        <v>1804</v>
      </c>
      <c r="U146" s="725">
        <f t="shared" si="2"/>
        <v>0.13</v>
      </c>
      <c r="V146" s="726">
        <f t="shared" si="3"/>
        <v>1</v>
      </c>
      <c r="W146" s="726">
        <f t="shared" si="4"/>
        <v>1</v>
      </c>
      <c r="X146" s="727">
        <f t="shared" si="5"/>
        <v>1</v>
      </c>
      <c r="Y146" s="728">
        <v>1.0</v>
      </c>
      <c r="Z146" s="729">
        <v>4000.0</v>
      </c>
      <c r="AA146" s="959">
        <f t="shared" si="6"/>
        <v>68</v>
      </c>
      <c r="AB146" s="959">
        <f t="shared" si="7"/>
        <v>520</v>
      </c>
      <c r="AC146" s="960">
        <f t="shared" si="8"/>
        <v>0</v>
      </c>
      <c r="AD146" s="960">
        <f t="shared" si="9"/>
        <v>520</v>
      </c>
      <c r="AE146" s="960">
        <f t="shared" si="10"/>
        <v>4000</v>
      </c>
      <c r="AF146" s="736"/>
      <c r="AG146" s="961"/>
      <c r="AH146" s="737"/>
      <c r="AI146" s="737"/>
    </row>
    <row r="147" ht="15.0" customHeight="1">
      <c r="A147" s="739">
        <v>147.0</v>
      </c>
      <c r="B147" s="720">
        <v>465801.0</v>
      </c>
      <c r="C147" s="720" t="s">
        <v>1360</v>
      </c>
      <c r="D147" s="766" t="s">
        <v>1361</v>
      </c>
      <c r="E147" s="766" t="s">
        <v>511</v>
      </c>
      <c r="F147" s="766" t="s">
        <v>512</v>
      </c>
      <c r="G147" s="766" t="s">
        <v>893</v>
      </c>
      <c r="H147" s="720" t="s">
        <v>514</v>
      </c>
      <c r="I147" s="721">
        <v>2.27</v>
      </c>
      <c r="J147" s="722">
        <v>7.0</v>
      </c>
      <c r="K147" s="722">
        <v>2024.0</v>
      </c>
      <c r="L147" s="723">
        <v>45502.0</v>
      </c>
      <c r="M147" s="723">
        <v>45504.0</v>
      </c>
      <c r="N147" s="721">
        <v>3.0</v>
      </c>
      <c r="O147" s="721">
        <v>0.13</v>
      </c>
      <c r="P147" s="721">
        <v>0.295</v>
      </c>
      <c r="Q147" s="751">
        <f t="shared" si="33"/>
        <v>0.295</v>
      </c>
      <c r="R147" s="724"/>
      <c r="S147" s="720" t="s">
        <v>525</v>
      </c>
      <c r="T147" s="720" t="s">
        <v>1804</v>
      </c>
      <c r="U147" s="725">
        <f t="shared" si="2"/>
        <v>0.295</v>
      </c>
      <c r="V147" s="726">
        <f t="shared" si="3"/>
        <v>2.27</v>
      </c>
      <c r="W147" s="726">
        <f t="shared" si="4"/>
        <v>2.27</v>
      </c>
      <c r="X147" s="727">
        <f t="shared" si="5"/>
        <v>1</v>
      </c>
      <c r="Y147" s="728">
        <v>1.0</v>
      </c>
      <c r="Z147" s="729">
        <v>9080.0</v>
      </c>
      <c r="AA147" s="959">
        <f t="shared" si="6"/>
        <v>153</v>
      </c>
      <c r="AB147" s="959">
        <f t="shared" si="7"/>
        <v>1180</v>
      </c>
      <c r="AC147" s="960">
        <f t="shared" si="8"/>
        <v>0</v>
      </c>
      <c r="AD147" s="960">
        <f t="shared" si="9"/>
        <v>1180</v>
      </c>
      <c r="AE147" s="960">
        <f t="shared" si="10"/>
        <v>9080</v>
      </c>
      <c r="AF147" s="736"/>
      <c r="AG147" s="961"/>
      <c r="AH147" s="737"/>
      <c r="AI147" s="737"/>
    </row>
    <row r="148" ht="15.0" customHeight="1">
      <c r="A148" s="719">
        <v>148.0</v>
      </c>
      <c r="B148" s="747">
        <v>460051.0</v>
      </c>
      <c r="C148" s="747" t="s">
        <v>1081</v>
      </c>
      <c r="D148" s="778" t="s">
        <v>1605</v>
      </c>
      <c r="E148" s="778" t="s">
        <v>511</v>
      </c>
      <c r="F148" s="778" t="s">
        <v>512</v>
      </c>
      <c r="G148" s="778" t="s">
        <v>790</v>
      </c>
      <c r="H148" s="747" t="s">
        <v>531</v>
      </c>
      <c r="I148" s="748">
        <v>1.24</v>
      </c>
      <c r="J148" s="749">
        <v>7.0</v>
      </c>
      <c r="K148" s="749">
        <v>2024.0</v>
      </c>
      <c r="L148" s="750">
        <v>45474.0</v>
      </c>
      <c r="M148" s="750">
        <v>45504.0</v>
      </c>
      <c r="N148" s="748">
        <v>23.0</v>
      </c>
      <c r="O148" s="748">
        <v>1.0</v>
      </c>
      <c r="P148" s="748">
        <v>1.24</v>
      </c>
      <c r="Q148" s="751">
        <f t="shared" si="33"/>
        <v>1.24</v>
      </c>
      <c r="R148" s="751"/>
      <c r="S148" s="747" t="s">
        <v>525</v>
      </c>
      <c r="T148" s="747" t="s">
        <v>1809</v>
      </c>
      <c r="U148" s="725">
        <f t="shared" si="2"/>
        <v>1.24</v>
      </c>
      <c r="V148" s="726">
        <f t="shared" si="3"/>
        <v>1.24</v>
      </c>
      <c r="W148" s="726">
        <f t="shared" si="4"/>
        <v>1.24</v>
      </c>
      <c r="X148" s="727">
        <f t="shared" si="5"/>
        <v>1</v>
      </c>
      <c r="Y148" s="752">
        <v>1.0</v>
      </c>
      <c r="Z148" s="753">
        <v>4960.0</v>
      </c>
      <c r="AA148" s="959">
        <f t="shared" si="6"/>
        <v>4960</v>
      </c>
      <c r="AB148" s="959">
        <f t="shared" si="7"/>
        <v>4960</v>
      </c>
      <c r="AC148" s="960">
        <f t="shared" si="8"/>
        <v>0</v>
      </c>
      <c r="AD148" s="960">
        <f t="shared" si="9"/>
        <v>4960</v>
      </c>
      <c r="AE148" s="960">
        <f t="shared" si="10"/>
        <v>4960</v>
      </c>
      <c r="AF148" s="754"/>
      <c r="AG148" s="961"/>
      <c r="AH148" s="737"/>
      <c r="AI148" s="737"/>
    </row>
    <row r="149" ht="15.0" customHeight="1">
      <c r="A149" s="755">
        <v>149.0</v>
      </c>
      <c r="B149" s="736">
        <v>155317.0</v>
      </c>
      <c r="C149" s="736" t="s">
        <v>1273</v>
      </c>
      <c r="D149" s="736" t="s">
        <v>1274</v>
      </c>
      <c r="E149" s="781" t="s">
        <v>511</v>
      </c>
      <c r="F149" s="736" t="s">
        <v>564</v>
      </c>
      <c r="G149" s="736" t="s">
        <v>893</v>
      </c>
      <c r="H149" s="736" t="s">
        <v>633</v>
      </c>
      <c r="I149" s="728">
        <v>2.33</v>
      </c>
      <c r="J149" s="782">
        <v>7.0</v>
      </c>
      <c r="K149" s="782">
        <v>2024.0</v>
      </c>
      <c r="L149" s="783">
        <v>45474.0</v>
      </c>
      <c r="M149" s="783">
        <v>45504.0</v>
      </c>
      <c r="N149" s="728">
        <v>4.6</v>
      </c>
      <c r="O149" s="728">
        <v>0.2</v>
      </c>
      <c r="P149" s="728">
        <v>0.466</v>
      </c>
      <c r="Q149" s="759">
        <f t="shared" si="33"/>
        <v>0.466</v>
      </c>
      <c r="R149" s="758"/>
      <c r="S149" s="736" t="s">
        <v>525</v>
      </c>
      <c r="T149" s="736" t="s">
        <v>1809</v>
      </c>
      <c r="U149" s="760">
        <f t="shared" si="2"/>
        <v>0.466</v>
      </c>
      <c r="V149" s="761">
        <f t="shared" si="3"/>
        <v>2.064</v>
      </c>
      <c r="W149" s="761">
        <f t="shared" si="4"/>
        <v>2.062</v>
      </c>
      <c r="X149" s="762">
        <f t="shared" si="5"/>
        <v>1</v>
      </c>
      <c r="Y149" s="728">
        <v>1.0</v>
      </c>
      <c r="Z149" s="729">
        <v>9320.0</v>
      </c>
      <c r="AA149" s="962">
        <f t="shared" si="6"/>
        <v>373</v>
      </c>
      <c r="AB149" s="962">
        <f t="shared" si="7"/>
        <v>1864</v>
      </c>
      <c r="AC149" s="963">
        <f t="shared" si="8"/>
        <v>0</v>
      </c>
      <c r="AD149" s="963">
        <f t="shared" si="9"/>
        <v>1864</v>
      </c>
      <c r="AE149" s="963">
        <f t="shared" si="10"/>
        <v>9320</v>
      </c>
      <c r="AF149" s="736"/>
      <c r="AG149" s="765"/>
      <c r="AH149" s="765"/>
      <c r="AI149" s="765">
        <f t="shared" ref="AI149:AI483" si="34">AVERAGEIF(D:D,D149,Q:Q)</f>
        <v>0.4124</v>
      </c>
    </row>
    <row r="150" ht="15.0" customHeight="1">
      <c r="A150" s="809">
        <v>150.0</v>
      </c>
      <c r="B150" s="736">
        <v>466069.0</v>
      </c>
      <c r="C150" s="736" t="s">
        <v>1665</v>
      </c>
      <c r="D150" s="736" t="s">
        <v>1666</v>
      </c>
      <c r="E150" s="781" t="s">
        <v>511</v>
      </c>
      <c r="F150" s="736" t="s">
        <v>512</v>
      </c>
      <c r="G150" s="736" t="s">
        <v>771</v>
      </c>
      <c r="H150" s="736" t="s">
        <v>541</v>
      </c>
      <c r="I150" s="728">
        <v>1.59</v>
      </c>
      <c r="J150" s="782">
        <v>7.0</v>
      </c>
      <c r="K150" s="782">
        <v>2024.0</v>
      </c>
      <c r="L150" s="783">
        <v>45474.0</v>
      </c>
      <c r="M150" s="783">
        <v>45504.0</v>
      </c>
      <c r="N150" s="728">
        <v>16.1</v>
      </c>
      <c r="O150" s="728">
        <v>0.7</v>
      </c>
      <c r="P150" s="728">
        <v>1.113</v>
      </c>
      <c r="Q150" s="759">
        <f t="shared" si="33"/>
        <v>1.113</v>
      </c>
      <c r="R150" s="758"/>
      <c r="S150" s="736" t="s">
        <v>525</v>
      </c>
      <c r="T150" s="736" t="s">
        <v>1809</v>
      </c>
      <c r="U150" s="760">
        <f t="shared" si="2"/>
        <v>1.113</v>
      </c>
      <c r="V150" s="761">
        <f t="shared" si="3"/>
        <v>1.32</v>
      </c>
      <c r="W150" s="761">
        <f t="shared" si="4"/>
        <v>1.323</v>
      </c>
      <c r="X150" s="762">
        <f t="shared" si="5"/>
        <v>1</v>
      </c>
      <c r="Y150" s="728">
        <v>0.83</v>
      </c>
      <c r="Z150" s="729">
        <v>6360.0</v>
      </c>
      <c r="AA150" s="962">
        <f t="shared" si="6"/>
        <v>3116</v>
      </c>
      <c r="AB150" s="962">
        <f t="shared" si="7"/>
        <v>4452</v>
      </c>
      <c r="AC150" s="963">
        <f t="shared" si="8"/>
        <v>0</v>
      </c>
      <c r="AD150" s="963">
        <f t="shared" si="9"/>
        <v>4452</v>
      </c>
      <c r="AE150" s="963">
        <f t="shared" si="10"/>
        <v>5279</v>
      </c>
      <c r="AF150" s="736"/>
      <c r="AG150" s="765"/>
      <c r="AH150" s="765"/>
      <c r="AI150" s="765">
        <f t="shared" si="34"/>
        <v>0.6615</v>
      </c>
    </row>
    <row r="151" ht="15.0" customHeight="1">
      <c r="A151" s="739">
        <v>151.0</v>
      </c>
      <c r="B151" s="720">
        <v>466475.0</v>
      </c>
      <c r="C151" s="720" t="s">
        <v>1815</v>
      </c>
      <c r="D151" s="720" t="s">
        <v>1816</v>
      </c>
      <c r="E151" s="766" t="s">
        <v>511</v>
      </c>
      <c r="F151" s="720" t="s">
        <v>564</v>
      </c>
      <c r="G151" s="720" t="s">
        <v>790</v>
      </c>
      <c r="H151" s="720" t="s">
        <v>565</v>
      </c>
      <c r="I151" s="721">
        <v>1.41</v>
      </c>
      <c r="J151" s="722">
        <v>7.0</v>
      </c>
      <c r="K151" s="722">
        <v>2024.0</v>
      </c>
      <c r="L151" s="723">
        <v>45481.0</v>
      </c>
      <c r="M151" s="723">
        <v>45504.0</v>
      </c>
      <c r="N151" s="721">
        <v>18.0</v>
      </c>
      <c r="O151" s="721">
        <v>0.78</v>
      </c>
      <c r="P151" s="721">
        <v>1.1</v>
      </c>
      <c r="Q151" s="751">
        <f t="shared" si="33"/>
        <v>1.1</v>
      </c>
      <c r="R151" s="724"/>
      <c r="S151" s="720" t="s">
        <v>525</v>
      </c>
      <c r="T151" s="720" t="s">
        <v>1809</v>
      </c>
      <c r="U151" s="725">
        <f t="shared" si="2"/>
        <v>1.1</v>
      </c>
      <c r="V151" s="726">
        <f t="shared" si="3"/>
        <v>1.1</v>
      </c>
      <c r="W151" s="726">
        <f t="shared" si="4"/>
        <v>1.1</v>
      </c>
      <c r="X151" s="727">
        <f t="shared" si="5"/>
        <v>1</v>
      </c>
      <c r="Y151" s="728">
        <v>0.997</v>
      </c>
      <c r="Z151" s="729">
        <v>5640.0</v>
      </c>
      <c r="AA151" s="959">
        <f t="shared" si="6"/>
        <v>3431</v>
      </c>
      <c r="AB151" s="959">
        <f t="shared" si="7"/>
        <v>4399</v>
      </c>
      <c r="AC151" s="960">
        <f t="shared" si="8"/>
        <v>0</v>
      </c>
      <c r="AD151" s="960">
        <f t="shared" si="9"/>
        <v>4399</v>
      </c>
      <c r="AE151" s="960">
        <f t="shared" si="10"/>
        <v>4399</v>
      </c>
      <c r="AF151" s="736"/>
      <c r="AG151" s="737"/>
      <c r="AH151" s="737"/>
      <c r="AI151" s="737">
        <f t="shared" si="34"/>
        <v>1.1</v>
      </c>
    </row>
    <row r="152" ht="15.75" customHeight="1">
      <c r="A152" s="809">
        <v>152.0</v>
      </c>
      <c r="B152" s="736">
        <v>197760.0</v>
      </c>
      <c r="C152" s="736" t="s">
        <v>876</v>
      </c>
      <c r="D152" s="781" t="s">
        <v>1678</v>
      </c>
      <c r="E152" s="781" t="s">
        <v>511</v>
      </c>
      <c r="F152" s="781" t="s">
        <v>512</v>
      </c>
      <c r="G152" s="781" t="s">
        <v>893</v>
      </c>
      <c r="H152" s="736" t="s">
        <v>514</v>
      </c>
      <c r="I152" s="728">
        <v>2.27</v>
      </c>
      <c r="J152" s="782">
        <v>7.0</v>
      </c>
      <c r="K152" s="782">
        <v>2024.0</v>
      </c>
      <c r="L152" s="783">
        <v>45499.0</v>
      </c>
      <c r="M152" s="783">
        <v>45504.0</v>
      </c>
      <c r="N152" s="728">
        <v>2.0</v>
      </c>
      <c r="O152" s="728">
        <v>0.09</v>
      </c>
      <c r="P152" s="728">
        <v>0.204</v>
      </c>
      <c r="Q152" s="759">
        <f t="shared" si="33"/>
        <v>0.204</v>
      </c>
      <c r="R152" s="758"/>
      <c r="S152" s="736" t="s">
        <v>525</v>
      </c>
      <c r="T152" s="736" t="s">
        <v>1809</v>
      </c>
      <c r="U152" s="760">
        <f t="shared" si="2"/>
        <v>0.204</v>
      </c>
      <c r="V152" s="761">
        <f t="shared" si="3"/>
        <v>0.408</v>
      </c>
      <c r="W152" s="761">
        <f t="shared" si="4"/>
        <v>0.404</v>
      </c>
      <c r="X152" s="762">
        <f t="shared" si="5"/>
        <v>0.99</v>
      </c>
      <c r="Y152" s="728">
        <v>0.832</v>
      </c>
      <c r="Z152" s="729">
        <v>9080.0</v>
      </c>
      <c r="AA152" s="962">
        <f t="shared" si="6"/>
        <v>72</v>
      </c>
      <c r="AB152" s="962">
        <f t="shared" si="7"/>
        <v>809</v>
      </c>
      <c r="AC152" s="963">
        <f t="shared" si="8"/>
        <v>0</v>
      </c>
      <c r="AD152" s="963">
        <f t="shared" si="9"/>
        <v>809</v>
      </c>
      <c r="AE152" s="963">
        <f t="shared" si="10"/>
        <v>1618</v>
      </c>
      <c r="AF152" s="736"/>
      <c r="AG152" s="765"/>
      <c r="AH152" s="765"/>
      <c r="AI152" s="765">
        <f t="shared" si="34"/>
        <v>0.202</v>
      </c>
    </row>
    <row r="153" ht="15.0" customHeight="1">
      <c r="A153" s="964">
        <v>153.0</v>
      </c>
      <c r="B153" s="965">
        <v>453003.0</v>
      </c>
      <c r="C153" s="966" t="s">
        <v>791</v>
      </c>
      <c r="D153" s="967" t="s">
        <v>1635</v>
      </c>
      <c r="E153" s="968" t="s">
        <v>892</v>
      </c>
      <c r="F153" s="969" t="s">
        <v>512</v>
      </c>
      <c r="G153" s="969" t="s">
        <v>513</v>
      </c>
      <c r="H153" s="970" t="s">
        <v>514</v>
      </c>
      <c r="I153" s="971" t="str">
        <f t="shared" ref="I153:I222" si="35">VLOOKUP(H153,NLTC!$C$5:$D$28,2,0)</f>
        <v>#REF!</v>
      </c>
      <c r="J153" s="972">
        <v>7.0</v>
      </c>
      <c r="K153" s="972">
        <v>2024.0</v>
      </c>
      <c r="L153" s="973">
        <v>45474.0</v>
      </c>
      <c r="M153" s="974">
        <v>45504.0</v>
      </c>
      <c r="N153" s="975">
        <v>4.6</v>
      </c>
      <c r="O153" s="976">
        <f t="shared" ref="O153:O222" si="36">N153/23</f>
        <v>0.2</v>
      </c>
      <c r="P153" s="977" t="str">
        <f t="shared" ref="P153:P483" si="37">ROUND(IF(S153="ODC",1*O153,I153*O153),3)</f>
        <v>#REF!</v>
      </c>
      <c r="Q153" s="977">
        <v>0.45</v>
      </c>
      <c r="R153" s="976"/>
      <c r="S153" s="965" t="s">
        <v>525</v>
      </c>
      <c r="T153" s="978" t="s">
        <v>1826</v>
      </c>
      <c r="U153" s="976">
        <f t="shared" si="2"/>
        <v>0.45</v>
      </c>
      <c r="V153" s="976" t="str">
        <f t="shared" ref="V153:V164" si="38">ROUND(SUMIF($B:$B,B153,P:P),3)</f>
        <v>#REF!</v>
      </c>
      <c r="W153" s="976" t="str">
        <f t="shared" ref="W153:W164" si="39">ROUND(SUMIF($B:$B,B153,U:U),3)</f>
        <v>#REF!</v>
      </c>
      <c r="X153" s="976" t="str">
        <f t="shared" si="5"/>
        <v>#REF!</v>
      </c>
      <c r="Y153" s="976">
        <f t="shared" ref="Y153:Y483" si="40">SUMIF(B:B,B153,O:O)</f>
        <v>1</v>
      </c>
      <c r="Z153" s="980" t="str">
        <f t="shared" ref="Z153:Z483" si="41">VLOOKUP(H153,NLTC!$C$5:$H$271,6,0)/1000</f>
        <v>#REF!</v>
      </c>
      <c r="AA153" s="980" t="str">
        <f t="shared" si="6"/>
        <v>#REF!</v>
      </c>
      <c r="AB153" s="980" t="str">
        <f t="shared" si="7"/>
        <v>#REF!</v>
      </c>
      <c r="AC153" s="981" t="str">
        <f t="shared" si="8"/>
        <v>#REF!</v>
      </c>
      <c r="AD153" s="981" t="str">
        <f t="shared" si="9"/>
        <v>#REF!</v>
      </c>
      <c r="AE153" s="981" t="str">
        <f t="shared" si="10"/>
        <v>#REF!</v>
      </c>
      <c r="AF153" s="965"/>
      <c r="AG153" s="982"/>
      <c r="AH153" s="982"/>
      <c r="AI153" s="982" t="str">
        <f t="shared" si="34"/>
        <v>#REF!</v>
      </c>
    </row>
    <row r="154" ht="15.0" customHeight="1">
      <c r="A154" s="983">
        <v>154.0</v>
      </c>
      <c r="B154" s="965">
        <v>464857.0</v>
      </c>
      <c r="C154" s="966" t="s">
        <v>1725</v>
      </c>
      <c r="D154" s="967" t="s">
        <v>1726</v>
      </c>
      <c r="E154" s="968" t="s">
        <v>892</v>
      </c>
      <c r="F154" s="969" t="s">
        <v>512</v>
      </c>
      <c r="G154" s="969" t="s">
        <v>530</v>
      </c>
      <c r="H154" s="970" t="s">
        <v>531</v>
      </c>
      <c r="I154" s="971" t="str">
        <f t="shared" si="35"/>
        <v>#REF!</v>
      </c>
      <c r="J154" s="965">
        <v>7.0</v>
      </c>
      <c r="K154" s="972">
        <v>2024.0</v>
      </c>
      <c r="L154" s="973">
        <v>45474.0</v>
      </c>
      <c r="M154" s="974">
        <v>45504.0</v>
      </c>
      <c r="N154" s="975">
        <v>14.2</v>
      </c>
      <c r="O154" s="976">
        <f t="shared" si="36"/>
        <v>0.6173913043</v>
      </c>
      <c r="P154" s="977" t="str">
        <f t="shared" si="37"/>
        <v>#REF!</v>
      </c>
      <c r="Q154" s="977">
        <v>0.77</v>
      </c>
      <c r="R154" s="976"/>
      <c r="S154" s="965" t="s">
        <v>525</v>
      </c>
      <c r="T154" s="978" t="s">
        <v>1826</v>
      </c>
      <c r="U154" s="976">
        <f t="shared" si="2"/>
        <v>0.77</v>
      </c>
      <c r="V154" s="976" t="str">
        <f t="shared" si="38"/>
        <v>#REF!</v>
      </c>
      <c r="W154" s="976">
        <f t="shared" si="39"/>
        <v>1.24</v>
      </c>
      <c r="X154" s="976" t="str">
        <f t="shared" si="5"/>
        <v>#REF!</v>
      </c>
      <c r="Y154" s="976">
        <f t="shared" si="40"/>
        <v>1</v>
      </c>
      <c r="Z154" s="980" t="str">
        <f t="shared" si="41"/>
        <v>#REF!</v>
      </c>
      <c r="AA154" s="980" t="str">
        <f t="shared" si="6"/>
        <v>#REF!</v>
      </c>
      <c r="AB154" s="980" t="str">
        <f t="shared" si="7"/>
        <v>#REF!</v>
      </c>
      <c r="AC154" s="981" t="str">
        <f t="shared" si="8"/>
        <v>#REF!</v>
      </c>
      <c r="AD154" s="981" t="str">
        <f t="shared" si="9"/>
        <v>#REF!</v>
      </c>
      <c r="AE154" s="981" t="str">
        <f t="shared" si="10"/>
        <v>#REF!</v>
      </c>
      <c r="AF154" s="965"/>
      <c r="AG154" s="982"/>
      <c r="AH154" s="982"/>
      <c r="AI154" s="982">
        <f t="shared" si="34"/>
        <v>0.62</v>
      </c>
    </row>
    <row r="155" ht="15.0" customHeight="1">
      <c r="A155" s="964">
        <v>155.0</v>
      </c>
      <c r="B155" s="965">
        <v>463055.0</v>
      </c>
      <c r="C155" s="966" t="s">
        <v>1575</v>
      </c>
      <c r="D155" s="967" t="s">
        <v>1832</v>
      </c>
      <c r="E155" s="968" t="s">
        <v>892</v>
      </c>
      <c r="F155" s="969" t="s">
        <v>512</v>
      </c>
      <c r="G155" s="969" t="s">
        <v>573</v>
      </c>
      <c r="H155" s="970" t="s">
        <v>641</v>
      </c>
      <c r="I155" s="971" t="str">
        <f t="shared" si="35"/>
        <v>#REF!</v>
      </c>
      <c r="J155" s="972">
        <v>7.0</v>
      </c>
      <c r="K155" s="972">
        <v>2024.0</v>
      </c>
      <c r="L155" s="973">
        <v>45474.0</v>
      </c>
      <c r="M155" s="974">
        <v>45504.0</v>
      </c>
      <c r="N155" s="975">
        <v>23.0</v>
      </c>
      <c r="O155" s="976">
        <f t="shared" si="36"/>
        <v>1</v>
      </c>
      <c r="P155" s="977" t="str">
        <f t="shared" si="37"/>
        <v>#REF!</v>
      </c>
      <c r="Q155" s="977">
        <v>0.55</v>
      </c>
      <c r="R155" s="976"/>
      <c r="S155" s="965" t="s">
        <v>525</v>
      </c>
      <c r="T155" s="978" t="s">
        <v>1826</v>
      </c>
      <c r="U155" s="976">
        <f t="shared" si="2"/>
        <v>0.55</v>
      </c>
      <c r="V155" s="976" t="str">
        <f t="shared" si="38"/>
        <v>#REF!</v>
      </c>
      <c r="W155" s="976">
        <f t="shared" si="39"/>
        <v>0.55</v>
      </c>
      <c r="X155" s="976" t="str">
        <f t="shared" si="5"/>
        <v>#REF!</v>
      </c>
      <c r="Y155" s="976">
        <f t="shared" si="40"/>
        <v>1</v>
      </c>
      <c r="Z155" s="980" t="str">
        <f t="shared" si="41"/>
        <v>#REF!</v>
      </c>
      <c r="AA155" s="980" t="str">
        <f t="shared" si="6"/>
        <v>#REF!</v>
      </c>
      <c r="AB155" s="980" t="str">
        <f t="shared" si="7"/>
        <v>#REF!</v>
      </c>
      <c r="AC155" s="981" t="str">
        <f t="shared" si="8"/>
        <v>#REF!</v>
      </c>
      <c r="AD155" s="981" t="str">
        <f t="shared" si="9"/>
        <v>#REF!</v>
      </c>
      <c r="AE155" s="981" t="str">
        <f t="shared" si="10"/>
        <v>#REF!</v>
      </c>
      <c r="AF155" s="965"/>
      <c r="AG155" s="982"/>
      <c r="AH155" s="982"/>
      <c r="AI155" s="982">
        <f t="shared" si="34"/>
        <v>0.55</v>
      </c>
    </row>
    <row r="156" ht="15.0" customHeight="1">
      <c r="A156" s="983">
        <v>156.0</v>
      </c>
      <c r="B156" s="965">
        <v>435279.0</v>
      </c>
      <c r="C156" s="966" t="s">
        <v>793</v>
      </c>
      <c r="D156" s="967" t="s">
        <v>1834</v>
      </c>
      <c r="E156" s="968" t="s">
        <v>892</v>
      </c>
      <c r="F156" s="969" t="s">
        <v>512</v>
      </c>
      <c r="G156" s="969" t="s">
        <v>573</v>
      </c>
      <c r="H156" s="970" t="s">
        <v>641</v>
      </c>
      <c r="I156" s="971" t="str">
        <f t="shared" si="35"/>
        <v>#REF!</v>
      </c>
      <c r="J156" s="965">
        <v>7.0</v>
      </c>
      <c r="K156" s="972">
        <v>2024.0</v>
      </c>
      <c r="L156" s="973">
        <v>45474.0</v>
      </c>
      <c r="M156" s="974">
        <v>45504.0</v>
      </c>
      <c r="N156" s="975">
        <v>7.0</v>
      </c>
      <c r="O156" s="976">
        <f t="shared" si="36"/>
        <v>0.3043478261</v>
      </c>
      <c r="P156" s="977" t="str">
        <f t="shared" si="37"/>
        <v>#REF!</v>
      </c>
      <c r="Q156" s="977">
        <v>0.17</v>
      </c>
      <c r="R156" s="976"/>
      <c r="S156" s="965" t="s">
        <v>525</v>
      </c>
      <c r="T156" s="978" t="s">
        <v>1826</v>
      </c>
      <c r="U156" s="976">
        <f t="shared" si="2"/>
        <v>0.17</v>
      </c>
      <c r="V156" s="976" t="str">
        <f t="shared" si="38"/>
        <v>#REF!</v>
      </c>
      <c r="W156" s="976">
        <f t="shared" si="39"/>
        <v>0.17</v>
      </c>
      <c r="X156" s="976" t="str">
        <f t="shared" si="5"/>
        <v>#REF!</v>
      </c>
      <c r="Y156" s="976">
        <f t="shared" si="40"/>
        <v>0.3043478261</v>
      </c>
      <c r="Z156" s="980" t="str">
        <f t="shared" si="41"/>
        <v>#REF!</v>
      </c>
      <c r="AA156" s="980" t="str">
        <f t="shared" si="6"/>
        <v>#REF!</v>
      </c>
      <c r="AB156" s="980" t="str">
        <f t="shared" si="7"/>
        <v>#REF!</v>
      </c>
      <c r="AC156" s="981" t="str">
        <f t="shared" si="8"/>
        <v>#REF!</v>
      </c>
      <c r="AD156" s="981" t="str">
        <f t="shared" si="9"/>
        <v>#REF!</v>
      </c>
      <c r="AE156" s="981" t="str">
        <f t="shared" si="10"/>
        <v>#REF!</v>
      </c>
      <c r="AF156" s="965"/>
      <c r="AG156" s="982"/>
      <c r="AH156" s="982"/>
      <c r="AI156" s="982">
        <f t="shared" si="34"/>
        <v>0.17</v>
      </c>
    </row>
    <row r="157" ht="15.0" customHeight="1">
      <c r="A157" s="964">
        <v>157.0</v>
      </c>
      <c r="B157" s="965">
        <v>452883.0</v>
      </c>
      <c r="C157" s="966" t="s">
        <v>759</v>
      </c>
      <c r="D157" s="967" t="s">
        <v>1730</v>
      </c>
      <c r="E157" s="968" t="s">
        <v>892</v>
      </c>
      <c r="F157" s="969" t="s">
        <v>512</v>
      </c>
      <c r="G157" s="969" t="s">
        <v>530</v>
      </c>
      <c r="H157" s="970" t="s">
        <v>531</v>
      </c>
      <c r="I157" s="971" t="str">
        <f t="shared" si="35"/>
        <v>#REF!</v>
      </c>
      <c r="J157" s="972">
        <v>7.0</v>
      </c>
      <c r="K157" s="972">
        <v>2024.0</v>
      </c>
      <c r="L157" s="973">
        <v>45474.0</v>
      </c>
      <c r="M157" s="974">
        <v>45482.0</v>
      </c>
      <c r="N157" s="975">
        <v>5.95</v>
      </c>
      <c r="O157" s="976">
        <f t="shared" si="36"/>
        <v>0.2586956522</v>
      </c>
      <c r="P157" s="977" t="str">
        <f t="shared" si="37"/>
        <v>#REF!</v>
      </c>
      <c r="Q157" s="977">
        <v>0.32</v>
      </c>
      <c r="R157" s="976"/>
      <c r="S157" s="965" t="s">
        <v>525</v>
      </c>
      <c r="T157" s="978" t="s">
        <v>1826</v>
      </c>
      <c r="U157" s="976">
        <f t="shared" si="2"/>
        <v>0.32</v>
      </c>
      <c r="V157" s="976" t="str">
        <f t="shared" si="38"/>
        <v>#REF!</v>
      </c>
      <c r="W157" s="976" t="str">
        <f t="shared" si="39"/>
        <v>#REF!</v>
      </c>
      <c r="X157" s="976" t="str">
        <f t="shared" si="5"/>
        <v>#REF!</v>
      </c>
      <c r="Y157" s="976">
        <f t="shared" si="40"/>
        <v>1</v>
      </c>
      <c r="Z157" s="980" t="str">
        <f t="shared" si="41"/>
        <v>#REF!</v>
      </c>
      <c r="AA157" s="980" t="str">
        <f t="shared" si="6"/>
        <v>#REF!</v>
      </c>
      <c r="AB157" s="980" t="str">
        <f t="shared" si="7"/>
        <v>#REF!</v>
      </c>
      <c r="AC157" s="981" t="str">
        <f t="shared" si="8"/>
        <v>#REF!</v>
      </c>
      <c r="AD157" s="981" t="str">
        <f t="shared" si="9"/>
        <v>#REF!</v>
      </c>
      <c r="AE157" s="981" t="str">
        <f t="shared" si="10"/>
        <v>#REF!</v>
      </c>
      <c r="AF157" s="965"/>
      <c r="AG157" s="982"/>
      <c r="AH157" s="982"/>
      <c r="AI157" s="982" t="str">
        <f t="shared" si="34"/>
        <v>#REF!</v>
      </c>
    </row>
    <row r="158" ht="15.0" customHeight="1">
      <c r="A158" s="983">
        <v>158.0</v>
      </c>
      <c r="B158" s="965">
        <v>463725.0</v>
      </c>
      <c r="C158" s="966" t="s">
        <v>1839</v>
      </c>
      <c r="D158" s="967" t="s">
        <v>1840</v>
      </c>
      <c r="E158" s="968" t="s">
        <v>1841</v>
      </c>
      <c r="F158" s="969" t="s">
        <v>512</v>
      </c>
      <c r="G158" s="969" t="s">
        <v>530</v>
      </c>
      <c r="H158" s="970" t="s">
        <v>531</v>
      </c>
      <c r="I158" s="971" t="str">
        <f t="shared" si="35"/>
        <v>#REF!</v>
      </c>
      <c r="J158" s="965">
        <v>7.0</v>
      </c>
      <c r="K158" s="972">
        <v>2024.0</v>
      </c>
      <c r="L158" s="973">
        <v>45474.0</v>
      </c>
      <c r="M158" s="974">
        <v>45492.0</v>
      </c>
      <c r="N158" s="975">
        <v>15.0</v>
      </c>
      <c r="O158" s="976">
        <f t="shared" si="36"/>
        <v>0.652173913</v>
      </c>
      <c r="P158" s="977" t="str">
        <f t="shared" si="37"/>
        <v>#REF!</v>
      </c>
      <c r="Q158" s="977">
        <v>0.81</v>
      </c>
      <c r="R158" s="976"/>
      <c r="S158" s="965" t="s">
        <v>525</v>
      </c>
      <c r="T158" s="978" t="s">
        <v>1826</v>
      </c>
      <c r="U158" s="976">
        <f t="shared" si="2"/>
        <v>0.81</v>
      </c>
      <c r="V158" s="976" t="str">
        <f t="shared" si="38"/>
        <v>#REF!</v>
      </c>
      <c r="W158" s="976">
        <f t="shared" si="39"/>
        <v>0.81</v>
      </c>
      <c r="X158" s="976" t="str">
        <f t="shared" si="5"/>
        <v>#REF!</v>
      </c>
      <c r="Y158" s="976">
        <f t="shared" si="40"/>
        <v>0.652173913</v>
      </c>
      <c r="Z158" s="980" t="str">
        <f t="shared" si="41"/>
        <v>#REF!</v>
      </c>
      <c r="AA158" s="980" t="str">
        <f t="shared" si="6"/>
        <v>#REF!</v>
      </c>
      <c r="AB158" s="980" t="str">
        <f t="shared" si="7"/>
        <v>#REF!</v>
      </c>
      <c r="AC158" s="981" t="str">
        <f t="shared" si="8"/>
        <v>#REF!</v>
      </c>
      <c r="AD158" s="981" t="str">
        <f t="shared" si="9"/>
        <v>#REF!</v>
      </c>
      <c r="AE158" s="981" t="str">
        <f t="shared" si="10"/>
        <v>#REF!</v>
      </c>
      <c r="AF158" s="965"/>
      <c r="AG158" s="982"/>
      <c r="AH158" s="982"/>
      <c r="AI158" s="982">
        <f t="shared" si="34"/>
        <v>0.81</v>
      </c>
    </row>
    <row r="159" ht="15.0" customHeight="1">
      <c r="A159" s="964">
        <v>159.0</v>
      </c>
      <c r="B159" s="965">
        <v>464867.0</v>
      </c>
      <c r="C159" s="966" t="s">
        <v>1844</v>
      </c>
      <c r="D159" s="967" t="s">
        <v>1845</v>
      </c>
      <c r="E159" s="968" t="s">
        <v>552</v>
      </c>
      <c r="F159" s="969" t="s">
        <v>512</v>
      </c>
      <c r="G159" s="969" t="s">
        <v>530</v>
      </c>
      <c r="H159" s="970" t="s">
        <v>531</v>
      </c>
      <c r="I159" s="971" t="str">
        <f t="shared" si="35"/>
        <v>#REF!</v>
      </c>
      <c r="J159" s="972">
        <v>7.0</v>
      </c>
      <c r="K159" s="972">
        <v>2024.0</v>
      </c>
      <c r="L159" s="973">
        <v>45474.0</v>
      </c>
      <c r="M159" s="974">
        <v>45478.0</v>
      </c>
      <c r="N159" s="975">
        <v>5.0</v>
      </c>
      <c r="O159" s="976">
        <f t="shared" si="36"/>
        <v>0.2173913043</v>
      </c>
      <c r="P159" s="977" t="str">
        <f t="shared" si="37"/>
        <v>#REF!</v>
      </c>
      <c r="Q159" s="977">
        <v>0.3</v>
      </c>
      <c r="R159" s="976"/>
      <c r="S159" s="965" t="s">
        <v>525</v>
      </c>
      <c r="T159" s="978" t="s">
        <v>1826</v>
      </c>
      <c r="U159" s="976">
        <f t="shared" si="2"/>
        <v>0.3</v>
      </c>
      <c r="V159" s="976" t="str">
        <f t="shared" si="38"/>
        <v>#REF!</v>
      </c>
      <c r="W159" s="976">
        <f t="shared" si="39"/>
        <v>0.3</v>
      </c>
      <c r="X159" s="976" t="str">
        <f t="shared" si="5"/>
        <v>#REF!</v>
      </c>
      <c r="Y159" s="976">
        <f t="shared" si="40"/>
        <v>0.2173913043</v>
      </c>
      <c r="Z159" s="980" t="str">
        <f t="shared" si="41"/>
        <v>#REF!</v>
      </c>
      <c r="AA159" s="980" t="str">
        <f t="shared" si="6"/>
        <v>#REF!</v>
      </c>
      <c r="AB159" s="980" t="str">
        <f t="shared" si="7"/>
        <v>#REF!</v>
      </c>
      <c r="AC159" s="981" t="str">
        <f t="shared" si="8"/>
        <v>#REF!</v>
      </c>
      <c r="AD159" s="981" t="str">
        <f t="shared" si="9"/>
        <v>#REF!</v>
      </c>
      <c r="AE159" s="981" t="str">
        <f t="shared" si="10"/>
        <v>#REF!</v>
      </c>
      <c r="AF159" s="965"/>
      <c r="AG159" s="982"/>
      <c r="AH159" s="982"/>
      <c r="AI159" s="982">
        <f t="shared" si="34"/>
        <v>0.3</v>
      </c>
    </row>
    <row r="160" ht="15.0" customHeight="1">
      <c r="A160" s="983">
        <v>160.0</v>
      </c>
      <c r="B160" s="989">
        <v>451243.0</v>
      </c>
      <c r="C160" s="966" t="s">
        <v>807</v>
      </c>
      <c r="D160" s="967" t="s">
        <v>1732</v>
      </c>
      <c r="E160" s="968" t="s">
        <v>892</v>
      </c>
      <c r="F160" s="969" t="s">
        <v>701</v>
      </c>
      <c r="G160" s="969" t="s">
        <v>540</v>
      </c>
      <c r="H160" s="970" t="s">
        <v>703</v>
      </c>
      <c r="I160" s="971" t="str">
        <f t="shared" si="35"/>
        <v>#REF!</v>
      </c>
      <c r="J160" s="965">
        <v>7.0</v>
      </c>
      <c r="K160" s="972">
        <v>2024.0</v>
      </c>
      <c r="L160" s="973">
        <v>45474.0</v>
      </c>
      <c r="M160" s="974">
        <v>45504.0</v>
      </c>
      <c r="N160" s="975">
        <v>11.5</v>
      </c>
      <c r="O160" s="976">
        <f t="shared" si="36"/>
        <v>0.5</v>
      </c>
      <c r="P160" s="977" t="str">
        <f t="shared" si="37"/>
        <v>#REF!</v>
      </c>
      <c r="Q160" s="977">
        <v>0.71</v>
      </c>
      <c r="R160" s="976"/>
      <c r="S160" s="965" t="s">
        <v>525</v>
      </c>
      <c r="T160" s="978" t="s">
        <v>1826</v>
      </c>
      <c r="U160" s="976">
        <f t="shared" si="2"/>
        <v>0.71</v>
      </c>
      <c r="V160" s="976" t="str">
        <f t="shared" si="38"/>
        <v>#REF!</v>
      </c>
      <c r="W160" s="976">
        <f t="shared" si="39"/>
        <v>1.42</v>
      </c>
      <c r="X160" s="976" t="str">
        <f t="shared" si="5"/>
        <v>#REF!</v>
      </c>
      <c r="Y160" s="976">
        <f t="shared" si="40"/>
        <v>1</v>
      </c>
      <c r="Z160" s="980" t="str">
        <f t="shared" si="41"/>
        <v>#REF!</v>
      </c>
      <c r="AA160" s="980" t="str">
        <f t="shared" si="6"/>
        <v>#REF!</v>
      </c>
      <c r="AB160" s="980" t="str">
        <f t="shared" si="7"/>
        <v>#REF!</v>
      </c>
      <c r="AC160" s="981" t="str">
        <f t="shared" si="8"/>
        <v>#REF!</v>
      </c>
      <c r="AD160" s="981" t="str">
        <f t="shared" si="9"/>
        <v>#REF!</v>
      </c>
      <c r="AE160" s="981" t="str">
        <f t="shared" si="10"/>
        <v>#REF!</v>
      </c>
      <c r="AF160" s="965"/>
      <c r="AG160" s="982"/>
      <c r="AH160" s="982"/>
      <c r="AI160" s="982">
        <f t="shared" si="34"/>
        <v>0.71</v>
      </c>
    </row>
    <row r="161" ht="15.0" customHeight="1">
      <c r="A161" s="964">
        <v>161.0</v>
      </c>
      <c r="B161" s="965">
        <v>464481.0</v>
      </c>
      <c r="C161" s="966" t="s">
        <v>1852</v>
      </c>
      <c r="D161" s="967" t="s">
        <v>1853</v>
      </c>
      <c r="E161" s="968" t="s">
        <v>892</v>
      </c>
      <c r="F161" s="969" t="s">
        <v>701</v>
      </c>
      <c r="G161" s="969" t="s">
        <v>555</v>
      </c>
      <c r="H161" s="970" t="s">
        <v>708</v>
      </c>
      <c r="I161" s="971" t="str">
        <f t="shared" si="35"/>
        <v>#REF!</v>
      </c>
      <c r="J161" s="972">
        <v>7.0</v>
      </c>
      <c r="K161" s="972">
        <v>2024.0</v>
      </c>
      <c r="L161" s="973">
        <v>45474.0</v>
      </c>
      <c r="M161" s="974">
        <v>45502.0</v>
      </c>
      <c r="N161" s="975">
        <v>21.0</v>
      </c>
      <c r="O161" s="976">
        <f t="shared" si="36"/>
        <v>0.9130434783</v>
      </c>
      <c r="P161" s="977" t="str">
        <f t="shared" si="37"/>
        <v>#REF!</v>
      </c>
      <c r="Q161" s="977">
        <v>0.79</v>
      </c>
      <c r="R161" s="976"/>
      <c r="S161" s="965" t="s">
        <v>525</v>
      </c>
      <c r="T161" s="978" t="s">
        <v>1826</v>
      </c>
      <c r="U161" s="976">
        <f t="shared" si="2"/>
        <v>0.79</v>
      </c>
      <c r="V161" s="976" t="str">
        <f t="shared" si="38"/>
        <v>#REF!</v>
      </c>
      <c r="W161" s="976">
        <f t="shared" si="39"/>
        <v>0.79</v>
      </c>
      <c r="X161" s="976" t="str">
        <f t="shared" si="5"/>
        <v>#REF!</v>
      </c>
      <c r="Y161" s="976">
        <f t="shared" si="40"/>
        <v>0.9130434783</v>
      </c>
      <c r="Z161" s="980" t="str">
        <f t="shared" si="41"/>
        <v>#REF!</v>
      </c>
      <c r="AA161" s="980" t="str">
        <f t="shared" si="6"/>
        <v>#REF!</v>
      </c>
      <c r="AB161" s="980" t="str">
        <f t="shared" si="7"/>
        <v>#REF!</v>
      </c>
      <c r="AC161" s="981" t="str">
        <f t="shared" si="8"/>
        <v>#REF!</v>
      </c>
      <c r="AD161" s="981" t="str">
        <f t="shared" si="9"/>
        <v>#REF!</v>
      </c>
      <c r="AE161" s="981" t="str">
        <f t="shared" si="10"/>
        <v>#REF!</v>
      </c>
      <c r="AF161" s="965"/>
      <c r="AG161" s="982"/>
      <c r="AH161" s="982"/>
      <c r="AI161" s="982">
        <f t="shared" si="34"/>
        <v>0.79</v>
      </c>
    </row>
    <row r="162" ht="15.0" customHeight="1">
      <c r="A162" s="983">
        <v>162.0</v>
      </c>
      <c r="B162" s="965">
        <v>454803.0</v>
      </c>
      <c r="C162" s="966" t="s">
        <v>797</v>
      </c>
      <c r="D162" s="967" t="s">
        <v>1731</v>
      </c>
      <c r="E162" s="968" t="s">
        <v>552</v>
      </c>
      <c r="F162" s="969" t="s">
        <v>701</v>
      </c>
      <c r="G162" s="969" t="s">
        <v>555</v>
      </c>
      <c r="H162" s="970" t="s">
        <v>708</v>
      </c>
      <c r="I162" s="971" t="str">
        <f t="shared" si="35"/>
        <v>#REF!</v>
      </c>
      <c r="J162" s="965">
        <v>7.0</v>
      </c>
      <c r="K162" s="972">
        <v>2024.0</v>
      </c>
      <c r="L162" s="973">
        <v>45474.0</v>
      </c>
      <c r="M162" s="974">
        <v>45503.0</v>
      </c>
      <c r="N162" s="975">
        <v>22.0</v>
      </c>
      <c r="O162" s="976">
        <f t="shared" si="36"/>
        <v>0.9565217391</v>
      </c>
      <c r="P162" s="977" t="str">
        <f t="shared" si="37"/>
        <v>#REF!</v>
      </c>
      <c r="Q162" s="977">
        <v>0.82</v>
      </c>
      <c r="R162" s="976"/>
      <c r="S162" s="965" t="s">
        <v>525</v>
      </c>
      <c r="T162" s="978" t="s">
        <v>1826</v>
      </c>
      <c r="U162" s="976">
        <f t="shared" si="2"/>
        <v>0.82</v>
      </c>
      <c r="V162" s="976" t="str">
        <f t="shared" si="38"/>
        <v>#REF!</v>
      </c>
      <c r="W162" s="976">
        <f t="shared" si="39"/>
        <v>0.82</v>
      </c>
      <c r="X162" s="976" t="str">
        <f t="shared" si="5"/>
        <v>#REF!</v>
      </c>
      <c r="Y162" s="976">
        <f t="shared" si="40"/>
        <v>0.9565217391</v>
      </c>
      <c r="Z162" s="980" t="str">
        <f t="shared" si="41"/>
        <v>#REF!</v>
      </c>
      <c r="AA162" s="980" t="str">
        <f t="shared" si="6"/>
        <v>#REF!</v>
      </c>
      <c r="AB162" s="980" t="str">
        <f t="shared" si="7"/>
        <v>#REF!</v>
      </c>
      <c r="AC162" s="981" t="str">
        <f t="shared" si="8"/>
        <v>#REF!</v>
      </c>
      <c r="AD162" s="981" t="str">
        <f t="shared" si="9"/>
        <v>#REF!</v>
      </c>
      <c r="AE162" s="981" t="str">
        <f t="shared" si="10"/>
        <v>#REF!</v>
      </c>
      <c r="AF162" s="965"/>
      <c r="AG162" s="982"/>
      <c r="AH162" s="982"/>
      <c r="AI162" s="982">
        <f t="shared" si="34"/>
        <v>0.82</v>
      </c>
    </row>
    <row r="163" ht="15.0" customHeight="1">
      <c r="A163" s="964">
        <v>163.0</v>
      </c>
      <c r="B163" s="965">
        <v>451573.0</v>
      </c>
      <c r="C163" s="966" t="s">
        <v>811</v>
      </c>
      <c r="D163" s="967" t="s">
        <v>1634</v>
      </c>
      <c r="E163" s="968" t="s">
        <v>892</v>
      </c>
      <c r="F163" s="969" t="s">
        <v>512</v>
      </c>
      <c r="G163" s="969" t="s">
        <v>569</v>
      </c>
      <c r="H163" s="990" t="s">
        <v>570</v>
      </c>
      <c r="I163" s="971" t="str">
        <f t="shared" si="35"/>
        <v>#REF!</v>
      </c>
      <c r="J163" s="972">
        <v>7.0</v>
      </c>
      <c r="K163" s="972">
        <v>2024.0</v>
      </c>
      <c r="L163" s="973">
        <v>45474.0</v>
      </c>
      <c r="M163" s="974">
        <v>45504.0</v>
      </c>
      <c r="N163" s="975">
        <v>11.5</v>
      </c>
      <c r="O163" s="976">
        <f t="shared" si="36"/>
        <v>0.5</v>
      </c>
      <c r="P163" s="977" t="str">
        <f t="shared" si="37"/>
        <v>#REF!</v>
      </c>
      <c r="Q163" s="977">
        <v>1.02</v>
      </c>
      <c r="R163" s="976"/>
      <c r="S163" s="965" t="s">
        <v>525</v>
      </c>
      <c r="T163" s="978" t="s">
        <v>1826</v>
      </c>
      <c r="U163" s="976">
        <f t="shared" si="2"/>
        <v>1.02</v>
      </c>
      <c r="V163" s="976" t="str">
        <f t="shared" si="38"/>
        <v>#REF!</v>
      </c>
      <c r="W163" s="976" t="str">
        <f t="shared" si="39"/>
        <v>#REF!</v>
      </c>
      <c r="X163" s="976" t="str">
        <f t="shared" si="5"/>
        <v>#REF!</v>
      </c>
      <c r="Y163" s="976">
        <f t="shared" si="40"/>
        <v>1</v>
      </c>
      <c r="Z163" s="980" t="str">
        <f t="shared" si="41"/>
        <v>#REF!</v>
      </c>
      <c r="AA163" s="980" t="str">
        <f t="shared" si="6"/>
        <v>#REF!</v>
      </c>
      <c r="AB163" s="980" t="str">
        <f t="shared" si="7"/>
        <v>#REF!</v>
      </c>
      <c r="AC163" s="981" t="str">
        <f t="shared" si="8"/>
        <v>#REF!</v>
      </c>
      <c r="AD163" s="981" t="str">
        <f t="shared" si="9"/>
        <v>#REF!</v>
      </c>
      <c r="AE163" s="981" t="str">
        <f t="shared" si="10"/>
        <v>#REF!</v>
      </c>
      <c r="AF163" s="965"/>
      <c r="AG163" s="982"/>
      <c r="AH163" s="982"/>
      <c r="AI163" s="982" t="str">
        <f t="shared" si="34"/>
        <v>#REF!</v>
      </c>
    </row>
    <row r="164" ht="15.0" customHeight="1">
      <c r="A164" s="983">
        <v>164.0</v>
      </c>
      <c r="B164" s="965">
        <v>79277.0</v>
      </c>
      <c r="C164" s="966" t="s">
        <v>1637</v>
      </c>
      <c r="D164" s="967" t="s">
        <v>1638</v>
      </c>
      <c r="E164" s="968" t="s">
        <v>892</v>
      </c>
      <c r="F164" s="969" t="s">
        <v>663</v>
      </c>
      <c r="G164" s="969" t="s">
        <v>569</v>
      </c>
      <c r="H164" s="990" t="s">
        <v>514</v>
      </c>
      <c r="I164" s="971" t="str">
        <f t="shared" si="35"/>
        <v>#REF!</v>
      </c>
      <c r="J164" s="965">
        <v>7.0</v>
      </c>
      <c r="K164" s="972">
        <v>2024.0</v>
      </c>
      <c r="L164" s="973">
        <v>45474.0</v>
      </c>
      <c r="M164" s="974">
        <v>45504.0</v>
      </c>
      <c r="N164" s="977">
        <v>2.3</v>
      </c>
      <c r="O164" s="976">
        <f t="shared" si="36"/>
        <v>0.1</v>
      </c>
      <c r="P164" s="977" t="str">
        <f t="shared" si="37"/>
        <v>#REF!</v>
      </c>
      <c r="Q164" s="977">
        <v>0.23</v>
      </c>
      <c r="R164" s="976"/>
      <c r="S164" s="965" t="s">
        <v>525</v>
      </c>
      <c r="T164" s="978" t="s">
        <v>1826</v>
      </c>
      <c r="U164" s="976">
        <f t="shared" si="2"/>
        <v>0.23</v>
      </c>
      <c r="V164" s="976" t="str">
        <f t="shared" si="38"/>
        <v>#REF!</v>
      </c>
      <c r="W164" s="976">
        <f t="shared" si="39"/>
        <v>0.23</v>
      </c>
      <c r="X164" s="976" t="str">
        <f t="shared" si="5"/>
        <v>#REF!</v>
      </c>
      <c r="Y164" s="976">
        <f t="shared" si="40"/>
        <v>0.1</v>
      </c>
      <c r="Z164" s="980" t="str">
        <f t="shared" si="41"/>
        <v>#REF!</v>
      </c>
      <c r="AA164" s="980" t="str">
        <f t="shared" si="6"/>
        <v>#REF!</v>
      </c>
      <c r="AB164" s="980" t="str">
        <f t="shared" si="7"/>
        <v>#REF!</v>
      </c>
      <c r="AC164" s="981" t="str">
        <f t="shared" si="8"/>
        <v>#REF!</v>
      </c>
      <c r="AD164" s="981" t="str">
        <f t="shared" si="9"/>
        <v>#REF!</v>
      </c>
      <c r="AE164" s="981" t="str">
        <f t="shared" si="10"/>
        <v>#REF!</v>
      </c>
      <c r="AF164" s="965"/>
      <c r="AG164" s="982"/>
      <c r="AH164" s="982"/>
      <c r="AI164" s="982">
        <f t="shared" si="34"/>
        <v>0.23</v>
      </c>
    </row>
    <row r="165" ht="15.0" customHeight="1">
      <c r="A165" s="965">
        <f t="shared" ref="A165:A214" si="42">A164+1</f>
        <v>165</v>
      </c>
      <c r="B165" s="991">
        <v>430629.0</v>
      </c>
      <c r="C165" s="992" t="s">
        <v>835</v>
      </c>
      <c r="D165" s="993" t="s">
        <v>1706</v>
      </c>
      <c r="E165" s="968" t="s">
        <v>892</v>
      </c>
      <c r="F165" s="990" t="s">
        <v>564</v>
      </c>
      <c r="G165" s="969" t="s">
        <v>569</v>
      </c>
      <c r="H165" s="965" t="s">
        <v>949</v>
      </c>
      <c r="I165" s="971" t="str">
        <f t="shared" si="35"/>
        <v>#REF!</v>
      </c>
      <c r="J165" s="965">
        <v>7.0</v>
      </c>
      <c r="K165" s="965">
        <v>2024.0</v>
      </c>
      <c r="L165" s="994">
        <v>45474.0</v>
      </c>
      <c r="M165" s="994">
        <v>45504.0</v>
      </c>
      <c r="N165" s="976">
        <v>23.0</v>
      </c>
      <c r="O165" s="976">
        <f t="shared" si="36"/>
        <v>1</v>
      </c>
      <c r="P165" s="976" t="str">
        <f t="shared" si="37"/>
        <v>#REF!</v>
      </c>
      <c r="Q165" s="976">
        <v>2.07</v>
      </c>
      <c r="R165" s="977"/>
      <c r="S165" s="991" t="s">
        <v>525</v>
      </c>
      <c r="T165" s="995" t="s">
        <v>1707</v>
      </c>
      <c r="U165" s="977">
        <f t="shared" si="2"/>
        <v>2.07</v>
      </c>
      <c r="V165" s="977" t="str">
        <f t="shared" ref="V165:V175" si="43">ROUND(SUMIF(B:B,B165,P:P),3)</f>
        <v>#REF!</v>
      </c>
      <c r="W165" s="977">
        <f t="shared" ref="W165:W175" si="44">ROUND(SUMIF(B:B,B165,U:U),3)</f>
        <v>2.07</v>
      </c>
      <c r="X165" s="977" t="str">
        <f t="shared" si="5"/>
        <v>#REF!</v>
      </c>
      <c r="Y165" s="977">
        <f t="shared" si="40"/>
        <v>1</v>
      </c>
      <c r="Z165" s="996" t="str">
        <f t="shared" si="41"/>
        <v>#REF!</v>
      </c>
      <c r="AA165" s="996" t="str">
        <f t="shared" si="6"/>
        <v>#REF!</v>
      </c>
      <c r="AB165" s="996" t="str">
        <f t="shared" si="7"/>
        <v>#REF!</v>
      </c>
      <c r="AC165" s="997" t="str">
        <f t="shared" si="8"/>
        <v>#REF!</v>
      </c>
      <c r="AD165" s="997" t="str">
        <f t="shared" si="9"/>
        <v>#REF!</v>
      </c>
      <c r="AE165" s="997" t="str">
        <f t="shared" si="10"/>
        <v>#REF!</v>
      </c>
      <c r="AF165" s="995"/>
      <c r="AG165" s="982"/>
      <c r="AH165" s="982"/>
      <c r="AI165" s="982">
        <f t="shared" si="34"/>
        <v>2.07</v>
      </c>
    </row>
    <row r="166" ht="15.0" customHeight="1">
      <c r="A166" s="965">
        <f t="shared" si="42"/>
        <v>166</v>
      </c>
      <c r="B166" s="991">
        <v>464869.0</v>
      </c>
      <c r="C166" s="992" t="s">
        <v>1727</v>
      </c>
      <c r="D166" s="993" t="s">
        <v>1728</v>
      </c>
      <c r="E166" s="968" t="s">
        <v>892</v>
      </c>
      <c r="F166" s="969" t="s">
        <v>512</v>
      </c>
      <c r="G166" s="991" t="s">
        <v>555</v>
      </c>
      <c r="H166" s="970" t="s">
        <v>580</v>
      </c>
      <c r="I166" s="971" t="str">
        <f t="shared" si="35"/>
        <v>#REF!</v>
      </c>
      <c r="J166" s="965">
        <v>7.0</v>
      </c>
      <c r="K166" s="965">
        <v>2024.0</v>
      </c>
      <c r="L166" s="994">
        <v>45474.0</v>
      </c>
      <c r="M166" s="994">
        <v>45504.0</v>
      </c>
      <c r="N166" s="976">
        <v>23.0</v>
      </c>
      <c r="O166" s="976">
        <f t="shared" si="36"/>
        <v>1</v>
      </c>
      <c r="P166" s="976" t="str">
        <f t="shared" si="37"/>
        <v>#REF!</v>
      </c>
      <c r="Q166" s="976">
        <v>1.0</v>
      </c>
      <c r="R166" s="977"/>
      <c r="S166" s="991" t="s">
        <v>525</v>
      </c>
      <c r="T166" s="995" t="s">
        <v>1707</v>
      </c>
      <c r="U166" s="977">
        <f t="shared" si="2"/>
        <v>1</v>
      </c>
      <c r="V166" s="977" t="str">
        <f t="shared" si="43"/>
        <v>#REF!</v>
      </c>
      <c r="W166" s="977">
        <f t="shared" si="44"/>
        <v>1</v>
      </c>
      <c r="X166" s="977" t="str">
        <f t="shared" si="5"/>
        <v>#REF!</v>
      </c>
      <c r="Y166" s="977">
        <f t="shared" si="40"/>
        <v>1</v>
      </c>
      <c r="Z166" s="996" t="str">
        <f t="shared" si="41"/>
        <v>#REF!</v>
      </c>
      <c r="AA166" s="996" t="str">
        <f t="shared" si="6"/>
        <v>#REF!</v>
      </c>
      <c r="AB166" s="996" t="str">
        <f t="shared" si="7"/>
        <v>#REF!</v>
      </c>
      <c r="AC166" s="997" t="str">
        <f t="shared" si="8"/>
        <v>#REF!</v>
      </c>
      <c r="AD166" s="997" t="str">
        <f t="shared" si="9"/>
        <v>#REF!</v>
      </c>
      <c r="AE166" s="997" t="str">
        <f t="shared" si="10"/>
        <v>#REF!</v>
      </c>
      <c r="AF166" s="995"/>
      <c r="AG166" s="982"/>
      <c r="AH166" s="982"/>
      <c r="AI166" s="982">
        <f t="shared" si="34"/>
        <v>1</v>
      </c>
    </row>
    <row r="167" ht="15.0" customHeight="1">
      <c r="A167" s="965">
        <f t="shared" si="42"/>
        <v>167</v>
      </c>
      <c r="B167" s="991">
        <v>464857.0</v>
      </c>
      <c r="C167" s="992" t="s">
        <v>1725</v>
      </c>
      <c r="D167" s="993" t="s">
        <v>1726</v>
      </c>
      <c r="E167" s="968" t="s">
        <v>892</v>
      </c>
      <c r="F167" s="969" t="s">
        <v>512</v>
      </c>
      <c r="G167" s="991" t="s">
        <v>530</v>
      </c>
      <c r="H167" s="970" t="s">
        <v>531</v>
      </c>
      <c r="I167" s="971" t="str">
        <f t="shared" si="35"/>
        <v>#REF!</v>
      </c>
      <c r="J167" s="965">
        <v>7.0</v>
      </c>
      <c r="K167" s="965">
        <v>2024.0</v>
      </c>
      <c r="L167" s="994">
        <v>45474.0</v>
      </c>
      <c r="M167" s="994">
        <v>45488.0</v>
      </c>
      <c r="N167" s="976">
        <v>8.8</v>
      </c>
      <c r="O167" s="976">
        <f t="shared" si="36"/>
        <v>0.3826086957</v>
      </c>
      <c r="P167" s="976" t="str">
        <f t="shared" si="37"/>
        <v>#REF!</v>
      </c>
      <c r="Q167" s="976">
        <v>0.47</v>
      </c>
      <c r="R167" s="977"/>
      <c r="S167" s="991" t="s">
        <v>525</v>
      </c>
      <c r="T167" s="995" t="s">
        <v>1707</v>
      </c>
      <c r="U167" s="977">
        <f t="shared" si="2"/>
        <v>0.47</v>
      </c>
      <c r="V167" s="977" t="str">
        <f t="shared" si="43"/>
        <v>#REF!</v>
      </c>
      <c r="W167" s="977">
        <f t="shared" si="44"/>
        <v>1.24</v>
      </c>
      <c r="X167" s="977" t="str">
        <f t="shared" si="5"/>
        <v>#REF!</v>
      </c>
      <c r="Y167" s="977">
        <f t="shared" si="40"/>
        <v>1</v>
      </c>
      <c r="Z167" s="996" t="str">
        <f t="shared" si="41"/>
        <v>#REF!</v>
      </c>
      <c r="AA167" s="996" t="str">
        <f t="shared" si="6"/>
        <v>#REF!</v>
      </c>
      <c r="AB167" s="996" t="str">
        <f t="shared" si="7"/>
        <v>#REF!</v>
      </c>
      <c r="AC167" s="997" t="str">
        <f t="shared" si="8"/>
        <v>#REF!</v>
      </c>
      <c r="AD167" s="997" t="str">
        <f t="shared" si="9"/>
        <v>#REF!</v>
      </c>
      <c r="AE167" s="997" t="str">
        <f t="shared" si="10"/>
        <v>#REF!</v>
      </c>
      <c r="AF167" s="995"/>
      <c r="AG167" s="982"/>
      <c r="AH167" s="982"/>
      <c r="AI167" s="982">
        <f t="shared" si="34"/>
        <v>0.62</v>
      </c>
    </row>
    <row r="168" ht="15.0" customHeight="1">
      <c r="A168" s="965">
        <f t="shared" si="42"/>
        <v>168</v>
      </c>
      <c r="B168" s="991">
        <v>455859.0</v>
      </c>
      <c r="C168" s="992" t="s">
        <v>826</v>
      </c>
      <c r="D168" s="993" t="s">
        <v>1709</v>
      </c>
      <c r="E168" s="968" t="s">
        <v>892</v>
      </c>
      <c r="F168" s="969" t="s">
        <v>512</v>
      </c>
      <c r="G168" s="991" t="s">
        <v>540</v>
      </c>
      <c r="H168" s="970" t="s">
        <v>541</v>
      </c>
      <c r="I168" s="971" t="str">
        <f t="shared" si="35"/>
        <v>#REF!</v>
      </c>
      <c r="J168" s="965">
        <v>7.0</v>
      </c>
      <c r="K168" s="965">
        <v>2024.0</v>
      </c>
      <c r="L168" s="994">
        <v>45474.0</v>
      </c>
      <c r="M168" s="994">
        <v>45483.0</v>
      </c>
      <c r="N168" s="976">
        <v>6.8</v>
      </c>
      <c r="O168" s="976">
        <f t="shared" si="36"/>
        <v>0.2956521739</v>
      </c>
      <c r="P168" s="976" t="str">
        <f t="shared" si="37"/>
        <v>#REF!</v>
      </c>
      <c r="Q168" s="976">
        <v>0.47</v>
      </c>
      <c r="R168" s="977"/>
      <c r="S168" s="991" t="s">
        <v>525</v>
      </c>
      <c r="T168" s="995" t="s">
        <v>1707</v>
      </c>
      <c r="U168" s="977">
        <f t="shared" si="2"/>
        <v>0.47</v>
      </c>
      <c r="V168" s="977" t="str">
        <f t="shared" si="43"/>
        <v>#REF!</v>
      </c>
      <c r="W168" s="977" t="str">
        <f t="shared" si="44"/>
        <v>#REF!</v>
      </c>
      <c r="X168" s="977" t="str">
        <f t="shared" si="5"/>
        <v>#REF!</v>
      </c>
      <c r="Y168" s="977">
        <f t="shared" si="40"/>
        <v>1</v>
      </c>
      <c r="Z168" s="996" t="str">
        <f t="shared" si="41"/>
        <v>#REF!</v>
      </c>
      <c r="AA168" s="996" t="str">
        <f t="shared" si="6"/>
        <v>#REF!</v>
      </c>
      <c r="AB168" s="996" t="str">
        <f t="shared" si="7"/>
        <v>#REF!</v>
      </c>
      <c r="AC168" s="997" t="str">
        <f t="shared" si="8"/>
        <v>#REF!</v>
      </c>
      <c r="AD168" s="997" t="str">
        <f t="shared" si="9"/>
        <v>#REF!</v>
      </c>
      <c r="AE168" s="997" t="str">
        <f t="shared" si="10"/>
        <v>#REF!</v>
      </c>
      <c r="AF168" s="995"/>
      <c r="AG168" s="982"/>
      <c r="AH168" s="982"/>
      <c r="AI168" s="982" t="str">
        <f t="shared" si="34"/>
        <v>#REF!</v>
      </c>
    </row>
    <row r="169" ht="15.0" customHeight="1">
      <c r="A169" s="965">
        <f t="shared" si="42"/>
        <v>169</v>
      </c>
      <c r="B169" s="991">
        <v>455859.0</v>
      </c>
      <c r="C169" s="992" t="s">
        <v>826</v>
      </c>
      <c r="D169" s="993" t="s">
        <v>1709</v>
      </c>
      <c r="E169" s="968" t="s">
        <v>892</v>
      </c>
      <c r="F169" s="969" t="s">
        <v>512</v>
      </c>
      <c r="G169" s="991" t="s">
        <v>540</v>
      </c>
      <c r="H169" s="970" t="s">
        <v>541</v>
      </c>
      <c r="I169" s="971" t="str">
        <f t="shared" si="35"/>
        <v>#REF!</v>
      </c>
      <c r="J169" s="965">
        <v>7.0</v>
      </c>
      <c r="K169" s="965">
        <v>2024.0</v>
      </c>
      <c r="L169" s="994">
        <v>45484.0</v>
      </c>
      <c r="M169" s="994">
        <v>45504.0</v>
      </c>
      <c r="N169" s="976">
        <v>15.0</v>
      </c>
      <c r="O169" s="976">
        <f t="shared" si="36"/>
        <v>0.652173913</v>
      </c>
      <c r="P169" s="976" t="str">
        <f t="shared" si="37"/>
        <v>#REF!</v>
      </c>
      <c r="Q169" s="976">
        <v>1.04</v>
      </c>
      <c r="R169" s="977"/>
      <c r="S169" s="991" t="s">
        <v>525</v>
      </c>
      <c r="T169" s="995" t="s">
        <v>1707</v>
      </c>
      <c r="U169" s="977">
        <f t="shared" si="2"/>
        <v>1.04</v>
      </c>
      <c r="V169" s="977" t="str">
        <f t="shared" si="43"/>
        <v>#REF!</v>
      </c>
      <c r="W169" s="977" t="str">
        <f t="shared" si="44"/>
        <v>#REF!</v>
      </c>
      <c r="X169" s="977" t="str">
        <f t="shared" si="5"/>
        <v>#REF!</v>
      </c>
      <c r="Y169" s="977">
        <f t="shared" si="40"/>
        <v>1</v>
      </c>
      <c r="Z169" s="996" t="str">
        <f t="shared" si="41"/>
        <v>#REF!</v>
      </c>
      <c r="AA169" s="996" t="str">
        <f t="shared" si="6"/>
        <v>#REF!</v>
      </c>
      <c r="AB169" s="996" t="str">
        <f t="shared" si="7"/>
        <v>#REF!</v>
      </c>
      <c r="AC169" s="997" t="str">
        <f t="shared" si="8"/>
        <v>#REF!</v>
      </c>
      <c r="AD169" s="997" t="str">
        <f t="shared" si="9"/>
        <v>#REF!</v>
      </c>
      <c r="AE169" s="997" t="str">
        <f t="shared" si="10"/>
        <v>#REF!</v>
      </c>
      <c r="AF169" s="995"/>
      <c r="AG169" s="982"/>
      <c r="AH169" s="982"/>
      <c r="AI169" s="982" t="str">
        <f t="shared" si="34"/>
        <v>#REF!</v>
      </c>
    </row>
    <row r="170" ht="15.0" customHeight="1">
      <c r="A170" s="965">
        <f t="shared" si="42"/>
        <v>170</v>
      </c>
      <c r="B170" s="991">
        <v>451253.0</v>
      </c>
      <c r="C170" s="992" t="s">
        <v>803</v>
      </c>
      <c r="D170" s="993" t="s">
        <v>1630</v>
      </c>
      <c r="E170" s="968" t="s">
        <v>892</v>
      </c>
      <c r="F170" s="969" t="s">
        <v>512</v>
      </c>
      <c r="G170" s="969" t="s">
        <v>530</v>
      </c>
      <c r="H170" s="970" t="s">
        <v>531</v>
      </c>
      <c r="I170" s="971" t="str">
        <f t="shared" si="35"/>
        <v>#REF!</v>
      </c>
      <c r="J170" s="965">
        <v>7.0</v>
      </c>
      <c r="K170" s="965">
        <v>2024.0</v>
      </c>
      <c r="L170" s="994">
        <v>45474.0</v>
      </c>
      <c r="M170" s="994">
        <v>45504.0</v>
      </c>
      <c r="N170" s="976">
        <v>23.0</v>
      </c>
      <c r="O170" s="976">
        <f t="shared" si="36"/>
        <v>1</v>
      </c>
      <c r="P170" s="976" t="str">
        <f t="shared" si="37"/>
        <v>#REF!</v>
      </c>
      <c r="Q170" s="976">
        <v>1.24</v>
      </c>
      <c r="R170" s="977"/>
      <c r="S170" s="991" t="s">
        <v>525</v>
      </c>
      <c r="T170" s="995" t="s">
        <v>1707</v>
      </c>
      <c r="U170" s="977">
        <f t="shared" si="2"/>
        <v>1.24</v>
      </c>
      <c r="V170" s="977" t="str">
        <f t="shared" si="43"/>
        <v>#REF!</v>
      </c>
      <c r="W170" s="977">
        <f t="shared" si="44"/>
        <v>1.24</v>
      </c>
      <c r="X170" s="977" t="str">
        <f t="shared" si="5"/>
        <v>#REF!</v>
      </c>
      <c r="Y170" s="977">
        <f t="shared" si="40"/>
        <v>1</v>
      </c>
      <c r="Z170" s="996" t="str">
        <f t="shared" si="41"/>
        <v>#REF!</v>
      </c>
      <c r="AA170" s="996" t="str">
        <f t="shared" si="6"/>
        <v>#REF!</v>
      </c>
      <c r="AB170" s="996" t="str">
        <f t="shared" si="7"/>
        <v>#REF!</v>
      </c>
      <c r="AC170" s="997" t="str">
        <f t="shared" si="8"/>
        <v>#REF!</v>
      </c>
      <c r="AD170" s="997" t="str">
        <f t="shared" si="9"/>
        <v>#REF!</v>
      </c>
      <c r="AE170" s="997" t="str">
        <f t="shared" si="10"/>
        <v>#REF!</v>
      </c>
      <c r="AF170" s="995"/>
      <c r="AG170" s="982"/>
      <c r="AH170" s="982"/>
      <c r="AI170" s="982">
        <f t="shared" si="34"/>
        <v>1.24</v>
      </c>
    </row>
    <row r="171" ht="15.0" customHeight="1">
      <c r="A171" s="965">
        <f t="shared" si="42"/>
        <v>171</v>
      </c>
      <c r="B171" s="991">
        <v>451243.0</v>
      </c>
      <c r="C171" s="992" t="s">
        <v>807</v>
      </c>
      <c r="D171" s="993" t="s">
        <v>1732</v>
      </c>
      <c r="E171" s="968" t="s">
        <v>892</v>
      </c>
      <c r="F171" s="969" t="s">
        <v>701</v>
      </c>
      <c r="G171" s="991" t="s">
        <v>540</v>
      </c>
      <c r="H171" s="970" t="s">
        <v>703</v>
      </c>
      <c r="I171" s="971" t="str">
        <f t="shared" si="35"/>
        <v>#REF!</v>
      </c>
      <c r="J171" s="965">
        <v>7.0</v>
      </c>
      <c r="K171" s="965">
        <v>2024.0</v>
      </c>
      <c r="L171" s="994">
        <v>45474.0</v>
      </c>
      <c r="M171" s="994">
        <v>45504.0</v>
      </c>
      <c r="N171" s="976">
        <v>11.5</v>
      </c>
      <c r="O171" s="976">
        <f t="shared" si="36"/>
        <v>0.5</v>
      </c>
      <c r="P171" s="976" t="str">
        <f t="shared" si="37"/>
        <v>#REF!</v>
      </c>
      <c r="Q171" s="976">
        <v>0.71</v>
      </c>
      <c r="R171" s="977"/>
      <c r="S171" s="991" t="s">
        <v>525</v>
      </c>
      <c r="T171" s="995" t="s">
        <v>1707</v>
      </c>
      <c r="U171" s="977">
        <f t="shared" si="2"/>
        <v>0.71</v>
      </c>
      <c r="V171" s="977" t="str">
        <f t="shared" si="43"/>
        <v>#REF!</v>
      </c>
      <c r="W171" s="977">
        <f t="shared" si="44"/>
        <v>1.42</v>
      </c>
      <c r="X171" s="977" t="str">
        <f t="shared" si="5"/>
        <v>#REF!</v>
      </c>
      <c r="Y171" s="977">
        <f t="shared" si="40"/>
        <v>1</v>
      </c>
      <c r="Z171" s="996" t="str">
        <f t="shared" si="41"/>
        <v>#REF!</v>
      </c>
      <c r="AA171" s="996" t="str">
        <f t="shared" si="6"/>
        <v>#REF!</v>
      </c>
      <c r="AB171" s="996" t="str">
        <f t="shared" si="7"/>
        <v>#REF!</v>
      </c>
      <c r="AC171" s="997" t="str">
        <f t="shared" si="8"/>
        <v>#REF!</v>
      </c>
      <c r="AD171" s="997" t="str">
        <f t="shared" si="9"/>
        <v>#REF!</v>
      </c>
      <c r="AE171" s="997" t="str">
        <f t="shared" si="10"/>
        <v>#REF!</v>
      </c>
      <c r="AF171" s="995"/>
      <c r="AG171" s="982"/>
      <c r="AH171" s="982"/>
      <c r="AI171" s="982">
        <f t="shared" si="34"/>
        <v>0.71</v>
      </c>
    </row>
    <row r="172" ht="15.0" customHeight="1">
      <c r="A172" s="965">
        <f t="shared" si="42"/>
        <v>172</v>
      </c>
      <c r="B172" s="991">
        <v>454351.0</v>
      </c>
      <c r="C172" s="992" t="s">
        <v>799</v>
      </c>
      <c r="D172" s="992" t="s">
        <v>1874</v>
      </c>
      <c r="E172" s="968" t="s">
        <v>892</v>
      </c>
      <c r="F172" s="969" t="s">
        <v>701</v>
      </c>
      <c r="G172" s="991" t="s">
        <v>555</v>
      </c>
      <c r="H172" s="970" t="s">
        <v>708</v>
      </c>
      <c r="I172" s="971" t="str">
        <f t="shared" si="35"/>
        <v>#REF!</v>
      </c>
      <c r="J172" s="965">
        <v>7.0</v>
      </c>
      <c r="K172" s="965">
        <v>2024.0</v>
      </c>
      <c r="L172" s="994">
        <v>45483.0</v>
      </c>
      <c r="M172" s="994">
        <v>45504.0</v>
      </c>
      <c r="N172" s="976">
        <v>8.0</v>
      </c>
      <c r="O172" s="976">
        <f t="shared" si="36"/>
        <v>0.347826087</v>
      </c>
      <c r="P172" s="976" t="str">
        <f t="shared" si="37"/>
        <v>#REF!</v>
      </c>
      <c r="Q172" s="976">
        <v>0.3</v>
      </c>
      <c r="R172" s="977"/>
      <c r="S172" s="991" t="s">
        <v>525</v>
      </c>
      <c r="T172" s="995" t="s">
        <v>1707</v>
      </c>
      <c r="U172" s="977">
        <f t="shared" si="2"/>
        <v>0.3</v>
      </c>
      <c r="V172" s="977" t="str">
        <f t="shared" si="43"/>
        <v>#REF!</v>
      </c>
      <c r="W172" s="977" t="str">
        <f t="shared" si="44"/>
        <v>#REF!</v>
      </c>
      <c r="X172" s="977" t="str">
        <f t="shared" si="5"/>
        <v>#REF!</v>
      </c>
      <c r="Y172" s="977">
        <f t="shared" si="40"/>
        <v>1</v>
      </c>
      <c r="Z172" s="996" t="str">
        <f t="shared" si="41"/>
        <v>#REF!</v>
      </c>
      <c r="AA172" s="996" t="str">
        <f t="shared" si="6"/>
        <v>#REF!</v>
      </c>
      <c r="AB172" s="996" t="str">
        <f t="shared" si="7"/>
        <v>#REF!</v>
      </c>
      <c r="AC172" s="997" t="str">
        <f t="shared" si="8"/>
        <v>#REF!</v>
      </c>
      <c r="AD172" s="997" t="str">
        <f t="shared" si="9"/>
        <v>#REF!</v>
      </c>
      <c r="AE172" s="997" t="str">
        <f t="shared" si="10"/>
        <v>#REF!</v>
      </c>
      <c r="AF172" s="995"/>
      <c r="AG172" s="982"/>
      <c r="AH172" s="982"/>
      <c r="AI172" s="982" t="str">
        <f t="shared" si="34"/>
        <v>#REF!</v>
      </c>
    </row>
    <row r="173" ht="15.0" customHeight="1">
      <c r="A173" s="965">
        <f t="shared" si="42"/>
        <v>173</v>
      </c>
      <c r="B173" s="991">
        <v>428711.0</v>
      </c>
      <c r="C173" s="992" t="s">
        <v>699</v>
      </c>
      <c r="D173" s="993" t="s">
        <v>1876</v>
      </c>
      <c r="E173" s="968" t="s">
        <v>892</v>
      </c>
      <c r="F173" s="969" t="s">
        <v>701</v>
      </c>
      <c r="G173" s="991" t="s">
        <v>540</v>
      </c>
      <c r="H173" s="970" t="s">
        <v>703</v>
      </c>
      <c r="I173" s="971" t="str">
        <f t="shared" si="35"/>
        <v>#REF!</v>
      </c>
      <c r="J173" s="965">
        <v>7.0</v>
      </c>
      <c r="K173" s="965">
        <v>2024.0</v>
      </c>
      <c r="L173" s="994">
        <v>45474.0</v>
      </c>
      <c r="M173" s="994">
        <v>45504.0</v>
      </c>
      <c r="N173" s="976">
        <v>23.0</v>
      </c>
      <c r="O173" s="976">
        <f t="shared" si="36"/>
        <v>1</v>
      </c>
      <c r="P173" s="976" t="str">
        <f t="shared" si="37"/>
        <v>#REF!</v>
      </c>
      <c r="Q173" s="976">
        <v>1.41</v>
      </c>
      <c r="R173" s="977"/>
      <c r="S173" s="991" t="s">
        <v>525</v>
      </c>
      <c r="T173" s="995" t="s">
        <v>1707</v>
      </c>
      <c r="U173" s="977">
        <f t="shared" si="2"/>
        <v>1.41</v>
      </c>
      <c r="V173" s="977" t="str">
        <f t="shared" si="43"/>
        <v>#REF!</v>
      </c>
      <c r="W173" s="977">
        <f t="shared" si="44"/>
        <v>1.41</v>
      </c>
      <c r="X173" s="977" t="str">
        <f t="shared" si="5"/>
        <v>#REF!</v>
      </c>
      <c r="Y173" s="977">
        <f t="shared" si="40"/>
        <v>1</v>
      </c>
      <c r="Z173" s="996" t="str">
        <f t="shared" si="41"/>
        <v>#REF!</v>
      </c>
      <c r="AA173" s="996" t="str">
        <f t="shared" si="6"/>
        <v>#REF!</v>
      </c>
      <c r="AB173" s="996" t="str">
        <f t="shared" si="7"/>
        <v>#REF!</v>
      </c>
      <c r="AC173" s="997" t="str">
        <f t="shared" si="8"/>
        <v>#REF!</v>
      </c>
      <c r="AD173" s="997" t="str">
        <f t="shared" si="9"/>
        <v>#REF!</v>
      </c>
      <c r="AE173" s="997" t="str">
        <f t="shared" si="10"/>
        <v>#REF!</v>
      </c>
      <c r="AF173" s="995"/>
      <c r="AG173" s="982"/>
      <c r="AH173" s="982"/>
      <c r="AI173" s="982">
        <f t="shared" si="34"/>
        <v>1.41</v>
      </c>
    </row>
    <row r="174" ht="15.0" customHeight="1">
      <c r="A174" s="965">
        <f t="shared" si="42"/>
        <v>174</v>
      </c>
      <c r="B174" s="991">
        <v>464357.0</v>
      </c>
      <c r="C174" s="992" t="s">
        <v>1711</v>
      </c>
      <c r="D174" s="993" t="s">
        <v>1877</v>
      </c>
      <c r="E174" s="968" t="s">
        <v>892</v>
      </c>
      <c r="F174" s="990" t="s">
        <v>564</v>
      </c>
      <c r="G174" s="969" t="s">
        <v>555</v>
      </c>
      <c r="H174" s="965" t="s">
        <v>925</v>
      </c>
      <c r="I174" s="971" t="str">
        <f t="shared" si="35"/>
        <v>#REF!</v>
      </c>
      <c r="J174" s="965">
        <v>7.0</v>
      </c>
      <c r="K174" s="965">
        <v>2024.0</v>
      </c>
      <c r="L174" s="994">
        <v>45474.0</v>
      </c>
      <c r="M174" s="994">
        <v>45504.0</v>
      </c>
      <c r="N174" s="976">
        <v>23.0</v>
      </c>
      <c r="O174" s="976">
        <f t="shared" si="36"/>
        <v>1</v>
      </c>
      <c r="P174" s="976" t="str">
        <f t="shared" si="37"/>
        <v>#REF!</v>
      </c>
      <c r="Q174" s="976">
        <v>1.03</v>
      </c>
      <c r="R174" s="977"/>
      <c r="S174" s="991" t="s">
        <v>525</v>
      </c>
      <c r="T174" s="995" t="s">
        <v>1707</v>
      </c>
      <c r="U174" s="977">
        <f t="shared" si="2"/>
        <v>1.03</v>
      </c>
      <c r="V174" s="977" t="str">
        <f t="shared" si="43"/>
        <v>#REF!</v>
      </c>
      <c r="W174" s="977">
        <f t="shared" si="44"/>
        <v>1.03</v>
      </c>
      <c r="X174" s="977" t="str">
        <f t="shared" si="5"/>
        <v>#REF!</v>
      </c>
      <c r="Y174" s="977">
        <f t="shared" si="40"/>
        <v>1</v>
      </c>
      <c r="Z174" s="996" t="str">
        <f t="shared" si="41"/>
        <v>#REF!</v>
      </c>
      <c r="AA174" s="996" t="str">
        <f t="shared" si="6"/>
        <v>#REF!</v>
      </c>
      <c r="AB174" s="996" t="str">
        <f t="shared" si="7"/>
        <v>#REF!</v>
      </c>
      <c r="AC174" s="997" t="str">
        <f t="shared" si="8"/>
        <v>#REF!</v>
      </c>
      <c r="AD174" s="997" t="str">
        <f t="shared" si="9"/>
        <v>#REF!</v>
      </c>
      <c r="AE174" s="997" t="str">
        <f t="shared" si="10"/>
        <v>#REF!</v>
      </c>
      <c r="AF174" s="995"/>
      <c r="AG174" s="982"/>
      <c r="AH174" s="982"/>
      <c r="AI174" s="982">
        <f t="shared" si="34"/>
        <v>1.03</v>
      </c>
    </row>
    <row r="175" ht="15.0" customHeight="1">
      <c r="A175" s="965">
        <f t="shared" si="42"/>
        <v>175</v>
      </c>
      <c r="B175" s="991">
        <v>464359.0</v>
      </c>
      <c r="C175" s="992" t="s">
        <v>1720</v>
      </c>
      <c r="D175" s="993" t="s">
        <v>1721</v>
      </c>
      <c r="E175" s="968" t="s">
        <v>892</v>
      </c>
      <c r="F175" s="990" t="s">
        <v>564</v>
      </c>
      <c r="G175" s="969" t="s">
        <v>555</v>
      </c>
      <c r="H175" s="965" t="s">
        <v>925</v>
      </c>
      <c r="I175" s="971" t="str">
        <f t="shared" si="35"/>
        <v>#REF!</v>
      </c>
      <c r="J175" s="965">
        <v>7.0</v>
      </c>
      <c r="K175" s="965">
        <v>2024.0</v>
      </c>
      <c r="L175" s="994">
        <v>45474.0</v>
      </c>
      <c r="M175" s="994">
        <v>45504.0</v>
      </c>
      <c r="N175" s="976">
        <v>23.0</v>
      </c>
      <c r="O175" s="976">
        <f t="shared" si="36"/>
        <v>1</v>
      </c>
      <c r="P175" s="976" t="str">
        <f t="shared" si="37"/>
        <v>#REF!</v>
      </c>
      <c r="Q175" s="976">
        <v>1.03</v>
      </c>
      <c r="R175" s="977"/>
      <c r="S175" s="991" t="s">
        <v>525</v>
      </c>
      <c r="T175" s="995" t="s">
        <v>1707</v>
      </c>
      <c r="U175" s="977">
        <f t="shared" si="2"/>
        <v>1.03</v>
      </c>
      <c r="V175" s="977" t="str">
        <f t="shared" si="43"/>
        <v>#REF!</v>
      </c>
      <c r="W175" s="977">
        <f t="shared" si="44"/>
        <v>1.03</v>
      </c>
      <c r="X175" s="977" t="str">
        <f t="shared" si="5"/>
        <v>#REF!</v>
      </c>
      <c r="Y175" s="977">
        <f t="shared" si="40"/>
        <v>1</v>
      </c>
      <c r="Z175" s="996" t="str">
        <f t="shared" si="41"/>
        <v>#REF!</v>
      </c>
      <c r="AA175" s="996" t="str">
        <f t="shared" si="6"/>
        <v>#REF!</v>
      </c>
      <c r="AB175" s="996" t="str">
        <f t="shared" si="7"/>
        <v>#REF!</v>
      </c>
      <c r="AC175" s="997" t="str">
        <f t="shared" si="8"/>
        <v>#REF!</v>
      </c>
      <c r="AD175" s="997" t="str">
        <f t="shared" si="9"/>
        <v>#REF!</v>
      </c>
      <c r="AE175" s="997" t="str">
        <f t="shared" si="10"/>
        <v>#REF!</v>
      </c>
      <c r="AF175" s="995"/>
      <c r="AG175" s="982"/>
      <c r="AH175" s="982"/>
      <c r="AI175" s="982">
        <f t="shared" si="34"/>
        <v>1.03</v>
      </c>
    </row>
    <row r="176" ht="15.0" customHeight="1">
      <c r="A176" s="965">
        <f t="shared" si="42"/>
        <v>176</v>
      </c>
      <c r="B176" s="965">
        <v>463053.0</v>
      </c>
      <c r="C176" s="992" t="s">
        <v>1566</v>
      </c>
      <c r="D176" s="993" t="s">
        <v>1884</v>
      </c>
      <c r="E176" s="968" t="s">
        <v>892</v>
      </c>
      <c r="F176" s="969" t="s">
        <v>512</v>
      </c>
      <c r="G176" s="969" t="s">
        <v>555</v>
      </c>
      <c r="H176" s="970" t="s">
        <v>580</v>
      </c>
      <c r="I176" s="971" t="str">
        <f t="shared" si="35"/>
        <v>#REF!</v>
      </c>
      <c r="J176" s="965">
        <v>7.0</v>
      </c>
      <c r="K176" s="965">
        <v>2024.0</v>
      </c>
      <c r="L176" s="994">
        <v>45474.0</v>
      </c>
      <c r="M176" s="994">
        <v>45478.0</v>
      </c>
      <c r="N176" s="976">
        <v>5.0</v>
      </c>
      <c r="O176" s="976">
        <f t="shared" si="36"/>
        <v>0.2173913043</v>
      </c>
      <c r="P176" s="976" t="str">
        <f t="shared" si="37"/>
        <v>#REF!</v>
      </c>
      <c r="Q176" s="976">
        <v>0.22</v>
      </c>
      <c r="R176" s="976"/>
      <c r="S176" s="965" t="s">
        <v>525</v>
      </c>
      <c r="T176" s="995" t="s">
        <v>1707</v>
      </c>
      <c r="U176" s="976">
        <f t="shared" si="2"/>
        <v>0.22</v>
      </c>
      <c r="V176" s="976" t="str">
        <f t="shared" ref="V176:V177" si="45">ROUND(SUMIF($B:$B,B176,P:P),3)</f>
        <v>#REF!</v>
      </c>
      <c r="W176" s="976" t="str">
        <f t="shared" ref="W176:W177" si="46">ROUND(SUMIF($B:$B,B176,U:U),3)</f>
        <v>#REF!</v>
      </c>
      <c r="X176" s="976" t="str">
        <f t="shared" si="5"/>
        <v>#REF!</v>
      </c>
      <c r="Y176" s="976">
        <f t="shared" si="40"/>
        <v>0.6782608696</v>
      </c>
      <c r="Z176" s="980" t="str">
        <f t="shared" si="41"/>
        <v>#REF!</v>
      </c>
      <c r="AA176" s="980" t="str">
        <f t="shared" si="6"/>
        <v>#REF!</v>
      </c>
      <c r="AB176" s="980" t="str">
        <f t="shared" si="7"/>
        <v>#REF!</v>
      </c>
      <c r="AC176" s="981" t="str">
        <f t="shared" si="8"/>
        <v>#REF!</v>
      </c>
      <c r="AD176" s="981" t="str">
        <f t="shared" si="9"/>
        <v>#REF!</v>
      </c>
      <c r="AE176" s="981" t="str">
        <f t="shared" si="10"/>
        <v>#REF!</v>
      </c>
      <c r="AF176" s="978"/>
      <c r="AG176" s="982"/>
      <c r="AH176" s="982"/>
      <c r="AI176" s="982" t="str">
        <f t="shared" si="34"/>
        <v>#REF!</v>
      </c>
    </row>
    <row r="177" ht="15.0" customHeight="1">
      <c r="A177" s="965">
        <f t="shared" si="42"/>
        <v>177</v>
      </c>
      <c r="B177" s="972">
        <v>463643.0</v>
      </c>
      <c r="C177" s="992" t="s">
        <v>1302</v>
      </c>
      <c r="D177" s="1000" t="s">
        <v>1303</v>
      </c>
      <c r="E177" s="968" t="s">
        <v>892</v>
      </c>
      <c r="F177" s="969" t="s">
        <v>512</v>
      </c>
      <c r="G177" s="969" t="s">
        <v>530</v>
      </c>
      <c r="H177" s="970" t="s">
        <v>531</v>
      </c>
      <c r="I177" s="1001" t="str">
        <f t="shared" si="35"/>
        <v>#REF!</v>
      </c>
      <c r="J177" s="965">
        <v>7.0</v>
      </c>
      <c r="K177" s="972">
        <v>2024.0</v>
      </c>
      <c r="L177" s="994">
        <v>45478.0</v>
      </c>
      <c r="M177" s="994">
        <v>45482.0</v>
      </c>
      <c r="N177" s="975">
        <v>3.0</v>
      </c>
      <c r="O177" s="976">
        <f t="shared" si="36"/>
        <v>0.1304347826</v>
      </c>
      <c r="P177" s="975" t="str">
        <f t="shared" si="37"/>
        <v>#REF!</v>
      </c>
      <c r="Q177" s="975">
        <v>0.16</v>
      </c>
      <c r="R177" s="975"/>
      <c r="S177" s="972" t="s">
        <v>525</v>
      </c>
      <c r="T177" s="995" t="s">
        <v>1707</v>
      </c>
      <c r="U177" s="975">
        <f t="shared" si="2"/>
        <v>0.16</v>
      </c>
      <c r="V177" s="975" t="str">
        <f t="shared" si="45"/>
        <v>#REF!</v>
      </c>
      <c r="W177" s="975" t="str">
        <f t="shared" si="46"/>
        <v>#REF!</v>
      </c>
      <c r="X177" s="975" t="str">
        <f t="shared" si="5"/>
        <v>#REF!</v>
      </c>
      <c r="Y177" s="975">
        <f t="shared" si="40"/>
        <v>0.9160869565</v>
      </c>
      <c r="Z177" s="1002" t="str">
        <f t="shared" si="41"/>
        <v>#REF!</v>
      </c>
      <c r="AA177" s="1002" t="str">
        <f t="shared" si="6"/>
        <v>#REF!</v>
      </c>
      <c r="AB177" s="1002" t="str">
        <f t="shared" si="7"/>
        <v>#REF!</v>
      </c>
      <c r="AC177" s="1003" t="str">
        <f t="shared" si="8"/>
        <v>#REF!</v>
      </c>
      <c r="AD177" s="1003" t="str">
        <f t="shared" si="9"/>
        <v>#REF!</v>
      </c>
      <c r="AE177" s="1003" t="str">
        <f t="shared" si="10"/>
        <v>#REF!</v>
      </c>
      <c r="AF177" s="1004"/>
      <c r="AG177" s="982"/>
      <c r="AH177" s="982"/>
      <c r="AI177" s="982" t="str">
        <f t="shared" si="34"/>
        <v>#REF!</v>
      </c>
    </row>
    <row r="178" ht="15.0" customHeight="1">
      <c r="A178" s="965">
        <f t="shared" si="42"/>
        <v>178</v>
      </c>
      <c r="B178" s="991">
        <v>434053.0</v>
      </c>
      <c r="C178" s="995" t="s">
        <v>690</v>
      </c>
      <c r="D178" s="995" t="s">
        <v>1879</v>
      </c>
      <c r="E178" s="968" t="s">
        <v>892</v>
      </c>
      <c r="F178" s="991" t="s">
        <v>512</v>
      </c>
      <c r="G178" s="991" t="s">
        <v>555</v>
      </c>
      <c r="H178" s="965" t="s">
        <v>580</v>
      </c>
      <c r="I178" s="971" t="str">
        <f t="shared" si="35"/>
        <v>#REF!</v>
      </c>
      <c r="J178" s="965">
        <v>7.0</v>
      </c>
      <c r="K178" s="965">
        <v>2024.0</v>
      </c>
      <c r="L178" s="1005">
        <v>45474.0</v>
      </c>
      <c r="M178" s="1005">
        <v>45496.0</v>
      </c>
      <c r="N178" s="976">
        <v>17.0</v>
      </c>
      <c r="O178" s="976">
        <f t="shared" si="36"/>
        <v>0.7391304348</v>
      </c>
      <c r="P178" s="976" t="str">
        <f t="shared" si="37"/>
        <v>#REF!</v>
      </c>
      <c r="Q178" s="975" t="str">
        <f t="shared" ref="Q178:Q195" si="47">P178</f>
        <v>#REF!</v>
      </c>
      <c r="R178" s="977"/>
      <c r="S178" s="991" t="s">
        <v>525</v>
      </c>
      <c r="T178" s="995" t="s">
        <v>1882</v>
      </c>
      <c r="U178" s="977" t="str">
        <f t="shared" si="2"/>
        <v>#REF!</v>
      </c>
      <c r="V178" s="977" t="str">
        <f t="shared" ref="V178:V206" si="48">ROUND(SUMIF(B:B,B178,P:P),3)</f>
        <v>#REF!</v>
      </c>
      <c r="W178" s="977" t="str">
        <f t="shared" ref="W178:W206" si="49">ROUND(SUMIF(B:B,B178,U:U),3)</f>
        <v>#REF!</v>
      </c>
      <c r="X178" s="977" t="str">
        <f t="shared" si="5"/>
        <v>#REF!</v>
      </c>
      <c r="Y178" s="977">
        <f t="shared" si="40"/>
        <v>1</v>
      </c>
      <c r="Z178" s="996" t="str">
        <f t="shared" si="41"/>
        <v>#REF!</v>
      </c>
      <c r="AA178" s="996" t="str">
        <f t="shared" si="6"/>
        <v>#REF!</v>
      </c>
      <c r="AB178" s="996" t="str">
        <f t="shared" si="7"/>
        <v>#REF!</v>
      </c>
      <c r="AC178" s="997" t="str">
        <f t="shared" si="8"/>
        <v>#REF!</v>
      </c>
      <c r="AD178" s="997" t="str">
        <f t="shared" si="9"/>
        <v>#REF!</v>
      </c>
      <c r="AE178" s="997" t="str">
        <f t="shared" si="10"/>
        <v>#REF!</v>
      </c>
      <c r="AF178" s="995"/>
      <c r="AG178" s="982"/>
      <c r="AH178" s="982"/>
      <c r="AI178" s="982" t="str">
        <f t="shared" si="34"/>
        <v>#REF!</v>
      </c>
    </row>
    <row r="179" ht="15.0" customHeight="1">
      <c r="A179" s="965">
        <f t="shared" si="42"/>
        <v>179</v>
      </c>
      <c r="B179" s="991">
        <v>441049.0</v>
      </c>
      <c r="C179" s="995" t="s">
        <v>748</v>
      </c>
      <c r="D179" s="995" t="s">
        <v>1889</v>
      </c>
      <c r="E179" s="968" t="s">
        <v>892</v>
      </c>
      <c r="F179" s="991" t="s">
        <v>663</v>
      </c>
      <c r="G179" s="991" t="s">
        <v>540</v>
      </c>
      <c r="H179" s="965" t="s">
        <v>750</v>
      </c>
      <c r="I179" s="971" t="str">
        <f t="shared" si="35"/>
        <v>#REF!</v>
      </c>
      <c r="J179" s="965">
        <v>7.0</v>
      </c>
      <c r="K179" s="965">
        <v>2024.0</v>
      </c>
      <c r="L179" s="1005">
        <v>45474.0</v>
      </c>
      <c r="M179" s="1005">
        <v>45483.0</v>
      </c>
      <c r="N179" s="976">
        <v>4.0</v>
      </c>
      <c r="O179" s="976">
        <f t="shared" si="36"/>
        <v>0.1739130435</v>
      </c>
      <c r="P179" s="976" t="str">
        <f t="shared" si="37"/>
        <v>#REF!</v>
      </c>
      <c r="Q179" s="975" t="str">
        <f t="shared" si="47"/>
        <v>#REF!</v>
      </c>
      <c r="R179" s="977"/>
      <c r="S179" s="991" t="s">
        <v>525</v>
      </c>
      <c r="T179" s="995" t="s">
        <v>1882</v>
      </c>
      <c r="U179" s="977" t="str">
        <f t="shared" si="2"/>
        <v>#REF!</v>
      </c>
      <c r="V179" s="977" t="str">
        <f t="shared" si="48"/>
        <v>#REF!</v>
      </c>
      <c r="W179" s="977" t="str">
        <f t="shared" si="49"/>
        <v>#REF!</v>
      </c>
      <c r="X179" s="977" t="str">
        <f t="shared" si="5"/>
        <v>#REF!</v>
      </c>
      <c r="Y179" s="977">
        <f t="shared" si="40"/>
        <v>1</v>
      </c>
      <c r="Z179" s="996" t="str">
        <f t="shared" si="41"/>
        <v>#REF!</v>
      </c>
      <c r="AA179" s="996" t="str">
        <f t="shared" si="6"/>
        <v>#REF!</v>
      </c>
      <c r="AB179" s="996" t="str">
        <f t="shared" si="7"/>
        <v>#REF!</v>
      </c>
      <c r="AC179" s="997" t="str">
        <f t="shared" si="8"/>
        <v>#REF!</v>
      </c>
      <c r="AD179" s="997" t="str">
        <f t="shared" si="9"/>
        <v>#REF!</v>
      </c>
      <c r="AE179" s="997" t="str">
        <f t="shared" si="10"/>
        <v>#REF!</v>
      </c>
      <c r="AF179" s="995"/>
      <c r="AG179" s="982"/>
      <c r="AH179" s="982"/>
      <c r="AI179" s="982" t="str">
        <f t="shared" si="34"/>
        <v>#REF!</v>
      </c>
    </row>
    <row r="180" ht="15.0" customHeight="1">
      <c r="A180" s="965">
        <f t="shared" si="42"/>
        <v>180</v>
      </c>
      <c r="B180" s="991">
        <v>431986.0</v>
      </c>
      <c r="C180" s="995" t="s">
        <v>713</v>
      </c>
      <c r="D180" s="995" t="s">
        <v>1893</v>
      </c>
      <c r="E180" s="968" t="s">
        <v>892</v>
      </c>
      <c r="F180" s="991" t="s">
        <v>512</v>
      </c>
      <c r="G180" s="991" t="s">
        <v>540</v>
      </c>
      <c r="H180" s="965" t="s">
        <v>541</v>
      </c>
      <c r="I180" s="971" t="str">
        <f t="shared" si="35"/>
        <v>#REF!</v>
      </c>
      <c r="J180" s="965">
        <v>7.0</v>
      </c>
      <c r="K180" s="965">
        <v>2024.0</v>
      </c>
      <c r="L180" s="1005">
        <v>45474.0</v>
      </c>
      <c r="M180" s="1005">
        <v>45488.0</v>
      </c>
      <c r="N180" s="976">
        <v>11.0</v>
      </c>
      <c r="O180" s="976">
        <f t="shared" si="36"/>
        <v>0.4782608696</v>
      </c>
      <c r="P180" s="976">
        <f t="shared" si="37"/>
        <v>0.478</v>
      </c>
      <c r="Q180" s="975">
        <f t="shared" si="47"/>
        <v>0.478</v>
      </c>
      <c r="R180" s="977"/>
      <c r="S180" s="965" t="s">
        <v>517</v>
      </c>
      <c r="T180" s="995" t="s">
        <v>1882</v>
      </c>
      <c r="U180" s="977">
        <f t="shared" si="2"/>
        <v>0.478</v>
      </c>
      <c r="V180" s="977">
        <f t="shared" si="48"/>
        <v>1</v>
      </c>
      <c r="W180" s="977">
        <f t="shared" si="49"/>
        <v>1</v>
      </c>
      <c r="X180" s="977">
        <f t="shared" si="5"/>
        <v>1</v>
      </c>
      <c r="Y180" s="977">
        <f t="shared" si="40"/>
        <v>1</v>
      </c>
      <c r="Z180" s="996" t="str">
        <f t="shared" si="41"/>
        <v>#REF!</v>
      </c>
      <c r="AA180" s="996" t="str">
        <f t="shared" si="6"/>
        <v>#REF!</v>
      </c>
      <c r="AB180" s="996" t="str">
        <f t="shared" si="7"/>
        <v>#REF!</v>
      </c>
      <c r="AC180" s="997">
        <f t="shared" si="8"/>
        <v>0</v>
      </c>
      <c r="AD180" s="997" t="str">
        <f t="shared" si="9"/>
        <v>#REF!</v>
      </c>
      <c r="AE180" s="997" t="str">
        <f t="shared" si="10"/>
        <v>#REF!</v>
      </c>
      <c r="AF180" s="995"/>
      <c r="AG180" s="982"/>
      <c r="AH180" s="982"/>
      <c r="AI180" s="982">
        <f t="shared" si="34"/>
        <v>0.5</v>
      </c>
    </row>
    <row r="181" ht="15.0" customHeight="1">
      <c r="A181" s="965">
        <f t="shared" si="42"/>
        <v>181</v>
      </c>
      <c r="B181" s="991">
        <v>450265.0</v>
      </c>
      <c r="C181" s="995" t="s">
        <v>718</v>
      </c>
      <c r="D181" s="995" t="s">
        <v>1901</v>
      </c>
      <c r="E181" s="968" t="s">
        <v>892</v>
      </c>
      <c r="F181" s="991" t="s">
        <v>512</v>
      </c>
      <c r="G181" s="991" t="s">
        <v>555</v>
      </c>
      <c r="H181" s="965" t="s">
        <v>580</v>
      </c>
      <c r="I181" s="971" t="str">
        <f t="shared" si="35"/>
        <v>#REF!</v>
      </c>
      <c r="J181" s="965">
        <v>7.0</v>
      </c>
      <c r="K181" s="965">
        <v>2024.0</v>
      </c>
      <c r="L181" s="1005">
        <v>45474.0</v>
      </c>
      <c r="M181" s="1005">
        <v>45488.0</v>
      </c>
      <c r="N181" s="976">
        <v>11.0</v>
      </c>
      <c r="O181" s="976">
        <f t="shared" si="36"/>
        <v>0.4782608696</v>
      </c>
      <c r="P181" s="976">
        <f t="shared" si="37"/>
        <v>0.478</v>
      </c>
      <c r="Q181" s="975">
        <f t="shared" si="47"/>
        <v>0.478</v>
      </c>
      <c r="R181" s="977"/>
      <c r="S181" s="965" t="s">
        <v>517</v>
      </c>
      <c r="T181" s="995" t="s">
        <v>1882</v>
      </c>
      <c r="U181" s="977">
        <f t="shared" si="2"/>
        <v>0.478</v>
      </c>
      <c r="V181" s="977">
        <f t="shared" si="48"/>
        <v>1</v>
      </c>
      <c r="W181" s="977">
        <f t="shared" si="49"/>
        <v>1</v>
      </c>
      <c r="X181" s="977">
        <f t="shared" si="5"/>
        <v>1</v>
      </c>
      <c r="Y181" s="977">
        <f t="shared" si="40"/>
        <v>1</v>
      </c>
      <c r="Z181" s="996" t="str">
        <f t="shared" si="41"/>
        <v>#REF!</v>
      </c>
      <c r="AA181" s="996" t="str">
        <f t="shared" si="6"/>
        <v>#REF!</v>
      </c>
      <c r="AB181" s="996" t="str">
        <f t="shared" si="7"/>
        <v>#REF!</v>
      </c>
      <c r="AC181" s="997">
        <f t="shared" si="8"/>
        <v>0</v>
      </c>
      <c r="AD181" s="997" t="str">
        <f t="shared" si="9"/>
        <v>#REF!</v>
      </c>
      <c r="AE181" s="997" t="str">
        <f t="shared" si="10"/>
        <v>#REF!</v>
      </c>
      <c r="AF181" s="995"/>
      <c r="AG181" s="982"/>
      <c r="AH181" s="982"/>
      <c r="AI181" s="982">
        <f t="shared" si="34"/>
        <v>0.5</v>
      </c>
    </row>
    <row r="182" ht="15.0" customHeight="1">
      <c r="A182" s="965">
        <f t="shared" si="42"/>
        <v>182</v>
      </c>
      <c r="B182" s="1006">
        <v>113280.0</v>
      </c>
      <c r="C182" s="1007" t="s">
        <v>1915</v>
      </c>
      <c r="D182" s="1008" t="s">
        <v>1917</v>
      </c>
      <c r="E182" s="968" t="s">
        <v>892</v>
      </c>
      <c r="F182" s="1009" t="s">
        <v>512</v>
      </c>
      <c r="G182" s="1009" t="s">
        <v>540</v>
      </c>
      <c r="H182" s="1009" t="s">
        <v>541</v>
      </c>
      <c r="I182" s="971" t="str">
        <f t="shared" si="35"/>
        <v>#REF!</v>
      </c>
      <c r="J182" s="965">
        <v>7.0</v>
      </c>
      <c r="K182" s="991">
        <v>2024.0</v>
      </c>
      <c r="L182" s="1005">
        <v>45474.0</v>
      </c>
      <c r="M182" s="1005">
        <v>45488.0</v>
      </c>
      <c r="N182" s="1010">
        <v>11.0</v>
      </c>
      <c r="O182" s="976">
        <f t="shared" si="36"/>
        <v>0.4782608696</v>
      </c>
      <c r="P182" s="1011" t="str">
        <f t="shared" si="37"/>
        <v>#REF!</v>
      </c>
      <c r="Q182" s="975" t="str">
        <f t="shared" si="47"/>
        <v>#REF!</v>
      </c>
      <c r="R182" s="1012"/>
      <c r="S182" s="991" t="s">
        <v>525</v>
      </c>
      <c r="T182" s="995" t="s">
        <v>1882</v>
      </c>
      <c r="U182" s="977" t="str">
        <f t="shared" si="2"/>
        <v>#REF!</v>
      </c>
      <c r="V182" s="977" t="str">
        <f t="shared" si="48"/>
        <v>#REF!</v>
      </c>
      <c r="W182" s="977" t="str">
        <f t="shared" si="49"/>
        <v>#REF!</v>
      </c>
      <c r="X182" s="977" t="str">
        <f t="shared" si="5"/>
        <v>#REF!</v>
      </c>
      <c r="Y182" s="977">
        <f t="shared" si="40"/>
        <v>1</v>
      </c>
      <c r="Z182" s="996" t="str">
        <f t="shared" si="41"/>
        <v>#REF!</v>
      </c>
      <c r="AA182" s="996" t="str">
        <f t="shared" si="6"/>
        <v>#REF!</v>
      </c>
      <c r="AB182" s="996" t="str">
        <f t="shared" si="7"/>
        <v>#REF!</v>
      </c>
      <c r="AC182" s="997" t="str">
        <f t="shared" si="8"/>
        <v>#REF!</v>
      </c>
      <c r="AD182" s="997" t="str">
        <f t="shared" si="9"/>
        <v>#REF!</v>
      </c>
      <c r="AE182" s="997" t="str">
        <f t="shared" si="10"/>
        <v>#REF!</v>
      </c>
      <c r="AF182" s="995"/>
      <c r="AG182" s="982"/>
      <c r="AH182" s="982"/>
      <c r="AI182" s="982" t="str">
        <f t="shared" si="34"/>
        <v>#REF!</v>
      </c>
    </row>
    <row r="183" ht="15.0" customHeight="1">
      <c r="A183" s="965">
        <f t="shared" si="42"/>
        <v>183</v>
      </c>
      <c r="B183" s="1006">
        <v>455859.0</v>
      </c>
      <c r="C183" s="1007" t="s">
        <v>826</v>
      </c>
      <c r="D183" s="1008" t="s">
        <v>1709</v>
      </c>
      <c r="E183" s="968" t="s">
        <v>892</v>
      </c>
      <c r="F183" s="1009" t="s">
        <v>512</v>
      </c>
      <c r="G183" s="1009" t="s">
        <v>540</v>
      </c>
      <c r="H183" s="1009" t="s">
        <v>541</v>
      </c>
      <c r="I183" s="971" t="str">
        <f t="shared" si="35"/>
        <v>#REF!</v>
      </c>
      <c r="J183" s="965">
        <v>7.0</v>
      </c>
      <c r="K183" s="991">
        <v>2024.0</v>
      </c>
      <c r="L183" s="1005">
        <v>45474.0</v>
      </c>
      <c r="M183" s="1005">
        <v>45483.0</v>
      </c>
      <c r="N183" s="1010">
        <v>1.2</v>
      </c>
      <c r="O183" s="976">
        <f t="shared" si="36"/>
        <v>0.05217391304</v>
      </c>
      <c r="P183" s="1011" t="str">
        <f t="shared" si="37"/>
        <v>#REF!</v>
      </c>
      <c r="Q183" s="975" t="str">
        <f t="shared" si="47"/>
        <v>#REF!</v>
      </c>
      <c r="R183" s="1012"/>
      <c r="S183" s="991" t="s">
        <v>525</v>
      </c>
      <c r="T183" s="995" t="s">
        <v>1882</v>
      </c>
      <c r="U183" s="977" t="str">
        <f t="shared" si="2"/>
        <v>#REF!</v>
      </c>
      <c r="V183" s="977" t="str">
        <f t="shared" si="48"/>
        <v>#REF!</v>
      </c>
      <c r="W183" s="977" t="str">
        <f t="shared" si="49"/>
        <v>#REF!</v>
      </c>
      <c r="X183" s="977" t="str">
        <f t="shared" si="5"/>
        <v>#REF!</v>
      </c>
      <c r="Y183" s="977">
        <f t="shared" si="40"/>
        <v>1</v>
      </c>
      <c r="Z183" s="996" t="str">
        <f t="shared" si="41"/>
        <v>#REF!</v>
      </c>
      <c r="AA183" s="996" t="str">
        <f t="shared" si="6"/>
        <v>#REF!</v>
      </c>
      <c r="AB183" s="996" t="str">
        <f t="shared" si="7"/>
        <v>#REF!</v>
      </c>
      <c r="AC183" s="997" t="str">
        <f t="shared" si="8"/>
        <v>#REF!</v>
      </c>
      <c r="AD183" s="997" t="str">
        <f t="shared" si="9"/>
        <v>#REF!</v>
      </c>
      <c r="AE183" s="997" t="str">
        <f t="shared" si="10"/>
        <v>#REF!</v>
      </c>
      <c r="AF183" s="995"/>
      <c r="AG183" s="982"/>
      <c r="AH183" s="982"/>
      <c r="AI183" s="982" t="str">
        <f t="shared" si="34"/>
        <v>#REF!</v>
      </c>
    </row>
    <row r="184" ht="15.0" customHeight="1">
      <c r="A184" s="965">
        <f t="shared" si="42"/>
        <v>184</v>
      </c>
      <c r="B184" s="991">
        <v>452883.0</v>
      </c>
      <c r="C184" s="995" t="s">
        <v>759</v>
      </c>
      <c r="D184" s="968" t="s">
        <v>1730</v>
      </c>
      <c r="E184" s="968" t="s">
        <v>892</v>
      </c>
      <c r="F184" s="969" t="s">
        <v>512</v>
      </c>
      <c r="G184" s="969" t="s">
        <v>530</v>
      </c>
      <c r="H184" s="969" t="s">
        <v>531</v>
      </c>
      <c r="I184" s="971" t="str">
        <f t="shared" si="35"/>
        <v>#REF!</v>
      </c>
      <c r="J184" s="965">
        <v>7.0</v>
      </c>
      <c r="K184" s="991">
        <v>2024.0</v>
      </c>
      <c r="L184" s="1005">
        <v>45474.0</v>
      </c>
      <c r="M184" s="1005">
        <v>45482.0</v>
      </c>
      <c r="N184" s="1010">
        <v>1.05</v>
      </c>
      <c r="O184" s="976">
        <f t="shared" si="36"/>
        <v>0.04565217391</v>
      </c>
      <c r="P184" s="1011" t="str">
        <f t="shared" si="37"/>
        <v>#REF!</v>
      </c>
      <c r="Q184" s="975" t="str">
        <f t="shared" si="47"/>
        <v>#REF!</v>
      </c>
      <c r="R184" s="1012"/>
      <c r="S184" s="991" t="s">
        <v>525</v>
      </c>
      <c r="T184" s="995" t="s">
        <v>1882</v>
      </c>
      <c r="U184" s="977" t="str">
        <f t="shared" si="2"/>
        <v>#REF!</v>
      </c>
      <c r="V184" s="977" t="str">
        <f t="shared" si="48"/>
        <v>#REF!</v>
      </c>
      <c r="W184" s="977" t="str">
        <f t="shared" si="49"/>
        <v>#REF!</v>
      </c>
      <c r="X184" s="977" t="str">
        <f t="shared" si="5"/>
        <v>#REF!</v>
      </c>
      <c r="Y184" s="977">
        <f t="shared" si="40"/>
        <v>1</v>
      </c>
      <c r="Z184" s="996" t="str">
        <f t="shared" si="41"/>
        <v>#REF!</v>
      </c>
      <c r="AA184" s="996" t="str">
        <f t="shared" si="6"/>
        <v>#REF!</v>
      </c>
      <c r="AB184" s="996" t="str">
        <f t="shared" si="7"/>
        <v>#REF!</v>
      </c>
      <c r="AC184" s="997" t="str">
        <f t="shared" si="8"/>
        <v>#REF!</v>
      </c>
      <c r="AD184" s="997" t="str">
        <f t="shared" si="9"/>
        <v>#REF!</v>
      </c>
      <c r="AE184" s="997" t="str">
        <f t="shared" si="10"/>
        <v>#REF!</v>
      </c>
      <c r="AF184" s="995"/>
      <c r="AG184" s="982"/>
      <c r="AH184" s="982"/>
      <c r="AI184" s="982" t="str">
        <f t="shared" si="34"/>
        <v>#REF!</v>
      </c>
    </row>
    <row r="185" ht="15.0" customHeight="1">
      <c r="A185" s="965">
        <f t="shared" si="42"/>
        <v>185</v>
      </c>
      <c r="B185" s="1006">
        <v>454351.0</v>
      </c>
      <c r="C185" s="995" t="s">
        <v>799</v>
      </c>
      <c r="D185" s="1008" t="s">
        <v>1874</v>
      </c>
      <c r="E185" s="968" t="s">
        <v>892</v>
      </c>
      <c r="F185" s="1009" t="s">
        <v>701</v>
      </c>
      <c r="G185" s="1009" t="s">
        <v>555</v>
      </c>
      <c r="H185" s="1009" t="s">
        <v>708</v>
      </c>
      <c r="I185" s="971" t="str">
        <f t="shared" si="35"/>
        <v>#REF!</v>
      </c>
      <c r="J185" s="965">
        <v>7.0</v>
      </c>
      <c r="K185" s="991">
        <v>2024.0</v>
      </c>
      <c r="L185" s="1005">
        <v>45474.0</v>
      </c>
      <c r="M185" s="1005">
        <v>45482.0</v>
      </c>
      <c r="N185" s="1010">
        <v>7.0</v>
      </c>
      <c r="O185" s="976">
        <f t="shared" si="36"/>
        <v>0.3043478261</v>
      </c>
      <c r="P185" s="1011" t="str">
        <f t="shared" si="37"/>
        <v>#REF!</v>
      </c>
      <c r="Q185" s="975" t="str">
        <f t="shared" si="47"/>
        <v>#REF!</v>
      </c>
      <c r="R185" s="1012"/>
      <c r="S185" s="991" t="s">
        <v>525</v>
      </c>
      <c r="T185" s="995" t="s">
        <v>1882</v>
      </c>
      <c r="U185" s="977" t="str">
        <f t="shared" si="2"/>
        <v>#REF!</v>
      </c>
      <c r="V185" s="977" t="str">
        <f t="shared" si="48"/>
        <v>#REF!</v>
      </c>
      <c r="W185" s="977" t="str">
        <f t="shared" si="49"/>
        <v>#REF!</v>
      </c>
      <c r="X185" s="977" t="str">
        <f t="shared" si="5"/>
        <v>#REF!</v>
      </c>
      <c r="Y185" s="977">
        <f t="shared" si="40"/>
        <v>1</v>
      </c>
      <c r="Z185" s="996" t="str">
        <f t="shared" si="41"/>
        <v>#REF!</v>
      </c>
      <c r="AA185" s="996" t="str">
        <f t="shared" si="6"/>
        <v>#REF!</v>
      </c>
      <c r="AB185" s="996" t="str">
        <f t="shared" si="7"/>
        <v>#REF!</v>
      </c>
      <c r="AC185" s="997" t="str">
        <f t="shared" si="8"/>
        <v>#REF!</v>
      </c>
      <c r="AD185" s="997" t="str">
        <f t="shared" si="9"/>
        <v>#REF!</v>
      </c>
      <c r="AE185" s="997" t="str">
        <f t="shared" si="10"/>
        <v>#REF!</v>
      </c>
      <c r="AF185" s="995"/>
      <c r="AG185" s="982"/>
      <c r="AH185" s="982"/>
      <c r="AI185" s="982" t="str">
        <f t="shared" si="34"/>
        <v>#REF!</v>
      </c>
    </row>
    <row r="186" ht="15.0" customHeight="1">
      <c r="A186" s="965">
        <f t="shared" si="42"/>
        <v>186</v>
      </c>
      <c r="B186" s="991">
        <v>454351.0</v>
      </c>
      <c r="C186" s="995" t="s">
        <v>799</v>
      </c>
      <c r="D186" s="1013" t="s">
        <v>1874</v>
      </c>
      <c r="E186" s="968" t="s">
        <v>892</v>
      </c>
      <c r="F186" s="969" t="s">
        <v>701</v>
      </c>
      <c r="G186" s="969" t="s">
        <v>555</v>
      </c>
      <c r="H186" s="969" t="s">
        <v>708</v>
      </c>
      <c r="I186" s="971" t="str">
        <f t="shared" si="35"/>
        <v>#REF!</v>
      </c>
      <c r="J186" s="965">
        <v>7.0</v>
      </c>
      <c r="K186" s="991">
        <v>2024.0</v>
      </c>
      <c r="L186" s="1005">
        <v>45483.0</v>
      </c>
      <c r="M186" s="1005">
        <v>45504.0</v>
      </c>
      <c r="N186" s="1010">
        <v>8.0</v>
      </c>
      <c r="O186" s="976">
        <f t="shared" si="36"/>
        <v>0.347826087</v>
      </c>
      <c r="P186" s="1011" t="str">
        <f t="shared" si="37"/>
        <v>#REF!</v>
      </c>
      <c r="Q186" s="975" t="str">
        <f t="shared" si="47"/>
        <v>#REF!</v>
      </c>
      <c r="R186" s="1012"/>
      <c r="S186" s="991" t="s">
        <v>525</v>
      </c>
      <c r="T186" s="995" t="s">
        <v>1882</v>
      </c>
      <c r="U186" s="977" t="str">
        <f t="shared" si="2"/>
        <v>#REF!</v>
      </c>
      <c r="V186" s="977" t="str">
        <f t="shared" si="48"/>
        <v>#REF!</v>
      </c>
      <c r="W186" s="977" t="str">
        <f t="shared" si="49"/>
        <v>#REF!</v>
      </c>
      <c r="X186" s="977" t="str">
        <f t="shared" si="5"/>
        <v>#REF!</v>
      </c>
      <c r="Y186" s="977">
        <f t="shared" si="40"/>
        <v>1</v>
      </c>
      <c r="Z186" s="996" t="str">
        <f t="shared" si="41"/>
        <v>#REF!</v>
      </c>
      <c r="AA186" s="996" t="str">
        <f t="shared" si="6"/>
        <v>#REF!</v>
      </c>
      <c r="AB186" s="996" t="str">
        <f t="shared" si="7"/>
        <v>#REF!</v>
      </c>
      <c r="AC186" s="997" t="str">
        <f t="shared" si="8"/>
        <v>#REF!</v>
      </c>
      <c r="AD186" s="997" t="str">
        <f t="shared" si="9"/>
        <v>#REF!</v>
      </c>
      <c r="AE186" s="997" t="str">
        <f t="shared" si="10"/>
        <v>#REF!</v>
      </c>
      <c r="AF186" s="995"/>
      <c r="AG186" s="982"/>
      <c r="AH186" s="982"/>
      <c r="AI186" s="982" t="str">
        <f t="shared" si="34"/>
        <v>#REF!</v>
      </c>
    </row>
    <row r="187" ht="15.0" customHeight="1">
      <c r="A187" s="965">
        <f t="shared" si="42"/>
        <v>187</v>
      </c>
      <c r="B187" s="972">
        <v>428979.0</v>
      </c>
      <c r="C187" s="1004" t="s">
        <v>679</v>
      </c>
      <c r="D187" s="1014" t="s">
        <v>1908</v>
      </c>
      <c r="E187" s="968" t="s">
        <v>892</v>
      </c>
      <c r="F187" s="1015" t="s">
        <v>564</v>
      </c>
      <c r="G187" s="1015" t="s">
        <v>513</v>
      </c>
      <c r="H187" s="1015" t="s">
        <v>633</v>
      </c>
      <c r="I187" s="1001" t="str">
        <f t="shared" si="35"/>
        <v>#REF!</v>
      </c>
      <c r="J187" s="965">
        <v>7.0</v>
      </c>
      <c r="K187" s="972">
        <v>2024.0</v>
      </c>
      <c r="L187" s="1005">
        <v>45474.0</v>
      </c>
      <c r="M187" s="1005">
        <v>45487.0</v>
      </c>
      <c r="N187" s="975">
        <v>4.0</v>
      </c>
      <c r="O187" s="976">
        <f t="shared" si="36"/>
        <v>0.1739130435</v>
      </c>
      <c r="P187" s="1011" t="str">
        <f t="shared" si="37"/>
        <v>#REF!</v>
      </c>
      <c r="Q187" s="975" t="str">
        <f t="shared" si="47"/>
        <v>#REF!</v>
      </c>
      <c r="R187" s="1017"/>
      <c r="S187" s="991" t="s">
        <v>525</v>
      </c>
      <c r="T187" s="1004" t="s">
        <v>1882</v>
      </c>
      <c r="U187" s="977" t="str">
        <f t="shared" si="2"/>
        <v>#REF!</v>
      </c>
      <c r="V187" s="977" t="str">
        <f t="shared" si="48"/>
        <v>#REF!</v>
      </c>
      <c r="W187" s="977" t="str">
        <f t="shared" si="49"/>
        <v>#REF!</v>
      </c>
      <c r="X187" s="977" t="str">
        <f t="shared" si="5"/>
        <v>#REF!</v>
      </c>
      <c r="Y187" s="977">
        <f t="shared" si="40"/>
        <v>1</v>
      </c>
      <c r="Z187" s="980" t="str">
        <f t="shared" si="41"/>
        <v>#REF!</v>
      </c>
      <c r="AA187" s="980" t="str">
        <f t="shared" si="6"/>
        <v>#REF!</v>
      </c>
      <c r="AB187" s="980" t="str">
        <f t="shared" si="7"/>
        <v>#REF!</v>
      </c>
      <c r="AC187" s="981" t="str">
        <f t="shared" si="8"/>
        <v>#REF!</v>
      </c>
      <c r="AD187" s="981" t="str">
        <f t="shared" si="9"/>
        <v>#REF!</v>
      </c>
      <c r="AE187" s="981" t="str">
        <f t="shared" si="10"/>
        <v>#REF!</v>
      </c>
      <c r="AF187" s="965"/>
      <c r="AG187" s="1018"/>
      <c r="AH187" s="982"/>
      <c r="AI187" s="982" t="str">
        <f t="shared" si="34"/>
        <v>#REF!</v>
      </c>
    </row>
    <row r="188" ht="15.0" customHeight="1">
      <c r="A188" s="965">
        <f t="shared" si="42"/>
        <v>188</v>
      </c>
      <c r="B188" s="991">
        <v>428979.0</v>
      </c>
      <c r="C188" s="995" t="s">
        <v>679</v>
      </c>
      <c r="D188" s="968" t="s">
        <v>1908</v>
      </c>
      <c r="E188" s="968" t="s">
        <v>892</v>
      </c>
      <c r="F188" s="969" t="s">
        <v>564</v>
      </c>
      <c r="G188" s="969" t="s">
        <v>513</v>
      </c>
      <c r="H188" s="969" t="s">
        <v>633</v>
      </c>
      <c r="I188" s="1010" t="str">
        <f t="shared" si="35"/>
        <v>#REF!</v>
      </c>
      <c r="J188" s="965">
        <v>7.0</v>
      </c>
      <c r="K188" s="991">
        <v>2024.0</v>
      </c>
      <c r="L188" s="1005">
        <v>45488.0</v>
      </c>
      <c r="M188" s="1005">
        <v>45504.0</v>
      </c>
      <c r="N188" s="977">
        <v>5.85</v>
      </c>
      <c r="O188" s="976">
        <f t="shared" si="36"/>
        <v>0.2543478261</v>
      </c>
      <c r="P188" s="1011" t="str">
        <f t="shared" si="37"/>
        <v>#REF!</v>
      </c>
      <c r="Q188" s="975" t="str">
        <f t="shared" si="47"/>
        <v>#REF!</v>
      </c>
      <c r="R188" s="1019"/>
      <c r="S188" s="991" t="s">
        <v>525</v>
      </c>
      <c r="T188" s="995" t="s">
        <v>1882</v>
      </c>
      <c r="U188" s="977" t="str">
        <f t="shared" si="2"/>
        <v>#REF!</v>
      </c>
      <c r="V188" s="977" t="str">
        <f t="shared" si="48"/>
        <v>#REF!</v>
      </c>
      <c r="W188" s="977" t="str">
        <f t="shared" si="49"/>
        <v>#REF!</v>
      </c>
      <c r="X188" s="977" t="str">
        <f t="shared" si="5"/>
        <v>#REF!</v>
      </c>
      <c r="Y188" s="977">
        <f t="shared" si="40"/>
        <v>1</v>
      </c>
      <c r="Z188" s="980" t="str">
        <f t="shared" si="41"/>
        <v>#REF!</v>
      </c>
      <c r="AA188" s="980" t="str">
        <f t="shared" si="6"/>
        <v>#REF!</v>
      </c>
      <c r="AB188" s="980" t="str">
        <f t="shared" si="7"/>
        <v>#REF!</v>
      </c>
      <c r="AC188" s="981" t="str">
        <f t="shared" si="8"/>
        <v>#REF!</v>
      </c>
      <c r="AD188" s="981" t="str">
        <f t="shared" si="9"/>
        <v>#REF!</v>
      </c>
      <c r="AE188" s="981" t="str">
        <f t="shared" si="10"/>
        <v>#REF!</v>
      </c>
      <c r="AF188" s="965"/>
      <c r="AG188" s="1021"/>
      <c r="AH188" s="982"/>
      <c r="AI188" s="982" t="str">
        <f t="shared" si="34"/>
        <v>#REF!</v>
      </c>
    </row>
    <row r="189" ht="15.0" customHeight="1">
      <c r="A189" s="965">
        <f t="shared" si="42"/>
        <v>189</v>
      </c>
      <c r="B189" s="991">
        <v>464469.0</v>
      </c>
      <c r="C189" s="995" t="s">
        <v>1942</v>
      </c>
      <c r="D189" s="968" t="s">
        <v>1943</v>
      </c>
      <c r="E189" s="968" t="s">
        <v>892</v>
      </c>
      <c r="F189" s="969" t="s">
        <v>564</v>
      </c>
      <c r="G189" s="969" t="s">
        <v>530</v>
      </c>
      <c r="H189" s="969" t="s">
        <v>565</v>
      </c>
      <c r="I189" s="1010" t="str">
        <f t="shared" si="35"/>
        <v>#REF!</v>
      </c>
      <c r="J189" s="965">
        <v>7.0</v>
      </c>
      <c r="K189" s="991">
        <v>2024.0</v>
      </c>
      <c r="L189" s="1005">
        <v>45474.0</v>
      </c>
      <c r="M189" s="1005">
        <v>45483.0</v>
      </c>
      <c r="N189" s="977">
        <v>1.6</v>
      </c>
      <c r="O189" s="976">
        <f t="shared" si="36"/>
        <v>0.06956521739</v>
      </c>
      <c r="P189" s="1011" t="str">
        <f t="shared" si="37"/>
        <v>#REF!</v>
      </c>
      <c r="Q189" s="975" t="str">
        <f t="shared" si="47"/>
        <v>#REF!</v>
      </c>
      <c r="R189" s="1019"/>
      <c r="S189" s="991" t="s">
        <v>525</v>
      </c>
      <c r="T189" s="995" t="s">
        <v>1882</v>
      </c>
      <c r="U189" s="977" t="str">
        <f t="shared" si="2"/>
        <v>#REF!</v>
      </c>
      <c r="V189" s="977" t="str">
        <f t="shared" si="48"/>
        <v>#REF!</v>
      </c>
      <c r="W189" s="977" t="str">
        <f t="shared" si="49"/>
        <v>#REF!</v>
      </c>
      <c r="X189" s="977" t="str">
        <f t="shared" si="5"/>
        <v>#REF!</v>
      </c>
      <c r="Y189" s="977">
        <f t="shared" si="40"/>
        <v>1</v>
      </c>
      <c r="Z189" s="980" t="str">
        <f t="shared" si="41"/>
        <v>#REF!</v>
      </c>
      <c r="AA189" s="980" t="str">
        <f t="shared" si="6"/>
        <v>#REF!</v>
      </c>
      <c r="AB189" s="980" t="str">
        <f t="shared" si="7"/>
        <v>#REF!</v>
      </c>
      <c r="AC189" s="981" t="str">
        <f t="shared" si="8"/>
        <v>#REF!</v>
      </c>
      <c r="AD189" s="981" t="str">
        <f t="shared" si="9"/>
        <v>#REF!</v>
      </c>
      <c r="AE189" s="981" t="str">
        <f t="shared" si="10"/>
        <v>#REF!</v>
      </c>
      <c r="AF189" s="965"/>
      <c r="AG189" s="1021"/>
      <c r="AH189" s="982"/>
      <c r="AI189" s="982" t="str">
        <f t="shared" si="34"/>
        <v>#REF!</v>
      </c>
    </row>
    <row r="190" ht="15.0" customHeight="1">
      <c r="A190" s="965">
        <f t="shared" si="42"/>
        <v>190</v>
      </c>
      <c r="B190" s="991">
        <v>466147.0</v>
      </c>
      <c r="C190" s="995" t="s">
        <v>761</v>
      </c>
      <c r="D190" s="968" t="s">
        <v>1944</v>
      </c>
      <c r="E190" s="968" t="s">
        <v>892</v>
      </c>
      <c r="F190" s="969" t="s">
        <v>701</v>
      </c>
      <c r="G190" s="969" t="s">
        <v>555</v>
      </c>
      <c r="H190" s="969" t="s">
        <v>708</v>
      </c>
      <c r="I190" s="1010" t="str">
        <f t="shared" si="35"/>
        <v>#REF!</v>
      </c>
      <c r="J190" s="965">
        <v>7.0</v>
      </c>
      <c r="K190" s="991">
        <v>2024.0</v>
      </c>
      <c r="L190" s="1005">
        <v>45476.0</v>
      </c>
      <c r="M190" s="1005">
        <v>45478.0</v>
      </c>
      <c r="N190" s="977">
        <v>3.0</v>
      </c>
      <c r="O190" s="976">
        <f t="shared" si="36"/>
        <v>0.1304347826</v>
      </c>
      <c r="P190" s="1011" t="str">
        <f t="shared" si="37"/>
        <v>#REF!</v>
      </c>
      <c r="Q190" s="975" t="str">
        <f t="shared" si="47"/>
        <v>#REF!</v>
      </c>
      <c r="R190" s="1019"/>
      <c r="S190" s="991" t="s">
        <v>525</v>
      </c>
      <c r="T190" s="995" t="s">
        <v>1882</v>
      </c>
      <c r="U190" s="977" t="str">
        <f t="shared" si="2"/>
        <v>#REF!</v>
      </c>
      <c r="V190" s="977" t="str">
        <f t="shared" si="48"/>
        <v>#REF!</v>
      </c>
      <c r="W190" s="977" t="str">
        <f t="shared" si="49"/>
        <v>#REF!</v>
      </c>
      <c r="X190" s="977" t="str">
        <f t="shared" si="5"/>
        <v>#REF!</v>
      </c>
      <c r="Y190" s="977">
        <f t="shared" si="40"/>
        <v>1</v>
      </c>
      <c r="Z190" s="980" t="str">
        <f t="shared" si="41"/>
        <v>#REF!</v>
      </c>
      <c r="AA190" s="980" t="str">
        <f t="shared" si="6"/>
        <v>#REF!</v>
      </c>
      <c r="AB190" s="980" t="str">
        <f t="shared" si="7"/>
        <v>#REF!</v>
      </c>
      <c r="AC190" s="981" t="str">
        <f t="shared" si="8"/>
        <v>#REF!</v>
      </c>
      <c r="AD190" s="981" t="str">
        <f t="shared" si="9"/>
        <v>#REF!</v>
      </c>
      <c r="AE190" s="981" t="str">
        <f t="shared" si="10"/>
        <v>#REF!</v>
      </c>
      <c r="AF190" s="965"/>
      <c r="AG190" s="1021"/>
      <c r="AH190" s="982"/>
      <c r="AI190" s="982" t="str">
        <f t="shared" si="34"/>
        <v>#REF!</v>
      </c>
    </row>
    <row r="191" ht="15.0" customHeight="1">
      <c r="A191" s="965">
        <f t="shared" si="42"/>
        <v>191</v>
      </c>
      <c r="B191" s="991">
        <v>452883.0</v>
      </c>
      <c r="C191" s="995" t="s">
        <v>759</v>
      </c>
      <c r="D191" s="968" t="s">
        <v>1730</v>
      </c>
      <c r="E191" s="968" t="s">
        <v>892</v>
      </c>
      <c r="F191" s="969" t="s">
        <v>512</v>
      </c>
      <c r="G191" s="969" t="s">
        <v>530</v>
      </c>
      <c r="H191" s="969" t="s">
        <v>531</v>
      </c>
      <c r="I191" s="1010" t="str">
        <f t="shared" si="35"/>
        <v>#REF!</v>
      </c>
      <c r="J191" s="965">
        <v>7.0</v>
      </c>
      <c r="K191" s="991">
        <v>2024.0</v>
      </c>
      <c r="L191" s="1005">
        <v>45500.0</v>
      </c>
      <c r="M191" s="1005">
        <v>45504.0</v>
      </c>
      <c r="N191" s="977">
        <v>3.0</v>
      </c>
      <c r="O191" s="976">
        <f t="shared" si="36"/>
        <v>0.1304347826</v>
      </c>
      <c r="P191" s="1011" t="str">
        <f t="shared" si="37"/>
        <v>#REF!</v>
      </c>
      <c r="Q191" s="975" t="str">
        <f t="shared" si="47"/>
        <v>#REF!</v>
      </c>
      <c r="R191" s="1019"/>
      <c r="S191" s="991" t="s">
        <v>525</v>
      </c>
      <c r="T191" s="995" t="s">
        <v>1882</v>
      </c>
      <c r="U191" s="977" t="str">
        <f t="shared" si="2"/>
        <v>#REF!</v>
      </c>
      <c r="V191" s="977" t="str">
        <f t="shared" si="48"/>
        <v>#REF!</v>
      </c>
      <c r="W191" s="977" t="str">
        <f t="shared" si="49"/>
        <v>#REF!</v>
      </c>
      <c r="X191" s="977" t="str">
        <f t="shared" si="5"/>
        <v>#REF!</v>
      </c>
      <c r="Y191" s="977">
        <f t="shared" si="40"/>
        <v>1</v>
      </c>
      <c r="Z191" s="980" t="str">
        <f t="shared" si="41"/>
        <v>#REF!</v>
      </c>
      <c r="AA191" s="980" t="str">
        <f t="shared" si="6"/>
        <v>#REF!</v>
      </c>
      <c r="AB191" s="980" t="str">
        <f t="shared" si="7"/>
        <v>#REF!</v>
      </c>
      <c r="AC191" s="981" t="str">
        <f t="shared" si="8"/>
        <v>#REF!</v>
      </c>
      <c r="AD191" s="981" t="str">
        <f t="shared" si="9"/>
        <v>#REF!</v>
      </c>
      <c r="AE191" s="981" t="str">
        <f t="shared" si="10"/>
        <v>#REF!</v>
      </c>
      <c r="AF191" s="965"/>
      <c r="AG191" s="1021"/>
      <c r="AH191" s="982"/>
      <c r="AI191" s="982" t="str">
        <f t="shared" si="34"/>
        <v>#REF!</v>
      </c>
    </row>
    <row r="192" ht="15.0" customHeight="1">
      <c r="A192" s="965">
        <f t="shared" si="42"/>
        <v>192</v>
      </c>
      <c r="B192" s="991">
        <v>441049.0</v>
      </c>
      <c r="C192" s="995" t="s">
        <v>748</v>
      </c>
      <c r="D192" s="1008" t="s">
        <v>1889</v>
      </c>
      <c r="E192" s="968" t="s">
        <v>892</v>
      </c>
      <c r="F192" s="969" t="s">
        <v>663</v>
      </c>
      <c r="G192" s="969" t="s">
        <v>540</v>
      </c>
      <c r="H192" s="969" t="s">
        <v>750</v>
      </c>
      <c r="I192" s="1010" t="str">
        <f t="shared" si="35"/>
        <v>#REF!</v>
      </c>
      <c r="J192" s="965">
        <v>7.0</v>
      </c>
      <c r="K192" s="991">
        <v>2024.0</v>
      </c>
      <c r="L192" s="1005">
        <v>45477.0</v>
      </c>
      <c r="M192" s="1005">
        <v>45483.0</v>
      </c>
      <c r="N192" s="977">
        <v>5.0</v>
      </c>
      <c r="O192" s="976">
        <f t="shared" si="36"/>
        <v>0.2173913043</v>
      </c>
      <c r="P192" s="977" t="str">
        <f t="shared" si="37"/>
        <v>#REF!</v>
      </c>
      <c r="Q192" s="975" t="str">
        <f t="shared" si="47"/>
        <v>#REF!</v>
      </c>
      <c r="R192" s="1019"/>
      <c r="S192" s="991" t="s">
        <v>525</v>
      </c>
      <c r="T192" s="995" t="s">
        <v>1946</v>
      </c>
      <c r="U192" s="977" t="str">
        <f t="shared" si="2"/>
        <v>#REF!</v>
      </c>
      <c r="V192" s="977" t="str">
        <f t="shared" si="48"/>
        <v>#REF!</v>
      </c>
      <c r="W192" s="977" t="str">
        <f t="shared" si="49"/>
        <v>#REF!</v>
      </c>
      <c r="X192" s="977" t="str">
        <f t="shared" si="5"/>
        <v>#REF!</v>
      </c>
      <c r="Y192" s="977">
        <f t="shared" si="40"/>
        <v>1</v>
      </c>
      <c r="Z192" s="980" t="str">
        <f t="shared" si="41"/>
        <v>#REF!</v>
      </c>
      <c r="AA192" s="980" t="str">
        <f t="shared" si="6"/>
        <v>#REF!</v>
      </c>
      <c r="AB192" s="980" t="str">
        <f t="shared" si="7"/>
        <v>#REF!</v>
      </c>
      <c r="AC192" s="981" t="str">
        <f t="shared" si="8"/>
        <v>#REF!</v>
      </c>
      <c r="AD192" s="981" t="str">
        <f t="shared" si="9"/>
        <v>#REF!</v>
      </c>
      <c r="AE192" s="981" t="str">
        <f t="shared" si="10"/>
        <v>#REF!</v>
      </c>
      <c r="AF192" s="965"/>
      <c r="AG192" s="1021"/>
      <c r="AH192" s="982"/>
      <c r="AI192" s="982" t="str">
        <f t="shared" si="34"/>
        <v>#REF!</v>
      </c>
    </row>
    <row r="193" ht="15.0" customHeight="1">
      <c r="A193" s="965">
        <f t="shared" si="42"/>
        <v>193</v>
      </c>
      <c r="B193" s="1006">
        <v>453003.0</v>
      </c>
      <c r="C193" s="995" t="s">
        <v>791</v>
      </c>
      <c r="D193" s="1008" t="s">
        <v>1635</v>
      </c>
      <c r="E193" s="968" t="s">
        <v>892</v>
      </c>
      <c r="F193" s="1009" t="s">
        <v>512</v>
      </c>
      <c r="G193" s="1009" t="s">
        <v>513</v>
      </c>
      <c r="H193" s="1009" t="s">
        <v>514</v>
      </c>
      <c r="I193" s="1010" t="str">
        <f t="shared" si="35"/>
        <v>#REF!</v>
      </c>
      <c r="J193" s="965">
        <v>7.0</v>
      </c>
      <c r="K193" s="991">
        <v>2024.0</v>
      </c>
      <c r="L193" s="1005">
        <v>45474.0</v>
      </c>
      <c r="M193" s="1005">
        <v>45504.0</v>
      </c>
      <c r="N193" s="977">
        <v>2.3</v>
      </c>
      <c r="O193" s="976">
        <f t="shared" si="36"/>
        <v>0.1</v>
      </c>
      <c r="P193" s="977" t="str">
        <f t="shared" si="37"/>
        <v>#REF!</v>
      </c>
      <c r="Q193" s="975" t="str">
        <f t="shared" si="47"/>
        <v>#REF!</v>
      </c>
      <c r="R193" s="1019"/>
      <c r="S193" s="991" t="s">
        <v>525</v>
      </c>
      <c r="T193" s="995" t="s">
        <v>1946</v>
      </c>
      <c r="U193" s="977" t="str">
        <f t="shared" si="2"/>
        <v>#REF!</v>
      </c>
      <c r="V193" s="977" t="str">
        <f t="shared" si="48"/>
        <v>#REF!</v>
      </c>
      <c r="W193" s="977" t="str">
        <f t="shared" si="49"/>
        <v>#REF!</v>
      </c>
      <c r="X193" s="977" t="str">
        <f t="shared" si="5"/>
        <v>#REF!</v>
      </c>
      <c r="Y193" s="977">
        <f t="shared" si="40"/>
        <v>1</v>
      </c>
      <c r="Z193" s="980" t="str">
        <f t="shared" si="41"/>
        <v>#REF!</v>
      </c>
      <c r="AA193" s="980" t="str">
        <f t="shared" si="6"/>
        <v>#REF!</v>
      </c>
      <c r="AB193" s="980" t="str">
        <f t="shared" si="7"/>
        <v>#REF!</v>
      </c>
      <c r="AC193" s="981" t="str">
        <f t="shared" si="8"/>
        <v>#REF!</v>
      </c>
      <c r="AD193" s="981" t="str">
        <f t="shared" si="9"/>
        <v>#REF!</v>
      </c>
      <c r="AE193" s="981" t="str">
        <f t="shared" si="10"/>
        <v>#REF!</v>
      </c>
      <c r="AF193" s="965"/>
      <c r="AG193" s="1021"/>
      <c r="AH193" s="982"/>
      <c r="AI193" s="982" t="str">
        <f t="shared" si="34"/>
        <v>#REF!</v>
      </c>
    </row>
    <row r="194" ht="15.0" customHeight="1">
      <c r="A194" s="965">
        <f t="shared" si="42"/>
        <v>194</v>
      </c>
      <c r="B194" s="991">
        <v>113280.0</v>
      </c>
      <c r="C194" s="995" t="s">
        <v>1915</v>
      </c>
      <c r="D194" s="968" t="s">
        <v>1917</v>
      </c>
      <c r="E194" s="968" t="s">
        <v>892</v>
      </c>
      <c r="F194" s="969" t="s">
        <v>512</v>
      </c>
      <c r="G194" s="969" t="s">
        <v>540</v>
      </c>
      <c r="H194" s="969" t="s">
        <v>541</v>
      </c>
      <c r="I194" s="1010" t="str">
        <f t="shared" si="35"/>
        <v>#REF!</v>
      </c>
      <c r="J194" s="965">
        <v>7.0</v>
      </c>
      <c r="K194" s="991">
        <v>2024.0</v>
      </c>
      <c r="L194" s="1005">
        <v>45499.0</v>
      </c>
      <c r="M194" s="1005">
        <v>45504.0</v>
      </c>
      <c r="N194" s="977">
        <v>4.0</v>
      </c>
      <c r="O194" s="976">
        <f t="shared" si="36"/>
        <v>0.1739130435</v>
      </c>
      <c r="P194" s="977" t="str">
        <f t="shared" si="37"/>
        <v>#REF!</v>
      </c>
      <c r="Q194" s="975" t="str">
        <f t="shared" si="47"/>
        <v>#REF!</v>
      </c>
      <c r="R194" s="1019"/>
      <c r="S194" s="991" t="s">
        <v>525</v>
      </c>
      <c r="T194" s="995" t="s">
        <v>1946</v>
      </c>
      <c r="U194" s="977" t="str">
        <f t="shared" si="2"/>
        <v>#REF!</v>
      </c>
      <c r="V194" s="977" t="str">
        <f t="shared" si="48"/>
        <v>#REF!</v>
      </c>
      <c r="W194" s="977" t="str">
        <f t="shared" si="49"/>
        <v>#REF!</v>
      </c>
      <c r="X194" s="977" t="str">
        <f t="shared" si="5"/>
        <v>#REF!</v>
      </c>
      <c r="Y194" s="977">
        <f t="shared" si="40"/>
        <v>1</v>
      </c>
      <c r="Z194" s="980" t="str">
        <f t="shared" si="41"/>
        <v>#REF!</v>
      </c>
      <c r="AA194" s="980" t="str">
        <f t="shared" si="6"/>
        <v>#REF!</v>
      </c>
      <c r="AB194" s="980" t="str">
        <f t="shared" si="7"/>
        <v>#REF!</v>
      </c>
      <c r="AC194" s="981" t="str">
        <f t="shared" si="8"/>
        <v>#REF!</v>
      </c>
      <c r="AD194" s="981" t="str">
        <f t="shared" si="9"/>
        <v>#REF!</v>
      </c>
      <c r="AE194" s="981" t="str">
        <f t="shared" si="10"/>
        <v>#REF!</v>
      </c>
      <c r="AF194" s="965"/>
      <c r="AG194" s="1021"/>
      <c r="AH194" s="982"/>
      <c r="AI194" s="982" t="str">
        <f t="shared" si="34"/>
        <v>#REF!</v>
      </c>
    </row>
    <row r="195" ht="15.0" customHeight="1">
      <c r="A195" s="965">
        <f t="shared" si="42"/>
        <v>195</v>
      </c>
      <c r="B195" s="972">
        <v>464469.0</v>
      </c>
      <c r="C195" s="1004" t="s">
        <v>1942</v>
      </c>
      <c r="D195" s="1014" t="s">
        <v>1943</v>
      </c>
      <c r="E195" s="968" t="s">
        <v>892</v>
      </c>
      <c r="F195" s="1015" t="s">
        <v>564</v>
      </c>
      <c r="G195" s="1015" t="s">
        <v>530</v>
      </c>
      <c r="H195" s="1015" t="s">
        <v>565</v>
      </c>
      <c r="I195" s="1001" t="str">
        <f t="shared" si="35"/>
        <v>#REF!</v>
      </c>
      <c r="J195" s="965">
        <v>7.0</v>
      </c>
      <c r="K195" s="972">
        <v>2024.0</v>
      </c>
      <c r="L195" s="1005">
        <v>45484.0</v>
      </c>
      <c r="M195" s="1005">
        <v>45504.0</v>
      </c>
      <c r="N195" s="975">
        <v>3.0</v>
      </c>
      <c r="O195" s="976">
        <f t="shared" si="36"/>
        <v>0.1304347826</v>
      </c>
      <c r="P195" s="975" t="str">
        <f t="shared" si="37"/>
        <v>#REF!</v>
      </c>
      <c r="Q195" s="975" t="str">
        <f t="shared" si="47"/>
        <v>#REF!</v>
      </c>
      <c r="R195" s="1017"/>
      <c r="S195" s="991" t="s">
        <v>525</v>
      </c>
      <c r="T195" s="995" t="s">
        <v>1946</v>
      </c>
      <c r="U195" s="975" t="str">
        <f t="shared" si="2"/>
        <v>#REF!</v>
      </c>
      <c r="V195" s="977" t="str">
        <f t="shared" si="48"/>
        <v>#REF!</v>
      </c>
      <c r="W195" s="977" t="str">
        <f t="shared" si="49"/>
        <v>#REF!</v>
      </c>
      <c r="X195" s="977" t="str">
        <f t="shared" si="5"/>
        <v>#REF!</v>
      </c>
      <c r="Y195" s="976">
        <f t="shared" si="40"/>
        <v>1</v>
      </c>
      <c r="Z195" s="980" t="str">
        <f t="shared" si="41"/>
        <v>#REF!</v>
      </c>
      <c r="AA195" s="980" t="str">
        <f t="shared" si="6"/>
        <v>#REF!</v>
      </c>
      <c r="AB195" s="980" t="str">
        <f t="shared" si="7"/>
        <v>#REF!</v>
      </c>
      <c r="AC195" s="981" t="str">
        <f t="shared" si="8"/>
        <v>#REF!</v>
      </c>
      <c r="AD195" s="981" t="str">
        <f t="shared" si="9"/>
        <v>#REF!</v>
      </c>
      <c r="AE195" s="981" t="str">
        <f t="shared" si="10"/>
        <v>#REF!</v>
      </c>
      <c r="AF195" s="965"/>
      <c r="AG195" s="982"/>
      <c r="AH195" s="982"/>
      <c r="AI195" s="982" t="str">
        <f t="shared" si="34"/>
        <v>#REF!</v>
      </c>
    </row>
    <row r="196" ht="15.0" customHeight="1">
      <c r="A196" s="965">
        <f t="shared" si="42"/>
        <v>196</v>
      </c>
      <c r="B196" s="991">
        <v>434053.0</v>
      </c>
      <c r="C196" s="995" t="s">
        <v>690</v>
      </c>
      <c r="D196" s="1013" t="s">
        <v>1879</v>
      </c>
      <c r="E196" s="968" t="s">
        <v>892</v>
      </c>
      <c r="F196" s="969" t="s">
        <v>512</v>
      </c>
      <c r="G196" s="969" t="s">
        <v>555</v>
      </c>
      <c r="H196" s="969" t="s">
        <v>580</v>
      </c>
      <c r="I196" s="1010" t="str">
        <f t="shared" si="35"/>
        <v>#REF!</v>
      </c>
      <c r="J196" s="965">
        <v>7.0</v>
      </c>
      <c r="K196" s="991">
        <v>2024.0</v>
      </c>
      <c r="L196" s="1005">
        <v>45497.0</v>
      </c>
      <c r="M196" s="1005">
        <v>45504.0</v>
      </c>
      <c r="N196" s="977">
        <v>6.0</v>
      </c>
      <c r="O196" s="976">
        <f t="shared" si="36"/>
        <v>0.2608695652</v>
      </c>
      <c r="P196" s="977" t="str">
        <f t="shared" si="37"/>
        <v>#REF!</v>
      </c>
      <c r="Q196" s="975" t="str">
        <f>P196*5/6</f>
        <v>#REF!</v>
      </c>
      <c r="R196" s="1019"/>
      <c r="S196" s="991" t="s">
        <v>525</v>
      </c>
      <c r="T196" s="995" t="s">
        <v>1946</v>
      </c>
      <c r="U196" s="977" t="str">
        <f t="shared" si="2"/>
        <v>#REF!</v>
      </c>
      <c r="V196" s="977" t="str">
        <f t="shared" si="48"/>
        <v>#REF!</v>
      </c>
      <c r="W196" s="977" t="str">
        <f t="shared" si="49"/>
        <v>#REF!</v>
      </c>
      <c r="X196" s="977" t="str">
        <f t="shared" si="5"/>
        <v>#REF!</v>
      </c>
      <c r="Y196" s="976">
        <f t="shared" si="40"/>
        <v>1</v>
      </c>
      <c r="Z196" s="980" t="str">
        <f t="shared" si="41"/>
        <v>#REF!</v>
      </c>
      <c r="AA196" s="980" t="str">
        <f t="shared" si="6"/>
        <v>#REF!</v>
      </c>
      <c r="AB196" s="980" t="str">
        <f t="shared" si="7"/>
        <v>#REF!</v>
      </c>
      <c r="AC196" s="981" t="str">
        <f t="shared" si="8"/>
        <v>#REF!</v>
      </c>
      <c r="AD196" s="981" t="str">
        <f t="shared" si="9"/>
        <v>#REF!</v>
      </c>
      <c r="AE196" s="981" t="str">
        <f t="shared" si="10"/>
        <v>#REF!</v>
      </c>
      <c r="AF196" s="965"/>
      <c r="AG196" s="982" t="s">
        <v>1948</v>
      </c>
      <c r="AH196" s="982"/>
      <c r="AI196" s="982" t="str">
        <f t="shared" si="34"/>
        <v>#REF!</v>
      </c>
    </row>
    <row r="197" ht="15.0" customHeight="1">
      <c r="A197" s="965">
        <f t="shared" si="42"/>
        <v>197</v>
      </c>
      <c r="B197" s="991">
        <v>465339.0</v>
      </c>
      <c r="C197" s="995" t="s">
        <v>1450</v>
      </c>
      <c r="D197" s="1013" t="s">
        <v>1451</v>
      </c>
      <c r="E197" s="968" t="s">
        <v>511</v>
      </c>
      <c r="F197" s="969" t="s">
        <v>512</v>
      </c>
      <c r="G197" s="969" t="s">
        <v>530</v>
      </c>
      <c r="H197" s="969" t="s">
        <v>531</v>
      </c>
      <c r="I197" s="1010" t="str">
        <f t="shared" si="35"/>
        <v>#REF!</v>
      </c>
      <c r="J197" s="965">
        <v>7.0</v>
      </c>
      <c r="K197" s="991">
        <v>2024.0</v>
      </c>
      <c r="L197" s="1005">
        <v>45498.0</v>
      </c>
      <c r="M197" s="1005">
        <v>45504.0</v>
      </c>
      <c r="N197" s="977">
        <v>5.0</v>
      </c>
      <c r="O197" s="976">
        <f t="shared" si="36"/>
        <v>0.2173913043</v>
      </c>
      <c r="P197" s="977" t="str">
        <f t="shared" si="37"/>
        <v>#REF!</v>
      </c>
      <c r="Q197" s="975" t="str">
        <f t="shared" ref="Q197:Q203" si="50">P197</f>
        <v>#REF!</v>
      </c>
      <c r="R197" s="1019"/>
      <c r="S197" s="991" t="s">
        <v>525</v>
      </c>
      <c r="T197" s="995" t="s">
        <v>1946</v>
      </c>
      <c r="U197" s="977" t="str">
        <f t="shared" si="2"/>
        <v>#REF!</v>
      </c>
      <c r="V197" s="977" t="str">
        <f t="shared" si="48"/>
        <v>#REF!</v>
      </c>
      <c r="W197" s="977" t="str">
        <f t="shared" si="49"/>
        <v>#REF!</v>
      </c>
      <c r="X197" s="977" t="str">
        <f t="shared" si="5"/>
        <v>#REF!</v>
      </c>
      <c r="Y197" s="976">
        <f t="shared" si="40"/>
        <v>0.6956521739</v>
      </c>
      <c r="Z197" s="980" t="str">
        <f t="shared" si="41"/>
        <v>#REF!</v>
      </c>
      <c r="AA197" s="980" t="str">
        <f t="shared" si="6"/>
        <v>#REF!</v>
      </c>
      <c r="AB197" s="980" t="str">
        <f t="shared" si="7"/>
        <v>#REF!</v>
      </c>
      <c r="AC197" s="981" t="str">
        <f t="shared" si="8"/>
        <v>#REF!</v>
      </c>
      <c r="AD197" s="981" t="str">
        <f t="shared" si="9"/>
        <v>#REF!</v>
      </c>
      <c r="AE197" s="981" t="str">
        <f t="shared" si="10"/>
        <v>#REF!</v>
      </c>
      <c r="AF197" s="965"/>
      <c r="AG197" s="982"/>
      <c r="AH197" s="982"/>
      <c r="AI197" s="982" t="str">
        <f t="shared" si="34"/>
        <v>#REF!</v>
      </c>
    </row>
    <row r="198" ht="15.0" customHeight="1">
      <c r="A198" s="965">
        <f t="shared" si="42"/>
        <v>198</v>
      </c>
      <c r="B198" s="991">
        <v>441049.0</v>
      </c>
      <c r="C198" s="1007" t="s">
        <v>748</v>
      </c>
      <c r="D198" s="1007" t="s">
        <v>1889</v>
      </c>
      <c r="E198" s="968" t="s">
        <v>892</v>
      </c>
      <c r="F198" s="969" t="s">
        <v>663</v>
      </c>
      <c r="G198" s="969" t="s">
        <v>540</v>
      </c>
      <c r="H198" s="969" t="s">
        <v>750</v>
      </c>
      <c r="I198" s="1010" t="str">
        <f t="shared" si="35"/>
        <v>#REF!</v>
      </c>
      <c r="J198" s="965">
        <v>7.0</v>
      </c>
      <c r="K198" s="991">
        <v>2024.0</v>
      </c>
      <c r="L198" s="1005">
        <v>45474.0</v>
      </c>
      <c r="M198" s="1005">
        <v>45476.0</v>
      </c>
      <c r="N198" s="977">
        <v>14.0</v>
      </c>
      <c r="O198" s="976">
        <f t="shared" si="36"/>
        <v>0.6086956522</v>
      </c>
      <c r="P198" s="977" t="str">
        <f t="shared" si="37"/>
        <v>#REF!</v>
      </c>
      <c r="Q198" s="975" t="str">
        <f t="shared" si="50"/>
        <v>#REF!</v>
      </c>
      <c r="R198" s="1019"/>
      <c r="S198" s="991" t="s">
        <v>525</v>
      </c>
      <c r="T198" s="995" t="s">
        <v>1949</v>
      </c>
      <c r="U198" s="976" t="str">
        <f t="shared" si="2"/>
        <v>#REF!</v>
      </c>
      <c r="V198" s="977" t="str">
        <f t="shared" si="48"/>
        <v>#REF!</v>
      </c>
      <c r="W198" s="977" t="str">
        <f t="shared" si="49"/>
        <v>#REF!</v>
      </c>
      <c r="X198" s="977" t="str">
        <f t="shared" si="5"/>
        <v>#REF!</v>
      </c>
      <c r="Y198" s="976">
        <f t="shared" si="40"/>
        <v>1</v>
      </c>
      <c r="Z198" s="980" t="str">
        <f t="shared" si="41"/>
        <v>#REF!</v>
      </c>
      <c r="AA198" s="980" t="str">
        <f t="shared" si="6"/>
        <v>#REF!</v>
      </c>
      <c r="AB198" s="980" t="str">
        <f t="shared" si="7"/>
        <v>#REF!</v>
      </c>
      <c r="AC198" s="981" t="str">
        <f t="shared" si="8"/>
        <v>#REF!</v>
      </c>
      <c r="AD198" s="981" t="str">
        <f t="shared" si="9"/>
        <v>#REF!</v>
      </c>
      <c r="AE198" s="981" t="str">
        <f t="shared" si="10"/>
        <v>#REF!</v>
      </c>
      <c r="AF198" s="965"/>
      <c r="AG198" s="982"/>
      <c r="AH198" s="982"/>
      <c r="AI198" s="982" t="str">
        <f t="shared" si="34"/>
        <v>#REF!</v>
      </c>
    </row>
    <row r="199" ht="15.0" customHeight="1">
      <c r="A199" s="965">
        <f t="shared" si="42"/>
        <v>199</v>
      </c>
      <c r="B199" s="1024" t="s">
        <v>620</v>
      </c>
      <c r="C199" s="995" t="s">
        <v>621</v>
      </c>
      <c r="D199" s="1013" t="s">
        <v>1281</v>
      </c>
      <c r="E199" s="968" t="s">
        <v>892</v>
      </c>
      <c r="F199" s="969" t="s">
        <v>701</v>
      </c>
      <c r="G199" s="969" t="s">
        <v>530</v>
      </c>
      <c r="H199" s="969" t="s">
        <v>982</v>
      </c>
      <c r="I199" s="1010" t="str">
        <f t="shared" si="35"/>
        <v>#REF!</v>
      </c>
      <c r="J199" s="965">
        <v>7.0</v>
      </c>
      <c r="K199" s="991">
        <v>2024.0</v>
      </c>
      <c r="L199" s="1005">
        <v>45480.0</v>
      </c>
      <c r="M199" s="1005">
        <v>45504.0</v>
      </c>
      <c r="N199" s="977">
        <v>18.0</v>
      </c>
      <c r="O199" s="976">
        <f t="shared" si="36"/>
        <v>0.7826086957</v>
      </c>
      <c r="P199" s="977" t="str">
        <f t="shared" si="37"/>
        <v>#REF!</v>
      </c>
      <c r="Q199" s="975" t="str">
        <f t="shared" si="50"/>
        <v>#REF!</v>
      </c>
      <c r="R199" s="1019"/>
      <c r="S199" s="991" t="s">
        <v>525</v>
      </c>
      <c r="T199" s="995" t="s">
        <v>1949</v>
      </c>
      <c r="U199" s="977" t="str">
        <f t="shared" si="2"/>
        <v>#REF!</v>
      </c>
      <c r="V199" s="977" t="str">
        <f t="shared" si="48"/>
        <v>#REF!</v>
      </c>
      <c r="W199" s="977" t="str">
        <f t="shared" si="49"/>
        <v>#REF!</v>
      </c>
      <c r="X199" s="977" t="str">
        <f t="shared" si="5"/>
        <v>#REF!</v>
      </c>
      <c r="Y199" s="976">
        <f t="shared" si="40"/>
        <v>1.002608696</v>
      </c>
      <c r="Z199" s="980" t="str">
        <f t="shared" si="41"/>
        <v>#REF!</v>
      </c>
      <c r="AA199" s="980" t="str">
        <f t="shared" si="6"/>
        <v>#REF!</v>
      </c>
      <c r="AB199" s="980" t="str">
        <f t="shared" si="7"/>
        <v>#REF!</v>
      </c>
      <c r="AC199" s="981" t="str">
        <f t="shared" si="8"/>
        <v>#REF!</v>
      </c>
      <c r="AD199" s="981" t="str">
        <f t="shared" si="9"/>
        <v>#REF!</v>
      </c>
      <c r="AE199" s="981" t="str">
        <f t="shared" si="10"/>
        <v>#REF!</v>
      </c>
      <c r="AF199" s="965"/>
      <c r="AG199" s="982"/>
      <c r="AH199" s="982"/>
      <c r="AI199" s="982" t="str">
        <f t="shared" si="34"/>
        <v>#REF!</v>
      </c>
    </row>
    <row r="200" ht="15.0" customHeight="1">
      <c r="A200" s="965">
        <f t="shared" si="42"/>
        <v>200</v>
      </c>
      <c r="B200" s="991">
        <v>466147.0</v>
      </c>
      <c r="C200" s="995" t="s">
        <v>761</v>
      </c>
      <c r="D200" s="1013" t="s">
        <v>1944</v>
      </c>
      <c r="E200" s="968" t="s">
        <v>892</v>
      </c>
      <c r="F200" s="969" t="s">
        <v>701</v>
      </c>
      <c r="G200" s="969" t="s">
        <v>555</v>
      </c>
      <c r="H200" s="969" t="s">
        <v>708</v>
      </c>
      <c r="I200" s="1010" t="str">
        <f t="shared" si="35"/>
        <v>#REF!</v>
      </c>
      <c r="J200" s="965">
        <v>7.0</v>
      </c>
      <c r="K200" s="991">
        <v>2024.0</v>
      </c>
      <c r="L200" s="1005">
        <v>45481.0</v>
      </c>
      <c r="M200" s="1005">
        <v>45504.0</v>
      </c>
      <c r="N200" s="977">
        <v>20.0</v>
      </c>
      <c r="O200" s="976">
        <f t="shared" si="36"/>
        <v>0.8695652174</v>
      </c>
      <c r="P200" s="977" t="str">
        <f t="shared" si="37"/>
        <v>#REF!</v>
      </c>
      <c r="Q200" s="975" t="str">
        <f t="shared" si="50"/>
        <v>#REF!</v>
      </c>
      <c r="R200" s="1019"/>
      <c r="S200" s="991" t="s">
        <v>525</v>
      </c>
      <c r="T200" s="995" t="s">
        <v>1949</v>
      </c>
      <c r="U200" s="977" t="str">
        <f t="shared" si="2"/>
        <v>#REF!</v>
      </c>
      <c r="V200" s="977" t="str">
        <f t="shared" si="48"/>
        <v>#REF!</v>
      </c>
      <c r="W200" s="977" t="str">
        <f t="shared" si="49"/>
        <v>#REF!</v>
      </c>
      <c r="X200" s="977" t="str">
        <f t="shared" si="5"/>
        <v>#REF!</v>
      </c>
      <c r="Y200" s="976">
        <f t="shared" si="40"/>
        <v>1</v>
      </c>
      <c r="Z200" s="980" t="str">
        <f t="shared" si="41"/>
        <v>#REF!</v>
      </c>
      <c r="AA200" s="980" t="str">
        <f t="shared" si="6"/>
        <v>#REF!</v>
      </c>
      <c r="AB200" s="980" t="str">
        <f t="shared" si="7"/>
        <v>#REF!</v>
      </c>
      <c r="AC200" s="981" t="str">
        <f t="shared" si="8"/>
        <v>#REF!</v>
      </c>
      <c r="AD200" s="981" t="str">
        <f t="shared" si="9"/>
        <v>#REF!</v>
      </c>
      <c r="AE200" s="981" t="str">
        <f t="shared" si="10"/>
        <v>#REF!</v>
      </c>
      <c r="AF200" s="965"/>
      <c r="AG200" s="982"/>
      <c r="AH200" s="982"/>
      <c r="AI200" s="982" t="str">
        <f t="shared" si="34"/>
        <v>#REF!</v>
      </c>
    </row>
    <row r="201" ht="15.0" customHeight="1">
      <c r="A201" s="965">
        <f t="shared" si="42"/>
        <v>201</v>
      </c>
      <c r="B201" s="991">
        <v>463643.0</v>
      </c>
      <c r="C201" s="995" t="s">
        <v>1302</v>
      </c>
      <c r="D201" s="1013" t="s">
        <v>1303</v>
      </c>
      <c r="E201" s="968" t="s">
        <v>511</v>
      </c>
      <c r="F201" s="969" t="s">
        <v>512</v>
      </c>
      <c r="G201" s="969" t="s">
        <v>530</v>
      </c>
      <c r="H201" s="969" t="s">
        <v>531</v>
      </c>
      <c r="I201" s="1010" t="str">
        <f t="shared" si="35"/>
        <v>#REF!</v>
      </c>
      <c r="J201" s="965">
        <v>7.0</v>
      </c>
      <c r="K201" s="991">
        <v>2024.0</v>
      </c>
      <c r="L201" s="1005">
        <v>45483.0</v>
      </c>
      <c r="M201" s="1005">
        <v>45504.0</v>
      </c>
      <c r="N201" s="977">
        <v>16.0</v>
      </c>
      <c r="O201" s="976">
        <f t="shared" si="36"/>
        <v>0.6956521739</v>
      </c>
      <c r="P201" s="977" t="str">
        <f t="shared" si="37"/>
        <v>#REF!</v>
      </c>
      <c r="Q201" s="975" t="str">
        <f t="shared" si="50"/>
        <v>#REF!</v>
      </c>
      <c r="R201" s="1019"/>
      <c r="S201" s="991" t="s">
        <v>525</v>
      </c>
      <c r="T201" s="995" t="s">
        <v>1949</v>
      </c>
      <c r="U201" s="977" t="str">
        <f t="shared" si="2"/>
        <v>#REF!</v>
      </c>
      <c r="V201" s="977" t="str">
        <f t="shared" si="48"/>
        <v>#REF!</v>
      </c>
      <c r="W201" s="977" t="str">
        <f t="shared" si="49"/>
        <v>#REF!</v>
      </c>
      <c r="X201" s="977" t="str">
        <f t="shared" si="5"/>
        <v>#REF!</v>
      </c>
      <c r="Y201" s="976">
        <f t="shared" si="40"/>
        <v>0.9160869565</v>
      </c>
      <c r="Z201" s="980" t="str">
        <f t="shared" si="41"/>
        <v>#REF!</v>
      </c>
      <c r="AA201" s="980" t="str">
        <f t="shared" si="6"/>
        <v>#REF!</v>
      </c>
      <c r="AB201" s="980" t="str">
        <f t="shared" si="7"/>
        <v>#REF!</v>
      </c>
      <c r="AC201" s="981" t="str">
        <f t="shared" si="8"/>
        <v>#REF!</v>
      </c>
      <c r="AD201" s="981" t="str">
        <f t="shared" si="9"/>
        <v>#REF!</v>
      </c>
      <c r="AE201" s="981" t="str">
        <f t="shared" si="10"/>
        <v>#REF!</v>
      </c>
      <c r="AF201" s="965"/>
      <c r="AG201" s="982"/>
      <c r="AH201" s="982"/>
      <c r="AI201" s="982" t="str">
        <f t="shared" si="34"/>
        <v>#REF!</v>
      </c>
    </row>
    <row r="202" ht="15.0" customHeight="1">
      <c r="A202" s="965">
        <f t="shared" si="42"/>
        <v>202</v>
      </c>
      <c r="B202" s="991">
        <v>465339.0</v>
      </c>
      <c r="C202" s="995" t="s">
        <v>1450</v>
      </c>
      <c r="D202" s="1013" t="s">
        <v>1451</v>
      </c>
      <c r="E202" s="968" t="s">
        <v>511</v>
      </c>
      <c r="F202" s="969" t="s">
        <v>512</v>
      </c>
      <c r="G202" s="969" t="s">
        <v>530</v>
      </c>
      <c r="H202" s="969" t="s">
        <v>531</v>
      </c>
      <c r="I202" s="1010" t="str">
        <f t="shared" si="35"/>
        <v>#REF!</v>
      </c>
      <c r="J202" s="965">
        <v>7.0</v>
      </c>
      <c r="K202" s="991">
        <v>2024.0</v>
      </c>
      <c r="L202" s="1005">
        <v>45483.0</v>
      </c>
      <c r="M202" s="1005">
        <v>45497.0</v>
      </c>
      <c r="N202" s="977">
        <v>11.0</v>
      </c>
      <c r="O202" s="976">
        <f t="shared" si="36"/>
        <v>0.4782608696</v>
      </c>
      <c r="P202" s="977" t="str">
        <f t="shared" si="37"/>
        <v>#REF!</v>
      </c>
      <c r="Q202" s="975" t="str">
        <f t="shared" si="50"/>
        <v>#REF!</v>
      </c>
      <c r="R202" s="1019"/>
      <c r="S202" s="991" t="s">
        <v>525</v>
      </c>
      <c r="T202" s="995" t="s">
        <v>1949</v>
      </c>
      <c r="U202" s="977" t="str">
        <f t="shared" si="2"/>
        <v>#REF!</v>
      </c>
      <c r="V202" s="977" t="str">
        <f t="shared" si="48"/>
        <v>#REF!</v>
      </c>
      <c r="W202" s="977" t="str">
        <f t="shared" si="49"/>
        <v>#REF!</v>
      </c>
      <c r="X202" s="977" t="str">
        <f t="shared" si="5"/>
        <v>#REF!</v>
      </c>
      <c r="Y202" s="976">
        <f t="shared" si="40"/>
        <v>0.6956521739</v>
      </c>
      <c r="Z202" s="980" t="str">
        <f t="shared" si="41"/>
        <v>#REF!</v>
      </c>
      <c r="AA202" s="980" t="str">
        <f t="shared" si="6"/>
        <v>#REF!</v>
      </c>
      <c r="AB202" s="980" t="str">
        <f t="shared" si="7"/>
        <v>#REF!</v>
      </c>
      <c r="AC202" s="981" t="str">
        <f t="shared" si="8"/>
        <v>#REF!</v>
      </c>
      <c r="AD202" s="981" t="str">
        <f t="shared" si="9"/>
        <v>#REF!</v>
      </c>
      <c r="AE202" s="981" t="str">
        <f t="shared" si="10"/>
        <v>#REF!</v>
      </c>
      <c r="AF202" s="965"/>
      <c r="AG202" s="982"/>
      <c r="AH202" s="982"/>
      <c r="AI202" s="982" t="str">
        <f t="shared" si="34"/>
        <v>#REF!</v>
      </c>
    </row>
    <row r="203" ht="15.0" customHeight="1">
      <c r="A203" s="965">
        <f t="shared" si="42"/>
        <v>203</v>
      </c>
      <c r="B203" s="991">
        <v>464469.0</v>
      </c>
      <c r="C203" s="995" t="s">
        <v>1942</v>
      </c>
      <c r="D203" s="968" t="s">
        <v>1943</v>
      </c>
      <c r="E203" s="968" t="s">
        <v>892</v>
      </c>
      <c r="F203" s="969" t="s">
        <v>564</v>
      </c>
      <c r="G203" s="969" t="s">
        <v>530</v>
      </c>
      <c r="H203" s="969" t="s">
        <v>565</v>
      </c>
      <c r="I203" s="1010" t="str">
        <f t="shared" si="35"/>
        <v>#REF!</v>
      </c>
      <c r="J203" s="965">
        <v>7.0</v>
      </c>
      <c r="K203" s="991">
        <v>2024.0</v>
      </c>
      <c r="L203" s="1005">
        <v>45474.0</v>
      </c>
      <c r="M203" s="1005">
        <v>45483.0</v>
      </c>
      <c r="N203" s="977">
        <v>18.4</v>
      </c>
      <c r="O203" s="976">
        <f t="shared" si="36"/>
        <v>0.8</v>
      </c>
      <c r="P203" s="977" t="str">
        <f t="shared" si="37"/>
        <v>#REF!</v>
      </c>
      <c r="Q203" s="975" t="str">
        <f t="shared" si="50"/>
        <v>#REF!</v>
      </c>
      <c r="R203" s="1019"/>
      <c r="S203" s="991" t="s">
        <v>525</v>
      </c>
      <c r="T203" s="995" t="s">
        <v>1949</v>
      </c>
      <c r="U203" s="977" t="str">
        <f t="shared" si="2"/>
        <v>#REF!</v>
      </c>
      <c r="V203" s="977" t="str">
        <f t="shared" si="48"/>
        <v>#REF!</v>
      </c>
      <c r="W203" s="977" t="str">
        <f t="shared" si="49"/>
        <v>#REF!</v>
      </c>
      <c r="X203" s="977" t="str">
        <f t="shared" si="5"/>
        <v>#REF!</v>
      </c>
      <c r="Y203" s="976">
        <f t="shared" si="40"/>
        <v>1</v>
      </c>
      <c r="Z203" s="980" t="str">
        <f t="shared" si="41"/>
        <v>#REF!</v>
      </c>
      <c r="AA203" s="980" t="str">
        <f t="shared" si="6"/>
        <v>#REF!</v>
      </c>
      <c r="AB203" s="980" t="str">
        <f t="shared" si="7"/>
        <v>#REF!</v>
      </c>
      <c r="AC203" s="981" t="str">
        <f t="shared" si="8"/>
        <v>#REF!</v>
      </c>
      <c r="AD203" s="981" t="str">
        <f t="shared" si="9"/>
        <v>#REF!</v>
      </c>
      <c r="AE203" s="981" t="str">
        <f t="shared" si="10"/>
        <v>#REF!</v>
      </c>
      <c r="AF203" s="965"/>
      <c r="AG203" s="982"/>
      <c r="AH203" s="982"/>
      <c r="AI203" s="982" t="str">
        <f t="shared" si="34"/>
        <v>#REF!</v>
      </c>
    </row>
    <row r="204" ht="15.0" customHeight="1">
      <c r="A204" s="965">
        <f t="shared" si="42"/>
        <v>204</v>
      </c>
      <c r="B204" s="991">
        <v>453003.0</v>
      </c>
      <c r="C204" s="995" t="s">
        <v>791</v>
      </c>
      <c r="D204" s="968" t="s">
        <v>1635</v>
      </c>
      <c r="E204" s="968" t="s">
        <v>892</v>
      </c>
      <c r="F204" s="969" t="s">
        <v>512</v>
      </c>
      <c r="G204" s="969" t="s">
        <v>513</v>
      </c>
      <c r="H204" s="969" t="s">
        <v>514</v>
      </c>
      <c r="I204" s="1010" t="str">
        <f t="shared" si="35"/>
        <v>#REF!</v>
      </c>
      <c r="J204" s="965">
        <v>7.0</v>
      </c>
      <c r="K204" s="991">
        <v>2024.0</v>
      </c>
      <c r="L204" s="1005">
        <v>45474.0</v>
      </c>
      <c r="M204" s="1005">
        <v>45504.0</v>
      </c>
      <c r="N204" s="977">
        <v>16.1</v>
      </c>
      <c r="O204" s="976">
        <f t="shared" si="36"/>
        <v>0.7</v>
      </c>
      <c r="P204" s="977" t="str">
        <f t="shared" si="37"/>
        <v>#REF!</v>
      </c>
      <c r="Q204" s="975" t="str">
        <f>P204*14.1/N204</f>
        <v>#REF!</v>
      </c>
      <c r="R204" s="1019"/>
      <c r="S204" s="991" t="s">
        <v>525</v>
      </c>
      <c r="T204" s="995" t="s">
        <v>1949</v>
      </c>
      <c r="U204" s="977" t="str">
        <f t="shared" si="2"/>
        <v>#REF!</v>
      </c>
      <c r="V204" s="977" t="str">
        <f t="shared" si="48"/>
        <v>#REF!</v>
      </c>
      <c r="W204" s="977" t="str">
        <f t="shared" si="49"/>
        <v>#REF!</v>
      </c>
      <c r="X204" s="977" t="str">
        <f t="shared" si="5"/>
        <v>#REF!</v>
      </c>
      <c r="Y204" s="976">
        <f t="shared" si="40"/>
        <v>1</v>
      </c>
      <c r="Z204" s="980" t="str">
        <f t="shared" si="41"/>
        <v>#REF!</v>
      </c>
      <c r="AA204" s="980" t="str">
        <f t="shared" si="6"/>
        <v>#REF!</v>
      </c>
      <c r="AB204" s="980" t="str">
        <f t="shared" si="7"/>
        <v>#REF!</v>
      </c>
      <c r="AC204" s="981" t="str">
        <f t="shared" si="8"/>
        <v>#REF!</v>
      </c>
      <c r="AD204" s="981" t="str">
        <f t="shared" si="9"/>
        <v>#REF!</v>
      </c>
      <c r="AE204" s="981" t="str">
        <f t="shared" si="10"/>
        <v>#REF!</v>
      </c>
      <c r="AF204" s="965"/>
      <c r="AG204" s="982"/>
      <c r="AH204" s="982"/>
      <c r="AI204" s="982" t="str">
        <f t="shared" si="34"/>
        <v>#REF!</v>
      </c>
    </row>
    <row r="205" ht="15.0" customHeight="1">
      <c r="A205" s="965">
        <f t="shared" si="42"/>
        <v>205</v>
      </c>
      <c r="B205" s="991">
        <v>113280.0</v>
      </c>
      <c r="C205" s="995" t="s">
        <v>1915</v>
      </c>
      <c r="D205" s="968" t="s">
        <v>1917</v>
      </c>
      <c r="E205" s="968" t="s">
        <v>892</v>
      </c>
      <c r="F205" s="969" t="s">
        <v>512</v>
      </c>
      <c r="G205" s="969" t="s">
        <v>540</v>
      </c>
      <c r="H205" s="969" t="s">
        <v>541</v>
      </c>
      <c r="I205" s="1010" t="str">
        <f t="shared" si="35"/>
        <v>#REF!</v>
      </c>
      <c r="J205" s="965">
        <v>7.0</v>
      </c>
      <c r="K205" s="991">
        <v>2024.0</v>
      </c>
      <c r="L205" s="1005">
        <v>45489.0</v>
      </c>
      <c r="M205" s="1005">
        <v>45498.0</v>
      </c>
      <c r="N205" s="977">
        <v>8.0</v>
      </c>
      <c r="O205" s="976">
        <f t="shared" si="36"/>
        <v>0.347826087</v>
      </c>
      <c r="P205" s="977" t="str">
        <f t="shared" si="37"/>
        <v>#REF!</v>
      </c>
      <c r="Q205" s="975" t="str">
        <f t="shared" ref="Q205:Q209" si="51">P205</f>
        <v>#REF!</v>
      </c>
      <c r="R205" s="1019"/>
      <c r="S205" s="991" t="s">
        <v>525</v>
      </c>
      <c r="T205" s="995" t="s">
        <v>1949</v>
      </c>
      <c r="U205" s="976" t="str">
        <f t="shared" si="2"/>
        <v>#REF!</v>
      </c>
      <c r="V205" s="977" t="str">
        <f t="shared" si="48"/>
        <v>#REF!</v>
      </c>
      <c r="W205" s="977" t="str">
        <f t="shared" si="49"/>
        <v>#REF!</v>
      </c>
      <c r="X205" s="977" t="str">
        <f t="shared" si="5"/>
        <v>#REF!</v>
      </c>
      <c r="Y205" s="976">
        <f t="shared" si="40"/>
        <v>1</v>
      </c>
      <c r="Z205" s="980" t="str">
        <f t="shared" si="41"/>
        <v>#REF!</v>
      </c>
      <c r="AA205" s="980" t="str">
        <f t="shared" si="6"/>
        <v>#REF!</v>
      </c>
      <c r="AB205" s="980" t="str">
        <f t="shared" si="7"/>
        <v>#REF!</v>
      </c>
      <c r="AC205" s="981" t="str">
        <f t="shared" si="8"/>
        <v>#REF!</v>
      </c>
      <c r="AD205" s="981" t="str">
        <f t="shared" si="9"/>
        <v>#REF!</v>
      </c>
      <c r="AE205" s="981" t="str">
        <f t="shared" si="10"/>
        <v>#REF!</v>
      </c>
      <c r="AF205" s="965"/>
      <c r="AG205" s="982"/>
      <c r="AH205" s="982"/>
      <c r="AI205" s="982" t="str">
        <f t="shared" si="34"/>
        <v>#REF!</v>
      </c>
    </row>
    <row r="206" ht="15.0" customHeight="1">
      <c r="A206" s="965">
        <f t="shared" si="42"/>
        <v>206</v>
      </c>
      <c r="B206" s="1025">
        <v>432653.0</v>
      </c>
      <c r="C206" s="1026" t="s">
        <v>694</v>
      </c>
      <c r="D206" s="1026" t="s">
        <v>1885</v>
      </c>
      <c r="E206" s="968" t="s">
        <v>892</v>
      </c>
      <c r="F206" s="965" t="s">
        <v>512</v>
      </c>
      <c r="G206" s="965" t="s">
        <v>530</v>
      </c>
      <c r="H206" s="965" t="s">
        <v>531</v>
      </c>
      <c r="I206" s="971" t="str">
        <f t="shared" si="35"/>
        <v>#REF!</v>
      </c>
      <c r="J206" s="965">
        <v>7.0</v>
      </c>
      <c r="K206" s="965">
        <v>2024.0</v>
      </c>
      <c r="L206" s="1005">
        <v>45488.0</v>
      </c>
      <c r="M206" s="1005">
        <v>45504.0</v>
      </c>
      <c r="N206" s="976">
        <v>13.0</v>
      </c>
      <c r="O206" s="976">
        <f t="shared" si="36"/>
        <v>0.5652173913</v>
      </c>
      <c r="P206" s="976" t="str">
        <f t="shared" si="37"/>
        <v>#REF!</v>
      </c>
      <c r="Q206" s="975" t="str">
        <f t="shared" si="51"/>
        <v>#REF!</v>
      </c>
      <c r="R206" s="976"/>
      <c r="S206" s="965" t="s">
        <v>525</v>
      </c>
      <c r="T206" s="1026" t="s">
        <v>1949</v>
      </c>
      <c r="U206" s="976" t="str">
        <f t="shared" si="2"/>
        <v>#REF!</v>
      </c>
      <c r="V206" s="977" t="str">
        <f t="shared" si="48"/>
        <v>#REF!</v>
      </c>
      <c r="W206" s="977" t="str">
        <f t="shared" si="49"/>
        <v>#REF!</v>
      </c>
      <c r="X206" s="976" t="str">
        <f t="shared" si="5"/>
        <v>#REF!</v>
      </c>
      <c r="Y206" s="976">
        <f t="shared" si="40"/>
        <v>0.5652173913</v>
      </c>
      <c r="Z206" s="980" t="str">
        <f t="shared" si="41"/>
        <v>#REF!</v>
      </c>
      <c r="AA206" s="980" t="str">
        <f t="shared" si="6"/>
        <v>#REF!</v>
      </c>
      <c r="AB206" s="980" t="str">
        <f t="shared" si="7"/>
        <v>#REF!</v>
      </c>
      <c r="AC206" s="981" t="str">
        <f t="shared" si="8"/>
        <v>#REF!</v>
      </c>
      <c r="AD206" s="981" t="str">
        <f t="shared" si="9"/>
        <v>#REF!</v>
      </c>
      <c r="AE206" s="981" t="str">
        <f t="shared" si="10"/>
        <v>#REF!</v>
      </c>
      <c r="AF206" s="965"/>
      <c r="AG206" s="982"/>
      <c r="AH206" s="982"/>
      <c r="AI206" s="982" t="str">
        <f t="shared" si="34"/>
        <v>#REF!</v>
      </c>
    </row>
    <row r="207" ht="15.0" customHeight="1">
      <c r="A207" s="965">
        <f t="shared" si="42"/>
        <v>207</v>
      </c>
      <c r="B207" s="965">
        <v>463053.0</v>
      </c>
      <c r="C207" s="1026" t="s">
        <v>1566</v>
      </c>
      <c r="D207" s="1026" t="s">
        <v>1884</v>
      </c>
      <c r="E207" s="968" t="s">
        <v>892</v>
      </c>
      <c r="F207" s="965" t="s">
        <v>512</v>
      </c>
      <c r="G207" s="965" t="s">
        <v>555</v>
      </c>
      <c r="H207" s="965" t="s">
        <v>580</v>
      </c>
      <c r="I207" s="971" t="str">
        <f t="shared" si="35"/>
        <v>#REF!</v>
      </c>
      <c r="J207" s="965">
        <v>7.0</v>
      </c>
      <c r="K207" s="965">
        <v>2024.0</v>
      </c>
      <c r="L207" s="1005">
        <v>45488.0</v>
      </c>
      <c r="M207" s="1005">
        <v>45492.0</v>
      </c>
      <c r="N207" s="976">
        <v>10.6</v>
      </c>
      <c r="O207" s="976">
        <f t="shared" si="36"/>
        <v>0.4608695652</v>
      </c>
      <c r="P207" s="976" t="str">
        <f t="shared" si="37"/>
        <v>#REF!</v>
      </c>
      <c r="Q207" s="975" t="str">
        <f t="shared" si="51"/>
        <v>#REF!</v>
      </c>
      <c r="R207" s="976"/>
      <c r="S207" s="965" t="s">
        <v>525</v>
      </c>
      <c r="T207" s="1026" t="s">
        <v>1949</v>
      </c>
      <c r="U207" s="976" t="str">
        <f t="shared" si="2"/>
        <v>#REF!</v>
      </c>
      <c r="V207" s="976" t="str">
        <f t="shared" ref="V207:V208" si="52">ROUND(SUMIF($B:$B,B207,P:P),3)</f>
        <v>#REF!</v>
      </c>
      <c r="W207" s="976" t="str">
        <f t="shared" ref="W207:W208" si="53">ROUND(SUMIF($B:$B,B207,U:U),3)</f>
        <v>#REF!</v>
      </c>
      <c r="X207" s="976" t="str">
        <f t="shared" si="5"/>
        <v>#REF!</v>
      </c>
      <c r="Y207" s="976">
        <f t="shared" si="40"/>
        <v>0.6782608696</v>
      </c>
      <c r="Z207" s="980" t="str">
        <f t="shared" si="41"/>
        <v>#REF!</v>
      </c>
      <c r="AA207" s="980" t="str">
        <f t="shared" si="6"/>
        <v>#REF!</v>
      </c>
      <c r="AB207" s="980" t="str">
        <f t="shared" si="7"/>
        <v>#REF!</v>
      </c>
      <c r="AC207" s="981" t="str">
        <f t="shared" si="8"/>
        <v>#REF!</v>
      </c>
      <c r="AD207" s="981" t="str">
        <f t="shared" si="9"/>
        <v>#REF!</v>
      </c>
      <c r="AE207" s="981" t="str">
        <f t="shared" si="10"/>
        <v>#REF!</v>
      </c>
      <c r="AF207" s="965"/>
      <c r="AG207" s="982"/>
      <c r="AH207" s="982"/>
      <c r="AI207" s="982" t="str">
        <f t="shared" si="34"/>
        <v>#REF!</v>
      </c>
    </row>
    <row r="208" ht="15.0" customHeight="1">
      <c r="A208" s="965">
        <f t="shared" si="42"/>
        <v>208</v>
      </c>
      <c r="B208" s="965">
        <v>463049.0</v>
      </c>
      <c r="C208" s="1026" t="s">
        <v>1562</v>
      </c>
      <c r="D208" s="1026" t="s">
        <v>1954</v>
      </c>
      <c r="E208" s="968" t="s">
        <v>892</v>
      </c>
      <c r="F208" s="965" t="s">
        <v>512</v>
      </c>
      <c r="G208" s="965" t="s">
        <v>555</v>
      </c>
      <c r="H208" s="965" t="s">
        <v>580</v>
      </c>
      <c r="I208" s="971" t="str">
        <f t="shared" si="35"/>
        <v>#REF!</v>
      </c>
      <c r="J208" s="965">
        <v>7.0</v>
      </c>
      <c r="K208" s="965">
        <v>2024.0</v>
      </c>
      <c r="L208" s="1005">
        <v>45495.0</v>
      </c>
      <c r="M208" s="1005">
        <v>45504.0</v>
      </c>
      <c r="N208" s="976">
        <v>8.0</v>
      </c>
      <c r="O208" s="976">
        <f t="shared" si="36"/>
        <v>0.347826087</v>
      </c>
      <c r="P208" s="976" t="str">
        <f t="shared" si="37"/>
        <v>#REF!</v>
      </c>
      <c r="Q208" s="975" t="str">
        <f t="shared" si="51"/>
        <v>#REF!</v>
      </c>
      <c r="R208" s="976"/>
      <c r="S208" s="965" t="s">
        <v>525</v>
      </c>
      <c r="T208" s="1026" t="s">
        <v>1949</v>
      </c>
      <c r="U208" s="976" t="str">
        <f t="shared" si="2"/>
        <v>#REF!</v>
      </c>
      <c r="V208" s="976" t="str">
        <f t="shared" si="52"/>
        <v>#REF!</v>
      </c>
      <c r="W208" s="976" t="str">
        <f t="shared" si="53"/>
        <v>#REF!</v>
      </c>
      <c r="X208" s="976" t="str">
        <f t="shared" si="5"/>
        <v>#REF!</v>
      </c>
      <c r="Y208" s="976">
        <f t="shared" si="40"/>
        <v>0.347826087</v>
      </c>
      <c r="Z208" s="980" t="str">
        <f t="shared" si="41"/>
        <v>#REF!</v>
      </c>
      <c r="AA208" s="980" t="str">
        <f t="shared" si="6"/>
        <v>#REF!</v>
      </c>
      <c r="AB208" s="980" t="str">
        <f t="shared" si="7"/>
        <v>#REF!</v>
      </c>
      <c r="AC208" s="981" t="str">
        <f t="shared" si="8"/>
        <v>#REF!</v>
      </c>
      <c r="AD208" s="981" t="str">
        <f t="shared" si="9"/>
        <v>#REF!</v>
      </c>
      <c r="AE208" s="981" t="str">
        <f t="shared" si="10"/>
        <v>#REF!</v>
      </c>
      <c r="AF208" s="965"/>
      <c r="AG208" s="982"/>
      <c r="AH208" s="982"/>
      <c r="AI208" s="982" t="str">
        <f t="shared" si="34"/>
        <v>#REF!</v>
      </c>
    </row>
    <row r="209" ht="15.0" customHeight="1">
      <c r="A209" s="965">
        <f t="shared" si="42"/>
        <v>209</v>
      </c>
      <c r="B209" s="965">
        <v>451573.0</v>
      </c>
      <c r="C209" s="1026" t="s">
        <v>811</v>
      </c>
      <c r="D209" s="1026" t="s">
        <v>1634</v>
      </c>
      <c r="E209" s="968" t="s">
        <v>892</v>
      </c>
      <c r="F209" s="965" t="s">
        <v>512</v>
      </c>
      <c r="G209" s="965" t="s">
        <v>569</v>
      </c>
      <c r="H209" s="965" t="s">
        <v>570</v>
      </c>
      <c r="I209" s="971" t="str">
        <f t="shared" si="35"/>
        <v>#REF!</v>
      </c>
      <c r="J209" s="965">
        <v>7.0</v>
      </c>
      <c r="K209" s="965">
        <v>2024.0</v>
      </c>
      <c r="L209" s="1005">
        <v>45474.0</v>
      </c>
      <c r="M209" s="1005">
        <v>45504.0</v>
      </c>
      <c r="N209" s="976">
        <v>11.5</v>
      </c>
      <c r="O209" s="976">
        <f t="shared" si="36"/>
        <v>0.5</v>
      </c>
      <c r="P209" s="976" t="str">
        <f t="shared" si="37"/>
        <v>#REF!</v>
      </c>
      <c r="Q209" s="975" t="str">
        <f t="shared" si="51"/>
        <v>#REF!</v>
      </c>
      <c r="R209" s="976"/>
      <c r="S209" s="965" t="s">
        <v>525</v>
      </c>
      <c r="T209" s="1026" t="s">
        <v>1949</v>
      </c>
      <c r="U209" s="976" t="str">
        <f t="shared" si="2"/>
        <v>#REF!</v>
      </c>
      <c r="V209" s="976" t="str">
        <f>ROUND(SUMIF(B:B,B209,P:P),3)</f>
        <v>#REF!</v>
      </c>
      <c r="W209" s="976" t="str">
        <f>ROUND(SUMIF(B:B,B209,U:U),3)</f>
        <v>#REF!</v>
      </c>
      <c r="X209" s="976" t="str">
        <f t="shared" si="5"/>
        <v>#REF!</v>
      </c>
      <c r="Y209" s="976">
        <f t="shared" si="40"/>
        <v>1</v>
      </c>
      <c r="Z209" s="980" t="str">
        <f t="shared" si="41"/>
        <v>#REF!</v>
      </c>
      <c r="AA209" s="980" t="str">
        <f t="shared" si="6"/>
        <v>#REF!</v>
      </c>
      <c r="AB209" s="980" t="str">
        <f t="shared" si="7"/>
        <v>#REF!</v>
      </c>
      <c r="AC209" s="981" t="str">
        <f t="shared" si="8"/>
        <v>#REF!</v>
      </c>
      <c r="AD209" s="981" t="str">
        <f t="shared" si="9"/>
        <v>#REF!</v>
      </c>
      <c r="AE209" s="981" t="str">
        <f t="shared" si="10"/>
        <v>#REF!</v>
      </c>
      <c r="AF209" s="965"/>
      <c r="AG209" s="982"/>
      <c r="AH209" s="982"/>
      <c r="AI209" s="982" t="str">
        <f t="shared" si="34"/>
        <v>#REF!</v>
      </c>
    </row>
    <row r="210" ht="15.0" customHeight="1">
      <c r="A210" s="965">
        <f t="shared" si="42"/>
        <v>210</v>
      </c>
      <c r="B210" s="991">
        <v>452883.0</v>
      </c>
      <c r="C210" s="1027" t="s">
        <v>759</v>
      </c>
      <c r="D210" s="1028" t="s">
        <v>1730</v>
      </c>
      <c r="E210" s="968" t="s">
        <v>892</v>
      </c>
      <c r="F210" s="969" t="s">
        <v>512</v>
      </c>
      <c r="G210" s="969" t="s">
        <v>530</v>
      </c>
      <c r="H210" s="965" t="s">
        <v>531</v>
      </c>
      <c r="I210" s="971" t="str">
        <f t="shared" si="35"/>
        <v>#REF!</v>
      </c>
      <c r="J210" s="965">
        <v>7.0</v>
      </c>
      <c r="K210" s="965">
        <v>2024.0</v>
      </c>
      <c r="L210" s="1005">
        <v>45483.0</v>
      </c>
      <c r="M210" s="1005">
        <v>45499.0</v>
      </c>
      <c r="N210" s="976">
        <v>13.0</v>
      </c>
      <c r="O210" s="976">
        <f t="shared" si="36"/>
        <v>0.5652173913</v>
      </c>
      <c r="P210" s="976" t="str">
        <f t="shared" si="37"/>
        <v>#REF!</v>
      </c>
      <c r="Q210" s="975">
        <v>0.7</v>
      </c>
      <c r="R210" s="976"/>
      <c r="S210" s="965" t="s">
        <v>525</v>
      </c>
      <c r="T210" s="1026" t="s">
        <v>1949</v>
      </c>
      <c r="U210" s="976">
        <f t="shared" si="2"/>
        <v>0.7</v>
      </c>
      <c r="V210" s="976" t="str">
        <f>ROUND(SUMIF($B:$B,B210,P:P),3)</f>
        <v>#REF!</v>
      </c>
      <c r="W210" s="976" t="str">
        <f>ROUND(SUMIF($B:$B,B210,U:U),3)</f>
        <v>#REF!</v>
      </c>
      <c r="X210" s="976" t="str">
        <f t="shared" si="5"/>
        <v>#REF!</v>
      </c>
      <c r="Y210" s="976">
        <f t="shared" si="40"/>
        <v>1</v>
      </c>
      <c r="Z210" s="980" t="str">
        <f t="shared" si="41"/>
        <v>#REF!</v>
      </c>
      <c r="AA210" s="980" t="str">
        <f t="shared" si="6"/>
        <v>#REF!</v>
      </c>
      <c r="AB210" s="980" t="str">
        <f t="shared" si="7"/>
        <v>#REF!</v>
      </c>
      <c r="AC210" s="981" t="str">
        <f t="shared" si="8"/>
        <v>#REF!</v>
      </c>
      <c r="AD210" s="981" t="str">
        <f t="shared" si="9"/>
        <v>#REF!</v>
      </c>
      <c r="AE210" s="981" t="str">
        <f t="shared" si="10"/>
        <v>#REF!</v>
      </c>
      <c r="AF210" s="965"/>
      <c r="AG210" s="982"/>
      <c r="AH210" s="982"/>
      <c r="AI210" s="982" t="str">
        <f t="shared" si="34"/>
        <v>#REF!</v>
      </c>
    </row>
    <row r="211" ht="15.0" customHeight="1">
      <c r="A211" s="965">
        <f t="shared" si="42"/>
        <v>211</v>
      </c>
      <c r="B211" s="965">
        <v>428979.0</v>
      </c>
      <c r="C211" s="1026" t="s">
        <v>679</v>
      </c>
      <c r="D211" s="1026" t="s">
        <v>1908</v>
      </c>
      <c r="E211" s="968" t="s">
        <v>892</v>
      </c>
      <c r="F211" s="965" t="s">
        <v>564</v>
      </c>
      <c r="G211" s="965" t="s">
        <v>513</v>
      </c>
      <c r="H211" s="965" t="s">
        <v>633</v>
      </c>
      <c r="I211" s="971" t="str">
        <f t="shared" si="35"/>
        <v>#REF!</v>
      </c>
      <c r="J211" s="965">
        <v>7.0</v>
      </c>
      <c r="K211" s="965">
        <v>2024.0</v>
      </c>
      <c r="L211" s="1005">
        <v>45474.0</v>
      </c>
      <c r="M211" s="1005">
        <v>45487.0</v>
      </c>
      <c r="N211" s="976">
        <v>7.05</v>
      </c>
      <c r="O211" s="976">
        <f t="shared" si="36"/>
        <v>0.3065217391</v>
      </c>
      <c r="P211" s="976" t="str">
        <f t="shared" si="37"/>
        <v>#REF!</v>
      </c>
      <c r="Q211" s="975" t="str">
        <f t="shared" ref="Q211:Q215" si="54">P211</f>
        <v>#REF!</v>
      </c>
      <c r="R211" s="976"/>
      <c r="S211" s="965" t="s">
        <v>525</v>
      </c>
      <c r="T211" s="1026" t="s">
        <v>1949</v>
      </c>
      <c r="U211" s="976" t="str">
        <f t="shared" si="2"/>
        <v>#REF!</v>
      </c>
      <c r="V211" s="976" t="str">
        <f t="shared" ref="V211:V214" si="55">ROUND(SUMIF(B:B,B211,P:P),3)</f>
        <v>#REF!</v>
      </c>
      <c r="W211" s="976" t="str">
        <f t="shared" ref="W211:W214" si="56">ROUND(SUMIF(B:B,B211,U:U),3)</f>
        <v>#REF!</v>
      </c>
      <c r="X211" s="976" t="str">
        <f t="shared" si="5"/>
        <v>#REF!</v>
      </c>
      <c r="Y211" s="976">
        <f t="shared" si="40"/>
        <v>1</v>
      </c>
      <c r="Z211" s="980" t="str">
        <f t="shared" si="41"/>
        <v>#REF!</v>
      </c>
      <c r="AA211" s="980" t="str">
        <f t="shared" si="6"/>
        <v>#REF!</v>
      </c>
      <c r="AB211" s="980" t="str">
        <f t="shared" si="7"/>
        <v>#REF!</v>
      </c>
      <c r="AC211" s="981" t="str">
        <f t="shared" si="8"/>
        <v>#REF!</v>
      </c>
      <c r="AD211" s="981" t="str">
        <f t="shared" si="9"/>
        <v>#REF!</v>
      </c>
      <c r="AE211" s="981" t="str">
        <f t="shared" si="10"/>
        <v>#REF!</v>
      </c>
      <c r="AF211" s="965"/>
      <c r="AG211" s="982"/>
      <c r="AH211" s="982"/>
      <c r="AI211" s="982" t="str">
        <f t="shared" si="34"/>
        <v>#REF!</v>
      </c>
    </row>
    <row r="212" ht="15.0" customHeight="1">
      <c r="A212" s="965">
        <f t="shared" si="42"/>
        <v>212</v>
      </c>
      <c r="B212" s="965">
        <v>465733.0</v>
      </c>
      <c r="C212" s="1026" t="s">
        <v>1955</v>
      </c>
      <c r="D212" s="1026" t="s">
        <v>1956</v>
      </c>
      <c r="E212" s="968" t="s">
        <v>892</v>
      </c>
      <c r="F212" s="965" t="s">
        <v>564</v>
      </c>
      <c r="G212" s="965" t="s">
        <v>569</v>
      </c>
      <c r="H212" s="965" t="s">
        <v>949</v>
      </c>
      <c r="I212" s="971" t="str">
        <f t="shared" si="35"/>
        <v>#REF!</v>
      </c>
      <c r="J212" s="965">
        <v>7.0</v>
      </c>
      <c r="K212" s="965">
        <v>2024.0</v>
      </c>
      <c r="L212" s="1005">
        <v>45474.0</v>
      </c>
      <c r="M212" s="1005">
        <v>45504.0</v>
      </c>
      <c r="N212" s="976">
        <v>23.0</v>
      </c>
      <c r="O212" s="976">
        <f t="shared" si="36"/>
        <v>1</v>
      </c>
      <c r="P212" s="976" t="str">
        <f t="shared" si="37"/>
        <v>#REF!</v>
      </c>
      <c r="Q212" s="975" t="str">
        <f t="shared" si="54"/>
        <v>#REF!</v>
      </c>
      <c r="R212" s="976"/>
      <c r="S212" s="965" t="s">
        <v>525</v>
      </c>
      <c r="T212" s="1026" t="s">
        <v>1957</v>
      </c>
      <c r="U212" s="976" t="str">
        <f t="shared" si="2"/>
        <v>#REF!</v>
      </c>
      <c r="V212" s="976" t="str">
        <f t="shared" si="55"/>
        <v>#REF!</v>
      </c>
      <c r="W212" s="976" t="str">
        <f t="shared" si="56"/>
        <v>#REF!</v>
      </c>
      <c r="X212" s="976" t="str">
        <f t="shared" si="5"/>
        <v>#REF!</v>
      </c>
      <c r="Y212" s="976">
        <f t="shared" si="40"/>
        <v>1</v>
      </c>
      <c r="Z212" s="980" t="str">
        <f t="shared" si="41"/>
        <v>#REF!</v>
      </c>
      <c r="AA212" s="980" t="str">
        <f t="shared" si="6"/>
        <v>#REF!</v>
      </c>
      <c r="AB212" s="980" t="str">
        <f t="shared" si="7"/>
        <v>#REF!</v>
      </c>
      <c r="AC212" s="981" t="str">
        <f t="shared" si="8"/>
        <v>#REF!</v>
      </c>
      <c r="AD212" s="981" t="str">
        <f t="shared" si="9"/>
        <v>#REF!</v>
      </c>
      <c r="AE212" s="981" t="str">
        <f t="shared" si="10"/>
        <v>#REF!</v>
      </c>
      <c r="AF212" s="965"/>
      <c r="AG212" s="982"/>
      <c r="AH212" s="982"/>
      <c r="AI212" s="982" t="str">
        <f t="shared" si="34"/>
        <v>#REF!</v>
      </c>
    </row>
    <row r="213" ht="15.0" customHeight="1">
      <c r="A213" s="965">
        <f t="shared" si="42"/>
        <v>213</v>
      </c>
      <c r="B213" s="965">
        <v>428979.0</v>
      </c>
      <c r="C213" s="1026" t="s">
        <v>679</v>
      </c>
      <c r="D213" s="1026" t="s">
        <v>1908</v>
      </c>
      <c r="E213" s="968" t="s">
        <v>892</v>
      </c>
      <c r="F213" s="965" t="s">
        <v>564</v>
      </c>
      <c r="G213" s="965" t="s">
        <v>513</v>
      </c>
      <c r="H213" s="965" t="s">
        <v>633</v>
      </c>
      <c r="I213" s="971" t="str">
        <f t="shared" si="35"/>
        <v>#REF!</v>
      </c>
      <c r="J213" s="965">
        <v>7.0</v>
      </c>
      <c r="K213" s="965">
        <v>2024.0</v>
      </c>
      <c r="L213" s="1005">
        <v>45474.0</v>
      </c>
      <c r="M213" s="1005">
        <v>45487.0</v>
      </c>
      <c r="N213" s="976">
        <v>3.5</v>
      </c>
      <c r="O213" s="976">
        <f t="shared" si="36"/>
        <v>0.152173913</v>
      </c>
      <c r="P213" s="976" t="str">
        <f t="shared" si="37"/>
        <v>#REF!</v>
      </c>
      <c r="Q213" s="975" t="str">
        <f t="shared" si="54"/>
        <v>#REF!</v>
      </c>
      <c r="R213" s="976"/>
      <c r="S213" s="965" t="s">
        <v>525</v>
      </c>
      <c r="T213" s="1026" t="s">
        <v>1957</v>
      </c>
      <c r="U213" s="976" t="str">
        <f t="shared" si="2"/>
        <v>#REF!</v>
      </c>
      <c r="V213" s="976" t="str">
        <f t="shared" si="55"/>
        <v>#REF!</v>
      </c>
      <c r="W213" s="976" t="str">
        <f t="shared" si="56"/>
        <v>#REF!</v>
      </c>
      <c r="X213" s="976" t="str">
        <f t="shared" si="5"/>
        <v>#REF!</v>
      </c>
      <c r="Y213" s="976">
        <f t="shared" si="40"/>
        <v>1</v>
      </c>
      <c r="Z213" s="980" t="str">
        <f t="shared" si="41"/>
        <v>#REF!</v>
      </c>
      <c r="AA213" s="980" t="str">
        <f t="shared" si="6"/>
        <v>#REF!</v>
      </c>
      <c r="AB213" s="980" t="str">
        <f t="shared" si="7"/>
        <v>#REF!</v>
      </c>
      <c r="AC213" s="981" t="str">
        <f t="shared" si="8"/>
        <v>#REF!</v>
      </c>
      <c r="AD213" s="981" t="str">
        <f t="shared" si="9"/>
        <v>#REF!</v>
      </c>
      <c r="AE213" s="981" t="str">
        <f t="shared" si="10"/>
        <v>#REF!</v>
      </c>
      <c r="AF213" s="965"/>
      <c r="AG213" s="982"/>
      <c r="AH213" s="982"/>
      <c r="AI213" s="982" t="str">
        <f t="shared" si="34"/>
        <v>#REF!</v>
      </c>
    </row>
    <row r="214" ht="15.0" customHeight="1">
      <c r="A214" s="965">
        <f t="shared" si="42"/>
        <v>214</v>
      </c>
      <c r="B214" s="965">
        <v>428979.0</v>
      </c>
      <c r="C214" s="1026" t="s">
        <v>679</v>
      </c>
      <c r="D214" s="1026" t="s">
        <v>1908</v>
      </c>
      <c r="E214" s="968" t="s">
        <v>892</v>
      </c>
      <c r="F214" s="965" t="s">
        <v>564</v>
      </c>
      <c r="G214" s="965" t="s">
        <v>513</v>
      </c>
      <c r="H214" s="965" t="s">
        <v>633</v>
      </c>
      <c r="I214" s="971" t="str">
        <f t="shared" si="35"/>
        <v>#REF!</v>
      </c>
      <c r="J214" s="965">
        <v>7.0</v>
      </c>
      <c r="K214" s="965">
        <v>2024.0</v>
      </c>
      <c r="L214" s="1005">
        <v>45488.0</v>
      </c>
      <c r="M214" s="1005">
        <v>45504.0</v>
      </c>
      <c r="N214" s="976">
        <v>2.6</v>
      </c>
      <c r="O214" s="976">
        <f t="shared" si="36"/>
        <v>0.1130434783</v>
      </c>
      <c r="P214" s="976" t="str">
        <f t="shared" si="37"/>
        <v>#REF!</v>
      </c>
      <c r="Q214" s="975" t="str">
        <f t="shared" si="54"/>
        <v>#REF!</v>
      </c>
      <c r="R214" s="976"/>
      <c r="S214" s="965" t="s">
        <v>525</v>
      </c>
      <c r="T214" s="1026" t="s">
        <v>1957</v>
      </c>
      <c r="U214" s="976" t="str">
        <f t="shared" si="2"/>
        <v>#REF!</v>
      </c>
      <c r="V214" s="976" t="str">
        <f t="shared" si="55"/>
        <v>#REF!</v>
      </c>
      <c r="W214" s="976" t="str">
        <f t="shared" si="56"/>
        <v>#REF!</v>
      </c>
      <c r="X214" s="976" t="str">
        <f t="shared" si="5"/>
        <v>#REF!</v>
      </c>
      <c r="Y214" s="976">
        <f t="shared" si="40"/>
        <v>1</v>
      </c>
      <c r="Z214" s="980" t="str">
        <f t="shared" si="41"/>
        <v>#REF!</v>
      </c>
      <c r="AA214" s="980" t="str">
        <f t="shared" si="6"/>
        <v>#REF!</v>
      </c>
      <c r="AB214" s="980" t="str">
        <f t="shared" si="7"/>
        <v>#REF!</v>
      </c>
      <c r="AC214" s="981" t="str">
        <f t="shared" si="8"/>
        <v>#REF!</v>
      </c>
      <c r="AD214" s="981" t="str">
        <f t="shared" si="9"/>
        <v>#REF!</v>
      </c>
      <c r="AE214" s="981" t="str">
        <f t="shared" si="10"/>
        <v>#REF!</v>
      </c>
      <c r="AF214" s="965"/>
      <c r="AG214" s="982"/>
      <c r="AH214" s="982"/>
      <c r="AI214" s="982" t="str">
        <f t="shared" si="34"/>
        <v>#REF!</v>
      </c>
    </row>
    <row r="215" ht="15.0" customHeight="1">
      <c r="A215" s="965">
        <f>A213+1</f>
        <v>214</v>
      </c>
      <c r="B215" s="991">
        <v>450681.0</v>
      </c>
      <c r="C215" s="1033" t="s">
        <v>757</v>
      </c>
      <c r="D215" s="1033" t="s">
        <v>1958</v>
      </c>
      <c r="E215" s="1034" t="s">
        <v>1959</v>
      </c>
      <c r="F215" s="969" t="s">
        <v>701</v>
      </c>
      <c r="G215" s="965" t="s">
        <v>555</v>
      </c>
      <c r="H215" s="969" t="s">
        <v>708</v>
      </c>
      <c r="I215" s="971" t="str">
        <f t="shared" si="35"/>
        <v>#REF!</v>
      </c>
      <c r="J215" s="965">
        <v>7.0</v>
      </c>
      <c r="K215" s="965">
        <v>2024.0</v>
      </c>
      <c r="L215" s="1005">
        <v>45474.0</v>
      </c>
      <c r="M215" s="1005">
        <v>45504.0</v>
      </c>
      <c r="N215" s="976">
        <v>21.5</v>
      </c>
      <c r="O215" s="976">
        <f t="shared" si="36"/>
        <v>0.9347826087</v>
      </c>
      <c r="P215" s="976">
        <f t="shared" si="37"/>
        <v>0.935</v>
      </c>
      <c r="Q215" s="975">
        <f t="shared" si="54"/>
        <v>0.935</v>
      </c>
      <c r="R215" s="976"/>
      <c r="S215" s="965" t="s">
        <v>517</v>
      </c>
      <c r="T215" s="1033" t="s">
        <v>1959</v>
      </c>
      <c r="U215" s="976">
        <f t="shared" si="2"/>
        <v>0.935</v>
      </c>
      <c r="V215" s="976">
        <f t="shared" ref="V215:V219" si="57">ROUND(SUMIF($B:$B,B215,P:P),3)</f>
        <v>0.935</v>
      </c>
      <c r="W215" s="976">
        <f t="shared" ref="W215:W219" si="58">ROUND(SUMIF($B:$B,B215,U:U),3)</f>
        <v>0.935</v>
      </c>
      <c r="X215" s="976">
        <f t="shared" si="5"/>
        <v>1</v>
      </c>
      <c r="Y215" s="976">
        <f t="shared" si="40"/>
        <v>0.9347826087</v>
      </c>
      <c r="Z215" s="980" t="str">
        <f t="shared" si="41"/>
        <v>#REF!</v>
      </c>
      <c r="AA215" s="980" t="str">
        <f t="shared" si="6"/>
        <v>#REF!</v>
      </c>
      <c r="AB215" s="980" t="str">
        <f t="shared" si="7"/>
        <v>#REF!</v>
      </c>
      <c r="AC215" s="981">
        <f t="shared" si="8"/>
        <v>0</v>
      </c>
      <c r="AD215" s="981" t="str">
        <f t="shared" si="9"/>
        <v>#REF!</v>
      </c>
      <c r="AE215" s="981" t="str">
        <f t="shared" si="10"/>
        <v>#REF!</v>
      </c>
      <c r="AF215" s="965"/>
      <c r="AG215" s="982"/>
      <c r="AH215" s="982"/>
      <c r="AI215" s="982">
        <f t="shared" si="34"/>
        <v>0.935</v>
      </c>
    </row>
    <row r="216" ht="15.0" customHeight="1">
      <c r="A216" s="965">
        <f t="shared" ref="A216:A483" si="59">A215+1</f>
        <v>215</v>
      </c>
      <c r="B216" s="991">
        <v>438555.0</v>
      </c>
      <c r="C216" s="1033" t="s">
        <v>761</v>
      </c>
      <c r="D216" s="1033" t="s">
        <v>1960</v>
      </c>
      <c r="E216" s="1034" t="s">
        <v>1959</v>
      </c>
      <c r="F216" s="969" t="s">
        <v>701</v>
      </c>
      <c r="G216" s="965" t="s">
        <v>573</v>
      </c>
      <c r="H216" s="969" t="s">
        <v>765</v>
      </c>
      <c r="I216" s="971" t="str">
        <f t="shared" si="35"/>
        <v>#REF!</v>
      </c>
      <c r="J216" s="965">
        <v>7.0</v>
      </c>
      <c r="K216" s="965">
        <v>2024.0</v>
      </c>
      <c r="L216" s="1005">
        <v>45474.0</v>
      </c>
      <c r="M216" s="1005">
        <v>45504.0</v>
      </c>
      <c r="N216" s="976">
        <v>23.0</v>
      </c>
      <c r="O216" s="976">
        <f t="shared" si="36"/>
        <v>1</v>
      </c>
      <c r="P216" s="976">
        <f t="shared" si="37"/>
        <v>1</v>
      </c>
      <c r="Q216" s="975">
        <v>1.0</v>
      </c>
      <c r="R216" s="976"/>
      <c r="S216" s="965" t="s">
        <v>517</v>
      </c>
      <c r="T216" s="1033" t="s">
        <v>1959</v>
      </c>
      <c r="U216" s="976">
        <f t="shared" si="2"/>
        <v>1</v>
      </c>
      <c r="V216" s="976">
        <f t="shared" si="57"/>
        <v>1</v>
      </c>
      <c r="W216" s="976">
        <f t="shared" si="58"/>
        <v>1</v>
      </c>
      <c r="X216" s="976">
        <f t="shared" si="5"/>
        <v>1</v>
      </c>
      <c r="Y216" s="976">
        <f t="shared" si="40"/>
        <v>1</v>
      </c>
      <c r="Z216" s="980" t="str">
        <f t="shared" si="41"/>
        <v>#REF!</v>
      </c>
      <c r="AA216" s="980" t="str">
        <f t="shared" si="6"/>
        <v>#REF!</v>
      </c>
      <c r="AB216" s="980" t="str">
        <f t="shared" si="7"/>
        <v>#REF!</v>
      </c>
      <c r="AC216" s="981">
        <f t="shared" si="8"/>
        <v>0</v>
      </c>
      <c r="AD216" s="981" t="str">
        <f t="shared" si="9"/>
        <v>#REF!</v>
      </c>
      <c r="AE216" s="981" t="str">
        <f t="shared" si="10"/>
        <v>#REF!</v>
      </c>
      <c r="AF216" s="965"/>
      <c r="AG216" s="982"/>
      <c r="AH216" s="982"/>
      <c r="AI216" s="982">
        <f t="shared" si="34"/>
        <v>1</v>
      </c>
    </row>
    <row r="217" ht="15.0" customHeight="1">
      <c r="A217" s="965">
        <f t="shared" si="59"/>
        <v>216</v>
      </c>
      <c r="B217" s="991">
        <v>454349.0</v>
      </c>
      <c r="C217" s="1033" t="s">
        <v>859</v>
      </c>
      <c r="D217" s="1033" t="s">
        <v>1961</v>
      </c>
      <c r="E217" s="1034" t="s">
        <v>1959</v>
      </c>
      <c r="F217" s="969" t="s">
        <v>512</v>
      </c>
      <c r="G217" s="965" t="s">
        <v>573</v>
      </c>
      <c r="H217" s="965" t="s">
        <v>641</v>
      </c>
      <c r="I217" s="971" t="str">
        <f t="shared" si="35"/>
        <v>#REF!</v>
      </c>
      <c r="J217" s="965">
        <v>7.0</v>
      </c>
      <c r="K217" s="965">
        <v>2024.0</v>
      </c>
      <c r="L217" s="1005">
        <v>45474.0</v>
      </c>
      <c r="M217" s="1005">
        <v>45504.0</v>
      </c>
      <c r="N217" s="976">
        <v>23.0</v>
      </c>
      <c r="O217" s="976">
        <f t="shared" si="36"/>
        <v>1</v>
      </c>
      <c r="P217" s="976">
        <f t="shared" si="37"/>
        <v>1</v>
      </c>
      <c r="Q217" s="975">
        <v>1.0</v>
      </c>
      <c r="R217" s="976"/>
      <c r="S217" s="965" t="s">
        <v>517</v>
      </c>
      <c r="T217" s="1033" t="s">
        <v>1959</v>
      </c>
      <c r="U217" s="976">
        <f t="shared" si="2"/>
        <v>1</v>
      </c>
      <c r="V217" s="976">
        <f t="shared" si="57"/>
        <v>1</v>
      </c>
      <c r="W217" s="976">
        <f t="shared" si="58"/>
        <v>1</v>
      </c>
      <c r="X217" s="976">
        <f t="shared" si="5"/>
        <v>1</v>
      </c>
      <c r="Y217" s="976">
        <f t="shared" si="40"/>
        <v>1</v>
      </c>
      <c r="Z217" s="980" t="str">
        <f t="shared" si="41"/>
        <v>#REF!</v>
      </c>
      <c r="AA217" s="980" t="str">
        <f t="shared" si="6"/>
        <v>#REF!</v>
      </c>
      <c r="AB217" s="980" t="str">
        <f t="shared" si="7"/>
        <v>#REF!</v>
      </c>
      <c r="AC217" s="981">
        <f t="shared" si="8"/>
        <v>0</v>
      </c>
      <c r="AD217" s="981" t="str">
        <f t="shared" si="9"/>
        <v>#REF!</v>
      </c>
      <c r="AE217" s="981" t="str">
        <f t="shared" si="10"/>
        <v>#REF!</v>
      </c>
      <c r="AF217" s="965"/>
      <c r="AG217" s="982"/>
      <c r="AH217" s="982"/>
      <c r="AI217" s="982">
        <f t="shared" si="34"/>
        <v>1</v>
      </c>
    </row>
    <row r="218" ht="15.0" customHeight="1">
      <c r="A218" s="965">
        <f t="shared" si="59"/>
        <v>217</v>
      </c>
      <c r="B218" s="991">
        <v>452877.0</v>
      </c>
      <c r="C218" s="1033" t="s">
        <v>847</v>
      </c>
      <c r="D218" s="1033" t="s">
        <v>1962</v>
      </c>
      <c r="E218" s="1034" t="s">
        <v>1959</v>
      </c>
      <c r="F218" s="969" t="s">
        <v>512</v>
      </c>
      <c r="G218" s="965" t="s">
        <v>569</v>
      </c>
      <c r="H218" s="965" t="s">
        <v>570</v>
      </c>
      <c r="I218" s="971" t="str">
        <f t="shared" si="35"/>
        <v>#REF!</v>
      </c>
      <c r="J218" s="965">
        <v>7.0</v>
      </c>
      <c r="K218" s="965">
        <v>2024.0</v>
      </c>
      <c r="L218" s="1005">
        <v>45474.0</v>
      </c>
      <c r="M218" s="1005">
        <v>45504.0</v>
      </c>
      <c r="N218" s="976">
        <v>23.0</v>
      </c>
      <c r="O218" s="976">
        <f t="shared" si="36"/>
        <v>1</v>
      </c>
      <c r="P218" s="976">
        <f t="shared" si="37"/>
        <v>1</v>
      </c>
      <c r="Q218" s="975">
        <v>1.0</v>
      </c>
      <c r="R218" s="976"/>
      <c r="S218" s="965" t="s">
        <v>517</v>
      </c>
      <c r="T218" s="1033" t="s">
        <v>1959</v>
      </c>
      <c r="U218" s="976">
        <f t="shared" si="2"/>
        <v>1</v>
      </c>
      <c r="V218" s="976">
        <f t="shared" si="57"/>
        <v>1</v>
      </c>
      <c r="W218" s="976">
        <f t="shared" si="58"/>
        <v>1</v>
      </c>
      <c r="X218" s="976">
        <f t="shared" si="5"/>
        <v>1</v>
      </c>
      <c r="Y218" s="976">
        <f t="shared" si="40"/>
        <v>1</v>
      </c>
      <c r="Z218" s="980" t="str">
        <f t="shared" si="41"/>
        <v>#REF!</v>
      </c>
      <c r="AA218" s="980" t="str">
        <f t="shared" si="6"/>
        <v>#REF!</v>
      </c>
      <c r="AB218" s="980" t="str">
        <f t="shared" si="7"/>
        <v>#REF!</v>
      </c>
      <c r="AC218" s="981">
        <f t="shared" si="8"/>
        <v>0</v>
      </c>
      <c r="AD218" s="981" t="str">
        <f t="shared" si="9"/>
        <v>#REF!</v>
      </c>
      <c r="AE218" s="981" t="str">
        <f t="shared" si="10"/>
        <v>#REF!</v>
      </c>
      <c r="AF218" s="965"/>
      <c r="AG218" s="982"/>
      <c r="AH218" s="982"/>
      <c r="AI218" s="982">
        <f t="shared" si="34"/>
        <v>1</v>
      </c>
    </row>
    <row r="219" ht="15.0" customHeight="1">
      <c r="A219" s="965">
        <f t="shared" si="59"/>
        <v>218</v>
      </c>
      <c r="B219" s="991">
        <v>455695.0</v>
      </c>
      <c r="C219" s="1037" t="s">
        <v>772</v>
      </c>
      <c r="D219" s="1033" t="s">
        <v>1962</v>
      </c>
      <c r="E219" s="1034" t="s">
        <v>1959</v>
      </c>
      <c r="F219" s="969" t="s">
        <v>701</v>
      </c>
      <c r="G219" s="965" t="s">
        <v>555</v>
      </c>
      <c r="H219" s="969" t="s">
        <v>708</v>
      </c>
      <c r="I219" s="971" t="str">
        <f t="shared" si="35"/>
        <v>#REF!</v>
      </c>
      <c r="J219" s="965">
        <v>7.0</v>
      </c>
      <c r="K219" s="965">
        <v>2024.0</v>
      </c>
      <c r="L219" s="1005">
        <v>45474.0</v>
      </c>
      <c r="M219" s="1005">
        <v>45500.0</v>
      </c>
      <c r="N219" s="976">
        <v>20.5</v>
      </c>
      <c r="O219" s="976">
        <f t="shared" si="36"/>
        <v>0.8913043478</v>
      </c>
      <c r="P219" s="976">
        <f t="shared" si="37"/>
        <v>0.891</v>
      </c>
      <c r="Q219" s="975">
        <v>1.0</v>
      </c>
      <c r="R219" s="976"/>
      <c r="S219" s="965" t="s">
        <v>517</v>
      </c>
      <c r="T219" s="1033" t="s">
        <v>1959</v>
      </c>
      <c r="U219" s="976">
        <f t="shared" si="2"/>
        <v>0.891</v>
      </c>
      <c r="V219" s="976">
        <f t="shared" si="57"/>
        <v>0.891</v>
      </c>
      <c r="W219" s="976">
        <f t="shared" si="58"/>
        <v>0.891</v>
      </c>
      <c r="X219" s="976">
        <f t="shared" si="5"/>
        <v>1</v>
      </c>
      <c r="Y219" s="976">
        <f t="shared" si="40"/>
        <v>0.8913043478</v>
      </c>
      <c r="Z219" s="980" t="str">
        <f t="shared" si="41"/>
        <v>#REF!</v>
      </c>
      <c r="AA219" s="980" t="str">
        <f t="shared" si="6"/>
        <v>#REF!</v>
      </c>
      <c r="AB219" s="980" t="str">
        <f t="shared" si="7"/>
        <v>#REF!</v>
      </c>
      <c r="AC219" s="981">
        <f t="shared" si="8"/>
        <v>0</v>
      </c>
      <c r="AD219" s="981" t="str">
        <f t="shared" si="9"/>
        <v>#REF!</v>
      </c>
      <c r="AE219" s="981" t="str">
        <f t="shared" si="10"/>
        <v>#REF!</v>
      </c>
      <c r="AF219" s="965"/>
      <c r="AG219" s="982"/>
      <c r="AH219" s="982"/>
      <c r="AI219" s="982">
        <f t="shared" si="34"/>
        <v>1</v>
      </c>
    </row>
    <row r="220" ht="15.0" customHeight="1">
      <c r="A220" s="965">
        <f t="shared" si="59"/>
        <v>219</v>
      </c>
      <c r="B220" s="991">
        <v>431986.0</v>
      </c>
      <c r="C220" s="995" t="s">
        <v>713</v>
      </c>
      <c r="D220" s="995" t="s">
        <v>1893</v>
      </c>
      <c r="E220" s="1034" t="s">
        <v>1959</v>
      </c>
      <c r="F220" s="991" t="s">
        <v>512</v>
      </c>
      <c r="G220" s="991" t="s">
        <v>540</v>
      </c>
      <c r="H220" s="965" t="s">
        <v>541</v>
      </c>
      <c r="I220" s="971" t="str">
        <f t="shared" si="35"/>
        <v>#REF!</v>
      </c>
      <c r="J220" s="965">
        <v>7.0</v>
      </c>
      <c r="K220" s="965">
        <v>2024.0</v>
      </c>
      <c r="L220" s="1005">
        <v>45474.0</v>
      </c>
      <c r="M220" s="1005">
        <v>45489.0</v>
      </c>
      <c r="N220" s="976">
        <v>12.0</v>
      </c>
      <c r="O220" s="976">
        <f t="shared" si="36"/>
        <v>0.5217391304</v>
      </c>
      <c r="P220" s="976">
        <f t="shared" si="37"/>
        <v>0.522</v>
      </c>
      <c r="Q220" s="975">
        <f t="shared" ref="Q220:Q222" si="60">P220</f>
        <v>0.522</v>
      </c>
      <c r="R220" s="977"/>
      <c r="S220" s="965" t="s">
        <v>517</v>
      </c>
      <c r="T220" s="1033" t="s">
        <v>1959</v>
      </c>
      <c r="U220" s="977">
        <f t="shared" si="2"/>
        <v>0.522</v>
      </c>
      <c r="V220" s="977">
        <f t="shared" ref="V220:V261" si="61">ROUND(SUMIF(B:B,B220,P:P),3)</f>
        <v>1</v>
      </c>
      <c r="W220" s="977">
        <f t="shared" ref="W220:W261" si="62">ROUND(SUMIF(B:B,B220,U:U),3)</f>
        <v>1</v>
      </c>
      <c r="X220" s="977">
        <f t="shared" si="5"/>
        <v>1</v>
      </c>
      <c r="Y220" s="977">
        <f t="shared" si="40"/>
        <v>1</v>
      </c>
      <c r="Z220" s="996" t="str">
        <f t="shared" si="41"/>
        <v>#REF!</v>
      </c>
      <c r="AA220" s="996" t="str">
        <f t="shared" si="6"/>
        <v>#REF!</v>
      </c>
      <c r="AB220" s="996" t="str">
        <f t="shared" si="7"/>
        <v>#REF!</v>
      </c>
      <c r="AC220" s="997">
        <f t="shared" si="8"/>
        <v>0</v>
      </c>
      <c r="AD220" s="997" t="str">
        <f t="shared" si="9"/>
        <v>#REF!</v>
      </c>
      <c r="AE220" s="997" t="str">
        <f t="shared" si="10"/>
        <v>#REF!</v>
      </c>
      <c r="AF220" s="995"/>
      <c r="AG220" s="982"/>
      <c r="AH220" s="982"/>
      <c r="AI220" s="982">
        <f t="shared" si="34"/>
        <v>0.5</v>
      </c>
    </row>
    <row r="221" ht="15.0" customHeight="1">
      <c r="A221" s="965">
        <f t="shared" si="59"/>
        <v>220</v>
      </c>
      <c r="B221" s="991">
        <v>450265.0</v>
      </c>
      <c r="C221" s="995" t="s">
        <v>718</v>
      </c>
      <c r="D221" s="995" t="s">
        <v>1901</v>
      </c>
      <c r="E221" s="1034" t="s">
        <v>1959</v>
      </c>
      <c r="F221" s="991" t="s">
        <v>512</v>
      </c>
      <c r="G221" s="991" t="s">
        <v>555</v>
      </c>
      <c r="H221" s="965" t="s">
        <v>580</v>
      </c>
      <c r="I221" s="971" t="str">
        <f t="shared" si="35"/>
        <v>#REF!</v>
      </c>
      <c r="J221" s="965">
        <v>7.0</v>
      </c>
      <c r="K221" s="965">
        <v>2024.0</v>
      </c>
      <c r="L221" s="1005">
        <v>45474.0</v>
      </c>
      <c r="M221" s="1005">
        <v>45489.0</v>
      </c>
      <c r="N221" s="976">
        <v>12.0</v>
      </c>
      <c r="O221" s="976">
        <f t="shared" si="36"/>
        <v>0.5217391304</v>
      </c>
      <c r="P221" s="976">
        <f t="shared" si="37"/>
        <v>0.522</v>
      </c>
      <c r="Q221" s="975">
        <f t="shared" si="60"/>
        <v>0.522</v>
      </c>
      <c r="R221" s="977"/>
      <c r="S221" s="965" t="s">
        <v>517</v>
      </c>
      <c r="T221" s="1033" t="s">
        <v>1959</v>
      </c>
      <c r="U221" s="977">
        <f t="shared" si="2"/>
        <v>0.522</v>
      </c>
      <c r="V221" s="977">
        <f t="shared" si="61"/>
        <v>1</v>
      </c>
      <c r="W221" s="977">
        <f t="shared" si="62"/>
        <v>1</v>
      </c>
      <c r="X221" s="977">
        <f t="shared" si="5"/>
        <v>1</v>
      </c>
      <c r="Y221" s="977">
        <f t="shared" si="40"/>
        <v>1</v>
      </c>
      <c r="Z221" s="996" t="str">
        <f t="shared" si="41"/>
        <v>#REF!</v>
      </c>
      <c r="AA221" s="996" t="str">
        <f t="shared" si="6"/>
        <v>#REF!</v>
      </c>
      <c r="AB221" s="996" t="str">
        <f t="shared" si="7"/>
        <v>#REF!</v>
      </c>
      <c r="AC221" s="997">
        <f t="shared" si="8"/>
        <v>0</v>
      </c>
      <c r="AD221" s="997" t="str">
        <f t="shared" si="9"/>
        <v>#REF!</v>
      </c>
      <c r="AE221" s="997" t="str">
        <f t="shared" si="10"/>
        <v>#REF!</v>
      </c>
      <c r="AF221" s="995"/>
      <c r="AG221" s="982"/>
      <c r="AH221" s="982"/>
      <c r="AI221" s="982">
        <f t="shared" si="34"/>
        <v>0.5</v>
      </c>
    </row>
    <row r="222" ht="15.0" customHeight="1">
      <c r="A222" s="965">
        <f t="shared" si="59"/>
        <v>221</v>
      </c>
      <c r="B222" s="991">
        <v>455675.0</v>
      </c>
      <c r="C222" s="1037" t="s">
        <v>777</v>
      </c>
      <c r="D222" s="1033" t="s">
        <v>1963</v>
      </c>
      <c r="E222" s="1034" t="s">
        <v>1964</v>
      </c>
      <c r="F222" s="969" t="s">
        <v>701</v>
      </c>
      <c r="G222" s="991" t="s">
        <v>555</v>
      </c>
      <c r="H222" s="969" t="s">
        <v>708</v>
      </c>
      <c r="I222" s="971" t="str">
        <f t="shared" si="35"/>
        <v>#REF!</v>
      </c>
      <c r="J222" s="965">
        <v>7.0</v>
      </c>
      <c r="K222" s="965">
        <v>2024.0</v>
      </c>
      <c r="L222" s="1005">
        <v>45474.0</v>
      </c>
      <c r="M222" s="1005">
        <v>45504.0</v>
      </c>
      <c r="N222" s="976">
        <v>23.0</v>
      </c>
      <c r="O222" s="976">
        <f t="shared" si="36"/>
        <v>1</v>
      </c>
      <c r="P222" s="976">
        <f t="shared" si="37"/>
        <v>1</v>
      </c>
      <c r="Q222" s="975">
        <f t="shared" si="60"/>
        <v>1</v>
      </c>
      <c r="R222" s="977"/>
      <c r="S222" s="965" t="s">
        <v>517</v>
      </c>
      <c r="T222" s="1037" t="s">
        <v>1964</v>
      </c>
      <c r="U222" s="977">
        <f t="shared" si="2"/>
        <v>1</v>
      </c>
      <c r="V222" s="977">
        <f t="shared" si="61"/>
        <v>1</v>
      </c>
      <c r="W222" s="977">
        <f t="shared" si="62"/>
        <v>1</v>
      </c>
      <c r="X222" s="977">
        <f t="shared" si="5"/>
        <v>1</v>
      </c>
      <c r="Y222" s="977">
        <f t="shared" si="40"/>
        <v>1</v>
      </c>
      <c r="Z222" s="996" t="str">
        <f t="shared" si="41"/>
        <v>#REF!</v>
      </c>
      <c r="AA222" s="996" t="str">
        <f t="shared" si="6"/>
        <v>#REF!</v>
      </c>
      <c r="AB222" s="996" t="str">
        <f t="shared" si="7"/>
        <v>#REF!</v>
      </c>
      <c r="AC222" s="997">
        <f t="shared" si="8"/>
        <v>0</v>
      </c>
      <c r="AD222" s="997" t="str">
        <f t="shared" si="9"/>
        <v>#REF!</v>
      </c>
      <c r="AE222" s="997" t="str">
        <f t="shared" si="10"/>
        <v>#REF!</v>
      </c>
      <c r="AF222" s="995"/>
      <c r="AG222" s="982"/>
      <c r="AH222" s="982"/>
      <c r="AI222" s="982">
        <f t="shared" si="34"/>
        <v>1</v>
      </c>
    </row>
    <row r="223" ht="15.0" customHeight="1">
      <c r="A223" s="1041">
        <f t="shared" si="59"/>
        <v>222</v>
      </c>
      <c r="B223" s="1041" t="s">
        <v>1027</v>
      </c>
      <c r="C223" s="1042" t="s">
        <v>1028</v>
      </c>
      <c r="D223" s="1043" t="s">
        <v>1965</v>
      </c>
      <c r="E223" s="1043" t="s">
        <v>552</v>
      </c>
      <c r="F223" s="1044" t="s">
        <v>512</v>
      </c>
      <c r="G223" s="1044" t="s">
        <v>795</v>
      </c>
      <c r="H223" s="1041" t="str">
        <f t="shared" ref="H223:H261" si="63">IF(G223="fresher",F223&amp;"01",IF(G223="junior",F223&amp;"02",IF(G223="junior+",F223&amp;"03",IF(G223="middle",F223&amp;"04",IF(G223="middle+",F223&amp;"05",IF(G223="senior",F223&amp;"06",0))))))</f>
        <v>DEV01</v>
      </c>
      <c r="I223" s="1045">
        <v>0.55</v>
      </c>
      <c r="J223" s="1041">
        <v>7.0</v>
      </c>
      <c r="K223" s="1041">
        <v>2024.0</v>
      </c>
      <c r="L223" s="1046" t="s">
        <v>1966</v>
      </c>
      <c r="M223" s="1046" t="s">
        <v>1967</v>
      </c>
      <c r="N223" s="762">
        <v>23.0</v>
      </c>
      <c r="O223" s="762">
        <v>1.0</v>
      </c>
      <c r="P223" s="762">
        <f t="shared" si="37"/>
        <v>0.55</v>
      </c>
      <c r="Q223" s="762">
        <v>0.55</v>
      </c>
      <c r="R223" s="1047"/>
      <c r="S223" s="1041" t="s">
        <v>525</v>
      </c>
      <c r="T223" s="1042" t="s">
        <v>1968</v>
      </c>
      <c r="U223" s="1048">
        <f t="shared" si="2"/>
        <v>0.55</v>
      </c>
      <c r="V223" s="1049">
        <f t="shared" si="61"/>
        <v>0.55</v>
      </c>
      <c r="W223" s="1048">
        <f t="shared" si="62"/>
        <v>0.55</v>
      </c>
      <c r="X223" s="1050">
        <f t="shared" si="5"/>
        <v>1</v>
      </c>
      <c r="Y223" s="762">
        <f t="shared" si="40"/>
        <v>1</v>
      </c>
      <c r="Z223" s="1051" t="str">
        <f t="shared" si="41"/>
        <v>#REF!</v>
      </c>
      <c r="AA223" s="1051" t="str">
        <f t="shared" si="6"/>
        <v>#REF!</v>
      </c>
      <c r="AB223" s="1051" t="str">
        <f t="shared" si="7"/>
        <v>#REF!</v>
      </c>
      <c r="AC223" s="1052">
        <f t="shared" si="8"/>
        <v>0</v>
      </c>
      <c r="AD223" s="1052" t="str">
        <f t="shared" si="9"/>
        <v>#REF!</v>
      </c>
      <c r="AE223" s="1053" t="str">
        <f t="shared" si="10"/>
        <v>#REF!</v>
      </c>
      <c r="AF223" s="1042"/>
      <c r="AG223" s="737"/>
      <c r="AH223" s="737"/>
      <c r="AI223" s="737">
        <f t="shared" si="34"/>
        <v>0.55</v>
      </c>
    </row>
    <row r="224" ht="15.0" customHeight="1">
      <c r="A224" s="1041">
        <f t="shared" si="59"/>
        <v>223</v>
      </c>
      <c r="B224" s="1041" t="s">
        <v>729</v>
      </c>
      <c r="C224" s="1042" t="s">
        <v>731</v>
      </c>
      <c r="D224" s="1042" t="s">
        <v>1969</v>
      </c>
      <c r="E224" s="1042" t="s">
        <v>552</v>
      </c>
      <c r="F224" s="1044" t="s">
        <v>512</v>
      </c>
      <c r="G224" s="1041" t="s">
        <v>790</v>
      </c>
      <c r="H224" s="1041" t="str">
        <f t="shared" si="63"/>
        <v>DEV03</v>
      </c>
      <c r="I224" s="1045">
        <v>1.24</v>
      </c>
      <c r="J224" s="1041">
        <v>7.0</v>
      </c>
      <c r="K224" s="1041">
        <v>2024.0</v>
      </c>
      <c r="L224" s="1046" t="s">
        <v>1970</v>
      </c>
      <c r="M224" s="1046" t="s">
        <v>1967</v>
      </c>
      <c r="N224" s="762">
        <v>3.0</v>
      </c>
      <c r="O224" s="762">
        <v>0.13</v>
      </c>
      <c r="P224" s="762">
        <f t="shared" si="37"/>
        <v>0.161</v>
      </c>
      <c r="Q224" s="762">
        <v>0.161</v>
      </c>
      <c r="R224" s="1047"/>
      <c r="S224" s="1041" t="s">
        <v>525</v>
      </c>
      <c r="T224" s="1042" t="s">
        <v>1968</v>
      </c>
      <c r="U224" s="1048">
        <f t="shared" si="2"/>
        <v>0.161</v>
      </c>
      <c r="V224" s="1049">
        <f t="shared" si="61"/>
        <v>0.161</v>
      </c>
      <c r="W224" s="1048">
        <f t="shared" si="62"/>
        <v>0.161</v>
      </c>
      <c r="X224" s="1050">
        <f t="shared" si="5"/>
        <v>1</v>
      </c>
      <c r="Y224" s="762">
        <f t="shared" si="40"/>
        <v>0.13</v>
      </c>
      <c r="Z224" s="1051" t="str">
        <f t="shared" si="41"/>
        <v>#REF!</v>
      </c>
      <c r="AA224" s="1051" t="str">
        <f t="shared" si="6"/>
        <v>#REF!</v>
      </c>
      <c r="AB224" s="1051" t="str">
        <f t="shared" si="7"/>
        <v>#REF!</v>
      </c>
      <c r="AC224" s="1052">
        <f t="shared" si="8"/>
        <v>0</v>
      </c>
      <c r="AD224" s="1052" t="str">
        <f t="shared" si="9"/>
        <v>#REF!</v>
      </c>
      <c r="AE224" s="1053" t="str">
        <f t="shared" si="10"/>
        <v>#REF!</v>
      </c>
      <c r="AF224" s="1042"/>
      <c r="AG224" s="737"/>
      <c r="AH224" s="737"/>
      <c r="AI224" s="737">
        <f t="shared" si="34"/>
        <v>0.161</v>
      </c>
    </row>
    <row r="225" ht="15.0" customHeight="1">
      <c r="A225" s="1041">
        <f t="shared" si="59"/>
        <v>224</v>
      </c>
      <c r="B225" s="1041" t="s">
        <v>1974</v>
      </c>
      <c r="C225" s="1042" t="s">
        <v>1975</v>
      </c>
      <c r="D225" s="1042" t="s">
        <v>1976</v>
      </c>
      <c r="E225" s="1042" t="s">
        <v>552</v>
      </c>
      <c r="F225" s="1041" t="s">
        <v>512</v>
      </c>
      <c r="G225" s="1041" t="s">
        <v>790</v>
      </c>
      <c r="H225" s="1041" t="str">
        <f t="shared" si="63"/>
        <v>DEV03</v>
      </c>
      <c r="I225" s="1045">
        <v>1.24</v>
      </c>
      <c r="J225" s="1041">
        <v>7.0</v>
      </c>
      <c r="K225" s="1041">
        <v>2024.0</v>
      </c>
      <c r="L225" s="1046" t="s">
        <v>1978</v>
      </c>
      <c r="M225" s="1046" t="s">
        <v>1967</v>
      </c>
      <c r="N225" s="762">
        <v>6.5</v>
      </c>
      <c r="O225" s="762">
        <v>0.28</v>
      </c>
      <c r="P225" s="762">
        <f t="shared" si="37"/>
        <v>0.347</v>
      </c>
      <c r="Q225" s="762">
        <v>0.347</v>
      </c>
      <c r="R225" s="1047"/>
      <c r="S225" s="1041" t="s">
        <v>525</v>
      </c>
      <c r="T225" s="1042" t="s">
        <v>1968</v>
      </c>
      <c r="U225" s="1048">
        <f t="shared" si="2"/>
        <v>0.347</v>
      </c>
      <c r="V225" s="1049">
        <f t="shared" si="61"/>
        <v>0.694</v>
      </c>
      <c r="W225" s="1048">
        <f t="shared" si="62"/>
        <v>0.694</v>
      </c>
      <c r="X225" s="1050">
        <f t="shared" si="5"/>
        <v>1</v>
      </c>
      <c r="Y225" s="762">
        <f t="shared" si="40"/>
        <v>0.56</v>
      </c>
      <c r="Z225" s="1051" t="str">
        <f t="shared" si="41"/>
        <v>#REF!</v>
      </c>
      <c r="AA225" s="1051" t="str">
        <f t="shared" si="6"/>
        <v>#REF!</v>
      </c>
      <c r="AB225" s="1051" t="str">
        <f t="shared" si="7"/>
        <v>#REF!</v>
      </c>
      <c r="AC225" s="1052">
        <f t="shared" si="8"/>
        <v>0</v>
      </c>
      <c r="AD225" s="1052" t="str">
        <f t="shared" si="9"/>
        <v>#REF!</v>
      </c>
      <c r="AE225" s="1053" t="str">
        <f t="shared" si="10"/>
        <v>#REF!</v>
      </c>
      <c r="AF225" s="1042"/>
      <c r="AG225" s="737"/>
      <c r="AH225" s="737"/>
      <c r="AI225" s="737">
        <f t="shared" si="34"/>
        <v>0.347</v>
      </c>
    </row>
    <row r="226" ht="15.0" customHeight="1">
      <c r="A226" s="1041">
        <f t="shared" si="59"/>
        <v>225</v>
      </c>
      <c r="B226" s="1041" t="s">
        <v>1980</v>
      </c>
      <c r="C226" s="1042" t="s">
        <v>1981</v>
      </c>
      <c r="D226" s="1042" t="s">
        <v>1982</v>
      </c>
      <c r="E226" s="1042" t="s">
        <v>552</v>
      </c>
      <c r="F226" s="1041" t="s">
        <v>512</v>
      </c>
      <c r="G226" s="1041" t="s">
        <v>790</v>
      </c>
      <c r="H226" s="1041" t="str">
        <f t="shared" si="63"/>
        <v>DEV03</v>
      </c>
      <c r="I226" s="1045">
        <v>1.24</v>
      </c>
      <c r="J226" s="1041">
        <v>7.0</v>
      </c>
      <c r="K226" s="1041">
        <v>2024.0</v>
      </c>
      <c r="L226" s="1046" t="s">
        <v>1970</v>
      </c>
      <c r="M226" s="1046" t="s">
        <v>1967</v>
      </c>
      <c r="N226" s="762">
        <v>3.0</v>
      </c>
      <c r="O226" s="762">
        <v>0.13</v>
      </c>
      <c r="P226" s="762">
        <f t="shared" si="37"/>
        <v>0.161</v>
      </c>
      <c r="Q226" s="762">
        <v>0.161</v>
      </c>
      <c r="R226" s="1047"/>
      <c r="S226" s="1041" t="s">
        <v>525</v>
      </c>
      <c r="T226" s="1042" t="s">
        <v>1968</v>
      </c>
      <c r="U226" s="1048">
        <f t="shared" si="2"/>
        <v>0.161</v>
      </c>
      <c r="V226" s="1049">
        <f t="shared" si="61"/>
        <v>0.161</v>
      </c>
      <c r="W226" s="1048">
        <f t="shared" si="62"/>
        <v>0.161</v>
      </c>
      <c r="X226" s="1050">
        <f t="shared" si="5"/>
        <v>1</v>
      </c>
      <c r="Y226" s="762">
        <f t="shared" si="40"/>
        <v>0.13</v>
      </c>
      <c r="Z226" s="1051" t="str">
        <f t="shared" si="41"/>
        <v>#REF!</v>
      </c>
      <c r="AA226" s="1051" t="str">
        <f t="shared" si="6"/>
        <v>#REF!</v>
      </c>
      <c r="AB226" s="1051" t="str">
        <f t="shared" si="7"/>
        <v>#REF!</v>
      </c>
      <c r="AC226" s="1052">
        <f t="shared" si="8"/>
        <v>0</v>
      </c>
      <c r="AD226" s="1052" t="str">
        <f t="shared" si="9"/>
        <v>#REF!</v>
      </c>
      <c r="AE226" s="1053" t="str">
        <f t="shared" si="10"/>
        <v>#REF!</v>
      </c>
      <c r="AF226" s="1042"/>
      <c r="AG226" s="737"/>
      <c r="AH226" s="737"/>
      <c r="AI226" s="737">
        <f t="shared" si="34"/>
        <v>0.161</v>
      </c>
    </row>
    <row r="227" ht="15.0" customHeight="1">
      <c r="A227" s="1041">
        <f t="shared" si="59"/>
        <v>226</v>
      </c>
      <c r="B227" s="1041" t="s">
        <v>1040</v>
      </c>
      <c r="C227" s="1042" t="s">
        <v>1041</v>
      </c>
      <c r="D227" s="1043" t="s">
        <v>1985</v>
      </c>
      <c r="E227" s="1042" t="s">
        <v>552</v>
      </c>
      <c r="F227" s="1041" t="s">
        <v>546</v>
      </c>
      <c r="G227" s="1041" t="s">
        <v>790</v>
      </c>
      <c r="H227" s="1041" t="str">
        <f t="shared" si="63"/>
        <v>TESTER03</v>
      </c>
      <c r="I227" s="1045">
        <v>1.19</v>
      </c>
      <c r="J227" s="1041">
        <v>7.0</v>
      </c>
      <c r="K227" s="1041">
        <v>2024.0</v>
      </c>
      <c r="L227" s="1046" t="s">
        <v>1966</v>
      </c>
      <c r="M227" s="1046" t="s">
        <v>1967</v>
      </c>
      <c r="N227" s="762">
        <v>9.2</v>
      </c>
      <c r="O227" s="762">
        <v>0.4</v>
      </c>
      <c r="P227" s="762">
        <f t="shared" si="37"/>
        <v>0.476</v>
      </c>
      <c r="Q227" s="762">
        <v>0.476</v>
      </c>
      <c r="R227" s="1047"/>
      <c r="S227" s="1041" t="s">
        <v>525</v>
      </c>
      <c r="T227" s="1042" t="s">
        <v>1968</v>
      </c>
      <c r="U227" s="1048">
        <f t="shared" si="2"/>
        <v>0.476</v>
      </c>
      <c r="V227" s="1049">
        <f t="shared" si="61"/>
        <v>1.191</v>
      </c>
      <c r="W227" s="1048">
        <f t="shared" si="62"/>
        <v>1.191</v>
      </c>
      <c r="X227" s="1050">
        <f t="shared" si="5"/>
        <v>1</v>
      </c>
      <c r="Y227" s="762">
        <f t="shared" si="40"/>
        <v>1</v>
      </c>
      <c r="Z227" s="1051" t="str">
        <f t="shared" si="41"/>
        <v>#REF!</v>
      </c>
      <c r="AA227" s="1051" t="str">
        <f t="shared" si="6"/>
        <v>#REF!</v>
      </c>
      <c r="AB227" s="1051" t="str">
        <f t="shared" si="7"/>
        <v>#REF!</v>
      </c>
      <c r="AC227" s="1052">
        <f t="shared" si="8"/>
        <v>0</v>
      </c>
      <c r="AD227" s="1052" t="str">
        <f t="shared" si="9"/>
        <v>#REF!</v>
      </c>
      <c r="AE227" s="1053" t="str">
        <f t="shared" si="10"/>
        <v>#REF!</v>
      </c>
      <c r="AF227" s="1042"/>
      <c r="AG227" s="737"/>
      <c r="AH227" s="737"/>
      <c r="AI227" s="737">
        <f t="shared" si="34"/>
        <v>0.29775</v>
      </c>
    </row>
    <row r="228" ht="15.0" customHeight="1">
      <c r="A228" s="1041">
        <f t="shared" si="59"/>
        <v>227</v>
      </c>
      <c r="B228" s="1041" t="s">
        <v>1990</v>
      </c>
      <c r="C228" s="1042" t="s">
        <v>1991</v>
      </c>
      <c r="D228" s="1043" t="s">
        <v>1992</v>
      </c>
      <c r="E228" s="1043" t="s">
        <v>552</v>
      </c>
      <c r="F228" s="1044" t="s">
        <v>564</v>
      </c>
      <c r="G228" s="1044" t="s">
        <v>771</v>
      </c>
      <c r="H228" s="1041" t="str">
        <f t="shared" si="63"/>
        <v>BA04</v>
      </c>
      <c r="I228" s="1045">
        <v>1.59</v>
      </c>
      <c r="J228" s="1041">
        <v>7.0</v>
      </c>
      <c r="K228" s="1041">
        <v>2024.0</v>
      </c>
      <c r="L228" s="1046" t="s">
        <v>1995</v>
      </c>
      <c r="M228" s="1046">
        <v>45495.0</v>
      </c>
      <c r="N228" s="762">
        <v>9.0</v>
      </c>
      <c r="O228" s="762">
        <v>0.39</v>
      </c>
      <c r="P228" s="762">
        <f t="shared" si="37"/>
        <v>0.62</v>
      </c>
      <c r="Q228" s="762">
        <v>0.62</v>
      </c>
      <c r="R228" s="1047"/>
      <c r="S228" s="1041" t="s">
        <v>525</v>
      </c>
      <c r="T228" s="1042" t="s">
        <v>1968</v>
      </c>
      <c r="U228" s="1048">
        <f t="shared" si="2"/>
        <v>0.62</v>
      </c>
      <c r="V228" s="1049">
        <f t="shared" si="61"/>
        <v>0.62</v>
      </c>
      <c r="W228" s="1048">
        <f t="shared" si="62"/>
        <v>0.62</v>
      </c>
      <c r="X228" s="1050">
        <f t="shared" si="5"/>
        <v>1</v>
      </c>
      <c r="Y228" s="762">
        <f t="shared" si="40"/>
        <v>0.39</v>
      </c>
      <c r="Z228" s="1051" t="str">
        <f t="shared" si="41"/>
        <v>#REF!</v>
      </c>
      <c r="AA228" s="1051" t="str">
        <f t="shared" si="6"/>
        <v>#REF!</v>
      </c>
      <c r="AB228" s="1051" t="str">
        <f t="shared" si="7"/>
        <v>#REF!</v>
      </c>
      <c r="AC228" s="1052">
        <f t="shared" si="8"/>
        <v>0</v>
      </c>
      <c r="AD228" s="1052" t="str">
        <f t="shared" si="9"/>
        <v>#REF!</v>
      </c>
      <c r="AE228" s="1053" t="str">
        <f t="shared" si="10"/>
        <v>#REF!</v>
      </c>
      <c r="AF228" s="1042"/>
      <c r="AG228" s="737"/>
      <c r="AH228" s="737"/>
      <c r="AI228" s="737">
        <f t="shared" si="34"/>
        <v>0.62</v>
      </c>
    </row>
    <row r="229" ht="15.0" customHeight="1">
      <c r="A229" s="1041">
        <f t="shared" si="59"/>
        <v>228</v>
      </c>
      <c r="B229" s="1041" t="s">
        <v>1000</v>
      </c>
      <c r="C229" s="1042" t="s">
        <v>1001</v>
      </c>
      <c r="D229" s="1043" t="s">
        <v>1997</v>
      </c>
      <c r="E229" s="1043" t="s">
        <v>552</v>
      </c>
      <c r="F229" s="1044" t="s">
        <v>512</v>
      </c>
      <c r="G229" s="1044" t="s">
        <v>771</v>
      </c>
      <c r="H229" s="1041" t="str">
        <f t="shared" si="63"/>
        <v>DEV04</v>
      </c>
      <c r="I229" s="1045">
        <v>1.59</v>
      </c>
      <c r="J229" s="1041">
        <v>7.0</v>
      </c>
      <c r="K229" s="1041">
        <v>2024.0</v>
      </c>
      <c r="L229" s="1046" t="s">
        <v>1966</v>
      </c>
      <c r="M229" s="1046" t="s">
        <v>1967</v>
      </c>
      <c r="N229" s="762">
        <v>18.4</v>
      </c>
      <c r="O229" s="762">
        <v>0.8</v>
      </c>
      <c r="P229" s="762">
        <f t="shared" si="37"/>
        <v>1.272</v>
      </c>
      <c r="Q229" s="762">
        <v>1.272</v>
      </c>
      <c r="R229" s="1047"/>
      <c r="S229" s="1041" t="s">
        <v>525</v>
      </c>
      <c r="T229" s="1042" t="s">
        <v>1968</v>
      </c>
      <c r="U229" s="1048">
        <f t="shared" si="2"/>
        <v>1.272</v>
      </c>
      <c r="V229" s="1049">
        <f t="shared" si="61"/>
        <v>1.59</v>
      </c>
      <c r="W229" s="1048">
        <f t="shared" si="62"/>
        <v>1.59</v>
      </c>
      <c r="X229" s="1050">
        <f t="shared" si="5"/>
        <v>1</v>
      </c>
      <c r="Y229" s="762">
        <f t="shared" si="40"/>
        <v>1</v>
      </c>
      <c r="Z229" s="1051" t="str">
        <f t="shared" si="41"/>
        <v>#REF!</v>
      </c>
      <c r="AA229" s="1051" t="str">
        <f t="shared" si="6"/>
        <v>#REF!</v>
      </c>
      <c r="AB229" s="1051" t="str">
        <f t="shared" si="7"/>
        <v>#REF!</v>
      </c>
      <c r="AC229" s="1052">
        <f t="shared" si="8"/>
        <v>0</v>
      </c>
      <c r="AD229" s="1052" t="str">
        <f t="shared" si="9"/>
        <v>#REF!</v>
      </c>
      <c r="AE229" s="1053" t="str">
        <f t="shared" si="10"/>
        <v>#REF!</v>
      </c>
      <c r="AF229" s="1042"/>
      <c r="AG229" s="737"/>
      <c r="AH229" s="737"/>
      <c r="AI229" s="737">
        <f t="shared" si="34"/>
        <v>0.795</v>
      </c>
    </row>
    <row r="230" ht="15.0" customHeight="1">
      <c r="A230" s="1041">
        <f t="shared" si="59"/>
        <v>229</v>
      </c>
      <c r="B230" s="1041" t="s">
        <v>2001</v>
      </c>
      <c r="C230" s="1042" t="s">
        <v>2002</v>
      </c>
      <c r="D230" s="1043" t="s">
        <v>2003</v>
      </c>
      <c r="E230" s="1042" t="s">
        <v>552</v>
      </c>
      <c r="F230" s="1041" t="s">
        <v>512</v>
      </c>
      <c r="G230" s="1041" t="s">
        <v>771</v>
      </c>
      <c r="H230" s="1041" t="str">
        <f t="shared" si="63"/>
        <v>DEV04</v>
      </c>
      <c r="I230" s="1045">
        <v>1.59</v>
      </c>
      <c r="J230" s="1041">
        <v>7.0</v>
      </c>
      <c r="K230" s="1041">
        <v>2024.0</v>
      </c>
      <c r="L230" s="1046" t="s">
        <v>1966</v>
      </c>
      <c r="M230" s="1046" t="s">
        <v>1967</v>
      </c>
      <c r="N230" s="762">
        <v>16.1</v>
      </c>
      <c r="O230" s="762">
        <v>0.7</v>
      </c>
      <c r="P230" s="762">
        <f t="shared" si="37"/>
        <v>1.113</v>
      </c>
      <c r="Q230" s="762">
        <v>1.113</v>
      </c>
      <c r="R230" s="1047"/>
      <c r="S230" s="1041" t="s">
        <v>525</v>
      </c>
      <c r="T230" s="1042" t="s">
        <v>1968</v>
      </c>
      <c r="U230" s="1048">
        <f t="shared" si="2"/>
        <v>1.113</v>
      </c>
      <c r="V230" s="1049">
        <f t="shared" si="61"/>
        <v>1.59</v>
      </c>
      <c r="W230" s="1048">
        <f t="shared" si="62"/>
        <v>1.59</v>
      </c>
      <c r="X230" s="1050">
        <f t="shared" si="5"/>
        <v>1</v>
      </c>
      <c r="Y230" s="762">
        <f t="shared" si="40"/>
        <v>1</v>
      </c>
      <c r="Z230" s="1051" t="str">
        <f t="shared" si="41"/>
        <v>#REF!</v>
      </c>
      <c r="AA230" s="1051" t="str">
        <f t="shared" si="6"/>
        <v>#REF!</v>
      </c>
      <c r="AB230" s="1051" t="str">
        <f t="shared" si="7"/>
        <v>#REF!</v>
      </c>
      <c r="AC230" s="1052">
        <f t="shared" si="8"/>
        <v>0</v>
      </c>
      <c r="AD230" s="1052" t="str">
        <f t="shared" si="9"/>
        <v>#REF!</v>
      </c>
      <c r="AE230" s="1053" t="str">
        <f t="shared" si="10"/>
        <v>#REF!</v>
      </c>
      <c r="AF230" s="1042"/>
      <c r="AG230" s="737"/>
      <c r="AH230" s="737"/>
      <c r="AI230" s="737">
        <f t="shared" si="34"/>
        <v>0.795</v>
      </c>
    </row>
    <row r="231" ht="15.0" customHeight="1">
      <c r="A231" s="1041">
        <f t="shared" si="59"/>
        <v>230</v>
      </c>
      <c r="B231" s="1041" t="s">
        <v>1784</v>
      </c>
      <c r="C231" s="1042" t="s">
        <v>1785</v>
      </c>
      <c r="D231" s="1043" t="s">
        <v>2004</v>
      </c>
      <c r="E231" s="1043" t="s">
        <v>552</v>
      </c>
      <c r="F231" s="1044" t="s">
        <v>663</v>
      </c>
      <c r="G231" s="1044" t="s">
        <v>771</v>
      </c>
      <c r="H231" s="1041" t="str">
        <f t="shared" si="63"/>
        <v>PM04</v>
      </c>
      <c r="I231" s="1045">
        <v>1.59</v>
      </c>
      <c r="J231" s="1041">
        <v>7.0</v>
      </c>
      <c r="K231" s="1041">
        <v>2024.0</v>
      </c>
      <c r="L231" s="1046" t="s">
        <v>1966</v>
      </c>
      <c r="M231" s="1046" t="s">
        <v>1967</v>
      </c>
      <c r="N231" s="762">
        <v>23.0</v>
      </c>
      <c r="O231" s="762">
        <v>1.0</v>
      </c>
      <c r="P231" s="762">
        <f t="shared" si="37"/>
        <v>1.59</v>
      </c>
      <c r="Q231" s="762">
        <v>1.59</v>
      </c>
      <c r="R231" s="1047"/>
      <c r="S231" s="1041" t="s">
        <v>525</v>
      </c>
      <c r="T231" s="1042" t="s">
        <v>1968</v>
      </c>
      <c r="U231" s="1048">
        <f t="shared" si="2"/>
        <v>1.59</v>
      </c>
      <c r="V231" s="1049">
        <f t="shared" si="61"/>
        <v>1.59</v>
      </c>
      <c r="W231" s="1048">
        <f t="shared" si="62"/>
        <v>1.59</v>
      </c>
      <c r="X231" s="1050">
        <f t="shared" si="5"/>
        <v>1</v>
      </c>
      <c r="Y231" s="762">
        <f t="shared" si="40"/>
        <v>1</v>
      </c>
      <c r="Z231" s="1051" t="str">
        <f t="shared" si="41"/>
        <v>#REF!</v>
      </c>
      <c r="AA231" s="1051" t="str">
        <f t="shared" si="6"/>
        <v>#REF!</v>
      </c>
      <c r="AB231" s="1051" t="str">
        <f t="shared" si="7"/>
        <v>#REF!</v>
      </c>
      <c r="AC231" s="1052">
        <f t="shared" si="8"/>
        <v>0</v>
      </c>
      <c r="AD231" s="1052" t="str">
        <f t="shared" si="9"/>
        <v>#REF!</v>
      </c>
      <c r="AE231" s="1053" t="str">
        <f t="shared" si="10"/>
        <v>#REF!</v>
      </c>
      <c r="AF231" s="1042"/>
      <c r="AG231" s="737"/>
      <c r="AH231" s="737"/>
      <c r="AI231" s="737">
        <f t="shared" si="34"/>
        <v>1.59</v>
      </c>
    </row>
    <row r="232" ht="15.0" customHeight="1">
      <c r="A232" s="1041">
        <f t="shared" si="59"/>
        <v>231</v>
      </c>
      <c r="B232" s="1041" t="s">
        <v>997</v>
      </c>
      <c r="C232" s="1042" t="s">
        <v>998</v>
      </c>
      <c r="D232" s="1043" t="s">
        <v>2009</v>
      </c>
      <c r="E232" s="1043" t="s">
        <v>552</v>
      </c>
      <c r="F232" s="1044" t="s">
        <v>546</v>
      </c>
      <c r="G232" s="1044" t="s">
        <v>771</v>
      </c>
      <c r="H232" s="1041" t="str">
        <f t="shared" si="63"/>
        <v>TESTER04</v>
      </c>
      <c r="I232" s="1045">
        <v>1.41</v>
      </c>
      <c r="J232" s="1041">
        <v>7.0</v>
      </c>
      <c r="K232" s="1041">
        <v>2024.0</v>
      </c>
      <c r="L232" s="1046" t="s">
        <v>1966</v>
      </c>
      <c r="M232" s="1046" t="s">
        <v>1967</v>
      </c>
      <c r="N232" s="762">
        <v>11.5</v>
      </c>
      <c r="O232" s="762">
        <v>0.5</v>
      </c>
      <c r="P232" s="762">
        <f t="shared" si="37"/>
        <v>0.705</v>
      </c>
      <c r="Q232" s="762">
        <v>0.705</v>
      </c>
      <c r="R232" s="1047"/>
      <c r="S232" s="1041" t="s">
        <v>525</v>
      </c>
      <c r="T232" s="1042" t="s">
        <v>1968</v>
      </c>
      <c r="U232" s="1048">
        <f t="shared" si="2"/>
        <v>0.705</v>
      </c>
      <c r="V232" s="1049">
        <f t="shared" si="61"/>
        <v>1.41</v>
      </c>
      <c r="W232" s="1048">
        <f t="shared" si="62"/>
        <v>1.41</v>
      </c>
      <c r="X232" s="1050">
        <f t="shared" si="5"/>
        <v>1</v>
      </c>
      <c r="Y232" s="762">
        <f t="shared" si="40"/>
        <v>1</v>
      </c>
      <c r="Z232" s="1051" t="str">
        <f t="shared" si="41"/>
        <v>#REF!</v>
      </c>
      <c r="AA232" s="1051" t="str">
        <f t="shared" si="6"/>
        <v>#REF!</v>
      </c>
      <c r="AB232" s="1051" t="str">
        <f t="shared" si="7"/>
        <v>#REF!</v>
      </c>
      <c r="AC232" s="1052">
        <f t="shared" si="8"/>
        <v>0</v>
      </c>
      <c r="AD232" s="1052" t="str">
        <f t="shared" si="9"/>
        <v>#REF!</v>
      </c>
      <c r="AE232" s="1053" t="str">
        <f t="shared" si="10"/>
        <v>#REF!</v>
      </c>
      <c r="AF232" s="1042"/>
      <c r="AG232" s="737"/>
      <c r="AH232" s="737"/>
      <c r="AI232" s="737">
        <f t="shared" si="34"/>
        <v>0.705</v>
      </c>
    </row>
    <row r="233" ht="15.0" customHeight="1">
      <c r="A233" s="1041">
        <f t="shared" si="59"/>
        <v>232</v>
      </c>
      <c r="B233" s="1041" t="s">
        <v>1020</v>
      </c>
      <c r="C233" s="1042" t="s">
        <v>1021</v>
      </c>
      <c r="D233" s="1043" t="s">
        <v>2010</v>
      </c>
      <c r="E233" s="1043" t="s">
        <v>552</v>
      </c>
      <c r="F233" s="1044" t="s">
        <v>512</v>
      </c>
      <c r="G233" s="1044" t="s">
        <v>787</v>
      </c>
      <c r="H233" s="1041" t="str">
        <f t="shared" si="63"/>
        <v>DEV05</v>
      </c>
      <c r="I233" s="1045">
        <v>2.03</v>
      </c>
      <c r="J233" s="1041">
        <v>7.0</v>
      </c>
      <c r="K233" s="1041">
        <v>2024.0</v>
      </c>
      <c r="L233" s="1046" t="s">
        <v>1966</v>
      </c>
      <c r="M233" s="1046" t="s">
        <v>1967</v>
      </c>
      <c r="N233" s="762">
        <v>18.4</v>
      </c>
      <c r="O233" s="762">
        <v>0.8</v>
      </c>
      <c r="P233" s="762">
        <f t="shared" si="37"/>
        <v>1.624</v>
      </c>
      <c r="Q233" s="762">
        <v>1.624</v>
      </c>
      <c r="R233" s="1047"/>
      <c r="S233" s="1041" t="s">
        <v>525</v>
      </c>
      <c r="T233" s="1042" t="s">
        <v>1968</v>
      </c>
      <c r="U233" s="1048">
        <f t="shared" si="2"/>
        <v>1.624</v>
      </c>
      <c r="V233" s="1049">
        <f t="shared" si="61"/>
        <v>2.03</v>
      </c>
      <c r="W233" s="1048">
        <f t="shared" si="62"/>
        <v>2.03</v>
      </c>
      <c r="X233" s="1050">
        <f t="shared" si="5"/>
        <v>1</v>
      </c>
      <c r="Y233" s="762">
        <f t="shared" si="40"/>
        <v>1</v>
      </c>
      <c r="Z233" s="1051" t="str">
        <f t="shared" si="41"/>
        <v>#REF!</v>
      </c>
      <c r="AA233" s="1051" t="str">
        <f t="shared" si="6"/>
        <v>#REF!</v>
      </c>
      <c r="AB233" s="1051" t="str">
        <f t="shared" si="7"/>
        <v>#REF!</v>
      </c>
      <c r="AC233" s="1052">
        <f t="shared" si="8"/>
        <v>0</v>
      </c>
      <c r="AD233" s="1052" t="str">
        <f t="shared" si="9"/>
        <v>#REF!</v>
      </c>
      <c r="AE233" s="1053" t="str">
        <f t="shared" si="10"/>
        <v>#REF!</v>
      </c>
      <c r="AF233" s="1042"/>
      <c r="AG233" s="737"/>
      <c r="AH233" s="737"/>
      <c r="AI233" s="737">
        <f t="shared" si="34"/>
        <v>1.015</v>
      </c>
    </row>
    <row r="234" ht="15.0" customHeight="1">
      <c r="A234" s="1041">
        <f t="shared" si="59"/>
        <v>233</v>
      </c>
      <c r="B234" s="1041" t="s">
        <v>2013</v>
      </c>
      <c r="C234" s="1042" t="s">
        <v>2014</v>
      </c>
      <c r="D234" s="1043" t="s">
        <v>2015</v>
      </c>
      <c r="E234" s="1043" t="s">
        <v>552</v>
      </c>
      <c r="F234" s="1044" t="s">
        <v>663</v>
      </c>
      <c r="G234" s="1044" t="s">
        <v>893</v>
      </c>
      <c r="H234" s="1041" t="str">
        <f t="shared" si="63"/>
        <v>PM06</v>
      </c>
      <c r="I234" s="1045">
        <v>2.27</v>
      </c>
      <c r="J234" s="1041">
        <v>7.0</v>
      </c>
      <c r="K234" s="1041">
        <v>2024.0</v>
      </c>
      <c r="L234" s="1046" t="s">
        <v>1966</v>
      </c>
      <c r="M234" s="1046" t="s">
        <v>1967</v>
      </c>
      <c r="N234" s="762">
        <v>2.3</v>
      </c>
      <c r="O234" s="762">
        <v>0.1</v>
      </c>
      <c r="P234" s="762">
        <f t="shared" si="37"/>
        <v>0.227</v>
      </c>
      <c r="Q234" s="762">
        <v>0.227</v>
      </c>
      <c r="R234" s="1047"/>
      <c r="S234" s="1041" t="s">
        <v>525</v>
      </c>
      <c r="T234" s="1042" t="s">
        <v>1968</v>
      </c>
      <c r="U234" s="1048">
        <f t="shared" si="2"/>
        <v>0.227</v>
      </c>
      <c r="V234" s="1049">
        <f t="shared" si="61"/>
        <v>0.953</v>
      </c>
      <c r="W234" s="1048">
        <f t="shared" si="62"/>
        <v>0.953</v>
      </c>
      <c r="X234" s="1050">
        <f t="shared" si="5"/>
        <v>1</v>
      </c>
      <c r="Y234" s="762">
        <f t="shared" si="40"/>
        <v>0.42</v>
      </c>
      <c r="Z234" s="1051" t="str">
        <f t="shared" si="41"/>
        <v>#REF!</v>
      </c>
      <c r="AA234" s="1051" t="str">
        <f t="shared" si="6"/>
        <v>#REF!</v>
      </c>
      <c r="AB234" s="1051" t="str">
        <f t="shared" si="7"/>
        <v>#REF!</v>
      </c>
      <c r="AC234" s="1052">
        <f t="shared" si="8"/>
        <v>0</v>
      </c>
      <c r="AD234" s="1052" t="str">
        <f t="shared" si="9"/>
        <v>#REF!</v>
      </c>
      <c r="AE234" s="1053" t="str">
        <f t="shared" si="10"/>
        <v>#REF!</v>
      </c>
      <c r="AF234" s="1042"/>
      <c r="AG234" s="737"/>
      <c r="AH234" s="737"/>
      <c r="AI234" s="737">
        <f t="shared" si="34"/>
        <v>0.3176666667</v>
      </c>
    </row>
    <row r="235" ht="15.0" customHeight="1">
      <c r="A235" s="1041">
        <f t="shared" si="59"/>
        <v>234</v>
      </c>
      <c r="B235" s="1041" t="s">
        <v>985</v>
      </c>
      <c r="C235" s="1042" t="s">
        <v>986</v>
      </c>
      <c r="D235" s="1043" t="s">
        <v>2017</v>
      </c>
      <c r="E235" s="1043" t="s">
        <v>552</v>
      </c>
      <c r="F235" s="1044" t="s">
        <v>512</v>
      </c>
      <c r="G235" s="1044" t="s">
        <v>790</v>
      </c>
      <c r="H235" s="1041" t="str">
        <f t="shared" si="63"/>
        <v>DEV03</v>
      </c>
      <c r="I235" s="1045">
        <v>1.24</v>
      </c>
      <c r="J235" s="1041">
        <v>7.0</v>
      </c>
      <c r="K235" s="1041">
        <v>2024.0</v>
      </c>
      <c r="L235" s="1046" t="s">
        <v>1966</v>
      </c>
      <c r="M235" s="1046" t="s">
        <v>1967</v>
      </c>
      <c r="N235" s="762">
        <v>23.0</v>
      </c>
      <c r="O235" s="762">
        <v>1.0</v>
      </c>
      <c r="P235" s="762">
        <f t="shared" si="37"/>
        <v>1.24</v>
      </c>
      <c r="Q235" s="762">
        <v>1.74</v>
      </c>
      <c r="R235" s="1047"/>
      <c r="S235" s="1041" t="s">
        <v>525</v>
      </c>
      <c r="T235" s="1042" t="s">
        <v>2018</v>
      </c>
      <c r="U235" s="1048">
        <f t="shared" si="2"/>
        <v>1.74</v>
      </c>
      <c r="V235" s="1049">
        <f t="shared" si="61"/>
        <v>1.24</v>
      </c>
      <c r="W235" s="1048">
        <f t="shared" si="62"/>
        <v>1.74</v>
      </c>
      <c r="X235" s="1050">
        <f t="shared" si="5"/>
        <v>1.4</v>
      </c>
      <c r="Y235" s="762">
        <f t="shared" si="40"/>
        <v>1</v>
      </c>
      <c r="Z235" s="1051" t="str">
        <f t="shared" si="41"/>
        <v>#REF!</v>
      </c>
      <c r="AA235" s="1051" t="str">
        <f t="shared" si="6"/>
        <v>#REF!</v>
      </c>
      <c r="AB235" s="1051" t="str">
        <f t="shared" si="7"/>
        <v>#REF!</v>
      </c>
      <c r="AC235" s="1052">
        <f t="shared" si="8"/>
        <v>5000</v>
      </c>
      <c r="AD235" s="1052" t="str">
        <f t="shared" si="9"/>
        <v>#REF!</v>
      </c>
      <c r="AE235" s="1053" t="str">
        <f t="shared" si="10"/>
        <v>#REF!</v>
      </c>
      <c r="AF235" s="1042"/>
      <c r="AG235" s="737"/>
      <c r="AH235" s="737"/>
      <c r="AI235" s="737">
        <f t="shared" si="34"/>
        <v>1.74</v>
      </c>
    </row>
    <row r="236" ht="15.0" customHeight="1">
      <c r="A236" s="1041">
        <f t="shared" si="59"/>
        <v>235</v>
      </c>
      <c r="B236" s="1041" t="s">
        <v>1040</v>
      </c>
      <c r="C236" s="1042" t="s">
        <v>1041</v>
      </c>
      <c r="D236" s="1042" t="s">
        <v>1985</v>
      </c>
      <c r="E236" s="1042" t="s">
        <v>552</v>
      </c>
      <c r="F236" s="1041" t="s">
        <v>546</v>
      </c>
      <c r="G236" s="1041" t="s">
        <v>790</v>
      </c>
      <c r="H236" s="1041" t="str">
        <f t="shared" si="63"/>
        <v>TESTER03</v>
      </c>
      <c r="I236" s="1045">
        <v>1.19</v>
      </c>
      <c r="J236" s="1041">
        <v>7.0</v>
      </c>
      <c r="K236" s="1041">
        <v>2024.0</v>
      </c>
      <c r="L236" s="1046" t="s">
        <v>1966</v>
      </c>
      <c r="M236" s="1046" t="s">
        <v>1967</v>
      </c>
      <c r="N236" s="762">
        <v>11.5</v>
      </c>
      <c r="O236" s="762">
        <v>0.5</v>
      </c>
      <c r="P236" s="762">
        <f t="shared" si="37"/>
        <v>0.595</v>
      </c>
      <c r="Q236" s="762">
        <v>0.595</v>
      </c>
      <c r="R236" s="1047"/>
      <c r="S236" s="1041" t="s">
        <v>525</v>
      </c>
      <c r="T236" s="1042" t="s">
        <v>2018</v>
      </c>
      <c r="U236" s="1048">
        <f t="shared" si="2"/>
        <v>0.595</v>
      </c>
      <c r="V236" s="1049">
        <f t="shared" si="61"/>
        <v>1.191</v>
      </c>
      <c r="W236" s="1048">
        <f t="shared" si="62"/>
        <v>1.191</v>
      </c>
      <c r="X236" s="1050">
        <f t="shared" si="5"/>
        <v>1</v>
      </c>
      <c r="Y236" s="762">
        <f t="shared" si="40"/>
        <v>1</v>
      </c>
      <c r="Z236" s="1051" t="str">
        <f t="shared" si="41"/>
        <v>#REF!</v>
      </c>
      <c r="AA236" s="1051" t="str">
        <f t="shared" si="6"/>
        <v>#REF!</v>
      </c>
      <c r="AB236" s="1051" t="str">
        <f t="shared" si="7"/>
        <v>#REF!</v>
      </c>
      <c r="AC236" s="1052">
        <f t="shared" si="8"/>
        <v>0</v>
      </c>
      <c r="AD236" s="1052" t="str">
        <f t="shared" si="9"/>
        <v>#REF!</v>
      </c>
      <c r="AE236" s="1053" t="str">
        <f t="shared" si="10"/>
        <v>#REF!</v>
      </c>
      <c r="AF236" s="1042"/>
      <c r="AG236" s="737"/>
      <c r="AH236" s="737"/>
      <c r="AI236" s="737">
        <f t="shared" si="34"/>
        <v>0.29775</v>
      </c>
    </row>
    <row r="237" ht="15.0" customHeight="1">
      <c r="A237" s="1041">
        <f t="shared" si="59"/>
        <v>236</v>
      </c>
      <c r="B237" s="1041" t="s">
        <v>1015</v>
      </c>
      <c r="C237" s="1042" t="s">
        <v>1016</v>
      </c>
      <c r="D237" s="1042" t="s">
        <v>2022</v>
      </c>
      <c r="E237" s="1042" t="s">
        <v>552</v>
      </c>
      <c r="F237" s="1041" t="s">
        <v>512</v>
      </c>
      <c r="G237" s="1041" t="s">
        <v>771</v>
      </c>
      <c r="H237" s="1041" t="str">
        <f t="shared" si="63"/>
        <v>DEV04</v>
      </c>
      <c r="I237" s="1045">
        <v>1.59</v>
      </c>
      <c r="J237" s="1041">
        <v>7.0</v>
      </c>
      <c r="K237" s="1041">
        <v>2024.0</v>
      </c>
      <c r="L237" s="1046" t="s">
        <v>1966</v>
      </c>
      <c r="M237" s="1046" t="s">
        <v>1967</v>
      </c>
      <c r="N237" s="762">
        <v>16.1</v>
      </c>
      <c r="O237" s="762">
        <v>0.7</v>
      </c>
      <c r="P237" s="762">
        <f t="shared" si="37"/>
        <v>1.113</v>
      </c>
      <c r="Q237" s="762">
        <v>1.113</v>
      </c>
      <c r="R237" s="1047"/>
      <c r="S237" s="1041" t="s">
        <v>525</v>
      </c>
      <c r="T237" s="1042" t="s">
        <v>2018</v>
      </c>
      <c r="U237" s="1048">
        <f t="shared" si="2"/>
        <v>1.113</v>
      </c>
      <c r="V237" s="1049">
        <f t="shared" si="61"/>
        <v>1.59</v>
      </c>
      <c r="W237" s="1048">
        <f t="shared" si="62"/>
        <v>1.59</v>
      </c>
      <c r="X237" s="1050">
        <f t="shared" si="5"/>
        <v>1</v>
      </c>
      <c r="Y237" s="762">
        <f t="shared" si="40"/>
        <v>1</v>
      </c>
      <c r="Z237" s="1051" t="str">
        <f t="shared" si="41"/>
        <v>#REF!</v>
      </c>
      <c r="AA237" s="1051" t="str">
        <f t="shared" si="6"/>
        <v>#REF!</v>
      </c>
      <c r="AB237" s="1051" t="str">
        <f t="shared" si="7"/>
        <v>#REF!</v>
      </c>
      <c r="AC237" s="1052">
        <f t="shared" si="8"/>
        <v>0</v>
      </c>
      <c r="AD237" s="1052" t="str">
        <f t="shared" si="9"/>
        <v>#REF!</v>
      </c>
      <c r="AE237" s="1053" t="str">
        <f t="shared" si="10"/>
        <v>#REF!</v>
      </c>
      <c r="AF237" s="1042"/>
      <c r="AG237" s="737"/>
      <c r="AH237" s="737"/>
      <c r="AI237" s="737">
        <f t="shared" si="34"/>
        <v>0.795</v>
      </c>
    </row>
    <row r="238" ht="15.0" customHeight="1">
      <c r="A238" s="1041">
        <f t="shared" si="59"/>
        <v>237</v>
      </c>
      <c r="B238" s="1041" t="s">
        <v>997</v>
      </c>
      <c r="C238" s="1042" t="s">
        <v>998</v>
      </c>
      <c r="D238" s="1042" t="s">
        <v>2009</v>
      </c>
      <c r="E238" s="1042" t="s">
        <v>552</v>
      </c>
      <c r="F238" s="1041" t="s">
        <v>546</v>
      </c>
      <c r="G238" s="1041" t="s">
        <v>771</v>
      </c>
      <c r="H238" s="1041" t="str">
        <f t="shared" si="63"/>
        <v>TESTER04</v>
      </c>
      <c r="I238" s="1045">
        <v>1.41</v>
      </c>
      <c r="J238" s="1041">
        <v>7.0</v>
      </c>
      <c r="K238" s="1041">
        <v>2024.0</v>
      </c>
      <c r="L238" s="1046" t="s">
        <v>1966</v>
      </c>
      <c r="M238" s="1046" t="s">
        <v>1967</v>
      </c>
      <c r="N238" s="762">
        <v>11.5</v>
      </c>
      <c r="O238" s="762">
        <v>0.5</v>
      </c>
      <c r="P238" s="762">
        <f t="shared" si="37"/>
        <v>0.705</v>
      </c>
      <c r="Q238" s="762">
        <v>0.705</v>
      </c>
      <c r="R238" s="1047"/>
      <c r="S238" s="1041" t="s">
        <v>525</v>
      </c>
      <c r="T238" s="1042" t="s">
        <v>2018</v>
      </c>
      <c r="U238" s="1048">
        <f t="shared" si="2"/>
        <v>0.705</v>
      </c>
      <c r="V238" s="1049">
        <f t="shared" si="61"/>
        <v>1.41</v>
      </c>
      <c r="W238" s="1048">
        <f t="shared" si="62"/>
        <v>1.41</v>
      </c>
      <c r="X238" s="1050">
        <f t="shared" si="5"/>
        <v>1</v>
      </c>
      <c r="Y238" s="762">
        <f t="shared" si="40"/>
        <v>1</v>
      </c>
      <c r="Z238" s="1051" t="str">
        <f t="shared" si="41"/>
        <v>#REF!</v>
      </c>
      <c r="AA238" s="1051" t="str">
        <f t="shared" si="6"/>
        <v>#REF!</v>
      </c>
      <c r="AB238" s="1051" t="str">
        <f t="shared" si="7"/>
        <v>#REF!</v>
      </c>
      <c r="AC238" s="1052">
        <f t="shared" si="8"/>
        <v>0</v>
      </c>
      <c r="AD238" s="1052" t="str">
        <f t="shared" si="9"/>
        <v>#REF!</v>
      </c>
      <c r="AE238" s="1053" t="str">
        <f t="shared" si="10"/>
        <v>#REF!</v>
      </c>
      <c r="AF238" s="1042"/>
      <c r="AG238" s="737"/>
      <c r="AH238" s="737"/>
      <c r="AI238" s="737">
        <f t="shared" si="34"/>
        <v>0.705</v>
      </c>
    </row>
    <row r="239" ht="15.0" customHeight="1">
      <c r="A239" s="1041">
        <f t="shared" si="59"/>
        <v>238</v>
      </c>
      <c r="B239" s="1055" t="s">
        <v>1043</v>
      </c>
      <c r="C239" s="1042" t="s">
        <v>1044</v>
      </c>
      <c r="D239" s="1042" t="s">
        <v>2025</v>
      </c>
      <c r="E239" s="1042" t="s">
        <v>552</v>
      </c>
      <c r="F239" s="1041" t="s">
        <v>546</v>
      </c>
      <c r="G239" s="1041" t="s">
        <v>771</v>
      </c>
      <c r="H239" s="1041" t="str">
        <f t="shared" si="63"/>
        <v>TESTER04</v>
      </c>
      <c r="I239" s="1045">
        <v>1.41</v>
      </c>
      <c r="J239" s="1041">
        <v>7.0</v>
      </c>
      <c r="K239" s="1041">
        <v>2024.0</v>
      </c>
      <c r="L239" s="1046" t="s">
        <v>1966</v>
      </c>
      <c r="M239" s="1046" t="s">
        <v>1967</v>
      </c>
      <c r="N239" s="762">
        <v>11.5</v>
      </c>
      <c r="O239" s="762">
        <v>0.5</v>
      </c>
      <c r="P239" s="762">
        <f t="shared" si="37"/>
        <v>0.705</v>
      </c>
      <c r="Q239" s="762">
        <v>0.705</v>
      </c>
      <c r="R239" s="1047"/>
      <c r="S239" s="1041" t="s">
        <v>525</v>
      </c>
      <c r="T239" s="1042" t="s">
        <v>2018</v>
      </c>
      <c r="U239" s="1048">
        <f t="shared" si="2"/>
        <v>0.705</v>
      </c>
      <c r="V239" s="1049">
        <f t="shared" si="61"/>
        <v>1.41</v>
      </c>
      <c r="W239" s="1048">
        <f t="shared" si="62"/>
        <v>1.41</v>
      </c>
      <c r="X239" s="1050">
        <f t="shared" si="5"/>
        <v>1</v>
      </c>
      <c r="Y239" s="762">
        <f t="shared" si="40"/>
        <v>1</v>
      </c>
      <c r="Z239" s="1051" t="str">
        <f t="shared" si="41"/>
        <v>#REF!</v>
      </c>
      <c r="AA239" s="1051" t="str">
        <f t="shared" si="6"/>
        <v>#REF!</v>
      </c>
      <c r="AB239" s="1051" t="str">
        <f t="shared" si="7"/>
        <v>#REF!</v>
      </c>
      <c r="AC239" s="1052">
        <f t="shared" si="8"/>
        <v>0</v>
      </c>
      <c r="AD239" s="1052" t="str">
        <f t="shared" si="9"/>
        <v>#REF!</v>
      </c>
      <c r="AE239" s="1053" t="str">
        <f t="shared" si="10"/>
        <v>#REF!</v>
      </c>
      <c r="AF239" s="1042"/>
      <c r="AG239" s="737"/>
      <c r="AH239" s="737"/>
      <c r="AI239" s="737">
        <f t="shared" si="34"/>
        <v>0.705</v>
      </c>
    </row>
    <row r="240" ht="15.0" customHeight="1">
      <c r="A240" s="1041">
        <f t="shared" si="59"/>
        <v>239</v>
      </c>
      <c r="B240" s="1041" t="s">
        <v>2027</v>
      </c>
      <c r="C240" s="1042" t="s">
        <v>2028</v>
      </c>
      <c r="D240" s="1042" t="s">
        <v>2029</v>
      </c>
      <c r="E240" s="1042" t="s">
        <v>552</v>
      </c>
      <c r="F240" s="1041" t="s">
        <v>512</v>
      </c>
      <c r="G240" s="1041" t="s">
        <v>795</v>
      </c>
      <c r="H240" s="1041" t="str">
        <f t="shared" si="63"/>
        <v>DEV01</v>
      </c>
      <c r="I240" s="1045">
        <v>0.55</v>
      </c>
      <c r="J240" s="1041">
        <v>7.0</v>
      </c>
      <c r="K240" s="1041">
        <v>2024.0</v>
      </c>
      <c r="L240" s="1046" t="s">
        <v>1966</v>
      </c>
      <c r="M240" s="1046" t="s">
        <v>1967</v>
      </c>
      <c r="N240" s="762">
        <v>23.0</v>
      </c>
      <c r="O240" s="762">
        <v>1.0</v>
      </c>
      <c r="P240" s="762">
        <f t="shared" si="37"/>
        <v>0.55</v>
      </c>
      <c r="Q240" s="762">
        <v>0.55</v>
      </c>
      <c r="R240" s="1047"/>
      <c r="S240" s="1041" t="s">
        <v>525</v>
      </c>
      <c r="T240" s="1042" t="s">
        <v>2030</v>
      </c>
      <c r="U240" s="1048">
        <f t="shared" si="2"/>
        <v>0.55</v>
      </c>
      <c r="V240" s="1049">
        <f t="shared" si="61"/>
        <v>0.55</v>
      </c>
      <c r="W240" s="1048">
        <f t="shared" si="62"/>
        <v>0.55</v>
      </c>
      <c r="X240" s="1050">
        <f t="shared" si="5"/>
        <v>1</v>
      </c>
      <c r="Y240" s="762">
        <f t="shared" si="40"/>
        <v>1</v>
      </c>
      <c r="Z240" s="1051" t="str">
        <f t="shared" si="41"/>
        <v>#REF!</v>
      </c>
      <c r="AA240" s="1051" t="str">
        <f t="shared" si="6"/>
        <v>#REF!</v>
      </c>
      <c r="AB240" s="1051" t="str">
        <f t="shared" si="7"/>
        <v>#REF!</v>
      </c>
      <c r="AC240" s="1052">
        <f t="shared" si="8"/>
        <v>0</v>
      </c>
      <c r="AD240" s="1052" t="str">
        <f t="shared" si="9"/>
        <v>#REF!</v>
      </c>
      <c r="AE240" s="1053" t="str">
        <f t="shared" si="10"/>
        <v>#REF!</v>
      </c>
      <c r="AF240" s="1042"/>
      <c r="AG240" s="737"/>
      <c r="AH240" s="737"/>
      <c r="AI240" s="737">
        <f t="shared" si="34"/>
        <v>0.55</v>
      </c>
    </row>
    <row r="241" ht="15.0" customHeight="1">
      <c r="A241" s="1041">
        <f t="shared" si="59"/>
        <v>240</v>
      </c>
      <c r="B241" s="1041" t="s">
        <v>2031</v>
      </c>
      <c r="C241" s="1042" t="s">
        <v>2032</v>
      </c>
      <c r="D241" s="1042" t="s">
        <v>2033</v>
      </c>
      <c r="E241" s="1042" t="s">
        <v>552</v>
      </c>
      <c r="F241" s="1041" t="s">
        <v>512</v>
      </c>
      <c r="G241" s="1041" t="s">
        <v>790</v>
      </c>
      <c r="H241" s="1041" t="str">
        <f t="shared" si="63"/>
        <v>DEV03</v>
      </c>
      <c r="I241" s="1045">
        <v>1.24</v>
      </c>
      <c r="J241" s="1041">
        <v>7.0</v>
      </c>
      <c r="K241" s="1041">
        <v>2024.0</v>
      </c>
      <c r="L241" s="1046" t="s">
        <v>1966</v>
      </c>
      <c r="M241" s="1046" t="s">
        <v>1967</v>
      </c>
      <c r="N241" s="762">
        <v>23.0</v>
      </c>
      <c r="O241" s="762">
        <v>1.0</v>
      </c>
      <c r="P241" s="762">
        <f t="shared" si="37"/>
        <v>1.24</v>
      </c>
      <c r="Q241" s="762">
        <v>1.12</v>
      </c>
      <c r="R241" s="1047"/>
      <c r="S241" s="1041" t="s">
        <v>525</v>
      </c>
      <c r="T241" s="1042" t="s">
        <v>2030</v>
      </c>
      <c r="U241" s="1048">
        <f t="shared" si="2"/>
        <v>1.12</v>
      </c>
      <c r="V241" s="1049">
        <f t="shared" si="61"/>
        <v>1.24</v>
      </c>
      <c r="W241" s="1048">
        <f t="shared" si="62"/>
        <v>1.12</v>
      </c>
      <c r="X241" s="1050">
        <f t="shared" si="5"/>
        <v>0.9</v>
      </c>
      <c r="Y241" s="762">
        <f t="shared" si="40"/>
        <v>1</v>
      </c>
      <c r="Z241" s="1051" t="str">
        <f t="shared" si="41"/>
        <v>#REF!</v>
      </c>
      <c r="AA241" s="1051" t="str">
        <f t="shared" si="6"/>
        <v>#REF!</v>
      </c>
      <c r="AB241" s="1051" t="str">
        <f t="shared" si="7"/>
        <v>#REF!</v>
      </c>
      <c r="AC241" s="1052">
        <f t="shared" si="8"/>
        <v>0</v>
      </c>
      <c r="AD241" s="1052" t="str">
        <f t="shared" si="9"/>
        <v>#REF!</v>
      </c>
      <c r="AE241" s="1053" t="str">
        <f t="shared" si="10"/>
        <v>#REF!</v>
      </c>
      <c r="AF241" s="1042"/>
      <c r="AG241" s="737"/>
      <c r="AH241" s="737"/>
      <c r="AI241" s="737">
        <f t="shared" si="34"/>
        <v>1.12</v>
      </c>
    </row>
    <row r="242" ht="15.0" customHeight="1">
      <c r="A242" s="1041">
        <f t="shared" si="59"/>
        <v>241</v>
      </c>
      <c r="B242" s="1055" t="s">
        <v>1037</v>
      </c>
      <c r="C242" s="1042" t="s">
        <v>1038</v>
      </c>
      <c r="D242" s="1042" t="s">
        <v>2035</v>
      </c>
      <c r="E242" s="1042" t="s">
        <v>552</v>
      </c>
      <c r="F242" s="1041" t="s">
        <v>546</v>
      </c>
      <c r="G242" s="1041" t="s">
        <v>771</v>
      </c>
      <c r="H242" s="1041" t="str">
        <f t="shared" si="63"/>
        <v>TESTER04</v>
      </c>
      <c r="I242" s="1045">
        <v>1.41</v>
      </c>
      <c r="J242" s="1041">
        <v>7.0</v>
      </c>
      <c r="K242" s="1041">
        <v>2024.0</v>
      </c>
      <c r="L242" s="1046" t="s">
        <v>1966</v>
      </c>
      <c r="M242" s="1046" t="s">
        <v>1967</v>
      </c>
      <c r="N242" s="762">
        <v>11.5</v>
      </c>
      <c r="O242" s="762">
        <v>0.5</v>
      </c>
      <c r="P242" s="762">
        <f t="shared" si="37"/>
        <v>0.705</v>
      </c>
      <c r="Q242" s="762">
        <v>0.705</v>
      </c>
      <c r="R242" s="1047"/>
      <c r="S242" s="1041" t="s">
        <v>525</v>
      </c>
      <c r="T242" s="1042" t="s">
        <v>2030</v>
      </c>
      <c r="U242" s="1048">
        <f t="shared" si="2"/>
        <v>0.705</v>
      </c>
      <c r="V242" s="1049">
        <f t="shared" si="61"/>
        <v>1.41</v>
      </c>
      <c r="W242" s="1048">
        <f t="shared" si="62"/>
        <v>1.41</v>
      </c>
      <c r="X242" s="1050">
        <f t="shared" si="5"/>
        <v>1</v>
      </c>
      <c r="Y242" s="762">
        <f t="shared" si="40"/>
        <v>1</v>
      </c>
      <c r="Z242" s="1051" t="str">
        <f t="shared" si="41"/>
        <v>#REF!</v>
      </c>
      <c r="AA242" s="1051" t="str">
        <f t="shared" si="6"/>
        <v>#REF!</v>
      </c>
      <c r="AB242" s="1051" t="str">
        <f t="shared" si="7"/>
        <v>#REF!</v>
      </c>
      <c r="AC242" s="1052">
        <f t="shared" si="8"/>
        <v>0</v>
      </c>
      <c r="AD242" s="1052" t="str">
        <f t="shared" si="9"/>
        <v>#REF!</v>
      </c>
      <c r="AE242" s="1053" t="str">
        <f t="shared" si="10"/>
        <v>#REF!</v>
      </c>
      <c r="AF242" s="1042"/>
      <c r="AG242" s="737"/>
      <c r="AH242" s="737"/>
      <c r="AI242" s="737">
        <f t="shared" si="34"/>
        <v>0.705</v>
      </c>
    </row>
    <row r="243" ht="15.0" customHeight="1">
      <c r="A243" s="1041">
        <f t="shared" si="59"/>
        <v>242</v>
      </c>
      <c r="B243" s="1041" t="s">
        <v>1864</v>
      </c>
      <c r="C243" s="1042" t="s">
        <v>1865</v>
      </c>
      <c r="D243" s="1042" t="s">
        <v>2036</v>
      </c>
      <c r="E243" s="1042" t="s">
        <v>552</v>
      </c>
      <c r="F243" s="1041" t="s">
        <v>512</v>
      </c>
      <c r="G243" s="1041" t="s">
        <v>665</v>
      </c>
      <c r="H243" s="1041" t="str">
        <f t="shared" si="63"/>
        <v>DEV02</v>
      </c>
      <c r="I243" s="1045">
        <v>1.0</v>
      </c>
      <c r="J243" s="1041">
        <v>7.0</v>
      </c>
      <c r="K243" s="1041">
        <v>2024.0</v>
      </c>
      <c r="L243" s="1046" t="s">
        <v>1966</v>
      </c>
      <c r="M243" s="1046" t="s">
        <v>1967</v>
      </c>
      <c r="N243" s="762">
        <v>23.0</v>
      </c>
      <c r="O243" s="762">
        <v>1.0</v>
      </c>
      <c r="P243" s="762">
        <f t="shared" si="37"/>
        <v>1</v>
      </c>
      <c r="Q243" s="762">
        <v>1.0</v>
      </c>
      <c r="R243" s="1047"/>
      <c r="S243" s="1041" t="s">
        <v>525</v>
      </c>
      <c r="T243" s="1042" t="s">
        <v>2037</v>
      </c>
      <c r="U243" s="1048">
        <f t="shared" si="2"/>
        <v>1</v>
      </c>
      <c r="V243" s="1049">
        <f t="shared" si="61"/>
        <v>1</v>
      </c>
      <c r="W243" s="1048">
        <f t="shared" si="62"/>
        <v>1</v>
      </c>
      <c r="X243" s="1050">
        <f t="shared" si="5"/>
        <v>1</v>
      </c>
      <c r="Y243" s="762">
        <f t="shared" si="40"/>
        <v>1</v>
      </c>
      <c r="Z243" s="1051" t="str">
        <f t="shared" si="41"/>
        <v>#REF!</v>
      </c>
      <c r="AA243" s="1051" t="str">
        <f t="shared" si="6"/>
        <v>#REF!</v>
      </c>
      <c r="AB243" s="1051" t="str">
        <f t="shared" si="7"/>
        <v>#REF!</v>
      </c>
      <c r="AC243" s="1052">
        <f t="shared" si="8"/>
        <v>0</v>
      </c>
      <c r="AD243" s="1052" t="str">
        <f t="shared" si="9"/>
        <v>#REF!</v>
      </c>
      <c r="AE243" s="1053" t="str">
        <f t="shared" si="10"/>
        <v>#REF!</v>
      </c>
      <c r="AF243" s="1042"/>
      <c r="AG243" s="737"/>
      <c r="AH243" s="737"/>
      <c r="AI243" s="737">
        <f t="shared" si="34"/>
        <v>1</v>
      </c>
    </row>
    <row r="244" ht="15.0" customHeight="1">
      <c r="A244" s="1041">
        <f t="shared" si="59"/>
        <v>243</v>
      </c>
      <c r="B244" s="1041" t="s">
        <v>1030</v>
      </c>
      <c r="C244" s="1042" t="s">
        <v>1031</v>
      </c>
      <c r="D244" s="1042" t="s">
        <v>2039</v>
      </c>
      <c r="E244" s="1042" t="s">
        <v>552</v>
      </c>
      <c r="F244" s="1041" t="s">
        <v>546</v>
      </c>
      <c r="G244" s="1041" t="s">
        <v>665</v>
      </c>
      <c r="H244" s="1041" t="str">
        <f t="shared" si="63"/>
        <v>TESTER02</v>
      </c>
      <c r="I244" s="1045">
        <v>0.86</v>
      </c>
      <c r="J244" s="1041">
        <v>7.0</v>
      </c>
      <c r="K244" s="1041">
        <v>2024.0</v>
      </c>
      <c r="L244" s="1046" t="s">
        <v>1966</v>
      </c>
      <c r="M244" s="1046" t="s">
        <v>1967</v>
      </c>
      <c r="N244" s="762">
        <v>23.0</v>
      </c>
      <c r="O244" s="762">
        <v>1.0</v>
      </c>
      <c r="P244" s="762">
        <f t="shared" si="37"/>
        <v>0.86</v>
      </c>
      <c r="Q244" s="762">
        <v>0.86</v>
      </c>
      <c r="R244" s="1047"/>
      <c r="S244" s="1041" t="s">
        <v>525</v>
      </c>
      <c r="T244" s="1042" t="s">
        <v>2037</v>
      </c>
      <c r="U244" s="1048">
        <f t="shared" si="2"/>
        <v>0.86</v>
      </c>
      <c r="V244" s="1049">
        <f t="shared" si="61"/>
        <v>0.86</v>
      </c>
      <c r="W244" s="1048">
        <f t="shared" si="62"/>
        <v>0.86</v>
      </c>
      <c r="X244" s="1050">
        <f t="shared" si="5"/>
        <v>1</v>
      </c>
      <c r="Y244" s="762">
        <f t="shared" si="40"/>
        <v>1</v>
      </c>
      <c r="Z244" s="1051" t="str">
        <f t="shared" si="41"/>
        <v>#REF!</v>
      </c>
      <c r="AA244" s="1051" t="str">
        <f t="shared" si="6"/>
        <v>#REF!</v>
      </c>
      <c r="AB244" s="1051" t="str">
        <f t="shared" si="7"/>
        <v>#REF!</v>
      </c>
      <c r="AC244" s="1052">
        <f t="shared" si="8"/>
        <v>0</v>
      </c>
      <c r="AD244" s="1052" t="str">
        <f t="shared" si="9"/>
        <v>#REF!</v>
      </c>
      <c r="AE244" s="1053" t="str">
        <f t="shared" si="10"/>
        <v>#REF!</v>
      </c>
      <c r="AF244" s="1042"/>
      <c r="AG244" s="737"/>
      <c r="AH244" s="737"/>
      <c r="AI244" s="737">
        <f t="shared" si="34"/>
        <v>0.86</v>
      </c>
    </row>
    <row r="245" ht="15.0" customHeight="1">
      <c r="A245" s="1041">
        <f t="shared" si="59"/>
        <v>244</v>
      </c>
      <c r="B245" s="1055" t="s">
        <v>1974</v>
      </c>
      <c r="C245" s="1042" t="s">
        <v>1975</v>
      </c>
      <c r="D245" s="1042" t="s">
        <v>1976</v>
      </c>
      <c r="E245" s="1042" t="s">
        <v>552</v>
      </c>
      <c r="F245" s="1041" t="s">
        <v>512</v>
      </c>
      <c r="G245" s="1041" t="s">
        <v>790</v>
      </c>
      <c r="H245" s="1041" t="str">
        <f t="shared" si="63"/>
        <v>DEV03</v>
      </c>
      <c r="I245" s="1045">
        <v>1.24</v>
      </c>
      <c r="J245" s="1041">
        <v>7.0</v>
      </c>
      <c r="K245" s="1041">
        <v>2024.0</v>
      </c>
      <c r="L245" s="1046" t="s">
        <v>1978</v>
      </c>
      <c r="M245" s="1046" t="s">
        <v>1967</v>
      </c>
      <c r="N245" s="762">
        <v>6.5</v>
      </c>
      <c r="O245" s="762">
        <v>0.28</v>
      </c>
      <c r="P245" s="762">
        <f t="shared" si="37"/>
        <v>0.347</v>
      </c>
      <c r="Q245" s="762">
        <v>0.347</v>
      </c>
      <c r="R245" s="1047"/>
      <c r="S245" s="1041" t="s">
        <v>525</v>
      </c>
      <c r="T245" s="1042" t="s">
        <v>2037</v>
      </c>
      <c r="U245" s="1048">
        <f t="shared" si="2"/>
        <v>0.347</v>
      </c>
      <c r="V245" s="1049">
        <f t="shared" si="61"/>
        <v>0.694</v>
      </c>
      <c r="W245" s="1048">
        <f t="shared" si="62"/>
        <v>0.694</v>
      </c>
      <c r="X245" s="1050">
        <f t="shared" si="5"/>
        <v>1</v>
      </c>
      <c r="Y245" s="762">
        <f t="shared" si="40"/>
        <v>0.56</v>
      </c>
      <c r="Z245" s="1051" t="str">
        <f t="shared" si="41"/>
        <v>#REF!</v>
      </c>
      <c r="AA245" s="1051" t="str">
        <f t="shared" si="6"/>
        <v>#REF!</v>
      </c>
      <c r="AB245" s="1051" t="str">
        <f t="shared" si="7"/>
        <v>#REF!</v>
      </c>
      <c r="AC245" s="1052">
        <f t="shared" si="8"/>
        <v>0</v>
      </c>
      <c r="AD245" s="1052" t="str">
        <f t="shared" si="9"/>
        <v>#REF!</v>
      </c>
      <c r="AE245" s="1053" t="str">
        <f t="shared" si="10"/>
        <v>#REF!</v>
      </c>
      <c r="AF245" s="1042"/>
      <c r="AG245" s="737"/>
      <c r="AH245" s="737"/>
      <c r="AI245" s="737">
        <f t="shared" si="34"/>
        <v>0.347</v>
      </c>
    </row>
    <row r="246" ht="15.0" customHeight="1">
      <c r="A246" s="1041">
        <f t="shared" si="59"/>
        <v>245</v>
      </c>
      <c r="B246" s="1041" t="s">
        <v>1012</v>
      </c>
      <c r="C246" s="1042" t="s">
        <v>1013</v>
      </c>
      <c r="D246" s="1042" t="s">
        <v>2041</v>
      </c>
      <c r="E246" s="1042" t="s">
        <v>552</v>
      </c>
      <c r="F246" s="1041" t="s">
        <v>546</v>
      </c>
      <c r="G246" s="1041" t="s">
        <v>790</v>
      </c>
      <c r="H246" s="1041" t="str">
        <f t="shared" si="63"/>
        <v>TESTER03</v>
      </c>
      <c r="I246" s="1045">
        <v>1.19</v>
      </c>
      <c r="J246" s="1041">
        <v>7.0</v>
      </c>
      <c r="K246" s="1041">
        <v>2024.0</v>
      </c>
      <c r="L246" s="1046" t="s">
        <v>1966</v>
      </c>
      <c r="M246" s="1046" t="s">
        <v>1967</v>
      </c>
      <c r="N246" s="762">
        <v>23.0</v>
      </c>
      <c r="O246" s="762">
        <v>1.0</v>
      </c>
      <c r="P246" s="762">
        <f t="shared" si="37"/>
        <v>1.19</v>
      </c>
      <c r="Q246" s="762">
        <v>1.19</v>
      </c>
      <c r="R246" s="1047"/>
      <c r="S246" s="1041" t="s">
        <v>525</v>
      </c>
      <c r="T246" s="1042" t="s">
        <v>2037</v>
      </c>
      <c r="U246" s="1048">
        <f t="shared" si="2"/>
        <v>1.19</v>
      </c>
      <c r="V246" s="1049">
        <f t="shared" si="61"/>
        <v>1.19</v>
      </c>
      <c r="W246" s="1048">
        <f t="shared" si="62"/>
        <v>1.19</v>
      </c>
      <c r="X246" s="1050">
        <f t="shared" si="5"/>
        <v>1</v>
      </c>
      <c r="Y246" s="762">
        <f t="shared" si="40"/>
        <v>1</v>
      </c>
      <c r="Z246" s="1051" t="str">
        <f t="shared" si="41"/>
        <v>#REF!</v>
      </c>
      <c r="AA246" s="1051" t="str">
        <f t="shared" si="6"/>
        <v>#REF!</v>
      </c>
      <c r="AB246" s="1051" t="str">
        <f t="shared" si="7"/>
        <v>#REF!</v>
      </c>
      <c r="AC246" s="1052">
        <f t="shared" si="8"/>
        <v>0</v>
      </c>
      <c r="AD246" s="1052" t="str">
        <f t="shared" si="9"/>
        <v>#REF!</v>
      </c>
      <c r="AE246" s="1053" t="str">
        <f t="shared" si="10"/>
        <v>#REF!</v>
      </c>
      <c r="AF246" s="1042"/>
      <c r="AG246" s="737"/>
      <c r="AH246" s="737"/>
      <c r="AI246" s="737">
        <f t="shared" si="34"/>
        <v>1.19</v>
      </c>
    </row>
    <row r="247" ht="15.0" customHeight="1">
      <c r="A247" s="1041">
        <f t="shared" si="59"/>
        <v>246</v>
      </c>
      <c r="B247" s="1041" t="s">
        <v>1000</v>
      </c>
      <c r="C247" s="1042" t="s">
        <v>1001</v>
      </c>
      <c r="D247" s="1042" t="s">
        <v>1997</v>
      </c>
      <c r="E247" s="1042" t="s">
        <v>552</v>
      </c>
      <c r="F247" s="1041" t="s">
        <v>512</v>
      </c>
      <c r="G247" s="1041" t="s">
        <v>771</v>
      </c>
      <c r="H247" s="1041" t="str">
        <f t="shared" si="63"/>
        <v>DEV04</v>
      </c>
      <c r="I247" s="1045">
        <v>1.59</v>
      </c>
      <c r="J247" s="1041">
        <v>7.0</v>
      </c>
      <c r="K247" s="1041">
        <v>2024.0</v>
      </c>
      <c r="L247" s="1046" t="s">
        <v>1966</v>
      </c>
      <c r="M247" s="1046" t="s">
        <v>1967</v>
      </c>
      <c r="N247" s="762">
        <v>4.6</v>
      </c>
      <c r="O247" s="762">
        <v>0.2</v>
      </c>
      <c r="P247" s="762">
        <f t="shared" si="37"/>
        <v>0.318</v>
      </c>
      <c r="Q247" s="762">
        <v>0.318</v>
      </c>
      <c r="R247" s="1047"/>
      <c r="S247" s="1041" t="s">
        <v>525</v>
      </c>
      <c r="T247" s="1042" t="s">
        <v>2037</v>
      </c>
      <c r="U247" s="1048">
        <f t="shared" si="2"/>
        <v>0.318</v>
      </c>
      <c r="V247" s="1049">
        <f t="shared" si="61"/>
        <v>1.59</v>
      </c>
      <c r="W247" s="1048">
        <f t="shared" si="62"/>
        <v>1.59</v>
      </c>
      <c r="X247" s="1050">
        <f t="shared" si="5"/>
        <v>1</v>
      </c>
      <c r="Y247" s="762">
        <f t="shared" si="40"/>
        <v>1</v>
      </c>
      <c r="Z247" s="1051" t="str">
        <f t="shared" si="41"/>
        <v>#REF!</v>
      </c>
      <c r="AA247" s="1051" t="str">
        <f t="shared" si="6"/>
        <v>#REF!</v>
      </c>
      <c r="AB247" s="1051" t="str">
        <f t="shared" si="7"/>
        <v>#REF!</v>
      </c>
      <c r="AC247" s="1052">
        <f t="shared" si="8"/>
        <v>0</v>
      </c>
      <c r="AD247" s="1052" t="str">
        <f t="shared" si="9"/>
        <v>#REF!</v>
      </c>
      <c r="AE247" s="1053" t="str">
        <f t="shared" si="10"/>
        <v>#REF!</v>
      </c>
      <c r="AF247" s="1042"/>
      <c r="AG247" s="737"/>
      <c r="AH247" s="737"/>
      <c r="AI247" s="737">
        <f t="shared" si="34"/>
        <v>0.795</v>
      </c>
    </row>
    <row r="248" ht="15.0" customHeight="1">
      <c r="A248" s="1041">
        <f t="shared" si="59"/>
        <v>247</v>
      </c>
      <c r="B248" s="1041" t="s">
        <v>1015</v>
      </c>
      <c r="C248" s="1042" t="s">
        <v>1016</v>
      </c>
      <c r="D248" s="1042" t="s">
        <v>2022</v>
      </c>
      <c r="E248" s="1042" t="s">
        <v>552</v>
      </c>
      <c r="F248" s="1041" t="s">
        <v>512</v>
      </c>
      <c r="G248" s="1041" t="s">
        <v>771</v>
      </c>
      <c r="H248" s="1041" t="str">
        <f t="shared" si="63"/>
        <v>DEV04</v>
      </c>
      <c r="I248" s="1045">
        <v>1.59</v>
      </c>
      <c r="J248" s="1041">
        <v>7.0</v>
      </c>
      <c r="K248" s="1041">
        <v>2024.0</v>
      </c>
      <c r="L248" s="1046" t="s">
        <v>1966</v>
      </c>
      <c r="M248" s="1046" t="s">
        <v>1967</v>
      </c>
      <c r="N248" s="762">
        <v>6.9</v>
      </c>
      <c r="O248" s="762">
        <v>0.3</v>
      </c>
      <c r="P248" s="762">
        <f t="shared" si="37"/>
        <v>0.477</v>
      </c>
      <c r="Q248" s="762">
        <v>0.477</v>
      </c>
      <c r="R248" s="1047"/>
      <c r="S248" s="1041" t="s">
        <v>525</v>
      </c>
      <c r="T248" s="1042" t="s">
        <v>2037</v>
      </c>
      <c r="U248" s="1048">
        <f t="shared" si="2"/>
        <v>0.477</v>
      </c>
      <c r="V248" s="1049">
        <f t="shared" si="61"/>
        <v>1.59</v>
      </c>
      <c r="W248" s="1048">
        <f t="shared" si="62"/>
        <v>1.59</v>
      </c>
      <c r="X248" s="1050">
        <f t="shared" si="5"/>
        <v>1</v>
      </c>
      <c r="Y248" s="762">
        <f t="shared" si="40"/>
        <v>1</v>
      </c>
      <c r="Z248" s="1051" t="str">
        <f t="shared" si="41"/>
        <v>#REF!</v>
      </c>
      <c r="AA248" s="1051" t="str">
        <f t="shared" si="6"/>
        <v>#REF!</v>
      </c>
      <c r="AB248" s="1051" t="str">
        <f t="shared" si="7"/>
        <v>#REF!</v>
      </c>
      <c r="AC248" s="1052">
        <f t="shared" si="8"/>
        <v>0</v>
      </c>
      <c r="AD248" s="1052" t="str">
        <f t="shared" si="9"/>
        <v>#REF!</v>
      </c>
      <c r="AE248" s="1053" t="str">
        <f t="shared" si="10"/>
        <v>#REF!</v>
      </c>
      <c r="AF248" s="1042"/>
      <c r="AG248" s="737"/>
      <c r="AH248" s="737"/>
      <c r="AI248" s="737">
        <f t="shared" si="34"/>
        <v>0.795</v>
      </c>
    </row>
    <row r="249" ht="15.0" customHeight="1">
      <c r="A249" s="1041">
        <f t="shared" si="59"/>
        <v>248</v>
      </c>
      <c r="B249" s="1041" t="s">
        <v>1020</v>
      </c>
      <c r="C249" s="1042" t="s">
        <v>1021</v>
      </c>
      <c r="D249" s="1042" t="s">
        <v>2010</v>
      </c>
      <c r="E249" s="1042" t="s">
        <v>552</v>
      </c>
      <c r="F249" s="1041" t="s">
        <v>512</v>
      </c>
      <c r="G249" s="1041" t="s">
        <v>787</v>
      </c>
      <c r="H249" s="1041" t="str">
        <f t="shared" si="63"/>
        <v>DEV05</v>
      </c>
      <c r="I249" s="1045">
        <v>2.03</v>
      </c>
      <c r="J249" s="1041">
        <v>7.0</v>
      </c>
      <c r="K249" s="1041">
        <v>2024.0</v>
      </c>
      <c r="L249" s="1046" t="s">
        <v>1966</v>
      </c>
      <c r="M249" s="1046" t="s">
        <v>1967</v>
      </c>
      <c r="N249" s="762">
        <v>4.6</v>
      </c>
      <c r="O249" s="762">
        <v>0.2</v>
      </c>
      <c r="P249" s="762">
        <f t="shared" si="37"/>
        <v>0.406</v>
      </c>
      <c r="Q249" s="762">
        <v>0.406</v>
      </c>
      <c r="R249" s="1047"/>
      <c r="S249" s="1041" t="s">
        <v>525</v>
      </c>
      <c r="T249" s="1042" t="s">
        <v>2037</v>
      </c>
      <c r="U249" s="1048">
        <f t="shared" si="2"/>
        <v>0.406</v>
      </c>
      <c r="V249" s="1049">
        <f t="shared" si="61"/>
        <v>2.03</v>
      </c>
      <c r="W249" s="1048">
        <f t="shared" si="62"/>
        <v>2.03</v>
      </c>
      <c r="X249" s="1050">
        <f t="shared" si="5"/>
        <v>1</v>
      </c>
      <c r="Y249" s="762">
        <f t="shared" si="40"/>
        <v>1</v>
      </c>
      <c r="Z249" s="1051" t="str">
        <f t="shared" si="41"/>
        <v>#REF!</v>
      </c>
      <c r="AA249" s="1051" t="str">
        <f t="shared" si="6"/>
        <v>#REF!</v>
      </c>
      <c r="AB249" s="1051" t="str">
        <f t="shared" si="7"/>
        <v>#REF!</v>
      </c>
      <c r="AC249" s="1052">
        <f t="shared" si="8"/>
        <v>0</v>
      </c>
      <c r="AD249" s="1052" t="str">
        <f t="shared" si="9"/>
        <v>#REF!</v>
      </c>
      <c r="AE249" s="1053" t="str">
        <f t="shared" si="10"/>
        <v>#REF!</v>
      </c>
      <c r="AF249" s="1042"/>
      <c r="AG249" s="737"/>
      <c r="AH249" s="737"/>
      <c r="AI249" s="737">
        <f t="shared" si="34"/>
        <v>1.015</v>
      </c>
    </row>
    <row r="250" ht="15.0" customHeight="1">
      <c r="A250" s="1041">
        <f t="shared" si="59"/>
        <v>249</v>
      </c>
      <c r="B250" s="1041" t="s">
        <v>1048</v>
      </c>
      <c r="C250" s="1042" t="s">
        <v>1049</v>
      </c>
      <c r="D250" s="1042" t="s">
        <v>2044</v>
      </c>
      <c r="E250" s="1042" t="s">
        <v>552</v>
      </c>
      <c r="F250" s="1041" t="s">
        <v>512</v>
      </c>
      <c r="G250" s="1041" t="s">
        <v>787</v>
      </c>
      <c r="H250" s="1041" t="str">
        <f t="shared" si="63"/>
        <v>DEV05</v>
      </c>
      <c r="I250" s="1045">
        <v>2.03</v>
      </c>
      <c r="J250" s="1041">
        <v>7.0</v>
      </c>
      <c r="K250" s="1041">
        <v>2024.0</v>
      </c>
      <c r="L250" s="1046" t="s">
        <v>1966</v>
      </c>
      <c r="M250" s="1046" t="s">
        <v>1967</v>
      </c>
      <c r="N250" s="762">
        <v>6.9</v>
      </c>
      <c r="O250" s="762">
        <v>0.3</v>
      </c>
      <c r="P250" s="762">
        <f t="shared" si="37"/>
        <v>0.609</v>
      </c>
      <c r="Q250" s="762">
        <v>0.609</v>
      </c>
      <c r="R250" s="1047"/>
      <c r="S250" s="1041" t="s">
        <v>525</v>
      </c>
      <c r="T250" s="1042" t="s">
        <v>2037</v>
      </c>
      <c r="U250" s="1048">
        <f t="shared" si="2"/>
        <v>0.609</v>
      </c>
      <c r="V250" s="1049">
        <f t="shared" si="61"/>
        <v>2.03</v>
      </c>
      <c r="W250" s="1048">
        <f t="shared" si="62"/>
        <v>2.03</v>
      </c>
      <c r="X250" s="1050">
        <f t="shared" si="5"/>
        <v>1</v>
      </c>
      <c r="Y250" s="762">
        <f t="shared" si="40"/>
        <v>1</v>
      </c>
      <c r="Z250" s="1051" t="str">
        <f t="shared" si="41"/>
        <v>#REF!</v>
      </c>
      <c r="AA250" s="1051" t="str">
        <f t="shared" si="6"/>
        <v>#REF!</v>
      </c>
      <c r="AB250" s="1051" t="str">
        <f t="shared" si="7"/>
        <v>#REF!</v>
      </c>
      <c r="AC250" s="1052">
        <f t="shared" si="8"/>
        <v>0</v>
      </c>
      <c r="AD250" s="1052" t="str">
        <f t="shared" si="9"/>
        <v>#REF!</v>
      </c>
      <c r="AE250" s="1053" t="str">
        <f t="shared" si="10"/>
        <v>#REF!</v>
      </c>
      <c r="AF250" s="1042"/>
      <c r="AG250" s="737"/>
      <c r="AH250" s="737"/>
      <c r="AI250" s="737">
        <f t="shared" si="34"/>
        <v>1.015</v>
      </c>
    </row>
    <row r="251" ht="15.0" customHeight="1">
      <c r="A251" s="1041">
        <f t="shared" si="59"/>
        <v>250</v>
      </c>
      <c r="B251" s="1041" t="s">
        <v>2046</v>
      </c>
      <c r="C251" s="1042" t="s">
        <v>2047</v>
      </c>
      <c r="D251" s="1042" t="s">
        <v>2048</v>
      </c>
      <c r="E251" s="1042" t="s">
        <v>552</v>
      </c>
      <c r="F251" s="1041" t="s">
        <v>564</v>
      </c>
      <c r="G251" s="1041" t="s">
        <v>771</v>
      </c>
      <c r="H251" s="1041" t="str">
        <f t="shared" si="63"/>
        <v>BA04</v>
      </c>
      <c r="I251" s="1045">
        <v>1.59</v>
      </c>
      <c r="J251" s="1041">
        <v>7.0</v>
      </c>
      <c r="K251" s="1041">
        <v>2024.0</v>
      </c>
      <c r="L251" s="1046" t="s">
        <v>1966</v>
      </c>
      <c r="M251" s="1046" t="s">
        <v>1967</v>
      </c>
      <c r="N251" s="762">
        <v>23.0</v>
      </c>
      <c r="O251" s="762">
        <v>1.0</v>
      </c>
      <c r="P251" s="762">
        <f t="shared" si="37"/>
        <v>1.59</v>
      </c>
      <c r="Q251" s="762">
        <v>1.59</v>
      </c>
      <c r="R251" s="1047"/>
      <c r="S251" s="1041" t="s">
        <v>525</v>
      </c>
      <c r="T251" s="1042" t="s">
        <v>2049</v>
      </c>
      <c r="U251" s="1048">
        <f t="shared" si="2"/>
        <v>1.59</v>
      </c>
      <c r="V251" s="1049">
        <f t="shared" si="61"/>
        <v>1.59</v>
      </c>
      <c r="W251" s="1048">
        <f t="shared" si="62"/>
        <v>1.59</v>
      </c>
      <c r="X251" s="1050">
        <f t="shared" si="5"/>
        <v>1</v>
      </c>
      <c r="Y251" s="762">
        <f t="shared" si="40"/>
        <v>1</v>
      </c>
      <c r="Z251" s="1051" t="str">
        <f t="shared" si="41"/>
        <v>#REF!</v>
      </c>
      <c r="AA251" s="1051" t="str">
        <f t="shared" si="6"/>
        <v>#REF!</v>
      </c>
      <c r="AB251" s="1051" t="str">
        <f t="shared" si="7"/>
        <v>#REF!</v>
      </c>
      <c r="AC251" s="1052">
        <f t="shared" si="8"/>
        <v>0</v>
      </c>
      <c r="AD251" s="1052" t="str">
        <f t="shared" si="9"/>
        <v>#REF!</v>
      </c>
      <c r="AE251" s="1053" t="str">
        <f t="shared" si="10"/>
        <v>#REF!</v>
      </c>
      <c r="AF251" s="1042"/>
      <c r="AG251" s="737"/>
      <c r="AH251" s="737"/>
      <c r="AI251" s="737">
        <f t="shared" si="34"/>
        <v>1.59</v>
      </c>
    </row>
    <row r="252" ht="15.0" customHeight="1">
      <c r="A252" s="1041">
        <f t="shared" si="59"/>
        <v>251</v>
      </c>
      <c r="B252" s="1041" t="s">
        <v>1040</v>
      </c>
      <c r="C252" s="1042" t="s">
        <v>1041</v>
      </c>
      <c r="D252" s="1042" t="s">
        <v>1985</v>
      </c>
      <c r="E252" s="1042" t="s">
        <v>552</v>
      </c>
      <c r="F252" s="1041" t="s">
        <v>546</v>
      </c>
      <c r="G252" s="1041" t="s">
        <v>790</v>
      </c>
      <c r="H252" s="1041" t="str">
        <f t="shared" si="63"/>
        <v>TESTER03</v>
      </c>
      <c r="I252" s="1045">
        <v>1.19</v>
      </c>
      <c r="J252" s="1041">
        <v>7.0</v>
      </c>
      <c r="K252" s="1041">
        <v>2024.0</v>
      </c>
      <c r="L252" s="1046" t="s">
        <v>1966</v>
      </c>
      <c r="M252" s="1046" t="s">
        <v>1967</v>
      </c>
      <c r="N252" s="762">
        <v>1.15</v>
      </c>
      <c r="O252" s="762">
        <v>0.05</v>
      </c>
      <c r="P252" s="762">
        <f t="shared" si="37"/>
        <v>0.06</v>
      </c>
      <c r="Q252" s="762">
        <v>0.06</v>
      </c>
      <c r="R252" s="1047"/>
      <c r="S252" s="1041" t="s">
        <v>525</v>
      </c>
      <c r="T252" s="1042" t="s">
        <v>2051</v>
      </c>
      <c r="U252" s="1048">
        <f t="shared" si="2"/>
        <v>0.06</v>
      </c>
      <c r="V252" s="1049">
        <f t="shared" si="61"/>
        <v>1.191</v>
      </c>
      <c r="W252" s="1048">
        <f t="shared" si="62"/>
        <v>1.191</v>
      </c>
      <c r="X252" s="1050">
        <f t="shared" si="5"/>
        <v>1</v>
      </c>
      <c r="Y252" s="762">
        <f t="shared" si="40"/>
        <v>1</v>
      </c>
      <c r="Z252" s="1051" t="str">
        <f t="shared" si="41"/>
        <v>#REF!</v>
      </c>
      <c r="AA252" s="1051" t="str">
        <f t="shared" si="6"/>
        <v>#REF!</v>
      </c>
      <c r="AB252" s="1051" t="str">
        <f t="shared" si="7"/>
        <v>#REF!</v>
      </c>
      <c r="AC252" s="1052">
        <f t="shared" si="8"/>
        <v>0</v>
      </c>
      <c r="AD252" s="1052" t="str">
        <f t="shared" si="9"/>
        <v>#REF!</v>
      </c>
      <c r="AE252" s="1053" t="str">
        <f t="shared" si="10"/>
        <v>#REF!</v>
      </c>
      <c r="AF252" s="1042"/>
      <c r="AG252" s="737"/>
      <c r="AH252" s="737"/>
      <c r="AI252" s="737">
        <f t="shared" si="34"/>
        <v>0.29775</v>
      </c>
    </row>
    <row r="253" ht="15.0" customHeight="1">
      <c r="A253" s="1041">
        <f t="shared" si="59"/>
        <v>252</v>
      </c>
      <c r="B253" s="1041" t="s">
        <v>1048</v>
      </c>
      <c r="C253" s="1042" t="s">
        <v>1049</v>
      </c>
      <c r="D253" s="1042" t="s">
        <v>2044</v>
      </c>
      <c r="E253" s="1042" t="s">
        <v>552</v>
      </c>
      <c r="F253" s="1041" t="s">
        <v>512</v>
      </c>
      <c r="G253" s="1041" t="s">
        <v>787</v>
      </c>
      <c r="H253" s="1041" t="str">
        <f t="shared" si="63"/>
        <v>DEV05</v>
      </c>
      <c r="I253" s="1045">
        <v>2.03</v>
      </c>
      <c r="J253" s="1041">
        <v>7.0</v>
      </c>
      <c r="K253" s="1041">
        <v>2024.0</v>
      </c>
      <c r="L253" s="1046" t="s">
        <v>1966</v>
      </c>
      <c r="M253" s="1046" t="s">
        <v>1967</v>
      </c>
      <c r="N253" s="762">
        <v>16.1</v>
      </c>
      <c r="O253" s="762">
        <v>0.7</v>
      </c>
      <c r="P253" s="762">
        <f t="shared" si="37"/>
        <v>1.421</v>
      </c>
      <c r="Q253" s="762">
        <v>1.421</v>
      </c>
      <c r="R253" s="1047"/>
      <c r="S253" s="1041" t="s">
        <v>525</v>
      </c>
      <c r="T253" s="1042" t="s">
        <v>2051</v>
      </c>
      <c r="U253" s="1048">
        <f t="shared" si="2"/>
        <v>1.421</v>
      </c>
      <c r="V253" s="1049">
        <f t="shared" si="61"/>
        <v>2.03</v>
      </c>
      <c r="W253" s="1048">
        <f t="shared" si="62"/>
        <v>2.03</v>
      </c>
      <c r="X253" s="1050">
        <f t="shared" si="5"/>
        <v>1</v>
      </c>
      <c r="Y253" s="762">
        <f t="shared" si="40"/>
        <v>1</v>
      </c>
      <c r="Z253" s="1051" t="str">
        <f t="shared" si="41"/>
        <v>#REF!</v>
      </c>
      <c r="AA253" s="1051" t="str">
        <f t="shared" si="6"/>
        <v>#REF!</v>
      </c>
      <c r="AB253" s="1051" t="str">
        <f t="shared" si="7"/>
        <v>#REF!</v>
      </c>
      <c r="AC253" s="1052">
        <f t="shared" si="8"/>
        <v>0</v>
      </c>
      <c r="AD253" s="1052" t="str">
        <f t="shared" si="9"/>
        <v>#REF!</v>
      </c>
      <c r="AE253" s="1053" t="str">
        <f t="shared" si="10"/>
        <v>#REF!</v>
      </c>
      <c r="AF253" s="1042"/>
      <c r="AG253" s="737"/>
      <c r="AH253" s="737"/>
      <c r="AI253" s="737">
        <f t="shared" si="34"/>
        <v>1.015</v>
      </c>
    </row>
    <row r="254" ht="15.0" customHeight="1">
      <c r="A254" s="1041">
        <f t="shared" si="59"/>
        <v>253</v>
      </c>
      <c r="B254" s="1041" t="s">
        <v>2013</v>
      </c>
      <c r="C254" s="1042" t="s">
        <v>2014</v>
      </c>
      <c r="D254" s="1043" t="s">
        <v>2015</v>
      </c>
      <c r="E254" s="1043" t="s">
        <v>552</v>
      </c>
      <c r="F254" s="1044" t="s">
        <v>663</v>
      </c>
      <c r="G254" s="1044" t="s">
        <v>893</v>
      </c>
      <c r="H254" s="1044" t="str">
        <f t="shared" si="63"/>
        <v>PM06</v>
      </c>
      <c r="I254" s="1045">
        <v>2.27</v>
      </c>
      <c r="J254" s="1041">
        <v>7.0</v>
      </c>
      <c r="K254" s="1041">
        <v>2024.0</v>
      </c>
      <c r="L254" s="1046" t="s">
        <v>1966</v>
      </c>
      <c r="M254" s="1046" t="s">
        <v>1967</v>
      </c>
      <c r="N254" s="762">
        <v>5.06</v>
      </c>
      <c r="O254" s="762">
        <v>0.22</v>
      </c>
      <c r="P254" s="762">
        <f t="shared" si="37"/>
        <v>0.499</v>
      </c>
      <c r="Q254" s="762">
        <v>0.499</v>
      </c>
      <c r="R254" s="1047"/>
      <c r="S254" s="1041" t="s">
        <v>525</v>
      </c>
      <c r="T254" s="1042" t="s">
        <v>2051</v>
      </c>
      <c r="U254" s="1048">
        <f t="shared" si="2"/>
        <v>0.499</v>
      </c>
      <c r="V254" s="1049">
        <f t="shared" si="61"/>
        <v>0.953</v>
      </c>
      <c r="W254" s="1048">
        <f t="shared" si="62"/>
        <v>0.953</v>
      </c>
      <c r="X254" s="1050">
        <f t="shared" si="5"/>
        <v>1</v>
      </c>
      <c r="Y254" s="762">
        <f t="shared" si="40"/>
        <v>0.42</v>
      </c>
      <c r="Z254" s="1051" t="str">
        <f t="shared" si="41"/>
        <v>#REF!</v>
      </c>
      <c r="AA254" s="1051" t="str">
        <f t="shared" si="6"/>
        <v>#REF!</v>
      </c>
      <c r="AB254" s="1051" t="str">
        <f t="shared" si="7"/>
        <v>#REF!</v>
      </c>
      <c r="AC254" s="1052">
        <f t="shared" si="8"/>
        <v>0</v>
      </c>
      <c r="AD254" s="1052" t="str">
        <f t="shared" si="9"/>
        <v>#REF!</v>
      </c>
      <c r="AE254" s="1053" t="str">
        <f t="shared" si="10"/>
        <v>#REF!</v>
      </c>
      <c r="AF254" s="1042"/>
      <c r="AG254" s="737"/>
      <c r="AH254" s="737"/>
      <c r="AI254" s="737">
        <f t="shared" si="34"/>
        <v>0.3176666667</v>
      </c>
    </row>
    <row r="255" ht="15.0" customHeight="1">
      <c r="A255" s="1041">
        <f t="shared" si="59"/>
        <v>254</v>
      </c>
      <c r="B255" s="1041" t="s">
        <v>2055</v>
      </c>
      <c r="C255" s="1042" t="s">
        <v>2056</v>
      </c>
      <c r="D255" s="1043" t="s">
        <v>2057</v>
      </c>
      <c r="E255" s="1043" t="s">
        <v>552</v>
      </c>
      <c r="F255" s="1044" t="s">
        <v>512</v>
      </c>
      <c r="G255" s="1044" t="s">
        <v>790</v>
      </c>
      <c r="H255" s="1044" t="str">
        <f t="shared" si="63"/>
        <v>DEV03</v>
      </c>
      <c r="I255" s="1045">
        <v>1.24</v>
      </c>
      <c r="J255" s="1041">
        <v>7.0</v>
      </c>
      <c r="K255" s="1041">
        <v>2024.0</v>
      </c>
      <c r="L255" s="1046" t="s">
        <v>1966</v>
      </c>
      <c r="M255" s="1046" t="s">
        <v>1967</v>
      </c>
      <c r="N255" s="762">
        <v>23.0</v>
      </c>
      <c r="O255" s="762">
        <v>1.0</v>
      </c>
      <c r="P255" s="762">
        <f t="shared" si="37"/>
        <v>1.24</v>
      </c>
      <c r="Q255" s="762">
        <v>1.12</v>
      </c>
      <c r="R255" s="1047"/>
      <c r="S255" s="1041" t="s">
        <v>525</v>
      </c>
      <c r="T255" s="1042" t="s">
        <v>2058</v>
      </c>
      <c r="U255" s="1048">
        <f t="shared" si="2"/>
        <v>1.12</v>
      </c>
      <c r="V255" s="1049">
        <f t="shared" si="61"/>
        <v>1.24</v>
      </c>
      <c r="W255" s="1048">
        <f t="shared" si="62"/>
        <v>1.12</v>
      </c>
      <c r="X255" s="1050">
        <f t="shared" si="5"/>
        <v>0.9</v>
      </c>
      <c r="Y255" s="762">
        <f t="shared" si="40"/>
        <v>1</v>
      </c>
      <c r="Z255" s="1051" t="str">
        <f t="shared" si="41"/>
        <v>#REF!</v>
      </c>
      <c r="AA255" s="1051" t="str">
        <f t="shared" si="6"/>
        <v>#REF!</v>
      </c>
      <c r="AB255" s="1051" t="str">
        <f t="shared" si="7"/>
        <v>#REF!</v>
      </c>
      <c r="AC255" s="1052">
        <f t="shared" si="8"/>
        <v>0</v>
      </c>
      <c r="AD255" s="1052" t="str">
        <f t="shared" si="9"/>
        <v>#REF!</v>
      </c>
      <c r="AE255" s="1053" t="str">
        <f t="shared" si="10"/>
        <v>#REF!</v>
      </c>
      <c r="AF255" s="1042"/>
      <c r="AG255" s="737"/>
      <c r="AH255" s="737"/>
      <c r="AI255" s="737">
        <f t="shared" si="34"/>
        <v>1.12</v>
      </c>
    </row>
    <row r="256" ht="15.0" customHeight="1">
      <c r="A256" s="1041">
        <f t="shared" si="59"/>
        <v>255</v>
      </c>
      <c r="B256" s="1041" t="s">
        <v>1040</v>
      </c>
      <c r="C256" s="1042" t="s">
        <v>1041</v>
      </c>
      <c r="D256" s="1043" t="s">
        <v>1985</v>
      </c>
      <c r="E256" s="1043" t="s">
        <v>552</v>
      </c>
      <c r="F256" s="1044" t="s">
        <v>546</v>
      </c>
      <c r="G256" s="1044" t="s">
        <v>790</v>
      </c>
      <c r="H256" s="1044" t="str">
        <f t="shared" si="63"/>
        <v>TESTER03</v>
      </c>
      <c r="I256" s="1045">
        <v>1.19</v>
      </c>
      <c r="J256" s="1041">
        <v>7.0</v>
      </c>
      <c r="K256" s="1041">
        <v>2024.0</v>
      </c>
      <c r="L256" s="1046" t="s">
        <v>1966</v>
      </c>
      <c r="M256" s="1046" t="s">
        <v>1967</v>
      </c>
      <c r="N256" s="762">
        <v>1.15</v>
      </c>
      <c r="O256" s="762">
        <v>0.05</v>
      </c>
      <c r="P256" s="762">
        <f t="shared" si="37"/>
        <v>0.06</v>
      </c>
      <c r="Q256" s="762">
        <v>0.06</v>
      </c>
      <c r="R256" s="1047"/>
      <c r="S256" s="1041" t="s">
        <v>525</v>
      </c>
      <c r="T256" s="1042" t="s">
        <v>2058</v>
      </c>
      <c r="U256" s="1048">
        <f t="shared" si="2"/>
        <v>0.06</v>
      </c>
      <c r="V256" s="1049">
        <f t="shared" si="61"/>
        <v>1.191</v>
      </c>
      <c r="W256" s="1048">
        <f t="shared" si="62"/>
        <v>1.191</v>
      </c>
      <c r="X256" s="1050">
        <f t="shared" si="5"/>
        <v>1</v>
      </c>
      <c r="Y256" s="762">
        <f t="shared" si="40"/>
        <v>1</v>
      </c>
      <c r="Z256" s="1051" t="str">
        <f t="shared" si="41"/>
        <v>#REF!</v>
      </c>
      <c r="AA256" s="1051" t="str">
        <f t="shared" si="6"/>
        <v>#REF!</v>
      </c>
      <c r="AB256" s="1051" t="str">
        <f t="shared" si="7"/>
        <v>#REF!</v>
      </c>
      <c r="AC256" s="1052">
        <f t="shared" si="8"/>
        <v>0</v>
      </c>
      <c r="AD256" s="1052" t="str">
        <f t="shared" si="9"/>
        <v>#REF!</v>
      </c>
      <c r="AE256" s="1053" t="str">
        <f t="shared" si="10"/>
        <v>#REF!</v>
      </c>
      <c r="AF256" s="1042"/>
      <c r="AG256" s="737"/>
      <c r="AH256" s="737"/>
      <c r="AI256" s="737">
        <f t="shared" si="34"/>
        <v>0.29775</v>
      </c>
    </row>
    <row r="257" ht="15.0" customHeight="1">
      <c r="A257" s="1041">
        <f t="shared" si="59"/>
        <v>256</v>
      </c>
      <c r="B257" s="1041" t="s">
        <v>2001</v>
      </c>
      <c r="C257" s="1042" t="s">
        <v>2002</v>
      </c>
      <c r="D257" s="1043" t="s">
        <v>2003</v>
      </c>
      <c r="E257" s="1043" t="s">
        <v>552</v>
      </c>
      <c r="F257" s="1044" t="s">
        <v>512</v>
      </c>
      <c r="G257" s="1044" t="s">
        <v>771</v>
      </c>
      <c r="H257" s="1044" t="str">
        <f t="shared" si="63"/>
        <v>DEV04</v>
      </c>
      <c r="I257" s="1045">
        <v>1.59</v>
      </c>
      <c r="J257" s="1041">
        <v>7.0</v>
      </c>
      <c r="K257" s="1041">
        <v>2024.0</v>
      </c>
      <c r="L257" s="1046" t="s">
        <v>1966</v>
      </c>
      <c r="M257" s="1046" t="s">
        <v>1967</v>
      </c>
      <c r="N257" s="762">
        <v>6.9</v>
      </c>
      <c r="O257" s="762">
        <v>0.3</v>
      </c>
      <c r="P257" s="762">
        <f t="shared" si="37"/>
        <v>0.477</v>
      </c>
      <c r="Q257" s="762">
        <v>0.477</v>
      </c>
      <c r="R257" s="1047"/>
      <c r="S257" s="1041" t="s">
        <v>525</v>
      </c>
      <c r="T257" s="1042" t="s">
        <v>2058</v>
      </c>
      <c r="U257" s="1048">
        <f t="shared" si="2"/>
        <v>0.477</v>
      </c>
      <c r="V257" s="1049">
        <f t="shared" si="61"/>
        <v>1.59</v>
      </c>
      <c r="W257" s="1048">
        <f t="shared" si="62"/>
        <v>1.59</v>
      </c>
      <c r="X257" s="1050">
        <f t="shared" si="5"/>
        <v>1</v>
      </c>
      <c r="Y257" s="762">
        <f t="shared" si="40"/>
        <v>1</v>
      </c>
      <c r="Z257" s="1051" t="str">
        <f t="shared" si="41"/>
        <v>#REF!</v>
      </c>
      <c r="AA257" s="1051" t="str">
        <f t="shared" si="6"/>
        <v>#REF!</v>
      </c>
      <c r="AB257" s="1051" t="str">
        <f t="shared" si="7"/>
        <v>#REF!</v>
      </c>
      <c r="AC257" s="1052">
        <f t="shared" si="8"/>
        <v>0</v>
      </c>
      <c r="AD257" s="1052" t="str">
        <f t="shared" si="9"/>
        <v>#REF!</v>
      </c>
      <c r="AE257" s="1053" t="str">
        <f t="shared" si="10"/>
        <v>#REF!</v>
      </c>
      <c r="AF257" s="1042"/>
      <c r="AG257" s="737"/>
      <c r="AH257" s="737"/>
      <c r="AI257" s="737">
        <f t="shared" si="34"/>
        <v>0.795</v>
      </c>
    </row>
    <row r="258" ht="15.0" customHeight="1">
      <c r="A258" s="1041">
        <f t="shared" si="59"/>
        <v>257</v>
      </c>
      <c r="B258" s="1041" t="s">
        <v>1037</v>
      </c>
      <c r="C258" s="1042" t="s">
        <v>1038</v>
      </c>
      <c r="D258" s="1043" t="s">
        <v>2035</v>
      </c>
      <c r="E258" s="1043" t="s">
        <v>552</v>
      </c>
      <c r="F258" s="1044" t="s">
        <v>546</v>
      </c>
      <c r="G258" s="1044" t="s">
        <v>771</v>
      </c>
      <c r="H258" s="1044" t="str">
        <f t="shared" si="63"/>
        <v>TESTER04</v>
      </c>
      <c r="I258" s="1045">
        <v>1.41</v>
      </c>
      <c r="J258" s="1041">
        <v>7.0</v>
      </c>
      <c r="K258" s="1041">
        <v>2024.0</v>
      </c>
      <c r="L258" s="1046" t="s">
        <v>1966</v>
      </c>
      <c r="M258" s="1046" t="s">
        <v>1967</v>
      </c>
      <c r="N258" s="762">
        <v>11.5</v>
      </c>
      <c r="O258" s="762">
        <v>0.5</v>
      </c>
      <c r="P258" s="762">
        <f t="shared" si="37"/>
        <v>0.705</v>
      </c>
      <c r="Q258" s="762">
        <v>0.705</v>
      </c>
      <c r="R258" s="1047"/>
      <c r="S258" s="1041" t="s">
        <v>525</v>
      </c>
      <c r="T258" s="1042" t="s">
        <v>2058</v>
      </c>
      <c r="U258" s="1048">
        <f t="shared" si="2"/>
        <v>0.705</v>
      </c>
      <c r="V258" s="1049">
        <f t="shared" si="61"/>
        <v>1.41</v>
      </c>
      <c r="W258" s="1048">
        <f t="shared" si="62"/>
        <v>1.41</v>
      </c>
      <c r="X258" s="1050">
        <f t="shared" si="5"/>
        <v>1</v>
      </c>
      <c r="Y258" s="762">
        <f t="shared" si="40"/>
        <v>1</v>
      </c>
      <c r="Z258" s="1051" t="str">
        <f t="shared" si="41"/>
        <v>#REF!</v>
      </c>
      <c r="AA258" s="1051" t="str">
        <f t="shared" si="6"/>
        <v>#REF!</v>
      </c>
      <c r="AB258" s="1051" t="str">
        <f t="shared" si="7"/>
        <v>#REF!</v>
      </c>
      <c r="AC258" s="1052">
        <f t="shared" si="8"/>
        <v>0</v>
      </c>
      <c r="AD258" s="1052" t="str">
        <f t="shared" si="9"/>
        <v>#REF!</v>
      </c>
      <c r="AE258" s="1053" t="str">
        <f t="shared" si="10"/>
        <v>#REF!</v>
      </c>
      <c r="AF258" s="1042"/>
      <c r="AG258" s="737"/>
      <c r="AH258" s="737"/>
      <c r="AI258" s="737">
        <f t="shared" si="34"/>
        <v>0.705</v>
      </c>
    </row>
    <row r="259" ht="15.0" customHeight="1">
      <c r="A259" s="1041">
        <f t="shared" si="59"/>
        <v>258</v>
      </c>
      <c r="B259" s="1041" t="s">
        <v>1043</v>
      </c>
      <c r="C259" s="1042" t="s">
        <v>1044</v>
      </c>
      <c r="D259" s="1043" t="s">
        <v>2025</v>
      </c>
      <c r="E259" s="1043" t="s">
        <v>552</v>
      </c>
      <c r="F259" s="1044" t="s">
        <v>546</v>
      </c>
      <c r="G259" s="1044" t="s">
        <v>771</v>
      </c>
      <c r="H259" s="1044" t="str">
        <f t="shared" si="63"/>
        <v>TESTER04</v>
      </c>
      <c r="I259" s="1045">
        <v>1.41</v>
      </c>
      <c r="J259" s="1041">
        <v>7.0</v>
      </c>
      <c r="K259" s="1041">
        <v>2024.0</v>
      </c>
      <c r="L259" s="1046" t="s">
        <v>1966</v>
      </c>
      <c r="M259" s="1046" t="s">
        <v>1967</v>
      </c>
      <c r="N259" s="762">
        <v>11.5</v>
      </c>
      <c r="O259" s="762">
        <v>0.5</v>
      </c>
      <c r="P259" s="762">
        <f t="shared" si="37"/>
        <v>0.705</v>
      </c>
      <c r="Q259" s="762">
        <v>0.705</v>
      </c>
      <c r="R259" s="1047"/>
      <c r="S259" s="1041" t="s">
        <v>525</v>
      </c>
      <c r="T259" s="1042" t="s">
        <v>2058</v>
      </c>
      <c r="U259" s="1048">
        <f t="shared" si="2"/>
        <v>0.705</v>
      </c>
      <c r="V259" s="1049">
        <f t="shared" si="61"/>
        <v>1.41</v>
      </c>
      <c r="W259" s="1048">
        <f t="shared" si="62"/>
        <v>1.41</v>
      </c>
      <c r="X259" s="1050">
        <f t="shared" si="5"/>
        <v>1</v>
      </c>
      <c r="Y259" s="762">
        <f t="shared" si="40"/>
        <v>1</v>
      </c>
      <c r="Z259" s="1051" t="str">
        <f t="shared" si="41"/>
        <v>#REF!</v>
      </c>
      <c r="AA259" s="1051" t="str">
        <f t="shared" si="6"/>
        <v>#REF!</v>
      </c>
      <c r="AB259" s="1051" t="str">
        <f t="shared" si="7"/>
        <v>#REF!</v>
      </c>
      <c r="AC259" s="1052">
        <f t="shared" si="8"/>
        <v>0</v>
      </c>
      <c r="AD259" s="1052" t="str">
        <f t="shared" si="9"/>
        <v>#REF!</v>
      </c>
      <c r="AE259" s="1053" t="str">
        <f t="shared" si="10"/>
        <v>#REF!</v>
      </c>
      <c r="AF259" s="1042"/>
      <c r="AG259" s="737"/>
      <c r="AH259" s="737"/>
      <c r="AI259" s="737">
        <f t="shared" si="34"/>
        <v>0.705</v>
      </c>
    </row>
    <row r="260" ht="15.0" customHeight="1">
      <c r="A260" s="1041">
        <f t="shared" si="59"/>
        <v>259</v>
      </c>
      <c r="B260" s="1041" t="s">
        <v>2013</v>
      </c>
      <c r="C260" s="1042" t="s">
        <v>2014</v>
      </c>
      <c r="D260" s="1043" t="s">
        <v>2015</v>
      </c>
      <c r="E260" s="1043" t="s">
        <v>552</v>
      </c>
      <c r="F260" s="1044" t="s">
        <v>663</v>
      </c>
      <c r="G260" s="1044" t="s">
        <v>893</v>
      </c>
      <c r="H260" s="1044" t="str">
        <f t="shared" si="63"/>
        <v>PM06</v>
      </c>
      <c r="I260" s="1045">
        <v>2.27</v>
      </c>
      <c r="J260" s="1041">
        <v>7.0</v>
      </c>
      <c r="K260" s="1041">
        <v>2024.0</v>
      </c>
      <c r="L260" s="1046" t="s">
        <v>1966</v>
      </c>
      <c r="M260" s="1046" t="s">
        <v>1967</v>
      </c>
      <c r="N260" s="762">
        <v>2.3</v>
      </c>
      <c r="O260" s="762">
        <v>0.1</v>
      </c>
      <c r="P260" s="762">
        <f t="shared" si="37"/>
        <v>0.227</v>
      </c>
      <c r="Q260" s="762">
        <v>0.227</v>
      </c>
      <c r="R260" s="1047"/>
      <c r="S260" s="1041" t="s">
        <v>525</v>
      </c>
      <c r="T260" s="1042" t="s">
        <v>2058</v>
      </c>
      <c r="U260" s="1048">
        <f t="shared" si="2"/>
        <v>0.227</v>
      </c>
      <c r="V260" s="1049">
        <f t="shared" si="61"/>
        <v>0.953</v>
      </c>
      <c r="W260" s="1048">
        <f t="shared" si="62"/>
        <v>0.953</v>
      </c>
      <c r="X260" s="1050">
        <f t="shared" si="5"/>
        <v>1</v>
      </c>
      <c r="Y260" s="762">
        <f t="shared" si="40"/>
        <v>0.42</v>
      </c>
      <c r="Z260" s="1051" t="str">
        <f t="shared" si="41"/>
        <v>#REF!</v>
      </c>
      <c r="AA260" s="1051" t="str">
        <f t="shared" si="6"/>
        <v>#REF!</v>
      </c>
      <c r="AB260" s="1051" t="str">
        <f t="shared" si="7"/>
        <v>#REF!</v>
      </c>
      <c r="AC260" s="1052">
        <f t="shared" si="8"/>
        <v>0</v>
      </c>
      <c r="AD260" s="1052" t="str">
        <f t="shared" si="9"/>
        <v>#REF!</v>
      </c>
      <c r="AE260" s="1053" t="str">
        <f t="shared" si="10"/>
        <v>#REF!</v>
      </c>
      <c r="AF260" s="1042"/>
      <c r="AG260" s="737"/>
      <c r="AH260" s="737"/>
      <c r="AI260" s="737">
        <f t="shared" si="34"/>
        <v>0.3176666667</v>
      </c>
    </row>
    <row r="261" ht="15.0" customHeight="1">
      <c r="A261" s="1056">
        <f t="shared" si="59"/>
        <v>260</v>
      </c>
      <c r="B261" s="1057">
        <v>427332.0</v>
      </c>
      <c r="C261" s="766" t="s">
        <v>995</v>
      </c>
      <c r="D261" s="1058" t="s">
        <v>1308</v>
      </c>
      <c r="E261" s="766" t="s">
        <v>552</v>
      </c>
      <c r="F261" s="1059" t="s">
        <v>512</v>
      </c>
      <c r="G261" s="1059" t="s">
        <v>771</v>
      </c>
      <c r="H261" s="1056" t="str">
        <f t="shared" si="63"/>
        <v>DEV04</v>
      </c>
      <c r="I261" s="1060" t="str">
        <f t="shared" ref="I261:I483" si="64">VLOOKUP(H261,NLTC!$C$5:$D$28,2,0)</f>
        <v>#REF!</v>
      </c>
      <c r="J261" s="1041">
        <v>7.0</v>
      </c>
      <c r="K261" s="1041">
        <v>2024.0</v>
      </c>
      <c r="L261" s="1046" t="s">
        <v>1966</v>
      </c>
      <c r="M261" s="1046" t="s">
        <v>1967</v>
      </c>
      <c r="N261" s="727">
        <v>8.0</v>
      </c>
      <c r="O261" s="727">
        <f>N261/23</f>
        <v>0.347826087</v>
      </c>
      <c r="P261" s="727" t="str">
        <f t="shared" si="37"/>
        <v>#REF!</v>
      </c>
      <c r="Q261" s="762">
        <v>0.55</v>
      </c>
      <c r="R261" s="727"/>
      <c r="S261" s="1056" t="s">
        <v>525</v>
      </c>
      <c r="T261" s="1042" t="s">
        <v>2030</v>
      </c>
      <c r="U261" s="1048">
        <f t="shared" si="2"/>
        <v>0.55</v>
      </c>
      <c r="V261" s="1049" t="str">
        <f t="shared" si="61"/>
        <v>#REF!</v>
      </c>
      <c r="W261" s="1048">
        <f t="shared" si="62"/>
        <v>2.14</v>
      </c>
      <c r="X261" s="1050" t="str">
        <f t="shared" si="5"/>
        <v>#REF!</v>
      </c>
      <c r="Y261" s="762">
        <f t="shared" si="40"/>
        <v>1.347826087</v>
      </c>
      <c r="Z261" s="1051" t="str">
        <f t="shared" si="41"/>
        <v>#REF!</v>
      </c>
      <c r="AA261" s="1051" t="str">
        <f t="shared" si="6"/>
        <v>#REF!</v>
      </c>
      <c r="AB261" s="1051" t="str">
        <f t="shared" si="7"/>
        <v>#REF!</v>
      </c>
      <c r="AC261" s="1052" t="str">
        <f t="shared" si="8"/>
        <v>#REF!</v>
      </c>
      <c r="AD261" s="1052" t="str">
        <f t="shared" si="9"/>
        <v>#REF!</v>
      </c>
      <c r="AE261" s="1053" t="str">
        <f t="shared" si="10"/>
        <v>#REF!</v>
      </c>
      <c r="AF261" s="1056"/>
      <c r="AG261" s="737"/>
      <c r="AH261" s="737"/>
      <c r="AI261" s="737">
        <f t="shared" si="34"/>
        <v>1.07</v>
      </c>
    </row>
    <row r="262" ht="15.0" customHeight="1">
      <c r="A262" s="1056">
        <f t="shared" si="59"/>
        <v>261</v>
      </c>
      <c r="B262" s="1056"/>
      <c r="C262" s="1061"/>
      <c r="D262" s="1062"/>
      <c r="E262" s="766"/>
      <c r="F262" s="1059"/>
      <c r="G262" s="1059"/>
      <c r="H262" s="1063" t="s">
        <v>708</v>
      </c>
      <c r="I262" s="1060" t="str">
        <f t="shared" si="64"/>
        <v>#REF!</v>
      </c>
      <c r="J262" s="1056">
        <v>7.0</v>
      </c>
      <c r="K262" s="1064">
        <v>2024.0</v>
      </c>
      <c r="L262" s="1065">
        <v>45474.0</v>
      </c>
      <c r="M262" s="1065">
        <v>45504.0</v>
      </c>
      <c r="N262" s="748"/>
      <c r="O262" s="727">
        <f t="shared" ref="O262:O322" si="65">N262/20</f>
        <v>0</v>
      </c>
      <c r="P262" s="721" t="str">
        <f t="shared" si="37"/>
        <v>#REF!</v>
      </c>
      <c r="Q262" s="721"/>
      <c r="R262" s="727"/>
      <c r="S262" s="1056" t="s">
        <v>525</v>
      </c>
      <c r="T262" s="1066"/>
      <c r="U262" s="727" t="str">
        <f t="shared" si="2"/>
        <v/>
      </c>
      <c r="V262" s="730">
        <f t="shared" ref="V262:V267" si="66">ROUND(SUMIF($B:$B,B262,P:P),3)</f>
        <v>0</v>
      </c>
      <c r="W262" s="727">
        <f t="shared" ref="W262:W267" si="67">ROUND(SUMIF($B:$B,B262,U:U),3)</f>
        <v>0</v>
      </c>
      <c r="X262" s="727" t="str">
        <f t="shared" si="5"/>
        <v>#DIV/0!</v>
      </c>
      <c r="Y262" s="727">
        <f t="shared" si="40"/>
        <v>0</v>
      </c>
      <c r="Z262" s="730" t="str">
        <f t="shared" si="41"/>
        <v>#REF!</v>
      </c>
      <c r="AA262" s="730" t="str">
        <f t="shared" si="6"/>
        <v>#DIV/0!</v>
      </c>
      <c r="AB262" s="730" t="str">
        <f t="shared" si="7"/>
        <v>#DIV/0!</v>
      </c>
      <c r="AC262" s="733" t="str">
        <f t="shared" si="8"/>
        <v>#DIV/0!</v>
      </c>
      <c r="AD262" s="733" t="str">
        <f t="shared" si="9"/>
        <v>#DIV/0!</v>
      </c>
      <c r="AE262" s="733">
        <f t="shared" si="10"/>
        <v>0</v>
      </c>
      <c r="AF262" s="1056"/>
      <c r="AG262" s="737"/>
      <c r="AH262" s="737"/>
      <c r="AI262" s="737" t="str">
        <f t="shared" si="34"/>
        <v>#DIV/0!</v>
      </c>
    </row>
    <row r="263" ht="15.0" customHeight="1">
      <c r="A263" s="1056">
        <f t="shared" si="59"/>
        <v>262</v>
      </c>
      <c r="B263" s="1056"/>
      <c r="C263" s="1061"/>
      <c r="D263" s="1062"/>
      <c r="E263" s="766"/>
      <c r="F263" s="1059"/>
      <c r="G263" s="1059"/>
      <c r="H263" s="1063" t="s">
        <v>708</v>
      </c>
      <c r="I263" s="1060" t="str">
        <f t="shared" si="64"/>
        <v>#REF!</v>
      </c>
      <c r="J263" s="1056">
        <v>7.0</v>
      </c>
      <c r="K263" s="1064">
        <v>2024.0</v>
      </c>
      <c r="L263" s="1065">
        <v>45474.0</v>
      </c>
      <c r="M263" s="1065">
        <v>45504.0</v>
      </c>
      <c r="N263" s="748"/>
      <c r="O263" s="727">
        <f t="shared" si="65"/>
        <v>0</v>
      </c>
      <c r="P263" s="721" t="str">
        <f t="shared" si="37"/>
        <v>#REF!</v>
      </c>
      <c r="Q263" s="721"/>
      <c r="R263" s="727"/>
      <c r="S263" s="1056" t="s">
        <v>525</v>
      </c>
      <c r="T263" s="1066"/>
      <c r="U263" s="727" t="str">
        <f t="shared" si="2"/>
        <v/>
      </c>
      <c r="V263" s="730">
        <f t="shared" si="66"/>
        <v>0</v>
      </c>
      <c r="W263" s="727">
        <f t="shared" si="67"/>
        <v>0</v>
      </c>
      <c r="X263" s="727" t="str">
        <f t="shared" si="5"/>
        <v>#DIV/0!</v>
      </c>
      <c r="Y263" s="727">
        <f t="shared" si="40"/>
        <v>0</v>
      </c>
      <c r="Z263" s="730" t="str">
        <f t="shared" si="41"/>
        <v>#REF!</v>
      </c>
      <c r="AA263" s="730" t="str">
        <f t="shared" si="6"/>
        <v>#DIV/0!</v>
      </c>
      <c r="AB263" s="730" t="str">
        <f t="shared" si="7"/>
        <v>#DIV/0!</v>
      </c>
      <c r="AC263" s="733" t="str">
        <f t="shared" si="8"/>
        <v>#DIV/0!</v>
      </c>
      <c r="AD263" s="733" t="str">
        <f t="shared" si="9"/>
        <v>#DIV/0!</v>
      </c>
      <c r="AE263" s="733">
        <f t="shared" si="10"/>
        <v>0</v>
      </c>
      <c r="AF263" s="1056"/>
      <c r="AG263" s="737"/>
      <c r="AH263" s="737"/>
      <c r="AI263" s="737" t="str">
        <f t="shared" si="34"/>
        <v>#DIV/0!</v>
      </c>
    </row>
    <row r="264" ht="15.0" customHeight="1">
      <c r="A264" s="1056">
        <f t="shared" si="59"/>
        <v>263</v>
      </c>
      <c r="B264" s="1056"/>
      <c r="C264" s="1061"/>
      <c r="D264" s="1062"/>
      <c r="E264" s="766"/>
      <c r="F264" s="1059"/>
      <c r="G264" s="1059"/>
      <c r="H264" s="1067" t="s">
        <v>570</v>
      </c>
      <c r="I264" s="1060" t="str">
        <f t="shared" si="64"/>
        <v>#REF!</v>
      </c>
      <c r="J264" s="1056">
        <v>7.0</v>
      </c>
      <c r="K264" s="1064">
        <v>2024.0</v>
      </c>
      <c r="L264" s="1065">
        <v>45474.0</v>
      </c>
      <c r="M264" s="1065">
        <v>45504.0</v>
      </c>
      <c r="N264" s="748"/>
      <c r="O264" s="727">
        <f t="shared" si="65"/>
        <v>0</v>
      </c>
      <c r="P264" s="721" t="str">
        <f t="shared" si="37"/>
        <v>#REF!</v>
      </c>
      <c r="Q264" s="721"/>
      <c r="R264" s="727"/>
      <c r="S264" s="1056" t="s">
        <v>525</v>
      </c>
      <c r="T264" s="1066"/>
      <c r="U264" s="727" t="str">
        <f t="shared" si="2"/>
        <v/>
      </c>
      <c r="V264" s="730">
        <f t="shared" si="66"/>
        <v>0</v>
      </c>
      <c r="W264" s="727">
        <f t="shared" si="67"/>
        <v>0</v>
      </c>
      <c r="X264" s="727" t="str">
        <f t="shared" si="5"/>
        <v>#DIV/0!</v>
      </c>
      <c r="Y264" s="727">
        <f t="shared" si="40"/>
        <v>0</v>
      </c>
      <c r="Z264" s="730" t="str">
        <f t="shared" si="41"/>
        <v>#REF!</v>
      </c>
      <c r="AA264" s="730" t="str">
        <f t="shared" si="6"/>
        <v>#DIV/0!</v>
      </c>
      <c r="AB264" s="730" t="str">
        <f t="shared" si="7"/>
        <v>#DIV/0!</v>
      </c>
      <c r="AC264" s="733" t="str">
        <f t="shared" si="8"/>
        <v>#DIV/0!</v>
      </c>
      <c r="AD264" s="733" t="str">
        <f t="shared" si="9"/>
        <v>#DIV/0!</v>
      </c>
      <c r="AE264" s="733">
        <f t="shared" si="10"/>
        <v>0</v>
      </c>
      <c r="AF264" s="1056"/>
      <c r="AG264" s="737"/>
      <c r="AH264" s="737"/>
      <c r="AI264" s="737" t="str">
        <f t="shared" si="34"/>
        <v>#DIV/0!</v>
      </c>
    </row>
    <row r="265" ht="15.0" customHeight="1">
      <c r="A265" s="1056">
        <f t="shared" si="59"/>
        <v>264</v>
      </c>
      <c r="B265" s="1056"/>
      <c r="C265" s="1061"/>
      <c r="D265" s="1062"/>
      <c r="E265" s="766"/>
      <c r="F265" s="1059"/>
      <c r="G265" s="1059"/>
      <c r="H265" s="1067" t="s">
        <v>514</v>
      </c>
      <c r="I265" s="1060" t="str">
        <f t="shared" si="64"/>
        <v>#REF!</v>
      </c>
      <c r="J265" s="1056">
        <v>7.0</v>
      </c>
      <c r="K265" s="1064">
        <v>2024.0</v>
      </c>
      <c r="L265" s="1065">
        <v>45474.0</v>
      </c>
      <c r="M265" s="1065">
        <v>45504.0</v>
      </c>
      <c r="N265" s="721"/>
      <c r="O265" s="727">
        <f t="shared" si="65"/>
        <v>0</v>
      </c>
      <c r="P265" s="721" t="str">
        <f t="shared" si="37"/>
        <v>#REF!</v>
      </c>
      <c r="Q265" s="721"/>
      <c r="R265" s="727"/>
      <c r="S265" s="1056" t="s">
        <v>525</v>
      </c>
      <c r="T265" s="1066"/>
      <c r="U265" s="727" t="str">
        <f t="shared" si="2"/>
        <v/>
      </c>
      <c r="V265" s="730">
        <f t="shared" si="66"/>
        <v>0</v>
      </c>
      <c r="W265" s="727">
        <f t="shared" si="67"/>
        <v>0</v>
      </c>
      <c r="X265" s="727" t="str">
        <f t="shared" si="5"/>
        <v>#DIV/0!</v>
      </c>
      <c r="Y265" s="727">
        <f t="shared" si="40"/>
        <v>0</v>
      </c>
      <c r="Z265" s="730" t="str">
        <f t="shared" si="41"/>
        <v>#REF!</v>
      </c>
      <c r="AA265" s="730" t="str">
        <f t="shared" si="6"/>
        <v>#DIV/0!</v>
      </c>
      <c r="AB265" s="730" t="str">
        <f t="shared" si="7"/>
        <v>#DIV/0!</v>
      </c>
      <c r="AC265" s="733" t="str">
        <f t="shared" si="8"/>
        <v>#DIV/0!</v>
      </c>
      <c r="AD265" s="733" t="str">
        <f t="shared" si="9"/>
        <v>#DIV/0!</v>
      </c>
      <c r="AE265" s="733">
        <f t="shared" si="10"/>
        <v>0</v>
      </c>
      <c r="AF265" s="1056"/>
      <c r="AG265" s="737"/>
      <c r="AH265" s="737"/>
      <c r="AI265" s="737" t="str">
        <f t="shared" si="34"/>
        <v>#DIV/0!</v>
      </c>
    </row>
    <row r="266" ht="15.0" customHeight="1">
      <c r="A266" s="1056">
        <f t="shared" si="59"/>
        <v>265</v>
      </c>
      <c r="B266" s="1068"/>
      <c r="C266" s="747"/>
      <c r="D266" s="766"/>
      <c r="E266" s="766"/>
      <c r="F266" s="1069"/>
      <c r="G266" s="1070"/>
      <c r="H266" s="1056">
        <f t="shared" ref="H266:H269" si="68">IF(G266="fresher",F266&amp;"01",IF(G266="junior",F266&amp;"02",IF(G266="junior+",F266&amp;"03",IF(G266="middle",F266&amp;"04",IF(G266="middle+",F266&amp;"05",IF(G266="senior",F266&amp;"06",0))))))</f>
        <v>0</v>
      </c>
      <c r="I266" s="1060" t="str">
        <f t="shared" si="64"/>
        <v>#REF!</v>
      </c>
      <c r="J266" s="1056">
        <v>7.0</v>
      </c>
      <c r="K266" s="1056">
        <v>2024.0</v>
      </c>
      <c r="L266" s="1065">
        <v>45474.0</v>
      </c>
      <c r="M266" s="1065">
        <v>45504.0</v>
      </c>
      <c r="N266" s="727"/>
      <c r="O266" s="727">
        <f t="shared" si="65"/>
        <v>0</v>
      </c>
      <c r="P266" s="727">
        <f t="shared" si="37"/>
        <v>0</v>
      </c>
      <c r="Q266" s="721"/>
      <c r="R266" s="727"/>
      <c r="S266" s="1057" t="s">
        <v>517</v>
      </c>
      <c r="T266" s="720"/>
      <c r="U266" s="727" t="str">
        <f t="shared" si="2"/>
        <v/>
      </c>
      <c r="V266" s="730">
        <f t="shared" si="66"/>
        <v>0</v>
      </c>
      <c r="W266" s="727">
        <f t="shared" si="67"/>
        <v>0</v>
      </c>
      <c r="X266" s="727" t="str">
        <f t="shared" si="5"/>
        <v>#DIV/0!</v>
      </c>
      <c r="Y266" s="727">
        <f t="shared" si="40"/>
        <v>0</v>
      </c>
      <c r="Z266" s="730" t="str">
        <f t="shared" si="41"/>
        <v>#REF!</v>
      </c>
      <c r="AA266" s="730" t="str">
        <f t="shared" si="6"/>
        <v>#DIV/0!</v>
      </c>
      <c r="AB266" s="730" t="str">
        <f t="shared" si="7"/>
        <v>#DIV/0!</v>
      </c>
      <c r="AC266" s="733" t="str">
        <f t="shared" si="8"/>
        <v>#DIV/0!</v>
      </c>
      <c r="AD266" s="733" t="str">
        <f t="shared" si="9"/>
        <v>#DIV/0!</v>
      </c>
      <c r="AE266" s="733">
        <f t="shared" si="10"/>
        <v>0</v>
      </c>
      <c r="AF266" s="1056"/>
      <c r="AG266" s="737"/>
      <c r="AH266" s="737"/>
      <c r="AI266" s="737" t="str">
        <f t="shared" si="34"/>
        <v>#DIV/0!</v>
      </c>
    </row>
    <row r="267" ht="15.0" customHeight="1">
      <c r="A267" s="1056">
        <f t="shared" si="59"/>
        <v>266</v>
      </c>
      <c r="B267" s="1057"/>
      <c r="C267" s="747"/>
      <c r="D267" s="766"/>
      <c r="E267" s="766"/>
      <c r="F267" s="1069"/>
      <c r="G267" s="1070"/>
      <c r="H267" s="1056">
        <f t="shared" si="68"/>
        <v>0</v>
      </c>
      <c r="I267" s="1060" t="str">
        <f t="shared" si="64"/>
        <v>#REF!</v>
      </c>
      <c r="J267" s="1056">
        <v>7.0</v>
      </c>
      <c r="K267" s="1056">
        <v>2024.0</v>
      </c>
      <c r="L267" s="1065">
        <v>45474.0</v>
      </c>
      <c r="M267" s="1065">
        <v>45504.0</v>
      </c>
      <c r="N267" s="727"/>
      <c r="O267" s="727">
        <f t="shared" si="65"/>
        <v>0</v>
      </c>
      <c r="P267" s="727">
        <f t="shared" si="37"/>
        <v>0</v>
      </c>
      <c r="Q267" s="721"/>
      <c r="R267" s="727"/>
      <c r="S267" s="1057" t="s">
        <v>517</v>
      </c>
      <c r="T267" s="720"/>
      <c r="U267" s="727" t="str">
        <f t="shared" si="2"/>
        <v/>
      </c>
      <c r="V267" s="730">
        <f t="shared" si="66"/>
        <v>0</v>
      </c>
      <c r="W267" s="727">
        <f t="shared" si="67"/>
        <v>0</v>
      </c>
      <c r="X267" s="727" t="str">
        <f t="shared" si="5"/>
        <v>#DIV/0!</v>
      </c>
      <c r="Y267" s="727">
        <f t="shared" si="40"/>
        <v>0</v>
      </c>
      <c r="Z267" s="730" t="str">
        <f t="shared" si="41"/>
        <v>#REF!</v>
      </c>
      <c r="AA267" s="730" t="str">
        <f t="shared" si="6"/>
        <v>#DIV/0!</v>
      </c>
      <c r="AB267" s="730" t="str">
        <f t="shared" si="7"/>
        <v>#DIV/0!</v>
      </c>
      <c r="AC267" s="733" t="str">
        <f t="shared" si="8"/>
        <v>#DIV/0!</v>
      </c>
      <c r="AD267" s="733" t="str">
        <f t="shared" si="9"/>
        <v>#DIV/0!</v>
      </c>
      <c r="AE267" s="733">
        <f t="shared" si="10"/>
        <v>0</v>
      </c>
      <c r="AF267" s="1056"/>
      <c r="AG267" s="737"/>
      <c r="AH267" s="737"/>
      <c r="AI267" s="737" t="str">
        <f t="shared" si="34"/>
        <v>#DIV/0!</v>
      </c>
    </row>
    <row r="268" ht="15.0" customHeight="1">
      <c r="A268" s="1056">
        <f t="shared" si="59"/>
        <v>267</v>
      </c>
      <c r="B268" s="1056"/>
      <c r="C268" s="301"/>
      <c r="D268" s="301"/>
      <c r="E268" s="301"/>
      <c r="F268" s="1056"/>
      <c r="G268" s="1056"/>
      <c r="H268" s="1056">
        <f t="shared" si="68"/>
        <v>0</v>
      </c>
      <c r="I268" s="1060" t="str">
        <f t="shared" si="64"/>
        <v>#REF!</v>
      </c>
      <c r="J268" s="1056">
        <v>7.0</v>
      </c>
      <c r="K268" s="1056">
        <v>2024.0</v>
      </c>
      <c r="L268" s="1065">
        <v>45474.0</v>
      </c>
      <c r="M268" s="1065">
        <v>45504.0</v>
      </c>
      <c r="N268" s="727"/>
      <c r="O268" s="727">
        <f t="shared" si="65"/>
        <v>0</v>
      </c>
      <c r="P268" s="727">
        <f t="shared" si="37"/>
        <v>0</v>
      </c>
      <c r="Q268" s="727"/>
      <c r="R268" s="727"/>
      <c r="S268" s="1056" t="s">
        <v>517</v>
      </c>
      <c r="T268" s="747"/>
      <c r="U268" s="727" t="str">
        <f t="shared" si="2"/>
        <v/>
      </c>
      <c r="V268" s="730">
        <f t="shared" ref="V268:V269" si="69">ROUND(SUMIF(B:B,B268,P:P),3)</f>
        <v>0</v>
      </c>
      <c r="W268" s="727">
        <f t="shared" ref="W268:W269" si="70">ROUND(SUMIF(B:B,B268,U:U),3)</f>
        <v>0</v>
      </c>
      <c r="X268" s="727" t="str">
        <f t="shared" si="5"/>
        <v>#DIV/0!</v>
      </c>
      <c r="Y268" s="727">
        <f t="shared" si="40"/>
        <v>0</v>
      </c>
      <c r="Z268" s="730" t="str">
        <f t="shared" si="41"/>
        <v>#REF!</v>
      </c>
      <c r="AA268" s="730" t="str">
        <f t="shared" si="6"/>
        <v>#DIV/0!</v>
      </c>
      <c r="AB268" s="730" t="str">
        <f t="shared" si="7"/>
        <v>#DIV/0!</v>
      </c>
      <c r="AC268" s="733" t="str">
        <f t="shared" si="8"/>
        <v>#DIV/0!</v>
      </c>
      <c r="AD268" s="733" t="str">
        <f t="shared" si="9"/>
        <v>#DIV/0!</v>
      </c>
      <c r="AE268" s="733">
        <f t="shared" si="10"/>
        <v>0</v>
      </c>
      <c r="AF268" s="1056"/>
      <c r="AG268" s="737"/>
      <c r="AH268" s="737"/>
      <c r="AI268" s="737" t="str">
        <f t="shared" si="34"/>
        <v>#DIV/0!</v>
      </c>
    </row>
    <row r="269" ht="15.0" customHeight="1">
      <c r="A269" s="1056">
        <f t="shared" si="59"/>
        <v>268</v>
      </c>
      <c r="B269" s="1064"/>
      <c r="C269" s="747"/>
      <c r="D269" s="778"/>
      <c r="E269" s="778"/>
      <c r="F269" s="1071"/>
      <c r="G269" s="1071"/>
      <c r="H269" s="1056">
        <f t="shared" si="68"/>
        <v>0</v>
      </c>
      <c r="I269" s="1060" t="str">
        <f t="shared" si="64"/>
        <v>#REF!</v>
      </c>
      <c r="J269" s="1056">
        <v>7.0</v>
      </c>
      <c r="K269" s="1056">
        <v>2024.0</v>
      </c>
      <c r="L269" s="1065">
        <v>45474.0</v>
      </c>
      <c r="M269" s="1065">
        <v>45504.0</v>
      </c>
      <c r="N269" s="727"/>
      <c r="O269" s="727">
        <f t="shared" si="65"/>
        <v>0</v>
      </c>
      <c r="P269" s="727">
        <f t="shared" si="37"/>
        <v>0</v>
      </c>
      <c r="Q269" s="748"/>
      <c r="R269" s="748"/>
      <c r="S269" s="1064" t="s">
        <v>517</v>
      </c>
      <c r="T269" s="747"/>
      <c r="U269" s="727" t="str">
        <f t="shared" si="2"/>
        <v/>
      </c>
      <c r="V269" s="730">
        <f t="shared" si="69"/>
        <v>0</v>
      </c>
      <c r="W269" s="727">
        <f t="shared" si="70"/>
        <v>0</v>
      </c>
      <c r="X269" s="727" t="str">
        <f t="shared" si="5"/>
        <v>#DIV/0!</v>
      </c>
      <c r="Y269" s="727">
        <f t="shared" si="40"/>
        <v>0</v>
      </c>
      <c r="Z269" s="730" t="str">
        <f t="shared" si="41"/>
        <v>#REF!</v>
      </c>
      <c r="AA269" s="730" t="str">
        <f t="shared" si="6"/>
        <v>#DIV/0!</v>
      </c>
      <c r="AB269" s="730" t="str">
        <f t="shared" si="7"/>
        <v>#DIV/0!</v>
      </c>
      <c r="AC269" s="733" t="str">
        <f t="shared" si="8"/>
        <v>#DIV/0!</v>
      </c>
      <c r="AD269" s="733" t="str">
        <f t="shared" si="9"/>
        <v>#DIV/0!</v>
      </c>
      <c r="AE269" s="733">
        <f t="shared" si="10"/>
        <v>0</v>
      </c>
      <c r="AF269" s="1056"/>
      <c r="AG269" s="737"/>
      <c r="AH269" s="737"/>
      <c r="AI269" s="737" t="str">
        <f t="shared" si="34"/>
        <v>#DIV/0!</v>
      </c>
    </row>
    <row r="270" ht="15.75" customHeight="1">
      <c r="A270" s="1056">
        <f t="shared" si="59"/>
        <v>269</v>
      </c>
      <c r="B270" s="1064"/>
      <c r="C270" s="1072"/>
      <c r="D270" s="1073"/>
      <c r="E270" s="778"/>
      <c r="F270" s="1071"/>
      <c r="G270" s="1071"/>
      <c r="H270" s="1071" t="s">
        <v>514</v>
      </c>
      <c r="I270" s="1074" t="str">
        <f t="shared" si="64"/>
        <v>#REF!</v>
      </c>
      <c r="J270" s="1056">
        <v>7.0</v>
      </c>
      <c r="K270" s="1064">
        <v>2024.0</v>
      </c>
      <c r="L270" s="1065">
        <v>45474.0</v>
      </c>
      <c r="M270" s="1065">
        <v>45504.0</v>
      </c>
      <c r="N270" s="748"/>
      <c r="O270" s="748">
        <f t="shared" si="65"/>
        <v>0</v>
      </c>
      <c r="P270" s="748" t="str">
        <f t="shared" si="37"/>
        <v>#REF!</v>
      </c>
      <c r="Q270" s="748"/>
      <c r="R270" s="748"/>
      <c r="S270" s="1064" t="s">
        <v>525</v>
      </c>
      <c r="T270" s="747"/>
      <c r="U270" s="727" t="str">
        <f t="shared" si="2"/>
        <v/>
      </c>
      <c r="V270" s="1075">
        <f>ROUND(SUMIF($B:$B,B270,P:P),3)</f>
        <v>0</v>
      </c>
      <c r="W270" s="748">
        <f>ROUND(SUMIF($B:$B,B270,U:U),3)</f>
        <v>0</v>
      </c>
      <c r="X270" s="748" t="str">
        <f t="shared" si="5"/>
        <v>#DIV/0!</v>
      </c>
      <c r="Y270" s="748">
        <f t="shared" si="40"/>
        <v>0</v>
      </c>
      <c r="Z270" s="1075" t="str">
        <f t="shared" si="41"/>
        <v>#REF!</v>
      </c>
      <c r="AA270" s="1075" t="str">
        <f t="shared" si="6"/>
        <v>#DIV/0!</v>
      </c>
      <c r="AB270" s="1075" t="str">
        <f t="shared" si="7"/>
        <v>#DIV/0!</v>
      </c>
      <c r="AC270" s="1076" t="str">
        <f t="shared" si="8"/>
        <v>#DIV/0!</v>
      </c>
      <c r="AD270" s="1076" t="str">
        <f t="shared" si="9"/>
        <v>#DIV/0!</v>
      </c>
      <c r="AE270" s="1076">
        <f t="shared" si="10"/>
        <v>0</v>
      </c>
      <c r="AF270" s="747"/>
      <c r="AG270" s="737"/>
      <c r="AH270" s="737"/>
      <c r="AI270" s="737" t="str">
        <f t="shared" si="34"/>
        <v>#DIV/0!</v>
      </c>
    </row>
    <row r="271" ht="15.0" customHeight="1">
      <c r="A271" s="1056">
        <f t="shared" si="59"/>
        <v>270</v>
      </c>
      <c r="B271" s="1056"/>
      <c r="C271" s="301"/>
      <c r="D271" s="301"/>
      <c r="E271" s="301"/>
      <c r="F271" s="1056"/>
      <c r="G271" s="1056"/>
      <c r="H271" s="1056">
        <f t="shared" ref="H271:H483" si="71">IF(G271="fresher",F271&amp;"01",IF(G271="junior",F271&amp;"02",IF(G271="junior+",F271&amp;"03",IF(G271="middle",F271&amp;"04",IF(G271="middle+",F271&amp;"05",IF(G271="senior",F271&amp;"06",0))))))</f>
        <v>0</v>
      </c>
      <c r="I271" s="1060" t="str">
        <f t="shared" si="64"/>
        <v>#REF!</v>
      </c>
      <c r="J271" s="1056">
        <v>7.0</v>
      </c>
      <c r="K271" s="1056">
        <v>2024.0</v>
      </c>
      <c r="L271" s="1065">
        <v>45474.0</v>
      </c>
      <c r="M271" s="1065">
        <v>45504.0</v>
      </c>
      <c r="N271" s="727"/>
      <c r="O271" s="727">
        <f t="shared" si="65"/>
        <v>0</v>
      </c>
      <c r="P271" s="727">
        <f t="shared" si="37"/>
        <v>0</v>
      </c>
      <c r="Q271" s="727"/>
      <c r="R271" s="727"/>
      <c r="S271" s="1056" t="s">
        <v>517</v>
      </c>
      <c r="T271" s="301"/>
      <c r="U271" s="727" t="str">
        <f t="shared" si="2"/>
        <v/>
      </c>
      <c r="V271" s="730">
        <f t="shared" ref="V271:V307" si="72">ROUND(SUMIF(B:B,B271,P:P),3)</f>
        <v>0</v>
      </c>
      <c r="W271" s="727">
        <f t="shared" ref="W271:W307" si="73">ROUND(SUMIF(B:B,B271,U:U),3)</f>
        <v>0</v>
      </c>
      <c r="X271" s="727" t="str">
        <f t="shared" si="5"/>
        <v>#DIV/0!</v>
      </c>
      <c r="Y271" s="727">
        <f t="shared" si="40"/>
        <v>0</v>
      </c>
      <c r="Z271" s="730" t="str">
        <f t="shared" si="41"/>
        <v>#REF!</v>
      </c>
      <c r="AA271" s="730" t="str">
        <f t="shared" si="6"/>
        <v>#DIV/0!</v>
      </c>
      <c r="AB271" s="730" t="str">
        <f t="shared" si="7"/>
        <v>#DIV/0!</v>
      </c>
      <c r="AC271" s="733" t="str">
        <f t="shared" si="8"/>
        <v>#DIV/0!</v>
      </c>
      <c r="AD271" s="733" t="str">
        <f t="shared" si="9"/>
        <v>#DIV/0!</v>
      </c>
      <c r="AE271" s="733">
        <f t="shared" si="10"/>
        <v>0</v>
      </c>
      <c r="AF271" s="1056"/>
      <c r="AG271" s="737"/>
      <c r="AH271" s="737"/>
      <c r="AI271" s="737" t="str">
        <f t="shared" si="34"/>
        <v>#DIV/0!</v>
      </c>
    </row>
    <row r="272" ht="15.0" customHeight="1">
      <c r="A272" s="1056">
        <f t="shared" si="59"/>
        <v>271</v>
      </c>
      <c r="B272" s="1056"/>
      <c r="C272" s="301"/>
      <c r="D272" s="301"/>
      <c r="E272" s="301"/>
      <c r="F272" s="1056"/>
      <c r="G272" s="1056"/>
      <c r="H272" s="1056">
        <f t="shared" si="71"/>
        <v>0</v>
      </c>
      <c r="I272" s="1060" t="str">
        <f t="shared" si="64"/>
        <v>#REF!</v>
      </c>
      <c r="J272" s="1056">
        <v>7.0</v>
      </c>
      <c r="K272" s="1056">
        <v>2024.0</v>
      </c>
      <c r="L272" s="1065">
        <v>45474.0</v>
      </c>
      <c r="M272" s="1065">
        <v>45504.0</v>
      </c>
      <c r="N272" s="727"/>
      <c r="O272" s="727">
        <f t="shared" si="65"/>
        <v>0</v>
      </c>
      <c r="P272" s="727">
        <f t="shared" si="37"/>
        <v>0</v>
      </c>
      <c r="Q272" s="727"/>
      <c r="R272" s="727"/>
      <c r="S272" s="1056" t="s">
        <v>517</v>
      </c>
      <c r="T272" s="301"/>
      <c r="U272" s="727" t="str">
        <f t="shared" si="2"/>
        <v/>
      </c>
      <c r="V272" s="730">
        <f t="shared" si="72"/>
        <v>0</v>
      </c>
      <c r="W272" s="727">
        <f t="shared" si="73"/>
        <v>0</v>
      </c>
      <c r="X272" s="727" t="str">
        <f t="shared" si="5"/>
        <v>#DIV/0!</v>
      </c>
      <c r="Y272" s="727">
        <f t="shared" si="40"/>
        <v>0</v>
      </c>
      <c r="Z272" s="730" t="str">
        <f t="shared" si="41"/>
        <v>#REF!</v>
      </c>
      <c r="AA272" s="730" t="str">
        <f t="shared" si="6"/>
        <v>#DIV/0!</v>
      </c>
      <c r="AB272" s="730" t="str">
        <f t="shared" si="7"/>
        <v>#DIV/0!</v>
      </c>
      <c r="AC272" s="733" t="str">
        <f t="shared" si="8"/>
        <v>#DIV/0!</v>
      </c>
      <c r="AD272" s="733" t="str">
        <f t="shared" si="9"/>
        <v>#DIV/0!</v>
      </c>
      <c r="AE272" s="733">
        <f t="shared" si="10"/>
        <v>0</v>
      </c>
      <c r="AF272" s="1056"/>
      <c r="AG272" s="737"/>
      <c r="AH272" s="737"/>
      <c r="AI272" s="737" t="str">
        <f t="shared" si="34"/>
        <v>#DIV/0!</v>
      </c>
    </row>
    <row r="273" ht="15.0" customHeight="1">
      <c r="A273" s="1056">
        <f t="shared" si="59"/>
        <v>272</v>
      </c>
      <c r="B273" s="1077"/>
      <c r="C273" s="720"/>
      <c r="D273" s="766"/>
      <c r="E273" s="766"/>
      <c r="F273" s="1059"/>
      <c r="G273" s="1059"/>
      <c r="H273" s="1056">
        <f t="shared" si="71"/>
        <v>0</v>
      </c>
      <c r="I273" s="1060" t="str">
        <f t="shared" si="64"/>
        <v>#REF!</v>
      </c>
      <c r="J273" s="1056">
        <v>7.0</v>
      </c>
      <c r="K273" s="1056">
        <v>2024.0</v>
      </c>
      <c r="L273" s="1065">
        <v>45474.0</v>
      </c>
      <c r="M273" s="1065">
        <v>45504.0</v>
      </c>
      <c r="N273" s="727"/>
      <c r="O273" s="727">
        <f t="shared" si="65"/>
        <v>0</v>
      </c>
      <c r="P273" s="727" t="str">
        <f t="shared" si="37"/>
        <v>#REF!</v>
      </c>
      <c r="Q273" s="721"/>
      <c r="R273" s="721"/>
      <c r="S273" s="1077" t="s">
        <v>525</v>
      </c>
      <c r="T273" s="720"/>
      <c r="U273" s="727" t="str">
        <f t="shared" si="2"/>
        <v/>
      </c>
      <c r="V273" s="730">
        <f t="shared" si="72"/>
        <v>0</v>
      </c>
      <c r="W273" s="727">
        <f t="shared" si="73"/>
        <v>0</v>
      </c>
      <c r="X273" s="727" t="str">
        <f t="shared" si="5"/>
        <v>#DIV/0!</v>
      </c>
      <c r="Y273" s="727">
        <f t="shared" si="40"/>
        <v>0</v>
      </c>
      <c r="Z273" s="730" t="str">
        <f t="shared" si="41"/>
        <v>#REF!</v>
      </c>
      <c r="AA273" s="730" t="str">
        <f t="shared" si="6"/>
        <v>#DIV/0!</v>
      </c>
      <c r="AB273" s="730" t="str">
        <f t="shared" si="7"/>
        <v>#DIV/0!</v>
      </c>
      <c r="AC273" s="733" t="str">
        <f t="shared" si="8"/>
        <v>#DIV/0!</v>
      </c>
      <c r="AD273" s="733" t="str">
        <f t="shared" si="9"/>
        <v>#DIV/0!</v>
      </c>
      <c r="AE273" s="733">
        <f t="shared" si="10"/>
        <v>0</v>
      </c>
      <c r="AF273" s="1056"/>
      <c r="AG273" s="737"/>
      <c r="AH273" s="737"/>
      <c r="AI273" s="737" t="str">
        <f t="shared" si="34"/>
        <v>#DIV/0!</v>
      </c>
    </row>
    <row r="274" ht="15.0" customHeight="1">
      <c r="A274" s="1056">
        <f t="shared" si="59"/>
        <v>273</v>
      </c>
      <c r="B274" s="1077"/>
      <c r="C274" s="720"/>
      <c r="D274" s="766"/>
      <c r="E274" s="766"/>
      <c r="F274" s="1059"/>
      <c r="G274" s="1059"/>
      <c r="H274" s="1056">
        <f t="shared" si="71"/>
        <v>0</v>
      </c>
      <c r="I274" s="1060" t="str">
        <f t="shared" si="64"/>
        <v>#REF!</v>
      </c>
      <c r="J274" s="1056">
        <v>7.0</v>
      </c>
      <c r="K274" s="1056">
        <v>2024.0</v>
      </c>
      <c r="L274" s="1065">
        <v>45474.0</v>
      </c>
      <c r="M274" s="1065">
        <v>45504.0</v>
      </c>
      <c r="N274" s="727"/>
      <c r="O274" s="727">
        <f t="shared" si="65"/>
        <v>0</v>
      </c>
      <c r="P274" s="727" t="str">
        <f t="shared" si="37"/>
        <v>#REF!</v>
      </c>
      <c r="Q274" s="721"/>
      <c r="R274" s="721"/>
      <c r="S274" s="1077" t="s">
        <v>525</v>
      </c>
      <c r="T274" s="720"/>
      <c r="U274" s="727" t="str">
        <f t="shared" si="2"/>
        <v/>
      </c>
      <c r="V274" s="730">
        <f t="shared" si="72"/>
        <v>0</v>
      </c>
      <c r="W274" s="727">
        <f t="shared" si="73"/>
        <v>0</v>
      </c>
      <c r="X274" s="727" t="str">
        <f t="shared" si="5"/>
        <v>#DIV/0!</v>
      </c>
      <c r="Y274" s="727">
        <f t="shared" si="40"/>
        <v>0</v>
      </c>
      <c r="Z274" s="730" t="str">
        <f t="shared" si="41"/>
        <v>#REF!</v>
      </c>
      <c r="AA274" s="730" t="str">
        <f t="shared" si="6"/>
        <v>#DIV/0!</v>
      </c>
      <c r="AB274" s="730" t="str">
        <f t="shared" si="7"/>
        <v>#DIV/0!</v>
      </c>
      <c r="AC274" s="733" t="str">
        <f t="shared" si="8"/>
        <v>#DIV/0!</v>
      </c>
      <c r="AD274" s="733" t="str">
        <f t="shared" si="9"/>
        <v>#DIV/0!</v>
      </c>
      <c r="AE274" s="733">
        <f t="shared" si="10"/>
        <v>0</v>
      </c>
      <c r="AF274" s="1056"/>
      <c r="AG274" s="737"/>
      <c r="AH274" s="737"/>
      <c r="AI274" s="737" t="str">
        <f t="shared" si="34"/>
        <v>#DIV/0!</v>
      </c>
    </row>
    <row r="275" ht="15.0" customHeight="1">
      <c r="A275" s="1056">
        <f t="shared" si="59"/>
        <v>274</v>
      </c>
      <c r="B275" s="1077"/>
      <c r="C275" s="720"/>
      <c r="D275" s="766"/>
      <c r="E275" s="766"/>
      <c r="F275" s="1059"/>
      <c r="G275" s="1059"/>
      <c r="H275" s="1056">
        <f t="shared" si="71"/>
        <v>0</v>
      </c>
      <c r="I275" s="1060" t="str">
        <f t="shared" si="64"/>
        <v>#REF!</v>
      </c>
      <c r="J275" s="1056">
        <v>7.0</v>
      </c>
      <c r="K275" s="1056">
        <v>2024.0</v>
      </c>
      <c r="L275" s="1065">
        <v>45474.0</v>
      </c>
      <c r="M275" s="1065">
        <v>45504.0</v>
      </c>
      <c r="N275" s="727"/>
      <c r="O275" s="727">
        <f t="shared" si="65"/>
        <v>0</v>
      </c>
      <c r="P275" s="727" t="str">
        <f t="shared" si="37"/>
        <v>#REF!</v>
      </c>
      <c r="Q275" s="721"/>
      <c r="R275" s="721"/>
      <c r="S275" s="1077" t="s">
        <v>525</v>
      </c>
      <c r="T275" s="720"/>
      <c r="U275" s="727" t="str">
        <f t="shared" si="2"/>
        <v/>
      </c>
      <c r="V275" s="730">
        <f t="shared" si="72"/>
        <v>0</v>
      </c>
      <c r="W275" s="727">
        <f t="shared" si="73"/>
        <v>0</v>
      </c>
      <c r="X275" s="727" t="str">
        <f t="shared" si="5"/>
        <v>#DIV/0!</v>
      </c>
      <c r="Y275" s="727">
        <f t="shared" si="40"/>
        <v>0</v>
      </c>
      <c r="Z275" s="730" t="str">
        <f t="shared" si="41"/>
        <v>#REF!</v>
      </c>
      <c r="AA275" s="730" t="str">
        <f t="shared" si="6"/>
        <v>#DIV/0!</v>
      </c>
      <c r="AB275" s="730" t="str">
        <f t="shared" si="7"/>
        <v>#DIV/0!</v>
      </c>
      <c r="AC275" s="733" t="str">
        <f t="shared" si="8"/>
        <v>#DIV/0!</v>
      </c>
      <c r="AD275" s="733" t="str">
        <f t="shared" si="9"/>
        <v>#DIV/0!</v>
      </c>
      <c r="AE275" s="733">
        <f t="shared" si="10"/>
        <v>0</v>
      </c>
      <c r="AF275" s="1056"/>
      <c r="AG275" s="737"/>
      <c r="AH275" s="737"/>
      <c r="AI275" s="737" t="str">
        <f t="shared" si="34"/>
        <v>#DIV/0!</v>
      </c>
    </row>
    <row r="276" ht="15.0" customHeight="1">
      <c r="A276" s="1056">
        <f t="shared" si="59"/>
        <v>275</v>
      </c>
      <c r="B276" s="1077"/>
      <c r="C276" s="720"/>
      <c r="D276" s="766"/>
      <c r="E276" s="766"/>
      <c r="F276" s="1059"/>
      <c r="G276" s="1059"/>
      <c r="H276" s="1056">
        <f t="shared" si="71"/>
        <v>0</v>
      </c>
      <c r="I276" s="1060" t="str">
        <f t="shared" si="64"/>
        <v>#REF!</v>
      </c>
      <c r="J276" s="1056">
        <v>7.0</v>
      </c>
      <c r="K276" s="1056">
        <v>2024.0</v>
      </c>
      <c r="L276" s="1065">
        <v>45474.0</v>
      </c>
      <c r="M276" s="1065">
        <v>45504.0</v>
      </c>
      <c r="N276" s="727"/>
      <c r="O276" s="727">
        <f t="shared" si="65"/>
        <v>0</v>
      </c>
      <c r="P276" s="727" t="str">
        <f t="shared" si="37"/>
        <v>#REF!</v>
      </c>
      <c r="Q276" s="721"/>
      <c r="R276" s="721"/>
      <c r="S276" s="1077" t="s">
        <v>525</v>
      </c>
      <c r="T276" s="720"/>
      <c r="U276" s="727" t="str">
        <f t="shared" si="2"/>
        <v/>
      </c>
      <c r="V276" s="730">
        <f t="shared" si="72"/>
        <v>0</v>
      </c>
      <c r="W276" s="727">
        <f t="shared" si="73"/>
        <v>0</v>
      </c>
      <c r="X276" s="727" t="str">
        <f t="shared" si="5"/>
        <v>#DIV/0!</v>
      </c>
      <c r="Y276" s="727">
        <f t="shared" si="40"/>
        <v>0</v>
      </c>
      <c r="Z276" s="730" t="str">
        <f t="shared" si="41"/>
        <v>#REF!</v>
      </c>
      <c r="AA276" s="730" t="str">
        <f t="shared" si="6"/>
        <v>#DIV/0!</v>
      </c>
      <c r="AB276" s="730" t="str">
        <f t="shared" si="7"/>
        <v>#DIV/0!</v>
      </c>
      <c r="AC276" s="733" t="str">
        <f t="shared" si="8"/>
        <v>#DIV/0!</v>
      </c>
      <c r="AD276" s="733" t="str">
        <f t="shared" si="9"/>
        <v>#DIV/0!</v>
      </c>
      <c r="AE276" s="733">
        <f t="shared" si="10"/>
        <v>0</v>
      </c>
      <c r="AF276" s="1056"/>
      <c r="AG276" s="737"/>
      <c r="AH276" s="737"/>
      <c r="AI276" s="737" t="str">
        <f t="shared" si="34"/>
        <v>#DIV/0!</v>
      </c>
    </row>
    <row r="277" ht="15.0" customHeight="1">
      <c r="A277" s="1056">
        <f t="shared" si="59"/>
        <v>276</v>
      </c>
      <c r="B277" s="1077"/>
      <c r="C277" s="720"/>
      <c r="D277" s="766"/>
      <c r="E277" s="766"/>
      <c r="F277" s="1059"/>
      <c r="G277" s="1059"/>
      <c r="H277" s="1056">
        <f t="shared" si="71"/>
        <v>0</v>
      </c>
      <c r="I277" s="1060" t="str">
        <f t="shared" si="64"/>
        <v>#REF!</v>
      </c>
      <c r="J277" s="1056">
        <v>7.0</v>
      </c>
      <c r="K277" s="1056">
        <v>2024.0</v>
      </c>
      <c r="L277" s="1065">
        <v>45474.0</v>
      </c>
      <c r="M277" s="1065">
        <v>45504.0</v>
      </c>
      <c r="N277" s="727"/>
      <c r="O277" s="727">
        <f t="shared" si="65"/>
        <v>0</v>
      </c>
      <c r="P277" s="727" t="str">
        <f t="shared" si="37"/>
        <v>#REF!</v>
      </c>
      <c r="Q277" s="721"/>
      <c r="R277" s="721"/>
      <c r="S277" s="1077" t="s">
        <v>525</v>
      </c>
      <c r="T277" s="720"/>
      <c r="U277" s="727" t="str">
        <f t="shared" si="2"/>
        <v/>
      </c>
      <c r="V277" s="730">
        <f t="shared" si="72"/>
        <v>0</v>
      </c>
      <c r="W277" s="727">
        <f t="shared" si="73"/>
        <v>0</v>
      </c>
      <c r="X277" s="727" t="str">
        <f t="shared" si="5"/>
        <v>#DIV/0!</v>
      </c>
      <c r="Y277" s="727">
        <f t="shared" si="40"/>
        <v>0</v>
      </c>
      <c r="Z277" s="730" t="str">
        <f t="shared" si="41"/>
        <v>#REF!</v>
      </c>
      <c r="AA277" s="730" t="str">
        <f t="shared" si="6"/>
        <v>#DIV/0!</v>
      </c>
      <c r="AB277" s="730" t="str">
        <f t="shared" si="7"/>
        <v>#DIV/0!</v>
      </c>
      <c r="AC277" s="733" t="str">
        <f t="shared" si="8"/>
        <v>#DIV/0!</v>
      </c>
      <c r="AD277" s="733" t="str">
        <f t="shared" si="9"/>
        <v>#DIV/0!</v>
      </c>
      <c r="AE277" s="733">
        <f t="shared" si="10"/>
        <v>0</v>
      </c>
      <c r="AF277" s="1056"/>
      <c r="AG277" s="737"/>
      <c r="AH277" s="737"/>
      <c r="AI277" s="737" t="str">
        <f t="shared" si="34"/>
        <v>#DIV/0!</v>
      </c>
    </row>
    <row r="278" ht="15.0" customHeight="1">
      <c r="A278" s="1056">
        <f t="shared" si="59"/>
        <v>277</v>
      </c>
      <c r="B278" s="1077"/>
      <c r="C278" s="720"/>
      <c r="D278" s="766"/>
      <c r="E278" s="766"/>
      <c r="F278" s="1059"/>
      <c r="G278" s="1059"/>
      <c r="H278" s="1056">
        <f t="shared" si="71"/>
        <v>0</v>
      </c>
      <c r="I278" s="1060" t="str">
        <f t="shared" si="64"/>
        <v>#REF!</v>
      </c>
      <c r="J278" s="1056">
        <v>7.0</v>
      </c>
      <c r="K278" s="1056">
        <v>2024.0</v>
      </c>
      <c r="L278" s="1065">
        <v>45474.0</v>
      </c>
      <c r="M278" s="1065">
        <v>45504.0</v>
      </c>
      <c r="N278" s="727"/>
      <c r="O278" s="727">
        <f t="shared" si="65"/>
        <v>0</v>
      </c>
      <c r="P278" s="727" t="str">
        <f t="shared" si="37"/>
        <v>#REF!</v>
      </c>
      <c r="Q278" s="721"/>
      <c r="R278" s="721"/>
      <c r="S278" s="1077" t="s">
        <v>525</v>
      </c>
      <c r="T278" s="720"/>
      <c r="U278" s="727" t="str">
        <f t="shared" si="2"/>
        <v/>
      </c>
      <c r="V278" s="730">
        <f t="shared" si="72"/>
        <v>0</v>
      </c>
      <c r="W278" s="727">
        <f t="shared" si="73"/>
        <v>0</v>
      </c>
      <c r="X278" s="727" t="str">
        <f t="shared" si="5"/>
        <v>#DIV/0!</v>
      </c>
      <c r="Y278" s="727">
        <f t="shared" si="40"/>
        <v>0</v>
      </c>
      <c r="Z278" s="730" t="str">
        <f t="shared" si="41"/>
        <v>#REF!</v>
      </c>
      <c r="AA278" s="730" t="str">
        <f t="shared" si="6"/>
        <v>#DIV/0!</v>
      </c>
      <c r="AB278" s="730" t="str">
        <f t="shared" si="7"/>
        <v>#DIV/0!</v>
      </c>
      <c r="AC278" s="733" t="str">
        <f t="shared" si="8"/>
        <v>#DIV/0!</v>
      </c>
      <c r="AD278" s="733" t="str">
        <f t="shared" si="9"/>
        <v>#DIV/0!</v>
      </c>
      <c r="AE278" s="733">
        <f t="shared" si="10"/>
        <v>0</v>
      </c>
      <c r="AF278" s="1056"/>
      <c r="AG278" s="737"/>
      <c r="AH278" s="737"/>
      <c r="AI278" s="737" t="str">
        <f t="shared" si="34"/>
        <v>#DIV/0!</v>
      </c>
    </row>
    <row r="279" ht="15.0" customHeight="1">
      <c r="A279" s="1056">
        <f t="shared" si="59"/>
        <v>278</v>
      </c>
      <c r="B279" s="1077"/>
      <c r="C279" s="720"/>
      <c r="D279" s="766"/>
      <c r="E279" s="766"/>
      <c r="F279" s="1059"/>
      <c r="G279" s="1059"/>
      <c r="H279" s="1056">
        <f t="shared" si="71"/>
        <v>0</v>
      </c>
      <c r="I279" s="1060" t="str">
        <f t="shared" si="64"/>
        <v>#REF!</v>
      </c>
      <c r="J279" s="1056">
        <v>7.0</v>
      </c>
      <c r="K279" s="1056">
        <v>2024.0</v>
      </c>
      <c r="L279" s="1065">
        <v>45474.0</v>
      </c>
      <c r="M279" s="1065">
        <v>45504.0</v>
      </c>
      <c r="N279" s="727"/>
      <c r="O279" s="727">
        <f t="shared" si="65"/>
        <v>0</v>
      </c>
      <c r="P279" s="727" t="str">
        <f t="shared" si="37"/>
        <v>#REF!</v>
      </c>
      <c r="Q279" s="721"/>
      <c r="R279" s="721"/>
      <c r="S279" s="1077" t="s">
        <v>525</v>
      </c>
      <c r="T279" s="720"/>
      <c r="U279" s="727" t="str">
        <f t="shared" si="2"/>
        <v/>
      </c>
      <c r="V279" s="730">
        <f t="shared" si="72"/>
        <v>0</v>
      </c>
      <c r="W279" s="727">
        <f t="shared" si="73"/>
        <v>0</v>
      </c>
      <c r="X279" s="727" t="str">
        <f t="shared" si="5"/>
        <v>#DIV/0!</v>
      </c>
      <c r="Y279" s="727">
        <f t="shared" si="40"/>
        <v>0</v>
      </c>
      <c r="Z279" s="730" t="str">
        <f t="shared" si="41"/>
        <v>#REF!</v>
      </c>
      <c r="AA279" s="730" t="str">
        <f t="shared" si="6"/>
        <v>#DIV/0!</v>
      </c>
      <c r="AB279" s="730" t="str">
        <f t="shared" si="7"/>
        <v>#DIV/0!</v>
      </c>
      <c r="AC279" s="733" t="str">
        <f t="shared" si="8"/>
        <v>#DIV/0!</v>
      </c>
      <c r="AD279" s="733" t="str">
        <f t="shared" si="9"/>
        <v>#DIV/0!</v>
      </c>
      <c r="AE279" s="733">
        <f t="shared" si="10"/>
        <v>0</v>
      </c>
      <c r="AF279" s="1056"/>
      <c r="AG279" s="737"/>
      <c r="AH279" s="737"/>
      <c r="AI279" s="737" t="str">
        <f t="shared" si="34"/>
        <v>#DIV/0!</v>
      </c>
    </row>
    <row r="280" ht="15.0" customHeight="1">
      <c r="A280" s="1056">
        <f t="shared" si="59"/>
        <v>279</v>
      </c>
      <c r="B280" s="1077"/>
      <c r="C280" s="720"/>
      <c r="D280" s="766"/>
      <c r="E280" s="766"/>
      <c r="F280" s="1059"/>
      <c r="G280" s="1059"/>
      <c r="H280" s="1056">
        <f t="shared" si="71"/>
        <v>0</v>
      </c>
      <c r="I280" s="1060" t="str">
        <f t="shared" si="64"/>
        <v>#REF!</v>
      </c>
      <c r="J280" s="1056">
        <v>7.0</v>
      </c>
      <c r="K280" s="1056">
        <v>2024.0</v>
      </c>
      <c r="L280" s="1065">
        <v>45474.0</v>
      </c>
      <c r="M280" s="1065">
        <v>45504.0</v>
      </c>
      <c r="N280" s="727"/>
      <c r="O280" s="727">
        <f t="shared" si="65"/>
        <v>0</v>
      </c>
      <c r="P280" s="727" t="str">
        <f t="shared" si="37"/>
        <v>#REF!</v>
      </c>
      <c r="Q280" s="721"/>
      <c r="R280" s="721"/>
      <c r="S280" s="1077" t="s">
        <v>525</v>
      </c>
      <c r="T280" s="720"/>
      <c r="U280" s="727" t="str">
        <f t="shared" si="2"/>
        <v/>
      </c>
      <c r="V280" s="730">
        <f t="shared" si="72"/>
        <v>0</v>
      </c>
      <c r="W280" s="727">
        <f t="shared" si="73"/>
        <v>0</v>
      </c>
      <c r="X280" s="727" t="str">
        <f t="shared" si="5"/>
        <v>#DIV/0!</v>
      </c>
      <c r="Y280" s="727">
        <f t="shared" si="40"/>
        <v>0</v>
      </c>
      <c r="Z280" s="730" t="str">
        <f t="shared" si="41"/>
        <v>#REF!</v>
      </c>
      <c r="AA280" s="730" t="str">
        <f t="shared" si="6"/>
        <v>#DIV/0!</v>
      </c>
      <c r="AB280" s="730" t="str">
        <f t="shared" si="7"/>
        <v>#DIV/0!</v>
      </c>
      <c r="AC280" s="733" t="str">
        <f t="shared" si="8"/>
        <v>#DIV/0!</v>
      </c>
      <c r="AD280" s="733" t="str">
        <f t="shared" si="9"/>
        <v>#DIV/0!</v>
      </c>
      <c r="AE280" s="733">
        <f t="shared" si="10"/>
        <v>0</v>
      </c>
      <c r="AF280" s="1056"/>
      <c r="AG280" s="737"/>
      <c r="AH280" s="737"/>
      <c r="AI280" s="737" t="str">
        <f t="shared" si="34"/>
        <v>#DIV/0!</v>
      </c>
    </row>
    <row r="281" ht="15.0" customHeight="1">
      <c r="A281" s="1056">
        <f t="shared" si="59"/>
        <v>280</v>
      </c>
      <c r="B281" s="1077"/>
      <c r="C281" s="720"/>
      <c r="D281" s="766"/>
      <c r="E281" s="766"/>
      <c r="F281" s="1059"/>
      <c r="G281" s="1059"/>
      <c r="H281" s="1056">
        <f t="shared" si="71"/>
        <v>0</v>
      </c>
      <c r="I281" s="1060" t="str">
        <f t="shared" si="64"/>
        <v>#REF!</v>
      </c>
      <c r="J281" s="1056">
        <v>7.0</v>
      </c>
      <c r="K281" s="1056">
        <v>2024.0</v>
      </c>
      <c r="L281" s="1065">
        <v>45474.0</v>
      </c>
      <c r="M281" s="1065">
        <v>45504.0</v>
      </c>
      <c r="N281" s="727"/>
      <c r="O281" s="727">
        <f t="shared" si="65"/>
        <v>0</v>
      </c>
      <c r="P281" s="727" t="str">
        <f t="shared" si="37"/>
        <v>#REF!</v>
      </c>
      <c r="Q281" s="721"/>
      <c r="R281" s="721"/>
      <c r="S281" s="1077" t="s">
        <v>525</v>
      </c>
      <c r="T281" s="720"/>
      <c r="U281" s="727" t="str">
        <f t="shared" si="2"/>
        <v/>
      </c>
      <c r="V281" s="730">
        <f t="shared" si="72"/>
        <v>0</v>
      </c>
      <c r="W281" s="727">
        <f t="shared" si="73"/>
        <v>0</v>
      </c>
      <c r="X281" s="727" t="str">
        <f t="shared" si="5"/>
        <v>#DIV/0!</v>
      </c>
      <c r="Y281" s="727">
        <f t="shared" si="40"/>
        <v>0</v>
      </c>
      <c r="Z281" s="730" t="str">
        <f t="shared" si="41"/>
        <v>#REF!</v>
      </c>
      <c r="AA281" s="730" t="str">
        <f t="shared" si="6"/>
        <v>#DIV/0!</v>
      </c>
      <c r="AB281" s="730" t="str">
        <f t="shared" si="7"/>
        <v>#DIV/0!</v>
      </c>
      <c r="AC281" s="733" t="str">
        <f t="shared" si="8"/>
        <v>#DIV/0!</v>
      </c>
      <c r="AD281" s="733" t="str">
        <f t="shared" si="9"/>
        <v>#DIV/0!</v>
      </c>
      <c r="AE281" s="733">
        <f t="shared" si="10"/>
        <v>0</v>
      </c>
      <c r="AF281" s="1056"/>
      <c r="AG281" s="737"/>
      <c r="AH281" s="737"/>
      <c r="AI281" s="737" t="str">
        <f t="shared" si="34"/>
        <v>#DIV/0!</v>
      </c>
    </row>
    <row r="282" ht="15.0" customHeight="1">
      <c r="A282" s="1056">
        <f t="shared" si="59"/>
        <v>281</v>
      </c>
      <c r="B282" s="1077"/>
      <c r="C282" s="720"/>
      <c r="D282" s="766"/>
      <c r="E282" s="766"/>
      <c r="F282" s="1059"/>
      <c r="G282" s="1059"/>
      <c r="H282" s="1056">
        <f t="shared" si="71"/>
        <v>0</v>
      </c>
      <c r="I282" s="1060" t="str">
        <f t="shared" si="64"/>
        <v>#REF!</v>
      </c>
      <c r="J282" s="1056">
        <v>7.0</v>
      </c>
      <c r="K282" s="1056">
        <v>2024.0</v>
      </c>
      <c r="L282" s="1065">
        <v>45474.0</v>
      </c>
      <c r="M282" s="1065">
        <v>45504.0</v>
      </c>
      <c r="N282" s="727"/>
      <c r="O282" s="727">
        <f t="shared" si="65"/>
        <v>0</v>
      </c>
      <c r="P282" s="727" t="str">
        <f t="shared" si="37"/>
        <v>#REF!</v>
      </c>
      <c r="Q282" s="721"/>
      <c r="R282" s="721"/>
      <c r="S282" s="1077" t="s">
        <v>525</v>
      </c>
      <c r="T282" s="720"/>
      <c r="U282" s="727" t="str">
        <f t="shared" si="2"/>
        <v/>
      </c>
      <c r="V282" s="730">
        <f t="shared" si="72"/>
        <v>0</v>
      </c>
      <c r="W282" s="727">
        <f t="shared" si="73"/>
        <v>0</v>
      </c>
      <c r="X282" s="727" t="str">
        <f t="shared" si="5"/>
        <v>#DIV/0!</v>
      </c>
      <c r="Y282" s="727">
        <f t="shared" si="40"/>
        <v>0</v>
      </c>
      <c r="Z282" s="730" t="str">
        <f t="shared" si="41"/>
        <v>#REF!</v>
      </c>
      <c r="AA282" s="730" t="str">
        <f t="shared" si="6"/>
        <v>#DIV/0!</v>
      </c>
      <c r="AB282" s="730" t="str">
        <f t="shared" si="7"/>
        <v>#DIV/0!</v>
      </c>
      <c r="AC282" s="733" t="str">
        <f t="shared" si="8"/>
        <v>#DIV/0!</v>
      </c>
      <c r="AD282" s="733" t="str">
        <f t="shared" si="9"/>
        <v>#DIV/0!</v>
      </c>
      <c r="AE282" s="733">
        <f t="shared" si="10"/>
        <v>0</v>
      </c>
      <c r="AF282" s="1056"/>
      <c r="AG282" s="737"/>
      <c r="AH282" s="737"/>
      <c r="AI282" s="737" t="str">
        <f t="shared" si="34"/>
        <v>#DIV/0!</v>
      </c>
    </row>
    <row r="283" ht="15.0" customHeight="1">
      <c r="A283" s="1056">
        <f t="shared" si="59"/>
        <v>282</v>
      </c>
      <c r="B283" s="1077"/>
      <c r="C283" s="720"/>
      <c r="D283" s="766"/>
      <c r="E283" s="766"/>
      <c r="F283" s="1059"/>
      <c r="G283" s="1059"/>
      <c r="H283" s="1056">
        <f t="shared" si="71"/>
        <v>0</v>
      </c>
      <c r="I283" s="1060" t="str">
        <f t="shared" si="64"/>
        <v>#REF!</v>
      </c>
      <c r="J283" s="1056">
        <v>7.0</v>
      </c>
      <c r="K283" s="1056">
        <v>2024.0</v>
      </c>
      <c r="L283" s="1065">
        <v>45474.0</v>
      </c>
      <c r="M283" s="1065">
        <v>45504.0</v>
      </c>
      <c r="N283" s="727"/>
      <c r="O283" s="727">
        <f t="shared" si="65"/>
        <v>0</v>
      </c>
      <c r="P283" s="727" t="str">
        <f t="shared" si="37"/>
        <v>#REF!</v>
      </c>
      <c r="Q283" s="721"/>
      <c r="R283" s="721"/>
      <c r="S283" s="1077" t="s">
        <v>525</v>
      </c>
      <c r="T283" s="720"/>
      <c r="U283" s="727" t="str">
        <f t="shared" si="2"/>
        <v/>
      </c>
      <c r="V283" s="730">
        <f t="shared" si="72"/>
        <v>0</v>
      </c>
      <c r="W283" s="727">
        <f t="shared" si="73"/>
        <v>0</v>
      </c>
      <c r="X283" s="727" t="str">
        <f t="shared" si="5"/>
        <v>#DIV/0!</v>
      </c>
      <c r="Y283" s="727">
        <f t="shared" si="40"/>
        <v>0</v>
      </c>
      <c r="Z283" s="730" t="str">
        <f t="shared" si="41"/>
        <v>#REF!</v>
      </c>
      <c r="AA283" s="730" t="str">
        <f t="shared" si="6"/>
        <v>#DIV/0!</v>
      </c>
      <c r="AB283" s="730" t="str">
        <f t="shared" si="7"/>
        <v>#DIV/0!</v>
      </c>
      <c r="AC283" s="733" t="str">
        <f t="shared" si="8"/>
        <v>#DIV/0!</v>
      </c>
      <c r="AD283" s="733" t="str">
        <f t="shared" si="9"/>
        <v>#DIV/0!</v>
      </c>
      <c r="AE283" s="733">
        <f t="shared" si="10"/>
        <v>0</v>
      </c>
      <c r="AF283" s="1056"/>
      <c r="AG283" s="737"/>
      <c r="AH283" s="737"/>
      <c r="AI283" s="737" t="str">
        <f t="shared" si="34"/>
        <v>#DIV/0!</v>
      </c>
    </row>
    <row r="284" ht="15.0" customHeight="1">
      <c r="A284" s="1056">
        <f t="shared" si="59"/>
        <v>283</v>
      </c>
      <c r="B284" s="1077"/>
      <c r="C284" s="720"/>
      <c r="D284" s="766"/>
      <c r="E284" s="766"/>
      <c r="F284" s="1059"/>
      <c r="G284" s="1059"/>
      <c r="H284" s="1056">
        <f t="shared" si="71"/>
        <v>0</v>
      </c>
      <c r="I284" s="1060" t="str">
        <f t="shared" si="64"/>
        <v>#REF!</v>
      </c>
      <c r="J284" s="1056">
        <v>7.0</v>
      </c>
      <c r="K284" s="1056">
        <v>2024.0</v>
      </c>
      <c r="L284" s="1065">
        <v>45474.0</v>
      </c>
      <c r="M284" s="1065">
        <v>45504.0</v>
      </c>
      <c r="N284" s="727"/>
      <c r="O284" s="727">
        <f t="shared" si="65"/>
        <v>0</v>
      </c>
      <c r="P284" s="727" t="str">
        <f t="shared" si="37"/>
        <v>#REF!</v>
      </c>
      <c r="Q284" s="721"/>
      <c r="R284" s="721"/>
      <c r="S284" s="1077" t="s">
        <v>525</v>
      </c>
      <c r="T284" s="720"/>
      <c r="U284" s="727" t="str">
        <f t="shared" si="2"/>
        <v/>
      </c>
      <c r="V284" s="730">
        <f t="shared" si="72"/>
        <v>0</v>
      </c>
      <c r="W284" s="727">
        <f t="shared" si="73"/>
        <v>0</v>
      </c>
      <c r="X284" s="727" t="str">
        <f t="shared" si="5"/>
        <v>#DIV/0!</v>
      </c>
      <c r="Y284" s="727">
        <f t="shared" si="40"/>
        <v>0</v>
      </c>
      <c r="Z284" s="730" t="str">
        <f t="shared" si="41"/>
        <v>#REF!</v>
      </c>
      <c r="AA284" s="730" t="str">
        <f t="shared" si="6"/>
        <v>#DIV/0!</v>
      </c>
      <c r="AB284" s="730" t="str">
        <f t="shared" si="7"/>
        <v>#DIV/0!</v>
      </c>
      <c r="AC284" s="733" t="str">
        <f t="shared" si="8"/>
        <v>#DIV/0!</v>
      </c>
      <c r="AD284" s="733" t="str">
        <f t="shared" si="9"/>
        <v>#DIV/0!</v>
      </c>
      <c r="AE284" s="733">
        <f t="shared" si="10"/>
        <v>0</v>
      </c>
      <c r="AF284" s="1056"/>
      <c r="AG284" s="737"/>
      <c r="AH284" s="737"/>
      <c r="AI284" s="737" t="str">
        <f t="shared" si="34"/>
        <v>#DIV/0!</v>
      </c>
    </row>
    <row r="285" ht="15.0" customHeight="1">
      <c r="A285" s="1056">
        <f t="shared" si="59"/>
        <v>284</v>
      </c>
      <c r="B285" s="1077"/>
      <c r="C285" s="720"/>
      <c r="D285" s="766"/>
      <c r="E285" s="766"/>
      <c r="F285" s="1059"/>
      <c r="G285" s="1059"/>
      <c r="H285" s="1056">
        <f t="shared" si="71"/>
        <v>0</v>
      </c>
      <c r="I285" s="1060" t="str">
        <f t="shared" si="64"/>
        <v>#REF!</v>
      </c>
      <c r="J285" s="1056">
        <v>7.0</v>
      </c>
      <c r="K285" s="1056">
        <v>2024.0</v>
      </c>
      <c r="L285" s="1065">
        <v>45474.0</v>
      </c>
      <c r="M285" s="1065">
        <v>45504.0</v>
      </c>
      <c r="N285" s="727"/>
      <c r="O285" s="727">
        <f t="shared" si="65"/>
        <v>0</v>
      </c>
      <c r="P285" s="727">
        <f t="shared" si="37"/>
        <v>0</v>
      </c>
      <c r="Q285" s="748"/>
      <c r="R285" s="748"/>
      <c r="S285" s="1064" t="s">
        <v>517</v>
      </c>
      <c r="T285" s="747"/>
      <c r="U285" s="727" t="str">
        <f t="shared" si="2"/>
        <v/>
      </c>
      <c r="V285" s="730">
        <f t="shared" si="72"/>
        <v>0</v>
      </c>
      <c r="W285" s="727">
        <f t="shared" si="73"/>
        <v>0</v>
      </c>
      <c r="X285" s="727" t="str">
        <f t="shared" si="5"/>
        <v>#DIV/0!</v>
      </c>
      <c r="Y285" s="727">
        <f t="shared" si="40"/>
        <v>0</v>
      </c>
      <c r="Z285" s="730" t="str">
        <f t="shared" si="41"/>
        <v>#REF!</v>
      </c>
      <c r="AA285" s="730" t="str">
        <f t="shared" si="6"/>
        <v>#DIV/0!</v>
      </c>
      <c r="AB285" s="730" t="str">
        <f t="shared" si="7"/>
        <v>#DIV/0!</v>
      </c>
      <c r="AC285" s="733" t="str">
        <f t="shared" si="8"/>
        <v>#DIV/0!</v>
      </c>
      <c r="AD285" s="733" t="str">
        <f t="shared" si="9"/>
        <v>#DIV/0!</v>
      </c>
      <c r="AE285" s="733">
        <f t="shared" si="10"/>
        <v>0</v>
      </c>
      <c r="AF285" s="1056"/>
      <c r="AG285" s="737"/>
      <c r="AH285" s="737"/>
      <c r="AI285" s="737" t="str">
        <f t="shared" si="34"/>
        <v>#DIV/0!</v>
      </c>
    </row>
    <row r="286" ht="15.0" customHeight="1">
      <c r="A286" s="1056">
        <f t="shared" si="59"/>
        <v>285</v>
      </c>
      <c r="B286" s="1077"/>
      <c r="C286" s="720"/>
      <c r="D286" s="766"/>
      <c r="E286" s="766"/>
      <c r="F286" s="1059"/>
      <c r="G286" s="1059"/>
      <c r="H286" s="1056">
        <f t="shared" si="71"/>
        <v>0</v>
      </c>
      <c r="I286" s="1060" t="str">
        <f t="shared" si="64"/>
        <v>#REF!</v>
      </c>
      <c r="J286" s="1056">
        <v>7.0</v>
      </c>
      <c r="K286" s="1056">
        <v>2024.0</v>
      </c>
      <c r="L286" s="1065">
        <v>45474.0</v>
      </c>
      <c r="M286" s="1065">
        <v>45504.0</v>
      </c>
      <c r="N286" s="727"/>
      <c r="O286" s="727">
        <f t="shared" si="65"/>
        <v>0</v>
      </c>
      <c r="P286" s="727">
        <f t="shared" si="37"/>
        <v>0</v>
      </c>
      <c r="Q286" s="721"/>
      <c r="R286" s="721"/>
      <c r="S286" s="1077" t="s">
        <v>517</v>
      </c>
      <c r="T286" s="720"/>
      <c r="U286" s="727" t="str">
        <f t="shared" si="2"/>
        <v/>
      </c>
      <c r="V286" s="730">
        <f t="shared" si="72"/>
        <v>0</v>
      </c>
      <c r="W286" s="727">
        <f t="shared" si="73"/>
        <v>0</v>
      </c>
      <c r="X286" s="727" t="str">
        <f t="shared" si="5"/>
        <v>#DIV/0!</v>
      </c>
      <c r="Y286" s="727">
        <f t="shared" si="40"/>
        <v>0</v>
      </c>
      <c r="Z286" s="730" t="str">
        <f t="shared" si="41"/>
        <v>#REF!</v>
      </c>
      <c r="AA286" s="730" t="str">
        <f t="shared" si="6"/>
        <v>#DIV/0!</v>
      </c>
      <c r="AB286" s="730" t="str">
        <f t="shared" si="7"/>
        <v>#DIV/0!</v>
      </c>
      <c r="AC286" s="733" t="str">
        <f t="shared" si="8"/>
        <v>#DIV/0!</v>
      </c>
      <c r="AD286" s="733" t="str">
        <f t="shared" si="9"/>
        <v>#DIV/0!</v>
      </c>
      <c r="AE286" s="733">
        <f t="shared" si="10"/>
        <v>0</v>
      </c>
      <c r="AF286" s="1056"/>
      <c r="AG286" s="737"/>
      <c r="AH286" s="737"/>
      <c r="AI286" s="737" t="str">
        <f t="shared" si="34"/>
        <v>#DIV/0!</v>
      </c>
    </row>
    <row r="287" ht="15.0" customHeight="1">
      <c r="A287" s="1056">
        <f t="shared" si="59"/>
        <v>286</v>
      </c>
      <c r="B287" s="1077"/>
      <c r="C287" s="720"/>
      <c r="D287" s="766"/>
      <c r="E287" s="766"/>
      <c r="F287" s="1059"/>
      <c r="G287" s="1059"/>
      <c r="H287" s="1056">
        <f t="shared" si="71"/>
        <v>0</v>
      </c>
      <c r="I287" s="1060" t="str">
        <f t="shared" si="64"/>
        <v>#REF!</v>
      </c>
      <c r="J287" s="1056">
        <v>7.0</v>
      </c>
      <c r="K287" s="1056">
        <v>2024.0</v>
      </c>
      <c r="L287" s="1065">
        <v>45474.0</v>
      </c>
      <c r="M287" s="1065">
        <v>45504.0</v>
      </c>
      <c r="N287" s="727"/>
      <c r="O287" s="727">
        <f t="shared" si="65"/>
        <v>0</v>
      </c>
      <c r="P287" s="727">
        <f t="shared" si="37"/>
        <v>0</v>
      </c>
      <c r="Q287" s="721"/>
      <c r="R287" s="721"/>
      <c r="S287" s="1077" t="s">
        <v>517</v>
      </c>
      <c r="T287" s="720"/>
      <c r="U287" s="727" t="str">
        <f t="shared" si="2"/>
        <v/>
      </c>
      <c r="V287" s="730">
        <f t="shared" si="72"/>
        <v>0</v>
      </c>
      <c r="W287" s="727">
        <f t="shared" si="73"/>
        <v>0</v>
      </c>
      <c r="X287" s="727" t="str">
        <f t="shared" si="5"/>
        <v>#DIV/0!</v>
      </c>
      <c r="Y287" s="727">
        <f t="shared" si="40"/>
        <v>0</v>
      </c>
      <c r="Z287" s="730" t="str">
        <f t="shared" si="41"/>
        <v>#REF!</v>
      </c>
      <c r="AA287" s="730" t="str">
        <f t="shared" si="6"/>
        <v>#DIV/0!</v>
      </c>
      <c r="AB287" s="730" t="str">
        <f t="shared" si="7"/>
        <v>#DIV/0!</v>
      </c>
      <c r="AC287" s="733" t="str">
        <f t="shared" si="8"/>
        <v>#DIV/0!</v>
      </c>
      <c r="AD287" s="733" t="str">
        <f t="shared" si="9"/>
        <v>#DIV/0!</v>
      </c>
      <c r="AE287" s="733">
        <f t="shared" si="10"/>
        <v>0</v>
      </c>
      <c r="AF287" s="1056"/>
      <c r="AG287" s="737"/>
      <c r="AH287" s="737"/>
      <c r="AI287" s="737" t="str">
        <f t="shared" si="34"/>
        <v>#DIV/0!</v>
      </c>
    </row>
    <row r="288" ht="15.0" customHeight="1">
      <c r="A288" s="1056">
        <f t="shared" si="59"/>
        <v>287</v>
      </c>
      <c r="B288" s="1077"/>
      <c r="C288" s="720"/>
      <c r="D288" s="766"/>
      <c r="E288" s="766"/>
      <c r="F288" s="1059"/>
      <c r="G288" s="1059"/>
      <c r="H288" s="1056">
        <f t="shared" si="71"/>
        <v>0</v>
      </c>
      <c r="I288" s="1060" t="str">
        <f t="shared" si="64"/>
        <v>#REF!</v>
      </c>
      <c r="J288" s="1056">
        <v>7.0</v>
      </c>
      <c r="K288" s="1056">
        <v>2024.0</v>
      </c>
      <c r="L288" s="1065">
        <v>45474.0</v>
      </c>
      <c r="M288" s="1065">
        <v>45504.0</v>
      </c>
      <c r="N288" s="727"/>
      <c r="O288" s="727">
        <f t="shared" si="65"/>
        <v>0</v>
      </c>
      <c r="P288" s="727">
        <f t="shared" si="37"/>
        <v>0</v>
      </c>
      <c r="Q288" s="721"/>
      <c r="R288" s="721"/>
      <c r="S288" s="1077" t="s">
        <v>517</v>
      </c>
      <c r="T288" s="720"/>
      <c r="U288" s="727" t="str">
        <f t="shared" si="2"/>
        <v/>
      </c>
      <c r="V288" s="730">
        <f t="shared" si="72"/>
        <v>0</v>
      </c>
      <c r="W288" s="727">
        <f t="shared" si="73"/>
        <v>0</v>
      </c>
      <c r="X288" s="727" t="str">
        <f t="shared" si="5"/>
        <v>#DIV/0!</v>
      </c>
      <c r="Y288" s="727">
        <f t="shared" si="40"/>
        <v>0</v>
      </c>
      <c r="Z288" s="730" t="str">
        <f t="shared" si="41"/>
        <v>#REF!</v>
      </c>
      <c r="AA288" s="730" t="str">
        <f t="shared" si="6"/>
        <v>#DIV/0!</v>
      </c>
      <c r="AB288" s="730" t="str">
        <f t="shared" si="7"/>
        <v>#DIV/0!</v>
      </c>
      <c r="AC288" s="733" t="str">
        <f t="shared" si="8"/>
        <v>#DIV/0!</v>
      </c>
      <c r="AD288" s="733" t="str">
        <f t="shared" si="9"/>
        <v>#DIV/0!</v>
      </c>
      <c r="AE288" s="733">
        <f t="shared" si="10"/>
        <v>0</v>
      </c>
      <c r="AF288" s="1056"/>
      <c r="AG288" s="737"/>
      <c r="AH288" s="737"/>
      <c r="AI288" s="737" t="str">
        <f t="shared" si="34"/>
        <v>#DIV/0!</v>
      </c>
    </row>
    <row r="289" ht="15.0" customHeight="1">
      <c r="A289" s="1056">
        <f t="shared" si="59"/>
        <v>288</v>
      </c>
      <c r="B289" s="1056"/>
      <c r="C289" s="301"/>
      <c r="D289" s="301"/>
      <c r="E289" s="301"/>
      <c r="F289" s="1056"/>
      <c r="G289" s="1056"/>
      <c r="H289" s="1056">
        <f t="shared" si="71"/>
        <v>0</v>
      </c>
      <c r="I289" s="1060" t="str">
        <f t="shared" si="64"/>
        <v>#REF!</v>
      </c>
      <c r="J289" s="1056">
        <v>7.0</v>
      </c>
      <c r="K289" s="1056">
        <v>2024.0</v>
      </c>
      <c r="L289" s="1065">
        <v>45474.0</v>
      </c>
      <c r="M289" s="1065">
        <v>45504.0</v>
      </c>
      <c r="N289" s="727"/>
      <c r="O289" s="727">
        <f t="shared" si="65"/>
        <v>0</v>
      </c>
      <c r="P289" s="727">
        <f t="shared" si="37"/>
        <v>0</v>
      </c>
      <c r="Q289" s="727"/>
      <c r="R289" s="727"/>
      <c r="S289" s="1056" t="s">
        <v>517</v>
      </c>
      <c r="T289" s="720"/>
      <c r="U289" s="727" t="str">
        <f t="shared" si="2"/>
        <v/>
      </c>
      <c r="V289" s="730">
        <f t="shared" si="72"/>
        <v>0</v>
      </c>
      <c r="W289" s="727">
        <f t="shared" si="73"/>
        <v>0</v>
      </c>
      <c r="X289" s="727" t="str">
        <f t="shared" si="5"/>
        <v>#DIV/0!</v>
      </c>
      <c r="Y289" s="727">
        <f t="shared" si="40"/>
        <v>0</v>
      </c>
      <c r="Z289" s="730" t="str">
        <f t="shared" si="41"/>
        <v>#REF!</v>
      </c>
      <c r="AA289" s="730" t="str">
        <f t="shared" si="6"/>
        <v>#DIV/0!</v>
      </c>
      <c r="AB289" s="730" t="str">
        <f t="shared" si="7"/>
        <v>#DIV/0!</v>
      </c>
      <c r="AC289" s="733" t="str">
        <f t="shared" si="8"/>
        <v>#DIV/0!</v>
      </c>
      <c r="AD289" s="733" t="str">
        <f t="shared" si="9"/>
        <v>#DIV/0!</v>
      </c>
      <c r="AE289" s="733">
        <f t="shared" si="10"/>
        <v>0</v>
      </c>
      <c r="AF289" s="1056"/>
      <c r="AG289" s="737"/>
      <c r="AH289" s="737"/>
      <c r="AI289" s="737" t="str">
        <f t="shared" si="34"/>
        <v>#DIV/0!</v>
      </c>
    </row>
    <row r="290" ht="15.0" customHeight="1">
      <c r="A290" s="1056">
        <f t="shared" si="59"/>
        <v>289</v>
      </c>
      <c r="B290" s="1077"/>
      <c r="C290" s="720"/>
      <c r="D290" s="766"/>
      <c r="E290" s="766"/>
      <c r="F290" s="1059"/>
      <c r="G290" s="1059"/>
      <c r="H290" s="1056">
        <f t="shared" si="71"/>
        <v>0</v>
      </c>
      <c r="I290" s="1060" t="str">
        <f t="shared" si="64"/>
        <v>#REF!</v>
      </c>
      <c r="J290" s="1056">
        <v>7.0</v>
      </c>
      <c r="K290" s="1056">
        <v>2024.0</v>
      </c>
      <c r="L290" s="1065">
        <v>45474.0</v>
      </c>
      <c r="M290" s="1065">
        <v>45504.0</v>
      </c>
      <c r="N290" s="727"/>
      <c r="O290" s="727">
        <f t="shared" si="65"/>
        <v>0</v>
      </c>
      <c r="P290" s="727">
        <f t="shared" si="37"/>
        <v>0</v>
      </c>
      <c r="Q290" s="721"/>
      <c r="R290" s="721"/>
      <c r="S290" s="1077" t="s">
        <v>517</v>
      </c>
      <c r="T290" s="720"/>
      <c r="U290" s="727" t="str">
        <f t="shared" si="2"/>
        <v/>
      </c>
      <c r="V290" s="730">
        <f t="shared" si="72"/>
        <v>0</v>
      </c>
      <c r="W290" s="727">
        <f t="shared" si="73"/>
        <v>0</v>
      </c>
      <c r="X290" s="727" t="str">
        <f t="shared" si="5"/>
        <v>#DIV/0!</v>
      </c>
      <c r="Y290" s="727">
        <f t="shared" si="40"/>
        <v>0</v>
      </c>
      <c r="Z290" s="730" t="str">
        <f t="shared" si="41"/>
        <v>#REF!</v>
      </c>
      <c r="AA290" s="730" t="str">
        <f t="shared" si="6"/>
        <v>#DIV/0!</v>
      </c>
      <c r="AB290" s="730" t="str">
        <f t="shared" si="7"/>
        <v>#DIV/0!</v>
      </c>
      <c r="AC290" s="733" t="str">
        <f t="shared" si="8"/>
        <v>#DIV/0!</v>
      </c>
      <c r="AD290" s="733" t="str">
        <f t="shared" si="9"/>
        <v>#DIV/0!</v>
      </c>
      <c r="AE290" s="733">
        <f t="shared" si="10"/>
        <v>0</v>
      </c>
      <c r="AF290" s="1056"/>
      <c r="AG290" s="737"/>
      <c r="AH290" s="737"/>
      <c r="AI290" s="737" t="str">
        <f t="shared" si="34"/>
        <v>#DIV/0!</v>
      </c>
    </row>
    <row r="291" ht="15.0" customHeight="1">
      <c r="A291" s="1056">
        <f t="shared" si="59"/>
        <v>290</v>
      </c>
      <c r="B291" s="1077"/>
      <c r="C291" s="720"/>
      <c r="D291" s="766"/>
      <c r="E291" s="766"/>
      <c r="F291" s="1059"/>
      <c r="G291" s="1059"/>
      <c r="H291" s="1056">
        <f t="shared" si="71"/>
        <v>0</v>
      </c>
      <c r="I291" s="1060" t="str">
        <f t="shared" si="64"/>
        <v>#REF!</v>
      </c>
      <c r="J291" s="1056">
        <v>7.0</v>
      </c>
      <c r="K291" s="1056">
        <v>2024.0</v>
      </c>
      <c r="L291" s="1065">
        <v>45474.0</v>
      </c>
      <c r="M291" s="1065">
        <v>45504.0</v>
      </c>
      <c r="N291" s="727"/>
      <c r="O291" s="727">
        <f t="shared" si="65"/>
        <v>0</v>
      </c>
      <c r="P291" s="727">
        <f t="shared" si="37"/>
        <v>0</v>
      </c>
      <c r="Q291" s="721"/>
      <c r="R291" s="721"/>
      <c r="S291" s="1077" t="s">
        <v>517</v>
      </c>
      <c r="T291" s="720"/>
      <c r="U291" s="727" t="str">
        <f t="shared" si="2"/>
        <v/>
      </c>
      <c r="V291" s="730">
        <f t="shared" si="72"/>
        <v>0</v>
      </c>
      <c r="W291" s="727">
        <f t="shared" si="73"/>
        <v>0</v>
      </c>
      <c r="X291" s="727" t="str">
        <f t="shared" si="5"/>
        <v>#DIV/0!</v>
      </c>
      <c r="Y291" s="727">
        <f t="shared" si="40"/>
        <v>0</v>
      </c>
      <c r="Z291" s="730" t="str">
        <f t="shared" si="41"/>
        <v>#REF!</v>
      </c>
      <c r="AA291" s="730" t="str">
        <f t="shared" si="6"/>
        <v>#DIV/0!</v>
      </c>
      <c r="AB291" s="730" t="str">
        <f t="shared" si="7"/>
        <v>#DIV/0!</v>
      </c>
      <c r="AC291" s="733" t="str">
        <f t="shared" si="8"/>
        <v>#DIV/0!</v>
      </c>
      <c r="AD291" s="733" t="str">
        <f t="shared" si="9"/>
        <v>#DIV/0!</v>
      </c>
      <c r="AE291" s="733">
        <f t="shared" si="10"/>
        <v>0</v>
      </c>
      <c r="AF291" s="1056"/>
      <c r="AG291" s="737"/>
      <c r="AH291" s="737"/>
      <c r="AI291" s="737" t="str">
        <f t="shared" si="34"/>
        <v>#DIV/0!</v>
      </c>
    </row>
    <row r="292" ht="15.0" customHeight="1">
      <c r="A292" s="1056">
        <f t="shared" si="59"/>
        <v>291</v>
      </c>
      <c r="B292" s="1077"/>
      <c r="C292" s="720"/>
      <c r="D292" s="766"/>
      <c r="E292" s="766"/>
      <c r="F292" s="1059"/>
      <c r="G292" s="1059"/>
      <c r="H292" s="1056">
        <f t="shared" si="71"/>
        <v>0</v>
      </c>
      <c r="I292" s="1060" t="str">
        <f t="shared" si="64"/>
        <v>#REF!</v>
      </c>
      <c r="J292" s="1056">
        <v>7.0</v>
      </c>
      <c r="K292" s="1056">
        <v>2024.0</v>
      </c>
      <c r="L292" s="1065">
        <v>45474.0</v>
      </c>
      <c r="M292" s="1065">
        <v>45504.0</v>
      </c>
      <c r="N292" s="727"/>
      <c r="O292" s="727">
        <f t="shared" si="65"/>
        <v>0</v>
      </c>
      <c r="P292" s="727">
        <f t="shared" si="37"/>
        <v>0</v>
      </c>
      <c r="Q292" s="721"/>
      <c r="R292" s="721"/>
      <c r="S292" s="1077" t="s">
        <v>517</v>
      </c>
      <c r="T292" s="720"/>
      <c r="U292" s="727" t="str">
        <f t="shared" si="2"/>
        <v/>
      </c>
      <c r="V292" s="730">
        <f t="shared" si="72"/>
        <v>0</v>
      </c>
      <c r="W292" s="727">
        <f t="shared" si="73"/>
        <v>0</v>
      </c>
      <c r="X292" s="727" t="str">
        <f t="shared" si="5"/>
        <v>#DIV/0!</v>
      </c>
      <c r="Y292" s="727">
        <f t="shared" si="40"/>
        <v>0</v>
      </c>
      <c r="Z292" s="730" t="str">
        <f t="shared" si="41"/>
        <v>#REF!</v>
      </c>
      <c r="AA292" s="730" t="str">
        <f t="shared" si="6"/>
        <v>#DIV/0!</v>
      </c>
      <c r="AB292" s="730" t="str">
        <f t="shared" si="7"/>
        <v>#DIV/0!</v>
      </c>
      <c r="AC292" s="733" t="str">
        <f t="shared" si="8"/>
        <v>#DIV/0!</v>
      </c>
      <c r="AD292" s="733" t="str">
        <f t="shared" si="9"/>
        <v>#DIV/0!</v>
      </c>
      <c r="AE292" s="733">
        <f t="shared" si="10"/>
        <v>0</v>
      </c>
      <c r="AF292" s="1056"/>
      <c r="AG292" s="737"/>
      <c r="AH292" s="737"/>
      <c r="AI292" s="737" t="str">
        <f t="shared" si="34"/>
        <v>#DIV/0!</v>
      </c>
    </row>
    <row r="293" ht="15.0" customHeight="1">
      <c r="A293" s="1056">
        <f t="shared" si="59"/>
        <v>292</v>
      </c>
      <c r="B293" s="1077"/>
      <c r="C293" s="720"/>
      <c r="D293" s="766"/>
      <c r="E293" s="766"/>
      <c r="F293" s="1059"/>
      <c r="G293" s="1059"/>
      <c r="H293" s="1056">
        <f t="shared" si="71"/>
        <v>0</v>
      </c>
      <c r="I293" s="1060" t="str">
        <f t="shared" si="64"/>
        <v>#REF!</v>
      </c>
      <c r="J293" s="1056">
        <v>7.0</v>
      </c>
      <c r="K293" s="1056">
        <v>2024.0</v>
      </c>
      <c r="L293" s="1065">
        <v>45474.0</v>
      </c>
      <c r="M293" s="1065">
        <v>45504.0</v>
      </c>
      <c r="N293" s="727"/>
      <c r="O293" s="727">
        <f t="shared" si="65"/>
        <v>0</v>
      </c>
      <c r="P293" s="727">
        <f t="shared" si="37"/>
        <v>0</v>
      </c>
      <c r="Q293" s="721"/>
      <c r="R293" s="721"/>
      <c r="S293" s="1077" t="s">
        <v>517</v>
      </c>
      <c r="T293" s="720"/>
      <c r="U293" s="727" t="str">
        <f t="shared" si="2"/>
        <v/>
      </c>
      <c r="V293" s="730">
        <f t="shared" si="72"/>
        <v>0</v>
      </c>
      <c r="W293" s="727">
        <f t="shared" si="73"/>
        <v>0</v>
      </c>
      <c r="X293" s="727" t="str">
        <f t="shared" si="5"/>
        <v>#DIV/0!</v>
      </c>
      <c r="Y293" s="727">
        <f t="shared" si="40"/>
        <v>0</v>
      </c>
      <c r="Z293" s="730" t="str">
        <f t="shared" si="41"/>
        <v>#REF!</v>
      </c>
      <c r="AA293" s="730" t="str">
        <f t="shared" si="6"/>
        <v>#DIV/0!</v>
      </c>
      <c r="AB293" s="730" t="str">
        <f t="shared" si="7"/>
        <v>#DIV/0!</v>
      </c>
      <c r="AC293" s="733" t="str">
        <f t="shared" si="8"/>
        <v>#DIV/0!</v>
      </c>
      <c r="AD293" s="733" t="str">
        <f t="shared" si="9"/>
        <v>#DIV/0!</v>
      </c>
      <c r="AE293" s="733">
        <f t="shared" si="10"/>
        <v>0</v>
      </c>
      <c r="AF293" s="1056"/>
      <c r="AG293" s="737"/>
      <c r="AH293" s="737"/>
      <c r="AI293" s="737" t="str">
        <f t="shared" si="34"/>
        <v>#DIV/0!</v>
      </c>
    </row>
    <row r="294" ht="15.0" customHeight="1">
      <c r="A294" s="1056">
        <f t="shared" si="59"/>
        <v>293</v>
      </c>
      <c r="B294" s="1077"/>
      <c r="C294" s="720"/>
      <c r="D294" s="766"/>
      <c r="E294" s="766"/>
      <c r="F294" s="1059"/>
      <c r="G294" s="1059"/>
      <c r="H294" s="1056">
        <f t="shared" si="71"/>
        <v>0</v>
      </c>
      <c r="I294" s="1060" t="str">
        <f t="shared" si="64"/>
        <v>#REF!</v>
      </c>
      <c r="J294" s="1056">
        <v>7.0</v>
      </c>
      <c r="K294" s="1056">
        <v>2024.0</v>
      </c>
      <c r="L294" s="1065">
        <v>45474.0</v>
      </c>
      <c r="M294" s="1065">
        <v>45504.0</v>
      </c>
      <c r="N294" s="727"/>
      <c r="O294" s="727">
        <f t="shared" si="65"/>
        <v>0</v>
      </c>
      <c r="P294" s="727">
        <f t="shared" si="37"/>
        <v>0</v>
      </c>
      <c r="Q294" s="721"/>
      <c r="R294" s="721"/>
      <c r="S294" s="1077" t="s">
        <v>517</v>
      </c>
      <c r="T294" s="720"/>
      <c r="U294" s="727" t="str">
        <f t="shared" si="2"/>
        <v/>
      </c>
      <c r="V294" s="730">
        <f t="shared" si="72"/>
        <v>0</v>
      </c>
      <c r="W294" s="727">
        <f t="shared" si="73"/>
        <v>0</v>
      </c>
      <c r="X294" s="727" t="str">
        <f t="shared" si="5"/>
        <v>#DIV/0!</v>
      </c>
      <c r="Y294" s="727">
        <f t="shared" si="40"/>
        <v>0</v>
      </c>
      <c r="Z294" s="730" t="str">
        <f t="shared" si="41"/>
        <v>#REF!</v>
      </c>
      <c r="AA294" s="730" t="str">
        <f t="shared" si="6"/>
        <v>#DIV/0!</v>
      </c>
      <c r="AB294" s="730" t="str">
        <f t="shared" si="7"/>
        <v>#DIV/0!</v>
      </c>
      <c r="AC294" s="733" t="str">
        <f t="shared" si="8"/>
        <v>#DIV/0!</v>
      </c>
      <c r="AD294" s="733" t="str">
        <f t="shared" si="9"/>
        <v>#DIV/0!</v>
      </c>
      <c r="AE294" s="733">
        <f t="shared" si="10"/>
        <v>0</v>
      </c>
      <c r="AF294" s="1056"/>
      <c r="AG294" s="737"/>
      <c r="AH294" s="737"/>
      <c r="AI294" s="737" t="str">
        <f t="shared" si="34"/>
        <v>#DIV/0!</v>
      </c>
    </row>
    <row r="295" ht="15.0" customHeight="1">
      <c r="A295" s="1056">
        <f t="shared" si="59"/>
        <v>294</v>
      </c>
      <c r="B295" s="1077"/>
      <c r="C295" s="720"/>
      <c r="D295" s="766"/>
      <c r="E295" s="766"/>
      <c r="F295" s="1059"/>
      <c r="G295" s="1059"/>
      <c r="H295" s="1056">
        <f t="shared" si="71"/>
        <v>0</v>
      </c>
      <c r="I295" s="1060" t="str">
        <f t="shared" si="64"/>
        <v>#REF!</v>
      </c>
      <c r="J295" s="1056">
        <v>7.0</v>
      </c>
      <c r="K295" s="1056">
        <v>2024.0</v>
      </c>
      <c r="L295" s="1065">
        <v>45474.0</v>
      </c>
      <c r="M295" s="1065">
        <v>45504.0</v>
      </c>
      <c r="N295" s="727"/>
      <c r="O295" s="727">
        <f t="shared" si="65"/>
        <v>0</v>
      </c>
      <c r="P295" s="727">
        <f t="shared" si="37"/>
        <v>0</v>
      </c>
      <c r="Q295" s="721"/>
      <c r="R295" s="721"/>
      <c r="S295" s="1077" t="s">
        <v>517</v>
      </c>
      <c r="T295" s="720"/>
      <c r="U295" s="727" t="str">
        <f t="shared" si="2"/>
        <v/>
      </c>
      <c r="V295" s="730">
        <f t="shared" si="72"/>
        <v>0</v>
      </c>
      <c r="W295" s="727">
        <f t="shared" si="73"/>
        <v>0</v>
      </c>
      <c r="X295" s="727" t="str">
        <f t="shared" si="5"/>
        <v>#DIV/0!</v>
      </c>
      <c r="Y295" s="727">
        <f t="shared" si="40"/>
        <v>0</v>
      </c>
      <c r="Z295" s="730" t="str">
        <f t="shared" si="41"/>
        <v>#REF!</v>
      </c>
      <c r="AA295" s="730" t="str">
        <f t="shared" si="6"/>
        <v>#DIV/0!</v>
      </c>
      <c r="AB295" s="730" t="str">
        <f t="shared" si="7"/>
        <v>#DIV/0!</v>
      </c>
      <c r="AC295" s="733" t="str">
        <f t="shared" si="8"/>
        <v>#DIV/0!</v>
      </c>
      <c r="AD295" s="733" t="str">
        <f t="shared" si="9"/>
        <v>#DIV/0!</v>
      </c>
      <c r="AE295" s="733">
        <f t="shared" si="10"/>
        <v>0</v>
      </c>
      <c r="AF295" s="1056"/>
      <c r="AG295" s="737"/>
      <c r="AH295" s="737"/>
      <c r="AI295" s="737" t="str">
        <f t="shared" si="34"/>
        <v>#DIV/0!</v>
      </c>
    </row>
    <row r="296" ht="15.0" customHeight="1">
      <c r="A296" s="1056">
        <f t="shared" si="59"/>
        <v>295</v>
      </c>
      <c r="B296" s="1077"/>
      <c r="C296" s="720"/>
      <c r="D296" s="766"/>
      <c r="E296" s="766"/>
      <c r="F296" s="1059"/>
      <c r="G296" s="1059"/>
      <c r="H296" s="1056">
        <f t="shared" si="71"/>
        <v>0</v>
      </c>
      <c r="I296" s="1060" t="str">
        <f t="shared" si="64"/>
        <v>#REF!</v>
      </c>
      <c r="J296" s="1056">
        <v>7.0</v>
      </c>
      <c r="K296" s="1056">
        <v>2024.0</v>
      </c>
      <c r="L296" s="1065">
        <v>45474.0</v>
      </c>
      <c r="M296" s="1065">
        <v>45504.0</v>
      </c>
      <c r="N296" s="727"/>
      <c r="O296" s="727">
        <f t="shared" si="65"/>
        <v>0</v>
      </c>
      <c r="P296" s="727">
        <f t="shared" si="37"/>
        <v>0</v>
      </c>
      <c r="Q296" s="721"/>
      <c r="R296" s="721"/>
      <c r="S296" s="1077" t="s">
        <v>517</v>
      </c>
      <c r="T296" s="720"/>
      <c r="U296" s="727" t="str">
        <f t="shared" si="2"/>
        <v/>
      </c>
      <c r="V296" s="730">
        <f t="shared" si="72"/>
        <v>0</v>
      </c>
      <c r="W296" s="727">
        <f t="shared" si="73"/>
        <v>0</v>
      </c>
      <c r="X296" s="727" t="str">
        <f t="shared" si="5"/>
        <v>#DIV/0!</v>
      </c>
      <c r="Y296" s="727">
        <f t="shared" si="40"/>
        <v>0</v>
      </c>
      <c r="Z296" s="730" t="str">
        <f t="shared" si="41"/>
        <v>#REF!</v>
      </c>
      <c r="AA296" s="730" t="str">
        <f t="shared" si="6"/>
        <v>#DIV/0!</v>
      </c>
      <c r="AB296" s="730" t="str">
        <f t="shared" si="7"/>
        <v>#DIV/0!</v>
      </c>
      <c r="AC296" s="733" t="str">
        <f t="shared" si="8"/>
        <v>#DIV/0!</v>
      </c>
      <c r="AD296" s="733" t="str">
        <f t="shared" si="9"/>
        <v>#DIV/0!</v>
      </c>
      <c r="AE296" s="733">
        <f t="shared" si="10"/>
        <v>0</v>
      </c>
      <c r="AF296" s="1056"/>
      <c r="AG296" s="737"/>
      <c r="AH296" s="737"/>
      <c r="AI296" s="737" t="str">
        <f t="shared" si="34"/>
        <v>#DIV/0!</v>
      </c>
    </row>
    <row r="297" ht="15.0" customHeight="1">
      <c r="A297" s="1056">
        <f t="shared" si="59"/>
        <v>296</v>
      </c>
      <c r="B297" s="1077"/>
      <c r="C297" s="720"/>
      <c r="D297" s="766"/>
      <c r="E297" s="766"/>
      <c r="F297" s="1059"/>
      <c r="G297" s="1059"/>
      <c r="H297" s="1056">
        <f t="shared" si="71"/>
        <v>0</v>
      </c>
      <c r="I297" s="1060" t="str">
        <f t="shared" si="64"/>
        <v>#REF!</v>
      </c>
      <c r="J297" s="1056">
        <v>7.0</v>
      </c>
      <c r="K297" s="1056">
        <v>2024.0</v>
      </c>
      <c r="L297" s="1065">
        <v>45474.0</v>
      </c>
      <c r="M297" s="1065">
        <v>45504.0</v>
      </c>
      <c r="N297" s="727"/>
      <c r="O297" s="727">
        <f t="shared" si="65"/>
        <v>0</v>
      </c>
      <c r="P297" s="727">
        <f t="shared" si="37"/>
        <v>0</v>
      </c>
      <c r="Q297" s="721"/>
      <c r="R297" s="721"/>
      <c r="S297" s="1077" t="s">
        <v>517</v>
      </c>
      <c r="T297" s="720"/>
      <c r="U297" s="727" t="str">
        <f t="shared" si="2"/>
        <v/>
      </c>
      <c r="V297" s="730">
        <f t="shared" si="72"/>
        <v>0</v>
      </c>
      <c r="W297" s="727">
        <f t="shared" si="73"/>
        <v>0</v>
      </c>
      <c r="X297" s="727" t="str">
        <f t="shared" si="5"/>
        <v>#DIV/0!</v>
      </c>
      <c r="Y297" s="727">
        <f t="shared" si="40"/>
        <v>0</v>
      </c>
      <c r="Z297" s="730" t="str">
        <f t="shared" si="41"/>
        <v>#REF!</v>
      </c>
      <c r="AA297" s="730" t="str">
        <f t="shared" si="6"/>
        <v>#DIV/0!</v>
      </c>
      <c r="AB297" s="730" t="str">
        <f t="shared" si="7"/>
        <v>#DIV/0!</v>
      </c>
      <c r="AC297" s="733" t="str">
        <f t="shared" si="8"/>
        <v>#DIV/0!</v>
      </c>
      <c r="AD297" s="733" t="str">
        <f t="shared" si="9"/>
        <v>#DIV/0!</v>
      </c>
      <c r="AE297" s="733">
        <f t="shared" si="10"/>
        <v>0</v>
      </c>
      <c r="AF297" s="1056"/>
      <c r="AG297" s="737"/>
      <c r="AH297" s="737"/>
      <c r="AI297" s="737" t="str">
        <f t="shared" si="34"/>
        <v>#DIV/0!</v>
      </c>
    </row>
    <row r="298" ht="15.0" customHeight="1">
      <c r="A298" s="1056">
        <f t="shared" si="59"/>
        <v>297</v>
      </c>
      <c r="B298" s="1077"/>
      <c r="C298" s="720"/>
      <c r="D298" s="766"/>
      <c r="E298" s="766"/>
      <c r="F298" s="1059"/>
      <c r="G298" s="1059"/>
      <c r="H298" s="1056">
        <f t="shared" si="71"/>
        <v>0</v>
      </c>
      <c r="I298" s="1060" t="str">
        <f t="shared" si="64"/>
        <v>#REF!</v>
      </c>
      <c r="J298" s="1056">
        <v>7.0</v>
      </c>
      <c r="K298" s="1056">
        <v>2024.0</v>
      </c>
      <c r="L298" s="1065">
        <v>45474.0</v>
      </c>
      <c r="M298" s="1065">
        <v>45504.0</v>
      </c>
      <c r="N298" s="727"/>
      <c r="O298" s="727">
        <f t="shared" si="65"/>
        <v>0</v>
      </c>
      <c r="P298" s="727">
        <f t="shared" si="37"/>
        <v>0</v>
      </c>
      <c r="Q298" s="721"/>
      <c r="R298" s="721"/>
      <c r="S298" s="1077" t="s">
        <v>517</v>
      </c>
      <c r="T298" s="720"/>
      <c r="U298" s="727" t="str">
        <f t="shared" si="2"/>
        <v/>
      </c>
      <c r="V298" s="730">
        <f t="shared" si="72"/>
        <v>0</v>
      </c>
      <c r="W298" s="727">
        <f t="shared" si="73"/>
        <v>0</v>
      </c>
      <c r="X298" s="727" t="str">
        <f t="shared" si="5"/>
        <v>#DIV/0!</v>
      </c>
      <c r="Y298" s="727">
        <f t="shared" si="40"/>
        <v>0</v>
      </c>
      <c r="Z298" s="730" t="str">
        <f t="shared" si="41"/>
        <v>#REF!</v>
      </c>
      <c r="AA298" s="730" t="str">
        <f t="shared" si="6"/>
        <v>#DIV/0!</v>
      </c>
      <c r="AB298" s="730" t="str">
        <f t="shared" si="7"/>
        <v>#DIV/0!</v>
      </c>
      <c r="AC298" s="733" t="str">
        <f t="shared" si="8"/>
        <v>#DIV/0!</v>
      </c>
      <c r="AD298" s="733" t="str">
        <f t="shared" si="9"/>
        <v>#DIV/0!</v>
      </c>
      <c r="AE298" s="733">
        <f t="shared" si="10"/>
        <v>0</v>
      </c>
      <c r="AF298" s="1056"/>
      <c r="AG298" s="737"/>
      <c r="AH298" s="737"/>
      <c r="AI298" s="737" t="str">
        <f t="shared" si="34"/>
        <v>#DIV/0!</v>
      </c>
    </row>
    <row r="299" ht="15.0" customHeight="1">
      <c r="A299" s="1056">
        <f t="shared" si="59"/>
        <v>298</v>
      </c>
      <c r="B299" s="1077"/>
      <c r="C299" s="720"/>
      <c r="D299" s="766"/>
      <c r="E299" s="766"/>
      <c r="F299" s="1059"/>
      <c r="G299" s="1059"/>
      <c r="H299" s="1056">
        <f t="shared" si="71"/>
        <v>0</v>
      </c>
      <c r="I299" s="1060" t="str">
        <f t="shared" si="64"/>
        <v>#REF!</v>
      </c>
      <c r="J299" s="1056">
        <v>7.0</v>
      </c>
      <c r="K299" s="1056">
        <v>2024.0</v>
      </c>
      <c r="L299" s="1065">
        <v>45474.0</v>
      </c>
      <c r="M299" s="1065">
        <v>45504.0</v>
      </c>
      <c r="N299" s="727"/>
      <c r="O299" s="727">
        <f t="shared" si="65"/>
        <v>0</v>
      </c>
      <c r="P299" s="727">
        <f t="shared" si="37"/>
        <v>0</v>
      </c>
      <c r="Q299" s="721"/>
      <c r="R299" s="721"/>
      <c r="S299" s="1077" t="s">
        <v>517</v>
      </c>
      <c r="T299" s="720"/>
      <c r="U299" s="727" t="str">
        <f t="shared" si="2"/>
        <v/>
      </c>
      <c r="V299" s="730">
        <f t="shared" si="72"/>
        <v>0</v>
      </c>
      <c r="W299" s="727">
        <f t="shared" si="73"/>
        <v>0</v>
      </c>
      <c r="X299" s="727" t="str">
        <f t="shared" si="5"/>
        <v>#DIV/0!</v>
      </c>
      <c r="Y299" s="727">
        <f t="shared" si="40"/>
        <v>0</v>
      </c>
      <c r="Z299" s="730" t="str">
        <f t="shared" si="41"/>
        <v>#REF!</v>
      </c>
      <c r="AA299" s="730" t="str">
        <f t="shared" si="6"/>
        <v>#DIV/0!</v>
      </c>
      <c r="AB299" s="730" t="str">
        <f t="shared" si="7"/>
        <v>#DIV/0!</v>
      </c>
      <c r="AC299" s="733" t="str">
        <f t="shared" si="8"/>
        <v>#DIV/0!</v>
      </c>
      <c r="AD299" s="733" t="str">
        <f t="shared" si="9"/>
        <v>#DIV/0!</v>
      </c>
      <c r="AE299" s="733">
        <f t="shared" si="10"/>
        <v>0</v>
      </c>
      <c r="AF299" s="1056"/>
      <c r="AG299" s="737"/>
      <c r="AH299" s="737"/>
      <c r="AI299" s="737" t="str">
        <f t="shared" si="34"/>
        <v>#DIV/0!</v>
      </c>
    </row>
    <row r="300" ht="15.0" customHeight="1">
      <c r="A300" s="1056">
        <f t="shared" si="59"/>
        <v>299</v>
      </c>
      <c r="B300" s="1077"/>
      <c r="C300" s="720"/>
      <c r="D300" s="766"/>
      <c r="E300" s="766"/>
      <c r="F300" s="1059"/>
      <c r="G300" s="1059"/>
      <c r="H300" s="1056">
        <f t="shared" si="71"/>
        <v>0</v>
      </c>
      <c r="I300" s="1060" t="str">
        <f t="shared" si="64"/>
        <v>#REF!</v>
      </c>
      <c r="J300" s="1056">
        <v>7.0</v>
      </c>
      <c r="K300" s="1056">
        <v>2024.0</v>
      </c>
      <c r="L300" s="1065">
        <v>45474.0</v>
      </c>
      <c r="M300" s="1065">
        <v>45504.0</v>
      </c>
      <c r="N300" s="727"/>
      <c r="O300" s="727">
        <f t="shared" si="65"/>
        <v>0</v>
      </c>
      <c r="P300" s="727">
        <f t="shared" si="37"/>
        <v>0</v>
      </c>
      <c r="Q300" s="721"/>
      <c r="R300" s="721"/>
      <c r="S300" s="1077" t="s">
        <v>517</v>
      </c>
      <c r="T300" s="720"/>
      <c r="U300" s="727" t="str">
        <f t="shared" si="2"/>
        <v/>
      </c>
      <c r="V300" s="730">
        <f t="shared" si="72"/>
        <v>0</v>
      </c>
      <c r="W300" s="727">
        <f t="shared" si="73"/>
        <v>0</v>
      </c>
      <c r="X300" s="727" t="str">
        <f t="shared" si="5"/>
        <v>#DIV/0!</v>
      </c>
      <c r="Y300" s="727">
        <f t="shared" si="40"/>
        <v>0</v>
      </c>
      <c r="Z300" s="730" t="str">
        <f t="shared" si="41"/>
        <v>#REF!</v>
      </c>
      <c r="AA300" s="730" t="str">
        <f t="shared" si="6"/>
        <v>#DIV/0!</v>
      </c>
      <c r="AB300" s="730" t="str">
        <f t="shared" si="7"/>
        <v>#DIV/0!</v>
      </c>
      <c r="AC300" s="733" t="str">
        <f t="shared" si="8"/>
        <v>#DIV/0!</v>
      </c>
      <c r="AD300" s="733" t="str">
        <f t="shared" si="9"/>
        <v>#DIV/0!</v>
      </c>
      <c r="AE300" s="733">
        <f t="shared" si="10"/>
        <v>0</v>
      </c>
      <c r="AF300" s="1056"/>
      <c r="AG300" s="737"/>
      <c r="AH300" s="737"/>
      <c r="AI300" s="737" t="str">
        <f t="shared" si="34"/>
        <v>#DIV/0!</v>
      </c>
    </row>
    <row r="301" ht="15.0" customHeight="1">
      <c r="A301" s="1056">
        <f t="shared" si="59"/>
        <v>300</v>
      </c>
      <c r="B301" s="1077"/>
      <c r="C301" s="720"/>
      <c r="D301" s="766"/>
      <c r="E301" s="766"/>
      <c r="F301" s="1059"/>
      <c r="G301" s="1059"/>
      <c r="H301" s="1056">
        <f t="shared" si="71"/>
        <v>0</v>
      </c>
      <c r="I301" s="1060" t="str">
        <f t="shared" si="64"/>
        <v>#REF!</v>
      </c>
      <c r="J301" s="1056">
        <v>7.0</v>
      </c>
      <c r="K301" s="1056">
        <v>2024.0</v>
      </c>
      <c r="L301" s="1065">
        <v>45474.0</v>
      </c>
      <c r="M301" s="1065">
        <v>45504.0</v>
      </c>
      <c r="N301" s="727"/>
      <c r="O301" s="727">
        <f t="shared" si="65"/>
        <v>0</v>
      </c>
      <c r="P301" s="727">
        <f t="shared" si="37"/>
        <v>0</v>
      </c>
      <c r="Q301" s="721"/>
      <c r="R301" s="721"/>
      <c r="S301" s="1077" t="s">
        <v>517</v>
      </c>
      <c r="T301" s="720"/>
      <c r="U301" s="727" t="str">
        <f t="shared" si="2"/>
        <v/>
      </c>
      <c r="V301" s="730">
        <f t="shared" si="72"/>
        <v>0</v>
      </c>
      <c r="W301" s="727">
        <f t="shared" si="73"/>
        <v>0</v>
      </c>
      <c r="X301" s="727" t="str">
        <f t="shared" si="5"/>
        <v>#DIV/0!</v>
      </c>
      <c r="Y301" s="727">
        <f t="shared" si="40"/>
        <v>0</v>
      </c>
      <c r="Z301" s="730" t="str">
        <f t="shared" si="41"/>
        <v>#REF!</v>
      </c>
      <c r="AA301" s="730" t="str">
        <f t="shared" si="6"/>
        <v>#DIV/0!</v>
      </c>
      <c r="AB301" s="730" t="str">
        <f t="shared" si="7"/>
        <v>#DIV/0!</v>
      </c>
      <c r="AC301" s="733" t="str">
        <f t="shared" si="8"/>
        <v>#DIV/0!</v>
      </c>
      <c r="AD301" s="733" t="str">
        <f t="shared" si="9"/>
        <v>#DIV/0!</v>
      </c>
      <c r="AE301" s="733">
        <f t="shared" si="10"/>
        <v>0</v>
      </c>
      <c r="AF301" s="1056"/>
      <c r="AG301" s="737"/>
      <c r="AH301" s="737"/>
      <c r="AI301" s="737" t="str">
        <f t="shared" si="34"/>
        <v>#DIV/0!</v>
      </c>
    </row>
    <row r="302" ht="15.0" customHeight="1">
      <c r="A302" s="1056">
        <f t="shared" si="59"/>
        <v>301</v>
      </c>
      <c r="B302" s="1077"/>
      <c r="C302" s="720"/>
      <c r="D302" s="766"/>
      <c r="E302" s="766"/>
      <c r="F302" s="1059"/>
      <c r="G302" s="1059"/>
      <c r="H302" s="1056">
        <f t="shared" si="71"/>
        <v>0</v>
      </c>
      <c r="I302" s="1060" t="str">
        <f t="shared" si="64"/>
        <v>#REF!</v>
      </c>
      <c r="J302" s="1056">
        <v>7.0</v>
      </c>
      <c r="K302" s="1056">
        <v>2024.0</v>
      </c>
      <c r="L302" s="1065">
        <v>45474.0</v>
      </c>
      <c r="M302" s="1065">
        <v>45504.0</v>
      </c>
      <c r="N302" s="727"/>
      <c r="O302" s="727">
        <f t="shared" si="65"/>
        <v>0</v>
      </c>
      <c r="P302" s="727">
        <f t="shared" si="37"/>
        <v>0</v>
      </c>
      <c r="Q302" s="721"/>
      <c r="R302" s="721"/>
      <c r="S302" s="1077" t="s">
        <v>517</v>
      </c>
      <c r="T302" s="720"/>
      <c r="U302" s="727" t="str">
        <f t="shared" si="2"/>
        <v/>
      </c>
      <c r="V302" s="730">
        <f t="shared" si="72"/>
        <v>0</v>
      </c>
      <c r="W302" s="727">
        <f t="shared" si="73"/>
        <v>0</v>
      </c>
      <c r="X302" s="727" t="str">
        <f t="shared" si="5"/>
        <v>#DIV/0!</v>
      </c>
      <c r="Y302" s="727">
        <f t="shared" si="40"/>
        <v>0</v>
      </c>
      <c r="Z302" s="730" t="str">
        <f t="shared" si="41"/>
        <v>#REF!</v>
      </c>
      <c r="AA302" s="730" t="str">
        <f t="shared" si="6"/>
        <v>#DIV/0!</v>
      </c>
      <c r="AB302" s="730" t="str">
        <f t="shared" si="7"/>
        <v>#DIV/0!</v>
      </c>
      <c r="AC302" s="733" t="str">
        <f t="shared" si="8"/>
        <v>#DIV/0!</v>
      </c>
      <c r="AD302" s="733" t="str">
        <f t="shared" si="9"/>
        <v>#DIV/0!</v>
      </c>
      <c r="AE302" s="733">
        <f t="shared" si="10"/>
        <v>0</v>
      </c>
      <c r="AF302" s="1056"/>
      <c r="AG302" s="737"/>
      <c r="AH302" s="737"/>
      <c r="AI302" s="737" t="str">
        <f t="shared" si="34"/>
        <v>#DIV/0!</v>
      </c>
    </row>
    <row r="303" ht="15.0" customHeight="1">
      <c r="A303" s="1056">
        <f t="shared" si="59"/>
        <v>302</v>
      </c>
      <c r="B303" s="1077"/>
      <c r="C303" s="720"/>
      <c r="D303" s="766"/>
      <c r="E303" s="766"/>
      <c r="F303" s="1059"/>
      <c r="G303" s="1059"/>
      <c r="H303" s="1056">
        <f t="shared" si="71"/>
        <v>0</v>
      </c>
      <c r="I303" s="1060" t="str">
        <f t="shared" si="64"/>
        <v>#REF!</v>
      </c>
      <c r="J303" s="1056">
        <v>7.0</v>
      </c>
      <c r="K303" s="1056">
        <v>2024.0</v>
      </c>
      <c r="L303" s="1065">
        <v>45474.0</v>
      </c>
      <c r="M303" s="1065">
        <v>45504.0</v>
      </c>
      <c r="N303" s="727"/>
      <c r="O303" s="727">
        <f t="shared" si="65"/>
        <v>0</v>
      </c>
      <c r="P303" s="727">
        <f t="shared" si="37"/>
        <v>0</v>
      </c>
      <c r="Q303" s="721"/>
      <c r="R303" s="721"/>
      <c r="S303" s="1077" t="s">
        <v>517</v>
      </c>
      <c r="T303" s="720"/>
      <c r="U303" s="727" t="str">
        <f t="shared" si="2"/>
        <v/>
      </c>
      <c r="V303" s="730">
        <f t="shared" si="72"/>
        <v>0</v>
      </c>
      <c r="W303" s="727">
        <f t="shared" si="73"/>
        <v>0</v>
      </c>
      <c r="X303" s="727" t="str">
        <f t="shared" si="5"/>
        <v>#DIV/0!</v>
      </c>
      <c r="Y303" s="727">
        <f t="shared" si="40"/>
        <v>0</v>
      </c>
      <c r="Z303" s="730" t="str">
        <f t="shared" si="41"/>
        <v>#REF!</v>
      </c>
      <c r="AA303" s="730" t="str">
        <f t="shared" si="6"/>
        <v>#DIV/0!</v>
      </c>
      <c r="AB303" s="730" t="str">
        <f t="shared" si="7"/>
        <v>#DIV/0!</v>
      </c>
      <c r="AC303" s="733" t="str">
        <f t="shared" si="8"/>
        <v>#DIV/0!</v>
      </c>
      <c r="AD303" s="733" t="str">
        <f t="shared" si="9"/>
        <v>#DIV/0!</v>
      </c>
      <c r="AE303" s="733">
        <f t="shared" si="10"/>
        <v>0</v>
      </c>
      <c r="AF303" s="1056"/>
      <c r="AG303" s="737"/>
      <c r="AH303" s="737"/>
      <c r="AI303" s="737" t="str">
        <f t="shared" si="34"/>
        <v>#DIV/0!</v>
      </c>
    </row>
    <row r="304" ht="15.0" customHeight="1">
      <c r="A304" s="1056">
        <f t="shared" si="59"/>
        <v>303</v>
      </c>
      <c r="B304" s="1077"/>
      <c r="C304" s="720"/>
      <c r="D304" s="766"/>
      <c r="E304" s="766"/>
      <c r="F304" s="1059"/>
      <c r="G304" s="1059"/>
      <c r="H304" s="1056">
        <f t="shared" si="71"/>
        <v>0</v>
      </c>
      <c r="I304" s="1060" t="str">
        <f t="shared" si="64"/>
        <v>#REF!</v>
      </c>
      <c r="J304" s="1056">
        <v>7.0</v>
      </c>
      <c r="K304" s="1056">
        <v>2024.0</v>
      </c>
      <c r="L304" s="1065">
        <v>45474.0</v>
      </c>
      <c r="M304" s="1065">
        <v>45504.0</v>
      </c>
      <c r="N304" s="727"/>
      <c r="O304" s="727">
        <f t="shared" si="65"/>
        <v>0</v>
      </c>
      <c r="P304" s="727">
        <f t="shared" si="37"/>
        <v>0</v>
      </c>
      <c r="Q304" s="721"/>
      <c r="R304" s="721"/>
      <c r="S304" s="1077" t="s">
        <v>517</v>
      </c>
      <c r="T304" s="720"/>
      <c r="U304" s="727" t="str">
        <f t="shared" si="2"/>
        <v/>
      </c>
      <c r="V304" s="730">
        <f t="shared" si="72"/>
        <v>0</v>
      </c>
      <c r="W304" s="727">
        <f t="shared" si="73"/>
        <v>0</v>
      </c>
      <c r="X304" s="727" t="str">
        <f t="shared" si="5"/>
        <v>#DIV/0!</v>
      </c>
      <c r="Y304" s="727">
        <f t="shared" si="40"/>
        <v>0</v>
      </c>
      <c r="Z304" s="730" t="str">
        <f t="shared" si="41"/>
        <v>#REF!</v>
      </c>
      <c r="AA304" s="730" t="str">
        <f t="shared" si="6"/>
        <v>#DIV/0!</v>
      </c>
      <c r="AB304" s="730" t="str">
        <f t="shared" si="7"/>
        <v>#DIV/0!</v>
      </c>
      <c r="AC304" s="733" t="str">
        <f t="shared" si="8"/>
        <v>#DIV/0!</v>
      </c>
      <c r="AD304" s="733" t="str">
        <f t="shared" si="9"/>
        <v>#DIV/0!</v>
      </c>
      <c r="AE304" s="733">
        <f t="shared" si="10"/>
        <v>0</v>
      </c>
      <c r="AF304" s="1056"/>
      <c r="AG304" s="737"/>
      <c r="AH304" s="737"/>
      <c r="AI304" s="737" t="str">
        <f t="shared" si="34"/>
        <v>#DIV/0!</v>
      </c>
    </row>
    <row r="305" ht="15.0" customHeight="1">
      <c r="A305" s="1056">
        <f t="shared" si="59"/>
        <v>304</v>
      </c>
      <c r="B305" s="1077"/>
      <c r="C305" s="720"/>
      <c r="D305" s="766"/>
      <c r="E305" s="766"/>
      <c r="F305" s="1059"/>
      <c r="G305" s="1059"/>
      <c r="H305" s="1056">
        <f t="shared" si="71"/>
        <v>0</v>
      </c>
      <c r="I305" s="1060" t="str">
        <f t="shared" si="64"/>
        <v>#REF!</v>
      </c>
      <c r="J305" s="1056">
        <v>7.0</v>
      </c>
      <c r="K305" s="1056">
        <v>2024.0</v>
      </c>
      <c r="L305" s="1065">
        <v>45474.0</v>
      </c>
      <c r="M305" s="1065">
        <v>45504.0</v>
      </c>
      <c r="N305" s="727"/>
      <c r="O305" s="727">
        <f t="shared" si="65"/>
        <v>0</v>
      </c>
      <c r="P305" s="727">
        <f t="shared" si="37"/>
        <v>0</v>
      </c>
      <c r="Q305" s="721"/>
      <c r="R305" s="721"/>
      <c r="S305" s="1077" t="s">
        <v>517</v>
      </c>
      <c r="T305" s="720"/>
      <c r="U305" s="727" t="str">
        <f t="shared" si="2"/>
        <v/>
      </c>
      <c r="V305" s="730">
        <f t="shared" si="72"/>
        <v>0</v>
      </c>
      <c r="W305" s="727">
        <f t="shared" si="73"/>
        <v>0</v>
      </c>
      <c r="X305" s="727" t="str">
        <f t="shared" si="5"/>
        <v>#DIV/0!</v>
      </c>
      <c r="Y305" s="727">
        <f t="shared" si="40"/>
        <v>0</v>
      </c>
      <c r="Z305" s="730" t="str">
        <f t="shared" si="41"/>
        <v>#REF!</v>
      </c>
      <c r="AA305" s="730" t="str">
        <f t="shared" si="6"/>
        <v>#DIV/0!</v>
      </c>
      <c r="AB305" s="730" t="str">
        <f t="shared" si="7"/>
        <v>#DIV/0!</v>
      </c>
      <c r="AC305" s="733" t="str">
        <f t="shared" si="8"/>
        <v>#DIV/0!</v>
      </c>
      <c r="AD305" s="733" t="str">
        <f t="shared" si="9"/>
        <v>#DIV/0!</v>
      </c>
      <c r="AE305" s="733">
        <f t="shared" si="10"/>
        <v>0</v>
      </c>
      <c r="AF305" s="1056"/>
      <c r="AG305" s="737"/>
      <c r="AH305" s="737"/>
      <c r="AI305" s="737" t="str">
        <f t="shared" si="34"/>
        <v>#DIV/0!</v>
      </c>
    </row>
    <row r="306" ht="15.0" customHeight="1">
      <c r="A306" s="1056">
        <f t="shared" si="59"/>
        <v>305</v>
      </c>
      <c r="B306" s="1077"/>
      <c r="C306" s="720"/>
      <c r="D306" s="766"/>
      <c r="E306" s="766"/>
      <c r="F306" s="1059"/>
      <c r="G306" s="1059"/>
      <c r="H306" s="1056">
        <f t="shared" si="71"/>
        <v>0</v>
      </c>
      <c r="I306" s="1060" t="str">
        <f t="shared" si="64"/>
        <v>#REF!</v>
      </c>
      <c r="J306" s="1056">
        <v>7.0</v>
      </c>
      <c r="K306" s="1056">
        <v>2024.0</v>
      </c>
      <c r="L306" s="1065">
        <v>45474.0</v>
      </c>
      <c r="M306" s="1065">
        <v>45504.0</v>
      </c>
      <c r="N306" s="727"/>
      <c r="O306" s="727">
        <f t="shared" si="65"/>
        <v>0</v>
      </c>
      <c r="P306" s="727">
        <f t="shared" si="37"/>
        <v>0</v>
      </c>
      <c r="Q306" s="721"/>
      <c r="R306" s="721"/>
      <c r="S306" s="1077" t="s">
        <v>517</v>
      </c>
      <c r="T306" s="720"/>
      <c r="U306" s="727" t="str">
        <f t="shared" si="2"/>
        <v/>
      </c>
      <c r="V306" s="730">
        <f t="shared" si="72"/>
        <v>0</v>
      </c>
      <c r="W306" s="727">
        <f t="shared" si="73"/>
        <v>0</v>
      </c>
      <c r="X306" s="727" t="str">
        <f t="shared" si="5"/>
        <v>#DIV/0!</v>
      </c>
      <c r="Y306" s="727">
        <f t="shared" si="40"/>
        <v>0</v>
      </c>
      <c r="Z306" s="730" t="str">
        <f t="shared" si="41"/>
        <v>#REF!</v>
      </c>
      <c r="AA306" s="730" t="str">
        <f t="shared" si="6"/>
        <v>#DIV/0!</v>
      </c>
      <c r="AB306" s="730" t="str">
        <f t="shared" si="7"/>
        <v>#DIV/0!</v>
      </c>
      <c r="AC306" s="733" t="str">
        <f t="shared" si="8"/>
        <v>#DIV/0!</v>
      </c>
      <c r="AD306" s="733" t="str">
        <f t="shared" si="9"/>
        <v>#DIV/0!</v>
      </c>
      <c r="AE306" s="733">
        <f t="shared" si="10"/>
        <v>0</v>
      </c>
      <c r="AF306" s="1056"/>
      <c r="AG306" s="737"/>
      <c r="AH306" s="737"/>
      <c r="AI306" s="737" t="str">
        <f t="shared" si="34"/>
        <v>#DIV/0!</v>
      </c>
    </row>
    <row r="307" ht="15.0" customHeight="1">
      <c r="A307" s="1056">
        <f t="shared" si="59"/>
        <v>306</v>
      </c>
      <c r="B307" s="1077"/>
      <c r="C307" s="720"/>
      <c r="D307" s="766"/>
      <c r="E307" s="766"/>
      <c r="F307" s="1059"/>
      <c r="G307" s="1059"/>
      <c r="H307" s="1056">
        <f t="shared" si="71"/>
        <v>0</v>
      </c>
      <c r="I307" s="1060" t="str">
        <f t="shared" si="64"/>
        <v>#REF!</v>
      </c>
      <c r="J307" s="1056">
        <v>7.0</v>
      </c>
      <c r="K307" s="1056">
        <v>2024.0</v>
      </c>
      <c r="L307" s="1065">
        <v>45474.0</v>
      </c>
      <c r="M307" s="1065">
        <v>45504.0</v>
      </c>
      <c r="N307" s="727"/>
      <c r="O307" s="727">
        <f t="shared" si="65"/>
        <v>0</v>
      </c>
      <c r="P307" s="727">
        <f t="shared" si="37"/>
        <v>0</v>
      </c>
      <c r="Q307" s="721"/>
      <c r="R307" s="721"/>
      <c r="S307" s="1077" t="s">
        <v>517</v>
      </c>
      <c r="T307" s="720"/>
      <c r="U307" s="727" t="str">
        <f t="shared" si="2"/>
        <v/>
      </c>
      <c r="V307" s="730">
        <f t="shared" si="72"/>
        <v>0</v>
      </c>
      <c r="W307" s="727">
        <f t="shared" si="73"/>
        <v>0</v>
      </c>
      <c r="X307" s="727" t="str">
        <f t="shared" si="5"/>
        <v>#DIV/0!</v>
      </c>
      <c r="Y307" s="727">
        <f t="shared" si="40"/>
        <v>0</v>
      </c>
      <c r="Z307" s="730" t="str">
        <f t="shared" si="41"/>
        <v>#REF!</v>
      </c>
      <c r="AA307" s="730" t="str">
        <f t="shared" si="6"/>
        <v>#DIV/0!</v>
      </c>
      <c r="AB307" s="730" t="str">
        <f t="shared" si="7"/>
        <v>#DIV/0!</v>
      </c>
      <c r="AC307" s="733" t="str">
        <f t="shared" si="8"/>
        <v>#DIV/0!</v>
      </c>
      <c r="AD307" s="733" t="str">
        <f t="shared" si="9"/>
        <v>#DIV/0!</v>
      </c>
      <c r="AE307" s="733">
        <f t="shared" si="10"/>
        <v>0</v>
      </c>
      <c r="AF307" s="1056"/>
      <c r="AG307" s="737"/>
      <c r="AH307" s="737"/>
      <c r="AI307" s="737" t="str">
        <f t="shared" si="34"/>
        <v>#DIV/0!</v>
      </c>
    </row>
    <row r="308" ht="15.0" customHeight="1">
      <c r="A308" s="1056">
        <f t="shared" si="59"/>
        <v>307</v>
      </c>
      <c r="B308" s="1077"/>
      <c r="C308" s="720"/>
      <c r="D308" s="766"/>
      <c r="E308" s="766"/>
      <c r="F308" s="1059"/>
      <c r="G308" s="1059"/>
      <c r="H308" s="1056">
        <f t="shared" si="71"/>
        <v>0</v>
      </c>
      <c r="I308" s="1060" t="str">
        <f t="shared" si="64"/>
        <v>#REF!</v>
      </c>
      <c r="J308" s="1056">
        <v>7.0</v>
      </c>
      <c r="K308" s="1056">
        <v>2024.0</v>
      </c>
      <c r="L308" s="1065">
        <v>45474.0</v>
      </c>
      <c r="M308" s="1065">
        <v>45504.0</v>
      </c>
      <c r="N308" s="727"/>
      <c r="O308" s="727">
        <f t="shared" si="65"/>
        <v>0</v>
      </c>
      <c r="P308" s="727">
        <f t="shared" si="37"/>
        <v>0</v>
      </c>
      <c r="Q308" s="721"/>
      <c r="R308" s="721"/>
      <c r="S308" s="1077" t="s">
        <v>517</v>
      </c>
      <c r="T308" s="720"/>
      <c r="U308" s="727" t="str">
        <f t="shared" si="2"/>
        <v/>
      </c>
      <c r="V308" s="730">
        <f t="shared" ref="V308:V483" si="74">ROUND(SUMIF($B:$B,B308,P:P),3)</f>
        <v>0</v>
      </c>
      <c r="W308" s="727">
        <f t="shared" ref="W308:W483" si="75">ROUND(SUMIF($B:$B,B308,U:U),3)</f>
        <v>0</v>
      </c>
      <c r="X308" s="727" t="str">
        <f t="shared" si="5"/>
        <v>#DIV/0!</v>
      </c>
      <c r="Y308" s="727">
        <f t="shared" si="40"/>
        <v>0</v>
      </c>
      <c r="Z308" s="730" t="str">
        <f t="shared" si="41"/>
        <v>#REF!</v>
      </c>
      <c r="AA308" s="730" t="str">
        <f t="shared" si="6"/>
        <v>#DIV/0!</v>
      </c>
      <c r="AB308" s="730" t="str">
        <f t="shared" si="7"/>
        <v>#DIV/0!</v>
      </c>
      <c r="AC308" s="733" t="str">
        <f t="shared" si="8"/>
        <v>#DIV/0!</v>
      </c>
      <c r="AD308" s="733" t="str">
        <f t="shared" si="9"/>
        <v>#DIV/0!</v>
      </c>
      <c r="AE308" s="733">
        <f t="shared" si="10"/>
        <v>0</v>
      </c>
      <c r="AF308" s="1056"/>
      <c r="AG308" s="737"/>
      <c r="AH308" s="737"/>
      <c r="AI308" s="737" t="str">
        <f t="shared" si="34"/>
        <v>#DIV/0!</v>
      </c>
    </row>
    <row r="309" ht="15.0" customHeight="1">
      <c r="A309" s="1056">
        <f t="shared" si="59"/>
        <v>308</v>
      </c>
      <c r="B309" s="1077"/>
      <c r="C309" s="720"/>
      <c r="D309" s="766"/>
      <c r="E309" s="766"/>
      <c r="F309" s="1059"/>
      <c r="G309" s="1059"/>
      <c r="H309" s="1056">
        <f t="shared" si="71"/>
        <v>0</v>
      </c>
      <c r="I309" s="1060" t="str">
        <f t="shared" si="64"/>
        <v>#REF!</v>
      </c>
      <c r="J309" s="1056">
        <v>7.0</v>
      </c>
      <c r="K309" s="1056">
        <v>2024.0</v>
      </c>
      <c r="L309" s="1065">
        <v>45474.0</v>
      </c>
      <c r="M309" s="1065">
        <v>45504.0</v>
      </c>
      <c r="N309" s="727"/>
      <c r="O309" s="727">
        <f t="shared" si="65"/>
        <v>0</v>
      </c>
      <c r="P309" s="727">
        <f t="shared" si="37"/>
        <v>0</v>
      </c>
      <c r="Q309" s="721"/>
      <c r="R309" s="721"/>
      <c r="S309" s="1077" t="s">
        <v>517</v>
      </c>
      <c r="T309" s="720"/>
      <c r="U309" s="727" t="str">
        <f t="shared" si="2"/>
        <v/>
      </c>
      <c r="V309" s="730">
        <f t="shared" si="74"/>
        <v>0</v>
      </c>
      <c r="W309" s="727">
        <f t="shared" si="75"/>
        <v>0</v>
      </c>
      <c r="X309" s="727" t="str">
        <f t="shared" si="5"/>
        <v>#DIV/0!</v>
      </c>
      <c r="Y309" s="727">
        <f t="shared" si="40"/>
        <v>0</v>
      </c>
      <c r="Z309" s="730" t="str">
        <f t="shared" si="41"/>
        <v>#REF!</v>
      </c>
      <c r="AA309" s="730" t="str">
        <f t="shared" si="6"/>
        <v>#DIV/0!</v>
      </c>
      <c r="AB309" s="730" t="str">
        <f t="shared" si="7"/>
        <v>#DIV/0!</v>
      </c>
      <c r="AC309" s="733" t="str">
        <f t="shared" si="8"/>
        <v>#DIV/0!</v>
      </c>
      <c r="AD309" s="733" t="str">
        <f t="shared" si="9"/>
        <v>#DIV/0!</v>
      </c>
      <c r="AE309" s="733">
        <f t="shared" si="10"/>
        <v>0</v>
      </c>
      <c r="AF309" s="1056"/>
      <c r="AG309" s="737"/>
      <c r="AH309" s="737"/>
      <c r="AI309" s="737" t="str">
        <f t="shared" si="34"/>
        <v>#DIV/0!</v>
      </c>
    </row>
    <row r="310" ht="15.0" customHeight="1">
      <c r="A310" s="1056">
        <f t="shared" si="59"/>
        <v>309</v>
      </c>
      <c r="B310" s="1077"/>
      <c r="C310" s="720"/>
      <c r="D310" s="766"/>
      <c r="E310" s="766"/>
      <c r="F310" s="1059"/>
      <c r="G310" s="1059"/>
      <c r="H310" s="1056">
        <f t="shared" si="71"/>
        <v>0</v>
      </c>
      <c r="I310" s="1060" t="str">
        <f t="shared" si="64"/>
        <v>#REF!</v>
      </c>
      <c r="J310" s="1056">
        <v>7.0</v>
      </c>
      <c r="K310" s="1056">
        <v>2024.0</v>
      </c>
      <c r="L310" s="1065">
        <v>45474.0</v>
      </c>
      <c r="M310" s="1065">
        <v>45504.0</v>
      </c>
      <c r="N310" s="727"/>
      <c r="O310" s="727">
        <f t="shared" si="65"/>
        <v>0</v>
      </c>
      <c r="P310" s="727" t="str">
        <f t="shared" si="37"/>
        <v>#REF!</v>
      </c>
      <c r="Q310" s="721"/>
      <c r="R310" s="721"/>
      <c r="S310" s="1077" t="s">
        <v>525</v>
      </c>
      <c r="T310" s="720"/>
      <c r="U310" s="727" t="str">
        <f t="shared" si="2"/>
        <v/>
      </c>
      <c r="V310" s="730">
        <f t="shared" si="74"/>
        <v>0</v>
      </c>
      <c r="W310" s="727">
        <f t="shared" si="75"/>
        <v>0</v>
      </c>
      <c r="X310" s="727" t="str">
        <f t="shared" si="5"/>
        <v>#DIV/0!</v>
      </c>
      <c r="Y310" s="727">
        <f t="shared" si="40"/>
        <v>0</v>
      </c>
      <c r="Z310" s="730" t="str">
        <f t="shared" si="41"/>
        <v>#REF!</v>
      </c>
      <c r="AA310" s="730" t="str">
        <f t="shared" si="6"/>
        <v>#DIV/0!</v>
      </c>
      <c r="AB310" s="730" t="str">
        <f t="shared" si="7"/>
        <v>#DIV/0!</v>
      </c>
      <c r="AC310" s="733" t="str">
        <f t="shared" si="8"/>
        <v>#DIV/0!</v>
      </c>
      <c r="AD310" s="733" t="str">
        <f t="shared" si="9"/>
        <v>#DIV/0!</v>
      </c>
      <c r="AE310" s="733">
        <f t="shared" si="10"/>
        <v>0</v>
      </c>
      <c r="AF310" s="1056"/>
      <c r="AG310" s="737"/>
      <c r="AH310" s="737"/>
      <c r="AI310" s="737" t="str">
        <f t="shared" si="34"/>
        <v>#DIV/0!</v>
      </c>
    </row>
    <row r="311" ht="15.0" customHeight="1">
      <c r="A311" s="1056">
        <f t="shared" si="59"/>
        <v>310</v>
      </c>
      <c r="B311" s="1077"/>
      <c r="C311" s="720"/>
      <c r="D311" s="766"/>
      <c r="E311" s="766"/>
      <c r="F311" s="1059"/>
      <c r="G311" s="1059"/>
      <c r="H311" s="1056">
        <f t="shared" si="71"/>
        <v>0</v>
      </c>
      <c r="I311" s="1060" t="str">
        <f t="shared" si="64"/>
        <v>#REF!</v>
      </c>
      <c r="J311" s="1056">
        <v>7.0</v>
      </c>
      <c r="K311" s="1056">
        <v>2024.0</v>
      </c>
      <c r="L311" s="1065">
        <v>45474.0</v>
      </c>
      <c r="M311" s="1065">
        <v>45504.0</v>
      </c>
      <c r="N311" s="727"/>
      <c r="O311" s="727">
        <f t="shared" si="65"/>
        <v>0</v>
      </c>
      <c r="P311" s="727" t="str">
        <f t="shared" si="37"/>
        <v>#REF!</v>
      </c>
      <c r="Q311" s="721"/>
      <c r="R311" s="721"/>
      <c r="S311" s="1077" t="s">
        <v>525</v>
      </c>
      <c r="T311" s="720"/>
      <c r="U311" s="727" t="str">
        <f t="shared" si="2"/>
        <v/>
      </c>
      <c r="V311" s="730">
        <f t="shared" si="74"/>
        <v>0</v>
      </c>
      <c r="W311" s="727">
        <f t="shared" si="75"/>
        <v>0</v>
      </c>
      <c r="X311" s="727" t="str">
        <f t="shared" si="5"/>
        <v>#DIV/0!</v>
      </c>
      <c r="Y311" s="727">
        <f t="shared" si="40"/>
        <v>0</v>
      </c>
      <c r="Z311" s="730" t="str">
        <f t="shared" si="41"/>
        <v>#REF!</v>
      </c>
      <c r="AA311" s="730" t="str">
        <f t="shared" si="6"/>
        <v>#DIV/0!</v>
      </c>
      <c r="AB311" s="730" t="str">
        <f t="shared" si="7"/>
        <v>#DIV/0!</v>
      </c>
      <c r="AC311" s="733" t="str">
        <f t="shared" si="8"/>
        <v>#DIV/0!</v>
      </c>
      <c r="AD311" s="733" t="str">
        <f t="shared" si="9"/>
        <v>#DIV/0!</v>
      </c>
      <c r="AE311" s="733">
        <f t="shared" si="10"/>
        <v>0</v>
      </c>
      <c r="AF311" s="1056"/>
      <c r="AG311" s="737"/>
      <c r="AH311" s="737"/>
      <c r="AI311" s="737" t="str">
        <f t="shared" si="34"/>
        <v>#DIV/0!</v>
      </c>
    </row>
    <row r="312" ht="15.0" customHeight="1">
      <c r="A312" s="1056">
        <f t="shared" si="59"/>
        <v>311</v>
      </c>
      <c r="B312" s="1077"/>
      <c r="C312" s="720"/>
      <c r="D312" s="766"/>
      <c r="E312" s="766"/>
      <c r="F312" s="1059"/>
      <c r="G312" s="1059"/>
      <c r="H312" s="1056">
        <f t="shared" si="71"/>
        <v>0</v>
      </c>
      <c r="I312" s="1060" t="str">
        <f t="shared" si="64"/>
        <v>#REF!</v>
      </c>
      <c r="J312" s="1056">
        <v>7.0</v>
      </c>
      <c r="K312" s="1056">
        <v>2024.0</v>
      </c>
      <c r="L312" s="1065">
        <v>45474.0</v>
      </c>
      <c r="M312" s="1065">
        <v>45504.0</v>
      </c>
      <c r="N312" s="727"/>
      <c r="O312" s="727">
        <f t="shared" si="65"/>
        <v>0</v>
      </c>
      <c r="P312" s="727" t="str">
        <f t="shared" si="37"/>
        <v>#REF!</v>
      </c>
      <c r="Q312" s="721"/>
      <c r="R312" s="721"/>
      <c r="S312" s="1077" t="s">
        <v>525</v>
      </c>
      <c r="T312" s="720"/>
      <c r="U312" s="727" t="str">
        <f t="shared" si="2"/>
        <v/>
      </c>
      <c r="V312" s="730">
        <f t="shared" si="74"/>
        <v>0</v>
      </c>
      <c r="W312" s="727">
        <f t="shared" si="75"/>
        <v>0</v>
      </c>
      <c r="X312" s="727" t="str">
        <f t="shared" si="5"/>
        <v>#DIV/0!</v>
      </c>
      <c r="Y312" s="727">
        <f t="shared" si="40"/>
        <v>0</v>
      </c>
      <c r="Z312" s="730" t="str">
        <f t="shared" si="41"/>
        <v>#REF!</v>
      </c>
      <c r="AA312" s="730" t="str">
        <f t="shared" si="6"/>
        <v>#DIV/0!</v>
      </c>
      <c r="AB312" s="730" t="str">
        <f t="shared" si="7"/>
        <v>#DIV/0!</v>
      </c>
      <c r="AC312" s="733" t="str">
        <f t="shared" si="8"/>
        <v>#DIV/0!</v>
      </c>
      <c r="AD312" s="733" t="str">
        <f t="shared" si="9"/>
        <v>#DIV/0!</v>
      </c>
      <c r="AE312" s="733">
        <f t="shared" si="10"/>
        <v>0</v>
      </c>
      <c r="AF312" s="1056"/>
      <c r="AG312" s="737"/>
      <c r="AH312" s="737"/>
      <c r="AI312" s="737" t="str">
        <f t="shared" si="34"/>
        <v>#DIV/0!</v>
      </c>
    </row>
    <row r="313" ht="15.0" customHeight="1">
      <c r="A313" s="1056">
        <f t="shared" si="59"/>
        <v>312</v>
      </c>
      <c r="B313" s="1077"/>
      <c r="C313" s="720"/>
      <c r="D313" s="766"/>
      <c r="E313" s="766"/>
      <c r="F313" s="1059"/>
      <c r="G313" s="1059"/>
      <c r="H313" s="1056">
        <f t="shared" si="71"/>
        <v>0</v>
      </c>
      <c r="I313" s="1060" t="str">
        <f t="shared" si="64"/>
        <v>#REF!</v>
      </c>
      <c r="J313" s="1056">
        <v>7.0</v>
      </c>
      <c r="K313" s="1056">
        <v>2024.0</v>
      </c>
      <c r="L313" s="1065">
        <v>45474.0</v>
      </c>
      <c r="M313" s="1065">
        <v>45504.0</v>
      </c>
      <c r="N313" s="727"/>
      <c r="O313" s="727">
        <f t="shared" si="65"/>
        <v>0</v>
      </c>
      <c r="P313" s="727" t="str">
        <f t="shared" si="37"/>
        <v>#REF!</v>
      </c>
      <c r="Q313" s="721"/>
      <c r="R313" s="721"/>
      <c r="S313" s="1077" t="s">
        <v>525</v>
      </c>
      <c r="T313" s="720"/>
      <c r="U313" s="727" t="str">
        <f t="shared" si="2"/>
        <v/>
      </c>
      <c r="V313" s="730">
        <f t="shared" si="74"/>
        <v>0</v>
      </c>
      <c r="W313" s="727">
        <f t="shared" si="75"/>
        <v>0</v>
      </c>
      <c r="X313" s="727" t="str">
        <f t="shared" si="5"/>
        <v>#DIV/0!</v>
      </c>
      <c r="Y313" s="727">
        <f t="shared" si="40"/>
        <v>0</v>
      </c>
      <c r="Z313" s="730" t="str">
        <f t="shared" si="41"/>
        <v>#REF!</v>
      </c>
      <c r="AA313" s="730" t="str">
        <f t="shared" si="6"/>
        <v>#DIV/0!</v>
      </c>
      <c r="AB313" s="730" t="str">
        <f t="shared" si="7"/>
        <v>#DIV/0!</v>
      </c>
      <c r="AC313" s="733" t="str">
        <f t="shared" si="8"/>
        <v>#DIV/0!</v>
      </c>
      <c r="AD313" s="733" t="str">
        <f t="shared" si="9"/>
        <v>#DIV/0!</v>
      </c>
      <c r="AE313" s="733">
        <f t="shared" si="10"/>
        <v>0</v>
      </c>
      <c r="AF313" s="1056"/>
      <c r="AG313" s="737"/>
      <c r="AH313" s="737"/>
      <c r="AI313" s="737" t="str">
        <f t="shared" si="34"/>
        <v>#DIV/0!</v>
      </c>
    </row>
    <row r="314" ht="15.0" customHeight="1">
      <c r="A314" s="1056">
        <f t="shared" si="59"/>
        <v>313</v>
      </c>
      <c r="B314" s="1077"/>
      <c r="C314" s="720"/>
      <c r="D314" s="766"/>
      <c r="E314" s="766"/>
      <c r="F314" s="1059"/>
      <c r="G314" s="1059"/>
      <c r="H314" s="1056">
        <f t="shared" si="71"/>
        <v>0</v>
      </c>
      <c r="I314" s="1060" t="str">
        <f t="shared" si="64"/>
        <v>#REF!</v>
      </c>
      <c r="J314" s="1056">
        <v>7.0</v>
      </c>
      <c r="K314" s="1056">
        <v>2024.0</v>
      </c>
      <c r="L314" s="1065">
        <v>45474.0</v>
      </c>
      <c r="M314" s="1065">
        <v>45504.0</v>
      </c>
      <c r="N314" s="727"/>
      <c r="O314" s="727">
        <f t="shared" si="65"/>
        <v>0</v>
      </c>
      <c r="P314" s="727" t="str">
        <f t="shared" si="37"/>
        <v>#REF!</v>
      </c>
      <c r="Q314" s="721"/>
      <c r="R314" s="721"/>
      <c r="S314" s="1077" t="s">
        <v>525</v>
      </c>
      <c r="T314" s="720"/>
      <c r="U314" s="727" t="str">
        <f t="shared" si="2"/>
        <v/>
      </c>
      <c r="V314" s="730">
        <f t="shared" si="74"/>
        <v>0</v>
      </c>
      <c r="W314" s="727">
        <f t="shared" si="75"/>
        <v>0</v>
      </c>
      <c r="X314" s="727" t="str">
        <f t="shared" si="5"/>
        <v>#DIV/0!</v>
      </c>
      <c r="Y314" s="727">
        <f t="shared" si="40"/>
        <v>0</v>
      </c>
      <c r="Z314" s="730" t="str">
        <f t="shared" si="41"/>
        <v>#REF!</v>
      </c>
      <c r="AA314" s="730" t="str">
        <f t="shared" si="6"/>
        <v>#DIV/0!</v>
      </c>
      <c r="AB314" s="730" t="str">
        <f t="shared" si="7"/>
        <v>#DIV/0!</v>
      </c>
      <c r="AC314" s="733" t="str">
        <f t="shared" si="8"/>
        <v>#DIV/0!</v>
      </c>
      <c r="AD314" s="733" t="str">
        <f t="shared" si="9"/>
        <v>#DIV/0!</v>
      </c>
      <c r="AE314" s="733">
        <f t="shared" si="10"/>
        <v>0</v>
      </c>
      <c r="AF314" s="1056"/>
      <c r="AG314" s="737"/>
      <c r="AH314" s="737"/>
      <c r="AI314" s="737" t="str">
        <f t="shared" si="34"/>
        <v>#DIV/0!</v>
      </c>
    </row>
    <row r="315" ht="15.0" customHeight="1">
      <c r="A315" s="1056">
        <f t="shared" si="59"/>
        <v>314</v>
      </c>
      <c r="B315" s="1077"/>
      <c r="C315" s="720"/>
      <c r="D315" s="766"/>
      <c r="E315" s="766"/>
      <c r="F315" s="1059"/>
      <c r="G315" s="1059"/>
      <c r="H315" s="1056">
        <f t="shared" si="71"/>
        <v>0</v>
      </c>
      <c r="I315" s="1060" t="str">
        <f t="shared" si="64"/>
        <v>#REF!</v>
      </c>
      <c r="J315" s="1056">
        <v>7.0</v>
      </c>
      <c r="K315" s="1056">
        <v>2024.0</v>
      </c>
      <c r="L315" s="1065">
        <v>45474.0</v>
      </c>
      <c r="M315" s="1065">
        <v>45504.0</v>
      </c>
      <c r="N315" s="1134"/>
      <c r="O315" s="727">
        <f t="shared" si="65"/>
        <v>0</v>
      </c>
      <c r="P315" s="727" t="str">
        <f t="shared" si="37"/>
        <v>#REF!</v>
      </c>
      <c r="Q315" s="721"/>
      <c r="R315" s="721"/>
      <c r="S315" s="1077" t="s">
        <v>525</v>
      </c>
      <c r="T315" s="720"/>
      <c r="U315" s="727" t="str">
        <f t="shared" si="2"/>
        <v/>
      </c>
      <c r="V315" s="730">
        <f t="shared" si="74"/>
        <v>0</v>
      </c>
      <c r="W315" s="727">
        <f t="shared" si="75"/>
        <v>0</v>
      </c>
      <c r="X315" s="727" t="str">
        <f t="shared" si="5"/>
        <v>#DIV/0!</v>
      </c>
      <c r="Y315" s="727">
        <f t="shared" si="40"/>
        <v>0</v>
      </c>
      <c r="Z315" s="730" t="str">
        <f t="shared" si="41"/>
        <v>#REF!</v>
      </c>
      <c r="AA315" s="730" t="str">
        <f t="shared" si="6"/>
        <v>#DIV/0!</v>
      </c>
      <c r="AB315" s="730" t="str">
        <f t="shared" si="7"/>
        <v>#DIV/0!</v>
      </c>
      <c r="AC315" s="733" t="str">
        <f t="shared" si="8"/>
        <v>#DIV/0!</v>
      </c>
      <c r="AD315" s="733" t="str">
        <f t="shared" si="9"/>
        <v>#DIV/0!</v>
      </c>
      <c r="AE315" s="733">
        <f t="shared" si="10"/>
        <v>0</v>
      </c>
      <c r="AF315" s="1056"/>
      <c r="AG315" s="737"/>
      <c r="AH315" s="737"/>
      <c r="AI315" s="737" t="str">
        <f t="shared" si="34"/>
        <v>#DIV/0!</v>
      </c>
    </row>
    <row r="316" ht="15.0" customHeight="1">
      <c r="A316" s="1056">
        <f t="shared" si="59"/>
        <v>315</v>
      </c>
      <c r="B316" s="1077"/>
      <c r="C316" s="720"/>
      <c r="D316" s="766"/>
      <c r="E316" s="766"/>
      <c r="F316" s="1059"/>
      <c r="G316" s="1059"/>
      <c r="H316" s="1056">
        <f t="shared" si="71"/>
        <v>0</v>
      </c>
      <c r="I316" s="1060" t="str">
        <f t="shared" si="64"/>
        <v>#REF!</v>
      </c>
      <c r="J316" s="1056">
        <v>7.0</v>
      </c>
      <c r="K316" s="1056">
        <v>2024.0</v>
      </c>
      <c r="L316" s="1065">
        <v>45474.0</v>
      </c>
      <c r="M316" s="1065">
        <v>45504.0</v>
      </c>
      <c r="N316" s="1134"/>
      <c r="O316" s="727">
        <f t="shared" si="65"/>
        <v>0</v>
      </c>
      <c r="P316" s="727" t="str">
        <f t="shared" si="37"/>
        <v>#REF!</v>
      </c>
      <c r="Q316" s="721"/>
      <c r="R316" s="721"/>
      <c r="S316" s="1077" t="s">
        <v>525</v>
      </c>
      <c r="T316" s="720"/>
      <c r="U316" s="727" t="str">
        <f t="shared" si="2"/>
        <v/>
      </c>
      <c r="V316" s="730">
        <f t="shared" si="74"/>
        <v>0</v>
      </c>
      <c r="W316" s="727">
        <f t="shared" si="75"/>
        <v>0</v>
      </c>
      <c r="X316" s="727" t="str">
        <f t="shared" si="5"/>
        <v>#DIV/0!</v>
      </c>
      <c r="Y316" s="727">
        <f t="shared" si="40"/>
        <v>0</v>
      </c>
      <c r="Z316" s="730" t="str">
        <f t="shared" si="41"/>
        <v>#REF!</v>
      </c>
      <c r="AA316" s="730" t="str">
        <f t="shared" si="6"/>
        <v>#DIV/0!</v>
      </c>
      <c r="AB316" s="730" t="str">
        <f t="shared" si="7"/>
        <v>#DIV/0!</v>
      </c>
      <c r="AC316" s="733" t="str">
        <f t="shared" si="8"/>
        <v>#DIV/0!</v>
      </c>
      <c r="AD316" s="733" t="str">
        <f t="shared" si="9"/>
        <v>#DIV/0!</v>
      </c>
      <c r="AE316" s="733">
        <f t="shared" si="10"/>
        <v>0</v>
      </c>
      <c r="AF316" s="1056"/>
      <c r="AG316" s="737"/>
      <c r="AH316" s="737"/>
      <c r="AI316" s="737" t="str">
        <f t="shared" si="34"/>
        <v>#DIV/0!</v>
      </c>
    </row>
    <row r="317" ht="15.0" customHeight="1">
      <c r="A317" s="1056">
        <f t="shared" si="59"/>
        <v>316</v>
      </c>
      <c r="B317" s="1077"/>
      <c r="C317" s="720"/>
      <c r="D317" s="766"/>
      <c r="E317" s="766"/>
      <c r="F317" s="1059"/>
      <c r="G317" s="1059"/>
      <c r="H317" s="1056">
        <f t="shared" si="71"/>
        <v>0</v>
      </c>
      <c r="I317" s="1060" t="str">
        <f t="shared" si="64"/>
        <v>#REF!</v>
      </c>
      <c r="J317" s="1056">
        <v>7.0</v>
      </c>
      <c r="K317" s="1056">
        <v>2024.0</v>
      </c>
      <c r="L317" s="1065">
        <v>45474.0</v>
      </c>
      <c r="M317" s="1065">
        <v>45504.0</v>
      </c>
      <c r="N317" s="1134"/>
      <c r="O317" s="727">
        <f t="shared" si="65"/>
        <v>0</v>
      </c>
      <c r="P317" s="727" t="str">
        <f t="shared" si="37"/>
        <v>#REF!</v>
      </c>
      <c r="Q317" s="721"/>
      <c r="R317" s="721"/>
      <c r="S317" s="1077" t="s">
        <v>525</v>
      </c>
      <c r="T317" s="720"/>
      <c r="U317" s="727" t="str">
        <f t="shared" si="2"/>
        <v/>
      </c>
      <c r="V317" s="730">
        <f t="shared" si="74"/>
        <v>0</v>
      </c>
      <c r="W317" s="727">
        <f t="shared" si="75"/>
        <v>0</v>
      </c>
      <c r="X317" s="727" t="str">
        <f t="shared" si="5"/>
        <v>#DIV/0!</v>
      </c>
      <c r="Y317" s="727">
        <f t="shared" si="40"/>
        <v>0</v>
      </c>
      <c r="Z317" s="730" t="str">
        <f t="shared" si="41"/>
        <v>#REF!</v>
      </c>
      <c r="AA317" s="730" t="str">
        <f t="shared" si="6"/>
        <v>#DIV/0!</v>
      </c>
      <c r="AB317" s="730" t="str">
        <f t="shared" si="7"/>
        <v>#DIV/0!</v>
      </c>
      <c r="AC317" s="733" t="str">
        <f t="shared" si="8"/>
        <v>#DIV/0!</v>
      </c>
      <c r="AD317" s="733" t="str">
        <f t="shared" si="9"/>
        <v>#DIV/0!</v>
      </c>
      <c r="AE317" s="733">
        <f t="shared" si="10"/>
        <v>0</v>
      </c>
      <c r="AF317" s="1056"/>
      <c r="AG317" s="737"/>
      <c r="AH317" s="737"/>
      <c r="AI317" s="737" t="str">
        <f t="shared" si="34"/>
        <v>#DIV/0!</v>
      </c>
    </row>
    <row r="318" ht="15.0" customHeight="1">
      <c r="A318" s="1056">
        <f t="shared" si="59"/>
        <v>317</v>
      </c>
      <c r="B318" s="1077"/>
      <c r="C318" s="720"/>
      <c r="D318" s="766"/>
      <c r="E318" s="766"/>
      <c r="F318" s="1059"/>
      <c r="G318" s="1059"/>
      <c r="H318" s="1056">
        <f t="shared" si="71"/>
        <v>0</v>
      </c>
      <c r="I318" s="1060" t="str">
        <f t="shared" si="64"/>
        <v>#REF!</v>
      </c>
      <c r="J318" s="1056">
        <v>7.0</v>
      </c>
      <c r="K318" s="1056">
        <v>2024.0</v>
      </c>
      <c r="L318" s="1065">
        <v>45474.0</v>
      </c>
      <c r="M318" s="1065">
        <v>45504.0</v>
      </c>
      <c r="N318" s="727"/>
      <c r="O318" s="727">
        <f t="shared" si="65"/>
        <v>0</v>
      </c>
      <c r="P318" s="727" t="str">
        <f t="shared" si="37"/>
        <v>#REF!</v>
      </c>
      <c r="Q318" s="721"/>
      <c r="R318" s="721"/>
      <c r="S318" s="1077" t="s">
        <v>525</v>
      </c>
      <c r="T318" s="720"/>
      <c r="U318" s="727" t="str">
        <f t="shared" si="2"/>
        <v/>
      </c>
      <c r="V318" s="730">
        <f t="shared" si="74"/>
        <v>0</v>
      </c>
      <c r="W318" s="727">
        <f t="shared" si="75"/>
        <v>0</v>
      </c>
      <c r="X318" s="727" t="str">
        <f t="shared" si="5"/>
        <v>#DIV/0!</v>
      </c>
      <c r="Y318" s="727">
        <f t="shared" si="40"/>
        <v>0</v>
      </c>
      <c r="Z318" s="730" t="str">
        <f t="shared" si="41"/>
        <v>#REF!</v>
      </c>
      <c r="AA318" s="730" t="str">
        <f t="shared" si="6"/>
        <v>#DIV/0!</v>
      </c>
      <c r="AB318" s="730" t="str">
        <f t="shared" si="7"/>
        <v>#DIV/0!</v>
      </c>
      <c r="AC318" s="733" t="str">
        <f t="shared" si="8"/>
        <v>#DIV/0!</v>
      </c>
      <c r="AD318" s="733" t="str">
        <f t="shared" si="9"/>
        <v>#DIV/0!</v>
      </c>
      <c r="AE318" s="733">
        <f t="shared" si="10"/>
        <v>0</v>
      </c>
      <c r="AF318" s="1056"/>
      <c r="AG318" s="737"/>
      <c r="AH318" s="737"/>
      <c r="AI318" s="737" t="str">
        <f t="shared" si="34"/>
        <v>#DIV/0!</v>
      </c>
    </row>
    <row r="319" ht="15.0" customHeight="1">
      <c r="A319" s="1056">
        <f t="shared" si="59"/>
        <v>318</v>
      </c>
      <c r="B319" s="1077"/>
      <c r="C319" s="720"/>
      <c r="D319" s="766"/>
      <c r="E319" s="766"/>
      <c r="F319" s="1059"/>
      <c r="G319" s="1059"/>
      <c r="H319" s="1056">
        <f t="shared" si="71"/>
        <v>0</v>
      </c>
      <c r="I319" s="1060" t="str">
        <f t="shared" si="64"/>
        <v>#REF!</v>
      </c>
      <c r="J319" s="1056">
        <v>7.0</v>
      </c>
      <c r="K319" s="1056">
        <v>2024.0</v>
      </c>
      <c r="L319" s="1065">
        <v>45474.0</v>
      </c>
      <c r="M319" s="1065">
        <v>45504.0</v>
      </c>
      <c r="N319" s="1134"/>
      <c r="O319" s="727">
        <f t="shared" si="65"/>
        <v>0</v>
      </c>
      <c r="P319" s="727" t="str">
        <f t="shared" si="37"/>
        <v>#REF!</v>
      </c>
      <c r="Q319" s="721"/>
      <c r="R319" s="721"/>
      <c r="S319" s="1077" t="s">
        <v>525</v>
      </c>
      <c r="T319" s="720"/>
      <c r="U319" s="727" t="str">
        <f t="shared" si="2"/>
        <v/>
      </c>
      <c r="V319" s="730">
        <f t="shared" si="74"/>
        <v>0</v>
      </c>
      <c r="W319" s="727">
        <f t="shared" si="75"/>
        <v>0</v>
      </c>
      <c r="X319" s="727" t="str">
        <f t="shared" si="5"/>
        <v>#DIV/0!</v>
      </c>
      <c r="Y319" s="727">
        <f t="shared" si="40"/>
        <v>0</v>
      </c>
      <c r="Z319" s="730" t="str">
        <f t="shared" si="41"/>
        <v>#REF!</v>
      </c>
      <c r="AA319" s="730" t="str">
        <f t="shared" si="6"/>
        <v>#DIV/0!</v>
      </c>
      <c r="AB319" s="730" t="str">
        <f t="shared" si="7"/>
        <v>#DIV/0!</v>
      </c>
      <c r="AC319" s="733" t="str">
        <f t="shared" si="8"/>
        <v>#DIV/0!</v>
      </c>
      <c r="AD319" s="733" t="str">
        <f t="shared" si="9"/>
        <v>#DIV/0!</v>
      </c>
      <c r="AE319" s="733">
        <f t="shared" si="10"/>
        <v>0</v>
      </c>
      <c r="AF319" s="1056"/>
      <c r="AG319" s="737"/>
      <c r="AH319" s="737"/>
      <c r="AI319" s="737" t="str">
        <f t="shared" si="34"/>
        <v>#DIV/0!</v>
      </c>
    </row>
    <row r="320" ht="15.0" customHeight="1">
      <c r="A320" s="1056">
        <f t="shared" si="59"/>
        <v>319</v>
      </c>
      <c r="B320" s="1077"/>
      <c r="C320" s="720"/>
      <c r="D320" s="766"/>
      <c r="E320" s="766"/>
      <c r="F320" s="1059"/>
      <c r="G320" s="1059"/>
      <c r="H320" s="1056">
        <f t="shared" si="71"/>
        <v>0</v>
      </c>
      <c r="I320" s="1060" t="str">
        <f t="shared" si="64"/>
        <v>#REF!</v>
      </c>
      <c r="J320" s="1056">
        <v>7.0</v>
      </c>
      <c r="K320" s="1056">
        <v>2024.0</v>
      </c>
      <c r="L320" s="1065">
        <v>45474.0</v>
      </c>
      <c r="M320" s="1065">
        <v>45504.0</v>
      </c>
      <c r="N320" s="1134"/>
      <c r="O320" s="727">
        <f t="shared" si="65"/>
        <v>0</v>
      </c>
      <c r="P320" s="727" t="str">
        <f t="shared" si="37"/>
        <v>#REF!</v>
      </c>
      <c r="Q320" s="721"/>
      <c r="R320" s="721"/>
      <c r="S320" s="1077" t="s">
        <v>525</v>
      </c>
      <c r="T320" s="720"/>
      <c r="U320" s="727" t="str">
        <f t="shared" si="2"/>
        <v/>
      </c>
      <c r="V320" s="730">
        <f t="shared" si="74"/>
        <v>0</v>
      </c>
      <c r="W320" s="727">
        <f t="shared" si="75"/>
        <v>0</v>
      </c>
      <c r="X320" s="727" t="str">
        <f t="shared" si="5"/>
        <v>#DIV/0!</v>
      </c>
      <c r="Y320" s="727">
        <f t="shared" si="40"/>
        <v>0</v>
      </c>
      <c r="Z320" s="730" t="str">
        <f t="shared" si="41"/>
        <v>#REF!</v>
      </c>
      <c r="AA320" s="730" t="str">
        <f t="shared" si="6"/>
        <v>#DIV/0!</v>
      </c>
      <c r="AB320" s="730" t="str">
        <f t="shared" si="7"/>
        <v>#DIV/0!</v>
      </c>
      <c r="AC320" s="733" t="str">
        <f t="shared" si="8"/>
        <v>#DIV/0!</v>
      </c>
      <c r="AD320" s="733" t="str">
        <f t="shared" si="9"/>
        <v>#DIV/0!</v>
      </c>
      <c r="AE320" s="733">
        <f t="shared" si="10"/>
        <v>0</v>
      </c>
      <c r="AF320" s="1056"/>
      <c r="AG320" s="737"/>
      <c r="AH320" s="737"/>
      <c r="AI320" s="737" t="str">
        <f t="shared" si="34"/>
        <v>#DIV/0!</v>
      </c>
    </row>
    <row r="321" ht="15.0" customHeight="1">
      <c r="A321" s="1056">
        <f t="shared" si="59"/>
        <v>320</v>
      </c>
      <c r="B321" s="1077"/>
      <c r="C321" s="720"/>
      <c r="D321" s="766"/>
      <c r="E321" s="766"/>
      <c r="F321" s="1059"/>
      <c r="G321" s="1059"/>
      <c r="H321" s="1056">
        <f t="shared" si="71"/>
        <v>0</v>
      </c>
      <c r="I321" s="1060" t="str">
        <f t="shared" si="64"/>
        <v>#REF!</v>
      </c>
      <c r="J321" s="1056">
        <v>7.0</v>
      </c>
      <c r="K321" s="1056">
        <v>2024.0</v>
      </c>
      <c r="L321" s="1065">
        <v>45474.0</v>
      </c>
      <c r="M321" s="1065">
        <v>45504.0</v>
      </c>
      <c r="N321" s="1134"/>
      <c r="O321" s="727">
        <f t="shared" si="65"/>
        <v>0</v>
      </c>
      <c r="P321" s="727" t="str">
        <f t="shared" si="37"/>
        <v>#REF!</v>
      </c>
      <c r="Q321" s="721"/>
      <c r="R321" s="721"/>
      <c r="S321" s="1077" t="s">
        <v>525</v>
      </c>
      <c r="T321" s="720"/>
      <c r="U321" s="727" t="str">
        <f t="shared" si="2"/>
        <v/>
      </c>
      <c r="V321" s="730">
        <f t="shared" si="74"/>
        <v>0</v>
      </c>
      <c r="W321" s="727">
        <f t="shared" si="75"/>
        <v>0</v>
      </c>
      <c r="X321" s="727" t="str">
        <f t="shared" si="5"/>
        <v>#DIV/0!</v>
      </c>
      <c r="Y321" s="727">
        <f t="shared" si="40"/>
        <v>0</v>
      </c>
      <c r="Z321" s="730" t="str">
        <f t="shared" si="41"/>
        <v>#REF!</v>
      </c>
      <c r="AA321" s="730" t="str">
        <f t="shared" si="6"/>
        <v>#DIV/0!</v>
      </c>
      <c r="AB321" s="730" t="str">
        <f t="shared" si="7"/>
        <v>#DIV/0!</v>
      </c>
      <c r="AC321" s="733" t="str">
        <f t="shared" si="8"/>
        <v>#DIV/0!</v>
      </c>
      <c r="AD321" s="733" t="str">
        <f t="shared" si="9"/>
        <v>#DIV/0!</v>
      </c>
      <c r="AE321" s="733">
        <f t="shared" si="10"/>
        <v>0</v>
      </c>
      <c r="AF321" s="1056"/>
      <c r="AG321" s="737"/>
      <c r="AH321" s="737"/>
      <c r="AI321" s="737" t="str">
        <f t="shared" si="34"/>
        <v>#DIV/0!</v>
      </c>
    </row>
    <row r="322" ht="15.0" customHeight="1">
      <c r="A322" s="1056">
        <f t="shared" si="59"/>
        <v>321</v>
      </c>
      <c r="B322" s="1077"/>
      <c r="C322" s="720"/>
      <c r="D322" s="766"/>
      <c r="E322" s="766"/>
      <c r="F322" s="1059"/>
      <c r="G322" s="1059"/>
      <c r="H322" s="1056">
        <f t="shared" si="71"/>
        <v>0</v>
      </c>
      <c r="I322" s="1060" t="str">
        <f t="shared" si="64"/>
        <v>#REF!</v>
      </c>
      <c r="J322" s="1056">
        <v>7.0</v>
      </c>
      <c r="K322" s="1056">
        <v>2024.0</v>
      </c>
      <c r="L322" s="1065">
        <v>45474.0</v>
      </c>
      <c r="M322" s="1065">
        <v>45504.0</v>
      </c>
      <c r="N322" s="1134"/>
      <c r="O322" s="727">
        <f t="shared" si="65"/>
        <v>0</v>
      </c>
      <c r="P322" s="727" t="str">
        <f t="shared" si="37"/>
        <v>#REF!</v>
      </c>
      <c r="Q322" s="721"/>
      <c r="R322" s="721"/>
      <c r="S322" s="1077" t="s">
        <v>525</v>
      </c>
      <c r="T322" s="720"/>
      <c r="U322" s="727" t="str">
        <f t="shared" si="2"/>
        <v/>
      </c>
      <c r="V322" s="730">
        <f t="shared" si="74"/>
        <v>0</v>
      </c>
      <c r="W322" s="727">
        <f t="shared" si="75"/>
        <v>0</v>
      </c>
      <c r="X322" s="727" t="str">
        <f t="shared" si="5"/>
        <v>#DIV/0!</v>
      </c>
      <c r="Y322" s="727">
        <f t="shared" si="40"/>
        <v>0</v>
      </c>
      <c r="Z322" s="730" t="str">
        <f t="shared" si="41"/>
        <v>#REF!</v>
      </c>
      <c r="AA322" s="730" t="str">
        <f t="shared" si="6"/>
        <v>#DIV/0!</v>
      </c>
      <c r="AB322" s="730" t="str">
        <f t="shared" si="7"/>
        <v>#DIV/0!</v>
      </c>
      <c r="AC322" s="733" t="str">
        <f t="shared" si="8"/>
        <v>#DIV/0!</v>
      </c>
      <c r="AD322" s="733" t="str">
        <f t="shared" si="9"/>
        <v>#DIV/0!</v>
      </c>
      <c r="AE322" s="733">
        <f t="shared" si="10"/>
        <v>0</v>
      </c>
      <c r="AF322" s="1056"/>
      <c r="AG322" s="737"/>
      <c r="AH322" s="737"/>
      <c r="AI322" s="737" t="str">
        <f t="shared" si="34"/>
        <v>#DIV/0!</v>
      </c>
    </row>
    <row r="323" ht="15.0" customHeight="1">
      <c r="A323" s="1056">
        <f t="shared" si="59"/>
        <v>322</v>
      </c>
      <c r="B323" s="1077"/>
      <c r="C323" s="720"/>
      <c r="D323" s="766"/>
      <c r="E323" s="766"/>
      <c r="F323" s="1059"/>
      <c r="G323" s="1059"/>
      <c r="H323" s="1056">
        <f t="shared" si="71"/>
        <v>0</v>
      </c>
      <c r="I323" s="1060" t="str">
        <f t="shared" si="64"/>
        <v>#REF!</v>
      </c>
      <c r="J323" s="1056">
        <v>7.0</v>
      </c>
      <c r="K323" s="1056">
        <v>2024.0</v>
      </c>
      <c r="L323" s="1065">
        <v>45474.0</v>
      </c>
      <c r="M323" s="1065">
        <v>45504.0</v>
      </c>
      <c r="N323" s="727"/>
      <c r="O323" s="727">
        <v>0.1</v>
      </c>
      <c r="P323" s="727" t="str">
        <f t="shared" si="37"/>
        <v>#REF!</v>
      </c>
      <c r="Q323" s="721"/>
      <c r="R323" s="721"/>
      <c r="S323" s="1077" t="s">
        <v>525</v>
      </c>
      <c r="T323" s="720"/>
      <c r="U323" s="727" t="str">
        <f t="shared" si="2"/>
        <v/>
      </c>
      <c r="V323" s="730">
        <f t="shared" si="74"/>
        <v>0</v>
      </c>
      <c r="W323" s="727">
        <f t="shared" si="75"/>
        <v>0</v>
      </c>
      <c r="X323" s="727" t="str">
        <f t="shared" si="5"/>
        <v>#DIV/0!</v>
      </c>
      <c r="Y323" s="727">
        <f t="shared" si="40"/>
        <v>0</v>
      </c>
      <c r="Z323" s="730" t="str">
        <f t="shared" si="41"/>
        <v>#REF!</v>
      </c>
      <c r="AA323" s="730" t="str">
        <f t="shared" si="6"/>
        <v>#DIV/0!</v>
      </c>
      <c r="AB323" s="730" t="str">
        <f t="shared" si="7"/>
        <v>#DIV/0!</v>
      </c>
      <c r="AC323" s="733" t="str">
        <f t="shared" si="8"/>
        <v>#DIV/0!</v>
      </c>
      <c r="AD323" s="733" t="str">
        <f t="shared" si="9"/>
        <v>#DIV/0!</v>
      </c>
      <c r="AE323" s="733">
        <f t="shared" si="10"/>
        <v>0</v>
      </c>
      <c r="AF323" s="1056"/>
      <c r="AG323" s="737"/>
      <c r="AH323" s="737"/>
      <c r="AI323" s="737" t="str">
        <f t="shared" si="34"/>
        <v>#DIV/0!</v>
      </c>
    </row>
    <row r="324" ht="15.0" customHeight="1">
      <c r="A324" s="1056">
        <f t="shared" si="59"/>
        <v>323</v>
      </c>
      <c r="B324" s="1077"/>
      <c r="C324" s="720"/>
      <c r="D324" s="766"/>
      <c r="E324" s="766"/>
      <c r="F324" s="1059"/>
      <c r="G324" s="1059"/>
      <c r="H324" s="1056">
        <f t="shared" si="71"/>
        <v>0</v>
      </c>
      <c r="I324" s="1060" t="str">
        <f t="shared" si="64"/>
        <v>#REF!</v>
      </c>
      <c r="J324" s="1056">
        <v>7.0</v>
      </c>
      <c r="K324" s="1056">
        <v>2024.0</v>
      </c>
      <c r="L324" s="1065">
        <v>45474.0</v>
      </c>
      <c r="M324" s="1065">
        <v>45504.0</v>
      </c>
      <c r="N324" s="727"/>
      <c r="O324" s="1134">
        <v>1.0</v>
      </c>
      <c r="P324" s="727" t="str">
        <f t="shared" si="37"/>
        <v>#REF!</v>
      </c>
      <c r="Q324" s="721"/>
      <c r="R324" s="721"/>
      <c r="S324" s="1077" t="s">
        <v>525</v>
      </c>
      <c r="T324" s="720"/>
      <c r="U324" s="727" t="str">
        <f t="shared" si="2"/>
        <v/>
      </c>
      <c r="V324" s="730">
        <f t="shared" si="74"/>
        <v>0</v>
      </c>
      <c r="W324" s="727">
        <f t="shared" si="75"/>
        <v>0</v>
      </c>
      <c r="X324" s="727" t="str">
        <f t="shared" si="5"/>
        <v>#DIV/0!</v>
      </c>
      <c r="Y324" s="727">
        <f t="shared" si="40"/>
        <v>0</v>
      </c>
      <c r="Z324" s="730" t="str">
        <f t="shared" si="41"/>
        <v>#REF!</v>
      </c>
      <c r="AA324" s="730" t="str">
        <f t="shared" si="6"/>
        <v>#DIV/0!</v>
      </c>
      <c r="AB324" s="730" t="str">
        <f t="shared" si="7"/>
        <v>#DIV/0!</v>
      </c>
      <c r="AC324" s="733" t="str">
        <f t="shared" si="8"/>
        <v>#DIV/0!</v>
      </c>
      <c r="AD324" s="733" t="str">
        <f t="shared" si="9"/>
        <v>#DIV/0!</v>
      </c>
      <c r="AE324" s="733">
        <f t="shared" si="10"/>
        <v>0</v>
      </c>
      <c r="AF324" s="1056"/>
      <c r="AG324" s="737"/>
      <c r="AH324" s="737"/>
      <c r="AI324" s="737" t="str">
        <f t="shared" si="34"/>
        <v>#DIV/0!</v>
      </c>
    </row>
    <row r="325" ht="15.0" customHeight="1">
      <c r="A325" s="1056">
        <f t="shared" si="59"/>
        <v>324</v>
      </c>
      <c r="B325" s="1077"/>
      <c r="C325" s="720"/>
      <c r="D325" s="766"/>
      <c r="E325" s="766"/>
      <c r="F325" s="1059"/>
      <c r="G325" s="1059"/>
      <c r="H325" s="1056">
        <f t="shared" si="71"/>
        <v>0</v>
      </c>
      <c r="I325" s="1060" t="str">
        <f t="shared" si="64"/>
        <v>#REF!</v>
      </c>
      <c r="J325" s="1056">
        <v>7.0</v>
      </c>
      <c r="K325" s="1056">
        <v>2024.0</v>
      </c>
      <c r="L325" s="1065">
        <v>45474.0</v>
      </c>
      <c r="M325" s="1065">
        <v>45504.0</v>
      </c>
      <c r="N325" s="727"/>
      <c r="O325" s="1134">
        <v>0.15</v>
      </c>
      <c r="P325" s="727" t="str">
        <f t="shared" si="37"/>
        <v>#REF!</v>
      </c>
      <c r="Q325" s="721"/>
      <c r="R325" s="721">
        <f>6.5/20</f>
        <v>0.325</v>
      </c>
      <c r="S325" s="1077" t="s">
        <v>525</v>
      </c>
      <c r="T325" s="720"/>
      <c r="U325" s="727" t="str">
        <f t="shared" si="2"/>
        <v/>
      </c>
      <c r="V325" s="730">
        <f t="shared" si="74"/>
        <v>0</v>
      </c>
      <c r="W325" s="727">
        <f t="shared" si="75"/>
        <v>0</v>
      </c>
      <c r="X325" s="727" t="str">
        <f t="shared" si="5"/>
        <v>#DIV/0!</v>
      </c>
      <c r="Y325" s="727">
        <f t="shared" si="40"/>
        <v>0</v>
      </c>
      <c r="Z325" s="730" t="str">
        <f t="shared" si="41"/>
        <v>#REF!</v>
      </c>
      <c r="AA325" s="730" t="str">
        <f t="shared" si="6"/>
        <v>#DIV/0!</v>
      </c>
      <c r="AB325" s="730" t="str">
        <f t="shared" si="7"/>
        <v>#DIV/0!</v>
      </c>
      <c r="AC325" s="733" t="str">
        <f t="shared" si="8"/>
        <v>#DIV/0!</v>
      </c>
      <c r="AD325" s="733" t="str">
        <f t="shared" si="9"/>
        <v>#DIV/0!</v>
      </c>
      <c r="AE325" s="733">
        <f t="shared" si="10"/>
        <v>0</v>
      </c>
      <c r="AF325" s="1056"/>
      <c r="AG325" s="737"/>
      <c r="AH325" s="737"/>
      <c r="AI325" s="737" t="str">
        <f t="shared" si="34"/>
        <v>#DIV/0!</v>
      </c>
    </row>
    <row r="326" ht="15.0" customHeight="1">
      <c r="A326" s="1056">
        <f t="shared" si="59"/>
        <v>325</v>
      </c>
      <c r="B326" s="1077"/>
      <c r="C326" s="720"/>
      <c r="D326" s="766"/>
      <c r="E326" s="766"/>
      <c r="F326" s="1059"/>
      <c r="G326" s="1059"/>
      <c r="H326" s="1056">
        <f t="shared" si="71"/>
        <v>0</v>
      </c>
      <c r="I326" s="1060" t="str">
        <f t="shared" si="64"/>
        <v>#REF!</v>
      </c>
      <c r="J326" s="1056">
        <v>7.0</v>
      </c>
      <c r="K326" s="1056">
        <v>2024.0</v>
      </c>
      <c r="L326" s="1065">
        <v>45474.0</v>
      </c>
      <c r="M326" s="1065">
        <v>45504.0</v>
      </c>
      <c r="N326" s="727"/>
      <c r="O326" s="727">
        <f t="shared" ref="O326:O333" si="76">N326/20</f>
        <v>0</v>
      </c>
      <c r="P326" s="727" t="str">
        <f t="shared" si="37"/>
        <v>#REF!</v>
      </c>
      <c r="Q326" s="721"/>
      <c r="R326" s="721"/>
      <c r="S326" s="1077" t="s">
        <v>525</v>
      </c>
      <c r="T326" s="720"/>
      <c r="U326" s="727" t="str">
        <f t="shared" si="2"/>
        <v/>
      </c>
      <c r="V326" s="730">
        <f t="shared" si="74"/>
        <v>0</v>
      </c>
      <c r="W326" s="727">
        <f t="shared" si="75"/>
        <v>0</v>
      </c>
      <c r="X326" s="727" t="str">
        <f t="shared" si="5"/>
        <v>#DIV/0!</v>
      </c>
      <c r="Y326" s="727">
        <f t="shared" si="40"/>
        <v>0</v>
      </c>
      <c r="Z326" s="730" t="str">
        <f t="shared" si="41"/>
        <v>#REF!</v>
      </c>
      <c r="AA326" s="730" t="str">
        <f t="shared" si="6"/>
        <v>#DIV/0!</v>
      </c>
      <c r="AB326" s="730" t="str">
        <f t="shared" si="7"/>
        <v>#DIV/0!</v>
      </c>
      <c r="AC326" s="733" t="str">
        <f t="shared" si="8"/>
        <v>#DIV/0!</v>
      </c>
      <c r="AD326" s="733" t="str">
        <f t="shared" si="9"/>
        <v>#DIV/0!</v>
      </c>
      <c r="AE326" s="733">
        <f t="shared" si="10"/>
        <v>0</v>
      </c>
      <c r="AF326" s="1056"/>
      <c r="AG326" s="737"/>
      <c r="AH326" s="737"/>
      <c r="AI326" s="737" t="str">
        <f t="shared" si="34"/>
        <v>#DIV/0!</v>
      </c>
    </row>
    <row r="327" ht="15.0" customHeight="1">
      <c r="A327" s="1056">
        <f t="shared" si="59"/>
        <v>326</v>
      </c>
      <c r="B327" s="1077"/>
      <c r="C327" s="720"/>
      <c r="D327" s="766"/>
      <c r="E327" s="766"/>
      <c r="F327" s="1059"/>
      <c r="G327" s="1059"/>
      <c r="H327" s="1056">
        <f t="shared" si="71"/>
        <v>0</v>
      </c>
      <c r="I327" s="1060" t="str">
        <f t="shared" si="64"/>
        <v>#REF!</v>
      </c>
      <c r="J327" s="1056">
        <v>7.0</v>
      </c>
      <c r="K327" s="1056">
        <v>2024.0</v>
      </c>
      <c r="L327" s="1065">
        <v>45474.0</v>
      </c>
      <c r="M327" s="1065">
        <v>45504.0</v>
      </c>
      <c r="N327" s="1134"/>
      <c r="O327" s="727">
        <f t="shared" si="76"/>
        <v>0</v>
      </c>
      <c r="P327" s="727" t="str">
        <f t="shared" si="37"/>
        <v>#REF!</v>
      </c>
      <c r="Q327" s="721"/>
      <c r="R327" s="721"/>
      <c r="S327" s="1077" t="s">
        <v>525</v>
      </c>
      <c r="T327" s="720"/>
      <c r="U327" s="727" t="str">
        <f t="shared" si="2"/>
        <v/>
      </c>
      <c r="V327" s="730">
        <f t="shared" si="74"/>
        <v>0</v>
      </c>
      <c r="W327" s="727">
        <f t="shared" si="75"/>
        <v>0</v>
      </c>
      <c r="X327" s="727" t="str">
        <f t="shared" si="5"/>
        <v>#DIV/0!</v>
      </c>
      <c r="Y327" s="727">
        <f t="shared" si="40"/>
        <v>0</v>
      </c>
      <c r="Z327" s="730" t="str">
        <f t="shared" si="41"/>
        <v>#REF!</v>
      </c>
      <c r="AA327" s="730" t="str">
        <f t="shared" si="6"/>
        <v>#DIV/0!</v>
      </c>
      <c r="AB327" s="730" t="str">
        <f t="shared" si="7"/>
        <v>#DIV/0!</v>
      </c>
      <c r="AC327" s="733" t="str">
        <f t="shared" si="8"/>
        <v>#DIV/0!</v>
      </c>
      <c r="AD327" s="733" t="str">
        <f t="shared" si="9"/>
        <v>#DIV/0!</v>
      </c>
      <c r="AE327" s="733">
        <f t="shared" si="10"/>
        <v>0</v>
      </c>
      <c r="AF327" s="1056"/>
      <c r="AG327" s="737"/>
      <c r="AH327" s="737"/>
      <c r="AI327" s="737" t="str">
        <f t="shared" si="34"/>
        <v>#DIV/0!</v>
      </c>
    </row>
    <row r="328" ht="15.0" customHeight="1">
      <c r="A328" s="1056">
        <f t="shared" si="59"/>
        <v>327</v>
      </c>
      <c r="B328" s="1077"/>
      <c r="C328" s="720"/>
      <c r="D328" s="766"/>
      <c r="E328" s="766"/>
      <c r="F328" s="1059"/>
      <c r="G328" s="1059"/>
      <c r="H328" s="1056">
        <f t="shared" si="71"/>
        <v>0</v>
      </c>
      <c r="I328" s="1060" t="str">
        <f t="shared" si="64"/>
        <v>#REF!</v>
      </c>
      <c r="J328" s="1056">
        <v>7.0</v>
      </c>
      <c r="K328" s="1056">
        <v>2024.0</v>
      </c>
      <c r="L328" s="1065">
        <v>45474.0</v>
      </c>
      <c r="M328" s="1065">
        <v>45504.0</v>
      </c>
      <c r="N328" s="1134"/>
      <c r="O328" s="727">
        <f t="shared" si="76"/>
        <v>0</v>
      </c>
      <c r="P328" s="727" t="str">
        <f t="shared" si="37"/>
        <v>#REF!</v>
      </c>
      <c r="Q328" s="721"/>
      <c r="R328" s="721"/>
      <c r="S328" s="1077" t="s">
        <v>525</v>
      </c>
      <c r="T328" s="720"/>
      <c r="U328" s="727" t="str">
        <f t="shared" si="2"/>
        <v/>
      </c>
      <c r="V328" s="730">
        <f t="shared" si="74"/>
        <v>0</v>
      </c>
      <c r="W328" s="727">
        <f t="shared" si="75"/>
        <v>0</v>
      </c>
      <c r="X328" s="727" t="str">
        <f t="shared" si="5"/>
        <v>#DIV/0!</v>
      </c>
      <c r="Y328" s="727">
        <f t="shared" si="40"/>
        <v>0</v>
      </c>
      <c r="Z328" s="730" t="str">
        <f t="shared" si="41"/>
        <v>#REF!</v>
      </c>
      <c r="AA328" s="730" t="str">
        <f t="shared" si="6"/>
        <v>#DIV/0!</v>
      </c>
      <c r="AB328" s="730" t="str">
        <f t="shared" si="7"/>
        <v>#DIV/0!</v>
      </c>
      <c r="AC328" s="733" t="str">
        <f t="shared" si="8"/>
        <v>#DIV/0!</v>
      </c>
      <c r="AD328" s="733" t="str">
        <f t="shared" si="9"/>
        <v>#DIV/0!</v>
      </c>
      <c r="AE328" s="733">
        <f t="shared" si="10"/>
        <v>0</v>
      </c>
      <c r="AF328" s="1056"/>
      <c r="AG328" s="737"/>
      <c r="AH328" s="737"/>
      <c r="AI328" s="737" t="str">
        <f t="shared" si="34"/>
        <v>#DIV/0!</v>
      </c>
    </row>
    <row r="329" ht="15.0" customHeight="1">
      <c r="A329" s="1056">
        <f t="shared" si="59"/>
        <v>328</v>
      </c>
      <c r="B329" s="1077"/>
      <c r="C329" s="720"/>
      <c r="D329" s="766"/>
      <c r="E329" s="766"/>
      <c r="F329" s="1059"/>
      <c r="G329" s="1059"/>
      <c r="H329" s="1056">
        <f t="shared" si="71"/>
        <v>0</v>
      </c>
      <c r="I329" s="1060" t="str">
        <f t="shared" si="64"/>
        <v>#REF!</v>
      </c>
      <c r="J329" s="1056">
        <v>7.0</v>
      </c>
      <c r="K329" s="1056">
        <v>2024.0</v>
      </c>
      <c r="L329" s="1065">
        <v>45474.0</v>
      </c>
      <c r="M329" s="1065">
        <v>45504.0</v>
      </c>
      <c r="N329" s="1134"/>
      <c r="O329" s="727">
        <f t="shared" si="76"/>
        <v>0</v>
      </c>
      <c r="P329" s="727" t="str">
        <f t="shared" si="37"/>
        <v>#REF!</v>
      </c>
      <c r="Q329" s="721"/>
      <c r="R329" s="721"/>
      <c r="S329" s="1077" t="s">
        <v>525</v>
      </c>
      <c r="T329" s="720"/>
      <c r="U329" s="727" t="str">
        <f t="shared" si="2"/>
        <v/>
      </c>
      <c r="V329" s="730">
        <f t="shared" si="74"/>
        <v>0</v>
      </c>
      <c r="W329" s="727">
        <f t="shared" si="75"/>
        <v>0</v>
      </c>
      <c r="X329" s="727" t="str">
        <f t="shared" si="5"/>
        <v>#DIV/0!</v>
      </c>
      <c r="Y329" s="727">
        <f t="shared" si="40"/>
        <v>0</v>
      </c>
      <c r="Z329" s="730" t="str">
        <f t="shared" si="41"/>
        <v>#REF!</v>
      </c>
      <c r="AA329" s="730" t="str">
        <f t="shared" si="6"/>
        <v>#DIV/0!</v>
      </c>
      <c r="AB329" s="730" t="str">
        <f t="shared" si="7"/>
        <v>#DIV/0!</v>
      </c>
      <c r="AC329" s="733" t="str">
        <f t="shared" si="8"/>
        <v>#DIV/0!</v>
      </c>
      <c r="AD329" s="733" t="str">
        <f t="shared" si="9"/>
        <v>#DIV/0!</v>
      </c>
      <c r="AE329" s="733">
        <f t="shared" si="10"/>
        <v>0</v>
      </c>
      <c r="AF329" s="1056"/>
      <c r="AG329" s="737"/>
      <c r="AH329" s="737"/>
      <c r="AI329" s="737" t="str">
        <f t="shared" si="34"/>
        <v>#DIV/0!</v>
      </c>
    </row>
    <row r="330" ht="15.0" customHeight="1">
      <c r="A330" s="1056">
        <f t="shared" si="59"/>
        <v>329</v>
      </c>
      <c r="B330" s="1077"/>
      <c r="C330" s="720"/>
      <c r="D330" s="766"/>
      <c r="E330" s="766"/>
      <c r="F330" s="1059"/>
      <c r="G330" s="1059"/>
      <c r="H330" s="1056">
        <f t="shared" si="71"/>
        <v>0</v>
      </c>
      <c r="I330" s="1060" t="str">
        <f t="shared" si="64"/>
        <v>#REF!</v>
      </c>
      <c r="J330" s="1056">
        <v>7.0</v>
      </c>
      <c r="K330" s="1056">
        <v>2024.0</v>
      </c>
      <c r="L330" s="1065">
        <v>45474.0</v>
      </c>
      <c r="M330" s="1065">
        <v>45504.0</v>
      </c>
      <c r="N330" s="1134"/>
      <c r="O330" s="727">
        <f t="shared" si="76"/>
        <v>0</v>
      </c>
      <c r="P330" s="727" t="str">
        <f t="shared" si="37"/>
        <v>#REF!</v>
      </c>
      <c r="Q330" s="721"/>
      <c r="R330" s="721"/>
      <c r="S330" s="1077" t="s">
        <v>525</v>
      </c>
      <c r="T330" s="720"/>
      <c r="U330" s="727" t="str">
        <f t="shared" si="2"/>
        <v/>
      </c>
      <c r="V330" s="730">
        <f t="shared" si="74"/>
        <v>0</v>
      </c>
      <c r="W330" s="727">
        <f t="shared" si="75"/>
        <v>0</v>
      </c>
      <c r="X330" s="727" t="str">
        <f t="shared" si="5"/>
        <v>#DIV/0!</v>
      </c>
      <c r="Y330" s="727">
        <f t="shared" si="40"/>
        <v>0</v>
      </c>
      <c r="Z330" s="730" t="str">
        <f t="shared" si="41"/>
        <v>#REF!</v>
      </c>
      <c r="AA330" s="730" t="str">
        <f t="shared" si="6"/>
        <v>#DIV/0!</v>
      </c>
      <c r="AB330" s="730" t="str">
        <f t="shared" si="7"/>
        <v>#DIV/0!</v>
      </c>
      <c r="AC330" s="733" t="str">
        <f t="shared" si="8"/>
        <v>#DIV/0!</v>
      </c>
      <c r="AD330" s="733" t="str">
        <f t="shared" si="9"/>
        <v>#DIV/0!</v>
      </c>
      <c r="AE330" s="733">
        <f t="shared" si="10"/>
        <v>0</v>
      </c>
      <c r="AF330" s="1056"/>
      <c r="AG330" s="737"/>
      <c r="AH330" s="737"/>
      <c r="AI330" s="737" t="str">
        <f t="shared" si="34"/>
        <v>#DIV/0!</v>
      </c>
    </row>
    <row r="331" ht="15.0" customHeight="1">
      <c r="A331" s="1056">
        <f t="shared" si="59"/>
        <v>330</v>
      </c>
      <c r="B331" s="1077"/>
      <c r="C331" s="720"/>
      <c r="D331" s="766"/>
      <c r="E331" s="766"/>
      <c r="F331" s="1059"/>
      <c r="G331" s="1059"/>
      <c r="H331" s="1056">
        <f t="shared" si="71"/>
        <v>0</v>
      </c>
      <c r="I331" s="1060" t="str">
        <f t="shared" si="64"/>
        <v>#REF!</v>
      </c>
      <c r="J331" s="1056">
        <v>7.0</v>
      </c>
      <c r="K331" s="1056">
        <v>2024.0</v>
      </c>
      <c r="L331" s="1065">
        <v>45474.0</v>
      </c>
      <c r="M331" s="1065">
        <v>45504.0</v>
      </c>
      <c r="N331" s="1134"/>
      <c r="O331" s="727">
        <f t="shared" si="76"/>
        <v>0</v>
      </c>
      <c r="P331" s="727" t="str">
        <f t="shared" si="37"/>
        <v>#REF!</v>
      </c>
      <c r="Q331" s="721"/>
      <c r="R331" s="721"/>
      <c r="S331" s="1077" t="s">
        <v>525</v>
      </c>
      <c r="T331" s="720"/>
      <c r="U331" s="727" t="str">
        <f t="shared" si="2"/>
        <v/>
      </c>
      <c r="V331" s="730">
        <f t="shared" si="74"/>
        <v>0</v>
      </c>
      <c r="W331" s="727">
        <f t="shared" si="75"/>
        <v>0</v>
      </c>
      <c r="X331" s="727" t="str">
        <f t="shared" si="5"/>
        <v>#DIV/0!</v>
      </c>
      <c r="Y331" s="727">
        <f t="shared" si="40"/>
        <v>0</v>
      </c>
      <c r="Z331" s="730" t="str">
        <f t="shared" si="41"/>
        <v>#REF!</v>
      </c>
      <c r="AA331" s="730" t="str">
        <f t="shared" si="6"/>
        <v>#DIV/0!</v>
      </c>
      <c r="AB331" s="730" t="str">
        <f t="shared" si="7"/>
        <v>#DIV/0!</v>
      </c>
      <c r="AC331" s="733" t="str">
        <f t="shared" si="8"/>
        <v>#DIV/0!</v>
      </c>
      <c r="AD331" s="733" t="str">
        <f t="shared" si="9"/>
        <v>#DIV/0!</v>
      </c>
      <c r="AE331" s="733">
        <f t="shared" si="10"/>
        <v>0</v>
      </c>
      <c r="AF331" s="1056"/>
      <c r="AG331" s="737"/>
      <c r="AH331" s="737"/>
      <c r="AI331" s="737" t="str">
        <f t="shared" si="34"/>
        <v>#DIV/0!</v>
      </c>
    </row>
    <row r="332" ht="15.0" customHeight="1">
      <c r="A332" s="1056">
        <f t="shared" si="59"/>
        <v>331</v>
      </c>
      <c r="B332" s="1077"/>
      <c r="C332" s="720"/>
      <c r="D332" s="766"/>
      <c r="E332" s="766"/>
      <c r="F332" s="1059"/>
      <c r="G332" s="1059"/>
      <c r="H332" s="1056">
        <f t="shared" si="71"/>
        <v>0</v>
      </c>
      <c r="I332" s="1060" t="str">
        <f t="shared" si="64"/>
        <v>#REF!</v>
      </c>
      <c r="J332" s="1056">
        <v>7.0</v>
      </c>
      <c r="K332" s="1056">
        <v>2024.0</v>
      </c>
      <c r="L332" s="1065">
        <v>45474.0</v>
      </c>
      <c r="M332" s="1065">
        <v>45504.0</v>
      </c>
      <c r="N332" s="1134"/>
      <c r="O332" s="727">
        <f t="shared" si="76"/>
        <v>0</v>
      </c>
      <c r="P332" s="727" t="str">
        <f t="shared" si="37"/>
        <v>#REF!</v>
      </c>
      <c r="Q332" s="721"/>
      <c r="R332" s="721"/>
      <c r="S332" s="1077" t="s">
        <v>525</v>
      </c>
      <c r="T332" s="720"/>
      <c r="U332" s="727" t="str">
        <f t="shared" si="2"/>
        <v/>
      </c>
      <c r="V332" s="730">
        <f t="shared" si="74"/>
        <v>0</v>
      </c>
      <c r="W332" s="727">
        <f t="shared" si="75"/>
        <v>0</v>
      </c>
      <c r="X332" s="727" t="str">
        <f t="shared" si="5"/>
        <v>#DIV/0!</v>
      </c>
      <c r="Y332" s="727">
        <f t="shared" si="40"/>
        <v>0</v>
      </c>
      <c r="Z332" s="730" t="str">
        <f t="shared" si="41"/>
        <v>#REF!</v>
      </c>
      <c r="AA332" s="730" t="str">
        <f t="shared" si="6"/>
        <v>#DIV/0!</v>
      </c>
      <c r="AB332" s="730" t="str">
        <f t="shared" si="7"/>
        <v>#DIV/0!</v>
      </c>
      <c r="AC332" s="733" t="str">
        <f t="shared" si="8"/>
        <v>#DIV/0!</v>
      </c>
      <c r="AD332" s="733" t="str">
        <f t="shared" si="9"/>
        <v>#DIV/0!</v>
      </c>
      <c r="AE332" s="733">
        <f t="shared" si="10"/>
        <v>0</v>
      </c>
      <c r="AF332" s="1056"/>
      <c r="AG332" s="737"/>
      <c r="AH332" s="737"/>
      <c r="AI332" s="737" t="str">
        <f t="shared" si="34"/>
        <v>#DIV/0!</v>
      </c>
    </row>
    <row r="333" ht="15.0" customHeight="1">
      <c r="A333" s="1056">
        <f t="shared" si="59"/>
        <v>332</v>
      </c>
      <c r="B333" s="1077"/>
      <c r="C333" s="720"/>
      <c r="D333" s="766"/>
      <c r="E333" s="766"/>
      <c r="F333" s="1059"/>
      <c r="G333" s="1059"/>
      <c r="H333" s="1056">
        <f t="shared" si="71"/>
        <v>0</v>
      </c>
      <c r="I333" s="1060" t="str">
        <f t="shared" si="64"/>
        <v>#REF!</v>
      </c>
      <c r="J333" s="1056">
        <v>7.0</v>
      </c>
      <c r="K333" s="1056">
        <v>2024.0</v>
      </c>
      <c r="L333" s="1065">
        <v>45474.0</v>
      </c>
      <c r="M333" s="1065">
        <v>45504.0</v>
      </c>
      <c r="N333" s="727"/>
      <c r="O333" s="721">
        <f t="shared" si="76"/>
        <v>0</v>
      </c>
      <c r="P333" s="727" t="str">
        <f t="shared" si="37"/>
        <v>#REF!</v>
      </c>
      <c r="Q333" s="721"/>
      <c r="R333" s="721"/>
      <c r="S333" s="1077" t="s">
        <v>525</v>
      </c>
      <c r="T333" s="720"/>
      <c r="U333" s="727" t="str">
        <f t="shared" si="2"/>
        <v/>
      </c>
      <c r="V333" s="730">
        <f t="shared" si="74"/>
        <v>0</v>
      </c>
      <c r="W333" s="727">
        <f t="shared" si="75"/>
        <v>0</v>
      </c>
      <c r="X333" s="727" t="str">
        <f t="shared" si="5"/>
        <v>#DIV/0!</v>
      </c>
      <c r="Y333" s="727">
        <f t="shared" si="40"/>
        <v>0</v>
      </c>
      <c r="Z333" s="730" t="str">
        <f t="shared" si="41"/>
        <v>#REF!</v>
      </c>
      <c r="AA333" s="730" t="str">
        <f t="shared" si="6"/>
        <v>#DIV/0!</v>
      </c>
      <c r="AB333" s="730" t="str">
        <f t="shared" si="7"/>
        <v>#DIV/0!</v>
      </c>
      <c r="AC333" s="733" t="str">
        <f t="shared" si="8"/>
        <v>#DIV/0!</v>
      </c>
      <c r="AD333" s="733" t="str">
        <f t="shared" si="9"/>
        <v>#DIV/0!</v>
      </c>
      <c r="AE333" s="733">
        <f t="shared" si="10"/>
        <v>0</v>
      </c>
      <c r="AF333" s="1056"/>
      <c r="AG333" s="737"/>
      <c r="AH333" s="737"/>
      <c r="AI333" s="737" t="str">
        <f t="shared" si="34"/>
        <v>#DIV/0!</v>
      </c>
    </row>
    <row r="334" ht="15.0" customHeight="1">
      <c r="A334" s="1056">
        <f t="shared" si="59"/>
        <v>333</v>
      </c>
      <c r="B334" s="1077"/>
      <c r="C334" s="720"/>
      <c r="D334" s="766"/>
      <c r="E334" s="766"/>
      <c r="F334" s="1059"/>
      <c r="G334" s="1059"/>
      <c r="H334" s="1056">
        <f t="shared" si="71"/>
        <v>0</v>
      </c>
      <c r="I334" s="1060" t="str">
        <f t="shared" si="64"/>
        <v>#REF!</v>
      </c>
      <c r="J334" s="1056">
        <v>7.0</v>
      </c>
      <c r="K334" s="1056">
        <v>2024.0</v>
      </c>
      <c r="L334" s="1065">
        <v>45474.0</v>
      </c>
      <c r="M334" s="1065">
        <v>45504.0</v>
      </c>
      <c r="N334" s="727"/>
      <c r="O334" s="727">
        <v>0.8</v>
      </c>
      <c r="P334" s="727" t="str">
        <f t="shared" si="37"/>
        <v>#REF!</v>
      </c>
      <c r="Q334" s="721"/>
      <c r="R334" s="721"/>
      <c r="S334" s="1077" t="s">
        <v>525</v>
      </c>
      <c r="T334" s="720"/>
      <c r="U334" s="727" t="str">
        <f t="shared" si="2"/>
        <v/>
      </c>
      <c r="V334" s="730">
        <f t="shared" si="74"/>
        <v>0</v>
      </c>
      <c r="W334" s="727">
        <f t="shared" si="75"/>
        <v>0</v>
      </c>
      <c r="X334" s="727" t="str">
        <f t="shared" si="5"/>
        <v>#DIV/0!</v>
      </c>
      <c r="Y334" s="727">
        <f t="shared" si="40"/>
        <v>0</v>
      </c>
      <c r="Z334" s="730" t="str">
        <f t="shared" si="41"/>
        <v>#REF!</v>
      </c>
      <c r="AA334" s="730" t="str">
        <f t="shared" si="6"/>
        <v>#DIV/0!</v>
      </c>
      <c r="AB334" s="730" t="str">
        <f t="shared" si="7"/>
        <v>#DIV/0!</v>
      </c>
      <c r="AC334" s="733" t="str">
        <f t="shared" si="8"/>
        <v>#DIV/0!</v>
      </c>
      <c r="AD334" s="733" t="str">
        <f t="shared" si="9"/>
        <v>#DIV/0!</v>
      </c>
      <c r="AE334" s="733">
        <f t="shared" si="10"/>
        <v>0</v>
      </c>
      <c r="AF334" s="1056"/>
      <c r="AG334" s="737"/>
      <c r="AH334" s="737"/>
      <c r="AI334" s="737" t="str">
        <f t="shared" si="34"/>
        <v>#DIV/0!</v>
      </c>
    </row>
    <row r="335" ht="15.0" customHeight="1">
      <c r="A335" s="1056">
        <f t="shared" si="59"/>
        <v>334</v>
      </c>
      <c r="B335" s="1077"/>
      <c r="C335" s="720"/>
      <c r="D335" s="766"/>
      <c r="E335" s="766"/>
      <c r="F335" s="1059"/>
      <c r="G335" s="1059"/>
      <c r="H335" s="1056">
        <f t="shared" si="71"/>
        <v>0</v>
      </c>
      <c r="I335" s="1060" t="str">
        <f t="shared" si="64"/>
        <v>#REF!</v>
      </c>
      <c r="J335" s="1056">
        <v>7.0</v>
      </c>
      <c r="K335" s="1056">
        <v>2024.0</v>
      </c>
      <c r="L335" s="1065">
        <v>45474.0</v>
      </c>
      <c r="M335" s="1065">
        <v>45504.0</v>
      </c>
      <c r="N335" s="727"/>
      <c r="O335" s="1134">
        <v>0.7</v>
      </c>
      <c r="P335" s="727" t="str">
        <f t="shared" si="37"/>
        <v>#REF!</v>
      </c>
      <c r="Q335" s="721"/>
      <c r="R335" s="721"/>
      <c r="S335" s="1077" t="s">
        <v>525</v>
      </c>
      <c r="T335" s="720"/>
      <c r="U335" s="727" t="str">
        <f t="shared" si="2"/>
        <v/>
      </c>
      <c r="V335" s="730">
        <f t="shared" si="74"/>
        <v>0</v>
      </c>
      <c r="W335" s="727">
        <f t="shared" si="75"/>
        <v>0</v>
      </c>
      <c r="X335" s="727" t="str">
        <f t="shared" si="5"/>
        <v>#DIV/0!</v>
      </c>
      <c r="Y335" s="727">
        <f t="shared" si="40"/>
        <v>0</v>
      </c>
      <c r="Z335" s="730" t="str">
        <f t="shared" si="41"/>
        <v>#REF!</v>
      </c>
      <c r="AA335" s="730" t="str">
        <f t="shared" si="6"/>
        <v>#DIV/0!</v>
      </c>
      <c r="AB335" s="730" t="str">
        <f t="shared" si="7"/>
        <v>#DIV/0!</v>
      </c>
      <c r="AC335" s="733" t="str">
        <f t="shared" si="8"/>
        <v>#DIV/0!</v>
      </c>
      <c r="AD335" s="733" t="str">
        <f t="shared" si="9"/>
        <v>#DIV/0!</v>
      </c>
      <c r="AE335" s="733">
        <f t="shared" si="10"/>
        <v>0</v>
      </c>
      <c r="AF335" s="1056"/>
      <c r="AG335" s="737"/>
      <c r="AH335" s="737"/>
      <c r="AI335" s="737" t="str">
        <f t="shared" si="34"/>
        <v>#DIV/0!</v>
      </c>
    </row>
    <row r="336" ht="15.0" customHeight="1">
      <c r="A336" s="1056">
        <f t="shared" si="59"/>
        <v>335</v>
      </c>
      <c r="B336" s="1077"/>
      <c r="C336" s="720"/>
      <c r="D336" s="766"/>
      <c r="E336" s="766"/>
      <c r="F336" s="1059"/>
      <c r="G336" s="1059"/>
      <c r="H336" s="1056">
        <f t="shared" si="71"/>
        <v>0</v>
      </c>
      <c r="I336" s="1060" t="str">
        <f t="shared" si="64"/>
        <v>#REF!</v>
      </c>
      <c r="J336" s="1056">
        <v>7.0</v>
      </c>
      <c r="K336" s="1056">
        <v>2024.0</v>
      </c>
      <c r="L336" s="1065">
        <v>45474.0</v>
      </c>
      <c r="M336" s="1065">
        <v>45504.0</v>
      </c>
      <c r="N336" s="727"/>
      <c r="O336" s="1134">
        <v>0.45</v>
      </c>
      <c r="P336" s="727" t="str">
        <f t="shared" si="37"/>
        <v>#REF!</v>
      </c>
      <c r="Q336" s="721"/>
      <c r="R336" s="721"/>
      <c r="S336" s="1077" t="s">
        <v>525</v>
      </c>
      <c r="T336" s="720"/>
      <c r="U336" s="727" t="str">
        <f t="shared" si="2"/>
        <v/>
      </c>
      <c r="V336" s="730">
        <f t="shared" si="74"/>
        <v>0</v>
      </c>
      <c r="W336" s="727">
        <f t="shared" si="75"/>
        <v>0</v>
      </c>
      <c r="X336" s="727" t="str">
        <f t="shared" si="5"/>
        <v>#DIV/0!</v>
      </c>
      <c r="Y336" s="727">
        <f t="shared" si="40"/>
        <v>0</v>
      </c>
      <c r="Z336" s="730" t="str">
        <f t="shared" si="41"/>
        <v>#REF!</v>
      </c>
      <c r="AA336" s="730" t="str">
        <f t="shared" si="6"/>
        <v>#DIV/0!</v>
      </c>
      <c r="AB336" s="730" t="str">
        <f t="shared" si="7"/>
        <v>#DIV/0!</v>
      </c>
      <c r="AC336" s="733" t="str">
        <f t="shared" si="8"/>
        <v>#DIV/0!</v>
      </c>
      <c r="AD336" s="733" t="str">
        <f t="shared" si="9"/>
        <v>#DIV/0!</v>
      </c>
      <c r="AE336" s="733">
        <f t="shared" si="10"/>
        <v>0</v>
      </c>
      <c r="AF336" s="1056"/>
      <c r="AG336" s="737"/>
      <c r="AH336" s="737"/>
      <c r="AI336" s="737" t="str">
        <f t="shared" si="34"/>
        <v>#DIV/0!</v>
      </c>
    </row>
    <row r="337" ht="15.0" customHeight="1">
      <c r="A337" s="1056">
        <f t="shared" si="59"/>
        <v>336</v>
      </c>
      <c r="B337" s="1077"/>
      <c r="C337" s="720"/>
      <c r="D337" s="766"/>
      <c r="E337" s="766"/>
      <c r="F337" s="1059"/>
      <c r="G337" s="1059"/>
      <c r="H337" s="1056">
        <f t="shared" si="71"/>
        <v>0</v>
      </c>
      <c r="I337" s="1060" t="str">
        <f t="shared" si="64"/>
        <v>#REF!</v>
      </c>
      <c r="J337" s="1056">
        <v>7.0</v>
      </c>
      <c r="K337" s="1056">
        <v>2024.0</v>
      </c>
      <c r="L337" s="1065">
        <v>45474.0</v>
      </c>
      <c r="M337" s="1065">
        <v>45504.0</v>
      </c>
      <c r="N337" s="727"/>
      <c r="O337" s="1134">
        <v>0.2</v>
      </c>
      <c r="P337" s="727" t="str">
        <f t="shared" si="37"/>
        <v>#REF!</v>
      </c>
      <c r="Q337" s="721"/>
      <c r="R337" s="721"/>
      <c r="S337" s="1077" t="s">
        <v>525</v>
      </c>
      <c r="T337" s="720"/>
      <c r="U337" s="727" t="str">
        <f t="shared" si="2"/>
        <v/>
      </c>
      <c r="V337" s="730">
        <f t="shared" si="74"/>
        <v>0</v>
      </c>
      <c r="W337" s="727">
        <f t="shared" si="75"/>
        <v>0</v>
      </c>
      <c r="X337" s="727" t="str">
        <f t="shared" si="5"/>
        <v>#DIV/0!</v>
      </c>
      <c r="Y337" s="727">
        <f t="shared" si="40"/>
        <v>0</v>
      </c>
      <c r="Z337" s="730" t="str">
        <f t="shared" si="41"/>
        <v>#REF!</v>
      </c>
      <c r="AA337" s="730" t="str">
        <f t="shared" si="6"/>
        <v>#DIV/0!</v>
      </c>
      <c r="AB337" s="730" t="str">
        <f t="shared" si="7"/>
        <v>#DIV/0!</v>
      </c>
      <c r="AC337" s="733" t="str">
        <f t="shared" si="8"/>
        <v>#DIV/0!</v>
      </c>
      <c r="AD337" s="733" t="str">
        <f t="shared" si="9"/>
        <v>#DIV/0!</v>
      </c>
      <c r="AE337" s="733">
        <f t="shared" si="10"/>
        <v>0</v>
      </c>
      <c r="AF337" s="1056"/>
      <c r="AG337" s="737"/>
      <c r="AH337" s="737"/>
      <c r="AI337" s="737" t="str">
        <f t="shared" si="34"/>
        <v>#DIV/0!</v>
      </c>
    </row>
    <row r="338" ht="15.0" customHeight="1">
      <c r="A338" s="1056">
        <f t="shared" si="59"/>
        <v>337</v>
      </c>
      <c r="B338" s="1077"/>
      <c r="C338" s="720"/>
      <c r="D338" s="766"/>
      <c r="E338" s="766"/>
      <c r="F338" s="1059"/>
      <c r="G338" s="1059"/>
      <c r="H338" s="1056">
        <f t="shared" si="71"/>
        <v>0</v>
      </c>
      <c r="I338" s="1060" t="str">
        <f t="shared" si="64"/>
        <v>#REF!</v>
      </c>
      <c r="J338" s="1056">
        <v>7.0</v>
      </c>
      <c r="K338" s="1056">
        <v>2024.0</v>
      </c>
      <c r="L338" s="1065">
        <v>45474.0</v>
      </c>
      <c r="M338" s="1065">
        <v>45504.0</v>
      </c>
      <c r="N338" s="727"/>
      <c r="O338" s="1134">
        <v>0.3</v>
      </c>
      <c r="P338" s="727" t="str">
        <f t="shared" si="37"/>
        <v>#REF!</v>
      </c>
      <c r="Q338" s="721"/>
      <c r="R338" s="721"/>
      <c r="S338" s="1077" t="s">
        <v>525</v>
      </c>
      <c r="T338" s="720"/>
      <c r="U338" s="727" t="str">
        <f t="shared" si="2"/>
        <v/>
      </c>
      <c r="V338" s="730">
        <f t="shared" si="74"/>
        <v>0</v>
      </c>
      <c r="W338" s="727">
        <f t="shared" si="75"/>
        <v>0</v>
      </c>
      <c r="X338" s="727" t="str">
        <f t="shared" si="5"/>
        <v>#DIV/0!</v>
      </c>
      <c r="Y338" s="727">
        <f t="shared" si="40"/>
        <v>0</v>
      </c>
      <c r="Z338" s="730" t="str">
        <f t="shared" si="41"/>
        <v>#REF!</v>
      </c>
      <c r="AA338" s="730" t="str">
        <f t="shared" si="6"/>
        <v>#DIV/0!</v>
      </c>
      <c r="AB338" s="730" t="str">
        <f t="shared" si="7"/>
        <v>#DIV/0!</v>
      </c>
      <c r="AC338" s="733" t="str">
        <f t="shared" si="8"/>
        <v>#DIV/0!</v>
      </c>
      <c r="AD338" s="733" t="str">
        <f t="shared" si="9"/>
        <v>#DIV/0!</v>
      </c>
      <c r="AE338" s="733">
        <f t="shared" si="10"/>
        <v>0</v>
      </c>
      <c r="AF338" s="1056"/>
      <c r="AG338" s="737"/>
      <c r="AH338" s="737"/>
      <c r="AI338" s="737" t="str">
        <f t="shared" si="34"/>
        <v>#DIV/0!</v>
      </c>
    </row>
    <row r="339" ht="15.0" customHeight="1">
      <c r="A339" s="1056">
        <f t="shared" si="59"/>
        <v>338</v>
      </c>
      <c r="B339" s="1077"/>
      <c r="C339" s="720"/>
      <c r="D339" s="766"/>
      <c r="E339" s="766"/>
      <c r="F339" s="1059"/>
      <c r="G339" s="1059"/>
      <c r="H339" s="1056">
        <f t="shared" si="71"/>
        <v>0</v>
      </c>
      <c r="I339" s="1060" t="str">
        <f t="shared" si="64"/>
        <v>#REF!</v>
      </c>
      <c r="J339" s="1056">
        <v>7.0</v>
      </c>
      <c r="K339" s="1056">
        <v>2024.0</v>
      </c>
      <c r="L339" s="1065">
        <v>45474.0</v>
      </c>
      <c r="M339" s="1065">
        <v>45504.0</v>
      </c>
      <c r="N339" s="727"/>
      <c r="O339" s="1134">
        <v>1.0</v>
      </c>
      <c r="P339" s="727" t="str">
        <f t="shared" si="37"/>
        <v>#REF!</v>
      </c>
      <c r="Q339" s="721"/>
      <c r="R339" s="721"/>
      <c r="S339" s="1077" t="s">
        <v>525</v>
      </c>
      <c r="T339" s="720"/>
      <c r="U339" s="727" t="str">
        <f t="shared" si="2"/>
        <v/>
      </c>
      <c r="V339" s="730">
        <f t="shared" si="74"/>
        <v>0</v>
      </c>
      <c r="W339" s="727">
        <f t="shared" si="75"/>
        <v>0</v>
      </c>
      <c r="X339" s="727" t="str">
        <f t="shared" si="5"/>
        <v>#DIV/0!</v>
      </c>
      <c r="Y339" s="727">
        <f t="shared" si="40"/>
        <v>0</v>
      </c>
      <c r="Z339" s="730" t="str">
        <f t="shared" si="41"/>
        <v>#REF!</v>
      </c>
      <c r="AA339" s="730" t="str">
        <f t="shared" si="6"/>
        <v>#DIV/0!</v>
      </c>
      <c r="AB339" s="730" t="str">
        <f t="shared" si="7"/>
        <v>#DIV/0!</v>
      </c>
      <c r="AC339" s="733" t="str">
        <f t="shared" si="8"/>
        <v>#DIV/0!</v>
      </c>
      <c r="AD339" s="733" t="str">
        <f t="shared" si="9"/>
        <v>#DIV/0!</v>
      </c>
      <c r="AE339" s="733">
        <f t="shared" si="10"/>
        <v>0</v>
      </c>
      <c r="AF339" s="1056"/>
      <c r="AG339" s="737"/>
      <c r="AH339" s="737"/>
      <c r="AI339" s="737" t="str">
        <f t="shared" si="34"/>
        <v>#DIV/0!</v>
      </c>
    </row>
    <row r="340" ht="15.0" customHeight="1">
      <c r="A340" s="1056">
        <f t="shared" si="59"/>
        <v>339</v>
      </c>
      <c r="B340" s="1077"/>
      <c r="C340" s="720"/>
      <c r="D340" s="766"/>
      <c r="E340" s="766"/>
      <c r="F340" s="1059"/>
      <c r="G340" s="1059"/>
      <c r="H340" s="1056">
        <f t="shared" si="71"/>
        <v>0</v>
      </c>
      <c r="I340" s="1060" t="str">
        <f t="shared" si="64"/>
        <v>#REF!</v>
      </c>
      <c r="J340" s="1056">
        <v>7.0</v>
      </c>
      <c r="K340" s="1056">
        <v>2024.0</v>
      </c>
      <c r="L340" s="1065">
        <v>45474.0</v>
      </c>
      <c r="M340" s="1065">
        <v>45504.0</v>
      </c>
      <c r="N340" s="727"/>
      <c r="O340" s="1134">
        <v>0.3</v>
      </c>
      <c r="P340" s="727" t="str">
        <f t="shared" si="37"/>
        <v>#REF!</v>
      </c>
      <c r="Q340" s="721"/>
      <c r="R340" s="721"/>
      <c r="S340" s="1077" t="s">
        <v>525</v>
      </c>
      <c r="T340" s="720"/>
      <c r="U340" s="727" t="str">
        <f t="shared" si="2"/>
        <v/>
      </c>
      <c r="V340" s="730">
        <f t="shared" si="74"/>
        <v>0</v>
      </c>
      <c r="W340" s="727">
        <f t="shared" si="75"/>
        <v>0</v>
      </c>
      <c r="X340" s="727" t="str">
        <f t="shared" si="5"/>
        <v>#DIV/0!</v>
      </c>
      <c r="Y340" s="727">
        <f t="shared" si="40"/>
        <v>0</v>
      </c>
      <c r="Z340" s="730" t="str">
        <f t="shared" si="41"/>
        <v>#REF!</v>
      </c>
      <c r="AA340" s="730" t="str">
        <f t="shared" si="6"/>
        <v>#DIV/0!</v>
      </c>
      <c r="AB340" s="730" t="str">
        <f t="shared" si="7"/>
        <v>#DIV/0!</v>
      </c>
      <c r="AC340" s="733" t="str">
        <f t="shared" si="8"/>
        <v>#DIV/0!</v>
      </c>
      <c r="AD340" s="733" t="str">
        <f t="shared" si="9"/>
        <v>#DIV/0!</v>
      </c>
      <c r="AE340" s="733">
        <f t="shared" si="10"/>
        <v>0</v>
      </c>
      <c r="AF340" s="1056"/>
      <c r="AG340" s="737"/>
      <c r="AH340" s="737"/>
      <c r="AI340" s="737" t="str">
        <f t="shared" si="34"/>
        <v>#DIV/0!</v>
      </c>
    </row>
    <row r="341" ht="15.0" customHeight="1">
      <c r="A341" s="1056">
        <f t="shared" si="59"/>
        <v>340</v>
      </c>
      <c r="B341" s="1077"/>
      <c r="C341" s="720"/>
      <c r="D341" s="766"/>
      <c r="E341" s="766"/>
      <c r="F341" s="1059"/>
      <c r="G341" s="1059"/>
      <c r="H341" s="1056">
        <f t="shared" si="71"/>
        <v>0</v>
      </c>
      <c r="I341" s="1060" t="str">
        <f t="shared" si="64"/>
        <v>#REF!</v>
      </c>
      <c r="J341" s="1056">
        <v>7.0</v>
      </c>
      <c r="K341" s="1056">
        <v>2024.0</v>
      </c>
      <c r="L341" s="1065">
        <v>45474.0</v>
      </c>
      <c r="M341" s="1065">
        <v>45504.0</v>
      </c>
      <c r="N341" s="727"/>
      <c r="O341" s="1134">
        <v>0.15</v>
      </c>
      <c r="P341" s="727" t="str">
        <f t="shared" si="37"/>
        <v>#REF!</v>
      </c>
      <c r="Q341" s="721"/>
      <c r="R341" s="721"/>
      <c r="S341" s="1077" t="s">
        <v>525</v>
      </c>
      <c r="T341" s="720"/>
      <c r="U341" s="727" t="str">
        <f t="shared" si="2"/>
        <v/>
      </c>
      <c r="V341" s="730">
        <f t="shared" si="74"/>
        <v>0</v>
      </c>
      <c r="W341" s="727">
        <f t="shared" si="75"/>
        <v>0</v>
      </c>
      <c r="X341" s="727" t="str">
        <f t="shared" si="5"/>
        <v>#DIV/0!</v>
      </c>
      <c r="Y341" s="727">
        <f t="shared" si="40"/>
        <v>0</v>
      </c>
      <c r="Z341" s="730" t="str">
        <f t="shared" si="41"/>
        <v>#REF!</v>
      </c>
      <c r="AA341" s="730" t="str">
        <f t="shared" si="6"/>
        <v>#DIV/0!</v>
      </c>
      <c r="AB341" s="730" t="str">
        <f t="shared" si="7"/>
        <v>#DIV/0!</v>
      </c>
      <c r="AC341" s="733" t="str">
        <f t="shared" si="8"/>
        <v>#DIV/0!</v>
      </c>
      <c r="AD341" s="733" t="str">
        <f t="shared" si="9"/>
        <v>#DIV/0!</v>
      </c>
      <c r="AE341" s="733">
        <f t="shared" si="10"/>
        <v>0</v>
      </c>
      <c r="AF341" s="1056"/>
      <c r="AG341" s="737"/>
      <c r="AH341" s="737"/>
      <c r="AI341" s="737" t="str">
        <f t="shared" si="34"/>
        <v>#DIV/0!</v>
      </c>
    </row>
    <row r="342" ht="15.0" customHeight="1">
      <c r="A342" s="1056">
        <f t="shared" si="59"/>
        <v>341</v>
      </c>
      <c r="B342" s="1077"/>
      <c r="C342" s="720"/>
      <c r="D342" s="766"/>
      <c r="E342" s="766"/>
      <c r="F342" s="1059"/>
      <c r="G342" s="1059"/>
      <c r="H342" s="1056">
        <f t="shared" si="71"/>
        <v>0</v>
      </c>
      <c r="I342" s="1060" t="str">
        <f t="shared" si="64"/>
        <v>#REF!</v>
      </c>
      <c r="J342" s="1056">
        <v>7.0</v>
      </c>
      <c r="K342" s="1056">
        <v>2024.0</v>
      </c>
      <c r="L342" s="1065">
        <v>45474.0</v>
      </c>
      <c r="M342" s="1065">
        <v>45504.0</v>
      </c>
      <c r="N342" s="727"/>
      <c r="O342" s="1134">
        <v>0.8</v>
      </c>
      <c r="P342" s="727" t="str">
        <f t="shared" si="37"/>
        <v>#REF!</v>
      </c>
      <c r="Q342" s="721"/>
      <c r="R342" s="721"/>
      <c r="S342" s="1077" t="s">
        <v>525</v>
      </c>
      <c r="T342" s="720"/>
      <c r="U342" s="727" t="str">
        <f t="shared" si="2"/>
        <v/>
      </c>
      <c r="V342" s="730">
        <f t="shared" si="74"/>
        <v>0</v>
      </c>
      <c r="W342" s="727">
        <f t="shared" si="75"/>
        <v>0</v>
      </c>
      <c r="X342" s="727" t="str">
        <f t="shared" si="5"/>
        <v>#DIV/0!</v>
      </c>
      <c r="Y342" s="727">
        <f t="shared" si="40"/>
        <v>0</v>
      </c>
      <c r="Z342" s="730" t="str">
        <f t="shared" si="41"/>
        <v>#REF!</v>
      </c>
      <c r="AA342" s="730" t="str">
        <f t="shared" si="6"/>
        <v>#DIV/0!</v>
      </c>
      <c r="AB342" s="730" t="str">
        <f t="shared" si="7"/>
        <v>#DIV/0!</v>
      </c>
      <c r="AC342" s="733" t="str">
        <f t="shared" si="8"/>
        <v>#DIV/0!</v>
      </c>
      <c r="AD342" s="733" t="str">
        <f t="shared" si="9"/>
        <v>#DIV/0!</v>
      </c>
      <c r="AE342" s="733">
        <f t="shared" si="10"/>
        <v>0</v>
      </c>
      <c r="AF342" s="1056"/>
      <c r="AG342" s="737"/>
      <c r="AH342" s="737"/>
      <c r="AI342" s="737" t="str">
        <f t="shared" si="34"/>
        <v>#DIV/0!</v>
      </c>
    </row>
    <row r="343" ht="15.0" customHeight="1">
      <c r="A343" s="1056">
        <f t="shared" si="59"/>
        <v>342</v>
      </c>
      <c r="B343" s="1077"/>
      <c r="C343" s="720"/>
      <c r="D343" s="766"/>
      <c r="E343" s="766"/>
      <c r="F343" s="1059"/>
      <c r="G343" s="1059"/>
      <c r="H343" s="1056">
        <f t="shared" si="71"/>
        <v>0</v>
      </c>
      <c r="I343" s="1060" t="str">
        <f t="shared" si="64"/>
        <v>#REF!</v>
      </c>
      <c r="J343" s="1056">
        <v>7.0</v>
      </c>
      <c r="K343" s="1056">
        <v>2024.0</v>
      </c>
      <c r="L343" s="1065">
        <v>45474.0</v>
      </c>
      <c r="M343" s="1065">
        <v>45504.0</v>
      </c>
      <c r="N343" s="727"/>
      <c r="O343" s="1134">
        <v>0.175</v>
      </c>
      <c r="P343" s="727" t="str">
        <f t="shared" si="37"/>
        <v>#REF!</v>
      </c>
      <c r="Q343" s="721"/>
      <c r="R343" s="721"/>
      <c r="S343" s="1077" t="s">
        <v>525</v>
      </c>
      <c r="T343" s="720"/>
      <c r="U343" s="727" t="str">
        <f t="shared" si="2"/>
        <v/>
      </c>
      <c r="V343" s="730">
        <f t="shared" si="74"/>
        <v>0</v>
      </c>
      <c r="W343" s="727">
        <f t="shared" si="75"/>
        <v>0</v>
      </c>
      <c r="X343" s="727" t="str">
        <f t="shared" si="5"/>
        <v>#DIV/0!</v>
      </c>
      <c r="Y343" s="727">
        <f t="shared" si="40"/>
        <v>0</v>
      </c>
      <c r="Z343" s="730" t="str">
        <f t="shared" si="41"/>
        <v>#REF!</v>
      </c>
      <c r="AA343" s="730" t="str">
        <f t="shared" si="6"/>
        <v>#DIV/0!</v>
      </c>
      <c r="AB343" s="730" t="str">
        <f t="shared" si="7"/>
        <v>#DIV/0!</v>
      </c>
      <c r="AC343" s="733" t="str">
        <f t="shared" si="8"/>
        <v>#DIV/0!</v>
      </c>
      <c r="AD343" s="733" t="str">
        <f t="shared" si="9"/>
        <v>#DIV/0!</v>
      </c>
      <c r="AE343" s="733">
        <f t="shared" si="10"/>
        <v>0</v>
      </c>
      <c r="AF343" s="1056"/>
      <c r="AG343" s="737"/>
      <c r="AH343" s="737"/>
      <c r="AI343" s="737" t="str">
        <f t="shared" si="34"/>
        <v>#DIV/0!</v>
      </c>
    </row>
    <row r="344" ht="15.0" customHeight="1">
      <c r="A344" s="1056">
        <f t="shared" si="59"/>
        <v>343</v>
      </c>
      <c r="B344" s="1077"/>
      <c r="C344" s="720"/>
      <c r="D344" s="766"/>
      <c r="E344" s="766"/>
      <c r="F344" s="1059"/>
      <c r="G344" s="1059"/>
      <c r="H344" s="1056">
        <f t="shared" si="71"/>
        <v>0</v>
      </c>
      <c r="I344" s="1060" t="str">
        <f t="shared" si="64"/>
        <v>#REF!</v>
      </c>
      <c r="J344" s="1056">
        <v>7.0</v>
      </c>
      <c r="K344" s="1056">
        <v>2024.0</v>
      </c>
      <c r="L344" s="1065">
        <v>45474.0</v>
      </c>
      <c r="M344" s="1065">
        <v>45504.0</v>
      </c>
      <c r="N344" s="727"/>
      <c r="O344" s="1134">
        <v>0.75</v>
      </c>
      <c r="P344" s="727" t="str">
        <f t="shared" si="37"/>
        <v>#REF!</v>
      </c>
      <c r="Q344" s="721"/>
      <c r="R344" s="721"/>
      <c r="S344" s="1077" t="s">
        <v>525</v>
      </c>
      <c r="T344" s="720"/>
      <c r="U344" s="727" t="str">
        <f t="shared" si="2"/>
        <v/>
      </c>
      <c r="V344" s="730">
        <f t="shared" si="74"/>
        <v>0</v>
      </c>
      <c r="W344" s="727">
        <f t="shared" si="75"/>
        <v>0</v>
      </c>
      <c r="X344" s="727" t="str">
        <f t="shared" si="5"/>
        <v>#DIV/0!</v>
      </c>
      <c r="Y344" s="727">
        <f t="shared" si="40"/>
        <v>0</v>
      </c>
      <c r="Z344" s="730" t="str">
        <f t="shared" si="41"/>
        <v>#REF!</v>
      </c>
      <c r="AA344" s="730" t="str">
        <f t="shared" si="6"/>
        <v>#DIV/0!</v>
      </c>
      <c r="AB344" s="730" t="str">
        <f t="shared" si="7"/>
        <v>#DIV/0!</v>
      </c>
      <c r="AC344" s="733" t="str">
        <f t="shared" si="8"/>
        <v>#DIV/0!</v>
      </c>
      <c r="AD344" s="733" t="str">
        <f t="shared" si="9"/>
        <v>#DIV/0!</v>
      </c>
      <c r="AE344" s="733">
        <f t="shared" si="10"/>
        <v>0</v>
      </c>
      <c r="AF344" s="1056"/>
      <c r="AG344" s="737"/>
      <c r="AH344" s="737"/>
      <c r="AI344" s="737" t="str">
        <f t="shared" si="34"/>
        <v>#DIV/0!</v>
      </c>
    </row>
    <row r="345" ht="15.0" customHeight="1">
      <c r="A345" s="1056">
        <f t="shared" si="59"/>
        <v>344</v>
      </c>
      <c r="B345" s="1077"/>
      <c r="C345" s="720"/>
      <c r="D345" s="766"/>
      <c r="E345" s="766"/>
      <c r="F345" s="1059"/>
      <c r="G345" s="1059"/>
      <c r="H345" s="1056">
        <f t="shared" si="71"/>
        <v>0</v>
      </c>
      <c r="I345" s="1060" t="str">
        <f t="shared" si="64"/>
        <v>#REF!</v>
      </c>
      <c r="J345" s="1056">
        <v>7.0</v>
      </c>
      <c r="K345" s="1056">
        <v>2024.0</v>
      </c>
      <c r="L345" s="1065">
        <v>45474.0</v>
      </c>
      <c r="M345" s="1065">
        <v>45504.0</v>
      </c>
      <c r="N345" s="727"/>
      <c r="O345" s="1134">
        <v>0.3</v>
      </c>
      <c r="P345" s="727" t="str">
        <f t="shared" si="37"/>
        <v>#REF!</v>
      </c>
      <c r="Q345" s="721"/>
      <c r="R345" s="721"/>
      <c r="S345" s="1077" t="s">
        <v>525</v>
      </c>
      <c r="T345" s="720"/>
      <c r="U345" s="727" t="str">
        <f t="shared" si="2"/>
        <v/>
      </c>
      <c r="V345" s="730">
        <f t="shared" si="74"/>
        <v>0</v>
      </c>
      <c r="W345" s="727">
        <f t="shared" si="75"/>
        <v>0</v>
      </c>
      <c r="X345" s="727" t="str">
        <f t="shared" si="5"/>
        <v>#DIV/0!</v>
      </c>
      <c r="Y345" s="727">
        <f t="shared" si="40"/>
        <v>0</v>
      </c>
      <c r="Z345" s="730" t="str">
        <f t="shared" si="41"/>
        <v>#REF!</v>
      </c>
      <c r="AA345" s="730" t="str">
        <f t="shared" si="6"/>
        <v>#DIV/0!</v>
      </c>
      <c r="AB345" s="730" t="str">
        <f t="shared" si="7"/>
        <v>#DIV/0!</v>
      </c>
      <c r="AC345" s="733" t="str">
        <f t="shared" si="8"/>
        <v>#DIV/0!</v>
      </c>
      <c r="AD345" s="733" t="str">
        <f t="shared" si="9"/>
        <v>#DIV/0!</v>
      </c>
      <c r="AE345" s="733">
        <f t="shared" si="10"/>
        <v>0</v>
      </c>
      <c r="AF345" s="1056"/>
      <c r="AG345" s="737"/>
      <c r="AH345" s="737"/>
      <c r="AI345" s="737" t="str">
        <f t="shared" si="34"/>
        <v>#DIV/0!</v>
      </c>
    </row>
    <row r="346" ht="15.0" customHeight="1">
      <c r="A346" s="1056">
        <f t="shared" si="59"/>
        <v>345</v>
      </c>
      <c r="B346" s="1077"/>
      <c r="C346" s="720"/>
      <c r="D346" s="766"/>
      <c r="E346" s="766"/>
      <c r="F346" s="1059"/>
      <c r="G346" s="1059"/>
      <c r="H346" s="1056">
        <f t="shared" si="71"/>
        <v>0</v>
      </c>
      <c r="I346" s="1060" t="str">
        <f t="shared" si="64"/>
        <v>#REF!</v>
      </c>
      <c r="J346" s="1056">
        <v>7.0</v>
      </c>
      <c r="K346" s="1056">
        <v>2024.0</v>
      </c>
      <c r="L346" s="1065">
        <v>45474.0</v>
      </c>
      <c r="M346" s="1065">
        <v>45504.0</v>
      </c>
      <c r="N346" s="727"/>
      <c r="O346" s="1134">
        <v>0.15</v>
      </c>
      <c r="P346" s="727" t="str">
        <f t="shared" si="37"/>
        <v>#REF!</v>
      </c>
      <c r="Q346" s="721"/>
      <c r="R346" s="721"/>
      <c r="S346" s="1077" t="s">
        <v>525</v>
      </c>
      <c r="T346" s="720"/>
      <c r="U346" s="727" t="str">
        <f t="shared" si="2"/>
        <v/>
      </c>
      <c r="V346" s="730">
        <f t="shared" si="74"/>
        <v>0</v>
      </c>
      <c r="W346" s="727">
        <f t="shared" si="75"/>
        <v>0</v>
      </c>
      <c r="X346" s="727" t="str">
        <f t="shared" si="5"/>
        <v>#DIV/0!</v>
      </c>
      <c r="Y346" s="727">
        <f t="shared" si="40"/>
        <v>0</v>
      </c>
      <c r="Z346" s="730" t="str">
        <f t="shared" si="41"/>
        <v>#REF!</v>
      </c>
      <c r="AA346" s="730" t="str">
        <f t="shared" si="6"/>
        <v>#DIV/0!</v>
      </c>
      <c r="AB346" s="730" t="str">
        <f t="shared" si="7"/>
        <v>#DIV/0!</v>
      </c>
      <c r="AC346" s="733" t="str">
        <f t="shared" si="8"/>
        <v>#DIV/0!</v>
      </c>
      <c r="AD346" s="733" t="str">
        <f t="shared" si="9"/>
        <v>#DIV/0!</v>
      </c>
      <c r="AE346" s="733">
        <f t="shared" si="10"/>
        <v>0</v>
      </c>
      <c r="AF346" s="1056"/>
      <c r="AG346" s="737"/>
      <c r="AH346" s="737"/>
      <c r="AI346" s="737" t="str">
        <f t="shared" si="34"/>
        <v>#DIV/0!</v>
      </c>
    </row>
    <row r="347" ht="15.0" customHeight="1">
      <c r="A347" s="1056">
        <f t="shared" si="59"/>
        <v>346</v>
      </c>
      <c r="B347" s="1077"/>
      <c r="C347" s="720"/>
      <c r="D347" s="766"/>
      <c r="E347" s="766"/>
      <c r="F347" s="1059"/>
      <c r="G347" s="1059"/>
      <c r="H347" s="1056">
        <f t="shared" si="71"/>
        <v>0</v>
      </c>
      <c r="I347" s="1060" t="str">
        <f t="shared" si="64"/>
        <v>#REF!</v>
      </c>
      <c r="J347" s="1056">
        <v>7.0</v>
      </c>
      <c r="K347" s="1056">
        <v>2024.0</v>
      </c>
      <c r="L347" s="1065">
        <v>45474.0</v>
      </c>
      <c r="M347" s="1065">
        <v>45504.0</v>
      </c>
      <c r="N347" s="727"/>
      <c r="O347" s="1134">
        <v>0.275</v>
      </c>
      <c r="P347" s="727" t="str">
        <f t="shared" si="37"/>
        <v>#REF!</v>
      </c>
      <c r="Q347" s="721"/>
      <c r="R347" s="721"/>
      <c r="S347" s="1077" t="s">
        <v>525</v>
      </c>
      <c r="T347" s="720"/>
      <c r="U347" s="727" t="str">
        <f t="shared" si="2"/>
        <v/>
      </c>
      <c r="V347" s="730">
        <f t="shared" si="74"/>
        <v>0</v>
      </c>
      <c r="W347" s="727">
        <f t="shared" si="75"/>
        <v>0</v>
      </c>
      <c r="X347" s="727" t="str">
        <f t="shared" si="5"/>
        <v>#DIV/0!</v>
      </c>
      <c r="Y347" s="727">
        <f t="shared" si="40"/>
        <v>0</v>
      </c>
      <c r="Z347" s="730" t="str">
        <f t="shared" si="41"/>
        <v>#REF!</v>
      </c>
      <c r="AA347" s="730" t="str">
        <f t="shared" si="6"/>
        <v>#DIV/0!</v>
      </c>
      <c r="AB347" s="730" t="str">
        <f t="shared" si="7"/>
        <v>#DIV/0!</v>
      </c>
      <c r="AC347" s="733" t="str">
        <f t="shared" si="8"/>
        <v>#DIV/0!</v>
      </c>
      <c r="AD347" s="733" t="str">
        <f t="shared" si="9"/>
        <v>#DIV/0!</v>
      </c>
      <c r="AE347" s="733">
        <f t="shared" si="10"/>
        <v>0</v>
      </c>
      <c r="AF347" s="1056"/>
      <c r="AG347" s="737"/>
      <c r="AH347" s="737"/>
      <c r="AI347" s="737" t="str">
        <f t="shared" si="34"/>
        <v>#DIV/0!</v>
      </c>
    </row>
    <row r="348" ht="15.0" customHeight="1">
      <c r="A348" s="1056">
        <f t="shared" si="59"/>
        <v>347</v>
      </c>
      <c r="B348" s="1077"/>
      <c r="C348" s="720"/>
      <c r="D348" s="766"/>
      <c r="E348" s="766"/>
      <c r="F348" s="1059"/>
      <c r="G348" s="1059"/>
      <c r="H348" s="1056">
        <f t="shared" si="71"/>
        <v>0</v>
      </c>
      <c r="I348" s="1060" t="str">
        <f t="shared" si="64"/>
        <v>#REF!</v>
      </c>
      <c r="J348" s="1056">
        <v>7.0</v>
      </c>
      <c r="K348" s="1056">
        <v>2024.0</v>
      </c>
      <c r="L348" s="1065">
        <v>45474.0</v>
      </c>
      <c r="M348" s="1065">
        <v>45504.0</v>
      </c>
      <c r="N348" s="727"/>
      <c r="O348" s="1134">
        <v>0.4</v>
      </c>
      <c r="P348" s="727" t="str">
        <f t="shared" si="37"/>
        <v>#REF!</v>
      </c>
      <c r="Q348" s="721"/>
      <c r="R348" s="721"/>
      <c r="S348" s="1077" t="s">
        <v>525</v>
      </c>
      <c r="T348" s="720"/>
      <c r="U348" s="727" t="str">
        <f t="shared" si="2"/>
        <v/>
      </c>
      <c r="V348" s="730">
        <f t="shared" si="74"/>
        <v>0</v>
      </c>
      <c r="W348" s="727">
        <f t="shared" si="75"/>
        <v>0</v>
      </c>
      <c r="X348" s="727" t="str">
        <f t="shared" si="5"/>
        <v>#DIV/0!</v>
      </c>
      <c r="Y348" s="727">
        <f t="shared" si="40"/>
        <v>0</v>
      </c>
      <c r="Z348" s="730" t="str">
        <f t="shared" si="41"/>
        <v>#REF!</v>
      </c>
      <c r="AA348" s="730" t="str">
        <f t="shared" si="6"/>
        <v>#DIV/0!</v>
      </c>
      <c r="AB348" s="730" t="str">
        <f t="shared" si="7"/>
        <v>#DIV/0!</v>
      </c>
      <c r="AC348" s="733" t="str">
        <f t="shared" si="8"/>
        <v>#DIV/0!</v>
      </c>
      <c r="AD348" s="733" t="str">
        <f t="shared" si="9"/>
        <v>#DIV/0!</v>
      </c>
      <c r="AE348" s="733">
        <f t="shared" si="10"/>
        <v>0</v>
      </c>
      <c r="AF348" s="1056"/>
      <c r="AG348" s="737"/>
      <c r="AH348" s="737"/>
      <c r="AI348" s="737" t="str">
        <f t="shared" si="34"/>
        <v>#DIV/0!</v>
      </c>
    </row>
    <row r="349" ht="15.0" customHeight="1">
      <c r="A349" s="1056">
        <f t="shared" si="59"/>
        <v>348</v>
      </c>
      <c r="B349" s="1077"/>
      <c r="C349" s="720"/>
      <c r="D349" s="766"/>
      <c r="E349" s="766"/>
      <c r="F349" s="1059"/>
      <c r="G349" s="1059"/>
      <c r="H349" s="1056">
        <f t="shared" si="71"/>
        <v>0</v>
      </c>
      <c r="I349" s="1060" t="str">
        <f t="shared" si="64"/>
        <v>#REF!</v>
      </c>
      <c r="J349" s="1056">
        <v>7.0</v>
      </c>
      <c r="K349" s="1056">
        <v>2024.0</v>
      </c>
      <c r="L349" s="1065">
        <v>45474.0</v>
      </c>
      <c r="M349" s="1065">
        <v>45504.0</v>
      </c>
      <c r="N349" s="727"/>
      <c r="O349" s="1134">
        <v>0.5</v>
      </c>
      <c r="P349" s="727" t="str">
        <f t="shared" si="37"/>
        <v>#REF!</v>
      </c>
      <c r="Q349" s="721"/>
      <c r="R349" s="721"/>
      <c r="S349" s="1077" t="s">
        <v>525</v>
      </c>
      <c r="T349" s="720"/>
      <c r="U349" s="727" t="str">
        <f t="shared" si="2"/>
        <v/>
      </c>
      <c r="V349" s="730">
        <f t="shared" si="74"/>
        <v>0</v>
      </c>
      <c r="W349" s="727">
        <f t="shared" si="75"/>
        <v>0</v>
      </c>
      <c r="X349" s="727" t="str">
        <f t="shared" si="5"/>
        <v>#DIV/0!</v>
      </c>
      <c r="Y349" s="727">
        <f t="shared" si="40"/>
        <v>0</v>
      </c>
      <c r="Z349" s="730" t="str">
        <f t="shared" si="41"/>
        <v>#REF!</v>
      </c>
      <c r="AA349" s="730" t="str">
        <f t="shared" si="6"/>
        <v>#DIV/0!</v>
      </c>
      <c r="AB349" s="730" t="str">
        <f t="shared" si="7"/>
        <v>#DIV/0!</v>
      </c>
      <c r="AC349" s="733" t="str">
        <f t="shared" si="8"/>
        <v>#DIV/0!</v>
      </c>
      <c r="AD349" s="733" t="str">
        <f t="shared" si="9"/>
        <v>#DIV/0!</v>
      </c>
      <c r="AE349" s="733">
        <f t="shared" si="10"/>
        <v>0</v>
      </c>
      <c r="AF349" s="1056"/>
      <c r="AG349" s="737"/>
      <c r="AH349" s="737"/>
      <c r="AI349" s="737" t="str">
        <f t="shared" si="34"/>
        <v>#DIV/0!</v>
      </c>
    </row>
    <row r="350" ht="15.0" customHeight="1">
      <c r="A350" s="1056">
        <f t="shared" si="59"/>
        <v>349</v>
      </c>
      <c r="B350" s="1077"/>
      <c r="C350" s="720"/>
      <c r="D350" s="766"/>
      <c r="E350" s="766"/>
      <c r="F350" s="1059"/>
      <c r="G350" s="1059"/>
      <c r="H350" s="1056">
        <f t="shared" si="71"/>
        <v>0</v>
      </c>
      <c r="I350" s="1060" t="str">
        <f t="shared" si="64"/>
        <v>#REF!</v>
      </c>
      <c r="J350" s="1056">
        <v>7.0</v>
      </c>
      <c r="K350" s="1056">
        <v>2024.0</v>
      </c>
      <c r="L350" s="1065">
        <v>45474.0</v>
      </c>
      <c r="M350" s="1065">
        <v>45504.0</v>
      </c>
      <c r="N350" s="727"/>
      <c r="O350" s="1134">
        <v>0.7</v>
      </c>
      <c r="P350" s="727" t="str">
        <f t="shared" si="37"/>
        <v>#REF!</v>
      </c>
      <c r="Q350" s="721"/>
      <c r="R350" s="721"/>
      <c r="S350" s="1077" t="s">
        <v>525</v>
      </c>
      <c r="T350" s="720"/>
      <c r="U350" s="727" t="str">
        <f t="shared" si="2"/>
        <v/>
      </c>
      <c r="V350" s="730">
        <f t="shared" si="74"/>
        <v>0</v>
      </c>
      <c r="W350" s="727">
        <f t="shared" si="75"/>
        <v>0</v>
      </c>
      <c r="X350" s="727" t="str">
        <f t="shared" si="5"/>
        <v>#DIV/0!</v>
      </c>
      <c r="Y350" s="727">
        <f t="shared" si="40"/>
        <v>0</v>
      </c>
      <c r="Z350" s="730" t="str">
        <f t="shared" si="41"/>
        <v>#REF!</v>
      </c>
      <c r="AA350" s="730" t="str">
        <f t="shared" si="6"/>
        <v>#DIV/0!</v>
      </c>
      <c r="AB350" s="730" t="str">
        <f t="shared" si="7"/>
        <v>#DIV/0!</v>
      </c>
      <c r="AC350" s="733" t="str">
        <f t="shared" si="8"/>
        <v>#DIV/0!</v>
      </c>
      <c r="AD350" s="733" t="str">
        <f t="shared" si="9"/>
        <v>#DIV/0!</v>
      </c>
      <c r="AE350" s="733">
        <f t="shared" si="10"/>
        <v>0</v>
      </c>
      <c r="AF350" s="1056"/>
      <c r="AG350" s="737"/>
      <c r="AH350" s="737"/>
      <c r="AI350" s="737" t="str">
        <f t="shared" si="34"/>
        <v>#DIV/0!</v>
      </c>
    </row>
    <row r="351" ht="15.0" customHeight="1">
      <c r="A351" s="1056">
        <f t="shared" si="59"/>
        <v>350</v>
      </c>
      <c r="B351" s="1077"/>
      <c r="C351" s="720"/>
      <c r="D351" s="766"/>
      <c r="E351" s="766"/>
      <c r="F351" s="1059"/>
      <c r="G351" s="1059"/>
      <c r="H351" s="1056">
        <f t="shared" si="71"/>
        <v>0</v>
      </c>
      <c r="I351" s="1060" t="str">
        <f t="shared" si="64"/>
        <v>#REF!</v>
      </c>
      <c r="J351" s="1056">
        <v>7.0</v>
      </c>
      <c r="K351" s="1056">
        <v>2024.0</v>
      </c>
      <c r="L351" s="1065">
        <v>45474.0</v>
      </c>
      <c r="M351" s="1065">
        <v>45504.0</v>
      </c>
      <c r="N351" s="727"/>
      <c r="O351" s="1134">
        <v>1.0</v>
      </c>
      <c r="P351" s="727" t="str">
        <f t="shared" si="37"/>
        <v>#REF!</v>
      </c>
      <c r="Q351" s="721"/>
      <c r="R351" s="721"/>
      <c r="S351" s="1077" t="s">
        <v>525</v>
      </c>
      <c r="T351" s="720"/>
      <c r="U351" s="727" t="str">
        <f t="shared" si="2"/>
        <v/>
      </c>
      <c r="V351" s="730">
        <f t="shared" si="74"/>
        <v>0</v>
      </c>
      <c r="W351" s="727">
        <f t="shared" si="75"/>
        <v>0</v>
      </c>
      <c r="X351" s="727" t="str">
        <f t="shared" si="5"/>
        <v>#DIV/0!</v>
      </c>
      <c r="Y351" s="727">
        <f t="shared" si="40"/>
        <v>0</v>
      </c>
      <c r="Z351" s="730" t="str">
        <f t="shared" si="41"/>
        <v>#REF!</v>
      </c>
      <c r="AA351" s="730" t="str">
        <f t="shared" si="6"/>
        <v>#DIV/0!</v>
      </c>
      <c r="AB351" s="730" t="str">
        <f t="shared" si="7"/>
        <v>#DIV/0!</v>
      </c>
      <c r="AC351" s="733" t="str">
        <f t="shared" si="8"/>
        <v>#DIV/0!</v>
      </c>
      <c r="AD351" s="733" t="str">
        <f t="shared" si="9"/>
        <v>#DIV/0!</v>
      </c>
      <c r="AE351" s="733">
        <f t="shared" si="10"/>
        <v>0</v>
      </c>
      <c r="AF351" s="1056"/>
      <c r="AG351" s="737"/>
      <c r="AH351" s="737"/>
      <c r="AI351" s="737" t="str">
        <f t="shared" si="34"/>
        <v>#DIV/0!</v>
      </c>
    </row>
    <row r="352" ht="15.0" customHeight="1">
      <c r="A352" s="1056">
        <f t="shared" si="59"/>
        <v>351</v>
      </c>
      <c r="B352" s="1077"/>
      <c r="C352" s="720"/>
      <c r="D352" s="766"/>
      <c r="E352" s="766"/>
      <c r="F352" s="1059"/>
      <c r="G352" s="1059"/>
      <c r="H352" s="1056">
        <f t="shared" si="71"/>
        <v>0</v>
      </c>
      <c r="I352" s="1060" t="str">
        <f t="shared" si="64"/>
        <v>#REF!</v>
      </c>
      <c r="J352" s="1056">
        <v>7.0</v>
      </c>
      <c r="K352" s="1056">
        <v>2024.0</v>
      </c>
      <c r="L352" s="1065">
        <v>45474.0</v>
      </c>
      <c r="M352" s="1065">
        <v>45504.0</v>
      </c>
      <c r="N352" s="727"/>
      <c r="O352" s="1134">
        <v>1.0</v>
      </c>
      <c r="P352" s="727" t="str">
        <f t="shared" si="37"/>
        <v>#REF!</v>
      </c>
      <c r="Q352" s="721"/>
      <c r="R352" s="721"/>
      <c r="S352" s="1077" t="s">
        <v>525</v>
      </c>
      <c r="T352" s="720"/>
      <c r="U352" s="727" t="str">
        <f t="shared" si="2"/>
        <v/>
      </c>
      <c r="V352" s="730">
        <f t="shared" si="74"/>
        <v>0</v>
      </c>
      <c r="W352" s="727">
        <f t="shared" si="75"/>
        <v>0</v>
      </c>
      <c r="X352" s="727" t="str">
        <f t="shared" si="5"/>
        <v>#DIV/0!</v>
      </c>
      <c r="Y352" s="727">
        <f t="shared" si="40"/>
        <v>0</v>
      </c>
      <c r="Z352" s="730" t="str">
        <f t="shared" si="41"/>
        <v>#REF!</v>
      </c>
      <c r="AA352" s="730" t="str">
        <f t="shared" si="6"/>
        <v>#DIV/0!</v>
      </c>
      <c r="AB352" s="730" t="str">
        <f t="shared" si="7"/>
        <v>#DIV/0!</v>
      </c>
      <c r="AC352" s="733" t="str">
        <f t="shared" si="8"/>
        <v>#DIV/0!</v>
      </c>
      <c r="AD352" s="733" t="str">
        <f t="shared" si="9"/>
        <v>#DIV/0!</v>
      </c>
      <c r="AE352" s="733">
        <f t="shared" si="10"/>
        <v>0</v>
      </c>
      <c r="AF352" s="1056"/>
      <c r="AG352" s="737"/>
      <c r="AH352" s="737"/>
      <c r="AI352" s="737" t="str">
        <f t="shared" si="34"/>
        <v>#DIV/0!</v>
      </c>
    </row>
    <row r="353" ht="15.0" customHeight="1">
      <c r="A353" s="1056">
        <f t="shared" si="59"/>
        <v>352</v>
      </c>
      <c r="B353" s="1077"/>
      <c r="C353" s="720"/>
      <c r="D353" s="766"/>
      <c r="E353" s="766"/>
      <c r="F353" s="1059"/>
      <c r="G353" s="1059"/>
      <c r="H353" s="1056">
        <f t="shared" si="71"/>
        <v>0</v>
      </c>
      <c r="I353" s="1060" t="str">
        <f t="shared" si="64"/>
        <v>#REF!</v>
      </c>
      <c r="J353" s="1056">
        <v>7.0</v>
      </c>
      <c r="K353" s="1056">
        <v>2024.0</v>
      </c>
      <c r="L353" s="1065">
        <v>45474.0</v>
      </c>
      <c r="M353" s="1065">
        <v>45504.0</v>
      </c>
      <c r="N353" s="727"/>
      <c r="O353" s="1134">
        <v>0.2</v>
      </c>
      <c r="P353" s="727" t="str">
        <f t="shared" si="37"/>
        <v>#REF!</v>
      </c>
      <c r="Q353" s="721"/>
      <c r="R353" s="721"/>
      <c r="S353" s="1077" t="s">
        <v>525</v>
      </c>
      <c r="T353" s="720"/>
      <c r="U353" s="727" t="str">
        <f t="shared" si="2"/>
        <v/>
      </c>
      <c r="V353" s="730">
        <f t="shared" si="74"/>
        <v>0</v>
      </c>
      <c r="W353" s="727">
        <f t="shared" si="75"/>
        <v>0</v>
      </c>
      <c r="X353" s="727" t="str">
        <f t="shared" si="5"/>
        <v>#DIV/0!</v>
      </c>
      <c r="Y353" s="727">
        <f t="shared" si="40"/>
        <v>0</v>
      </c>
      <c r="Z353" s="730" t="str">
        <f t="shared" si="41"/>
        <v>#REF!</v>
      </c>
      <c r="AA353" s="730" t="str">
        <f t="shared" si="6"/>
        <v>#DIV/0!</v>
      </c>
      <c r="AB353" s="730" t="str">
        <f t="shared" si="7"/>
        <v>#DIV/0!</v>
      </c>
      <c r="AC353" s="733" t="str">
        <f t="shared" si="8"/>
        <v>#DIV/0!</v>
      </c>
      <c r="AD353" s="733" t="str">
        <f t="shared" si="9"/>
        <v>#DIV/0!</v>
      </c>
      <c r="AE353" s="733">
        <f t="shared" si="10"/>
        <v>0</v>
      </c>
      <c r="AF353" s="1056"/>
      <c r="AG353" s="737"/>
      <c r="AH353" s="737"/>
      <c r="AI353" s="737" t="str">
        <f t="shared" si="34"/>
        <v>#DIV/0!</v>
      </c>
    </row>
    <row r="354" ht="15.0" customHeight="1">
      <c r="A354" s="1056">
        <f t="shared" si="59"/>
        <v>353</v>
      </c>
      <c r="B354" s="1077"/>
      <c r="C354" s="720"/>
      <c r="D354" s="766"/>
      <c r="E354" s="766"/>
      <c r="F354" s="1059"/>
      <c r="G354" s="1059"/>
      <c r="H354" s="1056">
        <f t="shared" si="71"/>
        <v>0</v>
      </c>
      <c r="I354" s="1060" t="str">
        <f t="shared" si="64"/>
        <v>#REF!</v>
      </c>
      <c r="J354" s="1056">
        <v>7.0</v>
      </c>
      <c r="K354" s="1056">
        <v>2024.0</v>
      </c>
      <c r="L354" s="1065">
        <v>45474.0</v>
      </c>
      <c r="M354" s="1065">
        <v>45504.0</v>
      </c>
      <c r="N354" s="727"/>
      <c r="O354" s="1134">
        <v>0.2</v>
      </c>
      <c r="P354" s="727" t="str">
        <f t="shared" si="37"/>
        <v>#REF!</v>
      </c>
      <c r="Q354" s="721"/>
      <c r="R354" s="721"/>
      <c r="S354" s="1077" t="s">
        <v>525</v>
      </c>
      <c r="T354" s="720"/>
      <c r="U354" s="727" t="str">
        <f t="shared" si="2"/>
        <v/>
      </c>
      <c r="V354" s="730">
        <f t="shared" si="74"/>
        <v>0</v>
      </c>
      <c r="W354" s="727">
        <f t="shared" si="75"/>
        <v>0</v>
      </c>
      <c r="X354" s="727" t="str">
        <f t="shared" si="5"/>
        <v>#DIV/0!</v>
      </c>
      <c r="Y354" s="727">
        <f t="shared" si="40"/>
        <v>0</v>
      </c>
      <c r="Z354" s="730" t="str">
        <f t="shared" si="41"/>
        <v>#REF!</v>
      </c>
      <c r="AA354" s="730" t="str">
        <f t="shared" si="6"/>
        <v>#DIV/0!</v>
      </c>
      <c r="AB354" s="730" t="str">
        <f t="shared" si="7"/>
        <v>#DIV/0!</v>
      </c>
      <c r="AC354" s="733" t="str">
        <f t="shared" si="8"/>
        <v>#DIV/0!</v>
      </c>
      <c r="AD354" s="733" t="str">
        <f t="shared" si="9"/>
        <v>#DIV/0!</v>
      </c>
      <c r="AE354" s="733">
        <f t="shared" si="10"/>
        <v>0</v>
      </c>
      <c r="AF354" s="1056"/>
      <c r="AG354" s="737"/>
      <c r="AH354" s="737"/>
      <c r="AI354" s="737" t="str">
        <f t="shared" si="34"/>
        <v>#DIV/0!</v>
      </c>
    </row>
    <row r="355" ht="15.0" customHeight="1">
      <c r="A355" s="1056">
        <f t="shared" si="59"/>
        <v>354</v>
      </c>
      <c r="B355" s="1077"/>
      <c r="C355" s="720"/>
      <c r="D355" s="766"/>
      <c r="E355" s="766"/>
      <c r="F355" s="1059"/>
      <c r="G355" s="1059"/>
      <c r="H355" s="1056">
        <f t="shared" si="71"/>
        <v>0</v>
      </c>
      <c r="I355" s="1060" t="str">
        <f t="shared" si="64"/>
        <v>#REF!</v>
      </c>
      <c r="J355" s="1056">
        <v>7.0</v>
      </c>
      <c r="K355" s="1056">
        <v>2024.0</v>
      </c>
      <c r="L355" s="1065">
        <v>45474.0</v>
      </c>
      <c r="M355" s="1065">
        <v>45504.0</v>
      </c>
      <c r="N355" s="727"/>
      <c r="O355" s="1134">
        <v>0.45</v>
      </c>
      <c r="P355" s="727" t="str">
        <f t="shared" si="37"/>
        <v>#REF!</v>
      </c>
      <c r="Q355" s="721"/>
      <c r="R355" s="721"/>
      <c r="S355" s="1077" t="s">
        <v>525</v>
      </c>
      <c r="T355" s="720"/>
      <c r="U355" s="727" t="str">
        <f t="shared" si="2"/>
        <v/>
      </c>
      <c r="V355" s="730">
        <f t="shared" si="74"/>
        <v>0</v>
      </c>
      <c r="W355" s="727">
        <f t="shared" si="75"/>
        <v>0</v>
      </c>
      <c r="X355" s="727" t="str">
        <f t="shared" si="5"/>
        <v>#DIV/0!</v>
      </c>
      <c r="Y355" s="727">
        <f t="shared" si="40"/>
        <v>0</v>
      </c>
      <c r="Z355" s="730" t="str">
        <f t="shared" si="41"/>
        <v>#REF!</v>
      </c>
      <c r="AA355" s="730" t="str">
        <f t="shared" si="6"/>
        <v>#DIV/0!</v>
      </c>
      <c r="AB355" s="730" t="str">
        <f t="shared" si="7"/>
        <v>#DIV/0!</v>
      </c>
      <c r="AC355" s="733" t="str">
        <f t="shared" si="8"/>
        <v>#DIV/0!</v>
      </c>
      <c r="AD355" s="733" t="str">
        <f t="shared" si="9"/>
        <v>#DIV/0!</v>
      </c>
      <c r="AE355" s="733">
        <f t="shared" si="10"/>
        <v>0</v>
      </c>
      <c r="AF355" s="1056"/>
      <c r="AG355" s="737"/>
      <c r="AH355" s="737"/>
      <c r="AI355" s="737" t="str">
        <f t="shared" si="34"/>
        <v>#DIV/0!</v>
      </c>
    </row>
    <row r="356" ht="15.0" customHeight="1">
      <c r="A356" s="1056">
        <f t="shared" si="59"/>
        <v>355</v>
      </c>
      <c r="B356" s="1077"/>
      <c r="C356" s="720"/>
      <c r="D356" s="766"/>
      <c r="E356" s="766"/>
      <c r="F356" s="1059"/>
      <c r="G356" s="1059"/>
      <c r="H356" s="1056">
        <f t="shared" si="71"/>
        <v>0</v>
      </c>
      <c r="I356" s="1060" t="str">
        <f t="shared" si="64"/>
        <v>#REF!</v>
      </c>
      <c r="J356" s="1056">
        <v>7.0</v>
      </c>
      <c r="K356" s="1056">
        <v>2024.0</v>
      </c>
      <c r="L356" s="1065">
        <v>45474.0</v>
      </c>
      <c r="M356" s="1065">
        <v>45504.0</v>
      </c>
      <c r="N356" s="727"/>
      <c r="O356" s="1134">
        <v>0.1</v>
      </c>
      <c r="P356" s="727" t="str">
        <f t="shared" si="37"/>
        <v>#REF!</v>
      </c>
      <c r="Q356" s="721"/>
      <c r="R356" s="721"/>
      <c r="S356" s="1077" t="s">
        <v>525</v>
      </c>
      <c r="T356" s="720"/>
      <c r="U356" s="727" t="str">
        <f t="shared" si="2"/>
        <v/>
      </c>
      <c r="V356" s="730">
        <f t="shared" si="74"/>
        <v>0</v>
      </c>
      <c r="W356" s="727">
        <f t="shared" si="75"/>
        <v>0</v>
      </c>
      <c r="X356" s="727" t="str">
        <f t="shared" si="5"/>
        <v>#DIV/0!</v>
      </c>
      <c r="Y356" s="727">
        <f t="shared" si="40"/>
        <v>0</v>
      </c>
      <c r="Z356" s="730" t="str">
        <f t="shared" si="41"/>
        <v>#REF!</v>
      </c>
      <c r="AA356" s="730" t="str">
        <f t="shared" si="6"/>
        <v>#DIV/0!</v>
      </c>
      <c r="AB356" s="730" t="str">
        <f t="shared" si="7"/>
        <v>#DIV/0!</v>
      </c>
      <c r="AC356" s="733" t="str">
        <f t="shared" si="8"/>
        <v>#DIV/0!</v>
      </c>
      <c r="AD356" s="733" t="str">
        <f t="shared" si="9"/>
        <v>#DIV/0!</v>
      </c>
      <c r="AE356" s="733">
        <f t="shared" si="10"/>
        <v>0</v>
      </c>
      <c r="AF356" s="1056"/>
      <c r="AG356" s="737"/>
      <c r="AH356" s="737"/>
      <c r="AI356" s="737" t="str">
        <f t="shared" si="34"/>
        <v>#DIV/0!</v>
      </c>
    </row>
    <row r="357" ht="15.0" customHeight="1">
      <c r="A357" s="1056">
        <f t="shared" si="59"/>
        <v>356</v>
      </c>
      <c r="B357" s="1077"/>
      <c r="C357" s="720"/>
      <c r="D357" s="766"/>
      <c r="E357" s="766"/>
      <c r="F357" s="1059"/>
      <c r="G357" s="1059"/>
      <c r="H357" s="1056">
        <f t="shared" si="71"/>
        <v>0</v>
      </c>
      <c r="I357" s="1060" t="str">
        <f t="shared" si="64"/>
        <v>#REF!</v>
      </c>
      <c r="J357" s="1056">
        <v>7.0</v>
      </c>
      <c r="K357" s="1056">
        <v>2024.0</v>
      </c>
      <c r="L357" s="1065">
        <v>45474.0</v>
      </c>
      <c r="M357" s="1065">
        <v>45504.0</v>
      </c>
      <c r="N357" s="727"/>
      <c r="O357" s="1134">
        <v>0.5</v>
      </c>
      <c r="P357" s="727" t="str">
        <f t="shared" si="37"/>
        <v>#REF!</v>
      </c>
      <c r="Q357" s="721"/>
      <c r="R357" s="721"/>
      <c r="S357" s="1077" t="s">
        <v>525</v>
      </c>
      <c r="T357" s="720"/>
      <c r="U357" s="727" t="str">
        <f t="shared" si="2"/>
        <v/>
      </c>
      <c r="V357" s="730">
        <f t="shared" si="74"/>
        <v>0</v>
      </c>
      <c r="W357" s="727">
        <f t="shared" si="75"/>
        <v>0</v>
      </c>
      <c r="X357" s="727" t="str">
        <f t="shared" si="5"/>
        <v>#DIV/0!</v>
      </c>
      <c r="Y357" s="727">
        <f t="shared" si="40"/>
        <v>0</v>
      </c>
      <c r="Z357" s="730" t="str">
        <f t="shared" si="41"/>
        <v>#REF!</v>
      </c>
      <c r="AA357" s="730" t="str">
        <f t="shared" si="6"/>
        <v>#DIV/0!</v>
      </c>
      <c r="AB357" s="730" t="str">
        <f t="shared" si="7"/>
        <v>#DIV/0!</v>
      </c>
      <c r="AC357" s="733" t="str">
        <f t="shared" si="8"/>
        <v>#DIV/0!</v>
      </c>
      <c r="AD357" s="733" t="str">
        <f t="shared" si="9"/>
        <v>#DIV/0!</v>
      </c>
      <c r="AE357" s="733">
        <f t="shared" si="10"/>
        <v>0</v>
      </c>
      <c r="AF357" s="1056"/>
      <c r="AG357" s="737"/>
      <c r="AH357" s="737"/>
      <c r="AI357" s="737" t="str">
        <f t="shared" si="34"/>
        <v>#DIV/0!</v>
      </c>
    </row>
    <row r="358" ht="15.0" customHeight="1">
      <c r="A358" s="1056">
        <f t="shared" si="59"/>
        <v>357</v>
      </c>
      <c r="B358" s="1077"/>
      <c r="C358" s="720"/>
      <c r="D358" s="766"/>
      <c r="E358" s="766"/>
      <c r="F358" s="1059"/>
      <c r="G358" s="1059"/>
      <c r="H358" s="1056">
        <f t="shared" si="71"/>
        <v>0</v>
      </c>
      <c r="I358" s="1060" t="str">
        <f t="shared" si="64"/>
        <v>#REF!</v>
      </c>
      <c r="J358" s="1056">
        <v>7.0</v>
      </c>
      <c r="K358" s="1056">
        <v>2024.0</v>
      </c>
      <c r="L358" s="1065">
        <v>45474.0</v>
      </c>
      <c r="M358" s="1065">
        <v>45504.0</v>
      </c>
      <c r="N358" s="727"/>
      <c r="O358" s="1134">
        <v>0.5</v>
      </c>
      <c r="P358" s="727" t="str">
        <f t="shared" si="37"/>
        <v>#REF!</v>
      </c>
      <c r="Q358" s="721"/>
      <c r="R358" s="721"/>
      <c r="S358" s="1077" t="s">
        <v>525</v>
      </c>
      <c r="T358" s="720"/>
      <c r="U358" s="727" t="str">
        <f t="shared" si="2"/>
        <v/>
      </c>
      <c r="V358" s="730">
        <f t="shared" si="74"/>
        <v>0</v>
      </c>
      <c r="W358" s="727">
        <f t="shared" si="75"/>
        <v>0</v>
      </c>
      <c r="X358" s="727" t="str">
        <f t="shared" si="5"/>
        <v>#DIV/0!</v>
      </c>
      <c r="Y358" s="727">
        <f t="shared" si="40"/>
        <v>0</v>
      </c>
      <c r="Z358" s="730" t="str">
        <f t="shared" si="41"/>
        <v>#REF!</v>
      </c>
      <c r="AA358" s="730" t="str">
        <f t="shared" si="6"/>
        <v>#DIV/0!</v>
      </c>
      <c r="AB358" s="730" t="str">
        <f t="shared" si="7"/>
        <v>#DIV/0!</v>
      </c>
      <c r="AC358" s="733" t="str">
        <f t="shared" si="8"/>
        <v>#DIV/0!</v>
      </c>
      <c r="AD358" s="733" t="str">
        <f t="shared" si="9"/>
        <v>#DIV/0!</v>
      </c>
      <c r="AE358" s="733">
        <f t="shared" si="10"/>
        <v>0</v>
      </c>
      <c r="AF358" s="1056"/>
      <c r="AG358" s="737"/>
      <c r="AH358" s="737"/>
      <c r="AI358" s="737" t="str">
        <f t="shared" si="34"/>
        <v>#DIV/0!</v>
      </c>
    </row>
    <row r="359" ht="15.0" customHeight="1">
      <c r="A359" s="1056">
        <f t="shared" si="59"/>
        <v>358</v>
      </c>
      <c r="B359" s="1077"/>
      <c r="C359" s="720"/>
      <c r="D359" s="766"/>
      <c r="E359" s="766"/>
      <c r="F359" s="1059"/>
      <c r="G359" s="1059"/>
      <c r="H359" s="1056">
        <f t="shared" si="71"/>
        <v>0</v>
      </c>
      <c r="I359" s="1060" t="str">
        <f t="shared" si="64"/>
        <v>#REF!</v>
      </c>
      <c r="J359" s="1056">
        <v>7.0</v>
      </c>
      <c r="K359" s="1056">
        <v>2024.0</v>
      </c>
      <c r="L359" s="1065">
        <v>45474.0</v>
      </c>
      <c r="M359" s="1065">
        <v>45504.0</v>
      </c>
      <c r="N359" s="727"/>
      <c r="O359" s="1134">
        <v>0.1</v>
      </c>
      <c r="P359" s="727" t="str">
        <f t="shared" si="37"/>
        <v>#REF!</v>
      </c>
      <c r="Q359" s="721"/>
      <c r="R359" s="721"/>
      <c r="S359" s="1077" t="s">
        <v>525</v>
      </c>
      <c r="T359" s="720"/>
      <c r="U359" s="727" t="str">
        <f t="shared" si="2"/>
        <v/>
      </c>
      <c r="V359" s="730">
        <f t="shared" si="74"/>
        <v>0</v>
      </c>
      <c r="W359" s="727">
        <f t="shared" si="75"/>
        <v>0</v>
      </c>
      <c r="X359" s="727" t="str">
        <f t="shared" si="5"/>
        <v>#DIV/0!</v>
      </c>
      <c r="Y359" s="727">
        <f t="shared" si="40"/>
        <v>0</v>
      </c>
      <c r="Z359" s="730" t="str">
        <f t="shared" si="41"/>
        <v>#REF!</v>
      </c>
      <c r="AA359" s="730" t="str">
        <f t="shared" si="6"/>
        <v>#DIV/0!</v>
      </c>
      <c r="AB359" s="730" t="str">
        <f t="shared" si="7"/>
        <v>#DIV/0!</v>
      </c>
      <c r="AC359" s="733" t="str">
        <f t="shared" si="8"/>
        <v>#DIV/0!</v>
      </c>
      <c r="AD359" s="733" t="str">
        <f t="shared" si="9"/>
        <v>#DIV/0!</v>
      </c>
      <c r="AE359" s="733">
        <f t="shared" si="10"/>
        <v>0</v>
      </c>
      <c r="AF359" s="1056"/>
      <c r="AG359" s="737"/>
      <c r="AH359" s="737"/>
      <c r="AI359" s="737" t="str">
        <f t="shared" si="34"/>
        <v>#DIV/0!</v>
      </c>
    </row>
    <row r="360" ht="15.0" customHeight="1">
      <c r="A360" s="1056">
        <f t="shared" si="59"/>
        <v>359</v>
      </c>
      <c r="B360" s="1077"/>
      <c r="C360" s="720"/>
      <c r="D360" s="766"/>
      <c r="E360" s="766"/>
      <c r="F360" s="1059"/>
      <c r="G360" s="1059"/>
      <c r="H360" s="1056">
        <f t="shared" si="71"/>
        <v>0</v>
      </c>
      <c r="I360" s="1060" t="str">
        <f t="shared" si="64"/>
        <v>#REF!</v>
      </c>
      <c r="J360" s="1056">
        <v>7.0</v>
      </c>
      <c r="K360" s="1056">
        <v>2024.0</v>
      </c>
      <c r="L360" s="1065">
        <v>45474.0</v>
      </c>
      <c r="M360" s="1065">
        <v>45504.0</v>
      </c>
      <c r="N360" s="727"/>
      <c r="O360" s="1134">
        <v>0.275</v>
      </c>
      <c r="P360" s="727" t="str">
        <f t="shared" si="37"/>
        <v>#REF!</v>
      </c>
      <c r="Q360" s="721"/>
      <c r="R360" s="721"/>
      <c r="S360" s="1077" t="s">
        <v>525</v>
      </c>
      <c r="T360" s="720"/>
      <c r="U360" s="727" t="str">
        <f t="shared" si="2"/>
        <v/>
      </c>
      <c r="V360" s="730">
        <f t="shared" si="74"/>
        <v>0</v>
      </c>
      <c r="W360" s="727">
        <f t="shared" si="75"/>
        <v>0</v>
      </c>
      <c r="X360" s="727" t="str">
        <f t="shared" si="5"/>
        <v>#DIV/0!</v>
      </c>
      <c r="Y360" s="727">
        <f t="shared" si="40"/>
        <v>0</v>
      </c>
      <c r="Z360" s="730" t="str">
        <f t="shared" si="41"/>
        <v>#REF!</v>
      </c>
      <c r="AA360" s="730" t="str">
        <f t="shared" si="6"/>
        <v>#DIV/0!</v>
      </c>
      <c r="AB360" s="730" t="str">
        <f t="shared" si="7"/>
        <v>#DIV/0!</v>
      </c>
      <c r="AC360" s="733" t="str">
        <f t="shared" si="8"/>
        <v>#DIV/0!</v>
      </c>
      <c r="AD360" s="733" t="str">
        <f t="shared" si="9"/>
        <v>#DIV/0!</v>
      </c>
      <c r="AE360" s="733">
        <f t="shared" si="10"/>
        <v>0</v>
      </c>
      <c r="AF360" s="1056"/>
      <c r="AG360" s="737"/>
      <c r="AH360" s="737"/>
      <c r="AI360" s="737" t="str">
        <f t="shared" si="34"/>
        <v>#DIV/0!</v>
      </c>
    </row>
    <row r="361" ht="15.0" customHeight="1">
      <c r="A361" s="1056">
        <f t="shared" si="59"/>
        <v>360</v>
      </c>
      <c r="B361" s="1077"/>
      <c r="C361" s="720"/>
      <c r="D361" s="766"/>
      <c r="E361" s="766"/>
      <c r="F361" s="1059"/>
      <c r="G361" s="1059"/>
      <c r="H361" s="1056">
        <f t="shared" si="71"/>
        <v>0</v>
      </c>
      <c r="I361" s="1060" t="str">
        <f t="shared" si="64"/>
        <v>#REF!</v>
      </c>
      <c r="J361" s="1056">
        <v>7.0</v>
      </c>
      <c r="K361" s="1056">
        <v>2024.0</v>
      </c>
      <c r="L361" s="1065">
        <v>45474.0</v>
      </c>
      <c r="M361" s="1065">
        <v>45504.0</v>
      </c>
      <c r="N361" s="727"/>
      <c r="O361" s="1134">
        <v>0.5</v>
      </c>
      <c r="P361" s="727" t="str">
        <f t="shared" si="37"/>
        <v>#REF!</v>
      </c>
      <c r="Q361" s="721"/>
      <c r="R361" s="721"/>
      <c r="S361" s="1077" t="s">
        <v>525</v>
      </c>
      <c r="T361" s="720"/>
      <c r="U361" s="727" t="str">
        <f t="shared" si="2"/>
        <v/>
      </c>
      <c r="V361" s="730">
        <f t="shared" si="74"/>
        <v>0</v>
      </c>
      <c r="W361" s="727">
        <f t="shared" si="75"/>
        <v>0</v>
      </c>
      <c r="X361" s="727" t="str">
        <f t="shared" si="5"/>
        <v>#DIV/0!</v>
      </c>
      <c r="Y361" s="727">
        <f t="shared" si="40"/>
        <v>0</v>
      </c>
      <c r="Z361" s="730" t="str">
        <f t="shared" si="41"/>
        <v>#REF!</v>
      </c>
      <c r="AA361" s="730" t="str">
        <f t="shared" si="6"/>
        <v>#DIV/0!</v>
      </c>
      <c r="AB361" s="730" t="str">
        <f t="shared" si="7"/>
        <v>#DIV/0!</v>
      </c>
      <c r="AC361" s="733" t="str">
        <f t="shared" si="8"/>
        <v>#DIV/0!</v>
      </c>
      <c r="AD361" s="733" t="str">
        <f t="shared" si="9"/>
        <v>#DIV/0!</v>
      </c>
      <c r="AE361" s="733">
        <f t="shared" si="10"/>
        <v>0</v>
      </c>
      <c r="AF361" s="1056"/>
      <c r="AG361" s="737"/>
      <c r="AH361" s="737"/>
      <c r="AI361" s="737" t="str">
        <f t="shared" si="34"/>
        <v>#DIV/0!</v>
      </c>
    </row>
    <row r="362" ht="15.0" customHeight="1">
      <c r="A362" s="1056">
        <f t="shared" si="59"/>
        <v>361</v>
      </c>
      <c r="B362" s="1077"/>
      <c r="C362" s="720"/>
      <c r="D362" s="766"/>
      <c r="E362" s="766"/>
      <c r="F362" s="1059"/>
      <c r="G362" s="1059"/>
      <c r="H362" s="1056">
        <f t="shared" si="71"/>
        <v>0</v>
      </c>
      <c r="I362" s="1060" t="str">
        <f t="shared" si="64"/>
        <v>#REF!</v>
      </c>
      <c r="J362" s="1056">
        <v>7.0</v>
      </c>
      <c r="K362" s="1056">
        <v>2024.0</v>
      </c>
      <c r="L362" s="1065">
        <v>45474.0</v>
      </c>
      <c r="M362" s="1065">
        <v>45504.0</v>
      </c>
      <c r="N362" s="727"/>
      <c r="O362" s="1134">
        <v>0.3</v>
      </c>
      <c r="P362" s="727" t="str">
        <f t="shared" si="37"/>
        <v>#REF!</v>
      </c>
      <c r="Q362" s="721"/>
      <c r="R362" s="721"/>
      <c r="S362" s="1077" t="s">
        <v>525</v>
      </c>
      <c r="T362" s="720"/>
      <c r="U362" s="727" t="str">
        <f t="shared" si="2"/>
        <v/>
      </c>
      <c r="V362" s="730">
        <f t="shared" si="74"/>
        <v>0</v>
      </c>
      <c r="W362" s="727">
        <f t="shared" si="75"/>
        <v>0</v>
      </c>
      <c r="X362" s="727" t="str">
        <f t="shared" si="5"/>
        <v>#DIV/0!</v>
      </c>
      <c r="Y362" s="727">
        <f t="shared" si="40"/>
        <v>0</v>
      </c>
      <c r="Z362" s="730" t="str">
        <f t="shared" si="41"/>
        <v>#REF!</v>
      </c>
      <c r="AA362" s="730" t="str">
        <f t="shared" si="6"/>
        <v>#DIV/0!</v>
      </c>
      <c r="AB362" s="730" t="str">
        <f t="shared" si="7"/>
        <v>#DIV/0!</v>
      </c>
      <c r="AC362" s="733" t="str">
        <f t="shared" si="8"/>
        <v>#DIV/0!</v>
      </c>
      <c r="AD362" s="733" t="str">
        <f t="shared" si="9"/>
        <v>#DIV/0!</v>
      </c>
      <c r="AE362" s="733">
        <f t="shared" si="10"/>
        <v>0</v>
      </c>
      <c r="AF362" s="1056"/>
      <c r="AG362" s="737"/>
      <c r="AH362" s="737"/>
      <c r="AI362" s="737" t="str">
        <f t="shared" si="34"/>
        <v>#DIV/0!</v>
      </c>
    </row>
    <row r="363" ht="15.0" customHeight="1">
      <c r="A363" s="1056">
        <f t="shared" si="59"/>
        <v>362</v>
      </c>
      <c r="B363" s="1077"/>
      <c r="C363" s="720"/>
      <c r="D363" s="766"/>
      <c r="E363" s="766"/>
      <c r="F363" s="1059"/>
      <c r="G363" s="1059"/>
      <c r="H363" s="1056">
        <f t="shared" si="71"/>
        <v>0</v>
      </c>
      <c r="I363" s="1060" t="str">
        <f t="shared" si="64"/>
        <v>#REF!</v>
      </c>
      <c r="J363" s="1056">
        <v>7.0</v>
      </c>
      <c r="K363" s="1056">
        <v>2024.0</v>
      </c>
      <c r="L363" s="1065">
        <v>45474.0</v>
      </c>
      <c r="M363" s="1065">
        <v>45504.0</v>
      </c>
      <c r="N363" s="727"/>
      <c r="O363" s="1134">
        <v>0.3</v>
      </c>
      <c r="P363" s="727" t="str">
        <f t="shared" si="37"/>
        <v>#REF!</v>
      </c>
      <c r="Q363" s="721"/>
      <c r="R363" s="721"/>
      <c r="S363" s="1077" t="s">
        <v>525</v>
      </c>
      <c r="T363" s="720"/>
      <c r="U363" s="727" t="str">
        <f t="shared" si="2"/>
        <v/>
      </c>
      <c r="V363" s="730">
        <f t="shared" si="74"/>
        <v>0</v>
      </c>
      <c r="W363" s="727">
        <f t="shared" si="75"/>
        <v>0</v>
      </c>
      <c r="X363" s="727" t="str">
        <f t="shared" si="5"/>
        <v>#DIV/0!</v>
      </c>
      <c r="Y363" s="727">
        <f t="shared" si="40"/>
        <v>0</v>
      </c>
      <c r="Z363" s="730" t="str">
        <f t="shared" si="41"/>
        <v>#REF!</v>
      </c>
      <c r="AA363" s="730" t="str">
        <f t="shared" si="6"/>
        <v>#DIV/0!</v>
      </c>
      <c r="AB363" s="730" t="str">
        <f t="shared" si="7"/>
        <v>#DIV/0!</v>
      </c>
      <c r="AC363" s="733" t="str">
        <f t="shared" si="8"/>
        <v>#DIV/0!</v>
      </c>
      <c r="AD363" s="733" t="str">
        <f t="shared" si="9"/>
        <v>#DIV/0!</v>
      </c>
      <c r="AE363" s="733">
        <f t="shared" si="10"/>
        <v>0</v>
      </c>
      <c r="AF363" s="1056"/>
      <c r="AG363" s="737"/>
      <c r="AH363" s="737"/>
      <c r="AI363" s="737" t="str">
        <f t="shared" si="34"/>
        <v>#DIV/0!</v>
      </c>
    </row>
    <row r="364" ht="15.0" customHeight="1">
      <c r="A364" s="1056">
        <f t="shared" si="59"/>
        <v>363</v>
      </c>
      <c r="B364" s="1077"/>
      <c r="C364" s="720"/>
      <c r="D364" s="766"/>
      <c r="E364" s="766"/>
      <c r="F364" s="1059"/>
      <c r="G364" s="1059"/>
      <c r="H364" s="1056">
        <f t="shared" si="71"/>
        <v>0</v>
      </c>
      <c r="I364" s="1060" t="str">
        <f t="shared" si="64"/>
        <v>#REF!</v>
      </c>
      <c r="J364" s="1056">
        <v>7.0</v>
      </c>
      <c r="K364" s="1056">
        <v>2024.0</v>
      </c>
      <c r="L364" s="1065">
        <v>45474.0</v>
      </c>
      <c r="M364" s="1065">
        <v>45504.0</v>
      </c>
      <c r="N364" s="727"/>
      <c r="O364" s="1134">
        <v>0.6</v>
      </c>
      <c r="P364" s="727" t="str">
        <f t="shared" si="37"/>
        <v>#REF!</v>
      </c>
      <c r="Q364" s="721"/>
      <c r="R364" s="721"/>
      <c r="S364" s="1077" t="s">
        <v>525</v>
      </c>
      <c r="T364" s="720"/>
      <c r="U364" s="727" t="str">
        <f t="shared" si="2"/>
        <v/>
      </c>
      <c r="V364" s="730">
        <f t="shared" si="74"/>
        <v>0</v>
      </c>
      <c r="W364" s="727">
        <f t="shared" si="75"/>
        <v>0</v>
      </c>
      <c r="X364" s="727" t="str">
        <f t="shared" si="5"/>
        <v>#DIV/0!</v>
      </c>
      <c r="Y364" s="727">
        <f t="shared" si="40"/>
        <v>0</v>
      </c>
      <c r="Z364" s="730" t="str">
        <f t="shared" si="41"/>
        <v>#REF!</v>
      </c>
      <c r="AA364" s="730" t="str">
        <f t="shared" si="6"/>
        <v>#DIV/0!</v>
      </c>
      <c r="AB364" s="730" t="str">
        <f t="shared" si="7"/>
        <v>#DIV/0!</v>
      </c>
      <c r="AC364" s="733" t="str">
        <f t="shared" si="8"/>
        <v>#DIV/0!</v>
      </c>
      <c r="AD364" s="733" t="str">
        <f t="shared" si="9"/>
        <v>#DIV/0!</v>
      </c>
      <c r="AE364" s="733">
        <f t="shared" si="10"/>
        <v>0</v>
      </c>
      <c r="AF364" s="1056"/>
      <c r="AG364" s="737"/>
      <c r="AH364" s="737"/>
      <c r="AI364" s="737" t="str">
        <f t="shared" si="34"/>
        <v>#DIV/0!</v>
      </c>
    </row>
    <row r="365" ht="15.0" customHeight="1">
      <c r="A365" s="1056">
        <f t="shared" si="59"/>
        <v>364</v>
      </c>
      <c r="B365" s="1077"/>
      <c r="C365" s="720"/>
      <c r="D365" s="766"/>
      <c r="E365" s="766"/>
      <c r="F365" s="1059"/>
      <c r="G365" s="1059"/>
      <c r="H365" s="1056">
        <f t="shared" si="71"/>
        <v>0</v>
      </c>
      <c r="I365" s="1060" t="str">
        <f t="shared" si="64"/>
        <v>#REF!</v>
      </c>
      <c r="J365" s="1056">
        <v>7.0</v>
      </c>
      <c r="K365" s="1056">
        <v>2024.0</v>
      </c>
      <c r="L365" s="1065">
        <v>45474.0</v>
      </c>
      <c r="M365" s="1065">
        <v>45504.0</v>
      </c>
      <c r="N365" s="727"/>
      <c r="O365" s="1134">
        <v>0.5</v>
      </c>
      <c r="P365" s="727" t="str">
        <f t="shared" si="37"/>
        <v>#REF!</v>
      </c>
      <c r="Q365" s="721"/>
      <c r="R365" s="721"/>
      <c r="S365" s="1077" t="s">
        <v>525</v>
      </c>
      <c r="T365" s="720"/>
      <c r="U365" s="727" t="str">
        <f t="shared" si="2"/>
        <v/>
      </c>
      <c r="V365" s="730">
        <f t="shared" si="74"/>
        <v>0</v>
      </c>
      <c r="W365" s="727">
        <f t="shared" si="75"/>
        <v>0</v>
      </c>
      <c r="X365" s="727" t="str">
        <f t="shared" si="5"/>
        <v>#DIV/0!</v>
      </c>
      <c r="Y365" s="727">
        <f t="shared" si="40"/>
        <v>0</v>
      </c>
      <c r="Z365" s="730" t="str">
        <f t="shared" si="41"/>
        <v>#REF!</v>
      </c>
      <c r="AA365" s="730" t="str">
        <f t="shared" si="6"/>
        <v>#DIV/0!</v>
      </c>
      <c r="AB365" s="730" t="str">
        <f t="shared" si="7"/>
        <v>#DIV/0!</v>
      </c>
      <c r="AC365" s="733" t="str">
        <f t="shared" si="8"/>
        <v>#DIV/0!</v>
      </c>
      <c r="AD365" s="733" t="str">
        <f t="shared" si="9"/>
        <v>#DIV/0!</v>
      </c>
      <c r="AE365" s="733">
        <f t="shared" si="10"/>
        <v>0</v>
      </c>
      <c r="AF365" s="1056"/>
      <c r="AG365" s="737"/>
      <c r="AH365" s="737"/>
      <c r="AI365" s="737" t="str">
        <f t="shared" si="34"/>
        <v>#DIV/0!</v>
      </c>
    </row>
    <row r="366" ht="15.0" customHeight="1">
      <c r="A366" s="1056">
        <f t="shared" si="59"/>
        <v>365</v>
      </c>
      <c r="B366" s="1077"/>
      <c r="C366" s="720"/>
      <c r="D366" s="766"/>
      <c r="E366" s="766"/>
      <c r="F366" s="1059"/>
      <c r="G366" s="1059"/>
      <c r="H366" s="1056">
        <f t="shared" si="71"/>
        <v>0</v>
      </c>
      <c r="I366" s="1060" t="str">
        <f t="shared" si="64"/>
        <v>#REF!</v>
      </c>
      <c r="J366" s="1056">
        <v>7.0</v>
      </c>
      <c r="K366" s="1056">
        <v>2024.0</v>
      </c>
      <c r="L366" s="1065">
        <v>45474.0</v>
      </c>
      <c r="M366" s="1065">
        <v>45504.0</v>
      </c>
      <c r="N366" s="727"/>
      <c r="O366" s="1134">
        <v>0.2</v>
      </c>
      <c r="P366" s="727" t="str">
        <f t="shared" si="37"/>
        <v>#REF!</v>
      </c>
      <c r="Q366" s="721"/>
      <c r="R366" s="721"/>
      <c r="S366" s="1077" t="s">
        <v>525</v>
      </c>
      <c r="T366" s="720"/>
      <c r="U366" s="727" t="str">
        <f t="shared" si="2"/>
        <v/>
      </c>
      <c r="V366" s="730">
        <f t="shared" si="74"/>
        <v>0</v>
      </c>
      <c r="W366" s="727">
        <f t="shared" si="75"/>
        <v>0</v>
      </c>
      <c r="X366" s="727" t="str">
        <f t="shared" si="5"/>
        <v>#DIV/0!</v>
      </c>
      <c r="Y366" s="727">
        <f t="shared" si="40"/>
        <v>0</v>
      </c>
      <c r="Z366" s="730" t="str">
        <f t="shared" si="41"/>
        <v>#REF!</v>
      </c>
      <c r="AA366" s="730" t="str">
        <f t="shared" si="6"/>
        <v>#DIV/0!</v>
      </c>
      <c r="AB366" s="730" t="str">
        <f t="shared" si="7"/>
        <v>#DIV/0!</v>
      </c>
      <c r="AC366" s="733" t="str">
        <f t="shared" si="8"/>
        <v>#DIV/0!</v>
      </c>
      <c r="AD366" s="733" t="str">
        <f t="shared" si="9"/>
        <v>#DIV/0!</v>
      </c>
      <c r="AE366" s="733">
        <f t="shared" si="10"/>
        <v>0</v>
      </c>
      <c r="AF366" s="1056"/>
      <c r="AG366" s="737"/>
      <c r="AH366" s="737"/>
      <c r="AI366" s="737" t="str">
        <f t="shared" si="34"/>
        <v>#DIV/0!</v>
      </c>
    </row>
    <row r="367" ht="15.0" customHeight="1">
      <c r="A367" s="1056">
        <f t="shared" si="59"/>
        <v>366</v>
      </c>
      <c r="B367" s="1077"/>
      <c r="C367" s="720"/>
      <c r="D367" s="766"/>
      <c r="E367" s="766"/>
      <c r="F367" s="1059"/>
      <c r="G367" s="1059"/>
      <c r="H367" s="1056">
        <f t="shared" si="71"/>
        <v>0</v>
      </c>
      <c r="I367" s="1060" t="str">
        <f t="shared" si="64"/>
        <v>#REF!</v>
      </c>
      <c r="J367" s="1056">
        <v>7.0</v>
      </c>
      <c r="K367" s="1056">
        <v>2024.0</v>
      </c>
      <c r="L367" s="1065">
        <v>45474.0</v>
      </c>
      <c r="M367" s="1065">
        <v>45504.0</v>
      </c>
      <c r="N367" s="727"/>
      <c r="O367" s="1134">
        <v>0.15</v>
      </c>
      <c r="P367" s="727" t="str">
        <f t="shared" si="37"/>
        <v>#REF!</v>
      </c>
      <c r="Q367" s="721"/>
      <c r="R367" s="721"/>
      <c r="S367" s="1077" t="s">
        <v>525</v>
      </c>
      <c r="T367" s="720"/>
      <c r="U367" s="727" t="str">
        <f t="shared" si="2"/>
        <v/>
      </c>
      <c r="V367" s="730">
        <f t="shared" si="74"/>
        <v>0</v>
      </c>
      <c r="W367" s="727">
        <f t="shared" si="75"/>
        <v>0</v>
      </c>
      <c r="X367" s="727" t="str">
        <f t="shared" si="5"/>
        <v>#DIV/0!</v>
      </c>
      <c r="Y367" s="727">
        <f t="shared" si="40"/>
        <v>0</v>
      </c>
      <c r="Z367" s="730" t="str">
        <f t="shared" si="41"/>
        <v>#REF!</v>
      </c>
      <c r="AA367" s="730" t="str">
        <f t="shared" si="6"/>
        <v>#DIV/0!</v>
      </c>
      <c r="AB367" s="730" t="str">
        <f t="shared" si="7"/>
        <v>#DIV/0!</v>
      </c>
      <c r="AC367" s="733" t="str">
        <f t="shared" si="8"/>
        <v>#DIV/0!</v>
      </c>
      <c r="AD367" s="733" t="str">
        <f t="shared" si="9"/>
        <v>#DIV/0!</v>
      </c>
      <c r="AE367" s="733">
        <f t="shared" si="10"/>
        <v>0</v>
      </c>
      <c r="AF367" s="1056"/>
      <c r="AG367" s="737"/>
      <c r="AH367" s="737"/>
      <c r="AI367" s="737" t="str">
        <f t="shared" si="34"/>
        <v>#DIV/0!</v>
      </c>
    </row>
    <row r="368" ht="15.0" customHeight="1">
      <c r="A368" s="1056">
        <f t="shared" si="59"/>
        <v>367</v>
      </c>
      <c r="B368" s="1077"/>
      <c r="C368" s="720"/>
      <c r="D368" s="766"/>
      <c r="E368" s="766"/>
      <c r="F368" s="1059"/>
      <c r="G368" s="1059"/>
      <c r="H368" s="1056">
        <f t="shared" si="71"/>
        <v>0</v>
      </c>
      <c r="I368" s="1060" t="str">
        <f t="shared" si="64"/>
        <v>#REF!</v>
      </c>
      <c r="J368" s="1056">
        <v>7.0</v>
      </c>
      <c r="K368" s="1056">
        <v>2024.0</v>
      </c>
      <c r="L368" s="1065">
        <v>45474.0</v>
      </c>
      <c r="M368" s="1065">
        <v>45504.0</v>
      </c>
      <c r="N368" s="727"/>
      <c r="O368" s="727">
        <v>1.0</v>
      </c>
      <c r="P368" s="727" t="str">
        <f t="shared" si="37"/>
        <v>#REF!</v>
      </c>
      <c r="Q368" s="721"/>
      <c r="R368" s="721"/>
      <c r="S368" s="1077" t="s">
        <v>525</v>
      </c>
      <c r="T368" s="720"/>
      <c r="U368" s="727" t="str">
        <f t="shared" si="2"/>
        <v/>
      </c>
      <c r="V368" s="730">
        <f t="shared" si="74"/>
        <v>0</v>
      </c>
      <c r="W368" s="727">
        <f t="shared" si="75"/>
        <v>0</v>
      </c>
      <c r="X368" s="727" t="str">
        <f t="shared" si="5"/>
        <v>#DIV/0!</v>
      </c>
      <c r="Y368" s="727">
        <f t="shared" si="40"/>
        <v>0</v>
      </c>
      <c r="Z368" s="730" t="str">
        <f t="shared" si="41"/>
        <v>#REF!</v>
      </c>
      <c r="AA368" s="730" t="str">
        <f t="shared" si="6"/>
        <v>#DIV/0!</v>
      </c>
      <c r="AB368" s="730" t="str">
        <f t="shared" si="7"/>
        <v>#DIV/0!</v>
      </c>
      <c r="AC368" s="733" t="str">
        <f t="shared" si="8"/>
        <v>#DIV/0!</v>
      </c>
      <c r="AD368" s="733" t="str">
        <f t="shared" si="9"/>
        <v>#DIV/0!</v>
      </c>
      <c r="AE368" s="733">
        <f t="shared" si="10"/>
        <v>0</v>
      </c>
      <c r="AF368" s="1056"/>
      <c r="AG368" s="737"/>
      <c r="AH368" s="737"/>
      <c r="AI368" s="737" t="str">
        <f t="shared" si="34"/>
        <v>#DIV/0!</v>
      </c>
    </row>
    <row r="369" ht="15.0" customHeight="1">
      <c r="A369" s="1056">
        <f t="shared" si="59"/>
        <v>368</v>
      </c>
      <c r="B369" s="1077"/>
      <c r="C369" s="720"/>
      <c r="D369" s="766"/>
      <c r="E369" s="766"/>
      <c r="F369" s="1059"/>
      <c r="G369" s="1059"/>
      <c r="H369" s="1056">
        <f t="shared" si="71"/>
        <v>0</v>
      </c>
      <c r="I369" s="1060" t="str">
        <f t="shared" si="64"/>
        <v>#REF!</v>
      </c>
      <c r="J369" s="1056">
        <v>7.0</v>
      </c>
      <c r="K369" s="1056">
        <v>2024.0</v>
      </c>
      <c r="L369" s="1065">
        <v>45474.0</v>
      </c>
      <c r="M369" s="1065">
        <v>45504.0</v>
      </c>
      <c r="N369" s="727"/>
      <c r="O369" s="727">
        <v>0.175</v>
      </c>
      <c r="P369" s="727" t="str">
        <f t="shared" si="37"/>
        <v>#REF!</v>
      </c>
      <c r="Q369" s="721"/>
      <c r="R369" s="721"/>
      <c r="S369" s="1077" t="s">
        <v>525</v>
      </c>
      <c r="T369" s="720"/>
      <c r="U369" s="727" t="str">
        <f t="shared" si="2"/>
        <v/>
      </c>
      <c r="V369" s="730">
        <f t="shared" si="74"/>
        <v>0</v>
      </c>
      <c r="W369" s="727">
        <f t="shared" si="75"/>
        <v>0</v>
      </c>
      <c r="X369" s="727" t="str">
        <f t="shared" si="5"/>
        <v>#DIV/0!</v>
      </c>
      <c r="Y369" s="727">
        <f t="shared" si="40"/>
        <v>0</v>
      </c>
      <c r="Z369" s="730" t="str">
        <f t="shared" si="41"/>
        <v>#REF!</v>
      </c>
      <c r="AA369" s="730" t="str">
        <f t="shared" si="6"/>
        <v>#DIV/0!</v>
      </c>
      <c r="AB369" s="730" t="str">
        <f t="shared" si="7"/>
        <v>#DIV/0!</v>
      </c>
      <c r="AC369" s="733" t="str">
        <f t="shared" si="8"/>
        <v>#DIV/0!</v>
      </c>
      <c r="AD369" s="733" t="str">
        <f t="shared" si="9"/>
        <v>#DIV/0!</v>
      </c>
      <c r="AE369" s="733">
        <f t="shared" si="10"/>
        <v>0</v>
      </c>
      <c r="AF369" s="1056"/>
      <c r="AG369" s="737"/>
      <c r="AH369" s="737"/>
      <c r="AI369" s="737" t="str">
        <f t="shared" si="34"/>
        <v>#DIV/0!</v>
      </c>
    </row>
    <row r="370" ht="15.0" customHeight="1">
      <c r="A370" s="1056">
        <f t="shared" si="59"/>
        <v>369</v>
      </c>
      <c r="B370" s="1077"/>
      <c r="C370" s="720"/>
      <c r="D370" s="766"/>
      <c r="E370" s="766"/>
      <c r="F370" s="1059"/>
      <c r="G370" s="1059"/>
      <c r="H370" s="1056">
        <f t="shared" si="71"/>
        <v>0</v>
      </c>
      <c r="I370" s="1060" t="str">
        <f t="shared" si="64"/>
        <v>#REF!</v>
      </c>
      <c r="J370" s="1056">
        <v>7.0</v>
      </c>
      <c r="K370" s="1056">
        <v>2024.0</v>
      </c>
      <c r="L370" s="1065">
        <v>45474.0</v>
      </c>
      <c r="M370" s="1065">
        <v>45504.0</v>
      </c>
      <c r="N370" s="727"/>
      <c r="O370" s="727">
        <v>0.2</v>
      </c>
      <c r="P370" s="727" t="str">
        <f t="shared" si="37"/>
        <v>#REF!</v>
      </c>
      <c r="Q370" s="721"/>
      <c r="R370" s="721"/>
      <c r="S370" s="1077" t="s">
        <v>525</v>
      </c>
      <c r="T370" s="720"/>
      <c r="U370" s="727" t="str">
        <f t="shared" si="2"/>
        <v/>
      </c>
      <c r="V370" s="730">
        <f t="shared" si="74"/>
        <v>0</v>
      </c>
      <c r="W370" s="727">
        <f t="shared" si="75"/>
        <v>0</v>
      </c>
      <c r="X370" s="727" t="str">
        <f t="shared" si="5"/>
        <v>#DIV/0!</v>
      </c>
      <c r="Y370" s="727">
        <f t="shared" si="40"/>
        <v>0</v>
      </c>
      <c r="Z370" s="730" t="str">
        <f t="shared" si="41"/>
        <v>#REF!</v>
      </c>
      <c r="AA370" s="730" t="str">
        <f t="shared" si="6"/>
        <v>#DIV/0!</v>
      </c>
      <c r="AB370" s="730" t="str">
        <f t="shared" si="7"/>
        <v>#DIV/0!</v>
      </c>
      <c r="AC370" s="733" t="str">
        <f t="shared" si="8"/>
        <v>#DIV/0!</v>
      </c>
      <c r="AD370" s="733" t="str">
        <f t="shared" si="9"/>
        <v>#DIV/0!</v>
      </c>
      <c r="AE370" s="733">
        <f t="shared" si="10"/>
        <v>0</v>
      </c>
      <c r="AF370" s="1056"/>
      <c r="AG370" s="737"/>
      <c r="AH370" s="737"/>
      <c r="AI370" s="737" t="str">
        <f t="shared" si="34"/>
        <v>#DIV/0!</v>
      </c>
    </row>
    <row r="371" ht="15.0" customHeight="1">
      <c r="A371" s="1056">
        <f t="shared" si="59"/>
        <v>370</v>
      </c>
      <c r="B371" s="1077"/>
      <c r="C371" s="720"/>
      <c r="D371" s="766"/>
      <c r="E371" s="766"/>
      <c r="F371" s="1059"/>
      <c r="G371" s="1059"/>
      <c r="H371" s="1056">
        <f t="shared" si="71"/>
        <v>0</v>
      </c>
      <c r="I371" s="1060" t="str">
        <f t="shared" si="64"/>
        <v>#REF!</v>
      </c>
      <c r="J371" s="1056">
        <v>7.0</v>
      </c>
      <c r="K371" s="1056">
        <v>2024.0</v>
      </c>
      <c r="L371" s="1065">
        <v>45474.0</v>
      </c>
      <c r="M371" s="1065">
        <v>45504.0</v>
      </c>
      <c r="N371" s="727"/>
      <c r="O371" s="727">
        <f t="shared" ref="O371:O483" si="77">N371/20</f>
        <v>0</v>
      </c>
      <c r="P371" s="727" t="str">
        <f t="shared" si="37"/>
        <v>#REF!</v>
      </c>
      <c r="Q371" s="721"/>
      <c r="R371" s="721"/>
      <c r="S371" s="1077" t="s">
        <v>525</v>
      </c>
      <c r="T371" s="720"/>
      <c r="U371" s="727" t="str">
        <f t="shared" si="2"/>
        <v/>
      </c>
      <c r="V371" s="730">
        <f t="shared" si="74"/>
        <v>0</v>
      </c>
      <c r="W371" s="727">
        <f t="shared" si="75"/>
        <v>0</v>
      </c>
      <c r="X371" s="727" t="str">
        <f t="shared" si="5"/>
        <v>#DIV/0!</v>
      </c>
      <c r="Y371" s="727">
        <f t="shared" si="40"/>
        <v>0</v>
      </c>
      <c r="Z371" s="730" t="str">
        <f t="shared" si="41"/>
        <v>#REF!</v>
      </c>
      <c r="AA371" s="730" t="str">
        <f t="shared" si="6"/>
        <v>#DIV/0!</v>
      </c>
      <c r="AB371" s="730" t="str">
        <f t="shared" si="7"/>
        <v>#DIV/0!</v>
      </c>
      <c r="AC371" s="733" t="str">
        <f t="shared" si="8"/>
        <v>#DIV/0!</v>
      </c>
      <c r="AD371" s="733" t="str">
        <f t="shared" si="9"/>
        <v>#DIV/0!</v>
      </c>
      <c r="AE371" s="733">
        <f t="shared" si="10"/>
        <v>0</v>
      </c>
      <c r="AF371" s="1056"/>
      <c r="AG371" s="737"/>
      <c r="AH371" s="737"/>
      <c r="AI371" s="737" t="str">
        <f t="shared" si="34"/>
        <v>#DIV/0!</v>
      </c>
    </row>
    <row r="372" ht="15.0" customHeight="1">
      <c r="A372" s="1056">
        <f t="shared" si="59"/>
        <v>371</v>
      </c>
      <c r="B372" s="1077"/>
      <c r="C372" s="720"/>
      <c r="D372" s="766"/>
      <c r="E372" s="766"/>
      <c r="F372" s="1059"/>
      <c r="G372" s="1059"/>
      <c r="H372" s="1056">
        <f t="shared" si="71"/>
        <v>0</v>
      </c>
      <c r="I372" s="1060" t="str">
        <f t="shared" si="64"/>
        <v>#REF!</v>
      </c>
      <c r="J372" s="1056">
        <v>7.0</v>
      </c>
      <c r="K372" s="1056">
        <v>2024.0</v>
      </c>
      <c r="L372" s="1065">
        <v>45474.0</v>
      </c>
      <c r="M372" s="1065">
        <v>45504.0</v>
      </c>
      <c r="N372" s="727"/>
      <c r="O372" s="727">
        <f t="shared" si="77"/>
        <v>0</v>
      </c>
      <c r="P372" s="727" t="str">
        <f t="shared" si="37"/>
        <v>#REF!</v>
      </c>
      <c r="Q372" s="721"/>
      <c r="R372" s="721"/>
      <c r="S372" s="1077" t="s">
        <v>525</v>
      </c>
      <c r="T372" s="720"/>
      <c r="U372" s="727" t="str">
        <f t="shared" si="2"/>
        <v/>
      </c>
      <c r="V372" s="730">
        <f t="shared" si="74"/>
        <v>0</v>
      </c>
      <c r="W372" s="727">
        <f t="shared" si="75"/>
        <v>0</v>
      </c>
      <c r="X372" s="727" t="str">
        <f t="shared" si="5"/>
        <v>#DIV/0!</v>
      </c>
      <c r="Y372" s="727">
        <f t="shared" si="40"/>
        <v>0</v>
      </c>
      <c r="Z372" s="730" t="str">
        <f t="shared" si="41"/>
        <v>#REF!</v>
      </c>
      <c r="AA372" s="730" t="str">
        <f t="shared" si="6"/>
        <v>#DIV/0!</v>
      </c>
      <c r="AB372" s="730" t="str">
        <f t="shared" si="7"/>
        <v>#DIV/0!</v>
      </c>
      <c r="AC372" s="733" t="str">
        <f t="shared" si="8"/>
        <v>#DIV/0!</v>
      </c>
      <c r="AD372" s="733" t="str">
        <f t="shared" si="9"/>
        <v>#DIV/0!</v>
      </c>
      <c r="AE372" s="733">
        <f t="shared" si="10"/>
        <v>0</v>
      </c>
      <c r="AF372" s="1056"/>
      <c r="AG372" s="737"/>
      <c r="AH372" s="737"/>
      <c r="AI372" s="737" t="str">
        <f t="shared" si="34"/>
        <v>#DIV/0!</v>
      </c>
    </row>
    <row r="373" ht="15.0" customHeight="1">
      <c r="A373" s="1056">
        <f t="shared" si="59"/>
        <v>372</v>
      </c>
      <c r="B373" s="1077"/>
      <c r="C373" s="720"/>
      <c r="D373" s="766"/>
      <c r="E373" s="766"/>
      <c r="F373" s="1059"/>
      <c r="G373" s="1059"/>
      <c r="H373" s="1056">
        <f t="shared" si="71"/>
        <v>0</v>
      </c>
      <c r="I373" s="1060" t="str">
        <f t="shared" si="64"/>
        <v>#REF!</v>
      </c>
      <c r="J373" s="1056">
        <v>7.0</v>
      </c>
      <c r="K373" s="1056">
        <v>2024.0</v>
      </c>
      <c r="L373" s="1065">
        <v>45474.0</v>
      </c>
      <c r="M373" s="1065">
        <v>45504.0</v>
      </c>
      <c r="N373" s="727"/>
      <c r="O373" s="727">
        <f t="shared" si="77"/>
        <v>0</v>
      </c>
      <c r="P373" s="727" t="str">
        <f t="shared" si="37"/>
        <v>#REF!</v>
      </c>
      <c r="Q373" s="721"/>
      <c r="R373" s="721"/>
      <c r="S373" s="1077" t="s">
        <v>525</v>
      </c>
      <c r="T373" s="720"/>
      <c r="U373" s="727" t="str">
        <f t="shared" si="2"/>
        <v/>
      </c>
      <c r="V373" s="730">
        <f t="shared" si="74"/>
        <v>0</v>
      </c>
      <c r="W373" s="727">
        <f t="shared" si="75"/>
        <v>0</v>
      </c>
      <c r="X373" s="727" t="str">
        <f t="shared" si="5"/>
        <v>#DIV/0!</v>
      </c>
      <c r="Y373" s="727">
        <f t="shared" si="40"/>
        <v>0</v>
      </c>
      <c r="Z373" s="730" t="str">
        <f t="shared" si="41"/>
        <v>#REF!</v>
      </c>
      <c r="AA373" s="730" t="str">
        <f t="shared" si="6"/>
        <v>#DIV/0!</v>
      </c>
      <c r="AB373" s="730" t="str">
        <f t="shared" si="7"/>
        <v>#DIV/0!</v>
      </c>
      <c r="AC373" s="733" t="str">
        <f t="shared" si="8"/>
        <v>#DIV/0!</v>
      </c>
      <c r="AD373" s="733" t="str">
        <f t="shared" si="9"/>
        <v>#DIV/0!</v>
      </c>
      <c r="AE373" s="733">
        <f t="shared" si="10"/>
        <v>0</v>
      </c>
      <c r="AF373" s="1056"/>
      <c r="AG373" s="737"/>
      <c r="AH373" s="737"/>
      <c r="AI373" s="737" t="str">
        <f t="shared" si="34"/>
        <v>#DIV/0!</v>
      </c>
    </row>
    <row r="374" ht="15.0" customHeight="1">
      <c r="A374" s="1056">
        <f t="shared" si="59"/>
        <v>373</v>
      </c>
      <c r="B374" s="1064"/>
      <c r="C374" s="747"/>
      <c r="D374" s="778"/>
      <c r="E374" s="778"/>
      <c r="F374" s="1071"/>
      <c r="G374" s="1071"/>
      <c r="H374" s="1056">
        <f t="shared" si="71"/>
        <v>0</v>
      </c>
      <c r="I374" s="1060" t="str">
        <f t="shared" si="64"/>
        <v>#REF!</v>
      </c>
      <c r="J374" s="1056">
        <v>7.0</v>
      </c>
      <c r="K374" s="1056">
        <v>2024.0</v>
      </c>
      <c r="L374" s="1065">
        <v>45474.0</v>
      </c>
      <c r="M374" s="1065">
        <v>45504.0</v>
      </c>
      <c r="N374" s="727"/>
      <c r="O374" s="727">
        <f t="shared" si="77"/>
        <v>0</v>
      </c>
      <c r="P374" s="727" t="str">
        <f t="shared" si="37"/>
        <v>#REF!</v>
      </c>
      <c r="Q374" s="748"/>
      <c r="R374" s="748"/>
      <c r="S374" s="1064" t="s">
        <v>525</v>
      </c>
      <c r="T374" s="747"/>
      <c r="U374" s="727" t="str">
        <f t="shared" si="2"/>
        <v/>
      </c>
      <c r="V374" s="730">
        <f t="shared" si="74"/>
        <v>0</v>
      </c>
      <c r="W374" s="727">
        <f t="shared" si="75"/>
        <v>0</v>
      </c>
      <c r="X374" s="727" t="str">
        <f t="shared" si="5"/>
        <v>#DIV/0!</v>
      </c>
      <c r="Y374" s="727">
        <f t="shared" si="40"/>
        <v>0</v>
      </c>
      <c r="Z374" s="730" t="str">
        <f t="shared" si="41"/>
        <v>#REF!</v>
      </c>
      <c r="AA374" s="730" t="str">
        <f t="shared" si="6"/>
        <v>#DIV/0!</v>
      </c>
      <c r="AB374" s="730" t="str">
        <f t="shared" si="7"/>
        <v>#DIV/0!</v>
      </c>
      <c r="AC374" s="733" t="str">
        <f t="shared" si="8"/>
        <v>#DIV/0!</v>
      </c>
      <c r="AD374" s="733" t="str">
        <f t="shared" si="9"/>
        <v>#DIV/0!</v>
      </c>
      <c r="AE374" s="733">
        <f t="shared" si="10"/>
        <v>0</v>
      </c>
      <c r="AF374" s="1056"/>
      <c r="AG374" s="737"/>
      <c r="AH374" s="737"/>
      <c r="AI374" s="737" t="str">
        <f t="shared" si="34"/>
        <v>#DIV/0!</v>
      </c>
    </row>
    <row r="375" ht="15.0" customHeight="1">
      <c r="A375" s="1056">
        <f t="shared" si="59"/>
        <v>374</v>
      </c>
      <c r="B375" s="1077"/>
      <c r="C375" s="720"/>
      <c r="D375" s="766"/>
      <c r="E375" s="766"/>
      <c r="F375" s="1059"/>
      <c r="G375" s="1059"/>
      <c r="H375" s="1056">
        <f t="shared" si="71"/>
        <v>0</v>
      </c>
      <c r="I375" s="1060" t="str">
        <f t="shared" si="64"/>
        <v>#REF!</v>
      </c>
      <c r="J375" s="1056">
        <v>7.0</v>
      </c>
      <c r="K375" s="1056">
        <v>2024.0</v>
      </c>
      <c r="L375" s="1065">
        <v>45474.0</v>
      </c>
      <c r="M375" s="1065">
        <v>45504.0</v>
      </c>
      <c r="N375" s="727"/>
      <c r="O375" s="727">
        <f t="shared" si="77"/>
        <v>0</v>
      </c>
      <c r="P375" s="727" t="str">
        <f t="shared" si="37"/>
        <v>#REF!</v>
      </c>
      <c r="Q375" s="721"/>
      <c r="R375" s="721"/>
      <c r="S375" s="1077" t="s">
        <v>525</v>
      </c>
      <c r="T375" s="747"/>
      <c r="U375" s="727" t="str">
        <f t="shared" si="2"/>
        <v/>
      </c>
      <c r="V375" s="730">
        <f t="shared" si="74"/>
        <v>0</v>
      </c>
      <c r="W375" s="727">
        <f t="shared" si="75"/>
        <v>0</v>
      </c>
      <c r="X375" s="727" t="str">
        <f t="shared" si="5"/>
        <v>#DIV/0!</v>
      </c>
      <c r="Y375" s="727">
        <f t="shared" si="40"/>
        <v>0</v>
      </c>
      <c r="Z375" s="730" t="str">
        <f t="shared" si="41"/>
        <v>#REF!</v>
      </c>
      <c r="AA375" s="730" t="str">
        <f t="shared" si="6"/>
        <v>#DIV/0!</v>
      </c>
      <c r="AB375" s="730" t="str">
        <f t="shared" si="7"/>
        <v>#DIV/0!</v>
      </c>
      <c r="AC375" s="733" t="str">
        <f t="shared" si="8"/>
        <v>#DIV/0!</v>
      </c>
      <c r="AD375" s="733" t="str">
        <f t="shared" si="9"/>
        <v>#DIV/0!</v>
      </c>
      <c r="AE375" s="733">
        <f t="shared" si="10"/>
        <v>0</v>
      </c>
      <c r="AF375" s="1066"/>
      <c r="AG375" s="737"/>
      <c r="AH375" s="737"/>
      <c r="AI375" s="737" t="str">
        <f t="shared" si="34"/>
        <v>#DIV/0!</v>
      </c>
    </row>
    <row r="376" ht="15.0" customHeight="1">
      <c r="A376" s="1056">
        <f t="shared" si="59"/>
        <v>375</v>
      </c>
      <c r="B376" s="1077"/>
      <c r="C376" s="720"/>
      <c r="D376" s="766"/>
      <c r="E376" s="766"/>
      <c r="F376" s="1059"/>
      <c r="G376" s="1059"/>
      <c r="H376" s="1056">
        <f t="shared" si="71"/>
        <v>0</v>
      </c>
      <c r="I376" s="1060" t="str">
        <f t="shared" si="64"/>
        <v>#REF!</v>
      </c>
      <c r="J376" s="1056">
        <v>7.0</v>
      </c>
      <c r="K376" s="1056">
        <v>2024.0</v>
      </c>
      <c r="L376" s="1065">
        <v>45474.0</v>
      </c>
      <c r="M376" s="1065">
        <v>45504.0</v>
      </c>
      <c r="N376" s="727"/>
      <c r="O376" s="727">
        <f t="shared" si="77"/>
        <v>0</v>
      </c>
      <c r="P376" s="727" t="str">
        <f t="shared" si="37"/>
        <v>#REF!</v>
      </c>
      <c r="Q376" s="721"/>
      <c r="R376" s="721"/>
      <c r="S376" s="1077" t="s">
        <v>525</v>
      </c>
      <c r="T376" s="720"/>
      <c r="U376" s="727" t="str">
        <f t="shared" si="2"/>
        <v/>
      </c>
      <c r="V376" s="730">
        <f t="shared" si="74"/>
        <v>0</v>
      </c>
      <c r="W376" s="727">
        <f t="shared" si="75"/>
        <v>0</v>
      </c>
      <c r="X376" s="727" t="str">
        <f t="shared" si="5"/>
        <v>#DIV/0!</v>
      </c>
      <c r="Y376" s="727">
        <f t="shared" si="40"/>
        <v>0</v>
      </c>
      <c r="Z376" s="730" t="str">
        <f t="shared" si="41"/>
        <v>#REF!</v>
      </c>
      <c r="AA376" s="730" t="str">
        <f t="shared" si="6"/>
        <v>#DIV/0!</v>
      </c>
      <c r="AB376" s="730" t="str">
        <f t="shared" si="7"/>
        <v>#DIV/0!</v>
      </c>
      <c r="AC376" s="733" t="str">
        <f t="shared" si="8"/>
        <v>#DIV/0!</v>
      </c>
      <c r="AD376" s="733" t="str">
        <f t="shared" si="9"/>
        <v>#DIV/0!</v>
      </c>
      <c r="AE376" s="733">
        <f t="shared" si="10"/>
        <v>0</v>
      </c>
      <c r="AF376" s="1056"/>
      <c r="AG376" s="737"/>
      <c r="AH376" s="737"/>
      <c r="AI376" s="737" t="str">
        <f t="shared" si="34"/>
        <v>#DIV/0!</v>
      </c>
    </row>
    <row r="377" ht="15.0" customHeight="1">
      <c r="A377" s="1056">
        <f t="shared" si="59"/>
        <v>376</v>
      </c>
      <c r="B377" s="1077"/>
      <c r="C377" s="720"/>
      <c r="D377" s="766"/>
      <c r="E377" s="766"/>
      <c r="F377" s="1059"/>
      <c r="G377" s="1059"/>
      <c r="H377" s="1056">
        <f t="shared" si="71"/>
        <v>0</v>
      </c>
      <c r="I377" s="1060" t="str">
        <f t="shared" si="64"/>
        <v>#REF!</v>
      </c>
      <c r="J377" s="1056">
        <v>7.0</v>
      </c>
      <c r="K377" s="1056">
        <v>2024.0</v>
      </c>
      <c r="L377" s="1065">
        <v>45474.0</v>
      </c>
      <c r="M377" s="1065">
        <v>45504.0</v>
      </c>
      <c r="N377" s="727"/>
      <c r="O377" s="727">
        <f t="shared" si="77"/>
        <v>0</v>
      </c>
      <c r="P377" s="727" t="str">
        <f t="shared" si="37"/>
        <v>#REF!</v>
      </c>
      <c r="Q377" s="721"/>
      <c r="R377" s="721"/>
      <c r="S377" s="1077" t="s">
        <v>525</v>
      </c>
      <c r="T377" s="720"/>
      <c r="U377" s="727" t="str">
        <f t="shared" si="2"/>
        <v/>
      </c>
      <c r="V377" s="730">
        <f t="shared" si="74"/>
        <v>0</v>
      </c>
      <c r="W377" s="727">
        <f t="shared" si="75"/>
        <v>0</v>
      </c>
      <c r="X377" s="727" t="str">
        <f t="shared" si="5"/>
        <v>#DIV/0!</v>
      </c>
      <c r="Y377" s="727">
        <f t="shared" si="40"/>
        <v>0</v>
      </c>
      <c r="Z377" s="730" t="str">
        <f t="shared" si="41"/>
        <v>#REF!</v>
      </c>
      <c r="AA377" s="730" t="str">
        <f t="shared" si="6"/>
        <v>#DIV/0!</v>
      </c>
      <c r="AB377" s="730" t="str">
        <f t="shared" si="7"/>
        <v>#DIV/0!</v>
      </c>
      <c r="AC377" s="733" t="str">
        <f t="shared" si="8"/>
        <v>#DIV/0!</v>
      </c>
      <c r="AD377" s="733" t="str">
        <f t="shared" si="9"/>
        <v>#DIV/0!</v>
      </c>
      <c r="AE377" s="733">
        <f t="shared" si="10"/>
        <v>0</v>
      </c>
      <c r="AF377" s="1056"/>
      <c r="AG377" s="737"/>
      <c r="AH377" s="737"/>
      <c r="AI377" s="737" t="str">
        <f t="shared" si="34"/>
        <v>#DIV/0!</v>
      </c>
    </row>
    <row r="378" ht="15.0" customHeight="1">
      <c r="A378" s="1056">
        <f t="shared" si="59"/>
        <v>377</v>
      </c>
      <c r="B378" s="1077"/>
      <c r="C378" s="720"/>
      <c r="D378" s="766"/>
      <c r="E378" s="766"/>
      <c r="F378" s="1059"/>
      <c r="G378" s="1059"/>
      <c r="H378" s="1056">
        <f t="shared" si="71"/>
        <v>0</v>
      </c>
      <c r="I378" s="1060" t="str">
        <f t="shared" si="64"/>
        <v>#REF!</v>
      </c>
      <c r="J378" s="1056">
        <v>7.0</v>
      </c>
      <c r="K378" s="1056">
        <v>2024.0</v>
      </c>
      <c r="L378" s="1065">
        <v>45474.0</v>
      </c>
      <c r="M378" s="1065">
        <v>45504.0</v>
      </c>
      <c r="N378" s="727"/>
      <c r="O378" s="727">
        <f t="shared" si="77"/>
        <v>0</v>
      </c>
      <c r="P378" s="727" t="str">
        <f t="shared" si="37"/>
        <v>#REF!</v>
      </c>
      <c r="Q378" s="721"/>
      <c r="R378" s="721"/>
      <c r="S378" s="1077" t="s">
        <v>525</v>
      </c>
      <c r="T378" s="720"/>
      <c r="U378" s="727" t="str">
        <f t="shared" si="2"/>
        <v/>
      </c>
      <c r="V378" s="730">
        <f t="shared" si="74"/>
        <v>0</v>
      </c>
      <c r="W378" s="727">
        <f t="shared" si="75"/>
        <v>0</v>
      </c>
      <c r="X378" s="727" t="str">
        <f t="shared" si="5"/>
        <v>#DIV/0!</v>
      </c>
      <c r="Y378" s="727">
        <f t="shared" si="40"/>
        <v>0</v>
      </c>
      <c r="Z378" s="730" t="str">
        <f t="shared" si="41"/>
        <v>#REF!</v>
      </c>
      <c r="AA378" s="730" t="str">
        <f t="shared" si="6"/>
        <v>#DIV/0!</v>
      </c>
      <c r="AB378" s="730" t="str">
        <f t="shared" si="7"/>
        <v>#DIV/0!</v>
      </c>
      <c r="AC378" s="733" t="str">
        <f t="shared" si="8"/>
        <v>#DIV/0!</v>
      </c>
      <c r="AD378" s="733" t="str">
        <f t="shared" si="9"/>
        <v>#DIV/0!</v>
      </c>
      <c r="AE378" s="733">
        <f t="shared" si="10"/>
        <v>0</v>
      </c>
      <c r="AF378" s="1056"/>
      <c r="AG378" s="737"/>
      <c r="AH378" s="737"/>
      <c r="AI378" s="737" t="str">
        <f t="shared" si="34"/>
        <v>#DIV/0!</v>
      </c>
    </row>
    <row r="379" ht="15.0" customHeight="1">
      <c r="A379" s="1056">
        <f t="shared" si="59"/>
        <v>378</v>
      </c>
      <c r="B379" s="1077"/>
      <c r="C379" s="720"/>
      <c r="D379" s="766"/>
      <c r="E379" s="766"/>
      <c r="F379" s="1059"/>
      <c r="G379" s="1059"/>
      <c r="H379" s="1056">
        <f t="shared" si="71"/>
        <v>0</v>
      </c>
      <c r="I379" s="1060" t="str">
        <f t="shared" si="64"/>
        <v>#REF!</v>
      </c>
      <c r="J379" s="1056">
        <v>7.0</v>
      </c>
      <c r="K379" s="1056">
        <v>2024.0</v>
      </c>
      <c r="L379" s="1065">
        <v>45474.0</v>
      </c>
      <c r="M379" s="1065">
        <v>45504.0</v>
      </c>
      <c r="N379" s="727"/>
      <c r="O379" s="727">
        <f t="shared" si="77"/>
        <v>0</v>
      </c>
      <c r="P379" s="727" t="str">
        <f t="shared" si="37"/>
        <v>#REF!</v>
      </c>
      <c r="Q379" s="721"/>
      <c r="R379" s="721"/>
      <c r="S379" s="1077" t="s">
        <v>525</v>
      </c>
      <c r="T379" s="720"/>
      <c r="U379" s="727" t="str">
        <f t="shared" si="2"/>
        <v/>
      </c>
      <c r="V379" s="730">
        <f t="shared" si="74"/>
        <v>0</v>
      </c>
      <c r="W379" s="727">
        <f t="shared" si="75"/>
        <v>0</v>
      </c>
      <c r="X379" s="727" t="str">
        <f t="shared" si="5"/>
        <v>#DIV/0!</v>
      </c>
      <c r="Y379" s="727">
        <f t="shared" si="40"/>
        <v>0</v>
      </c>
      <c r="Z379" s="730" t="str">
        <f t="shared" si="41"/>
        <v>#REF!</v>
      </c>
      <c r="AA379" s="730" t="str">
        <f t="shared" si="6"/>
        <v>#DIV/0!</v>
      </c>
      <c r="AB379" s="730" t="str">
        <f t="shared" si="7"/>
        <v>#DIV/0!</v>
      </c>
      <c r="AC379" s="733" t="str">
        <f t="shared" si="8"/>
        <v>#DIV/0!</v>
      </c>
      <c r="AD379" s="733" t="str">
        <f t="shared" si="9"/>
        <v>#DIV/0!</v>
      </c>
      <c r="AE379" s="733">
        <f t="shared" si="10"/>
        <v>0</v>
      </c>
      <c r="AF379" s="1056"/>
      <c r="AG379" s="737"/>
      <c r="AH379" s="737"/>
      <c r="AI379" s="737" t="str">
        <f t="shared" si="34"/>
        <v>#DIV/0!</v>
      </c>
    </row>
    <row r="380" ht="15.0" customHeight="1">
      <c r="A380" s="1056">
        <f t="shared" si="59"/>
        <v>379</v>
      </c>
      <c r="B380" s="1077"/>
      <c r="C380" s="720"/>
      <c r="D380" s="766"/>
      <c r="E380" s="766"/>
      <c r="F380" s="1059"/>
      <c r="G380" s="1059"/>
      <c r="H380" s="1056">
        <f t="shared" si="71"/>
        <v>0</v>
      </c>
      <c r="I380" s="1060" t="str">
        <f t="shared" si="64"/>
        <v>#REF!</v>
      </c>
      <c r="J380" s="1056">
        <v>7.0</v>
      </c>
      <c r="K380" s="1056">
        <v>2024.0</v>
      </c>
      <c r="L380" s="1065">
        <v>45474.0</v>
      </c>
      <c r="M380" s="1065">
        <v>45504.0</v>
      </c>
      <c r="N380" s="727"/>
      <c r="O380" s="727">
        <f t="shared" si="77"/>
        <v>0</v>
      </c>
      <c r="P380" s="727" t="str">
        <f t="shared" si="37"/>
        <v>#REF!</v>
      </c>
      <c r="Q380" s="721"/>
      <c r="R380" s="721"/>
      <c r="S380" s="1077" t="s">
        <v>525</v>
      </c>
      <c r="T380" s="720"/>
      <c r="U380" s="727" t="str">
        <f t="shared" si="2"/>
        <v/>
      </c>
      <c r="V380" s="730">
        <f t="shared" si="74"/>
        <v>0</v>
      </c>
      <c r="W380" s="727">
        <f t="shared" si="75"/>
        <v>0</v>
      </c>
      <c r="X380" s="727" t="str">
        <f t="shared" si="5"/>
        <v>#DIV/0!</v>
      </c>
      <c r="Y380" s="727">
        <f t="shared" si="40"/>
        <v>0</v>
      </c>
      <c r="Z380" s="730" t="str">
        <f t="shared" si="41"/>
        <v>#REF!</v>
      </c>
      <c r="AA380" s="730" t="str">
        <f t="shared" si="6"/>
        <v>#DIV/0!</v>
      </c>
      <c r="AB380" s="730" t="str">
        <f t="shared" si="7"/>
        <v>#DIV/0!</v>
      </c>
      <c r="AC380" s="733" t="str">
        <f t="shared" si="8"/>
        <v>#DIV/0!</v>
      </c>
      <c r="AD380" s="733" t="str">
        <f t="shared" si="9"/>
        <v>#DIV/0!</v>
      </c>
      <c r="AE380" s="733">
        <f t="shared" si="10"/>
        <v>0</v>
      </c>
      <c r="AF380" s="1056"/>
      <c r="AG380" s="737"/>
      <c r="AH380" s="737"/>
      <c r="AI380" s="737" t="str">
        <f t="shared" si="34"/>
        <v>#DIV/0!</v>
      </c>
    </row>
    <row r="381" ht="15.0" customHeight="1">
      <c r="A381" s="1056">
        <f t="shared" si="59"/>
        <v>380</v>
      </c>
      <c r="B381" s="1077"/>
      <c r="C381" s="720"/>
      <c r="D381" s="766"/>
      <c r="E381" s="766"/>
      <c r="F381" s="1059"/>
      <c r="G381" s="1059"/>
      <c r="H381" s="1056">
        <f t="shared" si="71"/>
        <v>0</v>
      </c>
      <c r="I381" s="1060" t="str">
        <f t="shared" si="64"/>
        <v>#REF!</v>
      </c>
      <c r="J381" s="1056">
        <v>7.0</v>
      </c>
      <c r="K381" s="1056">
        <v>2024.0</v>
      </c>
      <c r="L381" s="1065">
        <v>45474.0</v>
      </c>
      <c r="M381" s="1065">
        <v>45504.0</v>
      </c>
      <c r="N381" s="727"/>
      <c r="O381" s="727">
        <f t="shared" si="77"/>
        <v>0</v>
      </c>
      <c r="P381" s="727" t="str">
        <f t="shared" si="37"/>
        <v>#REF!</v>
      </c>
      <c r="Q381" s="721"/>
      <c r="R381" s="721"/>
      <c r="S381" s="1077" t="s">
        <v>525</v>
      </c>
      <c r="T381" s="720"/>
      <c r="U381" s="727" t="str">
        <f t="shared" si="2"/>
        <v/>
      </c>
      <c r="V381" s="730">
        <f t="shared" si="74"/>
        <v>0</v>
      </c>
      <c r="W381" s="727">
        <f t="shared" si="75"/>
        <v>0</v>
      </c>
      <c r="X381" s="727" t="str">
        <f t="shared" si="5"/>
        <v>#DIV/0!</v>
      </c>
      <c r="Y381" s="727">
        <f t="shared" si="40"/>
        <v>0</v>
      </c>
      <c r="Z381" s="730" t="str">
        <f t="shared" si="41"/>
        <v>#REF!</v>
      </c>
      <c r="AA381" s="730" t="str">
        <f t="shared" si="6"/>
        <v>#DIV/0!</v>
      </c>
      <c r="AB381" s="730" t="str">
        <f t="shared" si="7"/>
        <v>#DIV/0!</v>
      </c>
      <c r="AC381" s="733" t="str">
        <f t="shared" si="8"/>
        <v>#DIV/0!</v>
      </c>
      <c r="AD381" s="733" t="str">
        <f t="shared" si="9"/>
        <v>#DIV/0!</v>
      </c>
      <c r="AE381" s="733">
        <f t="shared" si="10"/>
        <v>0</v>
      </c>
      <c r="AF381" s="1056"/>
      <c r="AG381" s="737"/>
      <c r="AH381" s="737"/>
      <c r="AI381" s="737" t="str">
        <f t="shared" si="34"/>
        <v>#DIV/0!</v>
      </c>
    </row>
    <row r="382" ht="15.0" customHeight="1">
      <c r="A382" s="1056">
        <f t="shared" si="59"/>
        <v>381</v>
      </c>
      <c r="B382" s="1077"/>
      <c r="C382" s="720"/>
      <c r="D382" s="766"/>
      <c r="E382" s="766"/>
      <c r="F382" s="1059"/>
      <c r="G382" s="1059"/>
      <c r="H382" s="1056">
        <f t="shared" si="71"/>
        <v>0</v>
      </c>
      <c r="I382" s="1060" t="str">
        <f t="shared" si="64"/>
        <v>#REF!</v>
      </c>
      <c r="J382" s="1056">
        <v>7.0</v>
      </c>
      <c r="K382" s="1056">
        <v>2024.0</v>
      </c>
      <c r="L382" s="1065">
        <v>45474.0</v>
      </c>
      <c r="M382" s="1065">
        <v>45504.0</v>
      </c>
      <c r="N382" s="727"/>
      <c r="O382" s="727">
        <f t="shared" si="77"/>
        <v>0</v>
      </c>
      <c r="P382" s="727" t="str">
        <f t="shared" si="37"/>
        <v>#REF!</v>
      </c>
      <c r="Q382" s="721"/>
      <c r="R382" s="721"/>
      <c r="S382" s="1077" t="s">
        <v>525</v>
      </c>
      <c r="T382" s="720"/>
      <c r="U382" s="727" t="str">
        <f t="shared" si="2"/>
        <v/>
      </c>
      <c r="V382" s="730">
        <f t="shared" si="74"/>
        <v>0</v>
      </c>
      <c r="W382" s="727">
        <f t="shared" si="75"/>
        <v>0</v>
      </c>
      <c r="X382" s="727" t="str">
        <f t="shared" si="5"/>
        <v>#DIV/0!</v>
      </c>
      <c r="Y382" s="727">
        <f t="shared" si="40"/>
        <v>0</v>
      </c>
      <c r="Z382" s="730" t="str">
        <f t="shared" si="41"/>
        <v>#REF!</v>
      </c>
      <c r="AA382" s="730" t="str">
        <f t="shared" si="6"/>
        <v>#DIV/0!</v>
      </c>
      <c r="AB382" s="730" t="str">
        <f t="shared" si="7"/>
        <v>#DIV/0!</v>
      </c>
      <c r="AC382" s="733" t="str">
        <f t="shared" si="8"/>
        <v>#DIV/0!</v>
      </c>
      <c r="AD382" s="733" t="str">
        <f t="shared" si="9"/>
        <v>#DIV/0!</v>
      </c>
      <c r="AE382" s="733">
        <f t="shared" si="10"/>
        <v>0</v>
      </c>
      <c r="AF382" s="1056"/>
      <c r="AG382" s="737"/>
      <c r="AH382" s="737"/>
      <c r="AI382" s="737" t="str">
        <f t="shared" si="34"/>
        <v>#DIV/0!</v>
      </c>
    </row>
    <row r="383" ht="15.0" customHeight="1">
      <c r="A383" s="1056">
        <f t="shared" si="59"/>
        <v>382</v>
      </c>
      <c r="B383" s="1077"/>
      <c r="C383" s="720"/>
      <c r="D383" s="766"/>
      <c r="E383" s="766"/>
      <c r="F383" s="1059"/>
      <c r="G383" s="1059"/>
      <c r="H383" s="1056">
        <f t="shared" si="71"/>
        <v>0</v>
      </c>
      <c r="I383" s="1060" t="str">
        <f t="shared" si="64"/>
        <v>#REF!</v>
      </c>
      <c r="J383" s="1056">
        <v>7.0</v>
      </c>
      <c r="K383" s="1056">
        <v>2024.0</v>
      </c>
      <c r="L383" s="1065">
        <v>45474.0</v>
      </c>
      <c r="M383" s="1065">
        <v>45504.0</v>
      </c>
      <c r="N383" s="727"/>
      <c r="O383" s="727">
        <f t="shared" si="77"/>
        <v>0</v>
      </c>
      <c r="P383" s="727" t="str">
        <f t="shared" si="37"/>
        <v>#REF!</v>
      </c>
      <c r="Q383" s="721"/>
      <c r="R383" s="721"/>
      <c r="S383" s="1077" t="s">
        <v>525</v>
      </c>
      <c r="T383" s="720"/>
      <c r="U383" s="727" t="str">
        <f t="shared" si="2"/>
        <v/>
      </c>
      <c r="V383" s="730">
        <f t="shared" si="74"/>
        <v>0</v>
      </c>
      <c r="W383" s="727">
        <f t="shared" si="75"/>
        <v>0</v>
      </c>
      <c r="X383" s="727" t="str">
        <f t="shared" si="5"/>
        <v>#DIV/0!</v>
      </c>
      <c r="Y383" s="727">
        <f t="shared" si="40"/>
        <v>0</v>
      </c>
      <c r="Z383" s="730" t="str">
        <f t="shared" si="41"/>
        <v>#REF!</v>
      </c>
      <c r="AA383" s="730" t="str">
        <f t="shared" si="6"/>
        <v>#DIV/0!</v>
      </c>
      <c r="AB383" s="730" t="str">
        <f t="shared" si="7"/>
        <v>#DIV/0!</v>
      </c>
      <c r="AC383" s="733" t="str">
        <f t="shared" si="8"/>
        <v>#DIV/0!</v>
      </c>
      <c r="AD383" s="733" t="str">
        <f t="shared" si="9"/>
        <v>#DIV/0!</v>
      </c>
      <c r="AE383" s="733">
        <f t="shared" si="10"/>
        <v>0</v>
      </c>
      <c r="AF383" s="1056"/>
      <c r="AG383" s="737"/>
      <c r="AH383" s="737"/>
      <c r="AI383" s="737" t="str">
        <f t="shared" si="34"/>
        <v>#DIV/0!</v>
      </c>
    </row>
    <row r="384" ht="15.0" customHeight="1">
      <c r="A384" s="1056">
        <f t="shared" si="59"/>
        <v>383</v>
      </c>
      <c r="B384" s="1077"/>
      <c r="C384" s="720"/>
      <c r="D384" s="766"/>
      <c r="E384" s="766"/>
      <c r="F384" s="1059"/>
      <c r="G384" s="1059"/>
      <c r="H384" s="1056">
        <f t="shared" si="71"/>
        <v>0</v>
      </c>
      <c r="I384" s="1060" t="str">
        <f t="shared" si="64"/>
        <v>#REF!</v>
      </c>
      <c r="J384" s="1056">
        <v>7.0</v>
      </c>
      <c r="K384" s="1056">
        <v>2024.0</v>
      </c>
      <c r="L384" s="1065">
        <v>45474.0</v>
      </c>
      <c r="M384" s="1065">
        <v>45504.0</v>
      </c>
      <c r="N384" s="727"/>
      <c r="O384" s="727">
        <f t="shared" si="77"/>
        <v>0</v>
      </c>
      <c r="P384" s="727" t="str">
        <f t="shared" si="37"/>
        <v>#REF!</v>
      </c>
      <c r="Q384" s="721"/>
      <c r="R384" s="721"/>
      <c r="S384" s="1077" t="s">
        <v>525</v>
      </c>
      <c r="T384" s="720"/>
      <c r="U384" s="727" t="str">
        <f t="shared" si="2"/>
        <v/>
      </c>
      <c r="V384" s="730">
        <f t="shared" si="74"/>
        <v>0</v>
      </c>
      <c r="W384" s="727">
        <f t="shared" si="75"/>
        <v>0</v>
      </c>
      <c r="X384" s="727" t="str">
        <f t="shared" si="5"/>
        <v>#DIV/0!</v>
      </c>
      <c r="Y384" s="727">
        <f t="shared" si="40"/>
        <v>0</v>
      </c>
      <c r="Z384" s="730" t="str">
        <f t="shared" si="41"/>
        <v>#REF!</v>
      </c>
      <c r="AA384" s="730" t="str">
        <f t="shared" si="6"/>
        <v>#DIV/0!</v>
      </c>
      <c r="AB384" s="730" t="str">
        <f t="shared" si="7"/>
        <v>#DIV/0!</v>
      </c>
      <c r="AC384" s="733" t="str">
        <f t="shared" si="8"/>
        <v>#DIV/0!</v>
      </c>
      <c r="AD384" s="733" t="str">
        <f t="shared" si="9"/>
        <v>#DIV/0!</v>
      </c>
      <c r="AE384" s="733">
        <f t="shared" si="10"/>
        <v>0</v>
      </c>
      <c r="AF384" s="1056"/>
      <c r="AG384" s="737"/>
      <c r="AH384" s="737"/>
      <c r="AI384" s="737" t="str">
        <f t="shared" si="34"/>
        <v>#DIV/0!</v>
      </c>
    </row>
    <row r="385" ht="15.0" customHeight="1">
      <c r="A385" s="1056">
        <f t="shared" si="59"/>
        <v>384</v>
      </c>
      <c r="B385" s="1077"/>
      <c r="C385" s="720"/>
      <c r="D385" s="766"/>
      <c r="E385" s="766"/>
      <c r="F385" s="1059"/>
      <c r="G385" s="1059"/>
      <c r="H385" s="1056">
        <f t="shared" si="71"/>
        <v>0</v>
      </c>
      <c r="I385" s="1060" t="str">
        <f t="shared" si="64"/>
        <v>#REF!</v>
      </c>
      <c r="J385" s="1056">
        <v>7.0</v>
      </c>
      <c r="K385" s="1056">
        <v>2024.0</v>
      </c>
      <c r="L385" s="1065">
        <v>45474.0</v>
      </c>
      <c r="M385" s="1065">
        <v>45504.0</v>
      </c>
      <c r="N385" s="727"/>
      <c r="O385" s="727">
        <f t="shared" si="77"/>
        <v>0</v>
      </c>
      <c r="P385" s="727" t="str">
        <f t="shared" si="37"/>
        <v>#REF!</v>
      </c>
      <c r="Q385" s="721"/>
      <c r="R385" s="721"/>
      <c r="S385" s="1077" t="s">
        <v>525</v>
      </c>
      <c r="T385" s="720"/>
      <c r="U385" s="727" t="str">
        <f t="shared" si="2"/>
        <v/>
      </c>
      <c r="V385" s="730">
        <f t="shared" si="74"/>
        <v>0</v>
      </c>
      <c r="W385" s="727">
        <f t="shared" si="75"/>
        <v>0</v>
      </c>
      <c r="X385" s="727" t="str">
        <f t="shared" si="5"/>
        <v>#DIV/0!</v>
      </c>
      <c r="Y385" s="727">
        <f t="shared" si="40"/>
        <v>0</v>
      </c>
      <c r="Z385" s="730" t="str">
        <f t="shared" si="41"/>
        <v>#REF!</v>
      </c>
      <c r="AA385" s="730" t="str">
        <f t="shared" si="6"/>
        <v>#DIV/0!</v>
      </c>
      <c r="AB385" s="730" t="str">
        <f t="shared" si="7"/>
        <v>#DIV/0!</v>
      </c>
      <c r="AC385" s="733" t="str">
        <f t="shared" si="8"/>
        <v>#DIV/0!</v>
      </c>
      <c r="AD385" s="733" t="str">
        <f t="shared" si="9"/>
        <v>#DIV/0!</v>
      </c>
      <c r="AE385" s="733">
        <f t="shared" si="10"/>
        <v>0</v>
      </c>
      <c r="AF385" s="1056"/>
      <c r="AG385" s="737"/>
      <c r="AH385" s="737"/>
      <c r="AI385" s="737" t="str">
        <f t="shared" si="34"/>
        <v>#DIV/0!</v>
      </c>
    </row>
    <row r="386" ht="15.0" customHeight="1">
      <c r="A386" s="1056">
        <f t="shared" si="59"/>
        <v>385</v>
      </c>
      <c r="B386" s="1064"/>
      <c r="C386" s="747"/>
      <c r="D386" s="778"/>
      <c r="E386" s="778"/>
      <c r="F386" s="1071"/>
      <c r="G386" s="1071"/>
      <c r="H386" s="1056">
        <f t="shared" si="71"/>
        <v>0</v>
      </c>
      <c r="I386" s="1060" t="str">
        <f t="shared" si="64"/>
        <v>#REF!</v>
      </c>
      <c r="J386" s="1056">
        <v>7.0</v>
      </c>
      <c r="K386" s="1056">
        <v>2024.0</v>
      </c>
      <c r="L386" s="1065">
        <v>45474.0</v>
      </c>
      <c r="M386" s="1065">
        <v>45504.0</v>
      </c>
      <c r="N386" s="727"/>
      <c r="O386" s="727">
        <f t="shared" si="77"/>
        <v>0</v>
      </c>
      <c r="P386" s="727">
        <f t="shared" si="37"/>
        <v>0</v>
      </c>
      <c r="Q386" s="748"/>
      <c r="R386" s="748"/>
      <c r="S386" s="1064" t="s">
        <v>517</v>
      </c>
      <c r="T386" s="747"/>
      <c r="U386" s="727" t="str">
        <f t="shared" si="2"/>
        <v/>
      </c>
      <c r="V386" s="730">
        <f t="shared" si="74"/>
        <v>0</v>
      </c>
      <c r="W386" s="727">
        <f t="shared" si="75"/>
        <v>0</v>
      </c>
      <c r="X386" s="727" t="str">
        <f t="shared" si="5"/>
        <v>#DIV/0!</v>
      </c>
      <c r="Y386" s="727">
        <f t="shared" si="40"/>
        <v>0</v>
      </c>
      <c r="Z386" s="730" t="str">
        <f t="shared" si="41"/>
        <v>#REF!</v>
      </c>
      <c r="AA386" s="730" t="str">
        <f t="shared" si="6"/>
        <v>#DIV/0!</v>
      </c>
      <c r="AB386" s="730" t="str">
        <f t="shared" si="7"/>
        <v>#DIV/0!</v>
      </c>
      <c r="AC386" s="733" t="str">
        <f t="shared" si="8"/>
        <v>#DIV/0!</v>
      </c>
      <c r="AD386" s="733" t="str">
        <f t="shared" si="9"/>
        <v>#DIV/0!</v>
      </c>
      <c r="AE386" s="733">
        <f t="shared" si="10"/>
        <v>0</v>
      </c>
      <c r="AF386" s="1056"/>
      <c r="AG386" s="737"/>
      <c r="AH386" s="737"/>
      <c r="AI386" s="737" t="str">
        <f t="shared" si="34"/>
        <v>#DIV/0!</v>
      </c>
    </row>
    <row r="387" ht="15.0" customHeight="1">
      <c r="A387" s="1056">
        <f t="shared" si="59"/>
        <v>386</v>
      </c>
      <c r="B387" s="1077"/>
      <c r="C387" s="720"/>
      <c r="D387" s="766"/>
      <c r="E387" s="766"/>
      <c r="F387" s="1059"/>
      <c r="G387" s="1059"/>
      <c r="H387" s="1056">
        <f t="shared" si="71"/>
        <v>0</v>
      </c>
      <c r="I387" s="1060" t="str">
        <f t="shared" si="64"/>
        <v>#REF!</v>
      </c>
      <c r="J387" s="1056">
        <v>7.0</v>
      </c>
      <c r="K387" s="1056">
        <v>2024.0</v>
      </c>
      <c r="L387" s="1065">
        <v>45474.0</v>
      </c>
      <c r="M387" s="1065">
        <v>45504.0</v>
      </c>
      <c r="N387" s="727"/>
      <c r="O387" s="727">
        <f t="shared" si="77"/>
        <v>0</v>
      </c>
      <c r="P387" s="727">
        <f t="shared" si="37"/>
        <v>0</v>
      </c>
      <c r="Q387" s="721"/>
      <c r="R387" s="721"/>
      <c r="S387" s="1077" t="s">
        <v>517</v>
      </c>
      <c r="T387" s="720"/>
      <c r="U387" s="727" t="str">
        <f t="shared" si="2"/>
        <v/>
      </c>
      <c r="V387" s="730">
        <f t="shared" si="74"/>
        <v>0</v>
      </c>
      <c r="W387" s="727">
        <f t="shared" si="75"/>
        <v>0</v>
      </c>
      <c r="X387" s="727" t="str">
        <f t="shared" si="5"/>
        <v>#DIV/0!</v>
      </c>
      <c r="Y387" s="727">
        <f t="shared" si="40"/>
        <v>0</v>
      </c>
      <c r="Z387" s="730" t="str">
        <f t="shared" si="41"/>
        <v>#REF!</v>
      </c>
      <c r="AA387" s="730" t="str">
        <f t="shared" si="6"/>
        <v>#DIV/0!</v>
      </c>
      <c r="AB387" s="730" t="str">
        <f t="shared" si="7"/>
        <v>#DIV/0!</v>
      </c>
      <c r="AC387" s="733" t="str">
        <f t="shared" si="8"/>
        <v>#DIV/0!</v>
      </c>
      <c r="AD387" s="733" t="str">
        <f t="shared" si="9"/>
        <v>#DIV/0!</v>
      </c>
      <c r="AE387" s="733">
        <f t="shared" si="10"/>
        <v>0</v>
      </c>
      <c r="AF387" s="1056"/>
      <c r="AG387" s="737"/>
      <c r="AH387" s="737"/>
      <c r="AI387" s="737" t="str">
        <f t="shared" si="34"/>
        <v>#DIV/0!</v>
      </c>
    </row>
    <row r="388" ht="15.0" customHeight="1">
      <c r="A388" s="1056">
        <f t="shared" si="59"/>
        <v>387</v>
      </c>
      <c r="B388" s="1077"/>
      <c r="C388" s="720"/>
      <c r="D388" s="766"/>
      <c r="E388" s="766"/>
      <c r="F388" s="1059"/>
      <c r="G388" s="1059"/>
      <c r="H388" s="1056">
        <f t="shared" si="71"/>
        <v>0</v>
      </c>
      <c r="I388" s="1060" t="str">
        <f t="shared" si="64"/>
        <v>#REF!</v>
      </c>
      <c r="J388" s="1056">
        <v>7.0</v>
      </c>
      <c r="K388" s="1056">
        <v>2024.0</v>
      </c>
      <c r="L388" s="1065">
        <v>45474.0</v>
      </c>
      <c r="M388" s="1065">
        <v>45504.0</v>
      </c>
      <c r="N388" s="727"/>
      <c r="O388" s="727">
        <f t="shared" si="77"/>
        <v>0</v>
      </c>
      <c r="P388" s="727">
        <f t="shared" si="37"/>
        <v>0</v>
      </c>
      <c r="Q388" s="721"/>
      <c r="R388" s="721"/>
      <c r="S388" s="1077" t="s">
        <v>517</v>
      </c>
      <c r="T388" s="720"/>
      <c r="U388" s="727" t="str">
        <f t="shared" si="2"/>
        <v/>
      </c>
      <c r="V388" s="730">
        <f t="shared" si="74"/>
        <v>0</v>
      </c>
      <c r="W388" s="727">
        <f t="shared" si="75"/>
        <v>0</v>
      </c>
      <c r="X388" s="727" t="str">
        <f t="shared" si="5"/>
        <v>#DIV/0!</v>
      </c>
      <c r="Y388" s="727">
        <f t="shared" si="40"/>
        <v>0</v>
      </c>
      <c r="Z388" s="730" t="str">
        <f t="shared" si="41"/>
        <v>#REF!</v>
      </c>
      <c r="AA388" s="730" t="str">
        <f t="shared" si="6"/>
        <v>#DIV/0!</v>
      </c>
      <c r="AB388" s="730" t="str">
        <f t="shared" si="7"/>
        <v>#DIV/0!</v>
      </c>
      <c r="AC388" s="733" t="str">
        <f t="shared" si="8"/>
        <v>#DIV/0!</v>
      </c>
      <c r="AD388" s="733" t="str">
        <f t="shared" si="9"/>
        <v>#DIV/0!</v>
      </c>
      <c r="AE388" s="733">
        <f t="shared" si="10"/>
        <v>0</v>
      </c>
      <c r="AF388" s="1056"/>
      <c r="AG388" s="737"/>
      <c r="AH388" s="737"/>
      <c r="AI388" s="737" t="str">
        <f t="shared" si="34"/>
        <v>#DIV/0!</v>
      </c>
    </row>
    <row r="389" ht="15.0" customHeight="1">
      <c r="A389" s="1056">
        <f t="shared" si="59"/>
        <v>388</v>
      </c>
      <c r="B389" s="1151"/>
      <c r="C389" s="1152"/>
      <c r="D389" s="766"/>
      <c r="E389" s="766"/>
      <c r="F389" s="1059"/>
      <c r="G389" s="1059"/>
      <c r="H389" s="1056">
        <f t="shared" si="71"/>
        <v>0</v>
      </c>
      <c r="I389" s="1060" t="str">
        <f t="shared" si="64"/>
        <v>#REF!</v>
      </c>
      <c r="J389" s="1056">
        <v>7.0</v>
      </c>
      <c r="K389" s="1056">
        <v>2024.0</v>
      </c>
      <c r="L389" s="1065">
        <v>45474.0</v>
      </c>
      <c r="M389" s="1065">
        <v>45504.0</v>
      </c>
      <c r="N389" s="727"/>
      <c r="O389" s="727">
        <f t="shared" si="77"/>
        <v>0</v>
      </c>
      <c r="P389" s="727">
        <f t="shared" si="37"/>
        <v>0</v>
      </c>
      <c r="Q389" s="721"/>
      <c r="R389" s="721"/>
      <c r="S389" s="1077" t="s">
        <v>517</v>
      </c>
      <c r="T389" s="720"/>
      <c r="U389" s="727" t="str">
        <f t="shared" si="2"/>
        <v/>
      </c>
      <c r="V389" s="730">
        <f t="shared" si="74"/>
        <v>0</v>
      </c>
      <c r="W389" s="727">
        <f t="shared" si="75"/>
        <v>0</v>
      </c>
      <c r="X389" s="727" t="str">
        <f t="shared" si="5"/>
        <v>#DIV/0!</v>
      </c>
      <c r="Y389" s="727">
        <f t="shared" si="40"/>
        <v>0</v>
      </c>
      <c r="Z389" s="730" t="str">
        <f t="shared" si="41"/>
        <v>#REF!</v>
      </c>
      <c r="AA389" s="730" t="str">
        <f t="shared" si="6"/>
        <v>#DIV/0!</v>
      </c>
      <c r="AB389" s="730" t="str">
        <f t="shared" si="7"/>
        <v>#DIV/0!</v>
      </c>
      <c r="AC389" s="733" t="str">
        <f t="shared" si="8"/>
        <v>#DIV/0!</v>
      </c>
      <c r="AD389" s="733" t="str">
        <f t="shared" si="9"/>
        <v>#DIV/0!</v>
      </c>
      <c r="AE389" s="733">
        <f t="shared" si="10"/>
        <v>0</v>
      </c>
      <c r="AF389" s="1056"/>
      <c r="AG389" s="737"/>
      <c r="AH389" s="737"/>
      <c r="AI389" s="737" t="str">
        <f t="shared" si="34"/>
        <v>#DIV/0!</v>
      </c>
    </row>
    <row r="390" ht="15.0" customHeight="1">
      <c r="A390" s="1056">
        <f t="shared" si="59"/>
        <v>389</v>
      </c>
      <c r="B390" s="1077"/>
      <c r="C390" s="720"/>
      <c r="D390" s="766"/>
      <c r="E390" s="766"/>
      <c r="F390" s="1059"/>
      <c r="G390" s="1059"/>
      <c r="H390" s="1056">
        <f t="shared" si="71"/>
        <v>0</v>
      </c>
      <c r="I390" s="1060" t="str">
        <f t="shared" si="64"/>
        <v>#REF!</v>
      </c>
      <c r="J390" s="1056">
        <v>7.0</v>
      </c>
      <c r="K390" s="1056">
        <v>2024.0</v>
      </c>
      <c r="L390" s="1065">
        <v>45474.0</v>
      </c>
      <c r="M390" s="1065">
        <v>45504.0</v>
      </c>
      <c r="N390" s="727"/>
      <c r="O390" s="727">
        <f t="shared" si="77"/>
        <v>0</v>
      </c>
      <c r="P390" s="727">
        <f t="shared" si="37"/>
        <v>0</v>
      </c>
      <c r="Q390" s="721"/>
      <c r="R390" s="721"/>
      <c r="S390" s="1077" t="s">
        <v>517</v>
      </c>
      <c r="T390" s="720"/>
      <c r="U390" s="727" t="str">
        <f t="shared" si="2"/>
        <v/>
      </c>
      <c r="V390" s="730">
        <f t="shared" si="74"/>
        <v>0</v>
      </c>
      <c r="W390" s="727">
        <f t="shared" si="75"/>
        <v>0</v>
      </c>
      <c r="X390" s="727" t="str">
        <f t="shared" si="5"/>
        <v>#DIV/0!</v>
      </c>
      <c r="Y390" s="727">
        <f t="shared" si="40"/>
        <v>0</v>
      </c>
      <c r="Z390" s="730" t="str">
        <f t="shared" si="41"/>
        <v>#REF!</v>
      </c>
      <c r="AA390" s="730" t="str">
        <f t="shared" si="6"/>
        <v>#DIV/0!</v>
      </c>
      <c r="AB390" s="730" t="str">
        <f t="shared" si="7"/>
        <v>#DIV/0!</v>
      </c>
      <c r="AC390" s="733" t="str">
        <f t="shared" si="8"/>
        <v>#DIV/0!</v>
      </c>
      <c r="AD390" s="733" t="str">
        <f t="shared" si="9"/>
        <v>#DIV/0!</v>
      </c>
      <c r="AE390" s="733">
        <f t="shared" si="10"/>
        <v>0</v>
      </c>
      <c r="AF390" s="1056"/>
      <c r="AG390" s="737"/>
      <c r="AH390" s="737"/>
      <c r="AI390" s="737" t="str">
        <f t="shared" si="34"/>
        <v>#DIV/0!</v>
      </c>
    </row>
    <row r="391" ht="15.0" customHeight="1">
      <c r="A391" s="1056">
        <f t="shared" si="59"/>
        <v>390</v>
      </c>
      <c r="B391" s="1077"/>
      <c r="C391" s="720"/>
      <c r="D391" s="766"/>
      <c r="E391" s="766"/>
      <c r="F391" s="1059"/>
      <c r="G391" s="1059"/>
      <c r="H391" s="1056">
        <f t="shared" si="71"/>
        <v>0</v>
      </c>
      <c r="I391" s="1060" t="str">
        <f t="shared" si="64"/>
        <v>#REF!</v>
      </c>
      <c r="J391" s="1056">
        <v>7.0</v>
      </c>
      <c r="K391" s="1056">
        <v>2024.0</v>
      </c>
      <c r="L391" s="1065">
        <v>45474.0</v>
      </c>
      <c r="M391" s="1065">
        <v>45504.0</v>
      </c>
      <c r="N391" s="727"/>
      <c r="O391" s="727">
        <f t="shared" si="77"/>
        <v>0</v>
      </c>
      <c r="P391" s="727">
        <f t="shared" si="37"/>
        <v>0</v>
      </c>
      <c r="Q391" s="721"/>
      <c r="R391" s="721"/>
      <c r="S391" s="1077" t="s">
        <v>517</v>
      </c>
      <c r="T391" s="720"/>
      <c r="U391" s="727" t="str">
        <f t="shared" si="2"/>
        <v/>
      </c>
      <c r="V391" s="730">
        <f t="shared" si="74"/>
        <v>0</v>
      </c>
      <c r="W391" s="727">
        <f t="shared" si="75"/>
        <v>0</v>
      </c>
      <c r="X391" s="727" t="str">
        <f t="shared" si="5"/>
        <v>#DIV/0!</v>
      </c>
      <c r="Y391" s="727">
        <f t="shared" si="40"/>
        <v>0</v>
      </c>
      <c r="Z391" s="730" t="str">
        <f t="shared" si="41"/>
        <v>#REF!</v>
      </c>
      <c r="AA391" s="730" t="str">
        <f t="shared" si="6"/>
        <v>#DIV/0!</v>
      </c>
      <c r="AB391" s="730" t="str">
        <f t="shared" si="7"/>
        <v>#DIV/0!</v>
      </c>
      <c r="AC391" s="733" t="str">
        <f t="shared" si="8"/>
        <v>#DIV/0!</v>
      </c>
      <c r="AD391" s="733" t="str">
        <f t="shared" si="9"/>
        <v>#DIV/0!</v>
      </c>
      <c r="AE391" s="733">
        <f t="shared" si="10"/>
        <v>0</v>
      </c>
      <c r="AF391" s="1056"/>
      <c r="AG391" s="737"/>
      <c r="AH391" s="737"/>
      <c r="AI391" s="737" t="str">
        <f t="shared" si="34"/>
        <v>#DIV/0!</v>
      </c>
    </row>
    <row r="392" ht="15.0" customHeight="1">
      <c r="A392" s="1056">
        <f t="shared" si="59"/>
        <v>391</v>
      </c>
      <c r="B392" s="1077"/>
      <c r="C392" s="720"/>
      <c r="D392" s="766"/>
      <c r="E392" s="766"/>
      <c r="F392" s="1059"/>
      <c r="G392" s="1059"/>
      <c r="H392" s="1056">
        <f t="shared" si="71"/>
        <v>0</v>
      </c>
      <c r="I392" s="1060" t="str">
        <f t="shared" si="64"/>
        <v>#REF!</v>
      </c>
      <c r="J392" s="1056">
        <v>7.0</v>
      </c>
      <c r="K392" s="1056">
        <v>2024.0</v>
      </c>
      <c r="L392" s="1065">
        <v>45474.0</v>
      </c>
      <c r="M392" s="1065">
        <v>45504.0</v>
      </c>
      <c r="N392" s="727"/>
      <c r="O392" s="727">
        <f t="shared" si="77"/>
        <v>0</v>
      </c>
      <c r="P392" s="727">
        <f t="shared" si="37"/>
        <v>0</v>
      </c>
      <c r="Q392" s="721"/>
      <c r="R392" s="721"/>
      <c r="S392" s="1077" t="s">
        <v>517</v>
      </c>
      <c r="T392" s="720"/>
      <c r="U392" s="727" t="str">
        <f t="shared" si="2"/>
        <v/>
      </c>
      <c r="V392" s="730">
        <f t="shared" si="74"/>
        <v>0</v>
      </c>
      <c r="W392" s="727">
        <f t="shared" si="75"/>
        <v>0</v>
      </c>
      <c r="X392" s="727" t="str">
        <f t="shared" si="5"/>
        <v>#DIV/0!</v>
      </c>
      <c r="Y392" s="727">
        <f t="shared" si="40"/>
        <v>0</v>
      </c>
      <c r="Z392" s="730" t="str">
        <f t="shared" si="41"/>
        <v>#REF!</v>
      </c>
      <c r="AA392" s="730" t="str">
        <f t="shared" si="6"/>
        <v>#DIV/0!</v>
      </c>
      <c r="AB392" s="730" t="str">
        <f t="shared" si="7"/>
        <v>#DIV/0!</v>
      </c>
      <c r="AC392" s="733" t="str">
        <f t="shared" si="8"/>
        <v>#DIV/0!</v>
      </c>
      <c r="AD392" s="733" t="str">
        <f t="shared" si="9"/>
        <v>#DIV/0!</v>
      </c>
      <c r="AE392" s="733">
        <f t="shared" si="10"/>
        <v>0</v>
      </c>
      <c r="AF392" s="1056"/>
      <c r="AG392" s="737"/>
      <c r="AH392" s="737"/>
      <c r="AI392" s="737" t="str">
        <f t="shared" si="34"/>
        <v>#DIV/0!</v>
      </c>
    </row>
    <row r="393" ht="15.0" customHeight="1">
      <c r="A393" s="1056">
        <f t="shared" si="59"/>
        <v>392</v>
      </c>
      <c r="B393" s="1077"/>
      <c r="C393" s="720"/>
      <c r="D393" s="766"/>
      <c r="E393" s="766"/>
      <c r="F393" s="1059"/>
      <c r="G393" s="1059"/>
      <c r="H393" s="1056">
        <f t="shared" si="71"/>
        <v>0</v>
      </c>
      <c r="I393" s="1060" t="str">
        <f t="shared" si="64"/>
        <v>#REF!</v>
      </c>
      <c r="J393" s="1056">
        <v>7.0</v>
      </c>
      <c r="K393" s="1056">
        <v>2024.0</v>
      </c>
      <c r="L393" s="1065">
        <v>45474.0</v>
      </c>
      <c r="M393" s="1065">
        <v>45504.0</v>
      </c>
      <c r="N393" s="727"/>
      <c r="O393" s="727">
        <f t="shared" si="77"/>
        <v>0</v>
      </c>
      <c r="P393" s="727" t="str">
        <f t="shared" si="37"/>
        <v>#REF!</v>
      </c>
      <c r="Q393" s="721"/>
      <c r="R393" s="721"/>
      <c r="S393" s="1077" t="s">
        <v>525</v>
      </c>
      <c r="T393" s="720"/>
      <c r="U393" s="727" t="str">
        <f t="shared" si="2"/>
        <v/>
      </c>
      <c r="V393" s="730">
        <f t="shared" si="74"/>
        <v>0</v>
      </c>
      <c r="W393" s="727">
        <f t="shared" si="75"/>
        <v>0</v>
      </c>
      <c r="X393" s="727" t="str">
        <f t="shared" si="5"/>
        <v>#DIV/0!</v>
      </c>
      <c r="Y393" s="727">
        <f t="shared" si="40"/>
        <v>0</v>
      </c>
      <c r="Z393" s="730" t="str">
        <f t="shared" si="41"/>
        <v>#REF!</v>
      </c>
      <c r="AA393" s="730" t="str">
        <f t="shared" si="6"/>
        <v>#DIV/0!</v>
      </c>
      <c r="AB393" s="730" t="str">
        <f t="shared" si="7"/>
        <v>#DIV/0!</v>
      </c>
      <c r="AC393" s="733" t="str">
        <f t="shared" si="8"/>
        <v>#DIV/0!</v>
      </c>
      <c r="AD393" s="733" t="str">
        <f t="shared" si="9"/>
        <v>#DIV/0!</v>
      </c>
      <c r="AE393" s="733">
        <f t="shared" si="10"/>
        <v>0</v>
      </c>
      <c r="AF393" s="1056"/>
      <c r="AG393" s="737"/>
      <c r="AH393" s="737"/>
      <c r="AI393" s="737" t="str">
        <f t="shared" si="34"/>
        <v>#DIV/0!</v>
      </c>
    </row>
    <row r="394" ht="15.0" customHeight="1">
      <c r="A394" s="1056">
        <f t="shared" si="59"/>
        <v>393</v>
      </c>
      <c r="B394" s="1077"/>
      <c r="C394" s="720"/>
      <c r="D394" s="766"/>
      <c r="E394" s="766"/>
      <c r="F394" s="1059"/>
      <c r="G394" s="1059"/>
      <c r="H394" s="1056">
        <f t="shared" si="71"/>
        <v>0</v>
      </c>
      <c r="I394" s="1060" t="str">
        <f t="shared" si="64"/>
        <v>#REF!</v>
      </c>
      <c r="J394" s="1056">
        <v>7.0</v>
      </c>
      <c r="K394" s="1056">
        <v>2024.0</v>
      </c>
      <c r="L394" s="1065">
        <v>45474.0</v>
      </c>
      <c r="M394" s="1065">
        <v>45504.0</v>
      </c>
      <c r="N394" s="727"/>
      <c r="O394" s="727">
        <f t="shared" si="77"/>
        <v>0</v>
      </c>
      <c r="P394" s="727" t="str">
        <f t="shared" si="37"/>
        <v>#REF!</v>
      </c>
      <c r="Q394" s="721"/>
      <c r="R394" s="721"/>
      <c r="S394" s="1077" t="s">
        <v>525</v>
      </c>
      <c r="T394" s="720"/>
      <c r="U394" s="727" t="str">
        <f t="shared" si="2"/>
        <v/>
      </c>
      <c r="V394" s="730">
        <f t="shared" si="74"/>
        <v>0</v>
      </c>
      <c r="W394" s="727">
        <f t="shared" si="75"/>
        <v>0</v>
      </c>
      <c r="X394" s="727" t="str">
        <f t="shared" si="5"/>
        <v>#DIV/0!</v>
      </c>
      <c r="Y394" s="727">
        <f t="shared" si="40"/>
        <v>0</v>
      </c>
      <c r="Z394" s="730" t="str">
        <f t="shared" si="41"/>
        <v>#REF!</v>
      </c>
      <c r="AA394" s="730" t="str">
        <f t="shared" si="6"/>
        <v>#DIV/0!</v>
      </c>
      <c r="AB394" s="730" t="str">
        <f t="shared" si="7"/>
        <v>#DIV/0!</v>
      </c>
      <c r="AC394" s="733" t="str">
        <f t="shared" si="8"/>
        <v>#DIV/0!</v>
      </c>
      <c r="AD394" s="733" t="str">
        <f t="shared" si="9"/>
        <v>#DIV/0!</v>
      </c>
      <c r="AE394" s="733">
        <f t="shared" si="10"/>
        <v>0</v>
      </c>
      <c r="AF394" s="1056"/>
      <c r="AG394" s="737"/>
      <c r="AH394" s="737"/>
      <c r="AI394" s="737" t="str">
        <f t="shared" si="34"/>
        <v>#DIV/0!</v>
      </c>
    </row>
    <row r="395" ht="15.0" customHeight="1">
      <c r="A395" s="1056">
        <f t="shared" si="59"/>
        <v>394</v>
      </c>
      <c r="B395" s="1151"/>
      <c r="C395" s="720"/>
      <c r="D395" s="1153"/>
      <c r="E395" s="766"/>
      <c r="F395" s="1070"/>
      <c r="G395" s="1070"/>
      <c r="H395" s="1056">
        <f t="shared" si="71"/>
        <v>0</v>
      </c>
      <c r="I395" s="1060" t="str">
        <f t="shared" si="64"/>
        <v>#REF!</v>
      </c>
      <c r="J395" s="1056">
        <v>7.0</v>
      </c>
      <c r="K395" s="1056">
        <v>2024.0</v>
      </c>
      <c r="L395" s="1065">
        <v>45474.0</v>
      </c>
      <c r="M395" s="1065">
        <v>45504.0</v>
      </c>
      <c r="N395" s="727"/>
      <c r="O395" s="727">
        <f t="shared" si="77"/>
        <v>0</v>
      </c>
      <c r="P395" s="727" t="str">
        <f t="shared" si="37"/>
        <v>#REF!</v>
      </c>
      <c r="Q395" s="721"/>
      <c r="R395" s="721"/>
      <c r="S395" s="1077" t="s">
        <v>525</v>
      </c>
      <c r="T395" s="720"/>
      <c r="U395" s="727" t="str">
        <f t="shared" si="2"/>
        <v/>
      </c>
      <c r="V395" s="730">
        <f t="shared" si="74"/>
        <v>0</v>
      </c>
      <c r="W395" s="727">
        <f t="shared" si="75"/>
        <v>0</v>
      </c>
      <c r="X395" s="727" t="str">
        <f t="shared" si="5"/>
        <v>#DIV/0!</v>
      </c>
      <c r="Y395" s="727">
        <f t="shared" si="40"/>
        <v>0</v>
      </c>
      <c r="Z395" s="730" t="str">
        <f t="shared" si="41"/>
        <v>#REF!</v>
      </c>
      <c r="AA395" s="730" t="str">
        <f t="shared" si="6"/>
        <v>#DIV/0!</v>
      </c>
      <c r="AB395" s="730" t="str">
        <f t="shared" si="7"/>
        <v>#DIV/0!</v>
      </c>
      <c r="AC395" s="733" t="str">
        <f t="shared" si="8"/>
        <v>#DIV/0!</v>
      </c>
      <c r="AD395" s="733" t="str">
        <f t="shared" si="9"/>
        <v>#DIV/0!</v>
      </c>
      <c r="AE395" s="733">
        <f t="shared" si="10"/>
        <v>0</v>
      </c>
      <c r="AF395" s="1056"/>
      <c r="AG395" s="737"/>
      <c r="AH395" s="737"/>
      <c r="AI395" s="737" t="str">
        <f t="shared" si="34"/>
        <v>#DIV/0!</v>
      </c>
    </row>
    <row r="396" ht="15.0" customHeight="1">
      <c r="A396" s="1056">
        <f t="shared" si="59"/>
        <v>395</v>
      </c>
      <c r="B396" s="1077"/>
      <c r="C396" s="720"/>
      <c r="D396" s="766"/>
      <c r="E396" s="766"/>
      <c r="F396" s="1059"/>
      <c r="G396" s="1059"/>
      <c r="H396" s="1056">
        <f t="shared" si="71"/>
        <v>0</v>
      </c>
      <c r="I396" s="1060" t="str">
        <f t="shared" si="64"/>
        <v>#REF!</v>
      </c>
      <c r="J396" s="1056">
        <v>7.0</v>
      </c>
      <c r="K396" s="1056">
        <v>2024.0</v>
      </c>
      <c r="L396" s="1065">
        <v>45474.0</v>
      </c>
      <c r="M396" s="1065">
        <v>45504.0</v>
      </c>
      <c r="N396" s="727"/>
      <c r="O396" s="727">
        <f t="shared" si="77"/>
        <v>0</v>
      </c>
      <c r="P396" s="727" t="str">
        <f t="shared" si="37"/>
        <v>#REF!</v>
      </c>
      <c r="Q396" s="721"/>
      <c r="R396" s="721"/>
      <c r="S396" s="1077" t="s">
        <v>525</v>
      </c>
      <c r="T396" s="720"/>
      <c r="U396" s="727" t="str">
        <f t="shared" si="2"/>
        <v/>
      </c>
      <c r="V396" s="730">
        <f t="shared" si="74"/>
        <v>0</v>
      </c>
      <c r="W396" s="727">
        <f t="shared" si="75"/>
        <v>0</v>
      </c>
      <c r="X396" s="727" t="str">
        <f t="shared" si="5"/>
        <v>#DIV/0!</v>
      </c>
      <c r="Y396" s="727">
        <f t="shared" si="40"/>
        <v>0</v>
      </c>
      <c r="Z396" s="730" t="str">
        <f t="shared" si="41"/>
        <v>#REF!</v>
      </c>
      <c r="AA396" s="730" t="str">
        <f t="shared" si="6"/>
        <v>#DIV/0!</v>
      </c>
      <c r="AB396" s="730" t="str">
        <f t="shared" si="7"/>
        <v>#DIV/0!</v>
      </c>
      <c r="AC396" s="733" t="str">
        <f t="shared" si="8"/>
        <v>#DIV/0!</v>
      </c>
      <c r="AD396" s="733" t="str">
        <f t="shared" si="9"/>
        <v>#DIV/0!</v>
      </c>
      <c r="AE396" s="733">
        <f t="shared" si="10"/>
        <v>0</v>
      </c>
      <c r="AF396" s="1056"/>
      <c r="AG396" s="737"/>
      <c r="AH396" s="737"/>
      <c r="AI396" s="737" t="str">
        <f t="shared" si="34"/>
        <v>#DIV/0!</v>
      </c>
    </row>
    <row r="397" ht="15.0" customHeight="1">
      <c r="A397" s="1056">
        <f t="shared" si="59"/>
        <v>396</v>
      </c>
      <c r="B397" s="1064"/>
      <c r="C397" s="747"/>
      <c r="D397" s="778"/>
      <c r="E397" s="778"/>
      <c r="F397" s="1071"/>
      <c r="G397" s="1071"/>
      <c r="H397" s="1056">
        <f t="shared" si="71"/>
        <v>0</v>
      </c>
      <c r="I397" s="1060" t="str">
        <f t="shared" si="64"/>
        <v>#REF!</v>
      </c>
      <c r="J397" s="1056">
        <v>7.0</v>
      </c>
      <c r="K397" s="1056">
        <v>2024.0</v>
      </c>
      <c r="L397" s="1065">
        <v>45474.0</v>
      </c>
      <c r="M397" s="1065">
        <v>45504.0</v>
      </c>
      <c r="N397" s="727"/>
      <c r="O397" s="727">
        <f t="shared" si="77"/>
        <v>0</v>
      </c>
      <c r="P397" s="727" t="str">
        <f t="shared" si="37"/>
        <v>#REF!</v>
      </c>
      <c r="Q397" s="748"/>
      <c r="R397" s="748"/>
      <c r="S397" s="1064" t="s">
        <v>525</v>
      </c>
      <c r="T397" s="747"/>
      <c r="U397" s="727" t="str">
        <f t="shared" si="2"/>
        <v/>
      </c>
      <c r="V397" s="730">
        <f t="shared" si="74"/>
        <v>0</v>
      </c>
      <c r="W397" s="727">
        <f t="shared" si="75"/>
        <v>0</v>
      </c>
      <c r="X397" s="727" t="str">
        <f t="shared" si="5"/>
        <v>#DIV/0!</v>
      </c>
      <c r="Y397" s="727">
        <f t="shared" si="40"/>
        <v>0</v>
      </c>
      <c r="Z397" s="730" t="str">
        <f t="shared" si="41"/>
        <v>#REF!</v>
      </c>
      <c r="AA397" s="730" t="str">
        <f t="shared" si="6"/>
        <v>#DIV/0!</v>
      </c>
      <c r="AB397" s="730" t="str">
        <f t="shared" si="7"/>
        <v>#DIV/0!</v>
      </c>
      <c r="AC397" s="733" t="str">
        <f t="shared" si="8"/>
        <v>#DIV/0!</v>
      </c>
      <c r="AD397" s="733" t="str">
        <f t="shared" si="9"/>
        <v>#DIV/0!</v>
      </c>
      <c r="AE397" s="733">
        <f t="shared" si="10"/>
        <v>0</v>
      </c>
      <c r="AF397" s="1056"/>
      <c r="AG397" s="737"/>
      <c r="AH397" s="737"/>
      <c r="AI397" s="737" t="str">
        <f t="shared" si="34"/>
        <v>#DIV/0!</v>
      </c>
    </row>
    <row r="398" ht="15.0" customHeight="1">
      <c r="A398" s="1056">
        <f t="shared" si="59"/>
        <v>397</v>
      </c>
      <c r="B398" s="1077"/>
      <c r="C398" s="720"/>
      <c r="D398" s="766"/>
      <c r="E398" s="766"/>
      <c r="F398" s="1059"/>
      <c r="G398" s="1059"/>
      <c r="H398" s="1056">
        <f t="shared" si="71"/>
        <v>0</v>
      </c>
      <c r="I398" s="1060" t="str">
        <f t="shared" si="64"/>
        <v>#REF!</v>
      </c>
      <c r="J398" s="1056">
        <v>7.0</v>
      </c>
      <c r="K398" s="1056">
        <v>2024.0</v>
      </c>
      <c r="L398" s="1065">
        <v>45474.0</v>
      </c>
      <c r="M398" s="1065">
        <v>45504.0</v>
      </c>
      <c r="N398" s="727"/>
      <c r="O398" s="727">
        <f t="shared" si="77"/>
        <v>0</v>
      </c>
      <c r="P398" s="727" t="str">
        <f t="shared" si="37"/>
        <v>#REF!</v>
      </c>
      <c r="Q398" s="721"/>
      <c r="R398" s="721"/>
      <c r="S398" s="1077" t="s">
        <v>525</v>
      </c>
      <c r="T398" s="720"/>
      <c r="U398" s="727" t="str">
        <f t="shared" si="2"/>
        <v/>
      </c>
      <c r="V398" s="730">
        <f t="shared" si="74"/>
        <v>0</v>
      </c>
      <c r="W398" s="727">
        <f t="shared" si="75"/>
        <v>0</v>
      </c>
      <c r="X398" s="727" t="str">
        <f t="shared" si="5"/>
        <v>#DIV/0!</v>
      </c>
      <c r="Y398" s="727">
        <f t="shared" si="40"/>
        <v>0</v>
      </c>
      <c r="Z398" s="730" t="str">
        <f t="shared" si="41"/>
        <v>#REF!</v>
      </c>
      <c r="AA398" s="730" t="str">
        <f t="shared" si="6"/>
        <v>#DIV/0!</v>
      </c>
      <c r="AB398" s="730" t="str">
        <f t="shared" si="7"/>
        <v>#DIV/0!</v>
      </c>
      <c r="AC398" s="733" t="str">
        <f t="shared" si="8"/>
        <v>#DIV/0!</v>
      </c>
      <c r="AD398" s="733" t="str">
        <f t="shared" si="9"/>
        <v>#DIV/0!</v>
      </c>
      <c r="AE398" s="733">
        <f t="shared" si="10"/>
        <v>0</v>
      </c>
      <c r="AF398" s="1056"/>
      <c r="AG398" s="737"/>
      <c r="AH398" s="737"/>
      <c r="AI398" s="737" t="str">
        <f t="shared" si="34"/>
        <v>#DIV/0!</v>
      </c>
    </row>
    <row r="399" ht="15.0" customHeight="1">
      <c r="A399" s="1056">
        <f t="shared" si="59"/>
        <v>398</v>
      </c>
      <c r="B399" s="1077"/>
      <c r="C399" s="720"/>
      <c r="D399" s="766"/>
      <c r="E399" s="766"/>
      <c r="F399" s="1059"/>
      <c r="G399" s="1059"/>
      <c r="H399" s="1056">
        <f t="shared" si="71"/>
        <v>0</v>
      </c>
      <c r="I399" s="1060" t="str">
        <f t="shared" si="64"/>
        <v>#REF!</v>
      </c>
      <c r="J399" s="1056">
        <v>7.0</v>
      </c>
      <c r="K399" s="1056">
        <v>2024.0</v>
      </c>
      <c r="L399" s="1065">
        <v>45474.0</v>
      </c>
      <c r="M399" s="1065">
        <v>45504.0</v>
      </c>
      <c r="N399" s="727"/>
      <c r="O399" s="727">
        <f t="shared" si="77"/>
        <v>0</v>
      </c>
      <c r="P399" s="727" t="str">
        <f t="shared" si="37"/>
        <v>#REF!</v>
      </c>
      <c r="Q399" s="721"/>
      <c r="R399" s="721"/>
      <c r="S399" s="1077" t="s">
        <v>525</v>
      </c>
      <c r="T399" s="720"/>
      <c r="U399" s="727" t="str">
        <f t="shared" si="2"/>
        <v/>
      </c>
      <c r="V399" s="730">
        <f t="shared" si="74"/>
        <v>0</v>
      </c>
      <c r="W399" s="727">
        <f t="shared" si="75"/>
        <v>0</v>
      </c>
      <c r="X399" s="727" t="str">
        <f t="shared" si="5"/>
        <v>#DIV/0!</v>
      </c>
      <c r="Y399" s="727">
        <f t="shared" si="40"/>
        <v>0</v>
      </c>
      <c r="Z399" s="730" t="str">
        <f t="shared" si="41"/>
        <v>#REF!</v>
      </c>
      <c r="AA399" s="730" t="str">
        <f t="shared" si="6"/>
        <v>#DIV/0!</v>
      </c>
      <c r="AB399" s="730" t="str">
        <f t="shared" si="7"/>
        <v>#DIV/0!</v>
      </c>
      <c r="AC399" s="733" t="str">
        <f t="shared" si="8"/>
        <v>#DIV/0!</v>
      </c>
      <c r="AD399" s="733" t="str">
        <f t="shared" si="9"/>
        <v>#DIV/0!</v>
      </c>
      <c r="AE399" s="733">
        <f t="shared" si="10"/>
        <v>0</v>
      </c>
      <c r="AF399" s="1056"/>
      <c r="AG399" s="737"/>
      <c r="AH399" s="737"/>
      <c r="AI399" s="737" t="str">
        <f t="shared" si="34"/>
        <v>#DIV/0!</v>
      </c>
    </row>
    <row r="400" ht="15.0" customHeight="1">
      <c r="A400" s="1056">
        <f t="shared" si="59"/>
        <v>399</v>
      </c>
      <c r="B400" s="1151"/>
      <c r="C400" s="1152"/>
      <c r="D400" s="1153"/>
      <c r="E400" s="766"/>
      <c r="F400" s="1059"/>
      <c r="G400" s="1059"/>
      <c r="H400" s="1056">
        <f t="shared" si="71"/>
        <v>0</v>
      </c>
      <c r="I400" s="1060" t="str">
        <f t="shared" si="64"/>
        <v>#REF!</v>
      </c>
      <c r="J400" s="1056">
        <v>7.0</v>
      </c>
      <c r="K400" s="1056">
        <v>2024.0</v>
      </c>
      <c r="L400" s="1065">
        <v>45474.0</v>
      </c>
      <c r="M400" s="1065">
        <v>45504.0</v>
      </c>
      <c r="N400" s="727"/>
      <c r="O400" s="727">
        <f t="shared" si="77"/>
        <v>0</v>
      </c>
      <c r="P400" s="727" t="str">
        <f t="shared" si="37"/>
        <v>#REF!</v>
      </c>
      <c r="Q400" s="721"/>
      <c r="R400" s="721"/>
      <c r="S400" s="1077" t="s">
        <v>525</v>
      </c>
      <c r="T400" s="720"/>
      <c r="U400" s="727" t="str">
        <f t="shared" si="2"/>
        <v/>
      </c>
      <c r="V400" s="730">
        <f t="shared" si="74"/>
        <v>0</v>
      </c>
      <c r="W400" s="727">
        <f t="shared" si="75"/>
        <v>0</v>
      </c>
      <c r="X400" s="727" t="str">
        <f t="shared" si="5"/>
        <v>#DIV/0!</v>
      </c>
      <c r="Y400" s="727">
        <f t="shared" si="40"/>
        <v>0</v>
      </c>
      <c r="Z400" s="730" t="str">
        <f t="shared" si="41"/>
        <v>#REF!</v>
      </c>
      <c r="AA400" s="730" t="str">
        <f t="shared" si="6"/>
        <v>#DIV/0!</v>
      </c>
      <c r="AB400" s="730" t="str">
        <f t="shared" si="7"/>
        <v>#DIV/0!</v>
      </c>
      <c r="AC400" s="733" t="str">
        <f t="shared" si="8"/>
        <v>#DIV/0!</v>
      </c>
      <c r="AD400" s="733" t="str">
        <f t="shared" si="9"/>
        <v>#DIV/0!</v>
      </c>
      <c r="AE400" s="733">
        <f t="shared" si="10"/>
        <v>0</v>
      </c>
      <c r="AF400" s="1056"/>
      <c r="AG400" s="737"/>
      <c r="AH400" s="737"/>
      <c r="AI400" s="737" t="str">
        <f t="shared" si="34"/>
        <v>#DIV/0!</v>
      </c>
    </row>
    <row r="401" ht="15.0" customHeight="1">
      <c r="A401" s="1056">
        <f t="shared" si="59"/>
        <v>400</v>
      </c>
      <c r="B401" s="1077"/>
      <c r="C401" s="720"/>
      <c r="D401" s="766"/>
      <c r="E401" s="766"/>
      <c r="F401" s="1059"/>
      <c r="G401" s="1059"/>
      <c r="H401" s="1056">
        <f t="shared" si="71"/>
        <v>0</v>
      </c>
      <c r="I401" s="1060" t="str">
        <f t="shared" si="64"/>
        <v>#REF!</v>
      </c>
      <c r="J401" s="1056">
        <v>7.0</v>
      </c>
      <c r="K401" s="1056">
        <v>2024.0</v>
      </c>
      <c r="L401" s="1065">
        <v>45474.0</v>
      </c>
      <c r="M401" s="1065">
        <v>45504.0</v>
      </c>
      <c r="N401" s="727"/>
      <c r="O401" s="727">
        <f t="shared" si="77"/>
        <v>0</v>
      </c>
      <c r="P401" s="727">
        <f t="shared" si="37"/>
        <v>0</v>
      </c>
      <c r="Q401" s="721"/>
      <c r="R401" s="721"/>
      <c r="S401" s="1077" t="s">
        <v>517</v>
      </c>
      <c r="T401" s="720"/>
      <c r="U401" s="727" t="str">
        <f t="shared" si="2"/>
        <v/>
      </c>
      <c r="V401" s="730">
        <f t="shared" si="74"/>
        <v>0</v>
      </c>
      <c r="W401" s="727">
        <f t="shared" si="75"/>
        <v>0</v>
      </c>
      <c r="X401" s="727" t="str">
        <f t="shared" si="5"/>
        <v>#DIV/0!</v>
      </c>
      <c r="Y401" s="727">
        <f t="shared" si="40"/>
        <v>0</v>
      </c>
      <c r="Z401" s="730" t="str">
        <f t="shared" si="41"/>
        <v>#REF!</v>
      </c>
      <c r="AA401" s="730" t="str">
        <f t="shared" si="6"/>
        <v>#DIV/0!</v>
      </c>
      <c r="AB401" s="730" t="str">
        <f t="shared" si="7"/>
        <v>#DIV/0!</v>
      </c>
      <c r="AC401" s="733" t="str">
        <f t="shared" si="8"/>
        <v>#DIV/0!</v>
      </c>
      <c r="AD401" s="733" t="str">
        <f t="shared" si="9"/>
        <v>#DIV/0!</v>
      </c>
      <c r="AE401" s="733">
        <f t="shared" si="10"/>
        <v>0</v>
      </c>
      <c r="AF401" s="1056"/>
      <c r="AG401" s="737"/>
      <c r="AH401" s="737"/>
      <c r="AI401" s="737" t="str">
        <f t="shared" si="34"/>
        <v>#DIV/0!</v>
      </c>
    </row>
    <row r="402" ht="15.0" customHeight="1">
      <c r="A402" s="1056">
        <f t="shared" si="59"/>
        <v>401</v>
      </c>
      <c r="B402" s="1077"/>
      <c r="C402" s="720"/>
      <c r="D402" s="766"/>
      <c r="E402" s="766"/>
      <c r="F402" s="1059"/>
      <c r="G402" s="1059"/>
      <c r="H402" s="1056">
        <f t="shared" si="71"/>
        <v>0</v>
      </c>
      <c r="I402" s="1060" t="str">
        <f t="shared" si="64"/>
        <v>#REF!</v>
      </c>
      <c r="J402" s="1056">
        <v>7.0</v>
      </c>
      <c r="K402" s="1056">
        <v>2024.0</v>
      </c>
      <c r="L402" s="1065">
        <v>45474.0</v>
      </c>
      <c r="M402" s="1065">
        <v>45504.0</v>
      </c>
      <c r="N402" s="727"/>
      <c r="O402" s="727">
        <f t="shared" si="77"/>
        <v>0</v>
      </c>
      <c r="P402" s="727" t="str">
        <f t="shared" si="37"/>
        <v>#REF!</v>
      </c>
      <c r="Q402" s="721"/>
      <c r="R402" s="721"/>
      <c r="S402" s="1077" t="s">
        <v>525</v>
      </c>
      <c r="T402" s="720"/>
      <c r="U402" s="727" t="str">
        <f t="shared" si="2"/>
        <v/>
      </c>
      <c r="V402" s="730">
        <f t="shared" si="74"/>
        <v>0</v>
      </c>
      <c r="W402" s="727">
        <f t="shared" si="75"/>
        <v>0</v>
      </c>
      <c r="X402" s="727" t="str">
        <f t="shared" si="5"/>
        <v>#DIV/0!</v>
      </c>
      <c r="Y402" s="727">
        <f t="shared" si="40"/>
        <v>0</v>
      </c>
      <c r="Z402" s="730" t="str">
        <f t="shared" si="41"/>
        <v>#REF!</v>
      </c>
      <c r="AA402" s="730" t="str">
        <f t="shared" si="6"/>
        <v>#DIV/0!</v>
      </c>
      <c r="AB402" s="730" t="str">
        <f t="shared" si="7"/>
        <v>#DIV/0!</v>
      </c>
      <c r="AC402" s="733" t="str">
        <f t="shared" si="8"/>
        <v>#DIV/0!</v>
      </c>
      <c r="AD402" s="733" t="str">
        <f t="shared" si="9"/>
        <v>#DIV/0!</v>
      </c>
      <c r="AE402" s="733">
        <f t="shared" si="10"/>
        <v>0</v>
      </c>
      <c r="AF402" s="1056"/>
      <c r="AG402" s="737"/>
      <c r="AH402" s="737"/>
      <c r="AI402" s="737" t="str">
        <f t="shared" si="34"/>
        <v>#DIV/0!</v>
      </c>
    </row>
    <row r="403" ht="15.0" customHeight="1">
      <c r="A403" s="1056">
        <f t="shared" si="59"/>
        <v>402</v>
      </c>
      <c r="B403" s="1077"/>
      <c r="C403" s="720"/>
      <c r="D403" s="766"/>
      <c r="E403" s="766"/>
      <c r="F403" s="1059"/>
      <c r="G403" s="1059"/>
      <c r="H403" s="1056">
        <f t="shared" si="71"/>
        <v>0</v>
      </c>
      <c r="I403" s="1060" t="str">
        <f t="shared" si="64"/>
        <v>#REF!</v>
      </c>
      <c r="J403" s="1056">
        <v>7.0</v>
      </c>
      <c r="K403" s="1056">
        <v>2024.0</v>
      </c>
      <c r="L403" s="1065">
        <v>45474.0</v>
      </c>
      <c r="M403" s="1065">
        <v>45504.0</v>
      </c>
      <c r="N403" s="727"/>
      <c r="O403" s="727">
        <f t="shared" si="77"/>
        <v>0</v>
      </c>
      <c r="P403" s="727" t="str">
        <f t="shared" si="37"/>
        <v>#REF!</v>
      </c>
      <c r="Q403" s="721"/>
      <c r="R403" s="721"/>
      <c r="S403" s="1077" t="s">
        <v>525</v>
      </c>
      <c r="T403" s="720"/>
      <c r="U403" s="727" t="str">
        <f t="shared" si="2"/>
        <v/>
      </c>
      <c r="V403" s="730">
        <f t="shared" si="74"/>
        <v>0</v>
      </c>
      <c r="W403" s="727">
        <f t="shared" si="75"/>
        <v>0</v>
      </c>
      <c r="X403" s="727" t="str">
        <f t="shared" si="5"/>
        <v>#DIV/0!</v>
      </c>
      <c r="Y403" s="727">
        <f t="shared" si="40"/>
        <v>0</v>
      </c>
      <c r="Z403" s="730" t="str">
        <f t="shared" si="41"/>
        <v>#REF!</v>
      </c>
      <c r="AA403" s="730" t="str">
        <f t="shared" si="6"/>
        <v>#DIV/0!</v>
      </c>
      <c r="AB403" s="730" t="str">
        <f t="shared" si="7"/>
        <v>#DIV/0!</v>
      </c>
      <c r="AC403" s="733" t="str">
        <f t="shared" si="8"/>
        <v>#DIV/0!</v>
      </c>
      <c r="AD403" s="733" t="str">
        <f t="shared" si="9"/>
        <v>#DIV/0!</v>
      </c>
      <c r="AE403" s="733">
        <f t="shared" si="10"/>
        <v>0</v>
      </c>
      <c r="AF403" s="1056"/>
      <c r="AG403" s="737"/>
      <c r="AH403" s="737"/>
      <c r="AI403" s="737" t="str">
        <f t="shared" si="34"/>
        <v>#DIV/0!</v>
      </c>
    </row>
    <row r="404" ht="15.0" customHeight="1">
      <c r="A404" s="1056">
        <f t="shared" si="59"/>
        <v>403</v>
      </c>
      <c r="B404" s="1077"/>
      <c r="C404" s="720"/>
      <c r="D404" s="766"/>
      <c r="E404" s="766"/>
      <c r="F404" s="1059"/>
      <c r="G404" s="1059"/>
      <c r="H404" s="1056">
        <f t="shared" si="71"/>
        <v>0</v>
      </c>
      <c r="I404" s="1060" t="str">
        <f t="shared" si="64"/>
        <v>#REF!</v>
      </c>
      <c r="J404" s="1056">
        <v>7.0</v>
      </c>
      <c r="K404" s="1056">
        <v>2024.0</v>
      </c>
      <c r="L404" s="1065">
        <v>45474.0</v>
      </c>
      <c r="M404" s="1065">
        <v>45504.0</v>
      </c>
      <c r="N404" s="727"/>
      <c r="O404" s="727">
        <f t="shared" si="77"/>
        <v>0</v>
      </c>
      <c r="P404" s="727" t="str">
        <f t="shared" si="37"/>
        <v>#REF!</v>
      </c>
      <c r="Q404" s="721"/>
      <c r="R404" s="721"/>
      <c r="S404" s="1077" t="s">
        <v>525</v>
      </c>
      <c r="T404" s="720"/>
      <c r="U404" s="727" t="str">
        <f t="shared" si="2"/>
        <v/>
      </c>
      <c r="V404" s="730">
        <f t="shared" si="74"/>
        <v>0</v>
      </c>
      <c r="W404" s="727">
        <f t="shared" si="75"/>
        <v>0</v>
      </c>
      <c r="X404" s="727" t="str">
        <f t="shared" si="5"/>
        <v>#DIV/0!</v>
      </c>
      <c r="Y404" s="727">
        <f t="shared" si="40"/>
        <v>0</v>
      </c>
      <c r="Z404" s="730" t="str">
        <f t="shared" si="41"/>
        <v>#REF!</v>
      </c>
      <c r="AA404" s="730" t="str">
        <f t="shared" si="6"/>
        <v>#DIV/0!</v>
      </c>
      <c r="AB404" s="730" t="str">
        <f t="shared" si="7"/>
        <v>#DIV/0!</v>
      </c>
      <c r="AC404" s="733" t="str">
        <f t="shared" si="8"/>
        <v>#DIV/0!</v>
      </c>
      <c r="AD404" s="733" t="str">
        <f t="shared" si="9"/>
        <v>#DIV/0!</v>
      </c>
      <c r="AE404" s="733">
        <f t="shared" si="10"/>
        <v>0</v>
      </c>
      <c r="AF404" s="1056"/>
      <c r="AG404" s="737"/>
      <c r="AH404" s="737"/>
      <c r="AI404" s="737" t="str">
        <f t="shared" si="34"/>
        <v>#DIV/0!</v>
      </c>
    </row>
    <row r="405" ht="15.0" customHeight="1">
      <c r="A405" s="1056">
        <f t="shared" si="59"/>
        <v>404</v>
      </c>
      <c r="B405" s="1077"/>
      <c r="C405" s="720"/>
      <c r="D405" s="766"/>
      <c r="E405" s="766"/>
      <c r="F405" s="1059"/>
      <c r="G405" s="1059"/>
      <c r="H405" s="1056">
        <f t="shared" si="71"/>
        <v>0</v>
      </c>
      <c r="I405" s="1060" t="str">
        <f t="shared" si="64"/>
        <v>#REF!</v>
      </c>
      <c r="J405" s="1056">
        <v>7.0</v>
      </c>
      <c r="K405" s="1056">
        <v>2024.0</v>
      </c>
      <c r="L405" s="1065">
        <v>45474.0</v>
      </c>
      <c r="M405" s="1065">
        <v>45504.0</v>
      </c>
      <c r="N405" s="727"/>
      <c r="O405" s="727">
        <f t="shared" si="77"/>
        <v>0</v>
      </c>
      <c r="P405" s="727" t="str">
        <f t="shared" si="37"/>
        <v>#REF!</v>
      </c>
      <c r="Q405" s="721"/>
      <c r="R405" s="721"/>
      <c r="S405" s="1077" t="s">
        <v>525</v>
      </c>
      <c r="T405" s="720"/>
      <c r="U405" s="727" t="str">
        <f t="shared" si="2"/>
        <v/>
      </c>
      <c r="V405" s="730">
        <f t="shared" si="74"/>
        <v>0</v>
      </c>
      <c r="W405" s="727">
        <f t="shared" si="75"/>
        <v>0</v>
      </c>
      <c r="X405" s="727" t="str">
        <f t="shared" si="5"/>
        <v>#DIV/0!</v>
      </c>
      <c r="Y405" s="727">
        <f t="shared" si="40"/>
        <v>0</v>
      </c>
      <c r="Z405" s="730" t="str">
        <f t="shared" si="41"/>
        <v>#REF!</v>
      </c>
      <c r="AA405" s="730" t="str">
        <f t="shared" si="6"/>
        <v>#DIV/0!</v>
      </c>
      <c r="AB405" s="730" t="str">
        <f t="shared" si="7"/>
        <v>#DIV/0!</v>
      </c>
      <c r="AC405" s="733" t="str">
        <f t="shared" si="8"/>
        <v>#DIV/0!</v>
      </c>
      <c r="AD405" s="733" t="str">
        <f t="shared" si="9"/>
        <v>#DIV/0!</v>
      </c>
      <c r="AE405" s="733">
        <f t="shared" si="10"/>
        <v>0</v>
      </c>
      <c r="AF405" s="1056"/>
      <c r="AG405" s="737"/>
      <c r="AH405" s="737"/>
      <c r="AI405" s="737" t="str">
        <f t="shared" si="34"/>
        <v>#DIV/0!</v>
      </c>
    </row>
    <row r="406" ht="15.0" customHeight="1">
      <c r="A406" s="1056">
        <f t="shared" si="59"/>
        <v>405</v>
      </c>
      <c r="B406" s="1077"/>
      <c r="C406" s="720"/>
      <c r="D406" s="766"/>
      <c r="E406" s="766"/>
      <c r="F406" s="1059"/>
      <c r="G406" s="1059"/>
      <c r="H406" s="1056">
        <f t="shared" si="71"/>
        <v>0</v>
      </c>
      <c r="I406" s="1060" t="str">
        <f t="shared" si="64"/>
        <v>#REF!</v>
      </c>
      <c r="J406" s="1056">
        <v>7.0</v>
      </c>
      <c r="K406" s="1056">
        <v>2024.0</v>
      </c>
      <c r="L406" s="1065">
        <v>45474.0</v>
      </c>
      <c r="M406" s="1065">
        <v>45504.0</v>
      </c>
      <c r="N406" s="727"/>
      <c r="O406" s="727">
        <f t="shared" si="77"/>
        <v>0</v>
      </c>
      <c r="P406" s="727" t="str">
        <f t="shared" si="37"/>
        <v>#REF!</v>
      </c>
      <c r="Q406" s="721"/>
      <c r="R406" s="721"/>
      <c r="S406" s="1077" t="s">
        <v>525</v>
      </c>
      <c r="T406" s="720"/>
      <c r="U406" s="727" t="str">
        <f t="shared" si="2"/>
        <v/>
      </c>
      <c r="V406" s="730">
        <f t="shared" si="74"/>
        <v>0</v>
      </c>
      <c r="W406" s="727">
        <f t="shared" si="75"/>
        <v>0</v>
      </c>
      <c r="X406" s="727" t="str">
        <f t="shared" si="5"/>
        <v>#DIV/0!</v>
      </c>
      <c r="Y406" s="727">
        <f t="shared" si="40"/>
        <v>0</v>
      </c>
      <c r="Z406" s="730" t="str">
        <f t="shared" si="41"/>
        <v>#REF!</v>
      </c>
      <c r="AA406" s="730" t="str">
        <f t="shared" si="6"/>
        <v>#DIV/0!</v>
      </c>
      <c r="AB406" s="730" t="str">
        <f t="shared" si="7"/>
        <v>#DIV/0!</v>
      </c>
      <c r="AC406" s="733" t="str">
        <f t="shared" si="8"/>
        <v>#DIV/0!</v>
      </c>
      <c r="AD406" s="733" t="str">
        <f t="shared" si="9"/>
        <v>#DIV/0!</v>
      </c>
      <c r="AE406" s="733">
        <f t="shared" si="10"/>
        <v>0</v>
      </c>
      <c r="AF406" s="1056"/>
      <c r="AG406" s="737"/>
      <c r="AH406" s="737"/>
      <c r="AI406" s="737" t="str">
        <f t="shared" si="34"/>
        <v>#DIV/0!</v>
      </c>
    </row>
    <row r="407" ht="15.0" customHeight="1">
      <c r="A407" s="1056">
        <f t="shared" si="59"/>
        <v>406</v>
      </c>
      <c r="B407" s="1077"/>
      <c r="C407" s="720"/>
      <c r="D407" s="766"/>
      <c r="E407" s="766"/>
      <c r="F407" s="1059"/>
      <c r="G407" s="1059"/>
      <c r="H407" s="1056">
        <f t="shared" si="71"/>
        <v>0</v>
      </c>
      <c r="I407" s="1060" t="str">
        <f t="shared" si="64"/>
        <v>#REF!</v>
      </c>
      <c r="J407" s="1056">
        <v>7.0</v>
      </c>
      <c r="K407" s="1056">
        <v>2024.0</v>
      </c>
      <c r="L407" s="1065">
        <v>45474.0</v>
      </c>
      <c r="M407" s="1065">
        <v>45504.0</v>
      </c>
      <c r="N407" s="727"/>
      <c r="O407" s="727">
        <f t="shared" si="77"/>
        <v>0</v>
      </c>
      <c r="P407" s="727" t="str">
        <f t="shared" si="37"/>
        <v>#REF!</v>
      </c>
      <c r="Q407" s="721"/>
      <c r="R407" s="721"/>
      <c r="S407" s="1077" t="s">
        <v>525</v>
      </c>
      <c r="T407" s="720"/>
      <c r="U407" s="727" t="str">
        <f t="shared" si="2"/>
        <v/>
      </c>
      <c r="V407" s="730">
        <f t="shared" si="74"/>
        <v>0</v>
      </c>
      <c r="W407" s="727">
        <f t="shared" si="75"/>
        <v>0</v>
      </c>
      <c r="X407" s="727" t="str">
        <f t="shared" si="5"/>
        <v>#DIV/0!</v>
      </c>
      <c r="Y407" s="727">
        <f t="shared" si="40"/>
        <v>0</v>
      </c>
      <c r="Z407" s="730" t="str">
        <f t="shared" si="41"/>
        <v>#REF!</v>
      </c>
      <c r="AA407" s="730" t="str">
        <f t="shared" si="6"/>
        <v>#DIV/0!</v>
      </c>
      <c r="AB407" s="730" t="str">
        <f t="shared" si="7"/>
        <v>#DIV/0!</v>
      </c>
      <c r="AC407" s="733" t="str">
        <f t="shared" si="8"/>
        <v>#DIV/0!</v>
      </c>
      <c r="AD407" s="733" t="str">
        <f t="shared" si="9"/>
        <v>#DIV/0!</v>
      </c>
      <c r="AE407" s="733">
        <f t="shared" si="10"/>
        <v>0</v>
      </c>
      <c r="AF407" s="1056"/>
      <c r="AG407" s="737"/>
      <c r="AH407" s="737"/>
      <c r="AI407" s="737" t="str">
        <f t="shared" si="34"/>
        <v>#DIV/0!</v>
      </c>
    </row>
    <row r="408" ht="15.0" customHeight="1">
      <c r="A408" s="1056">
        <f t="shared" si="59"/>
        <v>407</v>
      </c>
      <c r="B408" s="1077"/>
      <c r="C408" s="720"/>
      <c r="D408" s="766"/>
      <c r="E408" s="766"/>
      <c r="F408" s="1059"/>
      <c r="G408" s="1059"/>
      <c r="H408" s="1056">
        <f t="shared" si="71"/>
        <v>0</v>
      </c>
      <c r="I408" s="1060" t="str">
        <f t="shared" si="64"/>
        <v>#REF!</v>
      </c>
      <c r="J408" s="1056">
        <v>7.0</v>
      </c>
      <c r="K408" s="1056">
        <v>2024.0</v>
      </c>
      <c r="L408" s="1065">
        <v>45474.0</v>
      </c>
      <c r="M408" s="1065">
        <v>45504.0</v>
      </c>
      <c r="N408" s="727"/>
      <c r="O408" s="727">
        <f t="shared" si="77"/>
        <v>0</v>
      </c>
      <c r="P408" s="727" t="str">
        <f t="shared" si="37"/>
        <v>#REF!</v>
      </c>
      <c r="Q408" s="721"/>
      <c r="R408" s="721"/>
      <c r="S408" s="1077" t="s">
        <v>525</v>
      </c>
      <c r="T408" s="720"/>
      <c r="U408" s="727" t="str">
        <f t="shared" si="2"/>
        <v/>
      </c>
      <c r="V408" s="730">
        <f t="shared" si="74"/>
        <v>0</v>
      </c>
      <c r="W408" s="727">
        <f t="shared" si="75"/>
        <v>0</v>
      </c>
      <c r="X408" s="727" t="str">
        <f t="shared" si="5"/>
        <v>#DIV/0!</v>
      </c>
      <c r="Y408" s="727">
        <f t="shared" si="40"/>
        <v>0</v>
      </c>
      <c r="Z408" s="730" t="str">
        <f t="shared" si="41"/>
        <v>#REF!</v>
      </c>
      <c r="AA408" s="730" t="str">
        <f t="shared" si="6"/>
        <v>#DIV/0!</v>
      </c>
      <c r="AB408" s="730" t="str">
        <f t="shared" si="7"/>
        <v>#DIV/0!</v>
      </c>
      <c r="AC408" s="733" t="str">
        <f t="shared" si="8"/>
        <v>#DIV/0!</v>
      </c>
      <c r="AD408" s="733" t="str">
        <f t="shared" si="9"/>
        <v>#DIV/0!</v>
      </c>
      <c r="AE408" s="733">
        <f t="shared" si="10"/>
        <v>0</v>
      </c>
      <c r="AF408" s="1056"/>
      <c r="AG408" s="737"/>
      <c r="AH408" s="737"/>
      <c r="AI408" s="737" t="str">
        <f t="shared" si="34"/>
        <v>#DIV/0!</v>
      </c>
    </row>
    <row r="409" ht="15.0" customHeight="1">
      <c r="A409" s="1056">
        <f t="shared" si="59"/>
        <v>408</v>
      </c>
      <c r="B409" s="1077"/>
      <c r="C409" s="720"/>
      <c r="D409" s="766"/>
      <c r="E409" s="766"/>
      <c r="F409" s="1059"/>
      <c r="G409" s="1059"/>
      <c r="H409" s="1056">
        <f t="shared" si="71"/>
        <v>0</v>
      </c>
      <c r="I409" s="1060" t="str">
        <f t="shared" si="64"/>
        <v>#REF!</v>
      </c>
      <c r="J409" s="1056">
        <v>7.0</v>
      </c>
      <c r="K409" s="1056">
        <v>2024.0</v>
      </c>
      <c r="L409" s="1065">
        <v>45474.0</v>
      </c>
      <c r="M409" s="1065">
        <v>45504.0</v>
      </c>
      <c r="N409" s="727"/>
      <c r="O409" s="727">
        <f t="shared" si="77"/>
        <v>0</v>
      </c>
      <c r="P409" s="727" t="str">
        <f t="shared" si="37"/>
        <v>#REF!</v>
      </c>
      <c r="Q409" s="721"/>
      <c r="R409" s="721"/>
      <c r="S409" s="1077" t="s">
        <v>525</v>
      </c>
      <c r="T409" s="720"/>
      <c r="U409" s="727" t="str">
        <f t="shared" si="2"/>
        <v/>
      </c>
      <c r="V409" s="730">
        <f t="shared" si="74"/>
        <v>0</v>
      </c>
      <c r="W409" s="727">
        <f t="shared" si="75"/>
        <v>0</v>
      </c>
      <c r="X409" s="727" t="str">
        <f t="shared" si="5"/>
        <v>#DIV/0!</v>
      </c>
      <c r="Y409" s="727">
        <f t="shared" si="40"/>
        <v>0</v>
      </c>
      <c r="Z409" s="730" t="str">
        <f t="shared" si="41"/>
        <v>#REF!</v>
      </c>
      <c r="AA409" s="730" t="str">
        <f t="shared" si="6"/>
        <v>#DIV/0!</v>
      </c>
      <c r="AB409" s="730" t="str">
        <f t="shared" si="7"/>
        <v>#DIV/0!</v>
      </c>
      <c r="AC409" s="733" t="str">
        <f t="shared" si="8"/>
        <v>#DIV/0!</v>
      </c>
      <c r="AD409" s="733" t="str">
        <f t="shared" si="9"/>
        <v>#DIV/0!</v>
      </c>
      <c r="AE409" s="733">
        <f t="shared" si="10"/>
        <v>0</v>
      </c>
      <c r="AF409" s="1056"/>
      <c r="AG409" s="737"/>
      <c r="AH409" s="737"/>
      <c r="AI409" s="737" t="str">
        <f t="shared" si="34"/>
        <v>#DIV/0!</v>
      </c>
    </row>
    <row r="410" ht="15.0" customHeight="1">
      <c r="A410" s="1056">
        <f t="shared" si="59"/>
        <v>409</v>
      </c>
      <c r="B410" s="1077"/>
      <c r="C410" s="720"/>
      <c r="D410" s="766"/>
      <c r="E410" s="766"/>
      <c r="F410" s="1059"/>
      <c r="G410" s="1059"/>
      <c r="H410" s="1056">
        <f t="shared" si="71"/>
        <v>0</v>
      </c>
      <c r="I410" s="1060" t="str">
        <f t="shared" si="64"/>
        <v>#REF!</v>
      </c>
      <c r="J410" s="1056">
        <v>7.0</v>
      </c>
      <c r="K410" s="1056">
        <v>2024.0</v>
      </c>
      <c r="L410" s="1065">
        <v>45474.0</v>
      </c>
      <c r="M410" s="1065">
        <v>45504.0</v>
      </c>
      <c r="N410" s="727"/>
      <c r="O410" s="727">
        <f t="shared" si="77"/>
        <v>0</v>
      </c>
      <c r="P410" s="727" t="str">
        <f t="shared" si="37"/>
        <v>#REF!</v>
      </c>
      <c r="Q410" s="721"/>
      <c r="R410" s="721"/>
      <c r="S410" s="1077" t="s">
        <v>525</v>
      </c>
      <c r="T410" s="720"/>
      <c r="U410" s="727" t="str">
        <f t="shared" si="2"/>
        <v/>
      </c>
      <c r="V410" s="730">
        <f t="shared" si="74"/>
        <v>0</v>
      </c>
      <c r="W410" s="727">
        <f t="shared" si="75"/>
        <v>0</v>
      </c>
      <c r="X410" s="727" t="str">
        <f t="shared" si="5"/>
        <v>#DIV/0!</v>
      </c>
      <c r="Y410" s="727">
        <f t="shared" si="40"/>
        <v>0</v>
      </c>
      <c r="Z410" s="730" t="str">
        <f t="shared" si="41"/>
        <v>#REF!</v>
      </c>
      <c r="AA410" s="730" t="str">
        <f t="shared" si="6"/>
        <v>#DIV/0!</v>
      </c>
      <c r="AB410" s="730" t="str">
        <f t="shared" si="7"/>
        <v>#DIV/0!</v>
      </c>
      <c r="AC410" s="733" t="str">
        <f t="shared" si="8"/>
        <v>#DIV/0!</v>
      </c>
      <c r="AD410" s="733" t="str">
        <f t="shared" si="9"/>
        <v>#DIV/0!</v>
      </c>
      <c r="AE410" s="733">
        <f t="shared" si="10"/>
        <v>0</v>
      </c>
      <c r="AF410" s="1056"/>
      <c r="AG410" s="737"/>
      <c r="AH410" s="737"/>
      <c r="AI410" s="737" t="str">
        <f t="shared" si="34"/>
        <v>#DIV/0!</v>
      </c>
    </row>
    <row r="411" ht="15.0" customHeight="1">
      <c r="A411" s="1056">
        <f t="shared" si="59"/>
        <v>410</v>
      </c>
      <c r="B411" s="1064"/>
      <c r="C411" s="747"/>
      <c r="D411" s="778"/>
      <c r="E411" s="778"/>
      <c r="F411" s="1071"/>
      <c r="G411" s="1071"/>
      <c r="H411" s="1056">
        <f t="shared" si="71"/>
        <v>0</v>
      </c>
      <c r="I411" s="1060" t="str">
        <f t="shared" si="64"/>
        <v>#REF!</v>
      </c>
      <c r="J411" s="1056">
        <v>7.0</v>
      </c>
      <c r="K411" s="1056">
        <v>2024.0</v>
      </c>
      <c r="L411" s="1065">
        <v>45474.0</v>
      </c>
      <c r="M411" s="1065">
        <v>45504.0</v>
      </c>
      <c r="N411" s="727"/>
      <c r="O411" s="727">
        <f t="shared" si="77"/>
        <v>0</v>
      </c>
      <c r="P411" s="727" t="str">
        <f t="shared" si="37"/>
        <v>#REF!</v>
      </c>
      <c r="Q411" s="748"/>
      <c r="R411" s="748"/>
      <c r="S411" s="1064" t="s">
        <v>525</v>
      </c>
      <c r="T411" s="747"/>
      <c r="U411" s="727" t="str">
        <f t="shared" si="2"/>
        <v/>
      </c>
      <c r="V411" s="730">
        <f t="shared" si="74"/>
        <v>0</v>
      </c>
      <c r="W411" s="727">
        <f t="shared" si="75"/>
        <v>0</v>
      </c>
      <c r="X411" s="727" t="str">
        <f t="shared" si="5"/>
        <v>#DIV/0!</v>
      </c>
      <c r="Y411" s="727">
        <f t="shared" si="40"/>
        <v>0</v>
      </c>
      <c r="Z411" s="730" t="str">
        <f t="shared" si="41"/>
        <v>#REF!</v>
      </c>
      <c r="AA411" s="730" t="str">
        <f t="shared" si="6"/>
        <v>#DIV/0!</v>
      </c>
      <c r="AB411" s="730" t="str">
        <f t="shared" si="7"/>
        <v>#DIV/0!</v>
      </c>
      <c r="AC411" s="733" t="str">
        <f t="shared" si="8"/>
        <v>#DIV/0!</v>
      </c>
      <c r="AD411" s="733" t="str">
        <f t="shared" si="9"/>
        <v>#DIV/0!</v>
      </c>
      <c r="AE411" s="733">
        <f t="shared" si="10"/>
        <v>0</v>
      </c>
      <c r="AF411" s="1056"/>
      <c r="AG411" s="737"/>
      <c r="AH411" s="737"/>
      <c r="AI411" s="737" t="str">
        <f t="shared" si="34"/>
        <v>#DIV/0!</v>
      </c>
    </row>
    <row r="412" ht="15.0" customHeight="1">
      <c r="A412" s="1056">
        <f t="shared" si="59"/>
        <v>411</v>
      </c>
      <c r="B412" s="1077"/>
      <c r="C412" s="720"/>
      <c r="D412" s="766"/>
      <c r="E412" s="766"/>
      <c r="F412" s="1059"/>
      <c r="G412" s="1059"/>
      <c r="H412" s="1056">
        <f t="shared" si="71"/>
        <v>0</v>
      </c>
      <c r="I412" s="1060" t="str">
        <f t="shared" si="64"/>
        <v>#REF!</v>
      </c>
      <c r="J412" s="1056">
        <v>7.0</v>
      </c>
      <c r="K412" s="1056">
        <v>2024.0</v>
      </c>
      <c r="L412" s="1065">
        <v>45474.0</v>
      </c>
      <c r="M412" s="1065">
        <v>45504.0</v>
      </c>
      <c r="N412" s="727"/>
      <c r="O412" s="727">
        <f t="shared" si="77"/>
        <v>0</v>
      </c>
      <c r="P412" s="727" t="str">
        <f t="shared" si="37"/>
        <v>#REF!</v>
      </c>
      <c r="Q412" s="721"/>
      <c r="R412" s="721"/>
      <c r="S412" s="1077" t="s">
        <v>525</v>
      </c>
      <c r="T412" s="720"/>
      <c r="U412" s="727" t="str">
        <f t="shared" si="2"/>
        <v/>
      </c>
      <c r="V412" s="730">
        <f t="shared" si="74"/>
        <v>0</v>
      </c>
      <c r="W412" s="727">
        <f t="shared" si="75"/>
        <v>0</v>
      </c>
      <c r="X412" s="727" t="str">
        <f t="shared" si="5"/>
        <v>#DIV/0!</v>
      </c>
      <c r="Y412" s="727">
        <f t="shared" si="40"/>
        <v>0</v>
      </c>
      <c r="Z412" s="730" t="str">
        <f t="shared" si="41"/>
        <v>#REF!</v>
      </c>
      <c r="AA412" s="730" t="str">
        <f t="shared" si="6"/>
        <v>#DIV/0!</v>
      </c>
      <c r="AB412" s="730" t="str">
        <f t="shared" si="7"/>
        <v>#DIV/0!</v>
      </c>
      <c r="AC412" s="733" t="str">
        <f t="shared" si="8"/>
        <v>#DIV/0!</v>
      </c>
      <c r="AD412" s="733" t="str">
        <f t="shared" si="9"/>
        <v>#DIV/0!</v>
      </c>
      <c r="AE412" s="733">
        <f t="shared" si="10"/>
        <v>0</v>
      </c>
      <c r="AF412" s="1056"/>
      <c r="AG412" s="737"/>
      <c r="AH412" s="737"/>
      <c r="AI412" s="737" t="str">
        <f t="shared" si="34"/>
        <v>#DIV/0!</v>
      </c>
    </row>
    <row r="413" ht="15.0" customHeight="1">
      <c r="A413" s="1056">
        <f t="shared" si="59"/>
        <v>412</v>
      </c>
      <c r="B413" s="1077"/>
      <c r="C413" s="720"/>
      <c r="D413" s="766"/>
      <c r="E413" s="766"/>
      <c r="F413" s="1059"/>
      <c r="G413" s="1059"/>
      <c r="H413" s="1056">
        <f t="shared" si="71"/>
        <v>0</v>
      </c>
      <c r="I413" s="1060" t="str">
        <f t="shared" si="64"/>
        <v>#REF!</v>
      </c>
      <c r="J413" s="1056">
        <v>7.0</v>
      </c>
      <c r="K413" s="1056">
        <v>2024.0</v>
      </c>
      <c r="L413" s="1065">
        <v>45474.0</v>
      </c>
      <c r="M413" s="1065">
        <v>45504.0</v>
      </c>
      <c r="N413" s="727"/>
      <c r="O413" s="727">
        <f t="shared" si="77"/>
        <v>0</v>
      </c>
      <c r="P413" s="727" t="str">
        <f t="shared" si="37"/>
        <v>#REF!</v>
      </c>
      <c r="Q413" s="721"/>
      <c r="R413" s="721"/>
      <c r="S413" s="1077" t="s">
        <v>525</v>
      </c>
      <c r="T413" s="720"/>
      <c r="U413" s="727" t="str">
        <f t="shared" si="2"/>
        <v/>
      </c>
      <c r="V413" s="730">
        <f t="shared" si="74"/>
        <v>0</v>
      </c>
      <c r="W413" s="727">
        <f t="shared" si="75"/>
        <v>0</v>
      </c>
      <c r="X413" s="727" t="str">
        <f t="shared" si="5"/>
        <v>#DIV/0!</v>
      </c>
      <c r="Y413" s="727">
        <f t="shared" si="40"/>
        <v>0</v>
      </c>
      <c r="Z413" s="730" t="str">
        <f t="shared" si="41"/>
        <v>#REF!</v>
      </c>
      <c r="AA413" s="730" t="str">
        <f t="shared" si="6"/>
        <v>#DIV/0!</v>
      </c>
      <c r="AB413" s="730" t="str">
        <f t="shared" si="7"/>
        <v>#DIV/0!</v>
      </c>
      <c r="AC413" s="733" t="str">
        <f t="shared" si="8"/>
        <v>#DIV/0!</v>
      </c>
      <c r="AD413" s="733" t="str">
        <f t="shared" si="9"/>
        <v>#DIV/0!</v>
      </c>
      <c r="AE413" s="733">
        <f t="shared" si="10"/>
        <v>0</v>
      </c>
      <c r="AF413" s="1056"/>
      <c r="AG413" s="737"/>
      <c r="AH413" s="737"/>
      <c r="AI413" s="737" t="str">
        <f t="shared" si="34"/>
        <v>#DIV/0!</v>
      </c>
    </row>
    <row r="414" ht="15.0" customHeight="1">
      <c r="A414" s="1056">
        <f t="shared" si="59"/>
        <v>413</v>
      </c>
      <c r="B414" s="1077"/>
      <c r="C414" s="720"/>
      <c r="D414" s="766"/>
      <c r="E414" s="766"/>
      <c r="F414" s="1059"/>
      <c r="G414" s="1059"/>
      <c r="H414" s="1056">
        <f t="shared" si="71"/>
        <v>0</v>
      </c>
      <c r="I414" s="1060" t="str">
        <f t="shared" si="64"/>
        <v>#REF!</v>
      </c>
      <c r="J414" s="1056">
        <v>7.0</v>
      </c>
      <c r="K414" s="1056">
        <v>2024.0</v>
      </c>
      <c r="L414" s="1065">
        <v>45474.0</v>
      </c>
      <c r="M414" s="1065">
        <v>45504.0</v>
      </c>
      <c r="N414" s="727"/>
      <c r="O414" s="727">
        <f t="shared" si="77"/>
        <v>0</v>
      </c>
      <c r="P414" s="727" t="str">
        <f t="shared" si="37"/>
        <v>#REF!</v>
      </c>
      <c r="Q414" s="721"/>
      <c r="R414" s="721"/>
      <c r="S414" s="1077" t="s">
        <v>525</v>
      </c>
      <c r="T414" s="720"/>
      <c r="U414" s="727" t="str">
        <f t="shared" si="2"/>
        <v/>
      </c>
      <c r="V414" s="730">
        <f t="shared" si="74"/>
        <v>0</v>
      </c>
      <c r="W414" s="727">
        <f t="shared" si="75"/>
        <v>0</v>
      </c>
      <c r="X414" s="727" t="str">
        <f t="shared" si="5"/>
        <v>#DIV/0!</v>
      </c>
      <c r="Y414" s="727">
        <f t="shared" si="40"/>
        <v>0</v>
      </c>
      <c r="Z414" s="730" t="str">
        <f t="shared" si="41"/>
        <v>#REF!</v>
      </c>
      <c r="AA414" s="730" t="str">
        <f t="shared" si="6"/>
        <v>#DIV/0!</v>
      </c>
      <c r="AB414" s="730" t="str">
        <f t="shared" si="7"/>
        <v>#DIV/0!</v>
      </c>
      <c r="AC414" s="733" t="str">
        <f t="shared" si="8"/>
        <v>#DIV/0!</v>
      </c>
      <c r="AD414" s="733" t="str">
        <f t="shared" si="9"/>
        <v>#DIV/0!</v>
      </c>
      <c r="AE414" s="733">
        <f t="shared" si="10"/>
        <v>0</v>
      </c>
      <c r="AF414" s="1056"/>
      <c r="AG414" s="737"/>
      <c r="AH414" s="737"/>
      <c r="AI414" s="737" t="str">
        <f t="shared" si="34"/>
        <v>#DIV/0!</v>
      </c>
    </row>
    <row r="415" ht="15.0" customHeight="1">
      <c r="A415" s="1056">
        <f t="shared" si="59"/>
        <v>414</v>
      </c>
      <c r="B415" s="1077"/>
      <c r="C415" s="720"/>
      <c r="D415" s="766"/>
      <c r="E415" s="766"/>
      <c r="F415" s="1059"/>
      <c r="G415" s="1059"/>
      <c r="H415" s="1056">
        <f t="shared" si="71"/>
        <v>0</v>
      </c>
      <c r="I415" s="1060" t="str">
        <f t="shared" si="64"/>
        <v>#REF!</v>
      </c>
      <c r="J415" s="1056">
        <v>7.0</v>
      </c>
      <c r="K415" s="1056">
        <v>2024.0</v>
      </c>
      <c r="L415" s="1065">
        <v>45474.0</v>
      </c>
      <c r="M415" s="1065">
        <v>45504.0</v>
      </c>
      <c r="N415" s="727"/>
      <c r="O415" s="727">
        <f t="shared" si="77"/>
        <v>0</v>
      </c>
      <c r="P415" s="727" t="str">
        <f t="shared" si="37"/>
        <v>#REF!</v>
      </c>
      <c r="Q415" s="721"/>
      <c r="R415" s="721"/>
      <c r="S415" s="1077" t="s">
        <v>525</v>
      </c>
      <c r="T415" s="720"/>
      <c r="U415" s="727" t="str">
        <f t="shared" si="2"/>
        <v/>
      </c>
      <c r="V415" s="730">
        <f t="shared" si="74"/>
        <v>0</v>
      </c>
      <c r="W415" s="727">
        <f t="shared" si="75"/>
        <v>0</v>
      </c>
      <c r="X415" s="727" t="str">
        <f t="shared" si="5"/>
        <v>#DIV/0!</v>
      </c>
      <c r="Y415" s="727">
        <f t="shared" si="40"/>
        <v>0</v>
      </c>
      <c r="Z415" s="730" t="str">
        <f t="shared" si="41"/>
        <v>#REF!</v>
      </c>
      <c r="AA415" s="730" t="str">
        <f t="shared" si="6"/>
        <v>#DIV/0!</v>
      </c>
      <c r="AB415" s="730" t="str">
        <f t="shared" si="7"/>
        <v>#DIV/0!</v>
      </c>
      <c r="AC415" s="733" t="str">
        <f t="shared" si="8"/>
        <v>#DIV/0!</v>
      </c>
      <c r="AD415" s="733" t="str">
        <f t="shared" si="9"/>
        <v>#DIV/0!</v>
      </c>
      <c r="AE415" s="733">
        <f t="shared" si="10"/>
        <v>0</v>
      </c>
      <c r="AF415" s="1056"/>
      <c r="AG415" s="737"/>
      <c r="AH415" s="737"/>
      <c r="AI415" s="737" t="str">
        <f t="shared" si="34"/>
        <v>#DIV/0!</v>
      </c>
    </row>
    <row r="416" ht="15.0" customHeight="1">
      <c r="A416" s="1056">
        <f t="shared" si="59"/>
        <v>415</v>
      </c>
      <c r="B416" s="1077"/>
      <c r="C416" s="720"/>
      <c r="D416" s="766"/>
      <c r="E416" s="766"/>
      <c r="F416" s="1059"/>
      <c r="G416" s="1059"/>
      <c r="H416" s="1056">
        <f t="shared" si="71"/>
        <v>0</v>
      </c>
      <c r="I416" s="1060" t="str">
        <f t="shared" si="64"/>
        <v>#REF!</v>
      </c>
      <c r="J416" s="1056">
        <v>7.0</v>
      </c>
      <c r="K416" s="1056">
        <v>2024.0</v>
      </c>
      <c r="L416" s="1065">
        <v>45474.0</v>
      </c>
      <c r="M416" s="1065">
        <v>45504.0</v>
      </c>
      <c r="N416" s="727"/>
      <c r="O416" s="727">
        <f t="shared" si="77"/>
        <v>0</v>
      </c>
      <c r="P416" s="727" t="str">
        <f t="shared" si="37"/>
        <v>#REF!</v>
      </c>
      <c r="Q416" s="721"/>
      <c r="R416" s="721"/>
      <c r="S416" s="1077" t="s">
        <v>525</v>
      </c>
      <c r="T416" s="720"/>
      <c r="U416" s="727" t="str">
        <f t="shared" si="2"/>
        <v/>
      </c>
      <c r="V416" s="730">
        <f t="shared" si="74"/>
        <v>0</v>
      </c>
      <c r="W416" s="727">
        <f t="shared" si="75"/>
        <v>0</v>
      </c>
      <c r="X416" s="727" t="str">
        <f t="shared" si="5"/>
        <v>#DIV/0!</v>
      </c>
      <c r="Y416" s="727">
        <f t="shared" si="40"/>
        <v>0</v>
      </c>
      <c r="Z416" s="730" t="str">
        <f t="shared" si="41"/>
        <v>#REF!</v>
      </c>
      <c r="AA416" s="730" t="str">
        <f t="shared" si="6"/>
        <v>#DIV/0!</v>
      </c>
      <c r="AB416" s="730" t="str">
        <f t="shared" si="7"/>
        <v>#DIV/0!</v>
      </c>
      <c r="AC416" s="733" t="str">
        <f t="shared" si="8"/>
        <v>#DIV/0!</v>
      </c>
      <c r="AD416" s="733" t="str">
        <f t="shared" si="9"/>
        <v>#DIV/0!</v>
      </c>
      <c r="AE416" s="733">
        <f t="shared" si="10"/>
        <v>0</v>
      </c>
      <c r="AF416" s="1056"/>
      <c r="AG416" s="737"/>
      <c r="AH416" s="737"/>
      <c r="AI416" s="737" t="str">
        <f t="shared" si="34"/>
        <v>#DIV/0!</v>
      </c>
    </row>
    <row r="417" ht="15.0" customHeight="1">
      <c r="A417" s="1056">
        <f t="shared" si="59"/>
        <v>416</v>
      </c>
      <c r="B417" s="1077"/>
      <c r="C417" s="720"/>
      <c r="D417" s="766"/>
      <c r="E417" s="766"/>
      <c r="F417" s="1059"/>
      <c r="G417" s="1059"/>
      <c r="H417" s="1056">
        <f t="shared" si="71"/>
        <v>0</v>
      </c>
      <c r="I417" s="1060" t="str">
        <f t="shared" si="64"/>
        <v>#REF!</v>
      </c>
      <c r="J417" s="1056">
        <v>7.0</v>
      </c>
      <c r="K417" s="1056">
        <v>2024.0</v>
      </c>
      <c r="L417" s="1065">
        <v>45474.0</v>
      </c>
      <c r="M417" s="1065">
        <v>45504.0</v>
      </c>
      <c r="N417" s="727"/>
      <c r="O417" s="727">
        <f t="shared" si="77"/>
        <v>0</v>
      </c>
      <c r="P417" s="727" t="str">
        <f t="shared" si="37"/>
        <v>#REF!</v>
      </c>
      <c r="Q417" s="721"/>
      <c r="R417" s="721"/>
      <c r="S417" s="1077" t="s">
        <v>525</v>
      </c>
      <c r="T417" s="720"/>
      <c r="U417" s="727" t="str">
        <f t="shared" si="2"/>
        <v/>
      </c>
      <c r="V417" s="730">
        <f t="shared" si="74"/>
        <v>0</v>
      </c>
      <c r="W417" s="727">
        <f t="shared" si="75"/>
        <v>0</v>
      </c>
      <c r="X417" s="727" t="str">
        <f t="shared" si="5"/>
        <v>#DIV/0!</v>
      </c>
      <c r="Y417" s="727">
        <f t="shared" si="40"/>
        <v>0</v>
      </c>
      <c r="Z417" s="730" t="str">
        <f t="shared" si="41"/>
        <v>#REF!</v>
      </c>
      <c r="AA417" s="730" t="str">
        <f t="shared" si="6"/>
        <v>#DIV/0!</v>
      </c>
      <c r="AB417" s="730" t="str">
        <f t="shared" si="7"/>
        <v>#DIV/0!</v>
      </c>
      <c r="AC417" s="733" t="str">
        <f t="shared" si="8"/>
        <v>#DIV/0!</v>
      </c>
      <c r="AD417" s="733" t="str">
        <f t="shared" si="9"/>
        <v>#DIV/0!</v>
      </c>
      <c r="AE417" s="733">
        <f t="shared" si="10"/>
        <v>0</v>
      </c>
      <c r="AF417" s="1056"/>
      <c r="AG417" s="737"/>
      <c r="AH417" s="737"/>
      <c r="AI417" s="737" t="str">
        <f t="shared" si="34"/>
        <v>#DIV/0!</v>
      </c>
    </row>
    <row r="418" ht="15.0" customHeight="1">
      <c r="A418" s="1056">
        <f t="shared" si="59"/>
        <v>417</v>
      </c>
      <c r="B418" s="1077"/>
      <c r="C418" s="720"/>
      <c r="D418" s="766"/>
      <c r="E418" s="766"/>
      <c r="F418" s="1059"/>
      <c r="G418" s="1059"/>
      <c r="H418" s="1056">
        <f t="shared" si="71"/>
        <v>0</v>
      </c>
      <c r="I418" s="1060" t="str">
        <f t="shared" si="64"/>
        <v>#REF!</v>
      </c>
      <c r="J418" s="1056">
        <v>7.0</v>
      </c>
      <c r="K418" s="1056">
        <v>2024.0</v>
      </c>
      <c r="L418" s="1065">
        <v>45474.0</v>
      </c>
      <c r="M418" s="1065">
        <v>45504.0</v>
      </c>
      <c r="N418" s="727"/>
      <c r="O418" s="727">
        <f t="shared" si="77"/>
        <v>0</v>
      </c>
      <c r="P418" s="727" t="str">
        <f t="shared" si="37"/>
        <v>#REF!</v>
      </c>
      <c r="Q418" s="721"/>
      <c r="R418" s="721"/>
      <c r="S418" s="1077" t="s">
        <v>525</v>
      </c>
      <c r="T418" s="720"/>
      <c r="U418" s="727" t="str">
        <f t="shared" si="2"/>
        <v/>
      </c>
      <c r="V418" s="730">
        <f t="shared" si="74"/>
        <v>0</v>
      </c>
      <c r="W418" s="727">
        <f t="shared" si="75"/>
        <v>0</v>
      </c>
      <c r="X418" s="727" t="str">
        <f t="shared" si="5"/>
        <v>#DIV/0!</v>
      </c>
      <c r="Y418" s="727">
        <f t="shared" si="40"/>
        <v>0</v>
      </c>
      <c r="Z418" s="730" t="str">
        <f t="shared" si="41"/>
        <v>#REF!</v>
      </c>
      <c r="AA418" s="730" t="str">
        <f t="shared" si="6"/>
        <v>#DIV/0!</v>
      </c>
      <c r="AB418" s="730" t="str">
        <f t="shared" si="7"/>
        <v>#DIV/0!</v>
      </c>
      <c r="AC418" s="733" t="str">
        <f t="shared" si="8"/>
        <v>#DIV/0!</v>
      </c>
      <c r="AD418" s="733" t="str">
        <f t="shared" si="9"/>
        <v>#DIV/0!</v>
      </c>
      <c r="AE418" s="733">
        <f t="shared" si="10"/>
        <v>0</v>
      </c>
      <c r="AF418" s="1056"/>
      <c r="AG418" s="737"/>
      <c r="AH418" s="737"/>
      <c r="AI418" s="737" t="str">
        <f t="shared" si="34"/>
        <v>#DIV/0!</v>
      </c>
    </row>
    <row r="419" ht="15.0" customHeight="1">
      <c r="A419" s="1056">
        <f t="shared" si="59"/>
        <v>418</v>
      </c>
      <c r="B419" s="1077"/>
      <c r="C419" s="720"/>
      <c r="D419" s="766"/>
      <c r="E419" s="766"/>
      <c r="F419" s="1059"/>
      <c r="G419" s="1059"/>
      <c r="H419" s="1056">
        <f t="shared" si="71"/>
        <v>0</v>
      </c>
      <c r="I419" s="1060" t="str">
        <f t="shared" si="64"/>
        <v>#REF!</v>
      </c>
      <c r="J419" s="1056">
        <v>7.0</v>
      </c>
      <c r="K419" s="1056">
        <v>2024.0</v>
      </c>
      <c r="L419" s="1065">
        <v>45474.0</v>
      </c>
      <c r="M419" s="1065">
        <v>45504.0</v>
      </c>
      <c r="N419" s="727"/>
      <c r="O419" s="727">
        <f t="shared" si="77"/>
        <v>0</v>
      </c>
      <c r="P419" s="727" t="str">
        <f t="shared" si="37"/>
        <v>#REF!</v>
      </c>
      <c r="Q419" s="721"/>
      <c r="R419" s="721"/>
      <c r="S419" s="1077" t="s">
        <v>525</v>
      </c>
      <c r="T419" s="720"/>
      <c r="U419" s="727" t="str">
        <f t="shared" si="2"/>
        <v/>
      </c>
      <c r="V419" s="730">
        <f t="shared" si="74"/>
        <v>0</v>
      </c>
      <c r="W419" s="727">
        <f t="shared" si="75"/>
        <v>0</v>
      </c>
      <c r="X419" s="727" t="str">
        <f t="shared" si="5"/>
        <v>#DIV/0!</v>
      </c>
      <c r="Y419" s="727">
        <f t="shared" si="40"/>
        <v>0</v>
      </c>
      <c r="Z419" s="730" t="str">
        <f t="shared" si="41"/>
        <v>#REF!</v>
      </c>
      <c r="AA419" s="730" t="str">
        <f t="shared" si="6"/>
        <v>#DIV/0!</v>
      </c>
      <c r="AB419" s="730" t="str">
        <f t="shared" si="7"/>
        <v>#DIV/0!</v>
      </c>
      <c r="AC419" s="733" t="str">
        <f t="shared" si="8"/>
        <v>#DIV/0!</v>
      </c>
      <c r="AD419" s="733" t="str">
        <f t="shared" si="9"/>
        <v>#DIV/0!</v>
      </c>
      <c r="AE419" s="733">
        <f t="shared" si="10"/>
        <v>0</v>
      </c>
      <c r="AF419" s="1056"/>
      <c r="AG419" s="737"/>
      <c r="AH419" s="737"/>
      <c r="AI419" s="737" t="str">
        <f t="shared" si="34"/>
        <v>#DIV/0!</v>
      </c>
    </row>
    <row r="420" ht="15.0" customHeight="1">
      <c r="A420" s="1056">
        <f t="shared" si="59"/>
        <v>419</v>
      </c>
      <c r="B420" s="1077"/>
      <c r="C420" s="720"/>
      <c r="D420" s="766"/>
      <c r="E420" s="766"/>
      <c r="F420" s="1059"/>
      <c r="G420" s="1059"/>
      <c r="H420" s="1056">
        <f t="shared" si="71"/>
        <v>0</v>
      </c>
      <c r="I420" s="1060" t="str">
        <f t="shared" si="64"/>
        <v>#REF!</v>
      </c>
      <c r="J420" s="1056">
        <v>7.0</v>
      </c>
      <c r="K420" s="1056">
        <v>2024.0</v>
      </c>
      <c r="L420" s="1065">
        <v>45474.0</v>
      </c>
      <c r="M420" s="1065">
        <v>45504.0</v>
      </c>
      <c r="N420" s="727"/>
      <c r="O420" s="727">
        <f t="shared" si="77"/>
        <v>0</v>
      </c>
      <c r="P420" s="727" t="str">
        <f t="shared" si="37"/>
        <v>#REF!</v>
      </c>
      <c r="Q420" s="721"/>
      <c r="R420" s="721"/>
      <c r="S420" s="1077" t="s">
        <v>525</v>
      </c>
      <c r="T420" s="720"/>
      <c r="U420" s="727" t="str">
        <f t="shared" si="2"/>
        <v/>
      </c>
      <c r="V420" s="730">
        <f t="shared" si="74"/>
        <v>0</v>
      </c>
      <c r="W420" s="727">
        <f t="shared" si="75"/>
        <v>0</v>
      </c>
      <c r="X420" s="727" t="str">
        <f t="shared" si="5"/>
        <v>#DIV/0!</v>
      </c>
      <c r="Y420" s="727">
        <f t="shared" si="40"/>
        <v>0</v>
      </c>
      <c r="Z420" s="730" t="str">
        <f t="shared" si="41"/>
        <v>#REF!</v>
      </c>
      <c r="AA420" s="730" t="str">
        <f t="shared" si="6"/>
        <v>#DIV/0!</v>
      </c>
      <c r="AB420" s="730" t="str">
        <f t="shared" si="7"/>
        <v>#DIV/0!</v>
      </c>
      <c r="AC420" s="733" t="str">
        <f t="shared" si="8"/>
        <v>#DIV/0!</v>
      </c>
      <c r="AD420" s="733" t="str">
        <f t="shared" si="9"/>
        <v>#DIV/0!</v>
      </c>
      <c r="AE420" s="733">
        <f t="shared" si="10"/>
        <v>0</v>
      </c>
      <c r="AF420" s="1056"/>
      <c r="AG420" s="737"/>
      <c r="AH420" s="737"/>
      <c r="AI420" s="737" t="str">
        <f t="shared" si="34"/>
        <v>#DIV/0!</v>
      </c>
    </row>
    <row r="421" ht="15.0" customHeight="1">
      <c r="A421" s="1056">
        <f t="shared" si="59"/>
        <v>420</v>
      </c>
      <c r="B421" s="1077"/>
      <c r="C421" s="720"/>
      <c r="D421" s="766"/>
      <c r="E421" s="766"/>
      <c r="F421" s="1059"/>
      <c r="G421" s="1059"/>
      <c r="H421" s="1056">
        <f t="shared" si="71"/>
        <v>0</v>
      </c>
      <c r="I421" s="1060" t="str">
        <f t="shared" si="64"/>
        <v>#REF!</v>
      </c>
      <c r="J421" s="1056">
        <v>7.0</v>
      </c>
      <c r="K421" s="1056">
        <v>2024.0</v>
      </c>
      <c r="L421" s="1065">
        <v>45474.0</v>
      </c>
      <c r="M421" s="1065">
        <v>45504.0</v>
      </c>
      <c r="N421" s="727"/>
      <c r="O421" s="727">
        <f t="shared" si="77"/>
        <v>0</v>
      </c>
      <c r="P421" s="727" t="str">
        <f t="shared" si="37"/>
        <v>#REF!</v>
      </c>
      <c r="Q421" s="721"/>
      <c r="R421" s="721"/>
      <c r="S421" s="1077" t="s">
        <v>525</v>
      </c>
      <c r="T421" s="720"/>
      <c r="U421" s="727" t="str">
        <f t="shared" si="2"/>
        <v/>
      </c>
      <c r="V421" s="730">
        <f t="shared" si="74"/>
        <v>0</v>
      </c>
      <c r="W421" s="727">
        <f t="shared" si="75"/>
        <v>0</v>
      </c>
      <c r="X421" s="727" t="str">
        <f t="shared" si="5"/>
        <v>#DIV/0!</v>
      </c>
      <c r="Y421" s="727">
        <f t="shared" si="40"/>
        <v>0</v>
      </c>
      <c r="Z421" s="730" t="str">
        <f t="shared" si="41"/>
        <v>#REF!</v>
      </c>
      <c r="AA421" s="730" t="str">
        <f t="shared" si="6"/>
        <v>#DIV/0!</v>
      </c>
      <c r="AB421" s="730" t="str">
        <f t="shared" si="7"/>
        <v>#DIV/0!</v>
      </c>
      <c r="AC421" s="733" t="str">
        <f t="shared" si="8"/>
        <v>#DIV/0!</v>
      </c>
      <c r="AD421" s="733" t="str">
        <f t="shared" si="9"/>
        <v>#DIV/0!</v>
      </c>
      <c r="AE421" s="733">
        <f t="shared" si="10"/>
        <v>0</v>
      </c>
      <c r="AF421" s="1056"/>
      <c r="AG421" s="737"/>
      <c r="AH421" s="737"/>
      <c r="AI421" s="737" t="str">
        <f t="shared" si="34"/>
        <v>#DIV/0!</v>
      </c>
    </row>
    <row r="422" ht="15.0" customHeight="1">
      <c r="A422" s="1056">
        <f t="shared" si="59"/>
        <v>421</v>
      </c>
      <c r="B422" s="1179"/>
      <c r="C422" s="1072"/>
      <c r="D422" s="1073"/>
      <c r="E422" s="778"/>
      <c r="F422" s="1180"/>
      <c r="G422" s="1180"/>
      <c r="H422" s="1056">
        <f t="shared" si="71"/>
        <v>0</v>
      </c>
      <c r="I422" s="1060" t="str">
        <f t="shared" si="64"/>
        <v>#REF!</v>
      </c>
      <c r="J422" s="1056">
        <v>7.0</v>
      </c>
      <c r="K422" s="1056">
        <v>2024.0</v>
      </c>
      <c r="L422" s="1065">
        <v>45474.0</v>
      </c>
      <c r="M422" s="1065">
        <v>45504.0</v>
      </c>
      <c r="N422" s="727"/>
      <c r="O422" s="727">
        <f t="shared" si="77"/>
        <v>0</v>
      </c>
      <c r="P422" s="727" t="str">
        <f t="shared" si="37"/>
        <v>#REF!</v>
      </c>
      <c r="Q422" s="748"/>
      <c r="R422" s="748"/>
      <c r="S422" s="1064" t="s">
        <v>525</v>
      </c>
      <c r="T422" s="747"/>
      <c r="U422" s="727" t="str">
        <f t="shared" si="2"/>
        <v/>
      </c>
      <c r="V422" s="730">
        <f t="shared" si="74"/>
        <v>0</v>
      </c>
      <c r="W422" s="727">
        <f t="shared" si="75"/>
        <v>0</v>
      </c>
      <c r="X422" s="727" t="str">
        <f t="shared" si="5"/>
        <v>#DIV/0!</v>
      </c>
      <c r="Y422" s="727">
        <f t="shared" si="40"/>
        <v>0</v>
      </c>
      <c r="Z422" s="730" t="str">
        <f t="shared" si="41"/>
        <v>#REF!</v>
      </c>
      <c r="AA422" s="730" t="str">
        <f t="shared" si="6"/>
        <v>#DIV/0!</v>
      </c>
      <c r="AB422" s="730" t="str">
        <f t="shared" si="7"/>
        <v>#DIV/0!</v>
      </c>
      <c r="AC422" s="733" t="str">
        <f t="shared" si="8"/>
        <v>#DIV/0!</v>
      </c>
      <c r="AD422" s="733" t="str">
        <f t="shared" si="9"/>
        <v>#DIV/0!</v>
      </c>
      <c r="AE422" s="733">
        <f t="shared" si="10"/>
        <v>0</v>
      </c>
      <c r="AF422" s="1056"/>
      <c r="AG422" s="737"/>
      <c r="AH422" s="737"/>
      <c r="AI422" s="737" t="str">
        <f t="shared" si="34"/>
        <v>#DIV/0!</v>
      </c>
    </row>
    <row r="423" ht="15.0" customHeight="1">
      <c r="A423" s="1056">
        <f t="shared" si="59"/>
        <v>422</v>
      </c>
      <c r="B423" s="1151"/>
      <c r="C423" s="1072"/>
      <c r="D423" s="1153"/>
      <c r="E423" s="766"/>
      <c r="F423" s="1070"/>
      <c r="G423" s="1070"/>
      <c r="H423" s="1056">
        <f t="shared" si="71"/>
        <v>0</v>
      </c>
      <c r="I423" s="1060" t="str">
        <f t="shared" si="64"/>
        <v>#REF!</v>
      </c>
      <c r="J423" s="1056">
        <v>7.0</v>
      </c>
      <c r="K423" s="1056">
        <v>2024.0</v>
      </c>
      <c r="L423" s="1065">
        <v>45474.0</v>
      </c>
      <c r="M423" s="1065">
        <v>45504.0</v>
      </c>
      <c r="N423" s="727"/>
      <c r="O423" s="727">
        <f t="shared" si="77"/>
        <v>0</v>
      </c>
      <c r="P423" s="727" t="str">
        <f t="shared" si="37"/>
        <v>#REF!</v>
      </c>
      <c r="Q423" s="721"/>
      <c r="R423" s="721"/>
      <c r="S423" s="1077" t="s">
        <v>525</v>
      </c>
      <c r="T423" s="720"/>
      <c r="U423" s="727" t="str">
        <f t="shared" si="2"/>
        <v/>
      </c>
      <c r="V423" s="730">
        <f t="shared" si="74"/>
        <v>0</v>
      </c>
      <c r="W423" s="727">
        <f t="shared" si="75"/>
        <v>0</v>
      </c>
      <c r="X423" s="727" t="str">
        <f t="shared" si="5"/>
        <v>#DIV/0!</v>
      </c>
      <c r="Y423" s="727">
        <f t="shared" si="40"/>
        <v>0</v>
      </c>
      <c r="Z423" s="730" t="str">
        <f t="shared" si="41"/>
        <v>#REF!</v>
      </c>
      <c r="AA423" s="730" t="str">
        <f t="shared" si="6"/>
        <v>#DIV/0!</v>
      </c>
      <c r="AB423" s="730" t="str">
        <f t="shared" si="7"/>
        <v>#DIV/0!</v>
      </c>
      <c r="AC423" s="733" t="str">
        <f t="shared" si="8"/>
        <v>#DIV/0!</v>
      </c>
      <c r="AD423" s="733" t="str">
        <f t="shared" si="9"/>
        <v>#DIV/0!</v>
      </c>
      <c r="AE423" s="733">
        <f t="shared" si="10"/>
        <v>0</v>
      </c>
      <c r="AF423" s="1056"/>
      <c r="AG423" s="737"/>
      <c r="AH423" s="737"/>
      <c r="AI423" s="737" t="str">
        <f t="shared" si="34"/>
        <v>#DIV/0!</v>
      </c>
    </row>
    <row r="424" ht="15.0" customHeight="1">
      <c r="A424" s="1056">
        <f t="shared" si="59"/>
        <v>423</v>
      </c>
      <c r="B424" s="1077"/>
      <c r="C424" s="1072"/>
      <c r="D424" s="766"/>
      <c r="E424" s="766"/>
      <c r="F424" s="1059"/>
      <c r="G424" s="1059"/>
      <c r="H424" s="1056">
        <f t="shared" si="71"/>
        <v>0</v>
      </c>
      <c r="I424" s="1060" t="str">
        <f t="shared" si="64"/>
        <v>#REF!</v>
      </c>
      <c r="J424" s="1056">
        <v>7.0</v>
      </c>
      <c r="K424" s="1056">
        <v>2024.0</v>
      </c>
      <c r="L424" s="1065">
        <v>45474.0</v>
      </c>
      <c r="M424" s="1065">
        <v>45504.0</v>
      </c>
      <c r="N424" s="727"/>
      <c r="O424" s="727">
        <f t="shared" si="77"/>
        <v>0</v>
      </c>
      <c r="P424" s="727" t="str">
        <f t="shared" si="37"/>
        <v>#REF!</v>
      </c>
      <c r="Q424" s="721"/>
      <c r="R424" s="721"/>
      <c r="S424" s="1077" t="s">
        <v>525</v>
      </c>
      <c r="T424" s="720"/>
      <c r="U424" s="727" t="str">
        <f t="shared" si="2"/>
        <v/>
      </c>
      <c r="V424" s="730">
        <f t="shared" si="74"/>
        <v>0</v>
      </c>
      <c r="W424" s="727">
        <f t="shared" si="75"/>
        <v>0</v>
      </c>
      <c r="X424" s="727" t="str">
        <f t="shared" si="5"/>
        <v>#DIV/0!</v>
      </c>
      <c r="Y424" s="727">
        <f t="shared" si="40"/>
        <v>0</v>
      </c>
      <c r="Z424" s="730" t="str">
        <f t="shared" si="41"/>
        <v>#REF!</v>
      </c>
      <c r="AA424" s="730" t="str">
        <f t="shared" si="6"/>
        <v>#DIV/0!</v>
      </c>
      <c r="AB424" s="730" t="str">
        <f t="shared" si="7"/>
        <v>#DIV/0!</v>
      </c>
      <c r="AC424" s="733" t="str">
        <f t="shared" si="8"/>
        <v>#DIV/0!</v>
      </c>
      <c r="AD424" s="733" t="str">
        <f t="shared" si="9"/>
        <v>#DIV/0!</v>
      </c>
      <c r="AE424" s="733">
        <f t="shared" si="10"/>
        <v>0</v>
      </c>
      <c r="AF424" s="1056"/>
      <c r="AG424" s="737"/>
      <c r="AH424" s="737"/>
      <c r="AI424" s="737" t="str">
        <f t="shared" si="34"/>
        <v>#DIV/0!</v>
      </c>
    </row>
    <row r="425" ht="15.0" customHeight="1">
      <c r="A425" s="1056">
        <f t="shared" si="59"/>
        <v>424</v>
      </c>
      <c r="B425" s="1077"/>
      <c r="C425" s="1072"/>
      <c r="D425" s="766"/>
      <c r="E425" s="766"/>
      <c r="F425" s="1059"/>
      <c r="G425" s="1059"/>
      <c r="H425" s="1056">
        <f t="shared" si="71"/>
        <v>0</v>
      </c>
      <c r="I425" s="1060" t="str">
        <f t="shared" si="64"/>
        <v>#REF!</v>
      </c>
      <c r="J425" s="1056">
        <v>7.0</v>
      </c>
      <c r="K425" s="1056">
        <v>2024.0</v>
      </c>
      <c r="L425" s="1065">
        <v>45474.0</v>
      </c>
      <c r="M425" s="1065">
        <v>45504.0</v>
      </c>
      <c r="N425" s="727"/>
      <c r="O425" s="727">
        <f t="shared" si="77"/>
        <v>0</v>
      </c>
      <c r="P425" s="727" t="str">
        <f t="shared" si="37"/>
        <v>#REF!</v>
      </c>
      <c r="Q425" s="721"/>
      <c r="R425" s="721"/>
      <c r="S425" s="1077" t="s">
        <v>525</v>
      </c>
      <c r="T425" s="720"/>
      <c r="U425" s="727" t="str">
        <f t="shared" si="2"/>
        <v/>
      </c>
      <c r="V425" s="730">
        <f t="shared" si="74"/>
        <v>0</v>
      </c>
      <c r="W425" s="727">
        <f t="shared" si="75"/>
        <v>0</v>
      </c>
      <c r="X425" s="727" t="str">
        <f t="shared" si="5"/>
        <v>#DIV/0!</v>
      </c>
      <c r="Y425" s="727">
        <f t="shared" si="40"/>
        <v>0</v>
      </c>
      <c r="Z425" s="730" t="str">
        <f t="shared" si="41"/>
        <v>#REF!</v>
      </c>
      <c r="AA425" s="730" t="str">
        <f t="shared" si="6"/>
        <v>#DIV/0!</v>
      </c>
      <c r="AB425" s="730" t="str">
        <f t="shared" si="7"/>
        <v>#DIV/0!</v>
      </c>
      <c r="AC425" s="733" t="str">
        <f t="shared" si="8"/>
        <v>#DIV/0!</v>
      </c>
      <c r="AD425" s="733" t="str">
        <f t="shared" si="9"/>
        <v>#DIV/0!</v>
      </c>
      <c r="AE425" s="733">
        <f t="shared" si="10"/>
        <v>0</v>
      </c>
      <c r="AF425" s="1056"/>
      <c r="AG425" s="737"/>
      <c r="AH425" s="737"/>
      <c r="AI425" s="737" t="str">
        <f t="shared" si="34"/>
        <v>#DIV/0!</v>
      </c>
    </row>
    <row r="426" ht="15.0" customHeight="1">
      <c r="A426" s="1056">
        <f t="shared" si="59"/>
        <v>425</v>
      </c>
      <c r="B426" s="1077"/>
      <c r="C426" s="1072"/>
      <c r="D426" s="766"/>
      <c r="E426" s="766"/>
      <c r="F426" s="1059"/>
      <c r="G426" s="1059"/>
      <c r="H426" s="1056">
        <f t="shared" si="71"/>
        <v>0</v>
      </c>
      <c r="I426" s="1060" t="str">
        <f t="shared" si="64"/>
        <v>#REF!</v>
      </c>
      <c r="J426" s="1056">
        <v>7.0</v>
      </c>
      <c r="K426" s="1056">
        <v>2024.0</v>
      </c>
      <c r="L426" s="1065">
        <v>45474.0</v>
      </c>
      <c r="M426" s="1065">
        <v>45504.0</v>
      </c>
      <c r="N426" s="727"/>
      <c r="O426" s="727">
        <f t="shared" si="77"/>
        <v>0</v>
      </c>
      <c r="P426" s="727" t="str">
        <f t="shared" si="37"/>
        <v>#REF!</v>
      </c>
      <c r="Q426" s="721"/>
      <c r="R426" s="721"/>
      <c r="S426" s="1077" t="s">
        <v>525</v>
      </c>
      <c r="T426" s="720"/>
      <c r="U426" s="727" t="str">
        <f t="shared" si="2"/>
        <v/>
      </c>
      <c r="V426" s="730">
        <f t="shared" si="74"/>
        <v>0</v>
      </c>
      <c r="W426" s="727">
        <f t="shared" si="75"/>
        <v>0</v>
      </c>
      <c r="X426" s="727" t="str">
        <f t="shared" si="5"/>
        <v>#DIV/0!</v>
      </c>
      <c r="Y426" s="727">
        <f t="shared" si="40"/>
        <v>0</v>
      </c>
      <c r="Z426" s="730" t="str">
        <f t="shared" si="41"/>
        <v>#REF!</v>
      </c>
      <c r="AA426" s="730" t="str">
        <f t="shared" si="6"/>
        <v>#DIV/0!</v>
      </c>
      <c r="AB426" s="730" t="str">
        <f t="shared" si="7"/>
        <v>#DIV/0!</v>
      </c>
      <c r="AC426" s="733" t="str">
        <f t="shared" si="8"/>
        <v>#DIV/0!</v>
      </c>
      <c r="AD426" s="733" t="str">
        <f t="shared" si="9"/>
        <v>#DIV/0!</v>
      </c>
      <c r="AE426" s="733">
        <f t="shared" si="10"/>
        <v>0</v>
      </c>
      <c r="AF426" s="1056"/>
      <c r="AG426" s="737"/>
      <c r="AH426" s="737"/>
      <c r="AI426" s="737" t="str">
        <f t="shared" si="34"/>
        <v>#DIV/0!</v>
      </c>
    </row>
    <row r="427" ht="15.0" customHeight="1">
      <c r="A427" s="1056">
        <f t="shared" si="59"/>
        <v>426</v>
      </c>
      <c r="B427" s="1077"/>
      <c r="C427" s="720"/>
      <c r="D427" s="766"/>
      <c r="E427" s="766"/>
      <c r="F427" s="1059"/>
      <c r="G427" s="1059"/>
      <c r="H427" s="1056">
        <f t="shared" si="71"/>
        <v>0</v>
      </c>
      <c r="I427" s="1060" t="str">
        <f t="shared" si="64"/>
        <v>#REF!</v>
      </c>
      <c r="J427" s="1056">
        <v>7.0</v>
      </c>
      <c r="K427" s="1056">
        <v>2024.0</v>
      </c>
      <c r="L427" s="1065">
        <v>45474.0</v>
      </c>
      <c r="M427" s="1065">
        <v>45504.0</v>
      </c>
      <c r="N427" s="727"/>
      <c r="O427" s="727">
        <f t="shared" si="77"/>
        <v>0</v>
      </c>
      <c r="P427" s="727" t="str">
        <f t="shared" si="37"/>
        <v>#REF!</v>
      </c>
      <c r="Q427" s="721"/>
      <c r="R427" s="721"/>
      <c r="S427" s="1077" t="s">
        <v>525</v>
      </c>
      <c r="T427" s="720"/>
      <c r="U427" s="727" t="str">
        <f t="shared" si="2"/>
        <v/>
      </c>
      <c r="V427" s="730">
        <f t="shared" si="74"/>
        <v>0</v>
      </c>
      <c r="W427" s="727">
        <f t="shared" si="75"/>
        <v>0</v>
      </c>
      <c r="X427" s="727" t="str">
        <f t="shared" si="5"/>
        <v>#DIV/0!</v>
      </c>
      <c r="Y427" s="727">
        <f t="shared" si="40"/>
        <v>0</v>
      </c>
      <c r="Z427" s="730" t="str">
        <f t="shared" si="41"/>
        <v>#REF!</v>
      </c>
      <c r="AA427" s="730" t="str">
        <f t="shared" si="6"/>
        <v>#DIV/0!</v>
      </c>
      <c r="AB427" s="730" t="str">
        <f t="shared" si="7"/>
        <v>#DIV/0!</v>
      </c>
      <c r="AC427" s="733" t="str">
        <f t="shared" si="8"/>
        <v>#DIV/0!</v>
      </c>
      <c r="AD427" s="733" t="str">
        <f t="shared" si="9"/>
        <v>#DIV/0!</v>
      </c>
      <c r="AE427" s="733">
        <f t="shared" si="10"/>
        <v>0</v>
      </c>
      <c r="AF427" s="1066"/>
      <c r="AG427" s="737"/>
      <c r="AH427" s="737"/>
      <c r="AI427" s="737" t="str">
        <f t="shared" si="34"/>
        <v>#DIV/0!</v>
      </c>
    </row>
    <row r="428" ht="15.0" customHeight="1">
      <c r="A428" s="1056">
        <f t="shared" si="59"/>
        <v>427</v>
      </c>
      <c r="B428" s="1077"/>
      <c r="C428" s="1072"/>
      <c r="D428" s="766"/>
      <c r="E428" s="766"/>
      <c r="F428" s="1059"/>
      <c r="G428" s="1059"/>
      <c r="H428" s="1056">
        <f t="shared" si="71"/>
        <v>0</v>
      </c>
      <c r="I428" s="1060" t="str">
        <f t="shared" si="64"/>
        <v>#REF!</v>
      </c>
      <c r="J428" s="1056">
        <v>7.0</v>
      </c>
      <c r="K428" s="1056">
        <v>2024.0</v>
      </c>
      <c r="L428" s="1065">
        <v>45474.0</v>
      </c>
      <c r="M428" s="1065">
        <v>45504.0</v>
      </c>
      <c r="N428" s="727"/>
      <c r="O428" s="727">
        <f t="shared" si="77"/>
        <v>0</v>
      </c>
      <c r="P428" s="727" t="str">
        <f t="shared" si="37"/>
        <v>#REF!</v>
      </c>
      <c r="Q428" s="721"/>
      <c r="R428" s="721"/>
      <c r="S428" s="1077" t="s">
        <v>525</v>
      </c>
      <c r="T428" s="720"/>
      <c r="U428" s="727" t="str">
        <f t="shared" si="2"/>
        <v/>
      </c>
      <c r="V428" s="730">
        <f t="shared" si="74"/>
        <v>0</v>
      </c>
      <c r="W428" s="727">
        <f t="shared" si="75"/>
        <v>0</v>
      </c>
      <c r="X428" s="727" t="str">
        <f t="shared" si="5"/>
        <v>#DIV/0!</v>
      </c>
      <c r="Y428" s="727">
        <f t="shared" si="40"/>
        <v>0</v>
      </c>
      <c r="Z428" s="730" t="str">
        <f t="shared" si="41"/>
        <v>#REF!</v>
      </c>
      <c r="AA428" s="730" t="str">
        <f t="shared" si="6"/>
        <v>#DIV/0!</v>
      </c>
      <c r="AB428" s="730" t="str">
        <f t="shared" si="7"/>
        <v>#DIV/0!</v>
      </c>
      <c r="AC428" s="733" t="str">
        <f t="shared" si="8"/>
        <v>#DIV/0!</v>
      </c>
      <c r="AD428" s="733" t="str">
        <f t="shared" si="9"/>
        <v>#DIV/0!</v>
      </c>
      <c r="AE428" s="733">
        <f t="shared" si="10"/>
        <v>0</v>
      </c>
      <c r="AF428" s="1056"/>
      <c r="AG428" s="737"/>
      <c r="AH428" s="737"/>
      <c r="AI428" s="737" t="str">
        <f t="shared" si="34"/>
        <v>#DIV/0!</v>
      </c>
    </row>
    <row r="429" ht="15.0" customHeight="1">
      <c r="A429" s="1056">
        <f t="shared" si="59"/>
        <v>428</v>
      </c>
      <c r="B429" s="1077"/>
      <c r="C429" s="720"/>
      <c r="D429" s="766"/>
      <c r="E429" s="766"/>
      <c r="F429" s="1059"/>
      <c r="G429" s="1059"/>
      <c r="H429" s="1056">
        <f t="shared" si="71"/>
        <v>0</v>
      </c>
      <c r="I429" s="1060" t="str">
        <f t="shared" si="64"/>
        <v>#REF!</v>
      </c>
      <c r="J429" s="1056">
        <v>7.0</v>
      </c>
      <c r="K429" s="1056">
        <v>2024.0</v>
      </c>
      <c r="L429" s="1065">
        <v>45474.0</v>
      </c>
      <c r="M429" s="1065">
        <v>45504.0</v>
      </c>
      <c r="N429" s="727"/>
      <c r="O429" s="727">
        <f t="shared" si="77"/>
        <v>0</v>
      </c>
      <c r="P429" s="727" t="str">
        <f t="shared" si="37"/>
        <v>#REF!</v>
      </c>
      <c r="Q429" s="721"/>
      <c r="R429" s="721"/>
      <c r="S429" s="1077" t="s">
        <v>525</v>
      </c>
      <c r="T429" s="720"/>
      <c r="U429" s="727">
        <v>1.24</v>
      </c>
      <c r="V429" s="730">
        <f t="shared" si="74"/>
        <v>0</v>
      </c>
      <c r="W429" s="727">
        <f t="shared" si="75"/>
        <v>0</v>
      </c>
      <c r="X429" s="727" t="str">
        <f t="shared" si="5"/>
        <v>#DIV/0!</v>
      </c>
      <c r="Y429" s="727">
        <f t="shared" si="40"/>
        <v>0</v>
      </c>
      <c r="Z429" s="730" t="str">
        <f t="shared" si="41"/>
        <v>#REF!</v>
      </c>
      <c r="AA429" s="730" t="str">
        <f t="shared" si="6"/>
        <v>#DIV/0!</v>
      </c>
      <c r="AB429" s="730" t="str">
        <f t="shared" si="7"/>
        <v>#DIV/0!</v>
      </c>
      <c r="AC429" s="733" t="str">
        <f t="shared" si="8"/>
        <v>#DIV/0!</v>
      </c>
      <c r="AD429" s="733" t="str">
        <f t="shared" si="9"/>
        <v>#DIV/0!</v>
      </c>
      <c r="AE429" s="733">
        <f t="shared" si="10"/>
        <v>0</v>
      </c>
      <c r="AF429" s="1056"/>
      <c r="AG429" s="737"/>
      <c r="AH429" s="737"/>
      <c r="AI429" s="737" t="str">
        <f t="shared" si="34"/>
        <v>#DIV/0!</v>
      </c>
    </row>
    <row r="430" ht="15.0" customHeight="1">
      <c r="A430" s="1056">
        <f t="shared" si="59"/>
        <v>429</v>
      </c>
      <c r="B430" s="1077"/>
      <c r="C430" s="720"/>
      <c r="D430" s="766"/>
      <c r="E430" s="766"/>
      <c r="F430" s="1059"/>
      <c r="G430" s="1059"/>
      <c r="H430" s="1056">
        <f t="shared" si="71"/>
        <v>0</v>
      </c>
      <c r="I430" s="1060" t="str">
        <f t="shared" si="64"/>
        <v>#REF!</v>
      </c>
      <c r="J430" s="1056">
        <v>7.0</v>
      </c>
      <c r="K430" s="1056">
        <v>2024.0</v>
      </c>
      <c r="L430" s="1065">
        <v>45474.0</v>
      </c>
      <c r="M430" s="1065">
        <v>45504.0</v>
      </c>
      <c r="N430" s="727"/>
      <c r="O430" s="727">
        <f t="shared" si="77"/>
        <v>0</v>
      </c>
      <c r="P430" s="727" t="str">
        <f t="shared" si="37"/>
        <v>#REF!</v>
      </c>
      <c r="Q430" s="721"/>
      <c r="R430" s="721"/>
      <c r="S430" s="1077" t="s">
        <v>525</v>
      </c>
      <c r="T430" s="720"/>
      <c r="U430" s="727">
        <v>1.19</v>
      </c>
      <c r="V430" s="730">
        <f t="shared" si="74"/>
        <v>0</v>
      </c>
      <c r="W430" s="727">
        <f t="shared" si="75"/>
        <v>0</v>
      </c>
      <c r="X430" s="727" t="str">
        <f t="shared" si="5"/>
        <v>#DIV/0!</v>
      </c>
      <c r="Y430" s="727">
        <f t="shared" si="40"/>
        <v>0</v>
      </c>
      <c r="Z430" s="730" t="str">
        <f t="shared" si="41"/>
        <v>#REF!</v>
      </c>
      <c r="AA430" s="730" t="str">
        <f t="shared" si="6"/>
        <v>#DIV/0!</v>
      </c>
      <c r="AB430" s="730" t="str">
        <f t="shared" si="7"/>
        <v>#DIV/0!</v>
      </c>
      <c r="AC430" s="733" t="str">
        <f t="shared" si="8"/>
        <v>#DIV/0!</v>
      </c>
      <c r="AD430" s="733" t="str">
        <f t="shared" si="9"/>
        <v>#DIV/0!</v>
      </c>
      <c r="AE430" s="733">
        <f t="shared" si="10"/>
        <v>0</v>
      </c>
      <c r="AF430" s="1056"/>
      <c r="AG430" s="737"/>
      <c r="AH430" s="737"/>
      <c r="AI430" s="737" t="str">
        <f t="shared" si="34"/>
        <v>#DIV/0!</v>
      </c>
    </row>
    <row r="431" ht="15.0" customHeight="1">
      <c r="A431" s="1056">
        <f t="shared" si="59"/>
        <v>430</v>
      </c>
      <c r="B431" s="1077"/>
      <c r="C431" s="720"/>
      <c r="D431" s="766"/>
      <c r="E431" s="766"/>
      <c r="F431" s="1059"/>
      <c r="G431" s="1059"/>
      <c r="H431" s="1056">
        <f t="shared" si="71"/>
        <v>0</v>
      </c>
      <c r="I431" s="1060" t="str">
        <f t="shared" si="64"/>
        <v>#REF!</v>
      </c>
      <c r="J431" s="1056">
        <v>7.0</v>
      </c>
      <c r="K431" s="1056">
        <v>2024.0</v>
      </c>
      <c r="L431" s="1065">
        <v>45474.0</v>
      </c>
      <c r="M431" s="1065">
        <v>45504.0</v>
      </c>
      <c r="N431" s="727"/>
      <c r="O431" s="727">
        <f t="shared" si="77"/>
        <v>0</v>
      </c>
      <c r="P431" s="727" t="str">
        <f t="shared" si="37"/>
        <v>#REF!</v>
      </c>
      <c r="Q431" s="721"/>
      <c r="R431" s="721"/>
      <c r="S431" s="1077" t="s">
        <v>525</v>
      </c>
      <c r="T431" s="720"/>
      <c r="U431" s="727">
        <v>0.8</v>
      </c>
      <c r="V431" s="730">
        <f t="shared" si="74"/>
        <v>0</v>
      </c>
      <c r="W431" s="727">
        <f t="shared" si="75"/>
        <v>0</v>
      </c>
      <c r="X431" s="727" t="str">
        <f t="shared" si="5"/>
        <v>#DIV/0!</v>
      </c>
      <c r="Y431" s="727">
        <f t="shared" si="40"/>
        <v>0</v>
      </c>
      <c r="Z431" s="730" t="str">
        <f t="shared" si="41"/>
        <v>#REF!</v>
      </c>
      <c r="AA431" s="730" t="str">
        <f t="shared" si="6"/>
        <v>#DIV/0!</v>
      </c>
      <c r="AB431" s="730" t="str">
        <f t="shared" si="7"/>
        <v>#DIV/0!</v>
      </c>
      <c r="AC431" s="733" t="str">
        <f t="shared" si="8"/>
        <v>#DIV/0!</v>
      </c>
      <c r="AD431" s="733" t="str">
        <f t="shared" si="9"/>
        <v>#DIV/0!</v>
      </c>
      <c r="AE431" s="733">
        <f t="shared" si="10"/>
        <v>0</v>
      </c>
      <c r="AF431" s="1056"/>
      <c r="AG431" s="737"/>
      <c r="AH431" s="737"/>
      <c r="AI431" s="737" t="str">
        <f t="shared" si="34"/>
        <v>#DIV/0!</v>
      </c>
    </row>
    <row r="432" ht="15.0" customHeight="1">
      <c r="A432" s="1056">
        <f t="shared" si="59"/>
        <v>431</v>
      </c>
      <c r="B432" s="1077"/>
      <c r="C432" s="720"/>
      <c r="D432" s="766"/>
      <c r="E432" s="766"/>
      <c r="F432" s="1059"/>
      <c r="G432" s="1059"/>
      <c r="H432" s="1056">
        <f t="shared" si="71"/>
        <v>0</v>
      </c>
      <c r="I432" s="1060" t="str">
        <f t="shared" si="64"/>
        <v>#REF!</v>
      </c>
      <c r="J432" s="1056">
        <v>7.0</v>
      </c>
      <c r="K432" s="1056">
        <v>2024.0</v>
      </c>
      <c r="L432" s="1065">
        <v>45474.0</v>
      </c>
      <c r="M432" s="1065">
        <v>45504.0</v>
      </c>
      <c r="N432" s="727"/>
      <c r="O432" s="727">
        <f t="shared" si="77"/>
        <v>0</v>
      </c>
      <c r="P432" s="727" t="str">
        <f t="shared" si="37"/>
        <v>#REF!</v>
      </c>
      <c r="Q432" s="721"/>
      <c r="R432" s="721"/>
      <c r="S432" s="1077" t="s">
        <v>525</v>
      </c>
      <c r="T432" s="720"/>
      <c r="U432" s="727">
        <v>1.59</v>
      </c>
      <c r="V432" s="730">
        <f t="shared" si="74"/>
        <v>0</v>
      </c>
      <c r="W432" s="727">
        <f t="shared" si="75"/>
        <v>0</v>
      </c>
      <c r="X432" s="727" t="str">
        <f t="shared" si="5"/>
        <v>#DIV/0!</v>
      </c>
      <c r="Y432" s="727">
        <f t="shared" si="40"/>
        <v>0</v>
      </c>
      <c r="Z432" s="730" t="str">
        <f t="shared" si="41"/>
        <v>#REF!</v>
      </c>
      <c r="AA432" s="730" t="str">
        <f t="shared" si="6"/>
        <v>#DIV/0!</v>
      </c>
      <c r="AB432" s="730" t="str">
        <f t="shared" si="7"/>
        <v>#DIV/0!</v>
      </c>
      <c r="AC432" s="733" t="str">
        <f t="shared" si="8"/>
        <v>#DIV/0!</v>
      </c>
      <c r="AD432" s="733" t="str">
        <f t="shared" si="9"/>
        <v>#DIV/0!</v>
      </c>
      <c r="AE432" s="733">
        <f t="shared" si="10"/>
        <v>0</v>
      </c>
      <c r="AF432" s="1056"/>
      <c r="AG432" s="737"/>
      <c r="AH432" s="737"/>
      <c r="AI432" s="737" t="str">
        <f t="shared" si="34"/>
        <v>#DIV/0!</v>
      </c>
    </row>
    <row r="433" ht="15.0" customHeight="1">
      <c r="A433" s="1056">
        <f t="shared" si="59"/>
        <v>432</v>
      </c>
      <c r="B433" s="1191"/>
      <c r="C433" s="720"/>
      <c r="D433" s="1153"/>
      <c r="E433" s="766"/>
      <c r="F433" s="1059"/>
      <c r="G433" s="1059"/>
      <c r="H433" s="1056">
        <f t="shared" si="71"/>
        <v>0</v>
      </c>
      <c r="I433" s="1060" t="str">
        <f t="shared" si="64"/>
        <v>#REF!</v>
      </c>
      <c r="J433" s="1056">
        <v>7.0</v>
      </c>
      <c r="K433" s="1056">
        <v>2024.0</v>
      </c>
      <c r="L433" s="1065">
        <v>45474.0</v>
      </c>
      <c r="M433" s="1065">
        <v>45504.0</v>
      </c>
      <c r="N433" s="727"/>
      <c r="O433" s="727">
        <f t="shared" si="77"/>
        <v>0</v>
      </c>
      <c r="P433" s="727" t="str">
        <f t="shared" si="37"/>
        <v>#REF!</v>
      </c>
      <c r="Q433" s="721"/>
      <c r="R433" s="721"/>
      <c r="S433" s="1077" t="s">
        <v>525</v>
      </c>
      <c r="T433" s="720"/>
      <c r="U433" s="727">
        <v>1.03</v>
      </c>
      <c r="V433" s="730">
        <f t="shared" si="74"/>
        <v>0</v>
      </c>
      <c r="W433" s="727">
        <f t="shared" si="75"/>
        <v>0</v>
      </c>
      <c r="X433" s="727" t="str">
        <f t="shared" si="5"/>
        <v>#DIV/0!</v>
      </c>
      <c r="Y433" s="727">
        <f t="shared" si="40"/>
        <v>0</v>
      </c>
      <c r="Z433" s="730" t="str">
        <f t="shared" si="41"/>
        <v>#REF!</v>
      </c>
      <c r="AA433" s="730" t="str">
        <f t="shared" si="6"/>
        <v>#DIV/0!</v>
      </c>
      <c r="AB433" s="730" t="str">
        <f t="shared" si="7"/>
        <v>#DIV/0!</v>
      </c>
      <c r="AC433" s="733" t="str">
        <f t="shared" si="8"/>
        <v>#DIV/0!</v>
      </c>
      <c r="AD433" s="733" t="str">
        <f t="shared" si="9"/>
        <v>#DIV/0!</v>
      </c>
      <c r="AE433" s="733">
        <f t="shared" si="10"/>
        <v>0</v>
      </c>
      <c r="AF433" s="1056"/>
      <c r="AG433" s="737"/>
      <c r="AH433" s="737"/>
      <c r="AI433" s="737" t="str">
        <f t="shared" si="34"/>
        <v>#DIV/0!</v>
      </c>
    </row>
    <row r="434" ht="15.0" customHeight="1">
      <c r="A434" s="1056">
        <f t="shared" si="59"/>
        <v>433</v>
      </c>
      <c r="B434" s="1077"/>
      <c r="C434" s="720"/>
      <c r="D434" s="766"/>
      <c r="E434" s="766"/>
      <c r="F434" s="1059"/>
      <c r="G434" s="1059"/>
      <c r="H434" s="1056">
        <f t="shared" si="71"/>
        <v>0</v>
      </c>
      <c r="I434" s="1060" t="str">
        <f t="shared" si="64"/>
        <v>#REF!</v>
      </c>
      <c r="J434" s="1056">
        <v>7.0</v>
      </c>
      <c r="K434" s="1056">
        <v>2024.0</v>
      </c>
      <c r="L434" s="1065">
        <v>45474.0</v>
      </c>
      <c r="M434" s="1065">
        <v>45504.0</v>
      </c>
      <c r="N434" s="727"/>
      <c r="O434" s="727">
        <f t="shared" si="77"/>
        <v>0</v>
      </c>
      <c r="P434" s="727" t="str">
        <f t="shared" si="37"/>
        <v>#REF!</v>
      </c>
      <c r="Q434" s="721"/>
      <c r="R434" s="721"/>
      <c r="S434" s="1077" t="s">
        <v>525</v>
      </c>
      <c r="T434" s="720"/>
      <c r="U434" s="727">
        <v>0.51</v>
      </c>
      <c r="V434" s="730">
        <f t="shared" si="74"/>
        <v>0</v>
      </c>
      <c r="W434" s="727">
        <f t="shared" si="75"/>
        <v>0</v>
      </c>
      <c r="X434" s="727" t="str">
        <f t="shared" si="5"/>
        <v>#DIV/0!</v>
      </c>
      <c r="Y434" s="727">
        <f t="shared" si="40"/>
        <v>0</v>
      </c>
      <c r="Z434" s="730" t="str">
        <f t="shared" si="41"/>
        <v>#REF!</v>
      </c>
      <c r="AA434" s="730" t="str">
        <f t="shared" si="6"/>
        <v>#DIV/0!</v>
      </c>
      <c r="AB434" s="730" t="str">
        <f t="shared" si="7"/>
        <v>#DIV/0!</v>
      </c>
      <c r="AC434" s="733" t="str">
        <f t="shared" si="8"/>
        <v>#DIV/0!</v>
      </c>
      <c r="AD434" s="733" t="str">
        <f t="shared" si="9"/>
        <v>#DIV/0!</v>
      </c>
      <c r="AE434" s="733">
        <f t="shared" si="10"/>
        <v>0</v>
      </c>
      <c r="AF434" s="1056"/>
      <c r="AG434" s="737"/>
      <c r="AH434" s="737"/>
      <c r="AI434" s="737" t="str">
        <f t="shared" si="34"/>
        <v>#DIV/0!</v>
      </c>
    </row>
    <row r="435" ht="15.0" customHeight="1">
      <c r="A435" s="1056">
        <f t="shared" si="59"/>
        <v>434</v>
      </c>
      <c r="B435" s="1077"/>
      <c r="C435" s="720"/>
      <c r="D435" s="766"/>
      <c r="E435" s="766"/>
      <c r="F435" s="1059"/>
      <c r="G435" s="1059"/>
      <c r="H435" s="1056">
        <f t="shared" si="71"/>
        <v>0</v>
      </c>
      <c r="I435" s="1060" t="str">
        <f t="shared" si="64"/>
        <v>#REF!</v>
      </c>
      <c r="J435" s="1056">
        <v>7.0</v>
      </c>
      <c r="K435" s="1056">
        <v>2024.0</v>
      </c>
      <c r="L435" s="1065">
        <v>45474.0</v>
      </c>
      <c r="M435" s="1065">
        <v>45504.0</v>
      </c>
      <c r="N435" s="727"/>
      <c r="O435" s="727">
        <f t="shared" si="77"/>
        <v>0</v>
      </c>
      <c r="P435" s="727" t="str">
        <f t="shared" si="37"/>
        <v>#REF!</v>
      </c>
      <c r="Q435" s="721"/>
      <c r="R435" s="721"/>
      <c r="S435" s="1077" t="s">
        <v>525</v>
      </c>
      <c r="T435" s="720"/>
      <c r="U435" s="727">
        <v>0.55</v>
      </c>
      <c r="V435" s="730">
        <f t="shared" si="74"/>
        <v>0</v>
      </c>
      <c r="W435" s="727">
        <f t="shared" si="75"/>
        <v>0</v>
      </c>
      <c r="X435" s="727" t="str">
        <f t="shared" si="5"/>
        <v>#DIV/0!</v>
      </c>
      <c r="Y435" s="727">
        <f t="shared" si="40"/>
        <v>0</v>
      </c>
      <c r="Z435" s="730" t="str">
        <f t="shared" si="41"/>
        <v>#REF!</v>
      </c>
      <c r="AA435" s="730" t="str">
        <f t="shared" si="6"/>
        <v>#DIV/0!</v>
      </c>
      <c r="AB435" s="730" t="str">
        <f t="shared" si="7"/>
        <v>#DIV/0!</v>
      </c>
      <c r="AC435" s="733" t="str">
        <f t="shared" si="8"/>
        <v>#DIV/0!</v>
      </c>
      <c r="AD435" s="733" t="str">
        <f t="shared" si="9"/>
        <v>#DIV/0!</v>
      </c>
      <c r="AE435" s="733">
        <f t="shared" si="10"/>
        <v>0</v>
      </c>
      <c r="AF435" s="1056"/>
      <c r="AG435" s="737"/>
      <c r="AH435" s="737"/>
      <c r="AI435" s="737" t="str">
        <f t="shared" si="34"/>
        <v>#DIV/0!</v>
      </c>
    </row>
    <row r="436" ht="15.0" customHeight="1">
      <c r="A436" s="1056">
        <f t="shared" si="59"/>
        <v>435</v>
      </c>
      <c r="B436" s="1151"/>
      <c r="C436" s="720"/>
      <c r="D436" s="1153"/>
      <c r="E436" s="766"/>
      <c r="F436" s="1070"/>
      <c r="G436" s="1070"/>
      <c r="H436" s="1056">
        <f t="shared" si="71"/>
        <v>0</v>
      </c>
      <c r="I436" s="1060" t="str">
        <f t="shared" si="64"/>
        <v>#REF!</v>
      </c>
      <c r="J436" s="1056">
        <v>7.0</v>
      </c>
      <c r="K436" s="1056">
        <v>2024.0</v>
      </c>
      <c r="L436" s="1065">
        <v>45474.0</v>
      </c>
      <c r="M436" s="1065">
        <v>45504.0</v>
      </c>
      <c r="N436" s="727"/>
      <c r="O436" s="727">
        <f t="shared" si="77"/>
        <v>0</v>
      </c>
      <c r="P436" s="727" t="str">
        <f t="shared" si="37"/>
        <v>#REF!</v>
      </c>
      <c r="Q436" s="721"/>
      <c r="R436" s="721"/>
      <c r="S436" s="1077" t="s">
        <v>525</v>
      </c>
      <c r="T436" s="720"/>
      <c r="U436" s="727">
        <f>ROUND(SUMIF($B:$B,#REF!,O:O),3)</f>
        <v>0</v>
      </c>
      <c r="V436" s="730">
        <f t="shared" si="74"/>
        <v>0</v>
      </c>
      <c r="W436" s="727">
        <f t="shared" si="75"/>
        <v>0</v>
      </c>
      <c r="X436" s="727" t="str">
        <f t="shared" si="5"/>
        <v>#DIV/0!</v>
      </c>
      <c r="Y436" s="727">
        <f t="shared" si="40"/>
        <v>0</v>
      </c>
      <c r="Z436" s="730" t="str">
        <f t="shared" si="41"/>
        <v>#REF!</v>
      </c>
      <c r="AA436" s="730" t="str">
        <f t="shared" si="6"/>
        <v>#DIV/0!</v>
      </c>
      <c r="AB436" s="730" t="str">
        <f t="shared" si="7"/>
        <v>#DIV/0!</v>
      </c>
      <c r="AC436" s="733" t="str">
        <f t="shared" si="8"/>
        <v>#DIV/0!</v>
      </c>
      <c r="AD436" s="733" t="str">
        <f t="shared" si="9"/>
        <v>#DIV/0!</v>
      </c>
      <c r="AE436" s="733">
        <f t="shared" si="10"/>
        <v>0</v>
      </c>
      <c r="AF436" s="1056"/>
      <c r="AG436" s="737"/>
      <c r="AH436" s="737"/>
      <c r="AI436" s="737" t="str">
        <f t="shared" si="34"/>
        <v>#DIV/0!</v>
      </c>
    </row>
    <row r="437" ht="15.0" customHeight="1">
      <c r="A437" s="1056">
        <f t="shared" si="59"/>
        <v>436</v>
      </c>
      <c r="B437" s="1077"/>
      <c r="C437" s="720"/>
      <c r="D437" s="766"/>
      <c r="E437" s="766"/>
      <c r="F437" s="1059"/>
      <c r="G437" s="1059"/>
      <c r="H437" s="1056">
        <f t="shared" si="71"/>
        <v>0</v>
      </c>
      <c r="I437" s="1060" t="str">
        <f t="shared" si="64"/>
        <v>#REF!</v>
      </c>
      <c r="J437" s="1056">
        <v>7.0</v>
      </c>
      <c r="K437" s="1056">
        <v>2024.0</v>
      </c>
      <c r="L437" s="1065">
        <v>45474.0</v>
      </c>
      <c r="M437" s="1065">
        <v>45504.0</v>
      </c>
      <c r="N437" s="727"/>
      <c r="O437" s="727">
        <f t="shared" si="77"/>
        <v>0</v>
      </c>
      <c r="P437" s="727" t="str">
        <f t="shared" si="37"/>
        <v>#REF!</v>
      </c>
      <c r="Q437" s="721"/>
      <c r="R437" s="721"/>
      <c r="S437" s="1077" t="s">
        <v>525</v>
      </c>
      <c r="T437" s="720"/>
      <c r="U437" s="727">
        <v>2.08</v>
      </c>
      <c r="V437" s="730">
        <f t="shared" si="74"/>
        <v>0</v>
      </c>
      <c r="W437" s="727">
        <f t="shared" si="75"/>
        <v>0</v>
      </c>
      <c r="X437" s="727" t="str">
        <f t="shared" si="5"/>
        <v>#DIV/0!</v>
      </c>
      <c r="Y437" s="727">
        <f t="shared" si="40"/>
        <v>0</v>
      </c>
      <c r="Z437" s="730" t="str">
        <f t="shared" si="41"/>
        <v>#REF!</v>
      </c>
      <c r="AA437" s="730" t="str">
        <f t="shared" si="6"/>
        <v>#DIV/0!</v>
      </c>
      <c r="AB437" s="730" t="str">
        <f t="shared" si="7"/>
        <v>#DIV/0!</v>
      </c>
      <c r="AC437" s="733" t="str">
        <f t="shared" si="8"/>
        <v>#DIV/0!</v>
      </c>
      <c r="AD437" s="733" t="str">
        <f t="shared" si="9"/>
        <v>#DIV/0!</v>
      </c>
      <c r="AE437" s="733">
        <f t="shared" si="10"/>
        <v>0</v>
      </c>
      <c r="AF437" s="1056"/>
      <c r="AG437" s="737"/>
      <c r="AH437" s="737"/>
      <c r="AI437" s="737" t="str">
        <f t="shared" si="34"/>
        <v>#DIV/0!</v>
      </c>
    </row>
    <row r="438" ht="15.0" customHeight="1">
      <c r="A438" s="1056">
        <f t="shared" si="59"/>
        <v>437</v>
      </c>
      <c r="B438" s="1179"/>
      <c r="C438" s="1072"/>
      <c r="D438" s="1073"/>
      <c r="E438" s="778"/>
      <c r="F438" s="1180"/>
      <c r="G438" s="1180"/>
      <c r="H438" s="1056">
        <f t="shared" si="71"/>
        <v>0</v>
      </c>
      <c r="I438" s="1060" t="str">
        <f t="shared" si="64"/>
        <v>#REF!</v>
      </c>
      <c r="J438" s="1056">
        <v>7.0</v>
      </c>
      <c r="K438" s="1056">
        <v>2024.0</v>
      </c>
      <c r="L438" s="1065">
        <v>45474.0</v>
      </c>
      <c r="M438" s="1065">
        <v>45504.0</v>
      </c>
      <c r="N438" s="727"/>
      <c r="O438" s="727">
        <f t="shared" si="77"/>
        <v>0</v>
      </c>
      <c r="P438" s="727" t="str">
        <f t="shared" si="37"/>
        <v>#REF!</v>
      </c>
      <c r="Q438" s="748"/>
      <c r="R438" s="748"/>
      <c r="S438" s="1064" t="s">
        <v>525</v>
      </c>
      <c r="T438" s="747"/>
      <c r="U438" s="727">
        <v>1.0</v>
      </c>
      <c r="V438" s="730">
        <f t="shared" si="74"/>
        <v>0</v>
      </c>
      <c r="W438" s="727">
        <f t="shared" si="75"/>
        <v>0</v>
      </c>
      <c r="X438" s="727" t="str">
        <f t="shared" si="5"/>
        <v>#DIV/0!</v>
      </c>
      <c r="Y438" s="727">
        <f t="shared" si="40"/>
        <v>0</v>
      </c>
      <c r="Z438" s="730" t="str">
        <f t="shared" si="41"/>
        <v>#REF!</v>
      </c>
      <c r="AA438" s="730" t="str">
        <f t="shared" si="6"/>
        <v>#DIV/0!</v>
      </c>
      <c r="AB438" s="730" t="str">
        <f t="shared" si="7"/>
        <v>#DIV/0!</v>
      </c>
      <c r="AC438" s="733" t="str">
        <f t="shared" si="8"/>
        <v>#DIV/0!</v>
      </c>
      <c r="AD438" s="733" t="str">
        <f t="shared" si="9"/>
        <v>#DIV/0!</v>
      </c>
      <c r="AE438" s="733">
        <f t="shared" si="10"/>
        <v>0</v>
      </c>
      <c r="AF438" s="1056"/>
      <c r="AG438" s="737"/>
      <c r="AH438" s="737"/>
      <c r="AI438" s="737" t="str">
        <f t="shared" si="34"/>
        <v>#DIV/0!</v>
      </c>
    </row>
    <row r="439" ht="15.0" customHeight="1">
      <c r="A439" s="1056">
        <f t="shared" si="59"/>
        <v>438</v>
      </c>
      <c r="B439" s="1151"/>
      <c r="C439" s="1072"/>
      <c r="D439" s="1153"/>
      <c r="E439" s="766"/>
      <c r="F439" s="1070"/>
      <c r="G439" s="1070"/>
      <c r="H439" s="1056">
        <f t="shared" si="71"/>
        <v>0</v>
      </c>
      <c r="I439" s="1060" t="str">
        <f t="shared" si="64"/>
        <v>#REF!</v>
      </c>
      <c r="J439" s="1056">
        <v>7.0</v>
      </c>
      <c r="K439" s="1056">
        <v>2024.0</v>
      </c>
      <c r="L439" s="1065">
        <v>45474.0</v>
      </c>
      <c r="M439" s="1065">
        <v>45504.0</v>
      </c>
      <c r="N439" s="727"/>
      <c r="O439" s="727">
        <f t="shared" si="77"/>
        <v>0</v>
      </c>
      <c r="P439" s="727" t="str">
        <f t="shared" si="37"/>
        <v>#REF!</v>
      </c>
      <c r="Q439" s="721"/>
      <c r="R439" s="721"/>
      <c r="S439" s="1077" t="s">
        <v>525</v>
      </c>
      <c r="T439" s="720"/>
      <c r="U439" s="727">
        <v>1.24</v>
      </c>
      <c r="V439" s="730">
        <f t="shared" si="74"/>
        <v>0</v>
      </c>
      <c r="W439" s="727">
        <f t="shared" si="75"/>
        <v>0</v>
      </c>
      <c r="X439" s="727" t="str">
        <f t="shared" si="5"/>
        <v>#DIV/0!</v>
      </c>
      <c r="Y439" s="727">
        <f t="shared" si="40"/>
        <v>0</v>
      </c>
      <c r="Z439" s="730" t="str">
        <f t="shared" si="41"/>
        <v>#REF!</v>
      </c>
      <c r="AA439" s="730" t="str">
        <f t="shared" si="6"/>
        <v>#DIV/0!</v>
      </c>
      <c r="AB439" s="730" t="str">
        <f t="shared" si="7"/>
        <v>#DIV/0!</v>
      </c>
      <c r="AC439" s="733" t="str">
        <f t="shared" si="8"/>
        <v>#DIV/0!</v>
      </c>
      <c r="AD439" s="733" t="str">
        <f t="shared" si="9"/>
        <v>#DIV/0!</v>
      </c>
      <c r="AE439" s="733">
        <f t="shared" si="10"/>
        <v>0</v>
      </c>
      <c r="AF439" s="1056"/>
      <c r="AG439" s="737"/>
      <c r="AH439" s="737"/>
      <c r="AI439" s="737" t="str">
        <f t="shared" si="34"/>
        <v>#DIV/0!</v>
      </c>
    </row>
    <row r="440" ht="15.0" customHeight="1">
      <c r="A440" s="1056">
        <f t="shared" si="59"/>
        <v>439</v>
      </c>
      <c r="B440" s="1151"/>
      <c r="C440" s="1072"/>
      <c r="D440" s="1153"/>
      <c r="E440" s="766"/>
      <c r="F440" s="1070"/>
      <c r="G440" s="1070"/>
      <c r="H440" s="1056">
        <f t="shared" si="71"/>
        <v>0</v>
      </c>
      <c r="I440" s="1060" t="str">
        <f t="shared" si="64"/>
        <v>#REF!</v>
      </c>
      <c r="J440" s="1056">
        <v>7.0</v>
      </c>
      <c r="K440" s="1056">
        <v>2024.0</v>
      </c>
      <c r="L440" s="1065">
        <v>45474.0</v>
      </c>
      <c r="M440" s="1065">
        <v>45504.0</v>
      </c>
      <c r="N440" s="727"/>
      <c r="O440" s="727">
        <f t="shared" si="77"/>
        <v>0</v>
      </c>
      <c r="P440" s="727" t="str">
        <f t="shared" si="37"/>
        <v>#REF!</v>
      </c>
      <c r="Q440" s="721"/>
      <c r="R440" s="721"/>
      <c r="S440" s="1077" t="s">
        <v>525</v>
      </c>
      <c r="T440" s="720"/>
      <c r="U440" s="727">
        <v>1.24</v>
      </c>
      <c r="V440" s="730">
        <f t="shared" si="74"/>
        <v>0</v>
      </c>
      <c r="W440" s="727">
        <f t="shared" si="75"/>
        <v>0</v>
      </c>
      <c r="X440" s="727" t="str">
        <f t="shared" si="5"/>
        <v>#DIV/0!</v>
      </c>
      <c r="Y440" s="727">
        <f t="shared" si="40"/>
        <v>0</v>
      </c>
      <c r="Z440" s="730" t="str">
        <f t="shared" si="41"/>
        <v>#REF!</v>
      </c>
      <c r="AA440" s="730" t="str">
        <f t="shared" si="6"/>
        <v>#DIV/0!</v>
      </c>
      <c r="AB440" s="730" t="str">
        <f t="shared" si="7"/>
        <v>#DIV/0!</v>
      </c>
      <c r="AC440" s="733" t="str">
        <f t="shared" si="8"/>
        <v>#DIV/0!</v>
      </c>
      <c r="AD440" s="733" t="str">
        <f t="shared" si="9"/>
        <v>#DIV/0!</v>
      </c>
      <c r="AE440" s="733">
        <f t="shared" si="10"/>
        <v>0</v>
      </c>
      <c r="AF440" s="1056"/>
      <c r="AG440" s="737"/>
      <c r="AH440" s="737"/>
      <c r="AI440" s="737" t="str">
        <f t="shared" si="34"/>
        <v>#DIV/0!</v>
      </c>
    </row>
    <row r="441" ht="15.0" customHeight="1">
      <c r="A441" s="1056">
        <f t="shared" si="59"/>
        <v>440</v>
      </c>
      <c r="B441" s="1151"/>
      <c r="C441" s="1072"/>
      <c r="D441" s="1153"/>
      <c r="E441" s="766"/>
      <c r="F441" s="1070"/>
      <c r="G441" s="1070"/>
      <c r="H441" s="1056">
        <f t="shared" si="71"/>
        <v>0</v>
      </c>
      <c r="I441" s="1060" t="str">
        <f t="shared" si="64"/>
        <v>#REF!</v>
      </c>
      <c r="J441" s="1056">
        <v>7.0</v>
      </c>
      <c r="K441" s="1056">
        <v>2024.0</v>
      </c>
      <c r="L441" s="1065">
        <v>45474.0</v>
      </c>
      <c r="M441" s="1065">
        <v>45504.0</v>
      </c>
      <c r="N441" s="727"/>
      <c r="O441" s="727">
        <f t="shared" si="77"/>
        <v>0</v>
      </c>
      <c r="P441" s="727" t="str">
        <f t="shared" si="37"/>
        <v>#REF!</v>
      </c>
      <c r="Q441" s="721"/>
      <c r="R441" s="721"/>
      <c r="S441" s="1077" t="s">
        <v>525</v>
      </c>
      <c r="T441" s="720"/>
      <c r="U441" s="727">
        <v>0.55</v>
      </c>
      <c r="V441" s="730">
        <f t="shared" si="74"/>
        <v>0</v>
      </c>
      <c r="W441" s="727">
        <f t="shared" si="75"/>
        <v>0</v>
      </c>
      <c r="X441" s="727" t="str">
        <f t="shared" si="5"/>
        <v>#DIV/0!</v>
      </c>
      <c r="Y441" s="727">
        <f t="shared" si="40"/>
        <v>0</v>
      </c>
      <c r="Z441" s="730" t="str">
        <f t="shared" si="41"/>
        <v>#REF!</v>
      </c>
      <c r="AA441" s="730" t="str">
        <f t="shared" si="6"/>
        <v>#DIV/0!</v>
      </c>
      <c r="AB441" s="730" t="str">
        <f t="shared" si="7"/>
        <v>#DIV/0!</v>
      </c>
      <c r="AC441" s="733" t="str">
        <f t="shared" si="8"/>
        <v>#DIV/0!</v>
      </c>
      <c r="AD441" s="733" t="str">
        <f t="shared" si="9"/>
        <v>#DIV/0!</v>
      </c>
      <c r="AE441" s="733">
        <f t="shared" si="10"/>
        <v>0</v>
      </c>
      <c r="AF441" s="1056"/>
      <c r="AG441" s="737"/>
      <c r="AH441" s="737"/>
      <c r="AI441" s="737" t="str">
        <f t="shared" si="34"/>
        <v>#DIV/0!</v>
      </c>
    </row>
    <row r="442" ht="15.0" customHeight="1">
      <c r="A442" s="1056">
        <f t="shared" si="59"/>
        <v>441</v>
      </c>
      <c r="B442" s="1194"/>
      <c r="C442" s="301"/>
      <c r="D442" s="301"/>
      <c r="E442" s="301"/>
      <c r="F442" s="1056"/>
      <c r="G442" s="1056"/>
      <c r="H442" s="1056">
        <f t="shared" si="71"/>
        <v>0</v>
      </c>
      <c r="I442" s="1060" t="str">
        <f t="shared" si="64"/>
        <v>#REF!</v>
      </c>
      <c r="J442" s="1056">
        <v>7.0</v>
      </c>
      <c r="K442" s="1056">
        <v>2024.0</v>
      </c>
      <c r="L442" s="1065">
        <v>45474.0</v>
      </c>
      <c r="M442" s="1065">
        <v>45504.0</v>
      </c>
      <c r="N442" s="727"/>
      <c r="O442" s="727">
        <f t="shared" si="77"/>
        <v>0</v>
      </c>
      <c r="P442" s="727" t="str">
        <f t="shared" si="37"/>
        <v>#REF!</v>
      </c>
      <c r="Q442" s="727">
        <v>0.233</v>
      </c>
      <c r="R442" s="727"/>
      <c r="S442" s="1056" t="s">
        <v>525</v>
      </c>
      <c r="T442" s="301"/>
      <c r="U442" s="727">
        <f t="shared" ref="U442:U446" si="78">IF(AND(Q442&gt;=1,S442="ODC"),P442,Q442)</f>
        <v>0.233</v>
      </c>
      <c r="V442" s="730">
        <f t="shared" si="74"/>
        <v>0</v>
      </c>
      <c r="W442" s="727">
        <f t="shared" si="75"/>
        <v>0</v>
      </c>
      <c r="X442" s="727" t="str">
        <f t="shared" si="5"/>
        <v>#DIV/0!</v>
      </c>
      <c r="Y442" s="727">
        <f t="shared" si="40"/>
        <v>0</v>
      </c>
      <c r="Z442" s="730" t="str">
        <f t="shared" si="41"/>
        <v>#REF!</v>
      </c>
      <c r="AA442" s="730" t="str">
        <f t="shared" si="6"/>
        <v>#DIV/0!</v>
      </c>
      <c r="AB442" s="730" t="str">
        <f t="shared" si="7"/>
        <v>#DIV/0!</v>
      </c>
      <c r="AC442" s="733" t="str">
        <f t="shared" si="8"/>
        <v>#DIV/0!</v>
      </c>
      <c r="AD442" s="733" t="str">
        <f t="shared" si="9"/>
        <v>#DIV/0!</v>
      </c>
      <c r="AE442" s="733">
        <f t="shared" si="10"/>
        <v>0</v>
      </c>
      <c r="AF442" s="1056"/>
      <c r="AG442" s="737"/>
      <c r="AH442" s="737"/>
      <c r="AI442" s="737" t="str">
        <f t="shared" si="34"/>
        <v>#DIV/0!</v>
      </c>
    </row>
    <row r="443" ht="15.0" customHeight="1">
      <c r="A443" s="1056">
        <f t="shared" si="59"/>
        <v>442</v>
      </c>
      <c r="B443" s="1198"/>
      <c r="C443" s="747"/>
      <c r="D443" s="778"/>
      <c r="E443" s="778"/>
      <c r="F443" s="1071"/>
      <c r="G443" s="1071"/>
      <c r="H443" s="1064">
        <f t="shared" si="71"/>
        <v>0</v>
      </c>
      <c r="I443" s="1074" t="str">
        <f t="shared" si="64"/>
        <v>#REF!</v>
      </c>
      <c r="J443" s="1056">
        <v>7.0</v>
      </c>
      <c r="K443" s="1064">
        <v>2024.0</v>
      </c>
      <c r="L443" s="1065">
        <v>45474.0</v>
      </c>
      <c r="M443" s="1065">
        <v>45504.0</v>
      </c>
      <c r="N443" s="748"/>
      <c r="O443" s="748">
        <f t="shared" si="77"/>
        <v>0</v>
      </c>
      <c r="P443" s="748" t="str">
        <f t="shared" si="37"/>
        <v>#REF!</v>
      </c>
      <c r="Q443" s="748">
        <v>0.291</v>
      </c>
      <c r="R443" s="748"/>
      <c r="S443" s="1064" t="s">
        <v>525</v>
      </c>
      <c r="T443" s="301"/>
      <c r="U443" s="748">
        <f t="shared" si="78"/>
        <v>0.291</v>
      </c>
      <c r="V443" s="730">
        <f t="shared" si="74"/>
        <v>0</v>
      </c>
      <c r="W443" s="748">
        <f t="shared" si="75"/>
        <v>0</v>
      </c>
      <c r="X443" s="748" t="str">
        <f t="shared" si="5"/>
        <v>#DIV/0!</v>
      </c>
      <c r="Y443" s="748">
        <f t="shared" si="40"/>
        <v>0</v>
      </c>
      <c r="Z443" s="1075" t="str">
        <f t="shared" si="41"/>
        <v>#REF!</v>
      </c>
      <c r="AA443" s="1075" t="str">
        <f t="shared" si="6"/>
        <v>#DIV/0!</v>
      </c>
      <c r="AB443" s="1075" t="str">
        <f t="shared" si="7"/>
        <v>#DIV/0!</v>
      </c>
      <c r="AC443" s="1076" t="str">
        <f t="shared" si="8"/>
        <v>#DIV/0!</v>
      </c>
      <c r="AD443" s="1076" t="str">
        <f t="shared" si="9"/>
        <v>#DIV/0!</v>
      </c>
      <c r="AE443" s="1076">
        <f t="shared" si="10"/>
        <v>0</v>
      </c>
      <c r="AF443" s="747"/>
      <c r="AG443" s="737"/>
      <c r="AH443" s="737"/>
      <c r="AI443" s="737" t="str">
        <f t="shared" si="34"/>
        <v>#DIV/0!</v>
      </c>
    </row>
    <row r="444" ht="15.0" customHeight="1">
      <c r="A444" s="1056">
        <f t="shared" si="59"/>
        <v>443</v>
      </c>
      <c r="B444" s="1056"/>
      <c r="C444" s="1066"/>
      <c r="D444" s="1199"/>
      <c r="E444" s="766"/>
      <c r="F444" s="1200"/>
      <c r="G444" s="1200"/>
      <c r="H444" s="1056">
        <f t="shared" si="71"/>
        <v>0</v>
      </c>
      <c r="I444" s="1060" t="str">
        <f t="shared" si="64"/>
        <v>#REF!</v>
      </c>
      <c r="J444" s="1056">
        <v>7.0</v>
      </c>
      <c r="K444" s="1056">
        <v>2024.0</v>
      </c>
      <c r="L444" s="1065">
        <v>45474.0</v>
      </c>
      <c r="M444" s="1065">
        <v>45504.0</v>
      </c>
      <c r="N444" s="727"/>
      <c r="O444" s="727">
        <f t="shared" si="77"/>
        <v>0</v>
      </c>
      <c r="P444" s="727" t="str">
        <f t="shared" si="37"/>
        <v>#REF!</v>
      </c>
      <c r="Q444" s="727"/>
      <c r="R444" s="727"/>
      <c r="S444" s="1056"/>
      <c r="T444" s="1066" t="s">
        <v>1788</v>
      </c>
      <c r="U444" s="727" t="str">
        <f t="shared" si="78"/>
        <v/>
      </c>
      <c r="V444" s="730">
        <f t="shared" si="74"/>
        <v>0</v>
      </c>
      <c r="W444" s="727">
        <f t="shared" si="75"/>
        <v>0</v>
      </c>
      <c r="X444" s="727" t="str">
        <f t="shared" si="5"/>
        <v>#DIV/0!</v>
      </c>
      <c r="Y444" s="727">
        <f t="shared" si="40"/>
        <v>0</v>
      </c>
      <c r="Z444" s="730" t="str">
        <f t="shared" si="41"/>
        <v>#REF!</v>
      </c>
      <c r="AA444" s="730" t="str">
        <f t="shared" si="6"/>
        <v>#DIV/0!</v>
      </c>
      <c r="AB444" s="730" t="str">
        <f t="shared" si="7"/>
        <v>#DIV/0!</v>
      </c>
      <c r="AC444" s="733" t="str">
        <f t="shared" si="8"/>
        <v>#DIV/0!</v>
      </c>
      <c r="AD444" s="733" t="str">
        <f t="shared" si="9"/>
        <v>#DIV/0!</v>
      </c>
      <c r="AE444" s="733">
        <f t="shared" si="10"/>
        <v>0</v>
      </c>
      <c r="AF444" s="1056"/>
      <c r="AG444" s="737"/>
      <c r="AH444" s="737"/>
      <c r="AI444" s="737" t="str">
        <f t="shared" si="34"/>
        <v>#DIV/0!</v>
      </c>
    </row>
    <row r="445" ht="15.0" customHeight="1">
      <c r="A445" s="1056">
        <f t="shared" si="59"/>
        <v>444</v>
      </c>
      <c r="B445" s="1056"/>
      <c r="C445" s="1066"/>
      <c r="D445" s="1201"/>
      <c r="E445" s="766"/>
      <c r="F445" s="1200"/>
      <c r="G445" s="1200"/>
      <c r="H445" s="1056">
        <f t="shared" si="71"/>
        <v>0</v>
      </c>
      <c r="I445" s="1060" t="str">
        <f t="shared" si="64"/>
        <v>#REF!</v>
      </c>
      <c r="J445" s="1056">
        <v>7.0</v>
      </c>
      <c r="K445" s="1056">
        <v>2024.0</v>
      </c>
      <c r="L445" s="1065">
        <v>45474.0</v>
      </c>
      <c r="M445" s="1065">
        <v>45504.0</v>
      </c>
      <c r="N445" s="727"/>
      <c r="O445" s="727">
        <f t="shared" si="77"/>
        <v>0</v>
      </c>
      <c r="P445" s="727" t="str">
        <f t="shared" si="37"/>
        <v>#REF!</v>
      </c>
      <c r="Q445" s="727"/>
      <c r="R445" s="727"/>
      <c r="S445" s="1056"/>
      <c r="T445" s="1066" t="s">
        <v>1788</v>
      </c>
      <c r="U445" s="727" t="str">
        <f t="shared" si="78"/>
        <v/>
      </c>
      <c r="V445" s="730">
        <f t="shared" si="74"/>
        <v>0</v>
      </c>
      <c r="W445" s="727">
        <f t="shared" si="75"/>
        <v>0</v>
      </c>
      <c r="X445" s="727" t="str">
        <f t="shared" si="5"/>
        <v>#DIV/0!</v>
      </c>
      <c r="Y445" s="727">
        <f t="shared" si="40"/>
        <v>0</v>
      </c>
      <c r="Z445" s="730" t="str">
        <f t="shared" si="41"/>
        <v>#REF!</v>
      </c>
      <c r="AA445" s="730" t="str">
        <f t="shared" si="6"/>
        <v>#DIV/0!</v>
      </c>
      <c r="AB445" s="730" t="str">
        <f t="shared" si="7"/>
        <v>#DIV/0!</v>
      </c>
      <c r="AC445" s="733" t="str">
        <f t="shared" si="8"/>
        <v>#DIV/0!</v>
      </c>
      <c r="AD445" s="733" t="str">
        <f t="shared" si="9"/>
        <v>#DIV/0!</v>
      </c>
      <c r="AE445" s="733">
        <f t="shared" si="10"/>
        <v>0</v>
      </c>
      <c r="AF445" s="1056"/>
      <c r="AG445" s="737"/>
      <c r="AH445" s="737"/>
      <c r="AI445" s="737" t="str">
        <f t="shared" si="34"/>
        <v>#DIV/0!</v>
      </c>
    </row>
    <row r="446" ht="15.0" customHeight="1">
      <c r="A446" s="1056">
        <f t="shared" si="59"/>
        <v>445</v>
      </c>
      <c r="B446" s="1056"/>
      <c r="C446" s="1066"/>
      <c r="D446" s="1199"/>
      <c r="E446" s="766"/>
      <c r="F446" s="1200"/>
      <c r="G446" s="1200"/>
      <c r="H446" s="1056">
        <f t="shared" si="71"/>
        <v>0</v>
      </c>
      <c r="I446" s="1060" t="str">
        <f t="shared" si="64"/>
        <v>#REF!</v>
      </c>
      <c r="J446" s="1056">
        <v>7.0</v>
      </c>
      <c r="K446" s="1056">
        <v>2024.0</v>
      </c>
      <c r="L446" s="1065">
        <v>45474.0</v>
      </c>
      <c r="M446" s="1065">
        <v>45504.0</v>
      </c>
      <c r="N446" s="727"/>
      <c r="O446" s="727">
        <f t="shared" si="77"/>
        <v>0</v>
      </c>
      <c r="P446" s="727" t="str">
        <f t="shared" si="37"/>
        <v>#REF!</v>
      </c>
      <c r="Q446" s="727"/>
      <c r="R446" s="727"/>
      <c r="S446" s="1056"/>
      <c r="T446" s="1066" t="s">
        <v>1788</v>
      </c>
      <c r="U446" s="727" t="str">
        <f t="shared" si="78"/>
        <v/>
      </c>
      <c r="V446" s="730">
        <f t="shared" si="74"/>
        <v>0</v>
      </c>
      <c r="W446" s="727">
        <f t="shared" si="75"/>
        <v>0</v>
      </c>
      <c r="X446" s="727" t="str">
        <f t="shared" si="5"/>
        <v>#DIV/0!</v>
      </c>
      <c r="Y446" s="727">
        <f t="shared" si="40"/>
        <v>0</v>
      </c>
      <c r="Z446" s="730" t="str">
        <f t="shared" si="41"/>
        <v>#REF!</v>
      </c>
      <c r="AA446" s="730" t="str">
        <f t="shared" si="6"/>
        <v>#DIV/0!</v>
      </c>
      <c r="AB446" s="730" t="str">
        <f t="shared" si="7"/>
        <v>#DIV/0!</v>
      </c>
      <c r="AC446" s="733" t="str">
        <f t="shared" si="8"/>
        <v>#DIV/0!</v>
      </c>
      <c r="AD446" s="733" t="str">
        <f t="shared" si="9"/>
        <v>#DIV/0!</v>
      </c>
      <c r="AE446" s="733">
        <f t="shared" si="10"/>
        <v>0</v>
      </c>
      <c r="AF446" s="1056"/>
      <c r="AG446" s="737"/>
      <c r="AH446" s="737"/>
      <c r="AI446" s="737" t="str">
        <f t="shared" si="34"/>
        <v>#DIV/0!</v>
      </c>
    </row>
    <row r="447" ht="15.75" customHeight="1">
      <c r="A447" s="1056">
        <f t="shared" si="59"/>
        <v>446</v>
      </c>
      <c r="B447" s="1056"/>
      <c r="C447" s="301"/>
      <c r="D447" s="301"/>
      <c r="E447" s="301"/>
      <c r="F447" s="1056"/>
      <c r="G447" s="1056"/>
      <c r="H447" s="1056">
        <f t="shared" si="71"/>
        <v>0</v>
      </c>
      <c r="I447" s="1060" t="str">
        <f t="shared" si="64"/>
        <v>#REF!</v>
      </c>
      <c r="J447" s="1056">
        <v>7.0</v>
      </c>
      <c r="K447" s="1056">
        <v>2024.0</v>
      </c>
      <c r="L447" s="1065">
        <v>45474.0</v>
      </c>
      <c r="M447" s="1065">
        <v>45504.0</v>
      </c>
      <c r="N447" s="727"/>
      <c r="O447" s="727">
        <f t="shared" si="77"/>
        <v>0</v>
      </c>
      <c r="P447" s="727" t="str">
        <f t="shared" si="37"/>
        <v>#REF!</v>
      </c>
      <c r="Q447" s="727"/>
      <c r="R447" s="727"/>
      <c r="S447" s="1056"/>
      <c r="T447" s="301" t="s">
        <v>1788</v>
      </c>
      <c r="U447" s="727"/>
      <c r="V447" s="730">
        <f t="shared" si="74"/>
        <v>0</v>
      </c>
      <c r="W447" s="727">
        <f t="shared" si="75"/>
        <v>0</v>
      </c>
      <c r="X447" s="727" t="str">
        <f t="shared" si="5"/>
        <v>#DIV/0!</v>
      </c>
      <c r="Y447" s="727">
        <f t="shared" si="40"/>
        <v>0</v>
      </c>
      <c r="Z447" s="730" t="str">
        <f t="shared" si="41"/>
        <v>#REF!</v>
      </c>
      <c r="AA447" s="730" t="str">
        <f t="shared" si="6"/>
        <v>#DIV/0!</v>
      </c>
      <c r="AB447" s="730" t="str">
        <f t="shared" si="7"/>
        <v>#DIV/0!</v>
      </c>
      <c r="AC447" s="733" t="str">
        <f t="shared" si="8"/>
        <v>#DIV/0!</v>
      </c>
      <c r="AD447" s="733" t="str">
        <f t="shared" si="9"/>
        <v>#DIV/0!</v>
      </c>
      <c r="AE447" s="733">
        <f t="shared" si="10"/>
        <v>0</v>
      </c>
      <c r="AF447" s="1056"/>
      <c r="AG447" s="737"/>
      <c r="AH447" s="737"/>
      <c r="AI447" s="737" t="str">
        <f t="shared" si="34"/>
        <v>#DIV/0!</v>
      </c>
    </row>
    <row r="448" ht="15.75" customHeight="1">
      <c r="A448" s="1056">
        <f t="shared" si="59"/>
        <v>447</v>
      </c>
      <c r="B448" s="1056"/>
      <c r="C448" s="301"/>
      <c r="D448" s="301"/>
      <c r="E448" s="301"/>
      <c r="F448" s="1056"/>
      <c r="G448" s="1056"/>
      <c r="H448" s="1056">
        <f t="shared" si="71"/>
        <v>0</v>
      </c>
      <c r="I448" s="1060" t="str">
        <f t="shared" si="64"/>
        <v>#REF!</v>
      </c>
      <c r="J448" s="1056">
        <v>7.0</v>
      </c>
      <c r="K448" s="1056">
        <v>2024.0</v>
      </c>
      <c r="L448" s="1065">
        <v>45474.0</v>
      </c>
      <c r="M448" s="1065">
        <v>45504.0</v>
      </c>
      <c r="N448" s="727"/>
      <c r="O448" s="727">
        <f t="shared" si="77"/>
        <v>0</v>
      </c>
      <c r="P448" s="727" t="str">
        <f t="shared" si="37"/>
        <v>#REF!</v>
      </c>
      <c r="Q448" s="727"/>
      <c r="R448" s="727"/>
      <c r="S448" s="1056"/>
      <c r="T448" s="301" t="s">
        <v>1788</v>
      </c>
      <c r="U448" s="727"/>
      <c r="V448" s="730">
        <f t="shared" si="74"/>
        <v>0</v>
      </c>
      <c r="W448" s="727">
        <f t="shared" si="75"/>
        <v>0</v>
      </c>
      <c r="X448" s="727" t="str">
        <f t="shared" si="5"/>
        <v>#DIV/0!</v>
      </c>
      <c r="Y448" s="727">
        <f t="shared" si="40"/>
        <v>0</v>
      </c>
      <c r="Z448" s="730" t="str">
        <f t="shared" si="41"/>
        <v>#REF!</v>
      </c>
      <c r="AA448" s="730" t="str">
        <f t="shared" si="6"/>
        <v>#DIV/0!</v>
      </c>
      <c r="AB448" s="730" t="str">
        <f t="shared" si="7"/>
        <v>#DIV/0!</v>
      </c>
      <c r="AC448" s="733" t="str">
        <f t="shared" si="8"/>
        <v>#DIV/0!</v>
      </c>
      <c r="AD448" s="733" t="str">
        <f t="shared" si="9"/>
        <v>#DIV/0!</v>
      </c>
      <c r="AE448" s="733">
        <f t="shared" si="10"/>
        <v>0</v>
      </c>
      <c r="AF448" s="1056"/>
      <c r="AG448" s="737"/>
      <c r="AH448" s="737"/>
      <c r="AI448" s="737" t="str">
        <f t="shared" si="34"/>
        <v>#DIV/0!</v>
      </c>
    </row>
    <row r="449" ht="15.75" customHeight="1">
      <c r="A449" s="1056">
        <f t="shared" si="59"/>
        <v>448</v>
      </c>
      <c r="B449" s="1056"/>
      <c r="C449" s="301"/>
      <c r="D449" s="301"/>
      <c r="E449" s="301"/>
      <c r="F449" s="1056"/>
      <c r="G449" s="1056"/>
      <c r="H449" s="1056">
        <f t="shared" si="71"/>
        <v>0</v>
      </c>
      <c r="I449" s="1060" t="str">
        <f t="shared" si="64"/>
        <v>#REF!</v>
      </c>
      <c r="J449" s="1056">
        <v>7.0</v>
      </c>
      <c r="K449" s="1056">
        <v>2024.0</v>
      </c>
      <c r="L449" s="1065">
        <v>45474.0</v>
      </c>
      <c r="M449" s="1065">
        <v>45504.0</v>
      </c>
      <c r="N449" s="727"/>
      <c r="O449" s="727">
        <f t="shared" si="77"/>
        <v>0</v>
      </c>
      <c r="P449" s="727" t="str">
        <f t="shared" si="37"/>
        <v>#REF!</v>
      </c>
      <c r="Q449" s="727"/>
      <c r="R449" s="727"/>
      <c r="S449" s="1056"/>
      <c r="T449" s="301" t="s">
        <v>1788</v>
      </c>
      <c r="U449" s="727"/>
      <c r="V449" s="730">
        <f t="shared" si="74"/>
        <v>0</v>
      </c>
      <c r="W449" s="727">
        <f t="shared" si="75"/>
        <v>0</v>
      </c>
      <c r="X449" s="727" t="str">
        <f t="shared" si="5"/>
        <v>#DIV/0!</v>
      </c>
      <c r="Y449" s="727">
        <f t="shared" si="40"/>
        <v>0</v>
      </c>
      <c r="Z449" s="730" t="str">
        <f t="shared" si="41"/>
        <v>#REF!</v>
      </c>
      <c r="AA449" s="730" t="str">
        <f t="shared" si="6"/>
        <v>#DIV/0!</v>
      </c>
      <c r="AB449" s="730" t="str">
        <f t="shared" si="7"/>
        <v>#DIV/0!</v>
      </c>
      <c r="AC449" s="733" t="str">
        <f t="shared" si="8"/>
        <v>#DIV/0!</v>
      </c>
      <c r="AD449" s="733" t="str">
        <f t="shared" si="9"/>
        <v>#DIV/0!</v>
      </c>
      <c r="AE449" s="733">
        <f t="shared" si="10"/>
        <v>0</v>
      </c>
      <c r="AF449" s="1056"/>
      <c r="AG449" s="737"/>
      <c r="AH449" s="737"/>
      <c r="AI449" s="737" t="str">
        <f t="shared" si="34"/>
        <v>#DIV/0!</v>
      </c>
    </row>
    <row r="450" ht="15.75" customHeight="1">
      <c r="A450" s="1056">
        <f t="shared" si="59"/>
        <v>449</v>
      </c>
      <c r="B450" s="1056"/>
      <c r="C450" s="301"/>
      <c r="D450" s="301"/>
      <c r="E450" s="301"/>
      <c r="F450" s="1056"/>
      <c r="G450" s="1056"/>
      <c r="H450" s="1056">
        <f t="shared" si="71"/>
        <v>0</v>
      </c>
      <c r="I450" s="1060" t="str">
        <f t="shared" si="64"/>
        <v>#REF!</v>
      </c>
      <c r="J450" s="1056">
        <v>7.0</v>
      </c>
      <c r="K450" s="1056">
        <v>2024.0</v>
      </c>
      <c r="L450" s="1065">
        <v>45474.0</v>
      </c>
      <c r="M450" s="1065">
        <v>45504.0</v>
      </c>
      <c r="N450" s="727"/>
      <c r="O450" s="727">
        <f t="shared" si="77"/>
        <v>0</v>
      </c>
      <c r="P450" s="727" t="str">
        <f t="shared" si="37"/>
        <v>#REF!</v>
      </c>
      <c r="Q450" s="727"/>
      <c r="R450" s="727"/>
      <c r="S450" s="1056"/>
      <c r="T450" s="301" t="s">
        <v>1788</v>
      </c>
      <c r="U450" s="727"/>
      <c r="V450" s="730">
        <f t="shared" si="74"/>
        <v>0</v>
      </c>
      <c r="W450" s="727">
        <f t="shared" si="75"/>
        <v>0</v>
      </c>
      <c r="X450" s="727" t="str">
        <f t="shared" si="5"/>
        <v>#DIV/0!</v>
      </c>
      <c r="Y450" s="727">
        <f t="shared" si="40"/>
        <v>0</v>
      </c>
      <c r="Z450" s="730" t="str">
        <f t="shared" si="41"/>
        <v>#REF!</v>
      </c>
      <c r="AA450" s="730" t="str">
        <f t="shared" si="6"/>
        <v>#DIV/0!</v>
      </c>
      <c r="AB450" s="730" t="str">
        <f t="shared" si="7"/>
        <v>#DIV/0!</v>
      </c>
      <c r="AC450" s="733" t="str">
        <f t="shared" si="8"/>
        <v>#DIV/0!</v>
      </c>
      <c r="AD450" s="733" t="str">
        <f t="shared" si="9"/>
        <v>#DIV/0!</v>
      </c>
      <c r="AE450" s="733">
        <f t="shared" si="10"/>
        <v>0</v>
      </c>
      <c r="AF450" s="1056"/>
      <c r="AG450" s="737"/>
      <c r="AH450" s="737"/>
      <c r="AI450" s="737" t="str">
        <f t="shared" si="34"/>
        <v>#DIV/0!</v>
      </c>
    </row>
    <row r="451" ht="15.75" customHeight="1">
      <c r="A451" s="1056">
        <f t="shared" si="59"/>
        <v>450</v>
      </c>
      <c r="B451" s="1056"/>
      <c r="C451" s="301"/>
      <c r="D451" s="301"/>
      <c r="E451" s="301"/>
      <c r="F451" s="1056"/>
      <c r="G451" s="1056"/>
      <c r="H451" s="1056">
        <f t="shared" si="71"/>
        <v>0</v>
      </c>
      <c r="I451" s="1060" t="str">
        <f t="shared" si="64"/>
        <v>#REF!</v>
      </c>
      <c r="J451" s="1056">
        <v>7.0</v>
      </c>
      <c r="K451" s="1056">
        <v>2024.0</v>
      </c>
      <c r="L451" s="1065">
        <v>45474.0</v>
      </c>
      <c r="M451" s="1065">
        <v>45504.0</v>
      </c>
      <c r="N451" s="727"/>
      <c r="O451" s="727">
        <f t="shared" si="77"/>
        <v>0</v>
      </c>
      <c r="P451" s="727" t="str">
        <f t="shared" si="37"/>
        <v>#REF!</v>
      </c>
      <c r="Q451" s="727"/>
      <c r="R451" s="727"/>
      <c r="S451" s="1056"/>
      <c r="T451" s="301" t="s">
        <v>1788</v>
      </c>
      <c r="U451" s="727"/>
      <c r="V451" s="730">
        <f t="shared" si="74"/>
        <v>0</v>
      </c>
      <c r="W451" s="727">
        <f t="shared" si="75"/>
        <v>0</v>
      </c>
      <c r="X451" s="727" t="str">
        <f t="shared" si="5"/>
        <v>#DIV/0!</v>
      </c>
      <c r="Y451" s="727">
        <f t="shared" si="40"/>
        <v>0</v>
      </c>
      <c r="Z451" s="730" t="str">
        <f t="shared" si="41"/>
        <v>#REF!</v>
      </c>
      <c r="AA451" s="730" t="str">
        <f t="shared" si="6"/>
        <v>#DIV/0!</v>
      </c>
      <c r="AB451" s="730" t="str">
        <f t="shared" si="7"/>
        <v>#DIV/0!</v>
      </c>
      <c r="AC451" s="733" t="str">
        <f t="shared" si="8"/>
        <v>#DIV/0!</v>
      </c>
      <c r="AD451" s="733" t="str">
        <f t="shared" si="9"/>
        <v>#DIV/0!</v>
      </c>
      <c r="AE451" s="733">
        <f t="shared" si="10"/>
        <v>0</v>
      </c>
      <c r="AF451" s="1056"/>
      <c r="AG451" s="737"/>
      <c r="AH451" s="737"/>
      <c r="AI451" s="737" t="str">
        <f t="shared" si="34"/>
        <v>#DIV/0!</v>
      </c>
    </row>
    <row r="452" ht="15.75" customHeight="1">
      <c r="A452" s="1056">
        <f t="shared" si="59"/>
        <v>451</v>
      </c>
      <c r="B452" s="1056"/>
      <c r="C452" s="301"/>
      <c r="D452" s="301"/>
      <c r="E452" s="301"/>
      <c r="F452" s="1056"/>
      <c r="G452" s="1056"/>
      <c r="H452" s="1056">
        <f t="shared" si="71"/>
        <v>0</v>
      </c>
      <c r="I452" s="1060" t="str">
        <f t="shared" si="64"/>
        <v>#REF!</v>
      </c>
      <c r="J452" s="1056">
        <v>7.0</v>
      </c>
      <c r="K452" s="1056">
        <v>2024.0</v>
      </c>
      <c r="L452" s="1065">
        <v>45474.0</v>
      </c>
      <c r="M452" s="1065">
        <v>45504.0</v>
      </c>
      <c r="N452" s="727"/>
      <c r="O452" s="727">
        <f t="shared" si="77"/>
        <v>0</v>
      </c>
      <c r="P452" s="727" t="str">
        <f t="shared" si="37"/>
        <v>#REF!</v>
      </c>
      <c r="Q452" s="727"/>
      <c r="R452" s="727"/>
      <c r="S452" s="1056"/>
      <c r="T452" s="301" t="s">
        <v>1788</v>
      </c>
      <c r="U452" s="727"/>
      <c r="V452" s="730">
        <f t="shared" si="74"/>
        <v>0</v>
      </c>
      <c r="W452" s="727">
        <f t="shared" si="75"/>
        <v>0</v>
      </c>
      <c r="X452" s="727" t="str">
        <f t="shared" si="5"/>
        <v>#DIV/0!</v>
      </c>
      <c r="Y452" s="727">
        <f t="shared" si="40"/>
        <v>0</v>
      </c>
      <c r="Z452" s="730" t="str">
        <f t="shared" si="41"/>
        <v>#REF!</v>
      </c>
      <c r="AA452" s="730" t="str">
        <f t="shared" si="6"/>
        <v>#DIV/0!</v>
      </c>
      <c r="AB452" s="730" t="str">
        <f t="shared" si="7"/>
        <v>#DIV/0!</v>
      </c>
      <c r="AC452" s="733" t="str">
        <f t="shared" si="8"/>
        <v>#DIV/0!</v>
      </c>
      <c r="AD452" s="733" t="str">
        <f t="shared" si="9"/>
        <v>#DIV/0!</v>
      </c>
      <c r="AE452" s="733">
        <f t="shared" si="10"/>
        <v>0</v>
      </c>
      <c r="AF452" s="1056"/>
      <c r="AG452" s="737"/>
      <c r="AH452" s="737"/>
      <c r="AI452" s="737" t="str">
        <f t="shared" si="34"/>
        <v>#DIV/0!</v>
      </c>
    </row>
    <row r="453" ht="15.75" customHeight="1">
      <c r="A453" s="1056">
        <f t="shared" si="59"/>
        <v>452</v>
      </c>
      <c r="B453" s="1056"/>
      <c r="C453" s="301"/>
      <c r="D453" s="301"/>
      <c r="E453" s="301"/>
      <c r="F453" s="1056"/>
      <c r="G453" s="1056"/>
      <c r="H453" s="1056">
        <f t="shared" si="71"/>
        <v>0</v>
      </c>
      <c r="I453" s="1060" t="str">
        <f t="shared" si="64"/>
        <v>#REF!</v>
      </c>
      <c r="J453" s="1056">
        <v>7.0</v>
      </c>
      <c r="K453" s="1056">
        <v>2024.0</v>
      </c>
      <c r="L453" s="1065">
        <v>45474.0</v>
      </c>
      <c r="M453" s="1065">
        <v>45504.0</v>
      </c>
      <c r="N453" s="727"/>
      <c r="O453" s="727">
        <f t="shared" si="77"/>
        <v>0</v>
      </c>
      <c r="P453" s="727" t="str">
        <f t="shared" si="37"/>
        <v>#REF!</v>
      </c>
      <c r="Q453" s="727"/>
      <c r="R453" s="727"/>
      <c r="S453" s="1056"/>
      <c r="T453" s="301" t="s">
        <v>1788</v>
      </c>
      <c r="U453" s="727"/>
      <c r="V453" s="730">
        <f t="shared" si="74"/>
        <v>0</v>
      </c>
      <c r="W453" s="727">
        <f t="shared" si="75"/>
        <v>0</v>
      </c>
      <c r="X453" s="727" t="str">
        <f t="shared" si="5"/>
        <v>#DIV/0!</v>
      </c>
      <c r="Y453" s="727">
        <f t="shared" si="40"/>
        <v>0</v>
      </c>
      <c r="Z453" s="730" t="str">
        <f t="shared" si="41"/>
        <v>#REF!</v>
      </c>
      <c r="AA453" s="730" t="str">
        <f t="shared" si="6"/>
        <v>#DIV/0!</v>
      </c>
      <c r="AB453" s="730" t="str">
        <f t="shared" si="7"/>
        <v>#DIV/0!</v>
      </c>
      <c r="AC453" s="733" t="str">
        <f t="shared" si="8"/>
        <v>#DIV/0!</v>
      </c>
      <c r="AD453" s="733" t="str">
        <f t="shared" si="9"/>
        <v>#DIV/0!</v>
      </c>
      <c r="AE453" s="733">
        <f t="shared" si="10"/>
        <v>0</v>
      </c>
      <c r="AF453" s="1056"/>
      <c r="AG453" s="737"/>
      <c r="AH453" s="737"/>
      <c r="AI453" s="737" t="str">
        <f t="shared" si="34"/>
        <v>#DIV/0!</v>
      </c>
    </row>
    <row r="454" ht="15.75" customHeight="1">
      <c r="A454" s="1056">
        <f t="shared" si="59"/>
        <v>453</v>
      </c>
      <c r="B454" s="1056"/>
      <c r="C454" s="301"/>
      <c r="D454" s="301"/>
      <c r="E454" s="301"/>
      <c r="F454" s="1056"/>
      <c r="G454" s="1056"/>
      <c r="H454" s="1056">
        <f t="shared" si="71"/>
        <v>0</v>
      </c>
      <c r="I454" s="1060" t="str">
        <f t="shared" si="64"/>
        <v>#REF!</v>
      </c>
      <c r="J454" s="1056">
        <v>7.0</v>
      </c>
      <c r="K454" s="1056">
        <v>2024.0</v>
      </c>
      <c r="L454" s="1065">
        <v>45474.0</v>
      </c>
      <c r="M454" s="1065">
        <v>45504.0</v>
      </c>
      <c r="N454" s="727"/>
      <c r="O454" s="727">
        <f t="shared" si="77"/>
        <v>0</v>
      </c>
      <c r="P454" s="727" t="str">
        <f t="shared" si="37"/>
        <v>#REF!</v>
      </c>
      <c r="Q454" s="727"/>
      <c r="R454" s="727"/>
      <c r="S454" s="1056"/>
      <c r="T454" s="301" t="s">
        <v>1788</v>
      </c>
      <c r="U454" s="727"/>
      <c r="V454" s="730">
        <f t="shared" si="74"/>
        <v>0</v>
      </c>
      <c r="W454" s="727">
        <f t="shared" si="75"/>
        <v>0</v>
      </c>
      <c r="X454" s="727" t="str">
        <f t="shared" si="5"/>
        <v>#DIV/0!</v>
      </c>
      <c r="Y454" s="727">
        <f t="shared" si="40"/>
        <v>0</v>
      </c>
      <c r="Z454" s="730" t="str">
        <f t="shared" si="41"/>
        <v>#REF!</v>
      </c>
      <c r="AA454" s="730" t="str">
        <f t="shared" si="6"/>
        <v>#DIV/0!</v>
      </c>
      <c r="AB454" s="730" t="str">
        <f t="shared" si="7"/>
        <v>#DIV/0!</v>
      </c>
      <c r="AC454" s="733" t="str">
        <f t="shared" si="8"/>
        <v>#DIV/0!</v>
      </c>
      <c r="AD454" s="733" t="str">
        <f t="shared" si="9"/>
        <v>#DIV/0!</v>
      </c>
      <c r="AE454" s="733">
        <f t="shared" si="10"/>
        <v>0</v>
      </c>
      <c r="AF454" s="1056"/>
      <c r="AG454" s="737"/>
      <c r="AH454" s="737"/>
      <c r="AI454" s="737" t="str">
        <f t="shared" si="34"/>
        <v>#DIV/0!</v>
      </c>
    </row>
    <row r="455" ht="15.75" customHeight="1">
      <c r="A455" s="1056">
        <f t="shared" si="59"/>
        <v>454</v>
      </c>
      <c r="B455" s="1056"/>
      <c r="C455" s="301"/>
      <c r="D455" s="301"/>
      <c r="E455" s="301"/>
      <c r="F455" s="1056"/>
      <c r="G455" s="1056"/>
      <c r="H455" s="1056">
        <f t="shared" si="71"/>
        <v>0</v>
      </c>
      <c r="I455" s="1060" t="str">
        <f t="shared" si="64"/>
        <v>#REF!</v>
      </c>
      <c r="J455" s="1056">
        <v>7.0</v>
      </c>
      <c r="K455" s="1056">
        <v>2024.0</v>
      </c>
      <c r="L455" s="1065">
        <v>45474.0</v>
      </c>
      <c r="M455" s="1065">
        <v>45504.0</v>
      </c>
      <c r="N455" s="727"/>
      <c r="O455" s="727">
        <f t="shared" si="77"/>
        <v>0</v>
      </c>
      <c r="P455" s="727" t="str">
        <f t="shared" si="37"/>
        <v>#REF!</v>
      </c>
      <c r="Q455" s="727"/>
      <c r="R455" s="727"/>
      <c r="S455" s="1056"/>
      <c r="T455" s="301" t="s">
        <v>1788</v>
      </c>
      <c r="U455" s="727"/>
      <c r="V455" s="730">
        <f t="shared" si="74"/>
        <v>0</v>
      </c>
      <c r="W455" s="727">
        <f t="shared" si="75"/>
        <v>0</v>
      </c>
      <c r="X455" s="727" t="str">
        <f t="shared" si="5"/>
        <v>#DIV/0!</v>
      </c>
      <c r="Y455" s="727">
        <f t="shared" si="40"/>
        <v>0</v>
      </c>
      <c r="Z455" s="730" t="str">
        <f t="shared" si="41"/>
        <v>#REF!</v>
      </c>
      <c r="AA455" s="730" t="str">
        <f t="shared" si="6"/>
        <v>#DIV/0!</v>
      </c>
      <c r="AB455" s="730" t="str">
        <f t="shared" si="7"/>
        <v>#DIV/0!</v>
      </c>
      <c r="AC455" s="733" t="str">
        <f t="shared" si="8"/>
        <v>#DIV/0!</v>
      </c>
      <c r="AD455" s="733" t="str">
        <f t="shared" si="9"/>
        <v>#DIV/0!</v>
      </c>
      <c r="AE455" s="733">
        <f t="shared" si="10"/>
        <v>0</v>
      </c>
      <c r="AF455" s="1056"/>
      <c r="AG455" s="737"/>
      <c r="AH455" s="737"/>
      <c r="AI455" s="737" t="str">
        <f t="shared" si="34"/>
        <v>#DIV/0!</v>
      </c>
    </row>
    <row r="456" ht="15.75" customHeight="1">
      <c r="A456" s="1056">
        <f t="shared" si="59"/>
        <v>455</v>
      </c>
      <c r="B456" s="1056"/>
      <c r="C456" s="301"/>
      <c r="D456" s="301"/>
      <c r="E456" s="301"/>
      <c r="F456" s="1056"/>
      <c r="G456" s="1056"/>
      <c r="H456" s="1056">
        <f t="shared" si="71"/>
        <v>0</v>
      </c>
      <c r="I456" s="1060" t="str">
        <f t="shared" si="64"/>
        <v>#REF!</v>
      </c>
      <c r="J456" s="1056">
        <v>7.0</v>
      </c>
      <c r="K456" s="1056">
        <v>2024.0</v>
      </c>
      <c r="L456" s="1065">
        <v>45474.0</v>
      </c>
      <c r="M456" s="1065">
        <v>45504.0</v>
      </c>
      <c r="N456" s="727"/>
      <c r="O456" s="727">
        <f t="shared" si="77"/>
        <v>0</v>
      </c>
      <c r="P456" s="727" t="str">
        <f t="shared" si="37"/>
        <v>#REF!</v>
      </c>
      <c r="Q456" s="727"/>
      <c r="R456" s="727"/>
      <c r="S456" s="1056"/>
      <c r="T456" s="301" t="s">
        <v>1788</v>
      </c>
      <c r="U456" s="727"/>
      <c r="V456" s="730">
        <f t="shared" si="74"/>
        <v>0</v>
      </c>
      <c r="W456" s="727">
        <f t="shared" si="75"/>
        <v>0</v>
      </c>
      <c r="X456" s="727" t="str">
        <f t="shared" si="5"/>
        <v>#DIV/0!</v>
      </c>
      <c r="Y456" s="727">
        <f t="shared" si="40"/>
        <v>0</v>
      </c>
      <c r="Z456" s="730" t="str">
        <f t="shared" si="41"/>
        <v>#REF!</v>
      </c>
      <c r="AA456" s="730" t="str">
        <f t="shared" si="6"/>
        <v>#DIV/0!</v>
      </c>
      <c r="AB456" s="730" t="str">
        <f t="shared" si="7"/>
        <v>#DIV/0!</v>
      </c>
      <c r="AC456" s="733" t="str">
        <f t="shared" si="8"/>
        <v>#DIV/0!</v>
      </c>
      <c r="AD456" s="733" t="str">
        <f t="shared" si="9"/>
        <v>#DIV/0!</v>
      </c>
      <c r="AE456" s="733">
        <f t="shared" si="10"/>
        <v>0</v>
      </c>
      <c r="AF456" s="1056"/>
      <c r="AG456" s="737"/>
      <c r="AH456" s="737"/>
      <c r="AI456" s="737" t="str">
        <f t="shared" si="34"/>
        <v>#DIV/0!</v>
      </c>
    </row>
    <row r="457" ht="15.75" customHeight="1">
      <c r="A457" s="1056">
        <f t="shared" si="59"/>
        <v>456</v>
      </c>
      <c r="B457" s="1056"/>
      <c r="C457" s="301"/>
      <c r="D457" s="301"/>
      <c r="E457" s="301"/>
      <c r="F457" s="1056"/>
      <c r="G457" s="1056"/>
      <c r="H457" s="1056">
        <f t="shared" si="71"/>
        <v>0</v>
      </c>
      <c r="I457" s="1060" t="str">
        <f t="shared" si="64"/>
        <v>#REF!</v>
      </c>
      <c r="J457" s="1056">
        <v>7.0</v>
      </c>
      <c r="K457" s="1056">
        <v>2024.0</v>
      </c>
      <c r="L457" s="1065">
        <v>45474.0</v>
      </c>
      <c r="M457" s="1065">
        <v>45504.0</v>
      </c>
      <c r="N457" s="727"/>
      <c r="O457" s="727">
        <f t="shared" si="77"/>
        <v>0</v>
      </c>
      <c r="P457" s="727" t="str">
        <f t="shared" si="37"/>
        <v>#REF!</v>
      </c>
      <c r="Q457" s="727"/>
      <c r="R457" s="727"/>
      <c r="S457" s="1056"/>
      <c r="T457" s="301" t="s">
        <v>1788</v>
      </c>
      <c r="U457" s="727"/>
      <c r="V457" s="730">
        <f t="shared" si="74"/>
        <v>0</v>
      </c>
      <c r="W457" s="727">
        <f t="shared" si="75"/>
        <v>0</v>
      </c>
      <c r="X457" s="727" t="str">
        <f t="shared" si="5"/>
        <v>#DIV/0!</v>
      </c>
      <c r="Y457" s="727">
        <f t="shared" si="40"/>
        <v>0</v>
      </c>
      <c r="Z457" s="730" t="str">
        <f t="shared" si="41"/>
        <v>#REF!</v>
      </c>
      <c r="AA457" s="730" t="str">
        <f t="shared" si="6"/>
        <v>#DIV/0!</v>
      </c>
      <c r="AB457" s="730" t="str">
        <f t="shared" si="7"/>
        <v>#DIV/0!</v>
      </c>
      <c r="AC457" s="733" t="str">
        <f t="shared" si="8"/>
        <v>#DIV/0!</v>
      </c>
      <c r="AD457" s="733" t="str">
        <f t="shared" si="9"/>
        <v>#DIV/0!</v>
      </c>
      <c r="AE457" s="733">
        <f t="shared" si="10"/>
        <v>0</v>
      </c>
      <c r="AF457" s="1056"/>
      <c r="AG457" s="737"/>
      <c r="AH457" s="737"/>
      <c r="AI457" s="737" t="str">
        <f t="shared" si="34"/>
        <v>#DIV/0!</v>
      </c>
    </row>
    <row r="458" ht="15.75" customHeight="1">
      <c r="A458" s="1056">
        <f t="shared" si="59"/>
        <v>457</v>
      </c>
      <c r="B458" s="1056"/>
      <c r="C458" s="301"/>
      <c r="D458" s="301"/>
      <c r="E458" s="301"/>
      <c r="F458" s="1056"/>
      <c r="G458" s="1056"/>
      <c r="H458" s="1056">
        <f t="shared" si="71"/>
        <v>0</v>
      </c>
      <c r="I458" s="1060" t="str">
        <f t="shared" si="64"/>
        <v>#REF!</v>
      </c>
      <c r="J458" s="1056">
        <v>7.0</v>
      </c>
      <c r="K458" s="1056">
        <v>2024.0</v>
      </c>
      <c r="L458" s="1065">
        <v>45474.0</v>
      </c>
      <c r="M458" s="1065">
        <v>45504.0</v>
      </c>
      <c r="N458" s="727"/>
      <c r="O458" s="727">
        <f t="shared" si="77"/>
        <v>0</v>
      </c>
      <c r="P458" s="727" t="str">
        <f t="shared" si="37"/>
        <v>#REF!</v>
      </c>
      <c r="Q458" s="727"/>
      <c r="R458" s="727"/>
      <c r="S458" s="1056"/>
      <c r="T458" s="301" t="s">
        <v>1788</v>
      </c>
      <c r="U458" s="727"/>
      <c r="V458" s="730">
        <f t="shared" si="74"/>
        <v>0</v>
      </c>
      <c r="W458" s="727">
        <f t="shared" si="75"/>
        <v>0</v>
      </c>
      <c r="X458" s="727" t="str">
        <f t="shared" si="5"/>
        <v>#DIV/0!</v>
      </c>
      <c r="Y458" s="727">
        <f t="shared" si="40"/>
        <v>0</v>
      </c>
      <c r="Z458" s="730" t="str">
        <f t="shared" si="41"/>
        <v>#REF!</v>
      </c>
      <c r="AA458" s="730" t="str">
        <f t="shared" si="6"/>
        <v>#DIV/0!</v>
      </c>
      <c r="AB458" s="730" t="str">
        <f t="shared" si="7"/>
        <v>#DIV/0!</v>
      </c>
      <c r="AC458" s="733" t="str">
        <f t="shared" si="8"/>
        <v>#DIV/0!</v>
      </c>
      <c r="AD458" s="733" t="str">
        <f t="shared" si="9"/>
        <v>#DIV/0!</v>
      </c>
      <c r="AE458" s="733">
        <f t="shared" si="10"/>
        <v>0</v>
      </c>
      <c r="AF458" s="1056"/>
      <c r="AG458" s="737"/>
      <c r="AH458" s="737"/>
      <c r="AI458" s="737" t="str">
        <f t="shared" si="34"/>
        <v>#DIV/0!</v>
      </c>
    </row>
    <row r="459" ht="15.75" customHeight="1">
      <c r="A459" s="1056">
        <f t="shared" si="59"/>
        <v>458</v>
      </c>
      <c r="B459" s="1056"/>
      <c r="C459" s="301"/>
      <c r="D459" s="301"/>
      <c r="E459" s="301"/>
      <c r="F459" s="1056"/>
      <c r="G459" s="1056"/>
      <c r="H459" s="1056">
        <f t="shared" si="71"/>
        <v>0</v>
      </c>
      <c r="I459" s="1060" t="str">
        <f t="shared" si="64"/>
        <v>#REF!</v>
      </c>
      <c r="J459" s="1056">
        <v>7.0</v>
      </c>
      <c r="K459" s="1056">
        <v>2024.0</v>
      </c>
      <c r="L459" s="1065">
        <v>45474.0</v>
      </c>
      <c r="M459" s="1065">
        <v>45504.0</v>
      </c>
      <c r="N459" s="727"/>
      <c r="O459" s="727">
        <f t="shared" si="77"/>
        <v>0</v>
      </c>
      <c r="P459" s="727" t="str">
        <f t="shared" si="37"/>
        <v>#REF!</v>
      </c>
      <c r="Q459" s="727"/>
      <c r="R459" s="727"/>
      <c r="S459" s="1056"/>
      <c r="T459" s="301" t="s">
        <v>1788</v>
      </c>
      <c r="U459" s="727"/>
      <c r="V459" s="730">
        <f t="shared" si="74"/>
        <v>0</v>
      </c>
      <c r="W459" s="727">
        <f t="shared" si="75"/>
        <v>0</v>
      </c>
      <c r="X459" s="727" t="str">
        <f t="shared" si="5"/>
        <v>#DIV/0!</v>
      </c>
      <c r="Y459" s="727">
        <f t="shared" si="40"/>
        <v>0</v>
      </c>
      <c r="Z459" s="730" t="str">
        <f t="shared" si="41"/>
        <v>#REF!</v>
      </c>
      <c r="AA459" s="730" t="str">
        <f t="shared" si="6"/>
        <v>#DIV/0!</v>
      </c>
      <c r="AB459" s="730" t="str">
        <f t="shared" si="7"/>
        <v>#DIV/0!</v>
      </c>
      <c r="AC459" s="733" t="str">
        <f t="shared" si="8"/>
        <v>#DIV/0!</v>
      </c>
      <c r="AD459" s="733" t="str">
        <f t="shared" si="9"/>
        <v>#DIV/0!</v>
      </c>
      <c r="AE459" s="733">
        <f t="shared" si="10"/>
        <v>0</v>
      </c>
      <c r="AF459" s="1056"/>
      <c r="AG459" s="737"/>
      <c r="AH459" s="737"/>
      <c r="AI459" s="737" t="str">
        <f t="shared" si="34"/>
        <v>#DIV/0!</v>
      </c>
    </row>
    <row r="460" ht="15.75" customHeight="1">
      <c r="A460" s="1056">
        <f t="shared" si="59"/>
        <v>459</v>
      </c>
      <c r="B460" s="1056"/>
      <c r="C460" s="301"/>
      <c r="D460" s="301"/>
      <c r="E460" s="301"/>
      <c r="F460" s="1056"/>
      <c r="G460" s="1056"/>
      <c r="H460" s="1056">
        <f t="shared" si="71"/>
        <v>0</v>
      </c>
      <c r="I460" s="1060" t="str">
        <f t="shared" si="64"/>
        <v>#REF!</v>
      </c>
      <c r="J460" s="1056">
        <v>7.0</v>
      </c>
      <c r="K460" s="1056">
        <v>2024.0</v>
      </c>
      <c r="L460" s="1065">
        <v>45474.0</v>
      </c>
      <c r="M460" s="1065">
        <v>45504.0</v>
      </c>
      <c r="N460" s="727"/>
      <c r="O460" s="727">
        <f t="shared" si="77"/>
        <v>0</v>
      </c>
      <c r="P460" s="727" t="str">
        <f t="shared" si="37"/>
        <v>#REF!</v>
      </c>
      <c r="Q460" s="727"/>
      <c r="R460" s="727"/>
      <c r="S460" s="1056"/>
      <c r="T460" s="301" t="s">
        <v>1788</v>
      </c>
      <c r="U460" s="727"/>
      <c r="V460" s="730">
        <f t="shared" si="74"/>
        <v>0</v>
      </c>
      <c r="W460" s="727">
        <f t="shared" si="75"/>
        <v>0</v>
      </c>
      <c r="X460" s="727" t="str">
        <f t="shared" si="5"/>
        <v>#DIV/0!</v>
      </c>
      <c r="Y460" s="727">
        <f t="shared" si="40"/>
        <v>0</v>
      </c>
      <c r="Z460" s="730" t="str">
        <f t="shared" si="41"/>
        <v>#REF!</v>
      </c>
      <c r="AA460" s="730" t="str">
        <f t="shared" si="6"/>
        <v>#DIV/0!</v>
      </c>
      <c r="AB460" s="730" t="str">
        <f t="shared" si="7"/>
        <v>#DIV/0!</v>
      </c>
      <c r="AC460" s="733" t="str">
        <f t="shared" si="8"/>
        <v>#DIV/0!</v>
      </c>
      <c r="AD460" s="733" t="str">
        <f t="shared" si="9"/>
        <v>#DIV/0!</v>
      </c>
      <c r="AE460" s="733">
        <f t="shared" si="10"/>
        <v>0</v>
      </c>
      <c r="AF460" s="1056"/>
      <c r="AG460" s="737"/>
      <c r="AH460" s="737"/>
      <c r="AI460" s="737" t="str">
        <f t="shared" si="34"/>
        <v>#DIV/0!</v>
      </c>
    </row>
    <row r="461" ht="15.75" customHeight="1">
      <c r="A461" s="1056">
        <f t="shared" si="59"/>
        <v>460</v>
      </c>
      <c r="B461" s="1056"/>
      <c r="C461" s="301"/>
      <c r="D461" s="301"/>
      <c r="E461" s="301"/>
      <c r="F461" s="1056"/>
      <c r="G461" s="1056"/>
      <c r="H461" s="1056">
        <f t="shared" si="71"/>
        <v>0</v>
      </c>
      <c r="I461" s="1060" t="str">
        <f t="shared" si="64"/>
        <v>#REF!</v>
      </c>
      <c r="J461" s="1056">
        <v>7.0</v>
      </c>
      <c r="K461" s="1056">
        <v>2024.0</v>
      </c>
      <c r="L461" s="1065">
        <v>45474.0</v>
      </c>
      <c r="M461" s="1065">
        <v>45504.0</v>
      </c>
      <c r="N461" s="727"/>
      <c r="O461" s="727">
        <f t="shared" si="77"/>
        <v>0</v>
      </c>
      <c r="P461" s="727" t="str">
        <f t="shared" si="37"/>
        <v>#REF!</v>
      </c>
      <c r="Q461" s="727"/>
      <c r="R461" s="727"/>
      <c r="S461" s="1056"/>
      <c r="T461" s="301" t="s">
        <v>1788</v>
      </c>
      <c r="U461" s="727"/>
      <c r="V461" s="730">
        <f t="shared" si="74"/>
        <v>0</v>
      </c>
      <c r="W461" s="727">
        <f t="shared" si="75"/>
        <v>0</v>
      </c>
      <c r="X461" s="727" t="str">
        <f t="shared" si="5"/>
        <v>#DIV/0!</v>
      </c>
      <c r="Y461" s="727">
        <f t="shared" si="40"/>
        <v>0</v>
      </c>
      <c r="Z461" s="730" t="str">
        <f t="shared" si="41"/>
        <v>#REF!</v>
      </c>
      <c r="AA461" s="730" t="str">
        <f t="shared" si="6"/>
        <v>#DIV/0!</v>
      </c>
      <c r="AB461" s="730" t="str">
        <f t="shared" si="7"/>
        <v>#DIV/0!</v>
      </c>
      <c r="AC461" s="733" t="str">
        <f t="shared" si="8"/>
        <v>#DIV/0!</v>
      </c>
      <c r="AD461" s="733" t="str">
        <f t="shared" si="9"/>
        <v>#DIV/0!</v>
      </c>
      <c r="AE461" s="733">
        <f t="shared" si="10"/>
        <v>0</v>
      </c>
      <c r="AF461" s="1056"/>
      <c r="AG461" s="737"/>
      <c r="AH461" s="737"/>
      <c r="AI461" s="737" t="str">
        <f t="shared" si="34"/>
        <v>#DIV/0!</v>
      </c>
    </row>
    <row r="462" ht="15.75" customHeight="1">
      <c r="A462" s="1056">
        <f t="shared" si="59"/>
        <v>461</v>
      </c>
      <c r="B462" s="1056"/>
      <c r="C462" s="301"/>
      <c r="D462" s="301"/>
      <c r="E462" s="301"/>
      <c r="F462" s="1056"/>
      <c r="G462" s="1056"/>
      <c r="H462" s="1056">
        <f t="shared" si="71"/>
        <v>0</v>
      </c>
      <c r="I462" s="1060" t="str">
        <f t="shared" si="64"/>
        <v>#REF!</v>
      </c>
      <c r="J462" s="1056">
        <v>7.0</v>
      </c>
      <c r="K462" s="1056">
        <v>2024.0</v>
      </c>
      <c r="L462" s="1065">
        <v>45474.0</v>
      </c>
      <c r="M462" s="1065">
        <v>45504.0</v>
      </c>
      <c r="N462" s="727"/>
      <c r="O462" s="727">
        <f t="shared" si="77"/>
        <v>0</v>
      </c>
      <c r="P462" s="727" t="str">
        <f t="shared" si="37"/>
        <v>#REF!</v>
      </c>
      <c r="Q462" s="727"/>
      <c r="R462" s="727"/>
      <c r="S462" s="1056"/>
      <c r="T462" s="301" t="s">
        <v>1788</v>
      </c>
      <c r="U462" s="727"/>
      <c r="V462" s="730">
        <f t="shared" si="74"/>
        <v>0</v>
      </c>
      <c r="W462" s="727">
        <f t="shared" si="75"/>
        <v>0</v>
      </c>
      <c r="X462" s="727" t="str">
        <f t="shared" si="5"/>
        <v>#DIV/0!</v>
      </c>
      <c r="Y462" s="727">
        <f t="shared" si="40"/>
        <v>0</v>
      </c>
      <c r="Z462" s="730" t="str">
        <f t="shared" si="41"/>
        <v>#REF!</v>
      </c>
      <c r="AA462" s="730" t="str">
        <f t="shared" si="6"/>
        <v>#DIV/0!</v>
      </c>
      <c r="AB462" s="730" t="str">
        <f t="shared" si="7"/>
        <v>#DIV/0!</v>
      </c>
      <c r="AC462" s="733" t="str">
        <f t="shared" si="8"/>
        <v>#DIV/0!</v>
      </c>
      <c r="AD462" s="733" t="str">
        <f t="shared" si="9"/>
        <v>#DIV/0!</v>
      </c>
      <c r="AE462" s="733">
        <f t="shared" si="10"/>
        <v>0</v>
      </c>
      <c r="AF462" s="1056"/>
      <c r="AG462" s="737"/>
      <c r="AH462" s="737"/>
      <c r="AI462" s="737" t="str">
        <f t="shared" si="34"/>
        <v>#DIV/0!</v>
      </c>
    </row>
    <row r="463" ht="15.75" customHeight="1">
      <c r="A463" s="1056">
        <f t="shared" si="59"/>
        <v>462</v>
      </c>
      <c r="B463" s="1056"/>
      <c r="C463" s="301"/>
      <c r="D463" s="301"/>
      <c r="E463" s="301"/>
      <c r="F463" s="1056"/>
      <c r="G463" s="1056"/>
      <c r="H463" s="1056">
        <f t="shared" si="71"/>
        <v>0</v>
      </c>
      <c r="I463" s="1060" t="str">
        <f t="shared" si="64"/>
        <v>#REF!</v>
      </c>
      <c r="J463" s="1056">
        <v>7.0</v>
      </c>
      <c r="K463" s="1056">
        <v>2024.0</v>
      </c>
      <c r="L463" s="1065">
        <v>45474.0</v>
      </c>
      <c r="M463" s="1065">
        <v>45504.0</v>
      </c>
      <c r="N463" s="727"/>
      <c r="O463" s="727">
        <f t="shared" si="77"/>
        <v>0</v>
      </c>
      <c r="P463" s="727" t="str">
        <f t="shared" si="37"/>
        <v>#REF!</v>
      </c>
      <c r="Q463" s="727"/>
      <c r="R463" s="727"/>
      <c r="S463" s="1056"/>
      <c r="T463" s="301" t="s">
        <v>1788</v>
      </c>
      <c r="U463" s="727"/>
      <c r="V463" s="730">
        <f t="shared" si="74"/>
        <v>0</v>
      </c>
      <c r="W463" s="727">
        <f t="shared" si="75"/>
        <v>0</v>
      </c>
      <c r="X463" s="727" t="str">
        <f t="shared" si="5"/>
        <v>#DIV/0!</v>
      </c>
      <c r="Y463" s="727">
        <f t="shared" si="40"/>
        <v>0</v>
      </c>
      <c r="Z463" s="730" t="str">
        <f t="shared" si="41"/>
        <v>#REF!</v>
      </c>
      <c r="AA463" s="730" t="str">
        <f t="shared" si="6"/>
        <v>#DIV/0!</v>
      </c>
      <c r="AB463" s="730" t="str">
        <f t="shared" si="7"/>
        <v>#DIV/0!</v>
      </c>
      <c r="AC463" s="733" t="str">
        <f t="shared" si="8"/>
        <v>#DIV/0!</v>
      </c>
      <c r="AD463" s="733" t="str">
        <f t="shared" si="9"/>
        <v>#DIV/0!</v>
      </c>
      <c r="AE463" s="733">
        <f t="shared" si="10"/>
        <v>0</v>
      </c>
      <c r="AF463" s="1056"/>
      <c r="AG463" s="737"/>
      <c r="AH463" s="737"/>
      <c r="AI463" s="737" t="str">
        <f t="shared" si="34"/>
        <v>#DIV/0!</v>
      </c>
    </row>
    <row r="464" ht="15.75" customHeight="1">
      <c r="A464" s="1056">
        <f t="shared" si="59"/>
        <v>463</v>
      </c>
      <c r="B464" s="1056"/>
      <c r="C464" s="301"/>
      <c r="D464" s="301"/>
      <c r="E464" s="301"/>
      <c r="F464" s="1056"/>
      <c r="G464" s="1056"/>
      <c r="H464" s="1056">
        <f t="shared" si="71"/>
        <v>0</v>
      </c>
      <c r="I464" s="1060" t="str">
        <f t="shared" si="64"/>
        <v>#REF!</v>
      </c>
      <c r="J464" s="1056">
        <v>7.0</v>
      </c>
      <c r="K464" s="1056">
        <v>2024.0</v>
      </c>
      <c r="L464" s="1065">
        <v>45474.0</v>
      </c>
      <c r="M464" s="1065">
        <v>45504.0</v>
      </c>
      <c r="N464" s="727"/>
      <c r="O464" s="727">
        <f t="shared" si="77"/>
        <v>0</v>
      </c>
      <c r="P464" s="727" t="str">
        <f t="shared" si="37"/>
        <v>#REF!</v>
      </c>
      <c r="Q464" s="727"/>
      <c r="R464" s="727"/>
      <c r="S464" s="1056"/>
      <c r="T464" s="301" t="s">
        <v>1788</v>
      </c>
      <c r="U464" s="727"/>
      <c r="V464" s="730">
        <f t="shared" si="74"/>
        <v>0</v>
      </c>
      <c r="W464" s="727">
        <f t="shared" si="75"/>
        <v>0</v>
      </c>
      <c r="X464" s="727" t="str">
        <f t="shared" si="5"/>
        <v>#DIV/0!</v>
      </c>
      <c r="Y464" s="727">
        <f t="shared" si="40"/>
        <v>0</v>
      </c>
      <c r="Z464" s="730" t="str">
        <f t="shared" si="41"/>
        <v>#REF!</v>
      </c>
      <c r="AA464" s="730" t="str">
        <f t="shared" si="6"/>
        <v>#DIV/0!</v>
      </c>
      <c r="AB464" s="730" t="str">
        <f t="shared" si="7"/>
        <v>#DIV/0!</v>
      </c>
      <c r="AC464" s="733" t="str">
        <f t="shared" si="8"/>
        <v>#DIV/0!</v>
      </c>
      <c r="AD464" s="733" t="str">
        <f t="shared" si="9"/>
        <v>#DIV/0!</v>
      </c>
      <c r="AE464" s="733">
        <f t="shared" si="10"/>
        <v>0</v>
      </c>
      <c r="AF464" s="1056"/>
      <c r="AG464" s="737"/>
      <c r="AH464" s="737"/>
      <c r="AI464" s="737" t="str">
        <f t="shared" si="34"/>
        <v>#DIV/0!</v>
      </c>
    </row>
    <row r="465" ht="15.75" customHeight="1">
      <c r="A465" s="1056">
        <f t="shared" si="59"/>
        <v>464</v>
      </c>
      <c r="B465" s="1056"/>
      <c r="C465" s="301"/>
      <c r="D465" s="301"/>
      <c r="E465" s="301"/>
      <c r="F465" s="1056"/>
      <c r="G465" s="1056"/>
      <c r="H465" s="1056">
        <f t="shared" si="71"/>
        <v>0</v>
      </c>
      <c r="I465" s="1060" t="str">
        <f t="shared" si="64"/>
        <v>#REF!</v>
      </c>
      <c r="J465" s="1056">
        <v>7.0</v>
      </c>
      <c r="K465" s="1056">
        <v>2024.0</v>
      </c>
      <c r="L465" s="1065">
        <v>45474.0</v>
      </c>
      <c r="M465" s="1065">
        <v>45504.0</v>
      </c>
      <c r="N465" s="727"/>
      <c r="O465" s="727">
        <f t="shared" si="77"/>
        <v>0</v>
      </c>
      <c r="P465" s="727" t="str">
        <f t="shared" si="37"/>
        <v>#REF!</v>
      </c>
      <c r="Q465" s="727"/>
      <c r="R465" s="727"/>
      <c r="S465" s="1056"/>
      <c r="T465" s="301" t="s">
        <v>1788</v>
      </c>
      <c r="U465" s="727"/>
      <c r="V465" s="730">
        <f t="shared" si="74"/>
        <v>0</v>
      </c>
      <c r="W465" s="727">
        <f t="shared" si="75"/>
        <v>0</v>
      </c>
      <c r="X465" s="727" t="str">
        <f t="shared" si="5"/>
        <v>#DIV/0!</v>
      </c>
      <c r="Y465" s="727">
        <f t="shared" si="40"/>
        <v>0</v>
      </c>
      <c r="Z465" s="730" t="str">
        <f t="shared" si="41"/>
        <v>#REF!</v>
      </c>
      <c r="AA465" s="730" t="str">
        <f t="shared" si="6"/>
        <v>#DIV/0!</v>
      </c>
      <c r="AB465" s="730" t="str">
        <f t="shared" si="7"/>
        <v>#DIV/0!</v>
      </c>
      <c r="AC465" s="733" t="str">
        <f t="shared" si="8"/>
        <v>#DIV/0!</v>
      </c>
      <c r="AD465" s="733" t="str">
        <f t="shared" si="9"/>
        <v>#DIV/0!</v>
      </c>
      <c r="AE465" s="733">
        <f t="shared" si="10"/>
        <v>0</v>
      </c>
      <c r="AF465" s="1056"/>
      <c r="AG465" s="737"/>
      <c r="AH465" s="737"/>
      <c r="AI465" s="737" t="str">
        <f t="shared" si="34"/>
        <v>#DIV/0!</v>
      </c>
    </row>
    <row r="466" ht="15.75" customHeight="1">
      <c r="A466" s="1056">
        <f t="shared" si="59"/>
        <v>465</v>
      </c>
      <c r="B466" s="1056"/>
      <c r="C466" s="301"/>
      <c r="D466" s="301"/>
      <c r="E466" s="301"/>
      <c r="F466" s="1056"/>
      <c r="G466" s="1056"/>
      <c r="H466" s="1056">
        <f t="shared" si="71"/>
        <v>0</v>
      </c>
      <c r="I466" s="1060" t="str">
        <f t="shared" si="64"/>
        <v>#REF!</v>
      </c>
      <c r="J466" s="1056">
        <v>7.0</v>
      </c>
      <c r="K466" s="1056">
        <v>2024.0</v>
      </c>
      <c r="L466" s="1065">
        <v>45474.0</v>
      </c>
      <c r="M466" s="1065">
        <v>45504.0</v>
      </c>
      <c r="N466" s="727"/>
      <c r="O466" s="727">
        <f t="shared" si="77"/>
        <v>0</v>
      </c>
      <c r="P466" s="727" t="str">
        <f t="shared" si="37"/>
        <v>#REF!</v>
      </c>
      <c r="Q466" s="727"/>
      <c r="R466" s="727"/>
      <c r="S466" s="1056"/>
      <c r="T466" s="720" t="s">
        <v>2230</v>
      </c>
      <c r="U466" s="727"/>
      <c r="V466" s="730">
        <f t="shared" si="74"/>
        <v>0</v>
      </c>
      <c r="W466" s="727">
        <f t="shared" si="75"/>
        <v>0</v>
      </c>
      <c r="X466" s="727" t="str">
        <f t="shared" si="5"/>
        <v>#DIV/0!</v>
      </c>
      <c r="Y466" s="727">
        <f t="shared" si="40"/>
        <v>0</v>
      </c>
      <c r="Z466" s="730" t="str">
        <f t="shared" si="41"/>
        <v>#REF!</v>
      </c>
      <c r="AA466" s="730" t="str">
        <f t="shared" si="6"/>
        <v>#DIV/0!</v>
      </c>
      <c r="AB466" s="730" t="str">
        <f t="shared" si="7"/>
        <v>#DIV/0!</v>
      </c>
      <c r="AC466" s="733" t="str">
        <f t="shared" si="8"/>
        <v>#DIV/0!</v>
      </c>
      <c r="AD466" s="733" t="str">
        <f t="shared" si="9"/>
        <v>#DIV/0!</v>
      </c>
      <c r="AE466" s="733">
        <f t="shared" si="10"/>
        <v>0</v>
      </c>
      <c r="AF466" s="1056"/>
      <c r="AG466" s="737"/>
      <c r="AH466" s="737"/>
      <c r="AI466" s="737" t="str">
        <f t="shared" si="34"/>
        <v>#DIV/0!</v>
      </c>
    </row>
    <row r="467" ht="15.75" customHeight="1">
      <c r="A467" s="1056">
        <f t="shared" si="59"/>
        <v>466</v>
      </c>
      <c r="B467" s="1056"/>
      <c r="C467" s="301"/>
      <c r="D467" s="301"/>
      <c r="E467" s="301"/>
      <c r="F467" s="1056"/>
      <c r="G467" s="1056"/>
      <c r="H467" s="1056">
        <f t="shared" si="71"/>
        <v>0</v>
      </c>
      <c r="I467" s="1060" t="str">
        <f t="shared" si="64"/>
        <v>#REF!</v>
      </c>
      <c r="J467" s="1056">
        <v>7.0</v>
      </c>
      <c r="K467" s="1056">
        <v>2024.0</v>
      </c>
      <c r="L467" s="1065">
        <v>45474.0</v>
      </c>
      <c r="M467" s="1065">
        <v>45504.0</v>
      </c>
      <c r="N467" s="727"/>
      <c r="O467" s="727">
        <f t="shared" si="77"/>
        <v>0</v>
      </c>
      <c r="P467" s="727" t="str">
        <f t="shared" si="37"/>
        <v>#REF!</v>
      </c>
      <c r="Q467" s="727"/>
      <c r="R467" s="727"/>
      <c r="S467" s="1056"/>
      <c r="T467" s="301" t="s">
        <v>1788</v>
      </c>
      <c r="U467" s="727"/>
      <c r="V467" s="730">
        <f t="shared" si="74"/>
        <v>0</v>
      </c>
      <c r="W467" s="727">
        <f t="shared" si="75"/>
        <v>0</v>
      </c>
      <c r="X467" s="727" t="str">
        <f t="shared" si="5"/>
        <v>#DIV/0!</v>
      </c>
      <c r="Y467" s="727">
        <f t="shared" si="40"/>
        <v>0</v>
      </c>
      <c r="Z467" s="730" t="str">
        <f t="shared" si="41"/>
        <v>#REF!</v>
      </c>
      <c r="AA467" s="730" t="str">
        <f t="shared" si="6"/>
        <v>#DIV/0!</v>
      </c>
      <c r="AB467" s="730" t="str">
        <f t="shared" si="7"/>
        <v>#DIV/0!</v>
      </c>
      <c r="AC467" s="733" t="str">
        <f t="shared" si="8"/>
        <v>#DIV/0!</v>
      </c>
      <c r="AD467" s="733" t="str">
        <f t="shared" si="9"/>
        <v>#DIV/0!</v>
      </c>
      <c r="AE467" s="733">
        <f t="shared" si="10"/>
        <v>0</v>
      </c>
      <c r="AF467" s="1056"/>
      <c r="AG467" s="737"/>
      <c r="AH467" s="737"/>
      <c r="AI467" s="737" t="str">
        <f t="shared" si="34"/>
        <v>#DIV/0!</v>
      </c>
    </row>
    <row r="468" ht="15.75" customHeight="1">
      <c r="A468" s="1056">
        <f t="shared" si="59"/>
        <v>467</v>
      </c>
      <c r="B468" s="1056"/>
      <c r="C468" s="301"/>
      <c r="D468" s="301"/>
      <c r="E468" s="301"/>
      <c r="F468" s="1056"/>
      <c r="G468" s="1056"/>
      <c r="H468" s="1056">
        <f t="shared" si="71"/>
        <v>0</v>
      </c>
      <c r="I468" s="1060" t="str">
        <f t="shared" si="64"/>
        <v>#REF!</v>
      </c>
      <c r="J468" s="1056">
        <v>7.0</v>
      </c>
      <c r="K468" s="1056">
        <v>2024.0</v>
      </c>
      <c r="L468" s="1065">
        <v>45474.0</v>
      </c>
      <c r="M468" s="1065">
        <v>45504.0</v>
      </c>
      <c r="N468" s="727"/>
      <c r="O468" s="727">
        <f t="shared" si="77"/>
        <v>0</v>
      </c>
      <c r="P468" s="727" t="str">
        <f t="shared" si="37"/>
        <v>#REF!</v>
      </c>
      <c r="Q468" s="727"/>
      <c r="R468" s="727"/>
      <c r="S468" s="1056"/>
      <c r="T468" s="301" t="s">
        <v>1788</v>
      </c>
      <c r="U468" s="727"/>
      <c r="V468" s="730">
        <f t="shared" si="74"/>
        <v>0</v>
      </c>
      <c r="W468" s="727">
        <f t="shared" si="75"/>
        <v>0</v>
      </c>
      <c r="X468" s="727" t="str">
        <f t="shared" si="5"/>
        <v>#DIV/0!</v>
      </c>
      <c r="Y468" s="727">
        <f t="shared" si="40"/>
        <v>0</v>
      </c>
      <c r="Z468" s="730" t="str">
        <f t="shared" si="41"/>
        <v>#REF!</v>
      </c>
      <c r="AA468" s="730" t="str">
        <f t="shared" si="6"/>
        <v>#DIV/0!</v>
      </c>
      <c r="AB468" s="730" t="str">
        <f t="shared" si="7"/>
        <v>#DIV/0!</v>
      </c>
      <c r="AC468" s="733" t="str">
        <f t="shared" si="8"/>
        <v>#DIV/0!</v>
      </c>
      <c r="AD468" s="733" t="str">
        <f t="shared" si="9"/>
        <v>#DIV/0!</v>
      </c>
      <c r="AE468" s="733">
        <f t="shared" si="10"/>
        <v>0</v>
      </c>
      <c r="AF468" s="1056"/>
      <c r="AG468" s="737"/>
      <c r="AH468" s="737"/>
      <c r="AI468" s="737" t="str">
        <f t="shared" si="34"/>
        <v>#DIV/0!</v>
      </c>
    </row>
    <row r="469" ht="15.75" customHeight="1">
      <c r="A469" s="1056">
        <f t="shared" si="59"/>
        <v>468</v>
      </c>
      <c r="B469" s="1056"/>
      <c r="C469" s="301"/>
      <c r="D469" s="301"/>
      <c r="E469" s="301"/>
      <c r="F469" s="1056"/>
      <c r="G469" s="1056"/>
      <c r="H469" s="1056">
        <f t="shared" si="71"/>
        <v>0</v>
      </c>
      <c r="I469" s="1060" t="str">
        <f t="shared" si="64"/>
        <v>#REF!</v>
      </c>
      <c r="J469" s="1056">
        <v>7.0</v>
      </c>
      <c r="K469" s="1056">
        <v>2024.0</v>
      </c>
      <c r="L469" s="1065">
        <v>45474.0</v>
      </c>
      <c r="M469" s="1065">
        <v>45504.0</v>
      </c>
      <c r="N469" s="727"/>
      <c r="O469" s="727">
        <f t="shared" si="77"/>
        <v>0</v>
      </c>
      <c r="P469" s="727" t="str">
        <f t="shared" si="37"/>
        <v>#REF!</v>
      </c>
      <c r="Q469" s="727"/>
      <c r="R469" s="727"/>
      <c r="S469" s="1056"/>
      <c r="T469" s="720" t="s">
        <v>2230</v>
      </c>
      <c r="U469" s="727"/>
      <c r="V469" s="730">
        <f t="shared" si="74"/>
        <v>0</v>
      </c>
      <c r="W469" s="727">
        <f t="shared" si="75"/>
        <v>0</v>
      </c>
      <c r="X469" s="727" t="str">
        <f t="shared" si="5"/>
        <v>#DIV/0!</v>
      </c>
      <c r="Y469" s="727">
        <f t="shared" si="40"/>
        <v>0</v>
      </c>
      <c r="Z469" s="730" t="str">
        <f t="shared" si="41"/>
        <v>#REF!</v>
      </c>
      <c r="AA469" s="730" t="str">
        <f t="shared" si="6"/>
        <v>#DIV/0!</v>
      </c>
      <c r="AB469" s="730" t="str">
        <f t="shared" si="7"/>
        <v>#DIV/0!</v>
      </c>
      <c r="AC469" s="733" t="str">
        <f t="shared" si="8"/>
        <v>#DIV/0!</v>
      </c>
      <c r="AD469" s="733" t="str">
        <f t="shared" si="9"/>
        <v>#DIV/0!</v>
      </c>
      <c r="AE469" s="733">
        <f t="shared" si="10"/>
        <v>0</v>
      </c>
      <c r="AF469" s="1056"/>
      <c r="AG469" s="737"/>
      <c r="AH469" s="737"/>
      <c r="AI469" s="737" t="str">
        <f t="shared" si="34"/>
        <v>#DIV/0!</v>
      </c>
    </row>
    <row r="470" ht="15.75" customHeight="1">
      <c r="A470" s="1056">
        <f t="shared" si="59"/>
        <v>469</v>
      </c>
      <c r="B470" s="1056"/>
      <c r="C470" s="301"/>
      <c r="D470" s="301"/>
      <c r="E470" s="301"/>
      <c r="F470" s="1056"/>
      <c r="G470" s="1056"/>
      <c r="H470" s="1056">
        <f t="shared" si="71"/>
        <v>0</v>
      </c>
      <c r="I470" s="1060" t="str">
        <f t="shared" si="64"/>
        <v>#REF!</v>
      </c>
      <c r="J470" s="1056">
        <v>7.0</v>
      </c>
      <c r="K470" s="1056">
        <v>2024.0</v>
      </c>
      <c r="L470" s="1065">
        <v>45474.0</v>
      </c>
      <c r="M470" s="1065">
        <v>45504.0</v>
      </c>
      <c r="N470" s="727"/>
      <c r="O470" s="727">
        <f t="shared" si="77"/>
        <v>0</v>
      </c>
      <c r="P470" s="727" t="str">
        <f t="shared" si="37"/>
        <v>#REF!</v>
      </c>
      <c r="Q470" s="727"/>
      <c r="R470" s="727"/>
      <c r="S470" s="1056"/>
      <c r="T470" s="301" t="s">
        <v>1788</v>
      </c>
      <c r="U470" s="727"/>
      <c r="V470" s="730">
        <f t="shared" si="74"/>
        <v>0</v>
      </c>
      <c r="W470" s="727">
        <f t="shared" si="75"/>
        <v>0</v>
      </c>
      <c r="X470" s="727" t="str">
        <f t="shared" si="5"/>
        <v>#DIV/0!</v>
      </c>
      <c r="Y470" s="727">
        <f t="shared" si="40"/>
        <v>0</v>
      </c>
      <c r="Z470" s="730" t="str">
        <f t="shared" si="41"/>
        <v>#REF!</v>
      </c>
      <c r="AA470" s="730" t="str">
        <f t="shared" si="6"/>
        <v>#DIV/0!</v>
      </c>
      <c r="AB470" s="730" t="str">
        <f t="shared" si="7"/>
        <v>#DIV/0!</v>
      </c>
      <c r="AC470" s="733" t="str">
        <f t="shared" si="8"/>
        <v>#DIV/0!</v>
      </c>
      <c r="AD470" s="733" t="str">
        <f t="shared" si="9"/>
        <v>#DIV/0!</v>
      </c>
      <c r="AE470" s="733">
        <f t="shared" si="10"/>
        <v>0</v>
      </c>
      <c r="AF470" s="1056"/>
      <c r="AG470" s="737"/>
      <c r="AH470" s="737"/>
      <c r="AI470" s="737" t="str">
        <f t="shared" si="34"/>
        <v>#DIV/0!</v>
      </c>
    </row>
    <row r="471" ht="15.75" customHeight="1">
      <c r="A471" s="1056">
        <f t="shared" si="59"/>
        <v>470</v>
      </c>
      <c r="B471" s="1056"/>
      <c r="C471" s="301"/>
      <c r="D471" s="301"/>
      <c r="E471" s="301"/>
      <c r="F471" s="1056"/>
      <c r="G471" s="1056"/>
      <c r="H471" s="1056">
        <f t="shared" si="71"/>
        <v>0</v>
      </c>
      <c r="I471" s="1060" t="str">
        <f t="shared" si="64"/>
        <v>#REF!</v>
      </c>
      <c r="J471" s="1056">
        <v>7.0</v>
      </c>
      <c r="K471" s="1056">
        <v>2024.0</v>
      </c>
      <c r="L471" s="1065">
        <v>45474.0</v>
      </c>
      <c r="M471" s="1065">
        <v>45504.0</v>
      </c>
      <c r="N471" s="727"/>
      <c r="O471" s="727">
        <f t="shared" si="77"/>
        <v>0</v>
      </c>
      <c r="P471" s="727" t="str">
        <f t="shared" si="37"/>
        <v>#REF!</v>
      </c>
      <c r="Q471" s="727"/>
      <c r="R471" s="727"/>
      <c r="S471" s="1056"/>
      <c r="T471" s="720" t="s">
        <v>2230</v>
      </c>
      <c r="U471" s="727"/>
      <c r="V471" s="730">
        <f t="shared" si="74"/>
        <v>0</v>
      </c>
      <c r="W471" s="727">
        <f t="shared" si="75"/>
        <v>0</v>
      </c>
      <c r="X471" s="727" t="str">
        <f t="shared" si="5"/>
        <v>#DIV/0!</v>
      </c>
      <c r="Y471" s="727">
        <f t="shared" si="40"/>
        <v>0</v>
      </c>
      <c r="Z471" s="730" t="str">
        <f t="shared" si="41"/>
        <v>#REF!</v>
      </c>
      <c r="AA471" s="730" t="str">
        <f t="shared" si="6"/>
        <v>#DIV/0!</v>
      </c>
      <c r="AB471" s="730" t="str">
        <f t="shared" si="7"/>
        <v>#DIV/0!</v>
      </c>
      <c r="AC471" s="733" t="str">
        <f t="shared" si="8"/>
        <v>#DIV/0!</v>
      </c>
      <c r="AD471" s="733" t="str">
        <f t="shared" si="9"/>
        <v>#DIV/0!</v>
      </c>
      <c r="AE471" s="733">
        <f t="shared" si="10"/>
        <v>0</v>
      </c>
      <c r="AF471" s="1056"/>
      <c r="AG471" s="737"/>
      <c r="AH471" s="737"/>
      <c r="AI471" s="737" t="str">
        <f t="shared" si="34"/>
        <v>#DIV/0!</v>
      </c>
    </row>
    <row r="472" ht="15.75" customHeight="1">
      <c r="A472" s="1056">
        <f t="shared" si="59"/>
        <v>471</v>
      </c>
      <c r="B472" s="1056"/>
      <c r="C472" s="301"/>
      <c r="D472" s="301"/>
      <c r="E472" s="301"/>
      <c r="F472" s="1056"/>
      <c r="G472" s="1056"/>
      <c r="H472" s="1056">
        <f t="shared" si="71"/>
        <v>0</v>
      </c>
      <c r="I472" s="1060" t="str">
        <f t="shared" si="64"/>
        <v>#REF!</v>
      </c>
      <c r="J472" s="1056">
        <v>7.0</v>
      </c>
      <c r="K472" s="1056">
        <v>2024.0</v>
      </c>
      <c r="L472" s="1065">
        <v>45474.0</v>
      </c>
      <c r="M472" s="1065">
        <v>45504.0</v>
      </c>
      <c r="N472" s="727"/>
      <c r="O472" s="727">
        <f t="shared" si="77"/>
        <v>0</v>
      </c>
      <c r="P472" s="727" t="str">
        <f t="shared" si="37"/>
        <v>#REF!</v>
      </c>
      <c r="Q472" s="727"/>
      <c r="R472" s="727"/>
      <c r="S472" s="1056"/>
      <c r="T472" s="301" t="s">
        <v>2230</v>
      </c>
      <c r="U472" s="727"/>
      <c r="V472" s="730">
        <f t="shared" si="74"/>
        <v>0</v>
      </c>
      <c r="W472" s="727">
        <f t="shared" si="75"/>
        <v>0</v>
      </c>
      <c r="X472" s="727" t="str">
        <f t="shared" si="5"/>
        <v>#DIV/0!</v>
      </c>
      <c r="Y472" s="727">
        <f t="shared" si="40"/>
        <v>0</v>
      </c>
      <c r="Z472" s="730" t="str">
        <f t="shared" si="41"/>
        <v>#REF!</v>
      </c>
      <c r="AA472" s="730" t="str">
        <f t="shared" si="6"/>
        <v>#DIV/0!</v>
      </c>
      <c r="AB472" s="730" t="str">
        <f t="shared" si="7"/>
        <v>#DIV/0!</v>
      </c>
      <c r="AC472" s="733" t="str">
        <f t="shared" si="8"/>
        <v>#DIV/0!</v>
      </c>
      <c r="AD472" s="733" t="str">
        <f t="shared" si="9"/>
        <v>#DIV/0!</v>
      </c>
      <c r="AE472" s="733">
        <f t="shared" si="10"/>
        <v>0</v>
      </c>
      <c r="AF472" s="1056"/>
      <c r="AG472" s="737"/>
      <c r="AH472" s="737"/>
      <c r="AI472" s="737" t="str">
        <f t="shared" si="34"/>
        <v>#DIV/0!</v>
      </c>
    </row>
    <row r="473" ht="15.75" customHeight="1">
      <c r="A473" s="1056">
        <f t="shared" si="59"/>
        <v>472</v>
      </c>
      <c r="B473" s="1056"/>
      <c r="C473" s="301"/>
      <c r="D473" s="301"/>
      <c r="E473" s="301"/>
      <c r="F473" s="1056"/>
      <c r="G473" s="1056"/>
      <c r="H473" s="1056">
        <f t="shared" si="71"/>
        <v>0</v>
      </c>
      <c r="I473" s="1060" t="str">
        <f t="shared" si="64"/>
        <v>#REF!</v>
      </c>
      <c r="J473" s="1056">
        <v>7.0</v>
      </c>
      <c r="K473" s="1056">
        <v>2024.0</v>
      </c>
      <c r="L473" s="1065">
        <v>45474.0</v>
      </c>
      <c r="M473" s="1065">
        <v>45504.0</v>
      </c>
      <c r="N473" s="727"/>
      <c r="O473" s="727">
        <f t="shared" si="77"/>
        <v>0</v>
      </c>
      <c r="P473" s="727" t="str">
        <f t="shared" si="37"/>
        <v>#REF!</v>
      </c>
      <c r="Q473" s="727"/>
      <c r="R473" s="727"/>
      <c r="S473" s="1056"/>
      <c r="T473" s="301" t="s">
        <v>1788</v>
      </c>
      <c r="U473" s="727"/>
      <c r="V473" s="730">
        <f t="shared" si="74"/>
        <v>0</v>
      </c>
      <c r="W473" s="727">
        <f t="shared" si="75"/>
        <v>0</v>
      </c>
      <c r="X473" s="727" t="str">
        <f t="shared" si="5"/>
        <v>#DIV/0!</v>
      </c>
      <c r="Y473" s="727">
        <f t="shared" si="40"/>
        <v>0</v>
      </c>
      <c r="Z473" s="730" t="str">
        <f t="shared" si="41"/>
        <v>#REF!</v>
      </c>
      <c r="AA473" s="730" t="str">
        <f t="shared" si="6"/>
        <v>#DIV/0!</v>
      </c>
      <c r="AB473" s="730" t="str">
        <f t="shared" si="7"/>
        <v>#DIV/0!</v>
      </c>
      <c r="AC473" s="733" t="str">
        <f t="shared" si="8"/>
        <v>#DIV/0!</v>
      </c>
      <c r="AD473" s="733" t="str">
        <f t="shared" si="9"/>
        <v>#DIV/0!</v>
      </c>
      <c r="AE473" s="733">
        <f t="shared" si="10"/>
        <v>0</v>
      </c>
      <c r="AF473" s="1056"/>
      <c r="AG473" s="737"/>
      <c r="AH473" s="737"/>
      <c r="AI473" s="737" t="str">
        <f t="shared" si="34"/>
        <v>#DIV/0!</v>
      </c>
    </row>
    <row r="474" ht="15.75" customHeight="1">
      <c r="A474" s="1056">
        <f t="shared" si="59"/>
        <v>473</v>
      </c>
      <c r="B474" s="1056"/>
      <c r="C474" s="301"/>
      <c r="D474" s="301"/>
      <c r="E474" s="301"/>
      <c r="F474" s="1056"/>
      <c r="G474" s="1056"/>
      <c r="H474" s="1056">
        <f t="shared" si="71"/>
        <v>0</v>
      </c>
      <c r="I474" s="1060" t="str">
        <f t="shared" si="64"/>
        <v>#REF!</v>
      </c>
      <c r="J474" s="1056">
        <v>7.0</v>
      </c>
      <c r="K474" s="1056">
        <v>2024.0</v>
      </c>
      <c r="L474" s="1065">
        <v>45474.0</v>
      </c>
      <c r="M474" s="1065">
        <v>45504.0</v>
      </c>
      <c r="N474" s="727"/>
      <c r="O474" s="727">
        <f t="shared" si="77"/>
        <v>0</v>
      </c>
      <c r="P474" s="727" t="str">
        <f t="shared" si="37"/>
        <v>#REF!</v>
      </c>
      <c r="Q474" s="727"/>
      <c r="R474" s="727"/>
      <c r="S474" s="1056"/>
      <c r="T474" s="301" t="s">
        <v>1788</v>
      </c>
      <c r="U474" s="727"/>
      <c r="V474" s="730">
        <f t="shared" si="74"/>
        <v>0</v>
      </c>
      <c r="W474" s="727">
        <f t="shared" si="75"/>
        <v>0</v>
      </c>
      <c r="X474" s="727" t="str">
        <f t="shared" si="5"/>
        <v>#DIV/0!</v>
      </c>
      <c r="Y474" s="727">
        <f t="shared" si="40"/>
        <v>0</v>
      </c>
      <c r="Z474" s="730" t="str">
        <f t="shared" si="41"/>
        <v>#REF!</v>
      </c>
      <c r="AA474" s="730" t="str">
        <f t="shared" si="6"/>
        <v>#DIV/0!</v>
      </c>
      <c r="AB474" s="730" t="str">
        <f t="shared" si="7"/>
        <v>#DIV/0!</v>
      </c>
      <c r="AC474" s="733" t="str">
        <f t="shared" si="8"/>
        <v>#DIV/0!</v>
      </c>
      <c r="AD474" s="733" t="str">
        <f t="shared" si="9"/>
        <v>#DIV/0!</v>
      </c>
      <c r="AE474" s="733">
        <f t="shared" si="10"/>
        <v>0</v>
      </c>
      <c r="AF474" s="1056"/>
      <c r="AG474" s="737"/>
      <c r="AH474" s="737"/>
      <c r="AI474" s="737" t="str">
        <f t="shared" si="34"/>
        <v>#DIV/0!</v>
      </c>
    </row>
    <row r="475" ht="15.75" customHeight="1">
      <c r="A475" s="1056">
        <f t="shared" si="59"/>
        <v>474</v>
      </c>
      <c r="B475" s="1056"/>
      <c r="C475" s="301"/>
      <c r="D475" s="301"/>
      <c r="E475" s="301"/>
      <c r="F475" s="1056"/>
      <c r="G475" s="1056"/>
      <c r="H475" s="1056">
        <f t="shared" si="71"/>
        <v>0</v>
      </c>
      <c r="I475" s="1060" t="str">
        <f t="shared" si="64"/>
        <v>#REF!</v>
      </c>
      <c r="J475" s="1056">
        <v>7.0</v>
      </c>
      <c r="K475" s="1056">
        <v>2024.0</v>
      </c>
      <c r="L475" s="1065">
        <v>45474.0</v>
      </c>
      <c r="M475" s="1065">
        <v>45504.0</v>
      </c>
      <c r="N475" s="727"/>
      <c r="O475" s="727">
        <f t="shared" si="77"/>
        <v>0</v>
      </c>
      <c r="P475" s="727" t="str">
        <f t="shared" si="37"/>
        <v>#REF!</v>
      </c>
      <c r="Q475" s="727"/>
      <c r="R475" s="727"/>
      <c r="S475" s="1056"/>
      <c r="T475" s="301" t="s">
        <v>1788</v>
      </c>
      <c r="U475" s="727"/>
      <c r="V475" s="730">
        <f t="shared" si="74"/>
        <v>0</v>
      </c>
      <c r="W475" s="727">
        <f t="shared" si="75"/>
        <v>0</v>
      </c>
      <c r="X475" s="727" t="str">
        <f t="shared" si="5"/>
        <v>#DIV/0!</v>
      </c>
      <c r="Y475" s="727">
        <f t="shared" si="40"/>
        <v>0</v>
      </c>
      <c r="Z475" s="730" t="str">
        <f t="shared" si="41"/>
        <v>#REF!</v>
      </c>
      <c r="AA475" s="730" t="str">
        <f t="shared" si="6"/>
        <v>#DIV/0!</v>
      </c>
      <c r="AB475" s="730" t="str">
        <f t="shared" si="7"/>
        <v>#DIV/0!</v>
      </c>
      <c r="AC475" s="733" t="str">
        <f t="shared" si="8"/>
        <v>#DIV/0!</v>
      </c>
      <c r="AD475" s="733" t="str">
        <f t="shared" si="9"/>
        <v>#DIV/0!</v>
      </c>
      <c r="AE475" s="733">
        <f t="shared" si="10"/>
        <v>0</v>
      </c>
      <c r="AF475" s="1056"/>
      <c r="AG475" s="737"/>
      <c r="AH475" s="737"/>
      <c r="AI475" s="737" t="str">
        <f t="shared" si="34"/>
        <v>#DIV/0!</v>
      </c>
    </row>
    <row r="476" ht="15.75" customHeight="1">
      <c r="A476" s="1056">
        <f t="shared" si="59"/>
        <v>475</v>
      </c>
      <c r="B476" s="1056"/>
      <c r="C476" s="301"/>
      <c r="D476" s="301"/>
      <c r="E476" s="301"/>
      <c r="F476" s="1056"/>
      <c r="G476" s="1056"/>
      <c r="H476" s="1056">
        <f t="shared" si="71"/>
        <v>0</v>
      </c>
      <c r="I476" s="1060" t="str">
        <f t="shared" si="64"/>
        <v>#REF!</v>
      </c>
      <c r="J476" s="1056">
        <v>7.0</v>
      </c>
      <c r="K476" s="1056">
        <v>2024.0</v>
      </c>
      <c r="L476" s="1065">
        <v>45474.0</v>
      </c>
      <c r="M476" s="1065">
        <v>45504.0</v>
      </c>
      <c r="N476" s="727"/>
      <c r="O476" s="727">
        <f t="shared" si="77"/>
        <v>0</v>
      </c>
      <c r="P476" s="727" t="str">
        <f t="shared" si="37"/>
        <v>#REF!</v>
      </c>
      <c r="Q476" s="727"/>
      <c r="R476" s="727"/>
      <c r="S476" s="1056"/>
      <c r="T476" s="301" t="s">
        <v>2230</v>
      </c>
      <c r="U476" s="727"/>
      <c r="V476" s="730">
        <f t="shared" si="74"/>
        <v>0</v>
      </c>
      <c r="W476" s="727">
        <f t="shared" si="75"/>
        <v>0</v>
      </c>
      <c r="X476" s="727" t="str">
        <f t="shared" si="5"/>
        <v>#DIV/0!</v>
      </c>
      <c r="Y476" s="727">
        <f t="shared" si="40"/>
        <v>0</v>
      </c>
      <c r="Z476" s="730" t="str">
        <f t="shared" si="41"/>
        <v>#REF!</v>
      </c>
      <c r="AA476" s="730" t="str">
        <f t="shared" si="6"/>
        <v>#DIV/0!</v>
      </c>
      <c r="AB476" s="730" t="str">
        <f t="shared" si="7"/>
        <v>#DIV/0!</v>
      </c>
      <c r="AC476" s="733" t="str">
        <f t="shared" si="8"/>
        <v>#DIV/0!</v>
      </c>
      <c r="AD476" s="733" t="str">
        <f t="shared" si="9"/>
        <v>#DIV/0!</v>
      </c>
      <c r="AE476" s="733">
        <f t="shared" si="10"/>
        <v>0</v>
      </c>
      <c r="AF476" s="1056"/>
      <c r="AG476" s="737"/>
      <c r="AH476" s="737"/>
      <c r="AI476" s="737" t="str">
        <f t="shared" si="34"/>
        <v>#DIV/0!</v>
      </c>
    </row>
    <row r="477" ht="15.75" customHeight="1">
      <c r="A477" s="1056">
        <f t="shared" si="59"/>
        <v>476</v>
      </c>
      <c r="B477" s="1056"/>
      <c r="C477" s="301"/>
      <c r="D477" s="301"/>
      <c r="E477" s="301"/>
      <c r="F477" s="1056"/>
      <c r="G477" s="1056"/>
      <c r="H477" s="1056">
        <f t="shared" si="71"/>
        <v>0</v>
      </c>
      <c r="I477" s="1060" t="str">
        <f t="shared" si="64"/>
        <v>#REF!</v>
      </c>
      <c r="J477" s="1056">
        <v>7.0</v>
      </c>
      <c r="K477" s="1056">
        <v>2024.0</v>
      </c>
      <c r="L477" s="1065">
        <v>45474.0</v>
      </c>
      <c r="M477" s="1065">
        <v>45504.0</v>
      </c>
      <c r="N477" s="727"/>
      <c r="O477" s="727">
        <f t="shared" si="77"/>
        <v>0</v>
      </c>
      <c r="P477" s="727" t="str">
        <f t="shared" si="37"/>
        <v>#REF!</v>
      </c>
      <c r="Q477" s="727"/>
      <c r="R477" s="727"/>
      <c r="S477" s="1056"/>
      <c r="T477" s="301" t="s">
        <v>1788</v>
      </c>
      <c r="U477" s="727"/>
      <c r="V477" s="730">
        <f t="shared" si="74"/>
        <v>0</v>
      </c>
      <c r="W477" s="727">
        <f t="shared" si="75"/>
        <v>0</v>
      </c>
      <c r="X477" s="727" t="str">
        <f t="shared" si="5"/>
        <v>#DIV/0!</v>
      </c>
      <c r="Y477" s="727">
        <f t="shared" si="40"/>
        <v>0</v>
      </c>
      <c r="Z477" s="730" t="str">
        <f t="shared" si="41"/>
        <v>#REF!</v>
      </c>
      <c r="AA477" s="730" t="str">
        <f t="shared" si="6"/>
        <v>#DIV/0!</v>
      </c>
      <c r="AB477" s="730" t="str">
        <f t="shared" si="7"/>
        <v>#DIV/0!</v>
      </c>
      <c r="AC477" s="733" t="str">
        <f t="shared" si="8"/>
        <v>#DIV/0!</v>
      </c>
      <c r="AD477" s="733" t="str">
        <f t="shared" si="9"/>
        <v>#DIV/0!</v>
      </c>
      <c r="AE477" s="733">
        <f t="shared" si="10"/>
        <v>0</v>
      </c>
      <c r="AF477" s="1056"/>
      <c r="AG477" s="737"/>
      <c r="AH477" s="737"/>
      <c r="AI477" s="737" t="str">
        <f t="shared" si="34"/>
        <v>#DIV/0!</v>
      </c>
    </row>
    <row r="478" ht="15.75" customHeight="1">
      <c r="A478" s="1056">
        <f t="shared" si="59"/>
        <v>477</v>
      </c>
      <c r="B478" s="1056"/>
      <c r="C478" s="301"/>
      <c r="D478" s="301"/>
      <c r="E478" s="301"/>
      <c r="F478" s="1056"/>
      <c r="G478" s="1056"/>
      <c r="H478" s="1056">
        <f t="shared" si="71"/>
        <v>0</v>
      </c>
      <c r="I478" s="1060" t="str">
        <f t="shared" si="64"/>
        <v>#REF!</v>
      </c>
      <c r="J478" s="1056">
        <v>7.0</v>
      </c>
      <c r="K478" s="1056">
        <v>2024.0</v>
      </c>
      <c r="L478" s="1065">
        <v>45474.0</v>
      </c>
      <c r="M478" s="1065">
        <v>45504.0</v>
      </c>
      <c r="N478" s="727"/>
      <c r="O478" s="727">
        <f t="shared" si="77"/>
        <v>0</v>
      </c>
      <c r="P478" s="727" t="str">
        <f t="shared" si="37"/>
        <v>#REF!</v>
      </c>
      <c r="Q478" s="727"/>
      <c r="R478" s="727"/>
      <c r="S478" s="1056"/>
      <c r="T478" s="301" t="s">
        <v>1788</v>
      </c>
      <c r="U478" s="727"/>
      <c r="V478" s="730">
        <f t="shared" si="74"/>
        <v>0</v>
      </c>
      <c r="W478" s="727">
        <f t="shared" si="75"/>
        <v>0</v>
      </c>
      <c r="X478" s="727" t="str">
        <f t="shared" si="5"/>
        <v>#DIV/0!</v>
      </c>
      <c r="Y478" s="727">
        <f t="shared" si="40"/>
        <v>0</v>
      </c>
      <c r="Z478" s="730" t="str">
        <f t="shared" si="41"/>
        <v>#REF!</v>
      </c>
      <c r="AA478" s="730" t="str">
        <f t="shared" si="6"/>
        <v>#DIV/0!</v>
      </c>
      <c r="AB478" s="730" t="str">
        <f t="shared" si="7"/>
        <v>#DIV/0!</v>
      </c>
      <c r="AC478" s="733" t="str">
        <f t="shared" si="8"/>
        <v>#DIV/0!</v>
      </c>
      <c r="AD478" s="733" t="str">
        <f t="shared" si="9"/>
        <v>#DIV/0!</v>
      </c>
      <c r="AE478" s="733">
        <f t="shared" si="10"/>
        <v>0</v>
      </c>
      <c r="AF478" s="1056"/>
      <c r="AG478" s="737"/>
      <c r="AH478" s="737"/>
      <c r="AI478" s="737" t="str">
        <f t="shared" si="34"/>
        <v>#DIV/0!</v>
      </c>
    </row>
    <row r="479" ht="15.75" customHeight="1">
      <c r="A479" s="1056">
        <f t="shared" si="59"/>
        <v>478</v>
      </c>
      <c r="B479" s="1056"/>
      <c r="C479" s="301"/>
      <c r="D479" s="301"/>
      <c r="E479" s="301"/>
      <c r="F479" s="1056"/>
      <c r="G479" s="1056"/>
      <c r="H479" s="1056">
        <f t="shared" si="71"/>
        <v>0</v>
      </c>
      <c r="I479" s="1060" t="str">
        <f t="shared" si="64"/>
        <v>#REF!</v>
      </c>
      <c r="J479" s="1056">
        <v>7.0</v>
      </c>
      <c r="K479" s="1056">
        <v>2024.0</v>
      </c>
      <c r="L479" s="1065">
        <v>45474.0</v>
      </c>
      <c r="M479" s="1065">
        <v>45504.0</v>
      </c>
      <c r="N479" s="727"/>
      <c r="O479" s="727">
        <f t="shared" si="77"/>
        <v>0</v>
      </c>
      <c r="P479" s="727" t="str">
        <f t="shared" si="37"/>
        <v>#REF!</v>
      </c>
      <c r="Q479" s="727">
        <v>0.725</v>
      </c>
      <c r="R479" s="727"/>
      <c r="S479" s="1056"/>
      <c r="T479" s="301" t="s">
        <v>1957</v>
      </c>
      <c r="U479" s="727"/>
      <c r="V479" s="730">
        <f t="shared" si="74"/>
        <v>0</v>
      </c>
      <c r="W479" s="727">
        <f t="shared" si="75"/>
        <v>0</v>
      </c>
      <c r="X479" s="727" t="str">
        <f t="shared" si="5"/>
        <v>#DIV/0!</v>
      </c>
      <c r="Y479" s="727">
        <f t="shared" si="40"/>
        <v>0</v>
      </c>
      <c r="Z479" s="730" t="str">
        <f t="shared" si="41"/>
        <v>#REF!</v>
      </c>
      <c r="AA479" s="730" t="str">
        <f t="shared" si="6"/>
        <v>#DIV/0!</v>
      </c>
      <c r="AB479" s="730" t="str">
        <f t="shared" si="7"/>
        <v>#DIV/0!</v>
      </c>
      <c r="AC479" s="733" t="str">
        <f t="shared" si="8"/>
        <v>#DIV/0!</v>
      </c>
      <c r="AD479" s="733" t="str">
        <f t="shared" si="9"/>
        <v>#DIV/0!</v>
      </c>
      <c r="AE479" s="733">
        <f t="shared" si="10"/>
        <v>0</v>
      </c>
      <c r="AF479" s="1056"/>
      <c r="AG479" s="737"/>
      <c r="AH479" s="737"/>
      <c r="AI479" s="737" t="str">
        <f t="shared" si="34"/>
        <v>#DIV/0!</v>
      </c>
    </row>
    <row r="480" ht="15.75" customHeight="1">
      <c r="A480" s="1056">
        <f t="shared" si="59"/>
        <v>479</v>
      </c>
      <c r="B480" s="1056"/>
      <c r="C480" s="301"/>
      <c r="D480" s="301"/>
      <c r="E480" s="301"/>
      <c r="F480" s="1056"/>
      <c r="G480" s="1056"/>
      <c r="H480" s="1056">
        <f t="shared" si="71"/>
        <v>0</v>
      </c>
      <c r="I480" s="1060" t="str">
        <f t="shared" si="64"/>
        <v>#REF!</v>
      </c>
      <c r="J480" s="1056">
        <v>7.0</v>
      </c>
      <c r="K480" s="1056">
        <v>2024.0</v>
      </c>
      <c r="L480" s="1214">
        <v>45469.0</v>
      </c>
      <c r="M480" s="1214">
        <v>45473.0</v>
      </c>
      <c r="N480" s="727"/>
      <c r="O480" s="727">
        <f t="shared" si="77"/>
        <v>0</v>
      </c>
      <c r="P480" s="727" t="str">
        <f t="shared" si="37"/>
        <v>#REF!</v>
      </c>
      <c r="Q480" s="727">
        <v>0.15</v>
      </c>
      <c r="R480" s="727"/>
      <c r="S480" s="1056"/>
      <c r="T480" s="747" t="s">
        <v>2157</v>
      </c>
      <c r="U480" s="727"/>
      <c r="V480" s="730">
        <f t="shared" si="74"/>
        <v>0</v>
      </c>
      <c r="W480" s="727">
        <f t="shared" si="75"/>
        <v>0</v>
      </c>
      <c r="X480" s="727" t="str">
        <f t="shared" si="5"/>
        <v>#DIV/0!</v>
      </c>
      <c r="Y480" s="727">
        <f t="shared" si="40"/>
        <v>0</v>
      </c>
      <c r="Z480" s="730" t="str">
        <f t="shared" si="41"/>
        <v>#REF!</v>
      </c>
      <c r="AA480" s="730" t="str">
        <f t="shared" si="6"/>
        <v>#DIV/0!</v>
      </c>
      <c r="AB480" s="730" t="str">
        <f t="shared" si="7"/>
        <v>#DIV/0!</v>
      </c>
      <c r="AC480" s="733" t="str">
        <f t="shared" si="8"/>
        <v>#DIV/0!</v>
      </c>
      <c r="AD480" s="733" t="str">
        <f t="shared" si="9"/>
        <v>#DIV/0!</v>
      </c>
      <c r="AE480" s="733">
        <f t="shared" si="10"/>
        <v>0</v>
      </c>
      <c r="AF480" s="1056"/>
      <c r="AG480" s="737"/>
      <c r="AH480" s="737"/>
      <c r="AI480" s="737" t="str">
        <f t="shared" si="34"/>
        <v>#DIV/0!</v>
      </c>
    </row>
    <row r="481" ht="15.75" customHeight="1">
      <c r="A481" s="1056">
        <f t="shared" si="59"/>
        <v>480</v>
      </c>
      <c r="B481" s="1056"/>
      <c r="C481" s="301"/>
      <c r="D481" s="301"/>
      <c r="E481" s="301"/>
      <c r="F481" s="1056"/>
      <c r="G481" s="1056"/>
      <c r="H481" s="1056">
        <f t="shared" si="71"/>
        <v>0</v>
      </c>
      <c r="I481" s="1060" t="str">
        <f t="shared" si="64"/>
        <v>#REF!</v>
      </c>
      <c r="J481" s="1056">
        <v>7.0</v>
      </c>
      <c r="K481" s="1056">
        <v>2024.0</v>
      </c>
      <c r="L481" s="1056"/>
      <c r="M481" s="1056"/>
      <c r="N481" s="727"/>
      <c r="O481" s="727">
        <f t="shared" si="77"/>
        <v>0</v>
      </c>
      <c r="P481" s="727" t="str">
        <f t="shared" si="37"/>
        <v>#REF!</v>
      </c>
      <c r="Q481" s="727"/>
      <c r="R481" s="727">
        <v>0.5</v>
      </c>
      <c r="S481" s="1056"/>
      <c r="T481" s="301" t="s">
        <v>1788</v>
      </c>
      <c r="U481" s="727"/>
      <c r="V481" s="730">
        <f t="shared" si="74"/>
        <v>0</v>
      </c>
      <c r="W481" s="727">
        <f t="shared" si="75"/>
        <v>0</v>
      </c>
      <c r="X481" s="727" t="str">
        <f t="shared" si="5"/>
        <v>#DIV/0!</v>
      </c>
      <c r="Y481" s="727">
        <f t="shared" si="40"/>
        <v>0</v>
      </c>
      <c r="Z481" s="730" t="str">
        <f t="shared" si="41"/>
        <v>#REF!</v>
      </c>
      <c r="AA481" s="730" t="str">
        <f t="shared" si="6"/>
        <v>#DIV/0!</v>
      </c>
      <c r="AB481" s="730" t="str">
        <f t="shared" si="7"/>
        <v>#DIV/0!</v>
      </c>
      <c r="AC481" s="733" t="str">
        <f t="shared" si="8"/>
        <v>#DIV/0!</v>
      </c>
      <c r="AD481" s="733" t="str">
        <f t="shared" si="9"/>
        <v>#DIV/0!</v>
      </c>
      <c r="AE481" s="733">
        <f t="shared" si="10"/>
        <v>0</v>
      </c>
      <c r="AF481" s="1056"/>
      <c r="AG481" s="737"/>
      <c r="AH481" s="737"/>
      <c r="AI481" s="737" t="str">
        <f t="shared" si="34"/>
        <v>#DIV/0!</v>
      </c>
    </row>
    <row r="482" ht="15.75" customHeight="1">
      <c r="A482" s="1056">
        <f t="shared" si="59"/>
        <v>481</v>
      </c>
      <c r="B482" s="1056"/>
      <c r="C482" s="301"/>
      <c r="D482" s="301"/>
      <c r="E482" s="301"/>
      <c r="F482" s="1056"/>
      <c r="G482" s="1056"/>
      <c r="H482" s="1056">
        <f t="shared" si="71"/>
        <v>0</v>
      </c>
      <c r="I482" s="1060" t="str">
        <f t="shared" si="64"/>
        <v>#REF!</v>
      </c>
      <c r="J482" s="1056">
        <v>7.0</v>
      </c>
      <c r="K482" s="1056">
        <v>2024.0</v>
      </c>
      <c r="L482" s="1056"/>
      <c r="M482" s="1056"/>
      <c r="N482" s="727"/>
      <c r="O482" s="727">
        <f t="shared" si="77"/>
        <v>0</v>
      </c>
      <c r="P482" s="727" t="str">
        <f t="shared" si="37"/>
        <v>#REF!</v>
      </c>
      <c r="Q482" s="727"/>
      <c r="R482" s="727"/>
      <c r="S482" s="1056"/>
      <c r="T482" s="301" t="s">
        <v>1788</v>
      </c>
      <c r="U482" s="727"/>
      <c r="V482" s="730">
        <f t="shared" si="74"/>
        <v>0</v>
      </c>
      <c r="W482" s="727">
        <f t="shared" si="75"/>
        <v>0</v>
      </c>
      <c r="X482" s="727" t="str">
        <f t="shared" si="5"/>
        <v>#DIV/0!</v>
      </c>
      <c r="Y482" s="727">
        <f t="shared" si="40"/>
        <v>0</v>
      </c>
      <c r="Z482" s="730" t="str">
        <f t="shared" si="41"/>
        <v>#REF!</v>
      </c>
      <c r="AA482" s="730" t="str">
        <f t="shared" si="6"/>
        <v>#DIV/0!</v>
      </c>
      <c r="AB482" s="730" t="str">
        <f t="shared" si="7"/>
        <v>#DIV/0!</v>
      </c>
      <c r="AC482" s="733" t="str">
        <f t="shared" si="8"/>
        <v>#DIV/0!</v>
      </c>
      <c r="AD482" s="733" t="str">
        <f t="shared" si="9"/>
        <v>#DIV/0!</v>
      </c>
      <c r="AE482" s="733">
        <f t="shared" si="10"/>
        <v>0</v>
      </c>
      <c r="AF482" s="1056"/>
      <c r="AG482" s="737"/>
      <c r="AH482" s="737"/>
      <c r="AI482" s="737" t="str">
        <f t="shared" si="34"/>
        <v>#DIV/0!</v>
      </c>
    </row>
    <row r="483" ht="15.75" customHeight="1">
      <c r="A483" s="1056">
        <f t="shared" si="59"/>
        <v>482</v>
      </c>
      <c r="B483" s="1056"/>
      <c r="C483" s="301"/>
      <c r="D483" s="301"/>
      <c r="E483" s="301"/>
      <c r="F483" s="1056"/>
      <c r="G483" s="1056"/>
      <c r="H483" s="1056">
        <f t="shared" si="71"/>
        <v>0</v>
      </c>
      <c r="I483" s="1060" t="str">
        <f t="shared" si="64"/>
        <v>#REF!</v>
      </c>
      <c r="J483" s="1056">
        <v>7.0</v>
      </c>
      <c r="K483" s="1056">
        <v>2024.0</v>
      </c>
      <c r="L483" s="1056"/>
      <c r="M483" s="1056"/>
      <c r="N483" s="727"/>
      <c r="O483" s="727">
        <f t="shared" si="77"/>
        <v>0</v>
      </c>
      <c r="P483" s="727" t="str">
        <f t="shared" si="37"/>
        <v>#REF!</v>
      </c>
      <c r="Q483" s="727"/>
      <c r="R483" s="727"/>
      <c r="S483" s="1056"/>
      <c r="T483" s="301" t="s">
        <v>1788</v>
      </c>
      <c r="U483" s="727"/>
      <c r="V483" s="730">
        <f t="shared" si="74"/>
        <v>0</v>
      </c>
      <c r="W483" s="727">
        <f t="shared" si="75"/>
        <v>0</v>
      </c>
      <c r="X483" s="727" t="str">
        <f t="shared" si="5"/>
        <v>#DIV/0!</v>
      </c>
      <c r="Y483" s="727">
        <f t="shared" si="40"/>
        <v>0</v>
      </c>
      <c r="Z483" s="730" t="str">
        <f t="shared" si="41"/>
        <v>#REF!</v>
      </c>
      <c r="AA483" s="730" t="str">
        <f t="shared" si="6"/>
        <v>#DIV/0!</v>
      </c>
      <c r="AB483" s="730" t="str">
        <f t="shared" si="7"/>
        <v>#DIV/0!</v>
      </c>
      <c r="AC483" s="733" t="str">
        <f t="shared" si="8"/>
        <v>#DIV/0!</v>
      </c>
      <c r="AD483" s="733" t="str">
        <f t="shared" si="9"/>
        <v>#DIV/0!</v>
      </c>
      <c r="AE483" s="733">
        <f t="shared" si="10"/>
        <v>0</v>
      </c>
      <c r="AF483" s="1056"/>
      <c r="AG483" s="737"/>
      <c r="AH483" s="737"/>
      <c r="AI483" s="737" t="str">
        <f t="shared" si="34"/>
        <v>#DIV/0!</v>
      </c>
    </row>
    <row r="484" ht="15.75" customHeight="1">
      <c r="A484" s="621"/>
      <c r="B484" s="621"/>
      <c r="C484" s="1208"/>
      <c r="D484" s="1208"/>
      <c r="E484" s="1208"/>
      <c r="F484" s="621"/>
      <c r="G484" s="621"/>
      <c r="H484" s="621"/>
      <c r="I484" s="622"/>
      <c r="J484" s="621"/>
      <c r="K484" s="621"/>
      <c r="L484" s="621"/>
      <c r="M484" s="621"/>
      <c r="N484" s="1209"/>
      <c r="O484" s="1209"/>
      <c r="P484" s="1209"/>
      <c r="Q484" s="1209"/>
      <c r="R484" s="1209"/>
      <c r="S484" s="621"/>
      <c r="T484" s="1208"/>
      <c r="U484" s="1209"/>
      <c r="V484" s="1210"/>
      <c r="W484" s="1209"/>
      <c r="X484" s="1209"/>
      <c r="Y484" s="1209"/>
      <c r="Z484" s="1210"/>
      <c r="AA484" s="1210"/>
      <c r="AB484" s="1210"/>
      <c r="AC484" s="620"/>
      <c r="AD484" s="620"/>
      <c r="AE484" s="620"/>
      <c r="AF484" s="621"/>
      <c r="AG484" s="622"/>
      <c r="AH484" s="622"/>
      <c r="AI484" s="622"/>
    </row>
    <row r="485" ht="15.75" customHeight="1">
      <c r="A485" s="621"/>
      <c r="B485" s="621"/>
      <c r="C485" s="1208"/>
      <c r="D485" s="1208"/>
      <c r="E485" s="1208"/>
      <c r="F485" s="621"/>
      <c r="G485" s="621"/>
      <c r="H485" s="621"/>
      <c r="I485" s="622"/>
      <c r="J485" s="621"/>
      <c r="K485" s="621"/>
      <c r="L485" s="621"/>
      <c r="M485" s="621"/>
      <c r="N485" s="1209"/>
      <c r="O485" s="1209"/>
      <c r="P485" s="1209"/>
      <c r="Q485" s="1209"/>
      <c r="R485" s="1209"/>
      <c r="S485" s="621"/>
      <c r="T485" s="1208"/>
      <c r="U485" s="1209"/>
      <c r="V485" s="1210"/>
      <c r="W485" s="1209"/>
      <c r="X485" s="1209"/>
      <c r="Y485" s="1209"/>
      <c r="Z485" s="1210"/>
      <c r="AA485" s="1210"/>
      <c r="AB485" s="1210"/>
      <c r="AC485" s="620"/>
      <c r="AD485" s="620"/>
      <c r="AE485" s="620"/>
      <c r="AF485" s="621"/>
      <c r="AG485" s="622"/>
      <c r="AH485" s="622"/>
      <c r="AI485" s="622"/>
    </row>
    <row r="486" ht="15.75" customHeight="1">
      <c r="A486" s="621"/>
      <c r="B486" s="621"/>
      <c r="C486" s="1208"/>
      <c r="D486" s="1208"/>
      <c r="E486" s="1208"/>
      <c r="F486" s="621"/>
      <c r="G486" s="621"/>
      <c r="H486" s="621"/>
      <c r="I486" s="622"/>
      <c r="J486" s="621"/>
      <c r="K486" s="621"/>
      <c r="L486" s="621"/>
      <c r="M486" s="621"/>
      <c r="N486" s="1209"/>
      <c r="O486" s="1209"/>
      <c r="P486" s="1209"/>
      <c r="Q486" s="1209"/>
      <c r="R486" s="1209"/>
      <c r="S486" s="621"/>
      <c r="T486" s="1208"/>
      <c r="U486" s="1209"/>
      <c r="V486" s="1210"/>
      <c r="W486" s="1209"/>
      <c r="X486" s="1209"/>
      <c r="Y486" s="1209"/>
      <c r="Z486" s="1210"/>
      <c r="AA486" s="1210"/>
      <c r="AB486" s="1210"/>
      <c r="AC486" s="620"/>
      <c r="AD486" s="620"/>
      <c r="AE486" s="620"/>
      <c r="AF486" s="621"/>
      <c r="AG486" s="622"/>
      <c r="AH486" s="622"/>
      <c r="AI486" s="622"/>
    </row>
    <row r="487" ht="15.75" customHeight="1">
      <c r="A487" s="621"/>
      <c r="B487" s="621"/>
      <c r="C487" s="1208"/>
      <c r="D487" s="1208"/>
      <c r="E487" s="1208"/>
      <c r="F487" s="621"/>
      <c r="G487" s="621"/>
      <c r="H487" s="621"/>
      <c r="I487" s="622"/>
      <c r="J487" s="621"/>
      <c r="K487" s="621"/>
      <c r="L487" s="621"/>
      <c r="M487" s="621"/>
      <c r="N487" s="1209"/>
      <c r="O487" s="1209"/>
      <c r="P487" s="1209"/>
      <c r="Q487" s="1209"/>
      <c r="R487" s="1209"/>
      <c r="S487" s="621"/>
      <c r="T487" s="1208"/>
      <c r="U487" s="1209"/>
      <c r="V487" s="1210"/>
      <c r="W487" s="1209"/>
      <c r="X487" s="1209"/>
      <c r="Y487" s="1209"/>
      <c r="Z487" s="1210"/>
      <c r="AA487" s="1210"/>
      <c r="AB487" s="1210"/>
      <c r="AC487" s="620"/>
      <c r="AD487" s="620"/>
      <c r="AE487" s="620"/>
      <c r="AF487" s="621"/>
      <c r="AG487" s="622"/>
      <c r="AH487" s="622"/>
      <c r="AI487" s="622"/>
    </row>
    <row r="488" ht="15.75" customHeight="1">
      <c r="A488" s="621"/>
      <c r="B488" s="621"/>
      <c r="C488" s="1208"/>
      <c r="D488" s="1208"/>
      <c r="E488" s="1208"/>
      <c r="F488" s="621"/>
      <c r="G488" s="621"/>
      <c r="H488" s="621"/>
      <c r="I488" s="622"/>
      <c r="J488" s="621"/>
      <c r="K488" s="621"/>
      <c r="L488" s="621"/>
      <c r="M488" s="621"/>
      <c r="N488" s="1209"/>
      <c r="O488" s="1209"/>
      <c r="P488" s="1209"/>
      <c r="Q488" s="1209"/>
      <c r="R488" s="1209"/>
      <c r="S488" s="621"/>
      <c r="T488" s="1208"/>
      <c r="U488" s="1209"/>
      <c r="V488" s="1210"/>
      <c r="W488" s="1209"/>
      <c r="X488" s="1209"/>
      <c r="Y488" s="1209"/>
      <c r="Z488" s="1210"/>
      <c r="AA488" s="1210"/>
      <c r="AB488" s="1210"/>
      <c r="AC488" s="620"/>
      <c r="AD488" s="620"/>
      <c r="AE488" s="620"/>
      <c r="AF488" s="621"/>
      <c r="AG488" s="622"/>
      <c r="AH488" s="622"/>
      <c r="AI488" s="622"/>
    </row>
    <row r="489" ht="15.75" customHeight="1">
      <c r="A489" s="621"/>
      <c r="B489" s="621"/>
      <c r="C489" s="1208"/>
      <c r="D489" s="1208"/>
      <c r="E489" s="1208"/>
      <c r="F489" s="621"/>
      <c r="G489" s="621"/>
      <c r="H489" s="621"/>
      <c r="I489" s="622"/>
      <c r="J489" s="621"/>
      <c r="K489" s="621"/>
      <c r="L489" s="621"/>
      <c r="M489" s="621"/>
      <c r="N489" s="1209"/>
      <c r="O489" s="1209"/>
      <c r="P489" s="1209"/>
      <c r="Q489" s="1209"/>
      <c r="R489" s="1209"/>
      <c r="S489" s="621"/>
      <c r="T489" s="1208"/>
      <c r="U489" s="1209"/>
      <c r="V489" s="1210"/>
      <c r="W489" s="1209"/>
      <c r="X489" s="1209"/>
      <c r="Y489" s="1209"/>
      <c r="Z489" s="1210"/>
      <c r="AA489" s="1210"/>
      <c r="AB489" s="1210"/>
      <c r="AC489" s="620"/>
      <c r="AD489" s="620"/>
      <c r="AE489" s="620"/>
      <c r="AF489" s="621"/>
      <c r="AG489" s="622"/>
      <c r="AH489" s="622"/>
      <c r="AI489" s="622"/>
    </row>
    <row r="490" ht="15.75" customHeight="1">
      <c r="A490" s="621"/>
      <c r="B490" s="621"/>
      <c r="C490" s="1208"/>
      <c r="D490" s="1208"/>
      <c r="E490" s="1208"/>
      <c r="F490" s="621"/>
      <c r="G490" s="621"/>
      <c r="H490" s="621"/>
      <c r="I490" s="622"/>
      <c r="J490" s="621"/>
      <c r="K490" s="621"/>
      <c r="L490" s="621"/>
      <c r="M490" s="621"/>
      <c r="N490" s="1209"/>
      <c r="O490" s="1209"/>
      <c r="P490" s="1209"/>
      <c r="Q490" s="1209"/>
      <c r="R490" s="1209"/>
      <c r="S490" s="621"/>
      <c r="T490" s="1208"/>
      <c r="U490" s="1209"/>
      <c r="V490" s="1210"/>
      <c r="W490" s="1209"/>
      <c r="X490" s="1209"/>
      <c r="Y490" s="1209"/>
      <c r="Z490" s="1210"/>
      <c r="AA490" s="1210"/>
      <c r="AB490" s="1210"/>
      <c r="AC490" s="620"/>
      <c r="AD490" s="620"/>
      <c r="AE490" s="620"/>
      <c r="AF490" s="621"/>
      <c r="AG490" s="622"/>
      <c r="AH490" s="622"/>
      <c r="AI490" s="622"/>
    </row>
    <row r="491" ht="15.75" customHeight="1">
      <c r="A491" s="621"/>
      <c r="B491" s="621"/>
      <c r="C491" s="1208"/>
      <c r="D491" s="1208"/>
      <c r="E491" s="1208"/>
      <c r="F491" s="621"/>
      <c r="G491" s="621"/>
      <c r="H491" s="621"/>
      <c r="I491" s="622"/>
      <c r="J491" s="621"/>
      <c r="K491" s="621"/>
      <c r="L491" s="621"/>
      <c r="M491" s="621"/>
      <c r="N491" s="1209"/>
      <c r="O491" s="1209"/>
      <c r="P491" s="1209"/>
      <c r="Q491" s="1209"/>
      <c r="R491" s="1209"/>
      <c r="S491" s="621"/>
      <c r="T491" s="1208"/>
      <c r="U491" s="1209"/>
      <c r="V491" s="1210"/>
      <c r="W491" s="1209"/>
      <c r="X491" s="1209"/>
      <c r="Y491" s="1209"/>
      <c r="Z491" s="1210"/>
      <c r="AA491" s="1210"/>
      <c r="AB491" s="1210"/>
      <c r="AC491" s="620"/>
      <c r="AD491" s="620"/>
      <c r="AE491" s="620"/>
      <c r="AF491" s="621"/>
      <c r="AG491" s="622"/>
      <c r="AH491" s="622"/>
      <c r="AI491" s="622"/>
    </row>
    <row r="492" ht="15.75" customHeight="1">
      <c r="A492" s="621"/>
      <c r="B492" s="621"/>
      <c r="C492" s="1208"/>
      <c r="D492" s="1208"/>
      <c r="E492" s="1208"/>
      <c r="F492" s="621"/>
      <c r="G492" s="621"/>
      <c r="H492" s="621"/>
      <c r="I492" s="622"/>
      <c r="J492" s="621"/>
      <c r="K492" s="621"/>
      <c r="L492" s="621"/>
      <c r="M492" s="621"/>
      <c r="N492" s="1209"/>
      <c r="O492" s="1209"/>
      <c r="P492" s="1209"/>
      <c r="Q492" s="1209"/>
      <c r="R492" s="1209"/>
      <c r="S492" s="621"/>
      <c r="T492" s="1208"/>
      <c r="U492" s="1209"/>
      <c r="V492" s="1210"/>
      <c r="W492" s="1209"/>
      <c r="X492" s="1209"/>
      <c r="Y492" s="1209"/>
      <c r="Z492" s="1210"/>
      <c r="AA492" s="1210"/>
      <c r="AB492" s="1210"/>
      <c r="AC492" s="620"/>
      <c r="AD492" s="620"/>
      <c r="AE492" s="620"/>
      <c r="AF492" s="621"/>
      <c r="AG492" s="622"/>
      <c r="AH492" s="622"/>
      <c r="AI492" s="622"/>
    </row>
    <row r="493" ht="15.75" customHeight="1">
      <c r="A493" s="621"/>
      <c r="B493" s="621"/>
      <c r="C493" s="1208"/>
      <c r="D493" s="1208"/>
      <c r="E493" s="1208"/>
      <c r="F493" s="621"/>
      <c r="G493" s="621"/>
      <c r="H493" s="621"/>
      <c r="I493" s="622"/>
      <c r="J493" s="621"/>
      <c r="K493" s="621"/>
      <c r="L493" s="621"/>
      <c r="M493" s="621"/>
      <c r="N493" s="1209"/>
      <c r="O493" s="1209"/>
      <c r="P493" s="1209"/>
      <c r="Q493" s="1209"/>
      <c r="R493" s="1209"/>
      <c r="S493" s="621"/>
      <c r="T493" s="1208"/>
      <c r="U493" s="1209"/>
      <c r="V493" s="1210"/>
      <c r="W493" s="1209"/>
      <c r="X493" s="1209"/>
      <c r="Y493" s="1209"/>
      <c r="Z493" s="1210"/>
      <c r="AA493" s="1210"/>
      <c r="AB493" s="1210"/>
      <c r="AC493" s="620"/>
      <c r="AD493" s="620"/>
      <c r="AE493" s="620"/>
      <c r="AF493" s="621"/>
      <c r="AG493" s="622"/>
      <c r="AH493" s="622"/>
      <c r="AI493" s="622"/>
    </row>
    <row r="494" ht="15.75" customHeight="1">
      <c r="A494" s="621"/>
      <c r="B494" s="621"/>
      <c r="C494" s="1208"/>
      <c r="D494" s="1208"/>
      <c r="E494" s="1208"/>
      <c r="F494" s="621"/>
      <c r="G494" s="621"/>
      <c r="H494" s="621"/>
      <c r="I494" s="622"/>
      <c r="J494" s="621"/>
      <c r="K494" s="621"/>
      <c r="L494" s="621"/>
      <c r="M494" s="621"/>
      <c r="N494" s="1209"/>
      <c r="O494" s="1209"/>
      <c r="P494" s="1209"/>
      <c r="Q494" s="1209"/>
      <c r="R494" s="1209"/>
      <c r="S494" s="621"/>
      <c r="T494" s="1208"/>
      <c r="U494" s="1209"/>
      <c r="V494" s="1210"/>
      <c r="W494" s="1209"/>
      <c r="X494" s="1209"/>
      <c r="Y494" s="1209"/>
      <c r="Z494" s="1210"/>
      <c r="AA494" s="1210"/>
      <c r="AB494" s="1210"/>
      <c r="AC494" s="620"/>
      <c r="AD494" s="620"/>
      <c r="AE494" s="620"/>
      <c r="AF494" s="621"/>
      <c r="AG494" s="622"/>
      <c r="AH494" s="622"/>
      <c r="AI494" s="622"/>
    </row>
    <row r="495" ht="15.75" customHeight="1">
      <c r="A495" s="621"/>
      <c r="B495" s="621"/>
      <c r="C495" s="1208"/>
      <c r="D495" s="1208"/>
      <c r="E495" s="1208"/>
      <c r="F495" s="621"/>
      <c r="G495" s="621"/>
      <c r="H495" s="621"/>
      <c r="I495" s="622"/>
      <c r="J495" s="621"/>
      <c r="K495" s="621"/>
      <c r="L495" s="621"/>
      <c r="M495" s="621"/>
      <c r="N495" s="1209"/>
      <c r="O495" s="1209"/>
      <c r="P495" s="1209"/>
      <c r="Q495" s="1209"/>
      <c r="R495" s="1209"/>
      <c r="S495" s="621"/>
      <c r="T495" s="1208" t="s">
        <v>2236</v>
      </c>
      <c r="U495" s="1209"/>
      <c r="V495" s="1210"/>
      <c r="W495" s="1209"/>
      <c r="X495" s="1209"/>
      <c r="Y495" s="1209"/>
      <c r="Z495" s="1210"/>
      <c r="AA495" s="1210"/>
      <c r="AB495" s="1210"/>
      <c r="AC495" s="620"/>
      <c r="AD495" s="620"/>
      <c r="AE495" s="620"/>
      <c r="AF495" s="621"/>
      <c r="AG495" s="622"/>
      <c r="AH495" s="622"/>
      <c r="AI495" s="622"/>
    </row>
    <row r="496" ht="15.75" customHeight="1">
      <c r="A496" s="621"/>
      <c r="B496" s="621"/>
      <c r="C496" s="1208"/>
      <c r="D496" s="1208"/>
      <c r="E496" s="1208"/>
      <c r="F496" s="621"/>
      <c r="G496" s="621"/>
      <c r="H496" s="621"/>
      <c r="I496" s="622"/>
      <c r="J496" s="621"/>
      <c r="K496" s="621"/>
      <c r="L496" s="621"/>
      <c r="M496" s="621"/>
      <c r="N496" s="1209"/>
      <c r="O496" s="1209"/>
      <c r="P496" s="1209"/>
      <c r="Q496" s="1209"/>
      <c r="R496" s="1209"/>
      <c r="S496" s="621"/>
      <c r="T496" s="1208"/>
      <c r="U496" s="1209"/>
      <c r="V496" s="1210"/>
      <c r="W496" s="1209"/>
      <c r="X496" s="1209"/>
      <c r="Y496" s="1209"/>
      <c r="Z496" s="1210"/>
      <c r="AA496" s="1210"/>
      <c r="AB496" s="1210"/>
      <c r="AC496" s="620"/>
      <c r="AD496" s="620"/>
      <c r="AE496" s="620"/>
      <c r="AF496" s="621"/>
      <c r="AG496" s="622"/>
      <c r="AH496" s="622"/>
      <c r="AI496" s="622"/>
    </row>
    <row r="497" ht="15.75" customHeight="1">
      <c r="A497" s="621"/>
      <c r="B497" s="621"/>
      <c r="C497" s="1208"/>
      <c r="D497" s="1208"/>
      <c r="E497" s="1208"/>
      <c r="F497" s="621"/>
      <c r="G497" s="621"/>
      <c r="H497" s="621"/>
      <c r="I497" s="622"/>
      <c r="J497" s="621"/>
      <c r="K497" s="621"/>
      <c r="L497" s="621"/>
      <c r="M497" s="621"/>
      <c r="N497" s="1209"/>
      <c r="O497" s="1209"/>
      <c r="P497" s="1209"/>
      <c r="Q497" s="1209"/>
      <c r="R497" s="1209"/>
      <c r="S497" s="621"/>
      <c r="T497" s="1208"/>
      <c r="U497" s="1209"/>
      <c r="V497" s="1210"/>
      <c r="W497" s="1209"/>
      <c r="X497" s="1209"/>
      <c r="Y497" s="1209"/>
      <c r="Z497" s="1210"/>
      <c r="AA497" s="1210"/>
      <c r="AB497" s="1210"/>
      <c r="AC497" s="620"/>
      <c r="AD497" s="620"/>
      <c r="AE497" s="620"/>
      <c r="AF497" s="621"/>
      <c r="AG497" s="622"/>
      <c r="AH497" s="622"/>
      <c r="AI497" s="622"/>
    </row>
    <row r="498" ht="15.75" customHeight="1">
      <c r="A498" s="621"/>
      <c r="B498" s="621"/>
      <c r="C498" s="1208"/>
      <c r="D498" s="1208"/>
      <c r="E498" s="1208"/>
      <c r="F498" s="621"/>
      <c r="G498" s="621"/>
      <c r="H498" s="621"/>
      <c r="I498" s="622"/>
      <c r="J498" s="621"/>
      <c r="K498" s="621"/>
      <c r="L498" s="621"/>
      <c r="M498" s="621"/>
      <c r="N498" s="1209"/>
      <c r="O498" s="1209"/>
      <c r="P498" s="1209"/>
      <c r="Q498" s="1209"/>
      <c r="R498" s="1209"/>
      <c r="S498" s="621"/>
      <c r="T498" s="1208"/>
      <c r="U498" s="1209"/>
      <c r="V498" s="1210"/>
      <c r="W498" s="1209"/>
      <c r="X498" s="1209"/>
      <c r="Y498" s="1209"/>
      <c r="Z498" s="1210"/>
      <c r="AA498" s="1210"/>
      <c r="AB498" s="1210"/>
      <c r="AC498" s="620"/>
      <c r="AD498" s="620"/>
      <c r="AE498" s="620"/>
      <c r="AF498" s="621"/>
      <c r="AG498" s="622"/>
      <c r="AH498" s="622"/>
      <c r="AI498" s="622"/>
    </row>
    <row r="499" ht="15.75" customHeight="1">
      <c r="A499" s="621"/>
      <c r="B499" s="621"/>
      <c r="C499" s="1208"/>
      <c r="D499" s="1208"/>
      <c r="E499" s="1208"/>
      <c r="F499" s="621"/>
      <c r="G499" s="621"/>
      <c r="H499" s="621"/>
      <c r="I499" s="622"/>
      <c r="J499" s="621"/>
      <c r="K499" s="621"/>
      <c r="L499" s="621"/>
      <c r="M499" s="621"/>
      <c r="N499" s="1209"/>
      <c r="O499" s="1209"/>
      <c r="P499" s="1209"/>
      <c r="Q499" s="1209"/>
      <c r="R499" s="1209"/>
      <c r="S499" s="621"/>
      <c r="T499" s="1208"/>
      <c r="U499" s="1209"/>
      <c r="V499" s="1210"/>
      <c r="W499" s="1209"/>
      <c r="X499" s="1209"/>
      <c r="Y499" s="1209"/>
      <c r="Z499" s="1210"/>
      <c r="AA499" s="1210"/>
      <c r="AB499" s="1210"/>
      <c r="AC499" s="620"/>
      <c r="AD499" s="620"/>
      <c r="AE499" s="620"/>
      <c r="AF499" s="621"/>
      <c r="AG499" s="622"/>
      <c r="AH499" s="622"/>
      <c r="AI499" s="622"/>
    </row>
    <row r="500" ht="15.75" customHeight="1">
      <c r="A500" s="621"/>
      <c r="B500" s="621"/>
      <c r="C500" s="1208"/>
      <c r="D500" s="1208"/>
      <c r="E500" s="1208"/>
      <c r="F500" s="621"/>
      <c r="G500" s="621"/>
      <c r="H500" s="621"/>
      <c r="I500" s="622"/>
      <c r="J500" s="621"/>
      <c r="K500" s="621"/>
      <c r="L500" s="621"/>
      <c r="M500" s="621"/>
      <c r="N500" s="1209"/>
      <c r="O500" s="1209"/>
      <c r="P500" s="1209"/>
      <c r="Q500" s="1209"/>
      <c r="R500" s="1209"/>
      <c r="S500" s="621"/>
      <c r="T500" s="1208"/>
      <c r="U500" s="1209"/>
      <c r="V500" s="1210"/>
      <c r="W500" s="1209"/>
      <c r="X500" s="1209"/>
      <c r="Y500" s="1209"/>
      <c r="Z500" s="1210"/>
      <c r="AA500" s="1210"/>
      <c r="AB500" s="1210"/>
      <c r="AC500" s="620"/>
      <c r="AD500" s="620"/>
      <c r="AE500" s="620"/>
      <c r="AF500" s="621"/>
      <c r="AG500" s="622"/>
      <c r="AH500" s="622"/>
      <c r="AI500" s="622"/>
    </row>
    <row r="501" ht="15.75" customHeight="1">
      <c r="A501" s="621"/>
      <c r="B501" s="621"/>
      <c r="C501" s="1208"/>
      <c r="D501" s="1208"/>
      <c r="E501" s="1208"/>
      <c r="F501" s="621"/>
      <c r="G501" s="621"/>
      <c r="H501" s="621"/>
      <c r="I501" s="622"/>
      <c r="J501" s="621"/>
      <c r="K501" s="621"/>
      <c r="L501" s="621"/>
      <c r="M501" s="621"/>
      <c r="N501" s="1209"/>
      <c r="O501" s="1209"/>
      <c r="P501" s="1209"/>
      <c r="Q501" s="1209"/>
      <c r="R501" s="1209"/>
      <c r="S501" s="621"/>
      <c r="T501" s="1208"/>
      <c r="U501" s="1209"/>
      <c r="V501" s="1210"/>
      <c r="W501" s="1209"/>
      <c r="X501" s="1209"/>
      <c r="Y501" s="1209"/>
      <c r="Z501" s="1210"/>
      <c r="AA501" s="1210"/>
      <c r="AB501" s="1210"/>
      <c r="AC501" s="620"/>
      <c r="AD501" s="620"/>
      <c r="AE501" s="620"/>
      <c r="AF501" s="621"/>
      <c r="AG501" s="622"/>
      <c r="AH501" s="622"/>
      <c r="AI501" s="622"/>
    </row>
    <row r="502" ht="15.75" customHeight="1">
      <c r="A502" s="621"/>
      <c r="B502" s="621"/>
      <c r="C502" s="1208"/>
      <c r="D502" s="1208"/>
      <c r="E502" s="1208"/>
      <c r="F502" s="621"/>
      <c r="G502" s="621"/>
      <c r="H502" s="621"/>
      <c r="I502" s="622"/>
      <c r="J502" s="621"/>
      <c r="K502" s="621"/>
      <c r="L502" s="621"/>
      <c r="M502" s="621"/>
      <c r="N502" s="1209"/>
      <c r="O502" s="1209"/>
      <c r="P502" s="1209"/>
      <c r="Q502" s="1209"/>
      <c r="R502" s="1209"/>
      <c r="S502" s="621"/>
      <c r="T502" s="1208"/>
      <c r="U502" s="1209"/>
      <c r="V502" s="1210"/>
      <c r="W502" s="1209"/>
      <c r="X502" s="1209"/>
      <c r="Y502" s="1209"/>
      <c r="Z502" s="1210"/>
      <c r="AA502" s="1210"/>
      <c r="AB502" s="1210"/>
      <c r="AC502" s="620"/>
      <c r="AD502" s="620"/>
      <c r="AE502" s="620"/>
      <c r="AF502" s="621"/>
      <c r="AG502" s="622"/>
      <c r="AH502" s="622"/>
      <c r="AI502" s="622"/>
    </row>
    <row r="503" ht="15.75" customHeight="1">
      <c r="A503" s="621"/>
      <c r="B503" s="621"/>
      <c r="C503" s="1208"/>
      <c r="D503" s="1208"/>
      <c r="E503" s="1208"/>
      <c r="F503" s="621"/>
      <c r="G503" s="621"/>
      <c r="H503" s="621"/>
      <c r="I503" s="622"/>
      <c r="J503" s="621"/>
      <c r="K503" s="621"/>
      <c r="L503" s="621"/>
      <c r="M503" s="621"/>
      <c r="N503" s="1209"/>
      <c r="O503" s="1209"/>
      <c r="P503" s="1209"/>
      <c r="Q503" s="1209"/>
      <c r="R503" s="1209"/>
      <c r="S503" s="621"/>
      <c r="T503" s="1208"/>
      <c r="U503" s="1209"/>
      <c r="V503" s="1210"/>
      <c r="W503" s="1209"/>
      <c r="X503" s="1209"/>
      <c r="Y503" s="1209"/>
      <c r="Z503" s="1210"/>
      <c r="AA503" s="1210"/>
      <c r="AB503" s="1210"/>
      <c r="AC503" s="620"/>
      <c r="AD503" s="620"/>
      <c r="AE503" s="620"/>
      <c r="AF503" s="621"/>
      <c r="AG503" s="622"/>
      <c r="AH503" s="622"/>
      <c r="AI503" s="622"/>
    </row>
    <row r="504" ht="15.75" customHeight="1">
      <c r="A504" s="621"/>
      <c r="B504" s="621"/>
      <c r="C504" s="1208"/>
      <c r="D504" s="1208"/>
      <c r="E504" s="1208"/>
      <c r="F504" s="621"/>
      <c r="G504" s="621"/>
      <c r="H504" s="621"/>
      <c r="I504" s="622"/>
      <c r="J504" s="621"/>
      <c r="K504" s="621"/>
      <c r="L504" s="621"/>
      <c r="M504" s="621"/>
      <c r="N504" s="1209"/>
      <c r="O504" s="1209"/>
      <c r="P504" s="1209"/>
      <c r="Q504" s="1209"/>
      <c r="R504" s="1209"/>
      <c r="S504" s="621"/>
      <c r="T504" s="1208"/>
      <c r="U504" s="1209"/>
      <c r="V504" s="1210"/>
      <c r="W504" s="1209"/>
      <c r="X504" s="1209"/>
      <c r="Y504" s="1209"/>
      <c r="Z504" s="1210"/>
      <c r="AA504" s="1210"/>
      <c r="AB504" s="1210"/>
      <c r="AC504" s="620"/>
      <c r="AD504" s="620"/>
      <c r="AE504" s="620"/>
      <c r="AF504" s="621"/>
      <c r="AG504" s="622"/>
      <c r="AH504" s="622"/>
      <c r="AI504" s="622"/>
    </row>
    <row r="505" ht="15.75" customHeight="1">
      <c r="A505" s="621"/>
      <c r="B505" s="621"/>
      <c r="C505" s="1208"/>
      <c r="D505" s="1208"/>
      <c r="E505" s="1208"/>
      <c r="F505" s="621"/>
      <c r="G505" s="621"/>
      <c r="H505" s="621"/>
      <c r="I505" s="622"/>
      <c r="J505" s="621"/>
      <c r="K505" s="621"/>
      <c r="L505" s="621"/>
      <c r="M505" s="621"/>
      <c r="N505" s="1209"/>
      <c r="O505" s="1209"/>
      <c r="P505" s="1209"/>
      <c r="Q505" s="1209"/>
      <c r="R505" s="1209"/>
      <c r="S505" s="621"/>
      <c r="T505" s="1208"/>
      <c r="U505" s="1209"/>
      <c r="V505" s="1210"/>
      <c r="W505" s="1209"/>
      <c r="X505" s="1209"/>
      <c r="Y505" s="1209"/>
      <c r="Z505" s="1210"/>
      <c r="AA505" s="1210"/>
      <c r="AB505" s="1210"/>
      <c r="AC505" s="620"/>
      <c r="AD505" s="620"/>
      <c r="AE505" s="620"/>
      <c r="AF505" s="621"/>
      <c r="AG505" s="622"/>
      <c r="AH505" s="622"/>
      <c r="AI505" s="622"/>
    </row>
    <row r="506" ht="15.75" customHeight="1">
      <c r="A506" s="621"/>
      <c r="B506" s="621"/>
      <c r="C506" s="1208"/>
      <c r="D506" s="1208"/>
      <c r="E506" s="1208"/>
      <c r="F506" s="621"/>
      <c r="G506" s="621"/>
      <c r="H506" s="621"/>
      <c r="I506" s="622"/>
      <c r="J506" s="621"/>
      <c r="K506" s="621"/>
      <c r="L506" s="621"/>
      <c r="M506" s="621"/>
      <c r="N506" s="1209"/>
      <c r="O506" s="1209"/>
      <c r="P506" s="1209"/>
      <c r="Q506" s="1209"/>
      <c r="R506" s="1209"/>
      <c r="S506" s="621"/>
      <c r="T506" s="1208"/>
      <c r="U506" s="1209"/>
      <c r="V506" s="1210"/>
      <c r="W506" s="1209"/>
      <c r="X506" s="1209"/>
      <c r="Y506" s="1209"/>
      <c r="Z506" s="1210"/>
      <c r="AA506" s="1210"/>
      <c r="AB506" s="1210"/>
      <c r="AC506" s="620"/>
      <c r="AD506" s="620"/>
      <c r="AE506" s="620"/>
      <c r="AF506" s="621"/>
      <c r="AG506" s="622"/>
      <c r="AH506" s="622"/>
      <c r="AI506" s="622"/>
    </row>
    <row r="507" ht="15.75" customHeight="1">
      <c r="A507" s="621"/>
      <c r="B507" s="621"/>
      <c r="C507" s="1208"/>
      <c r="D507" s="1208"/>
      <c r="E507" s="1208"/>
      <c r="F507" s="621"/>
      <c r="G507" s="621"/>
      <c r="H507" s="621"/>
      <c r="I507" s="622"/>
      <c r="J507" s="621"/>
      <c r="K507" s="621"/>
      <c r="L507" s="621"/>
      <c r="M507" s="621"/>
      <c r="N507" s="1209"/>
      <c r="O507" s="1209"/>
      <c r="P507" s="1209"/>
      <c r="Q507" s="1209"/>
      <c r="R507" s="1209"/>
      <c r="S507" s="621"/>
      <c r="T507" s="1208"/>
      <c r="U507" s="1209"/>
      <c r="V507" s="1210"/>
      <c r="W507" s="1209"/>
      <c r="X507" s="1209"/>
      <c r="Y507" s="1209"/>
      <c r="Z507" s="1210"/>
      <c r="AA507" s="1210"/>
      <c r="AB507" s="1210"/>
      <c r="AC507" s="620"/>
      <c r="AD507" s="620"/>
      <c r="AE507" s="620"/>
      <c r="AF507" s="621"/>
      <c r="AG507" s="622"/>
      <c r="AH507" s="622"/>
      <c r="AI507" s="622"/>
    </row>
    <row r="508" ht="15.75" customHeight="1">
      <c r="A508" s="621"/>
      <c r="B508" s="621"/>
      <c r="C508" s="1208"/>
      <c r="D508" s="1208"/>
      <c r="E508" s="1208"/>
      <c r="F508" s="621"/>
      <c r="G508" s="621"/>
      <c r="H508" s="621"/>
      <c r="I508" s="622"/>
      <c r="J508" s="621"/>
      <c r="K508" s="621"/>
      <c r="L508" s="621"/>
      <c r="M508" s="621"/>
      <c r="N508" s="1209"/>
      <c r="O508" s="1209"/>
      <c r="P508" s="1209"/>
      <c r="Q508" s="1209"/>
      <c r="R508" s="1209"/>
      <c r="S508" s="621"/>
      <c r="T508" s="1208"/>
      <c r="U508" s="1209"/>
      <c r="V508" s="1210"/>
      <c r="W508" s="1209"/>
      <c r="X508" s="1209"/>
      <c r="Y508" s="1209"/>
      <c r="Z508" s="1210"/>
      <c r="AA508" s="1210"/>
      <c r="AB508" s="1210"/>
      <c r="AC508" s="620"/>
      <c r="AD508" s="620"/>
      <c r="AE508" s="620"/>
      <c r="AF508" s="621"/>
      <c r="AG508" s="622"/>
      <c r="AH508" s="622"/>
      <c r="AI508" s="622"/>
    </row>
    <row r="509" ht="15.75" customHeight="1">
      <c r="A509" s="621"/>
      <c r="B509" s="621"/>
      <c r="C509" s="1208"/>
      <c r="D509" s="1208"/>
      <c r="E509" s="1208"/>
      <c r="F509" s="621"/>
      <c r="G509" s="621"/>
      <c r="H509" s="621"/>
      <c r="I509" s="622"/>
      <c r="J509" s="621"/>
      <c r="K509" s="621"/>
      <c r="L509" s="621"/>
      <c r="M509" s="621"/>
      <c r="N509" s="1209"/>
      <c r="O509" s="1209"/>
      <c r="P509" s="1209"/>
      <c r="Q509" s="1209"/>
      <c r="R509" s="1209"/>
      <c r="S509" s="621"/>
      <c r="T509" s="1208"/>
      <c r="U509" s="1209"/>
      <c r="V509" s="1210"/>
      <c r="W509" s="1209"/>
      <c r="X509" s="1209"/>
      <c r="Y509" s="1209"/>
      <c r="Z509" s="1210"/>
      <c r="AA509" s="1210"/>
      <c r="AB509" s="1210"/>
      <c r="AC509" s="620"/>
      <c r="AD509" s="620"/>
      <c r="AE509" s="620"/>
      <c r="AF509" s="621"/>
      <c r="AG509" s="622"/>
      <c r="AH509" s="622"/>
      <c r="AI509" s="622"/>
    </row>
    <row r="510" ht="15.75" customHeight="1">
      <c r="A510" s="621"/>
      <c r="B510" s="621"/>
      <c r="C510" s="1208"/>
      <c r="D510" s="1208"/>
      <c r="E510" s="1208"/>
      <c r="F510" s="621"/>
      <c r="G510" s="621"/>
      <c r="H510" s="621"/>
      <c r="I510" s="622"/>
      <c r="J510" s="621"/>
      <c r="K510" s="621"/>
      <c r="L510" s="621"/>
      <c r="M510" s="621"/>
      <c r="N510" s="1209"/>
      <c r="O510" s="1209"/>
      <c r="P510" s="1209"/>
      <c r="Q510" s="1209"/>
      <c r="R510" s="1209"/>
      <c r="S510" s="621"/>
      <c r="T510" s="1208"/>
      <c r="U510" s="1209"/>
      <c r="V510" s="1210"/>
      <c r="W510" s="1209"/>
      <c r="X510" s="1209"/>
      <c r="Y510" s="1209"/>
      <c r="Z510" s="1210"/>
      <c r="AA510" s="1210"/>
      <c r="AB510" s="1210"/>
      <c r="AC510" s="620"/>
      <c r="AD510" s="620"/>
      <c r="AE510" s="620"/>
      <c r="AF510" s="621"/>
      <c r="AG510" s="622"/>
      <c r="AH510" s="622"/>
      <c r="AI510" s="622"/>
    </row>
    <row r="511" ht="15.75" customHeight="1">
      <c r="A511" s="621"/>
      <c r="B511" s="621"/>
      <c r="C511" s="1208"/>
      <c r="D511" s="1208"/>
      <c r="E511" s="1208"/>
      <c r="F511" s="621"/>
      <c r="G511" s="621"/>
      <c r="H511" s="621"/>
      <c r="I511" s="622"/>
      <c r="J511" s="621"/>
      <c r="K511" s="621"/>
      <c r="L511" s="621"/>
      <c r="M511" s="621"/>
      <c r="N511" s="1209"/>
      <c r="O511" s="1209"/>
      <c r="P511" s="1209"/>
      <c r="Q511" s="1209"/>
      <c r="R511" s="1209"/>
      <c r="S511" s="621"/>
      <c r="T511" s="1208"/>
      <c r="U511" s="1209"/>
      <c r="V511" s="1210"/>
      <c r="W511" s="1209"/>
      <c r="X511" s="1209"/>
      <c r="Y511" s="1209"/>
      <c r="Z511" s="1210"/>
      <c r="AA511" s="1210"/>
      <c r="AB511" s="1210"/>
      <c r="AC511" s="620"/>
      <c r="AD511" s="620"/>
      <c r="AE511" s="620"/>
      <c r="AF511" s="621"/>
      <c r="AG511" s="622"/>
      <c r="AH511" s="622"/>
      <c r="AI511" s="622"/>
    </row>
    <row r="512" ht="15.75" customHeight="1">
      <c r="A512" s="621"/>
      <c r="B512" s="621"/>
      <c r="C512" s="1208"/>
      <c r="D512" s="1208"/>
      <c r="E512" s="1208"/>
      <c r="F512" s="621"/>
      <c r="G512" s="621"/>
      <c r="H512" s="621"/>
      <c r="I512" s="622"/>
      <c r="J512" s="621"/>
      <c r="K512" s="621"/>
      <c r="L512" s="621"/>
      <c r="M512" s="621"/>
      <c r="N512" s="1209"/>
      <c r="O512" s="1209"/>
      <c r="P512" s="1209"/>
      <c r="Q512" s="1209"/>
      <c r="R512" s="1209"/>
      <c r="S512" s="621"/>
      <c r="T512" s="1208"/>
      <c r="U512" s="1209"/>
      <c r="V512" s="1210"/>
      <c r="W512" s="1209"/>
      <c r="X512" s="1209"/>
      <c r="Y512" s="1209"/>
      <c r="Z512" s="1210"/>
      <c r="AA512" s="1210"/>
      <c r="AB512" s="1210"/>
      <c r="AC512" s="620"/>
      <c r="AD512" s="620"/>
      <c r="AE512" s="620"/>
      <c r="AF512" s="621"/>
      <c r="AG512" s="622"/>
      <c r="AH512" s="622"/>
      <c r="AI512" s="622"/>
    </row>
    <row r="513" ht="15.75" customHeight="1">
      <c r="A513" s="621"/>
      <c r="B513" s="621"/>
      <c r="C513" s="1208"/>
      <c r="D513" s="1208"/>
      <c r="E513" s="1208"/>
      <c r="F513" s="621"/>
      <c r="G513" s="621"/>
      <c r="H513" s="621"/>
      <c r="I513" s="622"/>
      <c r="J513" s="621"/>
      <c r="K513" s="621"/>
      <c r="L513" s="621"/>
      <c r="M513" s="621"/>
      <c r="N513" s="1209"/>
      <c r="O513" s="1209"/>
      <c r="P513" s="1209"/>
      <c r="Q513" s="1209"/>
      <c r="R513" s="1209"/>
      <c r="S513" s="621"/>
      <c r="T513" s="1208"/>
      <c r="U513" s="1209"/>
      <c r="V513" s="1210"/>
      <c r="W513" s="1209"/>
      <c r="X513" s="1209"/>
      <c r="Y513" s="1209"/>
      <c r="Z513" s="1210"/>
      <c r="AA513" s="1210"/>
      <c r="AB513" s="1210"/>
      <c r="AC513" s="620"/>
      <c r="AD513" s="620"/>
      <c r="AE513" s="620"/>
      <c r="AF513" s="621"/>
      <c r="AG513" s="622"/>
      <c r="AH513" s="622"/>
      <c r="AI513" s="622"/>
    </row>
    <row r="514" ht="15.75" customHeight="1">
      <c r="A514" s="621"/>
      <c r="B514" s="621"/>
      <c r="C514" s="1208"/>
      <c r="D514" s="1208"/>
      <c r="E514" s="1208"/>
      <c r="F514" s="621"/>
      <c r="G514" s="621"/>
      <c r="H514" s="621"/>
      <c r="I514" s="622"/>
      <c r="J514" s="621"/>
      <c r="K514" s="621"/>
      <c r="L514" s="621"/>
      <c r="M514" s="621"/>
      <c r="N514" s="1209"/>
      <c r="O514" s="1209"/>
      <c r="P514" s="1209"/>
      <c r="Q514" s="1209"/>
      <c r="R514" s="1209"/>
      <c r="S514" s="621"/>
      <c r="T514" s="1208"/>
      <c r="U514" s="1209"/>
      <c r="V514" s="1210"/>
      <c r="W514" s="1209"/>
      <c r="X514" s="1209"/>
      <c r="Y514" s="1209"/>
      <c r="Z514" s="1210"/>
      <c r="AA514" s="1210"/>
      <c r="AB514" s="1210"/>
      <c r="AC514" s="620"/>
      <c r="AD514" s="620"/>
      <c r="AE514" s="620"/>
      <c r="AF514" s="621"/>
      <c r="AG514" s="622"/>
      <c r="AH514" s="622"/>
      <c r="AI514" s="622"/>
    </row>
    <row r="515" ht="15.75" customHeight="1">
      <c r="A515" s="621"/>
      <c r="B515" s="621"/>
      <c r="C515" s="1208"/>
      <c r="D515" s="1208"/>
      <c r="E515" s="1208"/>
      <c r="F515" s="621"/>
      <c r="G515" s="621"/>
      <c r="H515" s="621"/>
      <c r="I515" s="622"/>
      <c r="J515" s="621"/>
      <c r="K515" s="621"/>
      <c r="L515" s="621"/>
      <c r="M515" s="621"/>
      <c r="N515" s="1209"/>
      <c r="O515" s="1209"/>
      <c r="P515" s="1209"/>
      <c r="Q515" s="1209"/>
      <c r="R515" s="1209"/>
      <c r="S515" s="621"/>
      <c r="T515" s="1208"/>
      <c r="U515" s="1209"/>
      <c r="V515" s="1210"/>
      <c r="W515" s="1209"/>
      <c r="X515" s="1209"/>
      <c r="Y515" s="1209"/>
      <c r="Z515" s="1210"/>
      <c r="AA515" s="1210"/>
      <c r="AB515" s="1210"/>
      <c r="AC515" s="620"/>
      <c r="AD515" s="620"/>
      <c r="AE515" s="620"/>
      <c r="AF515" s="621"/>
      <c r="AG515" s="622"/>
      <c r="AH515" s="622"/>
      <c r="AI515" s="622"/>
    </row>
    <row r="516" ht="15.75" customHeight="1">
      <c r="A516" s="621"/>
      <c r="B516" s="621"/>
      <c r="C516" s="1208"/>
      <c r="D516" s="1208"/>
      <c r="E516" s="1208"/>
      <c r="F516" s="621"/>
      <c r="G516" s="621"/>
      <c r="H516" s="621"/>
      <c r="I516" s="622"/>
      <c r="J516" s="621"/>
      <c r="K516" s="621"/>
      <c r="L516" s="621"/>
      <c r="M516" s="621"/>
      <c r="N516" s="1209"/>
      <c r="O516" s="1209"/>
      <c r="P516" s="1209"/>
      <c r="Q516" s="1209"/>
      <c r="R516" s="1209"/>
      <c r="S516" s="621"/>
      <c r="T516" s="1208"/>
      <c r="U516" s="1209"/>
      <c r="V516" s="1210"/>
      <c r="W516" s="1209"/>
      <c r="X516" s="1209"/>
      <c r="Y516" s="1209"/>
      <c r="Z516" s="1210"/>
      <c r="AA516" s="1210"/>
      <c r="AB516" s="1210"/>
      <c r="AC516" s="620"/>
      <c r="AD516" s="620"/>
      <c r="AE516" s="620"/>
      <c r="AF516" s="621"/>
      <c r="AG516" s="622"/>
      <c r="AH516" s="622"/>
      <c r="AI516" s="622"/>
    </row>
    <row r="517" ht="15.75" customHeight="1">
      <c r="A517" s="621"/>
      <c r="B517" s="621"/>
      <c r="C517" s="1208"/>
      <c r="D517" s="1208"/>
      <c r="E517" s="1208"/>
      <c r="F517" s="621"/>
      <c r="G517" s="621"/>
      <c r="H517" s="621"/>
      <c r="I517" s="622"/>
      <c r="J517" s="621"/>
      <c r="K517" s="621"/>
      <c r="L517" s="621"/>
      <c r="M517" s="621"/>
      <c r="N517" s="1209"/>
      <c r="O517" s="1209"/>
      <c r="P517" s="1209"/>
      <c r="Q517" s="1209"/>
      <c r="R517" s="1209"/>
      <c r="S517" s="621"/>
      <c r="T517" s="1208"/>
      <c r="U517" s="1209"/>
      <c r="V517" s="1210"/>
      <c r="W517" s="1209"/>
      <c r="X517" s="1209"/>
      <c r="Y517" s="1209"/>
      <c r="Z517" s="1210"/>
      <c r="AA517" s="1210"/>
      <c r="AB517" s="1210"/>
      <c r="AC517" s="620"/>
      <c r="AD517" s="620"/>
      <c r="AE517" s="620"/>
      <c r="AF517" s="621"/>
      <c r="AG517" s="622"/>
      <c r="AH517" s="622"/>
      <c r="AI517" s="622"/>
    </row>
    <row r="518" ht="15.75" customHeight="1">
      <c r="A518" s="621"/>
      <c r="B518" s="621"/>
      <c r="C518" s="1208"/>
      <c r="D518" s="1208"/>
      <c r="E518" s="1208"/>
      <c r="F518" s="621"/>
      <c r="G518" s="621"/>
      <c r="H518" s="621"/>
      <c r="I518" s="622"/>
      <c r="J518" s="621"/>
      <c r="K518" s="621"/>
      <c r="L518" s="621"/>
      <c r="M518" s="621"/>
      <c r="N518" s="1209"/>
      <c r="O518" s="1209"/>
      <c r="P518" s="1209"/>
      <c r="Q518" s="1209"/>
      <c r="R518" s="1209"/>
      <c r="S518" s="621"/>
      <c r="T518" s="1208"/>
      <c r="U518" s="1209"/>
      <c r="V518" s="1210"/>
      <c r="W518" s="1209"/>
      <c r="X518" s="1209"/>
      <c r="Y518" s="1209"/>
      <c r="Z518" s="1210"/>
      <c r="AA518" s="1210"/>
      <c r="AB518" s="1210"/>
      <c r="AC518" s="620"/>
      <c r="AD518" s="620"/>
      <c r="AE518" s="620"/>
      <c r="AF518" s="621"/>
      <c r="AG518" s="622"/>
      <c r="AH518" s="622"/>
      <c r="AI518" s="622"/>
    </row>
    <row r="519" ht="15.75" customHeight="1">
      <c r="A519" s="621"/>
      <c r="B519" s="621"/>
      <c r="C519" s="1208"/>
      <c r="D519" s="1208"/>
      <c r="E519" s="1208"/>
      <c r="F519" s="621"/>
      <c r="G519" s="621"/>
      <c r="H519" s="621"/>
      <c r="I519" s="622"/>
      <c r="J519" s="621"/>
      <c r="K519" s="621"/>
      <c r="L519" s="621"/>
      <c r="M519" s="621"/>
      <c r="N519" s="1209"/>
      <c r="O519" s="1209"/>
      <c r="P519" s="1209"/>
      <c r="Q519" s="1209"/>
      <c r="R519" s="1209"/>
      <c r="S519" s="621"/>
      <c r="T519" s="1208"/>
      <c r="U519" s="1209"/>
      <c r="V519" s="1210"/>
      <c r="W519" s="1209"/>
      <c r="X519" s="1209"/>
      <c r="Y519" s="1209"/>
      <c r="Z519" s="1210"/>
      <c r="AA519" s="1210"/>
      <c r="AB519" s="1210"/>
      <c r="AC519" s="620"/>
      <c r="AD519" s="620"/>
      <c r="AE519" s="620"/>
      <c r="AF519" s="621"/>
      <c r="AG519" s="622"/>
      <c r="AH519" s="622"/>
      <c r="AI519" s="622"/>
    </row>
    <row r="520" ht="15.75" customHeight="1">
      <c r="A520" s="621"/>
      <c r="B520" s="621"/>
      <c r="C520" s="1208"/>
      <c r="D520" s="1208"/>
      <c r="E520" s="1208"/>
      <c r="F520" s="621"/>
      <c r="G520" s="621"/>
      <c r="H520" s="621"/>
      <c r="I520" s="622"/>
      <c r="J520" s="621"/>
      <c r="K520" s="621"/>
      <c r="L520" s="621"/>
      <c r="M520" s="621"/>
      <c r="N520" s="1209"/>
      <c r="O520" s="1209"/>
      <c r="P520" s="1209"/>
      <c r="Q520" s="1209"/>
      <c r="R520" s="1209"/>
      <c r="S520" s="621"/>
      <c r="T520" s="1208"/>
      <c r="U520" s="1209"/>
      <c r="V520" s="1210"/>
      <c r="W520" s="1209"/>
      <c r="X520" s="1209"/>
      <c r="Y520" s="1209"/>
      <c r="Z520" s="1210"/>
      <c r="AA520" s="1210"/>
      <c r="AB520" s="1210"/>
      <c r="AC520" s="620"/>
      <c r="AD520" s="620"/>
      <c r="AE520" s="620"/>
      <c r="AF520" s="621"/>
      <c r="AG520" s="622"/>
      <c r="AH520" s="622"/>
      <c r="AI520" s="622"/>
    </row>
    <row r="521" ht="15.75" customHeight="1">
      <c r="A521" s="621"/>
      <c r="B521" s="621"/>
      <c r="C521" s="1208"/>
      <c r="D521" s="1208"/>
      <c r="E521" s="1208"/>
      <c r="F521" s="621"/>
      <c r="G521" s="621"/>
      <c r="H521" s="621"/>
      <c r="I521" s="622"/>
      <c r="J521" s="621"/>
      <c r="K521" s="621"/>
      <c r="L521" s="621"/>
      <c r="M521" s="621"/>
      <c r="N521" s="1209"/>
      <c r="O521" s="1209"/>
      <c r="P521" s="1209"/>
      <c r="Q521" s="1209"/>
      <c r="R521" s="1209"/>
      <c r="S521" s="621"/>
      <c r="T521" s="1208"/>
      <c r="U521" s="1209"/>
      <c r="V521" s="1210"/>
      <c r="W521" s="1209"/>
      <c r="X521" s="1209"/>
      <c r="Y521" s="1209"/>
      <c r="Z521" s="1210"/>
      <c r="AA521" s="1210"/>
      <c r="AB521" s="1210"/>
      <c r="AC521" s="620"/>
      <c r="AD521" s="620"/>
      <c r="AE521" s="620"/>
      <c r="AF521" s="621"/>
      <c r="AG521" s="622"/>
      <c r="AH521" s="622"/>
      <c r="AI521" s="622"/>
    </row>
    <row r="522" ht="15.75" customHeight="1">
      <c r="A522" s="621"/>
      <c r="B522" s="621"/>
      <c r="C522" s="1208"/>
      <c r="D522" s="1208"/>
      <c r="E522" s="1208"/>
      <c r="F522" s="621"/>
      <c r="G522" s="621"/>
      <c r="H522" s="621"/>
      <c r="I522" s="622"/>
      <c r="J522" s="621"/>
      <c r="K522" s="621"/>
      <c r="L522" s="621"/>
      <c r="M522" s="621"/>
      <c r="N522" s="1209"/>
      <c r="O522" s="1209"/>
      <c r="P522" s="1209"/>
      <c r="Q522" s="1209"/>
      <c r="R522" s="1209"/>
      <c r="S522" s="621"/>
      <c r="T522" s="1208"/>
      <c r="U522" s="1209"/>
      <c r="V522" s="1210"/>
      <c r="W522" s="1209"/>
      <c r="X522" s="1209"/>
      <c r="Y522" s="1209"/>
      <c r="Z522" s="1210"/>
      <c r="AA522" s="1210"/>
      <c r="AB522" s="1210"/>
      <c r="AC522" s="620"/>
      <c r="AD522" s="620"/>
      <c r="AE522" s="620"/>
      <c r="AF522" s="621"/>
      <c r="AG522" s="622"/>
      <c r="AH522" s="622"/>
      <c r="AI522" s="622"/>
    </row>
    <row r="523" ht="15.75" customHeight="1">
      <c r="A523" s="621"/>
      <c r="B523" s="621"/>
      <c r="C523" s="1208"/>
      <c r="D523" s="1208"/>
      <c r="E523" s="1208"/>
      <c r="F523" s="621"/>
      <c r="G523" s="621"/>
      <c r="H523" s="621"/>
      <c r="I523" s="622"/>
      <c r="J523" s="621"/>
      <c r="K523" s="621"/>
      <c r="L523" s="621"/>
      <c r="M523" s="621"/>
      <c r="N523" s="1209"/>
      <c r="O523" s="1209"/>
      <c r="P523" s="1209"/>
      <c r="Q523" s="1209"/>
      <c r="R523" s="1209"/>
      <c r="S523" s="621"/>
      <c r="T523" s="1208"/>
      <c r="U523" s="1209"/>
      <c r="V523" s="1210"/>
      <c r="W523" s="1209"/>
      <c r="X523" s="1209"/>
      <c r="Y523" s="1209"/>
      <c r="Z523" s="1210"/>
      <c r="AA523" s="1210"/>
      <c r="AB523" s="1210"/>
      <c r="AC523" s="620"/>
      <c r="AD523" s="620"/>
      <c r="AE523" s="620"/>
      <c r="AF523" s="621"/>
      <c r="AG523" s="622"/>
      <c r="AH523" s="622"/>
      <c r="AI523" s="622"/>
    </row>
    <row r="524" ht="15.75" customHeight="1">
      <c r="A524" s="621"/>
      <c r="B524" s="621"/>
      <c r="C524" s="1208"/>
      <c r="D524" s="1208"/>
      <c r="E524" s="1208"/>
      <c r="F524" s="621"/>
      <c r="G524" s="621"/>
      <c r="H524" s="621"/>
      <c r="I524" s="622"/>
      <c r="J524" s="621"/>
      <c r="K524" s="621"/>
      <c r="L524" s="621"/>
      <c r="M524" s="621"/>
      <c r="N524" s="1209"/>
      <c r="O524" s="1209"/>
      <c r="P524" s="1209"/>
      <c r="Q524" s="1209"/>
      <c r="R524" s="1209"/>
      <c r="S524" s="621"/>
      <c r="T524" s="1208"/>
      <c r="U524" s="1209"/>
      <c r="V524" s="1210"/>
      <c r="W524" s="1209"/>
      <c r="X524" s="1209"/>
      <c r="Y524" s="1209"/>
      <c r="Z524" s="1210"/>
      <c r="AA524" s="1210"/>
      <c r="AB524" s="1210"/>
      <c r="AC524" s="620"/>
      <c r="AD524" s="620"/>
      <c r="AE524" s="620"/>
      <c r="AF524" s="621"/>
      <c r="AG524" s="622"/>
      <c r="AH524" s="622"/>
      <c r="AI524" s="622"/>
    </row>
    <row r="525" ht="15.75" customHeight="1">
      <c r="A525" s="621"/>
      <c r="B525" s="621"/>
      <c r="C525" s="1208"/>
      <c r="D525" s="1208"/>
      <c r="E525" s="1208"/>
      <c r="F525" s="621"/>
      <c r="G525" s="621"/>
      <c r="H525" s="621"/>
      <c r="I525" s="622"/>
      <c r="J525" s="621"/>
      <c r="K525" s="621"/>
      <c r="L525" s="621"/>
      <c r="M525" s="621"/>
      <c r="N525" s="1209"/>
      <c r="O525" s="1209"/>
      <c r="P525" s="1209"/>
      <c r="Q525" s="1209"/>
      <c r="R525" s="1209"/>
      <c r="S525" s="621"/>
      <c r="T525" s="1208"/>
      <c r="U525" s="1209"/>
      <c r="V525" s="1210"/>
      <c r="W525" s="1209"/>
      <c r="X525" s="1209"/>
      <c r="Y525" s="1209"/>
      <c r="Z525" s="1210"/>
      <c r="AA525" s="1210"/>
      <c r="AB525" s="1210"/>
      <c r="AC525" s="620"/>
      <c r="AD525" s="620"/>
      <c r="AE525" s="620"/>
      <c r="AF525" s="621"/>
      <c r="AG525" s="622"/>
      <c r="AH525" s="622"/>
      <c r="AI525" s="622"/>
    </row>
    <row r="526" ht="15.75" customHeight="1">
      <c r="A526" s="621"/>
      <c r="B526" s="621"/>
      <c r="C526" s="1208"/>
      <c r="D526" s="1208"/>
      <c r="E526" s="1208"/>
      <c r="F526" s="621"/>
      <c r="G526" s="621"/>
      <c r="H526" s="621"/>
      <c r="I526" s="622"/>
      <c r="J526" s="621"/>
      <c r="K526" s="621"/>
      <c r="L526" s="621"/>
      <c r="M526" s="621"/>
      <c r="N526" s="1209"/>
      <c r="O526" s="1209"/>
      <c r="P526" s="1209"/>
      <c r="Q526" s="1209"/>
      <c r="R526" s="1209"/>
      <c r="S526" s="621"/>
      <c r="T526" s="1208"/>
      <c r="U526" s="1209"/>
      <c r="V526" s="1210"/>
      <c r="W526" s="1209"/>
      <c r="X526" s="1209"/>
      <c r="Y526" s="1209"/>
      <c r="Z526" s="1210"/>
      <c r="AA526" s="1210"/>
      <c r="AB526" s="1210"/>
      <c r="AC526" s="620"/>
      <c r="AD526" s="620"/>
      <c r="AE526" s="620"/>
      <c r="AF526" s="621"/>
      <c r="AG526" s="622"/>
      <c r="AH526" s="622"/>
      <c r="AI526" s="622"/>
    </row>
    <row r="527" ht="15.75" customHeight="1">
      <c r="A527" s="621"/>
      <c r="B527" s="621"/>
      <c r="C527" s="1208"/>
      <c r="D527" s="1208"/>
      <c r="E527" s="1208"/>
      <c r="F527" s="621"/>
      <c r="G527" s="621"/>
      <c r="H527" s="621"/>
      <c r="I527" s="622"/>
      <c r="J527" s="621"/>
      <c r="K527" s="621"/>
      <c r="L527" s="621"/>
      <c r="M527" s="621"/>
      <c r="N527" s="1209"/>
      <c r="O527" s="1209"/>
      <c r="P527" s="1209"/>
      <c r="Q527" s="1209"/>
      <c r="R527" s="1209"/>
      <c r="S527" s="621"/>
      <c r="T527" s="1208"/>
      <c r="U527" s="1209"/>
      <c r="V527" s="1210"/>
      <c r="W527" s="1209"/>
      <c r="X527" s="1209"/>
      <c r="Y527" s="1209"/>
      <c r="Z527" s="1210"/>
      <c r="AA527" s="1210"/>
      <c r="AB527" s="1210"/>
      <c r="AC527" s="620"/>
      <c r="AD527" s="620"/>
      <c r="AE527" s="620"/>
      <c r="AF527" s="621"/>
      <c r="AG527" s="622"/>
      <c r="AH527" s="622"/>
      <c r="AI527" s="622"/>
    </row>
    <row r="528" ht="15.75" customHeight="1">
      <c r="A528" s="621"/>
      <c r="B528" s="621"/>
      <c r="C528" s="1208"/>
      <c r="D528" s="1208"/>
      <c r="E528" s="1208"/>
      <c r="F528" s="621"/>
      <c r="G528" s="621"/>
      <c r="H528" s="621"/>
      <c r="I528" s="622"/>
      <c r="J528" s="621"/>
      <c r="K528" s="621"/>
      <c r="L528" s="621"/>
      <c r="M528" s="621"/>
      <c r="N528" s="1209"/>
      <c r="O528" s="1209"/>
      <c r="P528" s="1209"/>
      <c r="Q528" s="1209"/>
      <c r="R528" s="1209"/>
      <c r="S528" s="621"/>
      <c r="T528" s="1208"/>
      <c r="U528" s="1209"/>
      <c r="V528" s="1210"/>
      <c r="W528" s="1209"/>
      <c r="X528" s="1209"/>
      <c r="Y528" s="1209"/>
      <c r="Z528" s="1210"/>
      <c r="AA528" s="1210"/>
      <c r="AB528" s="1210"/>
      <c r="AC528" s="620"/>
      <c r="AD528" s="620"/>
      <c r="AE528" s="620"/>
      <c r="AF528" s="621"/>
      <c r="AG528" s="622"/>
      <c r="AH528" s="622"/>
      <c r="AI528" s="622"/>
    </row>
    <row r="529" ht="15.75" customHeight="1">
      <c r="A529" s="621"/>
      <c r="B529" s="621"/>
      <c r="C529" s="1208"/>
      <c r="D529" s="1208"/>
      <c r="E529" s="1208"/>
      <c r="F529" s="621"/>
      <c r="G529" s="621"/>
      <c r="H529" s="621"/>
      <c r="I529" s="622"/>
      <c r="J529" s="621"/>
      <c r="K529" s="621"/>
      <c r="L529" s="621"/>
      <c r="M529" s="621"/>
      <c r="N529" s="1209"/>
      <c r="O529" s="1209"/>
      <c r="P529" s="1209"/>
      <c r="Q529" s="1209"/>
      <c r="R529" s="1209"/>
      <c r="S529" s="621"/>
      <c r="T529" s="1208"/>
      <c r="U529" s="1209"/>
      <c r="V529" s="1210"/>
      <c r="W529" s="1209"/>
      <c r="X529" s="1209"/>
      <c r="Y529" s="1209"/>
      <c r="Z529" s="1210"/>
      <c r="AA529" s="1210"/>
      <c r="AB529" s="1210"/>
      <c r="AC529" s="620"/>
      <c r="AD529" s="620"/>
      <c r="AE529" s="620"/>
      <c r="AF529" s="621"/>
      <c r="AG529" s="622"/>
      <c r="AH529" s="622"/>
      <c r="AI529" s="622"/>
    </row>
    <row r="530" ht="15.75" customHeight="1">
      <c r="A530" s="621"/>
      <c r="B530" s="621"/>
      <c r="C530" s="1208"/>
      <c r="D530" s="1208"/>
      <c r="E530" s="1208"/>
      <c r="F530" s="621"/>
      <c r="G530" s="621"/>
      <c r="H530" s="621"/>
      <c r="I530" s="622"/>
      <c r="J530" s="621"/>
      <c r="K530" s="621"/>
      <c r="L530" s="621"/>
      <c r="M530" s="621"/>
      <c r="N530" s="1209"/>
      <c r="O530" s="1209"/>
      <c r="P530" s="1209"/>
      <c r="Q530" s="1209"/>
      <c r="R530" s="1209"/>
      <c r="S530" s="621"/>
      <c r="T530" s="1208"/>
      <c r="U530" s="1209"/>
      <c r="V530" s="1210"/>
      <c r="W530" s="1209"/>
      <c r="X530" s="1209"/>
      <c r="Y530" s="1209"/>
      <c r="Z530" s="1210"/>
      <c r="AA530" s="1210"/>
      <c r="AB530" s="1210"/>
      <c r="AC530" s="620"/>
      <c r="AD530" s="620"/>
      <c r="AE530" s="620"/>
      <c r="AF530" s="621"/>
      <c r="AG530" s="622"/>
      <c r="AH530" s="622"/>
      <c r="AI530" s="622"/>
    </row>
    <row r="531" ht="15.75" customHeight="1">
      <c r="A531" s="621"/>
      <c r="B531" s="621"/>
      <c r="C531" s="1208"/>
      <c r="D531" s="1208"/>
      <c r="E531" s="1208"/>
      <c r="F531" s="621"/>
      <c r="G531" s="621"/>
      <c r="H531" s="621"/>
      <c r="I531" s="622"/>
      <c r="J531" s="621"/>
      <c r="K531" s="621"/>
      <c r="L531" s="621"/>
      <c r="M531" s="621"/>
      <c r="N531" s="1209"/>
      <c r="O531" s="1209"/>
      <c r="P531" s="1209"/>
      <c r="Q531" s="1209"/>
      <c r="R531" s="1209"/>
      <c r="S531" s="621"/>
      <c r="T531" s="1208"/>
      <c r="U531" s="1209"/>
      <c r="V531" s="1210"/>
      <c r="W531" s="1209"/>
      <c r="X531" s="1209"/>
      <c r="Y531" s="1209"/>
      <c r="Z531" s="1210"/>
      <c r="AA531" s="1210"/>
      <c r="AB531" s="1210"/>
      <c r="AC531" s="620"/>
      <c r="AD531" s="620"/>
      <c r="AE531" s="620"/>
      <c r="AF531" s="621"/>
      <c r="AG531" s="622"/>
      <c r="AH531" s="622"/>
      <c r="AI531" s="622"/>
    </row>
    <row r="532" ht="15.75" customHeight="1">
      <c r="A532" s="621"/>
      <c r="B532" s="621"/>
      <c r="C532" s="1208"/>
      <c r="D532" s="1208"/>
      <c r="E532" s="1208"/>
      <c r="F532" s="621"/>
      <c r="G532" s="621"/>
      <c r="H532" s="621"/>
      <c r="I532" s="622"/>
      <c r="J532" s="621"/>
      <c r="K532" s="621"/>
      <c r="L532" s="621"/>
      <c r="M532" s="621"/>
      <c r="N532" s="1209"/>
      <c r="O532" s="1209"/>
      <c r="P532" s="1209"/>
      <c r="Q532" s="1209"/>
      <c r="R532" s="1209"/>
      <c r="S532" s="621"/>
      <c r="T532" s="1208"/>
      <c r="U532" s="1209"/>
      <c r="V532" s="1210"/>
      <c r="W532" s="1209"/>
      <c r="X532" s="1209"/>
      <c r="Y532" s="1209"/>
      <c r="Z532" s="1210"/>
      <c r="AA532" s="1210"/>
      <c r="AB532" s="1210"/>
      <c r="AC532" s="620"/>
      <c r="AD532" s="620"/>
      <c r="AE532" s="620"/>
      <c r="AF532" s="621"/>
      <c r="AG532" s="622"/>
      <c r="AH532" s="622"/>
      <c r="AI532" s="622"/>
    </row>
    <row r="533" ht="15.75" customHeight="1">
      <c r="A533" s="621"/>
      <c r="B533" s="621"/>
      <c r="C533" s="1208"/>
      <c r="D533" s="1208"/>
      <c r="E533" s="1208"/>
      <c r="F533" s="621"/>
      <c r="G533" s="621"/>
      <c r="H533" s="621"/>
      <c r="I533" s="622"/>
      <c r="J533" s="621"/>
      <c r="K533" s="621"/>
      <c r="L533" s="621"/>
      <c r="M533" s="621"/>
      <c r="N533" s="1209"/>
      <c r="O533" s="1209"/>
      <c r="P533" s="1209"/>
      <c r="Q533" s="1209"/>
      <c r="R533" s="1209"/>
      <c r="S533" s="621"/>
      <c r="T533" s="1208"/>
      <c r="U533" s="1209"/>
      <c r="V533" s="1210"/>
      <c r="W533" s="1209"/>
      <c r="X533" s="1209"/>
      <c r="Y533" s="1209"/>
      <c r="Z533" s="1210"/>
      <c r="AA533" s="1210"/>
      <c r="AB533" s="1210"/>
      <c r="AC533" s="620"/>
      <c r="AD533" s="620"/>
      <c r="AE533" s="620"/>
      <c r="AF533" s="621"/>
      <c r="AG533" s="622"/>
      <c r="AH533" s="622"/>
      <c r="AI533" s="622"/>
    </row>
    <row r="534" ht="15.75" customHeight="1">
      <c r="A534" s="621"/>
      <c r="B534" s="621"/>
      <c r="C534" s="1208"/>
      <c r="D534" s="1208"/>
      <c r="E534" s="1208"/>
      <c r="F534" s="621"/>
      <c r="G534" s="621"/>
      <c r="H534" s="621"/>
      <c r="I534" s="622"/>
      <c r="J534" s="621"/>
      <c r="K534" s="621"/>
      <c r="L534" s="621"/>
      <c r="M534" s="621"/>
      <c r="N534" s="1209"/>
      <c r="O534" s="1209"/>
      <c r="P534" s="1209"/>
      <c r="Q534" s="1209"/>
      <c r="R534" s="1209"/>
      <c r="S534" s="621"/>
      <c r="T534" s="1208"/>
      <c r="U534" s="1209"/>
      <c r="V534" s="1210"/>
      <c r="W534" s="1209"/>
      <c r="X534" s="1209"/>
      <c r="Y534" s="1209"/>
      <c r="Z534" s="1210"/>
      <c r="AA534" s="1210"/>
      <c r="AB534" s="1210"/>
      <c r="AC534" s="620"/>
      <c r="AD534" s="620"/>
      <c r="AE534" s="620"/>
      <c r="AF534" s="621"/>
      <c r="AG534" s="622"/>
      <c r="AH534" s="622"/>
      <c r="AI534" s="622"/>
    </row>
    <row r="535" ht="15.75" customHeight="1">
      <c r="A535" s="621"/>
      <c r="B535" s="621"/>
      <c r="C535" s="1208"/>
      <c r="D535" s="1208"/>
      <c r="E535" s="1208"/>
      <c r="F535" s="621"/>
      <c r="G535" s="621"/>
      <c r="H535" s="621"/>
      <c r="I535" s="622"/>
      <c r="J535" s="621"/>
      <c r="K535" s="621"/>
      <c r="L535" s="621"/>
      <c r="M535" s="621"/>
      <c r="N535" s="1209"/>
      <c r="O535" s="1209"/>
      <c r="P535" s="1209"/>
      <c r="Q535" s="1209"/>
      <c r="R535" s="1209"/>
      <c r="S535" s="621"/>
      <c r="T535" s="1208"/>
      <c r="U535" s="1209"/>
      <c r="V535" s="1210"/>
      <c r="W535" s="1209"/>
      <c r="X535" s="1209"/>
      <c r="Y535" s="1209"/>
      <c r="Z535" s="1210"/>
      <c r="AA535" s="1210"/>
      <c r="AB535" s="1210"/>
      <c r="AC535" s="620"/>
      <c r="AD535" s="620"/>
      <c r="AE535" s="620"/>
      <c r="AF535" s="621"/>
      <c r="AG535" s="622"/>
      <c r="AH535" s="622"/>
      <c r="AI535" s="622"/>
    </row>
    <row r="536" ht="15.75" customHeight="1">
      <c r="A536" s="621"/>
      <c r="B536" s="621"/>
      <c r="C536" s="1208"/>
      <c r="D536" s="1208"/>
      <c r="E536" s="1208"/>
      <c r="F536" s="621"/>
      <c r="G536" s="621"/>
      <c r="H536" s="621"/>
      <c r="I536" s="622"/>
      <c r="J536" s="621"/>
      <c r="K536" s="621"/>
      <c r="L536" s="621"/>
      <c r="M536" s="621"/>
      <c r="N536" s="1209"/>
      <c r="O536" s="1209"/>
      <c r="P536" s="1209"/>
      <c r="Q536" s="1209"/>
      <c r="R536" s="1209"/>
      <c r="S536" s="621"/>
      <c r="T536" s="1208"/>
      <c r="U536" s="1209"/>
      <c r="V536" s="1210"/>
      <c r="W536" s="1209"/>
      <c r="X536" s="1209"/>
      <c r="Y536" s="1209"/>
      <c r="Z536" s="1210"/>
      <c r="AA536" s="1210"/>
      <c r="AB536" s="1210"/>
      <c r="AC536" s="620"/>
      <c r="AD536" s="620"/>
      <c r="AE536" s="620"/>
      <c r="AF536" s="621"/>
      <c r="AG536" s="622"/>
      <c r="AH536" s="622"/>
      <c r="AI536" s="622"/>
    </row>
    <row r="537" ht="15.75" customHeight="1">
      <c r="A537" s="621"/>
      <c r="B537" s="621"/>
      <c r="C537" s="1208"/>
      <c r="D537" s="1208"/>
      <c r="E537" s="1208"/>
      <c r="F537" s="621"/>
      <c r="G537" s="621"/>
      <c r="H537" s="621"/>
      <c r="I537" s="622"/>
      <c r="J537" s="621"/>
      <c r="K537" s="621"/>
      <c r="L537" s="621"/>
      <c r="M537" s="621"/>
      <c r="N537" s="1209"/>
      <c r="O537" s="1209"/>
      <c r="P537" s="1209"/>
      <c r="Q537" s="1209"/>
      <c r="R537" s="1209"/>
      <c r="S537" s="621"/>
      <c r="T537" s="1208"/>
      <c r="U537" s="1209"/>
      <c r="V537" s="1210"/>
      <c r="W537" s="1209"/>
      <c r="X537" s="1209"/>
      <c r="Y537" s="1209"/>
      <c r="Z537" s="1210"/>
      <c r="AA537" s="1210"/>
      <c r="AB537" s="1210"/>
      <c r="AC537" s="620"/>
      <c r="AD537" s="620"/>
      <c r="AE537" s="620"/>
      <c r="AF537" s="621"/>
      <c r="AG537" s="622"/>
      <c r="AH537" s="622"/>
      <c r="AI537" s="622"/>
    </row>
    <row r="538" ht="15.75" customHeight="1">
      <c r="A538" s="621"/>
      <c r="B538" s="621"/>
      <c r="C538" s="1208"/>
      <c r="D538" s="1208"/>
      <c r="E538" s="1208"/>
      <c r="F538" s="621"/>
      <c r="G538" s="621"/>
      <c r="H538" s="621"/>
      <c r="I538" s="622"/>
      <c r="J538" s="621"/>
      <c r="K538" s="621"/>
      <c r="L538" s="621"/>
      <c r="M538" s="621"/>
      <c r="N538" s="1209"/>
      <c r="O538" s="1209"/>
      <c r="P538" s="1209"/>
      <c r="Q538" s="1209"/>
      <c r="R538" s="1209"/>
      <c r="S538" s="621"/>
      <c r="T538" s="1208"/>
      <c r="U538" s="1209"/>
      <c r="V538" s="1210"/>
      <c r="W538" s="1209"/>
      <c r="X538" s="1209"/>
      <c r="Y538" s="1209"/>
      <c r="Z538" s="1210"/>
      <c r="AA538" s="1210"/>
      <c r="AB538" s="1210"/>
      <c r="AC538" s="620"/>
      <c r="AD538" s="620"/>
      <c r="AE538" s="620"/>
      <c r="AF538" s="621"/>
      <c r="AG538" s="622"/>
      <c r="AH538" s="622"/>
      <c r="AI538" s="622"/>
    </row>
    <row r="539" ht="15.75" customHeight="1">
      <c r="A539" s="621"/>
      <c r="B539" s="621"/>
      <c r="C539" s="1208"/>
      <c r="D539" s="1208"/>
      <c r="E539" s="1208"/>
      <c r="F539" s="621"/>
      <c r="G539" s="621"/>
      <c r="H539" s="621"/>
      <c r="I539" s="622"/>
      <c r="J539" s="621"/>
      <c r="K539" s="621"/>
      <c r="L539" s="621"/>
      <c r="M539" s="621"/>
      <c r="N539" s="1209"/>
      <c r="O539" s="1209"/>
      <c r="P539" s="1209"/>
      <c r="Q539" s="1209"/>
      <c r="R539" s="1209"/>
      <c r="S539" s="621"/>
      <c r="T539" s="1208"/>
      <c r="U539" s="1209"/>
      <c r="V539" s="1210"/>
      <c r="W539" s="1209"/>
      <c r="X539" s="1209"/>
      <c r="Y539" s="1209"/>
      <c r="Z539" s="1210"/>
      <c r="AA539" s="1210"/>
      <c r="AB539" s="1210"/>
      <c r="AC539" s="620"/>
      <c r="AD539" s="620"/>
      <c r="AE539" s="620"/>
      <c r="AF539" s="621"/>
      <c r="AG539" s="622"/>
      <c r="AH539" s="622"/>
      <c r="AI539" s="622"/>
    </row>
    <row r="540" ht="15.75" customHeight="1">
      <c r="A540" s="621"/>
      <c r="B540" s="621"/>
      <c r="C540" s="1208"/>
      <c r="D540" s="1208"/>
      <c r="E540" s="1208"/>
      <c r="F540" s="621"/>
      <c r="G540" s="621"/>
      <c r="H540" s="621"/>
      <c r="I540" s="622"/>
      <c r="J540" s="621"/>
      <c r="K540" s="621"/>
      <c r="L540" s="621"/>
      <c r="M540" s="621"/>
      <c r="N540" s="1209"/>
      <c r="O540" s="1209"/>
      <c r="P540" s="1209"/>
      <c r="Q540" s="1209"/>
      <c r="R540" s="1209"/>
      <c r="S540" s="621"/>
      <c r="T540" s="1208"/>
      <c r="U540" s="1209"/>
      <c r="V540" s="1210"/>
      <c r="W540" s="1209"/>
      <c r="X540" s="1209"/>
      <c r="Y540" s="1209"/>
      <c r="Z540" s="1210"/>
      <c r="AA540" s="1210"/>
      <c r="AB540" s="1210"/>
      <c r="AC540" s="620"/>
      <c r="AD540" s="620"/>
      <c r="AE540" s="620"/>
      <c r="AF540" s="621"/>
      <c r="AG540" s="622"/>
      <c r="AH540" s="622"/>
      <c r="AI540" s="622"/>
    </row>
    <row r="541" ht="15.75" customHeight="1">
      <c r="A541" s="621"/>
      <c r="B541" s="621"/>
      <c r="C541" s="1208"/>
      <c r="D541" s="1208"/>
      <c r="E541" s="1208"/>
      <c r="F541" s="621"/>
      <c r="G541" s="621"/>
      <c r="H541" s="621"/>
      <c r="I541" s="622"/>
      <c r="J541" s="621"/>
      <c r="K541" s="621"/>
      <c r="L541" s="621"/>
      <c r="M541" s="621"/>
      <c r="N541" s="1209"/>
      <c r="O541" s="1209"/>
      <c r="P541" s="1209"/>
      <c r="Q541" s="1209"/>
      <c r="R541" s="1209"/>
      <c r="S541" s="621"/>
      <c r="T541" s="1208"/>
      <c r="U541" s="1209"/>
      <c r="V541" s="1210"/>
      <c r="W541" s="1209"/>
      <c r="X541" s="1209"/>
      <c r="Y541" s="1209"/>
      <c r="Z541" s="1210"/>
      <c r="AA541" s="1210"/>
      <c r="AB541" s="1210"/>
      <c r="AC541" s="620"/>
      <c r="AD541" s="620"/>
      <c r="AE541" s="620"/>
      <c r="AF541" s="621"/>
      <c r="AG541" s="622"/>
      <c r="AH541" s="622"/>
      <c r="AI541" s="622"/>
    </row>
    <row r="542" ht="15.75" customHeight="1">
      <c r="A542" s="621"/>
      <c r="B542" s="621"/>
      <c r="C542" s="1208"/>
      <c r="D542" s="1208"/>
      <c r="E542" s="1208"/>
      <c r="F542" s="621"/>
      <c r="G542" s="621"/>
      <c r="H542" s="621"/>
      <c r="I542" s="622"/>
      <c r="J542" s="621"/>
      <c r="K542" s="621"/>
      <c r="L542" s="621"/>
      <c r="M542" s="621"/>
      <c r="N542" s="1209"/>
      <c r="O542" s="1209"/>
      <c r="P542" s="1209"/>
      <c r="Q542" s="1209"/>
      <c r="R542" s="1209"/>
      <c r="S542" s="621"/>
      <c r="T542" s="1208"/>
      <c r="U542" s="1209"/>
      <c r="V542" s="1210"/>
      <c r="W542" s="1209"/>
      <c r="X542" s="1209"/>
      <c r="Y542" s="1209"/>
      <c r="Z542" s="1210"/>
      <c r="AA542" s="1210"/>
      <c r="AB542" s="1210"/>
      <c r="AC542" s="620"/>
      <c r="AD542" s="620"/>
      <c r="AE542" s="620"/>
      <c r="AF542" s="621"/>
      <c r="AG542" s="622"/>
      <c r="AH542" s="622"/>
      <c r="AI542" s="622"/>
    </row>
    <row r="543" ht="15.75" customHeight="1">
      <c r="A543" s="621"/>
      <c r="B543" s="621"/>
      <c r="C543" s="1208"/>
      <c r="D543" s="1208"/>
      <c r="E543" s="1208"/>
      <c r="F543" s="621"/>
      <c r="G543" s="621"/>
      <c r="H543" s="621"/>
      <c r="I543" s="622"/>
      <c r="J543" s="621"/>
      <c r="K543" s="621"/>
      <c r="L543" s="621"/>
      <c r="M543" s="621"/>
      <c r="N543" s="1209"/>
      <c r="O543" s="1209"/>
      <c r="P543" s="1209"/>
      <c r="Q543" s="1209"/>
      <c r="R543" s="1209"/>
      <c r="S543" s="621"/>
      <c r="T543" s="1208"/>
      <c r="U543" s="1209"/>
      <c r="V543" s="1210"/>
      <c r="W543" s="1209"/>
      <c r="X543" s="1209"/>
      <c r="Y543" s="1209"/>
      <c r="Z543" s="1210"/>
      <c r="AA543" s="1210"/>
      <c r="AB543" s="1210"/>
      <c r="AC543" s="620"/>
      <c r="AD543" s="620"/>
      <c r="AE543" s="620"/>
      <c r="AF543" s="621"/>
      <c r="AG543" s="622"/>
      <c r="AH543" s="622"/>
      <c r="AI543" s="622"/>
    </row>
    <row r="544" ht="15.75" customHeight="1">
      <c r="A544" s="621"/>
      <c r="B544" s="621"/>
      <c r="C544" s="1208"/>
      <c r="D544" s="1208"/>
      <c r="E544" s="1208"/>
      <c r="F544" s="621"/>
      <c r="G544" s="621"/>
      <c r="H544" s="621"/>
      <c r="I544" s="622"/>
      <c r="J544" s="621"/>
      <c r="K544" s="621"/>
      <c r="L544" s="621"/>
      <c r="M544" s="621"/>
      <c r="N544" s="1209"/>
      <c r="O544" s="1209"/>
      <c r="P544" s="1209"/>
      <c r="Q544" s="1209"/>
      <c r="R544" s="1209"/>
      <c r="S544" s="621"/>
      <c r="T544" s="1208"/>
      <c r="U544" s="1209"/>
      <c r="V544" s="1210"/>
      <c r="W544" s="1209"/>
      <c r="X544" s="1209"/>
      <c r="Y544" s="1209"/>
      <c r="Z544" s="1210"/>
      <c r="AA544" s="1210"/>
      <c r="AB544" s="1210"/>
      <c r="AC544" s="620"/>
      <c r="AD544" s="620"/>
      <c r="AE544" s="620"/>
      <c r="AF544" s="621"/>
      <c r="AG544" s="622"/>
      <c r="AH544" s="622"/>
      <c r="AI544" s="622"/>
    </row>
    <row r="545" ht="15.75" customHeight="1">
      <c r="A545" s="621"/>
      <c r="B545" s="621"/>
      <c r="C545" s="1208"/>
      <c r="D545" s="1208"/>
      <c r="E545" s="1208"/>
      <c r="F545" s="621"/>
      <c r="G545" s="621"/>
      <c r="H545" s="621"/>
      <c r="I545" s="622"/>
      <c r="J545" s="621"/>
      <c r="K545" s="621"/>
      <c r="L545" s="621"/>
      <c r="M545" s="621"/>
      <c r="N545" s="1209"/>
      <c r="O545" s="1209"/>
      <c r="P545" s="1209"/>
      <c r="Q545" s="1209"/>
      <c r="R545" s="1209"/>
      <c r="S545" s="621"/>
      <c r="T545" s="1208"/>
      <c r="U545" s="1209"/>
      <c r="V545" s="1210"/>
      <c r="W545" s="1209"/>
      <c r="X545" s="1209"/>
      <c r="Y545" s="1209"/>
      <c r="Z545" s="1210"/>
      <c r="AA545" s="1210"/>
      <c r="AB545" s="1210"/>
      <c r="AC545" s="620"/>
      <c r="AD545" s="620"/>
      <c r="AE545" s="620"/>
      <c r="AF545" s="621"/>
      <c r="AG545" s="622"/>
      <c r="AH545" s="622"/>
      <c r="AI545" s="622"/>
    </row>
    <row r="546" ht="15.75" customHeight="1">
      <c r="A546" s="621"/>
      <c r="B546" s="621"/>
      <c r="C546" s="1208"/>
      <c r="D546" s="1208"/>
      <c r="E546" s="1208"/>
      <c r="F546" s="621"/>
      <c r="G546" s="621"/>
      <c r="H546" s="621"/>
      <c r="I546" s="622"/>
      <c r="J546" s="621"/>
      <c r="K546" s="621"/>
      <c r="L546" s="621"/>
      <c r="M546" s="621"/>
      <c r="N546" s="1209"/>
      <c r="O546" s="1209"/>
      <c r="P546" s="1209"/>
      <c r="Q546" s="1209"/>
      <c r="R546" s="1209"/>
      <c r="S546" s="621"/>
      <c r="T546" s="1208"/>
      <c r="U546" s="1209"/>
      <c r="V546" s="1210"/>
      <c r="W546" s="1209"/>
      <c r="X546" s="1209"/>
      <c r="Y546" s="1209"/>
      <c r="Z546" s="1210"/>
      <c r="AA546" s="1210"/>
      <c r="AB546" s="1210"/>
      <c r="AC546" s="620"/>
      <c r="AD546" s="620"/>
      <c r="AE546" s="620"/>
      <c r="AF546" s="621"/>
      <c r="AG546" s="622"/>
      <c r="AH546" s="622"/>
      <c r="AI546" s="622"/>
    </row>
    <row r="547" ht="15.75" customHeight="1">
      <c r="A547" s="621"/>
      <c r="B547" s="621"/>
      <c r="C547" s="1208"/>
      <c r="D547" s="1208"/>
      <c r="E547" s="1208"/>
      <c r="F547" s="621"/>
      <c r="G547" s="621"/>
      <c r="H547" s="621"/>
      <c r="I547" s="622"/>
      <c r="J547" s="621"/>
      <c r="K547" s="621"/>
      <c r="L547" s="621"/>
      <c r="M547" s="621"/>
      <c r="N547" s="1209"/>
      <c r="O547" s="1209"/>
      <c r="P547" s="1209"/>
      <c r="Q547" s="1209"/>
      <c r="R547" s="1209"/>
      <c r="S547" s="621"/>
      <c r="T547" s="1208"/>
      <c r="U547" s="1209"/>
      <c r="V547" s="1210"/>
      <c r="W547" s="1209"/>
      <c r="X547" s="1209"/>
      <c r="Y547" s="1209"/>
      <c r="Z547" s="1210"/>
      <c r="AA547" s="1210"/>
      <c r="AB547" s="1210"/>
      <c r="AC547" s="620"/>
      <c r="AD547" s="620"/>
      <c r="AE547" s="620"/>
      <c r="AF547" s="621"/>
      <c r="AG547" s="622"/>
      <c r="AH547" s="622"/>
      <c r="AI547" s="622"/>
    </row>
    <row r="548" ht="15.75" customHeight="1">
      <c r="A548" s="621"/>
      <c r="B548" s="621"/>
      <c r="C548" s="1208"/>
      <c r="D548" s="1208"/>
      <c r="E548" s="1208"/>
      <c r="F548" s="621"/>
      <c r="G548" s="621"/>
      <c r="H548" s="621"/>
      <c r="I548" s="622"/>
      <c r="J548" s="621"/>
      <c r="K548" s="621"/>
      <c r="L548" s="621"/>
      <c r="M548" s="621"/>
      <c r="N548" s="1209"/>
      <c r="O548" s="1209"/>
      <c r="P548" s="1209"/>
      <c r="Q548" s="1209"/>
      <c r="R548" s="1209"/>
      <c r="S548" s="621"/>
      <c r="T548" s="1208"/>
      <c r="U548" s="1209"/>
      <c r="V548" s="1210"/>
      <c r="W548" s="1209"/>
      <c r="X548" s="1209"/>
      <c r="Y548" s="1209"/>
      <c r="Z548" s="1210"/>
      <c r="AA548" s="1210"/>
      <c r="AB548" s="1210"/>
      <c r="AC548" s="620"/>
      <c r="AD548" s="620"/>
      <c r="AE548" s="620"/>
      <c r="AF548" s="621"/>
      <c r="AG548" s="622"/>
      <c r="AH548" s="622"/>
      <c r="AI548" s="622"/>
    </row>
    <row r="549" ht="15.75" customHeight="1">
      <c r="A549" s="621"/>
      <c r="B549" s="621"/>
      <c r="C549" s="1208"/>
      <c r="D549" s="1208"/>
      <c r="E549" s="1208"/>
      <c r="F549" s="621"/>
      <c r="G549" s="621"/>
      <c r="H549" s="621"/>
      <c r="I549" s="622"/>
      <c r="J549" s="621"/>
      <c r="K549" s="621"/>
      <c r="L549" s="621"/>
      <c r="M549" s="621"/>
      <c r="N549" s="1209"/>
      <c r="O549" s="1209"/>
      <c r="P549" s="1209"/>
      <c r="Q549" s="1209"/>
      <c r="R549" s="1209"/>
      <c r="S549" s="621"/>
      <c r="T549" s="1208"/>
      <c r="U549" s="1209"/>
      <c r="V549" s="1210"/>
      <c r="W549" s="1209"/>
      <c r="X549" s="1209"/>
      <c r="Y549" s="1209"/>
      <c r="Z549" s="1210"/>
      <c r="AA549" s="1210"/>
      <c r="AB549" s="1210"/>
      <c r="AC549" s="620"/>
      <c r="AD549" s="620"/>
      <c r="AE549" s="620"/>
      <c r="AF549" s="621"/>
      <c r="AG549" s="622"/>
      <c r="AH549" s="622"/>
      <c r="AI549" s="622"/>
    </row>
    <row r="550" ht="15.75" customHeight="1">
      <c r="A550" s="621"/>
      <c r="B550" s="621"/>
      <c r="C550" s="1208"/>
      <c r="D550" s="1208"/>
      <c r="E550" s="1208"/>
      <c r="F550" s="621"/>
      <c r="G550" s="621"/>
      <c r="H550" s="621"/>
      <c r="I550" s="622"/>
      <c r="J550" s="621"/>
      <c r="K550" s="621"/>
      <c r="L550" s="621"/>
      <c r="M550" s="621"/>
      <c r="N550" s="1209"/>
      <c r="O550" s="1209"/>
      <c r="P550" s="1209"/>
      <c r="Q550" s="1209"/>
      <c r="R550" s="1209"/>
      <c r="S550" s="621"/>
      <c r="T550" s="1208"/>
      <c r="U550" s="1209"/>
      <c r="V550" s="1210"/>
      <c r="W550" s="1209"/>
      <c r="X550" s="1209"/>
      <c r="Y550" s="1209"/>
      <c r="Z550" s="1210"/>
      <c r="AA550" s="1210"/>
      <c r="AB550" s="1210"/>
      <c r="AC550" s="620"/>
      <c r="AD550" s="620"/>
      <c r="AE550" s="620"/>
      <c r="AF550" s="621"/>
      <c r="AG550" s="622"/>
      <c r="AH550" s="622"/>
      <c r="AI550" s="622"/>
    </row>
    <row r="551" ht="15.75" customHeight="1">
      <c r="A551" s="621"/>
      <c r="B551" s="621"/>
      <c r="C551" s="1208"/>
      <c r="D551" s="1208"/>
      <c r="E551" s="1208"/>
      <c r="F551" s="621"/>
      <c r="G551" s="621"/>
      <c r="H551" s="621"/>
      <c r="I551" s="622"/>
      <c r="J551" s="621"/>
      <c r="K551" s="621"/>
      <c r="L551" s="621"/>
      <c r="M551" s="621"/>
      <c r="N551" s="1209"/>
      <c r="O551" s="1209"/>
      <c r="P551" s="1209"/>
      <c r="Q551" s="1209"/>
      <c r="R551" s="1209"/>
      <c r="S551" s="621"/>
      <c r="T551" s="1208"/>
      <c r="U551" s="1209"/>
      <c r="V551" s="1210"/>
      <c r="W551" s="1209"/>
      <c r="X551" s="1209"/>
      <c r="Y551" s="1209"/>
      <c r="Z551" s="1210"/>
      <c r="AA551" s="1210"/>
      <c r="AB551" s="1210"/>
      <c r="AC551" s="620"/>
      <c r="AD551" s="620"/>
      <c r="AE551" s="620"/>
      <c r="AF551" s="621"/>
      <c r="AG551" s="622"/>
      <c r="AH551" s="622"/>
      <c r="AI551" s="622"/>
    </row>
    <row r="552" ht="15.75" customHeight="1">
      <c r="A552" s="621"/>
      <c r="B552" s="621"/>
      <c r="C552" s="1208"/>
      <c r="D552" s="1208"/>
      <c r="E552" s="1208"/>
      <c r="F552" s="621"/>
      <c r="G552" s="621"/>
      <c r="H552" s="621"/>
      <c r="I552" s="622"/>
      <c r="J552" s="621"/>
      <c r="K552" s="621"/>
      <c r="L552" s="621"/>
      <c r="M552" s="621"/>
      <c r="N552" s="1209"/>
      <c r="O552" s="1209"/>
      <c r="P552" s="1209"/>
      <c r="Q552" s="1209"/>
      <c r="R552" s="1209"/>
      <c r="S552" s="621"/>
      <c r="T552" s="1208"/>
      <c r="U552" s="1209"/>
      <c r="V552" s="1210"/>
      <c r="W552" s="1209"/>
      <c r="X552" s="1209"/>
      <c r="Y552" s="1209"/>
      <c r="Z552" s="1210"/>
      <c r="AA552" s="1210"/>
      <c r="AB552" s="1210"/>
      <c r="AC552" s="620"/>
      <c r="AD552" s="620"/>
      <c r="AE552" s="620"/>
      <c r="AF552" s="621"/>
      <c r="AG552" s="622"/>
      <c r="AH552" s="622"/>
      <c r="AI552" s="622"/>
    </row>
    <row r="553" ht="15.75" customHeight="1">
      <c r="A553" s="621"/>
      <c r="B553" s="621"/>
      <c r="C553" s="1208"/>
      <c r="D553" s="1208"/>
      <c r="E553" s="1208"/>
      <c r="F553" s="621"/>
      <c r="G553" s="621"/>
      <c r="H553" s="621"/>
      <c r="I553" s="622"/>
      <c r="J553" s="621"/>
      <c r="K553" s="621"/>
      <c r="L553" s="621"/>
      <c r="M553" s="621"/>
      <c r="N553" s="1209"/>
      <c r="O553" s="1209"/>
      <c r="P553" s="1209"/>
      <c r="Q553" s="1209"/>
      <c r="R553" s="1209"/>
      <c r="S553" s="621"/>
      <c r="T553" s="1208"/>
      <c r="U553" s="1209"/>
      <c r="V553" s="1210"/>
      <c r="W553" s="1209"/>
      <c r="X553" s="1209"/>
      <c r="Y553" s="1209"/>
      <c r="Z553" s="1210"/>
      <c r="AA553" s="1210"/>
      <c r="AB553" s="1210"/>
      <c r="AC553" s="620"/>
      <c r="AD553" s="620"/>
      <c r="AE553" s="620"/>
      <c r="AF553" s="621"/>
      <c r="AG553" s="622"/>
      <c r="AH553" s="622"/>
      <c r="AI553" s="622"/>
    </row>
    <row r="554" ht="15.75" customHeight="1">
      <c r="A554" s="621"/>
      <c r="B554" s="621"/>
      <c r="C554" s="1208"/>
      <c r="D554" s="1208"/>
      <c r="E554" s="1208"/>
      <c r="F554" s="621"/>
      <c r="G554" s="621"/>
      <c r="H554" s="621"/>
      <c r="I554" s="622"/>
      <c r="J554" s="621"/>
      <c r="K554" s="621"/>
      <c r="L554" s="621"/>
      <c r="M554" s="621"/>
      <c r="N554" s="1209"/>
      <c r="O554" s="1209"/>
      <c r="P554" s="1209"/>
      <c r="Q554" s="1209"/>
      <c r="R554" s="1209"/>
      <c r="S554" s="621"/>
      <c r="T554" s="1208"/>
      <c r="U554" s="1209"/>
      <c r="V554" s="1210"/>
      <c r="W554" s="1209"/>
      <c r="X554" s="1209"/>
      <c r="Y554" s="1209"/>
      <c r="Z554" s="1210"/>
      <c r="AA554" s="1210"/>
      <c r="AB554" s="1210"/>
      <c r="AC554" s="620"/>
      <c r="AD554" s="620"/>
      <c r="AE554" s="620"/>
      <c r="AF554" s="621"/>
      <c r="AG554" s="622"/>
      <c r="AH554" s="622"/>
      <c r="AI554" s="622"/>
    </row>
    <row r="555" ht="15.75" customHeight="1">
      <c r="A555" s="621"/>
      <c r="B555" s="621"/>
      <c r="C555" s="1208"/>
      <c r="D555" s="1208"/>
      <c r="E555" s="1208"/>
      <c r="F555" s="621"/>
      <c r="G555" s="621"/>
      <c r="H555" s="621"/>
      <c r="I555" s="622"/>
      <c r="J555" s="621"/>
      <c r="K555" s="621"/>
      <c r="L555" s="621"/>
      <c r="M555" s="621"/>
      <c r="N555" s="1209"/>
      <c r="O555" s="1209"/>
      <c r="P555" s="1209"/>
      <c r="Q555" s="1209"/>
      <c r="R555" s="1209"/>
      <c r="S555" s="621"/>
      <c r="T555" s="1208"/>
      <c r="U555" s="1209"/>
      <c r="V555" s="1210"/>
      <c r="W555" s="1209"/>
      <c r="X555" s="1209"/>
      <c r="Y555" s="1209"/>
      <c r="Z555" s="1210"/>
      <c r="AA555" s="1210"/>
      <c r="AB555" s="1210"/>
      <c r="AC555" s="620"/>
      <c r="AD555" s="620"/>
      <c r="AE555" s="620"/>
      <c r="AF555" s="621"/>
      <c r="AG555" s="622"/>
      <c r="AH555" s="622"/>
      <c r="AI555" s="622"/>
    </row>
    <row r="556" ht="15.75" customHeight="1">
      <c r="A556" s="621"/>
      <c r="B556" s="621"/>
      <c r="C556" s="1208"/>
      <c r="D556" s="1208"/>
      <c r="E556" s="1208"/>
      <c r="F556" s="621"/>
      <c r="G556" s="621"/>
      <c r="H556" s="621"/>
      <c r="I556" s="622"/>
      <c r="J556" s="621"/>
      <c r="K556" s="621"/>
      <c r="L556" s="621"/>
      <c r="M556" s="621"/>
      <c r="N556" s="1209"/>
      <c r="O556" s="1209"/>
      <c r="P556" s="1209"/>
      <c r="Q556" s="1209"/>
      <c r="R556" s="1209"/>
      <c r="S556" s="621"/>
      <c r="T556" s="1208"/>
      <c r="U556" s="1209"/>
      <c r="V556" s="1210"/>
      <c r="W556" s="1209"/>
      <c r="X556" s="1209"/>
      <c r="Y556" s="1209"/>
      <c r="Z556" s="1210"/>
      <c r="AA556" s="1210"/>
      <c r="AB556" s="1210"/>
      <c r="AC556" s="620"/>
      <c r="AD556" s="620"/>
      <c r="AE556" s="620"/>
      <c r="AF556" s="621"/>
      <c r="AG556" s="622"/>
      <c r="AH556" s="622"/>
      <c r="AI556" s="622"/>
    </row>
    <row r="557" ht="15.75" customHeight="1">
      <c r="A557" s="621"/>
      <c r="B557" s="621"/>
      <c r="C557" s="1208"/>
      <c r="D557" s="1208"/>
      <c r="E557" s="1208"/>
      <c r="F557" s="621"/>
      <c r="G557" s="621"/>
      <c r="H557" s="621"/>
      <c r="I557" s="622"/>
      <c r="J557" s="621"/>
      <c r="K557" s="621"/>
      <c r="L557" s="621"/>
      <c r="M557" s="621"/>
      <c r="N557" s="1209"/>
      <c r="O557" s="1209"/>
      <c r="P557" s="1209"/>
      <c r="Q557" s="1209"/>
      <c r="R557" s="1209"/>
      <c r="S557" s="621"/>
      <c r="T557" s="1208"/>
      <c r="U557" s="1209"/>
      <c r="V557" s="1210"/>
      <c r="W557" s="1209"/>
      <c r="X557" s="1209"/>
      <c r="Y557" s="1209"/>
      <c r="Z557" s="1210"/>
      <c r="AA557" s="1210"/>
      <c r="AB557" s="1210"/>
      <c r="AC557" s="620"/>
      <c r="AD557" s="620"/>
      <c r="AE557" s="620"/>
      <c r="AF557" s="621"/>
      <c r="AG557" s="622"/>
      <c r="AH557" s="622"/>
      <c r="AI557" s="622"/>
    </row>
    <row r="558" ht="15.75" customHeight="1">
      <c r="A558" s="621"/>
      <c r="B558" s="621"/>
      <c r="C558" s="1208"/>
      <c r="D558" s="1208"/>
      <c r="E558" s="1208"/>
      <c r="F558" s="621"/>
      <c r="G558" s="621"/>
      <c r="H558" s="621"/>
      <c r="I558" s="622"/>
      <c r="J558" s="621"/>
      <c r="K558" s="621"/>
      <c r="L558" s="621"/>
      <c r="M558" s="621"/>
      <c r="N558" s="1209"/>
      <c r="O558" s="1209"/>
      <c r="P558" s="1209"/>
      <c r="Q558" s="1209"/>
      <c r="R558" s="1209"/>
      <c r="S558" s="621"/>
      <c r="T558" s="1208"/>
      <c r="U558" s="1209"/>
      <c r="V558" s="1210"/>
      <c r="W558" s="1209"/>
      <c r="X558" s="1209"/>
      <c r="Y558" s="1209"/>
      <c r="Z558" s="1210"/>
      <c r="AA558" s="1210"/>
      <c r="AB558" s="1210"/>
      <c r="AC558" s="620"/>
      <c r="AD558" s="620"/>
      <c r="AE558" s="620"/>
      <c r="AF558" s="621"/>
      <c r="AG558" s="622"/>
      <c r="AH558" s="622"/>
      <c r="AI558" s="622"/>
    </row>
    <row r="559" ht="15.75" customHeight="1">
      <c r="A559" s="621"/>
      <c r="B559" s="621"/>
      <c r="C559" s="1208"/>
      <c r="D559" s="1208"/>
      <c r="E559" s="1208"/>
      <c r="F559" s="621"/>
      <c r="G559" s="621"/>
      <c r="H559" s="621"/>
      <c r="I559" s="622"/>
      <c r="J559" s="621"/>
      <c r="K559" s="621"/>
      <c r="L559" s="621"/>
      <c r="M559" s="621"/>
      <c r="N559" s="1209"/>
      <c r="O559" s="1209"/>
      <c r="P559" s="1209"/>
      <c r="Q559" s="1209"/>
      <c r="R559" s="1209"/>
      <c r="S559" s="621"/>
      <c r="T559" s="1208"/>
      <c r="U559" s="1209"/>
      <c r="V559" s="1210"/>
      <c r="W559" s="1209"/>
      <c r="X559" s="1209"/>
      <c r="Y559" s="1209"/>
      <c r="Z559" s="1210"/>
      <c r="AA559" s="1210"/>
      <c r="AB559" s="1210"/>
      <c r="AC559" s="620"/>
      <c r="AD559" s="620"/>
      <c r="AE559" s="620"/>
      <c r="AF559" s="621"/>
      <c r="AG559" s="622"/>
      <c r="AH559" s="622"/>
      <c r="AI559" s="622"/>
    </row>
    <row r="560" ht="15.75" customHeight="1">
      <c r="A560" s="621"/>
      <c r="B560" s="621"/>
      <c r="C560" s="1208"/>
      <c r="D560" s="1208"/>
      <c r="E560" s="1208"/>
      <c r="F560" s="621"/>
      <c r="G560" s="621"/>
      <c r="H560" s="621"/>
      <c r="I560" s="622"/>
      <c r="J560" s="621"/>
      <c r="K560" s="621"/>
      <c r="L560" s="621"/>
      <c r="M560" s="621"/>
      <c r="N560" s="1209"/>
      <c r="O560" s="1209"/>
      <c r="P560" s="1209"/>
      <c r="Q560" s="1209"/>
      <c r="R560" s="1209"/>
      <c r="S560" s="621"/>
      <c r="T560" s="1208"/>
      <c r="U560" s="1209"/>
      <c r="V560" s="1210"/>
      <c r="W560" s="1209"/>
      <c r="X560" s="1209"/>
      <c r="Y560" s="1209"/>
      <c r="Z560" s="1210"/>
      <c r="AA560" s="1210"/>
      <c r="AB560" s="1210"/>
      <c r="AC560" s="620"/>
      <c r="AD560" s="620"/>
      <c r="AE560" s="620"/>
      <c r="AF560" s="621"/>
      <c r="AG560" s="622"/>
      <c r="AH560" s="622"/>
      <c r="AI560" s="622"/>
    </row>
    <row r="561" ht="15.75" customHeight="1">
      <c r="A561" s="621"/>
      <c r="B561" s="621"/>
      <c r="C561" s="1208"/>
      <c r="D561" s="1208"/>
      <c r="E561" s="1208"/>
      <c r="F561" s="621"/>
      <c r="G561" s="621"/>
      <c r="H561" s="621"/>
      <c r="I561" s="622"/>
      <c r="J561" s="621"/>
      <c r="K561" s="621"/>
      <c r="L561" s="621"/>
      <c r="M561" s="621"/>
      <c r="N561" s="1209"/>
      <c r="O561" s="1209"/>
      <c r="P561" s="1209"/>
      <c r="Q561" s="1209"/>
      <c r="R561" s="1209"/>
      <c r="S561" s="621"/>
      <c r="T561" s="1208"/>
      <c r="U561" s="1209"/>
      <c r="V561" s="1210"/>
      <c r="W561" s="1209"/>
      <c r="X561" s="1209"/>
      <c r="Y561" s="1209"/>
      <c r="Z561" s="1210"/>
      <c r="AA561" s="1210"/>
      <c r="AB561" s="1210"/>
      <c r="AC561" s="620"/>
      <c r="AD561" s="620"/>
      <c r="AE561" s="620"/>
      <c r="AF561" s="621"/>
      <c r="AG561" s="622"/>
      <c r="AH561" s="622"/>
      <c r="AI561" s="622"/>
    </row>
    <row r="562" ht="15.75" customHeight="1">
      <c r="A562" s="621"/>
      <c r="B562" s="621"/>
      <c r="C562" s="1208"/>
      <c r="D562" s="1208"/>
      <c r="E562" s="1208"/>
      <c r="F562" s="621"/>
      <c r="G562" s="621"/>
      <c r="H562" s="621"/>
      <c r="I562" s="622"/>
      <c r="J562" s="621"/>
      <c r="K562" s="621"/>
      <c r="L562" s="621"/>
      <c r="M562" s="621"/>
      <c r="N562" s="1209"/>
      <c r="O562" s="1209"/>
      <c r="P562" s="1209"/>
      <c r="Q562" s="1209"/>
      <c r="R562" s="1209"/>
      <c r="S562" s="621"/>
      <c r="T562" s="1208"/>
      <c r="U562" s="1209"/>
      <c r="V562" s="1210"/>
      <c r="W562" s="1209"/>
      <c r="X562" s="1209"/>
      <c r="Y562" s="1209"/>
      <c r="Z562" s="1210"/>
      <c r="AA562" s="1210"/>
      <c r="AB562" s="1210"/>
      <c r="AC562" s="620"/>
      <c r="AD562" s="620"/>
      <c r="AE562" s="620"/>
      <c r="AF562" s="621"/>
      <c r="AG562" s="622"/>
      <c r="AH562" s="622"/>
      <c r="AI562" s="622"/>
    </row>
    <row r="563" ht="15.75" customHeight="1">
      <c r="A563" s="621"/>
      <c r="B563" s="621"/>
      <c r="C563" s="1208"/>
      <c r="D563" s="1208"/>
      <c r="E563" s="1208"/>
      <c r="F563" s="621"/>
      <c r="G563" s="621"/>
      <c r="H563" s="621"/>
      <c r="I563" s="622"/>
      <c r="J563" s="621"/>
      <c r="K563" s="621"/>
      <c r="L563" s="621"/>
      <c r="M563" s="621"/>
      <c r="N563" s="1209"/>
      <c r="O563" s="1209"/>
      <c r="P563" s="1209"/>
      <c r="Q563" s="1209"/>
      <c r="R563" s="1209"/>
      <c r="S563" s="621"/>
      <c r="T563" s="1208"/>
      <c r="U563" s="1209"/>
      <c r="V563" s="1210"/>
      <c r="W563" s="1209"/>
      <c r="X563" s="1209"/>
      <c r="Y563" s="1209"/>
      <c r="Z563" s="1210"/>
      <c r="AA563" s="1210"/>
      <c r="AB563" s="1210"/>
      <c r="AC563" s="620"/>
      <c r="AD563" s="620"/>
      <c r="AE563" s="620"/>
      <c r="AF563" s="621"/>
      <c r="AG563" s="622"/>
      <c r="AH563" s="622"/>
      <c r="AI563" s="622"/>
    </row>
    <row r="564" ht="15.75" customHeight="1">
      <c r="A564" s="621"/>
      <c r="B564" s="621"/>
      <c r="C564" s="1208"/>
      <c r="D564" s="1208"/>
      <c r="E564" s="1208"/>
      <c r="F564" s="621"/>
      <c r="G564" s="621"/>
      <c r="H564" s="621"/>
      <c r="I564" s="622"/>
      <c r="J564" s="621"/>
      <c r="K564" s="621"/>
      <c r="L564" s="621"/>
      <c r="M564" s="621"/>
      <c r="N564" s="1209"/>
      <c r="O564" s="1209"/>
      <c r="P564" s="1209"/>
      <c r="Q564" s="1209"/>
      <c r="R564" s="1209"/>
      <c r="S564" s="621"/>
      <c r="T564" s="1208"/>
      <c r="U564" s="1209"/>
      <c r="V564" s="1210"/>
      <c r="W564" s="1209"/>
      <c r="X564" s="1209"/>
      <c r="Y564" s="1209"/>
      <c r="Z564" s="1210"/>
      <c r="AA564" s="1210"/>
      <c r="AB564" s="1210"/>
      <c r="AC564" s="620"/>
      <c r="AD564" s="620"/>
      <c r="AE564" s="620"/>
      <c r="AF564" s="621"/>
      <c r="AG564" s="622"/>
      <c r="AH564" s="622"/>
      <c r="AI564" s="622"/>
    </row>
    <row r="565" ht="15.75" customHeight="1">
      <c r="A565" s="621"/>
      <c r="B565" s="621"/>
      <c r="C565" s="1208"/>
      <c r="D565" s="1208"/>
      <c r="E565" s="1208"/>
      <c r="F565" s="621"/>
      <c r="G565" s="621"/>
      <c r="H565" s="621"/>
      <c r="I565" s="622"/>
      <c r="J565" s="621"/>
      <c r="K565" s="621"/>
      <c r="L565" s="621"/>
      <c r="M565" s="621"/>
      <c r="N565" s="1209"/>
      <c r="O565" s="1209"/>
      <c r="P565" s="1209"/>
      <c r="Q565" s="1209"/>
      <c r="R565" s="1209"/>
      <c r="S565" s="621"/>
      <c r="T565" s="1208"/>
      <c r="U565" s="1209"/>
      <c r="V565" s="1210"/>
      <c r="W565" s="1209"/>
      <c r="X565" s="1209"/>
      <c r="Y565" s="1209"/>
      <c r="Z565" s="1210"/>
      <c r="AA565" s="1210"/>
      <c r="AB565" s="1210"/>
      <c r="AC565" s="620"/>
      <c r="AD565" s="620"/>
      <c r="AE565" s="620"/>
      <c r="AF565" s="621"/>
      <c r="AG565" s="622"/>
      <c r="AH565" s="622"/>
      <c r="AI565" s="622"/>
    </row>
    <row r="566" ht="15.75" customHeight="1">
      <c r="A566" s="621"/>
      <c r="B566" s="621"/>
      <c r="C566" s="1208"/>
      <c r="D566" s="1208"/>
      <c r="E566" s="1208"/>
      <c r="F566" s="621"/>
      <c r="G566" s="621"/>
      <c r="H566" s="621"/>
      <c r="I566" s="622"/>
      <c r="J566" s="621"/>
      <c r="K566" s="621"/>
      <c r="L566" s="621"/>
      <c r="M566" s="621"/>
      <c r="N566" s="1209"/>
      <c r="O566" s="1209"/>
      <c r="P566" s="1209"/>
      <c r="Q566" s="1209"/>
      <c r="R566" s="1209"/>
      <c r="S566" s="621"/>
      <c r="T566" s="1208"/>
      <c r="U566" s="1209"/>
      <c r="V566" s="1210"/>
      <c r="W566" s="1209"/>
      <c r="X566" s="1209"/>
      <c r="Y566" s="1209"/>
      <c r="Z566" s="1210"/>
      <c r="AA566" s="1210"/>
      <c r="AB566" s="1210"/>
      <c r="AC566" s="620"/>
      <c r="AD566" s="620"/>
      <c r="AE566" s="620"/>
      <c r="AF566" s="621"/>
      <c r="AG566" s="622"/>
      <c r="AH566" s="622"/>
      <c r="AI566" s="622"/>
    </row>
    <row r="567" ht="15.75" customHeight="1">
      <c r="A567" s="621"/>
      <c r="B567" s="621"/>
      <c r="C567" s="1208"/>
      <c r="D567" s="1208"/>
      <c r="E567" s="1208"/>
      <c r="F567" s="621"/>
      <c r="G567" s="621"/>
      <c r="H567" s="621"/>
      <c r="I567" s="622"/>
      <c r="J567" s="621"/>
      <c r="K567" s="621"/>
      <c r="L567" s="621"/>
      <c r="M567" s="621"/>
      <c r="N567" s="1209"/>
      <c r="O567" s="1209"/>
      <c r="P567" s="1209"/>
      <c r="Q567" s="1209"/>
      <c r="R567" s="1209"/>
      <c r="S567" s="621"/>
      <c r="T567" s="1208"/>
      <c r="U567" s="1209"/>
      <c r="V567" s="1210"/>
      <c r="W567" s="1209"/>
      <c r="X567" s="1209"/>
      <c r="Y567" s="1209"/>
      <c r="Z567" s="1210"/>
      <c r="AA567" s="1210"/>
      <c r="AB567" s="1210"/>
      <c r="AC567" s="620"/>
      <c r="AD567" s="620"/>
      <c r="AE567" s="620"/>
      <c r="AF567" s="621"/>
      <c r="AG567" s="622"/>
      <c r="AH567" s="622"/>
      <c r="AI567" s="622"/>
    </row>
    <row r="568" ht="15.75" customHeight="1">
      <c r="A568" s="621"/>
      <c r="B568" s="621"/>
      <c r="C568" s="1208"/>
      <c r="D568" s="1208"/>
      <c r="E568" s="1208"/>
      <c r="F568" s="621"/>
      <c r="G568" s="621"/>
      <c r="H568" s="621"/>
      <c r="I568" s="622"/>
      <c r="J568" s="621"/>
      <c r="K568" s="621"/>
      <c r="L568" s="621"/>
      <c r="M568" s="621"/>
      <c r="N568" s="1209"/>
      <c r="O568" s="1209"/>
      <c r="P568" s="1209"/>
      <c r="Q568" s="1209"/>
      <c r="R568" s="1209"/>
      <c r="S568" s="621"/>
      <c r="T568" s="1208"/>
      <c r="U568" s="1209"/>
      <c r="V568" s="1210"/>
      <c r="W568" s="1209"/>
      <c r="X568" s="1209"/>
      <c r="Y568" s="1209"/>
      <c r="Z568" s="1210"/>
      <c r="AA568" s="1210"/>
      <c r="AB568" s="1210"/>
      <c r="AC568" s="620"/>
      <c r="AD568" s="620"/>
      <c r="AE568" s="620"/>
      <c r="AF568" s="621"/>
      <c r="AG568" s="622"/>
      <c r="AH568" s="622"/>
      <c r="AI568" s="622"/>
    </row>
    <row r="569" ht="15.75" customHeight="1">
      <c r="A569" s="621"/>
      <c r="B569" s="621"/>
      <c r="C569" s="1208"/>
      <c r="D569" s="1208"/>
      <c r="E569" s="1208"/>
      <c r="F569" s="621"/>
      <c r="G569" s="621"/>
      <c r="H569" s="621"/>
      <c r="I569" s="622"/>
      <c r="J569" s="621"/>
      <c r="K569" s="621"/>
      <c r="L569" s="621"/>
      <c r="M569" s="621"/>
      <c r="N569" s="1209"/>
      <c r="O569" s="1209"/>
      <c r="P569" s="1209"/>
      <c r="Q569" s="1209"/>
      <c r="R569" s="1209"/>
      <c r="S569" s="621"/>
      <c r="T569" s="1208"/>
      <c r="U569" s="1209"/>
      <c r="V569" s="1210"/>
      <c r="W569" s="1209"/>
      <c r="X569" s="1209"/>
      <c r="Y569" s="1209"/>
      <c r="Z569" s="1210"/>
      <c r="AA569" s="1210"/>
      <c r="AB569" s="1210"/>
      <c r="AC569" s="620"/>
      <c r="AD569" s="620"/>
      <c r="AE569" s="620"/>
      <c r="AF569" s="621"/>
      <c r="AG569" s="622"/>
      <c r="AH569" s="622"/>
      <c r="AI569" s="622"/>
    </row>
    <row r="570" ht="15.75" customHeight="1">
      <c r="A570" s="621"/>
      <c r="B570" s="621"/>
      <c r="C570" s="1208"/>
      <c r="D570" s="1208"/>
      <c r="E570" s="1208"/>
      <c r="F570" s="621"/>
      <c r="G570" s="621"/>
      <c r="H570" s="621"/>
      <c r="I570" s="622"/>
      <c r="J570" s="621"/>
      <c r="K570" s="621"/>
      <c r="L570" s="621"/>
      <c r="M570" s="621"/>
      <c r="N570" s="1209"/>
      <c r="O570" s="1209"/>
      <c r="P570" s="1209"/>
      <c r="Q570" s="1209"/>
      <c r="R570" s="1209"/>
      <c r="S570" s="621"/>
      <c r="T570" s="1208"/>
      <c r="U570" s="1209"/>
      <c r="V570" s="1210"/>
      <c r="W570" s="1209"/>
      <c r="X570" s="1209"/>
      <c r="Y570" s="1209"/>
      <c r="Z570" s="1210"/>
      <c r="AA570" s="1210"/>
      <c r="AB570" s="1210"/>
      <c r="AC570" s="620"/>
      <c r="AD570" s="620"/>
      <c r="AE570" s="620"/>
      <c r="AF570" s="621"/>
      <c r="AG570" s="622"/>
      <c r="AH570" s="622"/>
      <c r="AI570" s="622"/>
    </row>
    <row r="571" ht="15.75" customHeight="1">
      <c r="A571" s="621"/>
      <c r="B571" s="621"/>
      <c r="C571" s="1208"/>
      <c r="D571" s="1208"/>
      <c r="E571" s="1208"/>
      <c r="F571" s="621"/>
      <c r="G571" s="621"/>
      <c r="H571" s="621"/>
      <c r="I571" s="622"/>
      <c r="J571" s="621"/>
      <c r="K571" s="621"/>
      <c r="L571" s="621"/>
      <c r="M571" s="621"/>
      <c r="N571" s="1209"/>
      <c r="O571" s="1209"/>
      <c r="P571" s="1209"/>
      <c r="Q571" s="1209"/>
      <c r="R571" s="1209"/>
      <c r="S571" s="621"/>
      <c r="T571" s="1208"/>
      <c r="U571" s="1209"/>
      <c r="V571" s="1210"/>
      <c r="W571" s="1209"/>
      <c r="X571" s="1209"/>
      <c r="Y571" s="1209"/>
      <c r="Z571" s="1210"/>
      <c r="AA571" s="1210"/>
      <c r="AB571" s="1210"/>
      <c r="AC571" s="620"/>
      <c r="AD571" s="620"/>
      <c r="AE571" s="620"/>
      <c r="AF571" s="621"/>
      <c r="AG571" s="622"/>
      <c r="AH571" s="622"/>
      <c r="AI571" s="622"/>
    </row>
    <row r="572" ht="15.75" customHeight="1">
      <c r="A572" s="621"/>
      <c r="B572" s="621"/>
      <c r="C572" s="1208"/>
      <c r="D572" s="1208"/>
      <c r="E572" s="1208"/>
      <c r="F572" s="621"/>
      <c r="G572" s="621"/>
      <c r="H572" s="621"/>
      <c r="I572" s="622"/>
      <c r="J572" s="621"/>
      <c r="K572" s="621"/>
      <c r="L572" s="621"/>
      <c r="M572" s="621"/>
      <c r="N572" s="1209"/>
      <c r="O572" s="1209"/>
      <c r="P572" s="1209"/>
      <c r="Q572" s="1209"/>
      <c r="R572" s="1209"/>
      <c r="S572" s="621"/>
      <c r="T572" s="1208"/>
      <c r="U572" s="1209"/>
      <c r="V572" s="1210"/>
      <c r="W572" s="1209"/>
      <c r="X572" s="1209"/>
      <c r="Y572" s="1209"/>
      <c r="Z572" s="1210"/>
      <c r="AA572" s="1210"/>
      <c r="AB572" s="1210"/>
      <c r="AC572" s="620"/>
      <c r="AD572" s="620"/>
      <c r="AE572" s="620"/>
      <c r="AF572" s="621"/>
      <c r="AG572" s="622"/>
      <c r="AH572" s="622"/>
      <c r="AI572" s="622"/>
    </row>
    <row r="573" ht="15.75" customHeight="1">
      <c r="A573" s="621"/>
      <c r="B573" s="621"/>
      <c r="C573" s="1208"/>
      <c r="D573" s="1208"/>
      <c r="E573" s="1208"/>
      <c r="F573" s="621"/>
      <c r="G573" s="621"/>
      <c r="H573" s="621"/>
      <c r="I573" s="622"/>
      <c r="J573" s="621"/>
      <c r="K573" s="621"/>
      <c r="L573" s="621"/>
      <c r="M573" s="621"/>
      <c r="N573" s="1209"/>
      <c r="O573" s="1209"/>
      <c r="P573" s="1209"/>
      <c r="Q573" s="1209"/>
      <c r="R573" s="1209"/>
      <c r="S573" s="621"/>
      <c r="T573" s="1208"/>
      <c r="U573" s="1209"/>
      <c r="V573" s="1210"/>
      <c r="W573" s="1209"/>
      <c r="X573" s="1209"/>
      <c r="Y573" s="1209"/>
      <c r="Z573" s="1210"/>
      <c r="AA573" s="1210"/>
      <c r="AB573" s="1210"/>
      <c r="AC573" s="620"/>
      <c r="AD573" s="620"/>
      <c r="AE573" s="620"/>
      <c r="AF573" s="621"/>
      <c r="AG573" s="622"/>
      <c r="AH573" s="622"/>
      <c r="AI573" s="622"/>
    </row>
    <row r="574" ht="15.75" customHeight="1">
      <c r="A574" s="621"/>
      <c r="B574" s="621"/>
      <c r="C574" s="1208"/>
      <c r="D574" s="1208"/>
      <c r="E574" s="1208"/>
      <c r="F574" s="621"/>
      <c r="G574" s="621"/>
      <c r="H574" s="621"/>
      <c r="I574" s="622"/>
      <c r="J574" s="621"/>
      <c r="K574" s="621"/>
      <c r="L574" s="621"/>
      <c r="M574" s="621"/>
      <c r="N574" s="1209"/>
      <c r="O574" s="1209"/>
      <c r="P574" s="1209"/>
      <c r="Q574" s="1209"/>
      <c r="R574" s="1209"/>
      <c r="S574" s="621"/>
      <c r="T574" s="1208"/>
      <c r="U574" s="1209"/>
      <c r="V574" s="1210"/>
      <c r="W574" s="1209"/>
      <c r="X574" s="1209"/>
      <c r="Y574" s="1209"/>
      <c r="Z574" s="1210"/>
      <c r="AA574" s="1210"/>
      <c r="AB574" s="1210"/>
      <c r="AC574" s="620"/>
      <c r="AD574" s="620"/>
      <c r="AE574" s="620"/>
      <c r="AF574" s="621"/>
      <c r="AG574" s="622"/>
      <c r="AH574" s="622"/>
      <c r="AI574" s="622"/>
    </row>
    <row r="575" ht="15.75" customHeight="1">
      <c r="A575" s="621"/>
      <c r="B575" s="621"/>
      <c r="C575" s="1208"/>
      <c r="D575" s="1208"/>
      <c r="E575" s="1208"/>
      <c r="F575" s="621"/>
      <c r="G575" s="621"/>
      <c r="H575" s="621"/>
      <c r="I575" s="622"/>
      <c r="J575" s="621"/>
      <c r="K575" s="621"/>
      <c r="L575" s="621"/>
      <c r="M575" s="621"/>
      <c r="N575" s="1209"/>
      <c r="O575" s="1209"/>
      <c r="P575" s="1209"/>
      <c r="Q575" s="1209"/>
      <c r="R575" s="1209"/>
      <c r="S575" s="621"/>
      <c r="T575" s="1208"/>
      <c r="U575" s="1209"/>
      <c r="V575" s="1210"/>
      <c r="W575" s="1209"/>
      <c r="X575" s="1209"/>
      <c r="Y575" s="1209"/>
      <c r="Z575" s="1210"/>
      <c r="AA575" s="1210"/>
      <c r="AB575" s="1210"/>
      <c r="AC575" s="620"/>
      <c r="AD575" s="620"/>
      <c r="AE575" s="620"/>
      <c r="AF575" s="621"/>
      <c r="AG575" s="622"/>
      <c r="AH575" s="622"/>
      <c r="AI575" s="622"/>
    </row>
    <row r="576" ht="15.75" customHeight="1">
      <c r="A576" s="621"/>
      <c r="B576" s="621"/>
      <c r="C576" s="1208"/>
      <c r="D576" s="1208"/>
      <c r="E576" s="1208"/>
      <c r="F576" s="621"/>
      <c r="G576" s="621"/>
      <c r="H576" s="621"/>
      <c r="I576" s="622"/>
      <c r="J576" s="621"/>
      <c r="K576" s="621"/>
      <c r="L576" s="621"/>
      <c r="M576" s="621"/>
      <c r="N576" s="1209"/>
      <c r="O576" s="1209"/>
      <c r="P576" s="1209"/>
      <c r="Q576" s="1209"/>
      <c r="R576" s="1209"/>
      <c r="S576" s="621"/>
      <c r="T576" s="1208"/>
      <c r="U576" s="1209"/>
      <c r="V576" s="1210"/>
      <c r="W576" s="1209"/>
      <c r="X576" s="1209"/>
      <c r="Y576" s="1209"/>
      <c r="Z576" s="1210"/>
      <c r="AA576" s="1210"/>
      <c r="AB576" s="1210"/>
      <c r="AC576" s="620"/>
      <c r="AD576" s="620"/>
      <c r="AE576" s="620"/>
      <c r="AF576" s="621"/>
      <c r="AG576" s="622"/>
      <c r="AH576" s="622"/>
      <c r="AI576" s="622"/>
    </row>
    <row r="577" ht="15.75" customHeight="1">
      <c r="A577" s="621"/>
      <c r="B577" s="621"/>
      <c r="C577" s="1208"/>
      <c r="D577" s="1208"/>
      <c r="E577" s="1208"/>
      <c r="F577" s="621"/>
      <c r="G577" s="621"/>
      <c r="H577" s="621"/>
      <c r="I577" s="622"/>
      <c r="J577" s="621"/>
      <c r="K577" s="621"/>
      <c r="L577" s="621"/>
      <c r="M577" s="621"/>
      <c r="N577" s="1209"/>
      <c r="O577" s="1209"/>
      <c r="P577" s="1209"/>
      <c r="Q577" s="1209"/>
      <c r="R577" s="1209"/>
      <c r="S577" s="621"/>
      <c r="T577" s="1208"/>
      <c r="U577" s="1209"/>
      <c r="V577" s="1210"/>
      <c r="W577" s="1209"/>
      <c r="X577" s="1209"/>
      <c r="Y577" s="1209"/>
      <c r="Z577" s="1210"/>
      <c r="AA577" s="1210"/>
      <c r="AB577" s="1210"/>
      <c r="AC577" s="620"/>
      <c r="AD577" s="620"/>
      <c r="AE577" s="620"/>
      <c r="AF577" s="621"/>
      <c r="AG577" s="622"/>
      <c r="AH577" s="622"/>
      <c r="AI577" s="622"/>
    </row>
    <row r="578" ht="15.75" customHeight="1">
      <c r="A578" s="621"/>
      <c r="B578" s="621"/>
      <c r="C578" s="1208"/>
      <c r="D578" s="1208"/>
      <c r="E578" s="1208"/>
      <c r="F578" s="621"/>
      <c r="G578" s="621"/>
      <c r="H578" s="621"/>
      <c r="I578" s="622"/>
      <c r="J578" s="621"/>
      <c r="K578" s="621"/>
      <c r="L578" s="621"/>
      <c r="M578" s="621"/>
      <c r="N578" s="1209"/>
      <c r="O578" s="1209"/>
      <c r="P578" s="1209"/>
      <c r="Q578" s="1209"/>
      <c r="R578" s="1209"/>
      <c r="S578" s="621"/>
      <c r="T578" s="1208"/>
      <c r="U578" s="1209"/>
      <c r="V578" s="1210"/>
      <c r="W578" s="1209"/>
      <c r="X578" s="1209"/>
      <c r="Y578" s="1209"/>
      <c r="Z578" s="1210"/>
      <c r="AA578" s="1210"/>
      <c r="AB578" s="1210"/>
      <c r="AC578" s="620"/>
      <c r="AD578" s="620"/>
      <c r="AE578" s="620"/>
      <c r="AF578" s="621"/>
      <c r="AG578" s="622"/>
      <c r="AH578" s="622"/>
      <c r="AI578" s="622"/>
    </row>
    <row r="579" ht="15.75" customHeight="1">
      <c r="A579" s="621"/>
      <c r="B579" s="621"/>
      <c r="C579" s="1208"/>
      <c r="D579" s="1208"/>
      <c r="E579" s="1208"/>
      <c r="F579" s="621"/>
      <c r="G579" s="621"/>
      <c r="H579" s="621"/>
      <c r="I579" s="622"/>
      <c r="J579" s="621"/>
      <c r="K579" s="621"/>
      <c r="L579" s="621"/>
      <c r="M579" s="621"/>
      <c r="N579" s="1209"/>
      <c r="O579" s="1209"/>
      <c r="P579" s="1209"/>
      <c r="Q579" s="1209"/>
      <c r="R579" s="1209"/>
      <c r="S579" s="621"/>
      <c r="T579" s="1208"/>
      <c r="U579" s="1209"/>
      <c r="V579" s="1210"/>
      <c r="W579" s="1209"/>
      <c r="X579" s="1209"/>
      <c r="Y579" s="1209"/>
      <c r="Z579" s="1210"/>
      <c r="AA579" s="1210"/>
      <c r="AB579" s="1210"/>
      <c r="AC579" s="620"/>
      <c r="AD579" s="620"/>
      <c r="AE579" s="620"/>
      <c r="AF579" s="621"/>
      <c r="AG579" s="622"/>
      <c r="AH579" s="622"/>
      <c r="AI579" s="622"/>
    </row>
    <row r="580" ht="15.75" customHeight="1">
      <c r="A580" s="621"/>
      <c r="B580" s="621"/>
      <c r="C580" s="1208"/>
      <c r="D580" s="1208"/>
      <c r="E580" s="1208"/>
      <c r="F580" s="621"/>
      <c r="G580" s="621"/>
      <c r="H580" s="621"/>
      <c r="I580" s="622"/>
      <c r="J580" s="621"/>
      <c r="K580" s="621"/>
      <c r="L580" s="621"/>
      <c r="M580" s="621"/>
      <c r="N580" s="1209"/>
      <c r="O580" s="1209"/>
      <c r="P580" s="1209"/>
      <c r="Q580" s="1209"/>
      <c r="R580" s="1209"/>
      <c r="S580" s="621"/>
      <c r="T580" s="1208"/>
      <c r="U580" s="1209"/>
      <c r="V580" s="1210"/>
      <c r="W580" s="1209"/>
      <c r="X580" s="1209"/>
      <c r="Y580" s="1209"/>
      <c r="Z580" s="1210"/>
      <c r="AA580" s="1210"/>
      <c r="AB580" s="1210"/>
      <c r="AC580" s="620"/>
      <c r="AD580" s="620"/>
      <c r="AE580" s="620"/>
      <c r="AF580" s="621"/>
      <c r="AG580" s="622"/>
      <c r="AH580" s="622"/>
      <c r="AI580" s="622"/>
    </row>
    <row r="581" ht="15.75" customHeight="1">
      <c r="A581" s="621"/>
      <c r="B581" s="621"/>
      <c r="C581" s="1208"/>
      <c r="D581" s="1208"/>
      <c r="E581" s="1208"/>
      <c r="F581" s="621"/>
      <c r="G581" s="621"/>
      <c r="H581" s="621"/>
      <c r="I581" s="622"/>
      <c r="J581" s="621"/>
      <c r="K581" s="621"/>
      <c r="L581" s="621"/>
      <c r="M581" s="621"/>
      <c r="N581" s="1209"/>
      <c r="O581" s="1209"/>
      <c r="P581" s="1209"/>
      <c r="Q581" s="1209"/>
      <c r="R581" s="1209"/>
      <c r="S581" s="621"/>
      <c r="T581" s="1208"/>
      <c r="U581" s="1209"/>
      <c r="V581" s="1210"/>
      <c r="W581" s="1209"/>
      <c r="X581" s="1209"/>
      <c r="Y581" s="1209"/>
      <c r="Z581" s="1210"/>
      <c r="AA581" s="1210"/>
      <c r="AB581" s="1210"/>
      <c r="AC581" s="620"/>
      <c r="AD581" s="620"/>
      <c r="AE581" s="620"/>
      <c r="AF581" s="621"/>
      <c r="AG581" s="622"/>
      <c r="AH581" s="622"/>
      <c r="AI581" s="622"/>
    </row>
    <row r="582" ht="15.75" customHeight="1">
      <c r="A582" s="621"/>
      <c r="B582" s="621"/>
      <c r="C582" s="1208"/>
      <c r="D582" s="1208"/>
      <c r="E582" s="1208"/>
      <c r="F582" s="621"/>
      <c r="G582" s="621"/>
      <c r="H582" s="621"/>
      <c r="I582" s="622"/>
      <c r="J582" s="621"/>
      <c r="K582" s="621"/>
      <c r="L582" s="621"/>
      <c r="M582" s="621"/>
      <c r="N582" s="1209"/>
      <c r="O582" s="1209"/>
      <c r="P582" s="1209"/>
      <c r="Q582" s="1209"/>
      <c r="R582" s="1209"/>
      <c r="S582" s="621"/>
      <c r="T582" s="1208"/>
      <c r="U582" s="1209"/>
      <c r="V582" s="1210"/>
      <c r="W582" s="1209"/>
      <c r="X582" s="1209"/>
      <c r="Y582" s="1209"/>
      <c r="Z582" s="1210"/>
      <c r="AA582" s="1210"/>
      <c r="AB582" s="1210"/>
      <c r="AC582" s="620"/>
      <c r="AD582" s="620"/>
      <c r="AE582" s="620"/>
      <c r="AF582" s="621"/>
      <c r="AG582" s="622"/>
      <c r="AH582" s="622"/>
      <c r="AI582" s="622"/>
    </row>
    <row r="583" ht="15.75" customHeight="1">
      <c r="A583" s="621"/>
      <c r="B583" s="621"/>
      <c r="C583" s="1208"/>
      <c r="D583" s="1208"/>
      <c r="E583" s="1208"/>
      <c r="F583" s="621"/>
      <c r="G583" s="621"/>
      <c r="H583" s="621"/>
      <c r="I583" s="622"/>
      <c r="J583" s="621"/>
      <c r="K583" s="621"/>
      <c r="L583" s="621"/>
      <c r="M583" s="621"/>
      <c r="N583" s="1209"/>
      <c r="O583" s="1209"/>
      <c r="P583" s="1209"/>
      <c r="Q583" s="1209"/>
      <c r="R583" s="1209"/>
      <c r="S583" s="621"/>
      <c r="T583" s="1208"/>
      <c r="U583" s="1209"/>
      <c r="V583" s="1210"/>
      <c r="W583" s="1209"/>
      <c r="X583" s="1209"/>
      <c r="Y583" s="1209"/>
      <c r="Z583" s="1210"/>
      <c r="AA583" s="1210"/>
      <c r="AB583" s="1210"/>
      <c r="AC583" s="620"/>
      <c r="AD583" s="620"/>
      <c r="AE583" s="620"/>
      <c r="AF583" s="621"/>
      <c r="AG583" s="622"/>
      <c r="AH583" s="622"/>
      <c r="AI583" s="622"/>
    </row>
    <row r="584" ht="15.75" customHeight="1">
      <c r="A584" s="621"/>
      <c r="B584" s="621"/>
      <c r="C584" s="1208"/>
      <c r="D584" s="1208"/>
      <c r="E584" s="1208"/>
      <c r="F584" s="621"/>
      <c r="G584" s="621"/>
      <c r="H584" s="621"/>
      <c r="I584" s="622"/>
      <c r="J584" s="621"/>
      <c r="K584" s="621"/>
      <c r="L584" s="621"/>
      <c r="M584" s="621"/>
      <c r="N584" s="1209"/>
      <c r="O584" s="1209"/>
      <c r="P584" s="1209"/>
      <c r="Q584" s="1209"/>
      <c r="R584" s="1209"/>
      <c r="S584" s="621"/>
      <c r="T584" s="1208"/>
      <c r="U584" s="1209"/>
      <c r="V584" s="1210"/>
      <c r="W584" s="1209"/>
      <c r="X584" s="1209"/>
      <c r="Y584" s="1209"/>
      <c r="Z584" s="1210"/>
      <c r="AA584" s="1210"/>
      <c r="AB584" s="1210"/>
      <c r="AC584" s="620"/>
      <c r="AD584" s="620"/>
      <c r="AE584" s="620"/>
      <c r="AF584" s="621"/>
      <c r="AG584" s="622"/>
      <c r="AH584" s="622"/>
      <c r="AI584" s="622"/>
    </row>
    <row r="585" ht="15.75" customHeight="1">
      <c r="A585" s="621"/>
      <c r="B585" s="621"/>
      <c r="C585" s="1208"/>
      <c r="D585" s="1208"/>
      <c r="E585" s="1208"/>
      <c r="F585" s="621"/>
      <c r="G585" s="621"/>
      <c r="H585" s="621"/>
      <c r="I585" s="622"/>
      <c r="J585" s="621"/>
      <c r="K585" s="621"/>
      <c r="L585" s="621"/>
      <c r="M585" s="621"/>
      <c r="N585" s="1209"/>
      <c r="O585" s="1209"/>
      <c r="P585" s="1209"/>
      <c r="Q585" s="1209"/>
      <c r="R585" s="1209"/>
      <c r="S585" s="621"/>
      <c r="T585" s="1208"/>
      <c r="U585" s="1209"/>
      <c r="V585" s="1210"/>
      <c r="W585" s="1209"/>
      <c r="X585" s="1209"/>
      <c r="Y585" s="1209"/>
      <c r="Z585" s="1210"/>
      <c r="AA585" s="1210"/>
      <c r="AB585" s="1210"/>
      <c r="AC585" s="620"/>
      <c r="AD585" s="620"/>
      <c r="AE585" s="620"/>
      <c r="AF585" s="621"/>
      <c r="AG585" s="622"/>
      <c r="AH585" s="622"/>
      <c r="AI585" s="622"/>
    </row>
    <row r="586" ht="15.75" customHeight="1">
      <c r="A586" s="621"/>
      <c r="B586" s="621"/>
      <c r="C586" s="1208"/>
      <c r="D586" s="1208"/>
      <c r="E586" s="1208"/>
      <c r="F586" s="621"/>
      <c r="G586" s="621"/>
      <c r="H586" s="621"/>
      <c r="I586" s="622"/>
      <c r="J586" s="621"/>
      <c r="K586" s="621"/>
      <c r="L586" s="621"/>
      <c r="M586" s="621"/>
      <c r="N586" s="1209"/>
      <c r="O586" s="1209"/>
      <c r="P586" s="1209"/>
      <c r="Q586" s="1209"/>
      <c r="R586" s="1209"/>
      <c r="S586" s="621"/>
      <c r="T586" s="1208"/>
      <c r="U586" s="1209"/>
      <c r="V586" s="1210"/>
      <c r="W586" s="1209"/>
      <c r="X586" s="1209"/>
      <c r="Y586" s="1209"/>
      <c r="Z586" s="1210"/>
      <c r="AA586" s="1210"/>
      <c r="AB586" s="1210"/>
      <c r="AC586" s="620"/>
      <c r="AD586" s="620"/>
      <c r="AE586" s="620"/>
      <c r="AF586" s="621"/>
      <c r="AG586" s="622"/>
      <c r="AH586" s="622"/>
      <c r="AI586" s="622"/>
    </row>
    <row r="587" ht="15.75" customHeight="1">
      <c r="A587" s="621"/>
      <c r="B587" s="621"/>
      <c r="C587" s="1208"/>
      <c r="D587" s="1208"/>
      <c r="E587" s="1208"/>
      <c r="F587" s="621"/>
      <c r="G587" s="621"/>
      <c r="H587" s="621"/>
      <c r="I587" s="622"/>
      <c r="J587" s="621"/>
      <c r="K587" s="621"/>
      <c r="L587" s="621"/>
      <c r="M587" s="621"/>
      <c r="N587" s="1209"/>
      <c r="O587" s="1209"/>
      <c r="P587" s="1209"/>
      <c r="Q587" s="1209"/>
      <c r="R587" s="1209"/>
      <c r="S587" s="621"/>
      <c r="T587" s="1208"/>
      <c r="U587" s="1209"/>
      <c r="V587" s="1210"/>
      <c r="W587" s="1209"/>
      <c r="X587" s="1209"/>
      <c r="Y587" s="1209"/>
      <c r="Z587" s="1210"/>
      <c r="AA587" s="1210"/>
      <c r="AB587" s="1210"/>
      <c r="AC587" s="620"/>
      <c r="AD587" s="620"/>
      <c r="AE587" s="620"/>
      <c r="AF587" s="621"/>
      <c r="AG587" s="622"/>
      <c r="AH587" s="622"/>
      <c r="AI587" s="622"/>
    </row>
    <row r="588" ht="15.75" customHeight="1">
      <c r="A588" s="621"/>
      <c r="B588" s="621"/>
      <c r="C588" s="1208"/>
      <c r="D588" s="1208"/>
      <c r="E588" s="1208"/>
      <c r="F588" s="621"/>
      <c r="G588" s="621"/>
      <c r="H588" s="621"/>
      <c r="I588" s="622"/>
      <c r="J588" s="621"/>
      <c r="K588" s="621"/>
      <c r="L588" s="621"/>
      <c r="M588" s="621"/>
      <c r="N588" s="1209"/>
      <c r="O588" s="1209"/>
      <c r="P588" s="1209"/>
      <c r="Q588" s="1209"/>
      <c r="R588" s="1209"/>
      <c r="S588" s="621"/>
      <c r="T588" s="1208"/>
      <c r="U588" s="1209"/>
      <c r="V588" s="1210"/>
      <c r="W588" s="1209"/>
      <c r="X588" s="1209"/>
      <c r="Y588" s="1209"/>
      <c r="Z588" s="1210"/>
      <c r="AA588" s="1210"/>
      <c r="AB588" s="1210"/>
      <c r="AC588" s="620"/>
      <c r="AD588" s="620"/>
      <c r="AE588" s="620"/>
      <c r="AF588" s="621"/>
      <c r="AG588" s="622"/>
      <c r="AH588" s="622"/>
      <c r="AI588" s="622"/>
    </row>
    <row r="589" ht="15.75" customHeight="1">
      <c r="A589" s="621"/>
      <c r="B589" s="621"/>
      <c r="C589" s="1208"/>
      <c r="D589" s="1208"/>
      <c r="E589" s="1208"/>
      <c r="F589" s="621"/>
      <c r="G589" s="621"/>
      <c r="H589" s="621"/>
      <c r="I589" s="622"/>
      <c r="J589" s="621"/>
      <c r="K589" s="621"/>
      <c r="L589" s="621"/>
      <c r="M589" s="621"/>
      <c r="N589" s="1209"/>
      <c r="O589" s="1209"/>
      <c r="P589" s="1209"/>
      <c r="Q589" s="1209"/>
      <c r="R589" s="1209"/>
      <c r="S589" s="621"/>
      <c r="T589" s="1208"/>
      <c r="U589" s="1209"/>
      <c r="V589" s="1210"/>
      <c r="W589" s="1209"/>
      <c r="X589" s="1209"/>
      <c r="Y589" s="1209"/>
      <c r="Z589" s="1210"/>
      <c r="AA589" s="1210"/>
      <c r="AB589" s="1210"/>
      <c r="AC589" s="620"/>
      <c r="AD589" s="620"/>
      <c r="AE589" s="620"/>
      <c r="AF589" s="621"/>
      <c r="AG589" s="622"/>
      <c r="AH589" s="622"/>
      <c r="AI589" s="622"/>
    </row>
    <row r="590" ht="15.75" customHeight="1">
      <c r="A590" s="621"/>
      <c r="B590" s="621"/>
      <c r="C590" s="1208"/>
      <c r="D590" s="1208"/>
      <c r="E590" s="1208"/>
      <c r="F590" s="621"/>
      <c r="G590" s="621"/>
      <c r="H590" s="621"/>
      <c r="I590" s="622"/>
      <c r="J590" s="621"/>
      <c r="K590" s="621"/>
      <c r="L590" s="621"/>
      <c r="M590" s="621"/>
      <c r="N590" s="1209"/>
      <c r="O590" s="1209"/>
      <c r="P590" s="1209"/>
      <c r="Q590" s="1209"/>
      <c r="R590" s="1209"/>
      <c r="S590" s="621"/>
      <c r="T590" s="1208"/>
      <c r="U590" s="1209"/>
      <c r="V590" s="1210"/>
      <c r="W590" s="1209"/>
      <c r="X590" s="1209"/>
      <c r="Y590" s="1209"/>
      <c r="Z590" s="1210"/>
      <c r="AA590" s="1210"/>
      <c r="AB590" s="1210"/>
      <c r="AC590" s="620"/>
      <c r="AD590" s="620"/>
      <c r="AE590" s="620"/>
      <c r="AF590" s="621"/>
      <c r="AG590" s="622"/>
      <c r="AH590" s="622"/>
      <c r="AI590" s="622"/>
    </row>
    <row r="591" ht="15.75" customHeight="1">
      <c r="A591" s="621"/>
      <c r="B591" s="621"/>
      <c r="C591" s="1208"/>
      <c r="D591" s="1208"/>
      <c r="E591" s="1208"/>
      <c r="F591" s="621"/>
      <c r="G591" s="621"/>
      <c r="H591" s="621"/>
      <c r="I591" s="622"/>
      <c r="J591" s="621"/>
      <c r="K591" s="621"/>
      <c r="L591" s="621"/>
      <c r="M591" s="621"/>
      <c r="N591" s="1209"/>
      <c r="O591" s="1209"/>
      <c r="P591" s="1209"/>
      <c r="Q591" s="1209"/>
      <c r="R591" s="1209"/>
      <c r="S591" s="621"/>
      <c r="T591" s="1208"/>
      <c r="U591" s="1209"/>
      <c r="V591" s="1210"/>
      <c r="W591" s="1209"/>
      <c r="X591" s="1209"/>
      <c r="Y591" s="1209"/>
      <c r="Z591" s="1210"/>
      <c r="AA591" s="1210"/>
      <c r="AB591" s="1210"/>
      <c r="AC591" s="620"/>
      <c r="AD591" s="620"/>
      <c r="AE591" s="620"/>
      <c r="AF591" s="621"/>
      <c r="AG591" s="622"/>
      <c r="AH591" s="622"/>
      <c r="AI591" s="622"/>
    </row>
    <row r="592" ht="15.75" customHeight="1">
      <c r="A592" s="621"/>
      <c r="B592" s="621"/>
      <c r="C592" s="1208"/>
      <c r="D592" s="1208"/>
      <c r="E592" s="1208"/>
      <c r="F592" s="621"/>
      <c r="G592" s="621"/>
      <c r="H592" s="621"/>
      <c r="I592" s="622"/>
      <c r="J592" s="621"/>
      <c r="K592" s="621"/>
      <c r="L592" s="621"/>
      <c r="M592" s="621"/>
      <c r="N592" s="1209"/>
      <c r="O592" s="1209"/>
      <c r="P592" s="1209"/>
      <c r="Q592" s="1209"/>
      <c r="R592" s="1209"/>
      <c r="S592" s="621"/>
      <c r="T592" s="1208"/>
      <c r="U592" s="1209"/>
      <c r="V592" s="1210"/>
      <c r="W592" s="1209"/>
      <c r="X592" s="1209"/>
      <c r="Y592" s="1209"/>
      <c r="Z592" s="1210"/>
      <c r="AA592" s="1210"/>
      <c r="AB592" s="1210"/>
      <c r="AC592" s="620"/>
      <c r="AD592" s="620"/>
      <c r="AE592" s="620"/>
      <c r="AF592" s="621"/>
      <c r="AG592" s="622"/>
      <c r="AH592" s="622"/>
      <c r="AI592" s="622"/>
    </row>
    <row r="593" ht="15.75" customHeight="1">
      <c r="A593" s="621"/>
      <c r="B593" s="621"/>
      <c r="C593" s="1208"/>
      <c r="D593" s="1208"/>
      <c r="E593" s="1208"/>
      <c r="F593" s="621"/>
      <c r="G593" s="621"/>
      <c r="H593" s="621"/>
      <c r="I593" s="622"/>
      <c r="J593" s="621"/>
      <c r="K593" s="621"/>
      <c r="L593" s="621"/>
      <c r="M593" s="621"/>
      <c r="N593" s="1209"/>
      <c r="O593" s="1209"/>
      <c r="P593" s="1209"/>
      <c r="Q593" s="1209"/>
      <c r="R593" s="1209"/>
      <c r="S593" s="621"/>
      <c r="T593" s="1208"/>
      <c r="U593" s="1209"/>
      <c r="V593" s="1210"/>
      <c r="W593" s="1209"/>
      <c r="X593" s="1209"/>
      <c r="Y593" s="1209"/>
      <c r="Z593" s="1210"/>
      <c r="AA593" s="1210"/>
      <c r="AB593" s="1210"/>
      <c r="AC593" s="620"/>
      <c r="AD593" s="620"/>
      <c r="AE593" s="620"/>
      <c r="AF593" s="621"/>
      <c r="AG593" s="622"/>
      <c r="AH593" s="622"/>
      <c r="AI593" s="622"/>
    </row>
    <row r="594" ht="15.75" customHeight="1">
      <c r="A594" s="621"/>
      <c r="B594" s="621"/>
      <c r="C594" s="1208"/>
      <c r="D594" s="1208"/>
      <c r="E594" s="1208"/>
      <c r="F594" s="621"/>
      <c r="G594" s="621"/>
      <c r="H594" s="621"/>
      <c r="I594" s="622"/>
      <c r="J594" s="621"/>
      <c r="K594" s="621"/>
      <c r="L594" s="621"/>
      <c r="M594" s="621"/>
      <c r="N594" s="1209"/>
      <c r="O594" s="1209"/>
      <c r="P594" s="1209"/>
      <c r="Q594" s="1209"/>
      <c r="R594" s="1209"/>
      <c r="S594" s="621"/>
      <c r="T594" s="1208"/>
      <c r="U594" s="1209"/>
      <c r="V594" s="1210"/>
      <c r="W594" s="1209"/>
      <c r="X594" s="1209"/>
      <c r="Y594" s="1209"/>
      <c r="Z594" s="1210"/>
      <c r="AA594" s="1210"/>
      <c r="AB594" s="1210"/>
      <c r="AC594" s="620"/>
      <c r="AD594" s="620"/>
      <c r="AE594" s="620"/>
      <c r="AF594" s="621"/>
      <c r="AG594" s="622"/>
      <c r="AH594" s="622"/>
      <c r="AI594" s="622"/>
    </row>
    <row r="595" ht="15.75" customHeight="1">
      <c r="A595" s="621"/>
      <c r="B595" s="621"/>
      <c r="C595" s="1208"/>
      <c r="D595" s="1208"/>
      <c r="E595" s="1208"/>
      <c r="F595" s="621"/>
      <c r="G595" s="621"/>
      <c r="H595" s="621"/>
      <c r="I595" s="622"/>
      <c r="J595" s="621"/>
      <c r="K595" s="621"/>
      <c r="L595" s="621"/>
      <c r="M595" s="621"/>
      <c r="N595" s="1209"/>
      <c r="O595" s="1209"/>
      <c r="P595" s="1209"/>
      <c r="Q595" s="1209"/>
      <c r="R595" s="1209"/>
      <c r="S595" s="621"/>
      <c r="T595" s="1208"/>
      <c r="U595" s="1209"/>
      <c r="V595" s="1210"/>
      <c r="W595" s="1209"/>
      <c r="X595" s="1209"/>
      <c r="Y595" s="1209"/>
      <c r="Z595" s="1210"/>
      <c r="AA595" s="1210"/>
      <c r="AB595" s="1210"/>
      <c r="AC595" s="620"/>
      <c r="AD595" s="620"/>
      <c r="AE595" s="620"/>
      <c r="AF595" s="621"/>
      <c r="AG595" s="622"/>
      <c r="AH595" s="622"/>
      <c r="AI595" s="622"/>
    </row>
    <row r="596" ht="15.75" customHeight="1">
      <c r="A596" s="621"/>
      <c r="B596" s="621"/>
      <c r="C596" s="1208"/>
      <c r="D596" s="1208"/>
      <c r="E596" s="1208"/>
      <c r="F596" s="621"/>
      <c r="G596" s="621"/>
      <c r="H596" s="621"/>
      <c r="I596" s="622"/>
      <c r="J596" s="621"/>
      <c r="K596" s="621"/>
      <c r="L596" s="621"/>
      <c r="M596" s="621"/>
      <c r="N596" s="1209"/>
      <c r="O596" s="1209"/>
      <c r="P596" s="1209"/>
      <c r="Q596" s="1209"/>
      <c r="R596" s="1209"/>
      <c r="S596" s="621"/>
      <c r="T596" s="1208"/>
      <c r="U596" s="1209"/>
      <c r="V596" s="1210"/>
      <c r="W596" s="1209"/>
      <c r="X596" s="1209"/>
      <c r="Y596" s="1209"/>
      <c r="Z596" s="1210"/>
      <c r="AA596" s="1210"/>
      <c r="AB596" s="1210"/>
      <c r="AC596" s="620"/>
      <c r="AD596" s="620"/>
      <c r="AE596" s="620"/>
      <c r="AF596" s="621"/>
      <c r="AG596" s="622"/>
      <c r="AH596" s="622"/>
      <c r="AI596" s="622"/>
    </row>
    <row r="597" ht="15.75" customHeight="1">
      <c r="A597" s="621"/>
      <c r="B597" s="621"/>
      <c r="C597" s="1208"/>
      <c r="D597" s="1208"/>
      <c r="E597" s="1208"/>
      <c r="F597" s="621"/>
      <c r="G597" s="621"/>
      <c r="H597" s="621"/>
      <c r="I597" s="622"/>
      <c r="J597" s="621"/>
      <c r="K597" s="621"/>
      <c r="L597" s="621"/>
      <c r="M597" s="621"/>
      <c r="N597" s="1209"/>
      <c r="O597" s="1209"/>
      <c r="P597" s="1209"/>
      <c r="Q597" s="1209"/>
      <c r="R597" s="1209"/>
      <c r="S597" s="621"/>
      <c r="T597" s="1208"/>
      <c r="U597" s="1209"/>
      <c r="V597" s="1210"/>
      <c r="W597" s="1209"/>
      <c r="X597" s="1209"/>
      <c r="Y597" s="1209"/>
      <c r="Z597" s="1210"/>
      <c r="AA597" s="1210"/>
      <c r="AB597" s="1210"/>
      <c r="AC597" s="620"/>
      <c r="AD597" s="620"/>
      <c r="AE597" s="620"/>
      <c r="AF597" s="621"/>
      <c r="AG597" s="622"/>
      <c r="AH597" s="622"/>
      <c r="AI597" s="622"/>
    </row>
    <row r="598" ht="15.75" customHeight="1">
      <c r="A598" s="621"/>
      <c r="B598" s="621"/>
      <c r="C598" s="1208"/>
      <c r="D598" s="1208"/>
      <c r="E598" s="1208"/>
      <c r="F598" s="621"/>
      <c r="G598" s="621"/>
      <c r="H598" s="621"/>
      <c r="I598" s="622"/>
      <c r="J598" s="621"/>
      <c r="K598" s="621"/>
      <c r="L598" s="621"/>
      <c r="M598" s="621"/>
      <c r="N598" s="1209"/>
      <c r="O598" s="1209"/>
      <c r="P598" s="1209"/>
      <c r="Q598" s="1209"/>
      <c r="R598" s="1209"/>
      <c r="S598" s="621"/>
      <c r="T598" s="1208"/>
      <c r="U598" s="1209"/>
      <c r="V598" s="1210"/>
      <c r="W598" s="1209"/>
      <c r="X598" s="1209"/>
      <c r="Y598" s="1209"/>
      <c r="Z598" s="1210"/>
      <c r="AA598" s="1210"/>
      <c r="AB598" s="1210"/>
      <c r="AC598" s="620"/>
      <c r="AD598" s="620"/>
      <c r="AE598" s="620"/>
      <c r="AF598" s="621"/>
      <c r="AG598" s="622"/>
      <c r="AH598" s="622"/>
      <c r="AI598" s="622"/>
    </row>
    <row r="599" ht="15.75" customHeight="1">
      <c r="A599" s="621"/>
      <c r="B599" s="621"/>
      <c r="C599" s="1208"/>
      <c r="D599" s="1208"/>
      <c r="E599" s="1208"/>
      <c r="F599" s="621"/>
      <c r="G599" s="621"/>
      <c r="H599" s="621"/>
      <c r="I599" s="622"/>
      <c r="J599" s="621"/>
      <c r="K599" s="621"/>
      <c r="L599" s="621"/>
      <c r="M599" s="621"/>
      <c r="N599" s="1209"/>
      <c r="O599" s="1209"/>
      <c r="P599" s="1209"/>
      <c r="Q599" s="1209"/>
      <c r="R599" s="1209"/>
      <c r="S599" s="621"/>
      <c r="T599" s="1208"/>
      <c r="U599" s="1209"/>
      <c r="V599" s="1210"/>
      <c r="W599" s="1209"/>
      <c r="X599" s="1209"/>
      <c r="Y599" s="1209"/>
      <c r="Z599" s="1210"/>
      <c r="AA599" s="1210"/>
      <c r="AB599" s="1210"/>
      <c r="AC599" s="620"/>
      <c r="AD599" s="620"/>
      <c r="AE599" s="620"/>
      <c r="AF599" s="621"/>
      <c r="AG599" s="622"/>
      <c r="AH599" s="622"/>
      <c r="AI599" s="622"/>
    </row>
    <row r="600" ht="15.75" customHeight="1">
      <c r="A600" s="621"/>
      <c r="B600" s="621"/>
      <c r="C600" s="1208"/>
      <c r="D600" s="1208"/>
      <c r="E600" s="1208"/>
      <c r="F600" s="621"/>
      <c r="G600" s="621"/>
      <c r="H600" s="621"/>
      <c r="I600" s="622"/>
      <c r="J600" s="621"/>
      <c r="K600" s="621"/>
      <c r="L600" s="621"/>
      <c r="M600" s="621"/>
      <c r="N600" s="1209"/>
      <c r="O600" s="1209"/>
      <c r="P600" s="1209"/>
      <c r="Q600" s="1209"/>
      <c r="R600" s="1209"/>
      <c r="S600" s="621"/>
      <c r="T600" s="1208"/>
      <c r="U600" s="1209"/>
      <c r="V600" s="1210"/>
      <c r="W600" s="1209"/>
      <c r="X600" s="1209"/>
      <c r="Y600" s="1209"/>
      <c r="Z600" s="1210"/>
      <c r="AA600" s="1210"/>
      <c r="AB600" s="1210"/>
      <c r="AC600" s="620"/>
      <c r="AD600" s="620"/>
      <c r="AE600" s="620"/>
      <c r="AF600" s="621"/>
      <c r="AG600" s="622"/>
      <c r="AH600" s="622"/>
      <c r="AI600" s="622"/>
    </row>
    <row r="601" ht="15.75" customHeight="1">
      <c r="A601" s="621"/>
      <c r="B601" s="621"/>
      <c r="C601" s="1208"/>
      <c r="D601" s="1208"/>
      <c r="E601" s="1208"/>
      <c r="F601" s="621"/>
      <c r="G601" s="621"/>
      <c r="H601" s="621"/>
      <c r="I601" s="622"/>
      <c r="J601" s="621"/>
      <c r="K601" s="621"/>
      <c r="L601" s="621"/>
      <c r="M601" s="621"/>
      <c r="N601" s="1209"/>
      <c r="O601" s="1209"/>
      <c r="P601" s="1209"/>
      <c r="Q601" s="1209"/>
      <c r="R601" s="1209"/>
      <c r="S601" s="621"/>
      <c r="T601" s="1208"/>
      <c r="U601" s="1209"/>
      <c r="V601" s="1210"/>
      <c r="W601" s="1209"/>
      <c r="X601" s="1209"/>
      <c r="Y601" s="1209"/>
      <c r="Z601" s="1210"/>
      <c r="AA601" s="1210"/>
      <c r="AB601" s="1210"/>
      <c r="AC601" s="620"/>
      <c r="AD601" s="620"/>
      <c r="AE601" s="620"/>
      <c r="AF601" s="621"/>
      <c r="AG601" s="622"/>
      <c r="AH601" s="622"/>
      <c r="AI601" s="622"/>
    </row>
    <row r="602" ht="15.75" customHeight="1">
      <c r="A602" s="621"/>
      <c r="B602" s="621"/>
      <c r="C602" s="1208"/>
      <c r="D602" s="1208"/>
      <c r="E602" s="1208"/>
      <c r="F602" s="621"/>
      <c r="G602" s="621"/>
      <c r="H602" s="621"/>
      <c r="I602" s="622"/>
      <c r="J602" s="621"/>
      <c r="K602" s="621"/>
      <c r="L602" s="621"/>
      <c r="M602" s="621"/>
      <c r="N602" s="1209"/>
      <c r="O602" s="1209"/>
      <c r="P602" s="1209"/>
      <c r="Q602" s="1209"/>
      <c r="R602" s="1209"/>
      <c r="S602" s="621"/>
      <c r="T602" s="1208"/>
      <c r="U602" s="1209"/>
      <c r="V602" s="1210"/>
      <c r="W602" s="1209"/>
      <c r="X602" s="1209"/>
      <c r="Y602" s="1209"/>
      <c r="Z602" s="1210"/>
      <c r="AA602" s="1210"/>
      <c r="AB602" s="1210"/>
      <c r="AC602" s="620"/>
      <c r="AD602" s="620"/>
      <c r="AE602" s="620"/>
      <c r="AF602" s="621"/>
      <c r="AG602" s="622"/>
      <c r="AH602" s="622"/>
      <c r="AI602" s="622"/>
    </row>
    <row r="603" ht="15.75" customHeight="1">
      <c r="A603" s="621"/>
      <c r="B603" s="621"/>
      <c r="C603" s="1208"/>
      <c r="D603" s="1208"/>
      <c r="E603" s="1208"/>
      <c r="F603" s="621"/>
      <c r="G603" s="621"/>
      <c r="H603" s="621"/>
      <c r="I603" s="622"/>
      <c r="J603" s="621"/>
      <c r="K603" s="621"/>
      <c r="L603" s="621"/>
      <c r="M603" s="621"/>
      <c r="N603" s="1209"/>
      <c r="O603" s="1209"/>
      <c r="P603" s="1209"/>
      <c r="Q603" s="1209"/>
      <c r="R603" s="1209"/>
      <c r="S603" s="621"/>
      <c r="T603" s="1208"/>
      <c r="U603" s="1209"/>
      <c r="V603" s="1210"/>
      <c r="W603" s="1209"/>
      <c r="X603" s="1209"/>
      <c r="Y603" s="1209"/>
      <c r="Z603" s="1210"/>
      <c r="AA603" s="1210"/>
      <c r="AB603" s="1210"/>
      <c r="AC603" s="620"/>
      <c r="AD603" s="620"/>
      <c r="AE603" s="620"/>
      <c r="AF603" s="621"/>
      <c r="AG603" s="622"/>
      <c r="AH603" s="622"/>
      <c r="AI603" s="622"/>
    </row>
    <row r="604" ht="15.75" customHeight="1">
      <c r="A604" s="621"/>
      <c r="B604" s="621"/>
      <c r="C604" s="1208"/>
      <c r="D604" s="1208"/>
      <c r="E604" s="1208"/>
      <c r="F604" s="621"/>
      <c r="G604" s="621"/>
      <c r="H604" s="621"/>
      <c r="I604" s="622"/>
      <c r="J604" s="621"/>
      <c r="K604" s="621"/>
      <c r="L604" s="621"/>
      <c r="M604" s="621"/>
      <c r="N604" s="1209"/>
      <c r="O604" s="1209"/>
      <c r="P604" s="1209"/>
      <c r="Q604" s="1209"/>
      <c r="R604" s="1209"/>
      <c r="S604" s="621"/>
      <c r="T604" s="1208"/>
      <c r="U604" s="1209"/>
      <c r="V604" s="1210"/>
      <c r="W604" s="1209"/>
      <c r="X604" s="1209"/>
      <c r="Y604" s="1209"/>
      <c r="Z604" s="1210"/>
      <c r="AA604" s="1210"/>
      <c r="AB604" s="1210"/>
      <c r="AC604" s="620"/>
      <c r="AD604" s="620"/>
      <c r="AE604" s="620"/>
      <c r="AF604" s="621"/>
      <c r="AG604" s="622"/>
      <c r="AH604" s="622"/>
      <c r="AI604" s="622"/>
    </row>
    <row r="605" ht="15.75" customHeight="1">
      <c r="A605" s="621"/>
      <c r="B605" s="621"/>
      <c r="C605" s="1208"/>
      <c r="D605" s="1208"/>
      <c r="E605" s="1208"/>
      <c r="F605" s="621"/>
      <c r="G605" s="621"/>
      <c r="H605" s="621"/>
      <c r="I605" s="622"/>
      <c r="J605" s="621"/>
      <c r="K605" s="621"/>
      <c r="L605" s="621"/>
      <c r="M605" s="621"/>
      <c r="N605" s="1209"/>
      <c r="O605" s="1209"/>
      <c r="P605" s="1209"/>
      <c r="Q605" s="1209"/>
      <c r="R605" s="1209"/>
      <c r="S605" s="621"/>
      <c r="T605" s="1208"/>
      <c r="U605" s="1209"/>
      <c r="V605" s="1210"/>
      <c r="W605" s="1209"/>
      <c r="X605" s="1209"/>
      <c r="Y605" s="1209"/>
      <c r="Z605" s="1210"/>
      <c r="AA605" s="1210"/>
      <c r="AB605" s="1210"/>
      <c r="AC605" s="620"/>
      <c r="AD605" s="620"/>
      <c r="AE605" s="620"/>
      <c r="AF605" s="621"/>
      <c r="AG605" s="622"/>
      <c r="AH605" s="622"/>
      <c r="AI605" s="622"/>
    </row>
    <row r="606" ht="15.75" customHeight="1">
      <c r="A606" s="621"/>
      <c r="B606" s="621"/>
      <c r="C606" s="1208"/>
      <c r="D606" s="1208"/>
      <c r="E606" s="1208"/>
      <c r="F606" s="621"/>
      <c r="G606" s="621"/>
      <c r="H606" s="621"/>
      <c r="I606" s="622"/>
      <c r="J606" s="621"/>
      <c r="K606" s="621"/>
      <c r="L606" s="621"/>
      <c r="M606" s="621"/>
      <c r="N606" s="1209"/>
      <c r="O606" s="1209"/>
      <c r="P606" s="1209"/>
      <c r="Q606" s="1209"/>
      <c r="R606" s="1209"/>
      <c r="S606" s="621"/>
      <c r="T606" s="1208"/>
      <c r="U606" s="1209"/>
      <c r="V606" s="1210"/>
      <c r="W606" s="1209"/>
      <c r="X606" s="1209"/>
      <c r="Y606" s="1209"/>
      <c r="Z606" s="1210"/>
      <c r="AA606" s="1210"/>
      <c r="AB606" s="1210"/>
      <c r="AC606" s="620"/>
      <c r="AD606" s="620"/>
      <c r="AE606" s="620"/>
      <c r="AF606" s="621"/>
      <c r="AG606" s="622"/>
      <c r="AH606" s="622"/>
      <c r="AI606" s="622"/>
    </row>
    <row r="607" ht="15.75" customHeight="1">
      <c r="A607" s="621"/>
      <c r="B607" s="621"/>
      <c r="C607" s="1208"/>
      <c r="D607" s="1208"/>
      <c r="E607" s="1208"/>
      <c r="F607" s="621"/>
      <c r="G607" s="621"/>
      <c r="H607" s="621"/>
      <c r="I607" s="622"/>
      <c r="J607" s="621"/>
      <c r="K607" s="621"/>
      <c r="L607" s="621"/>
      <c r="M607" s="621"/>
      <c r="N607" s="1209"/>
      <c r="O607" s="1209"/>
      <c r="P607" s="1209"/>
      <c r="Q607" s="1209"/>
      <c r="R607" s="1209"/>
      <c r="S607" s="621"/>
      <c r="T607" s="1208"/>
      <c r="U607" s="1209"/>
      <c r="V607" s="1210"/>
      <c r="W607" s="1209"/>
      <c r="X607" s="1209"/>
      <c r="Y607" s="1209"/>
      <c r="Z607" s="1210"/>
      <c r="AA607" s="1210"/>
      <c r="AB607" s="1210"/>
      <c r="AC607" s="620"/>
      <c r="AD607" s="620"/>
      <c r="AE607" s="620"/>
      <c r="AF607" s="621"/>
      <c r="AG607" s="622"/>
      <c r="AH607" s="622"/>
      <c r="AI607" s="622"/>
    </row>
    <row r="608" ht="15.75" customHeight="1">
      <c r="A608" s="621"/>
      <c r="B608" s="621"/>
      <c r="C608" s="1208"/>
      <c r="D608" s="1208"/>
      <c r="E608" s="1208"/>
      <c r="F608" s="621"/>
      <c r="G608" s="621"/>
      <c r="H608" s="621"/>
      <c r="I608" s="622"/>
      <c r="J608" s="621"/>
      <c r="K608" s="621"/>
      <c r="L608" s="621"/>
      <c r="M608" s="621"/>
      <c r="N608" s="1209"/>
      <c r="O608" s="1209"/>
      <c r="P608" s="1209"/>
      <c r="Q608" s="1209"/>
      <c r="R608" s="1209"/>
      <c r="S608" s="621"/>
      <c r="T608" s="1208"/>
      <c r="U608" s="1209"/>
      <c r="V608" s="1210"/>
      <c r="W608" s="1209"/>
      <c r="X608" s="1209"/>
      <c r="Y608" s="1209"/>
      <c r="Z608" s="1210"/>
      <c r="AA608" s="1210"/>
      <c r="AB608" s="1210"/>
      <c r="AC608" s="620"/>
      <c r="AD608" s="620"/>
      <c r="AE608" s="620"/>
      <c r="AF608" s="621"/>
      <c r="AG608" s="622"/>
      <c r="AH608" s="622"/>
      <c r="AI608" s="622"/>
    </row>
    <row r="609" ht="15.75" customHeight="1">
      <c r="A609" s="621"/>
      <c r="B609" s="621"/>
      <c r="C609" s="1208"/>
      <c r="D609" s="1208"/>
      <c r="E609" s="1208"/>
      <c r="F609" s="621"/>
      <c r="G609" s="621"/>
      <c r="H609" s="621"/>
      <c r="I609" s="622"/>
      <c r="J609" s="621"/>
      <c r="K609" s="621"/>
      <c r="L609" s="621"/>
      <c r="M609" s="621"/>
      <c r="N609" s="1209"/>
      <c r="O609" s="1209"/>
      <c r="P609" s="1209"/>
      <c r="Q609" s="1209"/>
      <c r="R609" s="1209"/>
      <c r="S609" s="621"/>
      <c r="T609" s="1208"/>
      <c r="U609" s="1209"/>
      <c r="V609" s="1210"/>
      <c r="W609" s="1209"/>
      <c r="X609" s="1209"/>
      <c r="Y609" s="1209"/>
      <c r="Z609" s="1210"/>
      <c r="AA609" s="1210"/>
      <c r="AB609" s="1210"/>
      <c r="AC609" s="620"/>
      <c r="AD609" s="620"/>
      <c r="AE609" s="620"/>
      <c r="AF609" s="621"/>
      <c r="AG609" s="622"/>
      <c r="AH609" s="622"/>
      <c r="AI609" s="622"/>
    </row>
    <row r="610" ht="15.75" customHeight="1">
      <c r="A610" s="621"/>
      <c r="B610" s="621"/>
      <c r="C610" s="1208"/>
      <c r="D610" s="1208"/>
      <c r="E610" s="1208"/>
      <c r="F610" s="621"/>
      <c r="G610" s="621"/>
      <c r="H610" s="621"/>
      <c r="I610" s="622"/>
      <c r="J610" s="621"/>
      <c r="K610" s="621"/>
      <c r="L610" s="621"/>
      <c r="M610" s="621"/>
      <c r="N610" s="1209"/>
      <c r="O610" s="1209"/>
      <c r="P610" s="1209"/>
      <c r="Q610" s="1209"/>
      <c r="R610" s="1209"/>
      <c r="S610" s="621"/>
      <c r="T610" s="1208"/>
      <c r="U610" s="1209"/>
      <c r="V610" s="1210"/>
      <c r="W610" s="1209"/>
      <c r="X610" s="1209"/>
      <c r="Y610" s="1209"/>
      <c r="Z610" s="1210"/>
      <c r="AA610" s="1210"/>
      <c r="AB610" s="1210"/>
      <c r="AC610" s="620"/>
      <c r="AD610" s="620"/>
      <c r="AE610" s="620"/>
      <c r="AF610" s="621"/>
      <c r="AG610" s="622"/>
      <c r="AH610" s="622"/>
      <c r="AI610" s="622"/>
    </row>
    <row r="611" ht="15.75" customHeight="1">
      <c r="A611" s="621"/>
      <c r="B611" s="621"/>
      <c r="C611" s="1208"/>
      <c r="D611" s="1208"/>
      <c r="E611" s="1208"/>
      <c r="F611" s="621"/>
      <c r="G611" s="621"/>
      <c r="H611" s="621"/>
      <c r="I611" s="622"/>
      <c r="J611" s="621"/>
      <c r="K611" s="621"/>
      <c r="L611" s="621"/>
      <c r="M611" s="621"/>
      <c r="N611" s="1209"/>
      <c r="O611" s="1209"/>
      <c r="P611" s="1209"/>
      <c r="Q611" s="1209"/>
      <c r="R611" s="1209"/>
      <c r="S611" s="621"/>
      <c r="T611" s="1208"/>
      <c r="U611" s="1209"/>
      <c r="V611" s="1210"/>
      <c r="W611" s="1209"/>
      <c r="X611" s="1209"/>
      <c r="Y611" s="1209"/>
      <c r="Z611" s="1210"/>
      <c r="AA611" s="1210"/>
      <c r="AB611" s="1210"/>
      <c r="AC611" s="620"/>
      <c r="AD611" s="620"/>
      <c r="AE611" s="620"/>
      <c r="AF611" s="621"/>
      <c r="AG611" s="622"/>
      <c r="AH611" s="622"/>
      <c r="AI611" s="622"/>
    </row>
    <row r="612" ht="15.75" customHeight="1">
      <c r="A612" s="621"/>
      <c r="B612" s="621"/>
      <c r="C612" s="1208"/>
      <c r="D612" s="1208"/>
      <c r="E612" s="1208"/>
      <c r="F612" s="621"/>
      <c r="G612" s="621"/>
      <c r="H612" s="621"/>
      <c r="I612" s="622"/>
      <c r="J612" s="621"/>
      <c r="K612" s="621"/>
      <c r="L612" s="621"/>
      <c r="M612" s="621"/>
      <c r="N612" s="1209"/>
      <c r="O612" s="1209"/>
      <c r="P612" s="1209"/>
      <c r="Q612" s="1209"/>
      <c r="R612" s="1209"/>
      <c r="S612" s="621"/>
      <c r="T612" s="1208"/>
      <c r="U612" s="1209"/>
      <c r="V612" s="1210"/>
      <c r="W612" s="1209"/>
      <c r="X612" s="1209"/>
      <c r="Y612" s="1209"/>
      <c r="Z612" s="1210"/>
      <c r="AA612" s="1210"/>
      <c r="AB612" s="1210"/>
      <c r="AC612" s="620"/>
      <c r="AD612" s="620"/>
      <c r="AE612" s="620"/>
      <c r="AF612" s="621"/>
      <c r="AG612" s="622"/>
      <c r="AH612" s="622"/>
      <c r="AI612" s="622"/>
    </row>
    <row r="613" ht="15.75" customHeight="1">
      <c r="A613" s="621"/>
      <c r="B613" s="621"/>
      <c r="C613" s="1208"/>
      <c r="D613" s="1208"/>
      <c r="E613" s="1208"/>
      <c r="F613" s="621"/>
      <c r="G613" s="621"/>
      <c r="H613" s="621"/>
      <c r="I613" s="622"/>
      <c r="J613" s="621"/>
      <c r="K613" s="621"/>
      <c r="L613" s="621"/>
      <c r="M613" s="621"/>
      <c r="N613" s="1209"/>
      <c r="O613" s="1209"/>
      <c r="P613" s="1209"/>
      <c r="Q613" s="1209"/>
      <c r="R613" s="1209"/>
      <c r="S613" s="621"/>
      <c r="T613" s="1208"/>
      <c r="U613" s="1209"/>
      <c r="V613" s="1210"/>
      <c r="W613" s="1209"/>
      <c r="X613" s="1209"/>
      <c r="Y613" s="1209"/>
      <c r="Z613" s="1210"/>
      <c r="AA613" s="1210"/>
      <c r="AB613" s="1210"/>
      <c r="AC613" s="620"/>
      <c r="AD613" s="620"/>
      <c r="AE613" s="620"/>
      <c r="AF613" s="621"/>
      <c r="AG613" s="622"/>
      <c r="AH613" s="622"/>
      <c r="AI613" s="622"/>
    </row>
    <row r="614" ht="15.75" customHeight="1">
      <c r="A614" s="621"/>
      <c r="B614" s="621"/>
      <c r="C614" s="1208"/>
      <c r="D614" s="1208"/>
      <c r="E614" s="1208"/>
      <c r="F614" s="621"/>
      <c r="G614" s="621"/>
      <c r="H614" s="621"/>
      <c r="I614" s="622"/>
      <c r="J614" s="621"/>
      <c r="K614" s="621"/>
      <c r="L614" s="621"/>
      <c r="M614" s="621"/>
      <c r="N614" s="1209"/>
      <c r="O614" s="1209"/>
      <c r="P614" s="1209"/>
      <c r="Q614" s="1209"/>
      <c r="R614" s="1209"/>
      <c r="S614" s="621"/>
      <c r="T614" s="1208"/>
      <c r="U614" s="1209"/>
      <c r="V614" s="1210"/>
      <c r="W614" s="1209"/>
      <c r="X614" s="1209"/>
      <c r="Y614" s="1209"/>
      <c r="Z614" s="1210"/>
      <c r="AA614" s="1210"/>
      <c r="AB614" s="1210"/>
      <c r="AC614" s="620"/>
      <c r="AD614" s="620"/>
      <c r="AE614" s="620"/>
      <c r="AF614" s="621"/>
      <c r="AG614" s="622"/>
      <c r="AH614" s="622"/>
      <c r="AI614" s="622"/>
    </row>
    <row r="615" ht="15.75" customHeight="1">
      <c r="A615" s="621"/>
      <c r="B615" s="621"/>
      <c r="C615" s="1208"/>
      <c r="D615" s="1208"/>
      <c r="E615" s="1208"/>
      <c r="F615" s="621"/>
      <c r="G615" s="621"/>
      <c r="H615" s="621"/>
      <c r="I615" s="622"/>
      <c r="J615" s="621"/>
      <c r="K615" s="621"/>
      <c r="L615" s="621"/>
      <c r="M615" s="621"/>
      <c r="N615" s="1209"/>
      <c r="O615" s="1209"/>
      <c r="P615" s="1209"/>
      <c r="Q615" s="1209"/>
      <c r="R615" s="1209"/>
      <c r="S615" s="621"/>
      <c r="T615" s="1208"/>
      <c r="U615" s="1209"/>
      <c r="V615" s="1210"/>
      <c r="W615" s="1209"/>
      <c r="X615" s="1209"/>
      <c r="Y615" s="1209"/>
      <c r="Z615" s="1210"/>
      <c r="AA615" s="1210"/>
      <c r="AB615" s="1210"/>
      <c r="AC615" s="620"/>
      <c r="AD615" s="620"/>
      <c r="AE615" s="620"/>
      <c r="AF615" s="621"/>
      <c r="AG615" s="622"/>
      <c r="AH615" s="622"/>
      <c r="AI615" s="622"/>
    </row>
    <row r="616" ht="15.75" customHeight="1">
      <c r="A616" s="621"/>
      <c r="B616" s="621"/>
      <c r="C616" s="1208"/>
      <c r="D616" s="1208"/>
      <c r="E616" s="1208"/>
      <c r="F616" s="621"/>
      <c r="G616" s="621"/>
      <c r="H616" s="621"/>
      <c r="I616" s="622"/>
      <c r="J616" s="621"/>
      <c r="K616" s="621"/>
      <c r="L616" s="621"/>
      <c r="M616" s="621"/>
      <c r="N616" s="1209"/>
      <c r="O616" s="1209"/>
      <c r="P616" s="1209"/>
      <c r="Q616" s="1209"/>
      <c r="R616" s="1209"/>
      <c r="S616" s="621"/>
      <c r="T616" s="1208"/>
      <c r="U616" s="1209"/>
      <c r="V616" s="1210"/>
      <c r="W616" s="1209"/>
      <c r="X616" s="1209"/>
      <c r="Y616" s="1209"/>
      <c r="Z616" s="1210"/>
      <c r="AA616" s="1210"/>
      <c r="AB616" s="1210"/>
      <c r="AC616" s="620"/>
      <c r="AD616" s="620"/>
      <c r="AE616" s="620"/>
      <c r="AF616" s="621"/>
      <c r="AG616" s="622"/>
      <c r="AH616" s="622"/>
      <c r="AI616" s="622"/>
    </row>
    <row r="617" ht="15.75" customHeight="1">
      <c r="A617" s="621"/>
      <c r="B617" s="621"/>
      <c r="C617" s="1208"/>
      <c r="D617" s="1208"/>
      <c r="E617" s="1208"/>
      <c r="F617" s="621"/>
      <c r="G617" s="621"/>
      <c r="H617" s="621"/>
      <c r="I617" s="622"/>
      <c r="J617" s="621"/>
      <c r="K617" s="621"/>
      <c r="L617" s="621"/>
      <c r="M617" s="621"/>
      <c r="N617" s="1209"/>
      <c r="O617" s="1209"/>
      <c r="P617" s="1209"/>
      <c r="Q617" s="1209"/>
      <c r="R617" s="1209"/>
      <c r="S617" s="621"/>
      <c r="T617" s="1208"/>
      <c r="U617" s="1209"/>
      <c r="V617" s="1210"/>
      <c r="W617" s="1209"/>
      <c r="X617" s="1209"/>
      <c r="Y617" s="1209"/>
      <c r="Z617" s="1210"/>
      <c r="AA617" s="1210"/>
      <c r="AB617" s="1210"/>
      <c r="AC617" s="620"/>
      <c r="AD617" s="620"/>
      <c r="AE617" s="620"/>
      <c r="AF617" s="621"/>
      <c r="AG617" s="622"/>
      <c r="AH617" s="622"/>
      <c r="AI617" s="622"/>
    </row>
    <row r="618" ht="15.75" customHeight="1">
      <c r="A618" s="621"/>
      <c r="B618" s="621"/>
      <c r="C618" s="1208"/>
      <c r="D618" s="1208"/>
      <c r="E618" s="1208"/>
      <c r="F618" s="621"/>
      <c r="G618" s="621"/>
      <c r="H618" s="621"/>
      <c r="I618" s="622"/>
      <c r="J618" s="621"/>
      <c r="K618" s="621"/>
      <c r="L618" s="621"/>
      <c r="M618" s="621"/>
      <c r="N618" s="1209"/>
      <c r="O618" s="1209"/>
      <c r="P618" s="1209"/>
      <c r="Q618" s="1209"/>
      <c r="R618" s="1209"/>
      <c r="S618" s="621"/>
      <c r="T618" s="1208"/>
      <c r="U618" s="1209"/>
      <c r="V618" s="1210"/>
      <c r="W618" s="1209"/>
      <c r="X618" s="1209"/>
      <c r="Y618" s="1209"/>
      <c r="Z618" s="1210"/>
      <c r="AA618" s="1210"/>
      <c r="AB618" s="1210"/>
      <c r="AC618" s="620"/>
      <c r="AD618" s="620"/>
      <c r="AE618" s="620"/>
      <c r="AF618" s="621"/>
      <c r="AG618" s="622"/>
      <c r="AH618" s="622"/>
      <c r="AI618" s="622"/>
    </row>
    <row r="619" ht="15.75" customHeight="1">
      <c r="A619" s="621"/>
      <c r="B619" s="621"/>
      <c r="C619" s="1208"/>
      <c r="D619" s="1208"/>
      <c r="E619" s="1208"/>
      <c r="F619" s="621"/>
      <c r="G619" s="621"/>
      <c r="H619" s="621"/>
      <c r="I619" s="622"/>
      <c r="J619" s="621"/>
      <c r="K619" s="621"/>
      <c r="L619" s="621"/>
      <c r="M619" s="621"/>
      <c r="N619" s="1209"/>
      <c r="O619" s="1209"/>
      <c r="P619" s="1209"/>
      <c r="Q619" s="1209"/>
      <c r="R619" s="1209"/>
      <c r="S619" s="621"/>
      <c r="T619" s="1208"/>
      <c r="U619" s="1209"/>
      <c r="V619" s="1210"/>
      <c r="W619" s="1209"/>
      <c r="X619" s="1209"/>
      <c r="Y619" s="1209"/>
      <c r="Z619" s="1210"/>
      <c r="AA619" s="1210"/>
      <c r="AB619" s="1210"/>
      <c r="AC619" s="620"/>
      <c r="AD619" s="620"/>
      <c r="AE619" s="620"/>
      <c r="AF619" s="621"/>
      <c r="AG619" s="622"/>
      <c r="AH619" s="622"/>
      <c r="AI619" s="622"/>
    </row>
    <row r="620" ht="15.75" customHeight="1">
      <c r="A620" s="621"/>
      <c r="B620" s="621"/>
      <c r="C620" s="1208"/>
      <c r="D620" s="1208"/>
      <c r="E620" s="1208"/>
      <c r="F620" s="621"/>
      <c r="G620" s="621"/>
      <c r="H620" s="621"/>
      <c r="I620" s="622"/>
      <c r="J620" s="621"/>
      <c r="K620" s="621"/>
      <c r="L620" s="621"/>
      <c r="M620" s="621"/>
      <c r="N620" s="1209"/>
      <c r="O620" s="1209"/>
      <c r="P620" s="1209"/>
      <c r="Q620" s="1209"/>
      <c r="R620" s="1209"/>
      <c r="S620" s="621"/>
      <c r="T620" s="1208"/>
      <c r="U620" s="1209"/>
      <c r="V620" s="1210"/>
      <c r="W620" s="1209"/>
      <c r="X620" s="1209"/>
      <c r="Y620" s="1209"/>
      <c r="Z620" s="1210"/>
      <c r="AA620" s="1210"/>
      <c r="AB620" s="1210"/>
      <c r="AC620" s="620"/>
      <c r="AD620" s="620"/>
      <c r="AE620" s="620"/>
      <c r="AF620" s="621"/>
      <c r="AG620" s="622"/>
      <c r="AH620" s="622"/>
      <c r="AI620" s="622"/>
    </row>
    <row r="621" ht="15.75" customHeight="1">
      <c r="A621" s="621"/>
      <c r="B621" s="621"/>
      <c r="C621" s="1208"/>
      <c r="D621" s="1208"/>
      <c r="E621" s="1208"/>
      <c r="F621" s="621"/>
      <c r="G621" s="621"/>
      <c r="H621" s="621"/>
      <c r="I621" s="622"/>
      <c r="J621" s="621"/>
      <c r="K621" s="621"/>
      <c r="L621" s="621"/>
      <c r="M621" s="621"/>
      <c r="N621" s="1209"/>
      <c r="O621" s="1209"/>
      <c r="P621" s="1209"/>
      <c r="Q621" s="1209"/>
      <c r="R621" s="1209"/>
      <c r="S621" s="621"/>
      <c r="T621" s="1208"/>
      <c r="U621" s="1209"/>
      <c r="V621" s="1210"/>
      <c r="W621" s="1209"/>
      <c r="X621" s="1209"/>
      <c r="Y621" s="1209"/>
      <c r="Z621" s="1210"/>
      <c r="AA621" s="1210"/>
      <c r="AB621" s="1210"/>
      <c r="AC621" s="620"/>
      <c r="AD621" s="620"/>
      <c r="AE621" s="620"/>
      <c r="AF621" s="621"/>
      <c r="AG621" s="622"/>
      <c r="AH621" s="622"/>
      <c r="AI621" s="622"/>
    </row>
    <row r="622" ht="15.75" customHeight="1">
      <c r="A622" s="621"/>
      <c r="B622" s="621"/>
      <c r="C622" s="1208"/>
      <c r="D622" s="1208"/>
      <c r="E622" s="1208"/>
      <c r="F622" s="621"/>
      <c r="G622" s="621"/>
      <c r="H622" s="621"/>
      <c r="I622" s="622"/>
      <c r="J622" s="621"/>
      <c r="K622" s="621"/>
      <c r="L622" s="621"/>
      <c r="M622" s="621"/>
      <c r="N622" s="1209"/>
      <c r="O622" s="1209"/>
      <c r="P622" s="1209"/>
      <c r="Q622" s="1209"/>
      <c r="R622" s="1209"/>
      <c r="S622" s="621"/>
      <c r="T622" s="1208"/>
      <c r="U622" s="1209"/>
      <c r="V622" s="1210"/>
      <c r="W622" s="1209"/>
      <c r="X622" s="1209"/>
      <c r="Y622" s="1209"/>
      <c r="Z622" s="1210"/>
      <c r="AA622" s="1210"/>
      <c r="AB622" s="1210"/>
      <c r="AC622" s="620"/>
      <c r="AD622" s="620"/>
      <c r="AE622" s="620"/>
      <c r="AF622" s="621"/>
      <c r="AG622" s="622"/>
      <c r="AH622" s="622"/>
      <c r="AI622" s="622"/>
    </row>
    <row r="623" ht="15.75" customHeight="1">
      <c r="A623" s="621"/>
      <c r="B623" s="621"/>
      <c r="C623" s="1208"/>
      <c r="D623" s="1208"/>
      <c r="E623" s="1208"/>
      <c r="F623" s="621"/>
      <c r="G623" s="621"/>
      <c r="H623" s="621"/>
      <c r="I623" s="622"/>
      <c r="J623" s="621"/>
      <c r="K623" s="621"/>
      <c r="L623" s="621"/>
      <c r="M623" s="621"/>
      <c r="N623" s="1209"/>
      <c r="O623" s="1209"/>
      <c r="P623" s="1209"/>
      <c r="Q623" s="1209"/>
      <c r="R623" s="1209"/>
      <c r="S623" s="621"/>
      <c r="T623" s="1208"/>
      <c r="U623" s="1209"/>
      <c r="V623" s="1210"/>
      <c r="W623" s="1209"/>
      <c r="X623" s="1209"/>
      <c r="Y623" s="1209"/>
      <c r="Z623" s="1210"/>
      <c r="AA623" s="1210"/>
      <c r="AB623" s="1210"/>
      <c r="AC623" s="620"/>
      <c r="AD623" s="620"/>
      <c r="AE623" s="620"/>
      <c r="AF623" s="621"/>
      <c r="AG623" s="622"/>
      <c r="AH623" s="622"/>
      <c r="AI623" s="622"/>
    </row>
    <row r="624" ht="15.75" customHeight="1">
      <c r="A624" s="621"/>
      <c r="B624" s="621"/>
      <c r="C624" s="1208"/>
      <c r="D624" s="1208"/>
      <c r="E624" s="1208"/>
      <c r="F624" s="621"/>
      <c r="G624" s="621"/>
      <c r="H624" s="621"/>
      <c r="I624" s="622"/>
      <c r="J624" s="621"/>
      <c r="K624" s="621"/>
      <c r="L624" s="621"/>
      <c r="M624" s="621"/>
      <c r="N624" s="1209"/>
      <c r="O624" s="1209"/>
      <c r="P624" s="1209"/>
      <c r="Q624" s="1209"/>
      <c r="R624" s="1209"/>
      <c r="S624" s="621"/>
      <c r="T624" s="1208"/>
      <c r="U624" s="1209"/>
      <c r="V624" s="1210"/>
      <c r="W624" s="1209"/>
      <c r="X624" s="1209"/>
      <c r="Y624" s="1209"/>
      <c r="Z624" s="1210"/>
      <c r="AA624" s="1210"/>
      <c r="AB624" s="1210"/>
      <c r="AC624" s="620"/>
      <c r="AD624" s="620"/>
      <c r="AE624" s="620"/>
      <c r="AF624" s="621"/>
      <c r="AG624" s="622"/>
      <c r="AH624" s="622"/>
      <c r="AI624" s="622"/>
    </row>
    <row r="625" ht="15.75" customHeight="1">
      <c r="A625" s="621"/>
      <c r="B625" s="621"/>
      <c r="C625" s="1208"/>
      <c r="D625" s="1208"/>
      <c r="E625" s="1208"/>
      <c r="F625" s="621"/>
      <c r="G625" s="621"/>
      <c r="H625" s="621"/>
      <c r="I625" s="622"/>
      <c r="J625" s="621"/>
      <c r="K625" s="621"/>
      <c r="L625" s="621"/>
      <c r="M625" s="621"/>
      <c r="N625" s="1209"/>
      <c r="O625" s="1209"/>
      <c r="P625" s="1209"/>
      <c r="Q625" s="1209"/>
      <c r="R625" s="1209"/>
      <c r="S625" s="621"/>
      <c r="T625" s="1208"/>
      <c r="U625" s="1209"/>
      <c r="V625" s="1210"/>
      <c r="W625" s="1209"/>
      <c r="X625" s="1209"/>
      <c r="Y625" s="1209"/>
      <c r="Z625" s="1210"/>
      <c r="AA625" s="1210"/>
      <c r="AB625" s="1210"/>
      <c r="AC625" s="620"/>
      <c r="AD625" s="620"/>
      <c r="AE625" s="620"/>
      <c r="AF625" s="621"/>
      <c r="AG625" s="622"/>
      <c r="AH625" s="622"/>
      <c r="AI625" s="622"/>
    </row>
    <row r="626" ht="15.75" customHeight="1">
      <c r="A626" s="621"/>
      <c r="B626" s="621"/>
      <c r="C626" s="1208"/>
      <c r="D626" s="1208"/>
      <c r="E626" s="1208"/>
      <c r="F626" s="621"/>
      <c r="G626" s="621"/>
      <c r="H626" s="621"/>
      <c r="I626" s="622"/>
      <c r="J626" s="621"/>
      <c r="K626" s="621"/>
      <c r="L626" s="621"/>
      <c r="M626" s="621"/>
      <c r="N626" s="1209"/>
      <c r="O626" s="1209"/>
      <c r="P626" s="1209"/>
      <c r="Q626" s="1209"/>
      <c r="R626" s="1209"/>
      <c r="S626" s="621"/>
      <c r="T626" s="1208"/>
      <c r="U626" s="1209"/>
      <c r="V626" s="1210"/>
      <c r="W626" s="1209"/>
      <c r="X626" s="1209"/>
      <c r="Y626" s="1209"/>
      <c r="Z626" s="1210"/>
      <c r="AA626" s="1210"/>
      <c r="AB626" s="1210"/>
      <c r="AC626" s="620"/>
      <c r="AD626" s="620"/>
      <c r="AE626" s="620"/>
      <c r="AF626" s="621"/>
      <c r="AG626" s="622"/>
      <c r="AH626" s="622"/>
      <c r="AI626" s="622"/>
    </row>
    <row r="627" ht="15.75" customHeight="1">
      <c r="A627" s="621"/>
      <c r="B627" s="621"/>
      <c r="C627" s="1208"/>
      <c r="D627" s="1208"/>
      <c r="E627" s="1208"/>
      <c r="F627" s="621"/>
      <c r="G627" s="621"/>
      <c r="H627" s="621"/>
      <c r="I627" s="622"/>
      <c r="J627" s="621"/>
      <c r="K627" s="621"/>
      <c r="L627" s="621"/>
      <c r="M627" s="621"/>
      <c r="N627" s="1209"/>
      <c r="O627" s="1209"/>
      <c r="P627" s="1209"/>
      <c r="Q627" s="1209"/>
      <c r="R627" s="1209"/>
      <c r="S627" s="621"/>
      <c r="T627" s="1208"/>
      <c r="U627" s="1209"/>
      <c r="V627" s="1210"/>
      <c r="W627" s="1209"/>
      <c r="X627" s="1209"/>
      <c r="Y627" s="1209"/>
      <c r="Z627" s="1210"/>
      <c r="AA627" s="1210"/>
      <c r="AB627" s="1210"/>
      <c r="AC627" s="620"/>
      <c r="AD627" s="620"/>
      <c r="AE627" s="620"/>
      <c r="AF627" s="621"/>
      <c r="AG627" s="622"/>
      <c r="AH627" s="622"/>
      <c r="AI627" s="622"/>
    </row>
    <row r="628" ht="15.75" customHeight="1">
      <c r="A628" s="621"/>
      <c r="B628" s="621"/>
      <c r="C628" s="1208"/>
      <c r="D628" s="1208"/>
      <c r="E628" s="1208"/>
      <c r="F628" s="621"/>
      <c r="G628" s="621"/>
      <c r="H628" s="621"/>
      <c r="I628" s="622"/>
      <c r="J628" s="621"/>
      <c r="K628" s="621"/>
      <c r="L628" s="621"/>
      <c r="M628" s="621"/>
      <c r="N628" s="1209"/>
      <c r="O628" s="1209"/>
      <c r="P628" s="1209"/>
      <c r="Q628" s="1209"/>
      <c r="R628" s="1209"/>
      <c r="S628" s="621"/>
      <c r="T628" s="1208"/>
      <c r="U628" s="1209"/>
      <c r="V628" s="1210"/>
      <c r="W628" s="1209"/>
      <c r="X628" s="1209"/>
      <c r="Y628" s="1209"/>
      <c r="Z628" s="1210"/>
      <c r="AA628" s="1210"/>
      <c r="AB628" s="1210"/>
      <c r="AC628" s="620"/>
      <c r="AD628" s="620"/>
      <c r="AE628" s="620"/>
      <c r="AF628" s="621"/>
      <c r="AG628" s="622"/>
      <c r="AH628" s="622"/>
      <c r="AI628" s="622"/>
    </row>
    <row r="629" ht="15.75" customHeight="1">
      <c r="A629" s="621"/>
      <c r="B629" s="621"/>
      <c r="C629" s="1208"/>
      <c r="D629" s="1208"/>
      <c r="E629" s="1208"/>
      <c r="F629" s="621"/>
      <c r="G629" s="621"/>
      <c r="H629" s="621"/>
      <c r="I629" s="622"/>
      <c r="J629" s="621"/>
      <c r="K629" s="621"/>
      <c r="L629" s="621"/>
      <c r="M629" s="621"/>
      <c r="N629" s="1209"/>
      <c r="O629" s="1209"/>
      <c r="P629" s="1209"/>
      <c r="Q629" s="1209"/>
      <c r="R629" s="1209"/>
      <c r="S629" s="621"/>
      <c r="T629" s="1208"/>
      <c r="U629" s="1209"/>
      <c r="V629" s="1210"/>
      <c r="W629" s="1209"/>
      <c r="X629" s="1209"/>
      <c r="Y629" s="1209"/>
      <c r="Z629" s="1210"/>
      <c r="AA629" s="1210"/>
      <c r="AB629" s="1210"/>
      <c r="AC629" s="620"/>
      <c r="AD629" s="620"/>
      <c r="AE629" s="620"/>
      <c r="AF629" s="621"/>
      <c r="AG629" s="622"/>
      <c r="AH629" s="622"/>
      <c r="AI629" s="622"/>
    </row>
    <row r="630" ht="15.75" customHeight="1">
      <c r="A630" s="621"/>
      <c r="B630" s="621"/>
      <c r="C630" s="1208"/>
      <c r="D630" s="1208"/>
      <c r="E630" s="1208"/>
      <c r="F630" s="621"/>
      <c r="G630" s="621"/>
      <c r="H630" s="621"/>
      <c r="I630" s="622"/>
      <c r="J630" s="621"/>
      <c r="K630" s="621"/>
      <c r="L630" s="621"/>
      <c r="M630" s="621"/>
      <c r="N630" s="1209"/>
      <c r="O630" s="1209"/>
      <c r="P630" s="1209"/>
      <c r="Q630" s="1209"/>
      <c r="R630" s="1209"/>
      <c r="S630" s="621"/>
      <c r="T630" s="1208"/>
      <c r="U630" s="1209"/>
      <c r="V630" s="1210"/>
      <c r="W630" s="1209"/>
      <c r="X630" s="1209"/>
      <c r="Y630" s="1209"/>
      <c r="Z630" s="1210"/>
      <c r="AA630" s="1210"/>
      <c r="AB630" s="1210"/>
      <c r="AC630" s="620"/>
      <c r="AD630" s="620"/>
      <c r="AE630" s="620"/>
      <c r="AF630" s="621"/>
      <c r="AG630" s="622"/>
      <c r="AH630" s="622"/>
      <c r="AI630" s="622"/>
    </row>
    <row r="631" ht="15.75" customHeight="1">
      <c r="A631" s="621"/>
      <c r="B631" s="621"/>
      <c r="C631" s="1208"/>
      <c r="D631" s="1208"/>
      <c r="E631" s="1208"/>
      <c r="F631" s="621"/>
      <c r="G631" s="621"/>
      <c r="H631" s="621"/>
      <c r="I631" s="622"/>
      <c r="J631" s="621"/>
      <c r="K631" s="621"/>
      <c r="L631" s="621"/>
      <c r="M631" s="621"/>
      <c r="N631" s="1209"/>
      <c r="O631" s="1209"/>
      <c r="P631" s="1209"/>
      <c r="Q631" s="1209"/>
      <c r="R631" s="1209"/>
      <c r="S631" s="621"/>
      <c r="T631" s="1208"/>
      <c r="U631" s="1209"/>
      <c r="V631" s="1210"/>
      <c r="W631" s="1209"/>
      <c r="X631" s="1209"/>
      <c r="Y631" s="1209"/>
      <c r="Z631" s="1210"/>
      <c r="AA631" s="1210"/>
      <c r="AB631" s="1210"/>
      <c r="AC631" s="620"/>
      <c r="AD631" s="620"/>
      <c r="AE631" s="620"/>
      <c r="AF631" s="621"/>
      <c r="AG631" s="622"/>
      <c r="AH631" s="622"/>
      <c r="AI631" s="622"/>
    </row>
    <row r="632" ht="15.75" customHeight="1">
      <c r="A632" s="621"/>
      <c r="B632" s="621"/>
      <c r="C632" s="1208"/>
      <c r="D632" s="1208"/>
      <c r="E632" s="1208"/>
      <c r="F632" s="621"/>
      <c r="G632" s="621"/>
      <c r="H632" s="621"/>
      <c r="I632" s="622"/>
      <c r="J632" s="621"/>
      <c r="K632" s="621"/>
      <c r="L632" s="621"/>
      <c r="M632" s="621"/>
      <c r="N632" s="1209"/>
      <c r="O632" s="1209"/>
      <c r="P632" s="1209"/>
      <c r="Q632" s="1209"/>
      <c r="R632" s="1209"/>
      <c r="S632" s="621"/>
      <c r="T632" s="1208"/>
      <c r="U632" s="1209"/>
      <c r="V632" s="1210"/>
      <c r="W632" s="1209"/>
      <c r="X632" s="1209"/>
      <c r="Y632" s="1209"/>
      <c r="Z632" s="1210"/>
      <c r="AA632" s="1210"/>
      <c r="AB632" s="1210"/>
      <c r="AC632" s="620"/>
      <c r="AD632" s="620"/>
      <c r="AE632" s="620"/>
      <c r="AF632" s="621"/>
      <c r="AG632" s="622"/>
      <c r="AH632" s="622"/>
      <c r="AI632" s="622"/>
    </row>
    <row r="633" ht="15.75" customHeight="1">
      <c r="A633" s="621"/>
      <c r="B633" s="621"/>
      <c r="C633" s="1208"/>
      <c r="D633" s="1208"/>
      <c r="E633" s="1208"/>
      <c r="F633" s="621"/>
      <c r="G633" s="621"/>
      <c r="H633" s="621"/>
      <c r="I633" s="622"/>
      <c r="J633" s="621"/>
      <c r="K633" s="621"/>
      <c r="L633" s="621"/>
      <c r="M633" s="621"/>
      <c r="N633" s="1209"/>
      <c r="O633" s="1209"/>
      <c r="P633" s="1209"/>
      <c r="Q633" s="1209"/>
      <c r="R633" s="1209"/>
      <c r="S633" s="621"/>
      <c r="T633" s="1208"/>
      <c r="U633" s="1209"/>
      <c r="V633" s="1210"/>
      <c r="W633" s="1209"/>
      <c r="X633" s="1209"/>
      <c r="Y633" s="1209"/>
      <c r="Z633" s="1210"/>
      <c r="AA633" s="1210"/>
      <c r="AB633" s="1210"/>
      <c r="AC633" s="620"/>
      <c r="AD633" s="620"/>
      <c r="AE633" s="620"/>
      <c r="AF633" s="621"/>
      <c r="AG633" s="622"/>
      <c r="AH633" s="622"/>
      <c r="AI633" s="622"/>
    </row>
    <row r="634" ht="15.75" customHeight="1">
      <c r="A634" s="621"/>
      <c r="B634" s="621"/>
      <c r="C634" s="1208"/>
      <c r="D634" s="1208"/>
      <c r="E634" s="1208"/>
      <c r="F634" s="621"/>
      <c r="G634" s="621"/>
      <c r="H634" s="621"/>
      <c r="I634" s="622"/>
      <c r="J634" s="621"/>
      <c r="K634" s="621"/>
      <c r="L634" s="621"/>
      <c r="M634" s="621"/>
      <c r="N634" s="1209"/>
      <c r="O634" s="1209"/>
      <c r="P634" s="1209"/>
      <c r="Q634" s="1209"/>
      <c r="R634" s="1209"/>
      <c r="S634" s="621"/>
      <c r="T634" s="1208"/>
      <c r="U634" s="1209"/>
      <c r="V634" s="1210"/>
      <c r="W634" s="1209"/>
      <c r="X634" s="1209"/>
      <c r="Y634" s="1209"/>
      <c r="Z634" s="1210"/>
      <c r="AA634" s="1210"/>
      <c r="AB634" s="1210"/>
      <c r="AC634" s="620"/>
      <c r="AD634" s="620"/>
      <c r="AE634" s="620"/>
      <c r="AF634" s="621"/>
      <c r="AG634" s="622"/>
      <c r="AH634" s="622"/>
      <c r="AI634" s="622"/>
    </row>
    <row r="635" ht="15.75" customHeight="1">
      <c r="A635" s="621"/>
      <c r="B635" s="621"/>
      <c r="C635" s="1208"/>
      <c r="D635" s="1208"/>
      <c r="E635" s="1208"/>
      <c r="F635" s="621"/>
      <c r="G635" s="621"/>
      <c r="H635" s="621"/>
      <c r="I635" s="622"/>
      <c r="J635" s="621"/>
      <c r="K635" s="621"/>
      <c r="L635" s="621"/>
      <c r="M635" s="621"/>
      <c r="N635" s="1209"/>
      <c r="O635" s="1209"/>
      <c r="P635" s="1209"/>
      <c r="Q635" s="1209"/>
      <c r="R635" s="1209"/>
      <c r="S635" s="621"/>
      <c r="T635" s="1208"/>
      <c r="U635" s="1209"/>
      <c r="V635" s="1210"/>
      <c r="W635" s="1209"/>
      <c r="X635" s="1209"/>
      <c r="Y635" s="1209"/>
      <c r="Z635" s="1210"/>
      <c r="AA635" s="1210"/>
      <c r="AB635" s="1210"/>
      <c r="AC635" s="620"/>
      <c r="AD635" s="620"/>
      <c r="AE635" s="620"/>
      <c r="AF635" s="621"/>
      <c r="AG635" s="622"/>
      <c r="AH635" s="622"/>
      <c r="AI635" s="622"/>
    </row>
    <row r="636" ht="15.75" customHeight="1">
      <c r="A636" s="621"/>
      <c r="B636" s="621"/>
      <c r="C636" s="1208"/>
      <c r="D636" s="1208"/>
      <c r="E636" s="1208"/>
      <c r="F636" s="621"/>
      <c r="G636" s="621"/>
      <c r="H636" s="621"/>
      <c r="I636" s="622"/>
      <c r="J636" s="621"/>
      <c r="K636" s="621"/>
      <c r="L636" s="621"/>
      <c r="M636" s="621"/>
      <c r="N636" s="1209"/>
      <c r="O636" s="1209"/>
      <c r="P636" s="1209"/>
      <c r="Q636" s="1209"/>
      <c r="R636" s="1209"/>
      <c r="S636" s="621"/>
      <c r="T636" s="1208"/>
      <c r="U636" s="1209"/>
      <c r="V636" s="1210"/>
      <c r="W636" s="1209"/>
      <c r="X636" s="1209"/>
      <c r="Y636" s="1209"/>
      <c r="Z636" s="1210"/>
      <c r="AA636" s="1210"/>
      <c r="AB636" s="1210"/>
      <c r="AC636" s="620"/>
      <c r="AD636" s="620"/>
      <c r="AE636" s="620"/>
      <c r="AF636" s="621"/>
      <c r="AG636" s="622"/>
      <c r="AH636" s="622"/>
      <c r="AI636" s="622"/>
    </row>
    <row r="637" ht="15.75" customHeight="1">
      <c r="A637" s="621"/>
      <c r="B637" s="621"/>
      <c r="C637" s="1208"/>
      <c r="D637" s="1208"/>
      <c r="E637" s="1208"/>
      <c r="F637" s="621"/>
      <c r="G637" s="621"/>
      <c r="H637" s="621"/>
      <c r="I637" s="622"/>
      <c r="J637" s="621"/>
      <c r="K637" s="621"/>
      <c r="L637" s="621"/>
      <c r="M637" s="621"/>
      <c r="N637" s="1209"/>
      <c r="O637" s="1209"/>
      <c r="P637" s="1209"/>
      <c r="Q637" s="1209"/>
      <c r="R637" s="1209"/>
      <c r="S637" s="621"/>
      <c r="T637" s="1208"/>
      <c r="U637" s="1209"/>
      <c r="V637" s="1210"/>
      <c r="W637" s="1209"/>
      <c r="X637" s="1209"/>
      <c r="Y637" s="1209"/>
      <c r="Z637" s="1210"/>
      <c r="AA637" s="1210"/>
      <c r="AB637" s="1210"/>
      <c r="AC637" s="620"/>
      <c r="AD637" s="620"/>
      <c r="AE637" s="620"/>
      <c r="AF637" s="621"/>
      <c r="AG637" s="622"/>
      <c r="AH637" s="622"/>
      <c r="AI637" s="622"/>
    </row>
    <row r="638" ht="15.75" customHeight="1">
      <c r="A638" s="621"/>
      <c r="B638" s="621"/>
      <c r="C638" s="1208"/>
      <c r="D638" s="1208"/>
      <c r="E638" s="1208"/>
      <c r="F638" s="621"/>
      <c r="G638" s="621"/>
      <c r="H638" s="621"/>
      <c r="I638" s="622"/>
      <c r="J638" s="621"/>
      <c r="K638" s="621"/>
      <c r="L638" s="621"/>
      <c r="M638" s="621"/>
      <c r="N638" s="1209"/>
      <c r="O638" s="1209"/>
      <c r="P638" s="1209"/>
      <c r="Q638" s="1209"/>
      <c r="R638" s="1209"/>
      <c r="S638" s="621"/>
      <c r="T638" s="1208"/>
      <c r="U638" s="1209"/>
      <c r="V638" s="1210"/>
      <c r="W638" s="1209"/>
      <c r="X638" s="1209"/>
      <c r="Y638" s="1209"/>
      <c r="Z638" s="1210"/>
      <c r="AA638" s="1210"/>
      <c r="AB638" s="1210"/>
      <c r="AC638" s="620"/>
      <c r="AD638" s="620"/>
      <c r="AE638" s="620"/>
      <c r="AF638" s="621"/>
      <c r="AG638" s="622"/>
      <c r="AH638" s="622"/>
      <c r="AI638" s="622"/>
    </row>
    <row r="639" ht="15.75" customHeight="1">
      <c r="A639" s="621"/>
      <c r="B639" s="621"/>
      <c r="C639" s="1208"/>
      <c r="D639" s="1208"/>
      <c r="E639" s="1208"/>
      <c r="F639" s="621"/>
      <c r="G639" s="621"/>
      <c r="H639" s="621"/>
      <c r="I639" s="622"/>
      <c r="J639" s="621"/>
      <c r="K639" s="621"/>
      <c r="L639" s="621"/>
      <c r="M639" s="621"/>
      <c r="N639" s="1209"/>
      <c r="O639" s="1209"/>
      <c r="P639" s="1209"/>
      <c r="Q639" s="1209"/>
      <c r="R639" s="1209"/>
      <c r="S639" s="621"/>
      <c r="T639" s="1208"/>
      <c r="U639" s="1209"/>
      <c r="V639" s="1210"/>
      <c r="W639" s="1209"/>
      <c r="X639" s="1209"/>
      <c r="Y639" s="1209"/>
      <c r="Z639" s="1210"/>
      <c r="AA639" s="1210"/>
      <c r="AB639" s="1210"/>
      <c r="AC639" s="620"/>
      <c r="AD639" s="620"/>
      <c r="AE639" s="620"/>
      <c r="AF639" s="621"/>
      <c r="AG639" s="622"/>
      <c r="AH639" s="622"/>
      <c r="AI639" s="622"/>
    </row>
    <row r="640" ht="15.75" customHeight="1">
      <c r="A640" s="621"/>
      <c r="B640" s="621"/>
      <c r="C640" s="1208"/>
      <c r="D640" s="1208"/>
      <c r="E640" s="1208"/>
      <c r="F640" s="621"/>
      <c r="G640" s="621"/>
      <c r="H640" s="621"/>
      <c r="I640" s="622"/>
      <c r="J640" s="621"/>
      <c r="K640" s="621"/>
      <c r="L640" s="621"/>
      <c r="M640" s="621"/>
      <c r="N640" s="1209"/>
      <c r="O640" s="1209"/>
      <c r="P640" s="1209"/>
      <c r="Q640" s="1209"/>
      <c r="R640" s="1209"/>
      <c r="S640" s="621"/>
      <c r="T640" s="1208"/>
      <c r="U640" s="1209"/>
      <c r="V640" s="1210"/>
      <c r="W640" s="1209"/>
      <c r="X640" s="1209"/>
      <c r="Y640" s="1209"/>
      <c r="Z640" s="1210"/>
      <c r="AA640" s="1210"/>
      <c r="AB640" s="1210"/>
      <c r="AC640" s="620"/>
      <c r="AD640" s="620"/>
      <c r="AE640" s="620"/>
      <c r="AF640" s="621"/>
      <c r="AG640" s="622"/>
      <c r="AH640" s="622"/>
      <c r="AI640" s="622"/>
    </row>
    <row r="641" ht="15.75" customHeight="1">
      <c r="A641" s="621"/>
      <c r="B641" s="621"/>
      <c r="C641" s="1208"/>
      <c r="D641" s="1208"/>
      <c r="E641" s="1208"/>
      <c r="F641" s="621"/>
      <c r="G641" s="621"/>
      <c r="H641" s="621"/>
      <c r="I641" s="622"/>
      <c r="J641" s="621"/>
      <c r="K641" s="621"/>
      <c r="L641" s="621"/>
      <c r="M641" s="621"/>
      <c r="N641" s="1209"/>
      <c r="O641" s="1209"/>
      <c r="P641" s="1209"/>
      <c r="Q641" s="1209"/>
      <c r="R641" s="1209"/>
      <c r="S641" s="621"/>
      <c r="T641" s="1208"/>
      <c r="U641" s="1209"/>
      <c r="V641" s="1210"/>
      <c r="W641" s="1209"/>
      <c r="X641" s="1209"/>
      <c r="Y641" s="1209"/>
      <c r="Z641" s="1210"/>
      <c r="AA641" s="1210"/>
      <c r="AB641" s="1210"/>
      <c r="AC641" s="620"/>
      <c r="AD641" s="620"/>
      <c r="AE641" s="620"/>
      <c r="AF641" s="621"/>
      <c r="AG641" s="622"/>
      <c r="AH641" s="622"/>
      <c r="AI641" s="622"/>
    </row>
    <row r="642" ht="15.75" customHeight="1">
      <c r="A642" s="621"/>
      <c r="B642" s="621"/>
      <c r="C642" s="1208"/>
      <c r="D642" s="1208"/>
      <c r="E642" s="1208"/>
      <c r="F642" s="621"/>
      <c r="G642" s="621"/>
      <c r="H642" s="621"/>
      <c r="I642" s="622"/>
      <c r="J642" s="621"/>
      <c r="K642" s="621"/>
      <c r="L642" s="621"/>
      <c r="M642" s="621"/>
      <c r="N642" s="1209"/>
      <c r="O642" s="1209"/>
      <c r="P642" s="1209"/>
      <c r="Q642" s="1209"/>
      <c r="R642" s="1209"/>
      <c r="S642" s="621"/>
      <c r="T642" s="1208"/>
      <c r="U642" s="1209"/>
      <c r="V642" s="1210"/>
      <c r="W642" s="1209"/>
      <c r="X642" s="1209"/>
      <c r="Y642" s="1209"/>
      <c r="Z642" s="1210"/>
      <c r="AA642" s="1210"/>
      <c r="AB642" s="1210"/>
      <c r="AC642" s="620"/>
      <c r="AD642" s="620"/>
      <c r="AE642" s="620"/>
      <c r="AF642" s="621"/>
      <c r="AG642" s="622"/>
      <c r="AH642" s="622"/>
      <c r="AI642" s="622"/>
    </row>
    <row r="643" ht="15.75" customHeight="1">
      <c r="A643" s="621"/>
      <c r="B643" s="621"/>
      <c r="C643" s="1208"/>
      <c r="D643" s="1208"/>
      <c r="E643" s="1208"/>
      <c r="F643" s="621"/>
      <c r="G643" s="621"/>
      <c r="H643" s="621"/>
      <c r="I643" s="622"/>
      <c r="J643" s="621"/>
      <c r="K643" s="621"/>
      <c r="L643" s="621"/>
      <c r="M643" s="621"/>
      <c r="N643" s="1209"/>
      <c r="O643" s="1209"/>
      <c r="P643" s="1209"/>
      <c r="Q643" s="1209"/>
      <c r="R643" s="1209"/>
      <c r="S643" s="621"/>
      <c r="T643" s="1208"/>
      <c r="U643" s="1209"/>
      <c r="V643" s="1210"/>
      <c r="W643" s="1209"/>
      <c r="X643" s="1209"/>
      <c r="Y643" s="1209"/>
      <c r="Z643" s="1210"/>
      <c r="AA643" s="1210"/>
      <c r="AB643" s="1210"/>
      <c r="AC643" s="620"/>
      <c r="AD643" s="620"/>
      <c r="AE643" s="620"/>
      <c r="AF643" s="621"/>
      <c r="AG643" s="622"/>
      <c r="AH643" s="622"/>
      <c r="AI643" s="622"/>
    </row>
    <row r="644" ht="15.75" customHeight="1">
      <c r="A644" s="621"/>
      <c r="B644" s="621"/>
      <c r="C644" s="1208"/>
      <c r="D644" s="1208"/>
      <c r="E644" s="1208"/>
      <c r="F644" s="621"/>
      <c r="G644" s="621"/>
      <c r="H644" s="621"/>
      <c r="I644" s="622"/>
      <c r="J644" s="621"/>
      <c r="K644" s="621"/>
      <c r="L644" s="621"/>
      <c r="M644" s="621"/>
      <c r="N644" s="1209"/>
      <c r="O644" s="1209"/>
      <c r="P644" s="1209"/>
      <c r="Q644" s="1209"/>
      <c r="R644" s="1209"/>
      <c r="S644" s="621"/>
      <c r="T644" s="1208"/>
      <c r="U644" s="1209"/>
      <c r="V644" s="1210"/>
      <c r="W644" s="1209"/>
      <c r="X644" s="1209"/>
      <c r="Y644" s="1209"/>
      <c r="Z644" s="1210"/>
      <c r="AA644" s="1210"/>
      <c r="AB644" s="1210"/>
      <c r="AC644" s="620"/>
      <c r="AD644" s="620"/>
      <c r="AE644" s="620"/>
      <c r="AF644" s="621"/>
      <c r="AG644" s="622"/>
      <c r="AH644" s="622"/>
      <c r="AI644" s="622"/>
    </row>
    <row r="645" ht="15.75" customHeight="1">
      <c r="A645" s="621"/>
      <c r="B645" s="621"/>
      <c r="C645" s="1208"/>
      <c r="D645" s="1208"/>
      <c r="E645" s="1208"/>
      <c r="F645" s="621"/>
      <c r="G645" s="621"/>
      <c r="H645" s="621"/>
      <c r="I645" s="622"/>
      <c r="J645" s="621"/>
      <c r="K645" s="621"/>
      <c r="L645" s="621"/>
      <c r="M645" s="621"/>
      <c r="N645" s="1209"/>
      <c r="O645" s="1209"/>
      <c r="P645" s="1209"/>
      <c r="Q645" s="1209"/>
      <c r="R645" s="1209"/>
      <c r="S645" s="621"/>
      <c r="T645" s="1208"/>
      <c r="U645" s="1209"/>
      <c r="V645" s="1210"/>
      <c r="W645" s="1209"/>
      <c r="X645" s="1209"/>
      <c r="Y645" s="1209"/>
      <c r="Z645" s="1210"/>
      <c r="AA645" s="1210"/>
      <c r="AB645" s="1210"/>
      <c r="AC645" s="620"/>
      <c r="AD645" s="620"/>
      <c r="AE645" s="620"/>
      <c r="AF645" s="621"/>
      <c r="AG645" s="622"/>
      <c r="AH645" s="622"/>
      <c r="AI645" s="622"/>
    </row>
    <row r="646" ht="15.75" customHeight="1">
      <c r="A646" s="621"/>
      <c r="B646" s="621"/>
      <c r="C646" s="1208"/>
      <c r="D646" s="1208"/>
      <c r="E646" s="1208"/>
      <c r="F646" s="621"/>
      <c r="G646" s="621"/>
      <c r="H646" s="621"/>
      <c r="I646" s="622"/>
      <c r="J646" s="621"/>
      <c r="K646" s="621"/>
      <c r="L646" s="621"/>
      <c r="M646" s="621"/>
      <c r="N646" s="1209"/>
      <c r="O646" s="1209"/>
      <c r="P646" s="1209"/>
      <c r="Q646" s="1209"/>
      <c r="R646" s="1209"/>
      <c r="S646" s="621"/>
      <c r="T646" s="1208"/>
      <c r="U646" s="1209"/>
      <c r="V646" s="1210"/>
      <c r="W646" s="1209"/>
      <c r="X646" s="1209"/>
      <c r="Y646" s="1209"/>
      <c r="Z646" s="1210"/>
      <c r="AA646" s="1210"/>
      <c r="AB646" s="1210"/>
      <c r="AC646" s="620"/>
      <c r="AD646" s="620"/>
      <c r="AE646" s="620"/>
      <c r="AF646" s="621"/>
      <c r="AG646" s="622"/>
      <c r="AH646" s="622"/>
      <c r="AI646" s="622"/>
    </row>
    <row r="647" ht="15.75" customHeight="1">
      <c r="A647" s="621"/>
      <c r="B647" s="621"/>
      <c r="C647" s="1208"/>
      <c r="D647" s="1208"/>
      <c r="E647" s="1208"/>
      <c r="F647" s="621"/>
      <c r="G647" s="621"/>
      <c r="H647" s="621"/>
      <c r="I647" s="622"/>
      <c r="J647" s="621"/>
      <c r="K647" s="621"/>
      <c r="L647" s="621"/>
      <c r="M647" s="621"/>
      <c r="N647" s="1209"/>
      <c r="O647" s="1209"/>
      <c r="P647" s="1209"/>
      <c r="Q647" s="1209"/>
      <c r="R647" s="1209"/>
      <c r="S647" s="621"/>
      <c r="T647" s="1208"/>
      <c r="U647" s="1209"/>
      <c r="V647" s="1210"/>
      <c r="W647" s="1209"/>
      <c r="X647" s="1209"/>
      <c r="Y647" s="1209"/>
      <c r="Z647" s="1210"/>
      <c r="AA647" s="1210"/>
      <c r="AB647" s="1210"/>
      <c r="AC647" s="620"/>
      <c r="AD647" s="620"/>
      <c r="AE647" s="620"/>
      <c r="AF647" s="621"/>
      <c r="AG647" s="622"/>
      <c r="AH647" s="622"/>
      <c r="AI647" s="622"/>
    </row>
    <row r="648" ht="15.75" customHeight="1">
      <c r="A648" s="621"/>
      <c r="B648" s="621"/>
      <c r="C648" s="1208"/>
      <c r="D648" s="1208"/>
      <c r="E648" s="1208"/>
      <c r="F648" s="621"/>
      <c r="G648" s="621"/>
      <c r="H648" s="621"/>
      <c r="I648" s="622"/>
      <c r="J648" s="621"/>
      <c r="K648" s="621"/>
      <c r="L648" s="621"/>
      <c r="M648" s="621"/>
      <c r="N648" s="1209"/>
      <c r="O648" s="1209"/>
      <c r="P648" s="1209"/>
      <c r="Q648" s="1209"/>
      <c r="R648" s="1209"/>
      <c r="S648" s="621"/>
      <c r="T648" s="1208"/>
      <c r="U648" s="1209"/>
      <c r="V648" s="1210"/>
      <c r="W648" s="1209"/>
      <c r="X648" s="1209"/>
      <c r="Y648" s="1209"/>
      <c r="Z648" s="1210"/>
      <c r="AA648" s="1210"/>
      <c r="AB648" s="1210"/>
      <c r="AC648" s="620"/>
      <c r="AD648" s="620"/>
      <c r="AE648" s="620"/>
      <c r="AF648" s="621"/>
      <c r="AG648" s="622"/>
      <c r="AH648" s="622"/>
      <c r="AI648" s="622"/>
    </row>
    <row r="649" ht="15.75" customHeight="1">
      <c r="A649" s="621"/>
      <c r="B649" s="621"/>
      <c r="C649" s="1208"/>
      <c r="D649" s="1208"/>
      <c r="E649" s="1208"/>
      <c r="F649" s="621"/>
      <c r="G649" s="621"/>
      <c r="H649" s="621"/>
      <c r="I649" s="622"/>
      <c r="J649" s="621"/>
      <c r="K649" s="621"/>
      <c r="L649" s="621"/>
      <c r="M649" s="621"/>
      <c r="N649" s="1209"/>
      <c r="O649" s="1209"/>
      <c r="P649" s="1209"/>
      <c r="Q649" s="1209"/>
      <c r="R649" s="1209"/>
      <c r="S649" s="621"/>
      <c r="T649" s="1208"/>
      <c r="U649" s="1209"/>
      <c r="V649" s="1210"/>
      <c r="W649" s="1209"/>
      <c r="X649" s="1209"/>
      <c r="Y649" s="1209"/>
      <c r="Z649" s="1210"/>
      <c r="AA649" s="1210"/>
      <c r="AB649" s="1210"/>
      <c r="AC649" s="620"/>
      <c r="AD649" s="620"/>
      <c r="AE649" s="620"/>
      <c r="AF649" s="621"/>
      <c r="AG649" s="622"/>
      <c r="AH649" s="622"/>
      <c r="AI649" s="622"/>
    </row>
    <row r="650" ht="15.75" customHeight="1">
      <c r="A650" s="621"/>
      <c r="B650" s="621"/>
      <c r="C650" s="1208"/>
      <c r="D650" s="1208"/>
      <c r="E650" s="1208"/>
      <c r="F650" s="621"/>
      <c r="G650" s="621"/>
      <c r="H650" s="621"/>
      <c r="I650" s="622"/>
      <c r="J650" s="621"/>
      <c r="K650" s="621"/>
      <c r="L650" s="621"/>
      <c r="M650" s="621"/>
      <c r="N650" s="1209"/>
      <c r="O650" s="1209"/>
      <c r="P650" s="1209"/>
      <c r="Q650" s="1209"/>
      <c r="R650" s="1209"/>
      <c r="S650" s="621"/>
      <c r="T650" s="1208"/>
      <c r="U650" s="1209"/>
      <c r="V650" s="1210"/>
      <c r="W650" s="1209"/>
      <c r="X650" s="1209"/>
      <c r="Y650" s="1209"/>
      <c r="Z650" s="1210"/>
      <c r="AA650" s="1210"/>
      <c r="AB650" s="1210"/>
      <c r="AC650" s="620"/>
      <c r="AD650" s="620"/>
      <c r="AE650" s="620"/>
      <c r="AF650" s="621"/>
      <c r="AG650" s="622"/>
      <c r="AH650" s="622"/>
      <c r="AI650" s="622"/>
    </row>
    <row r="651" ht="15.75" customHeight="1">
      <c r="A651" s="621"/>
      <c r="B651" s="621"/>
      <c r="C651" s="1208"/>
      <c r="D651" s="1208"/>
      <c r="E651" s="1208"/>
      <c r="F651" s="621"/>
      <c r="G651" s="621"/>
      <c r="H651" s="621"/>
      <c r="I651" s="622"/>
      <c r="J651" s="621"/>
      <c r="K651" s="621"/>
      <c r="L651" s="621"/>
      <c r="M651" s="621"/>
      <c r="N651" s="1209"/>
      <c r="O651" s="1209"/>
      <c r="P651" s="1209"/>
      <c r="Q651" s="1209"/>
      <c r="R651" s="1209"/>
      <c r="S651" s="621"/>
      <c r="T651" s="1208"/>
      <c r="U651" s="1209"/>
      <c r="V651" s="1210"/>
      <c r="W651" s="1209"/>
      <c r="X651" s="1209"/>
      <c r="Y651" s="1209"/>
      <c r="Z651" s="1210"/>
      <c r="AA651" s="1210"/>
      <c r="AB651" s="1210"/>
      <c r="AC651" s="620"/>
      <c r="AD651" s="620"/>
      <c r="AE651" s="620"/>
      <c r="AF651" s="621"/>
      <c r="AG651" s="622"/>
      <c r="AH651" s="622"/>
      <c r="AI651" s="622"/>
    </row>
    <row r="652" ht="15.75" customHeight="1">
      <c r="A652" s="621"/>
      <c r="B652" s="621"/>
      <c r="C652" s="1208"/>
      <c r="D652" s="1208"/>
      <c r="E652" s="1208"/>
      <c r="F652" s="621"/>
      <c r="G652" s="621"/>
      <c r="H652" s="621"/>
      <c r="I652" s="622"/>
      <c r="J652" s="621"/>
      <c r="K652" s="621"/>
      <c r="L652" s="621"/>
      <c r="M652" s="621"/>
      <c r="N652" s="1209"/>
      <c r="O652" s="1209"/>
      <c r="P652" s="1209"/>
      <c r="Q652" s="1209"/>
      <c r="R652" s="1209"/>
      <c r="S652" s="621"/>
      <c r="T652" s="1208"/>
      <c r="U652" s="1209"/>
      <c r="V652" s="1210"/>
      <c r="W652" s="1209"/>
      <c r="X652" s="1209"/>
      <c r="Y652" s="1209"/>
      <c r="Z652" s="1210"/>
      <c r="AA652" s="1210"/>
      <c r="AB652" s="1210"/>
      <c r="AC652" s="620"/>
      <c r="AD652" s="620"/>
      <c r="AE652" s="620"/>
      <c r="AF652" s="621"/>
      <c r="AG652" s="622"/>
      <c r="AH652" s="622"/>
      <c r="AI652" s="622"/>
    </row>
    <row r="653" ht="15.75" customHeight="1">
      <c r="A653" s="621"/>
      <c r="B653" s="621"/>
      <c r="C653" s="1208"/>
      <c r="D653" s="1208"/>
      <c r="E653" s="1208"/>
      <c r="F653" s="621"/>
      <c r="G653" s="621"/>
      <c r="H653" s="621"/>
      <c r="I653" s="622"/>
      <c r="J653" s="621"/>
      <c r="K653" s="621"/>
      <c r="L653" s="621"/>
      <c r="M653" s="621"/>
      <c r="N653" s="1209"/>
      <c r="O653" s="1209"/>
      <c r="P653" s="1209"/>
      <c r="Q653" s="1209"/>
      <c r="R653" s="1209"/>
      <c r="S653" s="621"/>
      <c r="T653" s="1208"/>
      <c r="U653" s="1209"/>
      <c r="V653" s="1210"/>
      <c r="W653" s="1209"/>
      <c r="X653" s="1209"/>
      <c r="Y653" s="1209"/>
      <c r="Z653" s="1210"/>
      <c r="AA653" s="1210"/>
      <c r="AB653" s="1210"/>
      <c r="AC653" s="620"/>
      <c r="AD653" s="620"/>
      <c r="AE653" s="620"/>
      <c r="AF653" s="621"/>
      <c r="AG653" s="622"/>
      <c r="AH653" s="622"/>
      <c r="AI653" s="622"/>
    </row>
    <row r="654" ht="15.75" customHeight="1">
      <c r="A654" s="621"/>
      <c r="B654" s="621"/>
      <c r="C654" s="1208"/>
      <c r="D654" s="1208"/>
      <c r="E654" s="1208"/>
      <c r="F654" s="621"/>
      <c r="G654" s="621"/>
      <c r="H654" s="621"/>
      <c r="I654" s="622"/>
      <c r="J654" s="621"/>
      <c r="K654" s="621"/>
      <c r="L654" s="621"/>
      <c r="M654" s="621"/>
      <c r="N654" s="1209"/>
      <c r="O654" s="1209"/>
      <c r="P654" s="1209"/>
      <c r="Q654" s="1209"/>
      <c r="R654" s="1209"/>
      <c r="S654" s="621"/>
      <c r="T654" s="1208"/>
      <c r="U654" s="1209"/>
      <c r="V654" s="1210"/>
      <c r="W654" s="1209"/>
      <c r="X654" s="1209"/>
      <c r="Y654" s="1209"/>
      <c r="Z654" s="1210"/>
      <c r="AA654" s="1210"/>
      <c r="AB654" s="1210"/>
      <c r="AC654" s="620"/>
      <c r="AD654" s="620"/>
      <c r="AE654" s="620"/>
      <c r="AF654" s="621"/>
      <c r="AG654" s="622"/>
      <c r="AH654" s="622"/>
      <c r="AI654" s="622"/>
    </row>
    <row r="655" ht="15.75" customHeight="1">
      <c r="A655" s="621"/>
      <c r="B655" s="621"/>
      <c r="C655" s="1208"/>
      <c r="D655" s="1208"/>
      <c r="E655" s="1208"/>
      <c r="F655" s="621"/>
      <c r="G655" s="621"/>
      <c r="H655" s="621"/>
      <c r="I655" s="622"/>
      <c r="J655" s="621"/>
      <c r="K655" s="621"/>
      <c r="L655" s="621"/>
      <c r="M655" s="621"/>
      <c r="N655" s="1209"/>
      <c r="O655" s="1209"/>
      <c r="P655" s="1209"/>
      <c r="Q655" s="1209"/>
      <c r="R655" s="1209"/>
      <c r="S655" s="621"/>
      <c r="T655" s="1208"/>
      <c r="U655" s="1209"/>
      <c r="V655" s="1210"/>
      <c r="W655" s="1209"/>
      <c r="X655" s="1209"/>
      <c r="Y655" s="1209"/>
      <c r="Z655" s="1210"/>
      <c r="AA655" s="1210"/>
      <c r="AB655" s="1210"/>
      <c r="AC655" s="620"/>
      <c r="AD655" s="620"/>
      <c r="AE655" s="620"/>
      <c r="AF655" s="621"/>
      <c r="AG655" s="622"/>
      <c r="AH655" s="622"/>
      <c r="AI655" s="622"/>
    </row>
    <row r="656" ht="15.75" customHeight="1">
      <c r="A656" s="621"/>
      <c r="B656" s="621"/>
      <c r="C656" s="1208"/>
      <c r="D656" s="1208"/>
      <c r="E656" s="1208"/>
      <c r="F656" s="621"/>
      <c r="G656" s="621"/>
      <c r="H656" s="621"/>
      <c r="I656" s="622"/>
      <c r="J656" s="621"/>
      <c r="K656" s="621"/>
      <c r="L656" s="621"/>
      <c r="M656" s="621"/>
      <c r="N656" s="1209"/>
      <c r="O656" s="1209"/>
      <c r="P656" s="1209"/>
      <c r="Q656" s="1209"/>
      <c r="R656" s="1209"/>
      <c r="S656" s="621"/>
      <c r="T656" s="1208"/>
      <c r="U656" s="1209"/>
      <c r="V656" s="1210"/>
      <c r="W656" s="1209"/>
      <c r="X656" s="1209"/>
      <c r="Y656" s="1209"/>
      <c r="Z656" s="1210"/>
      <c r="AA656" s="1210"/>
      <c r="AB656" s="1210"/>
      <c r="AC656" s="620"/>
      <c r="AD656" s="620"/>
      <c r="AE656" s="620"/>
      <c r="AF656" s="621"/>
      <c r="AG656" s="622"/>
      <c r="AH656" s="622"/>
      <c r="AI656" s="622"/>
    </row>
    <row r="657" ht="15.75" customHeight="1">
      <c r="A657" s="621"/>
      <c r="B657" s="621"/>
      <c r="C657" s="1208"/>
      <c r="D657" s="1208"/>
      <c r="E657" s="1208"/>
      <c r="F657" s="621"/>
      <c r="G657" s="621"/>
      <c r="H657" s="621"/>
      <c r="I657" s="622"/>
      <c r="J657" s="621"/>
      <c r="K657" s="621"/>
      <c r="L657" s="621"/>
      <c r="M657" s="621"/>
      <c r="N657" s="1209"/>
      <c r="O657" s="1209"/>
      <c r="P657" s="1209"/>
      <c r="Q657" s="1209"/>
      <c r="R657" s="1209"/>
      <c r="S657" s="621"/>
      <c r="T657" s="1208"/>
      <c r="U657" s="1209"/>
      <c r="V657" s="1210"/>
      <c r="W657" s="1209"/>
      <c r="X657" s="1209"/>
      <c r="Y657" s="1209"/>
      <c r="Z657" s="1210"/>
      <c r="AA657" s="1210"/>
      <c r="AB657" s="1210"/>
      <c r="AC657" s="620"/>
      <c r="AD657" s="620"/>
      <c r="AE657" s="620"/>
      <c r="AF657" s="621"/>
      <c r="AG657" s="622"/>
      <c r="AH657" s="622"/>
      <c r="AI657" s="622"/>
    </row>
    <row r="658" ht="15.75" customHeight="1">
      <c r="A658" s="621"/>
      <c r="B658" s="621"/>
      <c r="C658" s="1208"/>
      <c r="D658" s="1208"/>
      <c r="E658" s="1208"/>
      <c r="F658" s="621"/>
      <c r="G658" s="621"/>
      <c r="H658" s="621"/>
      <c r="I658" s="622"/>
      <c r="J658" s="621"/>
      <c r="K658" s="621"/>
      <c r="L658" s="621"/>
      <c r="M658" s="621"/>
      <c r="N658" s="1209"/>
      <c r="O658" s="1209"/>
      <c r="P658" s="1209"/>
      <c r="Q658" s="1209"/>
      <c r="R658" s="1209"/>
      <c r="S658" s="621"/>
      <c r="T658" s="1208"/>
      <c r="U658" s="1209"/>
      <c r="V658" s="1210"/>
      <c r="W658" s="1209"/>
      <c r="X658" s="1209"/>
      <c r="Y658" s="1209"/>
      <c r="Z658" s="1210"/>
      <c r="AA658" s="1210"/>
      <c r="AB658" s="1210"/>
      <c r="AC658" s="620"/>
      <c r="AD658" s="620"/>
      <c r="AE658" s="620"/>
      <c r="AF658" s="621"/>
      <c r="AG658" s="622"/>
      <c r="AH658" s="622"/>
      <c r="AI658" s="622"/>
    </row>
    <row r="659" ht="15.75" customHeight="1">
      <c r="A659" s="621"/>
      <c r="B659" s="621"/>
      <c r="C659" s="1208"/>
      <c r="D659" s="1208"/>
      <c r="E659" s="1208"/>
      <c r="F659" s="621"/>
      <c r="G659" s="621"/>
      <c r="H659" s="621"/>
      <c r="I659" s="622"/>
      <c r="J659" s="621"/>
      <c r="K659" s="621"/>
      <c r="L659" s="621"/>
      <c r="M659" s="621"/>
      <c r="N659" s="1209"/>
      <c r="O659" s="1209"/>
      <c r="P659" s="1209"/>
      <c r="Q659" s="1209"/>
      <c r="R659" s="1209"/>
      <c r="S659" s="621"/>
      <c r="T659" s="1208"/>
      <c r="U659" s="1209"/>
      <c r="V659" s="1210"/>
      <c r="W659" s="1209"/>
      <c r="X659" s="1209"/>
      <c r="Y659" s="1209"/>
      <c r="Z659" s="1210"/>
      <c r="AA659" s="1210"/>
      <c r="AB659" s="1210"/>
      <c r="AC659" s="620"/>
      <c r="AD659" s="620"/>
      <c r="AE659" s="620"/>
      <c r="AF659" s="621"/>
      <c r="AG659" s="622"/>
      <c r="AH659" s="622"/>
      <c r="AI659" s="622"/>
    </row>
    <row r="660" ht="15.75" customHeight="1">
      <c r="A660" s="621"/>
      <c r="B660" s="621"/>
      <c r="C660" s="1208"/>
      <c r="D660" s="1208"/>
      <c r="E660" s="1208"/>
      <c r="F660" s="621"/>
      <c r="G660" s="621"/>
      <c r="H660" s="621"/>
      <c r="I660" s="622"/>
      <c r="J660" s="621"/>
      <c r="K660" s="621"/>
      <c r="L660" s="621"/>
      <c r="M660" s="621"/>
      <c r="N660" s="1209"/>
      <c r="O660" s="1209"/>
      <c r="P660" s="1209"/>
      <c r="Q660" s="1209"/>
      <c r="R660" s="1209"/>
      <c r="S660" s="621"/>
      <c r="T660" s="1208"/>
      <c r="U660" s="1209"/>
      <c r="V660" s="1210"/>
      <c r="W660" s="1209"/>
      <c r="X660" s="1209"/>
      <c r="Y660" s="1209"/>
      <c r="Z660" s="1210"/>
      <c r="AA660" s="1210"/>
      <c r="AB660" s="1210"/>
      <c r="AC660" s="620"/>
      <c r="AD660" s="620"/>
      <c r="AE660" s="620"/>
      <c r="AF660" s="621"/>
      <c r="AG660" s="622"/>
      <c r="AH660" s="622"/>
      <c r="AI660" s="622"/>
    </row>
    <row r="661" ht="15.75" customHeight="1">
      <c r="A661" s="621"/>
      <c r="B661" s="621"/>
      <c r="C661" s="1208"/>
      <c r="D661" s="1208"/>
      <c r="E661" s="1208"/>
      <c r="F661" s="621"/>
      <c r="G661" s="621"/>
      <c r="H661" s="621"/>
      <c r="I661" s="622"/>
      <c r="J661" s="621"/>
      <c r="K661" s="621"/>
      <c r="L661" s="621"/>
      <c r="M661" s="621"/>
      <c r="N661" s="1209"/>
      <c r="O661" s="1209"/>
      <c r="P661" s="1209"/>
      <c r="Q661" s="1209"/>
      <c r="R661" s="1209"/>
      <c r="S661" s="621"/>
      <c r="T661" s="1208"/>
      <c r="U661" s="1209"/>
      <c r="V661" s="1210"/>
      <c r="W661" s="1209"/>
      <c r="X661" s="1209"/>
      <c r="Y661" s="1209"/>
      <c r="Z661" s="1210"/>
      <c r="AA661" s="1210"/>
      <c r="AB661" s="1210"/>
      <c r="AC661" s="620"/>
      <c r="AD661" s="620"/>
      <c r="AE661" s="620"/>
      <c r="AF661" s="621"/>
      <c r="AG661" s="622"/>
      <c r="AH661" s="622"/>
      <c r="AI661" s="622"/>
    </row>
    <row r="662" ht="15.75" customHeight="1">
      <c r="A662" s="621"/>
      <c r="B662" s="621"/>
      <c r="C662" s="1208"/>
      <c r="D662" s="1208"/>
      <c r="E662" s="1208"/>
      <c r="F662" s="621"/>
      <c r="G662" s="621"/>
      <c r="H662" s="621"/>
      <c r="I662" s="622"/>
      <c r="J662" s="621"/>
      <c r="K662" s="621"/>
      <c r="L662" s="621"/>
      <c r="M662" s="621"/>
      <c r="N662" s="1209"/>
      <c r="O662" s="1209"/>
      <c r="P662" s="1209"/>
      <c r="Q662" s="1209"/>
      <c r="R662" s="1209"/>
      <c r="S662" s="621"/>
      <c r="T662" s="1208"/>
      <c r="U662" s="1209"/>
      <c r="V662" s="1210"/>
      <c r="W662" s="1209"/>
      <c r="X662" s="1209"/>
      <c r="Y662" s="1209"/>
      <c r="Z662" s="1210"/>
      <c r="AA662" s="1210"/>
      <c r="AB662" s="1210"/>
      <c r="AC662" s="620"/>
      <c r="AD662" s="620"/>
      <c r="AE662" s="620"/>
      <c r="AF662" s="621"/>
      <c r="AG662" s="622"/>
      <c r="AH662" s="622"/>
      <c r="AI662" s="622"/>
    </row>
    <row r="663" ht="15.75" customHeight="1">
      <c r="A663" s="621"/>
      <c r="B663" s="621"/>
      <c r="C663" s="1208"/>
      <c r="D663" s="1208"/>
      <c r="E663" s="1208"/>
      <c r="F663" s="621"/>
      <c r="G663" s="621"/>
      <c r="H663" s="621"/>
      <c r="I663" s="622"/>
      <c r="J663" s="621"/>
      <c r="K663" s="621"/>
      <c r="L663" s="621"/>
      <c r="M663" s="621"/>
      <c r="N663" s="1209"/>
      <c r="O663" s="1209"/>
      <c r="P663" s="1209"/>
      <c r="Q663" s="1209"/>
      <c r="R663" s="1209"/>
      <c r="S663" s="621"/>
      <c r="T663" s="1208"/>
      <c r="U663" s="1209"/>
      <c r="V663" s="1210"/>
      <c r="W663" s="1209"/>
      <c r="X663" s="1209"/>
      <c r="Y663" s="1209"/>
      <c r="Z663" s="1210"/>
      <c r="AA663" s="1210"/>
      <c r="AB663" s="1210"/>
      <c r="AC663" s="620"/>
      <c r="AD663" s="620"/>
      <c r="AE663" s="620"/>
      <c r="AF663" s="621"/>
      <c r="AG663" s="622"/>
      <c r="AH663" s="622"/>
      <c r="AI663" s="622"/>
    </row>
    <row r="664" ht="15.75" customHeight="1">
      <c r="A664" s="621"/>
      <c r="B664" s="621"/>
      <c r="C664" s="1208"/>
      <c r="D664" s="1208"/>
      <c r="E664" s="1208"/>
      <c r="F664" s="621"/>
      <c r="G664" s="621"/>
      <c r="H664" s="621"/>
      <c r="I664" s="622"/>
      <c r="J664" s="621"/>
      <c r="K664" s="621"/>
      <c r="L664" s="621"/>
      <c r="M664" s="621"/>
      <c r="N664" s="1209"/>
      <c r="O664" s="1209"/>
      <c r="P664" s="1209"/>
      <c r="Q664" s="1209"/>
      <c r="R664" s="1209"/>
      <c r="S664" s="621"/>
      <c r="T664" s="1208"/>
      <c r="U664" s="1209"/>
      <c r="V664" s="1210"/>
      <c r="W664" s="1209"/>
      <c r="X664" s="1209"/>
      <c r="Y664" s="1209"/>
      <c r="Z664" s="1210"/>
      <c r="AA664" s="1210"/>
      <c r="AB664" s="1210"/>
      <c r="AC664" s="620"/>
      <c r="AD664" s="620"/>
      <c r="AE664" s="620"/>
      <c r="AF664" s="621"/>
      <c r="AG664" s="622"/>
      <c r="AH664" s="622"/>
      <c r="AI664" s="622"/>
    </row>
    <row r="665" ht="15.75" customHeight="1">
      <c r="A665" s="621"/>
      <c r="B665" s="621"/>
      <c r="C665" s="1208"/>
      <c r="D665" s="1208"/>
      <c r="E665" s="1208"/>
      <c r="F665" s="621"/>
      <c r="G665" s="621"/>
      <c r="H665" s="621"/>
      <c r="I665" s="622"/>
      <c r="J665" s="621"/>
      <c r="K665" s="621"/>
      <c r="L665" s="621"/>
      <c r="M665" s="621"/>
      <c r="N665" s="1209"/>
      <c r="O665" s="1209"/>
      <c r="P665" s="1209"/>
      <c r="Q665" s="1209"/>
      <c r="R665" s="1209"/>
      <c r="S665" s="621"/>
      <c r="T665" s="1208"/>
      <c r="U665" s="1209"/>
      <c r="V665" s="1210"/>
      <c r="W665" s="1209"/>
      <c r="X665" s="1209"/>
      <c r="Y665" s="1209"/>
      <c r="Z665" s="1210"/>
      <c r="AA665" s="1210"/>
      <c r="AB665" s="1210"/>
      <c r="AC665" s="620"/>
      <c r="AD665" s="620"/>
      <c r="AE665" s="620"/>
      <c r="AF665" s="621"/>
      <c r="AG665" s="622"/>
      <c r="AH665" s="622"/>
      <c r="AI665" s="622"/>
    </row>
    <row r="666" ht="15.75" customHeight="1">
      <c r="A666" s="621"/>
      <c r="B666" s="621"/>
      <c r="C666" s="1208"/>
      <c r="D666" s="1208"/>
      <c r="E666" s="1208"/>
      <c r="F666" s="621"/>
      <c r="G666" s="621"/>
      <c r="H666" s="621"/>
      <c r="I666" s="622"/>
      <c r="J666" s="621"/>
      <c r="K666" s="621"/>
      <c r="L666" s="621"/>
      <c r="M666" s="621"/>
      <c r="N666" s="1209"/>
      <c r="O666" s="1209"/>
      <c r="P666" s="1209"/>
      <c r="Q666" s="1209"/>
      <c r="R666" s="1209"/>
      <c r="S666" s="621"/>
      <c r="T666" s="1208"/>
      <c r="U666" s="1209"/>
      <c r="V666" s="1210"/>
      <c r="W666" s="1209"/>
      <c r="X666" s="1209"/>
      <c r="Y666" s="1209"/>
      <c r="Z666" s="1210"/>
      <c r="AA666" s="1210"/>
      <c r="AB666" s="1210"/>
      <c r="AC666" s="620"/>
      <c r="AD666" s="620"/>
      <c r="AE666" s="620"/>
      <c r="AF666" s="621"/>
      <c r="AG666" s="622"/>
      <c r="AH666" s="622"/>
      <c r="AI666" s="622"/>
    </row>
    <row r="667" ht="15.75" customHeight="1">
      <c r="A667" s="621"/>
      <c r="B667" s="621"/>
      <c r="C667" s="1208"/>
      <c r="D667" s="1208"/>
      <c r="E667" s="1208"/>
      <c r="F667" s="621"/>
      <c r="G667" s="621"/>
      <c r="H667" s="621"/>
      <c r="I667" s="622"/>
      <c r="J667" s="621"/>
      <c r="K667" s="621"/>
      <c r="L667" s="621"/>
      <c r="M667" s="621"/>
      <c r="N667" s="1209"/>
      <c r="O667" s="1209"/>
      <c r="P667" s="1209"/>
      <c r="Q667" s="1209"/>
      <c r="R667" s="1209"/>
      <c r="S667" s="621"/>
      <c r="T667" s="1208"/>
      <c r="U667" s="1209"/>
      <c r="V667" s="1210"/>
      <c r="W667" s="1209"/>
      <c r="X667" s="1209"/>
      <c r="Y667" s="1209"/>
      <c r="Z667" s="1210"/>
      <c r="AA667" s="1210"/>
      <c r="AB667" s="1210"/>
      <c r="AC667" s="620"/>
      <c r="AD667" s="620"/>
      <c r="AE667" s="620"/>
      <c r="AF667" s="621"/>
      <c r="AG667" s="622"/>
      <c r="AH667" s="622"/>
      <c r="AI667" s="622"/>
    </row>
    <row r="668" ht="15.75" customHeight="1">
      <c r="A668" s="621"/>
      <c r="B668" s="621"/>
      <c r="C668" s="1208"/>
      <c r="D668" s="1208"/>
      <c r="E668" s="1208"/>
      <c r="F668" s="621"/>
      <c r="G668" s="621"/>
      <c r="H668" s="621"/>
      <c r="I668" s="622"/>
      <c r="J668" s="621"/>
      <c r="K668" s="621"/>
      <c r="L668" s="621"/>
      <c r="M668" s="621"/>
      <c r="N668" s="1209"/>
      <c r="O668" s="1209"/>
      <c r="P668" s="1209"/>
      <c r="Q668" s="1209"/>
      <c r="R668" s="1209"/>
      <c r="S668" s="621"/>
      <c r="T668" s="1208"/>
      <c r="U668" s="1209"/>
      <c r="V668" s="1210"/>
      <c r="W668" s="1209"/>
      <c r="X668" s="1209"/>
      <c r="Y668" s="1209"/>
      <c r="Z668" s="1210"/>
      <c r="AA668" s="1210"/>
      <c r="AB668" s="1210"/>
      <c r="AC668" s="620"/>
      <c r="AD668" s="620"/>
      <c r="AE668" s="620"/>
      <c r="AF668" s="621"/>
      <c r="AG668" s="622"/>
      <c r="AH668" s="622"/>
      <c r="AI668" s="622"/>
    </row>
    <row r="669" ht="15.75" customHeight="1">
      <c r="A669" s="621"/>
      <c r="B669" s="621"/>
      <c r="C669" s="1208"/>
      <c r="D669" s="1208"/>
      <c r="E669" s="1208"/>
      <c r="F669" s="621"/>
      <c r="G669" s="621"/>
      <c r="H669" s="621"/>
      <c r="I669" s="622"/>
      <c r="J669" s="621"/>
      <c r="K669" s="621"/>
      <c r="L669" s="621"/>
      <c r="M669" s="621"/>
      <c r="N669" s="1209"/>
      <c r="O669" s="1209"/>
      <c r="P669" s="1209"/>
      <c r="Q669" s="1209"/>
      <c r="R669" s="1209"/>
      <c r="S669" s="621"/>
      <c r="T669" s="1208"/>
      <c r="U669" s="1209"/>
      <c r="V669" s="1210"/>
      <c r="W669" s="1209"/>
      <c r="X669" s="1209"/>
      <c r="Y669" s="1209"/>
      <c r="Z669" s="1210"/>
      <c r="AA669" s="1210"/>
      <c r="AB669" s="1210"/>
      <c r="AC669" s="620"/>
      <c r="AD669" s="620"/>
      <c r="AE669" s="620"/>
      <c r="AF669" s="621"/>
      <c r="AG669" s="622"/>
      <c r="AH669" s="622"/>
      <c r="AI669" s="622"/>
    </row>
    <row r="670" ht="15.75" customHeight="1">
      <c r="A670" s="621"/>
      <c r="B670" s="621"/>
      <c r="C670" s="1208"/>
      <c r="D670" s="1208"/>
      <c r="E670" s="1208"/>
      <c r="F670" s="621"/>
      <c r="G670" s="621"/>
      <c r="H670" s="621"/>
      <c r="I670" s="622"/>
      <c r="J670" s="621"/>
      <c r="K670" s="621"/>
      <c r="L670" s="621"/>
      <c r="M670" s="621"/>
      <c r="N670" s="1209"/>
      <c r="O670" s="1209"/>
      <c r="P670" s="1209"/>
      <c r="Q670" s="1209"/>
      <c r="R670" s="1209"/>
      <c r="S670" s="621"/>
      <c r="T670" s="1208"/>
      <c r="U670" s="1209"/>
      <c r="V670" s="1210"/>
      <c r="W670" s="1209"/>
      <c r="X670" s="1209"/>
      <c r="Y670" s="1209"/>
      <c r="Z670" s="1210"/>
      <c r="AA670" s="1210"/>
      <c r="AB670" s="1210"/>
      <c r="AC670" s="620"/>
      <c r="AD670" s="620"/>
      <c r="AE670" s="620"/>
      <c r="AF670" s="621"/>
      <c r="AG670" s="622"/>
      <c r="AH670" s="622"/>
      <c r="AI670" s="622"/>
    </row>
    <row r="671" ht="15.75" customHeight="1">
      <c r="A671" s="621"/>
      <c r="B671" s="621"/>
      <c r="C671" s="1208"/>
      <c r="D671" s="1208"/>
      <c r="E671" s="1208"/>
      <c r="F671" s="621"/>
      <c r="G671" s="621"/>
      <c r="H671" s="621"/>
      <c r="I671" s="622"/>
      <c r="J671" s="621"/>
      <c r="K671" s="621"/>
      <c r="L671" s="621"/>
      <c r="M671" s="621"/>
      <c r="N671" s="1209"/>
      <c r="O671" s="1209"/>
      <c r="P671" s="1209"/>
      <c r="Q671" s="1209"/>
      <c r="R671" s="1209"/>
      <c r="S671" s="621"/>
      <c r="T671" s="1208"/>
      <c r="U671" s="1209"/>
      <c r="V671" s="1210"/>
      <c r="W671" s="1209"/>
      <c r="X671" s="1209"/>
      <c r="Y671" s="1209"/>
      <c r="Z671" s="1210"/>
      <c r="AA671" s="1210"/>
      <c r="AB671" s="1210"/>
      <c r="AC671" s="620"/>
      <c r="AD671" s="620"/>
      <c r="AE671" s="620"/>
      <c r="AF671" s="621"/>
      <c r="AG671" s="622"/>
      <c r="AH671" s="622"/>
      <c r="AI671" s="622"/>
    </row>
    <row r="672" ht="15.75" customHeight="1">
      <c r="A672" s="621"/>
      <c r="B672" s="621"/>
      <c r="C672" s="1208"/>
      <c r="D672" s="1208"/>
      <c r="E672" s="1208"/>
      <c r="F672" s="621"/>
      <c r="G672" s="621"/>
      <c r="H672" s="621"/>
      <c r="I672" s="622"/>
      <c r="J672" s="621"/>
      <c r="K672" s="621"/>
      <c r="L672" s="621"/>
      <c r="M672" s="621"/>
      <c r="N672" s="1209"/>
      <c r="O672" s="1209"/>
      <c r="P672" s="1209"/>
      <c r="Q672" s="1209"/>
      <c r="R672" s="1209"/>
      <c r="S672" s="621"/>
      <c r="T672" s="1208"/>
      <c r="U672" s="1209"/>
      <c r="V672" s="1210"/>
      <c r="W672" s="1209"/>
      <c r="X672" s="1209"/>
      <c r="Y672" s="1209"/>
      <c r="Z672" s="1210"/>
      <c r="AA672" s="1210"/>
      <c r="AB672" s="1210"/>
      <c r="AC672" s="620"/>
      <c r="AD672" s="620"/>
      <c r="AE672" s="620"/>
      <c r="AF672" s="621"/>
      <c r="AG672" s="622"/>
      <c r="AH672" s="622"/>
      <c r="AI672" s="622"/>
    </row>
    <row r="673" ht="15.75" customHeight="1">
      <c r="A673" s="621"/>
      <c r="B673" s="621"/>
      <c r="C673" s="1208"/>
      <c r="D673" s="1208"/>
      <c r="E673" s="1208"/>
      <c r="F673" s="621"/>
      <c r="G673" s="621"/>
      <c r="H673" s="621"/>
      <c r="I673" s="622"/>
      <c r="J673" s="621"/>
      <c r="K673" s="621"/>
      <c r="L673" s="621"/>
      <c r="M673" s="621"/>
      <c r="N673" s="1209"/>
      <c r="O673" s="1209"/>
      <c r="P673" s="1209"/>
      <c r="Q673" s="1209"/>
      <c r="R673" s="1209"/>
      <c r="S673" s="621"/>
      <c r="T673" s="1208"/>
      <c r="U673" s="1209"/>
      <c r="V673" s="1210"/>
      <c r="W673" s="1209"/>
      <c r="X673" s="1209"/>
      <c r="Y673" s="1209"/>
      <c r="Z673" s="1210"/>
      <c r="AA673" s="1210"/>
      <c r="AB673" s="1210"/>
      <c r="AC673" s="620"/>
      <c r="AD673" s="620"/>
      <c r="AE673" s="620"/>
      <c r="AF673" s="621"/>
      <c r="AG673" s="622"/>
      <c r="AH673" s="622"/>
      <c r="AI673" s="622"/>
    </row>
    <row r="674" ht="15.75" customHeight="1">
      <c r="A674" s="621"/>
      <c r="B674" s="621"/>
      <c r="C674" s="1208"/>
      <c r="D674" s="1208"/>
      <c r="E674" s="1208"/>
      <c r="F674" s="621"/>
      <c r="G674" s="621"/>
      <c r="H674" s="621"/>
      <c r="I674" s="622"/>
      <c r="J674" s="621"/>
      <c r="K674" s="621"/>
      <c r="L674" s="621"/>
      <c r="M674" s="621"/>
      <c r="N674" s="1209"/>
      <c r="O674" s="1209"/>
      <c r="P674" s="1209"/>
      <c r="Q674" s="1209"/>
      <c r="R674" s="1209"/>
      <c r="S674" s="621"/>
      <c r="T674" s="1208"/>
      <c r="U674" s="1209"/>
      <c r="V674" s="1210"/>
      <c r="W674" s="1209"/>
      <c r="X674" s="1209"/>
      <c r="Y674" s="1209"/>
      <c r="Z674" s="1210"/>
      <c r="AA674" s="1210"/>
      <c r="AB674" s="1210"/>
      <c r="AC674" s="620"/>
      <c r="AD674" s="620"/>
      <c r="AE674" s="620"/>
      <c r="AF674" s="621"/>
      <c r="AG674" s="622"/>
      <c r="AH674" s="622"/>
      <c r="AI674" s="622"/>
    </row>
    <row r="675" ht="15.75" customHeight="1">
      <c r="A675" s="621"/>
      <c r="B675" s="621"/>
      <c r="C675" s="1208"/>
      <c r="D675" s="1208"/>
      <c r="E675" s="1208"/>
      <c r="F675" s="621"/>
      <c r="G675" s="621"/>
      <c r="H675" s="621"/>
      <c r="I675" s="622"/>
      <c r="J675" s="621"/>
      <c r="K675" s="621"/>
      <c r="L675" s="621"/>
      <c r="M675" s="621"/>
      <c r="N675" s="1209"/>
      <c r="O675" s="1209"/>
      <c r="P675" s="1209"/>
      <c r="Q675" s="1209"/>
      <c r="R675" s="1209"/>
      <c r="S675" s="621"/>
      <c r="T675" s="1208"/>
      <c r="U675" s="1209"/>
      <c r="V675" s="1210"/>
      <c r="W675" s="1209"/>
      <c r="X675" s="1209"/>
      <c r="Y675" s="1209"/>
      <c r="Z675" s="1210"/>
      <c r="AA675" s="1210"/>
      <c r="AB675" s="1210"/>
      <c r="AC675" s="620"/>
      <c r="AD675" s="620"/>
      <c r="AE675" s="620"/>
      <c r="AF675" s="621"/>
      <c r="AG675" s="622"/>
      <c r="AH675" s="622"/>
      <c r="AI675" s="622"/>
    </row>
    <row r="676" ht="15.75" customHeight="1">
      <c r="A676" s="621"/>
      <c r="B676" s="621"/>
      <c r="C676" s="1208"/>
      <c r="D676" s="1208"/>
      <c r="E676" s="1208"/>
      <c r="F676" s="621"/>
      <c r="G676" s="621"/>
      <c r="H676" s="621"/>
      <c r="I676" s="622"/>
      <c r="J676" s="621"/>
      <c r="K676" s="621"/>
      <c r="L676" s="621"/>
      <c r="M676" s="621"/>
      <c r="N676" s="1209"/>
      <c r="O676" s="1209"/>
      <c r="P676" s="1209"/>
      <c r="Q676" s="1209"/>
      <c r="R676" s="1209"/>
      <c r="S676" s="621"/>
      <c r="T676" s="1208"/>
      <c r="U676" s="1209"/>
      <c r="V676" s="1210"/>
      <c r="W676" s="1209"/>
      <c r="X676" s="1209"/>
      <c r="Y676" s="1209"/>
      <c r="Z676" s="1210"/>
      <c r="AA676" s="1210"/>
      <c r="AB676" s="1210"/>
      <c r="AC676" s="620"/>
      <c r="AD676" s="620"/>
      <c r="AE676" s="620"/>
      <c r="AF676" s="621"/>
      <c r="AG676" s="622"/>
      <c r="AH676" s="622"/>
      <c r="AI676" s="622"/>
    </row>
    <row r="677" ht="15.75" customHeight="1">
      <c r="A677" s="621"/>
      <c r="B677" s="621"/>
      <c r="C677" s="1208"/>
      <c r="D677" s="1208"/>
      <c r="E677" s="1208"/>
      <c r="F677" s="621"/>
      <c r="G677" s="621"/>
      <c r="H677" s="621"/>
      <c r="I677" s="622"/>
      <c r="J677" s="621"/>
      <c r="K677" s="621"/>
      <c r="L677" s="621"/>
      <c r="M677" s="621"/>
      <c r="N677" s="1209"/>
      <c r="O677" s="1209"/>
      <c r="P677" s="1209"/>
      <c r="Q677" s="1209"/>
      <c r="R677" s="1209"/>
      <c r="S677" s="621"/>
      <c r="T677" s="1208"/>
      <c r="U677" s="1209"/>
      <c r="V677" s="1210"/>
      <c r="W677" s="1209"/>
      <c r="X677" s="1209"/>
      <c r="Y677" s="1209"/>
      <c r="Z677" s="1210"/>
      <c r="AA677" s="1210"/>
      <c r="AB677" s="1210"/>
      <c r="AC677" s="620"/>
      <c r="AD677" s="620"/>
      <c r="AE677" s="620"/>
      <c r="AF677" s="621"/>
      <c r="AG677" s="622"/>
      <c r="AH677" s="622"/>
      <c r="AI677" s="622"/>
    </row>
    <row r="678" ht="15.75" customHeight="1">
      <c r="A678" s="621"/>
      <c r="B678" s="621"/>
      <c r="C678" s="1208"/>
      <c r="D678" s="1208"/>
      <c r="E678" s="1208"/>
      <c r="F678" s="621"/>
      <c r="G678" s="621"/>
      <c r="H678" s="621"/>
      <c r="I678" s="622"/>
      <c r="J678" s="621"/>
      <c r="K678" s="621"/>
      <c r="L678" s="621"/>
      <c r="M678" s="621"/>
      <c r="N678" s="1209"/>
      <c r="O678" s="1209"/>
      <c r="P678" s="1209"/>
      <c r="Q678" s="1209"/>
      <c r="R678" s="1209"/>
      <c r="S678" s="621"/>
      <c r="T678" s="1208"/>
      <c r="U678" s="1209"/>
      <c r="V678" s="1210"/>
      <c r="W678" s="1209"/>
      <c r="X678" s="1209"/>
      <c r="Y678" s="1209"/>
      <c r="Z678" s="1210"/>
      <c r="AA678" s="1210"/>
      <c r="AB678" s="1210"/>
      <c r="AC678" s="620"/>
      <c r="AD678" s="620"/>
      <c r="AE678" s="620"/>
      <c r="AF678" s="621"/>
      <c r="AG678" s="622"/>
      <c r="AH678" s="622"/>
      <c r="AI678" s="622"/>
    </row>
    <row r="679" ht="15.75" customHeight="1">
      <c r="A679" s="621"/>
      <c r="B679" s="621"/>
      <c r="C679" s="1208"/>
      <c r="D679" s="1208"/>
      <c r="E679" s="1208"/>
      <c r="F679" s="621"/>
      <c r="G679" s="621"/>
      <c r="H679" s="621"/>
      <c r="I679" s="622"/>
      <c r="J679" s="621"/>
      <c r="K679" s="621"/>
      <c r="L679" s="621"/>
      <c r="M679" s="621"/>
      <c r="N679" s="1209"/>
      <c r="O679" s="1209"/>
      <c r="P679" s="1209"/>
      <c r="Q679" s="1209"/>
      <c r="R679" s="1209"/>
      <c r="S679" s="621"/>
      <c r="T679" s="1208"/>
      <c r="U679" s="1209"/>
      <c r="V679" s="1210"/>
      <c r="W679" s="1209"/>
      <c r="X679" s="1209"/>
      <c r="Y679" s="1209"/>
      <c r="Z679" s="1210"/>
      <c r="AA679" s="1210"/>
      <c r="AB679" s="1210"/>
      <c r="AC679" s="620"/>
      <c r="AD679" s="620"/>
      <c r="AE679" s="620"/>
      <c r="AF679" s="621"/>
      <c r="AG679" s="622"/>
      <c r="AH679" s="622"/>
      <c r="AI679" s="622"/>
    </row>
    <row r="680" ht="15.75" customHeight="1">
      <c r="A680" s="621"/>
      <c r="B680" s="621"/>
      <c r="C680" s="1208"/>
      <c r="D680" s="1208"/>
      <c r="E680" s="1208"/>
      <c r="F680" s="621"/>
      <c r="G680" s="621"/>
      <c r="H680" s="621"/>
      <c r="I680" s="622"/>
      <c r="J680" s="621"/>
      <c r="K680" s="621"/>
      <c r="L680" s="621"/>
      <c r="M680" s="621"/>
      <c r="N680" s="1209"/>
      <c r="O680" s="1209"/>
      <c r="P680" s="1209"/>
      <c r="Q680" s="1209"/>
      <c r="R680" s="1209"/>
      <c r="S680" s="621"/>
      <c r="T680" s="1208"/>
      <c r="U680" s="1209"/>
      <c r="V680" s="1210"/>
      <c r="W680" s="1209"/>
      <c r="X680" s="1209"/>
      <c r="Y680" s="1209"/>
      <c r="Z680" s="1210"/>
      <c r="AA680" s="1210"/>
      <c r="AB680" s="1210"/>
      <c r="AC680" s="620"/>
      <c r="AD680" s="620"/>
      <c r="AE680" s="620"/>
      <c r="AF680" s="621"/>
      <c r="AG680" s="622"/>
      <c r="AH680" s="622"/>
      <c r="AI680" s="622"/>
    </row>
    <row r="681" ht="15.75" customHeight="1">
      <c r="A681" s="621"/>
      <c r="B681" s="621"/>
      <c r="C681" s="1208"/>
      <c r="D681" s="1208"/>
      <c r="E681" s="1208"/>
      <c r="F681" s="621"/>
      <c r="G681" s="621"/>
      <c r="H681" s="621"/>
      <c r="I681" s="622"/>
      <c r="J681" s="621"/>
      <c r="K681" s="621"/>
      <c r="L681" s="621"/>
      <c r="M681" s="621"/>
      <c r="N681" s="1209"/>
      <c r="O681" s="1209"/>
      <c r="P681" s="1209"/>
      <c r="Q681" s="1209"/>
      <c r="R681" s="1209"/>
      <c r="S681" s="621"/>
      <c r="T681" s="1208"/>
      <c r="U681" s="1209"/>
      <c r="V681" s="1210"/>
      <c r="W681" s="1209"/>
      <c r="X681" s="1209"/>
      <c r="Y681" s="1209"/>
      <c r="Z681" s="1210"/>
      <c r="AA681" s="1210"/>
      <c r="AB681" s="1210"/>
      <c r="AC681" s="620"/>
      <c r="AD681" s="620"/>
      <c r="AE681" s="620"/>
      <c r="AF681" s="621"/>
      <c r="AG681" s="622"/>
      <c r="AH681" s="622"/>
      <c r="AI681" s="622"/>
    </row>
    <row r="682" ht="15.75" customHeight="1">
      <c r="A682" s="621"/>
      <c r="B682" s="621"/>
      <c r="C682" s="1208"/>
      <c r="D682" s="1208"/>
      <c r="E682" s="1208"/>
      <c r="F682" s="621"/>
      <c r="G682" s="621"/>
      <c r="H682" s="621"/>
      <c r="I682" s="622"/>
      <c r="J682" s="621"/>
      <c r="K682" s="621"/>
      <c r="L682" s="621"/>
      <c r="M682" s="621"/>
      <c r="N682" s="1209"/>
      <c r="O682" s="1209"/>
      <c r="P682" s="1209"/>
      <c r="Q682" s="1209"/>
      <c r="R682" s="1209"/>
      <c r="S682" s="621"/>
      <c r="T682" s="1208"/>
      <c r="U682" s="1209"/>
      <c r="V682" s="1210"/>
      <c r="W682" s="1209"/>
      <c r="X682" s="1209"/>
      <c r="Y682" s="1209"/>
      <c r="Z682" s="1210"/>
      <c r="AA682" s="1210"/>
      <c r="AB682" s="1210"/>
      <c r="AC682" s="620"/>
      <c r="AD682" s="620"/>
      <c r="AE682" s="620"/>
      <c r="AF682" s="621"/>
      <c r="AG682" s="622"/>
      <c r="AH682" s="622"/>
      <c r="AI682" s="622"/>
    </row>
    <row r="683" ht="15.75" customHeight="1">
      <c r="A683" s="621"/>
      <c r="B683" s="621"/>
      <c r="C683" s="1208"/>
      <c r="D683" s="1208"/>
      <c r="E683" s="1208"/>
      <c r="F683" s="621"/>
      <c r="G683" s="621"/>
      <c r="H683" s="621"/>
      <c r="I683" s="622"/>
      <c r="J683" s="621"/>
      <c r="K683" s="621"/>
      <c r="L683" s="621"/>
      <c r="M683" s="621"/>
      <c r="N683" s="1209"/>
      <c r="O683" s="1209"/>
      <c r="P683" s="1209"/>
      <c r="Q683" s="1209"/>
      <c r="R683" s="1209"/>
      <c r="S683" s="621"/>
      <c r="T683" s="1208"/>
      <c r="U683" s="1209"/>
      <c r="V683" s="1210"/>
      <c r="W683" s="1209"/>
      <c r="X683" s="1209"/>
      <c r="Y683" s="1209"/>
      <c r="Z683" s="1210"/>
      <c r="AA683" s="1210"/>
      <c r="AB683" s="1210"/>
      <c r="AC683" s="620"/>
      <c r="AD683" s="620"/>
      <c r="AE683" s="620"/>
      <c r="AF683" s="621"/>
      <c r="AG683" s="622"/>
      <c r="AH683" s="622"/>
      <c r="AI683" s="622"/>
    </row>
    <row r="684" ht="15.75" customHeight="1">
      <c r="A684" s="621"/>
      <c r="B684" s="621"/>
      <c r="C684" s="1208"/>
      <c r="D684" s="1208"/>
      <c r="E684" s="1208"/>
      <c r="F684" s="621"/>
      <c r="G684" s="621"/>
      <c r="H684" s="621"/>
      <c r="I684" s="622"/>
      <c r="J684" s="621"/>
      <c r="K684" s="621"/>
      <c r="L684" s="621"/>
      <c r="M684" s="621"/>
      <c r="N684" s="1209"/>
      <c r="O684" s="1209"/>
      <c r="P684" s="1209"/>
      <c r="Q684" s="1209"/>
      <c r="R684" s="1209"/>
      <c r="S684" s="621"/>
      <c r="T684" s="1208"/>
      <c r="U684" s="1209"/>
      <c r="V684" s="1210"/>
      <c r="W684" s="1209"/>
      <c r="X684" s="1209"/>
      <c r="Y684" s="1209"/>
      <c r="Z684" s="1210"/>
      <c r="AA684" s="1210"/>
      <c r="AB684" s="1210"/>
      <c r="AC684" s="620"/>
      <c r="AD684" s="620"/>
      <c r="AE684" s="620"/>
      <c r="AF684" s="621"/>
      <c r="AG684" s="622"/>
      <c r="AH684" s="622"/>
      <c r="AI684" s="622"/>
    </row>
    <row r="685" ht="15.75" customHeight="1">
      <c r="A685" s="621"/>
      <c r="B685" s="621"/>
      <c r="C685" s="1208"/>
      <c r="D685" s="1208"/>
      <c r="E685" s="1208"/>
      <c r="F685" s="621"/>
      <c r="G685" s="621"/>
      <c r="H685" s="621"/>
      <c r="I685" s="622"/>
      <c r="J685" s="621"/>
      <c r="K685" s="621"/>
      <c r="L685" s="621"/>
      <c r="M685" s="621"/>
      <c r="N685" s="1209"/>
      <c r="O685" s="1209"/>
      <c r="P685" s="1209"/>
      <c r="Q685" s="1209"/>
      <c r="R685" s="1209"/>
      <c r="S685" s="621"/>
      <c r="T685" s="1208"/>
      <c r="U685" s="1209"/>
      <c r="V685" s="1210"/>
      <c r="W685" s="1209"/>
      <c r="X685" s="1209"/>
      <c r="Y685" s="1209"/>
      <c r="Z685" s="1210"/>
      <c r="AA685" s="1210"/>
      <c r="AB685" s="1210"/>
      <c r="AC685" s="620"/>
      <c r="AD685" s="620"/>
      <c r="AE685" s="620"/>
      <c r="AF685" s="621"/>
      <c r="AG685" s="622"/>
      <c r="AH685" s="622"/>
      <c r="AI685" s="622"/>
    </row>
    <row r="686" ht="15.75" customHeight="1">
      <c r="A686" s="621"/>
      <c r="B686" s="621"/>
      <c r="C686" s="1208"/>
      <c r="D686" s="1208"/>
      <c r="E686" s="1208"/>
      <c r="F686" s="621"/>
      <c r="G686" s="621"/>
      <c r="H686" s="621"/>
      <c r="I686" s="622"/>
      <c r="J686" s="621"/>
      <c r="K686" s="621"/>
      <c r="L686" s="621"/>
      <c r="M686" s="621"/>
      <c r="N686" s="1209"/>
      <c r="O686" s="1209"/>
      <c r="P686" s="1209"/>
      <c r="Q686" s="1209"/>
      <c r="R686" s="1209"/>
      <c r="S686" s="621"/>
      <c r="T686" s="1208"/>
      <c r="U686" s="1209"/>
      <c r="V686" s="1210"/>
      <c r="W686" s="1209"/>
      <c r="X686" s="1209"/>
      <c r="Y686" s="1209"/>
      <c r="Z686" s="1210"/>
      <c r="AA686" s="1210"/>
      <c r="AB686" s="1210"/>
      <c r="AC686" s="620"/>
      <c r="AD686" s="620"/>
      <c r="AE686" s="620"/>
      <c r="AF686" s="621"/>
      <c r="AG686" s="622"/>
      <c r="AH686" s="622"/>
      <c r="AI686" s="622"/>
    </row>
    <row r="687" ht="15.75" customHeight="1">
      <c r="A687" s="621"/>
      <c r="B687" s="621"/>
      <c r="C687" s="1208"/>
      <c r="D687" s="1208"/>
      <c r="E687" s="1208"/>
      <c r="F687" s="621"/>
      <c r="G687" s="621"/>
      <c r="H687" s="621"/>
      <c r="I687" s="622"/>
      <c r="J687" s="621"/>
      <c r="K687" s="621"/>
      <c r="L687" s="621"/>
      <c r="M687" s="621"/>
      <c r="N687" s="1209"/>
      <c r="O687" s="1209"/>
      <c r="P687" s="1209"/>
      <c r="Q687" s="1209"/>
      <c r="R687" s="1209"/>
      <c r="S687" s="621"/>
      <c r="T687" s="1208"/>
      <c r="U687" s="1209"/>
      <c r="V687" s="1210"/>
      <c r="W687" s="1209"/>
      <c r="X687" s="1209"/>
      <c r="Y687" s="1209"/>
      <c r="Z687" s="1210"/>
      <c r="AA687" s="1210"/>
      <c r="AB687" s="1210"/>
      <c r="AC687" s="620"/>
      <c r="AD687" s="620"/>
      <c r="AE687" s="620"/>
      <c r="AF687" s="621"/>
      <c r="AG687" s="622"/>
      <c r="AH687" s="622"/>
      <c r="AI687" s="622"/>
    </row>
    <row r="688" ht="15.75" customHeight="1">
      <c r="A688" s="621"/>
      <c r="B688" s="621"/>
      <c r="C688" s="1208"/>
      <c r="D688" s="1208"/>
      <c r="E688" s="1208"/>
      <c r="F688" s="621"/>
      <c r="G688" s="621"/>
      <c r="H688" s="621"/>
      <c r="I688" s="622"/>
      <c r="J688" s="621"/>
      <c r="K688" s="621"/>
      <c r="L688" s="621"/>
      <c r="M688" s="621"/>
      <c r="N688" s="1209"/>
      <c r="O688" s="1209"/>
      <c r="P688" s="1209"/>
      <c r="Q688" s="1209"/>
      <c r="R688" s="1209"/>
      <c r="S688" s="621"/>
      <c r="T688" s="1208"/>
      <c r="U688" s="1209"/>
      <c r="V688" s="1210"/>
      <c r="W688" s="1209"/>
      <c r="X688" s="1209"/>
      <c r="Y688" s="1209"/>
      <c r="Z688" s="1210"/>
      <c r="AA688" s="1210"/>
      <c r="AB688" s="1210"/>
      <c r="AC688" s="620"/>
      <c r="AD688" s="620"/>
      <c r="AE688" s="620"/>
      <c r="AF688" s="621"/>
      <c r="AG688" s="622"/>
      <c r="AH688" s="622"/>
      <c r="AI688" s="622"/>
    </row>
    <row r="689" ht="15.75" customHeight="1">
      <c r="A689" s="621"/>
      <c r="B689" s="621"/>
      <c r="C689" s="1208"/>
      <c r="D689" s="1208"/>
      <c r="E689" s="1208"/>
      <c r="F689" s="621"/>
      <c r="G689" s="621"/>
      <c r="H689" s="621"/>
      <c r="I689" s="622"/>
      <c r="J689" s="621"/>
      <c r="K689" s="621"/>
      <c r="L689" s="621"/>
      <c r="M689" s="621"/>
      <c r="N689" s="1209"/>
      <c r="O689" s="1209"/>
      <c r="P689" s="1209"/>
      <c r="Q689" s="1209"/>
      <c r="R689" s="1209"/>
      <c r="S689" s="621"/>
      <c r="T689" s="1208"/>
      <c r="U689" s="1209"/>
      <c r="V689" s="1210"/>
      <c r="W689" s="1209"/>
      <c r="X689" s="1209"/>
      <c r="Y689" s="1209"/>
      <c r="Z689" s="1210"/>
      <c r="AA689" s="1210"/>
      <c r="AB689" s="1210"/>
      <c r="AC689" s="620"/>
      <c r="AD689" s="620"/>
      <c r="AE689" s="620"/>
      <c r="AF689" s="621"/>
      <c r="AG689" s="622"/>
      <c r="AH689" s="622"/>
      <c r="AI689" s="622"/>
    </row>
    <row r="690" ht="15.75" customHeight="1">
      <c r="A690" s="621"/>
      <c r="B690" s="621"/>
      <c r="C690" s="1208"/>
      <c r="D690" s="1208"/>
      <c r="E690" s="1208"/>
      <c r="F690" s="621"/>
      <c r="G690" s="621"/>
      <c r="H690" s="621"/>
      <c r="I690" s="622"/>
      <c r="J690" s="621"/>
      <c r="K690" s="621"/>
      <c r="L690" s="621"/>
      <c r="M690" s="621"/>
      <c r="N690" s="1209"/>
      <c r="O690" s="1209"/>
      <c r="P690" s="1209"/>
      <c r="Q690" s="1209"/>
      <c r="R690" s="1209"/>
      <c r="S690" s="621"/>
      <c r="T690" s="1208"/>
      <c r="U690" s="1209"/>
      <c r="V690" s="1210"/>
      <c r="W690" s="1209"/>
      <c r="X690" s="1209"/>
      <c r="Y690" s="1209"/>
      <c r="Z690" s="1210"/>
      <c r="AA690" s="1210"/>
      <c r="AB690" s="1210"/>
      <c r="AC690" s="620"/>
      <c r="AD690" s="620"/>
      <c r="AE690" s="620"/>
      <c r="AF690" s="621"/>
      <c r="AG690" s="622"/>
      <c r="AH690" s="622"/>
      <c r="AI690" s="622"/>
    </row>
    <row r="691" ht="15.75" customHeight="1">
      <c r="A691" s="621"/>
      <c r="B691" s="621"/>
      <c r="C691" s="1208"/>
      <c r="D691" s="1208"/>
      <c r="E691" s="1208"/>
      <c r="F691" s="621"/>
      <c r="G691" s="621"/>
      <c r="H691" s="621"/>
      <c r="I691" s="622"/>
      <c r="J691" s="621"/>
      <c r="K691" s="621"/>
      <c r="L691" s="621"/>
      <c r="M691" s="621"/>
      <c r="N691" s="1209"/>
      <c r="O691" s="1209"/>
      <c r="P691" s="1209"/>
      <c r="Q691" s="1209"/>
      <c r="R691" s="1209"/>
      <c r="S691" s="621"/>
      <c r="T691" s="1208"/>
      <c r="U691" s="1209"/>
      <c r="V691" s="1210"/>
      <c r="W691" s="1209"/>
      <c r="X691" s="1209"/>
      <c r="Y691" s="1209"/>
      <c r="Z691" s="1210"/>
      <c r="AA691" s="1210"/>
      <c r="AB691" s="1210"/>
      <c r="AC691" s="620"/>
      <c r="AD691" s="620"/>
      <c r="AE691" s="620"/>
      <c r="AF691" s="621"/>
      <c r="AG691" s="622"/>
      <c r="AH691" s="622"/>
      <c r="AI691" s="622"/>
    </row>
    <row r="692" ht="15.75" customHeight="1">
      <c r="A692" s="621"/>
      <c r="B692" s="621"/>
      <c r="C692" s="1208"/>
      <c r="D692" s="1208"/>
      <c r="E692" s="1208"/>
      <c r="F692" s="621"/>
      <c r="G692" s="621"/>
      <c r="H692" s="621"/>
      <c r="I692" s="622"/>
      <c r="J692" s="621"/>
      <c r="K692" s="621"/>
      <c r="L692" s="621"/>
      <c r="M692" s="621"/>
      <c r="N692" s="1209"/>
      <c r="O692" s="1209"/>
      <c r="P692" s="1209"/>
      <c r="Q692" s="1209"/>
      <c r="R692" s="1209"/>
      <c r="S692" s="621"/>
      <c r="T692" s="1208"/>
      <c r="U692" s="1209"/>
      <c r="V692" s="1210"/>
      <c r="W692" s="1209"/>
      <c r="X692" s="1209"/>
      <c r="Y692" s="1209"/>
      <c r="Z692" s="1210"/>
      <c r="AA692" s="1210"/>
      <c r="AB692" s="1210"/>
      <c r="AC692" s="620"/>
      <c r="AD692" s="620"/>
      <c r="AE692" s="620"/>
      <c r="AF692" s="621"/>
      <c r="AG692" s="622"/>
      <c r="AH692" s="622"/>
      <c r="AI692" s="622"/>
    </row>
    <row r="693" ht="15.75" customHeight="1">
      <c r="A693" s="621"/>
      <c r="B693" s="621"/>
      <c r="C693" s="1208"/>
      <c r="D693" s="1208"/>
      <c r="E693" s="1208"/>
      <c r="F693" s="621"/>
      <c r="G693" s="621"/>
      <c r="H693" s="621"/>
      <c r="I693" s="622"/>
      <c r="J693" s="621"/>
      <c r="K693" s="621"/>
      <c r="L693" s="621"/>
      <c r="M693" s="621"/>
      <c r="N693" s="1209"/>
      <c r="O693" s="1209"/>
      <c r="P693" s="1209"/>
      <c r="Q693" s="1209"/>
      <c r="R693" s="1209"/>
      <c r="S693" s="621"/>
      <c r="T693" s="1208"/>
      <c r="U693" s="1209"/>
      <c r="V693" s="1210"/>
      <c r="W693" s="1209"/>
      <c r="X693" s="1209"/>
      <c r="Y693" s="1209"/>
      <c r="Z693" s="1210"/>
      <c r="AA693" s="1210"/>
      <c r="AB693" s="1210"/>
      <c r="AC693" s="620"/>
      <c r="AD693" s="620"/>
      <c r="AE693" s="620"/>
      <c r="AF693" s="621"/>
      <c r="AG693" s="622"/>
      <c r="AH693" s="622"/>
      <c r="AI693" s="622"/>
    </row>
    <row r="694" ht="15.75" customHeight="1">
      <c r="A694" s="621"/>
      <c r="B694" s="621"/>
      <c r="C694" s="1208"/>
      <c r="D694" s="1208"/>
      <c r="E694" s="1208"/>
      <c r="F694" s="621"/>
      <c r="G694" s="621"/>
      <c r="H694" s="621"/>
      <c r="I694" s="622"/>
      <c r="J694" s="621"/>
      <c r="K694" s="621"/>
      <c r="L694" s="621"/>
      <c r="M694" s="621"/>
      <c r="N694" s="1209"/>
      <c r="O694" s="1209"/>
      <c r="P694" s="1209"/>
      <c r="Q694" s="1209"/>
      <c r="R694" s="1209"/>
      <c r="S694" s="621"/>
      <c r="T694" s="1208"/>
      <c r="U694" s="1209"/>
      <c r="V694" s="1210"/>
      <c r="W694" s="1209"/>
      <c r="X694" s="1209"/>
      <c r="Y694" s="1209"/>
      <c r="Z694" s="1210"/>
      <c r="AA694" s="1210"/>
      <c r="AB694" s="1210"/>
      <c r="AC694" s="620"/>
      <c r="AD694" s="620"/>
      <c r="AE694" s="620"/>
      <c r="AF694" s="621"/>
      <c r="AG694" s="622"/>
      <c r="AH694" s="622"/>
      <c r="AI694" s="622"/>
    </row>
    <row r="695" ht="15.75" customHeight="1">
      <c r="A695" s="621"/>
      <c r="B695" s="621"/>
      <c r="C695" s="1208"/>
      <c r="D695" s="1208"/>
      <c r="E695" s="1208"/>
      <c r="F695" s="621"/>
      <c r="G695" s="621"/>
      <c r="H695" s="621"/>
      <c r="I695" s="622"/>
      <c r="J695" s="621"/>
      <c r="K695" s="621"/>
      <c r="L695" s="621"/>
      <c r="M695" s="621"/>
      <c r="N695" s="1209"/>
      <c r="O695" s="1209"/>
      <c r="P695" s="1209"/>
      <c r="Q695" s="1209"/>
      <c r="R695" s="1209"/>
      <c r="S695" s="621"/>
      <c r="T695" s="1208"/>
      <c r="U695" s="1209"/>
      <c r="V695" s="1210"/>
      <c r="W695" s="1209"/>
      <c r="X695" s="1209"/>
      <c r="Y695" s="1209"/>
      <c r="Z695" s="1210"/>
      <c r="AA695" s="1210"/>
      <c r="AB695" s="1210"/>
      <c r="AC695" s="620"/>
      <c r="AD695" s="620"/>
      <c r="AE695" s="620"/>
      <c r="AF695" s="621"/>
      <c r="AG695" s="622"/>
      <c r="AH695" s="622"/>
      <c r="AI695" s="622"/>
    </row>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customSheetViews>
    <customSheetView guid="{22E19C42-DB2A-4E0A-9123-982840C575C2}" filter="1" showAutoFilter="1">
      <autoFilter ref="$A$2:$AF$413">
        <filterColumn colId="4">
          <filters>
            <filter val="BU03.VDS.VTM.SPTT"/>
            <filter val="BU01 - Quản trị doanh nghiệp"/>
            <filter val="P.KTCN"/>
            <filter val="BU03.VDS.VTM.CVT"/>
          </filters>
        </filterColumn>
        <sortState ref="A2:AF413">
          <sortCondition ref="T2:T413"/>
        </sortState>
      </autoFilter>
    </customSheetView>
    <customSheetView guid="{5129CB80-9770-499E-9B51-B17A1AFD7CD9}" filter="1" showAutoFilter="1">
      <autoFilter ref="$A$1:$AF$413">
        <filterColumn colId="19">
          <filters>
            <filter val="BU03.VDS.VTM.CTT2"/>
            <filter val="BU01.VTNet.TOOL"/>
            <filter val="BU01.VTSPORT.Website"/>
            <filter val="BU05.VTNet.ICMS.Phase3"/>
            <filter val="BU03.VDS.VTM.TTS"/>
            <filter val="BU03.ABIC.BSFI"/>
            <filter val="BU05.VTNet.OSS.VTC.BA"/>
            <filter val="BU01.BCN.ERP.MS07"/>
            <filter val="BU05.VTNet.OSS.VTP"/>
            <filter val="BU01.VTG.HRM.OSDC"/>
            <filter val="BU01.Mytel.Dashboard"/>
            <filter val="BU01.VTS.Voffice4.0"/>
            <filter val="BU01.VTT.MYTEL.BDS"/>
            <filter val="BU05.VTNet.OSS.MVT"/>
            <filter val="BU01.METFONE.SMOS.Phase1"/>
            <filter val="BU05.VTNet.OSS.Natcom"/>
            <filter val="BU05.VTNet.OSS.VTZ"/>
            <filter val="BU01.BCN.LMS"/>
            <filter val="BU01.VTPost.QLTS"/>
          </filters>
        </filterColumn>
      </autoFilter>
    </customSheetView>
    <customSheetView guid="{2BF545D7-FBDA-48BA-B3F1-E57DE59A9E26}" filter="1" showAutoFilter="1">
      <autoFilter ref="$T$1:$T$695"/>
    </customSheetView>
    <customSheetView guid="{D96257B2-66E3-4DBC-89C1-ADC724FA8878}" filter="1" showAutoFilter="1">
      <autoFilter ref="$A$2:$AF$121"/>
    </customSheetView>
    <customSheetView guid="{F47F2B0B-0F7A-4723-9694-73423C8E7C11}" filter="1" showAutoFilter="1">
      <autoFilter ref="$A$2:$AF$413">
        <filterColumn colId="19">
          <filters>
            <filter val="BU03.VDS.VTM.CTT2"/>
            <filter val="BU01.VTNet.TOOL"/>
            <filter val="BU01.VTSPORT.Website"/>
            <filter val="BU05.VTNet.ICMS.Phase3"/>
            <filter val="BU01.VHT.VTIT.OSDC"/>
            <filter val="BU03.VDS.VTM.TTS"/>
            <filter val="BU03.ABIC.BSFI"/>
            <filter val="BU05.VTNet.OSS.VTC.BA"/>
            <filter val="BU01.BCN.ERP.MS07"/>
            <filter val="BU05.VTNet.OSS.VTP"/>
            <filter val="BU01.VTG.HRM.OSDC"/>
            <filter val="BU05.VTNet.OSS.VTC"/>
            <filter val="BU01.Mytel.Dashboard"/>
            <filter val="BU01.VTS.Voffice4.0"/>
            <filter val="BU01.VTT.MYTEL.BDS"/>
            <filter val="BU05.VTNet.OSS.MVT"/>
            <filter val="BU05.VTNet.OSS.Natcom"/>
            <filter val="BU05.VTNet.OSS.VTZ"/>
            <filter val="BU01.BCN.LMS"/>
            <filter val="BU01.VTPost.QLTS"/>
          </filters>
        </filterColumn>
      </autoFilter>
    </customSheetView>
    <customSheetView guid="{54B49785-DE43-43F1-9703-50D5C15C28EA}" filter="1" showAutoFilter="1">
      <autoFilter ref="$A$2:$AF$26"/>
    </customSheetView>
    <customSheetView guid="{E6D78B58-63E5-4B25-88AA-131E60D4404B}" filter="1" showAutoFilter="1">
      <autoFilter ref="$A$2:$W$443">
        <filterColumn colId="4">
          <filters>
            <filter val="BU03.VDS.VTM.SPTT"/>
            <filter val="BU01 - Quản trị doanh nghiệp"/>
            <filter val="P.KTCN"/>
            <filter val="BU03.VDS.VTM.CVT"/>
          </filters>
        </filterColumn>
      </autoFilter>
    </customSheetView>
    <customSheetView guid="{24ACE0AB-70FC-4EC6-98C2-AB100224222A}" filter="1" showAutoFilter="1">
      <autoFilter ref="$A$2:$AF$413">
        <filterColumn colId="4">
          <filters>
            <filter val="BU03.VDS.VTM.SPTT"/>
            <filter val="BU01 - Quản trị doanh nghiệp"/>
            <filter val="P.KTCN"/>
            <filter val="BU03.VDS.VTM.CVT"/>
          </filters>
        </filterColumn>
      </autoFilter>
    </customSheetView>
  </customSheetViews>
  <conditionalFormatting sqref="X178:Y222">
    <cfRule type="cellIs" dxfId="8" priority="1" operator="lessThan">
      <formula>1</formula>
    </cfRule>
  </conditionalFormatting>
  <dataValidations>
    <dataValidation type="list" allowBlank="1" showErrorMessage="1" sqref="K3:K483">
      <formula1>"2018,2019,2020,2021,2022,2023,2024,2025,2026,2027,2028"</formula1>
    </dataValidation>
    <dataValidation type="list" allowBlank="1" showErrorMessage="1" sqref="J3:J483">
      <formula1>"1,2,3,4,5,6,7,8,9,10,11,12"</formula1>
    </dataValidation>
  </dataValidations>
  <printOptions/>
  <pageMargins bottom="0.75" footer="0.0" header="0.0" left="0.7" right="0.7"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4.63"/>
    <col customWidth="1" min="2" max="2" width="7.75"/>
    <col customWidth="1" min="3" max="3" width="18.88"/>
    <col customWidth="1" min="4" max="4" width="24.38"/>
    <col customWidth="1" min="5" max="5" width="35.38"/>
    <col customWidth="1" min="6" max="6" width="7.75"/>
    <col customWidth="1" min="7" max="7" width="10.75"/>
    <col customWidth="1" min="8" max="8" width="12.0"/>
    <col customWidth="1" min="9" max="9" width="9.38"/>
    <col customWidth="1" min="10" max="10" width="7.88"/>
    <col customWidth="1" min="11" max="11" width="7.63"/>
    <col customWidth="1" min="12" max="12" width="10.63"/>
    <col customWidth="1" min="13" max="13" width="10.88"/>
    <col customWidth="1" min="14" max="14" width="7.88"/>
    <col customWidth="1" min="15" max="15" width="8.25"/>
    <col customWidth="1" min="16" max="16" width="7.63"/>
    <col customWidth="1" min="17" max="17" width="10.0"/>
    <col customWidth="1" min="18" max="18" width="7.25"/>
    <col customWidth="1" min="19" max="19" width="9.5"/>
    <col customWidth="1" min="20" max="20" width="26.13"/>
    <col customWidth="1" min="21" max="21" width="9.63"/>
    <col customWidth="1" min="22" max="22" width="7.63"/>
    <col customWidth="1" min="23" max="23" width="9.63"/>
    <col customWidth="1" min="24" max="24" width="10.63"/>
    <col customWidth="1" min="25" max="25" width="8.88"/>
    <col customWidth="1" min="26" max="26" width="5.75"/>
    <col customWidth="1" min="27" max="27" width="8.25"/>
    <col customWidth="1" min="28" max="28" width="7.88"/>
    <col customWidth="1" min="29" max="29" width="10.75"/>
    <col customWidth="1" min="30" max="30" width="12.0"/>
    <col customWidth="1" min="31" max="31" width="10.63"/>
    <col customWidth="1" min="32" max="32" width="7.63"/>
    <col customWidth="1" min="33" max="33" width="14.13"/>
    <col customWidth="1" min="34" max="35" width="7.63"/>
  </cols>
  <sheetData>
    <row r="1" ht="15.0" customHeight="1">
      <c r="A1" s="609" t="s">
        <v>1238</v>
      </c>
      <c r="B1" s="609"/>
      <c r="C1" s="240"/>
      <c r="D1" s="240"/>
      <c r="E1" s="240"/>
      <c r="F1" s="609"/>
      <c r="G1" s="609"/>
      <c r="H1" s="609"/>
      <c r="I1" s="611"/>
      <c r="J1" s="609"/>
      <c r="K1" s="609"/>
      <c r="L1" s="609"/>
      <c r="M1" s="609"/>
      <c r="N1" s="613"/>
      <c r="O1" s="613"/>
      <c r="P1" s="614"/>
      <c r="Q1" s="615" t="s">
        <v>1239</v>
      </c>
      <c r="R1" s="614"/>
      <c r="S1" s="609"/>
      <c r="T1" s="240"/>
      <c r="U1" s="616"/>
      <c r="V1" s="616"/>
      <c r="W1" s="616"/>
      <c r="X1" s="616"/>
      <c r="Y1" s="616"/>
      <c r="Z1" s="617"/>
      <c r="AA1" s="616"/>
      <c r="AB1" s="616"/>
      <c r="AC1" s="618">
        <v>10000.0</v>
      </c>
      <c r="AD1" s="620"/>
      <c r="AE1" s="620" t="s">
        <v>1194</v>
      </c>
      <c r="AF1" s="999"/>
      <c r="AG1" s="622"/>
      <c r="AH1" s="622"/>
      <c r="AI1" s="622"/>
    </row>
    <row r="2">
      <c r="A2" s="623" t="s">
        <v>448</v>
      </c>
      <c r="B2" s="623" t="s">
        <v>449</v>
      </c>
      <c r="C2" s="623" t="s">
        <v>450</v>
      </c>
      <c r="D2" s="624" t="s">
        <v>452</v>
      </c>
      <c r="E2" s="624" t="s">
        <v>487</v>
      </c>
      <c r="F2" s="624" t="s">
        <v>488</v>
      </c>
      <c r="G2" s="624" t="s">
        <v>489</v>
      </c>
      <c r="H2" s="624" t="s">
        <v>490</v>
      </c>
      <c r="I2" s="625" t="s">
        <v>491</v>
      </c>
      <c r="J2" s="623" t="s">
        <v>492</v>
      </c>
      <c r="K2" s="623" t="s">
        <v>493</v>
      </c>
      <c r="L2" s="624" t="s">
        <v>494</v>
      </c>
      <c r="M2" s="624" t="s">
        <v>495</v>
      </c>
      <c r="N2" s="626" t="s">
        <v>496</v>
      </c>
      <c r="O2" s="626" t="s">
        <v>542</v>
      </c>
      <c r="P2" s="626" t="s">
        <v>498</v>
      </c>
      <c r="Q2" s="627" t="s">
        <v>1242</v>
      </c>
      <c r="R2" s="626" t="s">
        <v>499</v>
      </c>
      <c r="S2" s="624" t="s">
        <v>500</v>
      </c>
      <c r="T2" s="628" t="s">
        <v>501</v>
      </c>
      <c r="U2" s="629" t="s">
        <v>502</v>
      </c>
      <c r="V2" s="629" t="s">
        <v>503</v>
      </c>
      <c r="W2" s="629" t="s">
        <v>504</v>
      </c>
      <c r="X2" s="630" t="s">
        <v>505</v>
      </c>
      <c r="Y2" s="631" t="s">
        <v>1195</v>
      </c>
      <c r="Z2" s="630" t="s">
        <v>1196</v>
      </c>
      <c r="AA2" s="631" t="s">
        <v>1197</v>
      </c>
      <c r="AB2" s="631" t="s">
        <v>1198</v>
      </c>
      <c r="AC2" s="631" t="s">
        <v>1199</v>
      </c>
      <c r="AD2" s="631" t="s">
        <v>1200</v>
      </c>
      <c r="AE2" s="631" t="s">
        <v>1201</v>
      </c>
      <c r="AF2" s="636" t="s">
        <v>1202</v>
      </c>
      <c r="AG2" s="638" t="s">
        <v>506</v>
      </c>
      <c r="AH2" s="638" t="s">
        <v>1244</v>
      </c>
      <c r="AI2" s="638" t="s">
        <v>1245</v>
      </c>
    </row>
    <row r="3" ht="15.0" customHeight="1">
      <c r="A3" s="609">
        <v>1.0</v>
      </c>
      <c r="B3" s="609">
        <v>461353.0</v>
      </c>
      <c r="C3" s="240" t="s">
        <v>1246</v>
      </c>
      <c r="D3" s="240" t="s">
        <v>1247</v>
      </c>
      <c r="E3" s="240" t="s">
        <v>511</v>
      </c>
      <c r="F3" s="609" t="s">
        <v>546</v>
      </c>
      <c r="G3" s="609" t="s">
        <v>790</v>
      </c>
      <c r="H3" s="609" t="str">
        <f t="shared" ref="H3:H134" si="1">IF(G3="fresher",F3&amp;"01",IF(G3="junior",F3&amp;"02",IF(G3="junior+",F3&amp;"03",IF(G3="middle",F3&amp;"04",IF(G3="middle+",F3&amp;"05",IF(G3="senior",F3&amp;"06",0))))))</f>
        <v>TESTER03</v>
      </c>
      <c r="I3" s="611" t="str">
        <f t="shared" ref="I3:I461" si="2">VLOOKUP(H3,NLTC!$C$5:$D$28,2,0)</f>
        <v>#REF!</v>
      </c>
      <c r="J3" s="609">
        <v>6.0</v>
      </c>
      <c r="K3" s="609">
        <v>2024.0</v>
      </c>
      <c r="L3" s="639">
        <v>45444.0</v>
      </c>
      <c r="M3" s="639">
        <v>45473.0</v>
      </c>
      <c r="N3" s="640">
        <v>20.0</v>
      </c>
      <c r="O3" s="640">
        <f t="shared" ref="O3:O152" si="3">N3/20</f>
        <v>1</v>
      </c>
      <c r="P3" s="640">
        <f t="shared" ref="P3:P461" si="4">ROUND(IF(S3="ODC",1*O3,I3*O3),3)</f>
        <v>1</v>
      </c>
      <c r="Q3" s="640">
        <v>1.0</v>
      </c>
      <c r="R3" s="640"/>
      <c r="S3" s="609" t="s">
        <v>517</v>
      </c>
      <c r="T3" s="240" t="s">
        <v>1249</v>
      </c>
      <c r="U3" s="616">
        <f t="shared" ref="U3:U446" si="5">IF(AND(Q3&gt;=1,S3="ODC"),P3,Q3)</f>
        <v>1</v>
      </c>
      <c r="V3" s="616">
        <f t="shared" ref="V3:V13" si="6">ROUND(SUMIF(B:B,B3,P:P),3)</f>
        <v>1</v>
      </c>
      <c r="W3" s="616">
        <f t="shared" ref="W3:W13" si="7">ROUND(SUMIF(B:B,B3,U:U),3)</f>
        <v>1</v>
      </c>
      <c r="X3" s="616">
        <f t="shared" ref="X3:X461" si="8">ROUND(W3/V3,2)</f>
        <v>1</v>
      </c>
      <c r="Y3" s="616">
        <f t="shared" ref="Y3:Y461" si="9">SUMIF(B:B,B3,O:O)</f>
        <v>1</v>
      </c>
      <c r="Z3" s="616" t="str">
        <f t="shared" ref="Z3:Z134" si="10">VLOOKUP(H3,NLTC!$C$5:$H$271,6,0)/1000</f>
        <v>#REF!</v>
      </c>
      <c r="AA3" s="616" t="str">
        <f t="shared" ref="AA3:AA134" si="11">ROUND(IF(X3&lt;=1,AB3*O3*X3,AB3*O3),0)</f>
        <v>#REF!</v>
      </c>
      <c r="AB3" s="616" t="str">
        <f t="shared" ref="AB3:AB134" si="12">ROUND(IF(X3&lt;=1,Z3*O3*X3,Z3*O3),0)</f>
        <v>#REF!</v>
      </c>
      <c r="AC3" s="642">
        <f t="shared" ref="AC3:AC134" si="13">ROUND(IF(X3&gt;1,(W3-V3)*$AC$1,0)*(O3/Y3),0)</f>
        <v>0</v>
      </c>
      <c r="AD3" s="642" t="str">
        <f t="shared" ref="AD3:AD134" si="14">+ROUND(AB3+AC3,0)</f>
        <v>#REF!</v>
      </c>
      <c r="AE3" s="642" t="str">
        <f t="shared" ref="AE3:AE134" si="15">SUMIF(B:B,B3,AD:AD)</f>
        <v>#REF!</v>
      </c>
      <c r="AF3" s="609"/>
      <c r="AG3" s="622"/>
      <c r="AH3" s="622"/>
      <c r="AI3" s="622">
        <f t="shared" ref="AI3:AI119" si="16">AVERAGEIF(D:D,D3,Q:Q)</f>
        <v>1</v>
      </c>
    </row>
    <row r="4" ht="15.0" customHeight="1">
      <c r="A4" s="609">
        <f t="shared" ref="A4:A287" si="17">A3+1</f>
        <v>2</v>
      </c>
      <c r="B4" s="609">
        <v>463387.0</v>
      </c>
      <c r="C4" s="240" t="s">
        <v>1251</v>
      </c>
      <c r="D4" s="240" t="s">
        <v>1252</v>
      </c>
      <c r="E4" s="240" t="s">
        <v>511</v>
      </c>
      <c r="F4" s="609" t="s">
        <v>512</v>
      </c>
      <c r="G4" s="609" t="s">
        <v>790</v>
      </c>
      <c r="H4" s="609" t="str">
        <f t="shared" si="1"/>
        <v>DEV03</v>
      </c>
      <c r="I4" s="611" t="str">
        <f t="shared" si="2"/>
        <v>#REF!</v>
      </c>
      <c r="J4" s="609">
        <v>6.0</v>
      </c>
      <c r="K4" s="609">
        <v>2024.0</v>
      </c>
      <c r="L4" s="639">
        <v>45444.0</v>
      </c>
      <c r="M4" s="639">
        <v>45473.0</v>
      </c>
      <c r="N4" s="640">
        <v>20.0</v>
      </c>
      <c r="O4" s="640">
        <f t="shared" si="3"/>
        <v>1</v>
      </c>
      <c r="P4" s="640">
        <f t="shared" si="4"/>
        <v>1</v>
      </c>
      <c r="Q4" s="640">
        <v>1.0</v>
      </c>
      <c r="R4" s="640"/>
      <c r="S4" s="609" t="s">
        <v>517</v>
      </c>
      <c r="T4" s="240" t="s">
        <v>1249</v>
      </c>
      <c r="U4" s="616">
        <f t="shared" si="5"/>
        <v>1</v>
      </c>
      <c r="V4" s="616">
        <f t="shared" si="6"/>
        <v>1</v>
      </c>
      <c r="W4" s="616">
        <f t="shared" si="7"/>
        <v>1</v>
      </c>
      <c r="X4" s="616">
        <f t="shared" si="8"/>
        <v>1</v>
      </c>
      <c r="Y4" s="616">
        <f t="shared" si="9"/>
        <v>1</v>
      </c>
      <c r="Z4" s="616" t="str">
        <f t="shared" si="10"/>
        <v>#REF!</v>
      </c>
      <c r="AA4" s="616" t="str">
        <f t="shared" si="11"/>
        <v>#REF!</v>
      </c>
      <c r="AB4" s="616" t="str">
        <f t="shared" si="12"/>
        <v>#REF!</v>
      </c>
      <c r="AC4" s="642">
        <f t="shared" si="13"/>
        <v>0</v>
      </c>
      <c r="AD4" s="642" t="str">
        <f t="shared" si="14"/>
        <v>#REF!</v>
      </c>
      <c r="AE4" s="642" t="str">
        <f t="shared" si="15"/>
        <v>#REF!</v>
      </c>
      <c r="AF4" s="609"/>
      <c r="AG4" s="622"/>
      <c r="AH4" s="622"/>
      <c r="AI4" s="622">
        <f t="shared" si="16"/>
        <v>1</v>
      </c>
    </row>
    <row r="5" ht="15.0" customHeight="1">
      <c r="A5" s="609">
        <f t="shared" si="17"/>
        <v>3</v>
      </c>
      <c r="B5" s="609">
        <v>463417.0</v>
      </c>
      <c r="C5" s="240" t="s">
        <v>1253</v>
      </c>
      <c r="D5" s="240" t="s">
        <v>1254</v>
      </c>
      <c r="E5" s="240" t="s">
        <v>511</v>
      </c>
      <c r="F5" s="609" t="s">
        <v>564</v>
      </c>
      <c r="G5" s="609" t="s">
        <v>771</v>
      </c>
      <c r="H5" s="609" t="str">
        <f t="shared" si="1"/>
        <v>BA04</v>
      </c>
      <c r="I5" s="611" t="str">
        <f t="shared" si="2"/>
        <v>#REF!</v>
      </c>
      <c r="J5" s="609">
        <v>6.0</v>
      </c>
      <c r="K5" s="609">
        <v>2024.0</v>
      </c>
      <c r="L5" s="639">
        <v>45444.0</v>
      </c>
      <c r="M5" s="639">
        <v>45473.0</v>
      </c>
      <c r="N5" s="640">
        <v>20.0</v>
      </c>
      <c r="O5" s="640">
        <f t="shared" si="3"/>
        <v>1</v>
      </c>
      <c r="P5" s="640">
        <f t="shared" si="4"/>
        <v>1</v>
      </c>
      <c r="Q5" s="640">
        <v>1.0</v>
      </c>
      <c r="R5" s="640"/>
      <c r="S5" s="609" t="s">
        <v>517</v>
      </c>
      <c r="T5" s="240" t="s">
        <v>1249</v>
      </c>
      <c r="U5" s="616">
        <f t="shared" si="5"/>
        <v>1</v>
      </c>
      <c r="V5" s="616">
        <f t="shared" si="6"/>
        <v>1</v>
      </c>
      <c r="W5" s="616">
        <f t="shared" si="7"/>
        <v>1</v>
      </c>
      <c r="X5" s="616">
        <f t="shared" si="8"/>
        <v>1</v>
      </c>
      <c r="Y5" s="616">
        <f t="shared" si="9"/>
        <v>1</v>
      </c>
      <c r="Z5" s="616" t="str">
        <f t="shared" si="10"/>
        <v>#REF!</v>
      </c>
      <c r="AA5" s="616" t="str">
        <f t="shared" si="11"/>
        <v>#REF!</v>
      </c>
      <c r="AB5" s="616" t="str">
        <f t="shared" si="12"/>
        <v>#REF!</v>
      </c>
      <c r="AC5" s="642">
        <f t="shared" si="13"/>
        <v>0</v>
      </c>
      <c r="AD5" s="642" t="str">
        <f t="shared" si="14"/>
        <v>#REF!</v>
      </c>
      <c r="AE5" s="642" t="str">
        <f t="shared" si="15"/>
        <v>#REF!</v>
      </c>
      <c r="AF5" s="609"/>
      <c r="AG5" s="622"/>
      <c r="AH5" s="622"/>
      <c r="AI5" s="622">
        <f t="shared" si="16"/>
        <v>1</v>
      </c>
    </row>
    <row r="6" ht="15.0" customHeight="1">
      <c r="A6" s="609">
        <f t="shared" si="17"/>
        <v>4</v>
      </c>
      <c r="B6" s="644">
        <v>465283.0</v>
      </c>
      <c r="C6" s="645" t="s">
        <v>1255</v>
      </c>
      <c r="D6" s="645" t="s">
        <v>1256</v>
      </c>
      <c r="E6" s="645" t="s">
        <v>511</v>
      </c>
      <c r="F6" s="644" t="s">
        <v>564</v>
      </c>
      <c r="G6" s="644" t="s">
        <v>787</v>
      </c>
      <c r="H6" s="644" t="str">
        <f t="shared" si="1"/>
        <v>BA05</v>
      </c>
      <c r="I6" s="646" t="str">
        <f t="shared" si="2"/>
        <v>#REF!</v>
      </c>
      <c r="J6" s="644">
        <v>6.0</v>
      </c>
      <c r="K6" s="644">
        <v>2024.0</v>
      </c>
      <c r="L6" s="647">
        <v>45454.0</v>
      </c>
      <c r="M6" s="647">
        <v>45473.0</v>
      </c>
      <c r="N6" s="648">
        <v>14.0</v>
      </c>
      <c r="O6" s="648">
        <f t="shared" si="3"/>
        <v>0.7</v>
      </c>
      <c r="P6" s="648">
        <f t="shared" si="4"/>
        <v>0.7</v>
      </c>
      <c r="Q6" s="648">
        <v>0.7</v>
      </c>
      <c r="R6" s="648"/>
      <c r="S6" s="644" t="s">
        <v>517</v>
      </c>
      <c r="T6" s="645" t="s">
        <v>1249</v>
      </c>
      <c r="U6" s="649">
        <f t="shared" si="5"/>
        <v>0.7</v>
      </c>
      <c r="V6" s="649">
        <f t="shared" si="6"/>
        <v>0.7</v>
      </c>
      <c r="W6" s="649">
        <f t="shared" si="7"/>
        <v>0.7</v>
      </c>
      <c r="X6" s="649">
        <f t="shared" si="8"/>
        <v>1</v>
      </c>
      <c r="Y6" s="649">
        <f t="shared" si="9"/>
        <v>0.7</v>
      </c>
      <c r="Z6" s="649" t="str">
        <f t="shared" si="10"/>
        <v>#REF!</v>
      </c>
      <c r="AA6" s="649" t="str">
        <f t="shared" si="11"/>
        <v>#REF!</v>
      </c>
      <c r="AB6" s="649" t="str">
        <f t="shared" si="12"/>
        <v>#REF!</v>
      </c>
      <c r="AC6" s="650">
        <f t="shared" si="13"/>
        <v>0</v>
      </c>
      <c r="AD6" s="650" t="str">
        <f t="shared" si="14"/>
        <v>#REF!</v>
      </c>
      <c r="AE6" s="650" t="str">
        <f t="shared" si="15"/>
        <v>#REF!</v>
      </c>
      <c r="AF6" s="644"/>
      <c r="AG6" s="651"/>
      <c r="AH6" s="651"/>
      <c r="AI6" s="651">
        <f t="shared" si="16"/>
        <v>0.7</v>
      </c>
    </row>
    <row r="7" ht="15.0" customHeight="1">
      <c r="A7" s="609">
        <f t="shared" si="17"/>
        <v>5</v>
      </c>
      <c r="B7" s="644">
        <v>465623.0</v>
      </c>
      <c r="C7" s="645" t="s">
        <v>1257</v>
      </c>
      <c r="D7" s="645" t="s">
        <v>1258</v>
      </c>
      <c r="E7" s="645" t="s">
        <v>511</v>
      </c>
      <c r="F7" s="644" t="s">
        <v>512</v>
      </c>
      <c r="G7" s="644" t="s">
        <v>771</v>
      </c>
      <c r="H7" s="644" t="str">
        <f t="shared" si="1"/>
        <v>DEV04</v>
      </c>
      <c r="I7" s="646" t="str">
        <f t="shared" si="2"/>
        <v>#REF!</v>
      </c>
      <c r="J7" s="644">
        <v>6.0</v>
      </c>
      <c r="K7" s="644">
        <v>2024.0</v>
      </c>
      <c r="L7" s="647">
        <v>45460.0</v>
      </c>
      <c r="M7" s="647">
        <v>45473.0</v>
      </c>
      <c r="N7" s="648">
        <v>10.0</v>
      </c>
      <c r="O7" s="648">
        <f t="shared" si="3"/>
        <v>0.5</v>
      </c>
      <c r="P7" s="648">
        <f t="shared" si="4"/>
        <v>0.5</v>
      </c>
      <c r="Q7" s="648">
        <v>0.5</v>
      </c>
      <c r="R7" s="648"/>
      <c r="S7" s="644" t="s">
        <v>517</v>
      </c>
      <c r="T7" s="645" t="s">
        <v>1249</v>
      </c>
      <c r="U7" s="649">
        <f t="shared" si="5"/>
        <v>0.5</v>
      </c>
      <c r="V7" s="649">
        <f t="shared" si="6"/>
        <v>0.5</v>
      </c>
      <c r="W7" s="649">
        <f t="shared" si="7"/>
        <v>0.5</v>
      </c>
      <c r="X7" s="649">
        <f t="shared" si="8"/>
        <v>1</v>
      </c>
      <c r="Y7" s="649">
        <f t="shared" si="9"/>
        <v>0.5</v>
      </c>
      <c r="Z7" s="649" t="str">
        <f t="shared" si="10"/>
        <v>#REF!</v>
      </c>
      <c r="AA7" s="649" t="str">
        <f t="shared" si="11"/>
        <v>#REF!</v>
      </c>
      <c r="AB7" s="649" t="str">
        <f t="shared" si="12"/>
        <v>#REF!</v>
      </c>
      <c r="AC7" s="650">
        <f t="shared" si="13"/>
        <v>0</v>
      </c>
      <c r="AD7" s="650" t="str">
        <f t="shared" si="14"/>
        <v>#REF!</v>
      </c>
      <c r="AE7" s="650" t="str">
        <f t="shared" si="15"/>
        <v>#REF!</v>
      </c>
      <c r="AF7" s="644"/>
      <c r="AG7" s="651"/>
      <c r="AH7" s="651"/>
      <c r="AI7" s="651">
        <f t="shared" si="16"/>
        <v>0.5</v>
      </c>
    </row>
    <row r="8" ht="15.0" customHeight="1">
      <c r="A8" s="609">
        <f t="shared" si="17"/>
        <v>6</v>
      </c>
      <c r="B8" s="644">
        <v>465625.0</v>
      </c>
      <c r="C8" s="645" t="s">
        <v>1259</v>
      </c>
      <c r="D8" s="645" t="s">
        <v>1260</v>
      </c>
      <c r="E8" s="645" t="s">
        <v>511</v>
      </c>
      <c r="F8" s="644" t="s">
        <v>512</v>
      </c>
      <c r="G8" s="644" t="s">
        <v>771</v>
      </c>
      <c r="H8" s="644" t="str">
        <f t="shared" si="1"/>
        <v>DEV04</v>
      </c>
      <c r="I8" s="646" t="str">
        <f t="shared" si="2"/>
        <v>#REF!</v>
      </c>
      <c r="J8" s="644">
        <v>6.0</v>
      </c>
      <c r="K8" s="644">
        <v>2024.0</v>
      </c>
      <c r="L8" s="647">
        <v>45460.0</v>
      </c>
      <c r="M8" s="647">
        <v>45473.0</v>
      </c>
      <c r="N8" s="648">
        <v>10.0</v>
      </c>
      <c r="O8" s="648">
        <f t="shared" si="3"/>
        <v>0.5</v>
      </c>
      <c r="P8" s="648">
        <f t="shared" si="4"/>
        <v>0.5</v>
      </c>
      <c r="Q8" s="648">
        <v>0.5</v>
      </c>
      <c r="R8" s="648"/>
      <c r="S8" s="644" t="s">
        <v>517</v>
      </c>
      <c r="T8" s="645" t="s">
        <v>1249</v>
      </c>
      <c r="U8" s="649">
        <f t="shared" si="5"/>
        <v>0.5</v>
      </c>
      <c r="V8" s="649">
        <f t="shared" si="6"/>
        <v>0.5</v>
      </c>
      <c r="W8" s="649">
        <f t="shared" si="7"/>
        <v>0.5</v>
      </c>
      <c r="X8" s="649">
        <f t="shared" si="8"/>
        <v>1</v>
      </c>
      <c r="Y8" s="649">
        <f t="shared" si="9"/>
        <v>0.5</v>
      </c>
      <c r="Z8" s="649" t="str">
        <f t="shared" si="10"/>
        <v>#REF!</v>
      </c>
      <c r="AA8" s="649" t="str">
        <f t="shared" si="11"/>
        <v>#REF!</v>
      </c>
      <c r="AB8" s="649" t="str">
        <f t="shared" si="12"/>
        <v>#REF!</v>
      </c>
      <c r="AC8" s="650">
        <f t="shared" si="13"/>
        <v>0</v>
      </c>
      <c r="AD8" s="650" t="str">
        <f t="shared" si="14"/>
        <v>#REF!</v>
      </c>
      <c r="AE8" s="650" t="str">
        <f t="shared" si="15"/>
        <v>#REF!</v>
      </c>
      <c r="AF8" s="644"/>
      <c r="AG8" s="651"/>
      <c r="AH8" s="651"/>
      <c r="AI8" s="651">
        <f t="shared" si="16"/>
        <v>0.5</v>
      </c>
    </row>
    <row r="9" ht="15.0" customHeight="1">
      <c r="A9" s="609">
        <f t="shared" si="17"/>
        <v>7</v>
      </c>
      <c r="B9" s="644">
        <v>465333.0</v>
      </c>
      <c r="C9" s="645" t="s">
        <v>1261</v>
      </c>
      <c r="D9" s="645" t="s">
        <v>1262</v>
      </c>
      <c r="E9" s="645" t="s">
        <v>511</v>
      </c>
      <c r="F9" s="644" t="s">
        <v>512</v>
      </c>
      <c r="G9" s="644" t="s">
        <v>790</v>
      </c>
      <c r="H9" s="644" t="str">
        <f t="shared" si="1"/>
        <v>DEV03</v>
      </c>
      <c r="I9" s="646" t="str">
        <f t="shared" si="2"/>
        <v>#REF!</v>
      </c>
      <c r="J9" s="644">
        <v>6.0</v>
      </c>
      <c r="K9" s="644">
        <v>2024.0</v>
      </c>
      <c r="L9" s="647">
        <v>45454.0</v>
      </c>
      <c r="M9" s="647">
        <v>45473.0</v>
      </c>
      <c r="N9" s="648">
        <v>14.0</v>
      </c>
      <c r="O9" s="648">
        <f t="shared" si="3"/>
        <v>0.7</v>
      </c>
      <c r="P9" s="648">
        <f t="shared" si="4"/>
        <v>0.7</v>
      </c>
      <c r="Q9" s="648">
        <v>0.7</v>
      </c>
      <c r="R9" s="648"/>
      <c r="S9" s="644" t="s">
        <v>517</v>
      </c>
      <c r="T9" s="645" t="s">
        <v>1264</v>
      </c>
      <c r="U9" s="649">
        <f t="shared" si="5"/>
        <v>0.7</v>
      </c>
      <c r="V9" s="649">
        <f t="shared" si="6"/>
        <v>0.7</v>
      </c>
      <c r="W9" s="649">
        <f t="shared" si="7"/>
        <v>0.7</v>
      </c>
      <c r="X9" s="649">
        <f t="shared" si="8"/>
        <v>1</v>
      </c>
      <c r="Y9" s="649">
        <f t="shared" si="9"/>
        <v>0.7</v>
      </c>
      <c r="Z9" s="649" t="str">
        <f t="shared" si="10"/>
        <v>#REF!</v>
      </c>
      <c r="AA9" s="649" t="str">
        <f t="shared" si="11"/>
        <v>#REF!</v>
      </c>
      <c r="AB9" s="649" t="str">
        <f t="shared" si="12"/>
        <v>#REF!</v>
      </c>
      <c r="AC9" s="650">
        <f t="shared" si="13"/>
        <v>0</v>
      </c>
      <c r="AD9" s="650" t="str">
        <f t="shared" si="14"/>
        <v>#REF!</v>
      </c>
      <c r="AE9" s="650" t="str">
        <f t="shared" si="15"/>
        <v>#REF!</v>
      </c>
      <c r="AF9" s="644"/>
      <c r="AG9" s="651"/>
      <c r="AH9" s="651"/>
      <c r="AI9" s="651">
        <f t="shared" si="16"/>
        <v>0.7</v>
      </c>
    </row>
    <row r="10" ht="15.0" customHeight="1">
      <c r="A10" s="609">
        <f t="shared" si="17"/>
        <v>8</v>
      </c>
      <c r="B10" s="609">
        <v>463645.0</v>
      </c>
      <c r="C10" s="240" t="s">
        <v>1265</v>
      </c>
      <c r="D10" s="240" t="s">
        <v>1266</v>
      </c>
      <c r="E10" s="240" t="s">
        <v>511</v>
      </c>
      <c r="F10" s="609" t="s">
        <v>512</v>
      </c>
      <c r="G10" s="609" t="s">
        <v>893</v>
      </c>
      <c r="H10" s="609" t="str">
        <f t="shared" si="1"/>
        <v>DEV06</v>
      </c>
      <c r="I10" s="611" t="str">
        <f t="shared" si="2"/>
        <v>#REF!</v>
      </c>
      <c r="J10" s="609">
        <v>6.0</v>
      </c>
      <c r="K10" s="609">
        <v>2024.0</v>
      </c>
      <c r="L10" s="639">
        <v>45444.0</v>
      </c>
      <c r="M10" s="639">
        <v>45473.0</v>
      </c>
      <c r="N10" s="640">
        <v>20.0</v>
      </c>
      <c r="O10" s="640">
        <f t="shared" si="3"/>
        <v>1</v>
      </c>
      <c r="P10" s="640">
        <f t="shared" si="4"/>
        <v>1</v>
      </c>
      <c r="Q10" s="640">
        <v>1.0</v>
      </c>
      <c r="R10" s="640"/>
      <c r="S10" s="609" t="s">
        <v>517</v>
      </c>
      <c r="T10" s="240" t="s">
        <v>1269</v>
      </c>
      <c r="U10" s="616">
        <f t="shared" si="5"/>
        <v>1</v>
      </c>
      <c r="V10" s="616">
        <f t="shared" si="6"/>
        <v>1</v>
      </c>
      <c r="W10" s="616">
        <f t="shared" si="7"/>
        <v>1</v>
      </c>
      <c r="X10" s="616">
        <f t="shared" si="8"/>
        <v>1</v>
      </c>
      <c r="Y10" s="616">
        <f t="shared" si="9"/>
        <v>1</v>
      </c>
      <c r="Z10" s="616" t="str">
        <f t="shared" si="10"/>
        <v>#REF!</v>
      </c>
      <c r="AA10" s="616" t="str">
        <f t="shared" si="11"/>
        <v>#REF!</v>
      </c>
      <c r="AB10" s="616" t="str">
        <f t="shared" si="12"/>
        <v>#REF!</v>
      </c>
      <c r="AC10" s="642">
        <f t="shared" si="13"/>
        <v>0</v>
      </c>
      <c r="AD10" s="642" t="str">
        <f t="shared" si="14"/>
        <v>#REF!</v>
      </c>
      <c r="AE10" s="642" t="str">
        <f t="shared" si="15"/>
        <v>#REF!</v>
      </c>
      <c r="AF10" s="609"/>
      <c r="AG10" s="622"/>
      <c r="AH10" s="622"/>
      <c r="AI10" s="622">
        <f t="shared" si="16"/>
        <v>1</v>
      </c>
    </row>
    <row r="11" ht="15.0" customHeight="1">
      <c r="A11" s="609">
        <f t="shared" si="17"/>
        <v>9</v>
      </c>
      <c r="B11" s="609">
        <v>271033.0</v>
      </c>
      <c r="C11" s="240" t="s">
        <v>1271</v>
      </c>
      <c r="D11" s="240" t="s">
        <v>1272</v>
      </c>
      <c r="E11" s="240" t="s">
        <v>511</v>
      </c>
      <c r="F11" s="609" t="s">
        <v>564</v>
      </c>
      <c r="G11" s="609" t="s">
        <v>787</v>
      </c>
      <c r="H11" s="609" t="str">
        <f t="shared" si="1"/>
        <v>BA05</v>
      </c>
      <c r="I11" s="611" t="str">
        <f t="shared" si="2"/>
        <v>#REF!</v>
      </c>
      <c r="J11" s="609">
        <v>6.0</v>
      </c>
      <c r="K11" s="609">
        <v>2024.0</v>
      </c>
      <c r="L11" s="639">
        <v>45444.0</v>
      </c>
      <c r="M11" s="639">
        <v>45473.0</v>
      </c>
      <c r="N11" s="640">
        <v>20.0</v>
      </c>
      <c r="O11" s="640">
        <f t="shared" si="3"/>
        <v>1</v>
      </c>
      <c r="P11" s="640">
        <f t="shared" si="4"/>
        <v>1</v>
      </c>
      <c r="Q11" s="640">
        <v>1.0</v>
      </c>
      <c r="R11" s="640"/>
      <c r="S11" s="609" t="s">
        <v>517</v>
      </c>
      <c r="T11" s="240" t="s">
        <v>1269</v>
      </c>
      <c r="U11" s="616">
        <f t="shared" si="5"/>
        <v>1</v>
      </c>
      <c r="V11" s="616">
        <f t="shared" si="6"/>
        <v>1</v>
      </c>
      <c r="W11" s="616">
        <f t="shared" si="7"/>
        <v>1</v>
      </c>
      <c r="X11" s="616">
        <f t="shared" si="8"/>
        <v>1</v>
      </c>
      <c r="Y11" s="616">
        <f t="shared" si="9"/>
        <v>1</v>
      </c>
      <c r="Z11" s="616" t="str">
        <f t="shared" si="10"/>
        <v>#REF!</v>
      </c>
      <c r="AA11" s="616" t="str">
        <f t="shared" si="11"/>
        <v>#REF!</v>
      </c>
      <c r="AB11" s="616" t="str">
        <f t="shared" si="12"/>
        <v>#REF!</v>
      </c>
      <c r="AC11" s="642">
        <f t="shared" si="13"/>
        <v>0</v>
      </c>
      <c r="AD11" s="642" t="str">
        <f t="shared" si="14"/>
        <v>#REF!</v>
      </c>
      <c r="AE11" s="642" t="str">
        <f t="shared" si="15"/>
        <v>#REF!</v>
      </c>
      <c r="AF11" s="609"/>
      <c r="AG11" s="622"/>
      <c r="AH11" s="622"/>
      <c r="AI11" s="622">
        <f t="shared" si="16"/>
        <v>1</v>
      </c>
    </row>
    <row r="12" ht="15.0" customHeight="1">
      <c r="A12" s="609">
        <f t="shared" si="17"/>
        <v>10</v>
      </c>
      <c r="B12" s="609">
        <v>155317.0</v>
      </c>
      <c r="C12" s="240" t="s">
        <v>1273</v>
      </c>
      <c r="D12" s="240" t="s">
        <v>1274</v>
      </c>
      <c r="E12" s="240" t="s">
        <v>511</v>
      </c>
      <c r="F12" s="609" t="s">
        <v>564</v>
      </c>
      <c r="G12" s="609" t="s">
        <v>893</v>
      </c>
      <c r="H12" s="609" t="str">
        <f t="shared" si="1"/>
        <v>BA06</v>
      </c>
      <c r="I12" s="611" t="str">
        <f t="shared" si="2"/>
        <v>#REF!</v>
      </c>
      <c r="J12" s="609">
        <v>6.0</v>
      </c>
      <c r="K12" s="609">
        <v>2024.0</v>
      </c>
      <c r="L12" s="639">
        <v>45456.0</v>
      </c>
      <c r="M12" s="639">
        <v>45473.0</v>
      </c>
      <c r="N12" s="640">
        <v>2.4</v>
      </c>
      <c r="O12" s="640">
        <f t="shared" si="3"/>
        <v>0.12</v>
      </c>
      <c r="P12" s="640">
        <f t="shared" si="4"/>
        <v>0.12</v>
      </c>
      <c r="Q12" s="640">
        <v>0.12</v>
      </c>
      <c r="R12" s="640"/>
      <c r="S12" s="609" t="s">
        <v>517</v>
      </c>
      <c r="T12" s="240" t="s">
        <v>1269</v>
      </c>
      <c r="U12" s="616">
        <f t="shared" si="5"/>
        <v>0.12</v>
      </c>
      <c r="V12" s="616" t="str">
        <f t="shared" si="6"/>
        <v>#REF!</v>
      </c>
      <c r="W12" s="616">
        <f t="shared" si="7"/>
        <v>0.68</v>
      </c>
      <c r="X12" s="616" t="str">
        <f t="shared" si="8"/>
        <v>#REF!</v>
      </c>
      <c r="Y12" s="616">
        <f t="shared" si="9"/>
        <v>0.36</v>
      </c>
      <c r="Z12" s="616" t="str">
        <f t="shared" si="10"/>
        <v>#REF!</v>
      </c>
      <c r="AA12" s="616" t="str">
        <f t="shared" si="11"/>
        <v>#REF!</v>
      </c>
      <c r="AB12" s="616" t="str">
        <f t="shared" si="12"/>
        <v>#REF!</v>
      </c>
      <c r="AC12" s="642" t="str">
        <f t="shared" si="13"/>
        <v>#REF!</v>
      </c>
      <c r="AD12" s="642" t="str">
        <f t="shared" si="14"/>
        <v>#REF!</v>
      </c>
      <c r="AE12" s="642" t="str">
        <f t="shared" si="15"/>
        <v>#REF!</v>
      </c>
      <c r="AF12" s="609"/>
      <c r="AG12" s="622"/>
      <c r="AH12" s="622"/>
      <c r="AI12" s="622">
        <f t="shared" si="16"/>
        <v>0.2266666667</v>
      </c>
    </row>
    <row r="13" ht="15.0" customHeight="1">
      <c r="A13" s="609">
        <f t="shared" si="17"/>
        <v>11</v>
      </c>
      <c r="B13" s="609">
        <v>275041.0</v>
      </c>
      <c r="C13" s="240" t="s">
        <v>1102</v>
      </c>
      <c r="D13" s="240" t="s">
        <v>1275</v>
      </c>
      <c r="E13" s="240" t="s">
        <v>511</v>
      </c>
      <c r="F13" s="609" t="s">
        <v>512</v>
      </c>
      <c r="G13" s="609" t="s">
        <v>665</v>
      </c>
      <c r="H13" s="609" t="str">
        <f t="shared" si="1"/>
        <v>DEV02</v>
      </c>
      <c r="I13" s="611" t="str">
        <f t="shared" si="2"/>
        <v>#REF!</v>
      </c>
      <c r="J13" s="609">
        <v>6.0</v>
      </c>
      <c r="K13" s="609">
        <v>2024.0</v>
      </c>
      <c r="L13" s="639">
        <v>45444.0</v>
      </c>
      <c r="M13" s="639">
        <v>45473.0</v>
      </c>
      <c r="N13" s="640">
        <v>20.0</v>
      </c>
      <c r="O13" s="640">
        <f t="shared" si="3"/>
        <v>1</v>
      </c>
      <c r="P13" s="640" t="str">
        <f t="shared" si="4"/>
        <v>#REF!</v>
      </c>
      <c r="Q13" s="640">
        <v>1.0</v>
      </c>
      <c r="R13" s="640"/>
      <c r="S13" s="609" t="s">
        <v>525</v>
      </c>
      <c r="T13" s="240" t="s">
        <v>1276</v>
      </c>
      <c r="U13" s="616">
        <f t="shared" si="5"/>
        <v>1</v>
      </c>
      <c r="V13" s="616" t="str">
        <f t="shared" si="6"/>
        <v>#REF!</v>
      </c>
      <c r="W13" s="616">
        <f t="shared" si="7"/>
        <v>1</v>
      </c>
      <c r="X13" s="616" t="str">
        <f t="shared" si="8"/>
        <v>#REF!</v>
      </c>
      <c r="Y13" s="616">
        <f t="shared" si="9"/>
        <v>1</v>
      </c>
      <c r="Z13" s="616" t="str">
        <f t="shared" si="10"/>
        <v>#REF!</v>
      </c>
      <c r="AA13" s="616" t="str">
        <f t="shared" si="11"/>
        <v>#REF!</v>
      </c>
      <c r="AB13" s="616" t="str">
        <f t="shared" si="12"/>
        <v>#REF!</v>
      </c>
      <c r="AC13" s="642" t="str">
        <f t="shared" si="13"/>
        <v>#REF!</v>
      </c>
      <c r="AD13" s="642" t="str">
        <f t="shared" si="14"/>
        <v>#REF!</v>
      </c>
      <c r="AE13" s="642" t="str">
        <f t="shared" si="15"/>
        <v>#REF!</v>
      </c>
      <c r="AF13" s="609"/>
      <c r="AG13" s="622"/>
      <c r="AH13" s="622"/>
      <c r="AI13" s="622">
        <f t="shared" si="16"/>
        <v>1</v>
      </c>
    </row>
    <row r="14" ht="15.0" customHeight="1">
      <c r="A14" s="609">
        <f t="shared" si="17"/>
        <v>12</v>
      </c>
      <c r="B14" s="609">
        <v>283181.0</v>
      </c>
      <c r="C14" s="240" t="s">
        <v>658</v>
      </c>
      <c r="D14" s="240" t="s">
        <v>1278</v>
      </c>
      <c r="E14" s="240" t="s">
        <v>511</v>
      </c>
      <c r="F14" s="609" t="s">
        <v>564</v>
      </c>
      <c r="G14" s="609" t="s">
        <v>771</v>
      </c>
      <c r="H14" s="609" t="str">
        <f t="shared" si="1"/>
        <v>BA04</v>
      </c>
      <c r="I14" s="611" t="str">
        <f t="shared" si="2"/>
        <v>#REF!</v>
      </c>
      <c r="J14" s="609">
        <v>6.0</v>
      </c>
      <c r="K14" s="609">
        <v>2024.0</v>
      </c>
      <c r="L14" s="639">
        <v>45444.0</v>
      </c>
      <c r="M14" s="639">
        <v>45473.0</v>
      </c>
      <c r="N14" s="640">
        <v>20.0</v>
      </c>
      <c r="O14" s="640">
        <f t="shared" si="3"/>
        <v>1</v>
      </c>
      <c r="P14" s="640" t="str">
        <f t="shared" si="4"/>
        <v>#REF!</v>
      </c>
      <c r="Q14" s="640">
        <v>1.59</v>
      </c>
      <c r="R14" s="640"/>
      <c r="S14" s="609" t="s">
        <v>525</v>
      </c>
      <c r="T14" s="240" t="s">
        <v>1276</v>
      </c>
      <c r="U14" s="616">
        <f t="shared" si="5"/>
        <v>1.59</v>
      </c>
      <c r="V14" s="616" t="str">
        <f t="shared" ref="V14:V16" si="18">ROUND(SUMIF($B:$B,B14,P:P),3)</f>
        <v>#REF!</v>
      </c>
      <c r="W14" s="616">
        <f t="shared" ref="W14:W16" si="19">ROUND(SUMIF($B:$B,B14,U:U),3)</f>
        <v>1.59</v>
      </c>
      <c r="X14" s="616" t="str">
        <f t="shared" si="8"/>
        <v>#REF!</v>
      </c>
      <c r="Y14" s="616">
        <f t="shared" si="9"/>
        <v>1</v>
      </c>
      <c r="Z14" s="616" t="str">
        <f t="shared" si="10"/>
        <v>#REF!</v>
      </c>
      <c r="AA14" s="616" t="str">
        <f t="shared" si="11"/>
        <v>#REF!</v>
      </c>
      <c r="AB14" s="616" t="str">
        <f t="shared" si="12"/>
        <v>#REF!</v>
      </c>
      <c r="AC14" s="642" t="str">
        <f t="shared" si="13"/>
        <v>#REF!</v>
      </c>
      <c r="AD14" s="642" t="str">
        <f t="shared" si="14"/>
        <v>#REF!</v>
      </c>
      <c r="AE14" s="642" t="str">
        <f t="shared" si="15"/>
        <v>#REF!</v>
      </c>
      <c r="AF14" s="609"/>
      <c r="AG14" s="622"/>
      <c r="AH14" s="622"/>
      <c r="AI14" s="622">
        <f t="shared" si="16"/>
        <v>1.59</v>
      </c>
    </row>
    <row r="15" ht="15.0" customHeight="1">
      <c r="A15" s="609">
        <f t="shared" si="17"/>
        <v>13</v>
      </c>
      <c r="B15" s="609">
        <v>427203.0</v>
      </c>
      <c r="C15" s="240" t="s">
        <v>1006</v>
      </c>
      <c r="D15" s="240" t="s">
        <v>1279</v>
      </c>
      <c r="E15" s="240" t="s">
        <v>511</v>
      </c>
      <c r="F15" s="609" t="s">
        <v>512</v>
      </c>
      <c r="G15" s="609" t="s">
        <v>665</v>
      </c>
      <c r="H15" s="609" t="str">
        <f t="shared" si="1"/>
        <v>DEV02</v>
      </c>
      <c r="I15" s="611" t="str">
        <f t="shared" si="2"/>
        <v>#REF!</v>
      </c>
      <c r="J15" s="609">
        <v>6.0</v>
      </c>
      <c r="K15" s="609">
        <v>2024.0</v>
      </c>
      <c r="L15" s="639">
        <v>45444.0</v>
      </c>
      <c r="M15" s="639">
        <v>45473.0</v>
      </c>
      <c r="N15" s="640">
        <v>20.0</v>
      </c>
      <c r="O15" s="640">
        <f t="shared" si="3"/>
        <v>1</v>
      </c>
      <c r="P15" s="640" t="str">
        <f t="shared" si="4"/>
        <v>#REF!</v>
      </c>
      <c r="Q15" s="640">
        <v>1.0</v>
      </c>
      <c r="R15" s="640"/>
      <c r="S15" s="609" t="s">
        <v>525</v>
      </c>
      <c r="T15" s="240" t="s">
        <v>1276</v>
      </c>
      <c r="U15" s="616">
        <f t="shared" si="5"/>
        <v>1</v>
      </c>
      <c r="V15" s="616" t="str">
        <f t="shared" si="18"/>
        <v>#REF!</v>
      </c>
      <c r="W15" s="616">
        <f t="shared" si="19"/>
        <v>1</v>
      </c>
      <c r="X15" s="616" t="str">
        <f t="shared" si="8"/>
        <v>#REF!</v>
      </c>
      <c r="Y15" s="616">
        <f t="shared" si="9"/>
        <v>1</v>
      </c>
      <c r="Z15" s="616" t="str">
        <f t="shared" si="10"/>
        <v>#REF!</v>
      </c>
      <c r="AA15" s="616" t="str">
        <f t="shared" si="11"/>
        <v>#REF!</v>
      </c>
      <c r="AB15" s="616" t="str">
        <f t="shared" si="12"/>
        <v>#REF!</v>
      </c>
      <c r="AC15" s="642" t="str">
        <f t="shared" si="13"/>
        <v>#REF!</v>
      </c>
      <c r="AD15" s="642" t="str">
        <f t="shared" si="14"/>
        <v>#REF!</v>
      </c>
      <c r="AE15" s="642" t="str">
        <f t="shared" si="15"/>
        <v>#REF!</v>
      </c>
      <c r="AF15" s="609"/>
      <c r="AG15" s="622"/>
      <c r="AH15" s="622"/>
      <c r="AI15" s="622">
        <f t="shared" si="16"/>
        <v>1</v>
      </c>
    </row>
    <row r="16" ht="15.0" customHeight="1">
      <c r="A16" s="609">
        <f t="shared" si="17"/>
        <v>14</v>
      </c>
      <c r="B16" s="609">
        <v>429575.0</v>
      </c>
      <c r="C16" s="240" t="s">
        <v>621</v>
      </c>
      <c r="D16" s="240" t="s">
        <v>1281</v>
      </c>
      <c r="E16" s="240" t="s">
        <v>511</v>
      </c>
      <c r="F16" s="609" t="s">
        <v>546</v>
      </c>
      <c r="G16" s="609" t="s">
        <v>790</v>
      </c>
      <c r="H16" s="609" t="str">
        <f t="shared" si="1"/>
        <v>TESTER03</v>
      </c>
      <c r="I16" s="611" t="str">
        <f t="shared" si="2"/>
        <v>#REF!</v>
      </c>
      <c r="J16" s="609">
        <v>6.0</v>
      </c>
      <c r="K16" s="609">
        <v>2024.0</v>
      </c>
      <c r="L16" s="639">
        <v>45444.0</v>
      </c>
      <c r="M16" s="639">
        <v>45473.0</v>
      </c>
      <c r="N16" s="640">
        <v>20.0</v>
      </c>
      <c r="O16" s="640">
        <f t="shared" si="3"/>
        <v>1</v>
      </c>
      <c r="P16" s="640" t="str">
        <f t="shared" si="4"/>
        <v>#REF!</v>
      </c>
      <c r="Q16" s="640">
        <v>1.19</v>
      </c>
      <c r="R16" s="640"/>
      <c r="S16" s="609" t="s">
        <v>525</v>
      </c>
      <c r="T16" s="240" t="s">
        <v>1276</v>
      </c>
      <c r="U16" s="616">
        <f t="shared" si="5"/>
        <v>1.19</v>
      </c>
      <c r="V16" s="616" t="str">
        <f t="shared" si="18"/>
        <v>#REF!</v>
      </c>
      <c r="W16" s="616">
        <f t="shared" si="19"/>
        <v>1.19</v>
      </c>
      <c r="X16" s="616" t="str">
        <f t="shared" si="8"/>
        <v>#REF!</v>
      </c>
      <c r="Y16" s="616">
        <f t="shared" si="9"/>
        <v>1</v>
      </c>
      <c r="Z16" s="616" t="str">
        <f t="shared" si="10"/>
        <v>#REF!</v>
      </c>
      <c r="AA16" s="616" t="str">
        <f t="shared" si="11"/>
        <v>#REF!</v>
      </c>
      <c r="AB16" s="616" t="str">
        <f t="shared" si="12"/>
        <v>#REF!</v>
      </c>
      <c r="AC16" s="642" t="str">
        <f t="shared" si="13"/>
        <v>#REF!</v>
      </c>
      <c r="AD16" s="642" t="str">
        <f t="shared" si="14"/>
        <v>#REF!</v>
      </c>
      <c r="AE16" s="642" t="str">
        <f t="shared" si="15"/>
        <v>#REF!</v>
      </c>
      <c r="AF16" s="609"/>
      <c r="AG16" s="622"/>
      <c r="AH16" s="622"/>
      <c r="AI16" s="622">
        <f t="shared" si="16"/>
        <v>1.19</v>
      </c>
    </row>
    <row r="17" ht="15.0" customHeight="1">
      <c r="A17" s="609">
        <f t="shared" si="17"/>
        <v>15</v>
      </c>
      <c r="B17" s="500">
        <v>428993.0</v>
      </c>
      <c r="C17" s="501" t="s">
        <v>1023</v>
      </c>
      <c r="D17" s="501" t="s">
        <v>1283</v>
      </c>
      <c r="E17" s="501" t="s">
        <v>511</v>
      </c>
      <c r="F17" s="500" t="s">
        <v>512</v>
      </c>
      <c r="G17" s="500" t="s">
        <v>771</v>
      </c>
      <c r="H17" s="500" t="str">
        <f t="shared" si="1"/>
        <v>DEV04</v>
      </c>
      <c r="I17" s="654" t="str">
        <f t="shared" si="2"/>
        <v>#REF!</v>
      </c>
      <c r="J17" s="500">
        <v>6.0</v>
      </c>
      <c r="K17" s="500">
        <v>2024.0</v>
      </c>
      <c r="L17" s="655">
        <v>45444.0</v>
      </c>
      <c r="M17" s="655">
        <v>45458.0</v>
      </c>
      <c r="N17" s="656">
        <v>10.0</v>
      </c>
      <c r="O17" s="656">
        <f t="shared" si="3"/>
        <v>0.5</v>
      </c>
      <c r="P17" s="656" t="str">
        <f t="shared" si="4"/>
        <v>#REF!</v>
      </c>
      <c r="Q17" s="656">
        <v>0.8</v>
      </c>
      <c r="R17" s="656"/>
      <c r="S17" s="500" t="s">
        <v>525</v>
      </c>
      <c r="T17" s="501" t="s">
        <v>1276</v>
      </c>
      <c r="U17" s="657">
        <f t="shared" si="5"/>
        <v>0.8</v>
      </c>
      <c r="V17" s="657" t="str">
        <f t="shared" ref="V17:V22" si="20">ROUND(SUMIF(B:B,B17,P:P),3)</f>
        <v>#REF!</v>
      </c>
      <c r="W17" s="657">
        <f t="shared" ref="W17:W22" si="21">ROUND(SUMIF(B:B,B17,U:U),3)</f>
        <v>1.3</v>
      </c>
      <c r="X17" s="657" t="str">
        <f t="shared" si="8"/>
        <v>#REF!</v>
      </c>
      <c r="Y17" s="657">
        <f t="shared" si="9"/>
        <v>1</v>
      </c>
      <c r="Z17" s="657" t="str">
        <f t="shared" si="10"/>
        <v>#REF!</v>
      </c>
      <c r="AA17" s="657" t="str">
        <f t="shared" si="11"/>
        <v>#REF!</v>
      </c>
      <c r="AB17" s="657" t="str">
        <f t="shared" si="12"/>
        <v>#REF!</v>
      </c>
      <c r="AC17" s="658" t="str">
        <f t="shared" si="13"/>
        <v>#REF!</v>
      </c>
      <c r="AD17" s="658" t="str">
        <f t="shared" si="14"/>
        <v>#REF!</v>
      </c>
      <c r="AE17" s="658" t="str">
        <f t="shared" si="15"/>
        <v>#REF!</v>
      </c>
      <c r="AF17" s="500"/>
      <c r="AG17" s="659"/>
      <c r="AH17" s="659"/>
      <c r="AI17" s="659">
        <f t="shared" si="16"/>
        <v>1.9</v>
      </c>
    </row>
    <row r="18" ht="15.0" customHeight="1">
      <c r="A18" s="609">
        <f t="shared" si="17"/>
        <v>16</v>
      </c>
      <c r="B18" s="609">
        <v>458877.0</v>
      </c>
      <c r="C18" s="240" t="s">
        <v>521</v>
      </c>
      <c r="D18" s="240" t="s">
        <v>1285</v>
      </c>
      <c r="E18" s="240" t="s">
        <v>511</v>
      </c>
      <c r="F18" s="609" t="s">
        <v>512</v>
      </c>
      <c r="G18" s="609" t="s">
        <v>893</v>
      </c>
      <c r="H18" s="609" t="str">
        <f t="shared" si="1"/>
        <v>DEV06</v>
      </c>
      <c r="I18" s="611" t="str">
        <f t="shared" si="2"/>
        <v>#REF!</v>
      </c>
      <c r="J18" s="609">
        <v>6.0</v>
      </c>
      <c r="K18" s="609">
        <v>2024.0</v>
      </c>
      <c r="L18" s="639">
        <v>45444.0</v>
      </c>
      <c r="M18" s="639">
        <v>45473.0</v>
      </c>
      <c r="N18" s="640">
        <v>20.0</v>
      </c>
      <c r="O18" s="640">
        <f t="shared" si="3"/>
        <v>1</v>
      </c>
      <c r="P18" s="640" t="str">
        <f t="shared" si="4"/>
        <v>#REF!</v>
      </c>
      <c r="Q18" s="640">
        <v>2.27</v>
      </c>
      <c r="R18" s="640"/>
      <c r="S18" s="609" t="s">
        <v>525</v>
      </c>
      <c r="T18" s="240" t="s">
        <v>1276</v>
      </c>
      <c r="U18" s="616">
        <f t="shared" si="5"/>
        <v>2.27</v>
      </c>
      <c r="V18" s="616" t="str">
        <f t="shared" si="20"/>
        <v>#REF!</v>
      </c>
      <c r="W18" s="616">
        <f t="shared" si="21"/>
        <v>2.27</v>
      </c>
      <c r="X18" s="616" t="str">
        <f t="shared" si="8"/>
        <v>#REF!</v>
      </c>
      <c r="Y18" s="616">
        <f t="shared" si="9"/>
        <v>1</v>
      </c>
      <c r="Z18" s="616" t="str">
        <f t="shared" si="10"/>
        <v>#REF!</v>
      </c>
      <c r="AA18" s="616" t="str">
        <f t="shared" si="11"/>
        <v>#REF!</v>
      </c>
      <c r="AB18" s="616" t="str">
        <f t="shared" si="12"/>
        <v>#REF!</v>
      </c>
      <c r="AC18" s="642" t="str">
        <f t="shared" si="13"/>
        <v>#REF!</v>
      </c>
      <c r="AD18" s="642" t="str">
        <f t="shared" si="14"/>
        <v>#REF!</v>
      </c>
      <c r="AE18" s="642" t="str">
        <f t="shared" si="15"/>
        <v>#REF!</v>
      </c>
      <c r="AF18" s="609"/>
      <c r="AG18" s="622"/>
      <c r="AH18" s="622"/>
      <c r="AI18" s="622">
        <f t="shared" si="16"/>
        <v>2.27</v>
      </c>
    </row>
    <row r="19" ht="15.0" customHeight="1">
      <c r="A19" s="609">
        <f t="shared" si="17"/>
        <v>17</v>
      </c>
      <c r="B19" s="644">
        <v>460317.0</v>
      </c>
      <c r="C19" s="645" t="s">
        <v>1070</v>
      </c>
      <c r="D19" s="645" t="s">
        <v>1286</v>
      </c>
      <c r="E19" s="645" t="s">
        <v>511</v>
      </c>
      <c r="F19" s="644" t="s">
        <v>512</v>
      </c>
      <c r="G19" s="644" t="s">
        <v>790</v>
      </c>
      <c r="H19" s="644" t="str">
        <f t="shared" si="1"/>
        <v>DEV03</v>
      </c>
      <c r="I19" s="646" t="str">
        <f t="shared" si="2"/>
        <v>#REF!</v>
      </c>
      <c r="J19" s="644">
        <v>6.0</v>
      </c>
      <c r="K19" s="644">
        <v>2024.0</v>
      </c>
      <c r="L19" s="647">
        <v>45444.0</v>
      </c>
      <c r="M19" s="647">
        <v>45464.0</v>
      </c>
      <c r="N19" s="648">
        <v>15.0</v>
      </c>
      <c r="O19" s="648">
        <f t="shared" si="3"/>
        <v>0.75</v>
      </c>
      <c r="P19" s="648" t="str">
        <f t="shared" si="4"/>
        <v>#REF!</v>
      </c>
      <c r="Q19" s="648">
        <v>0.6</v>
      </c>
      <c r="R19" s="648"/>
      <c r="S19" s="644" t="s">
        <v>525</v>
      </c>
      <c r="T19" s="645" t="s">
        <v>1276</v>
      </c>
      <c r="U19" s="649">
        <f t="shared" si="5"/>
        <v>0.6</v>
      </c>
      <c r="V19" s="649" t="str">
        <f t="shared" si="20"/>
        <v>#REF!</v>
      </c>
      <c r="W19" s="649">
        <f t="shared" si="21"/>
        <v>0.6</v>
      </c>
      <c r="X19" s="649" t="str">
        <f t="shared" si="8"/>
        <v>#REF!</v>
      </c>
      <c r="Y19" s="649">
        <f t="shared" si="9"/>
        <v>0.75</v>
      </c>
      <c r="Z19" s="649" t="str">
        <f t="shared" si="10"/>
        <v>#REF!</v>
      </c>
      <c r="AA19" s="649" t="str">
        <f t="shared" si="11"/>
        <v>#REF!</v>
      </c>
      <c r="AB19" s="649" t="str">
        <f t="shared" si="12"/>
        <v>#REF!</v>
      </c>
      <c r="AC19" s="650" t="str">
        <f t="shared" si="13"/>
        <v>#REF!</v>
      </c>
      <c r="AD19" s="650" t="str">
        <f t="shared" si="14"/>
        <v>#REF!</v>
      </c>
      <c r="AE19" s="650" t="str">
        <f t="shared" si="15"/>
        <v>#REF!</v>
      </c>
      <c r="AF19" s="644"/>
      <c r="AG19" s="651"/>
      <c r="AH19" s="651"/>
      <c r="AI19" s="651">
        <f t="shared" si="16"/>
        <v>0.6</v>
      </c>
    </row>
    <row r="20" ht="15.0" customHeight="1">
      <c r="A20" s="609">
        <f t="shared" si="17"/>
        <v>18</v>
      </c>
      <c r="B20" s="609">
        <v>463031.0</v>
      </c>
      <c r="C20" s="240" t="s">
        <v>1288</v>
      </c>
      <c r="D20" s="240" t="s">
        <v>1289</v>
      </c>
      <c r="E20" s="240" t="s">
        <v>511</v>
      </c>
      <c r="F20" s="609" t="s">
        <v>512</v>
      </c>
      <c r="G20" s="609" t="s">
        <v>790</v>
      </c>
      <c r="H20" s="609" t="str">
        <f t="shared" si="1"/>
        <v>DEV03</v>
      </c>
      <c r="I20" s="611" t="str">
        <f t="shared" si="2"/>
        <v>#REF!</v>
      </c>
      <c r="J20" s="609">
        <v>6.0</v>
      </c>
      <c r="K20" s="609">
        <v>2024.0</v>
      </c>
      <c r="L20" s="639">
        <v>45444.0</v>
      </c>
      <c r="M20" s="639">
        <v>45473.0</v>
      </c>
      <c r="N20" s="640">
        <v>20.0</v>
      </c>
      <c r="O20" s="640">
        <f t="shared" si="3"/>
        <v>1</v>
      </c>
      <c r="P20" s="640" t="str">
        <f t="shared" si="4"/>
        <v>#REF!</v>
      </c>
      <c r="Q20" s="640">
        <v>1.24</v>
      </c>
      <c r="R20" s="640"/>
      <c r="S20" s="609" t="s">
        <v>525</v>
      </c>
      <c r="T20" s="240" t="s">
        <v>1276</v>
      </c>
      <c r="U20" s="616">
        <f t="shared" si="5"/>
        <v>1.24</v>
      </c>
      <c r="V20" s="616" t="str">
        <f t="shared" si="20"/>
        <v>#REF!</v>
      </c>
      <c r="W20" s="616">
        <f t="shared" si="21"/>
        <v>1.24</v>
      </c>
      <c r="X20" s="616" t="str">
        <f t="shared" si="8"/>
        <v>#REF!</v>
      </c>
      <c r="Y20" s="616">
        <f t="shared" si="9"/>
        <v>1</v>
      </c>
      <c r="Z20" s="616" t="str">
        <f t="shared" si="10"/>
        <v>#REF!</v>
      </c>
      <c r="AA20" s="616" t="str">
        <f t="shared" si="11"/>
        <v>#REF!</v>
      </c>
      <c r="AB20" s="616" t="str">
        <f t="shared" si="12"/>
        <v>#REF!</v>
      </c>
      <c r="AC20" s="642" t="str">
        <f t="shared" si="13"/>
        <v>#REF!</v>
      </c>
      <c r="AD20" s="642" t="str">
        <f t="shared" si="14"/>
        <v>#REF!</v>
      </c>
      <c r="AE20" s="642" t="str">
        <f t="shared" si="15"/>
        <v>#REF!</v>
      </c>
      <c r="AF20" s="609"/>
      <c r="AG20" s="622"/>
      <c r="AH20" s="622"/>
      <c r="AI20" s="622">
        <f t="shared" si="16"/>
        <v>1.24</v>
      </c>
    </row>
    <row r="21" ht="15.0" customHeight="1">
      <c r="A21" s="609">
        <f t="shared" si="17"/>
        <v>19</v>
      </c>
      <c r="B21" s="609">
        <v>463029.0</v>
      </c>
      <c r="C21" s="240" t="s">
        <v>1290</v>
      </c>
      <c r="D21" s="240" t="s">
        <v>1291</v>
      </c>
      <c r="E21" s="240" t="s">
        <v>511</v>
      </c>
      <c r="F21" s="609" t="s">
        <v>512</v>
      </c>
      <c r="G21" s="609" t="s">
        <v>795</v>
      </c>
      <c r="H21" s="609" t="str">
        <f t="shared" si="1"/>
        <v>DEV01</v>
      </c>
      <c r="I21" s="611" t="str">
        <f t="shared" si="2"/>
        <v>#REF!</v>
      </c>
      <c r="J21" s="609">
        <v>6.0</v>
      </c>
      <c r="K21" s="609">
        <v>2024.0</v>
      </c>
      <c r="L21" s="639">
        <v>45444.0</v>
      </c>
      <c r="M21" s="639">
        <v>45473.0</v>
      </c>
      <c r="N21" s="640">
        <v>20.0</v>
      </c>
      <c r="O21" s="640">
        <f t="shared" si="3"/>
        <v>1</v>
      </c>
      <c r="P21" s="640" t="str">
        <f t="shared" si="4"/>
        <v>#REF!</v>
      </c>
      <c r="Q21" s="640">
        <v>0.55</v>
      </c>
      <c r="R21" s="640"/>
      <c r="S21" s="609" t="s">
        <v>525</v>
      </c>
      <c r="T21" s="240" t="s">
        <v>1276</v>
      </c>
      <c r="U21" s="616">
        <f t="shared" si="5"/>
        <v>0.55</v>
      </c>
      <c r="V21" s="616" t="str">
        <f t="shared" si="20"/>
        <v>#REF!</v>
      </c>
      <c r="W21" s="616">
        <f t="shared" si="21"/>
        <v>0.55</v>
      </c>
      <c r="X21" s="616" t="str">
        <f t="shared" si="8"/>
        <v>#REF!</v>
      </c>
      <c r="Y21" s="616">
        <f t="shared" si="9"/>
        <v>1</v>
      </c>
      <c r="Z21" s="616" t="str">
        <f t="shared" si="10"/>
        <v>#REF!</v>
      </c>
      <c r="AA21" s="616" t="str">
        <f t="shared" si="11"/>
        <v>#REF!</v>
      </c>
      <c r="AB21" s="616" t="str">
        <f t="shared" si="12"/>
        <v>#REF!</v>
      </c>
      <c r="AC21" s="642" t="str">
        <f t="shared" si="13"/>
        <v>#REF!</v>
      </c>
      <c r="AD21" s="642" t="str">
        <f t="shared" si="14"/>
        <v>#REF!</v>
      </c>
      <c r="AE21" s="642" t="str">
        <f t="shared" si="15"/>
        <v>#REF!</v>
      </c>
      <c r="AF21" s="609"/>
      <c r="AG21" s="622"/>
      <c r="AH21" s="622"/>
      <c r="AI21" s="622">
        <f t="shared" si="16"/>
        <v>0.55</v>
      </c>
    </row>
    <row r="22" ht="15.0" customHeight="1">
      <c r="A22" s="609">
        <f t="shared" si="17"/>
        <v>20</v>
      </c>
      <c r="B22" s="609">
        <v>463041.0</v>
      </c>
      <c r="C22" s="240" t="s">
        <v>1293</v>
      </c>
      <c r="D22" s="240" t="s">
        <v>1294</v>
      </c>
      <c r="E22" s="240" t="s">
        <v>511</v>
      </c>
      <c r="F22" s="609" t="s">
        <v>546</v>
      </c>
      <c r="G22" s="609" t="s">
        <v>665</v>
      </c>
      <c r="H22" s="609" t="str">
        <f t="shared" si="1"/>
        <v>TESTER02</v>
      </c>
      <c r="I22" s="611" t="str">
        <f t="shared" si="2"/>
        <v>#REF!</v>
      </c>
      <c r="J22" s="609">
        <v>6.0</v>
      </c>
      <c r="K22" s="609">
        <v>2024.0</v>
      </c>
      <c r="L22" s="639">
        <v>45444.0</v>
      </c>
      <c r="M22" s="639">
        <v>45473.0</v>
      </c>
      <c r="N22" s="640">
        <v>20.0</v>
      </c>
      <c r="O22" s="640">
        <f t="shared" si="3"/>
        <v>1</v>
      </c>
      <c r="P22" s="640" t="str">
        <f t="shared" si="4"/>
        <v>#REF!</v>
      </c>
      <c r="Q22" s="640">
        <v>0.86</v>
      </c>
      <c r="R22" s="640"/>
      <c r="S22" s="609" t="s">
        <v>525</v>
      </c>
      <c r="T22" s="240" t="s">
        <v>1276</v>
      </c>
      <c r="U22" s="616">
        <f t="shared" si="5"/>
        <v>0.86</v>
      </c>
      <c r="V22" s="616" t="str">
        <f t="shared" si="20"/>
        <v>#REF!</v>
      </c>
      <c r="W22" s="616">
        <f t="shared" si="21"/>
        <v>0.86</v>
      </c>
      <c r="X22" s="616" t="str">
        <f t="shared" si="8"/>
        <v>#REF!</v>
      </c>
      <c r="Y22" s="616">
        <f t="shared" si="9"/>
        <v>1</v>
      </c>
      <c r="Z22" s="616" t="str">
        <f t="shared" si="10"/>
        <v>#REF!</v>
      </c>
      <c r="AA22" s="616" t="str">
        <f t="shared" si="11"/>
        <v>#REF!</v>
      </c>
      <c r="AB22" s="616" t="str">
        <f t="shared" si="12"/>
        <v>#REF!</v>
      </c>
      <c r="AC22" s="642" t="str">
        <f t="shared" si="13"/>
        <v>#REF!</v>
      </c>
      <c r="AD22" s="642" t="str">
        <f t="shared" si="14"/>
        <v>#REF!</v>
      </c>
      <c r="AE22" s="642" t="str">
        <f t="shared" si="15"/>
        <v>#REF!</v>
      </c>
      <c r="AF22" s="609"/>
      <c r="AG22" s="622"/>
      <c r="AH22" s="622"/>
      <c r="AI22" s="622">
        <f t="shared" si="16"/>
        <v>0.86</v>
      </c>
    </row>
    <row r="23" ht="15.0" customHeight="1">
      <c r="A23" s="609">
        <f t="shared" si="17"/>
        <v>21</v>
      </c>
      <c r="B23" s="609">
        <v>463293.0</v>
      </c>
      <c r="C23" s="669" t="s">
        <v>1296</v>
      </c>
      <c r="D23" s="670" t="s">
        <v>1297</v>
      </c>
      <c r="E23" s="669" t="s">
        <v>511</v>
      </c>
      <c r="F23" s="671" t="s">
        <v>564</v>
      </c>
      <c r="G23" s="671" t="s">
        <v>665</v>
      </c>
      <c r="H23" s="609" t="str">
        <f t="shared" si="1"/>
        <v>BA02</v>
      </c>
      <c r="I23" s="611" t="str">
        <f t="shared" si="2"/>
        <v>#REF!</v>
      </c>
      <c r="J23" s="609">
        <v>6.0</v>
      </c>
      <c r="K23" s="609">
        <v>2024.0</v>
      </c>
      <c r="L23" s="639">
        <v>45444.0</v>
      </c>
      <c r="M23" s="639">
        <v>45473.0</v>
      </c>
      <c r="N23" s="640">
        <v>20.0</v>
      </c>
      <c r="O23" s="640">
        <f t="shared" si="3"/>
        <v>1</v>
      </c>
      <c r="P23" s="640" t="str">
        <f t="shared" si="4"/>
        <v>#REF!</v>
      </c>
      <c r="Q23" s="640">
        <v>1.03</v>
      </c>
      <c r="R23" s="640"/>
      <c r="S23" s="609" t="s">
        <v>525</v>
      </c>
      <c r="T23" s="670" t="s">
        <v>1276</v>
      </c>
      <c r="U23" s="616">
        <f t="shared" si="5"/>
        <v>1.03</v>
      </c>
      <c r="V23" s="616" t="str">
        <f t="shared" ref="V23:V62" si="22">ROUND(SUMIF($B:$B,B23,P:P),3)</f>
        <v>#REF!</v>
      </c>
      <c r="W23" s="616">
        <f t="shared" ref="W23:W51" si="23">ROUND(SUMIF($B:$B,B23,U:U),3)</f>
        <v>1.03</v>
      </c>
      <c r="X23" s="616" t="str">
        <f t="shared" si="8"/>
        <v>#REF!</v>
      </c>
      <c r="Y23" s="616">
        <f t="shared" si="9"/>
        <v>1</v>
      </c>
      <c r="Z23" s="616" t="str">
        <f t="shared" si="10"/>
        <v>#REF!</v>
      </c>
      <c r="AA23" s="616" t="str">
        <f t="shared" si="11"/>
        <v>#REF!</v>
      </c>
      <c r="AB23" s="616" t="str">
        <f t="shared" si="12"/>
        <v>#REF!</v>
      </c>
      <c r="AC23" s="642" t="str">
        <f t="shared" si="13"/>
        <v>#REF!</v>
      </c>
      <c r="AD23" s="642" t="str">
        <f t="shared" si="14"/>
        <v>#REF!</v>
      </c>
      <c r="AE23" s="642" t="str">
        <f t="shared" si="15"/>
        <v>#REF!</v>
      </c>
      <c r="AF23" s="609"/>
      <c r="AG23" s="622"/>
      <c r="AH23" s="622"/>
      <c r="AI23" s="622">
        <f t="shared" si="16"/>
        <v>1.03</v>
      </c>
    </row>
    <row r="24" ht="15.0" customHeight="1">
      <c r="A24" s="609">
        <f t="shared" si="17"/>
        <v>22</v>
      </c>
      <c r="B24" s="674">
        <v>463517.0</v>
      </c>
      <c r="C24" s="675" t="s">
        <v>1298</v>
      </c>
      <c r="D24" s="676" t="s">
        <v>1299</v>
      </c>
      <c r="E24" s="675" t="s">
        <v>511</v>
      </c>
      <c r="F24" s="677" t="s">
        <v>512</v>
      </c>
      <c r="G24" s="677" t="s">
        <v>893</v>
      </c>
      <c r="H24" s="644" t="str">
        <f t="shared" si="1"/>
        <v>DEV06</v>
      </c>
      <c r="I24" s="646" t="str">
        <f t="shared" si="2"/>
        <v>#REF!</v>
      </c>
      <c r="J24" s="644">
        <v>6.0</v>
      </c>
      <c r="K24" s="644">
        <v>2024.0</v>
      </c>
      <c r="L24" s="647">
        <v>45444.0</v>
      </c>
      <c r="M24" s="647">
        <v>45473.0</v>
      </c>
      <c r="N24" s="648">
        <v>20.0</v>
      </c>
      <c r="O24" s="648">
        <f t="shared" si="3"/>
        <v>1</v>
      </c>
      <c r="P24" s="648" t="str">
        <f t="shared" si="4"/>
        <v>#REF!</v>
      </c>
      <c r="Q24" s="648">
        <v>1.5</v>
      </c>
      <c r="R24" s="648"/>
      <c r="S24" s="644" t="s">
        <v>525</v>
      </c>
      <c r="T24" s="676" t="s">
        <v>1276</v>
      </c>
      <c r="U24" s="649">
        <f t="shared" si="5"/>
        <v>1.5</v>
      </c>
      <c r="V24" s="649" t="str">
        <f t="shared" si="22"/>
        <v>#REF!</v>
      </c>
      <c r="W24" s="649">
        <f t="shared" si="23"/>
        <v>1.5</v>
      </c>
      <c r="X24" s="649" t="str">
        <f t="shared" si="8"/>
        <v>#REF!</v>
      </c>
      <c r="Y24" s="649">
        <f t="shared" si="9"/>
        <v>1</v>
      </c>
      <c r="Z24" s="649" t="str">
        <f t="shared" si="10"/>
        <v>#REF!</v>
      </c>
      <c r="AA24" s="649" t="str">
        <f t="shared" si="11"/>
        <v>#REF!</v>
      </c>
      <c r="AB24" s="649" t="str">
        <f t="shared" si="12"/>
        <v>#REF!</v>
      </c>
      <c r="AC24" s="650" t="str">
        <f t="shared" si="13"/>
        <v>#REF!</v>
      </c>
      <c r="AD24" s="650" t="str">
        <f t="shared" si="14"/>
        <v>#REF!</v>
      </c>
      <c r="AE24" s="650" t="str">
        <f t="shared" si="15"/>
        <v>#REF!</v>
      </c>
      <c r="AF24" s="644"/>
      <c r="AG24" s="651"/>
      <c r="AH24" s="651"/>
      <c r="AI24" s="651">
        <f t="shared" si="16"/>
        <v>1.5</v>
      </c>
    </row>
    <row r="25" ht="15.0" customHeight="1">
      <c r="A25" s="609">
        <f t="shared" si="17"/>
        <v>23</v>
      </c>
      <c r="B25" s="678">
        <v>463643.0</v>
      </c>
      <c r="C25" s="679" t="s">
        <v>1302</v>
      </c>
      <c r="D25" s="680" t="s">
        <v>1303</v>
      </c>
      <c r="E25" s="679" t="s">
        <v>511</v>
      </c>
      <c r="F25" s="681" t="s">
        <v>512</v>
      </c>
      <c r="G25" s="681" t="s">
        <v>790</v>
      </c>
      <c r="H25" s="500" t="str">
        <f t="shared" si="1"/>
        <v>DEV03</v>
      </c>
      <c r="I25" s="654" t="str">
        <f t="shared" si="2"/>
        <v>#REF!</v>
      </c>
      <c r="J25" s="500">
        <v>6.0</v>
      </c>
      <c r="K25" s="500">
        <v>2024.0</v>
      </c>
      <c r="L25" s="655">
        <v>45444.0</v>
      </c>
      <c r="M25" s="655">
        <v>45456.0</v>
      </c>
      <c r="N25" s="656">
        <v>9.0</v>
      </c>
      <c r="O25" s="656">
        <f t="shared" si="3"/>
        <v>0.45</v>
      </c>
      <c r="P25" s="656" t="str">
        <f t="shared" si="4"/>
        <v>#REF!</v>
      </c>
      <c r="Q25" s="656">
        <v>0.558</v>
      </c>
      <c r="R25" s="656"/>
      <c r="S25" s="500" t="s">
        <v>525</v>
      </c>
      <c r="T25" s="680" t="s">
        <v>1276</v>
      </c>
      <c r="U25" s="657">
        <f t="shared" si="5"/>
        <v>0.558</v>
      </c>
      <c r="V25" s="657" t="str">
        <f t="shared" si="22"/>
        <v>#REF!</v>
      </c>
      <c r="W25" s="657" t="str">
        <f t="shared" si="23"/>
        <v>#REF!</v>
      </c>
      <c r="X25" s="657" t="str">
        <f t="shared" si="8"/>
        <v>#REF!</v>
      </c>
      <c r="Y25" s="657">
        <f t="shared" si="9"/>
        <v>1</v>
      </c>
      <c r="Z25" s="657" t="str">
        <f t="shared" si="10"/>
        <v>#REF!</v>
      </c>
      <c r="AA25" s="657" t="str">
        <f t="shared" si="11"/>
        <v>#REF!</v>
      </c>
      <c r="AB25" s="657" t="str">
        <f t="shared" si="12"/>
        <v>#REF!</v>
      </c>
      <c r="AC25" s="658" t="str">
        <f t="shared" si="13"/>
        <v>#REF!</v>
      </c>
      <c r="AD25" s="658" t="str">
        <f t="shared" si="14"/>
        <v>#REF!</v>
      </c>
      <c r="AE25" s="658" t="str">
        <f t="shared" si="15"/>
        <v>#REF!</v>
      </c>
      <c r="AF25" s="500"/>
      <c r="AG25" s="659"/>
      <c r="AH25" s="659"/>
      <c r="AI25" s="659" t="str">
        <f t="shared" si="16"/>
        <v>#REF!</v>
      </c>
    </row>
    <row r="26" ht="15.0" customHeight="1">
      <c r="A26" s="609">
        <f t="shared" si="17"/>
        <v>24</v>
      </c>
      <c r="B26" s="678">
        <v>463643.0</v>
      </c>
      <c r="C26" s="679" t="s">
        <v>1302</v>
      </c>
      <c r="D26" s="680" t="s">
        <v>1303</v>
      </c>
      <c r="E26" s="679" t="s">
        <v>511</v>
      </c>
      <c r="F26" s="681" t="s">
        <v>512</v>
      </c>
      <c r="G26" s="681" t="s">
        <v>790</v>
      </c>
      <c r="H26" s="500" t="str">
        <f t="shared" si="1"/>
        <v>DEV03</v>
      </c>
      <c r="I26" s="654" t="str">
        <f t="shared" si="2"/>
        <v>#REF!</v>
      </c>
      <c r="J26" s="500">
        <v>7.0</v>
      </c>
      <c r="K26" s="500">
        <v>2024.0</v>
      </c>
      <c r="L26" s="655">
        <v>45467.0</v>
      </c>
      <c r="M26" s="655">
        <v>45473.0</v>
      </c>
      <c r="N26" s="656">
        <v>5.0</v>
      </c>
      <c r="O26" s="656">
        <f t="shared" si="3"/>
        <v>0.25</v>
      </c>
      <c r="P26" s="656" t="str">
        <f t="shared" si="4"/>
        <v>#REF!</v>
      </c>
      <c r="Q26" s="656">
        <v>0.31</v>
      </c>
      <c r="R26" s="656"/>
      <c r="S26" s="500" t="s">
        <v>525</v>
      </c>
      <c r="T26" s="680" t="s">
        <v>1276</v>
      </c>
      <c r="U26" s="657">
        <f t="shared" si="5"/>
        <v>0.31</v>
      </c>
      <c r="V26" s="657" t="str">
        <f t="shared" si="22"/>
        <v>#REF!</v>
      </c>
      <c r="W26" s="657" t="str">
        <f t="shared" si="23"/>
        <v>#REF!</v>
      </c>
      <c r="X26" s="657" t="str">
        <f t="shared" si="8"/>
        <v>#REF!</v>
      </c>
      <c r="Y26" s="657">
        <f t="shared" si="9"/>
        <v>1</v>
      </c>
      <c r="Z26" s="657" t="str">
        <f t="shared" si="10"/>
        <v>#REF!</v>
      </c>
      <c r="AA26" s="657" t="str">
        <f t="shared" si="11"/>
        <v>#REF!</v>
      </c>
      <c r="AB26" s="657" t="str">
        <f t="shared" si="12"/>
        <v>#REF!</v>
      </c>
      <c r="AC26" s="658" t="str">
        <f t="shared" si="13"/>
        <v>#REF!</v>
      </c>
      <c r="AD26" s="658" t="str">
        <f t="shared" si="14"/>
        <v>#REF!</v>
      </c>
      <c r="AE26" s="658" t="str">
        <f t="shared" si="15"/>
        <v>#REF!</v>
      </c>
      <c r="AF26" s="500"/>
      <c r="AG26" s="659"/>
      <c r="AH26" s="659"/>
      <c r="AI26" s="659" t="str">
        <f t="shared" si="16"/>
        <v>#REF!</v>
      </c>
    </row>
    <row r="27" ht="15.0" customHeight="1">
      <c r="A27" s="609">
        <f t="shared" si="17"/>
        <v>25</v>
      </c>
      <c r="B27" s="682">
        <v>427332.0</v>
      </c>
      <c r="C27" s="683" t="s">
        <v>995</v>
      </c>
      <c r="D27" s="684" t="s">
        <v>1308</v>
      </c>
      <c r="E27" s="683" t="s">
        <v>552</v>
      </c>
      <c r="F27" s="685" t="s">
        <v>512</v>
      </c>
      <c r="G27" s="685" t="s">
        <v>771</v>
      </c>
      <c r="H27" s="609" t="str">
        <f t="shared" si="1"/>
        <v>DEV04</v>
      </c>
      <c r="I27" s="611" t="str">
        <f t="shared" si="2"/>
        <v>#REF!</v>
      </c>
      <c r="J27" s="609">
        <v>6.0</v>
      </c>
      <c r="K27" s="609">
        <v>2024.0</v>
      </c>
      <c r="L27" s="639">
        <v>45444.0</v>
      </c>
      <c r="M27" s="639">
        <v>45473.0</v>
      </c>
      <c r="N27" s="640">
        <v>20.0</v>
      </c>
      <c r="O27" s="640">
        <f t="shared" si="3"/>
        <v>1</v>
      </c>
      <c r="P27" s="640" t="str">
        <f t="shared" si="4"/>
        <v>#REF!</v>
      </c>
      <c r="Q27" s="640">
        <v>1.59</v>
      </c>
      <c r="R27" s="640"/>
      <c r="S27" s="609" t="s">
        <v>525</v>
      </c>
      <c r="T27" s="684" t="s">
        <v>1276</v>
      </c>
      <c r="U27" s="616">
        <f t="shared" si="5"/>
        <v>1.59</v>
      </c>
      <c r="V27" s="616" t="str">
        <f t="shared" si="22"/>
        <v>#REF!</v>
      </c>
      <c r="W27" s="616">
        <f t="shared" si="23"/>
        <v>1.59</v>
      </c>
      <c r="X27" s="616" t="str">
        <f t="shared" si="8"/>
        <v>#REF!</v>
      </c>
      <c r="Y27" s="616">
        <f t="shared" si="9"/>
        <v>1</v>
      </c>
      <c r="Z27" s="616" t="str">
        <f t="shared" si="10"/>
        <v>#REF!</v>
      </c>
      <c r="AA27" s="616" t="str">
        <f t="shared" si="11"/>
        <v>#REF!</v>
      </c>
      <c r="AB27" s="616" t="str">
        <f t="shared" si="12"/>
        <v>#REF!</v>
      </c>
      <c r="AC27" s="642" t="str">
        <f t="shared" si="13"/>
        <v>#REF!</v>
      </c>
      <c r="AD27" s="642" t="str">
        <f t="shared" si="14"/>
        <v>#REF!</v>
      </c>
      <c r="AE27" s="642" t="str">
        <f t="shared" si="15"/>
        <v>#REF!</v>
      </c>
      <c r="AF27" s="609"/>
      <c r="AG27" s="622"/>
      <c r="AH27" s="622"/>
      <c r="AI27" s="622">
        <f t="shared" si="16"/>
        <v>1.59</v>
      </c>
    </row>
    <row r="28" ht="15.0" customHeight="1">
      <c r="A28" s="609">
        <f t="shared" si="17"/>
        <v>26</v>
      </c>
      <c r="B28" s="682">
        <v>465799.0</v>
      </c>
      <c r="C28" s="683" t="s">
        <v>1310</v>
      </c>
      <c r="D28" s="684" t="s">
        <v>1311</v>
      </c>
      <c r="E28" s="683" t="s">
        <v>511</v>
      </c>
      <c r="F28" s="685" t="s">
        <v>546</v>
      </c>
      <c r="G28" s="685" t="s">
        <v>771</v>
      </c>
      <c r="H28" s="609" t="str">
        <f t="shared" si="1"/>
        <v>TESTER04</v>
      </c>
      <c r="I28" s="611" t="str">
        <f t="shared" si="2"/>
        <v>#REF!</v>
      </c>
      <c r="J28" s="609">
        <v>6.0</v>
      </c>
      <c r="K28" s="609">
        <v>2024.0</v>
      </c>
      <c r="L28" s="639">
        <v>45467.0</v>
      </c>
      <c r="M28" s="639">
        <v>45473.0</v>
      </c>
      <c r="N28" s="640">
        <v>5.0</v>
      </c>
      <c r="O28" s="640">
        <f t="shared" si="3"/>
        <v>0.25</v>
      </c>
      <c r="P28" s="640" t="str">
        <f t="shared" si="4"/>
        <v>#REF!</v>
      </c>
      <c r="Q28" s="640">
        <v>0.35</v>
      </c>
      <c r="R28" s="640"/>
      <c r="S28" s="609" t="s">
        <v>525</v>
      </c>
      <c r="T28" s="684" t="s">
        <v>1276</v>
      </c>
      <c r="U28" s="616">
        <f t="shared" si="5"/>
        <v>0.35</v>
      </c>
      <c r="V28" s="616" t="str">
        <f t="shared" si="22"/>
        <v>#REF!</v>
      </c>
      <c r="W28" s="616">
        <f t="shared" si="23"/>
        <v>0.35</v>
      </c>
      <c r="X28" s="616" t="str">
        <f t="shared" si="8"/>
        <v>#REF!</v>
      </c>
      <c r="Y28" s="616">
        <f t="shared" si="9"/>
        <v>0.25</v>
      </c>
      <c r="Z28" s="616" t="str">
        <f t="shared" si="10"/>
        <v>#REF!</v>
      </c>
      <c r="AA28" s="616" t="str">
        <f t="shared" si="11"/>
        <v>#REF!</v>
      </c>
      <c r="AB28" s="616" t="str">
        <f t="shared" si="12"/>
        <v>#REF!</v>
      </c>
      <c r="AC28" s="642" t="str">
        <f t="shared" si="13"/>
        <v>#REF!</v>
      </c>
      <c r="AD28" s="642" t="str">
        <f t="shared" si="14"/>
        <v>#REF!</v>
      </c>
      <c r="AE28" s="642" t="str">
        <f t="shared" si="15"/>
        <v>#REF!</v>
      </c>
      <c r="AF28" s="609"/>
      <c r="AG28" s="622"/>
      <c r="AH28" s="622"/>
      <c r="AI28" s="622">
        <f t="shared" si="16"/>
        <v>0.35</v>
      </c>
    </row>
    <row r="29" ht="15.0" customHeight="1">
      <c r="A29" s="609">
        <f t="shared" si="17"/>
        <v>27</v>
      </c>
      <c r="B29" s="682">
        <v>464611.0</v>
      </c>
      <c r="C29" s="683" t="s">
        <v>1312</v>
      </c>
      <c r="D29" s="684" t="s">
        <v>1313</v>
      </c>
      <c r="E29" s="683" t="s">
        <v>511</v>
      </c>
      <c r="F29" s="685" t="s">
        <v>512</v>
      </c>
      <c r="G29" s="685" t="s">
        <v>665</v>
      </c>
      <c r="H29" s="609" t="str">
        <f t="shared" si="1"/>
        <v>DEV02</v>
      </c>
      <c r="I29" s="611" t="str">
        <f t="shared" si="2"/>
        <v>#REF!</v>
      </c>
      <c r="J29" s="609">
        <v>6.0</v>
      </c>
      <c r="K29" s="609">
        <v>2024.0</v>
      </c>
      <c r="L29" s="639">
        <v>45462.0</v>
      </c>
      <c r="M29" s="639">
        <v>45473.0</v>
      </c>
      <c r="N29" s="640">
        <v>8.0</v>
      </c>
      <c r="O29" s="640">
        <f t="shared" si="3"/>
        <v>0.4</v>
      </c>
      <c r="P29" s="640" t="str">
        <f t="shared" si="4"/>
        <v>#REF!</v>
      </c>
      <c r="Q29" s="640">
        <v>0.4</v>
      </c>
      <c r="R29" s="640"/>
      <c r="S29" s="609" t="s">
        <v>525</v>
      </c>
      <c r="T29" s="684" t="s">
        <v>1276</v>
      </c>
      <c r="U29" s="616">
        <f t="shared" si="5"/>
        <v>0.4</v>
      </c>
      <c r="V29" s="616" t="str">
        <f t="shared" si="22"/>
        <v>#REF!</v>
      </c>
      <c r="W29" s="616" t="str">
        <f t="shared" si="23"/>
        <v>#REF!</v>
      </c>
      <c r="X29" s="616" t="str">
        <f t="shared" si="8"/>
        <v>#REF!</v>
      </c>
      <c r="Y29" s="616">
        <f t="shared" si="9"/>
        <v>1</v>
      </c>
      <c r="Z29" s="616" t="str">
        <f t="shared" si="10"/>
        <v>#REF!</v>
      </c>
      <c r="AA29" s="616" t="str">
        <f t="shared" si="11"/>
        <v>#REF!</v>
      </c>
      <c r="AB29" s="616" t="str">
        <f t="shared" si="12"/>
        <v>#REF!</v>
      </c>
      <c r="AC29" s="642" t="str">
        <f t="shared" si="13"/>
        <v>#REF!</v>
      </c>
      <c r="AD29" s="642" t="str">
        <f t="shared" si="14"/>
        <v>#REF!</v>
      </c>
      <c r="AE29" s="642" t="str">
        <f t="shared" si="15"/>
        <v>#REF!</v>
      </c>
      <c r="AF29" s="609"/>
      <c r="AG29" s="622"/>
      <c r="AH29" s="622"/>
      <c r="AI29" s="622" t="str">
        <f t="shared" si="16"/>
        <v>#REF!</v>
      </c>
    </row>
    <row r="30" ht="15.0" customHeight="1">
      <c r="A30" s="609">
        <f t="shared" si="17"/>
        <v>28</v>
      </c>
      <c r="B30" s="682">
        <v>439024.0</v>
      </c>
      <c r="C30" s="683" t="s">
        <v>652</v>
      </c>
      <c r="D30" s="684" t="s">
        <v>1314</v>
      </c>
      <c r="E30" s="683" t="s">
        <v>511</v>
      </c>
      <c r="F30" s="685" t="s">
        <v>546</v>
      </c>
      <c r="G30" s="685" t="s">
        <v>787</v>
      </c>
      <c r="H30" s="609" t="str">
        <f t="shared" si="1"/>
        <v>TESTER05</v>
      </c>
      <c r="I30" s="611" t="str">
        <f t="shared" si="2"/>
        <v>#REF!</v>
      </c>
      <c r="J30" s="609">
        <v>6.0</v>
      </c>
      <c r="K30" s="609">
        <v>2024.0</v>
      </c>
      <c r="L30" s="639">
        <v>45444.0</v>
      </c>
      <c r="M30" s="639">
        <v>45473.0</v>
      </c>
      <c r="N30" s="640">
        <v>20.0</v>
      </c>
      <c r="O30" s="640">
        <f t="shared" si="3"/>
        <v>1</v>
      </c>
      <c r="P30" s="640">
        <f t="shared" si="4"/>
        <v>1</v>
      </c>
      <c r="Q30" s="640">
        <v>1.0</v>
      </c>
      <c r="R30" s="640"/>
      <c r="S30" s="609" t="s">
        <v>517</v>
      </c>
      <c r="T30" s="684" t="s">
        <v>1315</v>
      </c>
      <c r="U30" s="616">
        <f t="shared" si="5"/>
        <v>1</v>
      </c>
      <c r="V30" s="616">
        <f t="shared" si="22"/>
        <v>1</v>
      </c>
      <c r="W30" s="616">
        <f t="shared" si="23"/>
        <v>1</v>
      </c>
      <c r="X30" s="616">
        <f t="shared" si="8"/>
        <v>1</v>
      </c>
      <c r="Y30" s="616">
        <f t="shared" si="9"/>
        <v>1</v>
      </c>
      <c r="Z30" s="616" t="str">
        <f t="shared" si="10"/>
        <v>#REF!</v>
      </c>
      <c r="AA30" s="616" t="str">
        <f t="shared" si="11"/>
        <v>#REF!</v>
      </c>
      <c r="AB30" s="616" t="str">
        <f t="shared" si="12"/>
        <v>#REF!</v>
      </c>
      <c r="AC30" s="642">
        <f t="shared" si="13"/>
        <v>0</v>
      </c>
      <c r="AD30" s="642" t="str">
        <f t="shared" si="14"/>
        <v>#REF!</v>
      </c>
      <c r="AE30" s="642" t="str">
        <f t="shared" si="15"/>
        <v>#REF!</v>
      </c>
      <c r="AF30" s="609"/>
      <c r="AG30" s="622"/>
      <c r="AH30" s="622"/>
      <c r="AI30" s="622">
        <f t="shared" si="16"/>
        <v>1</v>
      </c>
    </row>
    <row r="31" ht="15.0" customHeight="1">
      <c r="A31" s="609">
        <f t="shared" si="17"/>
        <v>29</v>
      </c>
      <c r="B31" s="682">
        <v>447599.0</v>
      </c>
      <c r="C31" s="683" t="s">
        <v>601</v>
      </c>
      <c r="D31" s="684" t="s">
        <v>1318</v>
      </c>
      <c r="E31" s="683" t="s">
        <v>511</v>
      </c>
      <c r="F31" s="685" t="s">
        <v>564</v>
      </c>
      <c r="G31" s="685" t="s">
        <v>790</v>
      </c>
      <c r="H31" s="609" t="str">
        <f t="shared" si="1"/>
        <v>BA03</v>
      </c>
      <c r="I31" s="611" t="str">
        <f t="shared" si="2"/>
        <v>#REF!</v>
      </c>
      <c r="J31" s="609">
        <v>6.0</v>
      </c>
      <c r="K31" s="609">
        <v>2024.0</v>
      </c>
      <c r="L31" s="639">
        <v>45444.0</v>
      </c>
      <c r="M31" s="639">
        <v>45473.0</v>
      </c>
      <c r="N31" s="640">
        <v>20.0</v>
      </c>
      <c r="O31" s="640">
        <f t="shared" si="3"/>
        <v>1</v>
      </c>
      <c r="P31" s="640">
        <f t="shared" si="4"/>
        <v>1</v>
      </c>
      <c r="Q31" s="640">
        <v>1.0</v>
      </c>
      <c r="R31" s="640"/>
      <c r="S31" s="609" t="s">
        <v>517</v>
      </c>
      <c r="T31" s="684" t="s">
        <v>1315</v>
      </c>
      <c r="U31" s="616">
        <f t="shared" si="5"/>
        <v>1</v>
      </c>
      <c r="V31" s="616">
        <f t="shared" si="22"/>
        <v>1</v>
      </c>
      <c r="W31" s="616">
        <f t="shared" si="23"/>
        <v>1</v>
      </c>
      <c r="X31" s="616">
        <f t="shared" si="8"/>
        <v>1</v>
      </c>
      <c r="Y31" s="616">
        <f t="shared" si="9"/>
        <v>1</v>
      </c>
      <c r="Z31" s="616" t="str">
        <f t="shared" si="10"/>
        <v>#REF!</v>
      </c>
      <c r="AA31" s="616" t="str">
        <f t="shared" si="11"/>
        <v>#REF!</v>
      </c>
      <c r="AB31" s="616" t="str">
        <f t="shared" si="12"/>
        <v>#REF!</v>
      </c>
      <c r="AC31" s="642">
        <f t="shared" si="13"/>
        <v>0</v>
      </c>
      <c r="AD31" s="642" t="str">
        <f t="shared" si="14"/>
        <v>#REF!</v>
      </c>
      <c r="AE31" s="642" t="str">
        <f t="shared" si="15"/>
        <v>#REF!</v>
      </c>
      <c r="AF31" s="609"/>
      <c r="AG31" s="622"/>
      <c r="AH31" s="622"/>
      <c r="AI31" s="622">
        <f t="shared" si="16"/>
        <v>1</v>
      </c>
    </row>
    <row r="32" ht="15.0" customHeight="1">
      <c r="A32" s="609">
        <f t="shared" si="17"/>
        <v>30</v>
      </c>
      <c r="B32" s="682">
        <v>282563.0</v>
      </c>
      <c r="C32" s="683" t="s">
        <v>1109</v>
      </c>
      <c r="D32" s="684" t="s">
        <v>1320</v>
      </c>
      <c r="E32" s="683" t="s">
        <v>511</v>
      </c>
      <c r="F32" s="685" t="s">
        <v>546</v>
      </c>
      <c r="G32" s="685" t="s">
        <v>771</v>
      </c>
      <c r="H32" s="609" t="str">
        <f t="shared" si="1"/>
        <v>TESTER04</v>
      </c>
      <c r="I32" s="611" t="str">
        <f t="shared" si="2"/>
        <v>#REF!</v>
      </c>
      <c r="J32" s="609">
        <v>6.0</v>
      </c>
      <c r="K32" s="609">
        <v>2024.0</v>
      </c>
      <c r="L32" s="639">
        <v>45444.0</v>
      </c>
      <c r="M32" s="639">
        <v>45473.0</v>
      </c>
      <c r="N32" s="640">
        <v>20.0</v>
      </c>
      <c r="O32" s="640">
        <f t="shared" si="3"/>
        <v>1</v>
      </c>
      <c r="P32" s="640" t="str">
        <f t="shared" si="4"/>
        <v>#REF!</v>
      </c>
      <c r="Q32" s="640" t="str">
        <f t="shared" ref="Q32:Q49" si="24">P32</f>
        <v>#REF!</v>
      </c>
      <c r="R32" s="640"/>
      <c r="S32" s="609" t="s">
        <v>525</v>
      </c>
      <c r="T32" s="684" t="s">
        <v>1321</v>
      </c>
      <c r="U32" s="616" t="str">
        <f t="shared" si="5"/>
        <v>#REF!</v>
      </c>
      <c r="V32" s="616" t="str">
        <f t="shared" si="22"/>
        <v>#REF!</v>
      </c>
      <c r="W32" s="616" t="str">
        <f t="shared" si="23"/>
        <v>#REF!</v>
      </c>
      <c r="X32" s="616" t="str">
        <f t="shared" si="8"/>
        <v>#REF!</v>
      </c>
      <c r="Y32" s="616">
        <f t="shared" si="9"/>
        <v>1</v>
      </c>
      <c r="Z32" s="616" t="str">
        <f t="shared" si="10"/>
        <v>#REF!</v>
      </c>
      <c r="AA32" s="616" t="str">
        <f t="shared" si="11"/>
        <v>#REF!</v>
      </c>
      <c r="AB32" s="616" t="str">
        <f t="shared" si="12"/>
        <v>#REF!</v>
      </c>
      <c r="AC32" s="642" t="str">
        <f t="shared" si="13"/>
        <v>#REF!</v>
      </c>
      <c r="AD32" s="642" t="str">
        <f t="shared" si="14"/>
        <v>#REF!</v>
      </c>
      <c r="AE32" s="642" t="str">
        <f t="shared" si="15"/>
        <v>#REF!</v>
      </c>
      <c r="AF32" s="609"/>
      <c r="AG32" s="622"/>
      <c r="AH32" s="622"/>
      <c r="AI32" s="622" t="str">
        <f t="shared" si="16"/>
        <v>#REF!</v>
      </c>
    </row>
    <row r="33" ht="15.0" customHeight="1">
      <c r="A33" s="609">
        <f t="shared" si="17"/>
        <v>31</v>
      </c>
      <c r="B33" s="682">
        <v>427331.0</v>
      </c>
      <c r="C33" s="683" t="s">
        <v>1168</v>
      </c>
      <c r="D33" s="684" t="s">
        <v>1323</v>
      </c>
      <c r="E33" s="683" t="s">
        <v>511</v>
      </c>
      <c r="F33" s="685" t="s">
        <v>512</v>
      </c>
      <c r="G33" s="685" t="s">
        <v>771</v>
      </c>
      <c r="H33" s="609" t="str">
        <f t="shared" si="1"/>
        <v>DEV04</v>
      </c>
      <c r="I33" s="611" t="str">
        <f t="shared" si="2"/>
        <v>#REF!</v>
      </c>
      <c r="J33" s="609">
        <v>6.0</v>
      </c>
      <c r="K33" s="609">
        <v>2024.0</v>
      </c>
      <c r="L33" s="639">
        <v>45444.0</v>
      </c>
      <c r="M33" s="639">
        <v>45473.0</v>
      </c>
      <c r="N33" s="640">
        <v>20.0</v>
      </c>
      <c r="O33" s="640">
        <f t="shared" si="3"/>
        <v>1</v>
      </c>
      <c r="P33" s="640" t="str">
        <f t="shared" si="4"/>
        <v>#REF!</v>
      </c>
      <c r="Q33" s="640" t="str">
        <f t="shared" si="24"/>
        <v>#REF!</v>
      </c>
      <c r="R33" s="640"/>
      <c r="S33" s="609" t="s">
        <v>525</v>
      </c>
      <c r="T33" s="684" t="s">
        <v>1321</v>
      </c>
      <c r="U33" s="616" t="str">
        <f t="shared" si="5"/>
        <v>#REF!</v>
      </c>
      <c r="V33" s="616" t="str">
        <f t="shared" si="22"/>
        <v>#REF!</v>
      </c>
      <c r="W33" s="616" t="str">
        <f t="shared" si="23"/>
        <v>#REF!</v>
      </c>
      <c r="X33" s="616" t="str">
        <f t="shared" si="8"/>
        <v>#REF!</v>
      </c>
      <c r="Y33" s="616">
        <f t="shared" si="9"/>
        <v>1</v>
      </c>
      <c r="Z33" s="616" t="str">
        <f t="shared" si="10"/>
        <v>#REF!</v>
      </c>
      <c r="AA33" s="616" t="str">
        <f t="shared" si="11"/>
        <v>#REF!</v>
      </c>
      <c r="AB33" s="616" t="str">
        <f t="shared" si="12"/>
        <v>#REF!</v>
      </c>
      <c r="AC33" s="642" t="str">
        <f t="shared" si="13"/>
        <v>#REF!</v>
      </c>
      <c r="AD33" s="642" t="str">
        <f t="shared" si="14"/>
        <v>#REF!</v>
      </c>
      <c r="AE33" s="642" t="str">
        <f t="shared" si="15"/>
        <v>#REF!</v>
      </c>
      <c r="AF33" s="609"/>
      <c r="AG33" s="622"/>
      <c r="AH33" s="622"/>
      <c r="AI33" s="622" t="str">
        <f t="shared" si="16"/>
        <v>#REF!</v>
      </c>
    </row>
    <row r="34" ht="15.0" customHeight="1">
      <c r="A34" s="609">
        <f t="shared" si="17"/>
        <v>32</v>
      </c>
      <c r="B34" s="682">
        <v>429770.0</v>
      </c>
      <c r="C34" s="683" t="s">
        <v>1174</v>
      </c>
      <c r="D34" s="684" t="s">
        <v>1324</v>
      </c>
      <c r="E34" s="683" t="s">
        <v>511</v>
      </c>
      <c r="F34" s="685" t="s">
        <v>512</v>
      </c>
      <c r="G34" s="685" t="s">
        <v>665</v>
      </c>
      <c r="H34" s="609" t="str">
        <f t="shared" si="1"/>
        <v>DEV02</v>
      </c>
      <c r="I34" s="611" t="str">
        <f t="shared" si="2"/>
        <v>#REF!</v>
      </c>
      <c r="J34" s="609">
        <v>6.0</v>
      </c>
      <c r="K34" s="609">
        <v>2024.0</v>
      </c>
      <c r="L34" s="639">
        <v>45444.0</v>
      </c>
      <c r="M34" s="639">
        <v>45473.0</v>
      </c>
      <c r="N34" s="640">
        <v>20.0</v>
      </c>
      <c r="O34" s="640">
        <f t="shared" si="3"/>
        <v>1</v>
      </c>
      <c r="P34" s="640" t="str">
        <f t="shared" si="4"/>
        <v>#REF!</v>
      </c>
      <c r="Q34" s="640" t="str">
        <f t="shared" si="24"/>
        <v>#REF!</v>
      </c>
      <c r="R34" s="640"/>
      <c r="S34" s="609" t="s">
        <v>525</v>
      </c>
      <c r="T34" s="684" t="s">
        <v>1321</v>
      </c>
      <c r="U34" s="616" t="str">
        <f t="shared" si="5"/>
        <v>#REF!</v>
      </c>
      <c r="V34" s="616" t="str">
        <f t="shared" si="22"/>
        <v>#REF!</v>
      </c>
      <c r="W34" s="616" t="str">
        <f t="shared" si="23"/>
        <v>#REF!</v>
      </c>
      <c r="X34" s="616" t="str">
        <f t="shared" si="8"/>
        <v>#REF!</v>
      </c>
      <c r="Y34" s="616">
        <f t="shared" si="9"/>
        <v>1</v>
      </c>
      <c r="Z34" s="616" t="str">
        <f t="shared" si="10"/>
        <v>#REF!</v>
      </c>
      <c r="AA34" s="616" t="str">
        <f t="shared" si="11"/>
        <v>#REF!</v>
      </c>
      <c r="AB34" s="616" t="str">
        <f t="shared" si="12"/>
        <v>#REF!</v>
      </c>
      <c r="AC34" s="642" t="str">
        <f t="shared" si="13"/>
        <v>#REF!</v>
      </c>
      <c r="AD34" s="642" t="str">
        <f t="shared" si="14"/>
        <v>#REF!</v>
      </c>
      <c r="AE34" s="642" t="str">
        <f t="shared" si="15"/>
        <v>#REF!</v>
      </c>
      <c r="AF34" s="609"/>
      <c r="AG34" s="622"/>
      <c r="AH34" s="622"/>
      <c r="AI34" s="622" t="str">
        <f t="shared" si="16"/>
        <v>#REF!</v>
      </c>
    </row>
    <row r="35" ht="15.0" customHeight="1">
      <c r="A35" s="609">
        <f t="shared" si="17"/>
        <v>33</v>
      </c>
      <c r="B35" s="682">
        <v>434052.0</v>
      </c>
      <c r="C35" s="683" t="s">
        <v>1178</v>
      </c>
      <c r="D35" s="684" t="s">
        <v>1326</v>
      </c>
      <c r="E35" s="683" t="s">
        <v>511</v>
      </c>
      <c r="F35" s="685" t="s">
        <v>512</v>
      </c>
      <c r="G35" s="685" t="s">
        <v>665</v>
      </c>
      <c r="H35" s="609" t="str">
        <f t="shared" si="1"/>
        <v>DEV02</v>
      </c>
      <c r="I35" s="611" t="str">
        <f t="shared" si="2"/>
        <v>#REF!</v>
      </c>
      <c r="J35" s="609">
        <v>6.0</v>
      </c>
      <c r="K35" s="609">
        <v>2024.0</v>
      </c>
      <c r="L35" s="639">
        <v>45444.0</v>
      </c>
      <c r="M35" s="639">
        <v>45473.0</v>
      </c>
      <c r="N35" s="640">
        <v>20.0</v>
      </c>
      <c r="O35" s="640">
        <f t="shared" si="3"/>
        <v>1</v>
      </c>
      <c r="P35" s="640" t="str">
        <f t="shared" si="4"/>
        <v>#REF!</v>
      </c>
      <c r="Q35" s="640" t="str">
        <f t="shared" si="24"/>
        <v>#REF!</v>
      </c>
      <c r="R35" s="640"/>
      <c r="S35" s="609" t="s">
        <v>525</v>
      </c>
      <c r="T35" s="684" t="s">
        <v>1321</v>
      </c>
      <c r="U35" s="616" t="str">
        <f t="shared" si="5"/>
        <v>#REF!</v>
      </c>
      <c r="V35" s="616" t="str">
        <f t="shared" si="22"/>
        <v>#REF!</v>
      </c>
      <c r="W35" s="616" t="str">
        <f t="shared" si="23"/>
        <v>#REF!</v>
      </c>
      <c r="X35" s="616" t="str">
        <f t="shared" si="8"/>
        <v>#REF!</v>
      </c>
      <c r="Y35" s="616">
        <f t="shared" si="9"/>
        <v>1</v>
      </c>
      <c r="Z35" s="616" t="str">
        <f t="shared" si="10"/>
        <v>#REF!</v>
      </c>
      <c r="AA35" s="616" t="str">
        <f t="shared" si="11"/>
        <v>#REF!</v>
      </c>
      <c r="AB35" s="616" t="str">
        <f t="shared" si="12"/>
        <v>#REF!</v>
      </c>
      <c r="AC35" s="642" t="str">
        <f t="shared" si="13"/>
        <v>#REF!</v>
      </c>
      <c r="AD35" s="642" t="str">
        <f t="shared" si="14"/>
        <v>#REF!</v>
      </c>
      <c r="AE35" s="642" t="str">
        <f t="shared" si="15"/>
        <v>#REF!</v>
      </c>
      <c r="AF35" s="609"/>
      <c r="AG35" s="622"/>
      <c r="AH35" s="622"/>
      <c r="AI35" s="622" t="str">
        <f t="shared" si="16"/>
        <v>#REF!</v>
      </c>
    </row>
    <row r="36" ht="15.0" customHeight="1">
      <c r="A36" s="609">
        <f t="shared" si="17"/>
        <v>34</v>
      </c>
      <c r="B36" s="682">
        <v>434041.0</v>
      </c>
      <c r="C36" s="683" t="s">
        <v>957</v>
      </c>
      <c r="D36" s="684" t="s">
        <v>1328</v>
      </c>
      <c r="E36" s="683" t="s">
        <v>511</v>
      </c>
      <c r="F36" s="685" t="s">
        <v>512</v>
      </c>
      <c r="G36" s="685" t="s">
        <v>795</v>
      </c>
      <c r="H36" s="609" t="str">
        <f t="shared" si="1"/>
        <v>DEV01</v>
      </c>
      <c r="I36" s="611" t="str">
        <f t="shared" si="2"/>
        <v>#REF!</v>
      </c>
      <c r="J36" s="609">
        <v>6.0</v>
      </c>
      <c r="K36" s="609">
        <v>2024.0</v>
      </c>
      <c r="L36" s="639">
        <v>45444.0</v>
      </c>
      <c r="M36" s="639">
        <v>45473.0</v>
      </c>
      <c r="N36" s="640">
        <v>20.0</v>
      </c>
      <c r="O36" s="640">
        <f t="shared" si="3"/>
        <v>1</v>
      </c>
      <c r="P36" s="640" t="str">
        <f t="shared" si="4"/>
        <v>#REF!</v>
      </c>
      <c r="Q36" s="640" t="str">
        <f t="shared" si="24"/>
        <v>#REF!</v>
      </c>
      <c r="R36" s="640"/>
      <c r="S36" s="609" t="s">
        <v>525</v>
      </c>
      <c r="T36" s="684" t="s">
        <v>1321</v>
      </c>
      <c r="U36" s="616" t="str">
        <f t="shared" si="5"/>
        <v>#REF!</v>
      </c>
      <c r="V36" s="616" t="str">
        <f t="shared" si="22"/>
        <v>#REF!</v>
      </c>
      <c r="W36" s="616" t="str">
        <f t="shared" si="23"/>
        <v>#REF!</v>
      </c>
      <c r="X36" s="616" t="str">
        <f t="shared" si="8"/>
        <v>#REF!</v>
      </c>
      <c r="Y36" s="616">
        <f t="shared" si="9"/>
        <v>1</v>
      </c>
      <c r="Z36" s="616" t="str">
        <f t="shared" si="10"/>
        <v>#REF!</v>
      </c>
      <c r="AA36" s="616" t="str">
        <f t="shared" si="11"/>
        <v>#REF!</v>
      </c>
      <c r="AB36" s="616" t="str">
        <f t="shared" si="12"/>
        <v>#REF!</v>
      </c>
      <c r="AC36" s="642" t="str">
        <f t="shared" si="13"/>
        <v>#REF!</v>
      </c>
      <c r="AD36" s="642" t="str">
        <f t="shared" si="14"/>
        <v>#REF!</v>
      </c>
      <c r="AE36" s="642" t="str">
        <f t="shared" si="15"/>
        <v>#REF!</v>
      </c>
      <c r="AF36" s="609"/>
      <c r="AG36" s="622"/>
      <c r="AH36" s="622"/>
      <c r="AI36" s="622" t="str">
        <f t="shared" si="16"/>
        <v>#REF!</v>
      </c>
    </row>
    <row r="37" ht="15.0" customHeight="1">
      <c r="A37" s="609">
        <f t="shared" si="17"/>
        <v>35</v>
      </c>
      <c r="B37" s="682">
        <v>433414.0</v>
      </c>
      <c r="C37" s="683" t="s">
        <v>1161</v>
      </c>
      <c r="D37" s="684" t="s">
        <v>1331</v>
      </c>
      <c r="E37" s="683" t="s">
        <v>511</v>
      </c>
      <c r="F37" s="685" t="s">
        <v>564</v>
      </c>
      <c r="G37" s="685" t="s">
        <v>790</v>
      </c>
      <c r="H37" s="609" t="str">
        <f t="shared" si="1"/>
        <v>BA03</v>
      </c>
      <c r="I37" s="611" t="str">
        <f t="shared" si="2"/>
        <v>#REF!</v>
      </c>
      <c r="J37" s="609">
        <v>6.0</v>
      </c>
      <c r="K37" s="609">
        <v>2024.0</v>
      </c>
      <c r="L37" s="639">
        <v>45444.0</v>
      </c>
      <c r="M37" s="639">
        <v>45473.0</v>
      </c>
      <c r="N37" s="640">
        <v>20.0</v>
      </c>
      <c r="O37" s="640">
        <f t="shared" si="3"/>
        <v>1</v>
      </c>
      <c r="P37" s="640" t="str">
        <f t="shared" si="4"/>
        <v>#REF!</v>
      </c>
      <c r="Q37" s="640" t="str">
        <f t="shared" si="24"/>
        <v>#REF!</v>
      </c>
      <c r="R37" s="640"/>
      <c r="S37" s="609" t="s">
        <v>525</v>
      </c>
      <c r="T37" s="684" t="s">
        <v>1321</v>
      </c>
      <c r="U37" s="616" t="str">
        <f t="shared" si="5"/>
        <v>#REF!</v>
      </c>
      <c r="V37" s="616" t="str">
        <f t="shared" si="22"/>
        <v>#REF!</v>
      </c>
      <c r="W37" s="616" t="str">
        <f t="shared" si="23"/>
        <v>#REF!</v>
      </c>
      <c r="X37" s="616" t="str">
        <f t="shared" si="8"/>
        <v>#REF!</v>
      </c>
      <c r="Y37" s="616">
        <f t="shared" si="9"/>
        <v>1</v>
      </c>
      <c r="Z37" s="616" t="str">
        <f t="shared" si="10"/>
        <v>#REF!</v>
      </c>
      <c r="AA37" s="616" t="str">
        <f t="shared" si="11"/>
        <v>#REF!</v>
      </c>
      <c r="AB37" s="616" t="str">
        <f t="shared" si="12"/>
        <v>#REF!</v>
      </c>
      <c r="AC37" s="642" t="str">
        <f t="shared" si="13"/>
        <v>#REF!</v>
      </c>
      <c r="AD37" s="642" t="str">
        <f t="shared" si="14"/>
        <v>#REF!</v>
      </c>
      <c r="AE37" s="642" t="str">
        <f t="shared" si="15"/>
        <v>#REF!</v>
      </c>
      <c r="AF37" s="609"/>
      <c r="AG37" s="622"/>
      <c r="AH37" s="622"/>
      <c r="AI37" s="622" t="str">
        <f t="shared" si="16"/>
        <v>#REF!</v>
      </c>
    </row>
    <row r="38" ht="15.0" customHeight="1">
      <c r="A38" s="609">
        <f t="shared" si="17"/>
        <v>36</v>
      </c>
      <c r="B38" s="682">
        <v>436920.0</v>
      </c>
      <c r="C38" s="683" t="s">
        <v>761</v>
      </c>
      <c r="D38" s="684" t="s">
        <v>1332</v>
      </c>
      <c r="E38" s="683" t="s">
        <v>511</v>
      </c>
      <c r="F38" s="685" t="s">
        <v>546</v>
      </c>
      <c r="G38" s="685" t="s">
        <v>665</v>
      </c>
      <c r="H38" s="609" t="str">
        <f t="shared" si="1"/>
        <v>TESTER02</v>
      </c>
      <c r="I38" s="611" t="str">
        <f t="shared" si="2"/>
        <v>#REF!</v>
      </c>
      <c r="J38" s="609">
        <v>6.0</v>
      </c>
      <c r="K38" s="609">
        <v>2024.0</v>
      </c>
      <c r="L38" s="639">
        <v>45444.0</v>
      </c>
      <c r="M38" s="639">
        <v>45473.0</v>
      </c>
      <c r="N38" s="640">
        <v>20.0</v>
      </c>
      <c r="O38" s="640">
        <f t="shared" si="3"/>
        <v>1</v>
      </c>
      <c r="P38" s="640" t="str">
        <f t="shared" si="4"/>
        <v>#REF!</v>
      </c>
      <c r="Q38" s="640" t="str">
        <f t="shared" si="24"/>
        <v>#REF!</v>
      </c>
      <c r="R38" s="640"/>
      <c r="S38" s="609" t="s">
        <v>525</v>
      </c>
      <c r="T38" s="684" t="s">
        <v>1321</v>
      </c>
      <c r="U38" s="616" t="str">
        <f t="shared" si="5"/>
        <v>#REF!</v>
      </c>
      <c r="V38" s="616" t="str">
        <f t="shared" si="22"/>
        <v>#REF!</v>
      </c>
      <c r="W38" s="616" t="str">
        <f t="shared" si="23"/>
        <v>#REF!</v>
      </c>
      <c r="X38" s="616" t="str">
        <f t="shared" si="8"/>
        <v>#REF!</v>
      </c>
      <c r="Y38" s="616">
        <f t="shared" si="9"/>
        <v>1</v>
      </c>
      <c r="Z38" s="616" t="str">
        <f t="shared" si="10"/>
        <v>#REF!</v>
      </c>
      <c r="AA38" s="616" t="str">
        <f t="shared" si="11"/>
        <v>#REF!</v>
      </c>
      <c r="AB38" s="616" t="str">
        <f t="shared" si="12"/>
        <v>#REF!</v>
      </c>
      <c r="AC38" s="642" t="str">
        <f t="shared" si="13"/>
        <v>#REF!</v>
      </c>
      <c r="AD38" s="642" t="str">
        <f t="shared" si="14"/>
        <v>#REF!</v>
      </c>
      <c r="AE38" s="642" t="str">
        <f t="shared" si="15"/>
        <v>#REF!</v>
      </c>
      <c r="AF38" s="609"/>
      <c r="AG38" s="622"/>
      <c r="AH38" s="622"/>
      <c r="AI38" s="622" t="str">
        <f t="shared" si="16"/>
        <v>#REF!</v>
      </c>
    </row>
    <row r="39" ht="15.0" customHeight="1">
      <c r="A39" s="609">
        <f t="shared" si="17"/>
        <v>37</v>
      </c>
      <c r="B39" s="682">
        <v>439018.0</v>
      </c>
      <c r="C39" s="683" t="s">
        <v>1010</v>
      </c>
      <c r="D39" s="684" t="s">
        <v>1336</v>
      </c>
      <c r="E39" s="683" t="s">
        <v>511</v>
      </c>
      <c r="F39" s="685" t="s">
        <v>546</v>
      </c>
      <c r="G39" s="685" t="s">
        <v>665</v>
      </c>
      <c r="H39" s="609" t="str">
        <f t="shared" si="1"/>
        <v>TESTER02</v>
      </c>
      <c r="I39" s="611" t="str">
        <f t="shared" si="2"/>
        <v>#REF!</v>
      </c>
      <c r="J39" s="609">
        <v>6.0</v>
      </c>
      <c r="K39" s="609">
        <v>2024.0</v>
      </c>
      <c r="L39" s="639">
        <v>45444.0</v>
      </c>
      <c r="M39" s="639">
        <v>45473.0</v>
      </c>
      <c r="N39" s="640">
        <v>20.0</v>
      </c>
      <c r="O39" s="640">
        <f t="shared" si="3"/>
        <v>1</v>
      </c>
      <c r="P39" s="640" t="str">
        <f t="shared" si="4"/>
        <v>#REF!</v>
      </c>
      <c r="Q39" s="640" t="str">
        <f t="shared" si="24"/>
        <v>#REF!</v>
      </c>
      <c r="R39" s="640"/>
      <c r="S39" s="609" t="s">
        <v>525</v>
      </c>
      <c r="T39" s="684" t="s">
        <v>1321</v>
      </c>
      <c r="U39" s="616" t="str">
        <f t="shared" si="5"/>
        <v>#REF!</v>
      </c>
      <c r="V39" s="616" t="str">
        <f t="shared" si="22"/>
        <v>#REF!</v>
      </c>
      <c r="W39" s="616" t="str">
        <f t="shared" si="23"/>
        <v>#REF!</v>
      </c>
      <c r="X39" s="616" t="str">
        <f t="shared" si="8"/>
        <v>#REF!</v>
      </c>
      <c r="Y39" s="616">
        <f t="shared" si="9"/>
        <v>1</v>
      </c>
      <c r="Z39" s="616" t="str">
        <f t="shared" si="10"/>
        <v>#REF!</v>
      </c>
      <c r="AA39" s="616" t="str">
        <f t="shared" si="11"/>
        <v>#REF!</v>
      </c>
      <c r="AB39" s="616" t="str">
        <f t="shared" si="12"/>
        <v>#REF!</v>
      </c>
      <c r="AC39" s="642" t="str">
        <f t="shared" si="13"/>
        <v>#REF!</v>
      </c>
      <c r="AD39" s="642" t="str">
        <f t="shared" si="14"/>
        <v>#REF!</v>
      </c>
      <c r="AE39" s="642" t="str">
        <f t="shared" si="15"/>
        <v>#REF!</v>
      </c>
      <c r="AF39" s="609"/>
      <c r="AG39" s="622"/>
      <c r="AH39" s="622"/>
      <c r="AI39" s="622" t="str">
        <f t="shared" si="16"/>
        <v>#REF!</v>
      </c>
    </row>
    <row r="40" ht="15.0" customHeight="1">
      <c r="A40" s="609">
        <f t="shared" si="17"/>
        <v>38</v>
      </c>
      <c r="B40" s="682">
        <v>441538.0</v>
      </c>
      <c r="C40" s="683" t="s">
        <v>1017</v>
      </c>
      <c r="D40" s="684" t="s">
        <v>1339</v>
      </c>
      <c r="E40" s="683" t="s">
        <v>511</v>
      </c>
      <c r="F40" s="685" t="s">
        <v>546</v>
      </c>
      <c r="G40" s="685" t="s">
        <v>787</v>
      </c>
      <c r="H40" s="609" t="str">
        <f t="shared" si="1"/>
        <v>TESTER05</v>
      </c>
      <c r="I40" s="611" t="str">
        <f t="shared" si="2"/>
        <v>#REF!</v>
      </c>
      <c r="J40" s="609">
        <v>6.0</v>
      </c>
      <c r="K40" s="609">
        <v>2024.0</v>
      </c>
      <c r="L40" s="639">
        <v>45444.0</v>
      </c>
      <c r="M40" s="639">
        <v>45473.0</v>
      </c>
      <c r="N40" s="640">
        <v>20.0</v>
      </c>
      <c r="O40" s="640">
        <f t="shared" si="3"/>
        <v>1</v>
      </c>
      <c r="P40" s="640" t="str">
        <f t="shared" si="4"/>
        <v>#REF!</v>
      </c>
      <c r="Q40" s="640" t="str">
        <f t="shared" si="24"/>
        <v>#REF!</v>
      </c>
      <c r="R40" s="640"/>
      <c r="S40" s="609" t="s">
        <v>525</v>
      </c>
      <c r="T40" s="684" t="s">
        <v>1321</v>
      </c>
      <c r="U40" s="616" t="str">
        <f t="shared" si="5"/>
        <v>#REF!</v>
      </c>
      <c r="V40" s="616" t="str">
        <f t="shared" si="22"/>
        <v>#REF!</v>
      </c>
      <c r="W40" s="616" t="str">
        <f t="shared" si="23"/>
        <v>#REF!</v>
      </c>
      <c r="X40" s="616" t="str">
        <f t="shared" si="8"/>
        <v>#REF!</v>
      </c>
      <c r="Y40" s="616">
        <f t="shared" si="9"/>
        <v>1</v>
      </c>
      <c r="Z40" s="616" t="str">
        <f t="shared" si="10"/>
        <v>#REF!</v>
      </c>
      <c r="AA40" s="616" t="str">
        <f t="shared" si="11"/>
        <v>#REF!</v>
      </c>
      <c r="AB40" s="616" t="str">
        <f t="shared" si="12"/>
        <v>#REF!</v>
      </c>
      <c r="AC40" s="642" t="str">
        <f t="shared" si="13"/>
        <v>#REF!</v>
      </c>
      <c r="AD40" s="642" t="str">
        <f t="shared" si="14"/>
        <v>#REF!</v>
      </c>
      <c r="AE40" s="642" t="str">
        <f t="shared" si="15"/>
        <v>#REF!</v>
      </c>
      <c r="AF40" s="609"/>
      <c r="AG40" s="622"/>
      <c r="AH40" s="622"/>
      <c r="AI40" s="622" t="str">
        <f t="shared" si="16"/>
        <v>#REF!</v>
      </c>
    </row>
    <row r="41" ht="15.0" customHeight="1">
      <c r="A41" s="609">
        <f t="shared" si="17"/>
        <v>39</v>
      </c>
      <c r="B41" s="682">
        <v>440698.0</v>
      </c>
      <c r="C41" s="683" t="s">
        <v>1182</v>
      </c>
      <c r="D41" s="684" t="s">
        <v>1341</v>
      </c>
      <c r="E41" s="683" t="s">
        <v>511</v>
      </c>
      <c r="F41" s="685" t="s">
        <v>564</v>
      </c>
      <c r="G41" s="685" t="s">
        <v>790</v>
      </c>
      <c r="H41" s="609" t="str">
        <f t="shared" si="1"/>
        <v>BA03</v>
      </c>
      <c r="I41" s="611" t="str">
        <f t="shared" si="2"/>
        <v>#REF!</v>
      </c>
      <c r="J41" s="609">
        <v>6.0</v>
      </c>
      <c r="K41" s="609">
        <v>2024.0</v>
      </c>
      <c r="L41" s="639">
        <v>45444.0</v>
      </c>
      <c r="M41" s="639">
        <v>45473.0</v>
      </c>
      <c r="N41" s="640">
        <v>20.0</v>
      </c>
      <c r="O41" s="640">
        <f t="shared" si="3"/>
        <v>1</v>
      </c>
      <c r="P41" s="640" t="str">
        <f t="shared" si="4"/>
        <v>#REF!</v>
      </c>
      <c r="Q41" s="640" t="str">
        <f t="shared" si="24"/>
        <v>#REF!</v>
      </c>
      <c r="R41" s="640"/>
      <c r="S41" s="609" t="s">
        <v>525</v>
      </c>
      <c r="T41" s="684" t="s">
        <v>1321</v>
      </c>
      <c r="U41" s="616" t="str">
        <f t="shared" si="5"/>
        <v>#REF!</v>
      </c>
      <c r="V41" s="616" t="str">
        <f t="shared" si="22"/>
        <v>#REF!</v>
      </c>
      <c r="W41" s="616" t="str">
        <f t="shared" si="23"/>
        <v>#REF!</v>
      </c>
      <c r="X41" s="616" t="str">
        <f t="shared" si="8"/>
        <v>#REF!</v>
      </c>
      <c r="Y41" s="616">
        <f t="shared" si="9"/>
        <v>1</v>
      </c>
      <c r="Z41" s="616" t="str">
        <f t="shared" si="10"/>
        <v>#REF!</v>
      </c>
      <c r="AA41" s="616" t="str">
        <f t="shared" si="11"/>
        <v>#REF!</v>
      </c>
      <c r="AB41" s="616" t="str">
        <f t="shared" si="12"/>
        <v>#REF!</v>
      </c>
      <c r="AC41" s="642" t="str">
        <f t="shared" si="13"/>
        <v>#REF!</v>
      </c>
      <c r="AD41" s="642" t="str">
        <f t="shared" si="14"/>
        <v>#REF!</v>
      </c>
      <c r="AE41" s="642" t="str">
        <f t="shared" si="15"/>
        <v>#REF!</v>
      </c>
      <c r="AF41" s="609"/>
      <c r="AG41" s="622"/>
      <c r="AH41" s="622"/>
      <c r="AI41" s="622" t="str">
        <f t="shared" si="16"/>
        <v>#REF!</v>
      </c>
    </row>
    <row r="42" ht="15.0" customHeight="1">
      <c r="A42" s="609">
        <f t="shared" si="17"/>
        <v>40</v>
      </c>
      <c r="B42" s="682">
        <v>447405.0</v>
      </c>
      <c r="C42" s="683" t="s">
        <v>1165</v>
      </c>
      <c r="D42" s="684" t="s">
        <v>1343</v>
      </c>
      <c r="E42" s="683" t="s">
        <v>511</v>
      </c>
      <c r="F42" s="685" t="s">
        <v>564</v>
      </c>
      <c r="G42" s="685" t="s">
        <v>665</v>
      </c>
      <c r="H42" s="609" t="str">
        <f t="shared" si="1"/>
        <v>BA02</v>
      </c>
      <c r="I42" s="611" t="str">
        <f t="shared" si="2"/>
        <v>#REF!</v>
      </c>
      <c r="J42" s="609">
        <v>6.0</v>
      </c>
      <c r="K42" s="609">
        <v>2024.0</v>
      </c>
      <c r="L42" s="639">
        <v>45444.0</v>
      </c>
      <c r="M42" s="639">
        <v>45473.0</v>
      </c>
      <c r="N42" s="640">
        <v>20.0</v>
      </c>
      <c r="O42" s="640">
        <f t="shared" si="3"/>
        <v>1</v>
      </c>
      <c r="P42" s="640" t="str">
        <f t="shared" si="4"/>
        <v>#REF!</v>
      </c>
      <c r="Q42" s="640" t="str">
        <f t="shared" si="24"/>
        <v>#REF!</v>
      </c>
      <c r="R42" s="640"/>
      <c r="S42" s="609" t="s">
        <v>525</v>
      </c>
      <c r="T42" s="684" t="s">
        <v>1321</v>
      </c>
      <c r="U42" s="616" t="str">
        <f t="shared" si="5"/>
        <v>#REF!</v>
      </c>
      <c r="V42" s="616" t="str">
        <f t="shared" si="22"/>
        <v>#REF!</v>
      </c>
      <c r="W42" s="616" t="str">
        <f t="shared" si="23"/>
        <v>#REF!</v>
      </c>
      <c r="X42" s="616" t="str">
        <f t="shared" si="8"/>
        <v>#REF!</v>
      </c>
      <c r="Y42" s="616">
        <f t="shared" si="9"/>
        <v>1</v>
      </c>
      <c r="Z42" s="616" t="str">
        <f t="shared" si="10"/>
        <v>#REF!</v>
      </c>
      <c r="AA42" s="616" t="str">
        <f t="shared" si="11"/>
        <v>#REF!</v>
      </c>
      <c r="AB42" s="616" t="str">
        <f t="shared" si="12"/>
        <v>#REF!</v>
      </c>
      <c r="AC42" s="642" t="str">
        <f t="shared" si="13"/>
        <v>#REF!</v>
      </c>
      <c r="AD42" s="642" t="str">
        <f t="shared" si="14"/>
        <v>#REF!</v>
      </c>
      <c r="AE42" s="642" t="str">
        <f t="shared" si="15"/>
        <v>#REF!</v>
      </c>
      <c r="AF42" s="609"/>
      <c r="AG42" s="622"/>
      <c r="AH42" s="622"/>
      <c r="AI42" s="622" t="str">
        <f t="shared" si="16"/>
        <v>#REF!</v>
      </c>
    </row>
    <row r="43" ht="15.0" customHeight="1">
      <c r="A43" s="609">
        <f t="shared" si="17"/>
        <v>41</v>
      </c>
      <c r="B43" s="682">
        <v>244496.0</v>
      </c>
      <c r="C43" s="683" t="s">
        <v>1176</v>
      </c>
      <c r="D43" s="684" t="s">
        <v>1347</v>
      </c>
      <c r="E43" s="683" t="s">
        <v>511</v>
      </c>
      <c r="F43" s="685" t="s">
        <v>512</v>
      </c>
      <c r="G43" s="685" t="s">
        <v>665</v>
      </c>
      <c r="H43" s="609" t="str">
        <f t="shared" si="1"/>
        <v>DEV02</v>
      </c>
      <c r="I43" s="611" t="str">
        <f t="shared" si="2"/>
        <v>#REF!</v>
      </c>
      <c r="J43" s="609">
        <v>6.0</v>
      </c>
      <c r="K43" s="609">
        <v>2024.0</v>
      </c>
      <c r="L43" s="639">
        <v>45444.0</v>
      </c>
      <c r="M43" s="639">
        <v>45473.0</v>
      </c>
      <c r="N43" s="640">
        <v>20.0</v>
      </c>
      <c r="O43" s="640">
        <f t="shared" si="3"/>
        <v>1</v>
      </c>
      <c r="P43" s="640" t="str">
        <f t="shared" si="4"/>
        <v>#REF!</v>
      </c>
      <c r="Q43" s="640" t="str">
        <f t="shared" si="24"/>
        <v>#REF!</v>
      </c>
      <c r="R43" s="640"/>
      <c r="S43" s="609" t="s">
        <v>525</v>
      </c>
      <c r="T43" s="684" t="s">
        <v>1321</v>
      </c>
      <c r="U43" s="616" t="str">
        <f t="shared" si="5"/>
        <v>#REF!</v>
      </c>
      <c r="V43" s="616" t="str">
        <f t="shared" si="22"/>
        <v>#REF!</v>
      </c>
      <c r="W43" s="616" t="str">
        <f t="shared" si="23"/>
        <v>#REF!</v>
      </c>
      <c r="X43" s="616" t="str">
        <f t="shared" si="8"/>
        <v>#REF!</v>
      </c>
      <c r="Y43" s="616">
        <f t="shared" si="9"/>
        <v>1</v>
      </c>
      <c r="Z43" s="616" t="str">
        <f t="shared" si="10"/>
        <v>#REF!</v>
      </c>
      <c r="AA43" s="616" t="str">
        <f t="shared" si="11"/>
        <v>#REF!</v>
      </c>
      <c r="AB43" s="616" t="str">
        <f t="shared" si="12"/>
        <v>#REF!</v>
      </c>
      <c r="AC43" s="642" t="str">
        <f t="shared" si="13"/>
        <v>#REF!</v>
      </c>
      <c r="AD43" s="642" t="str">
        <f t="shared" si="14"/>
        <v>#REF!</v>
      </c>
      <c r="AE43" s="642" t="str">
        <f t="shared" si="15"/>
        <v>#REF!</v>
      </c>
      <c r="AF43" s="609"/>
      <c r="AG43" s="622"/>
      <c r="AH43" s="622"/>
      <c r="AI43" s="622" t="str">
        <f t="shared" si="16"/>
        <v>#REF!</v>
      </c>
    </row>
    <row r="44" ht="15.0" customHeight="1">
      <c r="A44" s="609">
        <f t="shared" si="17"/>
        <v>42</v>
      </c>
      <c r="B44" s="682">
        <v>458879.0</v>
      </c>
      <c r="C44" s="683" t="s">
        <v>1124</v>
      </c>
      <c r="D44" s="684" t="s">
        <v>1351</v>
      </c>
      <c r="E44" s="683" t="s">
        <v>511</v>
      </c>
      <c r="F44" s="685" t="s">
        <v>512</v>
      </c>
      <c r="G44" s="685" t="s">
        <v>771</v>
      </c>
      <c r="H44" s="609" t="str">
        <f t="shared" si="1"/>
        <v>DEV04</v>
      </c>
      <c r="I44" s="611" t="str">
        <f t="shared" si="2"/>
        <v>#REF!</v>
      </c>
      <c r="J44" s="609">
        <v>6.0</v>
      </c>
      <c r="K44" s="609">
        <v>2024.0</v>
      </c>
      <c r="L44" s="639">
        <v>45444.0</v>
      </c>
      <c r="M44" s="639">
        <v>45473.0</v>
      </c>
      <c r="N44" s="640">
        <v>20.0</v>
      </c>
      <c r="O44" s="640">
        <f t="shared" si="3"/>
        <v>1</v>
      </c>
      <c r="P44" s="640" t="str">
        <f t="shared" si="4"/>
        <v>#REF!</v>
      </c>
      <c r="Q44" s="640" t="str">
        <f t="shared" si="24"/>
        <v>#REF!</v>
      </c>
      <c r="R44" s="640"/>
      <c r="S44" s="609" t="s">
        <v>525</v>
      </c>
      <c r="T44" s="684" t="s">
        <v>1321</v>
      </c>
      <c r="U44" s="616" t="str">
        <f t="shared" si="5"/>
        <v>#REF!</v>
      </c>
      <c r="V44" s="616" t="str">
        <f t="shared" si="22"/>
        <v>#REF!</v>
      </c>
      <c r="W44" s="616" t="str">
        <f t="shared" si="23"/>
        <v>#REF!</v>
      </c>
      <c r="X44" s="616" t="str">
        <f t="shared" si="8"/>
        <v>#REF!</v>
      </c>
      <c r="Y44" s="616">
        <f t="shared" si="9"/>
        <v>1</v>
      </c>
      <c r="Z44" s="616" t="str">
        <f t="shared" si="10"/>
        <v>#REF!</v>
      </c>
      <c r="AA44" s="616" t="str">
        <f t="shared" si="11"/>
        <v>#REF!</v>
      </c>
      <c r="AB44" s="616" t="str">
        <f t="shared" si="12"/>
        <v>#REF!</v>
      </c>
      <c r="AC44" s="642" t="str">
        <f t="shared" si="13"/>
        <v>#REF!</v>
      </c>
      <c r="AD44" s="642" t="str">
        <f t="shared" si="14"/>
        <v>#REF!</v>
      </c>
      <c r="AE44" s="642" t="str">
        <f t="shared" si="15"/>
        <v>#REF!</v>
      </c>
      <c r="AF44" s="609"/>
      <c r="AG44" s="622"/>
      <c r="AH44" s="622"/>
      <c r="AI44" s="622" t="str">
        <f t="shared" si="16"/>
        <v>#REF!</v>
      </c>
    </row>
    <row r="45" ht="15.0" customHeight="1">
      <c r="A45" s="609">
        <f t="shared" si="17"/>
        <v>43</v>
      </c>
      <c r="B45" s="682">
        <v>459063.0</v>
      </c>
      <c r="C45" s="683" t="s">
        <v>1127</v>
      </c>
      <c r="D45" s="684" t="s">
        <v>1352</v>
      </c>
      <c r="E45" s="683" t="s">
        <v>511</v>
      </c>
      <c r="F45" s="685" t="s">
        <v>512</v>
      </c>
      <c r="G45" s="685" t="s">
        <v>790</v>
      </c>
      <c r="H45" s="609" t="str">
        <f t="shared" si="1"/>
        <v>DEV03</v>
      </c>
      <c r="I45" s="611" t="str">
        <f t="shared" si="2"/>
        <v>#REF!</v>
      </c>
      <c r="J45" s="609">
        <v>6.0</v>
      </c>
      <c r="K45" s="609">
        <v>2024.0</v>
      </c>
      <c r="L45" s="639">
        <v>45444.0</v>
      </c>
      <c r="M45" s="639">
        <v>45473.0</v>
      </c>
      <c r="N45" s="640">
        <v>20.0</v>
      </c>
      <c r="O45" s="640">
        <f t="shared" si="3"/>
        <v>1</v>
      </c>
      <c r="P45" s="640" t="str">
        <f t="shared" si="4"/>
        <v>#REF!</v>
      </c>
      <c r="Q45" s="640" t="str">
        <f t="shared" si="24"/>
        <v>#REF!</v>
      </c>
      <c r="R45" s="640"/>
      <c r="S45" s="609" t="s">
        <v>525</v>
      </c>
      <c r="T45" s="684" t="s">
        <v>1321</v>
      </c>
      <c r="U45" s="616" t="str">
        <f t="shared" si="5"/>
        <v>#REF!</v>
      </c>
      <c r="V45" s="616" t="str">
        <f t="shared" si="22"/>
        <v>#REF!</v>
      </c>
      <c r="W45" s="616" t="str">
        <f t="shared" si="23"/>
        <v>#REF!</v>
      </c>
      <c r="X45" s="616" t="str">
        <f t="shared" si="8"/>
        <v>#REF!</v>
      </c>
      <c r="Y45" s="616">
        <f t="shared" si="9"/>
        <v>1</v>
      </c>
      <c r="Z45" s="616" t="str">
        <f t="shared" si="10"/>
        <v>#REF!</v>
      </c>
      <c r="AA45" s="616" t="str">
        <f t="shared" si="11"/>
        <v>#REF!</v>
      </c>
      <c r="AB45" s="616" t="str">
        <f t="shared" si="12"/>
        <v>#REF!</v>
      </c>
      <c r="AC45" s="642" t="str">
        <f t="shared" si="13"/>
        <v>#REF!</v>
      </c>
      <c r="AD45" s="642" t="str">
        <f t="shared" si="14"/>
        <v>#REF!</v>
      </c>
      <c r="AE45" s="642" t="str">
        <f t="shared" si="15"/>
        <v>#REF!</v>
      </c>
      <c r="AF45" s="609"/>
      <c r="AG45" s="622"/>
      <c r="AH45" s="622"/>
      <c r="AI45" s="622" t="str">
        <f t="shared" si="16"/>
        <v>#REF!</v>
      </c>
    </row>
    <row r="46" ht="15.0" customHeight="1">
      <c r="A46" s="609">
        <f t="shared" si="17"/>
        <v>44</v>
      </c>
      <c r="B46" s="682">
        <v>459051.0</v>
      </c>
      <c r="C46" s="683" t="s">
        <v>1180</v>
      </c>
      <c r="D46" s="684" t="s">
        <v>1353</v>
      </c>
      <c r="E46" s="683" t="s">
        <v>511</v>
      </c>
      <c r="F46" s="685" t="s">
        <v>546</v>
      </c>
      <c r="G46" s="685" t="s">
        <v>665</v>
      </c>
      <c r="H46" s="609" t="str">
        <f t="shared" si="1"/>
        <v>TESTER02</v>
      </c>
      <c r="I46" s="611" t="str">
        <f t="shared" si="2"/>
        <v>#REF!</v>
      </c>
      <c r="J46" s="609">
        <v>6.0</v>
      </c>
      <c r="K46" s="609">
        <v>2024.0</v>
      </c>
      <c r="L46" s="639">
        <v>45444.0</v>
      </c>
      <c r="M46" s="639">
        <v>45473.0</v>
      </c>
      <c r="N46" s="640">
        <v>20.0</v>
      </c>
      <c r="O46" s="640">
        <f t="shared" si="3"/>
        <v>1</v>
      </c>
      <c r="P46" s="640" t="str">
        <f t="shared" si="4"/>
        <v>#REF!</v>
      </c>
      <c r="Q46" s="640" t="str">
        <f t="shared" si="24"/>
        <v>#REF!</v>
      </c>
      <c r="R46" s="640"/>
      <c r="S46" s="609" t="s">
        <v>525</v>
      </c>
      <c r="T46" s="684" t="s">
        <v>1321</v>
      </c>
      <c r="U46" s="616" t="str">
        <f t="shared" si="5"/>
        <v>#REF!</v>
      </c>
      <c r="V46" s="616" t="str">
        <f t="shared" si="22"/>
        <v>#REF!</v>
      </c>
      <c r="W46" s="616" t="str">
        <f t="shared" si="23"/>
        <v>#REF!</v>
      </c>
      <c r="X46" s="616" t="str">
        <f t="shared" si="8"/>
        <v>#REF!</v>
      </c>
      <c r="Y46" s="616">
        <f t="shared" si="9"/>
        <v>1</v>
      </c>
      <c r="Z46" s="616" t="str">
        <f t="shared" si="10"/>
        <v>#REF!</v>
      </c>
      <c r="AA46" s="616" t="str">
        <f t="shared" si="11"/>
        <v>#REF!</v>
      </c>
      <c r="AB46" s="616" t="str">
        <f t="shared" si="12"/>
        <v>#REF!</v>
      </c>
      <c r="AC46" s="642" t="str">
        <f t="shared" si="13"/>
        <v>#REF!</v>
      </c>
      <c r="AD46" s="642" t="str">
        <f t="shared" si="14"/>
        <v>#REF!</v>
      </c>
      <c r="AE46" s="642" t="str">
        <f t="shared" si="15"/>
        <v>#REF!</v>
      </c>
      <c r="AF46" s="609"/>
      <c r="AG46" s="622"/>
      <c r="AH46" s="622"/>
      <c r="AI46" s="622" t="str">
        <f t="shared" si="16"/>
        <v>#REF!</v>
      </c>
    </row>
    <row r="47" ht="15.0" customHeight="1">
      <c r="A47" s="609">
        <f t="shared" si="17"/>
        <v>45</v>
      </c>
      <c r="B47" s="682">
        <v>464853.0</v>
      </c>
      <c r="C47" s="683" t="s">
        <v>1355</v>
      </c>
      <c r="D47" s="684" t="s">
        <v>1356</v>
      </c>
      <c r="E47" s="683" t="s">
        <v>511</v>
      </c>
      <c r="F47" s="685" t="s">
        <v>512</v>
      </c>
      <c r="G47" s="685" t="s">
        <v>790</v>
      </c>
      <c r="H47" s="609" t="str">
        <f t="shared" si="1"/>
        <v>DEV03</v>
      </c>
      <c r="I47" s="611" t="str">
        <f t="shared" si="2"/>
        <v>#REF!</v>
      </c>
      <c r="J47" s="609">
        <v>6.0</v>
      </c>
      <c r="K47" s="609">
        <v>2024.0</v>
      </c>
      <c r="L47" s="639">
        <v>45444.0</v>
      </c>
      <c r="M47" s="639">
        <v>45473.0</v>
      </c>
      <c r="N47" s="640">
        <v>20.0</v>
      </c>
      <c r="O47" s="640">
        <f t="shared" si="3"/>
        <v>1</v>
      </c>
      <c r="P47" s="640" t="str">
        <f t="shared" si="4"/>
        <v>#REF!</v>
      </c>
      <c r="Q47" s="640" t="str">
        <f t="shared" si="24"/>
        <v>#REF!</v>
      </c>
      <c r="R47" s="640"/>
      <c r="S47" s="609" t="s">
        <v>525</v>
      </c>
      <c r="T47" s="689" t="s">
        <v>1321</v>
      </c>
      <c r="U47" s="616" t="str">
        <f t="shared" si="5"/>
        <v>#REF!</v>
      </c>
      <c r="V47" s="616" t="str">
        <f t="shared" si="22"/>
        <v>#REF!</v>
      </c>
      <c r="W47" s="616" t="str">
        <f t="shared" si="23"/>
        <v>#REF!</v>
      </c>
      <c r="X47" s="616" t="str">
        <f t="shared" si="8"/>
        <v>#REF!</v>
      </c>
      <c r="Y47" s="616">
        <f t="shared" si="9"/>
        <v>1</v>
      </c>
      <c r="Z47" s="616" t="str">
        <f t="shared" si="10"/>
        <v>#REF!</v>
      </c>
      <c r="AA47" s="616" t="str">
        <f t="shared" si="11"/>
        <v>#REF!</v>
      </c>
      <c r="AB47" s="616" t="str">
        <f t="shared" si="12"/>
        <v>#REF!</v>
      </c>
      <c r="AC47" s="642" t="str">
        <f t="shared" si="13"/>
        <v>#REF!</v>
      </c>
      <c r="AD47" s="642" t="str">
        <f t="shared" si="14"/>
        <v>#REF!</v>
      </c>
      <c r="AE47" s="642" t="str">
        <f t="shared" si="15"/>
        <v>#REF!</v>
      </c>
      <c r="AF47" s="609"/>
      <c r="AG47" s="622"/>
      <c r="AH47" s="622"/>
      <c r="AI47" s="622" t="str">
        <f t="shared" si="16"/>
        <v>#REF!</v>
      </c>
    </row>
    <row r="48" ht="15.0" customHeight="1">
      <c r="A48" s="609">
        <f t="shared" si="17"/>
        <v>46</v>
      </c>
      <c r="B48" s="674">
        <v>465485.0</v>
      </c>
      <c r="C48" s="675" t="s">
        <v>1357</v>
      </c>
      <c r="D48" s="676" t="s">
        <v>1358</v>
      </c>
      <c r="E48" s="675" t="s">
        <v>511</v>
      </c>
      <c r="F48" s="677" t="s">
        <v>512</v>
      </c>
      <c r="G48" s="677" t="s">
        <v>790</v>
      </c>
      <c r="H48" s="644" t="str">
        <f t="shared" si="1"/>
        <v>DEV03</v>
      </c>
      <c r="I48" s="646" t="str">
        <f t="shared" si="2"/>
        <v>#REF!</v>
      </c>
      <c r="J48" s="644">
        <v>6.0</v>
      </c>
      <c r="K48" s="644">
        <v>2024.0</v>
      </c>
      <c r="L48" s="647">
        <v>45455.0</v>
      </c>
      <c r="M48" s="647">
        <v>45473.0</v>
      </c>
      <c r="N48" s="648">
        <v>13.0</v>
      </c>
      <c r="O48" s="648">
        <f t="shared" si="3"/>
        <v>0.65</v>
      </c>
      <c r="P48" s="648" t="str">
        <f t="shared" si="4"/>
        <v>#REF!</v>
      </c>
      <c r="Q48" s="648" t="str">
        <f t="shared" si="24"/>
        <v>#REF!</v>
      </c>
      <c r="R48" s="648"/>
      <c r="S48" s="644" t="s">
        <v>525</v>
      </c>
      <c r="T48" s="691" t="s">
        <v>1321</v>
      </c>
      <c r="U48" s="649" t="str">
        <f t="shared" si="5"/>
        <v>#REF!</v>
      </c>
      <c r="V48" s="649" t="str">
        <f t="shared" si="22"/>
        <v>#REF!</v>
      </c>
      <c r="W48" s="649" t="str">
        <f t="shared" si="23"/>
        <v>#REF!</v>
      </c>
      <c r="X48" s="649" t="str">
        <f t="shared" si="8"/>
        <v>#REF!</v>
      </c>
      <c r="Y48" s="649">
        <f t="shared" si="9"/>
        <v>0.65</v>
      </c>
      <c r="Z48" s="649" t="str">
        <f t="shared" si="10"/>
        <v>#REF!</v>
      </c>
      <c r="AA48" s="649" t="str">
        <f t="shared" si="11"/>
        <v>#REF!</v>
      </c>
      <c r="AB48" s="649" t="str">
        <f t="shared" si="12"/>
        <v>#REF!</v>
      </c>
      <c r="AC48" s="650" t="str">
        <f t="shared" si="13"/>
        <v>#REF!</v>
      </c>
      <c r="AD48" s="650" t="str">
        <f t="shared" si="14"/>
        <v>#REF!</v>
      </c>
      <c r="AE48" s="650" t="str">
        <f t="shared" si="15"/>
        <v>#REF!</v>
      </c>
      <c r="AF48" s="644"/>
      <c r="AG48" s="651"/>
      <c r="AH48" s="651"/>
      <c r="AI48" s="651" t="str">
        <f t="shared" si="16"/>
        <v>#REF!</v>
      </c>
    </row>
    <row r="49" ht="15.0" customHeight="1">
      <c r="A49" s="609">
        <f t="shared" si="17"/>
        <v>47</v>
      </c>
      <c r="B49" s="674">
        <v>465801.0</v>
      </c>
      <c r="C49" s="675" t="s">
        <v>1360</v>
      </c>
      <c r="D49" s="676" t="s">
        <v>1361</v>
      </c>
      <c r="E49" s="675" t="s">
        <v>511</v>
      </c>
      <c r="F49" s="677" t="s">
        <v>512</v>
      </c>
      <c r="G49" s="677" t="s">
        <v>893</v>
      </c>
      <c r="H49" s="644" t="str">
        <f t="shared" si="1"/>
        <v>DEV06</v>
      </c>
      <c r="I49" s="646" t="str">
        <f t="shared" si="2"/>
        <v>#REF!</v>
      </c>
      <c r="J49" s="644">
        <v>6.0</v>
      </c>
      <c r="K49" s="644">
        <v>2024.0</v>
      </c>
      <c r="L49" s="647">
        <v>45467.0</v>
      </c>
      <c r="M49" s="647">
        <v>45473.0</v>
      </c>
      <c r="N49" s="648">
        <v>5.0</v>
      </c>
      <c r="O49" s="648">
        <f t="shared" si="3"/>
        <v>0.25</v>
      </c>
      <c r="P49" s="648" t="str">
        <f t="shared" si="4"/>
        <v>#REF!</v>
      </c>
      <c r="Q49" s="648" t="str">
        <f t="shared" si="24"/>
        <v>#REF!</v>
      </c>
      <c r="R49" s="648"/>
      <c r="S49" s="644" t="s">
        <v>525</v>
      </c>
      <c r="T49" s="676" t="s">
        <v>1321</v>
      </c>
      <c r="U49" s="649" t="str">
        <f t="shared" si="5"/>
        <v>#REF!</v>
      </c>
      <c r="V49" s="649" t="str">
        <f t="shared" si="22"/>
        <v>#REF!</v>
      </c>
      <c r="W49" s="649" t="str">
        <f t="shared" si="23"/>
        <v>#REF!</v>
      </c>
      <c r="X49" s="649" t="str">
        <f t="shared" si="8"/>
        <v>#REF!</v>
      </c>
      <c r="Y49" s="649">
        <f t="shared" si="9"/>
        <v>0.25</v>
      </c>
      <c r="Z49" s="649" t="str">
        <f t="shared" si="10"/>
        <v>#REF!</v>
      </c>
      <c r="AA49" s="649" t="str">
        <f t="shared" si="11"/>
        <v>#REF!</v>
      </c>
      <c r="AB49" s="649" t="str">
        <f t="shared" si="12"/>
        <v>#REF!</v>
      </c>
      <c r="AC49" s="650" t="str">
        <f t="shared" si="13"/>
        <v>#REF!</v>
      </c>
      <c r="AD49" s="650" t="str">
        <f t="shared" si="14"/>
        <v>#REF!</v>
      </c>
      <c r="AE49" s="650" t="str">
        <f t="shared" si="15"/>
        <v>#REF!</v>
      </c>
      <c r="AF49" s="644"/>
      <c r="AG49" s="651"/>
      <c r="AH49" s="651"/>
      <c r="AI49" s="651" t="str">
        <f t="shared" si="16"/>
        <v>#REF!</v>
      </c>
    </row>
    <row r="50" ht="15.0" customHeight="1">
      <c r="A50" s="609">
        <f t="shared" si="17"/>
        <v>48</v>
      </c>
      <c r="B50" s="682">
        <v>460691.0</v>
      </c>
      <c r="C50" s="683" t="s">
        <v>1362</v>
      </c>
      <c r="D50" s="684" t="s">
        <v>1363</v>
      </c>
      <c r="E50" s="683" t="s">
        <v>662</v>
      </c>
      <c r="F50" s="685" t="s">
        <v>663</v>
      </c>
      <c r="G50" s="685" t="s">
        <v>893</v>
      </c>
      <c r="H50" s="609" t="str">
        <f t="shared" si="1"/>
        <v>PM06</v>
      </c>
      <c r="I50" s="611" t="str">
        <f t="shared" si="2"/>
        <v>#REF!</v>
      </c>
      <c r="J50" s="609">
        <v>6.0</v>
      </c>
      <c r="K50" s="609">
        <v>2024.0</v>
      </c>
      <c r="L50" s="639">
        <v>45444.0</v>
      </c>
      <c r="M50" s="639">
        <v>45473.0</v>
      </c>
      <c r="N50" s="640">
        <v>10.0</v>
      </c>
      <c r="O50" s="640">
        <f t="shared" si="3"/>
        <v>0.5</v>
      </c>
      <c r="P50" s="640" t="str">
        <f t="shared" si="4"/>
        <v>#REF!</v>
      </c>
      <c r="Q50" s="640">
        <v>1.0</v>
      </c>
      <c r="R50" s="640"/>
      <c r="S50" s="609" t="s">
        <v>525</v>
      </c>
      <c r="T50" s="684" t="s">
        <v>1321</v>
      </c>
      <c r="U50" s="616">
        <f t="shared" si="5"/>
        <v>1</v>
      </c>
      <c r="V50" s="616" t="str">
        <f t="shared" si="22"/>
        <v>#REF!</v>
      </c>
      <c r="W50" s="616" t="str">
        <f t="shared" si="23"/>
        <v>#REF!</v>
      </c>
      <c r="X50" s="616" t="str">
        <f t="shared" si="8"/>
        <v>#REF!</v>
      </c>
      <c r="Y50" s="616">
        <f t="shared" si="9"/>
        <v>1</v>
      </c>
      <c r="Z50" s="616" t="str">
        <f t="shared" si="10"/>
        <v>#REF!</v>
      </c>
      <c r="AA50" s="616" t="str">
        <f t="shared" si="11"/>
        <v>#REF!</v>
      </c>
      <c r="AB50" s="616" t="str">
        <f t="shared" si="12"/>
        <v>#REF!</v>
      </c>
      <c r="AC50" s="642" t="str">
        <f t="shared" si="13"/>
        <v>#REF!</v>
      </c>
      <c r="AD50" s="642" t="str">
        <f t="shared" si="14"/>
        <v>#REF!</v>
      </c>
      <c r="AE50" s="642" t="str">
        <f t="shared" si="15"/>
        <v>#REF!</v>
      </c>
      <c r="AF50" s="609"/>
      <c r="AG50" s="622"/>
      <c r="AH50" s="622"/>
      <c r="AI50" s="622" t="str">
        <f t="shared" si="16"/>
        <v>#REF!</v>
      </c>
    </row>
    <row r="51" ht="15.0" customHeight="1">
      <c r="A51" s="609">
        <f t="shared" si="17"/>
        <v>49</v>
      </c>
      <c r="B51" s="682">
        <v>272968.0</v>
      </c>
      <c r="C51" s="683" t="s">
        <v>582</v>
      </c>
      <c r="D51" s="684" t="s">
        <v>1365</v>
      </c>
      <c r="E51" s="683" t="s">
        <v>511</v>
      </c>
      <c r="F51" s="685" t="s">
        <v>512</v>
      </c>
      <c r="G51" s="685" t="s">
        <v>893</v>
      </c>
      <c r="H51" s="609" t="str">
        <f t="shared" si="1"/>
        <v>DEV06</v>
      </c>
      <c r="I51" s="611" t="str">
        <f t="shared" si="2"/>
        <v>#REF!</v>
      </c>
      <c r="J51" s="609">
        <v>6.0</v>
      </c>
      <c r="K51" s="609">
        <v>2024.0</v>
      </c>
      <c r="L51" s="639">
        <v>45444.0</v>
      </c>
      <c r="M51" s="639">
        <v>45473.0</v>
      </c>
      <c r="N51" s="640">
        <v>19.0</v>
      </c>
      <c r="O51" s="640">
        <f t="shared" si="3"/>
        <v>0.95</v>
      </c>
      <c r="P51" s="640">
        <f t="shared" si="4"/>
        <v>0.95</v>
      </c>
      <c r="Q51" s="640">
        <v>1.0</v>
      </c>
      <c r="R51" s="640"/>
      <c r="S51" s="609" t="s">
        <v>517</v>
      </c>
      <c r="T51" s="684" t="s">
        <v>1367</v>
      </c>
      <c r="U51" s="616">
        <f t="shared" si="5"/>
        <v>0.95</v>
      </c>
      <c r="V51" s="616">
        <f t="shared" si="22"/>
        <v>0.95</v>
      </c>
      <c r="W51" s="616">
        <f t="shared" si="23"/>
        <v>0.95</v>
      </c>
      <c r="X51" s="616">
        <f t="shared" si="8"/>
        <v>1</v>
      </c>
      <c r="Y51" s="616">
        <f t="shared" si="9"/>
        <v>0.95</v>
      </c>
      <c r="Z51" s="616" t="str">
        <f t="shared" si="10"/>
        <v>#REF!</v>
      </c>
      <c r="AA51" s="616" t="str">
        <f t="shared" si="11"/>
        <v>#REF!</v>
      </c>
      <c r="AB51" s="616" t="str">
        <f t="shared" si="12"/>
        <v>#REF!</v>
      </c>
      <c r="AC51" s="642">
        <f t="shared" si="13"/>
        <v>0</v>
      </c>
      <c r="AD51" s="642" t="str">
        <f t="shared" si="14"/>
        <v>#REF!</v>
      </c>
      <c r="AE51" s="642" t="str">
        <f t="shared" si="15"/>
        <v>#REF!</v>
      </c>
      <c r="AF51" s="609"/>
      <c r="AG51" s="622"/>
      <c r="AH51" s="622"/>
      <c r="AI51" s="622">
        <f t="shared" si="16"/>
        <v>1</v>
      </c>
    </row>
    <row r="52" ht="15.0" customHeight="1">
      <c r="A52" s="609">
        <f t="shared" si="17"/>
        <v>50</v>
      </c>
      <c r="B52" s="609">
        <v>277202.0</v>
      </c>
      <c r="C52" s="240" t="s">
        <v>638</v>
      </c>
      <c r="D52" s="240" t="s">
        <v>1369</v>
      </c>
      <c r="E52" s="240" t="s">
        <v>511</v>
      </c>
      <c r="F52" s="609" t="s">
        <v>512</v>
      </c>
      <c r="G52" s="609" t="s">
        <v>787</v>
      </c>
      <c r="H52" s="609" t="str">
        <f t="shared" si="1"/>
        <v>DEV05</v>
      </c>
      <c r="I52" s="611" t="str">
        <f t="shared" si="2"/>
        <v>#REF!</v>
      </c>
      <c r="J52" s="609">
        <v>6.0</v>
      </c>
      <c r="K52" s="609">
        <v>2024.0</v>
      </c>
      <c r="L52" s="639">
        <v>45444.0</v>
      </c>
      <c r="M52" s="639">
        <v>45473.0</v>
      </c>
      <c r="N52" s="640">
        <v>20.0</v>
      </c>
      <c r="O52" s="640">
        <f t="shared" si="3"/>
        <v>1</v>
      </c>
      <c r="P52" s="640">
        <f t="shared" si="4"/>
        <v>1</v>
      </c>
      <c r="Q52" s="640">
        <v>1.0</v>
      </c>
      <c r="R52" s="640"/>
      <c r="S52" s="609" t="s">
        <v>517</v>
      </c>
      <c r="T52" s="240" t="s">
        <v>1367</v>
      </c>
      <c r="U52" s="616">
        <f t="shared" si="5"/>
        <v>1</v>
      </c>
      <c r="V52" s="616">
        <f t="shared" si="22"/>
        <v>1</v>
      </c>
      <c r="W52" s="616">
        <f t="shared" ref="W52:W71" si="25">ROUND(SUMIF(B:B,B52,U:U),3)</f>
        <v>1</v>
      </c>
      <c r="X52" s="616">
        <f t="shared" si="8"/>
        <v>1</v>
      </c>
      <c r="Y52" s="616">
        <f t="shared" si="9"/>
        <v>1</v>
      </c>
      <c r="Z52" s="616" t="str">
        <f t="shared" si="10"/>
        <v>#REF!</v>
      </c>
      <c r="AA52" s="616" t="str">
        <f t="shared" si="11"/>
        <v>#REF!</v>
      </c>
      <c r="AB52" s="616" t="str">
        <f t="shared" si="12"/>
        <v>#REF!</v>
      </c>
      <c r="AC52" s="642">
        <f t="shared" si="13"/>
        <v>0</v>
      </c>
      <c r="AD52" s="642" t="str">
        <f t="shared" si="14"/>
        <v>#REF!</v>
      </c>
      <c r="AE52" s="642" t="str">
        <f t="shared" si="15"/>
        <v>#REF!</v>
      </c>
      <c r="AF52" s="609"/>
      <c r="AG52" s="622"/>
      <c r="AH52" s="622"/>
      <c r="AI52" s="622">
        <f t="shared" si="16"/>
        <v>1</v>
      </c>
    </row>
    <row r="53" ht="15.0" customHeight="1">
      <c r="A53" s="609">
        <f t="shared" si="17"/>
        <v>51</v>
      </c>
      <c r="B53" s="609">
        <v>281845.0</v>
      </c>
      <c r="C53" s="240" t="s">
        <v>588</v>
      </c>
      <c r="D53" s="240" t="s">
        <v>1371</v>
      </c>
      <c r="E53" s="240" t="s">
        <v>511</v>
      </c>
      <c r="F53" s="609" t="s">
        <v>512</v>
      </c>
      <c r="G53" s="609" t="s">
        <v>771</v>
      </c>
      <c r="H53" s="609" t="str">
        <f t="shared" si="1"/>
        <v>DEV04</v>
      </c>
      <c r="I53" s="611" t="str">
        <f t="shared" si="2"/>
        <v>#REF!</v>
      </c>
      <c r="J53" s="609">
        <v>6.0</v>
      </c>
      <c r="K53" s="609">
        <v>2024.0</v>
      </c>
      <c r="L53" s="639">
        <v>45444.0</v>
      </c>
      <c r="M53" s="639">
        <v>45473.0</v>
      </c>
      <c r="N53" s="640">
        <v>19.0</v>
      </c>
      <c r="O53" s="640">
        <f t="shared" si="3"/>
        <v>0.95</v>
      </c>
      <c r="P53" s="640">
        <f t="shared" si="4"/>
        <v>0.95</v>
      </c>
      <c r="Q53" s="640">
        <v>1.0</v>
      </c>
      <c r="R53" s="640"/>
      <c r="S53" s="609" t="s">
        <v>517</v>
      </c>
      <c r="T53" s="240" t="s">
        <v>1367</v>
      </c>
      <c r="U53" s="616">
        <f t="shared" si="5"/>
        <v>0.95</v>
      </c>
      <c r="V53" s="616">
        <f t="shared" si="22"/>
        <v>0.95</v>
      </c>
      <c r="W53" s="616">
        <f t="shared" si="25"/>
        <v>0.95</v>
      </c>
      <c r="X53" s="616">
        <f t="shared" si="8"/>
        <v>1</v>
      </c>
      <c r="Y53" s="616">
        <f t="shared" si="9"/>
        <v>0.95</v>
      </c>
      <c r="Z53" s="616" t="str">
        <f t="shared" si="10"/>
        <v>#REF!</v>
      </c>
      <c r="AA53" s="616" t="str">
        <f t="shared" si="11"/>
        <v>#REF!</v>
      </c>
      <c r="AB53" s="616" t="str">
        <f t="shared" si="12"/>
        <v>#REF!</v>
      </c>
      <c r="AC53" s="642">
        <f t="shared" si="13"/>
        <v>0</v>
      </c>
      <c r="AD53" s="642" t="str">
        <f t="shared" si="14"/>
        <v>#REF!</v>
      </c>
      <c r="AE53" s="642" t="str">
        <f t="shared" si="15"/>
        <v>#REF!</v>
      </c>
      <c r="AF53" s="609"/>
      <c r="AG53" s="622"/>
      <c r="AH53" s="622"/>
      <c r="AI53" s="622">
        <f t="shared" si="16"/>
        <v>1</v>
      </c>
    </row>
    <row r="54" ht="15.0" customHeight="1">
      <c r="A54" s="609">
        <f t="shared" si="17"/>
        <v>52</v>
      </c>
      <c r="B54" s="609">
        <v>291197.0</v>
      </c>
      <c r="C54" s="240" t="s">
        <v>544</v>
      </c>
      <c r="D54" s="240" t="s">
        <v>1374</v>
      </c>
      <c r="E54" s="240" t="s">
        <v>511</v>
      </c>
      <c r="F54" s="609" t="s">
        <v>546</v>
      </c>
      <c r="G54" s="609" t="s">
        <v>787</v>
      </c>
      <c r="H54" s="609" t="str">
        <f t="shared" si="1"/>
        <v>TESTER05</v>
      </c>
      <c r="I54" s="611" t="str">
        <f t="shared" si="2"/>
        <v>#REF!</v>
      </c>
      <c r="J54" s="609">
        <v>6.0</v>
      </c>
      <c r="K54" s="609">
        <v>2024.0</v>
      </c>
      <c r="L54" s="639">
        <v>45444.0</v>
      </c>
      <c r="M54" s="639">
        <v>45473.0</v>
      </c>
      <c r="N54" s="640">
        <v>20.0</v>
      </c>
      <c r="O54" s="640">
        <f t="shared" si="3"/>
        <v>1</v>
      </c>
      <c r="P54" s="640">
        <f t="shared" si="4"/>
        <v>1</v>
      </c>
      <c r="Q54" s="640">
        <v>1.0</v>
      </c>
      <c r="R54" s="640"/>
      <c r="S54" s="609" t="s">
        <v>517</v>
      </c>
      <c r="T54" s="240" t="s">
        <v>1367</v>
      </c>
      <c r="U54" s="616">
        <f t="shared" si="5"/>
        <v>1</v>
      </c>
      <c r="V54" s="616">
        <f t="shared" si="22"/>
        <v>1</v>
      </c>
      <c r="W54" s="616">
        <f t="shared" si="25"/>
        <v>1</v>
      </c>
      <c r="X54" s="616">
        <f t="shared" si="8"/>
        <v>1</v>
      </c>
      <c r="Y54" s="616">
        <f t="shared" si="9"/>
        <v>1</v>
      </c>
      <c r="Z54" s="616" t="str">
        <f t="shared" si="10"/>
        <v>#REF!</v>
      </c>
      <c r="AA54" s="616" t="str">
        <f t="shared" si="11"/>
        <v>#REF!</v>
      </c>
      <c r="AB54" s="616" t="str">
        <f t="shared" si="12"/>
        <v>#REF!</v>
      </c>
      <c r="AC54" s="642">
        <f t="shared" si="13"/>
        <v>0</v>
      </c>
      <c r="AD54" s="642" t="str">
        <f t="shared" si="14"/>
        <v>#REF!</v>
      </c>
      <c r="AE54" s="642" t="str">
        <f t="shared" si="15"/>
        <v>#REF!</v>
      </c>
      <c r="AF54" s="609"/>
      <c r="AG54" s="622"/>
      <c r="AH54" s="622"/>
      <c r="AI54" s="622">
        <f t="shared" si="16"/>
        <v>1</v>
      </c>
    </row>
    <row r="55" ht="15.0" customHeight="1">
      <c r="A55" s="609">
        <f t="shared" si="17"/>
        <v>53</v>
      </c>
      <c r="B55" s="609">
        <v>293052.0</v>
      </c>
      <c r="C55" s="240" t="s">
        <v>614</v>
      </c>
      <c r="D55" s="240" t="s">
        <v>1375</v>
      </c>
      <c r="E55" s="240" t="s">
        <v>511</v>
      </c>
      <c r="F55" s="609" t="s">
        <v>546</v>
      </c>
      <c r="G55" s="609" t="s">
        <v>790</v>
      </c>
      <c r="H55" s="609" t="str">
        <f t="shared" si="1"/>
        <v>TESTER03</v>
      </c>
      <c r="I55" s="611" t="str">
        <f t="shared" si="2"/>
        <v>#REF!</v>
      </c>
      <c r="J55" s="609">
        <v>6.0</v>
      </c>
      <c r="K55" s="609">
        <v>2024.0</v>
      </c>
      <c r="L55" s="639">
        <v>45444.0</v>
      </c>
      <c r="M55" s="639">
        <v>45473.0</v>
      </c>
      <c r="N55" s="640">
        <v>20.0</v>
      </c>
      <c r="O55" s="640">
        <f t="shared" si="3"/>
        <v>1</v>
      </c>
      <c r="P55" s="640">
        <f t="shared" si="4"/>
        <v>1</v>
      </c>
      <c r="Q55" s="640">
        <v>1.0</v>
      </c>
      <c r="R55" s="640"/>
      <c r="S55" s="609" t="s">
        <v>517</v>
      </c>
      <c r="T55" s="240" t="s">
        <v>1367</v>
      </c>
      <c r="U55" s="616">
        <f t="shared" si="5"/>
        <v>1</v>
      </c>
      <c r="V55" s="616">
        <f t="shared" si="22"/>
        <v>1</v>
      </c>
      <c r="W55" s="616">
        <f t="shared" si="25"/>
        <v>1</v>
      </c>
      <c r="X55" s="616">
        <f t="shared" si="8"/>
        <v>1</v>
      </c>
      <c r="Y55" s="616">
        <f t="shared" si="9"/>
        <v>1</v>
      </c>
      <c r="Z55" s="616" t="str">
        <f t="shared" si="10"/>
        <v>#REF!</v>
      </c>
      <c r="AA55" s="616" t="str">
        <f t="shared" si="11"/>
        <v>#REF!</v>
      </c>
      <c r="AB55" s="616" t="str">
        <f t="shared" si="12"/>
        <v>#REF!</v>
      </c>
      <c r="AC55" s="642">
        <f t="shared" si="13"/>
        <v>0</v>
      </c>
      <c r="AD55" s="642" t="str">
        <f t="shared" si="14"/>
        <v>#REF!</v>
      </c>
      <c r="AE55" s="642" t="str">
        <f t="shared" si="15"/>
        <v>#REF!</v>
      </c>
      <c r="AF55" s="609"/>
      <c r="AG55" s="622"/>
      <c r="AH55" s="622"/>
      <c r="AI55" s="622">
        <f t="shared" si="16"/>
        <v>1</v>
      </c>
    </row>
    <row r="56" ht="15.0" customHeight="1">
      <c r="A56" s="609">
        <f t="shared" si="17"/>
        <v>54</v>
      </c>
      <c r="B56" s="609">
        <v>427333.0</v>
      </c>
      <c r="C56" s="240" t="s">
        <v>558</v>
      </c>
      <c r="D56" s="240" t="s">
        <v>1378</v>
      </c>
      <c r="E56" s="240" t="s">
        <v>511</v>
      </c>
      <c r="F56" s="609" t="s">
        <v>512</v>
      </c>
      <c r="G56" s="609" t="s">
        <v>771</v>
      </c>
      <c r="H56" s="609" t="str">
        <f t="shared" si="1"/>
        <v>DEV04</v>
      </c>
      <c r="I56" s="611" t="str">
        <f t="shared" si="2"/>
        <v>#REF!</v>
      </c>
      <c r="J56" s="609">
        <v>6.0</v>
      </c>
      <c r="K56" s="609">
        <v>2024.0</v>
      </c>
      <c r="L56" s="639">
        <v>45444.0</v>
      </c>
      <c r="M56" s="639">
        <v>45473.0</v>
      </c>
      <c r="N56" s="640">
        <v>20.0</v>
      </c>
      <c r="O56" s="640">
        <f t="shared" si="3"/>
        <v>1</v>
      </c>
      <c r="P56" s="640">
        <f t="shared" si="4"/>
        <v>1</v>
      </c>
      <c r="Q56" s="640">
        <v>1.0</v>
      </c>
      <c r="R56" s="640"/>
      <c r="S56" s="609" t="s">
        <v>517</v>
      </c>
      <c r="T56" s="240" t="s">
        <v>1367</v>
      </c>
      <c r="U56" s="616">
        <f t="shared" si="5"/>
        <v>1</v>
      </c>
      <c r="V56" s="616">
        <f t="shared" si="22"/>
        <v>1</v>
      </c>
      <c r="W56" s="616">
        <f t="shared" si="25"/>
        <v>1</v>
      </c>
      <c r="X56" s="616">
        <f t="shared" si="8"/>
        <v>1</v>
      </c>
      <c r="Y56" s="616">
        <f t="shared" si="9"/>
        <v>1</v>
      </c>
      <c r="Z56" s="616" t="str">
        <f t="shared" si="10"/>
        <v>#REF!</v>
      </c>
      <c r="AA56" s="616" t="str">
        <f t="shared" si="11"/>
        <v>#REF!</v>
      </c>
      <c r="AB56" s="616" t="str">
        <f t="shared" si="12"/>
        <v>#REF!</v>
      </c>
      <c r="AC56" s="642">
        <f t="shared" si="13"/>
        <v>0</v>
      </c>
      <c r="AD56" s="642" t="str">
        <f t="shared" si="14"/>
        <v>#REF!</v>
      </c>
      <c r="AE56" s="642" t="str">
        <f t="shared" si="15"/>
        <v>#REF!</v>
      </c>
      <c r="AF56" s="609"/>
      <c r="AG56" s="622"/>
      <c r="AH56" s="622"/>
      <c r="AI56" s="622">
        <f t="shared" si="16"/>
        <v>1</v>
      </c>
    </row>
    <row r="57" ht="15.0" customHeight="1">
      <c r="A57" s="609">
        <f t="shared" si="17"/>
        <v>55</v>
      </c>
      <c r="B57" s="609">
        <v>428532.0</v>
      </c>
      <c r="C57" s="240" t="s">
        <v>553</v>
      </c>
      <c r="D57" s="240" t="s">
        <v>1381</v>
      </c>
      <c r="E57" s="240" t="s">
        <v>511</v>
      </c>
      <c r="F57" s="609" t="s">
        <v>546</v>
      </c>
      <c r="G57" s="609" t="s">
        <v>790</v>
      </c>
      <c r="H57" s="609" t="str">
        <f t="shared" si="1"/>
        <v>TESTER03</v>
      </c>
      <c r="I57" s="611" t="str">
        <f t="shared" si="2"/>
        <v>#REF!</v>
      </c>
      <c r="J57" s="609">
        <v>6.0</v>
      </c>
      <c r="K57" s="609">
        <v>2024.0</v>
      </c>
      <c r="L57" s="639">
        <v>45444.0</v>
      </c>
      <c r="M57" s="639">
        <v>45473.0</v>
      </c>
      <c r="N57" s="640">
        <v>20.0</v>
      </c>
      <c r="O57" s="640">
        <f t="shared" si="3"/>
        <v>1</v>
      </c>
      <c r="P57" s="640">
        <f t="shared" si="4"/>
        <v>1</v>
      </c>
      <c r="Q57" s="640">
        <v>1.0</v>
      </c>
      <c r="R57" s="640"/>
      <c r="S57" s="609" t="s">
        <v>517</v>
      </c>
      <c r="T57" s="240" t="s">
        <v>1367</v>
      </c>
      <c r="U57" s="616">
        <f t="shared" si="5"/>
        <v>1</v>
      </c>
      <c r="V57" s="616">
        <f t="shared" si="22"/>
        <v>1</v>
      </c>
      <c r="W57" s="616">
        <f t="shared" si="25"/>
        <v>1</v>
      </c>
      <c r="X57" s="616">
        <f t="shared" si="8"/>
        <v>1</v>
      </c>
      <c r="Y57" s="616">
        <f t="shared" si="9"/>
        <v>1</v>
      </c>
      <c r="Z57" s="616" t="str">
        <f t="shared" si="10"/>
        <v>#REF!</v>
      </c>
      <c r="AA57" s="616" t="str">
        <f t="shared" si="11"/>
        <v>#REF!</v>
      </c>
      <c r="AB57" s="616" t="str">
        <f t="shared" si="12"/>
        <v>#REF!</v>
      </c>
      <c r="AC57" s="642">
        <f t="shared" si="13"/>
        <v>0</v>
      </c>
      <c r="AD57" s="642" t="str">
        <f t="shared" si="14"/>
        <v>#REF!</v>
      </c>
      <c r="AE57" s="642" t="str">
        <f t="shared" si="15"/>
        <v>#REF!</v>
      </c>
      <c r="AF57" s="609"/>
      <c r="AG57" s="622"/>
      <c r="AH57" s="622"/>
      <c r="AI57" s="622">
        <f t="shared" si="16"/>
        <v>1</v>
      </c>
    </row>
    <row r="58" ht="15.0" customHeight="1">
      <c r="A58" s="609">
        <f t="shared" si="17"/>
        <v>56</v>
      </c>
      <c r="B58" s="609">
        <v>434038.0</v>
      </c>
      <c r="C58" s="240" t="s">
        <v>594</v>
      </c>
      <c r="D58" s="240" t="s">
        <v>1384</v>
      </c>
      <c r="E58" s="240" t="s">
        <v>511</v>
      </c>
      <c r="F58" s="609" t="s">
        <v>546</v>
      </c>
      <c r="G58" s="609" t="s">
        <v>787</v>
      </c>
      <c r="H58" s="609" t="str">
        <f t="shared" si="1"/>
        <v>TESTER05</v>
      </c>
      <c r="I58" s="611" t="str">
        <f t="shared" si="2"/>
        <v>#REF!</v>
      </c>
      <c r="J58" s="609">
        <v>6.0</v>
      </c>
      <c r="K58" s="609">
        <v>2024.0</v>
      </c>
      <c r="L58" s="639">
        <v>45444.0</v>
      </c>
      <c r="M58" s="639">
        <v>45473.0</v>
      </c>
      <c r="N58" s="640">
        <v>20.0</v>
      </c>
      <c r="O58" s="640">
        <f t="shared" si="3"/>
        <v>1</v>
      </c>
      <c r="P58" s="640">
        <f t="shared" si="4"/>
        <v>1</v>
      </c>
      <c r="Q58" s="640">
        <v>1.0</v>
      </c>
      <c r="R58" s="640"/>
      <c r="S58" s="609" t="s">
        <v>517</v>
      </c>
      <c r="T58" s="240" t="s">
        <v>1367</v>
      </c>
      <c r="U58" s="616">
        <f t="shared" si="5"/>
        <v>1</v>
      </c>
      <c r="V58" s="616">
        <f t="shared" si="22"/>
        <v>1</v>
      </c>
      <c r="W58" s="616">
        <f t="shared" si="25"/>
        <v>1</v>
      </c>
      <c r="X58" s="616">
        <f t="shared" si="8"/>
        <v>1</v>
      </c>
      <c r="Y58" s="616">
        <f t="shared" si="9"/>
        <v>1</v>
      </c>
      <c r="Z58" s="616" t="str">
        <f t="shared" si="10"/>
        <v>#REF!</v>
      </c>
      <c r="AA58" s="616" t="str">
        <f t="shared" si="11"/>
        <v>#REF!</v>
      </c>
      <c r="AB58" s="616" t="str">
        <f t="shared" si="12"/>
        <v>#REF!</v>
      </c>
      <c r="AC58" s="642">
        <f t="shared" si="13"/>
        <v>0</v>
      </c>
      <c r="AD58" s="642" t="str">
        <f t="shared" si="14"/>
        <v>#REF!</v>
      </c>
      <c r="AE58" s="642" t="str">
        <f t="shared" si="15"/>
        <v>#REF!</v>
      </c>
      <c r="AF58" s="609"/>
      <c r="AG58" s="622"/>
      <c r="AH58" s="622"/>
      <c r="AI58" s="622">
        <f t="shared" si="16"/>
        <v>1</v>
      </c>
    </row>
    <row r="59" ht="15.0" customHeight="1">
      <c r="A59" s="609">
        <f t="shared" si="17"/>
        <v>57</v>
      </c>
      <c r="B59" s="609">
        <v>441534.0</v>
      </c>
      <c r="C59" s="240" t="s">
        <v>509</v>
      </c>
      <c r="D59" s="240" t="s">
        <v>1388</v>
      </c>
      <c r="E59" s="240" t="s">
        <v>511</v>
      </c>
      <c r="F59" s="609" t="s">
        <v>512</v>
      </c>
      <c r="G59" s="609" t="s">
        <v>893</v>
      </c>
      <c r="H59" s="609" t="str">
        <f t="shared" si="1"/>
        <v>DEV06</v>
      </c>
      <c r="I59" s="611" t="str">
        <f t="shared" si="2"/>
        <v>#REF!</v>
      </c>
      <c r="J59" s="609">
        <v>6.0</v>
      </c>
      <c r="K59" s="609">
        <v>2024.0</v>
      </c>
      <c r="L59" s="639">
        <v>45444.0</v>
      </c>
      <c r="M59" s="639">
        <v>45473.0</v>
      </c>
      <c r="N59" s="640">
        <v>19.0</v>
      </c>
      <c r="O59" s="640">
        <f t="shared" si="3"/>
        <v>0.95</v>
      </c>
      <c r="P59" s="640">
        <f t="shared" si="4"/>
        <v>0.95</v>
      </c>
      <c r="Q59" s="640">
        <v>1.0</v>
      </c>
      <c r="R59" s="640"/>
      <c r="S59" s="609" t="s">
        <v>517</v>
      </c>
      <c r="T59" s="240" t="s">
        <v>1367</v>
      </c>
      <c r="U59" s="616">
        <f t="shared" si="5"/>
        <v>0.95</v>
      </c>
      <c r="V59" s="616">
        <f t="shared" si="22"/>
        <v>0.95</v>
      </c>
      <c r="W59" s="616">
        <f t="shared" si="25"/>
        <v>0.95</v>
      </c>
      <c r="X59" s="616">
        <f t="shared" si="8"/>
        <v>1</v>
      </c>
      <c r="Y59" s="616">
        <f t="shared" si="9"/>
        <v>0.95</v>
      </c>
      <c r="Z59" s="616" t="str">
        <f t="shared" si="10"/>
        <v>#REF!</v>
      </c>
      <c r="AA59" s="616" t="str">
        <f t="shared" si="11"/>
        <v>#REF!</v>
      </c>
      <c r="AB59" s="616" t="str">
        <f t="shared" si="12"/>
        <v>#REF!</v>
      </c>
      <c r="AC59" s="642">
        <f t="shared" si="13"/>
        <v>0</v>
      </c>
      <c r="AD59" s="642" t="str">
        <f t="shared" si="14"/>
        <v>#REF!</v>
      </c>
      <c r="AE59" s="642" t="str">
        <f t="shared" si="15"/>
        <v>#REF!</v>
      </c>
      <c r="AF59" s="609"/>
      <c r="AG59" s="622"/>
      <c r="AH59" s="622"/>
      <c r="AI59" s="622">
        <f t="shared" si="16"/>
        <v>1</v>
      </c>
    </row>
    <row r="60" ht="15.0" customHeight="1">
      <c r="A60" s="609">
        <f t="shared" si="17"/>
        <v>58</v>
      </c>
      <c r="B60" s="609">
        <v>455599.0</v>
      </c>
      <c r="C60" s="240" t="s">
        <v>567</v>
      </c>
      <c r="D60" s="240" t="s">
        <v>1395</v>
      </c>
      <c r="E60" s="240" t="s">
        <v>511</v>
      </c>
      <c r="F60" s="609" t="s">
        <v>512</v>
      </c>
      <c r="G60" s="609" t="s">
        <v>787</v>
      </c>
      <c r="H60" s="609" t="str">
        <f t="shared" si="1"/>
        <v>DEV05</v>
      </c>
      <c r="I60" s="611" t="str">
        <f t="shared" si="2"/>
        <v>#REF!</v>
      </c>
      <c r="J60" s="609">
        <v>6.0</v>
      </c>
      <c r="K60" s="609">
        <v>2024.0</v>
      </c>
      <c r="L60" s="639">
        <v>45444.0</v>
      </c>
      <c r="M60" s="639">
        <v>45473.0</v>
      </c>
      <c r="N60" s="640">
        <v>19.5</v>
      </c>
      <c r="O60" s="640">
        <f t="shared" si="3"/>
        <v>0.975</v>
      </c>
      <c r="P60" s="640">
        <f t="shared" si="4"/>
        <v>0.975</v>
      </c>
      <c r="Q60" s="640">
        <v>1.0</v>
      </c>
      <c r="R60" s="640"/>
      <c r="S60" s="609" t="s">
        <v>517</v>
      </c>
      <c r="T60" s="240" t="s">
        <v>1367</v>
      </c>
      <c r="U60" s="616">
        <f t="shared" si="5"/>
        <v>0.975</v>
      </c>
      <c r="V60" s="616">
        <f t="shared" si="22"/>
        <v>0.975</v>
      </c>
      <c r="W60" s="616">
        <f t="shared" si="25"/>
        <v>0.975</v>
      </c>
      <c r="X60" s="616">
        <f t="shared" si="8"/>
        <v>1</v>
      </c>
      <c r="Y60" s="616">
        <f t="shared" si="9"/>
        <v>0.975</v>
      </c>
      <c r="Z60" s="616" t="str">
        <f t="shared" si="10"/>
        <v>#REF!</v>
      </c>
      <c r="AA60" s="616" t="str">
        <f t="shared" si="11"/>
        <v>#REF!</v>
      </c>
      <c r="AB60" s="616" t="str">
        <f t="shared" si="12"/>
        <v>#REF!</v>
      </c>
      <c r="AC60" s="642">
        <f t="shared" si="13"/>
        <v>0</v>
      </c>
      <c r="AD60" s="642" t="str">
        <f t="shared" si="14"/>
        <v>#REF!</v>
      </c>
      <c r="AE60" s="642" t="str">
        <f t="shared" si="15"/>
        <v>#REF!</v>
      </c>
      <c r="AF60" s="609"/>
      <c r="AG60" s="622"/>
      <c r="AH60" s="622"/>
      <c r="AI60" s="622">
        <f t="shared" si="16"/>
        <v>1</v>
      </c>
    </row>
    <row r="61" ht="15.0" customHeight="1">
      <c r="A61" s="609">
        <f t="shared" si="17"/>
        <v>59</v>
      </c>
      <c r="B61" s="609">
        <v>456641.0</v>
      </c>
      <c r="C61" s="240" t="s">
        <v>575</v>
      </c>
      <c r="D61" s="240" t="s">
        <v>1397</v>
      </c>
      <c r="E61" s="240" t="s">
        <v>511</v>
      </c>
      <c r="F61" s="609" t="s">
        <v>512</v>
      </c>
      <c r="G61" s="609" t="s">
        <v>771</v>
      </c>
      <c r="H61" s="609" t="str">
        <f t="shared" si="1"/>
        <v>DEV04</v>
      </c>
      <c r="I61" s="611" t="str">
        <f t="shared" si="2"/>
        <v>#REF!</v>
      </c>
      <c r="J61" s="609">
        <v>6.0</v>
      </c>
      <c r="K61" s="609">
        <v>2024.0</v>
      </c>
      <c r="L61" s="639">
        <v>45444.0</v>
      </c>
      <c r="M61" s="639">
        <v>45473.0</v>
      </c>
      <c r="N61" s="640">
        <v>20.0</v>
      </c>
      <c r="O61" s="640">
        <f t="shared" si="3"/>
        <v>1</v>
      </c>
      <c r="P61" s="640">
        <f t="shared" si="4"/>
        <v>1</v>
      </c>
      <c r="Q61" s="640">
        <v>1.0</v>
      </c>
      <c r="R61" s="640"/>
      <c r="S61" s="609" t="s">
        <v>517</v>
      </c>
      <c r="T61" s="240" t="s">
        <v>1367</v>
      </c>
      <c r="U61" s="616">
        <f t="shared" si="5"/>
        <v>1</v>
      </c>
      <c r="V61" s="616">
        <f t="shared" si="22"/>
        <v>1</v>
      </c>
      <c r="W61" s="616">
        <f t="shared" si="25"/>
        <v>1</v>
      </c>
      <c r="X61" s="616">
        <f t="shared" si="8"/>
        <v>1</v>
      </c>
      <c r="Y61" s="616">
        <f t="shared" si="9"/>
        <v>1</v>
      </c>
      <c r="Z61" s="616" t="str">
        <f t="shared" si="10"/>
        <v>#REF!</v>
      </c>
      <c r="AA61" s="616" t="str">
        <f t="shared" si="11"/>
        <v>#REF!</v>
      </c>
      <c r="AB61" s="616" t="str">
        <f t="shared" si="12"/>
        <v>#REF!</v>
      </c>
      <c r="AC61" s="642">
        <f t="shared" si="13"/>
        <v>0</v>
      </c>
      <c r="AD61" s="642" t="str">
        <f t="shared" si="14"/>
        <v>#REF!</v>
      </c>
      <c r="AE61" s="642" t="str">
        <f t="shared" si="15"/>
        <v>#REF!</v>
      </c>
      <c r="AF61" s="609"/>
      <c r="AG61" s="622"/>
      <c r="AH61" s="622"/>
      <c r="AI61" s="622">
        <f t="shared" si="16"/>
        <v>1</v>
      </c>
    </row>
    <row r="62" ht="15.0" customHeight="1">
      <c r="A62" s="609">
        <f t="shared" si="17"/>
        <v>60</v>
      </c>
      <c r="B62" s="609">
        <v>465483.0</v>
      </c>
      <c r="C62" s="240" t="s">
        <v>458</v>
      </c>
      <c r="D62" s="240" t="s">
        <v>459</v>
      </c>
      <c r="E62" s="240" t="s">
        <v>511</v>
      </c>
      <c r="F62" s="609" t="s">
        <v>512</v>
      </c>
      <c r="G62" s="609" t="s">
        <v>790</v>
      </c>
      <c r="H62" s="609" t="str">
        <f t="shared" si="1"/>
        <v>DEV03</v>
      </c>
      <c r="I62" s="611" t="str">
        <f t="shared" si="2"/>
        <v>#REF!</v>
      </c>
      <c r="J62" s="609">
        <v>6.0</v>
      </c>
      <c r="K62" s="609">
        <v>2024.0</v>
      </c>
      <c r="L62" s="639">
        <v>45455.0</v>
      </c>
      <c r="M62" s="639">
        <v>45473.0</v>
      </c>
      <c r="N62" s="640">
        <v>13.0</v>
      </c>
      <c r="O62" s="640">
        <f t="shared" si="3"/>
        <v>0.65</v>
      </c>
      <c r="P62" s="640">
        <f t="shared" si="4"/>
        <v>0.65</v>
      </c>
      <c r="Q62" s="640">
        <v>0.65</v>
      </c>
      <c r="R62" s="640"/>
      <c r="S62" s="609" t="s">
        <v>517</v>
      </c>
      <c r="T62" s="240" t="s">
        <v>1367</v>
      </c>
      <c r="U62" s="616">
        <f t="shared" si="5"/>
        <v>0.65</v>
      </c>
      <c r="V62" s="616">
        <f t="shared" si="22"/>
        <v>0.65</v>
      </c>
      <c r="W62" s="616">
        <f t="shared" si="25"/>
        <v>0.65</v>
      </c>
      <c r="X62" s="616">
        <f t="shared" si="8"/>
        <v>1</v>
      </c>
      <c r="Y62" s="616">
        <f t="shared" si="9"/>
        <v>0.65</v>
      </c>
      <c r="Z62" s="616" t="str">
        <f t="shared" si="10"/>
        <v>#REF!</v>
      </c>
      <c r="AA62" s="616" t="str">
        <f t="shared" si="11"/>
        <v>#REF!</v>
      </c>
      <c r="AB62" s="616" t="str">
        <f t="shared" si="12"/>
        <v>#REF!</v>
      </c>
      <c r="AC62" s="642">
        <f t="shared" si="13"/>
        <v>0</v>
      </c>
      <c r="AD62" s="642" t="str">
        <f t="shared" si="14"/>
        <v>#REF!</v>
      </c>
      <c r="AE62" s="642" t="str">
        <f t="shared" si="15"/>
        <v>#REF!</v>
      </c>
      <c r="AF62" s="609"/>
      <c r="AG62" s="622"/>
      <c r="AH62" s="622"/>
      <c r="AI62" s="622">
        <f t="shared" si="16"/>
        <v>0.65</v>
      </c>
    </row>
    <row r="63" ht="15.0" customHeight="1">
      <c r="A63" s="609">
        <f t="shared" si="17"/>
        <v>61</v>
      </c>
      <c r="B63" s="609">
        <v>276374.0</v>
      </c>
      <c r="C63" s="240" t="s">
        <v>1399</v>
      </c>
      <c r="D63" s="240" t="s">
        <v>1400</v>
      </c>
      <c r="E63" s="240" t="s">
        <v>511</v>
      </c>
      <c r="F63" s="609" t="s">
        <v>546</v>
      </c>
      <c r="G63" s="609" t="s">
        <v>790</v>
      </c>
      <c r="H63" s="609" t="str">
        <f t="shared" si="1"/>
        <v>TESTER03</v>
      </c>
      <c r="I63" s="611" t="str">
        <f t="shared" si="2"/>
        <v>#REF!</v>
      </c>
      <c r="J63" s="609">
        <v>6.0</v>
      </c>
      <c r="K63" s="609">
        <v>2024.0</v>
      </c>
      <c r="L63" s="639">
        <v>45444.0</v>
      </c>
      <c r="M63" s="639">
        <v>45473.0</v>
      </c>
      <c r="N63" s="640">
        <v>20.0</v>
      </c>
      <c r="O63" s="640">
        <f t="shared" si="3"/>
        <v>1</v>
      </c>
      <c r="P63" s="640" t="str">
        <f t="shared" si="4"/>
        <v>#REF!</v>
      </c>
      <c r="Q63" s="640" t="str">
        <f t="shared" ref="Q63:Q64" si="26">P63+0.1</f>
        <v>#REF!</v>
      </c>
      <c r="R63" s="640"/>
      <c r="S63" s="609" t="s">
        <v>525</v>
      </c>
      <c r="T63" s="240" t="s">
        <v>1401</v>
      </c>
      <c r="U63" s="616" t="str">
        <f t="shared" si="5"/>
        <v>#REF!</v>
      </c>
      <c r="V63" s="616" t="str">
        <f t="shared" ref="V63:V71" si="27">ROUND(SUMIF(B:B,B63,P:P),3)</f>
        <v>#REF!</v>
      </c>
      <c r="W63" s="616" t="str">
        <f t="shared" si="25"/>
        <v>#REF!</v>
      </c>
      <c r="X63" s="616" t="str">
        <f t="shared" si="8"/>
        <v>#REF!</v>
      </c>
      <c r="Y63" s="616">
        <f t="shared" si="9"/>
        <v>1</v>
      </c>
      <c r="Z63" s="616" t="str">
        <f t="shared" si="10"/>
        <v>#REF!</v>
      </c>
      <c r="AA63" s="616" t="str">
        <f t="shared" si="11"/>
        <v>#REF!</v>
      </c>
      <c r="AB63" s="616" t="str">
        <f t="shared" si="12"/>
        <v>#REF!</v>
      </c>
      <c r="AC63" s="642" t="str">
        <f t="shared" si="13"/>
        <v>#REF!</v>
      </c>
      <c r="AD63" s="642" t="str">
        <f t="shared" si="14"/>
        <v>#REF!</v>
      </c>
      <c r="AE63" s="642" t="str">
        <f t="shared" si="15"/>
        <v>#REF!</v>
      </c>
      <c r="AF63" s="609"/>
      <c r="AG63" s="622"/>
      <c r="AH63" s="622"/>
      <c r="AI63" s="622" t="str">
        <f t="shared" si="16"/>
        <v>#REF!</v>
      </c>
    </row>
    <row r="64" ht="15.0" customHeight="1">
      <c r="A64" s="609">
        <f t="shared" si="17"/>
        <v>62</v>
      </c>
      <c r="B64" s="609">
        <v>278454.0</v>
      </c>
      <c r="C64" s="240" t="s">
        <v>1190</v>
      </c>
      <c r="D64" s="240" t="s">
        <v>1402</v>
      </c>
      <c r="E64" s="240" t="s">
        <v>511</v>
      </c>
      <c r="F64" s="609" t="s">
        <v>512</v>
      </c>
      <c r="G64" s="609" t="s">
        <v>665</v>
      </c>
      <c r="H64" s="609" t="str">
        <f t="shared" si="1"/>
        <v>DEV02</v>
      </c>
      <c r="I64" s="611" t="str">
        <f t="shared" si="2"/>
        <v>#REF!</v>
      </c>
      <c r="J64" s="609">
        <v>6.0</v>
      </c>
      <c r="K64" s="609">
        <v>2024.0</v>
      </c>
      <c r="L64" s="639">
        <v>45444.0</v>
      </c>
      <c r="M64" s="639">
        <v>45473.0</v>
      </c>
      <c r="N64" s="640">
        <v>20.0</v>
      </c>
      <c r="O64" s="640">
        <f t="shared" si="3"/>
        <v>1</v>
      </c>
      <c r="P64" s="640" t="str">
        <f t="shared" si="4"/>
        <v>#REF!</v>
      </c>
      <c r="Q64" s="640" t="str">
        <f t="shared" si="26"/>
        <v>#REF!</v>
      </c>
      <c r="R64" s="640"/>
      <c r="S64" s="609" t="s">
        <v>525</v>
      </c>
      <c r="T64" s="240" t="s">
        <v>1401</v>
      </c>
      <c r="U64" s="616" t="str">
        <f t="shared" si="5"/>
        <v>#REF!</v>
      </c>
      <c r="V64" s="616" t="str">
        <f t="shared" si="27"/>
        <v>#REF!</v>
      </c>
      <c r="W64" s="616" t="str">
        <f t="shared" si="25"/>
        <v>#REF!</v>
      </c>
      <c r="X64" s="616" t="str">
        <f t="shared" si="8"/>
        <v>#REF!</v>
      </c>
      <c r="Y64" s="616">
        <f t="shared" si="9"/>
        <v>1</v>
      </c>
      <c r="Z64" s="616" t="str">
        <f t="shared" si="10"/>
        <v>#REF!</v>
      </c>
      <c r="AA64" s="616" t="str">
        <f t="shared" si="11"/>
        <v>#REF!</v>
      </c>
      <c r="AB64" s="616" t="str">
        <f t="shared" si="12"/>
        <v>#REF!</v>
      </c>
      <c r="AC64" s="642" t="str">
        <f t="shared" si="13"/>
        <v>#REF!</v>
      </c>
      <c r="AD64" s="642" t="str">
        <f t="shared" si="14"/>
        <v>#REF!</v>
      </c>
      <c r="AE64" s="642" t="str">
        <f t="shared" si="15"/>
        <v>#REF!</v>
      </c>
      <c r="AF64" s="609"/>
      <c r="AG64" s="622"/>
      <c r="AH64" s="622"/>
      <c r="AI64" s="622" t="str">
        <f t="shared" si="16"/>
        <v>#REF!</v>
      </c>
    </row>
    <row r="65" ht="15.0" customHeight="1">
      <c r="A65" s="609">
        <f t="shared" si="17"/>
        <v>63</v>
      </c>
      <c r="B65" s="697">
        <v>278440.0</v>
      </c>
      <c r="C65" s="698" t="s">
        <v>1159</v>
      </c>
      <c r="D65" s="698" t="s">
        <v>1403</v>
      </c>
      <c r="E65" s="698" t="s">
        <v>511</v>
      </c>
      <c r="F65" s="697" t="s">
        <v>512</v>
      </c>
      <c r="G65" s="697" t="s">
        <v>790</v>
      </c>
      <c r="H65" s="697" t="str">
        <f t="shared" si="1"/>
        <v>DEV03</v>
      </c>
      <c r="I65" s="699" t="str">
        <f t="shared" si="2"/>
        <v>#REF!</v>
      </c>
      <c r="J65" s="697">
        <v>6.0</v>
      </c>
      <c r="K65" s="697">
        <v>2024.0</v>
      </c>
      <c r="L65" s="700">
        <v>45444.0</v>
      </c>
      <c r="M65" s="700">
        <v>45473.0</v>
      </c>
      <c r="N65" s="701">
        <v>20.0</v>
      </c>
      <c r="O65" s="701">
        <f t="shared" si="3"/>
        <v>1</v>
      </c>
      <c r="P65" s="701" t="str">
        <f t="shared" si="4"/>
        <v>#REF!</v>
      </c>
      <c r="Q65" s="701" t="str">
        <f>P65</f>
        <v>#REF!</v>
      </c>
      <c r="R65" s="701"/>
      <c r="S65" s="697" t="s">
        <v>525</v>
      </c>
      <c r="T65" s="698" t="s">
        <v>1401</v>
      </c>
      <c r="U65" s="702" t="str">
        <f t="shared" si="5"/>
        <v>#REF!</v>
      </c>
      <c r="V65" s="702" t="str">
        <f t="shared" si="27"/>
        <v>#REF!</v>
      </c>
      <c r="W65" s="702" t="str">
        <f t="shared" si="25"/>
        <v>#REF!</v>
      </c>
      <c r="X65" s="702" t="str">
        <f t="shared" si="8"/>
        <v>#REF!</v>
      </c>
      <c r="Y65" s="702">
        <f t="shared" si="9"/>
        <v>1</v>
      </c>
      <c r="Z65" s="702" t="str">
        <f t="shared" si="10"/>
        <v>#REF!</v>
      </c>
      <c r="AA65" s="702" t="str">
        <f t="shared" si="11"/>
        <v>#REF!</v>
      </c>
      <c r="AB65" s="702" t="str">
        <f t="shared" si="12"/>
        <v>#REF!</v>
      </c>
      <c r="AC65" s="703" t="str">
        <f t="shared" si="13"/>
        <v>#REF!</v>
      </c>
      <c r="AD65" s="703" t="str">
        <f t="shared" si="14"/>
        <v>#REF!</v>
      </c>
      <c r="AE65" s="703" t="str">
        <f t="shared" si="15"/>
        <v>#REF!</v>
      </c>
      <c r="AF65" s="697"/>
      <c r="AG65" s="704"/>
      <c r="AH65" s="704"/>
      <c r="AI65" s="704" t="str">
        <f t="shared" si="16"/>
        <v>#REF!</v>
      </c>
    </row>
    <row r="66" ht="15.0" customHeight="1">
      <c r="A66" s="609">
        <f t="shared" si="17"/>
        <v>64</v>
      </c>
      <c r="B66" s="697">
        <v>289435.0</v>
      </c>
      <c r="C66" s="698" t="s">
        <v>1138</v>
      </c>
      <c r="D66" s="698" t="s">
        <v>1404</v>
      </c>
      <c r="E66" s="698" t="s">
        <v>511</v>
      </c>
      <c r="F66" s="697" t="s">
        <v>512</v>
      </c>
      <c r="G66" s="697" t="s">
        <v>771</v>
      </c>
      <c r="H66" s="697" t="str">
        <f t="shared" si="1"/>
        <v>DEV04</v>
      </c>
      <c r="I66" s="699" t="str">
        <f t="shared" si="2"/>
        <v>#REF!</v>
      </c>
      <c r="J66" s="697">
        <v>6.0</v>
      </c>
      <c r="K66" s="697">
        <v>2024.0</v>
      </c>
      <c r="L66" s="700">
        <v>45444.0</v>
      </c>
      <c r="M66" s="700">
        <v>45473.0</v>
      </c>
      <c r="N66" s="701">
        <v>20.0</v>
      </c>
      <c r="O66" s="701">
        <f t="shared" si="3"/>
        <v>1</v>
      </c>
      <c r="P66" s="701" t="str">
        <f t="shared" si="4"/>
        <v>#REF!</v>
      </c>
      <c r="Q66" s="701" t="str">
        <f t="shared" ref="Q66:Q71" si="28">P66+0.1</f>
        <v>#REF!</v>
      </c>
      <c r="R66" s="701"/>
      <c r="S66" s="697" t="s">
        <v>525</v>
      </c>
      <c r="T66" s="698" t="s">
        <v>1401</v>
      </c>
      <c r="U66" s="702" t="str">
        <f t="shared" si="5"/>
        <v>#REF!</v>
      </c>
      <c r="V66" s="702" t="str">
        <f t="shared" si="27"/>
        <v>#REF!</v>
      </c>
      <c r="W66" s="702" t="str">
        <f t="shared" si="25"/>
        <v>#REF!</v>
      </c>
      <c r="X66" s="702" t="str">
        <f t="shared" si="8"/>
        <v>#REF!</v>
      </c>
      <c r="Y66" s="702">
        <f t="shared" si="9"/>
        <v>1</v>
      </c>
      <c r="Z66" s="702" t="str">
        <f t="shared" si="10"/>
        <v>#REF!</v>
      </c>
      <c r="AA66" s="702" t="str">
        <f t="shared" si="11"/>
        <v>#REF!</v>
      </c>
      <c r="AB66" s="702" t="str">
        <f t="shared" si="12"/>
        <v>#REF!</v>
      </c>
      <c r="AC66" s="703" t="str">
        <f t="shared" si="13"/>
        <v>#REF!</v>
      </c>
      <c r="AD66" s="703" t="str">
        <f t="shared" si="14"/>
        <v>#REF!</v>
      </c>
      <c r="AE66" s="703" t="str">
        <f t="shared" si="15"/>
        <v>#REF!</v>
      </c>
      <c r="AF66" s="697"/>
      <c r="AG66" s="704"/>
      <c r="AH66" s="704"/>
      <c r="AI66" s="704" t="str">
        <f t="shared" si="16"/>
        <v>#REF!</v>
      </c>
    </row>
    <row r="67" ht="15.0" customHeight="1">
      <c r="A67" s="609">
        <f t="shared" si="17"/>
        <v>65</v>
      </c>
      <c r="B67" s="697">
        <v>439827.0</v>
      </c>
      <c r="C67" s="698" t="s">
        <v>1406</v>
      </c>
      <c r="D67" s="698" t="s">
        <v>1407</v>
      </c>
      <c r="E67" s="698" t="s">
        <v>511</v>
      </c>
      <c r="F67" s="697" t="s">
        <v>512</v>
      </c>
      <c r="G67" s="697" t="s">
        <v>771</v>
      </c>
      <c r="H67" s="697" t="str">
        <f t="shared" si="1"/>
        <v>DEV04</v>
      </c>
      <c r="I67" s="699" t="str">
        <f t="shared" si="2"/>
        <v>#REF!</v>
      </c>
      <c r="J67" s="697">
        <v>6.0</v>
      </c>
      <c r="K67" s="697">
        <v>2024.0</v>
      </c>
      <c r="L67" s="700">
        <v>45444.0</v>
      </c>
      <c r="M67" s="700">
        <v>45473.0</v>
      </c>
      <c r="N67" s="701">
        <v>20.0</v>
      </c>
      <c r="O67" s="701">
        <f t="shared" si="3"/>
        <v>1</v>
      </c>
      <c r="P67" s="701" t="str">
        <f t="shared" si="4"/>
        <v>#REF!</v>
      </c>
      <c r="Q67" s="701" t="str">
        <f t="shared" si="28"/>
        <v>#REF!</v>
      </c>
      <c r="R67" s="701"/>
      <c r="S67" s="697" t="s">
        <v>525</v>
      </c>
      <c r="T67" s="698" t="s">
        <v>1401</v>
      </c>
      <c r="U67" s="702" t="str">
        <f t="shared" si="5"/>
        <v>#REF!</v>
      </c>
      <c r="V67" s="702" t="str">
        <f t="shared" si="27"/>
        <v>#REF!</v>
      </c>
      <c r="W67" s="702" t="str">
        <f t="shared" si="25"/>
        <v>#REF!</v>
      </c>
      <c r="X67" s="702" t="str">
        <f t="shared" si="8"/>
        <v>#REF!</v>
      </c>
      <c r="Y67" s="702">
        <f t="shared" si="9"/>
        <v>1</v>
      </c>
      <c r="Z67" s="702" t="str">
        <f t="shared" si="10"/>
        <v>#REF!</v>
      </c>
      <c r="AA67" s="702" t="str">
        <f t="shared" si="11"/>
        <v>#REF!</v>
      </c>
      <c r="AB67" s="702" t="str">
        <f t="shared" si="12"/>
        <v>#REF!</v>
      </c>
      <c r="AC67" s="703" t="str">
        <f t="shared" si="13"/>
        <v>#REF!</v>
      </c>
      <c r="AD67" s="703" t="str">
        <f t="shared" si="14"/>
        <v>#REF!</v>
      </c>
      <c r="AE67" s="703" t="str">
        <f t="shared" si="15"/>
        <v>#REF!</v>
      </c>
      <c r="AF67" s="697"/>
      <c r="AG67" s="704"/>
      <c r="AH67" s="704"/>
      <c r="AI67" s="704" t="str">
        <f t="shared" si="16"/>
        <v>#REF!</v>
      </c>
    </row>
    <row r="68" ht="15.0" customHeight="1">
      <c r="A68" s="609">
        <f t="shared" si="17"/>
        <v>66</v>
      </c>
      <c r="B68" s="697">
        <v>439829.0</v>
      </c>
      <c r="C68" s="698" t="s">
        <v>1157</v>
      </c>
      <c r="D68" s="698" t="s">
        <v>1409</v>
      </c>
      <c r="E68" s="698" t="s">
        <v>511</v>
      </c>
      <c r="F68" s="697" t="s">
        <v>546</v>
      </c>
      <c r="G68" s="697" t="s">
        <v>790</v>
      </c>
      <c r="H68" s="697" t="str">
        <f t="shared" si="1"/>
        <v>TESTER03</v>
      </c>
      <c r="I68" s="699" t="str">
        <f t="shared" si="2"/>
        <v>#REF!</v>
      </c>
      <c r="J68" s="697">
        <v>6.0</v>
      </c>
      <c r="K68" s="697">
        <v>2024.0</v>
      </c>
      <c r="L68" s="700">
        <v>45444.0</v>
      </c>
      <c r="M68" s="700">
        <v>45473.0</v>
      </c>
      <c r="N68" s="701">
        <v>20.0</v>
      </c>
      <c r="O68" s="701">
        <f t="shared" si="3"/>
        <v>1</v>
      </c>
      <c r="P68" s="701" t="str">
        <f t="shared" si="4"/>
        <v>#REF!</v>
      </c>
      <c r="Q68" s="701" t="str">
        <f t="shared" si="28"/>
        <v>#REF!</v>
      </c>
      <c r="R68" s="701"/>
      <c r="S68" s="697" t="s">
        <v>525</v>
      </c>
      <c r="T68" s="698" t="s">
        <v>1401</v>
      </c>
      <c r="U68" s="702" t="str">
        <f t="shared" si="5"/>
        <v>#REF!</v>
      </c>
      <c r="V68" s="702" t="str">
        <f t="shared" si="27"/>
        <v>#REF!</v>
      </c>
      <c r="W68" s="702" t="str">
        <f t="shared" si="25"/>
        <v>#REF!</v>
      </c>
      <c r="X68" s="702" t="str">
        <f t="shared" si="8"/>
        <v>#REF!</v>
      </c>
      <c r="Y68" s="702">
        <f t="shared" si="9"/>
        <v>1</v>
      </c>
      <c r="Z68" s="702" t="str">
        <f t="shared" si="10"/>
        <v>#REF!</v>
      </c>
      <c r="AA68" s="702" t="str">
        <f t="shared" si="11"/>
        <v>#REF!</v>
      </c>
      <c r="AB68" s="702" t="str">
        <f t="shared" si="12"/>
        <v>#REF!</v>
      </c>
      <c r="AC68" s="703" t="str">
        <f t="shared" si="13"/>
        <v>#REF!</v>
      </c>
      <c r="AD68" s="703" t="str">
        <f t="shared" si="14"/>
        <v>#REF!</v>
      </c>
      <c r="AE68" s="703" t="str">
        <f t="shared" si="15"/>
        <v>#REF!</v>
      </c>
      <c r="AF68" s="697"/>
      <c r="AG68" s="704"/>
      <c r="AH68" s="704"/>
      <c r="AI68" s="704" t="str">
        <f t="shared" si="16"/>
        <v>#REF!</v>
      </c>
    </row>
    <row r="69" ht="15.0" customHeight="1">
      <c r="A69" s="609">
        <f t="shared" si="17"/>
        <v>67</v>
      </c>
      <c r="B69" s="697">
        <v>461363.0</v>
      </c>
      <c r="C69" s="698" t="s">
        <v>456</v>
      </c>
      <c r="D69" s="698" t="s">
        <v>457</v>
      </c>
      <c r="E69" s="698" t="s">
        <v>511</v>
      </c>
      <c r="F69" s="697" t="s">
        <v>512</v>
      </c>
      <c r="G69" s="697" t="s">
        <v>790</v>
      </c>
      <c r="H69" s="697" t="str">
        <f t="shared" si="1"/>
        <v>DEV03</v>
      </c>
      <c r="I69" s="699" t="str">
        <f t="shared" si="2"/>
        <v>#REF!</v>
      </c>
      <c r="J69" s="697">
        <v>6.0</v>
      </c>
      <c r="K69" s="697">
        <v>2024.0</v>
      </c>
      <c r="L69" s="700">
        <v>45444.0</v>
      </c>
      <c r="M69" s="700">
        <v>45473.0</v>
      </c>
      <c r="N69" s="701">
        <v>20.0</v>
      </c>
      <c r="O69" s="701">
        <f t="shared" si="3"/>
        <v>1</v>
      </c>
      <c r="P69" s="701" t="str">
        <f t="shared" si="4"/>
        <v>#REF!</v>
      </c>
      <c r="Q69" s="701" t="str">
        <f t="shared" si="28"/>
        <v>#REF!</v>
      </c>
      <c r="R69" s="701"/>
      <c r="S69" s="697" t="s">
        <v>525</v>
      </c>
      <c r="T69" s="698" t="s">
        <v>1401</v>
      </c>
      <c r="U69" s="702" t="str">
        <f t="shared" si="5"/>
        <v>#REF!</v>
      </c>
      <c r="V69" s="702" t="str">
        <f t="shared" si="27"/>
        <v>#REF!</v>
      </c>
      <c r="W69" s="702" t="str">
        <f t="shared" si="25"/>
        <v>#REF!</v>
      </c>
      <c r="X69" s="702" t="str">
        <f t="shared" si="8"/>
        <v>#REF!</v>
      </c>
      <c r="Y69" s="702">
        <f t="shared" si="9"/>
        <v>1</v>
      </c>
      <c r="Z69" s="702" t="str">
        <f t="shared" si="10"/>
        <v>#REF!</v>
      </c>
      <c r="AA69" s="702" t="str">
        <f t="shared" si="11"/>
        <v>#REF!</v>
      </c>
      <c r="AB69" s="702" t="str">
        <f t="shared" si="12"/>
        <v>#REF!</v>
      </c>
      <c r="AC69" s="703" t="str">
        <f t="shared" si="13"/>
        <v>#REF!</v>
      </c>
      <c r="AD69" s="703" t="str">
        <f t="shared" si="14"/>
        <v>#REF!</v>
      </c>
      <c r="AE69" s="703" t="str">
        <f t="shared" si="15"/>
        <v>#REF!</v>
      </c>
      <c r="AF69" s="697"/>
      <c r="AG69" s="704"/>
      <c r="AH69" s="704"/>
      <c r="AI69" s="704" t="str">
        <f t="shared" si="16"/>
        <v>#REF!</v>
      </c>
    </row>
    <row r="70" ht="15.0" customHeight="1">
      <c r="A70" s="609">
        <f t="shared" si="17"/>
        <v>68</v>
      </c>
      <c r="B70" s="697">
        <v>461687.0</v>
      </c>
      <c r="C70" s="698" t="s">
        <v>1225</v>
      </c>
      <c r="D70" s="698" t="s">
        <v>1415</v>
      </c>
      <c r="E70" s="698" t="s">
        <v>511</v>
      </c>
      <c r="F70" s="697" t="s">
        <v>546</v>
      </c>
      <c r="G70" s="697" t="s">
        <v>665</v>
      </c>
      <c r="H70" s="697" t="str">
        <f t="shared" si="1"/>
        <v>TESTER02</v>
      </c>
      <c r="I70" s="699" t="str">
        <f t="shared" si="2"/>
        <v>#REF!</v>
      </c>
      <c r="J70" s="697">
        <v>6.0</v>
      </c>
      <c r="K70" s="697">
        <v>2024.0</v>
      </c>
      <c r="L70" s="700">
        <v>45444.0</v>
      </c>
      <c r="M70" s="700">
        <v>45473.0</v>
      </c>
      <c r="N70" s="701">
        <v>20.0</v>
      </c>
      <c r="O70" s="701">
        <f t="shared" si="3"/>
        <v>1</v>
      </c>
      <c r="P70" s="701" t="str">
        <f t="shared" si="4"/>
        <v>#REF!</v>
      </c>
      <c r="Q70" s="701" t="str">
        <f t="shared" si="28"/>
        <v>#REF!</v>
      </c>
      <c r="R70" s="701"/>
      <c r="S70" s="697" t="s">
        <v>525</v>
      </c>
      <c r="T70" s="698" t="s">
        <v>1401</v>
      </c>
      <c r="U70" s="702" t="str">
        <f t="shared" si="5"/>
        <v>#REF!</v>
      </c>
      <c r="V70" s="702" t="str">
        <f t="shared" si="27"/>
        <v>#REF!</v>
      </c>
      <c r="W70" s="702" t="str">
        <f t="shared" si="25"/>
        <v>#REF!</v>
      </c>
      <c r="X70" s="702" t="str">
        <f t="shared" si="8"/>
        <v>#REF!</v>
      </c>
      <c r="Y70" s="702">
        <f t="shared" si="9"/>
        <v>1</v>
      </c>
      <c r="Z70" s="702" t="str">
        <f t="shared" si="10"/>
        <v>#REF!</v>
      </c>
      <c r="AA70" s="702" t="str">
        <f t="shared" si="11"/>
        <v>#REF!</v>
      </c>
      <c r="AB70" s="702" t="str">
        <f t="shared" si="12"/>
        <v>#REF!</v>
      </c>
      <c r="AC70" s="703" t="str">
        <f t="shared" si="13"/>
        <v>#REF!</v>
      </c>
      <c r="AD70" s="703" t="str">
        <f t="shared" si="14"/>
        <v>#REF!</v>
      </c>
      <c r="AE70" s="703" t="str">
        <f t="shared" si="15"/>
        <v>#REF!</v>
      </c>
      <c r="AF70" s="697"/>
      <c r="AG70" s="704"/>
      <c r="AH70" s="704"/>
      <c r="AI70" s="704" t="str">
        <f t="shared" si="16"/>
        <v>#REF!</v>
      </c>
    </row>
    <row r="71" ht="15.0" customHeight="1">
      <c r="A71" s="609">
        <f t="shared" si="17"/>
        <v>69</v>
      </c>
      <c r="B71" s="697">
        <v>463039.0</v>
      </c>
      <c r="C71" s="698" t="s">
        <v>1418</v>
      </c>
      <c r="D71" s="698" t="s">
        <v>1419</v>
      </c>
      <c r="E71" s="698" t="s">
        <v>511</v>
      </c>
      <c r="F71" s="697" t="s">
        <v>512</v>
      </c>
      <c r="G71" s="697" t="s">
        <v>790</v>
      </c>
      <c r="H71" s="697" t="str">
        <f t="shared" si="1"/>
        <v>DEV03</v>
      </c>
      <c r="I71" s="699" t="str">
        <f t="shared" si="2"/>
        <v>#REF!</v>
      </c>
      <c r="J71" s="697">
        <v>6.0</v>
      </c>
      <c r="K71" s="697">
        <v>2024.0</v>
      </c>
      <c r="L71" s="700">
        <v>45444.0</v>
      </c>
      <c r="M71" s="700">
        <v>45473.0</v>
      </c>
      <c r="N71" s="701">
        <v>20.0</v>
      </c>
      <c r="O71" s="701">
        <f t="shared" si="3"/>
        <v>1</v>
      </c>
      <c r="P71" s="701" t="str">
        <f t="shared" si="4"/>
        <v>#REF!</v>
      </c>
      <c r="Q71" s="701" t="str">
        <f t="shared" si="28"/>
        <v>#REF!</v>
      </c>
      <c r="R71" s="701"/>
      <c r="S71" s="697" t="s">
        <v>525</v>
      </c>
      <c r="T71" s="698" t="s">
        <v>1401</v>
      </c>
      <c r="U71" s="702" t="str">
        <f t="shared" si="5"/>
        <v>#REF!</v>
      </c>
      <c r="V71" s="702" t="str">
        <f t="shared" si="27"/>
        <v>#REF!</v>
      </c>
      <c r="W71" s="702" t="str">
        <f t="shared" si="25"/>
        <v>#REF!</v>
      </c>
      <c r="X71" s="702" t="str">
        <f t="shared" si="8"/>
        <v>#REF!</v>
      </c>
      <c r="Y71" s="702">
        <f t="shared" si="9"/>
        <v>1</v>
      </c>
      <c r="Z71" s="702" t="str">
        <f t="shared" si="10"/>
        <v>#REF!</v>
      </c>
      <c r="AA71" s="702" t="str">
        <f t="shared" si="11"/>
        <v>#REF!</v>
      </c>
      <c r="AB71" s="702" t="str">
        <f t="shared" si="12"/>
        <v>#REF!</v>
      </c>
      <c r="AC71" s="703" t="str">
        <f t="shared" si="13"/>
        <v>#REF!</v>
      </c>
      <c r="AD71" s="703" t="str">
        <f t="shared" si="14"/>
        <v>#REF!</v>
      </c>
      <c r="AE71" s="703" t="str">
        <f t="shared" si="15"/>
        <v>#REF!</v>
      </c>
      <c r="AF71" s="697"/>
      <c r="AG71" s="704"/>
      <c r="AH71" s="704"/>
      <c r="AI71" s="704" t="str">
        <f t="shared" si="16"/>
        <v>#REF!</v>
      </c>
    </row>
    <row r="72" ht="15.0" customHeight="1">
      <c r="A72" s="609">
        <f t="shared" si="17"/>
        <v>70</v>
      </c>
      <c r="B72" s="682">
        <v>464849.0</v>
      </c>
      <c r="C72" s="683" t="s">
        <v>1421</v>
      </c>
      <c r="D72" s="684" t="s">
        <v>1422</v>
      </c>
      <c r="E72" s="683" t="s">
        <v>511</v>
      </c>
      <c r="F72" s="685" t="s">
        <v>564</v>
      </c>
      <c r="G72" s="685" t="s">
        <v>790</v>
      </c>
      <c r="H72" s="609" t="str">
        <f t="shared" si="1"/>
        <v>BA03</v>
      </c>
      <c r="I72" s="611" t="str">
        <f t="shared" si="2"/>
        <v>#REF!</v>
      </c>
      <c r="J72" s="609">
        <v>6.0</v>
      </c>
      <c r="K72" s="609">
        <v>2024.0</v>
      </c>
      <c r="L72" s="639">
        <v>45444.0</v>
      </c>
      <c r="M72" s="639">
        <v>45473.0</v>
      </c>
      <c r="N72" s="640">
        <v>20.0</v>
      </c>
      <c r="O72" s="640">
        <f t="shared" si="3"/>
        <v>1</v>
      </c>
      <c r="P72" s="640" t="str">
        <f t="shared" si="4"/>
        <v>#REF!</v>
      </c>
      <c r="Q72" s="640" t="str">
        <f t="shared" ref="Q72:Q74" si="29">P72</f>
        <v>#REF!</v>
      </c>
      <c r="R72" s="640"/>
      <c r="S72" s="609" t="s">
        <v>525</v>
      </c>
      <c r="T72" s="670" t="s">
        <v>1401</v>
      </c>
      <c r="U72" s="616" t="str">
        <f t="shared" si="5"/>
        <v>#REF!</v>
      </c>
      <c r="V72" s="616" t="str">
        <f t="shared" ref="V72:V81" si="30">ROUND(SUMIF($B:$B,B72,P:P),3)</f>
        <v>#REF!</v>
      </c>
      <c r="W72" s="616" t="str">
        <f t="shared" ref="W72:W81" si="31">ROUND(SUMIF($B:$B,B72,U:U),3)</f>
        <v>#REF!</v>
      </c>
      <c r="X72" s="616" t="str">
        <f t="shared" si="8"/>
        <v>#REF!</v>
      </c>
      <c r="Y72" s="616">
        <f t="shared" si="9"/>
        <v>1</v>
      </c>
      <c r="Z72" s="616" t="str">
        <f t="shared" si="10"/>
        <v>#REF!</v>
      </c>
      <c r="AA72" s="616" t="str">
        <f t="shared" si="11"/>
        <v>#REF!</v>
      </c>
      <c r="AB72" s="616" t="str">
        <f t="shared" si="12"/>
        <v>#REF!</v>
      </c>
      <c r="AC72" s="642" t="str">
        <f t="shared" si="13"/>
        <v>#REF!</v>
      </c>
      <c r="AD72" s="642" t="str">
        <f t="shared" si="14"/>
        <v>#REF!</v>
      </c>
      <c r="AE72" s="642" t="str">
        <f t="shared" si="15"/>
        <v>#REF!</v>
      </c>
      <c r="AF72" s="609"/>
      <c r="AG72" s="622"/>
      <c r="AH72" s="622"/>
      <c r="AI72" s="622" t="str">
        <f t="shared" si="16"/>
        <v>#REF!</v>
      </c>
    </row>
    <row r="73" ht="15.0" customHeight="1">
      <c r="A73" s="609">
        <f t="shared" si="17"/>
        <v>71</v>
      </c>
      <c r="B73" s="682">
        <v>284725.0</v>
      </c>
      <c r="C73" s="683" t="s">
        <v>1163</v>
      </c>
      <c r="D73" s="684" t="s">
        <v>1426</v>
      </c>
      <c r="E73" s="683" t="s">
        <v>1417</v>
      </c>
      <c r="F73" s="685" t="s">
        <v>564</v>
      </c>
      <c r="G73" s="685" t="s">
        <v>787</v>
      </c>
      <c r="H73" s="609" t="str">
        <f t="shared" si="1"/>
        <v>BA05</v>
      </c>
      <c r="I73" s="611" t="str">
        <f t="shared" si="2"/>
        <v>#REF!</v>
      </c>
      <c r="J73" s="609">
        <v>6.0</v>
      </c>
      <c r="K73" s="609">
        <v>2024.0</v>
      </c>
      <c r="L73" s="639">
        <v>45444.0</v>
      </c>
      <c r="M73" s="639">
        <v>45473.0</v>
      </c>
      <c r="N73" s="640">
        <v>6.0</v>
      </c>
      <c r="O73" s="640">
        <f t="shared" si="3"/>
        <v>0.3</v>
      </c>
      <c r="P73" s="640" t="str">
        <f t="shared" si="4"/>
        <v>#REF!</v>
      </c>
      <c r="Q73" s="640" t="str">
        <f t="shared" si="29"/>
        <v>#REF!</v>
      </c>
      <c r="R73" s="640"/>
      <c r="S73" s="609" t="s">
        <v>525</v>
      </c>
      <c r="T73" s="670" t="s">
        <v>1401</v>
      </c>
      <c r="U73" s="616" t="str">
        <f t="shared" si="5"/>
        <v>#REF!</v>
      </c>
      <c r="V73" s="616" t="str">
        <f t="shared" si="30"/>
        <v>#REF!</v>
      </c>
      <c r="W73" s="616" t="str">
        <f t="shared" si="31"/>
        <v>#REF!</v>
      </c>
      <c r="X73" s="616" t="str">
        <f t="shared" si="8"/>
        <v>#REF!</v>
      </c>
      <c r="Y73" s="616">
        <f t="shared" si="9"/>
        <v>0.3</v>
      </c>
      <c r="Z73" s="616" t="str">
        <f t="shared" si="10"/>
        <v>#REF!</v>
      </c>
      <c r="AA73" s="616" t="str">
        <f t="shared" si="11"/>
        <v>#REF!</v>
      </c>
      <c r="AB73" s="616" t="str">
        <f t="shared" si="12"/>
        <v>#REF!</v>
      </c>
      <c r="AC73" s="642" t="str">
        <f t="shared" si="13"/>
        <v>#REF!</v>
      </c>
      <c r="AD73" s="642" t="str">
        <f t="shared" si="14"/>
        <v>#REF!</v>
      </c>
      <c r="AE73" s="642" t="str">
        <f t="shared" si="15"/>
        <v>#REF!</v>
      </c>
      <c r="AF73" s="609"/>
      <c r="AG73" s="622"/>
      <c r="AH73" s="622"/>
      <c r="AI73" s="622" t="str">
        <f t="shared" si="16"/>
        <v>#REF!</v>
      </c>
    </row>
    <row r="74" ht="15.0" customHeight="1">
      <c r="A74" s="609">
        <f t="shared" si="17"/>
        <v>72</v>
      </c>
      <c r="B74" s="682">
        <v>460439.0</v>
      </c>
      <c r="C74" s="683" t="s">
        <v>1428</v>
      </c>
      <c r="D74" s="684" t="s">
        <v>1429</v>
      </c>
      <c r="E74" s="683" t="s">
        <v>1417</v>
      </c>
      <c r="F74" s="685" t="s">
        <v>512</v>
      </c>
      <c r="G74" s="685" t="s">
        <v>665</v>
      </c>
      <c r="H74" s="609" t="str">
        <f t="shared" si="1"/>
        <v>DEV02</v>
      </c>
      <c r="I74" s="611" t="str">
        <f t="shared" si="2"/>
        <v>#REF!</v>
      </c>
      <c r="J74" s="609">
        <v>6.0</v>
      </c>
      <c r="K74" s="609">
        <v>2024.0</v>
      </c>
      <c r="L74" s="639">
        <v>45444.0</v>
      </c>
      <c r="M74" s="639">
        <v>45473.0</v>
      </c>
      <c r="N74" s="640">
        <v>20.0</v>
      </c>
      <c r="O74" s="640">
        <f t="shared" si="3"/>
        <v>1</v>
      </c>
      <c r="P74" s="640" t="str">
        <f t="shared" si="4"/>
        <v>#REF!</v>
      </c>
      <c r="Q74" s="640" t="str">
        <f t="shared" si="29"/>
        <v>#REF!</v>
      </c>
      <c r="R74" s="640"/>
      <c r="S74" s="609" t="s">
        <v>525</v>
      </c>
      <c r="T74" s="670" t="s">
        <v>1401</v>
      </c>
      <c r="U74" s="616" t="str">
        <f t="shared" si="5"/>
        <v>#REF!</v>
      </c>
      <c r="V74" s="616" t="str">
        <f t="shared" si="30"/>
        <v>#REF!</v>
      </c>
      <c r="W74" s="616" t="str">
        <f t="shared" si="31"/>
        <v>#REF!</v>
      </c>
      <c r="X74" s="616" t="str">
        <f t="shared" si="8"/>
        <v>#REF!</v>
      </c>
      <c r="Y74" s="616">
        <f t="shared" si="9"/>
        <v>1</v>
      </c>
      <c r="Z74" s="616" t="str">
        <f t="shared" si="10"/>
        <v>#REF!</v>
      </c>
      <c r="AA74" s="616" t="str">
        <f t="shared" si="11"/>
        <v>#REF!</v>
      </c>
      <c r="AB74" s="616" t="str">
        <f t="shared" si="12"/>
        <v>#REF!</v>
      </c>
      <c r="AC74" s="642" t="str">
        <f t="shared" si="13"/>
        <v>#REF!</v>
      </c>
      <c r="AD74" s="642" t="str">
        <f t="shared" si="14"/>
        <v>#REF!</v>
      </c>
      <c r="AE74" s="642" t="str">
        <f t="shared" si="15"/>
        <v>#REF!</v>
      </c>
      <c r="AF74" s="609"/>
      <c r="AG74" s="622"/>
      <c r="AH74" s="622"/>
      <c r="AI74" s="622" t="str">
        <f t="shared" si="16"/>
        <v>#REF!</v>
      </c>
    </row>
    <row r="75" ht="15.0" customHeight="1">
      <c r="A75" s="609">
        <f t="shared" si="17"/>
        <v>73</v>
      </c>
      <c r="B75" s="682">
        <v>460691.0</v>
      </c>
      <c r="C75" s="683" t="s">
        <v>1362</v>
      </c>
      <c r="D75" s="684" t="s">
        <v>1363</v>
      </c>
      <c r="E75" s="683" t="s">
        <v>662</v>
      </c>
      <c r="F75" s="685" t="s">
        <v>663</v>
      </c>
      <c r="G75" s="685" t="s">
        <v>893</v>
      </c>
      <c r="H75" s="609" t="str">
        <f t="shared" si="1"/>
        <v>PM06</v>
      </c>
      <c r="I75" s="611" t="str">
        <f t="shared" si="2"/>
        <v>#REF!</v>
      </c>
      <c r="J75" s="609">
        <v>6.0</v>
      </c>
      <c r="K75" s="609">
        <v>2024.0</v>
      </c>
      <c r="L75" s="639">
        <v>45444.0</v>
      </c>
      <c r="M75" s="639">
        <v>45473.0</v>
      </c>
      <c r="N75" s="640">
        <v>10.0</v>
      </c>
      <c r="O75" s="640">
        <f t="shared" si="3"/>
        <v>0.5</v>
      </c>
      <c r="P75" s="640" t="str">
        <f t="shared" si="4"/>
        <v>#REF!</v>
      </c>
      <c r="Q75" s="640" t="str">
        <f>P75+0.1</f>
        <v>#REF!</v>
      </c>
      <c r="R75" s="640"/>
      <c r="S75" s="609" t="s">
        <v>525</v>
      </c>
      <c r="T75" s="670" t="s">
        <v>1401</v>
      </c>
      <c r="U75" s="616" t="str">
        <f t="shared" si="5"/>
        <v>#REF!</v>
      </c>
      <c r="V75" s="616" t="str">
        <f t="shared" si="30"/>
        <v>#REF!</v>
      </c>
      <c r="W75" s="616" t="str">
        <f t="shared" si="31"/>
        <v>#REF!</v>
      </c>
      <c r="X75" s="616" t="str">
        <f t="shared" si="8"/>
        <v>#REF!</v>
      </c>
      <c r="Y75" s="616">
        <f t="shared" si="9"/>
        <v>1</v>
      </c>
      <c r="Z75" s="616" t="str">
        <f t="shared" si="10"/>
        <v>#REF!</v>
      </c>
      <c r="AA75" s="616" t="str">
        <f t="shared" si="11"/>
        <v>#REF!</v>
      </c>
      <c r="AB75" s="616" t="str">
        <f t="shared" si="12"/>
        <v>#REF!</v>
      </c>
      <c r="AC75" s="642" t="str">
        <f t="shared" si="13"/>
        <v>#REF!</v>
      </c>
      <c r="AD75" s="642" t="str">
        <f t="shared" si="14"/>
        <v>#REF!</v>
      </c>
      <c r="AE75" s="642" t="str">
        <f t="shared" si="15"/>
        <v>#REF!</v>
      </c>
      <c r="AF75" s="609"/>
      <c r="AG75" s="622"/>
      <c r="AH75" s="622"/>
      <c r="AI75" s="622" t="str">
        <f t="shared" si="16"/>
        <v>#REF!</v>
      </c>
    </row>
    <row r="76" ht="15.0" customHeight="1">
      <c r="A76" s="609">
        <f t="shared" si="17"/>
        <v>74</v>
      </c>
      <c r="B76" s="682">
        <v>459635.0</v>
      </c>
      <c r="C76" s="683" t="s">
        <v>1086</v>
      </c>
      <c r="D76" s="684" t="s">
        <v>1434</v>
      </c>
      <c r="E76" s="683" t="s">
        <v>511</v>
      </c>
      <c r="F76" s="685" t="s">
        <v>564</v>
      </c>
      <c r="G76" s="685" t="s">
        <v>790</v>
      </c>
      <c r="H76" s="609" t="str">
        <f t="shared" si="1"/>
        <v>BA03</v>
      </c>
      <c r="I76" s="611" t="str">
        <f t="shared" si="2"/>
        <v>#REF!</v>
      </c>
      <c r="J76" s="609">
        <v>6.0</v>
      </c>
      <c r="K76" s="609">
        <v>2024.0</v>
      </c>
      <c r="L76" s="639">
        <v>45444.0</v>
      </c>
      <c r="M76" s="639">
        <v>45473.0</v>
      </c>
      <c r="N76" s="640">
        <v>20.0</v>
      </c>
      <c r="O76" s="640">
        <f t="shared" si="3"/>
        <v>1</v>
      </c>
      <c r="P76" s="640">
        <f t="shared" si="4"/>
        <v>1</v>
      </c>
      <c r="Q76" s="640">
        <v>1.0</v>
      </c>
      <c r="R76" s="640"/>
      <c r="S76" s="609" t="s">
        <v>517</v>
      </c>
      <c r="T76" s="670" t="s">
        <v>1437</v>
      </c>
      <c r="U76" s="616">
        <f t="shared" si="5"/>
        <v>1</v>
      </c>
      <c r="V76" s="616">
        <f t="shared" si="30"/>
        <v>1</v>
      </c>
      <c r="W76" s="616">
        <f t="shared" si="31"/>
        <v>1</v>
      </c>
      <c r="X76" s="616">
        <f t="shared" si="8"/>
        <v>1</v>
      </c>
      <c r="Y76" s="616">
        <f t="shared" si="9"/>
        <v>1</v>
      </c>
      <c r="Z76" s="616" t="str">
        <f t="shared" si="10"/>
        <v>#REF!</v>
      </c>
      <c r="AA76" s="616" t="str">
        <f t="shared" si="11"/>
        <v>#REF!</v>
      </c>
      <c r="AB76" s="616" t="str">
        <f t="shared" si="12"/>
        <v>#REF!</v>
      </c>
      <c r="AC76" s="642">
        <f t="shared" si="13"/>
        <v>0</v>
      </c>
      <c r="AD76" s="642" t="str">
        <f t="shared" si="14"/>
        <v>#REF!</v>
      </c>
      <c r="AE76" s="642" t="str">
        <f t="shared" si="15"/>
        <v>#REF!</v>
      </c>
      <c r="AF76" s="609"/>
      <c r="AG76" s="622"/>
      <c r="AH76" s="622"/>
      <c r="AI76" s="622">
        <f t="shared" si="16"/>
        <v>1</v>
      </c>
    </row>
    <row r="77" ht="15.0" customHeight="1">
      <c r="A77" s="609">
        <f t="shared" si="17"/>
        <v>75</v>
      </c>
      <c r="B77" s="682">
        <v>459517.0</v>
      </c>
      <c r="C77" s="683" t="s">
        <v>1083</v>
      </c>
      <c r="D77" s="684" t="s">
        <v>1440</v>
      </c>
      <c r="E77" s="683" t="s">
        <v>511</v>
      </c>
      <c r="F77" s="685" t="s">
        <v>564</v>
      </c>
      <c r="G77" s="685" t="s">
        <v>790</v>
      </c>
      <c r="H77" s="609" t="str">
        <f t="shared" si="1"/>
        <v>BA03</v>
      </c>
      <c r="I77" s="611" t="str">
        <f t="shared" si="2"/>
        <v>#REF!</v>
      </c>
      <c r="J77" s="609">
        <v>6.0</v>
      </c>
      <c r="K77" s="609">
        <v>2024.0</v>
      </c>
      <c r="L77" s="639">
        <v>45444.0</v>
      </c>
      <c r="M77" s="639">
        <v>45473.0</v>
      </c>
      <c r="N77" s="640">
        <v>20.0</v>
      </c>
      <c r="O77" s="640">
        <f t="shared" si="3"/>
        <v>1</v>
      </c>
      <c r="P77" s="640">
        <f t="shared" si="4"/>
        <v>1</v>
      </c>
      <c r="Q77" s="640">
        <v>1.0</v>
      </c>
      <c r="R77" s="640"/>
      <c r="S77" s="609" t="s">
        <v>517</v>
      </c>
      <c r="T77" s="670" t="s">
        <v>1437</v>
      </c>
      <c r="U77" s="616">
        <f t="shared" si="5"/>
        <v>1</v>
      </c>
      <c r="V77" s="616">
        <f t="shared" si="30"/>
        <v>1</v>
      </c>
      <c r="W77" s="616">
        <f t="shared" si="31"/>
        <v>1</v>
      </c>
      <c r="X77" s="616">
        <f t="shared" si="8"/>
        <v>1</v>
      </c>
      <c r="Y77" s="616">
        <f t="shared" si="9"/>
        <v>1</v>
      </c>
      <c r="Z77" s="616" t="str">
        <f t="shared" si="10"/>
        <v>#REF!</v>
      </c>
      <c r="AA77" s="616" t="str">
        <f t="shared" si="11"/>
        <v>#REF!</v>
      </c>
      <c r="AB77" s="616" t="str">
        <f t="shared" si="12"/>
        <v>#REF!</v>
      </c>
      <c r="AC77" s="642">
        <f t="shared" si="13"/>
        <v>0</v>
      </c>
      <c r="AD77" s="642" t="str">
        <f t="shared" si="14"/>
        <v>#REF!</v>
      </c>
      <c r="AE77" s="642" t="str">
        <f t="shared" si="15"/>
        <v>#REF!</v>
      </c>
      <c r="AF77" s="609"/>
      <c r="AG77" s="622"/>
      <c r="AH77" s="622"/>
      <c r="AI77" s="622">
        <f t="shared" si="16"/>
        <v>1</v>
      </c>
    </row>
    <row r="78" ht="15.0" customHeight="1">
      <c r="A78" s="609">
        <f t="shared" si="17"/>
        <v>76</v>
      </c>
      <c r="B78" s="682">
        <v>459779.0</v>
      </c>
      <c r="C78" s="683" t="s">
        <v>1088</v>
      </c>
      <c r="D78" s="684" t="s">
        <v>1445</v>
      </c>
      <c r="E78" s="683" t="s">
        <v>511</v>
      </c>
      <c r="F78" s="685" t="s">
        <v>564</v>
      </c>
      <c r="G78" s="685" t="s">
        <v>790</v>
      </c>
      <c r="H78" s="609" t="str">
        <f t="shared" si="1"/>
        <v>BA03</v>
      </c>
      <c r="I78" s="611" t="str">
        <f t="shared" si="2"/>
        <v>#REF!</v>
      </c>
      <c r="J78" s="609">
        <v>6.0</v>
      </c>
      <c r="K78" s="609">
        <v>2024.0</v>
      </c>
      <c r="L78" s="639">
        <v>45444.0</v>
      </c>
      <c r="M78" s="639">
        <v>45473.0</v>
      </c>
      <c r="N78" s="640">
        <v>20.0</v>
      </c>
      <c r="O78" s="640">
        <f t="shared" si="3"/>
        <v>1</v>
      </c>
      <c r="P78" s="640">
        <f t="shared" si="4"/>
        <v>1</v>
      </c>
      <c r="Q78" s="640">
        <v>1.0</v>
      </c>
      <c r="R78" s="640"/>
      <c r="S78" s="609" t="s">
        <v>517</v>
      </c>
      <c r="T78" s="670" t="s">
        <v>1437</v>
      </c>
      <c r="U78" s="616">
        <f t="shared" si="5"/>
        <v>1</v>
      </c>
      <c r="V78" s="616">
        <f t="shared" si="30"/>
        <v>1</v>
      </c>
      <c r="W78" s="616">
        <f t="shared" si="31"/>
        <v>1</v>
      </c>
      <c r="X78" s="616">
        <f t="shared" si="8"/>
        <v>1</v>
      </c>
      <c r="Y78" s="616">
        <f t="shared" si="9"/>
        <v>1</v>
      </c>
      <c r="Z78" s="616" t="str">
        <f t="shared" si="10"/>
        <v>#REF!</v>
      </c>
      <c r="AA78" s="616" t="str">
        <f t="shared" si="11"/>
        <v>#REF!</v>
      </c>
      <c r="AB78" s="616" t="str">
        <f t="shared" si="12"/>
        <v>#REF!</v>
      </c>
      <c r="AC78" s="642">
        <f t="shared" si="13"/>
        <v>0</v>
      </c>
      <c r="AD78" s="642" t="str">
        <f t="shared" si="14"/>
        <v>#REF!</v>
      </c>
      <c r="AE78" s="642" t="str">
        <f t="shared" si="15"/>
        <v>#REF!</v>
      </c>
      <c r="AF78" s="609"/>
      <c r="AG78" s="622"/>
      <c r="AH78" s="622"/>
      <c r="AI78" s="622">
        <f t="shared" si="16"/>
        <v>1</v>
      </c>
    </row>
    <row r="79" ht="15.0" customHeight="1">
      <c r="A79" s="609">
        <f t="shared" si="17"/>
        <v>77</v>
      </c>
      <c r="B79" s="682">
        <v>463509.0</v>
      </c>
      <c r="C79" s="683" t="s">
        <v>1442</v>
      </c>
      <c r="D79" s="684" t="s">
        <v>1446</v>
      </c>
      <c r="E79" s="683" t="s">
        <v>511</v>
      </c>
      <c r="F79" s="685" t="s">
        <v>564</v>
      </c>
      <c r="G79" s="685" t="s">
        <v>790</v>
      </c>
      <c r="H79" s="609" t="str">
        <f t="shared" si="1"/>
        <v>BA03</v>
      </c>
      <c r="I79" s="611" t="str">
        <f t="shared" si="2"/>
        <v>#REF!</v>
      </c>
      <c r="J79" s="609">
        <v>6.0</v>
      </c>
      <c r="K79" s="609">
        <v>2024.0</v>
      </c>
      <c r="L79" s="639">
        <v>45460.0</v>
      </c>
      <c r="M79" s="639">
        <v>45473.0</v>
      </c>
      <c r="N79" s="640">
        <v>10.0</v>
      </c>
      <c r="O79" s="640">
        <f t="shared" si="3"/>
        <v>0.5</v>
      </c>
      <c r="P79" s="640" t="str">
        <f t="shared" si="4"/>
        <v>#REF!</v>
      </c>
      <c r="Q79" s="640">
        <v>0.705</v>
      </c>
      <c r="R79" s="640"/>
      <c r="S79" s="609" t="s">
        <v>525</v>
      </c>
      <c r="T79" s="670" t="s">
        <v>1448</v>
      </c>
      <c r="U79" s="616">
        <f t="shared" si="5"/>
        <v>0.705</v>
      </c>
      <c r="V79" s="616" t="str">
        <f t="shared" si="30"/>
        <v>#REF!</v>
      </c>
      <c r="W79" s="616" t="str">
        <f t="shared" si="31"/>
        <v>#REF!</v>
      </c>
      <c r="X79" s="616" t="str">
        <f t="shared" si="8"/>
        <v>#REF!</v>
      </c>
      <c r="Y79" s="616">
        <f t="shared" si="9"/>
        <v>1</v>
      </c>
      <c r="Z79" s="616" t="str">
        <f t="shared" si="10"/>
        <v>#REF!</v>
      </c>
      <c r="AA79" s="616" t="str">
        <f t="shared" si="11"/>
        <v>#REF!</v>
      </c>
      <c r="AB79" s="616" t="str">
        <f t="shared" si="12"/>
        <v>#REF!</v>
      </c>
      <c r="AC79" s="642" t="str">
        <f t="shared" si="13"/>
        <v>#REF!</v>
      </c>
      <c r="AD79" s="642" t="str">
        <f t="shared" si="14"/>
        <v>#REF!</v>
      </c>
      <c r="AE79" s="642" t="str">
        <f t="shared" si="15"/>
        <v>#REF!</v>
      </c>
      <c r="AF79" s="609"/>
      <c r="AG79" s="622"/>
      <c r="AH79" s="622"/>
      <c r="AI79" s="622" t="str">
        <f t="shared" si="16"/>
        <v>#REF!</v>
      </c>
    </row>
    <row r="80" ht="15.0" customHeight="1">
      <c r="A80" s="609">
        <f t="shared" si="17"/>
        <v>78</v>
      </c>
      <c r="B80" s="674">
        <v>465339.0</v>
      </c>
      <c r="C80" s="675" t="s">
        <v>1450</v>
      </c>
      <c r="D80" s="676" t="s">
        <v>1451</v>
      </c>
      <c r="E80" s="675" t="s">
        <v>511</v>
      </c>
      <c r="F80" s="677" t="s">
        <v>512</v>
      </c>
      <c r="G80" s="677" t="s">
        <v>790</v>
      </c>
      <c r="H80" s="644" t="str">
        <f t="shared" si="1"/>
        <v>DEV03</v>
      </c>
      <c r="I80" s="646" t="str">
        <f t="shared" si="2"/>
        <v>#REF!</v>
      </c>
      <c r="J80" s="644">
        <v>6.0</v>
      </c>
      <c r="K80" s="644">
        <v>2024.0</v>
      </c>
      <c r="L80" s="647">
        <v>45459.0</v>
      </c>
      <c r="M80" s="647">
        <v>45473.0</v>
      </c>
      <c r="N80" s="648">
        <v>10.0</v>
      </c>
      <c r="O80" s="648">
        <f t="shared" si="3"/>
        <v>0.5</v>
      </c>
      <c r="P80" s="648" t="str">
        <f t="shared" si="4"/>
        <v>#REF!</v>
      </c>
      <c r="Q80" s="648">
        <v>0.62</v>
      </c>
      <c r="R80" s="648"/>
      <c r="S80" s="644" t="s">
        <v>525</v>
      </c>
      <c r="T80" s="715" t="s">
        <v>1448</v>
      </c>
      <c r="U80" s="649">
        <f t="shared" si="5"/>
        <v>0.62</v>
      </c>
      <c r="V80" s="649" t="str">
        <f t="shared" si="30"/>
        <v>#REF!</v>
      </c>
      <c r="W80" s="649">
        <f t="shared" si="31"/>
        <v>0.62</v>
      </c>
      <c r="X80" s="649" t="str">
        <f t="shared" si="8"/>
        <v>#REF!</v>
      </c>
      <c r="Y80" s="649">
        <f t="shared" si="9"/>
        <v>0.5</v>
      </c>
      <c r="Z80" s="649" t="str">
        <f t="shared" si="10"/>
        <v>#REF!</v>
      </c>
      <c r="AA80" s="649" t="str">
        <f t="shared" si="11"/>
        <v>#REF!</v>
      </c>
      <c r="AB80" s="649" t="str">
        <f t="shared" si="12"/>
        <v>#REF!</v>
      </c>
      <c r="AC80" s="650" t="str">
        <f t="shared" si="13"/>
        <v>#REF!</v>
      </c>
      <c r="AD80" s="650" t="str">
        <f t="shared" si="14"/>
        <v>#REF!</v>
      </c>
      <c r="AE80" s="650" t="str">
        <f t="shared" si="15"/>
        <v>#REF!</v>
      </c>
      <c r="AF80" s="644"/>
      <c r="AG80" s="651"/>
      <c r="AH80" s="651"/>
      <c r="AI80" s="651">
        <f t="shared" si="16"/>
        <v>0.62</v>
      </c>
    </row>
    <row r="81" ht="15.0" customHeight="1">
      <c r="A81" s="609">
        <f t="shared" si="17"/>
        <v>79</v>
      </c>
      <c r="B81" s="682">
        <v>155317.0</v>
      </c>
      <c r="C81" s="683" t="s">
        <v>1273</v>
      </c>
      <c r="D81" s="684" t="s">
        <v>1274</v>
      </c>
      <c r="E81" s="683" t="s">
        <v>511</v>
      </c>
      <c r="F81" s="685" t="s">
        <v>564</v>
      </c>
      <c r="G81" s="685" t="s">
        <v>893</v>
      </c>
      <c r="H81" s="609" t="str">
        <f t="shared" si="1"/>
        <v>BA06</v>
      </c>
      <c r="I81" s="611" t="str">
        <f t="shared" si="2"/>
        <v>#REF!</v>
      </c>
      <c r="J81" s="609">
        <v>6.0</v>
      </c>
      <c r="K81" s="609">
        <v>2024.0</v>
      </c>
      <c r="L81" s="639">
        <v>45456.0</v>
      </c>
      <c r="M81" s="639">
        <v>45473.0</v>
      </c>
      <c r="N81" s="640">
        <v>2.4</v>
      </c>
      <c r="O81" s="640">
        <f t="shared" si="3"/>
        <v>0.12</v>
      </c>
      <c r="P81" s="640" t="str">
        <f t="shared" si="4"/>
        <v>#REF!</v>
      </c>
      <c r="Q81" s="640">
        <v>0.28</v>
      </c>
      <c r="R81" s="640"/>
      <c r="S81" s="609" t="s">
        <v>525</v>
      </c>
      <c r="T81" s="670" t="s">
        <v>1448</v>
      </c>
      <c r="U81" s="616">
        <f t="shared" si="5"/>
        <v>0.28</v>
      </c>
      <c r="V81" s="616" t="str">
        <f t="shared" si="30"/>
        <v>#REF!</v>
      </c>
      <c r="W81" s="616">
        <f t="shared" si="31"/>
        <v>0.68</v>
      </c>
      <c r="X81" s="616" t="str">
        <f t="shared" si="8"/>
        <v>#REF!</v>
      </c>
      <c r="Y81" s="616">
        <f t="shared" si="9"/>
        <v>0.36</v>
      </c>
      <c r="Z81" s="616" t="str">
        <f t="shared" si="10"/>
        <v>#REF!</v>
      </c>
      <c r="AA81" s="616" t="str">
        <f t="shared" si="11"/>
        <v>#REF!</v>
      </c>
      <c r="AB81" s="616" t="str">
        <f t="shared" si="12"/>
        <v>#REF!</v>
      </c>
      <c r="AC81" s="642" t="str">
        <f t="shared" si="13"/>
        <v>#REF!</v>
      </c>
      <c r="AD81" s="642" t="str">
        <f t="shared" si="14"/>
        <v>#REF!</v>
      </c>
      <c r="AE81" s="642" t="str">
        <f t="shared" si="15"/>
        <v>#REF!</v>
      </c>
      <c r="AF81" s="609"/>
      <c r="AG81" s="622"/>
      <c r="AH81" s="622"/>
      <c r="AI81" s="622">
        <f t="shared" si="16"/>
        <v>0.2266666667</v>
      </c>
    </row>
    <row r="82" ht="15.0" customHeight="1">
      <c r="A82" s="609">
        <f t="shared" si="17"/>
        <v>80</v>
      </c>
      <c r="B82" s="609">
        <v>276388.0</v>
      </c>
      <c r="C82" s="240" t="s">
        <v>1033</v>
      </c>
      <c r="D82" s="240" t="s">
        <v>1456</v>
      </c>
      <c r="E82" s="240" t="s">
        <v>511</v>
      </c>
      <c r="F82" s="609" t="s">
        <v>546</v>
      </c>
      <c r="G82" s="609" t="s">
        <v>665</v>
      </c>
      <c r="H82" s="609" t="str">
        <f t="shared" si="1"/>
        <v>TESTER02</v>
      </c>
      <c r="I82" s="611" t="str">
        <f t="shared" si="2"/>
        <v>#REF!</v>
      </c>
      <c r="J82" s="609">
        <v>6.0</v>
      </c>
      <c r="K82" s="609">
        <v>2024.0</v>
      </c>
      <c r="L82" s="639">
        <v>45444.0</v>
      </c>
      <c r="M82" s="639">
        <v>45473.0</v>
      </c>
      <c r="N82" s="640">
        <v>20.0</v>
      </c>
      <c r="O82" s="640">
        <f t="shared" si="3"/>
        <v>1</v>
      </c>
      <c r="P82" s="640">
        <f t="shared" si="4"/>
        <v>1</v>
      </c>
      <c r="Q82" s="640">
        <v>1.0</v>
      </c>
      <c r="R82" s="640"/>
      <c r="S82" s="609" t="s">
        <v>517</v>
      </c>
      <c r="T82" s="240" t="s">
        <v>1458</v>
      </c>
      <c r="U82" s="616">
        <f t="shared" si="5"/>
        <v>1</v>
      </c>
      <c r="V82" s="616">
        <f t="shared" ref="V82:V83" si="32">ROUND(SUMIF(B:B,B82,P:P),3)</f>
        <v>1</v>
      </c>
      <c r="W82" s="616">
        <f t="shared" ref="W82:W83" si="33">ROUND(SUMIF(B:B,B82,U:U),3)</f>
        <v>1</v>
      </c>
      <c r="X82" s="616">
        <f t="shared" si="8"/>
        <v>1</v>
      </c>
      <c r="Y82" s="616">
        <f t="shared" si="9"/>
        <v>1</v>
      </c>
      <c r="Z82" s="616" t="str">
        <f t="shared" si="10"/>
        <v>#REF!</v>
      </c>
      <c r="AA82" s="616" t="str">
        <f t="shared" si="11"/>
        <v>#REF!</v>
      </c>
      <c r="AB82" s="616" t="str">
        <f t="shared" si="12"/>
        <v>#REF!</v>
      </c>
      <c r="AC82" s="642">
        <f t="shared" si="13"/>
        <v>0</v>
      </c>
      <c r="AD82" s="642" t="str">
        <f t="shared" si="14"/>
        <v>#REF!</v>
      </c>
      <c r="AE82" s="642" t="str">
        <f t="shared" si="15"/>
        <v>#REF!</v>
      </c>
      <c r="AF82" s="609"/>
      <c r="AG82" s="622"/>
      <c r="AH82" s="622"/>
      <c r="AI82" s="622">
        <f t="shared" si="16"/>
        <v>1</v>
      </c>
    </row>
    <row r="83" ht="15.0" customHeight="1">
      <c r="A83" s="609">
        <f t="shared" si="17"/>
        <v>81</v>
      </c>
      <c r="B83" s="609">
        <v>292506.0</v>
      </c>
      <c r="C83" s="240" t="s">
        <v>1460</v>
      </c>
      <c r="D83" s="240" t="s">
        <v>1461</v>
      </c>
      <c r="E83" s="240" t="s">
        <v>511</v>
      </c>
      <c r="F83" s="609" t="s">
        <v>564</v>
      </c>
      <c r="G83" s="609" t="s">
        <v>771</v>
      </c>
      <c r="H83" s="609" t="str">
        <f t="shared" si="1"/>
        <v>BA04</v>
      </c>
      <c r="I83" s="611" t="str">
        <f t="shared" si="2"/>
        <v>#REF!</v>
      </c>
      <c r="J83" s="609">
        <v>6.0</v>
      </c>
      <c r="K83" s="609">
        <v>2024.0</v>
      </c>
      <c r="L83" s="639">
        <v>45444.0</v>
      </c>
      <c r="M83" s="639">
        <v>45473.0</v>
      </c>
      <c r="N83" s="640">
        <v>20.0</v>
      </c>
      <c r="O83" s="640">
        <f t="shared" si="3"/>
        <v>1</v>
      </c>
      <c r="P83" s="640">
        <f t="shared" si="4"/>
        <v>1</v>
      </c>
      <c r="Q83" s="640">
        <v>1.0</v>
      </c>
      <c r="R83" s="640"/>
      <c r="S83" s="609" t="s">
        <v>517</v>
      </c>
      <c r="T83" s="240" t="s">
        <v>1463</v>
      </c>
      <c r="U83" s="616">
        <f t="shared" si="5"/>
        <v>1</v>
      </c>
      <c r="V83" s="616">
        <f t="shared" si="32"/>
        <v>1</v>
      </c>
      <c r="W83" s="616">
        <f t="shared" si="33"/>
        <v>1</v>
      </c>
      <c r="X83" s="616">
        <f t="shared" si="8"/>
        <v>1</v>
      </c>
      <c r="Y83" s="616">
        <f t="shared" si="9"/>
        <v>1</v>
      </c>
      <c r="Z83" s="616" t="str">
        <f t="shared" si="10"/>
        <v>#REF!</v>
      </c>
      <c r="AA83" s="616" t="str">
        <f t="shared" si="11"/>
        <v>#REF!</v>
      </c>
      <c r="AB83" s="616" t="str">
        <f t="shared" si="12"/>
        <v>#REF!</v>
      </c>
      <c r="AC83" s="642">
        <f t="shared" si="13"/>
        <v>0</v>
      </c>
      <c r="AD83" s="642" t="str">
        <f t="shared" si="14"/>
        <v>#REF!</v>
      </c>
      <c r="AE83" s="642" t="str">
        <f t="shared" si="15"/>
        <v>#REF!</v>
      </c>
      <c r="AF83" s="609"/>
      <c r="AG83" s="622"/>
      <c r="AH83" s="622"/>
      <c r="AI83" s="622">
        <f t="shared" si="16"/>
        <v>1</v>
      </c>
    </row>
    <row r="84" ht="15.0" customHeight="1">
      <c r="A84" s="609">
        <f t="shared" si="17"/>
        <v>82</v>
      </c>
      <c r="B84" s="682">
        <v>463641.0</v>
      </c>
      <c r="C84" s="683" t="s">
        <v>1464</v>
      </c>
      <c r="D84" s="684" t="s">
        <v>1466</v>
      </c>
      <c r="E84" s="683" t="s">
        <v>511</v>
      </c>
      <c r="F84" s="685" t="s">
        <v>512</v>
      </c>
      <c r="G84" s="685" t="s">
        <v>790</v>
      </c>
      <c r="H84" s="609" t="str">
        <f t="shared" si="1"/>
        <v>DEV03</v>
      </c>
      <c r="I84" s="611" t="str">
        <f t="shared" si="2"/>
        <v>#REF!</v>
      </c>
      <c r="J84" s="609">
        <v>6.0</v>
      </c>
      <c r="K84" s="609">
        <v>2024.0</v>
      </c>
      <c r="L84" s="639">
        <v>45444.0</v>
      </c>
      <c r="M84" s="639">
        <v>45473.0</v>
      </c>
      <c r="N84" s="640">
        <v>20.0</v>
      </c>
      <c r="O84" s="640">
        <f t="shared" si="3"/>
        <v>1</v>
      </c>
      <c r="P84" s="640">
        <f t="shared" si="4"/>
        <v>1</v>
      </c>
      <c r="Q84" s="640">
        <v>1.0</v>
      </c>
      <c r="R84" s="640"/>
      <c r="S84" s="609" t="s">
        <v>517</v>
      </c>
      <c r="T84" s="684" t="s">
        <v>1463</v>
      </c>
      <c r="U84" s="616">
        <f t="shared" si="5"/>
        <v>1</v>
      </c>
      <c r="V84" s="616">
        <f>ROUND(SUMIF($B:$B,B84,P:P),3)</f>
        <v>1</v>
      </c>
      <c r="W84" s="616">
        <f>ROUND(SUMIF($B:$B,B84,U:U),3)</f>
        <v>1</v>
      </c>
      <c r="X84" s="616">
        <f t="shared" si="8"/>
        <v>1</v>
      </c>
      <c r="Y84" s="616">
        <f t="shared" si="9"/>
        <v>1</v>
      </c>
      <c r="Z84" s="616" t="str">
        <f t="shared" si="10"/>
        <v>#REF!</v>
      </c>
      <c r="AA84" s="616" t="str">
        <f t="shared" si="11"/>
        <v>#REF!</v>
      </c>
      <c r="AB84" s="616" t="str">
        <f t="shared" si="12"/>
        <v>#REF!</v>
      </c>
      <c r="AC84" s="642">
        <f t="shared" si="13"/>
        <v>0</v>
      </c>
      <c r="AD84" s="642" t="str">
        <f t="shared" si="14"/>
        <v>#REF!</v>
      </c>
      <c r="AE84" s="642" t="str">
        <f t="shared" si="15"/>
        <v>#REF!</v>
      </c>
      <c r="AF84" s="609"/>
      <c r="AG84" s="622"/>
      <c r="AH84" s="622"/>
      <c r="AI84" s="622">
        <f t="shared" si="16"/>
        <v>1</v>
      </c>
    </row>
    <row r="85" ht="15.0" customHeight="1">
      <c r="A85" s="609">
        <f t="shared" si="17"/>
        <v>83</v>
      </c>
      <c r="B85" s="294">
        <v>428993.0</v>
      </c>
      <c r="C85" s="731" t="s">
        <v>1023</v>
      </c>
      <c r="D85" s="295" t="s">
        <v>1283</v>
      </c>
      <c r="E85" s="731" t="s">
        <v>511</v>
      </c>
      <c r="F85" s="732" t="s">
        <v>512</v>
      </c>
      <c r="G85" s="732" t="s">
        <v>771</v>
      </c>
      <c r="H85" s="294" t="str">
        <f t="shared" si="1"/>
        <v>DEV04</v>
      </c>
      <c r="I85" s="734" t="str">
        <f t="shared" si="2"/>
        <v>#REF!</v>
      </c>
      <c r="J85" s="294">
        <v>6.0</v>
      </c>
      <c r="K85" s="294">
        <v>2024.0</v>
      </c>
      <c r="L85" s="735">
        <v>45459.0</v>
      </c>
      <c r="M85" s="735">
        <v>45473.0</v>
      </c>
      <c r="N85" s="738">
        <v>10.0</v>
      </c>
      <c r="O85" s="738">
        <f t="shared" si="3"/>
        <v>0.5</v>
      </c>
      <c r="P85" s="738">
        <f t="shared" si="4"/>
        <v>0.5</v>
      </c>
      <c r="Q85" s="738">
        <f>ROUND(IF(T85="ODC",1*P85,J85*P85),3)</f>
        <v>3</v>
      </c>
      <c r="R85" s="740"/>
      <c r="S85" s="609" t="s">
        <v>517</v>
      </c>
      <c r="T85" s="684" t="s">
        <v>1463</v>
      </c>
      <c r="U85" s="741">
        <f t="shared" si="5"/>
        <v>0.5</v>
      </c>
      <c r="V85" s="741" t="str">
        <f>ROUND(SUMIF(B:B,B85,P:P),3)</f>
        <v>#REF!</v>
      </c>
      <c r="W85" s="741">
        <f>ROUND(SUMIF(B:B,B85,U:U),3)</f>
        <v>1.3</v>
      </c>
      <c r="X85" s="741" t="str">
        <f t="shared" si="8"/>
        <v>#REF!</v>
      </c>
      <c r="Y85" s="741">
        <f t="shared" si="9"/>
        <v>1</v>
      </c>
      <c r="Z85" s="741" t="str">
        <f t="shared" si="10"/>
        <v>#REF!</v>
      </c>
      <c r="AA85" s="741" t="str">
        <f t="shared" si="11"/>
        <v>#REF!</v>
      </c>
      <c r="AB85" s="741" t="str">
        <f t="shared" si="12"/>
        <v>#REF!</v>
      </c>
      <c r="AC85" s="742" t="str">
        <f t="shared" si="13"/>
        <v>#REF!</v>
      </c>
      <c r="AD85" s="742" t="str">
        <f t="shared" si="14"/>
        <v>#REF!</v>
      </c>
      <c r="AE85" s="742" t="str">
        <f t="shared" si="15"/>
        <v>#REF!</v>
      </c>
      <c r="AF85" s="295"/>
      <c r="AG85" s="743"/>
      <c r="AH85" s="743"/>
      <c r="AI85" s="659">
        <f t="shared" si="16"/>
        <v>1.9</v>
      </c>
    </row>
    <row r="86" ht="15.0" customHeight="1">
      <c r="A86" s="609">
        <f t="shared" si="17"/>
        <v>84</v>
      </c>
      <c r="B86" s="682">
        <v>464613.0</v>
      </c>
      <c r="C86" s="683" t="s">
        <v>1471</v>
      </c>
      <c r="D86" s="684" t="s">
        <v>1472</v>
      </c>
      <c r="E86" s="683" t="s">
        <v>511</v>
      </c>
      <c r="F86" s="685" t="s">
        <v>512</v>
      </c>
      <c r="G86" s="685" t="s">
        <v>665</v>
      </c>
      <c r="H86" s="609" t="str">
        <f t="shared" si="1"/>
        <v>DEV02</v>
      </c>
      <c r="I86" s="611" t="str">
        <f t="shared" si="2"/>
        <v>#REF!</v>
      </c>
      <c r="J86" s="609">
        <v>6.0</v>
      </c>
      <c r="K86" s="609">
        <v>2024.0</v>
      </c>
      <c r="L86" s="639">
        <v>45444.0</v>
      </c>
      <c r="M86" s="639">
        <v>45449.0</v>
      </c>
      <c r="N86" s="640">
        <v>4.0</v>
      </c>
      <c r="O86" s="640">
        <f t="shared" si="3"/>
        <v>0.2</v>
      </c>
      <c r="P86" s="640">
        <f t="shared" si="4"/>
        <v>0.2</v>
      </c>
      <c r="Q86" s="640">
        <v>0.2</v>
      </c>
      <c r="R86" s="640"/>
      <c r="S86" s="609" t="s">
        <v>517</v>
      </c>
      <c r="T86" s="684" t="s">
        <v>1463</v>
      </c>
      <c r="U86" s="616">
        <f t="shared" si="5"/>
        <v>0.2</v>
      </c>
      <c r="V86" s="616">
        <f t="shared" ref="V86:V123" si="34">ROUND(SUMIF($B:$B,B86,P:P),3)</f>
        <v>0.2</v>
      </c>
      <c r="W86" s="616">
        <f t="shared" ref="W86:W123" si="35">ROUND(SUMIF($B:$B,B86,U:U),3)</f>
        <v>0.2</v>
      </c>
      <c r="X86" s="616">
        <f t="shared" si="8"/>
        <v>1</v>
      </c>
      <c r="Y86" s="616">
        <f t="shared" si="9"/>
        <v>0.2</v>
      </c>
      <c r="Z86" s="616" t="str">
        <f t="shared" si="10"/>
        <v>#REF!</v>
      </c>
      <c r="AA86" s="616" t="str">
        <f t="shared" si="11"/>
        <v>#REF!</v>
      </c>
      <c r="AB86" s="616" t="str">
        <f t="shared" si="12"/>
        <v>#REF!</v>
      </c>
      <c r="AC86" s="642">
        <f t="shared" si="13"/>
        <v>0</v>
      </c>
      <c r="AD86" s="642" t="str">
        <f t="shared" si="14"/>
        <v>#REF!</v>
      </c>
      <c r="AE86" s="642" t="str">
        <f t="shared" si="15"/>
        <v>#REF!</v>
      </c>
      <c r="AF86" s="609"/>
      <c r="AG86" s="622"/>
      <c r="AH86" s="622"/>
      <c r="AI86" s="622">
        <f t="shared" si="16"/>
        <v>0.2</v>
      </c>
    </row>
    <row r="87" ht="15.0" customHeight="1">
      <c r="A87" s="609">
        <f t="shared" si="17"/>
        <v>85</v>
      </c>
      <c r="B87" s="682">
        <v>280298.0</v>
      </c>
      <c r="C87" s="683" t="s">
        <v>1105</v>
      </c>
      <c r="D87" s="684" t="s">
        <v>1477</v>
      </c>
      <c r="E87" s="683" t="s">
        <v>511</v>
      </c>
      <c r="F87" s="685" t="s">
        <v>564</v>
      </c>
      <c r="G87" s="685" t="s">
        <v>771</v>
      </c>
      <c r="H87" s="609" t="str">
        <f t="shared" si="1"/>
        <v>BA04</v>
      </c>
      <c r="I87" s="611" t="str">
        <f t="shared" si="2"/>
        <v>#REF!</v>
      </c>
      <c r="J87" s="609">
        <v>6.0</v>
      </c>
      <c r="K87" s="609">
        <v>2024.0</v>
      </c>
      <c r="L87" s="639">
        <v>45444.0</v>
      </c>
      <c r="M87" s="639">
        <v>45473.0</v>
      </c>
      <c r="N87" s="640">
        <v>6.0</v>
      </c>
      <c r="O87" s="640">
        <f t="shared" si="3"/>
        <v>0.3</v>
      </c>
      <c r="P87" s="640" t="str">
        <f t="shared" si="4"/>
        <v>#REF!</v>
      </c>
      <c r="Q87" s="640">
        <v>0.477</v>
      </c>
      <c r="R87" s="640"/>
      <c r="S87" s="609" t="s">
        <v>525</v>
      </c>
      <c r="T87" s="684" t="s">
        <v>1479</v>
      </c>
      <c r="U87" s="616">
        <f t="shared" si="5"/>
        <v>0.477</v>
      </c>
      <c r="V87" s="616" t="str">
        <f t="shared" si="34"/>
        <v>#REF!</v>
      </c>
      <c r="W87" s="616">
        <f t="shared" si="35"/>
        <v>1.59</v>
      </c>
      <c r="X87" s="616" t="str">
        <f t="shared" si="8"/>
        <v>#REF!</v>
      </c>
      <c r="Y87" s="616">
        <f t="shared" si="9"/>
        <v>1</v>
      </c>
      <c r="Z87" s="616" t="str">
        <f t="shared" si="10"/>
        <v>#REF!</v>
      </c>
      <c r="AA87" s="616" t="str">
        <f t="shared" si="11"/>
        <v>#REF!</v>
      </c>
      <c r="AB87" s="616" t="str">
        <f t="shared" si="12"/>
        <v>#REF!</v>
      </c>
      <c r="AC87" s="642" t="str">
        <f t="shared" si="13"/>
        <v>#REF!</v>
      </c>
      <c r="AD87" s="642" t="str">
        <f t="shared" si="14"/>
        <v>#REF!</v>
      </c>
      <c r="AE87" s="642" t="str">
        <f t="shared" si="15"/>
        <v>#REF!</v>
      </c>
      <c r="AF87" s="609"/>
      <c r="AG87" s="622"/>
      <c r="AH87" s="622"/>
      <c r="AI87" s="622">
        <f t="shared" si="16"/>
        <v>0.795</v>
      </c>
    </row>
    <row r="88" ht="15.0" customHeight="1">
      <c r="A88" s="609">
        <f t="shared" si="17"/>
        <v>86</v>
      </c>
      <c r="B88" s="682">
        <v>463623.0</v>
      </c>
      <c r="C88" s="683" t="s">
        <v>667</v>
      </c>
      <c r="D88" s="684" t="s">
        <v>1480</v>
      </c>
      <c r="E88" s="683" t="s">
        <v>511</v>
      </c>
      <c r="F88" s="685" t="s">
        <v>564</v>
      </c>
      <c r="G88" s="685" t="s">
        <v>790</v>
      </c>
      <c r="H88" s="609" t="str">
        <f t="shared" si="1"/>
        <v>BA03</v>
      </c>
      <c r="I88" s="611" t="str">
        <f t="shared" si="2"/>
        <v>#REF!</v>
      </c>
      <c r="J88" s="609">
        <v>6.0</v>
      </c>
      <c r="K88" s="609">
        <v>2024.0</v>
      </c>
      <c r="L88" s="639">
        <v>45444.0</v>
      </c>
      <c r="M88" s="639">
        <v>45473.0</v>
      </c>
      <c r="N88" s="640">
        <v>6.0</v>
      </c>
      <c r="O88" s="640">
        <f t="shared" si="3"/>
        <v>0.3</v>
      </c>
      <c r="P88" s="640" t="str">
        <f t="shared" si="4"/>
        <v>#REF!</v>
      </c>
      <c r="Q88" s="640">
        <v>0.423</v>
      </c>
      <c r="R88" s="640"/>
      <c r="S88" s="609" t="s">
        <v>525</v>
      </c>
      <c r="T88" s="684" t="s">
        <v>1479</v>
      </c>
      <c r="U88" s="616">
        <f t="shared" si="5"/>
        <v>0.423</v>
      </c>
      <c r="V88" s="616" t="str">
        <f t="shared" si="34"/>
        <v>#REF!</v>
      </c>
      <c r="W88" s="616">
        <f t="shared" si="35"/>
        <v>1.41</v>
      </c>
      <c r="X88" s="616" t="str">
        <f t="shared" si="8"/>
        <v>#REF!</v>
      </c>
      <c r="Y88" s="616">
        <f t="shared" si="9"/>
        <v>1</v>
      </c>
      <c r="Z88" s="616" t="str">
        <f t="shared" si="10"/>
        <v>#REF!</v>
      </c>
      <c r="AA88" s="616" t="str">
        <f t="shared" si="11"/>
        <v>#REF!</v>
      </c>
      <c r="AB88" s="616" t="str">
        <f t="shared" si="12"/>
        <v>#REF!</v>
      </c>
      <c r="AC88" s="642" t="str">
        <f t="shared" si="13"/>
        <v>#REF!</v>
      </c>
      <c r="AD88" s="642" t="str">
        <f t="shared" si="14"/>
        <v>#REF!</v>
      </c>
      <c r="AE88" s="642" t="str">
        <f t="shared" si="15"/>
        <v>#REF!</v>
      </c>
      <c r="AF88" s="609"/>
      <c r="AG88" s="622"/>
      <c r="AH88" s="622"/>
      <c r="AI88" s="622">
        <f t="shared" si="16"/>
        <v>0.705</v>
      </c>
    </row>
    <row r="89" ht="15.0" customHeight="1">
      <c r="A89" s="609">
        <f t="shared" si="17"/>
        <v>87</v>
      </c>
      <c r="B89" s="682">
        <v>280298.0</v>
      </c>
      <c r="C89" s="683" t="s">
        <v>1105</v>
      </c>
      <c r="D89" s="684" t="s">
        <v>1477</v>
      </c>
      <c r="E89" s="683" t="s">
        <v>511</v>
      </c>
      <c r="F89" s="685" t="s">
        <v>564</v>
      </c>
      <c r="G89" s="685" t="s">
        <v>771</v>
      </c>
      <c r="H89" s="609" t="str">
        <f t="shared" si="1"/>
        <v>BA04</v>
      </c>
      <c r="I89" s="611" t="str">
        <f t="shared" si="2"/>
        <v>#REF!</v>
      </c>
      <c r="J89" s="609">
        <v>6.0</v>
      </c>
      <c r="K89" s="609">
        <v>2024.0</v>
      </c>
      <c r="L89" s="639">
        <v>45444.0</v>
      </c>
      <c r="M89" s="639">
        <v>45473.0</v>
      </c>
      <c r="N89" s="640">
        <v>14.0</v>
      </c>
      <c r="O89" s="640">
        <f t="shared" si="3"/>
        <v>0.7</v>
      </c>
      <c r="P89" s="640" t="str">
        <f t="shared" si="4"/>
        <v>#REF!</v>
      </c>
      <c r="Q89" s="640">
        <v>1.113</v>
      </c>
      <c r="R89" s="640"/>
      <c r="S89" s="609" t="s">
        <v>525</v>
      </c>
      <c r="T89" s="684" t="s">
        <v>1485</v>
      </c>
      <c r="U89" s="616">
        <f t="shared" si="5"/>
        <v>1.113</v>
      </c>
      <c r="V89" s="616" t="str">
        <f t="shared" si="34"/>
        <v>#REF!</v>
      </c>
      <c r="W89" s="616">
        <f t="shared" si="35"/>
        <v>1.59</v>
      </c>
      <c r="X89" s="616" t="str">
        <f t="shared" si="8"/>
        <v>#REF!</v>
      </c>
      <c r="Y89" s="616">
        <f t="shared" si="9"/>
        <v>1</v>
      </c>
      <c r="Z89" s="616" t="str">
        <f t="shared" si="10"/>
        <v>#REF!</v>
      </c>
      <c r="AA89" s="616" t="str">
        <f t="shared" si="11"/>
        <v>#REF!</v>
      </c>
      <c r="AB89" s="616" t="str">
        <f t="shared" si="12"/>
        <v>#REF!</v>
      </c>
      <c r="AC89" s="642" t="str">
        <f t="shared" si="13"/>
        <v>#REF!</v>
      </c>
      <c r="AD89" s="642" t="str">
        <f t="shared" si="14"/>
        <v>#REF!</v>
      </c>
      <c r="AE89" s="642" t="str">
        <f t="shared" si="15"/>
        <v>#REF!</v>
      </c>
      <c r="AF89" s="609"/>
      <c r="AG89" s="622"/>
      <c r="AH89" s="622"/>
      <c r="AI89" s="622">
        <f t="shared" si="16"/>
        <v>0.795</v>
      </c>
    </row>
    <row r="90" ht="15.0" customHeight="1">
      <c r="A90" s="609">
        <f t="shared" si="17"/>
        <v>88</v>
      </c>
      <c r="B90" s="682">
        <v>463623.0</v>
      </c>
      <c r="C90" s="683" t="s">
        <v>667</v>
      </c>
      <c r="D90" s="684" t="s">
        <v>1480</v>
      </c>
      <c r="E90" s="683" t="s">
        <v>511</v>
      </c>
      <c r="F90" s="685" t="s">
        <v>564</v>
      </c>
      <c r="G90" s="685" t="s">
        <v>790</v>
      </c>
      <c r="H90" s="609" t="str">
        <f t="shared" si="1"/>
        <v>BA03</v>
      </c>
      <c r="I90" s="611" t="str">
        <f t="shared" si="2"/>
        <v>#REF!</v>
      </c>
      <c r="J90" s="609">
        <v>6.0</v>
      </c>
      <c r="K90" s="609">
        <v>2024.0</v>
      </c>
      <c r="L90" s="639">
        <v>45444.0</v>
      </c>
      <c r="M90" s="639">
        <v>45473.0</v>
      </c>
      <c r="N90" s="640">
        <v>14.0</v>
      </c>
      <c r="O90" s="640">
        <f t="shared" si="3"/>
        <v>0.7</v>
      </c>
      <c r="P90" s="640" t="str">
        <f t="shared" si="4"/>
        <v>#REF!</v>
      </c>
      <c r="Q90" s="640">
        <v>0.987</v>
      </c>
      <c r="R90" s="640"/>
      <c r="S90" s="609" t="s">
        <v>525</v>
      </c>
      <c r="T90" s="684" t="s">
        <v>1485</v>
      </c>
      <c r="U90" s="616">
        <f t="shared" si="5"/>
        <v>0.987</v>
      </c>
      <c r="V90" s="616" t="str">
        <f t="shared" si="34"/>
        <v>#REF!</v>
      </c>
      <c r="W90" s="616">
        <f t="shared" si="35"/>
        <v>1.41</v>
      </c>
      <c r="X90" s="616" t="str">
        <f t="shared" si="8"/>
        <v>#REF!</v>
      </c>
      <c r="Y90" s="616">
        <f t="shared" si="9"/>
        <v>1</v>
      </c>
      <c r="Z90" s="616" t="str">
        <f t="shared" si="10"/>
        <v>#REF!</v>
      </c>
      <c r="AA90" s="616" t="str">
        <f t="shared" si="11"/>
        <v>#REF!</v>
      </c>
      <c r="AB90" s="616" t="str">
        <f t="shared" si="12"/>
        <v>#REF!</v>
      </c>
      <c r="AC90" s="642" t="str">
        <f t="shared" si="13"/>
        <v>#REF!</v>
      </c>
      <c r="AD90" s="642" t="str">
        <f t="shared" si="14"/>
        <v>#REF!</v>
      </c>
      <c r="AE90" s="642" t="str">
        <f t="shared" si="15"/>
        <v>#REF!</v>
      </c>
      <c r="AF90" s="609"/>
      <c r="AG90" s="622"/>
      <c r="AH90" s="622"/>
      <c r="AI90" s="622">
        <f t="shared" si="16"/>
        <v>0.705</v>
      </c>
    </row>
    <row r="91" ht="15.0" customHeight="1">
      <c r="A91" s="609">
        <f t="shared" si="17"/>
        <v>89</v>
      </c>
      <c r="B91" s="682">
        <v>155317.0</v>
      </c>
      <c r="C91" s="683" t="s">
        <v>1273</v>
      </c>
      <c r="D91" s="684" t="s">
        <v>1274</v>
      </c>
      <c r="E91" s="683" t="s">
        <v>511</v>
      </c>
      <c r="F91" s="685" t="s">
        <v>564</v>
      </c>
      <c r="G91" s="685" t="s">
        <v>893</v>
      </c>
      <c r="H91" s="609" t="str">
        <f t="shared" si="1"/>
        <v>BA06</v>
      </c>
      <c r="I91" s="611" t="str">
        <f t="shared" si="2"/>
        <v>#REF!</v>
      </c>
      <c r="J91" s="609">
        <v>6.0</v>
      </c>
      <c r="K91" s="609">
        <v>2024.0</v>
      </c>
      <c r="L91" s="639">
        <v>45456.0</v>
      </c>
      <c r="M91" s="639">
        <v>45473.0</v>
      </c>
      <c r="N91" s="640">
        <v>2.4</v>
      </c>
      <c r="O91" s="640">
        <f t="shared" si="3"/>
        <v>0.12</v>
      </c>
      <c r="P91" s="640" t="str">
        <f t="shared" si="4"/>
        <v>#REF!</v>
      </c>
      <c r="Q91" s="640">
        <v>0.28</v>
      </c>
      <c r="R91" s="640"/>
      <c r="S91" s="609" t="s">
        <v>525</v>
      </c>
      <c r="T91" s="684" t="s">
        <v>1485</v>
      </c>
      <c r="U91" s="616">
        <f t="shared" si="5"/>
        <v>0.28</v>
      </c>
      <c r="V91" s="616" t="str">
        <f t="shared" si="34"/>
        <v>#REF!</v>
      </c>
      <c r="W91" s="616">
        <f t="shared" si="35"/>
        <v>0.68</v>
      </c>
      <c r="X91" s="616" t="str">
        <f t="shared" si="8"/>
        <v>#REF!</v>
      </c>
      <c r="Y91" s="616">
        <f t="shared" si="9"/>
        <v>0.36</v>
      </c>
      <c r="Z91" s="616" t="str">
        <f t="shared" si="10"/>
        <v>#REF!</v>
      </c>
      <c r="AA91" s="616" t="str">
        <f t="shared" si="11"/>
        <v>#REF!</v>
      </c>
      <c r="AB91" s="616" t="str">
        <f t="shared" si="12"/>
        <v>#REF!</v>
      </c>
      <c r="AC91" s="642" t="str">
        <f t="shared" si="13"/>
        <v>#REF!</v>
      </c>
      <c r="AD91" s="642" t="str">
        <f t="shared" si="14"/>
        <v>#REF!</v>
      </c>
      <c r="AE91" s="642" t="str">
        <f t="shared" si="15"/>
        <v>#REF!</v>
      </c>
      <c r="AF91" s="609"/>
      <c r="AG91" s="622"/>
      <c r="AH91" s="622"/>
      <c r="AI91" s="622">
        <f t="shared" si="16"/>
        <v>0.2266666667</v>
      </c>
    </row>
    <row r="92" ht="15.0" customHeight="1">
      <c r="A92" s="609">
        <f t="shared" si="17"/>
        <v>90</v>
      </c>
      <c r="B92" s="674">
        <v>465611.0</v>
      </c>
      <c r="C92" s="675" t="s">
        <v>1493</v>
      </c>
      <c r="D92" s="676" t="s">
        <v>1494</v>
      </c>
      <c r="E92" s="675" t="s">
        <v>511</v>
      </c>
      <c r="F92" s="677" t="s">
        <v>564</v>
      </c>
      <c r="G92" s="677" t="s">
        <v>790</v>
      </c>
      <c r="H92" s="644" t="str">
        <f t="shared" si="1"/>
        <v>BA03</v>
      </c>
      <c r="I92" s="646" t="str">
        <f t="shared" si="2"/>
        <v>#REF!</v>
      </c>
      <c r="J92" s="644">
        <v>6.0</v>
      </c>
      <c r="K92" s="644">
        <v>2024.0</v>
      </c>
      <c r="L92" s="647">
        <v>45460.0</v>
      </c>
      <c r="M92" s="647">
        <v>45473.0</v>
      </c>
      <c r="N92" s="648">
        <v>10.0</v>
      </c>
      <c r="O92" s="648">
        <f t="shared" si="3"/>
        <v>0.5</v>
      </c>
      <c r="P92" s="648" t="str">
        <f t="shared" si="4"/>
        <v>#REF!</v>
      </c>
      <c r="Q92" s="648">
        <v>0.71</v>
      </c>
      <c r="R92" s="648"/>
      <c r="S92" s="644" t="s">
        <v>525</v>
      </c>
      <c r="T92" s="676" t="s">
        <v>1485</v>
      </c>
      <c r="U92" s="649">
        <f t="shared" si="5"/>
        <v>0.71</v>
      </c>
      <c r="V92" s="649" t="str">
        <f t="shared" si="34"/>
        <v>#REF!</v>
      </c>
      <c r="W92" s="649">
        <f t="shared" si="35"/>
        <v>0.71</v>
      </c>
      <c r="X92" s="649" t="str">
        <f t="shared" si="8"/>
        <v>#REF!</v>
      </c>
      <c r="Y92" s="649">
        <f t="shared" si="9"/>
        <v>0.5</v>
      </c>
      <c r="Z92" s="649" t="str">
        <f t="shared" si="10"/>
        <v>#REF!</v>
      </c>
      <c r="AA92" s="649" t="str">
        <f t="shared" si="11"/>
        <v>#REF!</v>
      </c>
      <c r="AB92" s="649" t="str">
        <f t="shared" si="12"/>
        <v>#REF!</v>
      </c>
      <c r="AC92" s="650" t="str">
        <f t="shared" si="13"/>
        <v>#REF!</v>
      </c>
      <c r="AD92" s="650" t="str">
        <f t="shared" si="14"/>
        <v>#REF!</v>
      </c>
      <c r="AE92" s="650" t="str">
        <f t="shared" si="15"/>
        <v>#REF!</v>
      </c>
      <c r="AF92" s="644"/>
      <c r="AG92" s="651"/>
      <c r="AH92" s="651"/>
      <c r="AI92" s="651">
        <f t="shared" si="16"/>
        <v>0.71</v>
      </c>
    </row>
    <row r="93" ht="15.0" customHeight="1">
      <c r="A93" s="609">
        <f t="shared" si="17"/>
        <v>91</v>
      </c>
      <c r="B93" s="682">
        <v>281844.0</v>
      </c>
      <c r="C93" s="683" t="s">
        <v>1066</v>
      </c>
      <c r="D93" s="684" t="s">
        <v>1498</v>
      </c>
      <c r="E93" s="683" t="s">
        <v>511</v>
      </c>
      <c r="F93" s="685" t="s">
        <v>512</v>
      </c>
      <c r="G93" s="685" t="s">
        <v>771</v>
      </c>
      <c r="H93" s="609" t="str">
        <f t="shared" si="1"/>
        <v>DEV04</v>
      </c>
      <c r="I93" s="611" t="str">
        <f t="shared" si="2"/>
        <v>#REF!</v>
      </c>
      <c r="J93" s="609">
        <v>6.0</v>
      </c>
      <c r="K93" s="609">
        <v>2024.0</v>
      </c>
      <c r="L93" s="639">
        <v>45444.0</v>
      </c>
      <c r="M93" s="639">
        <v>45473.0</v>
      </c>
      <c r="N93" s="640">
        <v>20.0</v>
      </c>
      <c r="O93" s="640">
        <f t="shared" si="3"/>
        <v>1</v>
      </c>
      <c r="P93" s="640">
        <f t="shared" si="4"/>
        <v>1</v>
      </c>
      <c r="Q93" s="640">
        <f t="shared" ref="Q93:Q134" si="36">P93</f>
        <v>1</v>
      </c>
      <c r="R93" s="640"/>
      <c r="S93" s="609" t="s">
        <v>517</v>
      </c>
      <c r="T93" s="684" t="s">
        <v>1500</v>
      </c>
      <c r="U93" s="616">
        <f t="shared" si="5"/>
        <v>1</v>
      </c>
      <c r="V93" s="616">
        <f t="shared" si="34"/>
        <v>1</v>
      </c>
      <c r="W93" s="616">
        <f t="shared" si="35"/>
        <v>1</v>
      </c>
      <c r="X93" s="616">
        <f t="shared" si="8"/>
        <v>1</v>
      </c>
      <c r="Y93" s="616">
        <f t="shared" si="9"/>
        <v>1</v>
      </c>
      <c r="Z93" s="616" t="str">
        <f t="shared" si="10"/>
        <v>#REF!</v>
      </c>
      <c r="AA93" s="616" t="str">
        <f t="shared" si="11"/>
        <v>#REF!</v>
      </c>
      <c r="AB93" s="616" t="str">
        <f t="shared" si="12"/>
        <v>#REF!</v>
      </c>
      <c r="AC93" s="642">
        <f t="shared" si="13"/>
        <v>0</v>
      </c>
      <c r="AD93" s="642" t="str">
        <f t="shared" si="14"/>
        <v>#REF!</v>
      </c>
      <c r="AE93" s="642" t="str">
        <f t="shared" si="15"/>
        <v>#REF!</v>
      </c>
      <c r="AF93" s="609"/>
      <c r="AG93" s="622"/>
      <c r="AH93" s="622"/>
      <c r="AI93" s="622">
        <f t="shared" si="16"/>
        <v>1</v>
      </c>
    </row>
    <row r="94" ht="15.0" customHeight="1">
      <c r="A94" s="609">
        <f t="shared" si="17"/>
        <v>92</v>
      </c>
      <c r="B94" s="682">
        <v>450033.0</v>
      </c>
      <c r="C94" s="683" t="s">
        <v>1064</v>
      </c>
      <c r="D94" s="684" t="s">
        <v>1503</v>
      </c>
      <c r="E94" s="683" t="s">
        <v>511</v>
      </c>
      <c r="F94" s="685" t="s">
        <v>546</v>
      </c>
      <c r="G94" s="685" t="s">
        <v>665</v>
      </c>
      <c r="H94" s="609" t="str">
        <f t="shared" si="1"/>
        <v>TESTER02</v>
      </c>
      <c r="I94" s="611" t="str">
        <f t="shared" si="2"/>
        <v>#REF!</v>
      </c>
      <c r="J94" s="609">
        <v>6.0</v>
      </c>
      <c r="K94" s="609">
        <v>2024.0</v>
      </c>
      <c r="L94" s="639">
        <v>45444.0</v>
      </c>
      <c r="M94" s="639">
        <v>45473.0</v>
      </c>
      <c r="N94" s="640">
        <v>19.5</v>
      </c>
      <c r="O94" s="640">
        <f t="shared" si="3"/>
        <v>0.975</v>
      </c>
      <c r="P94" s="640">
        <f t="shared" si="4"/>
        <v>0.975</v>
      </c>
      <c r="Q94" s="640">
        <f t="shared" si="36"/>
        <v>0.975</v>
      </c>
      <c r="R94" s="640"/>
      <c r="S94" s="609" t="s">
        <v>517</v>
      </c>
      <c r="T94" s="684" t="s">
        <v>1500</v>
      </c>
      <c r="U94" s="616">
        <f t="shared" si="5"/>
        <v>0.975</v>
      </c>
      <c r="V94" s="616">
        <f t="shared" si="34"/>
        <v>0.975</v>
      </c>
      <c r="W94" s="616">
        <f t="shared" si="35"/>
        <v>0.975</v>
      </c>
      <c r="X94" s="616">
        <f t="shared" si="8"/>
        <v>1</v>
      </c>
      <c r="Y94" s="616">
        <f t="shared" si="9"/>
        <v>0.975</v>
      </c>
      <c r="Z94" s="616" t="str">
        <f t="shared" si="10"/>
        <v>#REF!</v>
      </c>
      <c r="AA94" s="616" t="str">
        <f t="shared" si="11"/>
        <v>#REF!</v>
      </c>
      <c r="AB94" s="616" t="str">
        <f t="shared" si="12"/>
        <v>#REF!</v>
      </c>
      <c r="AC94" s="642">
        <f t="shared" si="13"/>
        <v>0</v>
      </c>
      <c r="AD94" s="642" t="str">
        <f t="shared" si="14"/>
        <v>#REF!</v>
      </c>
      <c r="AE94" s="642" t="str">
        <f t="shared" si="15"/>
        <v>#REF!</v>
      </c>
      <c r="AF94" s="609"/>
      <c r="AG94" s="622"/>
      <c r="AH94" s="622"/>
      <c r="AI94" s="622">
        <f t="shared" si="16"/>
        <v>0.975</v>
      </c>
    </row>
    <row r="95" ht="15.0" customHeight="1">
      <c r="A95" s="609">
        <f t="shared" si="17"/>
        <v>93</v>
      </c>
      <c r="B95" s="682">
        <v>437933.0</v>
      </c>
      <c r="C95" s="683" t="s">
        <v>1062</v>
      </c>
      <c r="D95" s="684" t="s">
        <v>1508</v>
      </c>
      <c r="E95" s="683" t="s">
        <v>511</v>
      </c>
      <c r="F95" s="685" t="s">
        <v>546</v>
      </c>
      <c r="G95" s="685" t="s">
        <v>665</v>
      </c>
      <c r="H95" s="609" t="str">
        <f t="shared" si="1"/>
        <v>TESTER02</v>
      </c>
      <c r="I95" s="611" t="str">
        <f t="shared" si="2"/>
        <v>#REF!</v>
      </c>
      <c r="J95" s="609">
        <v>6.0</v>
      </c>
      <c r="K95" s="609">
        <v>2024.0</v>
      </c>
      <c r="L95" s="639">
        <v>45444.0</v>
      </c>
      <c r="M95" s="639">
        <v>45473.0</v>
      </c>
      <c r="N95" s="640">
        <v>16.0</v>
      </c>
      <c r="O95" s="640">
        <f t="shared" si="3"/>
        <v>0.8</v>
      </c>
      <c r="P95" s="640">
        <f t="shared" si="4"/>
        <v>0.8</v>
      </c>
      <c r="Q95" s="640">
        <f t="shared" si="36"/>
        <v>0.8</v>
      </c>
      <c r="R95" s="640"/>
      <c r="S95" s="609" t="s">
        <v>517</v>
      </c>
      <c r="T95" s="684" t="s">
        <v>1500</v>
      </c>
      <c r="U95" s="616">
        <f t="shared" si="5"/>
        <v>0.8</v>
      </c>
      <c r="V95" s="616">
        <f t="shared" si="34"/>
        <v>0.8</v>
      </c>
      <c r="W95" s="616">
        <f t="shared" si="35"/>
        <v>0.8</v>
      </c>
      <c r="X95" s="616">
        <f t="shared" si="8"/>
        <v>1</v>
      </c>
      <c r="Y95" s="616">
        <f t="shared" si="9"/>
        <v>0.8</v>
      </c>
      <c r="Z95" s="616" t="str">
        <f t="shared" si="10"/>
        <v>#REF!</v>
      </c>
      <c r="AA95" s="616" t="str">
        <f t="shared" si="11"/>
        <v>#REF!</v>
      </c>
      <c r="AB95" s="616" t="str">
        <f t="shared" si="12"/>
        <v>#REF!</v>
      </c>
      <c r="AC95" s="642">
        <f t="shared" si="13"/>
        <v>0</v>
      </c>
      <c r="AD95" s="642" t="str">
        <f t="shared" si="14"/>
        <v>#REF!</v>
      </c>
      <c r="AE95" s="642" t="str">
        <f t="shared" si="15"/>
        <v>#REF!</v>
      </c>
      <c r="AF95" s="609"/>
      <c r="AG95" s="622"/>
      <c r="AH95" s="622"/>
      <c r="AI95" s="622">
        <f t="shared" si="16"/>
        <v>0.8</v>
      </c>
    </row>
    <row r="96" ht="15.0" customHeight="1">
      <c r="A96" s="609">
        <f t="shared" si="17"/>
        <v>94</v>
      </c>
      <c r="B96" s="682">
        <v>452021.0</v>
      </c>
      <c r="C96" s="683" t="s">
        <v>1059</v>
      </c>
      <c r="D96" s="684" t="s">
        <v>1509</v>
      </c>
      <c r="E96" s="683" t="s">
        <v>511</v>
      </c>
      <c r="F96" s="685" t="s">
        <v>512</v>
      </c>
      <c r="G96" s="685" t="s">
        <v>790</v>
      </c>
      <c r="H96" s="609" t="str">
        <f t="shared" si="1"/>
        <v>DEV03</v>
      </c>
      <c r="I96" s="611" t="str">
        <f t="shared" si="2"/>
        <v>#REF!</v>
      </c>
      <c r="J96" s="609">
        <v>6.0</v>
      </c>
      <c r="K96" s="609">
        <v>2024.0</v>
      </c>
      <c r="L96" s="639">
        <v>45444.0</v>
      </c>
      <c r="M96" s="639">
        <v>45473.0</v>
      </c>
      <c r="N96" s="640">
        <v>20.0</v>
      </c>
      <c r="O96" s="640">
        <f t="shared" si="3"/>
        <v>1</v>
      </c>
      <c r="P96" s="640">
        <f t="shared" si="4"/>
        <v>1</v>
      </c>
      <c r="Q96" s="640">
        <f t="shared" si="36"/>
        <v>1</v>
      </c>
      <c r="R96" s="640"/>
      <c r="S96" s="609" t="s">
        <v>517</v>
      </c>
      <c r="T96" s="684" t="s">
        <v>1500</v>
      </c>
      <c r="U96" s="616">
        <f t="shared" si="5"/>
        <v>1</v>
      </c>
      <c r="V96" s="616">
        <f t="shared" si="34"/>
        <v>1</v>
      </c>
      <c r="W96" s="616">
        <f t="shared" si="35"/>
        <v>1</v>
      </c>
      <c r="X96" s="616">
        <f t="shared" si="8"/>
        <v>1</v>
      </c>
      <c r="Y96" s="616">
        <f t="shared" si="9"/>
        <v>1</v>
      </c>
      <c r="Z96" s="616" t="str">
        <f t="shared" si="10"/>
        <v>#REF!</v>
      </c>
      <c r="AA96" s="616" t="str">
        <f t="shared" si="11"/>
        <v>#REF!</v>
      </c>
      <c r="AB96" s="616" t="str">
        <f t="shared" si="12"/>
        <v>#REF!</v>
      </c>
      <c r="AC96" s="642">
        <f t="shared" si="13"/>
        <v>0</v>
      </c>
      <c r="AD96" s="642" t="str">
        <f t="shared" si="14"/>
        <v>#REF!</v>
      </c>
      <c r="AE96" s="642" t="str">
        <f t="shared" si="15"/>
        <v>#REF!</v>
      </c>
      <c r="AF96" s="609"/>
      <c r="AG96" s="622"/>
      <c r="AH96" s="622"/>
      <c r="AI96" s="622">
        <f t="shared" si="16"/>
        <v>1</v>
      </c>
    </row>
    <row r="97" ht="15.0" customHeight="1">
      <c r="A97" s="609">
        <f t="shared" si="17"/>
        <v>95</v>
      </c>
      <c r="B97" s="682">
        <v>452887.0</v>
      </c>
      <c r="C97" s="683" t="s">
        <v>1046</v>
      </c>
      <c r="D97" s="684" t="s">
        <v>1511</v>
      </c>
      <c r="E97" s="683" t="s">
        <v>511</v>
      </c>
      <c r="F97" s="685" t="s">
        <v>512</v>
      </c>
      <c r="G97" s="685" t="s">
        <v>787</v>
      </c>
      <c r="H97" s="609" t="str">
        <f t="shared" si="1"/>
        <v>DEV05</v>
      </c>
      <c r="I97" s="611" t="str">
        <f t="shared" si="2"/>
        <v>#REF!</v>
      </c>
      <c r="J97" s="609">
        <v>6.0</v>
      </c>
      <c r="K97" s="609">
        <v>2024.0</v>
      </c>
      <c r="L97" s="639">
        <v>45444.0</v>
      </c>
      <c r="M97" s="639">
        <v>45473.0</v>
      </c>
      <c r="N97" s="640">
        <v>20.0</v>
      </c>
      <c r="O97" s="640">
        <f t="shared" si="3"/>
        <v>1</v>
      </c>
      <c r="P97" s="640">
        <f t="shared" si="4"/>
        <v>1</v>
      </c>
      <c r="Q97" s="640">
        <f t="shared" si="36"/>
        <v>1</v>
      </c>
      <c r="R97" s="640"/>
      <c r="S97" s="609" t="s">
        <v>517</v>
      </c>
      <c r="T97" s="684" t="s">
        <v>1500</v>
      </c>
      <c r="U97" s="616">
        <f t="shared" si="5"/>
        <v>1</v>
      </c>
      <c r="V97" s="616">
        <f t="shared" si="34"/>
        <v>1</v>
      </c>
      <c r="W97" s="616">
        <f t="shared" si="35"/>
        <v>1</v>
      </c>
      <c r="X97" s="616">
        <f t="shared" si="8"/>
        <v>1</v>
      </c>
      <c r="Y97" s="616">
        <f t="shared" si="9"/>
        <v>1</v>
      </c>
      <c r="Z97" s="616" t="str">
        <f t="shared" si="10"/>
        <v>#REF!</v>
      </c>
      <c r="AA97" s="616" t="str">
        <f t="shared" si="11"/>
        <v>#REF!</v>
      </c>
      <c r="AB97" s="616" t="str">
        <f t="shared" si="12"/>
        <v>#REF!</v>
      </c>
      <c r="AC97" s="642">
        <f t="shared" si="13"/>
        <v>0</v>
      </c>
      <c r="AD97" s="642" t="str">
        <f t="shared" si="14"/>
        <v>#REF!</v>
      </c>
      <c r="AE97" s="642" t="str">
        <f t="shared" si="15"/>
        <v>#REF!</v>
      </c>
      <c r="AF97" s="609"/>
      <c r="AG97" s="622"/>
      <c r="AH97" s="622"/>
      <c r="AI97" s="622">
        <f t="shared" si="16"/>
        <v>1</v>
      </c>
    </row>
    <row r="98" ht="15.0" customHeight="1">
      <c r="A98" s="609">
        <f t="shared" si="17"/>
        <v>96</v>
      </c>
      <c r="B98" s="682">
        <v>453001.0</v>
      </c>
      <c r="C98" s="683" t="s">
        <v>1053</v>
      </c>
      <c r="D98" s="684" t="s">
        <v>1512</v>
      </c>
      <c r="E98" s="683" t="s">
        <v>511</v>
      </c>
      <c r="F98" s="685" t="s">
        <v>512</v>
      </c>
      <c r="G98" s="685" t="s">
        <v>771</v>
      </c>
      <c r="H98" s="609" t="str">
        <f t="shared" si="1"/>
        <v>DEV04</v>
      </c>
      <c r="I98" s="611" t="str">
        <f t="shared" si="2"/>
        <v>#REF!</v>
      </c>
      <c r="J98" s="609">
        <v>6.0</v>
      </c>
      <c r="K98" s="609">
        <v>2024.0</v>
      </c>
      <c r="L98" s="639">
        <v>45444.0</v>
      </c>
      <c r="M98" s="639">
        <v>45473.0</v>
      </c>
      <c r="N98" s="640">
        <v>20.0</v>
      </c>
      <c r="O98" s="640">
        <f t="shared" si="3"/>
        <v>1</v>
      </c>
      <c r="P98" s="640">
        <f t="shared" si="4"/>
        <v>1</v>
      </c>
      <c r="Q98" s="640">
        <f t="shared" si="36"/>
        <v>1</v>
      </c>
      <c r="R98" s="640"/>
      <c r="S98" s="609" t="s">
        <v>517</v>
      </c>
      <c r="T98" s="684" t="s">
        <v>1500</v>
      </c>
      <c r="U98" s="616">
        <f t="shared" si="5"/>
        <v>1</v>
      </c>
      <c r="V98" s="616">
        <f t="shared" si="34"/>
        <v>1</v>
      </c>
      <c r="W98" s="616">
        <f t="shared" si="35"/>
        <v>1</v>
      </c>
      <c r="X98" s="616">
        <f t="shared" si="8"/>
        <v>1</v>
      </c>
      <c r="Y98" s="616">
        <f t="shared" si="9"/>
        <v>1</v>
      </c>
      <c r="Z98" s="616" t="str">
        <f t="shared" si="10"/>
        <v>#REF!</v>
      </c>
      <c r="AA98" s="616" t="str">
        <f t="shared" si="11"/>
        <v>#REF!</v>
      </c>
      <c r="AB98" s="616" t="str">
        <f t="shared" si="12"/>
        <v>#REF!</v>
      </c>
      <c r="AC98" s="642">
        <f t="shared" si="13"/>
        <v>0</v>
      </c>
      <c r="AD98" s="642" t="str">
        <f t="shared" si="14"/>
        <v>#REF!</v>
      </c>
      <c r="AE98" s="642" t="str">
        <f t="shared" si="15"/>
        <v>#REF!</v>
      </c>
      <c r="AF98" s="609"/>
      <c r="AG98" s="622"/>
      <c r="AH98" s="622"/>
      <c r="AI98" s="622">
        <f t="shared" si="16"/>
        <v>1</v>
      </c>
    </row>
    <row r="99" ht="15.0" customHeight="1">
      <c r="A99" s="609">
        <f t="shared" si="17"/>
        <v>97</v>
      </c>
      <c r="B99" s="682">
        <v>212015.0</v>
      </c>
      <c r="C99" s="683" t="s">
        <v>629</v>
      </c>
      <c r="D99" s="684" t="s">
        <v>1514</v>
      </c>
      <c r="E99" s="683" t="s">
        <v>511</v>
      </c>
      <c r="F99" s="685" t="s">
        <v>564</v>
      </c>
      <c r="G99" s="685" t="s">
        <v>893</v>
      </c>
      <c r="H99" s="609" t="str">
        <f t="shared" si="1"/>
        <v>BA06</v>
      </c>
      <c r="I99" s="611" t="str">
        <f t="shared" si="2"/>
        <v>#REF!</v>
      </c>
      <c r="J99" s="609">
        <v>6.0</v>
      </c>
      <c r="K99" s="609">
        <v>2024.0</v>
      </c>
      <c r="L99" s="639">
        <v>45446.0</v>
      </c>
      <c r="M99" s="639">
        <v>45473.0</v>
      </c>
      <c r="N99" s="640">
        <v>20.0</v>
      </c>
      <c r="O99" s="640">
        <f t="shared" si="3"/>
        <v>1</v>
      </c>
      <c r="P99" s="640" t="str">
        <f t="shared" si="4"/>
        <v>#REF!</v>
      </c>
      <c r="Q99" s="640" t="str">
        <f t="shared" si="36"/>
        <v>#REF!</v>
      </c>
      <c r="R99" s="640"/>
      <c r="S99" s="609" t="s">
        <v>525</v>
      </c>
      <c r="T99" s="684" t="s">
        <v>1515</v>
      </c>
      <c r="U99" s="616" t="str">
        <f t="shared" si="5"/>
        <v>#REF!</v>
      </c>
      <c r="V99" s="616" t="str">
        <f t="shared" si="34"/>
        <v>#REF!</v>
      </c>
      <c r="W99" s="616" t="str">
        <f t="shared" si="35"/>
        <v>#REF!</v>
      </c>
      <c r="X99" s="616" t="str">
        <f t="shared" si="8"/>
        <v>#REF!</v>
      </c>
      <c r="Y99" s="616">
        <f t="shared" si="9"/>
        <v>1</v>
      </c>
      <c r="Z99" s="616" t="str">
        <f t="shared" si="10"/>
        <v>#REF!</v>
      </c>
      <c r="AA99" s="616" t="str">
        <f t="shared" si="11"/>
        <v>#REF!</v>
      </c>
      <c r="AB99" s="616" t="str">
        <f t="shared" si="12"/>
        <v>#REF!</v>
      </c>
      <c r="AC99" s="642" t="str">
        <f t="shared" si="13"/>
        <v>#REF!</v>
      </c>
      <c r="AD99" s="642" t="str">
        <f t="shared" si="14"/>
        <v>#REF!</v>
      </c>
      <c r="AE99" s="642" t="str">
        <f t="shared" si="15"/>
        <v>#REF!</v>
      </c>
      <c r="AF99" s="609"/>
      <c r="AG99" s="622"/>
      <c r="AH99" s="622"/>
      <c r="AI99" s="622" t="str">
        <f t="shared" si="16"/>
        <v>#REF!</v>
      </c>
    </row>
    <row r="100" ht="15.0" customHeight="1">
      <c r="A100" s="609">
        <f t="shared" si="17"/>
        <v>98</v>
      </c>
      <c r="B100" s="682">
        <v>433095.0</v>
      </c>
      <c r="C100" s="683" t="s">
        <v>809</v>
      </c>
      <c r="D100" s="684" t="s">
        <v>1517</v>
      </c>
      <c r="E100" s="683" t="s">
        <v>511</v>
      </c>
      <c r="F100" s="685" t="s">
        <v>546</v>
      </c>
      <c r="G100" s="685" t="s">
        <v>771</v>
      </c>
      <c r="H100" s="609" t="str">
        <f t="shared" si="1"/>
        <v>TESTER04</v>
      </c>
      <c r="I100" s="611" t="str">
        <f t="shared" si="2"/>
        <v>#REF!</v>
      </c>
      <c r="J100" s="609">
        <v>6.0</v>
      </c>
      <c r="K100" s="609">
        <v>2024.0</v>
      </c>
      <c r="L100" s="639">
        <v>45444.0</v>
      </c>
      <c r="M100" s="639">
        <v>45473.0</v>
      </c>
      <c r="N100" s="640">
        <v>20.0</v>
      </c>
      <c r="O100" s="640">
        <f t="shared" si="3"/>
        <v>1</v>
      </c>
      <c r="P100" s="640" t="str">
        <f t="shared" si="4"/>
        <v>#REF!</v>
      </c>
      <c r="Q100" s="640" t="str">
        <f t="shared" si="36"/>
        <v>#REF!</v>
      </c>
      <c r="R100" s="640"/>
      <c r="S100" s="609" t="s">
        <v>525</v>
      </c>
      <c r="T100" s="684" t="s">
        <v>1515</v>
      </c>
      <c r="U100" s="616" t="str">
        <f t="shared" si="5"/>
        <v>#REF!</v>
      </c>
      <c r="V100" s="616" t="str">
        <f t="shared" si="34"/>
        <v>#REF!</v>
      </c>
      <c r="W100" s="616" t="str">
        <f t="shared" si="35"/>
        <v>#REF!</v>
      </c>
      <c r="X100" s="616" t="str">
        <f t="shared" si="8"/>
        <v>#REF!</v>
      </c>
      <c r="Y100" s="616">
        <f t="shared" si="9"/>
        <v>1</v>
      </c>
      <c r="Z100" s="616" t="str">
        <f t="shared" si="10"/>
        <v>#REF!</v>
      </c>
      <c r="AA100" s="616" t="str">
        <f t="shared" si="11"/>
        <v>#REF!</v>
      </c>
      <c r="AB100" s="616" t="str">
        <f t="shared" si="12"/>
        <v>#REF!</v>
      </c>
      <c r="AC100" s="642" t="str">
        <f t="shared" si="13"/>
        <v>#REF!</v>
      </c>
      <c r="AD100" s="642" t="str">
        <f t="shared" si="14"/>
        <v>#REF!</v>
      </c>
      <c r="AE100" s="642" t="str">
        <f t="shared" si="15"/>
        <v>#REF!</v>
      </c>
      <c r="AF100" s="609"/>
      <c r="AG100" s="622"/>
      <c r="AH100" s="622"/>
      <c r="AI100" s="622" t="str">
        <f t="shared" si="16"/>
        <v>#REF!</v>
      </c>
    </row>
    <row r="101" ht="15.0" customHeight="1">
      <c r="A101" s="609">
        <f t="shared" si="17"/>
        <v>99</v>
      </c>
      <c r="B101" s="682">
        <v>271169.0</v>
      </c>
      <c r="C101" s="683" t="s">
        <v>1518</v>
      </c>
      <c r="D101" s="684" t="s">
        <v>1519</v>
      </c>
      <c r="E101" s="683" t="s">
        <v>511</v>
      </c>
      <c r="F101" s="685" t="s">
        <v>512</v>
      </c>
      <c r="G101" s="685" t="s">
        <v>771</v>
      </c>
      <c r="H101" s="609" t="str">
        <f t="shared" si="1"/>
        <v>DEV04</v>
      </c>
      <c r="I101" s="611" t="str">
        <f t="shared" si="2"/>
        <v>#REF!</v>
      </c>
      <c r="J101" s="609">
        <v>6.0</v>
      </c>
      <c r="K101" s="609">
        <v>2024.0</v>
      </c>
      <c r="L101" s="639">
        <v>45444.0</v>
      </c>
      <c r="M101" s="639">
        <v>45473.0</v>
      </c>
      <c r="N101" s="640">
        <v>20.0</v>
      </c>
      <c r="O101" s="640">
        <f t="shared" si="3"/>
        <v>1</v>
      </c>
      <c r="P101" s="640" t="str">
        <f t="shared" si="4"/>
        <v>#REF!</v>
      </c>
      <c r="Q101" s="640" t="str">
        <f t="shared" si="36"/>
        <v>#REF!</v>
      </c>
      <c r="R101" s="640"/>
      <c r="S101" s="609" t="s">
        <v>525</v>
      </c>
      <c r="T101" s="684" t="s">
        <v>1515</v>
      </c>
      <c r="U101" s="616" t="str">
        <f t="shared" si="5"/>
        <v>#REF!</v>
      </c>
      <c r="V101" s="616" t="str">
        <f t="shared" si="34"/>
        <v>#REF!</v>
      </c>
      <c r="W101" s="616" t="str">
        <f t="shared" si="35"/>
        <v>#REF!</v>
      </c>
      <c r="X101" s="616" t="str">
        <f t="shared" si="8"/>
        <v>#REF!</v>
      </c>
      <c r="Y101" s="616">
        <f t="shared" si="9"/>
        <v>1</v>
      </c>
      <c r="Z101" s="616" t="str">
        <f t="shared" si="10"/>
        <v>#REF!</v>
      </c>
      <c r="AA101" s="616" t="str">
        <f t="shared" si="11"/>
        <v>#REF!</v>
      </c>
      <c r="AB101" s="616" t="str">
        <f t="shared" si="12"/>
        <v>#REF!</v>
      </c>
      <c r="AC101" s="642" t="str">
        <f t="shared" si="13"/>
        <v>#REF!</v>
      </c>
      <c r="AD101" s="642" t="str">
        <f t="shared" si="14"/>
        <v>#REF!</v>
      </c>
      <c r="AE101" s="642" t="str">
        <f t="shared" si="15"/>
        <v>#REF!</v>
      </c>
      <c r="AF101" s="609"/>
      <c r="AG101" s="622"/>
      <c r="AH101" s="622"/>
      <c r="AI101" s="622" t="str">
        <f t="shared" si="16"/>
        <v>#REF!</v>
      </c>
    </row>
    <row r="102" ht="15.0" customHeight="1">
      <c r="A102" s="609">
        <f t="shared" si="17"/>
        <v>100</v>
      </c>
      <c r="B102" s="682">
        <v>463511.0</v>
      </c>
      <c r="C102" s="683" t="s">
        <v>1520</v>
      </c>
      <c r="D102" s="684" t="s">
        <v>1521</v>
      </c>
      <c r="E102" s="683" t="s">
        <v>511</v>
      </c>
      <c r="F102" s="685" t="s">
        <v>512</v>
      </c>
      <c r="G102" s="685" t="s">
        <v>790</v>
      </c>
      <c r="H102" s="609" t="str">
        <f t="shared" si="1"/>
        <v>DEV03</v>
      </c>
      <c r="I102" s="611" t="str">
        <f t="shared" si="2"/>
        <v>#REF!</v>
      </c>
      <c r="J102" s="609">
        <v>6.0</v>
      </c>
      <c r="K102" s="609">
        <v>2024.0</v>
      </c>
      <c r="L102" s="639">
        <v>45444.0</v>
      </c>
      <c r="M102" s="639">
        <v>45473.0</v>
      </c>
      <c r="N102" s="640">
        <v>20.0</v>
      </c>
      <c r="O102" s="640">
        <f t="shared" si="3"/>
        <v>1</v>
      </c>
      <c r="P102" s="640" t="str">
        <f t="shared" si="4"/>
        <v>#REF!</v>
      </c>
      <c r="Q102" s="640" t="str">
        <f t="shared" si="36"/>
        <v>#REF!</v>
      </c>
      <c r="R102" s="640"/>
      <c r="S102" s="609" t="s">
        <v>525</v>
      </c>
      <c r="T102" s="684" t="s">
        <v>1515</v>
      </c>
      <c r="U102" s="616" t="str">
        <f t="shared" si="5"/>
        <v>#REF!</v>
      </c>
      <c r="V102" s="616" t="str">
        <f t="shared" si="34"/>
        <v>#REF!</v>
      </c>
      <c r="W102" s="616" t="str">
        <f t="shared" si="35"/>
        <v>#REF!</v>
      </c>
      <c r="X102" s="616" t="str">
        <f t="shared" si="8"/>
        <v>#REF!</v>
      </c>
      <c r="Y102" s="616">
        <f t="shared" si="9"/>
        <v>1</v>
      </c>
      <c r="Z102" s="616" t="str">
        <f t="shared" si="10"/>
        <v>#REF!</v>
      </c>
      <c r="AA102" s="616" t="str">
        <f t="shared" si="11"/>
        <v>#REF!</v>
      </c>
      <c r="AB102" s="616" t="str">
        <f t="shared" si="12"/>
        <v>#REF!</v>
      </c>
      <c r="AC102" s="642" t="str">
        <f t="shared" si="13"/>
        <v>#REF!</v>
      </c>
      <c r="AD102" s="642" t="str">
        <f t="shared" si="14"/>
        <v>#REF!</v>
      </c>
      <c r="AE102" s="642" t="str">
        <f t="shared" si="15"/>
        <v>#REF!</v>
      </c>
      <c r="AF102" s="609"/>
      <c r="AG102" s="622"/>
      <c r="AH102" s="622"/>
      <c r="AI102" s="622" t="str">
        <f t="shared" si="16"/>
        <v>#REF!</v>
      </c>
    </row>
    <row r="103" ht="15.0" customHeight="1">
      <c r="A103" s="609">
        <f t="shared" si="17"/>
        <v>101</v>
      </c>
      <c r="B103" s="682">
        <v>463509.0</v>
      </c>
      <c r="C103" s="683" t="s">
        <v>1442</v>
      </c>
      <c r="D103" s="684" t="s">
        <v>1446</v>
      </c>
      <c r="E103" s="683" t="s">
        <v>511</v>
      </c>
      <c r="F103" s="685" t="s">
        <v>564</v>
      </c>
      <c r="G103" s="685" t="s">
        <v>790</v>
      </c>
      <c r="H103" s="609" t="str">
        <f t="shared" si="1"/>
        <v>BA03</v>
      </c>
      <c r="I103" s="611" t="str">
        <f t="shared" si="2"/>
        <v>#REF!</v>
      </c>
      <c r="J103" s="609">
        <v>6.0</v>
      </c>
      <c r="K103" s="609">
        <v>2024.0</v>
      </c>
      <c r="L103" s="639">
        <v>45446.0</v>
      </c>
      <c r="M103" s="639">
        <v>45457.0</v>
      </c>
      <c r="N103" s="640">
        <v>10.0</v>
      </c>
      <c r="O103" s="640">
        <f t="shared" si="3"/>
        <v>0.5</v>
      </c>
      <c r="P103" s="640" t="str">
        <f t="shared" si="4"/>
        <v>#REF!</v>
      </c>
      <c r="Q103" s="640" t="str">
        <f t="shared" si="36"/>
        <v>#REF!</v>
      </c>
      <c r="R103" s="640"/>
      <c r="S103" s="609" t="s">
        <v>525</v>
      </c>
      <c r="T103" s="684" t="s">
        <v>1515</v>
      </c>
      <c r="U103" s="616" t="str">
        <f t="shared" si="5"/>
        <v>#REF!</v>
      </c>
      <c r="V103" s="616" t="str">
        <f t="shared" si="34"/>
        <v>#REF!</v>
      </c>
      <c r="W103" s="616" t="str">
        <f t="shared" si="35"/>
        <v>#REF!</v>
      </c>
      <c r="X103" s="616" t="str">
        <f t="shared" si="8"/>
        <v>#REF!</v>
      </c>
      <c r="Y103" s="616">
        <f t="shared" si="9"/>
        <v>1</v>
      </c>
      <c r="Z103" s="616" t="str">
        <f t="shared" si="10"/>
        <v>#REF!</v>
      </c>
      <c r="AA103" s="616" t="str">
        <f t="shared" si="11"/>
        <v>#REF!</v>
      </c>
      <c r="AB103" s="616" t="str">
        <f t="shared" si="12"/>
        <v>#REF!</v>
      </c>
      <c r="AC103" s="642" t="str">
        <f t="shared" si="13"/>
        <v>#REF!</v>
      </c>
      <c r="AD103" s="642" t="str">
        <f t="shared" si="14"/>
        <v>#REF!</v>
      </c>
      <c r="AE103" s="642" t="str">
        <f t="shared" si="15"/>
        <v>#REF!</v>
      </c>
      <c r="AF103" s="609"/>
      <c r="AG103" s="622"/>
      <c r="AH103" s="622"/>
      <c r="AI103" s="622" t="str">
        <f t="shared" si="16"/>
        <v>#REF!</v>
      </c>
    </row>
    <row r="104" ht="15.0" customHeight="1">
      <c r="A104" s="609">
        <f t="shared" si="17"/>
        <v>102</v>
      </c>
      <c r="B104" s="682">
        <v>463617.0</v>
      </c>
      <c r="C104" s="683" t="s">
        <v>1523</v>
      </c>
      <c r="D104" s="684" t="s">
        <v>1524</v>
      </c>
      <c r="E104" s="683" t="s">
        <v>511</v>
      </c>
      <c r="F104" s="685" t="s">
        <v>512</v>
      </c>
      <c r="G104" s="685" t="s">
        <v>787</v>
      </c>
      <c r="H104" s="609" t="str">
        <f t="shared" si="1"/>
        <v>DEV05</v>
      </c>
      <c r="I104" s="611" t="str">
        <f t="shared" si="2"/>
        <v>#REF!</v>
      </c>
      <c r="J104" s="609">
        <v>6.0</v>
      </c>
      <c r="K104" s="609">
        <v>2024.0</v>
      </c>
      <c r="L104" s="639">
        <v>45444.0</v>
      </c>
      <c r="M104" s="639">
        <v>45473.0</v>
      </c>
      <c r="N104" s="640">
        <v>20.0</v>
      </c>
      <c r="O104" s="640">
        <f t="shared" si="3"/>
        <v>1</v>
      </c>
      <c r="P104" s="640" t="str">
        <f t="shared" si="4"/>
        <v>#REF!</v>
      </c>
      <c r="Q104" s="640" t="str">
        <f t="shared" si="36"/>
        <v>#REF!</v>
      </c>
      <c r="R104" s="640"/>
      <c r="S104" s="609" t="s">
        <v>525</v>
      </c>
      <c r="T104" s="684" t="s">
        <v>1515</v>
      </c>
      <c r="U104" s="616" t="str">
        <f t="shared" si="5"/>
        <v>#REF!</v>
      </c>
      <c r="V104" s="616" t="str">
        <f t="shared" si="34"/>
        <v>#REF!</v>
      </c>
      <c r="W104" s="616" t="str">
        <f t="shared" si="35"/>
        <v>#REF!</v>
      </c>
      <c r="X104" s="616" t="str">
        <f t="shared" si="8"/>
        <v>#REF!</v>
      </c>
      <c r="Y104" s="616">
        <f t="shared" si="9"/>
        <v>1</v>
      </c>
      <c r="Z104" s="616" t="str">
        <f t="shared" si="10"/>
        <v>#REF!</v>
      </c>
      <c r="AA104" s="616" t="str">
        <f t="shared" si="11"/>
        <v>#REF!</v>
      </c>
      <c r="AB104" s="616" t="str">
        <f t="shared" si="12"/>
        <v>#REF!</v>
      </c>
      <c r="AC104" s="642" t="str">
        <f t="shared" si="13"/>
        <v>#REF!</v>
      </c>
      <c r="AD104" s="642" t="str">
        <f t="shared" si="14"/>
        <v>#REF!</v>
      </c>
      <c r="AE104" s="642" t="str">
        <f t="shared" si="15"/>
        <v>#REF!</v>
      </c>
      <c r="AF104" s="609"/>
      <c r="AG104" s="622"/>
      <c r="AH104" s="622"/>
      <c r="AI104" s="622" t="str">
        <f t="shared" si="16"/>
        <v>#REF!</v>
      </c>
    </row>
    <row r="105" ht="15.0" customHeight="1">
      <c r="A105" s="609">
        <f t="shared" si="17"/>
        <v>103</v>
      </c>
      <c r="B105" s="682">
        <v>463621.0</v>
      </c>
      <c r="C105" s="683" t="s">
        <v>1525</v>
      </c>
      <c r="D105" s="684" t="s">
        <v>1526</v>
      </c>
      <c r="E105" s="683" t="s">
        <v>511</v>
      </c>
      <c r="F105" s="685" t="s">
        <v>564</v>
      </c>
      <c r="G105" s="685" t="s">
        <v>665</v>
      </c>
      <c r="H105" s="609" t="str">
        <f t="shared" si="1"/>
        <v>BA02</v>
      </c>
      <c r="I105" s="611" t="str">
        <f t="shared" si="2"/>
        <v>#REF!</v>
      </c>
      <c r="J105" s="609">
        <v>6.0</v>
      </c>
      <c r="K105" s="609">
        <v>2024.0</v>
      </c>
      <c r="L105" s="639">
        <v>45444.0</v>
      </c>
      <c r="M105" s="639">
        <v>45473.0</v>
      </c>
      <c r="N105" s="640">
        <v>20.0</v>
      </c>
      <c r="O105" s="640">
        <f t="shared" si="3"/>
        <v>1</v>
      </c>
      <c r="P105" s="640" t="str">
        <f t="shared" si="4"/>
        <v>#REF!</v>
      </c>
      <c r="Q105" s="640" t="str">
        <f t="shared" si="36"/>
        <v>#REF!</v>
      </c>
      <c r="R105" s="640"/>
      <c r="S105" s="609" t="s">
        <v>525</v>
      </c>
      <c r="T105" s="684" t="s">
        <v>1515</v>
      </c>
      <c r="U105" s="616" t="str">
        <f t="shared" si="5"/>
        <v>#REF!</v>
      </c>
      <c r="V105" s="616" t="str">
        <f t="shared" si="34"/>
        <v>#REF!</v>
      </c>
      <c r="W105" s="616" t="str">
        <f t="shared" si="35"/>
        <v>#REF!</v>
      </c>
      <c r="X105" s="616" t="str">
        <f t="shared" si="8"/>
        <v>#REF!</v>
      </c>
      <c r="Y105" s="616">
        <f t="shared" si="9"/>
        <v>1</v>
      </c>
      <c r="Z105" s="616" t="str">
        <f t="shared" si="10"/>
        <v>#REF!</v>
      </c>
      <c r="AA105" s="616" t="str">
        <f t="shared" si="11"/>
        <v>#REF!</v>
      </c>
      <c r="AB105" s="616" t="str">
        <f t="shared" si="12"/>
        <v>#REF!</v>
      </c>
      <c r="AC105" s="642" t="str">
        <f t="shared" si="13"/>
        <v>#REF!</v>
      </c>
      <c r="AD105" s="642" t="str">
        <f t="shared" si="14"/>
        <v>#REF!</v>
      </c>
      <c r="AE105" s="642" t="str">
        <f t="shared" si="15"/>
        <v>#REF!</v>
      </c>
      <c r="AF105" s="609"/>
      <c r="AG105" s="622"/>
      <c r="AH105" s="622"/>
      <c r="AI105" s="622" t="str">
        <f t="shared" si="16"/>
        <v>#REF!</v>
      </c>
    </row>
    <row r="106" ht="15.0" customHeight="1">
      <c r="A106" s="609">
        <f t="shared" si="17"/>
        <v>104</v>
      </c>
      <c r="B106" s="682">
        <v>463675.0</v>
      </c>
      <c r="C106" s="683" t="s">
        <v>1527</v>
      </c>
      <c r="D106" s="684" t="s">
        <v>1528</v>
      </c>
      <c r="E106" s="683" t="s">
        <v>511</v>
      </c>
      <c r="F106" s="685" t="s">
        <v>512</v>
      </c>
      <c r="G106" s="685" t="s">
        <v>787</v>
      </c>
      <c r="H106" s="609" t="str">
        <f t="shared" si="1"/>
        <v>DEV05</v>
      </c>
      <c r="I106" s="611" t="str">
        <f t="shared" si="2"/>
        <v>#REF!</v>
      </c>
      <c r="J106" s="609">
        <v>6.0</v>
      </c>
      <c r="K106" s="609">
        <v>2024.0</v>
      </c>
      <c r="L106" s="639">
        <v>45444.0</v>
      </c>
      <c r="M106" s="639">
        <v>45473.0</v>
      </c>
      <c r="N106" s="640">
        <v>20.0</v>
      </c>
      <c r="O106" s="640">
        <f t="shared" si="3"/>
        <v>1</v>
      </c>
      <c r="P106" s="640" t="str">
        <f t="shared" si="4"/>
        <v>#REF!</v>
      </c>
      <c r="Q106" s="640" t="str">
        <f t="shared" si="36"/>
        <v>#REF!</v>
      </c>
      <c r="R106" s="640"/>
      <c r="S106" s="609" t="s">
        <v>525</v>
      </c>
      <c r="T106" s="684" t="s">
        <v>1515</v>
      </c>
      <c r="U106" s="616" t="str">
        <f t="shared" si="5"/>
        <v>#REF!</v>
      </c>
      <c r="V106" s="616" t="str">
        <f t="shared" si="34"/>
        <v>#REF!</v>
      </c>
      <c r="W106" s="616" t="str">
        <f t="shared" si="35"/>
        <v>#REF!</v>
      </c>
      <c r="X106" s="616" t="str">
        <f t="shared" si="8"/>
        <v>#REF!</v>
      </c>
      <c r="Y106" s="616">
        <f t="shared" si="9"/>
        <v>1</v>
      </c>
      <c r="Z106" s="616" t="str">
        <f t="shared" si="10"/>
        <v>#REF!</v>
      </c>
      <c r="AA106" s="616" t="str">
        <f t="shared" si="11"/>
        <v>#REF!</v>
      </c>
      <c r="AB106" s="616" t="str">
        <f t="shared" si="12"/>
        <v>#REF!</v>
      </c>
      <c r="AC106" s="642" t="str">
        <f t="shared" si="13"/>
        <v>#REF!</v>
      </c>
      <c r="AD106" s="642" t="str">
        <f t="shared" si="14"/>
        <v>#REF!</v>
      </c>
      <c r="AE106" s="642" t="str">
        <f t="shared" si="15"/>
        <v>#REF!</v>
      </c>
      <c r="AF106" s="609"/>
      <c r="AG106" s="622"/>
      <c r="AH106" s="622"/>
      <c r="AI106" s="622" t="str">
        <f t="shared" si="16"/>
        <v>#REF!</v>
      </c>
    </row>
    <row r="107" ht="15.0" customHeight="1">
      <c r="A107" s="609">
        <f t="shared" si="17"/>
        <v>105</v>
      </c>
      <c r="B107" s="682">
        <v>463671.0</v>
      </c>
      <c r="C107" s="683" t="s">
        <v>1531</v>
      </c>
      <c r="D107" s="684" t="s">
        <v>1532</v>
      </c>
      <c r="E107" s="683" t="s">
        <v>511</v>
      </c>
      <c r="F107" s="685" t="s">
        <v>512</v>
      </c>
      <c r="G107" s="685" t="s">
        <v>790</v>
      </c>
      <c r="H107" s="609" t="str">
        <f t="shared" si="1"/>
        <v>DEV03</v>
      </c>
      <c r="I107" s="611" t="str">
        <f t="shared" si="2"/>
        <v>#REF!</v>
      </c>
      <c r="J107" s="609">
        <v>6.0</v>
      </c>
      <c r="K107" s="609">
        <v>2024.0</v>
      </c>
      <c r="L107" s="639">
        <v>45444.0</v>
      </c>
      <c r="M107" s="639">
        <v>45473.0</v>
      </c>
      <c r="N107" s="640">
        <v>20.0</v>
      </c>
      <c r="O107" s="640">
        <f t="shared" si="3"/>
        <v>1</v>
      </c>
      <c r="P107" s="640" t="str">
        <f t="shared" si="4"/>
        <v>#REF!</v>
      </c>
      <c r="Q107" s="640" t="str">
        <f t="shared" si="36"/>
        <v>#REF!</v>
      </c>
      <c r="R107" s="640"/>
      <c r="S107" s="609" t="s">
        <v>525</v>
      </c>
      <c r="T107" s="684" t="s">
        <v>1515</v>
      </c>
      <c r="U107" s="616" t="str">
        <f t="shared" si="5"/>
        <v>#REF!</v>
      </c>
      <c r="V107" s="616" t="str">
        <f t="shared" si="34"/>
        <v>#REF!</v>
      </c>
      <c r="W107" s="616" t="str">
        <f t="shared" si="35"/>
        <v>#REF!</v>
      </c>
      <c r="X107" s="616" t="str">
        <f t="shared" si="8"/>
        <v>#REF!</v>
      </c>
      <c r="Y107" s="616">
        <f t="shared" si="9"/>
        <v>1</v>
      </c>
      <c r="Z107" s="616" t="str">
        <f t="shared" si="10"/>
        <v>#REF!</v>
      </c>
      <c r="AA107" s="616" t="str">
        <f t="shared" si="11"/>
        <v>#REF!</v>
      </c>
      <c r="AB107" s="616" t="str">
        <f t="shared" si="12"/>
        <v>#REF!</v>
      </c>
      <c r="AC107" s="642" t="str">
        <f t="shared" si="13"/>
        <v>#REF!</v>
      </c>
      <c r="AD107" s="642" t="str">
        <f t="shared" si="14"/>
        <v>#REF!</v>
      </c>
      <c r="AE107" s="642" t="str">
        <f t="shared" si="15"/>
        <v>#REF!</v>
      </c>
      <c r="AF107" s="609"/>
      <c r="AG107" s="622"/>
      <c r="AH107" s="622"/>
      <c r="AI107" s="622" t="str">
        <f t="shared" si="16"/>
        <v>#REF!</v>
      </c>
    </row>
    <row r="108" ht="15.0" customHeight="1">
      <c r="A108" s="609">
        <f t="shared" si="17"/>
        <v>106</v>
      </c>
      <c r="B108" s="682">
        <v>463897.0</v>
      </c>
      <c r="C108" s="683" t="s">
        <v>1535</v>
      </c>
      <c r="D108" s="684" t="s">
        <v>1536</v>
      </c>
      <c r="E108" s="683" t="s">
        <v>511</v>
      </c>
      <c r="F108" s="685" t="s">
        <v>512</v>
      </c>
      <c r="G108" s="685" t="s">
        <v>790</v>
      </c>
      <c r="H108" s="609" t="str">
        <f t="shared" si="1"/>
        <v>DEV03</v>
      </c>
      <c r="I108" s="611" t="str">
        <f t="shared" si="2"/>
        <v>#REF!</v>
      </c>
      <c r="J108" s="609">
        <v>6.0</v>
      </c>
      <c r="K108" s="609">
        <v>2024.0</v>
      </c>
      <c r="L108" s="639">
        <v>45444.0</v>
      </c>
      <c r="M108" s="639">
        <v>45473.0</v>
      </c>
      <c r="N108" s="640">
        <v>20.0</v>
      </c>
      <c r="O108" s="640">
        <f t="shared" si="3"/>
        <v>1</v>
      </c>
      <c r="P108" s="640" t="str">
        <f t="shared" si="4"/>
        <v>#REF!</v>
      </c>
      <c r="Q108" s="640" t="str">
        <f t="shared" si="36"/>
        <v>#REF!</v>
      </c>
      <c r="R108" s="640"/>
      <c r="S108" s="609" t="s">
        <v>525</v>
      </c>
      <c r="T108" s="684" t="s">
        <v>1515</v>
      </c>
      <c r="U108" s="616" t="str">
        <f t="shared" si="5"/>
        <v>#REF!</v>
      </c>
      <c r="V108" s="616" t="str">
        <f t="shared" si="34"/>
        <v>#REF!</v>
      </c>
      <c r="W108" s="616" t="str">
        <f t="shared" si="35"/>
        <v>#REF!</v>
      </c>
      <c r="X108" s="616" t="str">
        <f t="shared" si="8"/>
        <v>#REF!</v>
      </c>
      <c r="Y108" s="616">
        <f t="shared" si="9"/>
        <v>1</v>
      </c>
      <c r="Z108" s="616" t="str">
        <f t="shared" si="10"/>
        <v>#REF!</v>
      </c>
      <c r="AA108" s="616" t="str">
        <f t="shared" si="11"/>
        <v>#REF!</v>
      </c>
      <c r="AB108" s="616" t="str">
        <f t="shared" si="12"/>
        <v>#REF!</v>
      </c>
      <c r="AC108" s="642" t="str">
        <f t="shared" si="13"/>
        <v>#REF!</v>
      </c>
      <c r="AD108" s="642" t="str">
        <f t="shared" si="14"/>
        <v>#REF!</v>
      </c>
      <c r="AE108" s="642" t="str">
        <f t="shared" si="15"/>
        <v>#REF!</v>
      </c>
      <c r="AF108" s="609"/>
      <c r="AG108" s="622"/>
      <c r="AH108" s="622"/>
      <c r="AI108" s="622" t="str">
        <f t="shared" si="16"/>
        <v>#REF!</v>
      </c>
    </row>
    <row r="109" ht="15.0" customHeight="1">
      <c r="A109" s="609">
        <f t="shared" si="17"/>
        <v>107</v>
      </c>
      <c r="B109" s="682">
        <v>463899.0</v>
      </c>
      <c r="C109" s="683" t="s">
        <v>1537</v>
      </c>
      <c r="D109" s="684" t="s">
        <v>1538</v>
      </c>
      <c r="E109" s="683" t="s">
        <v>511</v>
      </c>
      <c r="F109" s="685" t="s">
        <v>564</v>
      </c>
      <c r="G109" s="685" t="s">
        <v>790</v>
      </c>
      <c r="H109" s="609" t="str">
        <f t="shared" si="1"/>
        <v>BA03</v>
      </c>
      <c r="I109" s="611" t="str">
        <f t="shared" si="2"/>
        <v>#REF!</v>
      </c>
      <c r="J109" s="609">
        <v>6.0</v>
      </c>
      <c r="K109" s="609">
        <v>2024.0</v>
      </c>
      <c r="L109" s="639">
        <v>45444.0</v>
      </c>
      <c r="M109" s="639">
        <v>45473.0</v>
      </c>
      <c r="N109" s="640">
        <v>20.0</v>
      </c>
      <c r="O109" s="640">
        <f t="shared" si="3"/>
        <v>1</v>
      </c>
      <c r="P109" s="640" t="str">
        <f t="shared" si="4"/>
        <v>#REF!</v>
      </c>
      <c r="Q109" s="640" t="str">
        <f t="shared" si="36"/>
        <v>#REF!</v>
      </c>
      <c r="R109" s="640"/>
      <c r="S109" s="609" t="s">
        <v>525</v>
      </c>
      <c r="T109" s="684" t="s">
        <v>1515</v>
      </c>
      <c r="U109" s="616" t="str">
        <f t="shared" si="5"/>
        <v>#REF!</v>
      </c>
      <c r="V109" s="616" t="str">
        <f t="shared" si="34"/>
        <v>#REF!</v>
      </c>
      <c r="W109" s="616" t="str">
        <f t="shared" si="35"/>
        <v>#REF!</v>
      </c>
      <c r="X109" s="616" t="str">
        <f t="shared" si="8"/>
        <v>#REF!</v>
      </c>
      <c r="Y109" s="616">
        <f t="shared" si="9"/>
        <v>1</v>
      </c>
      <c r="Z109" s="616" t="str">
        <f t="shared" si="10"/>
        <v>#REF!</v>
      </c>
      <c r="AA109" s="616" t="str">
        <f t="shared" si="11"/>
        <v>#REF!</v>
      </c>
      <c r="AB109" s="616" t="str">
        <f t="shared" si="12"/>
        <v>#REF!</v>
      </c>
      <c r="AC109" s="642" t="str">
        <f t="shared" si="13"/>
        <v>#REF!</v>
      </c>
      <c r="AD109" s="642" t="str">
        <f t="shared" si="14"/>
        <v>#REF!</v>
      </c>
      <c r="AE109" s="642" t="str">
        <f t="shared" si="15"/>
        <v>#REF!</v>
      </c>
      <c r="AF109" s="609"/>
      <c r="AG109" s="622"/>
      <c r="AH109" s="622"/>
      <c r="AI109" s="622" t="str">
        <f t="shared" si="16"/>
        <v>#REF!</v>
      </c>
    </row>
    <row r="110" ht="15.0" customHeight="1">
      <c r="A110" s="609">
        <f t="shared" si="17"/>
        <v>108</v>
      </c>
      <c r="B110" s="674">
        <v>458599.0</v>
      </c>
      <c r="C110" s="675" t="s">
        <v>876</v>
      </c>
      <c r="D110" s="676" t="s">
        <v>1539</v>
      </c>
      <c r="E110" s="675" t="s">
        <v>511</v>
      </c>
      <c r="F110" s="677" t="s">
        <v>512</v>
      </c>
      <c r="G110" s="677" t="s">
        <v>790</v>
      </c>
      <c r="H110" s="644" t="str">
        <f t="shared" si="1"/>
        <v>DEV03</v>
      </c>
      <c r="I110" s="646" t="str">
        <f t="shared" si="2"/>
        <v>#REF!</v>
      </c>
      <c r="J110" s="644">
        <v>6.0</v>
      </c>
      <c r="K110" s="644">
        <v>2024.0</v>
      </c>
      <c r="L110" s="647">
        <v>45453.0</v>
      </c>
      <c r="M110" s="647">
        <v>45473.0</v>
      </c>
      <c r="N110" s="648">
        <v>15.0</v>
      </c>
      <c r="O110" s="648">
        <f t="shared" si="3"/>
        <v>0.75</v>
      </c>
      <c r="P110" s="648" t="str">
        <f t="shared" si="4"/>
        <v>#REF!</v>
      </c>
      <c r="Q110" s="648" t="str">
        <f t="shared" si="36"/>
        <v>#REF!</v>
      </c>
      <c r="R110" s="648"/>
      <c r="S110" s="644" t="s">
        <v>525</v>
      </c>
      <c r="T110" s="676" t="s">
        <v>1515</v>
      </c>
      <c r="U110" s="649" t="str">
        <f t="shared" si="5"/>
        <v>#REF!</v>
      </c>
      <c r="V110" s="649" t="str">
        <f t="shared" si="34"/>
        <v>#REF!</v>
      </c>
      <c r="W110" s="649" t="str">
        <f t="shared" si="35"/>
        <v>#REF!</v>
      </c>
      <c r="X110" s="649" t="str">
        <f t="shared" si="8"/>
        <v>#REF!</v>
      </c>
      <c r="Y110" s="649">
        <f t="shared" si="9"/>
        <v>0.75</v>
      </c>
      <c r="Z110" s="649" t="str">
        <f t="shared" si="10"/>
        <v>#REF!</v>
      </c>
      <c r="AA110" s="649" t="str">
        <f t="shared" si="11"/>
        <v>#REF!</v>
      </c>
      <c r="AB110" s="649" t="str">
        <f t="shared" si="12"/>
        <v>#REF!</v>
      </c>
      <c r="AC110" s="650" t="str">
        <f t="shared" si="13"/>
        <v>#REF!</v>
      </c>
      <c r="AD110" s="650" t="str">
        <f t="shared" si="14"/>
        <v>#REF!</v>
      </c>
      <c r="AE110" s="650" t="str">
        <f t="shared" si="15"/>
        <v>#REF!</v>
      </c>
      <c r="AF110" s="644"/>
      <c r="AG110" s="651"/>
      <c r="AH110" s="651"/>
      <c r="AI110" s="651" t="str">
        <f t="shared" si="16"/>
        <v>#REF!</v>
      </c>
    </row>
    <row r="111" ht="15.0" customHeight="1">
      <c r="A111" s="609">
        <f t="shared" si="17"/>
        <v>109</v>
      </c>
      <c r="B111" s="682">
        <v>464019.0</v>
      </c>
      <c r="C111" s="683" t="s">
        <v>1540</v>
      </c>
      <c r="D111" s="684" t="s">
        <v>1541</v>
      </c>
      <c r="E111" s="683" t="s">
        <v>511</v>
      </c>
      <c r="F111" s="685" t="s">
        <v>546</v>
      </c>
      <c r="G111" s="685" t="s">
        <v>665</v>
      </c>
      <c r="H111" s="609" t="str">
        <f t="shared" si="1"/>
        <v>TESTER02</v>
      </c>
      <c r="I111" s="611" t="str">
        <f t="shared" si="2"/>
        <v>#REF!</v>
      </c>
      <c r="J111" s="609">
        <v>6.0</v>
      </c>
      <c r="K111" s="609">
        <v>2024.0</v>
      </c>
      <c r="L111" s="639">
        <v>45444.0</v>
      </c>
      <c r="M111" s="639">
        <v>45473.0</v>
      </c>
      <c r="N111" s="640">
        <v>20.0</v>
      </c>
      <c r="O111" s="640">
        <f t="shared" si="3"/>
        <v>1</v>
      </c>
      <c r="P111" s="640" t="str">
        <f t="shared" si="4"/>
        <v>#REF!</v>
      </c>
      <c r="Q111" s="640" t="str">
        <f t="shared" si="36"/>
        <v>#REF!</v>
      </c>
      <c r="R111" s="640"/>
      <c r="S111" s="609" t="s">
        <v>525</v>
      </c>
      <c r="T111" s="684" t="s">
        <v>1515</v>
      </c>
      <c r="U111" s="616" t="str">
        <f t="shared" si="5"/>
        <v>#REF!</v>
      </c>
      <c r="V111" s="616" t="str">
        <f t="shared" si="34"/>
        <v>#REF!</v>
      </c>
      <c r="W111" s="616" t="str">
        <f t="shared" si="35"/>
        <v>#REF!</v>
      </c>
      <c r="X111" s="616" t="str">
        <f t="shared" si="8"/>
        <v>#REF!</v>
      </c>
      <c r="Y111" s="616">
        <f t="shared" si="9"/>
        <v>1</v>
      </c>
      <c r="Z111" s="616" t="str">
        <f t="shared" si="10"/>
        <v>#REF!</v>
      </c>
      <c r="AA111" s="616" t="str">
        <f t="shared" si="11"/>
        <v>#REF!</v>
      </c>
      <c r="AB111" s="616" t="str">
        <f t="shared" si="12"/>
        <v>#REF!</v>
      </c>
      <c r="AC111" s="642" t="str">
        <f t="shared" si="13"/>
        <v>#REF!</v>
      </c>
      <c r="AD111" s="642" t="str">
        <f t="shared" si="14"/>
        <v>#REF!</v>
      </c>
      <c r="AE111" s="642" t="str">
        <f t="shared" si="15"/>
        <v>#REF!</v>
      </c>
      <c r="AF111" s="609"/>
      <c r="AG111" s="622"/>
      <c r="AH111" s="622"/>
      <c r="AI111" s="622" t="str">
        <f t="shared" si="16"/>
        <v>#REF!</v>
      </c>
    </row>
    <row r="112" ht="15.0" customHeight="1">
      <c r="A112" s="609">
        <f t="shared" si="17"/>
        <v>110</v>
      </c>
      <c r="B112" s="682">
        <v>463993.0</v>
      </c>
      <c r="C112" s="683" t="s">
        <v>1542</v>
      </c>
      <c r="D112" s="684" t="s">
        <v>1543</v>
      </c>
      <c r="E112" s="683" t="s">
        <v>511</v>
      </c>
      <c r="F112" s="685" t="s">
        <v>512</v>
      </c>
      <c r="G112" s="685" t="s">
        <v>790</v>
      </c>
      <c r="H112" s="609" t="str">
        <f t="shared" si="1"/>
        <v>DEV03</v>
      </c>
      <c r="I112" s="611" t="str">
        <f t="shared" si="2"/>
        <v>#REF!</v>
      </c>
      <c r="J112" s="609">
        <v>6.0</v>
      </c>
      <c r="K112" s="609">
        <v>2024.0</v>
      </c>
      <c r="L112" s="639">
        <v>45444.0</v>
      </c>
      <c r="M112" s="639">
        <v>45473.0</v>
      </c>
      <c r="N112" s="640">
        <v>20.0</v>
      </c>
      <c r="O112" s="640">
        <f t="shared" si="3"/>
        <v>1</v>
      </c>
      <c r="P112" s="640" t="str">
        <f t="shared" si="4"/>
        <v>#REF!</v>
      </c>
      <c r="Q112" s="640" t="str">
        <f t="shared" si="36"/>
        <v>#REF!</v>
      </c>
      <c r="R112" s="640"/>
      <c r="S112" s="609" t="s">
        <v>525</v>
      </c>
      <c r="T112" s="684" t="s">
        <v>1515</v>
      </c>
      <c r="U112" s="616" t="str">
        <f t="shared" si="5"/>
        <v>#REF!</v>
      </c>
      <c r="V112" s="616" t="str">
        <f t="shared" si="34"/>
        <v>#REF!</v>
      </c>
      <c r="W112" s="616" t="str">
        <f t="shared" si="35"/>
        <v>#REF!</v>
      </c>
      <c r="X112" s="616" t="str">
        <f t="shared" si="8"/>
        <v>#REF!</v>
      </c>
      <c r="Y112" s="616">
        <f t="shared" si="9"/>
        <v>1</v>
      </c>
      <c r="Z112" s="616" t="str">
        <f t="shared" si="10"/>
        <v>#REF!</v>
      </c>
      <c r="AA112" s="616" t="str">
        <f t="shared" si="11"/>
        <v>#REF!</v>
      </c>
      <c r="AB112" s="616" t="str">
        <f t="shared" si="12"/>
        <v>#REF!</v>
      </c>
      <c r="AC112" s="642" t="str">
        <f t="shared" si="13"/>
        <v>#REF!</v>
      </c>
      <c r="AD112" s="642" t="str">
        <f t="shared" si="14"/>
        <v>#REF!</v>
      </c>
      <c r="AE112" s="642" t="str">
        <f t="shared" si="15"/>
        <v>#REF!</v>
      </c>
      <c r="AF112" s="609"/>
      <c r="AG112" s="622"/>
      <c r="AH112" s="622"/>
      <c r="AI112" s="622" t="str">
        <f t="shared" si="16"/>
        <v>#REF!</v>
      </c>
    </row>
    <row r="113" ht="15.0" customHeight="1">
      <c r="A113" s="609">
        <f t="shared" si="17"/>
        <v>111</v>
      </c>
      <c r="B113" s="682">
        <v>464111.0</v>
      </c>
      <c r="C113" s="683" t="s">
        <v>1544</v>
      </c>
      <c r="D113" s="684" t="s">
        <v>1545</v>
      </c>
      <c r="E113" s="683" t="s">
        <v>511</v>
      </c>
      <c r="F113" s="685" t="s">
        <v>564</v>
      </c>
      <c r="G113" s="685" t="s">
        <v>665</v>
      </c>
      <c r="H113" s="609" t="str">
        <f t="shared" si="1"/>
        <v>BA02</v>
      </c>
      <c r="I113" s="611" t="str">
        <f t="shared" si="2"/>
        <v>#REF!</v>
      </c>
      <c r="J113" s="609">
        <v>6.0</v>
      </c>
      <c r="K113" s="609">
        <v>2024.0</v>
      </c>
      <c r="L113" s="639">
        <v>45444.0</v>
      </c>
      <c r="M113" s="639">
        <v>45473.0</v>
      </c>
      <c r="N113" s="640">
        <v>20.0</v>
      </c>
      <c r="O113" s="640">
        <f t="shared" si="3"/>
        <v>1</v>
      </c>
      <c r="P113" s="640" t="str">
        <f t="shared" si="4"/>
        <v>#REF!</v>
      </c>
      <c r="Q113" s="640" t="str">
        <f t="shared" si="36"/>
        <v>#REF!</v>
      </c>
      <c r="R113" s="640"/>
      <c r="S113" s="609" t="s">
        <v>525</v>
      </c>
      <c r="T113" s="684" t="s">
        <v>1515</v>
      </c>
      <c r="U113" s="616" t="str">
        <f t="shared" si="5"/>
        <v>#REF!</v>
      </c>
      <c r="V113" s="616" t="str">
        <f t="shared" si="34"/>
        <v>#REF!</v>
      </c>
      <c r="W113" s="616" t="str">
        <f t="shared" si="35"/>
        <v>#REF!</v>
      </c>
      <c r="X113" s="616" t="str">
        <f t="shared" si="8"/>
        <v>#REF!</v>
      </c>
      <c r="Y113" s="616">
        <f t="shared" si="9"/>
        <v>1</v>
      </c>
      <c r="Z113" s="616" t="str">
        <f t="shared" si="10"/>
        <v>#REF!</v>
      </c>
      <c r="AA113" s="616" t="str">
        <f t="shared" si="11"/>
        <v>#REF!</v>
      </c>
      <c r="AB113" s="616" t="str">
        <f t="shared" si="12"/>
        <v>#REF!</v>
      </c>
      <c r="AC113" s="642" t="str">
        <f t="shared" si="13"/>
        <v>#REF!</v>
      </c>
      <c r="AD113" s="642" t="str">
        <f t="shared" si="14"/>
        <v>#REF!</v>
      </c>
      <c r="AE113" s="642" t="str">
        <f t="shared" si="15"/>
        <v>#REF!</v>
      </c>
      <c r="AF113" s="609"/>
      <c r="AG113" s="622"/>
      <c r="AH113" s="622"/>
      <c r="AI113" s="622" t="str">
        <f t="shared" si="16"/>
        <v>#REF!</v>
      </c>
    </row>
    <row r="114" ht="15.0" customHeight="1">
      <c r="A114" s="609">
        <f t="shared" si="17"/>
        <v>112</v>
      </c>
      <c r="B114" s="682">
        <v>464119.0</v>
      </c>
      <c r="C114" s="683" t="s">
        <v>1546</v>
      </c>
      <c r="D114" s="684" t="s">
        <v>1547</v>
      </c>
      <c r="E114" s="683" t="s">
        <v>511</v>
      </c>
      <c r="F114" s="685" t="s">
        <v>546</v>
      </c>
      <c r="G114" s="685" t="s">
        <v>665</v>
      </c>
      <c r="H114" s="609" t="str">
        <f t="shared" si="1"/>
        <v>TESTER02</v>
      </c>
      <c r="I114" s="611" t="str">
        <f t="shared" si="2"/>
        <v>#REF!</v>
      </c>
      <c r="J114" s="609">
        <v>6.0</v>
      </c>
      <c r="K114" s="609">
        <v>2024.0</v>
      </c>
      <c r="L114" s="639">
        <v>45444.0</v>
      </c>
      <c r="M114" s="639">
        <v>45473.0</v>
      </c>
      <c r="N114" s="640">
        <v>20.0</v>
      </c>
      <c r="O114" s="640">
        <f t="shared" si="3"/>
        <v>1</v>
      </c>
      <c r="P114" s="640" t="str">
        <f t="shared" si="4"/>
        <v>#REF!</v>
      </c>
      <c r="Q114" s="640" t="str">
        <f t="shared" si="36"/>
        <v>#REF!</v>
      </c>
      <c r="R114" s="640"/>
      <c r="S114" s="609" t="s">
        <v>525</v>
      </c>
      <c r="T114" s="684" t="s">
        <v>1515</v>
      </c>
      <c r="U114" s="616" t="str">
        <f t="shared" si="5"/>
        <v>#REF!</v>
      </c>
      <c r="V114" s="616" t="str">
        <f t="shared" si="34"/>
        <v>#REF!</v>
      </c>
      <c r="W114" s="616" t="str">
        <f t="shared" si="35"/>
        <v>#REF!</v>
      </c>
      <c r="X114" s="616" t="str">
        <f t="shared" si="8"/>
        <v>#REF!</v>
      </c>
      <c r="Y114" s="616">
        <f t="shared" si="9"/>
        <v>1</v>
      </c>
      <c r="Z114" s="616" t="str">
        <f t="shared" si="10"/>
        <v>#REF!</v>
      </c>
      <c r="AA114" s="616" t="str">
        <f t="shared" si="11"/>
        <v>#REF!</v>
      </c>
      <c r="AB114" s="616" t="str">
        <f t="shared" si="12"/>
        <v>#REF!</v>
      </c>
      <c r="AC114" s="642" t="str">
        <f t="shared" si="13"/>
        <v>#REF!</v>
      </c>
      <c r="AD114" s="642" t="str">
        <f t="shared" si="14"/>
        <v>#REF!</v>
      </c>
      <c r="AE114" s="642" t="str">
        <f t="shared" si="15"/>
        <v>#REF!</v>
      </c>
      <c r="AF114" s="609"/>
      <c r="AG114" s="622"/>
      <c r="AH114" s="622"/>
      <c r="AI114" s="622" t="str">
        <f t="shared" si="16"/>
        <v>#REF!</v>
      </c>
    </row>
    <row r="115" ht="15.0" customHeight="1">
      <c r="A115" s="609">
        <f t="shared" si="17"/>
        <v>113</v>
      </c>
      <c r="B115" s="682">
        <v>464205.0</v>
      </c>
      <c r="C115" s="683" t="s">
        <v>1548</v>
      </c>
      <c r="D115" s="684" t="s">
        <v>1549</v>
      </c>
      <c r="E115" s="683" t="s">
        <v>511</v>
      </c>
      <c r="F115" s="685" t="s">
        <v>546</v>
      </c>
      <c r="G115" s="685" t="s">
        <v>790</v>
      </c>
      <c r="H115" s="609" t="str">
        <f t="shared" si="1"/>
        <v>TESTER03</v>
      </c>
      <c r="I115" s="611" t="str">
        <f t="shared" si="2"/>
        <v>#REF!</v>
      </c>
      <c r="J115" s="609">
        <v>6.0</v>
      </c>
      <c r="K115" s="609">
        <v>2024.0</v>
      </c>
      <c r="L115" s="639">
        <v>45444.0</v>
      </c>
      <c r="M115" s="639">
        <v>45473.0</v>
      </c>
      <c r="N115" s="640">
        <v>20.0</v>
      </c>
      <c r="O115" s="640">
        <f t="shared" si="3"/>
        <v>1</v>
      </c>
      <c r="P115" s="640" t="str">
        <f t="shared" si="4"/>
        <v>#REF!</v>
      </c>
      <c r="Q115" s="640" t="str">
        <f t="shared" si="36"/>
        <v>#REF!</v>
      </c>
      <c r="R115" s="640"/>
      <c r="S115" s="609" t="s">
        <v>525</v>
      </c>
      <c r="T115" s="684" t="s">
        <v>1515</v>
      </c>
      <c r="U115" s="616" t="str">
        <f t="shared" si="5"/>
        <v>#REF!</v>
      </c>
      <c r="V115" s="616" t="str">
        <f t="shared" si="34"/>
        <v>#REF!</v>
      </c>
      <c r="W115" s="616" t="str">
        <f t="shared" si="35"/>
        <v>#REF!</v>
      </c>
      <c r="X115" s="616" t="str">
        <f t="shared" si="8"/>
        <v>#REF!</v>
      </c>
      <c r="Y115" s="616">
        <f t="shared" si="9"/>
        <v>1</v>
      </c>
      <c r="Z115" s="616" t="str">
        <f t="shared" si="10"/>
        <v>#REF!</v>
      </c>
      <c r="AA115" s="616" t="str">
        <f t="shared" si="11"/>
        <v>#REF!</v>
      </c>
      <c r="AB115" s="616" t="str">
        <f t="shared" si="12"/>
        <v>#REF!</v>
      </c>
      <c r="AC115" s="642" t="str">
        <f t="shared" si="13"/>
        <v>#REF!</v>
      </c>
      <c r="AD115" s="642" t="str">
        <f t="shared" si="14"/>
        <v>#REF!</v>
      </c>
      <c r="AE115" s="642" t="str">
        <f t="shared" si="15"/>
        <v>#REF!</v>
      </c>
      <c r="AF115" s="609"/>
      <c r="AG115" s="622"/>
      <c r="AH115" s="622"/>
      <c r="AI115" s="622" t="str">
        <f t="shared" si="16"/>
        <v>#REF!</v>
      </c>
    </row>
    <row r="116" ht="15.0" customHeight="1">
      <c r="A116" s="609">
        <f t="shared" si="17"/>
        <v>114</v>
      </c>
      <c r="B116" s="682">
        <v>464355.0</v>
      </c>
      <c r="C116" s="683" t="s">
        <v>1551</v>
      </c>
      <c r="D116" s="684" t="s">
        <v>1552</v>
      </c>
      <c r="E116" s="683" t="s">
        <v>511</v>
      </c>
      <c r="F116" s="685" t="s">
        <v>512</v>
      </c>
      <c r="G116" s="685" t="s">
        <v>665</v>
      </c>
      <c r="H116" s="609" t="str">
        <f t="shared" si="1"/>
        <v>DEV02</v>
      </c>
      <c r="I116" s="611" t="str">
        <f t="shared" si="2"/>
        <v>#REF!</v>
      </c>
      <c r="J116" s="609">
        <v>6.0</v>
      </c>
      <c r="K116" s="609">
        <v>2024.0</v>
      </c>
      <c r="L116" s="639">
        <v>45444.0</v>
      </c>
      <c r="M116" s="639">
        <v>45473.0</v>
      </c>
      <c r="N116" s="640">
        <v>20.0</v>
      </c>
      <c r="O116" s="640">
        <f t="shared" si="3"/>
        <v>1</v>
      </c>
      <c r="P116" s="640" t="str">
        <f t="shared" si="4"/>
        <v>#REF!</v>
      </c>
      <c r="Q116" s="640" t="str">
        <f t="shared" si="36"/>
        <v>#REF!</v>
      </c>
      <c r="R116" s="640"/>
      <c r="S116" s="609" t="s">
        <v>525</v>
      </c>
      <c r="T116" s="684" t="s">
        <v>1515</v>
      </c>
      <c r="U116" s="616" t="str">
        <f t="shared" si="5"/>
        <v>#REF!</v>
      </c>
      <c r="V116" s="616" t="str">
        <f t="shared" si="34"/>
        <v>#REF!</v>
      </c>
      <c r="W116" s="616" t="str">
        <f t="shared" si="35"/>
        <v>#REF!</v>
      </c>
      <c r="X116" s="616" t="str">
        <f t="shared" si="8"/>
        <v>#REF!</v>
      </c>
      <c r="Y116" s="616">
        <f t="shared" si="9"/>
        <v>1</v>
      </c>
      <c r="Z116" s="616" t="str">
        <f t="shared" si="10"/>
        <v>#REF!</v>
      </c>
      <c r="AA116" s="616" t="str">
        <f t="shared" si="11"/>
        <v>#REF!</v>
      </c>
      <c r="AB116" s="616" t="str">
        <f t="shared" si="12"/>
        <v>#REF!</v>
      </c>
      <c r="AC116" s="642" t="str">
        <f t="shared" si="13"/>
        <v>#REF!</v>
      </c>
      <c r="AD116" s="642" t="str">
        <f t="shared" si="14"/>
        <v>#REF!</v>
      </c>
      <c r="AE116" s="642" t="str">
        <f t="shared" si="15"/>
        <v>#REF!</v>
      </c>
      <c r="AF116" s="609"/>
      <c r="AG116" s="622"/>
      <c r="AH116" s="622"/>
      <c r="AI116" s="622" t="str">
        <f t="shared" si="16"/>
        <v>#REF!</v>
      </c>
    </row>
    <row r="117" ht="15.0" customHeight="1">
      <c r="A117" s="609">
        <f t="shared" si="17"/>
        <v>115</v>
      </c>
      <c r="B117" s="682">
        <v>464459.0</v>
      </c>
      <c r="C117" s="683" t="s">
        <v>1553</v>
      </c>
      <c r="D117" s="684" t="s">
        <v>1554</v>
      </c>
      <c r="E117" s="683" t="s">
        <v>511</v>
      </c>
      <c r="F117" s="685" t="s">
        <v>546</v>
      </c>
      <c r="G117" s="685" t="s">
        <v>665</v>
      </c>
      <c r="H117" s="609" t="str">
        <f t="shared" si="1"/>
        <v>TESTER02</v>
      </c>
      <c r="I117" s="611" t="str">
        <f t="shared" si="2"/>
        <v>#REF!</v>
      </c>
      <c r="J117" s="609">
        <v>6.0</v>
      </c>
      <c r="K117" s="609">
        <v>2024.0</v>
      </c>
      <c r="L117" s="639">
        <v>45444.0</v>
      </c>
      <c r="M117" s="639">
        <v>45473.0</v>
      </c>
      <c r="N117" s="640">
        <v>20.0</v>
      </c>
      <c r="O117" s="640">
        <f t="shared" si="3"/>
        <v>1</v>
      </c>
      <c r="P117" s="640" t="str">
        <f t="shared" si="4"/>
        <v>#REF!</v>
      </c>
      <c r="Q117" s="640" t="str">
        <f t="shared" si="36"/>
        <v>#REF!</v>
      </c>
      <c r="R117" s="640"/>
      <c r="S117" s="609" t="s">
        <v>525</v>
      </c>
      <c r="T117" s="684" t="s">
        <v>1515</v>
      </c>
      <c r="U117" s="616" t="str">
        <f t="shared" si="5"/>
        <v>#REF!</v>
      </c>
      <c r="V117" s="616" t="str">
        <f t="shared" si="34"/>
        <v>#REF!</v>
      </c>
      <c r="W117" s="616" t="str">
        <f t="shared" si="35"/>
        <v>#REF!</v>
      </c>
      <c r="X117" s="616" t="str">
        <f t="shared" si="8"/>
        <v>#REF!</v>
      </c>
      <c r="Y117" s="616">
        <f t="shared" si="9"/>
        <v>1</v>
      </c>
      <c r="Z117" s="616" t="str">
        <f t="shared" si="10"/>
        <v>#REF!</v>
      </c>
      <c r="AA117" s="616" t="str">
        <f t="shared" si="11"/>
        <v>#REF!</v>
      </c>
      <c r="AB117" s="616" t="str">
        <f t="shared" si="12"/>
        <v>#REF!</v>
      </c>
      <c r="AC117" s="642" t="str">
        <f t="shared" si="13"/>
        <v>#REF!</v>
      </c>
      <c r="AD117" s="642" t="str">
        <f t="shared" si="14"/>
        <v>#REF!</v>
      </c>
      <c r="AE117" s="642" t="str">
        <f t="shared" si="15"/>
        <v>#REF!</v>
      </c>
      <c r="AF117" s="609"/>
      <c r="AG117" s="622"/>
      <c r="AH117" s="622"/>
      <c r="AI117" s="622" t="str">
        <f t="shared" si="16"/>
        <v>#REF!</v>
      </c>
    </row>
    <row r="118" ht="15.0" customHeight="1">
      <c r="A118" s="609">
        <f t="shared" si="17"/>
        <v>116</v>
      </c>
      <c r="B118" s="674">
        <v>464611.0</v>
      </c>
      <c r="C118" s="675" t="s">
        <v>1312</v>
      </c>
      <c r="D118" s="676" t="s">
        <v>1313</v>
      </c>
      <c r="E118" s="675" t="s">
        <v>511</v>
      </c>
      <c r="F118" s="677" t="s">
        <v>512</v>
      </c>
      <c r="G118" s="677" t="s">
        <v>665</v>
      </c>
      <c r="H118" s="644" t="str">
        <f t="shared" si="1"/>
        <v>DEV02</v>
      </c>
      <c r="I118" s="646" t="str">
        <f t="shared" si="2"/>
        <v>#REF!</v>
      </c>
      <c r="J118" s="644">
        <v>6.0</v>
      </c>
      <c r="K118" s="644">
        <v>2024.0</v>
      </c>
      <c r="L118" s="647">
        <v>45444.0</v>
      </c>
      <c r="M118" s="647">
        <v>45461.0</v>
      </c>
      <c r="N118" s="648">
        <v>12.0</v>
      </c>
      <c r="O118" s="648">
        <f t="shared" si="3"/>
        <v>0.6</v>
      </c>
      <c r="P118" s="648" t="str">
        <f t="shared" si="4"/>
        <v>#REF!</v>
      </c>
      <c r="Q118" s="648" t="str">
        <f t="shared" si="36"/>
        <v>#REF!</v>
      </c>
      <c r="R118" s="648"/>
      <c r="S118" s="644" t="s">
        <v>525</v>
      </c>
      <c r="T118" s="676" t="s">
        <v>1515</v>
      </c>
      <c r="U118" s="649" t="str">
        <f t="shared" si="5"/>
        <v>#REF!</v>
      </c>
      <c r="V118" s="649" t="str">
        <f t="shared" si="34"/>
        <v>#REF!</v>
      </c>
      <c r="W118" s="649" t="str">
        <f t="shared" si="35"/>
        <v>#REF!</v>
      </c>
      <c r="X118" s="649" t="str">
        <f t="shared" si="8"/>
        <v>#REF!</v>
      </c>
      <c r="Y118" s="649">
        <f t="shared" si="9"/>
        <v>1</v>
      </c>
      <c r="Z118" s="649" t="str">
        <f t="shared" si="10"/>
        <v>#REF!</v>
      </c>
      <c r="AA118" s="649" t="str">
        <f t="shared" si="11"/>
        <v>#REF!</v>
      </c>
      <c r="AB118" s="649" t="str">
        <f t="shared" si="12"/>
        <v>#REF!</v>
      </c>
      <c r="AC118" s="650" t="str">
        <f t="shared" si="13"/>
        <v>#REF!</v>
      </c>
      <c r="AD118" s="650" t="str">
        <f t="shared" si="14"/>
        <v>#REF!</v>
      </c>
      <c r="AE118" s="650" t="str">
        <f t="shared" si="15"/>
        <v>#REF!</v>
      </c>
      <c r="AF118" s="644"/>
      <c r="AG118" s="651"/>
      <c r="AH118" s="651"/>
      <c r="AI118" s="651" t="str">
        <f t="shared" si="16"/>
        <v>#REF!</v>
      </c>
    </row>
    <row r="119" ht="15.0" customHeight="1">
      <c r="A119" s="609">
        <f t="shared" si="17"/>
        <v>117</v>
      </c>
      <c r="B119" s="682">
        <v>464615.0</v>
      </c>
      <c r="C119" s="683" t="s">
        <v>1555</v>
      </c>
      <c r="D119" s="684" t="s">
        <v>1556</v>
      </c>
      <c r="E119" s="683" t="s">
        <v>511</v>
      </c>
      <c r="F119" s="685" t="s">
        <v>546</v>
      </c>
      <c r="G119" s="685" t="s">
        <v>790</v>
      </c>
      <c r="H119" s="609" t="str">
        <f t="shared" si="1"/>
        <v>TESTER03</v>
      </c>
      <c r="I119" s="611" t="str">
        <f t="shared" si="2"/>
        <v>#REF!</v>
      </c>
      <c r="J119" s="609">
        <v>6.0</v>
      </c>
      <c r="K119" s="609">
        <v>2024.0</v>
      </c>
      <c r="L119" s="639">
        <v>45444.0</v>
      </c>
      <c r="M119" s="639">
        <v>45473.0</v>
      </c>
      <c r="N119" s="640">
        <v>20.0</v>
      </c>
      <c r="O119" s="640">
        <f t="shared" si="3"/>
        <v>1</v>
      </c>
      <c r="P119" s="640" t="str">
        <f t="shared" si="4"/>
        <v>#REF!</v>
      </c>
      <c r="Q119" s="640" t="str">
        <f t="shared" si="36"/>
        <v>#REF!</v>
      </c>
      <c r="R119" s="640"/>
      <c r="S119" s="609" t="s">
        <v>525</v>
      </c>
      <c r="T119" s="684" t="s">
        <v>1515</v>
      </c>
      <c r="U119" s="616" t="str">
        <f t="shared" si="5"/>
        <v>#REF!</v>
      </c>
      <c r="V119" s="616" t="str">
        <f t="shared" si="34"/>
        <v>#REF!</v>
      </c>
      <c r="W119" s="616" t="str">
        <f t="shared" si="35"/>
        <v>#REF!</v>
      </c>
      <c r="X119" s="616" t="str">
        <f t="shared" si="8"/>
        <v>#REF!</v>
      </c>
      <c r="Y119" s="616">
        <f t="shared" si="9"/>
        <v>1</v>
      </c>
      <c r="Z119" s="616" t="str">
        <f t="shared" si="10"/>
        <v>#REF!</v>
      </c>
      <c r="AA119" s="616" t="str">
        <f t="shared" si="11"/>
        <v>#REF!</v>
      </c>
      <c r="AB119" s="616" t="str">
        <f t="shared" si="12"/>
        <v>#REF!</v>
      </c>
      <c r="AC119" s="642" t="str">
        <f t="shared" si="13"/>
        <v>#REF!</v>
      </c>
      <c r="AD119" s="642" t="str">
        <f t="shared" si="14"/>
        <v>#REF!</v>
      </c>
      <c r="AE119" s="642" t="str">
        <f t="shared" si="15"/>
        <v>#REF!</v>
      </c>
      <c r="AF119" s="609"/>
      <c r="AG119" s="622"/>
      <c r="AH119" s="622"/>
      <c r="AI119" s="622" t="str">
        <f t="shared" si="16"/>
        <v>#REF!</v>
      </c>
    </row>
    <row r="120" ht="15.0" customHeight="1">
      <c r="A120" s="609">
        <f t="shared" si="17"/>
        <v>118</v>
      </c>
      <c r="B120" s="786">
        <v>463061.0</v>
      </c>
      <c r="C120" s="683" t="s">
        <v>1557</v>
      </c>
      <c r="D120" s="684" t="s">
        <v>1558</v>
      </c>
      <c r="E120" s="683" t="s">
        <v>1559</v>
      </c>
      <c r="F120" s="685" t="s">
        <v>546</v>
      </c>
      <c r="G120" s="609" t="s">
        <v>787</v>
      </c>
      <c r="H120" s="609" t="str">
        <f t="shared" si="1"/>
        <v>TESTER05</v>
      </c>
      <c r="I120" s="611" t="str">
        <f t="shared" si="2"/>
        <v>#REF!</v>
      </c>
      <c r="J120" s="609">
        <v>6.0</v>
      </c>
      <c r="K120" s="609">
        <v>2024.0</v>
      </c>
      <c r="L120" s="639">
        <v>45444.0</v>
      </c>
      <c r="M120" s="639">
        <v>45473.0</v>
      </c>
      <c r="N120" s="640">
        <v>20.0</v>
      </c>
      <c r="O120" s="640">
        <f t="shared" si="3"/>
        <v>1</v>
      </c>
      <c r="P120" s="640" t="str">
        <f t="shared" si="4"/>
        <v>#REF!</v>
      </c>
      <c r="Q120" s="640" t="str">
        <f t="shared" si="36"/>
        <v>#REF!</v>
      </c>
      <c r="R120" s="640"/>
      <c r="S120" s="609" t="s">
        <v>525</v>
      </c>
      <c r="T120" s="684" t="s">
        <v>1561</v>
      </c>
      <c r="U120" s="616" t="str">
        <f t="shared" si="5"/>
        <v>#REF!</v>
      </c>
      <c r="V120" s="616" t="str">
        <f t="shared" si="34"/>
        <v>#REF!</v>
      </c>
      <c r="W120" s="616" t="str">
        <f t="shared" si="35"/>
        <v>#REF!</v>
      </c>
      <c r="X120" s="616" t="str">
        <f t="shared" si="8"/>
        <v>#REF!</v>
      </c>
      <c r="Y120" s="616">
        <f t="shared" si="9"/>
        <v>1</v>
      </c>
      <c r="Z120" s="616" t="str">
        <f t="shared" si="10"/>
        <v>#REF!</v>
      </c>
      <c r="AA120" s="616" t="str">
        <f t="shared" si="11"/>
        <v>#REF!</v>
      </c>
      <c r="AB120" s="616" t="str">
        <f t="shared" si="12"/>
        <v>#REF!</v>
      </c>
      <c r="AC120" s="642" t="str">
        <f t="shared" si="13"/>
        <v>#REF!</v>
      </c>
      <c r="AD120" s="642" t="str">
        <f t="shared" si="14"/>
        <v>#REF!</v>
      </c>
      <c r="AE120" s="642" t="str">
        <f t="shared" si="15"/>
        <v>#REF!</v>
      </c>
      <c r="AF120" s="609"/>
      <c r="AG120" s="622"/>
      <c r="AH120" s="622"/>
      <c r="AI120" s="622"/>
    </row>
    <row r="121" ht="15.0" customHeight="1">
      <c r="A121" s="609">
        <f t="shared" si="17"/>
        <v>119</v>
      </c>
      <c r="B121" s="674">
        <v>465271.0</v>
      </c>
      <c r="C121" s="675" t="s">
        <v>1564</v>
      </c>
      <c r="D121" s="676" t="s">
        <v>1565</v>
      </c>
      <c r="E121" s="675" t="s">
        <v>511</v>
      </c>
      <c r="F121" s="677" t="s">
        <v>546</v>
      </c>
      <c r="G121" s="677" t="s">
        <v>771</v>
      </c>
      <c r="H121" s="644" t="str">
        <f t="shared" si="1"/>
        <v>TESTER04</v>
      </c>
      <c r="I121" s="646" t="str">
        <f t="shared" si="2"/>
        <v>#REF!</v>
      </c>
      <c r="J121" s="644">
        <v>6.0</v>
      </c>
      <c r="K121" s="644">
        <v>2024.0</v>
      </c>
      <c r="L121" s="647">
        <v>45453.0</v>
      </c>
      <c r="M121" s="647">
        <v>45473.0</v>
      </c>
      <c r="N121" s="648">
        <v>15.0</v>
      </c>
      <c r="O121" s="648">
        <f t="shared" si="3"/>
        <v>0.75</v>
      </c>
      <c r="P121" s="648" t="str">
        <f t="shared" si="4"/>
        <v>#REF!</v>
      </c>
      <c r="Q121" s="648" t="str">
        <f t="shared" si="36"/>
        <v>#REF!</v>
      </c>
      <c r="R121" s="648"/>
      <c r="S121" s="644" t="s">
        <v>525</v>
      </c>
      <c r="T121" s="676" t="s">
        <v>1515</v>
      </c>
      <c r="U121" s="649" t="str">
        <f t="shared" si="5"/>
        <v>#REF!</v>
      </c>
      <c r="V121" s="649" t="str">
        <f t="shared" si="34"/>
        <v>#REF!</v>
      </c>
      <c r="W121" s="649" t="str">
        <f t="shared" si="35"/>
        <v>#REF!</v>
      </c>
      <c r="X121" s="649" t="str">
        <f t="shared" si="8"/>
        <v>#REF!</v>
      </c>
      <c r="Y121" s="649">
        <f t="shared" si="9"/>
        <v>0.75</v>
      </c>
      <c r="Z121" s="649" t="str">
        <f t="shared" si="10"/>
        <v>#REF!</v>
      </c>
      <c r="AA121" s="649" t="str">
        <f t="shared" si="11"/>
        <v>#REF!</v>
      </c>
      <c r="AB121" s="649" t="str">
        <f t="shared" si="12"/>
        <v>#REF!</v>
      </c>
      <c r="AC121" s="650" t="str">
        <f t="shared" si="13"/>
        <v>#REF!</v>
      </c>
      <c r="AD121" s="650" t="str">
        <f t="shared" si="14"/>
        <v>#REF!</v>
      </c>
      <c r="AE121" s="650" t="str">
        <f t="shared" si="15"/>
        <v>#REF!</v>
      </c>
      <c r="AF121" s="644"/>
      <c r="AG121" s="651"/>
      <c r="AH121" s="651"/>
      <c r="AI121" s="651" t="str">
        <f t="shared" ref="AI121:AI134" si="37">AVERAGEIF(D:D,D121,Q:Q)</f>
        <v>#REF!</v>
      </c>
    </row>
    <row r="122" ht="15.0" customHeight="1">
      <c r="A122" s="609">
        <f t="shared" si="17"/>
        <v>120</v>
      </c>
      <c r="B122" s="674">
        <v>465279.0</v>
      </c>
      <c r="C122" s="675" t="s">
        <v>1571</v>
      </c>
      <c r="D122" s="676" t="s">
        <v>1572</v>
      </c>
      <c r="E122" s="675" t="s">
        <v>511</v>
      </c>
      <c r="F122" s="677" t="s">
        <v>564</v>
      </c>
      <c r="G122" s="677" t="s">
        <v>665</v>
      </c>
      <c r="H122" s="644" t="str">
        <f t="shared" si="1"/>
        <v>BA02</v>
      </c>
      <c r="I122" s="646" t="str">
        <f t="shared" si="2"/>
        <v>#REF!</v>
      </c>
      <c r="J122" s="644">
        <v>6.0</v>
      </c>
      <c r="K122" s="644">
        <v>2024.0</v>
      </c>
      <c r="L122" s="647">
        <v>45455.0</v>
      </c>
      <c r="M122" s="647">
        <v>45473.0</v>
      </c>
      <c r="N122" s="648">
        <v>13.0</v>
      </c>
      <c r="O122" s="648">
        <f t="shared" si="3"/>
        <v>0.65</v>
      </c>
      <c r="P122" s="648" t="str">
        <f t="shared" si="4"/>
        <v>#REF!</v>
      </c>
      <c r="Q122" s="648" t="str">
        <f t="shared" si="36"/>
        <v>#REF!</v>
      </c>
      <c r="R122" s="648"/>
      <c r="S122" s="644" t="s">
        <v>525</v>
      </c>
      <c r="T122" s="676" t="s">
        <v>1515</v>
      </c>
      <c r="U122" s="649" t="str">
        <f t="shared" si="5"/>
        <v>#REF!</v>
      </c>
      <c r="V122" s="649" t="str">
        <f t="shared" si="34"/>
        <v>#REF!</v>
      </c>
      <c r="W122" s="649" t="str">
        <f t="shared" si="35"/>
        <v>#REF!</v>
      </c>
      <c r="X122" s="649" t="str">
        <f t="shared" si="8"/>
        <v>#REF!</v>
      </c>
      <c r="Y122" s="649">
        <f t="shared" si="9"/>
        <v>0.65</v>
      </c>
      <c r="Z122" s="649" t="str">
        <f t="shared" si="10"/>
        <v>#REF!</v>
      </c>
      <c r="AA122" s="649" t="str">
        <f t="shared" si="11"/>
        <v>#REF!</v>
      </c>
      <c r="AB122" s="649" t="str">
        <f t="shared" si="12"/>
        <v>#REF!</v>
      </c>
      <c r="AC122" s="650" t="str">
        <f t="shared" si="13"/>
        <v>#REF!</v>
      </c>
      <c r="AD122" s="650" t="str">
        <f t="shared" si="14"/>
        <v>#REF!</v>
      </c>
      <c r="AE122" s="650" t="str">
        <f t="shared" si="15"/>
        <v>#REF!</v>
      </c>
      <c r="AF122" s="644"/>
      <c r="AG122" s="651"/>
      <c r="AH122" s="651"/>
      <c r="AI122" s="651" t="str">
        <f t="shared" si="37"/>
        <v>#REF!</v>
      </c>
    </row>
    <row r="123" ht="15.0" customHeight="1">
      <c r="A123" s="609">
        <f t="shared" si="17"/>
        <v>121</v>
      </c>
      <c r="B123" s="674">
        <v>465177.0</v>
      </c>
      <c r="C123" s="675" t="s">
        <v>1573</v>
      </c>
      <c r="D123" s="676" t="s">
        <v>1574</v>
      </c>
      <c r="E123" s="675" t="s">
        <v>511</v>
      </c>
      <c r="F123" s="677" t="s">
        <v>512</v>
      </c>
      <c r="G123" s="677" t="s">
        <v>771</v>
      </c>
      <c r="H123" s="644" t="str">
        <f t="shared" si="1"/>
        <v>DEV04</v>
      </c>
      <c r="I123" s="646" t="str">
        <f t="shared" si="2"/>
        <v>#REF!</v>
      </c>
      <c r="J123" s="644">
        <v>6.0</v>
      </c>
      <c r="K123" s="644">
        <v>2024.0</v>
      </c>
      <c r="L123" s="647">
        <v>45448.0</v>
      </c>
      <c r="M123" s="647">
        <v>45473.0</v>
      </c>
      <c r="N123" s="648">
        <v>18.0</v>
      </c>
      <c r="O123" s="648">
        <f t="shared" si="3"/>
        <v>0.9</v>
      </c>
      <c r="P123" s="648" t="str">
        <f t="shared" si="4"/>
        <v>#REF!</v>
      </c>
      <c r="Q123" s="648" t="str">
        <f t="shared" si="36"/>
        <v>#REF!</v>
      </c>
      <c r="R123" s="648"/>
      <c r="S123" s="644" t="s">
        <v>525</v>
      </c>
      <c r="T123" s="676" t="s">
        <v>1515</v>
      </c>
      <c r="U123" s="649" t="str">
        <f t="shared" si="5"/>
        <v>#REF!</v>
      </c>
      <c r="V123" s="649" t="str">
        <f t="shared" si="34"/>
        <v>#REF!</v>
      </c>
      <c r="W123" s="649" t="str">
        <f t="shared" si="35"/>
        <v>#REF!</v>
      </c>
      <c r="X123" s="649" t="str">
        <f t="shared" si="8"/>
        <v>#REF!</v>
      </c>
      <c r="Y123" s="649">
        <f t="shared" si="9"/>
        <v>0.9</v>
      </c>
      <c r="Z123" s="649" t="str">
        <f t="shared" si="10"/>
        <v>#REF!</v>
      </c>
      <c r="AA123" s="649" t="str">
        <f t="shared" si="11"/>
        <v>#REF!</v>
      </c>
      <c r="AB123" s="649" t="str">
        <f t="shared" si="12"/>
        <v>#REF!</v>
      </c>
      <c r="AC123" s="650" t="str">
        <f t="shared" si="13"/>
        <v>#REF!</v>
      </c>
      <c r="AD123" s="650" t="str">
        <f t="shared" si="14"/>
        <v>#REF!</v>
      </c>
      <c r="AE123" s="650" t="str">
        <f t="shared" si="15"/>
        <v>#REF!</v>
      </c>
      <c r="AF123" s="644"/>
      <c r="AG123" s="651"/>
      <c r="AH123" s="651"/>
      <c r="AI123" s="651" t="str">
        <f t="shared" si="37"/>
        <v>#REF!</v>
      </c>
    </row>
    <row r="124" ht="15.0" customHeight="1">
      <c r="A124" s="609">
        <f t="shared" si="17"/>
        <v>122</v>
      </c>
      <c r="B124" s="644">
        <v>465607.0</v>
      </c>
      <c r="C124" s="645" t="s">
        <v>1580</v>
      </c>
      <c r="D124" s="645" t="s">
        <v>1581</v>
      </c>
      <c r="E124" s="645" t="s">
        <v>511</v>
      </c>
      <c r="F124" s="644" t="s">
        <v>512</v>
      </c>
      <c r="G124" s="644" t="s">
        <v>771</v>
      </c>
      <c r="H124" s="644" t="str">
        <f t="shared" si="1"/>
        <v>DEV04</v>
      </c>
      <c r="I124" s="646" t="str">
        <f t="shared" si="2"/>
        <v>#REF!</v>
      </c>
      <c r="J124" s="644">
        <v>6.0</v>
      </c>
      <c r="K124" s="644">
        <v>2024.0</v>
      </c>
      <c r="L124" s="647">
        <v>45460.0</v>
      </c>
      <c r="M124" s="647">
        <v>45468.0</v>
      </c>
      <c r="N124" s="648">
        <v>7.0</v>
      </c>
      <c r="O124" s="648">
        <f t="shared" si="3"/>
        <v>0.35</v>
      </c>
      <c r="P124" s="648" t="str">
        <f t="shared" si="4"/>
        <v>#REF!</v>
      </c>
      <c r="Q124" s="648" t="str">
        <f t="shared" si="36"/>
        <v>#REF!</v>
      </c>
      <c r="R124" s="648"/>
      <c r="S124" s="644" t="s">
        <v>525</v>
      </c>
      <c r="T124" s="645" t="s">
        <v>1515</v>
      </c>
      <c r="U124" s="649" t="str">
        <f t="shared" si="5"/>
        <v>#REF!</v>
      </c>
      <c r="V124" s="649" t="str">
        <f t="shared" ref="V124:V148" si="38">ROUND(SUMIF(B:B,B124,P:P),3)</f>
        <v>#REF!</v>
      </c>
      <c r="W124" s="649" t="str">
        <f t="shared" ref="W124:W148" si="39">ROUND(SUMIF(B:B,B124,U:U),3)</f>
        <v>#REF!</v>
      </c>
      <c r="X124" s="649" t="str">
        <f t="shared" si="8"/>
        <v>#REF!</v>
      </c>
      <c r="Y124" s="649">
        <f t="shared" si="9"/>
        <v>0.35</v>
      </c>
      <c r="Z124" s="649" t="str">
        <f t="shared" si="10"/>
        <v>#REF!</v>
      </c>
      <c r="AA124" s="649" t="str">
        <f t="shared" si="11"/>
        <v>#REF!</v>
      </c>
      <c r="AB124" s="649" t="str">
        <f t="shared" si="12"/>
        <v>#REF!</v>
      </c>
      <c r="AC124" s="650" t="str">
        <f t="shared" si="13"/>
        <v>#REF!</v>
      </c>
      <c r="AD124" s="650" t="str">
        <f t="shared" si="14"/>
        <v>#REF!</v>
      </c>
      <c r="AE124" s="650" t="str">
        <f t="shared" si="15"/>
        <v>#REF!</v>
      </c>
      <c r="AF124" s="644"/>
      <c r="AG124" s="651"/>
      <c r="AH124" s="651"/>
      <c r="AI124" s="651" t="str">
        <f t="shared" si="37"/>
        <v>#REF!</v>
      </c>
    </row>
    <row r="125" ht="15.0" customHeight="1">
      <c r="A125" s="609">
        <f t="shared" si="17"/>
        <v>123</v>
      </c>
      <c r="B125" s="644">
        <v>465487.0</v>
      </c>
      <c r="C125" s="645" t="s">
        <v>1582</v>
      </c>
      <c r="D125" s="645" t="s">
        <v>1583</v>
      </c>
      <c r="E125" s="645" t="s">
        <v>511</v>
      </c>
      <c r="F125" s="644" t="s">
        <v>546</v>
      </c>
      <c r="G125" s="644" t="s">
        <v>790</v>
      </c>
      <c r="H125" s="644" t="str">
        <f t="shared" si="1"/>
        <v>TESTER03</v>
      </c>
      <c r="I125" s="646" t="str">
        <f t="shared" si="2"/>
        <v>#REF!</v>
      </c>
      <c r="J125" s="644">
        <v>6.0</v>
      </c>
      <c r="K125" s="644">
        <v>2024.0</v>
      </c>
      <c r="L125" s="647">
        <v>45455.0</v>
      </c>
      <c r="M125" s="647">
        <v>45473.0</v>
      </c>
      <c r="N125" s="648">
        <v>13.0</v>
      </c>
      <c r="O125" s="648">
        <f t="shared" si="3"/>
        <v>0.65</v>
      </c>
      <c r="P125" s="648" t="str">
        <f t="shared" si="4"/>
        <v>#REF!</v>
      </c>
      <c r="Q125" s="648" t="str">
        <f t="shared" si="36"/>
        <v>#REF!</v>
      </c>
      <c r="R125" s="648"/>
      <c r="S125" s="644" t="s">
        <v>525</v>
      </c>
      <c r="T125" s="645" t="s">
        <v>1515</v>
      </c>
      <c r="U125" s="649" t="str">
        <f t="shared" si="5"/>
        <v>#REF!</v>
      </c>
      <c r="V125" s="649" t="str">
        <f t="shared" si="38"/>
        <v>#REF!</v>
      </c>
      <c r="W125" s="649" t="str">
        <f t="shared" si="39"/>
        <v>#REF!</v>
      </c>
      <c r="X125" s="649" t="str">
        <f t="shared" si="8"/>
        <v>#REF!</v>
      </c>
      <c r="Y125" s="649">
        <f t="shared" si="9"/>
        <v>0.65</v>
      </c>
      <c r="Z125" s="649" t="str">
        <f t="shared" si="10"/>
        <v>#REF!</v>
      </c>
      <c r="AA125" s="649" t="str">
        <f t="shared" si="11"/>
        <v>#REF!</v>
      </c>
      <c r="AB125" s="649" t="str">
        <f t="shared" si="12"/>
        <v>#REF!</v>
      </c>
      <c r="AC125" s="650" t="str">
        <f t="shared" si="13"/>
        <v>#REF!</v>
      </c>
      <c r="AD125" s="650" t="str">
        <f t="shared" si="14"/>
        <v>#REF!</v>
      </c>
      <c r="AE125" s="650" t="str">
        <f t="shared" si="15"/>
        <v>#REF!</v>
      </c>
      <c r="AF125" s="644"/>
      <c r="AG125" s="651"/>
      <c r="AH125" s="651"/>
      <c r="AI125" s="651" t="str">
        <f t="shared" si="37"/>
        <v>#REF!</v>
      </c>
    </row>
    <row r="126" ht="15.0" customHeight="1">
      <c r="A126" s="609">
        <f t="shared" si="17"/>
        <v>124</v>
      </c>
      <c r="B126" s="644">
        <v>465609.0</v>
      </c>
      <c r="C126" s="645" t="s">
        <v>1584</v>
      </c>
      <c r="D126" s="645" t="s">
        <v>1585</v>
      </c>
      <c r="E126" s="645" t="s">
        <v>511</v>
      </c>
      <c r="F126" s="644" t="s">
        <v>512</v>
      </c>
      <c r="G126" s="644" t="s">
        <v>787</v>
      </c>
      <c r="H126" s="644" t="str">
        <f t="shared" si="1"/>
        <v>DEV05</v>
      </c>
      <c r="I126" s="646" t="str">
        <f t="shared" si="2"/>
        <v>#REF!</v>
      </c>
      <c r="J126" s="644">
        <v>6.0</v>
      </c>
      <c r="K126" s="644">
        <v>2024.0</v>
      </c>
      <c r="L126" s="647">
        <v>45460.0</v>
      </c>
      <c r="M126" s="647">
        <v>45468.0</v>
      </c>
      <c r="N126" s="648">
        <v>7.0</v>
      </c>
      <c r="O126" s="648">
        <f t="shared" si="3"/>
        <v>0.35</v>
      </c>
      <c r="P126" s="648" t="str">
        <f t="shared" si="4"/>
        <v>#REF!</v>
      </c>
      <c r="Q126" s="648" t="str">
        <f t="shared" si="36"/>
        <v>#REF!</v>
      </c>
      <c r="R126" s="648"/>
      <c r="S126" s="644" t="s">
        <v>525</v>
      </c>
      <c r="T126" s="645" t="s">
        <v>1515</v>
      </c>
      <c r="U126" s="649" t="str">
        <f t="shared" si="5"/>
        <v>#REF!</v>
      </c>
      <c r="V126" s="649" t="str">
        <f t="shared" si="38"/>
        <v>#REF!</v>
      </c>
      <c r="W126" s="649" t="str">
        <f t="shared" si="39"/>
        <v>#REF!</v>
      </c>
      <c r="X126" s="649" t="str">
        <f t="shared" si="8"/>
        <v>#REF!</v>
      </c>
      <c r="Y126" s="649">
        <f t="shared" si="9"/>
        <v>0.35</v>
      </c>
      <c r="Z126" s="649" t="str">
        <f t="shared" si="10"/>
        <v>#REF!</v>
      </c>
      <c r="AA126" s="649" t="str">
        <f t="shared" si="11"/>
        <v>#REF!</v>
      </c>
      <c r="AB126" s="649" t="str">
        <f t="shared" si="12"/>
        <v>#REF!</v>
      </c>
      <c r="AC126" s="650" t="str">
        <f t="shared" si="13"/>
        <v>#REF!</v>
      </c>
      <c r="AD126" s="650" t="str">
        <f t="shared" si="14"/>
        <v>#REF!</v>
      </c>
      <c r="AE126" s="650" t="str">
        <f t="shared" si="15"/>
        <v>#REF!</v>
      </c>
      <c r="AF126" s="644"/>
      <c r="AG126" s="651"/>
      <c r="AH126" s="651"/>
      <c r="AI126" s="651" t="str">
        <f t="shared" si="37"/>
        <v>#REF!</v>
      </c>
    </row>
    <row r="127" ht="15.0" customHeight="1">
      <c r="A127" s="609">
        <f t="shared" si="17"/>
        <v>125</v>
      </c>
      <c r="B127" s="644">
        <v>465605.0</v>
      </c>
      <c r="C127" s="645" t="s">
        <v>1310</v>
      </c>
      <c r="D127" s="645" t="s">
        <v>1589</v>
      </c>
      <c r="E127" s="645" t="s">
        <v>511</v>
      </c>
      <c r="F127" s="644" t="s">
        <v>546</v>
      </c>
      <c r="G127" s="644" t="s">
        <v>771</v>
      </c>
      <c r="H127" s="644" t="str">
        <f t="shared" si="1"/>
        <v>TESTER04</v>
      </c>
      <c r="I127" s="646" t="str">
        <f t="shared" si="2"/>
        <v>#REF!</v>
      </c>
      <c r="J127" s="644">
        <v>6.0</v>
      </c>
      <c r="K127" s="644">
        <v>2024.0</v>
      </c>
      <c r="L127" s="647">
        <v>45461.0</v>
      </c>
      <c r="M127" s="647">
        <v>45473.0</v>
      </c>
      <c r="N127" s="648">
        <v>9.0</v>
      </c>
      <c r="O127" s="648">
        <f t="shared" si="3"/>
        <v>0.45</v>
      </c>
      <c r="P127" s="648" t="str">
        <f t="shared" si="4"/>
        <v>#REF!</v>
      </c>
      <c r="Q127" s="648" t="str">
        <f t="shared" si="36"/>
        <v>#REF!</v>
      </c>
      <c r="R127" s="648"/>
      <c r="S127" s="644" t="s">
        <v>525</v>
      </c>
      <c r="T127" s="645" t="s">
        <v>1515</v>
      </c>
      <c r="U127" s="649" t="str">
        <f t="shared" si="5"/>
        <v>#REF!</v>
      </c>
      <c r="V127" s="649" t="str">
        <f t="shared" si="38"/>
        <v>#REF!</v>
      </c>
      <c r="W127" s="649" t="str">
        <f t="shared" si="39"/>
        <v>#REF!</v>
      </c>
      <c r="X127" s="649" t="str">
        <f t="shared" si="8"/>
        <v>#REF!</v>
      </c>
      <c r="Y127" s="649">
        <f t="shared" si="9"/>
        <v>0.45</v>
      </c>
      <c r="Z127" s="649" t="str">
        <f t="shared" si="10"/>
        <v>#REF!</v>
      </c>
      <c r="AA127" s="649" t="str">
        <f t="shared" si="11"/>
        <v>#REF!</v>
      </c>
      <c r="AB127" s="649" t="str">
        <f t="shared" si="12"/>
        <v>#REF!</v>
      </c>
      <c r="AC127" s="650" t="str">
        <f t="shared" si="13"/>
        <v>#REF!</v>
      </c>
      <c r="AD127" s="650" t="str">
        <f t="shared" si="14"/>
        <v>#REF!</v>
      </c>
      <c r="AE127" s="650" t="str">
        <f t="shared" si="15"/>
        <v>#REF!</v>
      </c>
      <c r="AF127" s="644"/>
      <c r="AG127" s="651"/>
      <c r="AH127" s="651"/>
      <c r="AI127" s="651" t="str">
        <f t="shared" si="37"/>
        <v>#REF!</v>
      </c>
    </row>
    <row r="128" ht="15.0" customHeight="1">
      <c r="A128" s="609">
        <f t="shared" si="17"/>
        <v>126</v>
      </c>
      <c r="B128" s="792">
        <v>465797.0</v>
      </c>
      <c r="C128" s="793" t="s">
        <v>1594</v>
      </c>
      <c r="D128" s="793" t="s">
        <v>1595</v>
      </c>
      <c r="E128" s="793" t="s">
        <v>511</v>
      </c>
      <c r="F128" s="792" t="s">
        <v>512</v>
      </c>
      <c r="G128" s="792" t="s">
        <v>790</v>
      </c>
      <c r="H128" s="644" t="str">
        <f t="shared" si="1"/>
        <v>DEV03</v>
      </c>
      <c r="I128" s="646" t="str">
        <f t="shared" si="2"/>
        <v>#REF!</v>
      </c>
      <c r="J128" s="644">
        <v>6.0</v>
      </c>
      <c r="K128" s="644">
        <v>2024.0</v>
      </c>
      <c r="L128" s="647">
        <v>45467.0</v>
      </c>
      <c r="M128" s="647">
        <v>45473.0</v>
      </c>
      <c r="N128" s="648">
        <v>5.0</v>
      </c>
      <c r="O128" s="648">
        <f t="shared" si="3"/>
        <v>0.25</v>
      </c>
      <c r="P128" s="648" t="str">
        <f t="shared" si="4"/>
        <v>#REF!</v>
      </c>
      <c r="Q128" s="648" t="str">
        <f t="shared" si="36"/>
        <v>#REF!</v>
      </c>
      <c r="R128" s="794"/>
      <c r="S128" s="795" t="s">
        <v>525</v>
      </c>
      <c r="T128" s="645" t="s">
        <v>1515</v>
      </c>
      <c r="U128" s="649" t="str">
        <f t="shared" si="5"/>
        <v>#REF!</v>
      </c>
      <c r="V128" s="649" t="str">
        <f t="shared" si="38"/>
        <v>#REF!</v>
      </c>
      <c r="W128" s="649" t="str">
        <f t="shared" si="39"/>
        <v>#REF!</v>
      </c>
      <c r="X128" s="649" t="str">
        <f t="shared" si="8"/>
        <v>#REF!</v>
      </c>
      <c r="Y128" s="649">
        <f t="shared" si="9"/>
        <v>0.25</v>
      </c>
      <c r="Z128" s="649" t="str">
        <f t="shared" si="10"/>
        <v>#REF!</v>
      </c>
      <c r="AA128" s="649" t="str">
        <f t="shared" si="11"/>
        <v>#REF!</v>
      </c>
      <c r="AB128" s="649" t="str">
        <f t="shared" si="12"/>
        <v>#REF!</v>
      </c>
      <c r="AC128" s="650" t="str">
        <f t="shared" si="13"/>
        <v>#REF!</v>
      </c>
      <c r="AD128" s="650" t="str">
        <f t="shared" si="14"/>
        <v>#REF!</v>
      </c>
      <c r="AE128" s="650" t="str">
        <f t="shared" si="15"/>
        <v>#REF!</v>
      </c>
      <c r="AF128" s="796"/>
      <c r="AG128" s="651"/>
      <c r="AH128" s="651"/>
      <c r="AI128" s="651" t="str">
        <f t="shared" si="37"/>
        <v>#REF!</v>
      </c>
    </row>
    <row r="129" ht="15.0" customHeight="1">
      <c r="A129" s="609">
        <f t="shared" si="17"/>
        <v>127</v>
      </c>
      <c r="B129" s="389">
        <v>436611.0</v>
      </c>
      <c r="C129" s="390" t="s">
        <v>978</v>
      </c>
      <c r="D129" s="390" t="s">
        <v>1597</v>
      </c>
      <c r="E129" s="390" t="s">
        <v>892</v>
      </c>
      <c r="F129" s="389" t="s">
        <v>546</v>
      </c>
      <c r="G129" s="389" t="s">
        <v>787</v>
      </c>
      <c r="H129" s="609" t="str">
        <f t="shared" si="1"/>
        <v>TESTER05</v>
      </c>
      <c r="I129" s="611" t="str">
        <f t="shared" si="2"/>
        <v>#REF!</v>
      </c>
      <c r="J129" s="609">
        <v>6.0</v>
      </c>
      <c r="K129" s="609">
        <v>2024.0</v>
      </c>
      <c r="L129" s="639">
        <v>45460.0</v>
      </c>
      <c r="M129" s="639">
        <v>45473.0</v>
      </c>
      <c r="N129" s="640">
        <v>10.0</v>
      </c>
      <c r="O129" s="640">
        <f t="shared" si="3"/>
        <v>0.5</v>
      </c>
      <c r="P129" s="640" t="str">
        <f t="shared" si="4"/>
        <v>#REF!</v>
      </c>
      <c r="Q129" s="640" t="str">
        <f t="shared" si="36"/>
        <v>#REF!</v>
      </c>
      <c r="R129" s="797"/>
      <c r="S129" s="389" t="s">
        <v>525</v>
      </c>
      <c r="T129" s="390" t="s">
        <v>1515</v>
      </c>
      <c r="U129" s="798" t="str">
        <f t="shared" si="5"/>
        <v>#REF!</v>
      </c>
      <c r="V129" s="798" t="str">
        <f t="shared" si="38"/>
        <v>#REF!</v>
      </c>
      <c r="W129" s="798" t="str">
        <f t="shared" si="39"/>
        <v>#REF!</v>
      </c>
      <c r="X129" s="798" t="str">
        <f t="shared" si="8"/>
        <v>#REF!</v>
      </c>
      <c r="Y129" s="798">
        <f t="shared" si="9"/>
        <v>1</v>
      </c>
      <c r="Z129" s="798" t="str">
        <f t="shared" si="10"/>
        <v>#REF!</v>
      </c>
      <c r="AA129" s="798" t="str">
        <f t="shared" si="11"/>
        <v>#REF!</v>
      </c>
      <c r="AB129" s="798" t="str">
        <f t="shared" si="12"/>
        <v>#REF!</v>
      </c>
      <c r="AC129" s="799" t="str">
        <f t="shared" si="13"/>
        <v>#REF!</v>
      </c>
      <c r="AD129" s="799" t="str">
        <f t="shared" si="14"/>
        <v>#REF!</v>
      </c>
      <c r="AE129" s="799" t="str">
        <f t="shared" si="15"/>
        <v>#REF!</v>
      </c>
      <c r="AF129" s="390"/>
      <c r="AG129" s="622"/>
      <c r="AH129" s="622"/>
      <c r="AI129" s="622" t="str">
        <f t="shared" si="37"/>
        <v>#REF!</v>
      </c>
    </row>
    <row r="130" ht="15.0" customHeight="1">
      <c r="A130" s="609">
        <f t="shared" si="17"/>
        <v>128</v>
      </c>
      <c r="B130" s="171">
        <v>459207.0</v>
      </c>
      <c r="C130" s="422" t="s">
        <v>1598</v>
      </c>
      <c r="D130" s="422" t="s">
        <v>1599</v>
      </c>
      <c r="E130" s="422" t="s">
        <v>1417</v>
      </c>
      <c r="F130" s="171" t="s">
        <v>512</v>
      </c>
      <c r="G130" s="171" t="s">
        <v>893</v>
      </c>
      <c r="H130" s="609" t="str">
        <f t="shared" si="1"/>
        <v>DEV06</v>
      </c>
      <c r="I130" s="611" t="str">
        <f t="shared" si="2"/>
        <v>#REF!</v>
      </c>
      <c r="J130" s="609">
        <v>6.0</v>
      </c>
      <c r="K130" s="609">
        <v>2024.0</v>
      </c>
      <c r="L130" s="639">
        <v>45444.0</v>
      </c>
      <c r="M130" s="639">
        <v>45473.0</v>
      </c>
      <c r="N130" s="640">
        <v>14.0</v>
      </c>
      <c r="O130" s="640">
        <f t="shared" si="3"/>
        <v>0.7</v>
      </c>
      <c r="P130" s="640" t="str">
        <f t="shared" si="4"/>
        <v>#REF!</v>
      </c>
      <c r="Q130" s="640" t="str">
        <f t="shared" si="36"/>
        <v>#REF!</v>
      </c>
      <c r="R130" s="800"/>
      <c r="S130" s="171" t="s">
        <v>525</v>
      </c>
      <c r="T130" s="422" t="s">
        <v>1515</v>
      </c>
      <c r="U130" s="801" t="str">
        <f t="shared" si="5"/>
        <v>#REF!</v>
      </c>
      <c r="V130" s="801" t="str">
        <f t="shared" si="38"/>
        <v>#REF!</v>
      </c>
      <c r="W130" s="801" t="str">
        <f t="shared" si="39"/>
        <v>#REF!</v>
      </c>
      <c r="X130" s="801" t="str">
        <f t="shared" si="8"/>
        <v>#REF!</v>
      </c>
      <c r="Y130" s="801">
        <f t="shared" si="9"/>
        <v>0.7</v>
      </c>
      <c r="Z130" s="801" t="str">
        <f t="shared" si="10"/>
        <v>#REF!</v>
      </c>
      <c r="AA130" s="801" t="str">
        <f t="shared" si="11"/>
        <v>#REF!</v>
      </c>
      <c r="AB130" s="801" t="str">
        <f t="shared" si="12"/>
        <v>#REF!</v>
      </c>
      <c r="AC130" s="802" t="str">
        <f t="shared" si="13"/>
        <v>#REF!</v>
      </c>
      <c r="AD130" s="802" t="str">
        <f t="shared" si="14"/>
        <v>#REF!</v>
      </c>
      <c r="AE130" s="802" t="str">
        <f t="shared" si="15"/>
        <v>#REF!</v>
      </c>
      <c r="AF130" s="422"/>
      <c r="AG130" s="622"/>
      <c r="AH130" s="622"/>
      <c r="AI130" s="622" t="str">
        <f t="shared" si="37"/>
        <v>#REF!</v>
      </c>
    </row>
    <row r="131" ht="15.0" customHeight="1">
      <c r="A131" s="609">
        <f t="shared" si="17"/>
        <v>129</v>
      </c>
      <c r="B131" s="171">
        <v>269924.0</v>
      </c>
      <c r="C131" s="422" t="s">
        <v>1600</v>
      </c>
      <c r="D131" s="422" t="s">
        <v>1601</v>
      </c>
      <c r="E131" s="422" t="s">
        <v>662</v>
      </c>
      <c r="F131" s="171" t="s">
        <v>663</v>
      </c>
      <c r="G131" s="171" t="s">
        <v>787</v>
      </c>
      <c r="H131" s="609" t="str">
        <f t="shared" si="1"/>
        <v>PM05</v>
      </c>
      <c r="I131" s="611" t="str">
        <f t="shared" si="2"/>
        <v>#REF!</v>
      </c>
      <c r="J131" s="609">
        <v>6.0</v>
      </c>
      <c r="K131" s="609">
        <v>2024.0</v>
      </c>
      <c r="L131" s="639">
        <v>45444.0</v>
      </c>
      <c r="M131" s="639">
        <v>45473.0</v>
      </c>
      <c r="N131" s="640">
        <v>20.0</v>
      </c>
      <c r="O131" s="640">
        <f t="shared" si="3"/>
        <v>1</v>
      </c>
      <c r="P131" s="640" t="str">
        <f t="shared" si="4"/>
        <v>#REF!</v>
      </c>
      <c r="Q131" s="640" t="str">
        <f t="shared" si="36"/>
        <v>#REF!</v>
      </c>
      <c r="R131" s="800"/>
      <c r="S131" s="171" t="s">
        <v>525</v>
      </c>
      <c r="T131" s="422" t="s">
        <v>1515</v>
      </c>
      <c r="U131" s="616" t="str">
        <f t="shared" si="5"/>
        <v>#REF!</v>
      </c>
      <c r="V131" s="616" t="str">
        <f t="shared" si="38"/>
        <v>#REF!</v>
      </c>
      <c r="W131" s="616" t="str">
        <f t="shared" si="39"/>
        <v>#REF!</v>
      </c>
      <c r="X131" s="616" t="str">
        <f t="shared" si="8"/>
        <v>#REF!</v>
      </c>
      <c r="Y131" s="616">
        <f t="shared" si="9"/>
        <v>1</v>
      </c>
      <c r="Z131" s="616" t="str">
        <f t="shared" si="10"/>
        <v>#REF!</v>
      </c>
      <c r="AA131" s="616" t="str">
        <f t="shared" si="11"/>
        <v>#REF!</v>
      </c>
      <c r="AB131" s="616" t="str">
        <f t="shared" si="12"/>
        <v>#REF!</v>
      </c>
      <c r="AC131" s="642" t="str">
        <f t="shared" si="13"/>
        <v>#REF!</v>
      </c>
      <c r="AD131" s="642" t="str">
        <f t="shared" si="14"/>
        <v>#REF!</v>
      </c>
      <c r="AE131" s="642" t="str">
        <f t="shared" si="15"/>
        <v>#REF!</v>
      </c>
      <c r="AF131" s="422"/>
      <c r="AG131" s="622"/>
      <c r="AH131" s="622"/>
      <c r="AI131" s="622" t="str">
        <f t="shared" si="37"/>
        <v>#REF!</v>
      </c>
    </row>
    <row r="132" ht="15.0" customHeight="1">
      <c r="A132" s="609">
        <f t="shared" si="17"/>
        <v>130</v>
      </c>
      <c r="B132" s="171">
        <v>290985.0</v>
      </c>
      <c r="C132" s="422" t="s">
        <v>1076</v>
      </c>
      <c r="D132" s="422" t="s">
        <v>1602</v>
      </c>
      <c r="E132" s="422" t="s">
        <v>511</v>
      </c>
      <c r="F132" s="171" t="s">
        <v>546</v>
      </c>
      <c r="G132" s="171" t="s">
        <v>771</v>
      </c>
      <c r="H132" s="609" t="str">
        <f t="shared" si="1"/>
        <v>TESTER04</v>
      </c>
      <c r="I132" s="611" t="str">
        <f t="shared" si="2"/>
        <v>#REF!</v>
      </c>
      <c r="J132" s="609">
        <v>6.0</v>
      </c>
      <c r="K132" s="609">
        <v>2024.0</v>
      </c>
      <c r="L132" s="639">
        <v>45444.0</v>
      </c>
      <c r="M132" s="639">
        <v>45473.0</v>
      </c>
      <c r="N132" s="640">
        <v>20.0</v>
      </c>
      <c r="O132" s="640">
        <f t="shared" si="3"/>
        <v>1</v>
      </c>
      <c r="P132" s="640">
        <f t="shared" si="4"/>
        <v>1</v>
      </c>
      <c r="Q132" s="800">
        <f t="shared" si="36"/>
        <v>1</v>
      </c>
      <c r="R132" s="800"/>
      <c r="S132" s="171" t="s">
        <v>517</v>
      </c>
      <c r="T132" s="422" t="s">
        <v>1603</v>
      </c>
      <c r="U132" s="801">
        <f t="shared" si="5"/>
        <v>1</v>
      </c>
      <c r="V132" s="801">
        <f t="shared" si="38"/>
        <v>1</v>
      </c>
      <c r="W132" s="801">
        <f t="shared" si="39"/>
        <v>1</v>
      </c>
      <c r="X132" s="801">
        <f t="shared" si="8"/>
        <v>1</v>
      </c>
      <c r="Y132" s="801">
        <f t="shared" si="9"/>
        <v>1</v>
      </c>
      <c r="Z132" s="801" t="str">
        <f t="shared" si="10"/>
        <v>#REF!</v>
      </c>
      <c r="AA132" s="801" t="str">
        <f t="shared" si="11"/>
        <v>#REF!</v>
      </c>
      <c r="AB132" s="801" t="str">
        <f t="shared" si="12"/>
        <v>#REF!</v>
      </c>
      <c r="AC132" s="802">
        <f t="shared" si="13"/>
        <v>0</v>
      </c>
      <c r="AD132" s="802" t="str">
        <f t="shared" si="14"/>
        <v>#REF!</v>
      </c>
      <c r="AE132" s="802" t="str">
        <f t="shared" si="15"/>
        <v>#REF!</v>
      </c>
      <c r="AF132" s="422"/>
      <c r="AG132" s="622"/>
      <c r="AH132" s="622"/>
      <c r="AI132" s="622">
        <f t="shared" si="37"/>
        <v>1</v>
      </c>
    </row>
    <row r="133" ht="15.0" customHeight="1">
      <c r="A133" s="609">
        <f t="shared" si="17"/>
        <v>131</v>
      </c>
      <c r="B133" s="171">
        <v>459849.0</v>
      </c>
      <c r="C133" s="422" t="s">
        <v>1072</v>
      </c>
      <c r="D133" s="422" t="s">
        <v>1604</v>
      </c>
      <c r="E133" s="422" t="s">
        <v>511</v>
      </c>
      <c r="F133" s="171" t="s">
        <v>512</v>
      </c>
      <c r="G133" s="171" t="s">
        <v>787</v>
      </c>
      <c r="H133" s="609" t="str">
        <f t="shared" si="1"/>
        <v>DEV05</v>
      </c>
      <c r="I133" s="611" t="str">
        <f t="shared" si="2"/>
        <v>#REF!</v>
      </c>
      <c r="J133" s="609">
        <v>6.0</v>
      </c>
      <c r="K133" s="609">
        <v>2024.0</v>
      </c>
      <c r="L133" s="639">
        <v>45444.0</v>
      </c>
      <c r="M133" s="639">
        <v>45473.0</v>
      </c>
      <c r="N133" s="640">
        <v>20.0</v>
      </c>
      <c r="O133" s="640">
        <f t="shared" si="3"/>
        <v>1</v>
      </c>
      <c r="P133" s="640">
        <f t="shared" si="4"/>
        <v>1</v>
      </c>
      <c r="Q133" s="800">
        <f t="shared" si="36"/>
        <v>1</v>
      </c>
      <c r="R133" s="800"/>
      <c r="S133" s="171" t="s">
        <v>517</v>
      </c>
      <c r="T133" s="422" t="s">
        <v>1603</v>
      </c>
      <c r="U133" s="801">
        <f t="shared" si="5"/>
        <v>1</v>
      </c>
      <c r="V133" s="801">
        <f t="shared" si="38"/>
        <v>1</v>
      </c>
      <c r="W133" s="801">
        <f t="shared" si="39"/>
        <v>1</v>
      </c>
      <c r="X133" s="801">
        <f t="shared" si="8"/>
        <v>1</v>
      </c>
      <c r="Y133" s="801">
        <f t="shared" si="9"/>
        <v>1</v>
      </c>
      <c r="Z133" s="801" t="str">
        <f t="shared" si="10"/>
        <v>#REF!</v>
      </c>
      <c r="AA133" s="801" t="str">
        <f t="shared" si="11"/>
        <v>#REF!</v>
      </c>
      <c r="AB133" s="801" t="str">
        <f t="shared" si="12"/>
        <v>#REF!</v>
      </c>
      <c r="AC133" s="802">
        <f t="shared" si="13"/>
        <v>0</v>
      </c>
      <c r="AD133" s="802" t="str">
        <f t="shared" si="14"/>
        <v>#REF!</v>
      </c>
      <c r="AE133" s="802" t="str">
        <f t="shared" si="15"/>
        <v>#REF!</v>
      </c>
      <c r="AF133" s="422"/>
      <c r="AG133" s="622"/>
      <c r="AH133" s="622"/>
      <c r="AI133" s="622">
        <f t="shared" si="37"/>
        <v>1</v>
      </c>
    </row>
    <row r="134" ht="15.0" customHeight="1">
      <c r="A134" s="609">
        <f t="shared" si="17"/>
        <v>132</v>
      </c>
      <c r="B134" s="171">
        <v>460051.0</v>
      </c>
      <c r="C134" s="422" t="s">
        <v>1081</v>
      </c>
      <c r="D134" s="422" t="s">
        <v>1605</v>
      </c>
      <c r="E134" s="422" t="s">
        <v>511</v>
      </c>
      <c r="F134" s="171" t="s">
        <v>512</v>
      </c>
      <c r="G134" s="171" t="s">
        <v>790</v>
      </c>
      <c r="H134" s="609" t="str">
        <f t="shared" si="1"/>
        <v>DEV03</v>
      </c>
      <c r="I134" s="611" t="str">
        <f t="shared" si="2"/>
        <v>#REF!</v>
      </c>
      <c r="J134" s="609">
        <v>6.0</v>
      </c>
      <c r="K134" s="609">
        <v>2024.0</v>
      </c>
      <c r="L134" s="639">
        <v>45444.0</v>
      </c>
      <c r="M134" s="639">
        <v>45473.0</v>
      </c>
      <c r="N134" s="640">
        <v>20.0</v>
      </c>
      <c r="O134" s="640">
        <f t="shared" si="3"/>
        <v>1</v>
      </c>
      <c r="P134" s="640">
        <f t="shared" si="4"/>
        <v>1</v>
      </c>
      <c r="Q134" s="800">
        <f t="shared" si="36"/>
        <v>1</v>
      </c>
      <c r="R134" s="800"/>
      <c r="S134" s="171" t="s">
        <v>517</v>
      </c>
      <c r="T134" s="422" t="s">
        <v>1603</v>
      </c>
      <c r="U134" s="801">
        <f t="shared" si="5"/>
        <v>1</v>
      </c>
      <c r="V134" s="801">
        <f t="shared" si="38"/>
        <v>1</v>
      </c>
      <c r="W134" s="801">
        <f t="shared" si="39"/>
        <v>1</v>
      </c>
      <c r="X134" s="801">
        <f t="shared" si="8"/>
        <v>1</v>
      </c>
      <c r="Y134" s="801">
        <f t="shared" si="9"/>
        <v>1</v>
      </c>
      <c r="Z134" s="801" t="str">
        <f t="shared" si="10"/>
        <v>#REF!</v>
      </c>
      <c r="AA134" s="801" t="str">
        <f t="shared" si="11"/>
        <v>#REF!</v>
      </c>
      <c r="AB134" s="801" t="str">
        <f t="shared" si="12"/>
        <v>#REF!</v>
      </c>
      <c r="AC134" s="802">
        <f t="shared" si="13"/>
        <v>0</v>
      </c>
      <c r="AD134" s="802" t="str">
        <f t="shared" si="14"/>
        <v>#REF!</v>
      </c>
      <c r="AE134" s="802" t="str">
        <f t="shared" si="15"/>
        <v>#REF!</v>
      </c>
      <c r="AF134" s="422"/>
      <c r="AG134" s="622"/>
      <c r="AH134" s="622"/>
      <c r="AI134" s="622">
        <f t="shared" si="37"/>
        <v>1</v>
      </c>
    </row>
    <row r="135" ht="15.0" customHeight="1">
      <c r="A135" s="609">
        <f t="shared" si="17"/>
        <v>133</v>
      </c>
      <c r="B135" s="389">
        <v>436378.0</v>
      </c>
      <c r="C135" s="390" t="s">
        <v>883</v>
      </c>
      <c r="D135" s="669" t="s">
        <v>1606</v>
      </c>
      <c r="E135" s="669" t="s">
        <v>892</v>
      </c>
      <c r="F135" s="671" t="s">
        <v>564</v>
      </c>
      <c r="G135" s="671" t="s">
        <v>530</v>
      </c>
      <c r="H135" s="671" t="s">
        <v>565</v>
      </c>
      <c r="I135" s="803" t="str">
        <f t="shared" si="2"/>
        <v>#REF!</v>
      </c>
      <c r="J135" s="389">
        <v>6.0</v>
      </c>
      <c r="K135" s="389">
        <v>2024.0</v>
      </c>
      <c r="L135" s="391">
        <v>45444.0</v>
      </c>
      <c r="M135" s="391">
        <v>45473.0</v>
      </c>
      <c r="N135" s="797">
        <v>10.0</v>
      </c>
      <c r="O135" s="797">
        <f t="shared" si="3"/>
        <v>0.5</v>
      </c>
      <c r="P135" s="797">
        <f t="shared" si="4"/>
        <v>0.5</v>
      </c>
      <c r="Q135" s="797">
        <f>10/20</f>
        <v>0.5</v>
      </c>
      <c r="R135" s="804"/>
      <c r="S135" s="389" t="s">
        <v>517</v>
      </c>
      <c r="T135" s="390" t="s">
        <v>1607</v>
      </c>
      <c r="U135" s="798">
        <f t="shared" si="5"/>
        <v>0.5</v>
      </c>
      <c r="V135" s="801">
        <f t="shared" si="38"/>
        <v>0.5</v>
      </c>
      <c r="W135" s="801">
        <f t="shared" si="39"/>
        <v>0.5</v>
      </c>
      <c r="X135" s="801">
        <f t="shared" si="8"/>
        <v>1</v>
      </c>
      <c r="Y135" s="801">
        <f t="shared" si="9"/>
        <v>0.5</v>
      </c>
      <c r="Z135" s="801"/>
      <c r="AA135" s="801"/>
      <c r="AB135" s="801"/>
      <c r="AC135" s="802"/>
      <c r="AD135" s="802"/>
      <c r="AE135" s="802"/>
      <c r="AF135" s="422"/>
      <c r="AG135" s="1140" t="s">
        <v>1608</v>
      </c>
      <c r="AH135" s="622"/>
      <c r="AI135" s="622"/>
    </row>
    <row r="136" ht="15.0" customHeight="1">
      <c r="A136" s="609">
        <f t="shared" si="17"/>
        <v>134</v>
      </c>
      <c r="B136" s="171">
        <v>292504.0</v>
      </c>
      <c r="C136" s="422" t="s">
        <v>896</v>
      </c>
      <c r="D136" s="683" t="s">
        <v>1609</v>
      </c>
      <c r="E136" s="683" t="s">
        <v>892</v>
      </c>
      <c r="F136" s="685" t="s">
        <v>564</v>
      </c>
      <c r="G136" s="685" t="s">
        <v>540</v>
      </c>
      <c r="H136" s="685" t="s">
        <v>612</v>
      </c>
      <c r="I136" s="806" t="str">
        <f t="shared" si="2"/>
        <v>#REF!</v>
      </c>
      <c r="J136" s="389">
        <v>6.0</v>
      </c>
      <c r="K136" s="171">
        <v>2024.0</v>
      </c>
      <c r="L136" s="405">
        <v>45444.0</v>
      </c>
      <c r="M136" s="405">
        <v>45473.0</v>
      </c>
      <c r="N136" s="800">
        <v>20.0</v>
      </c>
      <c r="O136" s="800">
        <f t="shared" si="3"/>
        <v>1</v>
      </c>
      <c r="P136" s="800">
        <f t="shared" si="4"/>
        <v>1</v>
      </c>
      <c r="Q136" s="800">
        <f t="shared" ref="Q136:Q137" si="40">20/20</f>
        <v>1</v>
      </c>
      <c r="R136" s="807"/>
      <c r="S136" s="171" t="s">
        <v>517</v>
      </c>
      <c r="T136" s="422" t="s">
        <v>1607</v>
      </c>
      <c r="U136" s="801">
        <f t="shared" si="5"/>
        <v>1</v>
      </c>
      <c r="V136" s="801">
        <f t="shared" si="38"/>
        <v>1</v>
      </c>
      <c r="W136" s="801">
        <f t="shared" si="39"/>
        <v>1</v>
      </c>
      <c r="X136" s="801">
        <f t="shared" si="8"/>
        <v>1</v>
      </c>
      <c r="Y136" s="801">
        <f t="shared" si="9"/>
        <v>1</v>
      </c>
      <c r="Z136" s="801"/>
      <c r="AA136" s="801"/>
      <c r="AB136" s="801"/>
      <c r="AC136" s="802"/>
      <c r="AD136" s="802"/>
      <c r="AE136" s="802"/>
      <c r="AF136" s="422"/>
      <c r="AG136" s="1140"/>
      <c r="AH136" s="622"/>
      <c r="AI136" s="622"/>
    </row>
    <row r="137" ht="15.0" customHeight="1">
      <c r="A137" s="609">
        <f t="shared" si="17"/>
        <v>135</v>
      </c>
      <c r="B137" s="171">
        <v>434037.0</v>
      </c>
      <c r="C137" s="422" t="s">
        <v>878</v>
      </c>
      <c r="D137" s="683" t="s">
        <v>1610</v>
      </c>
      <c r="E137" s="683" t="s">
        <v>892</v>
      </c>
      <c r="F137" s="685" t="s">
        <v>512</v>
      </c>
      <c r="G137" s="685" t="s">
        <v>540</v>
      </c>
      <c r="H137" s="685" t="s">
        <v>541</v>
      </c>
      <c r="I137" s="806" t="str">
        <f t="shared" si="2"/>
        <v>#REF!</v>
      </c>
      <c r="J137" s="389">
        <v>6.0</v>
      </c>
      <c r="K137" s="171">
        <v>2024.0</v>
      </c>
      <c r="L137" s="405">
        <v>45444.0</v>
      </c>
      <c r="M137" s="405">
        <v>45473.0</v>
      </c>
      <c r="N137" s="800">
        <v>20.0</v>
      </c>
      <c r="O137" s="800">
        <f t="shared" si="3"/>
        <v>1</v>
      </c>
      <c r="P137" s="800">
        <f t="shared" si="4"/>
        <v>1</v>
      </c>
      <c r="Q137" s="800">
        <f t="shared" si="40"/>
        <v>1</v>
      </c>
      <c r="R137" s="807"/>
      <c r="S137" s="171" t="s">
        <v>517</v>
      </c>
      <c r="T137" s="422" t="s">
        <v>1607</v>
      </c>
      <c r="U137" s="801">
        <f t="shared" si="5"/>
        <v>1</v>
      </c>
      <c r="V137" s="801">
        <f t="shared" si="38"/>
        <v>1</v>
      </c>
      <c r="W137" s="801">
        <f t="shared" si="39"/>
        <v>1</v>
      </c>
      <c r="X137" s="801">
        <f t="shared" si="8"/>
        <v>1</v>
      </c>
      <c r="Y137" s="801">
        <f t="shared" si="9"/>
        <v>1</v>
      </c>
      <c r="Z137" s="801"/>
      <c r="AA137" s="801"/>
      <c r="AB137" s="801"/>
      <c r="AC137" s="802"/>
      <c r="AD137" s="802"/>
      <c r="AE137" s="802"/>
      <c r="AF137" s="422"/>
      <c r="AG137" s="1140"/>
      <c r="AH137" s="622"/>
      <c r="AI137" s="622"/>
    </row>
    <row r="138" ht="15.0" customHeight="1">
      <c r="A138" s="609">
        <f t="shared" si="17"/>
        <v>136</v>
      </c>
      <c r="B138" s="171">
        <v>431002.0</v>
      </c>
      <c r="C138" s="422" t="s">
        <v>898</v>
      </c>
      <c r="D138" s="683" t="s">
        <v>1611</v>
      </c>
      <c r="E138" s="683" t="s">
        <v>892</v>
      </c>
      <c r="F138" s="685" t="s">
        <v>512</v>
      </c>
      <c r="G138" s="685" t="s">
        <v>530</v>
      </c>
      <c r="H138" s="685" t="s">
        <v>531</v>
      </c>
      <c r="I138" s="806" t="str">
        <f t="shared" si="2"/>
        <v>#REF!</v>
      </c>
      <c r="J138" s="389">
        <v>6.0</v>
      </c>
      <c r="K138" s="171">
        <v>2024.0</v>
      </c>
      <c r="L138" s="405">
        <v>45444.0</v>
      </c>
      <c r="M138" s="405">
        <v>45473.0</v>
      </c>
      <c r="N138" s="800">
        <v>20.0</v>
      </c>
      <c r="O138" s="800">
        <f t="shared" si="3"/>
        <v>1</v>
      </c>
      <c r="P138" s="800">
        <f t="shared" si="4"/>
        <v>1</v>
      </c>
      <c r="Q138" s="800">
        <f>15/20</f>
        <v>0.75</v>
      </c>
      <c r="R138" s="807"/>
      <c r="S138" s="171" t="s">
        <v>517</v>
      </c>
      <c r="T138" s="422" t="s">
        <v>1607</v>
      </c>
      <c r="U138" s="801">
        <f t="shared" si="5"/>
        <v>0.75</v>
      </c>
      <c r="V138" s="801">
        <f t="shared" si="38"/>
        <v>1</v>
      </c>
      <c r="W138" s="801">
        <f t="shared" si="39"/>
        <v>0.75</v>
      </c>
      <c r="X138" s="801">
        <f t="shared" si="8"/>
        <v>0.75</v>
      </c>
      <c r="Y138" s="801">
        <f t="shared" si="9"/>
        <v>1</v>
      </c>
      <c r="Z138" s="801"/>
      <c r="AA138" s="801"/>
      <c r="AB138" s="801"/>
      <c r="AC138" s="802"/>
      <c r="AD138" s="802"/>
      <c r="AE138" s="802"/>
      <c r="AF138" s="422"/>
      <c r="AG138" s="1140" t="s">
        <v>1612</v>
      </c>
      <c r="AH138" s="622"/>
      <c r="AI138" s="622"/>
    </row>
    <row r="139" ht="15.0" customHeight="1">
      <c r="A139" s="609">
        <f t="shared" si="17"/>
        <v>137</v>
      </c>
      <c r="B139" s="171">
        <v>431003.0</v>
      </c>
      <c r="C139" s="422" t="s">
        <v>907</v>
      </c>
      <c r="D139" s="683" t="s">
        <v>1613</v>
      </c>
      <c r="E139" s="683" t="s">
        <v>892</v>
      </c>
      <c r="F139" s="685" t="s">
        <v>512</v>
      </c>
      <c r="G139" s="685" t="s">
        <v>540</v>
      </c>
      <c r="H139" s="685" t="s">
        <v>541</v>
      </c>
      <c r="I139" s="806" t="str">
        <f t="shared" si="2"/>
        <v>#REF!</v>
      </c>
      <c r="J139" s="389">
        <v>6.0</v>
      </c>
      <c r="K139" s="171">
        <v>2024.0</v>
      </c>
      <c r="L139" s="405">
        <v>45444.0</v>
      </c>
      <c r="M139" s="405">
        <v>45473.0</v>
      </c>
      <c r="N139" s="800">
        <v>20.0</v>
      </c>
      <c r="O139" s="800">
        <f t="shared" si="3"/>
        <v>1</v>
      </c>
      <c r="P139" s="800">
        <f t="shared" si="4"/>
        <v>1</v>
      </c>
      <c r="Q139" s="800">
        <f>16.5/20</f>
        <v>0.825</v>
      </c>
      <c r="R139" s="807"/>
      <c r="S139" s="171" t="s">
        <v>517</v>
      </c>
      <c r="T139" s="422" t="s">
        <v>1607</v>
      </c>
      <c r="U139" s="801">
        <f t="shared" si="5"/>
        <v>0.825</v>
      </c>
      <c r="V139" s="801">
        <f t="shared" si="38"/>
        <v>1</v>
      </c>
      <c r="W139" s="801">
        <f t="shared" si="39"/>
        <v>0.825</v>
      </c>
      <c r="X139" s="801">
        <f t="shared" si="8"/>
        <v>0.83</v>
      </c>
      <c r="Y139" s="801">
        <f t="shared" si="9"/>
        <v>1</v>
      </c>
      <c r="Z139" s="801"/>
      <c r="AA139" s="801"/>
      <c r="AB139" s="801"/>
      <c r="AC139" s="802"/>
      <c r="AD139" s="802"/>
      <c r="AE139" s="802"/>
      <c r="AF139" s="422"/>
      <c r="AG139" s="1140" t="s">
        <v>1614</v>
      </c>
      <c r="AH139" s="622"/>
      <c r="AI139" s="622"/>
    </row>
    <row r="140" ht="15.0" customHeight="1">
      <c r="A140" s="609">
        <f t="shared" si="17"/>
        <v>138</v>
      </c>
      <c r="B140" s="171">
        <v>291769.0</v>
      </c>
      <c r="C140" s="422" t="s">
        <v>873</v>
      </c>
      <c r="D140" s="683" t="s">
        <v>1615</v>
      </c>
      <c r="E140" s="683" t="s">
        <v>892</v>
      </c>
      <c r="F140" s="685" t="s">
        <v>512</v>
      </c>
      <c r="G140" s="685" t="s">
        <v>540</v>
      </c>
      <c r="H140" s="685" t="s">
        <v>541</v>
      </c>
      <c r="I140" s="806" t="str">
        <f t="shared" si="2"/>
        <v>#REF!</v>
      </c>
      <c r="J140" s="389">
        <v>6.0</v>
      </c>
      <c r="K140" s="171">
        <v>2024.0</v>
      </c>
      <c r="L140" s="405">
        <v>45444.0</v>
      </c>
      <c r="M140" s="405">
        <v>45473.0</v>
      </c>
      <c r="N140" s="800">
        <v>20.0</v>
      </c>
      <c r="O140" s="800">
        <f t="shared" si="3"/>
        <v>1</v>
      </c>
      <c r="P140" s="800">
        <f t="shared" si="4"/>
        <v>1</v>
      </c>
      <c r="Q140" s="800">
        <f>18/20</f>
        <v>0.9</v>
      </c>
      <c r="R140" s="807"/>
      <c r="S140" s="171" t="s">
        <v>517</v>
      </c>
      <c r="T140" s="422" t="s">
        <v>1607</v>
      </c>
      <c r="U140" s="801">
        <f t="shared" si="5"/>
        <v>0.9</v>
      </c>
      <c r="V140" s="801" t="str">
        <f t="shared" si="38"/>
        <v>#REF!</v>
      </c>
      <c r="W140" s="801">
        <f t="shared" si="39"/>
        <v>1.8</v>
      </c>
      <c r="X140" s="801" t="str">
        <f t="shared" si="8"/>
        <v>#REF!</v>
      </c>
      <c r="Y140" s="801">
        <f t="shared" si="9"/>
        <v>2</v>
      </c>
      <c r="Z140" s="801"/>
      <c r="AA140" s="801"/>
      <c r="AB140" s="801"/>
      <c r="AC140" s="802"/>
      <c r="AD140" s="802"/>
      <c r="AE140" s="802"/>
      <c r="AF140" s="422"/>
      <c r="AG140" s="1140" t="s">
        <v>1617</v>
      </c>
      <c r="AH140" s="622"/>
      <c r="AI140" s="622"/>
    </row>
    <row r="141" ht="15.0" customHeight="1">
      <c r="A141" s="609">
        <f t="shared" si="17"/>
        <v>139</v>
      </c>
      <c r="B141" s="171">
        <v>277356.0</v>
      </c>
      <c r="C141" s="422" t="s">
        <v>866</v>
      </c>
      <c r="D141" s="683" t="s">
        <v>1618</v>
      </c>
      <c r="E141" s="683" t="s">
        <v>892</v>
      </c>
      <c r="F141" s="685" t="s">
        <v>512</v>
      </c>
      <c r="G141" s="685" t="s">
        <v>540</v>
      </c>
      <c r="H141" s="685" t="s">
        <v>541</v>
      </c>
      <c r="I141" s="806" t="str">
        <f t="shared" si="2"/>
        <v>#REF!</v>
      </c>
      <c r="J141" s="389">
        <v>6.0</v>
      </c>
      <c r="K141" s="171">
        <v>2024.0</v>
      </c>
      <c r="L141" s="405">
        <v>45444.0</v>
      </c>
      <c r="M141" s="405">
        <v>45473.0</v>
      </c>
      <c r="N141" s="800">
        <v>10.0</v>
      </c>
      <c r="O141" s="800">
        <f t="shared" si="3"/>
        <v>0.5</v>
      </c>
      <c r="P141" s="800">
        <f t="shared" si="4"/>
        <v>0.5</v>
      </c>
      <c r="Q141" s="800">
        <f>10/20</f>
        <v>0.5</v>
      </c>
      <c r="R141" s="807"/>
      <c r="S141" s="171" t="s">
        <v>517</v>
      </c>
      <c r="T141" s="422" t="s">
        <v>1607</v>
      </c>
      <c r="U141" s="801">
        <f t="shared" si="5"/>
        <v>0.5</v>
      </c>
      <c r="V141" s="801">
        <f t="shared" si="38"/>
        <v>0.5</v>
      </c>
      <c r="W141" s="801">
        <f t="shared" si="39"/>
        <v>0.5</v>
      </c>
      <c r="X141" s="801">
        <f t="shared" si="8"/>
        <v>1</v>
      </c>
      <c r="Y141" s="801">
        <f t="shared" si="9"/>
        <v>0.5</v>
      </c>
      <c r="Z141" s="801"/>
      <c r="AA141" s="801"/>
      <c r="AB141" s="801"/>
      <c r="AC141" s="802"/>
      <c r="AD141" s="802"/>
      <c r="AE141" s="802"/>
      <c r="AF141" s="422"/>
      <c r="AG141" s="1140" t="s">
        <v>1620</v>
      </c>
      <c r="AH141" s="622"/>
      <c r="AI141" s="622"/>
    </row>
    <row r="142" ht="15.0" customHeight="1">
      <c r="A142" s="609">
        <f t="shared" si="17"/>
        <v>140</v>
      </c>
      <c r="B142" s="171">
        <v>439833.0</v>
      </c>
      <c r="C142" s="422" t="s">
        <v>890</v>
      </c>
      <c r="D142" s="683" t="s">
        <v>1621</v>
      </c>
      <c r="E142" s="683" t="s">
        <v>892</v>
      </c>
      <c r="F142" s="685" t="s">
        <v>701</v>
      </c>
      <c r="G142" s="685" t="s">
        <v>540</v>
      </c>
      <c r="H142" s="685" t="s">
        <v>703</v>
      </c>
      <c r="I142" s="806" t="str">
        <f t="shared" si="2"/>
        <v>#REF!</v>
      </c>
      <c r="J142" s="389">
        <v>6.0</v>
      </c>
      <c r="K142" s="171">
        <v>2024.0</v>
      </c>
      <c r="L142" s="405">
        <v>45444.0</v>
      </c>
      <c r="M142" s="405">
        <v>45473.0</v>
      </c>
      <c r="N142" s="800">
        <v>20.0</v>
      </c>
      <c r="O142" s="800">
        <f t="shared" si="3"/>
        <v>1</v>
      </c>
      <c r="P142" s="800">
        <f t="shared" si="4"/>
        <v>1</v>
      </c>
      <c r="Q142" s="800">
        <f>20/20</f>
        <v>1</v>
      </c>
      <c r="R142" s="807"/>
      <c r="S142" s="171" t="s">
        <v>517</v>
      </c>
      <c r="T142" s="422" t="s">
        <v>1607</v>
      </c>
      <c r="U142" s="801">
        <f t="shared" si="5"/>
        <v>1</v>
      </c>
      <c r="V142" s="801">
        <f t="shared" si="38"/>
        <v>1</v>
      </c>
      <c r="W142" s="801">
        <f t="shared" si="39"/>
        <v>1</v>
      </c>
      <c r="X142" s="801">
        <f t="shared" si="8"/>
        <v>1</v>
      </c>
      <c r="Y142" s="801">
        <f t="shared" si="9"/>
        <v>1</v>
      </c>
      <c r="Z142" s="801"/>
      <c r="AA142" s="801"/>
      <c r="AB142" s="801"/>
      <c r="AC142" s="802"/>
      <c r="AD142" s="802"/>
      <c r="AE142" s="802"/>
      <c r="AF142" s="422"/>
      <c r="AG142" s="1140"/>
      <c r="AH142" s="622"/>
      <c r="AI142" s="622"/>
    </row>
    <row r="143" ht="15.0" customHeight="1">
      <c r="A143" s="609">
        <f t="shared" si="17"/>
        <v>141</v>
      </c>
      <c r="B143" s="171">
        <v>275897.0</v>
      </c>
      <c r="C143" s="422" t="s">
        <v>888</v>
      </c>
      <c r="D143" s="683" t="s">
        <v>1623</v>
      </c>
      <c r="E143" s="683" t="s">
        <v>892</v>
      </c>
      <c r="F143" s="685" t="s">
        <v>701</v>
      </c>
      <c r="G143" s="685" t="s">
        <v>555</v>
      </c>
      <c r="H143" s="685" t="s">
        <v>708</v>
      </c>
      <c r="I143" s="806" t="str">
        <f t="shared" si="2"/>
        <v>#REF!</v>
      </c>
      <c r="J143" s="389">
        <v>6.0</v>
      </c>
      <c r="K143" s="171">
        <v>2024.0</v>
      </c>
      <c r="L143" s="405">
        <v>45444.0</v>
      </c>
      <c r="M143" s="405">
        <v>45473.0</v>
      </c>
      <c r="N143" s="800">
        <v>20.0</v>
      </c>
      <c r="O143" s="800">
        <f t="shared" si="3"/>
        <v>1</v>
      </c>
      <c r="P143" s="800">
        <f t="shared" si="4"/>
        <v>1</v>
      </c>
      <c r="Q143" s="800">
        <f>19/20</f>
        <v>0.95</v>
      </c>
      <c r="R143" s="807"/>
      <c r="S143" s="171" t="s">
        <v>517</v>
      </c>
      <c r="T143" s="422" t="s">
        <v>1607</v>
      </c>
      <c r="U143" s="801">
        <f t="shared" si="5"/>
        <v>0.95</v>
      </c>
      <c r="V143" s="801">
        <f t="shared" si="38"/>
        <v>1</v>
      </c>
      <c r="W143" s="801">
        <f t="shared" si="39"/>
        <v>0.95</v>
      </c>
      <c r="X143" s="801">
        <f t="shared" si="8"/>
        <v>0.95</v>
      </c>
      <c r="Y143" s="801">
        <f t="shared" si="9"/>
        <v>1</v>
      </c>
      <c r="Z143" s="801"/>
      <c r="AA143" s="801"/>
      <c r="AB143" s="801"/>
      <c r="AC143" s="802"/>
      <c r="AD143" s="802"/>
      <c r="AE143" s="802"/>
      <c r="AF143" s="422"/>
      <c r="AG143" s="1140" t="s">
        <v>1625</v>
      </c>
      <c r="AH143" s="622"/>
      <c r="AI143" s="622"/>
    </row>
    <row r="144" ht="15.0" customHeight="1">
      <c r="A144" s="609">
        <f t="shared" si="17"/>
        <v>142</v>
      </c>
      <c r="B144" s="171">
        <v>431706.0</v>
      </c>
      <c r="C144" s="422" t="s">
        <v>909</v>
      </c>
      <c r="D144" s="683" t="s">
        <v>1626</v>
      </c>
      <c r="E144" s="683" t="s">
        <v>892</v>
      </c>
      <c r="F144" s="685" t="s">
        <v>701</v>
      </c>
      <c r="G144" s="685" t="s">
        <v>540</v>
      </c>
      <c r="H144" s="685" t="s">
        <v>703</v>
      </c>
      <c r="I144" s="806" t="str">
        <f t="shared" si="2"/>
        <v>#REF!</v>
      </c>
      <c r="J144" s="389">
        <v>6.0</v>
      </c>
      <c r="K144" s="171">
        <v>2024.0</v>
      </c>
      <c r="L144" s="405">
        <v>45444.0</v>
      </c>
      <c r="M144" s="405">
        <v>45473.0</v>
      </c>
      <c r="N144" s="800">
        <v>20.0</v>
      </c>
      <c r="O144" s="800">
        <f t="shared" si="3"/>
        <v>1</v>
      </c>
      <c r="P144" s="800">
        <f t="shared" si="4"/>
        <v>1</v>
      </c>
      <c r="Q144" s="800">
        <f>20/20</f>
        <v>1</v>
      </c>
      <c r="R144" s="807"/>
      <c r="S144" s="171" t="s">
        <v>517</v>
      </c>
      <c r="T144" s="422" t="s">
        <v>1607</v>
      </c>
      <c r="U144" s="801">
        <f t="shared" si="5"/>
        <v>1</v>
      </c>
      <c r="V144" s="801">
        <f t="shared" si="38"/>
        <v>1</v>
      </c>
      <c r="W144" s="801">
        <f t="shared" si="39"/>
        <v>1</v>
      </c>
      <c r="X144" s="801">
        <f t="shared" si="8"/>
        <v>1</v>
      </c>
      <c r="Y144" s="801">
        <f t="shared" si="9"/>
        <v>1</v>
      </c>
      <c r="Z144" s="801"/>
      <c r="AA144" s="801"/>
      <c r="AB144" s="801"/>
      <c r="AC144" s="802"/>
      <c r="AD144" s="802"/>
      <c r="AE144" s="802"/>
      <c r="AF144" s="422"/>
      <c r="AG144" s="1140"/>
      <c r="AH144" s="622"/>
      <c r="AI144" s="622"/>
    </row>
    <row r="145" ht="15.0" customHeight="1">
      <c r="A145" s="609">
        <f t="shared" si="17"/>
        <v>143</v>
      </c>
      <c r="B145" s="171">
        <v>281067.0</v>
      </c>
      <c r="C145" s="422" t="s">
        <v>1025</v>
      </c>
      <c r="D145" s="683" t="s">
        <v>1629</v>
      </c>
      <c r="E145" s="683" t="s">
        <v>662</v>
      </c>
      <c r="F145" s="685" t="s">
        <v>663</v>
      </c>
      <c r="G145" s="685" t="s">
        <v>540</v>
      </c>
      <c r="H145" s="685" t="s">
        <v>750</v>
      </c>
      <c r="I145" s="806" t="str">
        <f t="shared" si="2"/>
        <v>#REF!</v>
      </c>
      <c r="J145" s="389">
        <v>6.0</v>
      </c>
      <c r="K145" s="171">
        <v>2024.0</v>
      </c>
      <c r="L145" s="405">
        <v>45444.0</v>
      </c>
      <c r="M145" s="405">
        <v>45473.0</v>
      </c>
      <c r="N145" s="800">
        <f>20*0.4</f>
        <v>8</v>
      </c>
      <c r="O145" s="800">
        <f t="shared" si="3"/>
        <v>0.4</v>
      </c>
      <c r="P145" s="800">
        <f t="shared" si="4"/>
        <v>0.4</v>
      </c>
      <c r="Q145" s="800">
        <f>8/20</f>
        <v>0.4</v>
      </c>
      <c r="R145" s="807"/>
      <c r="S145" s="171" t="s">
        <v>517</v>
      </c>
      <c r="T145" s="422" t="s">
        <v>1607</v>
      </c>
      <c r="U145" s="801">
        <f t="shared" si="5"/>
        <v>0.4</v>
      </c>
      <c r="V145" s="801" t="str">
        <f t="shared" si="38"/>
        <v>#REF!</v>
      </c>
      <c r="W145" s="801">
        <f t="shared" si="39"/>
        <v>1.177</v>
      </c>
      <c r="X145" s="801" t="str">
        <f t="shared" si="8"/>
        <v>#REF!</v>
      </c>
      <c r="Y145" s="801">
        <f t="shared" si="9"/>
        <v>1</v>
      </c>
      <c r="Z145" s="801"/>
      <c r="AA145" s="801"/>
      <c r="AB145" s="801"/>
      <c r="AC145" s="802"/>
      <c r="AD145" s="802"/>
      <c r="AE145" s="802"/>
      <c r="AF145" s="422"/>
      <c r="AG145" s="1140"/>
      <c r="AH145" s="622"/>
      <c r="AI145" s="622"/>
    </row>
    <row r="146" ht="15.0" customHeight="1">
      <c r="A146" s="609">
        <f t="shared" si="17"/>
        <v>144</v>
      </c>
      <c r="B146" s="171">
        <v>451253.0</v>
      </c>
      <c r="C146" s="422" t="s">
        <v>803</v>
      </c>
      <c r="D146" s="422" t="s">
        <v>1630</v>
      </c>
      <c r="E146" s="422" t="s">
        <v>892</v>
      </c>
      <c r="F146" s="171" t="s">
        <v>512</v>
      </c>
      <c r="G146" s="171" t="s">
        <v>790</v>
      </c>
      <c r="H146" s="609" t="str">
        <f t="shared" ref="H146:H148" si="41">IF(G146="fresher",F146&amp;"01",IF(G146="junior",F146&amp;"02",IF(G146="junior+",F146&amp;"03",IF(G146="middle",F146&amp;"04",IF(G146="middle+",F146&amp;"05",IF(G146="senior",F146&amp;"06",0))))))</f>
        <v>DEV03</v>
      </c>
      <c r="I146" s="611" t="str">
        <f t="shared" si="2"/>
        <v>#REF!</v>
      </c>
      <c r="J146" s="609">
        <v>6.0</v>
      </c>
      <c r="K146" s="609">
        <v>2024.0</v>
      </c>
      <c r="L146" s="639">
        <v>45444.0</v>
      </c>
      <c r="M146" s="639">
        <v>45473.0</v>
      </c>
      <c r="N146" s="640">
        <v>4.0</v>
      </c>
      <c r="O146" s="640">
        <f t="shared" si="3"/>
        <v>0.2</v>
      </c>
      <c r="P146" s="640" t="str">
        <f t="shared" si="4"/>
        <v>#REF!</v>
      </c>
      <c r="Q146" s="800">
        <v>0.248</v>
      </c>
      <c r="R146" s="800"/>
      <c r="S146" s="171" t="s">
        <v>525</v>
      </c>
      <c r="T146" s="422" t="s">
        <v>1631</v>
      </c>
      <c r="U146" s="801">
        <f t="shared" si="5"/>
        <v>0.248</v>
      </c>
      <c r="V146" s="801" t="str">
        <f t="shared" si="38"/>
        <v>#REF!</v>
      </c>
      <c r="W146" s="801" t="str">
        <f t="shared" si="39"/>
        <v>#REF!</v>
      </c>
      <c r="X146" s="801" t="str">
        <f t="shared" si="8"/>
        <v>#REF!</v>
      </c>
      <c r="Y146" s="801">
        <f t="shared" si="9"/>
        <v>1</v>
      </c>
      <c r="Z146" s="801" t="str">
        <f t="shared" ref="Z146:Z461" si="42">VLOOKUP(H146,NLTC!$C$5:$H$271,6,0)/1000</f>
        <v>#REF!</v>
      </c>
      <c r="AA146" s="801" t="str">
        <f t="shared" ref="AA146:AA163" si="43">ROUND(IF(X146&lt;=1,AB146*O146*X146,AB146*O146),0)</f>
        <v>#REF!</v>
      </c>
      <c r="AB146" s="801" t="str">
        <f t="shared" ref="AB146:AB163" si="44">ROUND(IF(X146&lt;=1,Z146*O146*X146,Z146*O146),0)</f>
        <v>#REF!</v>
      </c>
      <c r="AC146" s="802" t="str">
        <f t="shared" ref="AC146:AC163" si="45">ROUND(IF(X146&gt;1,(W146-V146)*$AC$1,0)*(O146/Y146),0)</f>
        <v>#REF!</v>
      </c>
      <c r="AD146" s="802" t="str">
        <f t="shared" ref="AD146:AD163" si="46">+ROUND(AB146+AC146,0)</f>
        <v>#REF!</v>
      </c>
      <c r="AE146" s="802" t="str">
        <f t="shared" ref="AE146:AE163" si="47">SUMIF(B:B,B146,AD:AD)</f>
        <v>#REF!</v>
      </c>
      <c r="AF146" s="422"/>
      <c r="AG146" s="622"/>
      <c r="AH146" s="622"/>
      <c r="AI146" s="622" t="str">
        <f t="shared" ref="AI146:AI149" si="48">AVERAGEIF(D:D,D146,Q:Q)</f>
        <v>#REF!</v>
      </c>
    </row>
    <row r="147" ht="15.0" customHeight="1">
      <c r="A147" s="609">
        <f t="shared" si="17"/>
        <v>145</v>
      </c>
      <c r="B147" s="171">
        <v>451573.0</v>
      </c>
      <c r="C147" s="422" t="s">
        <v>811</v>
      </c>
      <c r="D147" s="422" t="s">
        <v>1634</v>
      </c>
      <c r="E147" s="422" t="s">
        <v>892</v>
      </c>
      <c r="F147" s="171" t="s">
        <v>512</v>
      </c>
      <c r="G147" s="171" t="s">
        <v>787</v>
      </c>
      <c r="H147" s="609" t="str">
        <f t="shared" si="41"/>
        <v>DEV05</v>
      </c>
      <c r="I147" s="611" t="str">
        <f t="shared" si="2"/>
        <v>#REF!</v>
      </c>
      <c r="J147" s="609">
        <v>6.0</v>
      </c>
      <c r="K147" s="609">
        <v>2024.0</v>
      </c>
      <c r="L147" s="639">
        <v>45444.0</v>
      </c>
      <c r="M147" s="639">
        <v>45473.0</v>
      </c>
      <c r="N147" s="640">
        <v>4.0</v>
      </c>
      <c r="O147" s="640">
        <f t="shared" si="3"/>
        <v>0.2</v>
      </c>
      <c r="P147" s="640" t="str">
        <f t="shared" si="4"/>
        <v>#REF!</v>
      </c>
      <c r="Q147" s="800">
        <v>0.406</v>
      </c>
      <c r="R147" s="800"/>
      <c r="S147" s="171" t="s">
        <v>525</v>
      </c>
      <c r="T147" s="422" t="s">
        <v>1631</v>
      </c>
      <c r="U147" s="801">
        <f t="shared" si="5"/>
        <v>0.406</v>
      </c>
      <c r="V147" s="801" t="str">
        <f t="shared" si="38"/>
        <v>#REF!</v>
      </c>
      <c r="W147" s="801">
        <f t="shared" si="39"/>
        <v>2.03</v>
      </c>
      <c r="X147" s="801" t="str">
        <f t="shared" si="8"/>
        <v>#REF!</v>
      </c>
      <c r="Y147" s="801">
        <f t="shared" si="9"/>
        <v>1</v>
      </c>
      <c r="Z147" s="801" t="str">
        <f t="shared" si="42"/>
        <v>#REF!</v>
      </c>
      <c r="AA147" s="801" t="str">
        <f t="shared" si="43"/>
        <v>#REF!</v>
      </c>
      <c r="AB147" s="801" t="str">
        <f t="shared" si="44"/>
        <v>#REF!</v>
      </c>
      <c r="AC147" s="802" t="str">
        <f t="shared" si="45"/>
        <v>#REF!</v>
      </c>
      <c r="AD147" s="802" t="str">
        <f t="shared" si="46"/>
        <v>#REF!</v>
      </c>
      <c r="AE147" s="802" t="str">
        <f t="shared" si="47"/>
        <v>#REF!</v>
      </c>
      <c r="AF147" s="422"/>
      <c r="AG147" s="622"/>
      <c r="AH147" s="622"/>
      <c r="AI147" s="622">
        <f t="shared" si="48"/>
        <v>1.015</v>
      </c>
    </row>
    <row r="148" ht="15.0" customHeight="1">
      <c r="A148" s="609">
        <f t="shared" si="17"/>
        <v>146</v>
      </c>
      <c r="B148" s="171">
        <v>453003.0</v>
      </c>
      <c r="C148" s="422" t="s">
        <v>791</v>
      </c>
      <c r="D148" s="422" t="s">
        <v>1635</v>
      </c>
      <c r="E148" s="422" t="s">
        <v>892</v>
      </c>
      <c r="F148" s="171" t="s">
        <v>512</v>
      </c>
      <c r="G148" s="171" t="s">
        <v>893</v>
      </c>
      <c r="H148" s="609" t="str">
        <f t="shared" si="41"/>
        <v>DEV06</v>
      </c>
      <c r="I148" s="611" t="str">
        <f t="shared" si="2"/>
        <v>#REF!</v>
      </c>
      <c r="J148" s="609">
        <v>6.0</v>
      </c>
      <c r="K148" s="609">
        <v>2024.0</v>
      </c>
      <c r="L148" s="639">
        <v>45444.0</v>
      </c>
      <c r="M148" s="639">
        <v>45473.0</v>
      </c>
      <c r="N148" s="640">
        <v>4.0</v>
      </c>
      <c r="O148" s="640">
        <f t="shared" si="3"/>
        <v>0.2</v>
      </c>
      <c r="P148" s="640" t="str">
        <f t="shared" si="4"/>
        <v>#REF!</v>
      </c>
      <c r="Q148" s="800">
        <v>0.454</v>
      </c>
      <c r="R148" s="800"/>
      <c r="S148" s="171" t="s">
        <v>525</v>
      </c>
      <c r="T148" s="422" t="s">
        <v>1631</v>
      </c>
      <c r="U148" s="801">
        <f t="shared" si="5"/>
        <v>0.454</v>
      </c>
      <c r="V148" s="801" t="str">
        <f t="shared" si="38"/>
        <v>#REF!</v>
      </c>
      <c r="W148" s="801">
        <f t="shared" si="39"/>
        <v>2.558</v>
      </c>
      <c r="X148" s="801" t="str">
        <f t="shared" si="8"/>
        <v>#REF!</v>
      </c>
      <c r="Y148" s="801">
        <f t="shared" si="9"/>
        <v>1</v>
      </c>
      <c r="Z148" s="801" t="str">
        <f t="shared" si="42"/>
        <v>#REF!</v>
      </c>
      <c r="AA148" s="801" t="str">
        <f t="shared" si="43"/>
        <v>#REF!</v>
      </c>
      <c r="AB148" s="801" t="str">
        <f t="shared" si="44"/>
        <v>#REF!</v>
      </c>
      <c r="AC148" s="802" t="str">
        <f t="shared" si="45"/>
        <v>#REF!</v>
      </c>
      <c r="AD148" s="802" t="str">
        <f t="shared" si="46"/>
        <v>#REF!</v>
      </c>
      <c r="AE148" s="802" t="str">
        <f t="shared" si="47"/>
        <v>#REF!</v>
      </c>
      <c r="AF148" s="422"/>
      <c r="AG148" s="622"/>
      <c r="AH148" s="622"/>
      <c r="AI148" s="622">
        <f t="shared" si="48"/>
        <v>0.8526666667</v>
      </c>
    </row>
    <row r="149" ht="15.75" customHeight="1">
      <c r="A149" s="609">
        <f t="shared" si="17"/>
        <v>147</v>
      </c>
      <c r="B149" s="389">
        <v>79277.0</v>
      </c>
      <c r="C149" s="810" t="s">
        <v>1637</v>
      </c>
      <c r="D149" s="811" t="s">
        <v>1638</v>
      </c>
      <c r="E149" s="669" t="s">
        <v>892</v>
      </c>
      <c r="F149" s="671" t="s">
        <v>663</v>
      </c>
      <c r="G149" s="671" t="s">
        <v>569</v>
      </c>
      <c r="H149" s="671" t="s">
        <v>514</v>
      </c>
      <c r="I149" s="803" t="str">
        <f t="shared" si="2"/>
        <v>#REF!</v>
      </c>
      <c r="J149" s="389">
        <v>6.0</v>
      </c>
      <c r="K149" s="389">
        <v>2024.0</v>
      </c>
      <c r="L149" s="812">
        <v>45444.0</v>
      </c>
      <c r="M149" s="812">
        <v>45473.0</v>
      </c>
      <c r="N149" s="797">
        <v>3.0</v>
      </c>
      <c r="O149" s="797">
        <f t="shared" si="3"/>
        <v>0.15</v>
      </c>
      <c r="P149" s="797" t="str">
        <f t="shared" si="4"/>
        <v>#REF!</v>
      </c>
      <c r="Q149" s="797">
        <v>0.341</v>
      </c>
      <c r="R149" s="797"/>
      <c r="S149" s="389" t="s">
        <v>525</v>
      </c>
      <c r="T149" s="422" t="s">
        <v>1631</v>
      </c>
      <c r="U149" s="798">
        <f t="shared" si="5"/>
        <v>0.341</v>
      </c>
      <c r="V149" s="798" t="str">
        <f>ROUND(SUMIF($B:$B,B149,P:P),3)</f>
        <v>#REF!</v>
      </c>
      <c r="W149" s="798">
        <f>ROUND(SUMIF($B:$B,B149,U:U),3)</f>
        <v>1.25</v>
      </c>
      <c r="X149" s="798" t="str">
        <f t="shared" si="8"/>
        <v>#REF!</v>
      </c>
      <c r="Y149" s="798">
        <f t="shared" si="9"/>
        <v>0.55</v>
      </c>
      <c r="Z149" s="798" t="str">
        <f t="shared" si="42"/>
        <v>#REF!</v>
      </c>
      <c r="AA149" s="798" t="str">
        <f t="shared" si="43"/>
        <v>#REF!</v>
      </c>
      <c r="AB149" s="798" t="str">
        <f t="shared" si="44"/>
        <v>#REF!</v>
      </c>
      <c r="AC149" s="799" t="str">
        <f t="shared" si="45"/>
        <v>#REF!</v>
      </c>
      <c r="AD149" s="799" t="str">
        <f t="shared" si="46"/>
        <v>#REF!</v>
      </c>
      <c r="AE149" s="799" t="str">
        <f t="shared" si="47"/>
        <v>#REF!</v>
      </c>
      <c r="AF149" s="390"/>
      <c r="AG149" s="622"/>
      <c r="AH149" s="622"/>
      <c r="AI149" s="622">
        <f t="shared" si="48"/>
        <v>0.3125</v>
      </c>
    </row>
    <row r="150" ht="15.0" customHeight="1">
      <c r="A150" s="609">
        <f t="shared" si="17"/>
        <v>148</v>
      </c>
      <c r="B150" s="813">
        <v>464467.0</v>
      </c>
      <c r="C150" s="814" t="s">
        <v>1639</v>
      </c>
      <c r="D150" s="815" t="s">
        <v>1640</v>
      </c>
      <c r="E150" s="816" t="s">
        <v>892</v>
      </c>
      <c r="F150" s="817" t="s">
        <v>512</v>
      </c>
      <c r="G150" s="817" t="s">
        <v>540</v>
      </c>
      <c r="H150" s="817" t="s">
        <v>541</v>
      </c>
      <c r="I150" s="818" t="str">
        <f t="shared" si="2"/>
        <v>#REF!</v>
      </c>
      <c r="J150" s="819">
        <v>6.0</v>
      </c>
      <c r="K150" s="819">
        <v>2024.0</v>
      </c>
      <c r="L150" s="820">
        <v>45444.0</v>
      </c>
      <c r="M150" s="820">
        <v>45473.0</v>
      </c>
      <c r="N150" s="821">
        <v>20.0</v>
      </c>
      <c r="O150" s="822">
        <f t="shared" si="3"/>
        <v>1</v>
      </c>
      <c r="P150" s="823" t="str">
        <f t="shared" si="4"/>
        <v>#REF!</v>
      </c>
      <c r="Q150" s="823" t="str">
        <f>P150</f>
        <v>#REF!</v>
      </c>
      <c r="R150" s="824"/>
      <c r="S150" s="825" t="s">
        <v>525</v>
      </c>
      <c r="T150" s="826" t="s">
        <v>1644</v>
      </c>
      <c r="U150" s="827" t="str">
        <f t="shared" si="5"/>
        <v>#REF!</v>
      </c>
      <c r="V150" s="828" t="str">
        <f t="shared" ref="V150:V163" si="49">ROUND(SUMIF(B:B,B150,P:P),3)</f>
        <v>#REF!</v>
      </c>
      <c r="W150" s="828" t="str">
        <f t="shared" ref="W150:W163" si="50">ROUND(SUMIF(B:B,B150,U:U),3)</f>
        <v>#REF!</v>
      </c>
      <c r="X150" s="828" t="str">
        <f t="shared" si="8"/>
        <v>#REF!</v>
      </c>
      <c r="Y150" s="828">
        <f t="shared" si="9"/>
        <v>3</v>
      </c>
      <c r="Z150" s="828" t="str">
        <f t="shared" si="42"/>
        <v>#REF!</v>
      </c>
      <c r="AA150" s="828" t="str">
        <f t="shared" si="43"/>
        <v>#REF!</v>
      </c>
      <c r="AB150" s="828" t="str">
        <f t="shared" si="44"/>
        <v>#REF!</v>
      </c>
      <c r="AC150" s="830" t="str">
        <f t="shared" si="45"/>
        <v>#REF!</v>
      </c>
      <c r="AD150" s="830" t="str">
        <f t="shared" si="46"/>
        <v>#REF!</v>
      </c>
      <c r="AE150" s="830" t="str">
        <f t="shared" si="47"/>
        <v>#REF!</v>
      </c>
      <c r="AF150" s="831"/>
      <c r="AG150" s="832"/>
      <c r="AH150" s="832"/>
      <c r="AI150" s="832"/>
    </row>
    <row r="151" ht="15.0" customHeight="1">
      <c r="A151" s="609">
        <f t="shared" si="17"/>
        <v>149</v>
      </c>
      <c r="B151" s="825">
        <v>458335.0</v>
      </c>
      <c r="C151" s="826" t="s">
        <v>974</v>
      </c>
      <c r="D151" s="833" t="s">
        <v>1646</v>
      </c>
      <c r="E151" s="834" t="s">
        <v>892</v>
      </c>
      <c r="F151" s="835" t="s">
        <v>512</v>
      </c>
      <c r="G151" s="835" t="s">
        <v>555</v>
      </c>
      <c r="H151" s="835" t="s">
        <v>580</v>
      </c>
      <c r="I151" s="836" t="str">
        <f t="shared" si="2"/>
        <v>#REF!</v>
      </c>
      <c r="J151" s="825">
        <v>6.0</v>
      </c>
      <c r="K151" s="825">
        <v>2024.0</v>
      </c>
      <c r="L151" s="837">
        <v>45444.0</v>
      </c>
      <c r="M151" s="837">
        <v>45473.0</v>
      </c>
      <c r="N151" s="838">
        <v>20.0</v>
      </c>
      <c r="O151" s="839">
        <f t="shared" si="3"/>
        <v>1</v>
      </c>
      <c r="P151" s="840" t="str">
        <f t="shared" si="4"/>
        <v>#REF!</v>
      </c>
      <c r="Q151" s="840" t="str">
        <f t="shared" ref="Q151:Q153" si="51">P151*1.1</f>
        <v>#REF!</v>
      </c>
      <c r="R151" s="824"/>
      <c r="S151" s="825" t="s">
        <v>525</v>
      </c>
      <c r="T151" s="826" t="s">
        <v>1644</v>
      </c>
      <c r="U151" s="827" t="str">
        <f t="shared" si="5"/>
        <v>#REF!</v>
      </c>
      <c r="V151" s="828" t="str">
        <f t="shared" si="49"/>
        <v>#REF!</v>
      </c>
      <c r="W151" s="828" t="str">
        <f t="shared" si="50"/>
        <v>#REF!</v>
      </c>
      <c r="X151" s="828" t="str">
        <f t="shared" si="8"/>
        <v>#REF!</v>
      </c>
      <c r="Y151" s="828">
        <f t="shared" si="9"/>
        <v>1</v>
      </c>
      <c r="Z151" s="828" t="str">
        <f t="shared" si="42"/>
        <v>#REF!</v>
      </c>
      <c r="AA151" s="828" t="str">
        <f t="shared" si="43"/>
        <v>#REF!</v>
      </c>
      <c r="AB151" s="828" t="str">
        <f t="shared" si="44"/>
        <v>#REF!</v>
      </c>
      <c r="AC151" s="830" t="str">
        <f t="shared" si="45"/>
        <v>#REF!</v>
      </c>
      <c r="AD151" s="830" t="str">
        <f t="shared" si="46"/>
        <v>#REF!</v>
      </c>
      <c r="AE151" s="830" t="str">
        <f t="shared" si="47"/>
        <v>#REF!</v>
      </c>
      <c r="AF151" s="831"/>
      <c r="AG151" s="832"/>
      <c r="AH151" s="832"/>
      <c r="AI151" s="832" t="str">
        <f t="shared" ref="AI151:AI163" si="52">AVERAGEIF(D:D,D151,Q:Q)</f>
        <v>#REF!</v>
      </c>
    </row>
    <row r="152" ht="15.0" customHeight="1">
      <c r="A152" s="609">
        <f t="shared" si="17"/>
        <v>150</v>
      </c>
      <c r="B152" s="400">
        <v>458337.0</v>
      </c>
      <c r="C152" s="401" t="s">
        <v>976</v>
      </c>
      <c r="D152" s="841" t="s">
        <v>1650</v>
      </c>
      <c r="E152" s="842" t="s">
        <v>892</v>
      </c>
      <c r="F152" s="843" t="s">
        <v>512</v>
      </c>
      <c r="G152" s="843" t="s">
        <v>573</v>
      </c>
      <c r="H152" s="843" t="s">
        <v>641</v>
      </c>
      <c r="I152" s="844" t="str">
        <f t="shared" si="2"/>
        <v>#REF!</v>
      </c>
      <c r="J152" s="400">
        <v>6.0</v>
      </c>
      <c r="K152" s="400">
        <v>2024.0</v>
      </c>
      <c r="L152" s="845">
        <v>45444.0</v>
      </c>
      <c r="M152" s="845">
        <v>45473.0</v>
      </c>
      <c r="N152" s="846">
        <v>20.0</v>
      </c>
      <c r="O152" s="847">
        <f t="shared" si="3"/>
        <v>1</v>
      </c>
      <c r="P152" s="848" t="str">
        <f t="shared" si="4"/>
        <v>#REF!</v>
      </c>
      <c r="Q152" s="848" t="str">
        <f t="shared" si="51"/>
        <v>#REF!</v>
      </c>
      <c r="R152" s="849"/>
      <c r="S152" s="400" t="s">
        <v>525</v>
      </c>
      <c r="T152" s="401" t="s">
        <v>1644</v>
      </c>
      <c r="U152" s="827" t="str">
        <f t="shared" si="5"/>
        <v>#REF!</v>
      </c>
      <c r="V152" s="828" t="str">
        <f t="shared" si="49"/>
        <v>#REF!</v>
      </c>
      <c r="W152" s="828" t="str">
        <f t="shared" si="50"/>
        <v>#REF!</v>
      </c>
      <c r="X152" s="828" t="str">
        <f t="shared" si="8"/>
        <v>#REF!</v>
      </c>
      <c r="Y152" s="828">
        <f t="shared" si="9"/>
        <v>1.1</v>
      </c>
      <c r="Z152" s="828" t="str">
        <f t="shared" si="42"/>
        <v>#REF!</v>
      </c>
      <c r="AA152" s="828" t="str">
        <f t="shared" si="43"/>
        <v>#REF!</v>
      </c>
      <c r="AB152" s="828" t="str">
        <f t="shared" si="44"/>
        <v>#REF!</v>
      </c>
      <c r="AC152" s="830" t="str">
        <f t="shared" si="45"/>
        <v>#REF!</v>
      </c>
      <c r="AD152" s="830" t="str">
        <f t="shared" si="46"/>
        <v>#REF!</v>
      </c>
      <c r="AE152" s="830" t="str">
        <f t="shared" si="47"/>
        <v>#REF!</v>
      </c>
      <c r="AF152" s="831"/>
      <c r="AG152" s="832"/>
      <c r="AH152" s="832"/>
      <c r="AI152" s="832" t="str">
        <f t="shared" si="52"/>
        <v>#REF!</v>
      </c>
    </row>
    <row r="153" ht="15.0" customHeight="1">
      <c r="A153" s="609">
        <f t="shared" si="17"/>
        <v>151</v>
      </c>
      <c r="B153" s="400">
        <v>428987.0</v>
      </c>
      <c r="C153" s="401" t="s">
        <v>942</v>
      </c>
      <c r="D153" s="841" t="s">
        <v>1652</v>
      </c>
      <c r="E153" s="842" t="s">
        <v>892</v>
      </c>
      <c r="F153" s="843" t="s">
        <v>701</v>
      </c>
      <c r="G153" s="843" t="s">
        <v>540</v>
      </c>
      <c r="H153" s="843" t="s">
        <v>703</v>
      </c>
      <c r="I153" s="844" t="str">
        <f t="shared" si="2"/>
        <v>#REF!</v>
      </c>
      <c r="J153" s="400">
        <v>6.0</v>
      </c>
      <c r="K153" s="400">
        <v>2024.0</v>
      </c>
      <c r="L153" s="845">
        <v>45444.0</v>
      </c>
      <c r="M153" s="845">
        <v>45473.0</v>
      </c>
      <c r="N153" s="846">
        <v>20.0</v>
      </c>
      <c r="O153" s="847">
        <f>N153/20*20%</f>
        <v>0.2</v>
      </c>
      <c r="P153" s="848" t="str">
        <f t="shared" si="4"/>
        <v>#REF!</v>
      </c>
      <c r="Q153" s="848" t="str">
        <f t="shared" si="51"/>
        <v>#REF!</v>
      </c>
      <c r="R153" s="849"/>
      <c r="S153" s="400" t="s">
        <v>525</v>
      </c>
      <c r="T153" s="401" t="s">
        <v>1644</v>
      </c>
      <c r="U153" s="827" t="str">
        <f t="shared" si="5"/>
        <v>#REF!</v>
      </c>
      <c r="V153" s="828" t="str">
        <f t="shared" si="49"/>
        <v>#REF!</v>
      </c>
      <c r="W153" s="828" t="str">
        <f t="shared" si="50"/>
        <v>#REF!</v>
      </c>
      <c r="X153" s="828" t="str">
        <f t="shared" si="8"/>
        <v>#REF!</v>
      </c>
      <c r="Y153" s="828">
        <f t="shared" si="9"/>
        <v>1</v>
      </c>
      <c r="Z153" s="828" t="str">
        <f t="shared" si="42"/>
        <v>#REF!</v>
      </c>
      <c r="AA153" s="828" t="str">
        <f t="shared" si="43"/>
        <v>#REF!</v>
      </c>
      <c r="AB153" s="828" t="str">
        <f t="shared" si="44"/>
        <v>#REF!</v>
      </c>
      <c r="AC153" s="830" t="str">
        <f t="shared" si="45"/>
        <v>#REF!</v>
      </c>
      <c r="AD153" s="830" t="str">
        <f t="shared" si="46"/>
        <v>#REF!</v>
      </c>
      <c r="AE153" s="830" t="str">
        <f t="shared" si="47"/>
        <v>#REF!</v>
      </c>
      <c r="AF153" s="831"/>
      <c r="AG153" s="832"/>
      <c r="AH153" s="832"/>
      <c r="AI153" s="832" t="str">
        <f t="shared" si="52"/>
        <v>#REF!</v>
      </c>
    </row>
    <row r="154" ht="15.0" customHeight="1">
      <c r="A154" s="609">
        <f t="shared" si="17"/>
        <v>152</v>
      </c>
      <c r="B154" s="400">
        <v>464213.0</v>
      </c>
      <c r="C154" s="401" t="s">
        <v>1655</v>
      </c>
      <c r="D154" s="842" t="s">
        <v>1656</v>
      </c>
      <c r="E154" s="842" t="s">
        <v>892</v>
      </c>
      <c r="F154" s="843" t="s">
        <v>701</v>
      </c>
      <c r="G154" s="843" t="s">
        <v>555</v>
      </c>
      <c r="H154" s="843" t="s">
        <v>708</v>
      </c>
      <c r="I154" s="844" t="str">
        <f t="shared" si="2"/>
        <v>#REF!</v>
      </c>
      <c r="J154" s="400">
        <v>6.0</v>
      </c>
      <c r="K154" s="400">
        <v>2024.0</v>
      </c>
      <c r="L154" s="845">
        <v>45444.0</v>
      </c>
      <c r="M154" s="845">
        <v>45473.0</v>
      </c>
      <c r="N154" s="846">
        <v>20.0</v>
      </c>
      <c r="O154" s="847">
        <f t="shared" ref="O154:O156" si="53">N154/20</f>
        <v>1</v>
      </c>
      <c r="P154" s="848" t="str">
        <f t="shared" si="4"/>
        <v>#REF!</v>
      </c>
      <c r="Q154" s="848" t="str">
        <f t="shared" ref="Q154:Q156" si="54">P154</f>
        <v>#REF!</v>
      </c>
      <c r="R154" s="849"/>
      <c r="S154" s="400" t="s">
        <v>525</v>
      </c>
      <c r="T154" s="401" t="s">
        <v>1644</v>
      </c>
      <c r="U154" s="827" t="str">
        <f t="shared" si="5"/>
        <v>#REF!</v>
      </c>
      <c r="V154" s="828" t="str">
        <f t="shared" si="49"/>
        <v>#REF!</v>
      </c>
      <c r="W154" s="828" t="str">
        <f t="shared" si="50"/>
        <v>#REF!</v>
      </c>
      <c r="X154" s="828" t="str">
        <f t="shared" si="8"/>
        <v>#REF!</v>
      </c>
      <c r="Y154" s="828">
        <f t="shared" si="9"/>
        <v>2</v>
      </c>
      <c r="Z154" s="828" t="str">
        <f t="shared" si="42"/>
        <v>#REF!</v>
      </c>
      <c r="AA154" s="828" t="str">
        <f t="shared" si="43"/>
        <v>#REF!</v>
      </c>
      <c r="AB154" s="828" t="str">
        <f t="shared" si="44"/>
        <v>#REF!</v>
      </c>
      <c r="AC154" s="830" t="str">
        <f t="shared" si="45"/>
        <v>#REF!</v>
      </c>
      <c r="AD154" s="830" t="str">
        <f t="shared" si="46"/>
        <v>#REF!</v>
      </c>
      <c r="AE154" s="830" t="str">
        <f t="shared" si="47"/>
        <v>#REF!</v>
      </c>
      <c r="AF154" s="831"/>
      <c r="AG154" s="832"/>
      <c r="AH154" s="832"/>
      <c r="AI154" s="832" t="str">
        <f t="shared" si="52"/>
        <v>#REF!</v>
      </c>
    </row>
    <row r="155" ht="15.0" customHeight="1">
      <c r="A155" s="609">
        <f t="shared" si="17"/>
        <v>153</v>
      </c>
      <c r="B155" s="851">
        <v>463415.0</v>
      </c>
      <c r="C155" s="401" t="s">
        <v>1223</v>
      </c>
      <c r="D155" s="852" t="s">
        <v>1658</v>
      </c>
      <c r="E155" s="842" t="s">
        <v>892</v>
      </c>
      <c r="F155" s="843" t="s">
        <v>564</v>
      </c>
      <c r="G155" s="843" t="s">
        <v>530</v>
      </c>
      <c r="H155" s="843" t="s">
        <v>565</v>
      </c>
      <c r="I155" s="844" t="str">
        <f t="shared" si="2"/>
        <v>#REF!</v>
      </c>
      <c r="J155" s="400">
        <v>6.0</v>
      </c>
      <c r="K155" s="400">
        <v>2024.0</v>
      </c>
      <c r="L155" s="845">
        <v>45444.0</v>
      </c>
      <c r="M155" s="845">
        <v>45473.0</v>
      </c>
      <c r="N155" s="846">
        <v>20.0</v>
      </c>
      <c r="O155" s="847">
        <f t="shared" si="53"/>
        <v>1</v>
      </c>
      <c r="P155" s="848" t="str">
        <f t="shared" si="4"/>
        <v>#REF!</v>
      </c>
      <c r="Q155" s="848" t="str">
        <f t="shared" si="54"/>
        <v>#REF!</v>
      </c>
      <c r="R155" s="849"/>
      <c r="S155" s="400" t="s">
        <v>525</v>
      </c>
      <c r="T155" s="401" t="s">
        <v>1644</v>
      </c>
      <c r="U155" s="827" t="str">
        <f t="shared" si="5"/>
        <v>#REF!</v>
      </c>
      <c r="V155" s="828" t="str">
        <f t="shared" si="49"/>
        <v>#REF!</v>
      </c>
      <c r="W155" s="828" t="str">
        <f t="shared" si="50"/>
        <v>#REF!</v>
      </c>
      <c r="X155" s="828" t="str">
        <f t="shared" si="8"/>
        <v>#REF!</v>
      </c>
      <c r="Y155" s="828">
        <f t="shared" si="9"/>
        <v>1</v>
      </c>
      <c r="Z155" s="828" t="str">
        <f t="shared" si="42"/>
        <v>#REF!</v>
      </c>
      <c r="AA155" s="828" t="str">
        <f t="shared" si="43"/>
        <v>#REF!</v>
      </c>
      <c r="AB155" s="828" t="str">
        <f t="shared" si="44"/>
        <v>#REF!</v>
      </c>
      <c r="AC155" s="830" t="str">
        <f t="shared" si="45"/>
        <v>#REF!</v>
      </c>
      <c r="AD155" s="830" t="str">
        <f t="shared" si="46"/>
        <v>#REF!</v>
      </c>
      <c r="AE155" s="830" t="str">
        <f t="shared" si="47"/>
        <v>#REF!</v>
      </c>
      <c r="AF155" s="831"/>
      <c r="AG155" s="832"/>
      <c r="AH155" s="832"/>
      <c r="AI155" s="832" t="str">
        <f t="shared" si="52"/>
        <v>#REF!</v>
      </c>
    </row>
    <row r="156" ht="15.0" customHeight="1">
      <c r="A156" s="609">
        <f t="shared" si="17"/>
        <v>154</v>
      </c>
      <c r="B156" s="400">
        <v>427338.0</v>
      </c>
      <c r="C156" s="401" t="s">
        <v>928</v>
      </c>
      <c r="D156" s="842" t="s">
        <v>1659</v>
      </c>
      <c r="E156" s="842" t="s">
        <v>892</v>
      </c>
      <c r="F156" s="843" t="s">
        <v>701</v>
      </c>
      <c r="G156" s="843" t="s">
        <v>555</v>
      </c>
      <c r="H156" s="843" t="s">
        <v>708</v>
      </c>
      <c r="I156" s="844" t="str">
        <f t="shared" si="2"/>
        <v>#REF!</v>
      </c>
      <c r="J156" s="400">
        <v>6.0</v>
      </c>
      <c r="K156" s="400">
        <v>2024.0</v>
      </c>
      <c r="L156" s="845">
        <v>45446.0</v>
      </c>
      <c r="M156" s="845">
        <v>45448.0</v>
      </c>
      <c r="N156" s="846">
        <v>3.0</v>
      </c>
      <c r="O156" s="847">
        <f t="shared" si="53"/>
        <v>0.15</v>
      </c>
      <c r="P156" s="848" t="str">
        <f t="shared" si="4"/>
        <v>#REF!</v>
      </c>
      <c r="Q156" s="848" t="str">
        <f t="shared" si="54"/>
        <v>#REF!</v>
      </c>
      <c r="R156" s="849"/>
      <c r="S156" s="400" t="s">
        <v>525</v>
      </c>
      <c r="T156" s="401" t="s">
        <v>1644</v>
      </c>
      <c r="U156" s="827" t="str">
        <f t="shared" si="5"/>
        <v>#REF!</v>
      </c>
      <c r="V156" s="828" t="str">
        <f t="shared" si="49"/>
        <v>#REF!</v>
      </c>
      <c r="W156" s="828" t="str">
        <f t="shared" si="50"/>
        <v>#REF!</v>
      </c>
      <c r="X156" s="828" t="str">
        <f t="shared" si="8"/>
        <v>#REF!</v>
      </c>
      <c r="Y156" s="828">
        <f t="shared" si="9"/>
        <v>1.15</v>
      </c>
      <c r="Z156" s="828" t="str">
        <f t="shared" si="42"/>
        <v>#REF!</v>
      </c>
      <c r="AA156" s="828" t="str">
        <f t="shared" si="43"/>
        <v>#REF!</v>
      </c>
      <c r="AB156" s="828" t="str">
        <f t="shared" si="44"/>
        <v>#REF!</v>
      </c>
      <c r="AC156" s="830" t="str">
        <f t="shared" si="45"/>
        <v>#REF!</v>
      </c>
      <c r="AD156" s="830" t="str">
        <f t="shared" si="46"/>
        <v>#REF!</v>
      </c>
      <c r="AE156" s="830" t="str">
        <f t="shared" si="47"/>
        <v>#REF!</v>
      </c>
      <c r="AF156" s="831"/>
      <c r="AG156" s="832"/>
      <c r="AH156" s="832"/>
      <c r="AI156" s="832" t="str">
        <f t="shared" si="52"/>
        <v>#REF!</v>
      </c>
    </row>
    <row r="157" ht="15.0" customHeight="1">
      <c r="A157" s="609">
        <f t="shared" si="17"/>
        <v>155</v>
      </c>
      <c r="B157" s="853">
        <v>291974.0</v>
      </c>
      <c r="C157" s="401" t="s">
        <v>816</v>
      </c>
      <c r="D157" s="854" t="s">
        <v>1660</v>
      </c>
      <c r="E157" s="842" t="s">
        <v>892</v>
      </c>
      <c r="F157" s="855" t="s">
        <v>564</v>
      </c>
      <c r="G157" s="855" t="s">
        <v>540</v>
      </c>
      <c r="H157" s="855" t="s">
        <v>612</v>
      </c>
      <c r="I157" s="844" t="str">
        <f t="shared" si="2"/>
        <v>#REF!</v>
      </c>
      <c r="J157" s="400">
        <v>6.0</v>
      </c>
      <c r="K157" s="400">
        <v>2024.0</v>
      </c>
      <c r="L157" s="845">
        <v>45444.0</v>
      </c>
      <c r="M157" s="845">
        <v>45473.0</v>
      </c>
      <c r="N157" s="846">
        <v>20.0</v>
      </c>
      <c r="O157" s="847">
        <f>N157/20*50%</f>
        <v>0.5</v>
      </c>
      <c r="P157" s="848" t="str">
        <f t="shared" si="4"/>
        <v>#REF!</v>
      </c>
      <c r="Q157" s="848" t="str">
        <f>P157*1.1</f>
        <v>#REF!</v>
      </c>
      <c r="R157" s="849"/>
      <c r="S157" s="400" t="s">
        <v>525</v>
      </c>
      <c r="T157" s="401" t="s">
        <v>1644</v>
      </c>
      <c r="U157" s="827" t="str">
        <f t="shared" si="5"/>
        <v>#REF!</v>
      </c>
      <c r="V157" s="828" t="str">
        <f t="shared" si="49"/>
        <v>#REF!</v>
      </c>
      <c r="W157" s="828" t="str">
        <f t="shared" si="50"/>
        <v>#REF!</v>
      </c>
      <c r="X157" s="828" t="str">
        <f t="shared" si="8"/>
        <v>#REF!</v>
      </c>
      <c r="Y157" s="828">
        <f t="shared" si="9"/>
        <v>1</v>
      </c>
      <c r="Z157" s="828" t="str">
        <f t="shared" si="42"/>
        <v>#REF!</v>
      </c>
      <c r="AA157" s="828" t="str">
        <f t="shared" si="43"/>
        <v>#REF!</v>
      </c>
      <c r="AB157" s="828" t="str">
        <f t="shared" si="44"/>
        <v>#REF!</v>
      </c>
      <c r="AC157" s="830" t="str">
        <f t="shared" si="45"/>
        <v>#REF!</v>
      </c>
      <c r="AD157" s="830" t="str">
        <f t="shared" si="46"/>
        <v>#REF!</v>
      </c>
      <c r="AE157" s="830" t="str">
        <f t="shared" si="47"/>
        <v>#REF!</v>
      </c>
      <c r="AF157" s="831"/>
      <c r="AG157" s="832"/>
      <c r="AH157" s="832"/>
      <c r="AI157" s="832" t="str">
        <f t="shared" si="52"/>
        <v>#REF!</v>
      </c>
    </row>
    <row r="158" ht="15.0" customHeight="1">
      <c r="A158" s="609">
        <f t="shared" si="17"/>
        <v>156</v>
      </c>
      <c r="B158" s="400">
        <v>432394.0</v>
      </c>
      <c r="C158" s="401" t="s">
        <v>935</v>
      </c>
      <c r="D158" s="841" t="s">
        <v>1663</v>
      </c>
      <c r="E158" s="842" t="s">
        <v>892</v>
      </c>
      <c r="F158" s="843" t="s">
        <v>512</v>
      </c>
      <c r="G158" s="843" t="s">
        <v>513</v>
      </c>
      <c r="H158" s="843" t="s">
        <v>514</v>
      </c>
      <c r="I158" s="844" t="str">
        <f t="shared" si="2"/>
        <v>#REF!</v>
      </c>
      <c r="J158" s="400">
        <v>6.0</v>
      </c>
      <c r="K158" s="400">
        <v>2024.0</v>
      </c>
      <c r="L158" s="845">
        <v>45444.0</v>
      </c>
      <c r="M158" s="845">
        <v>45473.0</v>
      </c>
      <c r="N158" s="846">
        <v>20.0</v>
      </c>
      <c r="O158" s="847">
        <f>N158/20*10%</f>
        <v>0.1</v>
      </c>
      <c r="P158" s="848" t="str">
        <f t="shared" si="4"/>
        <v>#REF!</v>
      </c>
      <c r="Q158" s="848" t="str">
        <f t="shared" ref="Q158:Q163" si="55">P158</f>
        <v>#REF!</v>
      </c>
      <c r="R158" s="849"/>
      <c r="S158" s="400" t="s">
        <v>525</v>
      </c>
      <c r="T158" s="401" t="s">
        <v>1644</v>
      </c>
      <c r="U158" s="827" t="str">
        <f t="shared" si="5"/>
        <v>#REF!</v>
      </c>
      <c r="V158" s="828" t="str">
        <f t="shared" si="49"/>
        <v>#REF!</v>
      </c>
      <c r="W158" s="828" t="str">
        <f t="shared" si="50"/>
        <v>#REF!</v>
      </c>
      <c r="X158" s="828" t="str">
        <f t="shared" si="8"/>
        <v>#REF!</v>
      </c>
      <c r="Y158" s="828">
        <f t="shared" si="9"/>
        <v>0.7</v>
      </c>
      <c r="Z158" s="828" t="str">
        <f t="shared" si="42"/>
        <v>#REF!</v>
      </c>
      <c r="AA158" s="828" t="str">
        <f t="shared" si="43"/>
        <v>#REF!</v>
      </c>
      <c r="AB158" s="828" t="str">
        <f t="shared" si="44"/>
        <v>#REF!</v>
      </c>
      <c r="AC158" s="830" t="str">
        <f t="shared" si="45"/>
        <v>#REF!</v>
      </c>
      <c r="AD158" s="830" t="str">
        <f t="shared" si="46"/>
        <v>#REF!</v>
      </c>
      <c r="AE158" s="830" t="str">
        <f t="shared" si="47"/>
        <v>#REF!</v>
      </c>
      <c r="AF158" s="831"/>
      <c r="AG158" s="832"/>
      <c r="AH158" s="832"/>
      <c r="AI158" s="832" t="str">
        <f t="shared" si="52"/>
        <v>#REF!</v>
      </c>
    </row>
    <row r="159" ht="15.0" customHeight="1">
      <c r="A159" s="609">
        <f t="shared" si="17"/>
        <v>157</v>
      </c>
      <c r="B159" s="400">
        <v>463661.0</v>
      </c>
      <c r="C159" s="401" t="s">
        <v>1668</v>
      </c>
      <c r="D159" s="841" t="s">
        <v>1669</v>
      </c>
      <c r="E159" s="842" t="s">
        <v>892</v>
      </c>
      <c r="F159" s="843" t="s">
        <v>512</v>
      </c>
      <c r="G159" s="843" t="s">
        <v>573</v>
      </c>
      <c r="H159" s="843" t="s">
        <v>641</v>
      </c>
      <c r="I159" s="844" t="str">
        <f t="shared" si="2"/>
        <v>#REF!</v>
      </c>
      <c r="J159" s="400">
        <v>6.0</v>
      </c>
      <c r="K159" s="400">
        <v>2024.0</v>
      </c>
      <c r="L159" s="845">
        <v>45444.0</v>
      </c>
      <c r="M159" s="845">
        <v>45473.0</v>
      </c>
      <c r="N159" s="846">
        <f>20</f>
        <v>20</v>
      </c>
      <c r="O159" s="847">
        <f>N159/20*50%</f>
        <v>0.5</v>
      </c>
      <c r="P159" s="848" t="str">
        <f t="shared" si="4"/>
        <v>#REF!</v>
      </c>
      <c r="Q159" s="848" t="str">
        <f t="shared" si="55"/>
        <v>#REF!</v>
      </c>
      <c r="R159" s="849"/>
      <c r="S159" s="400" t="s">
        <v>525</v>
      </c>
      <c r="T159" s="401" t="s">
        <v>1644</v>
      </c>
      <c r="U159" s="827" t="str">
        <f t="shared" si="5"/>
        <v>#REF!</v>
      </c>
      <c r="V159" s="828" t="str">
        <f t="shared" si="49"/>
        <v>#REF!</v>
      </c>
      <c r="W159" s="828" t="str">
        <f t="shared" si="50"/>
        <v>#REF!</v>
      </c>
      <c r="X159" s="828" t="str">
        <f t="shared" si="8"/>
        <v>#REF!</v>
      </c>
      <c r="Y159" s="828">
        <f t="shared" si="9"/>
        <v>1</v>
      </c>
      <c r="Z159" s="828" t="str">
        <f t="shared" si="42"/>
        <v>#REF!</v>
      </c>
      <c r="AA159" s="828" t="str">
        <f t="shared" si="43"/>
        <v>#REF!</v>
      </c>
      <c r="AB159" s="828" t="str">
        <f t="shared" si="44"/>
        <v>#REF!</v>
      </c>
      <c r="AC159" s="830" t="str">
        <f t="shared" si="45"/>
        <v>#REF!</v>
      </c>
      <c r="AD159" s="830" t="str">
        <f t="shared" si="46"/>
        <v>#REF!</v>
      </c>
      <c r="AE159" s="830" t="str">
        <f t="shared" si="47"/>
        <v>#REF!</v>
      </c>
      <c r="AF159" s="831"/>
      <c r="AG159" s="832"/>
      <c r="AH159" s="832"/>
      <c r="AI159" s="832" t="str">
        <f t="shared" si="52"/>
        <v>#REF!</v>
      </c>
    </row>
    <row r="160" ht="15.0" customHeight="1">
      <c r="A160" s="609">
        <f t="shared" si="17"/>
        <v>158</v>
      </c>
      <c r="B160" s="171">
        <v>465601.0</v>
      </c>
      <c r="C160" s="422" t="s">
        <v>1673</v>
      </c>
      <c r="D160" s="422" t="s">
        <v>1674</v>
      </c>
      <c r="E160" s="422" t="s">
        <v>892</v>
      </c>
      <c r="F160" s="171" t="s">
        <v>564</v>
      </c>
      <c r="G160" s="171" t="s">
        <v>790</v>
      </c>
      <c r="H160" s="609" t="str">
        <f t="shared" ref="H160:H163" si="56">IF(G160="fresher",F160&amp;"01",IF(G160="junior",F160&amp;"02",IF(G160="junior+",F160&amp;"03",IF(G160="middle",F160&amp;"04",IF(G160="middle+",F160&amp;"05",IF(G160="senior",F160&amp;"06",0))))))</f>
        <v>BA03</v>
      </c>
      <c r="I160" s="611" t="str">
        <f t="shared" si="2"/>
        <v>#REF!</v>
      </c>
      <c r="J160" s="609">
        <v>6.0</v>
      </c>
      <c r="K160" s="609">
        <v>2024.0</v>
      </c>
      <c r="L160" s="639">
        <v>45460.0</v>
      </c>
      <c r="M160" s="639">
        <v>45473.0</v>
      </c>
      <c r="N160" s="640">
        <v>10.0</v>
      </c>
      <c r="O160" s="640">
        <f t="shared" ref="O160:O189" si="57">N160/20</f>
        <v>0.5</v>
      </c>
      <c r="P160" s="640" t="str">
        <f t="shared" si="4"/>
        <v>#REF!</v>
      </c>
      <c r="Q160" s="800" t="str">
        <f t="shared" si="55"/>
        <v>#REF!</v>
      </c>
      <c r="R160" s="800"/>
      <c r="S160" s="171" t="s">
        <v>525</v>
      </c>
      <c r="T160" s="422" t="s">
        <v>1677</v>
      </c>
      <c r="U160" s="801" t="str">
        <f t="shared" si="5"/>
        <v>#REF!</v>
      </c>
      <c r="V160" s="801" t="str">
        <f t="shared" si="49"/>
        <v>#REF!</v>
      </c>
      <c r="W160" s="801" t="str">
        <f t="shared" si="50"/>
        <v>#REF!</v>
      </c>
      <c r="X160" s="801" t="str">
        <f t="shared" si="8"/>
        <v>#REF!</v>
      </c>
      <c r="Y160" s="801">
        <f t="shared" si="9"/>
        <v>0.5</v>
      </c>
      <c r="Z160" s="801" t="str">
        <f t="shared" si="42"/>
        <v>#REF!</v>
      </c>
      <c r="AA160" s="801" t="str">
        <f t="shared" si="43"/>
        <v>#REF!</v>
      </c>
      <c r="AB160" s="801" t="str">
        <f t="shared" si="44"/>
        <v>#REF!</v>
      </c>
      <c r="AC160" s="802" t="str">
        <f t="shared" si="45"/>
        <v>#REF!</v>
      </c>
      <c r="AD160" s="802" t="str">
        <f t="shared" si="46"/>
        <v>#REF!</v>
      </c>
      <c r="AE160" s="802" t="str">
        <f t="shared" si="47"/>
        <v>#REF!</v>
      </c>
      <c r="AF160" s="422"/>
      <c r="AG160" s="622"/>
      <c r="AH160" s="622"/>
      <c r="AI160" s="622" t="str">
        <f t="shared" si="52"/>
        <v>#REF!</v>
      </c>
    </row>
    <row r="161" ht="15.0" customHeight="1">
      <c r="A161" s="609">
        <f t="shared" si="17"/>
        <v>159</v>
      </c>
      <c r="B161" s="171">
        <v>465613.0</v>
      </c>
      <c r="C161" s="422" t="s">
        <v>1679</v>
      </c>
      <c r="D161" s="422" t="s">
        <v>1680</v>
      </c>
      <c r="E161" s="422" t="s">
        <v>892</v>
      </c>
      <c r="F161" s="171" t="s">
        <v>564</v>
      </c>
      <c r="G161" s="171" t="s">
        <v>795</v>
      </c>
      <c r="H161" s="609" t="str">
        <f t="shared" si="56"/>
        <v>BA01</v>
      </c>
      <c r="I161" s="611" t="str">
        <f t="shared" si="2"/>
        <v>#REF!</v>
      </c>
      <c r="J161" s="609">
        <v>6.0</v>
      </c>
      <c r="K161" s="609">
        <v>2024.0</v>
      </c>
      <c r="L161" s="639">
        <v>45460.0</v>
      </c>
      <c r="M161" s="639">
        <v>45473.0</v>
      </c>
      <c r="N161" s="640">
        <v>10.0</v>
      </c>
      <c r="O161" s="640">
        <f t="shared" si="57"/>
        <v>0.5</v>
      </c>
      <c r="P161" s="640" t="str">
        <f t="shared" si="4"/>
        <v>#REF!</v>
      </c>
      <c r="Q161" s="800" t="str">
        <f t="shared" si="55"/>
        <v>#REF!</v>
      </c>
      <c r="R161" s="800"/>
      <c r="S161" s="171" t="s">
        <v>525</v>
      </c>
      <c r="T161" s="422" t="s">
        <v>1677</v>
      </c>
      <c r="U161" s="801" t="str">
        <f t="shared" si="5"/>
        <v>#REF!</v>
      </c>
      <c r="V161" s="801" t="str">
        <f t="shared" si="49"/>
        <v>#REF!</v>
      </c>
      <c r="W161" s="801" t="str">
        <f t="shared" si="50"/>
        <v>#REF!</v>
      </c>
      <c r="X161" s="801" t="str">
        <f t="shared" si="8"/>
        <v>#REF!</v>
      </c>
      <c r="Y161" s="801">
        <f t="shared" si="9"/>
        <v>0.5</v>
      </c>
      <c r="Z161" s="801" t="str">
        <f t="shared" si="42"/>
        <v>#REF!</v>
      </c>
      <c r="AA161" s="801" t="str">
        <f t="shared" si="43"/>
        <v>#REF!</v>
      </c>
      <c r="AB161" s="801" t="str">
        <f t="shared" si="44"/>
        <v>#REF!</v>
      </c>
      <c r="AC161" s="802" t="str">
        <f t="shared" si="45"/>
        <v>#REF!</v>
      </c>
      <c r="AD161" s="802" t="str">
        <f t="shared" si="46"/>
        <v>#REF!</v>
      </c>
      <c r="AE161" s="802" t="str">
        <f t="shared" si="47"/>
        <v>#REF!</v>
      </c>
      <c r="AF161" s="422"/>
      <c r="AG161" s="622"/>
      <c r="AH161" s="622"/>
      <c r="AI161" s="622" t="str">
        <f t="shared" si="52"/>
        <v>#REF!</v>
      </c>
    </row>
    <row r="162" ht="15.0" customHeight="1">
      <c r="A162" s="609">
        <f t="shared" si="17"/>
        <v>160</v>
      </c>
      <c r="B162" s="171">
        <v>465619.0</v>
      </c>
      <c r="C162" s="422" t="s">
        <v>1682</v>
      </c>
      <c r="D162" s="422" t="s">
        <v>1683</v>
      </c>
      <c r="E162" s="422" t="s">
        <v>892</v>
      </c>
      <c r="F162" s="171" t="s">
        <v>546</v>
      </c>
      <c r="G162" s="171" t="s">
        <v>665</v>
      </c>
      <c r="H162" s="609" t="str">
        <f t="shared" si="56"/>
        <v>TESTER02</v>
      </c>
      <c r="I162" s="611" t="str">
        <f t="shared" si="2"/>
        <v>#REF!</v>
      </c>
      <c r="J162" s="609">
        <v>6.0</v>
      </c>
      <c r="K162" s="609">
        <v>2024.0</v>
      </c>
      <c r="L162" s="639">
        <v>45460.0</v>
      </c>
      <c r="M162" s="639">
        <v>45473.0</v>
      </c>
      <c r="N162" s="640">
        <v>10.0</v>
      </c>
      <c r="O162" s="640">
        <f t="shared" si="57"/>
        <v>0.5</v>
      </c>
      <c r="P162" s="640" t="str">
        <f t="shared" si="4"/>
        <v>#REF!</v>
      </c>
      <c r="Q162" s="800" t="str">
        <f t="shared" si="55"/>
        <v>#REF!</v>
      </c>
      <c r="R162" s="800"/>
      <c r="S162" s="171" t="s">
        <v>525</v>
      </c>
      <c r="T162" s="422" t="s">
        <v>1677</v>
      </c>
      <c r="U162" s="801" t="str">
        <f t="shared" si="5"/>
        <v>#REF!</v>
      </c>
      <c r="V162" s="801" t="str">
        <f t="shared" si="49"/>
        <v>#REF!</v>
      </c>
      <c r="W162" s="801" t="str">
        <f t="shared" si="50"/>
        <v>#REF!</v>
      </c>
      <c r="X162" s="801" t="str">
        <f t="shared" si="8"/>
        <v>#REF!</v>
      </c>
      <c r="Y162" s="801">
        <f t="shared" si="9"/>
        <v>0.5</v>
      </c>
      <c r="Z162" s="801" t="str">
        <f t="shared" si="42"/>
        <v>#REF!</v>
      </c>
      <c r="AA162" s="801" t="str">
        <f t="shared" si="43"/>
        <v>#REF!</v>
      </c>
      <c r="AB162" s="801" t="str">
        <f t="shared" si="44"/>
        <v>#REF!</v>
      </c>
      <c r="AC162" s="802" t="str">
        <f t="shared" si="45"/>
        <v>#REF!</v>
      </c>
      <c r="AD162" s="802" t="str">
        <f t="shared" si="46"/>
        <v>#REF!</v>
      </c>
      <c r="AE162" s="802" t="str">
        <f t="shared" si="47"/>
        <v>#REF!</v>
      </c>
      <c r="AF162" s="422"/>
      <c r="AG162" s="622"/>
      <c r="AH162" s="622"/>
      <c r="AI162" s="622" t="str">
        <f t="shared" si="52"/>
        <v>#REF!</v>
      </c>
    </row>
    <row r="163" ht="15.0" customHeight="1">
      <c r="A163" s="609">
        <f t="shared" si="17"/>
        <v>161</v>
      </c>
      <c r="B163" s="171">
        <v>465947.0</v>
      </c>
      <c r="C163" s="422" t="s">
        <v>1685</v>
      </c>
      <c r="D163" s="422" t="s">
        <v>1646</v>
      </c>
      <c r="E163" s="422" t="s">
        <v>892</v>
      </c>
      <c r="F163" s="171" t="s">
        <v>512</v>
      </c>
      <c r="G163" s="171" t="s">
        <v>665</v>
      </c>
      <c r="H163" s="609" t="str">
        <f t="shared" si="56"/>
        <v>DEV02</v>
      </c>
      <c r="I163" s="611" t="str">
        <f t="shared" si="2"/>
        <v>#REF!</v>
      </c>
      <c r="J163" s="609">
        <v>6.0</v>
      </c>
      <c r="K163" s="609">
        <v>2024.0</v>
      </c>
      <c r="L163" s="639">
        <v>45469.0</v>
      </c>
      <c r="M163" s="639">
        <v>45473.0</v>
      </c>
      <c r="N163" s="640">
        <v>3.0</v>
      </c>
      <c r="O163" s="640">
        <f t="shared" si="57"/>
        <v>0.15</v>
      </c>
      <c r="P163" s="640" t="str">
        <f t="shared" si="4"/>
        <v>#REF!</v>
      </c>
      <c r="Q163" s="800" t="str">
        <f t="shared" si="55"/>
        <v>#REF!</v>
      </c>
      <c r="R163" s="800"/>
      <c r="S163" s="171" t="s">
        <v>525</v>
      </c>
      <c r="T163" s="422" t="s">
        <v>1677</v>
      </c>
      <c r="U163" s="801" t="str">
        <f t="shared" si="5"/>
        <v>#REF!</v>
      </c>
      <c r="V163" s="801" t="str">
        <f t="shared" si="49"/>
        <v>#REF!</v>
      </c>
      <c r="W163" s="801" t="str">
        <f t="shared" si="50"/>
        <v>#REF!</v>
      </c>
      <c r="X163" s="801" t="str">
        <f t="shared" si="8"/>
        <v>#REF!</v>
      </c>
      <c r="Y163" s="801">
        <f t="shared" si="9"/>
        <v>0.15</v>
      </c>
      <c r="Z163" s="801" t="str">
        <f t="shared" si="42"/>
        <v>#REF!</v>
      </c>
      <c r="AA163" s="801" t="str">
        <f t="shared" si="43"/>
        <v>#REF!</v>
      </c>
      <c r="AB163" s="801" t="str">
        <f t="shared" si="44"/>
        <v>#REF!</v>
      </c>
      <c r="AC163" s="802" t="str">
        <f t="shared" si="45"/>
        <v>#REF!</v>
      </c>
      <c r="AD163" s="802" t="str">
        <f t="shared" si="46"/>
        <v>#REF!</v>
      </c>
      <c r="AE163" s="802" t="str">
        <f t="shared" si="47"/>
        <v>#REF!</v>
      </c>
      <c r="AF163" s="422"/>
      <c r="AG163" s="622"/>
      <c r="AH163" s="622"/>
      <c r="AI163" s="622" t="str">
        <f t="shared" si="52"/>
        <v>#REF!</v>
      </c>
    </row>
    <row r="164" ht="15.0" customHeight="1">
      <c r="A164" s="609">
        <f t="shared" si="17"/>
        <v>162</v>
      </c>
      <c r="B164" s="171">
        <v>291769.0</v>
      </c>
      <c r="C164" s="879" t="s">
        <v>1686</v>
      </c>
      <c r="D164" s="683" t="s">
        <v>1687</v>
      </c>
      <c r="E164" s="683" t="s">
        <v>892</v>
      </c>
      <c r="F164" s="685" t="s">
        <v>512</v>
      </c>
      <c r="G164" s="685" t="s">
        <v>540</v>
      </c>
      <c r="H164" s="685" t="s">
        <v>541</v>
      </c>
      <c r="I164" s="806" t="str">
        <f t="shared" si="2"/>
        <v>#REF!</v>
      </c>
      <c r="J164" s="389">
        <v>6.0</v>
      </c>
      <c r="K164" s="171">
        <v>2024.0</v>
      </c>
      <c r="L164" s="405">
        <v>45444.0</v>
      </c>
      <c r="M164" s="405">
        <v>45473.0</v>
      </c>
      <c r="N164" s="800">
        <v>20.0</v>
      </c>
      <c r="O164" s="800">
        <f t="shared" si="57"/>
        <v>1</v>
      </c>
      <c r="P164" s="800" t="str">
        <f t="shared" si="4"/>
        <v>#REF!</v>
      </c>
      <c r="Q164" s="800">
        <f>18/20</f>
        <v>0.9</v>
      </c>
      <c r="R164" s="807"/>
      <c r="S164" s="171" t="s">
        <v>525</v>
      </c>
      <c r="T164" s="422" t="s">
        <v>1677</v>
      </c>
      <c r="U164" s="801">
        <f t="shared" si="5"/>
        <v>0.9</v>
      </c>
      <c r="V164" s="801">
        <f>ROUND(SUMIF($C:$C,B164,P:P),3)</f>
        <v>0</v>
      </c>
      <c r="W164" s="801">
        <f>ROUND(SUMIF($C:$C,B164,U:U),3)</f>
        <v>0</v>
      </c>
      <c r="X164" s="801" t="str">
        <f t="shared" si="8"/>
        <v>#DIV/0!</v>
      </c>
      <c r="Y164" s="801">
        <f t="shared" si="9"/>
        <v>2</v>
      </c>
      <c r="Z164" s="801" t="str">
        <f t="shared" si="42"/>
        <v>#REF!</v>
      </c>
      <c r="AA164" s="801"/>
      <c r="AB164" s="801"/>
      <c r="AC164" s="802"/>
      <c r="AD164" s="802"/>
      <c r="AE164" s="802"/>
      <c r="AF164" s="422"/>
      <c r="AG164" s="1140" t="s">
        <v>1617</v>
      </c>
      <c r="AH164" s="622"/>
      <c r="AI164" s="622"/>
    </row>
    <row r="165" ht="15.0" customHeight="1">
      <c r="A165" s="609">
        <f t="shared" si="17"/>
        <v>163</v>
      </c>
      <c r="B165" s="609">
        <v>436611.0</v>
      </c>
      <c r="C165" s="240" t="s">
        <v>978</v>
      </c>
      <c r="D165" s="240" t="s">
        <v>1597</v>
      </c>
      <c r="E165" s="240" t="s">
        <v>892</v>
      </c>
      <c r="F165" s="609" t="s">
        <v>546</v>
      </c>
      <c r="G165" s="609" t="s">
        <v>787</v>
      </c>
      <c r="H165" s="609" t="str">
        <f t="shared" ref="H165:H183" si="58">IF(G165="fresher",F165&amp;"01",IF(G165="junior",F165&amp;"02",IF(G165="junior+",F165&amp;"03",IF(G165="middle",F165&amp;"04",IF(G165="middle+",F165&amp;"05",IF(G165="senior",F165&amp;"06",0))))))</f>
        <v>TESTER05</v>
      </c>
      <c r="I165" s="611" t="str">
        <f t="shared" si="2"/>
        <v>#REF!</v>
      </c>
      <c r="J165" s="609">
        <v>6.0</v>
      </c>
      <c r="K165" s="609">
        <v>2024.0</v>
      </c>
      <c r="L165" s="639">
        <v>45449.0</v>
      </c>
      <c r="M165" s="639">
        <v>45457.0</v>
      </c>
      <c r="N165" s="640">
        <v>7.0</v>
      </c>
      <c r="O165" s="640">
        <f t="shared" si="57"/>
        <v>0.35</v>
      </c>
      <c r="P165" s="640" t="str">
        <f t="shared" si="4"/>
        <v>#REF!</v>
      </c>
      <c r="Q165" s="880" t="str">
        <f t="shared" ref="Q165:Q171" si="59">P165</f>
        <v>#REF!</v>
      </c>
      <c r="R165" s="640"/>
      <c r="S165" s="609" t="s">
        <v>525</v>
      </c>
      <c r="T165" s="422" t="s">
        <v>1677</v>
      </c>
      <c r="U165" s="616" t="str">
        <f t="shared" si="5"/>
        <v>#REF!</v>
      </c>
      <c r="V165" s="616" t="str">
        <f>ROUND(SUMIF($B:$B,B165,P:P),3)</f>
        <v>#REF!</v>
      </c>
      <c r="W165" s="616" t="str">
        <f>ROUND(SUMIF($B:$B,B165,U:U),3)</f>
        <v>#REF!</v>
      </c>
      <c r="X165" s="801" t="str">
        <f t="shared" si="8"/>
        <v>#REF!</v>
      </c>
      <c r="Y165" s="616">
        <f t="shared" si="9"/>
        <v>1</v>
      </c>
      <c r="Z165" s="616" t="str">
        <f t="shared" si="42"/>
        <v>#REF!</v>
      </c>
      <c r="AA165" s="616" t="str">
        <f t="shared" ref="AA165:AA461" si="60">ROUND(IF(X165&lt;=1,AB165*O165*X165,AB165*O165),0)</f>
        <v>#REF!</v>
      </c>
      <c r="AB165" s="616" t="str">
        <f t="shared" ref="AB165:AB461" si="61">ROUND(IF(X165&lt;=1,Z165*O165*X165,Z165*O165),0)</f>
        <v>#REF!</v>
      </c>
      <c r="AC165" s="642" t="str">
        <f t="shared" ref="AC165:AC461" si="62">ROUND(IF(X165&gt;1,(W165-V165)*$AC$1,0)*(O165/Y165),0)</f>
        <v>#REF!</v>
      </c>
      <c r="AD165" s="642" t="str">
        <f t="shared" ref="AD165:AD461" si="63">+ROUND(AB165+AC165,0)</f>
        <v>#REF!</v>
      </c>
      <c r="AE165" s="642" t="str">
        <f t="shared" ref="AE165:AE461" si="64">SUMIF(B:B,B165,AD:AD)</f>
        <v>#REF!</v>
      </c>
      <c r="AF165" s="609"/>
      <c r="AG165" s="622"/>
      <c r="AH165" s="622"/>
      <c r="AI165" s="622" t="str">
        <f t="shared" ref="AI165:AI461" si="65">AVERAGEIF(D:D,D165,Q:Q)</f>
        <v>#REF!</v>
      </c>
    </row>
    <row r="166" ht="15.0" customHeight="1">
      <c r="A166" s="609">
        <f t="shared" si="17"/>
        <v>164</v>
      </c>
      <c r="B166" s="171">
        <v>458337.0</v>
      </c>
      <c r="C166" s="422" t="s">
        <v>976</v>
      </c>
      <c r="D166" s="422" t="s">
        <v>1650</v>
      </c>
      <c r="E166" s="422" t="s">
        <v>892</v>
      </c>
      <c r="F166" s="171" t="s">
        <v>512</v>
      </c>
      <c r="G166" s="171" t="s">
        <v>795</v>
      </c>
      <c r="H166" s="609" t="str">
        <f t="shared" si="58"/>
        <v>DEV01</v>
      </c>
      <c r="I166" s="611" t="str">
        <f t="shared" si="2"/>
        <v>#REF!</v>
      </c>
      <c r="J166" s="609">
        <v>6.0</v>
      </c>
      <c r="K166" s="609">
        <v>2024.0</v>
      </c>
      <c r="L166" s="639">
        <v>45444.0</v>
      </c>
      <c r="M166" s="639">
        <v>45473.0</v>
      </c>
      <c r="N166" s="640">
        <v>2.0</v>
      </c>
      <c r="O166" s="640">
        <f t="shared" si="57"/>
        <v>0.1</v>
      </c>
      <c r="P166" s="640" t="str">
        <f t="shared" si="4"/>
        <v>#REF!</v>
      </c>
      <c r="Q166" s="800" t="str">
        <f t="shared" si="59"/>
        <v>#REF!</v>
      </c>
      <c r="R166" s="800"/>
      <c r="S166" s="171" t="s">
        <v>525</v>
      </c>
      <c r="T166" s="422" t="s">
        <v>1677</v>
      </c>
      <c r="U166" s="801" t="str">
        <f t="shared" si="5"/>
        <v>#REF!</v>
      </c>
      <c r="V166" s="801" t="str">
        <f t="shared" ref="V166:V182" si="66">ROUND(SUMIF(B:B,B166,P:P),3)</f>
        <v>#REF!</v>
      </c>
      <c r="W166" s="801" t="str">
        <f t="shared" ref="W166:W182" si="67">ROUND(SUMIF(B:B,B166,U:U),3)</f>
        <v>#REF!</v>
      </c>
      <c r="X166" s="801" t="str">
        <f t="shared" si="8"/>
        <v>#REF!</v>
      </c>
      <c r="Y166" s="801">
        <f t="shared" si="9"/>
        <v>1.1</v>
      </c>
      <c r="Z166" s="801" t="str">
        <f t="shared" si="42"/>
        <v>#REF!</v>
      </c>
      <c r="AA166" s="801" t="str">
        <f t="shared" si="60"/>
        <v>#REF!</v>
      </c>
      <c r="AB166" s="801" t="str">
        <f t="shared" si="61"/>
        <v>#REF!</v>
      </c>
      <c r="AC166" s="802" t="str">
        <f t="shared" si="62"/>
        <v>#REF!</v>
      </c>
      <c r="AD166" s="802" t="str">
        <f t="shared" si="63"/>
        <v>#REF!</v>
      </c>
      <c r="AE166" s="802" t="str">
        <f t="shared" si="64"/>
        <v>#REF!</v>
      </c>
      <c r="AF166" s="422"/>
      <c r="AG166" s="622"/>
      <c r="AH166" s="622"/>
      <c r="AI166" s="622" t="str">
        <f t="shared" si="65"/>
        <v>#REF!</v>
      </c>
    </row>
    <row r="167" ht="15.0" customHeight="1">
      <c r="A167" s="609">
        <f t="shared" si="17"/>
        <v>165</v>
      </c>
      <c r="B167" s="171">
        <v>464467.0</v>
      </c>
      <c r="C167" s="422" t="s">
        <v>1696</v>
      </c>
      <c r="D167" s="422" t="s">
        <v>1697</v>
      </c>
      <c r="E167" s="422" t="s">
        <v>892</v>
      </c>
      <c r="F167" s="171" t="s">
        <v>512</v>
      </c>
      <c r="G167" s="171" t="s">
        <v>795</v>
      </c>
      <c r="H167" s="609" t="str">
        <f t="shared" si="58"/>
        <v>DEV01</v>
      </c>
      <c r="I167" s="611" t="str">
        <f t="shared" si="2"/>
        <v>#REF!</v>
      </c>
      <c r="J167" s="609">
        <v>6.0</v>
      </c>
      <c r="K167" s="609">
        <v>2024.0</v>
      </c>
      <c r="L167" s="639">
        <v>45444.0</v>
      </c>
      <c r="M167" s="639">
        <v>45473.0</v>
      </c>
      <c r="N167" s="640">
        <v>20.0</v>
      </c>
      <c r="O167" s="640">
        <f t="shared" si="57"/>
        <v>1</v>
      </c>
      <c r="P167" s="640" t="str">
        <f t="shared" si="4"/>
        <v>#REF!</v>
      </c>
      <c r="Q167" s="800" t="str">
        <f t="shared" si="59"/>
        <v>#REF!</v>
      </c>
      <c r="R167" s="800"/>
      <c r="S167" s="171" t="s">
        <v>525</v>
      </c>
      <c r="T167" s="422" t="s">
        <v>1677</v>
      </c>
      <c r="U167" s="801" t="str">
        <f t="shared" si="5"/>
        <v>#REF!</v>
      </c>
      <c r="V167" s="801" t="str">
        <f t="shared" si="66"/>
        <v>#REF!</v>
      </c>
      <c r="W167" s="801" t="str">
        <f t="shared" si="67"/>
        <v>#REF!</v>
      </c>
      <c r="X167" s="801" t="str">
        <f t="shared" si="8"/>
        <v>#REF!</v>
      </c>
      <c r="Y167" s="801">
        <f t="shared" si="9"/>
        <v>3</v>
      </c>
      <c r="Z167" s="801" t="str">
        <f t="shared" si="42"/>
        <v>#REF!</v>
      </c>
      <c r="AA167" s="801" t="str">
        <f t="shared" si="60"/>
        <v>#REF!</v>
      </c>
      <c r="AB167" s="801" t="str">
        <f t="shared" si="61"/>
        <v>#REF!</v>
      </c>
      <c r="AC167" s="802" t="str">
        <f t="shared" si="62"/>
        <v>#REF!</v>
      </c>
      <c r="AD167" s="802" t="str">
        <f t="shared" si="63"/>
        <v>#REF!</v>
      </c>
      <c r="AE167" s="802" t="str">
        <f t="shared" si="64"/>
        <v>#REF!</v>
      </c>
      <c r="AF167" s="422"/>
      <c r="AG167" s="622"/>
      <c r="AH167" s="622"/>
      <c r="AI167" s="622" t="str">
        <f t="shared" si="65"/>
        <v>#REF!</v>
      </c>
    </row>
    <row r="168" ht="15.0" customHeight="1">
      <c r="A168" s="609">
        <f t="shared" si="17"/>
        <v>166</v>
      </c>
      <c r="B168" s="171">
        <v>432394.0</v>
      </c>
      <c r="C168" s="422" t="s">
        <v>935</v>
      </c>
      <c r="D168" s="422" t="s">
        <v>1663</v>
      </c>
      <c r="E168" s="422" t="s">
        <v>892</v>
      </c>
      <c r="F168" s="171" t="s">
        <v>512</v>
      </c>
      <c r="G168" s="171" t="s">
        <v>893</v>
      </c>
      <c r="H168" s="609" t="str">
        <f t="shared" si="58"/>
        <v>DEV06</v>
      </c>
      <c r="I168" s="611" t="str">
        <f t="shared" si="2"/>
        <v>#REF!</v>
      </c>
      <c r="J168" s="609">
        <v>6.0</v>
      </c>
      <c r="K168" s="609">
        <v>2024.0</v>
      </c>
      <c r="L168" s="639">
        <v>45444.0</v>
      </c>
      <c r="M168" s="639">
        <v>45473.0</v>
      </c>
      <c r="N168" s="640">
        <v>10.0</v>
      </c>
      <c r="O168" s="640">
        <f t="shared" si="57"/>
        <v>0.5</v>
      </c>
      <c r="P168" s="640" t="str">
        <f t="shared" si="4"/>
        <v>#REF!</v>
      </c>
      <c r="Q168" s="800" t="str">
        <f t="shared" si="59"/>
        <v>#REF!</v>
      </c>
      <c r="R168" s="800"/>
      <c r="S168" s="171" t="s">
        <v>525</v>
      </c>
      <c r="T168" s="422" t="s">
        <v>1700</v>
      </c>
      <c r="U168" s="801" t="str">
        <f t="shared" si="5"/>
        <v>#REF!</v>
      </c>
      <c r="V168" s="801" t="str">
        <f t="shared" si="66"/>
        <v>#REF!</v>
      </c>
      <c r="W168" s="801" t="str">
        <f t="shared" si="67"/>
        <v>#REF!</v>
      </c>
      <c r="X168" s="801" t="str">
        <f t="shared" si="8"/>
        <v>#REF!</v>
      </c>
      <c r="Y168" s="801">
        <f t="shared" si="9"/>
        <v>0.7</v>
      </c>
      <c r="Z168" s="801" t="str">
        <f t="shared" si="42"/>
        <v>#REF!</v>
      </c>
      <c r="AA168" s="801" t="str">
        <f t="shared" si="60"/>
        <v>#REF!</v>
      </c>
      <c r="AB168" s="801" t="str">
        <f t="shared" si="61"/>
        <v>#REF!</v>
      </c>
      <c r="AC168" s="802" t="str">
        <f t="shared" si="62"/>
        <v>#REF!</v>
      </c>
      <c r="AD168" s="802" t="str">
        <f t="shared" si="63"/>
        <v>#REF!</v>
      </c>
      <c r="AE168" s="802" t="str">
        <f t="shared" si="64"/>
        <v>#REF!</v>
      </c>
      <c r="AF168" s="422"/>
      <c r="AG168" s="622"/>
      <c r="AH168" s="622"/>
      <c r="AI168" s="622" t="str">
        <f t="shared" si="65"/>
        <v>#REF!</v>
      </c>
    </row>
    <row r="169" ht="15.0" customHeight="1">
      <c r="A169" s="609">
        <f t="shared" si="17"/>
        <v>167</v>
      </c>
      <c r="B169" s="171">
        <v>464209.0</v>
      </c>
      <c r="C169" s="422" t="s">
        <v>1701</v>
      </c>
      <c r="D169" s="422" t="s">
        <v>1702</v>
      </c>
      <c r="E169" s="422" t="s">
        <v>892</v>
      </c>
      <c r="F169" s="171" t="s">
        <v>564</v>
      </c>
      <c r="G169" s="171" t="s">
        <v>771</v>
      </c>
      <c r="H169" s="609" t="str">
        <f t="shared" si="58"/>
        <v>BA04</v>
      </c>
      <c r="I169" s="611" t="str">
        <f t="shared" si="2"/>
        <v>#REF!</v>
      </c>
      <c r="J169" s="609">
        <v>6.0</v>
      </c>
      <c r="K169" s="609">
        <v>2024.0</v>
      </c>
      <c r="L169" s="639">
        <v>45444.0</v>
      </c>
      <c r="M169" s="639">
        <v>45473.0</v>
      </c>
      <c r="N169" s="640">
        <v>20.0</v>
      </c>
      <c r="O169" s="640">
        <f t="shared" si="57"/>
        <v>1</v>
      </c>
      <c r="P169" s="640" t="str">
        <f t="shared" si="4"/>
        <v>#REF!</v>
      </c>
      <c r="Q169" s="800" t="str">
        <f t="shared" si="59"/>
        <v>#REF!</v>
      </c>
      <c r="R169" s="800"/>
      <c r="S169" s="171" t="s">
        <v>525</v>
      </c>
      <c r="T169" s="422" t="s">
        <v>1700</v>
      </c>
      <c r="U169" s="801" t="str">
        <f t="shared" si="5"/>
        <v>#REF!</v>
      </c>
      <c r="V169" s="801" t="str">
        <f t="shared" si="66"/>
        <v>#REF!</v>
      </c>
      <c r="W169" s="801" t="str">
        <f t="shared" si="67"/>
        <v>#REF!</v>
      </c>
      <c r="X169" s="801" t="str">
        <f t="shared" si="8"/>
        <v>#REF!</v>
      </c>
      <c r="Y169" s="801">
        <f t="shared" si="9"/>
        <v>1</v>
      </c>
      <c r="Z169" s="801" t="str">
        <f t="shared" si="42"/>
        <v>#REF!</v>
      </c>
      <c r="AA169" s="801" t="str">
        <f t="shared" si="60"/>
        <v>#REF!</v>
      </c>
      <c r="AB169" s="801" t="str">
        <f t="shared" si="61"/>
        <v>#REF!</v>
      </c>
      <c r="AC169" s="802" t="str">
        <f t="shared" si="62"/>
        <v>#REF!</v>
      </c>
      <c r="AD169" s="802" t="str">
        <f t="shared" si="63"/>
        <v>#REF!</v>
      </c>
      <c r="AE169" s="802" t="str">
        <f t="shared" si="64"/>
        <v>#REF!</v>
      </c>
      <c r="AF169" s="422"/>
      <c r="AG169" s="622"/>
      <c r="AH169" s="622"/>
      <c r="AI169" s="622" t="str">
        <f t="shared" si="65"/>
        <v>#REF!</v>
      </c>
    </row>
    <row r="170" ht="15.0" customHeight="1">
      <c r="A170" s="609">
        <f t="shared" si="17"/>
        <v>168</v>
      </c>
      <c r="B170" s="171">
        <v>464617.0</v>
      </c>
      <c r="C170" s="422" t="s">
        <v>1703</v>
      </c>
      <c r="D170" s="422" t="s">
        <v>1640</v>
      </c>
      <c r="E170" s="422" t="s">
        <v>892</v>
      </c>
      <c r="F170" s="171" t="s">
        <v>512</v>
      </c>
      <c r="G170" s="171" t="s">
        <v>787</v>
      </c>
      <c r="H170" s="609" t="str">
        <f t="shared" si="58"/>
        <v>DEV05</v>
      </c>
      <c r="I170" s="611" t="str">
        <f t="shared" si="2"/>
        <v>#REF!</v>
      </c>
      <c r="J170" s="609">
        <v>6.0</v>
      </c>
      <c r="K170" s="609">
        <v>2024.0</v>
      </c>
      <c r="L170" s="639">
        <v>45444.0</v>
      </c>
      <c r="M170" s="639">
        <v>45473.0</v>
      </c>
      <c r="N170" s="640">
        <v>10.0</v>
      </c>
      <c r="O170" s="640">
        <f t="shared" si="57"/>
        <v>0.5</v>
      </c>
      <c r="P170" s="640" t="str">
        <f t="shared" si="4"/>
        <v>#REF!</v>
      </c>
      <c r="Q170" s="800" t="str">
        <f t="shared" si="59"/>
        <v>#REF!</v>
      </c>
      <c r="R170" s="800"/>
      <c r="S170" s="171" t="s">
        <v>525</v>
      </c>
      <c r="T170" s="422" t="s">
        <v>1700</v>
      </c>
      <c r="U170" s="801" t="str">
        <f t="shared" si="5"/>
        <v>#REF!</v>
      </c>
      <c r="V170" s="801" t="str">
        <f t="shared" si="66"/>
        <v>#REF!</v>
      </c>
      <c r="W170" s="801" t="str">
        <f t="shared" si="67"/>
        <v>#REF!</v>
      </c>
      <c r="X170" s="801" t="str">
        <f t="shared" si="8"/>
        <v>#REF!</v>
      </c>
      <c r="Y170" s="801">
        <f t="shared" si="9"/>
        <v>1</v>
      </c>
      <c r="Z170" s="801" t="str">
        <f t="shared" si="42"/>
        <v>#REF!</v>
      </c>
      <c r="AA170" s="801" t="str">
        <f t="shared" si="60"/>
        <v>#REF!</v>
      </c>
      <c r="AB170" s="801" t="str">
        <f t="shared" si="61"/>
        <v>#REF!</v>
      </c>
      <c r="AC170" s="802" t="str">
        <f t="shared" si="62"/>
        <v>#REF!</v>
      </c>
      <c r="AD170" s="802" t="str">
        <f t="shared" si="63"/>
        <v>#REF!</v>
      </c>
      <c r="AE170" s="802" t="str">
        <f t="shared" si="64"/>
        <v>#REF!</v>
      </c>
      <c r="AF170" s="422"/>
      <c r="AG170" s="622"/>
      <c r="AH170" s="622"/>
      <c r="AI170" s="622" t="str">
        <f t="shared" si="65"/>
        <v>#REF!</v>
      </c>
    </row>
    <row r="171" ht="15.0" customHeight="1">
      <c r="A171" s="609">
        <f t="shared" si="17"/>
        <v>169</v>
      </c>
      <c r="B171" s="171">
        <v>465175.0</v>
      </c>
      <c r="C171" s="422" t="s">
        <v>1704</v>
      </c>
      <c r="D171" s="422" t="s">
        <v>1705</v>
      </c>
      <c r="E171" s="422" t="s">
        <v>662</v>
      </c>
      <c r="F171" s="171" t="s">
        <v>663</v>
      </c>
      <c r="G171" s="171" t="s">
        <v>771</v>
      </c>
      <c r="H171" s="609" t="str">
        <f t="shared" si="58"/>
        <v>PM04</v>
      </c>
      <c r="I171" s="611" t="str">
        <f t="shared" si="2"/>
        <v>#REF!</v>
      </c>
      <c r="J171" s="609">
        <v>6.0</v>
      </c>
      <c r="K171" s="609">
        <v>2024.0</v>
      </c>
      <c r="L171" s="639">
        <v>45448.0</v>
      </c>
      <c r="M171" s="639">
        <v>45473.0</v>
      </c>
      <c r="N171" s="640">
        <v>12.6</v>
      </c>
      <c r="O171" s="640">
        <f t="shared" si="57"/>
        <v>0.63</v>
      </c>
      <c r="P171" s="640" t="str">
        <f t="shared" si="4"/>
        <v>#REF!</v>
      </c>
      <c r="Q171" s="800" t="str">
        <f t="shared" si="59"/>
        <v>#REF!</v>
      </c>
      <c r="R171" s="800"/>
      <c r="S171" s="171" t="s">
        <v>525</v>
      </c>
      <c r="T171" s="422" t="s">
        <v>1700</v>
      </c>
      <c r="U171" s="801" t="str">
        <f t="shared" si="5"/>
        <v>#REF!</v>
      </c>
      <c r="V171" s="801" t="str">
        <f t="shared" si="66"/>
        <v>#REF!</v>
      </c>
      <c r="W171" s="801" t="str">
        <f t="shared" si="67"/>
        <v>#REF!</v>
      </c>
      <c r="X171" s="801" t="str">
        <f t="shared" si="8"/>
        <v>#REF!</v>
      </c>
      <c r="Y171" s="801">
        <f t="shared" si="9"/>
        <v>0.81</v>
      </c>
      <c r="Z171" s="801" t="str">
        <f t="shared" si="42"/>
        <v>#REF!</v>
      </c>
      <c r="AA171" s="801" t="str">
        <f t="shared" si="60"/>
        <v>#REF!</v>
      </c>
      <c r="AB171" s="801" t="str">
        <f t="shared" si="61"/>
        <v>#REF!</v>
      </c>
      <c r="AC171" s="802" t="str">
        <f t="shared" si="62"/>
        <v>#REF!</v>
      </c>
      <c r="AD171" s="802" t="str">
        <f t="shared" si="63"/>
        <v>#REF!</v>
      </c>
      <c r="AE171" s="802" t="str">
        <f t="shared" si="64"/>
        <v>#REF!</v>
      </c>
      <c r="AF171" s="422"/>
      <c r="AG171" s="622"/>
      <c r="AH171" s="622"/>
      <c r="AI171" s="622" t="str">
        <f t="shared" si="65"/>
        <v>#REF!</v>
      </c>
    </row>
    <row r="172" ht="15.0" customHeight="1">
      <c r="A172" s="609">
        <f t="shared" si="17"/>
        <v>170</v>
      </c>
      <c r="B172" s="171">
        <v>430629.0</v>
      </c>
      <c r="C172" s="422" t="s">
        <v>835</v>
      </c>
      <c r="D172" s="422" t="s">
        <v>1706</v>
      </c>
      <c r="E172" s="422" t="s">
        <v>892</v>
      </c>
      <c r="F172" s="171" t="s">
        <v>564</v>
      </c>
      <c r="G172" s="171" t="s">
        <v>787</v>
      </c>
      <c r="H172" s="609" t="str">
        <f t="shared" si="58"/>
        <v>BA05</v>
      </c>
      <c r="I172" s="611" t="str">
        <f t="shared" si="2"/>
        <v>#REF!</v>
      </c>
      <c r="J172" s="609">
        <v>6.0</v>
      </c>
      <c r="K172" s="609">
        <v>2024.0</v>
      </c>
      <c r="L172" s="639">
        <v>45444.0</v>
      </c>
      <c r="M172" s="639">
        <v>45473.0</v>
      </c>
      <c r="N172" s="640">
        <v>20.0</v>
      </c>
      <c r="O172" s="640">
        <f t="shared" si="57"/>
        <v>1</v>
      </c>
      <c r="P172" s="640" t="str">
        <f t="shared" si="4"/>
        <v>#REF!</v>
      </c>
      <c r="Q172" s="640">
        <v>2.07</v>
      </c>
      <c r="R172" s="800"/>
      <c r="S172" s="171" t="s">
        <v>525</v>
      </c>
      <c r="T172" s="422" t="s">
        <v>1707</v>
      </c>
      <c r="U172" s="801">
        <f t="shared" si="5"/>
        <v>2.07</v>
      </c>
      <c r="V172" s="801" t="str">
        <f t="shared" si="66"/>
        <v>#REF!</v>
      </c>
      <c r="W172" s="801">
        <f t="shared" si="67"/>
        <v>2.07</v>
      </c>
      <c r="X172" s="801" t="str">
        <f t="shared" si="8"/>
        <v>#REF!</v>
      </c>
      <c r="Y172" s="801">
        <f t="shared" si="9"/>
        <v>1</v>
      </c>
      <c r="Z172" s="801" t="str">
        <f t="shared" si="42"/>
        <v>#REF!</v>
      </c>
      <c r="AA172" s="801" t="str">
        <f t="shared" si="60"/>
        <v>#REF!</v>
      </c>
      <c r="AB172" s="801" t="str">
        <f t="shared" si="61"/>
        <v>#REF!</v>
      </c>
      <c r="AC172" s="802" t="str">
        <f t="shared" si="62"/>
        <v>#REF!</v>
      </c>
      <c r="AD172" s="802" t="str">
        <f t="shared" si="63"/>
        <v>#REF!</v>
      </c>
      <c r="AE172" s="802" t="str">
        <f t="shared" si="64"/>
        <v>#REF!</v>
      </c>
      <c r="AF172" s="422"/>
      <c r="AG172" s="622"/>
      <c r="AH172" s="622"/>
      <c r="AI172" s="622">
        <f t="shared" si="65"/>
        <v>2.07</v>
      </c>
    </row>
    <row r="173" ht="15.0" customHeight="1">
      <c r="A173" s="609">
        <f t="shared" si="17"/>
        <v>171</v>
      </c>
      <c r="B173" s="171">
        <v>455859.0</v>
      </c>
      <c r="C173" s="422" t="s">
        <v>826</v>
      </c>
      <c r="D173" s="422" t="s">
        <v>1709</v>
      </c>
      <c r="E173" s="422" t="s">
        <v>892</v>
      </c>
      <c r="F173" s="171" t="s">
        <v>512</v>
      </c>
      <c r="G173" s="171" t="s">
        <v>771</v>
      </c>
      <c r="H173" s="609" t="str">
        <f t="shared" si="58"/>
        <v>DEV04</v>
      </c>
      <c r="I173" s="611" t="str">
        <f t="shared" si="2"/>
        <v>#REF!</v>
      </c>
      <c r="J173" s="609">
        <v>6.0</v>
      </c>
      <c r="K173" s="609">
        <v>2024.0</v>
      </c>
      <c r="L173" s="639">
        <v>45444.0</v>
      </c>
      <c r="M173" s="639">
        <v>45449.0</v>
      </c>
      <c r="N173" s="640">
        <v>4.0</v>
      </c>
      <c r="O173" s="640">
        <f t="shared" si="57"/>
        <v>0.2</v>
      </c>
      <c r="P173" s="640" t="str">
        <f t="shared" si="4"/>
        <v>#REF!</v>
      </c>
      <c r="Q173" s="640">
        <v>0.318</v>
      </c>
      <c r="R173" s="800"/>
      <c r="S173" s="171" t="s">
        <v>525</v>
      </c>
      <c r="T173" s="422" t="s">
        <v>1707</v>
      </c>
      <c r="U173" s="801">
        <f t="shared" si="5"/>
        <v>0.318</v>
      </c>
      <c r="V173" s="801" t="str">
        <f t="shared" si="66"/>
        <v>#REF!</v>
      </c>
      <c r="W173" s="801" t="str">
        <f t="shared" si="67"/>
        <v>#REF!</v>
      </c>
      <c r="X173" s="801" t="str">
        <f t="shared" si="8"/>
        <v>#REF!</v>
      </c>
      <c r="Y173" s="801">
        <f t="shared" si="9"/>
        <v>1</v>
      </c>
      <c r="Z173" s="801" t="str">
        <f t="shared" si="42"/>
        <v>#REF!</v>
      </c>
      <c r="AA173" s="801" t="str">
        <f t="shared" si="60"/>
        <v>#REF!</v>
      </c>
      <c r="AB173" s="801" t="str">
        <f t="shared" si="61"/>
        <v>#REF!</v>
      </c>
      <c r="AC173" s="802" t="str">
        <f t="shared" si="62"/>
        <v>#REF!</v>
      </c>
      <c r="AD173" s="802" t="str">
        <f t="shared" si="63"/>
        <v>#REF!</v>
      </c>
      <c r="AE173" s="802" t="str">
        <f t="shared" si="64"/>
        <v>#REF!</v>
      </c>
      <c r="AF173" s="422"/>
      <c r="AG173" s="622"/>
      <c r="AH173" s="622"/>
      <c r="AI173" s="622" t="str">
        <f t="shared" si="65"/>
        <v>#REF!</v>
      </c>
    </row>
    <row r="174" ht="15.0" customHeight="1">
      <c r="A174" s="609">
        <f t="shared" si="17"/>
        <v>172</v>
      </c>
      <c r="B174" s="171">
        <v>455859.0</v>
      </c>
      <c r="C174" s="422" t="s">
        <v>826</v>
      </c>
      <c r="D174" s="422" t="s">
        <v>1709</v>
      </c>
      <c r="E174" s="422" t="s">
        <v>892</v>
      </c>
      <c r="F174" s="171" t="s">
        <v>512</v>
      </c>
      <c r="G174" s="171" t="s">
        <v>771</v>
      </c>
      <c r="H174" s="609" t="str">
        <f t="shared" si="58"/>
        <v>DEV04</v>
      </c>
      <c r="I174" s="611" t="str">
        <f t="shared" si="2"/>
        <v>#REF!</v>
      </c>
      <c r="J174" s="609">
        <v>6.0</v>
      </c>
      <c r="K174" s="609">
        <v>2024.0</v>
      </c>
      <c r="L174" s="639">
        <v>45469.0</v>
      </c>
      <c r="M174" s="639">
        <v>45473.0</v>
      </c>
      <c r="N174" s="640">
        <v>3.0</v>
      </c>
      <c r="O174" s="640">
        <f t="shared" si="57"/>
        <v>0.15</v>
      </c>
      <c r="P174" s="640" t="str">
        <f t="shared" si="4"/>
        <v>#REF!</v>
      </c>
      <c r="Q174" s="640">
        <v>0.239</v>
      </c>
      <c r="R174" s="800"/>
      <c r="S174" s="171" t="s">
        <v>525</v>
      </c>
      <c r="T174" s="422" t="s">
        <v>1707</v>
      </c>
      <c r="U174" s="801">
        <f t="shared" si="5"/>
        <v>0.239</v>
      </c>
      <c r="V174" s="801" t="str">
        <f t="shared" si="66"/>
        <v>#REF!</v>
      </c>
      <c r="W174" s="801" t="str">
        <f t="shared" si="67"/>
        <v>#REF!</v>
      </c>
      <c r="X174" s="801" t="str">
        <f t="shared" si="8"/>
        <v>#REF!</v>
      </c>
      <c r="Y174" s="801">
        <f t="shared" si="9"/>
        <v>1</v>
      </c>
      <c r="Z174" s="801" t="str">
        <f t="shared" si="42"/>
        <v>#REF!</v>
      </c>
      <c r="AA174" s="801" t="str">
        <f t="shared" si="60"/>
        <v>#REF!</v>
      </c>
      <c r="AB174" s="801" t="str">
        <f t="shared" si="61"/>
        <v>#REF!</v>
      </c>
      <c r="AC174" s="802" t="str">
        <f t="shared" si="62"/>
        <v>#REF!</v>
      </c>
      <c r="AD174" s="802" t="str">
        <f t="shared" si="63"/>
        <v>#REF!</v>
      </c>
      <c r="AE174" s="802" t="str">
        <f t="shared" si="64"/>
        <v>#REF!</v>
      </c>
      <c r="AF174" s="422"/>
      <c r="AG174" s="622"/>
      <c r="AH174" s="622"/>
      <c r="AI174" s="622" t="str">
        <f t="shared" si="65"/>
        <v>#REF!</v>
      </c>
    </row>
    <row r="175" ht="15.0" customHeight="1">
      <c r="A175" s="609">
        <f t="shared" si="17"/>
        <v>173</v>
      </c>
      <c r="B175" s="171">
        <v>464357.0</v>
      </c>
      <c r="C175" s="422" t="s">
        <v>1711</v>
      </c>
      <c r="D175" s="422" t="s">
        <v>1712</v>
      </c>
      <c r="E175" s="422" t="s">
        <v>892</v>
      </c>
      <c r="F175" s="171" t="s">
        <v>564</v>
      </c>
      <c r="G175" s="171" t="s">
        <v>665</v>
      </c>
      <c r="H175" s="609" t="str">
        <f t="shared" si="58"/>
        <v>BA02</v>
      </c>
      <c r="I175" s="611" t="str">
        <f t="shared" si="2"/>
        <v>#REF!</v>
      </c>
      <c r="J175" s="609">
        <v>6.0</v>
      </c>
      <c r="K175" s="609">
        <v>2024.0</v>
      </c>
      <c r="L175" s="639">
        <v>45444.0</v>
      </c>
      <c r="M175" s="639">
        <v>45449.0</v>
      </c>
      <c r="N175" s="640">
        <v>4.0</v>
      </c>
      <c r="O175" s="640">
        <f t="shared" si="57"/>
        <v>0.2</v>
      </c>
      <c r="P175" s="640" t="str">
        <f t="shared" si="4"/>
        <v>#REF!</v>
      </c>
      <c r="Q175" s="640">
        <v>0.206</v>
      </c>
      <c r="R175" s="800"/>
      <c r="S175" s="171" t="s">
        <v>525</v>
      </c>
      <c r="T175" s="422" t="s">
        <v>1707</v>
      </c>
      <c r="U175" s="801">
        <f t="shared" si="5"/>
        <v>0.206</v>
      </c>
      <c r="V175" s="801" t="str">
        <f t="shared" si="66"/>
        <v>#REF!</v>
      </c>
      <c r="W175" s="801" t="str">
        <f t="shared" si="67"/>
        <v>#REF!</v>
      </c>
      <c r="X175" s="801" t="str">
        <f t="shared" si="8"/>
        <v>#REF!</v>
      </c>
      <c r="Y175" s="801">
        <f t="shared" si="9"/>
        <v>1</v>
      </c>
      <c r="Z175" s="801" t="str">
        <f t="shared" si="42"/>
        <v>#REF!</v>
      </c>
      <c r="AA175" s="801" t="str">
        <f t="shared" si="60"/>
        <v>#REF!</v>
      </c>
      <c r="AB175" s="801" t="str">
        <f t="shared" si="61"/>
        <v>#REF!</v>
      </c>
      <c r="AC175" s="802" t="str">
        <f t="shared" si="62"/>
        <v>#REF!</v>
      </c>
      <c r="AD175" s="802" t="str">
        <f t="shared" si="63"/>
        <v>#REF!</v>
      </c>
      <c r="AE175" s="802" t="str">
        <f t="shared" si="64"/>
        <v>#REF!</v>
      </c>
      <c r="AF175" s="422"/>
      <c r="AG175" s="622"/>
      <c r="AH175" s="622"/>
      <c r="AI175" s="622" t="str">
        <f t="shared" si="65"/>
        <v>#REF!</v>
      </c>
    </row>
    <row r="176" ht="15.0" customHeight="1">
      <c r="A176" s="609">
        <f t="shared" si="17"/>
        <v>174</v>
      </c>
      <c r="B176" s="171">
        <v>464357.0</v>
      </c>
      <c r="C176" s="422" t="s">
        <v>1711</v>
      </c>
      <c r="D176" s="422" t="s">
        <v>1712</v>
      </c>
      <c r="E176" s="422" t="s">
        <v>892</v>
      </c>
      <c r="F176" s="171" t="s">
        <v>564</v>
      </c>
      <c r="G176" s="171" t="s">
        <v>665</v>
      </c>
      <c r="H176" s="609" t="str">
        <f t="shared" si="58"/>
        <v>BA02</v>
      </c>
      <c r="I176" s="611" t="str">
        <f t="shared" si="2"/>
        <v>#REF!</v>
      </c>
      <c r="J176" s="609">
        <v>6.0</v>
      </c>
      <c r="K176" s="609">
        <v>2024.0</v>
      </c>
      <c r="L176" s="639">
        <v>45467.0</v>
      </c>
      <c r="M176" s="639">
        <v>45473.0</v>
      </c>
      <c r="N176" s="640">
        <v>5.0</v>
      </c>
      <c r="O176" s="640">
        <f t="shared" si="57"/>
        <v>0.25</v>
      </c>
      <c r="P176" s="640" t="str">
        <f t="shared" si="4"/>
        <v>#REF!</v>
      </c>
      <c r="Q176" s="640">
        <v>0.258</v>
      </c>
      <c r="R176" s="800"/>
      <c r="S176" s="171" t="s">
        <v>525</v>
      </c>
      <c r="T176" s="422" t="s">
        <v>1707</v>
      </c>
      <c r="U176" s="801">
        <f t="shared" si="5"/>
        <v>0.258</v>
      </c>
      <c r="V176" s="801" t="str">
        <f t="shared" si="66"/>
        <v>#REF!</v>
      </c>
      <c r="W176" s="801" t="str">
        <f t="shared" si="67"/>
        <v>#REF!</v>
      </c>
      <c r="X176" s="801" t="str">
        <f t="shared" si="8"/>
        <v>#REF!</v>
      </c>
      <c r="Y176" s="801">
        <f t="shared" si="9"/>
        <v>1</v>
      </c>
      <c r="Z176" s="801" t="str">
        <f t="shared" si="42"/>
        <v>#REF!</v>
      </c>
      <c r="AA176" s="801" t="str">
        <f t="shared" si="60"/>
        <v>#REF!</v>
      </c>
      <c r="AB176" s="801" t="str">
        <f t="shared" si="61"/>
        <v>#REF!</v>
      </c>
      <c r="AC176" s="802" t="str">
        <f t="shared" si="62"/>
        <v>#REF!</v>
      </c>
      <c r="AD176" s="802" t="str">
        <f t="shared" si="63"/>
        <v>#REF!</v>
      </c>
      <c r="AE176" s="802" t="str">
        <f t="shared" si="64"/>
        <v>#REF!</v>
      </c>
      <c r="AF176" s="422"/>
      <c r="AG176" s="622"/>
      <c r="AH176" s="622"/>
      <c r="AI176" s="622" t="str">
        <f t="shared" si="65"/>
        <v>#REF!</v>
      </c>
    </row>
    <row r="177" ht="15.0" customHeight="1">
      <c r="A177" s="609">
        <f t="shared" si="17"/>
        <v>175</v>
      </c>
      <c r="B177" s="171">
        <v>464359.0</v>
      </c>
      <c r="C177" s="422" t="s">
        <v>1720</v>
      </c>
      <c r="D177" s="422" t="s">
        <v>1721</v>
      </c>
      <c r="E177" s="422" t="s">
        <v>892</v>
      </c>
      <c r="F177" s="171" t="s">
        <v>564</v>
      </c>
      <c r="G177" s="171" t="s">
        <v>665</v>
      </c>
      <c r="H177" s="609" t="str">
        <f t="shared" si="58"/>
        <v>BA02</v>
      </c>
      <c r="I177" s="611" t="str">
        <f t="shared" si="2"/>
        <v>#REF!</v>
      </c>
      <c r="J177" s="609">
        <v>6.0</v>
      </c>
      <c r="K177" s="609">
        <v>2024.0</v>
      </c>
      <c r="L177" s="639">
        <v>45467.0</v>
      </c>
      <c r="M177" s="639">
        <v>45473.0</v>
      </c>
      <c r="N177" s="640">
        <v>5.0</v>
      </c>
      <c r="O177" s="640">
        <f t="shared" si="57"/>
        <v>0.25</v>
      </c>
      <c r="P177" s="640" t="str">
        <f t="shared" si="4"/>
        <v>#REF!</v>
      </c>
      <c r="Q177" s="640">
        <v>0.258</v>
      </c>
      <c r="R177" s="800"/>
      <c r="S177" s="171" t="s">
        <v>525</v>
      </c>
      <c r="T177" s="422" t="s">
        <v>1707</v>
      </c>
      <c r="U177" s="801">
        <f t="shared" si="5"/>
        <v>0.258</v>
      </c>
      <c r="V177" s="801" t="str">
        <f t="shared" si="66"/>
        <v>#REF!</v>
      </c>
      <c r="W177" s="801" t="str">
        <f t="shared" si="67"/>
        <v>#REF!</v>
      </c>
      <c r="X177" s="801" t="str">
        <f t="shared" si="8"/>
        <v>#REF!</v>
      </c>
      <c r="Y177" s="801">
        <f t="shared" si="9"/>
        <v>1</v>
      </c>
      <c r="Z177" s="801" t="str">
        <f t="shared" si="42"/>
        <v>#REF!</v>
      </c>
      <c r="AA177" s="801" t="str">
        <f t="shared" si="60"/>
        <v>#REF!</v>
      </c>
      <c r="AB177" s="801" t="str">
        <f t="shared" si="61"/>
        <v>#REF!</v>
      </c>
      <c r="AC177" s="802" t="str">
        <f t="shared" si="62"/>
        <v>#REF!</v>
      </c>
      <c r="AD177" s="802" t="str">
        <f t="shared" si="63"/>
        <v>#REF!</v>
      </c>
      <c r="AE177" s="802" t="str">
        <f t="shared" si="64"/>
        <v>#REF!</v>
      </c>
      <c r="AF177" s="422"/>
      <c r="AG177" s="622"/>
      <c r="AH177" s="622"/>
      <c r="AI177" s="622" t="str">
        <f t="shared" si="65"/>
        <v>#REF!</v>
      </c>
    </row>
    <row r="178" ht="15.0" customHeight="1">
      <c r="A178" s="609">
        <f t="shared" si="17"/>
        <v>176</v>
      </c>
      <c r="B178" s="171">
        <v>464857.0</v>
      </c>
      <c r="C178" s="422" t="s">
        <v>1725</v>
      </c>
      <c r="D178" s="422" t="s">
        <v>1726</v>
      </c>
      <c r="E178" s="422" t="s">
        <v>892</v>
      </c>
      <c r="F178" s="171" t="s">
        <v>512</v>
      </c>
      <c r="G178" s="171" t="s">
        <v>790</v>
      </c>
      <c r="H178" s="609" t="str">
        <f t="shared" si="58"/>
        <v>DEV03</v>
      </c>
      <c r="I178" s="611" t="str">
        <f t="shared" si="2"/>
        <v>#REF!</v>
      </c>
      <c r="J178" s="609">
        <v>6.0</v>
      </c>
      <c r="K178" s="609">
        <v>2024.0</v>
      </c>
      <c r="L178" s="639">
        <v>45460.0</v>
      </c>
      <c r="M178" s="639">
        <v>45473.0</v>
      </c>
      <c r="N178" s="640">
        <v>5.0</v>
      </c>
      <c r="O178" s="640">
        <f t="shared" si="57"/>
        <v>0.25</v>
      </c>
      <c r="P178" s="640" t="str">
        <f t="shared" si="4"/>
        <v>#REF!</v>
      </c>
      <c r="Q178" s="640">
        <v>0.31</v>
      </c>
      <c r="R178" s="800"/>
      <c r="S178" s="171" t="s">
        <v>525</v>
      </c>
      <c r="T178" s="422" t="s">
        <v>1707</v>
      </c>
      <c r="U178" s="801">
        <f t="shared" si="5"/>
        <v>0.31</v>
      </c>
      <c r="V178" s="801" t="str">
        <f t="shared" si="66"/>
        <v>#REF!</v>
      </c>
      <c r="W178" s="801" t="str">
        <f t="shared" si="67"/>
        <v>#REF!</v>
      </c>
      <c r="X178" s="801" t="str">
        <f t="shared" si="8"/>
        <v>#REF!</v>
      </c>
      <c r="Y178" s="801">
        <f t="shared" si="9"/>
        <v>1</v>
      </c>
      <c r="Z178" s="801" t="str">
        <f t="shared" si="42"/>
        <v>#REF!</v>
      </c>
      <c r="AA178" s="801" t="str">
        <f t="shared" si="60"/>
        <v>#REF!</v>
      </c>
      <c r="AB178" s="801" t="str">
        <f t="shared" si="61"/>
        <v>#REF!</v>
      </c>
      <c r="AC178" s="802" t="str">
        <f t="shared" si="62"/>
        <v>#REF!</v>
      </c>
      <c r="AD178" s="802" t="str">
        <f t="shared" si="63"/>
        <v>#REF!</v>
      </c>
      <c r="AE178" s="802" t="str">
        <f t="shared" si="64"/>
        <v>#REF!</v>
      </c>
      <c r="AF178" s="422"/>
      <c r="AG178" s="622"/>
      <c r="AH178" s="622"/>
      <c r="AI178" s="622" t="str">
        <f t="shared" si="65"/>
        <v>#REF!</v>
      </c>
    </row>
    <row r="179" ht="15.0" customHeight="1">
      <c r="A179" s="609">
        <f t="shared" si="17"/>
        <v>177</v>
      </c>
      <c r="B179" s="171">
        <v>464857.0</v>
      </c>
      <c r="C179" s="422" t="s">
        <v>1725</v>
      </c>
      <c r="D179" s="422" t="s">
        <v>1726</v>
      </c>
      <c r="E179" s="422" t="s">
        <v>892</v>
      </c>
      <c r="F179" s="171" t="s">
        <v>512</v>
      </c>
      <c r="G179" s="171" t="s">
        <v>790</v>
      </c>
      <c r="H179" s="609" t="str">
        <f t="shared" si="58"/>
        <v>DEV03</v>
      </c>
      <c r="I179" s="611" t="str">
        <f t="shared" si="2"/>
        <v>#REF!</v>
      </c>
      <c r="J179" s="609">
        <v>6.0</v>
      </c>
      <c r="K179" s="609">
        <v>2024.0</v>
      </c>
      <c r="L179" s="639">
        <v>45455.0</v>
      </c>
      <c r="M179" s="639">
        <v>45457.0</v>
      </c>
      <c r="N179" s="640">
        <v>3.0</v>
      </c>
      <c r="O179" s="640">
        <f t="shared" si="57"/>
        <v>0.15</v>
      </c>
      <c r="P179" s="640" t="str">
        <f t="shared" si="4"/>
        <v>#REF!</v>
      </c>
      <c r="Q179" s="640">
        <v>0.186</v>
      </c>
      <c r="R179" s="800"/>
      <c r="S179" s="171" t="s">
        <v>525</v>
      </c>
      <c r="T179" s="422" t="s">
        <v>1707</v>
      </c>
      <c r="U179" s="801">
        <f t="shared" si="5"/>
        <v>0.186</v>
      </c>
      <c r="V179" s="801" t="str">
        <f t="shared" si="66"/>
        <v>#REF!</v>
      </c>
      <c r="W179" s="801" t="str">
        <f t="shared" si="67"/>
        <v>#REF!</v>
      </c>
      <c r="X179" s="801" t="str">
        <f t="shared" si="8"/>
        <v>#REF!</v>
      </c>
      <c r="Y179" s="801">
        <f t="shared" si="9"/>
        <v>1</v>
      </c>
      <c r="Z179" s="801" t="str">
        <f t="shared" si="42"/>
        <v>#REF!</v>
      </c>
      <c r="AA179" s="801" t="str">
        <f t="shared" si="60"/>
        <v>#REF!</v>
      </c>
      <c r="AB179" s="801" t="str">
        <f t="shared" si="61"/>
        <v>#REF!</v>
      </c>
      <c r="AC179" s="802" t="str">
        <f t="shared" si="62"/>
        <v>#REF!</v>
      </c>
      <c r="AD179" s="802" t="str">
        <f t="shared" si="63"/>
        <v>#REF!</v>
      </c>
      <c r="AE179" s="802" t="str">
        <f t="shared" si="64"/>
        <v>#REF!</v>
      </c>
      <c r="AF179" s="422"/>
      <c r="AG179" s="622"/>
      <c r="AH179" s="622"/>
      <c r="AI179" s="622" t="str">
        <f t="shared" si="65"/>
        <v>#REF!</v>
      </c>
    </row>
    <row r="180" ht="15.0" customHeight="1">
      <c r="A180" s="609">
        <f t="shared" si="17"/>
        <v>178</v>
      </c>
      <c r="B180" s="171">
        <v>464869.0</v>
      </c>
      <c r="C180" s="422" t="s">
        <v>1727</v>
      </c>
      <c r="D180" s="422" t="s">
        <v>1728</v>
      </c>
      <c r="E180" s="422" t="s">
        <v>892</v>
      </c>
      <c r="F180" s="171" t="s">
        <v>512</v>
      </c>
      <c r="G180" s="171" t="s">
        <v>665</v>
      </c>
      <c r="H180" s="609" t="str">
        <f t="shared" si="58"/>
        <v>DEV02</v>
      </c>
      <c r="I180" s="611" t="str">
        <f t="shared" si="2"/>
        <v>#REF!</v>
      </c>
      <c r="J180" s="609">
        <v>6.0</v>
      </c>
      <c r="K180" s="609">
        <v>2024.0</v>
      </c>
      <c r="L180" s="639">
        <v>45446.0</v>
      </c>
      <c r="M180" s="639">
        <v>45473.0</v>
      </c>
      <c r="N180" s="640">
        <v>20.0</v>
      </c>
      <c r="O180" s="640">
        <f t="shared" si="57"/>
        <v>1</v>
      </c>
      <c r="P180" s="640" t="str">
        <f t="shared" si="4"/>
        <v>#REF!</v>
      </c>
      <c r="Q180" s="640">
        <v>1.0</v>
      </c>
      <c r="R180" s="800"/>
      <c r="S180" s="171" t="s">
        <v>525</v>
      </c>
      <c r="T180" s="422" t="s">
        <v>1707</v>
      </c>
      <c r="U180" s="801">
        <f t="shared" si="5"/>
        <v>1</v>
      </c>
      <c r="V180" s="801" t="str">
        <f t="shared" si="66"/>
        <v>#REF!</v>
      </c>
      <c r="W180" s="801">
        <f t="shared" si="67"/>
        <v>1</v>
      </c>
      <c r="X180" s="801" t="str">
        <f t="shared" si="8"/>
        <v>#REF!</v>
      </c>
      <c r="Y180" s="801">
        <f t="shared" si="9"/>
        <v>1</v>
      </c>
      <c r="Z180" s="801" t="str">
        <f t="shared" si="42"/>
        <v>#REF!</v>
      </c>
      <c r="AA180" s="801" t="str">
        <f t="shared" si="60"/>
        <v>#REF!</v>
      </c>
      <c r="AB180" s="801" t="str">
        <f t="shared" si="61"/>
        <v>#REF!</v>
      </c>
      <c r="AC180" s="802" t="str">
        <f t="shared" si="62"/>
        <v>#REF!</v>
      </c>
      <c r="AD180" s="802" t="str">
        <f t="shared" si="63"/>
        <v>#REF!</v>
      </c>
      <c r="AE180" s="802" t="str">
        <f t="shared" si="64"/>
        <v>#REF!</v>
      </c>
      <c r="AF180" s="422"/>
      <c r="AG180" s="622"/>
      <c r="AH180" s="622"/>
      <c r="AI180" s="622">
        <f t="shared" si="65"/>
        <v>1</v>
      </c>
    </row>
    <row r="181" ht="15.0" customHeight="1">
      <c r="A181" s="609">
        <f t="shared" si="17"/>
        <v>179</v>
      </c>
      <c r="B181" s="171">
        <v>452883.0</v>
      </c>
      <c r="C181" s="422" t="s">
        <v>759</v>
      </c>
      <c r="D181" s="422" t="s">
        <v>1730</v>
      </c>
      <c r="E181" s="422" t="s">
        <v>892</v>
      </c>
      <c r="F181" s="171" t="s">
        <v>512</v>
      </c>
      <c r="G181" s="171" t="s">
        <v>790</v>
      </c>
      <c r="H181" s="609" t="str">
        <f t="shared" si="58"/>
        <v>DEV03</v>
      </c>
      <c r="I181" s="611" t="str">
        <f t="shared" si="2"/>
        <v>#REF!</v>
      </c>
      <c r="J181" s="609">
        <v>6.0</v>
      </c>
      <c r="K181" s="609">
        <v>2024.0</v>
      </c>
      <c r="L181" s="639">
        <v>45444.0</v>
      </c>
      <c r="M181" s="639">
        <v>45449.0</v>
      </c>
      <c r="N181" s="640">
        <v>4.0</v>
      </c>
      <c r="O181" s="640">
        <f t="shared" si="57"/>
        <v>0.2</v>
      </c>
      <c r="P181" s="640" t="str">
        <f t="shared" si="4"/>
        <v>#REF!</v>
      </c>
      <c r="Q181" s="640">
        <v>0.248</v>
      </c>
      <c r="R181" s="800"/>
      <c r="S181" s="171" t="s">
        <v>525</v>
      </c>
      <c r="T181" s="422" t="s">
        <v>1707</v>
      </c>
      <c r="U181" s="801">
        <f t="shared" si="5"/>
        <v>0.248</v>
      </c>
      <c r="V181" s="801" t="str">
        <f t="shared" si="66"/>
        <v>#REF!</v>
      </c>
      <c r="W181" s="801" t="str">
        <f t="shared" si="67"/>
        <v>#REF!</v>
      </c>
      <c r="X181" s="801" t="str">
        <f t="shared" si="8"/>
        <v>#REF!</v>
      </c>
      <c r="Y181" s="801">
        <f t="shared" si="9"/>
        <v>1</v>
      </c>
      <c r="Z181" s="801" t="str">
        <f t="shared" si="42"/>
        <v>#REF!</v>
      </c>
      <c r="AA181" s="801" t="str">
        <f t="shared" si="60"/>
        <v>#REF!</v>
      </c>
      <c r="AB181" s="801" t="str">
        <f t="shared" si="61"/>
        <v>#REF!</v>
      </c>
      <c r="AC181" s="802" t="str">
        <f t="shared" si="62"/>
        <v>#REF!</v>
      </c>
      <c r="AD181" s="802" t="str">
        <f t="shared" si="63"/>
        <v>#REF!</v>
      </c>
      <c r="AE181" s="802" t="str">
        <f t="shared" si="64"/>
        <v>#REF!</v>
      </c>
      <c r="AF181" s="422"/>
      <c r="AG181" s="622"/>
      <c r="AH181" s="622"/>
      <c r="AI181" s="622" t="str">
        <f t="shared" si="65"/>
        <v>#REF!</v>
      </c>
    </row>
    <row r="182" ht="15.0" customHeight="1">
      <c r="A182" s="609">
        <f t="shared" si="17"/>
        <v>180</v>
      </c>
      <c r="B182" s="171">
        <v>454803.0</v>
      </c>
      <c r="C182" s="422" t="s">
        <v>797</v>
      </c>
      <c r="D182" s="422" t="s">
        <v>1731</v>
      </c>
      <c r="E182" s="422" t="s">
        <v>552</v>
      </c>
      <c r="F182" s="171" t="s">
        <v>546</v>
      </c>
      <c r="G182" s="171" t="s">
        <v>665</v>
      </c>
      <c r="H182" s="609" t="str">
        <f t="shared" si="58"/>
        <v>TESTER02</v>
      </c>
      <c r="I182" s="611" t="str">
        <f t="shared" si="2"/>
        <v>#REF!</v>
      </c>
      <c r="J182" s="609">
        <v>6.0</v>
      </c>
      <c r="K182" s="609">
        <v>2024.0</v>
      </c>
      <c r="L182" s="639">
        <v>45444.0</v>
      </c>
      <c r="M182" s="639">
        <v>45449.0</v>
      </c>
      <c r="N182" s="640">
        <v>4.0</v>
      </c>
      <c r="O182" s="640">
        <f t="shared" si="57"/>
        <v>0.2</v>
      </c>
      <c r="P182" s="640" t="str">
        <f t="shared" si="4"/>
        <v>#REF!</v>
      </c>
      <c r="Q182" s="640">
        <v>0.172</v>
      </c>
      <c r="R182" s="800"/>
      <c r="S182" s="171" t="s">
        <v>525</v>
      </c>
      <c r="T182" s="422" t="s">
        <v>1707</v>
      </c>
      <c r="U182" s="801">
        <f t="shared" si="5"/>
        <v>0.172</v>
      </c>
      <c r="V182" s="801" t="str">
        <f t="shared" si="66"/>
        <v>#REF!</v>
      </c>
      <c r="W182" s="801">
        <f t="shared" si="67"/>
        <v>0.987</v>
      </c>
      <c r="X182" s="801" t="str">
        <f t="shared" si="8"/>
        <v>#REF!</v>
      </c>
      <c r="Y182" s="801">
        <f t="shared" si="9"/>
        <v>1</v>
      </c>
      <c r="Z182" s="801" t="str">
        <f t="shared" si="42"/>
        <v>#REF!</v>
      </c>
      <c r="AA182" s="801" t="str">
        <f t="shared" si="60"/>
        <v>#REF!</v>
      </c>
      <c r="AB182" s="801" t="str">
        <f t="shared" si="61"/>
        <v>#REF!</v>
      </c>
      <c r="AC182" s="802" t="str">
        <f t="shared" si="62"/>
        <v>#REF!</v>
      </c>
      <c r="AD182" s="802" t="str">
        <f t="shared" si="63"/>
        <v>#REF!</v>
      </c>
      <c r="AE182" s="802" t="str">
        <f t="shared" si="64"/>
        <v>#REF!</v>
      </c>
      <c r="AF182" s="422"/>
      <c r="AG182" s="622"/>
      <c r="AH182" s="622"/>
      <c r="AI182" s="622">
        <f t="shared" si="65"/>
        <v>0.329</v>
      </c>
    </row>
    <row r="183" ht="15.0" customHeight="1">
      <c r="A183" s="609">
        <f t="shared" si="17"/>
        <v>181</v>
      </c>
      <c r="B183" s="609">
        <v>451243.0</v>
      </c>
      <c r="C183" s="670" t="s">
        <v>807</v>
      </c>
      <c r="D183" s="670" t="s">
        <v>1732</v>
      </c>
      <c r="E183" s="670" t="s">
        <v>892</v>
      </c>
      <c r="F183" s="609" t="s">
        <v>546</v>
      </c>
      <c r="G183" s="609" t="s">
        <v>771</v>
      </c>
      <c r="H183" s="609" t="str">
        <f t="shared" si="58"/>
        <v>TESTER04</v>
      </c>
      <c r="I183" s="611" t="str">
        <f t="shared" si="2"/>
        <v>#REF!</v>
      </c>
      <c r="J183" s="609">
        <v>6.0</v>
      </c>
      <c r="K183" s="609">
        <v>2024.0</v>
      </c>
      <c r="L183" s="639">
        <v>45467.0</v>
      </c>
      <c r="M183" s="639">
        <v>45473.0</v>
      </c>
      <c r="N183" s="640">
        <v>2.5</v>
      </c>
      <c r="O183" s="640">
        <f t="shared" si="57"/>
        <v>0.125</v>
      </c>
      <c r="P183" s="640" t="str">
        <f t="shared" si="4"/>
        <v>#REF!</v>
      </c>
      <c r="Q183" s="640">
        <v>0.176</v>
      </c>
      <c r="R183" s="640"/>
      <c r="S183" s="609" t="s">
        <v>525</v>
      </c>
      <c r="T183" s="422" t="s">
        <v>1707</v>
      </c>
      <c r="U183" s="616">
        <f t="shared" si="5"/>
        <v>0.176</v>
      </c>
      <c r="V183" s="616" t="str">
        <f t="shared" ref="V183:V184" si="68">ROUND(SUMIF($B:$B,B183,P:P),3)</f>
        <v>#REF!</v>
      </c>
      <c r="W183" s="616" t="str">
        <f t="shared" ref="W183:W184" si="69">ROUND(SUMIF($B:$B,B183,U:U),3)</f>
        <v>#REF!</v>
      </c>
      <c r="X183" s="616" t="str">
        <f t="shared" si="8"/>
        <v>#REF!</v>
      </c>
      <c r="Y183" s="616">
        <f t="shared" si="9"/>
        <v>1</v>
      </c>
      <c r="Z183" s="616" t="str">
        <f t="shared" si="42"/>
        <v>#REF!</v>
      </c>
      <c r="AA183" s="616" t="str">
        <f t="shared" si="60"/>
        <v>#REF!</v>
      </c>
      <c r="AB183" s="616" t="str">
        <f t="shared" si="61"/>
        <v>#REF!</v>
      </c>
      <c r="AC183" s="642" t="str">
        <f t="shared" si="62"/>
        <v>#REF!</v>
      </c>
      <c r="AD183" s="642" t="str">
        <f t="shared" si="63"/>
        <v>#REF!</v>
      </c>
      <c r="AE183" s="642" t="str">
        <f t="shared" si="64"/>
        <v>#REF!</v>
      </c>
      <c r="AF183" s="670"/>
      <c r="AG183" s="622"/>
      <c r="AH183" s="622"/>
      <c r="AI183" s="622" t="str">
        <f t="shared" si="65"/>
        <v>#REF!</v>
      </c>
    </row>
    <row r="184" ht="15.0" customHeight="1">
      <c r="A184" s="609">
        <f t="shared" si="17"/>
        <v>182</v>
      </c>
      <c r="B184" s="389">
        <v>79277.0</v>
      </c>
      <c r="C184" s="810" t="s">
        <v>1637</v>
      </c>
      <c r="D184" s="811" t="s">
        <v>1638</v>
      </c>
      <c r="E184" s="669" t="s">
        <v>892</v>
      </c>
      <c r="F184" s="671" t="s">
        <v>663</v>
      </c>
      <c r="G184" s="671" t="s">
        <v>569</v>
      </c>
      <c r="H184" s="671" t="s">
        <v>514</v>
      </c>
      <c r="I184" s="803" t="str">
        <f t="shared" si="2"/>
        <v>#REF!</v>
      </c>
      <c r="J184" s="389">
        <v>6.0</v>
      </c>
      <c r="K184" s="389">
        <v>2024.0</v>
      </c>
      <c r="L184" s="812">
        <v>45444.0</v>
      </c>
      <c r="M184" s="812">
        <v>45473.0</v>
      </c>
      <c r="N184" s="797">
        <v>2.0</v>
      </c>
      <c r="O184" s="797">
        <f t="shared" si="57"/>
        <v>0.1</v>
      </c>
      <c r="P184" s="797" t="str">
        <f t="shared" si="4"/>
        <v>#REF!</v>
      </c>
      <c r="Q184" s="797">
        <v>0.227</v>
      </c>
      <c r="R184" s="797"/>
      <c r="S184" s="389" t="s">
        <v>525</v>
      </c>
      <c r="T184" s="422" t="s">
        <v>1707</v>
      </c>
      <c r="U184" s="798">
        <f t="shared" si="5"/>
        <v>0.227</v>
      </c>
      <c r="V184" s="798" t="str">
        <f t="shared" si="68"/>
        <v>#REF!</v>
      </c>
      <c r="W184" s="798">
        <f t="shared" si="69"/>
        <v>1.25</v>
      </c>
      <c r="X184" s="798" t="str">
        <f t="shared" si="8"/>
        <v>#REF!</v>
      </c>
      <c r="Y184" s="798">
        <f t="shared" si="9"/>
        <v>0.55</v>
      </c>
      <c r="Z184" s="798" t="str">
        <f t="shared" si="42"/>
        <v>#REF!</v>
      </c>
      <c r="AA184" s="798" t="str">
        <f t="shared" si="60"/>
        <v>#REF!</v>
      </c>
      <c r="AB184" s="798" t="str">
        <f t="shared" si="61"/>
        <v>#REF!</v>
      </c>
      <c r="AC184" s="799" t="str">
        <f t="shared" si="62"/>
        <v>#REF!</v>
      </c>
      <c r="AD184" s="799" t="str">
        <f t="shared" si="63"/>
        <v>#REF!</v>
      </c>
      <c r="AE184" s="799" t="str">
        <f t="shared" si="64"/>
        <v>#REF!</v>
      </c>
      <c r="AF184" s="390"/>
      <c r="AG184" s="622"/>
      <c r="AH184" s="622"/>
      <c r="AI184" s="622">
        <f t="shared" si="65"/>
        <v>0.3125</v>
      </c>
    </row>
    <row r="185" ht="15.0" customHeight="1">
      <c r="A185" s="609">
        <f t="shared" si="17"/>
        <v>183</v>
      </c>
      <c r="B185" s="171">
        <v>291974.0</v>
      </c>
      <c r="C185" s="422" t="s">
        <v>816</v>
      </c>
      <c r="D185" s="422" t="s">
        <v>1660</v>
      </c>
      <c r="E185" s="422" t="s">
        <v>892</v>
      </c>
      <c r="F185" s="171" t="s">
        <v>564</v>
      </c>
      <c r="G185" s="171" t="s">
        <v>771</v>
      </c>
      <c r="H185" s="609" t="str">
        <f t="shared" ref="H185:H189" si="70">IF(G185="fresher",F185&amp;"01",IF(G185="junior",F185&amp;"02",IF(G185="junior+",F185&amp;"03",IF(G185="middle",F185&amp;"04",IF(G185="middle+",F185&amp;"05",IF(G185="senior",F185&amp;"06",0))))))</f>
        <v>BA04</v>
      </c>
      <c r="I185" s="611" t="str">
        <f t="shared" si="2"/>
        <v>#REF!</v>
      </c>
      <c r="J185" s="609">
        <v>6.0</v>
      </c>
      <c r="K185" s="609">
        <v>2024.0</v>
      </c>
      <c r="L185" s="639">
        <v>45444.0</v>
      </c>
      <c r="M185" s="639">
        <v>45473.0</v>
      </c>
      <c r="N185" s="640">
        <v>8.0</v>
      </c>
      <c r="O185" s="640">
        <f t="shared" si="57"/>
        <v>0.4</v>
      </c>
      <c r="P185" s="640" t="str">
        <f t="shared" si="4"/>
        <v>#REF!</v>
      </c>
      <c r="Q185" s="797" t="str">
        <f t="shared" ref="Q185:Q189" si="71">P185</f>
        <v>#REF!</v>
      </c>
      <c r="R185" s="800"/>
      <c r="S185" s="171" t="s">
        <v>525</v>
      </c>
      <c r="T185" s="422" t="s">
        <v>1737</v>
      </c>
      <c r="U185" s="801" t="str">
        <f t="shared" si="5"/>
        <v>#REF!</v>
      </c>
      <c r="V185" s="801" t="str">
        <f t="shared" ref="V185:V222" si="72">ROUND(SUMIF(B:B,B185,P:P),3)</f>
        <v>#REF!</v>
      </c>
      <c r="W185" s="801" t="str">
        <f t="shared" ref="W185:W223" si="73">ROUND(SUMIF(B:B,B185,U:U),3)</f>
        <v>#REF!</v>
      </c>
      <c r="X185" s="801" t="str">
        <f t="shared" si="8"/>
        <v>#REF!</v>
      </c>
      <c r="Y185" s="801">
        <f t="shared" si="9"/>
        <v>1</v>
      </c>
      <c r="Z185" s="801" t="str">
        <f t="shared" si="42"/>
        <v>#REF!</v>
      </c>
      <c r="AA185" s="801" t="str">
        <f t="shared" si="60"/>
        <v>#REF!</v>
      </c>
      <c r="AB185" s="801" t="str">
        <f t="shared" si="61"/>
        <v>#REF!</v>
      </c>
      <c r="AC185" s="802" t="str">
        <f t="shared" si="62"/>
        <v>#REF!</v>
      </c>
      <c r="AD185" s="802" t="str">
        <f t="shared" si="63"/>
        <v>#REF!</v>
      </c>
      <c r="AE185" s="802" t="str">
        <f t="shared" si="64"/>
        <v>#REF!</v>
      </c>
      <c r="AF185" s="422"/>
      <c r="AG185" s="622"/>
      <c r="AH185" s="622"/>
      <c r="AI185" s="622" t="str">
        <f t="shared" si="65"/>
        <v>#REF!</v>
      </c>
    </row>
    <row r="186" ht="15.0" customHeight="1">
      <c r="A186" s="609">
        <f t="shared" si="17"/>
        <v>184</v>
      </c>
      <c r="B186" s="171">
        <v>435010.0</v>
      </c>
      <c r="C186" s="422" t="s">
        <v>937</v>
      </c>
      <c r="D186" s="422" t="s">
        <v>1738</v>
      </c>
      <c r="E186" s="422" t="s">
        <v>892</v>
      </c>
      <c r="F186" s="171" t="s">
        <v>512</v>
      </c>
      <c r="G186" s="171" t="s">
        <v>790</v>
      </c>
      <c r="H186" s="609" t="str">
        <f t="shared" si="70"/>
        <v>DEV03</v>
      </c>
      <c r="I186" s="611" t="str">
        <f t="shared" si="2"/>
        <v>#REF!</v>
      </c>
      <c r="J186" s="609">
        <v>6.0</v>
      </c>
      <c r="K186" s="609">
        <v>2024.0</v>
      </c>
      <c r="L186" s="639">
        <v>45444.0</v>
      </c>
      <c r="M186" s="639">
        <v>45458.0</v>
      </c>
      <c r="N186" s="640">
        <v>10.0</v>
      </c>
      <c r="O186" s="640">
        <f t="shared" si="57"/>
        <v>0.5</v>
      </c>
      <c r="P186" s="640" t="str">
        <f t="shared" si="4"/>
        <v>#REF!</v>
      </c>
      <c r="Q186" s="800" t="str">
        <f t="shared" si="71"/>
        <v>#REF!</v>
      </c>
      <c r="R186" s="800"/>
      <c r="S186" s="171" t="s">
        <v>525</v>
      </c>
      <c r="T186" s="422" t="s">
        <v>1737</v>
      </c>
      <c r="U186" s="801" t="str">
        <f t="shared" si="5"/>
        <v>#REF!</v>
      </c>
      <c r="V186" s="801" t="str">
        <f t="shared" si="72"/>
        <v>#REF!</v>
      </c>
      <c r="W186" s="801" t="str">
        <f t="shared" si="73"/>
        <v>#REF!</v>
      </c>
      <c r="X186" s="801" t="str">
        <f t="shared" si="8"/>
        <v>#REF!</v>
      </c>
      <c r="Y186" s="801">
        <f t="shared" si="9"/>
        <v>0.5</v>
      </c>
      <c r="Z186" s="801" t="str">
        <f t="shared" si="42"/>
        <v>#REF!</v>
      </c>
      <c r="AA186" s="801" t="str">
        <f t="shared" si="60"/>
        <v>#REF!</v>
      </c>
      <c r="AB186" s="801" t="str">
        <f t="shared" si="61"/>
        <v>#REF!</v>
      </c>
      <c r="AC186" s="802" t="str">
        <f t="shared" si="62"/>
        <v>#REF!</v>
      </c>
      <c r="AD186" s="802" t="str">
        <f t="shared" si="63"/>
        <v>#REF!</v>
      </c>
      <c r="AE186" s="802" t="str">
        <f t="shared" si="64"/>
        <v>#REF!</v>
      </c>
      <c r="AF186" s="422"/>
      <c r="AG186" s="622"/>
      <c r="AH186" s="622"/>
      <c r="AI186" s="622" t="str">
        <f t="shared" si="65"/>
        <v>#REF!</v>
      </c>
    </row>
    <row r="187" ht="15.0" customHeight="1">
      <c r="A187" s="609">
        <f t="shared" si="17"/>
        <v>185</v>
      </c>
      <c r="B187" s="171">
        <v>464467.0</v>
      </c>
      <c r="C187" s="422" t="s">
        <v>1696</v>
      </c>
      <c r="D187" s="422" t="s">
        <v>1697</v>
      </c>
      <c r="E187" s="422" t="s">
        <v>892</v>
      </c>
      <c r="F187" s="171" t="s">
        <v>512</v>
      </c>
      <c r="G187" s="171" t="s">
        <v>795</v>
      </c>
      <c r="H187" s="609" t="str">
        <f t="shared" si="70"/>
        <v>DEV01</v>
      </c>
      <c r="I187" s="611" t="str">
        <f t="shared" si="2"/>
        <v>#REF!</v>
      </c>
      <c r="J187" s="609">
        <v>6.0</v>
      </c>
      <c r="K187" s="609">
        <v>2024.0</v>
      </c>
      <c r="L187" s="639">
        <v>45444.0</v>
      </c>
      <c r="M187" s="639">
        <v>45473.0</v>
      </c>
      <c r="N187" s="640">
        <v>20.0</v>
      </c>
      <c r="O187" s="640">
        <f t="shared" si="57"/>
        <v>1</v>
      </c>
      <c r="P187" s="640" t="str">
        <f t="shared" si="4"/>
        <v>#REF!</v>
      </c>
      <c r="Q187" s="800" t="str">
        <f t="shared" si="71"/>
        <v>#REF!</v>
      </c>
      <c r="R187" s="800"/>
      <c r="S187" s="171" t="s">
        <v>525</v>
      </c>
      <c r="T187" s="422" t="s">
        <v>1737</v>
      </c>
      <c r="U187" s="801" t="str">
        <f t="shared" si="5"/>
        <v>#REF!</v>
      </c>
      <c r="V187" s="801" t="str">
        <f t="shared" si="72"/>
        <v>#REF!</v>
      </c>
      <c r="W187" s="801" t="str">
        <f t="shared" si="73"/>
        <v>#REF!</v>
      </c>
      <c r="X187" s="801" t="str">
        <f t="shared" si="8"/>
        <v>#REF!</v>
      </c>
      <c r="Y187" s="801">
        <f t="shared" si="9"/>
        <v>3</v>
      </c>
      <c r="Z187" s="801" t="str">
        <f t="shared" si="42"/>
        <v>#REF!</v>
      </c>
      <c r="AA187" s="801" t="str">
        <f t="shared" si="60"/>
        <v>#REF!</v>
      </c>
      <c r="AB187" s="801" t="str">
        <f t="shared" si="61"/>
        <v>#REF!</v>
      </c>
      <c r="AC187" s="802" t="str">
        <f t="shared" si="62"/>
        <v>#REF!</v>
      </c>
      <c r="AD187" s="802" t="str">
        <f t="shared" si="63"/>
        <v>#REF!</v>
      </c>
      <c r="AE187" s="802" t="str">
        <f t="shared" si="64"/>
        <v>#REF!</v>
      </c>
      <c r="AF187" s="422"/>
      <c r="AG187" s="622"/>
      <c r="AH187" s="622"/>
      <c r="AI187" s="622" t="str">
        <f t="shared" si="65"/>
        <v>#REF!</v>
      </c>
    </row>
    <row r="188" ht="15.0" customHeight="1">
      <c r="A188" s="609">
        <f t="shared" si="17"/>
        <v>186</v>
      </c>
      <c r="B188" s="171">
        <v>464617.0</v>
      </c>
      <c r="C188" s="422" t="s">
        <v>1703</v>
      </c>
      <c r="D188" s="422" t="s">
        <v>1640</v>
      </c>
      <c r="E188" s="422" t="s">
        <v>892</v>
      </c>
      <c r="F188" s="171" t="s">
        <v>512</v>
      </c>
      <c r="G188" s="171" t="s">
        <v>787</v>
      </c>
      <c r="H188" s="609" t="str">
        <f t="shared" si="70"/>
        <v>DEV05</v>
      </c>
      <c r="I188" s="611" t="str">
        <f t="shared" si="2"/>
        <v>#REF!</v>
      </c>
      <c r="J188" s="609">
        <v>6.0</v>
      </c>
      <c r="K188" s="609">
        <v>2024.0</v>
      </c>
      <c r="L188" s="639">
        <v>45444.0</v>
      </c>
      <c r="M188" s="639">
        <v>45473.0</v>
      </c>
      <c r="N188" s="640">
        <v>10.0</v>
      </c>
      <c r="O188" s="640">
        <f t="shared" si="57"/>
        <v>0.5</v>
      </c>
      <c r="P188" s="640" t="str">
        <f t="shared" si="4"/>
        <v>#REF!</v>
      </c>
      <c r="Q188" s="800" t="str">
        <f t="shared" si="71"/>
        <v>#REF!</v>
      </c>
      <c r="R188" s="800"/>
      <c r="S188" s="171" t="s">
        <v>525</v>
      </c>
      <c r="T188" s="422" t="s">
        <v>1737</v>
      </c>
      <c r="U188" s="801" t="str">
        <f t="shared" si="5"/>
        <v>#REF!</v>
      </c>
      <c r="V188" s="801" t="str">
        <f t="shared" si="72"/>
        <v>#REF!</v>
      </c>
      <c r="W188" s="801" t="str">
        <f t="shared" si="73"/>
        <v>#REF!</v>
      </c>
      <c r="X188" s="801" t="str">
        <f t="shared" si="8"/>
        <v>#REF!</v>
      </c>
      <c r="Y188" s="801">
        <f t="shared" si="9"/>
        <v>1</v>
      </c>
      <c r="Z188" s="801" t="str">
        <f t="shared" si="42"/>
        <v>#REF!</v>
      </c>
      <c r="AA188" s="801" t="str">
        <f t="shared" si="60"/>
        <v>#REF!</v>
      </c>
      <c r="AB188" s="801" t="str">
        <f t="shared" si="61"/>
        <v>#REF!</v>
      </c>
      <c r="AC188" s="802" t="str">
        <f t="shared" si="62"/>
        <v>#REF!</v>
      </c>
      <c r="AD188" s="802" t="str">
        <f t="shared" si="63"/>
        <v>#REF!</v>
      </c>
      <c r="AE188" s="802" t="str">
        <f t="shared" si="64"/>
        <v>#REF!</v>
      </c>
      <c r="AF188" s="422"/>
      <c r="AG188" s="622"/>
      <c r="AH188" s="622"/>
      <c r="AI188" s="622" t="str">
        <f t="shared" si="65"/>
        <v>#REF!</v>
      </c>
    </row>
    <row r="189" ht="15.0" customHeight="1">
      <c r="A189" s="609">
        <f t="shared" si="17"/>
        <v>187</v>
      </c>
      <c r="B189" s="171">
        <v>465175.0</v>
      </c>
      <c r="C189" s="422" t="s">
        <v>1704</v>
      </c>
      <c r="D189" s="422" t="s">
        <v>1705</v>
      </c>
      <c r="E189" s="422" t="s">
        <v>662</v>
      </c>
      <c r="F189" s="171" t="s">
        <v>663</v>
      </c>
      <c r="G189" s="171" t="s">
        <v>771</v>
      </c>
      <c r="H189" s="609" t="str">
        <f t="shared" si="70"/>
        <v>PM04</v>
      </c>
      <c r="I189" s="611" t="str">
        <f t="shared" si="2"/>
        <v>#REF!</v>
      </c>
      <c r="J189" s="609">
        <v>6.0</v>
      </c>
      <c r="K189" s="609">
        <v>2024.0</v>
      </c>
      <c r="L189" s="639">
        <v>45448.0</v>
      </c>
      <c r="M189" s="639">
        <v>45473.0</v>
      </c>
      <c r="N189" s="640">
        <v>3.6</v>
      </c>
      <c r="O189" s="640">
        <f t="shared" si="57"/>
        <v>0.18</v>
      </c>
      <c r="P189" s="640" t="str">
        <f t="shared" si="4"/>
        <v>#REF!</v>
      </c>
      <c r="Q189" s="800" t="str">
        <f t="shared" si="71"/>
        <v>#REF!</v>
      </c>
      <c r="R189" s="800"/>
      <c r="S189" s="171" t="s">
        <v>525</v>
      </c>
      <c r="T189" s="422" t="s">
        <v>1737</v>
      </c>
      <c r="U189" s="801" t="str">
        <f t="shared" si="5"/>
        <v>#REF!</v>
      </c>
      <c r="V189" s="801" t="str">
        <f t="shared" si="72"/>
        <v>#REF!</v>
      </c>
      <c r="W189" s="801" t="str">
        <f t="shared" si="73"/>
        <v>#REF!</v>
      </c>
      <c r="X189" s="801" t="str">
        <f t="shared" si="8"/>
        <v>#REF!</v>
      </c>
      <c r="Y189" s="801">
        <f t="shared" si="9"/>
        <v>0.81</v>
      </c>
      <c r="Z189" s="801" t="str">
        <f t="shared" si="42"/>
        <v>#REF!</v>
      </c>
      <c r="AA189" s="801" t="str">
        <f t="shared" si="60"/>
        <v>#REF!</v>
      </c>
      <c r="AB189" s="801" t="str">
        <f t="shared" si="61"/>
        <v>#REF!</v>
      </c>
      <c r="AC189" s="802" t="str">
        <f t="shared" si="62"/>
        <v>#REF!</v>
      </c>
      <c r="AD189" s="802" t="str">
        <f t="shared" si="63"/>
        <v>#REF!</v>
      </c>
      <c r="AE189" s="802" t="str">
        <f t="shared" si="64"/>
        <v>#REF!</v>
      </c>
      <c r="AF189" s="422"/>
      <c r="AG189" s="622"/>
      <c r="AH189" s="622"/>
      <c r="AI189" s="622" t="str">
        <f t="shared" si="65"/>
        <v>#REF!</v>
      </c>
    </row>
    <row r="190" ht="15.0" customHeight="1">
      <c r="A190" s="609">
        <f t="shared" si="17"/>
        <v>188</v>
      </c>
      <c r="B190" s="389">
        <v>428987.0</v>
      </c>
      <c r="C190" s="810" t="s">
        <v>942</v>
      </c>
      <c r="D190" s="921" t="s">
        <v>1652</v>
      </c>
      <c r="E190" s="669" t="s">
        <v>892</v>
      </c>
      <c r="F190" s="671" t="s">
        <v>701</v>
      </c>
      <c r="G190" s="671" t="s">
        <v>540</v>
      </c>
      <c r="H190" s="671" t="s">
        <v>703</v>
      </c>
      <c r="I190" s="923" t="str">
        <f t="shared" si="2"/>
        <v>#REF!</v>
      </c>
      <c r="J190" s="389">
        <v>6.0</v>
      </c>
      <c r="K190" s="389">
        <v>2024.0</v>
      </c>
      <c r="L190" s="391">
        <v>45444.0</v>
      </c>
      <c r="M190" s="391">
        <v>45473.0</v>
      </c>
      <c r="N190" s="803">
        <v>20.0</v>
      </c>
      <c r="O190" s="925">
        <f>N190/20*30%</f>
        <v>0.3</v>
      </c>
      <c r="P190" s="926" t="str">
        <f t="shared" si="4"/>
        <v>#REF!</v>
      </c>
      <c r="Q190" s="926" t="str">
        <f>P190*1.1</f>
        <v>#REF!</v>
      </c>
      <c r="R190" s="928"/>
      <c r="S190" s="389" t="s">
        <v>525</v>
      </c>
      <c r="T190" s="390" t="s">
        <v>1744</v>
      </c>
      <c r="U190" s="801" t="str">
        <f t="shared" si="5"/>
        <v>#REF!</v>
      </c>
      <c r="V190" s="801" t="str">
        <f t="shared" si="72"/>
        <v>#REF!</v>
      </c>
      <c r="W190" s="801" t="str">
        <f t="shared" si="73"/>
        <v>#REF!</v>
      </c>
      <c r="X190" s="801" t="str">
        <f t="shared" si="8"/>
        <v>#REF!</v>
      </c>
      <c r="Y190" s="801">
        <f t="shared" si="9"/>
        <v>1</v>
      </c>
      <c r="Z190" s="801" t="str">
        <f t="shared" si="42"/>
        <v>#REF!</v>
      </c>
      <c r="AA190" s="801" t="str">
        <f t="shared" si="60"/>
        <v>#REF!</v>
      </c>
      <c r="AB190" s="801" t="str">
        <f t="shared" si="61"/>
        <v>#REF!</v>
      </c>
      <c r="AC190" s="802" t="str">
        <f t="shared" si="62"/>
        <v>#REF!</v>
      </c>
      <c r="AD190" s="802" t="str">
        <f t="shared" si="63"/>
        <v>#REF!</v>
      </c>
      <c r="AE190" s="802" t="str">
        <f t="shared" si="64"/>
        <v>#REF!</v>
      </c>
      <c r="AF190" s="422"/>
      <c r="AG190" s="622"/>
      <c r="AH190" s="622"/>
      <c r="AI190" s="622" t="str">
        <f t="shared" si="65"/>
        <v>#REF!</v>
      </c>
    </row>
    <row r="191" ht="15.0" customHeight="1">
      <c r="A191" s="609">
        <f t="shared" si="17"/>
        <v>189</v>
      </c>
      <c r="B191" s="931">
        <v>446207.0</v>
      </c>
      <c r="C191" s="933" t="s">
        <v>957</v>
      </c>
      <c r="D191" s="934" t="s">
        <v>1746</v>
      </c>
      <c r="E191" s="683" t="s">
        <v>892</v>
      </c>
      <c r="F191" s="935" t="s">
        <v>512</v>
      </c>
      <c r="G191" s="935" t="s">
        <v>573</v>
      </c>
      <c r="H191" s="935" t="s">
        <v>641</v>
      </c>
      <c r="I191" s="936" t="str">
        <f t="shared" si="2"/>
        <v>#REF!</v>
      </c>
      <c r="J191" s="171">
        <v>6.0</v>
      </c>
      <c r="K191" s="171">
        <v>2024.0</v>
      </c>
      <c r="L191" s="405">
        <v>45444.0</v>
      </c>
      <c r="M191" s="405">
        <v>45473.0</v>
      </c>
      <c r="N191" s="806">
        <v>20.0</v>
      </c>
      <c r="O191" s="937">
        <f t="shared" ref="O191:O193" si="74">N191/20</f>
        <v>1</v>
      </c>
      <c r="P191" s="939" t="str">
        <f t="shared" si="4"/>
        <v>#REF!</v>
      </c>
      <c r="Q191" s="939" t="str">
        <f t="shared" ref="Q191:Q195" si="75">P191</f>
        <v>#REF!</v>
      </c>
      <c r="R191" s="940"/>
      <c r="S191" s="171" t="s">
        <v>525</v>
      </c>
      <c r="T191" s="422" t="s">
        <v>1744</v>
      </c>
      <c r="U191" s="801" t="str">
        <f t="shared" si="5"/>
        <v>#REF!</v>
      </c>
      <c r="V191" s="801" t="str">
        <f t="shared" si="72"/>
        <v>#REF!</v>
      </c>
      <c r="W191" s="801" t="str">
        <f t="shared" si="73"/>
        <v>#REF!</v>
      </c>
      <c r="X191" s="801" t="str">
        <f t="shared" si="8"/>
        <v>#REF!</v>
      </c>
      <c r="Y191" s="801">
        <f t="shared" si="9"/>
        <v>1</v>
      </c>
      <c r="Z191" s="801" t="str">
        <f t="shared" si="42"/>
        <v>#REF!</v>
      </c>
      <c r="AA191" s="801" t="str">
        <f t="shared" si="60"/>
        <v>#REF!</v>
      </c>
      <c r="AB191" s="801" t="str">
        <f t="shared" si="61"/>
        <v>#REF!</v>
      </c>
      <c r="AC191" s="802" t="str">
        <f t="shared" si="62"/>
        <v>#REF!</v>
      </c>
      <c r="AD191" s="802" t="str">
        <f t="shared" si="63"/>
        <v>#REF!</v>
      </c>
      <c r="AE191" s="802" t="str">
        <f t="shared" si="64"/>
        <v>#REF!</v>
      </c>
      <c r="AF191" s="422"/>
      <c r="AG191" s="622"/>
      <c r="AH191" s="622"/>
      <c r="AI191" s="622" t="str">
        <f t="shared" si="65"/>
        <v>#REF!</v>
      </c>
    </row>
    <row r="192" ht="15.0" customHeight="1">
      <c r="A192" s="609">
        <f t="shared" si="17"/>
        <v>190</v>
      </c>
      <c r="B192" s="931">
        <v>439477.0</v>
      </c>
      <c r="C192" s="933" t="s">
        <v>959</v>
      </c>
      <c r="D192" s="934" t="s">
        <v>1748</v>
      </c>
      <c r="E192" s="683" t="s">
        <v>892</v>
      </c>
      <c r="F192" s="935" t="s">
        <v>512</v>
      </c>
      <c r="G192" s="935" t="s">
        <v>530</v>
      </c>
      <c r="H192" s="935" t="s">
        <v>531</v>
      </c>
      <c r="I192" s="936" t="str">
        <f t="shared" si="2"/>
        <v>#REF!</v>
      </c>
      <c r="J192" s="171">
        <v>6.0</v>
      </c>
      <c r="K192" s="171">
        <v>2024.0</v>
      </c>
      <c r="L192" s="405">
        <v>45444.0</v>
      </c>
      <c r="M192" s="405">
        <v>45473.0</v>
      </c>
      <c r="N192" s="806">
        <v>20.0</v>
      </c>
      <c r="O192" s="937">
        <f t="shared" si="74"/>
        <v>1</v>
      </c>
      <c r="P192" s="939" t="str">
        <f t="shared" si="4"/>
        <v>#REF!</v>
      </c>
      <c r="Q192" s="939" t="str">
        <f t="shared" si="75"/>
        <v>#REF!</v>
      </c>
      <c r="R192" s="940"/>
      <c r="S192" s="171" t="s">
        <v>525</v>
      </c>
      <c r="T192" s="422" t="s">
        <v>1744</v>
      </c>
      <c r="U192" s="801" t="str">
        <f t="shared" si="5"/>
        <v>#REF!</v>
      </c>
      <c r="V192" s="801" t="str">
        <f t="shared" si="72"/>
        <v>#REF!</v>
      </c>
      <c r="W192" s="801" t="str">
        <f t="shared" si="73"/>
        <v>#REF!</v>
      </c>
      <c r="X192" s="801" t="str">
        <f t="shared" si="8"/>
        <v>#REF!</v>
      </c>
      <c r="Y192" s="801">
        <f t="shared" si="9"/>
        <v>1</v>
      </c>
      <c r="Z192" s="801" t="str">
        <f t="shared" si="42"/>
        <v>#REF!</v>
      </c>
      <c r="AA192" s="801" t="str">
        <f t="shared" si="60"/>
        <v>#REF!</v>
      </c>
      <c r="AB192" s="801" t="str">
        <f t="shared" si="61"/>
        <v>#REF!</v>
      </c>
      <c r="AC192" s="802" t="str">
        <f t="shared" si="62"/>
        <v>#REF!</v>
      </c>
      <c r="AD192" s="802" t="str">
        <f t="shared" si="63"/>
        <v>#REF!</v>
      </c>
      <c r="AE192" s="802" t="str">
        <f t="shared" si="64"/>
        <v>#REF!</v>
      </c>
      <c r="AF192" s="422"/>
      <c r="AG192" s="622"/>
      <c r="AH192" s="622"/>
      <c r="AI192" s="622" t="str">
        <f t="shared" si="65"/>
        <v>#REF!</v>
      </c>
    </row>
    <row r="193" ht="15.0" customHeight="1">
      <c r="A193" s="609">
        <f t="shared" si="17"/>
        <v>191</v>
      </c>
      <c r="B193" s="171">
        <v>464207.0</v>
      </c>
      <c r="C193" s="422" t="s">
        <v>1750</v>
      </c>
      <c r="D193" s="683" t="s">
        <v>1751</v>
      </c>
      <c r="E193" s="683" t="s">
        <v>892</v>
      </c>
      <c r="F193" s="685" t="s">
        <v>701</v>
      </c>
      <c r="G193" s="685" t="s">
        <v>555</v>
      </c>
      <c r="H193" s="685" t="s">
        <v>708</v>
      </c>
      <c r="I193" s="936" t="str">
        <f t="shared" si="2"/>
        <v>#REF!</v>
      </c>
      <c r="J193" s="171">
        <v>6.0</v>
      </c>
      <c r="K193" s="171">
        <v>2024.0</v>
      </c>
      <c r="L193" s="405">
        <v>45444.0</v>
      </c>
      <c r="M193" s="405">
        <v>45449.0</v>
      </c>
      <c r="N193" s="806">
        <v>4.0</v>
      </c>
      <c r="O193" s="937">
        <f t="shared" si="74"/>
        <v>0.2</v>
      </c>
      <c r="P193" s="939" t="str">
        <f t="shared" si="4"/>
        <v>#REF!</v>
      </c>
      <c r="Q193" s="939" t="str">
        <f t="shared" si="75"/>
        <v>#REF!</v>
      </c>
      <c r="R193" s="940"/>
      <c r="S193" s="171" t="s">
        <v>525</v>
      </c>
      <c r="T193" s="422" t="s">
        <v>1744</v>
      </c>
      <c r="U193" s="801" t="str">
        <f t="shared" si="5"/>
        <v>#REF!</v>
      </c>
      <c r="V193" s="801" t="str">
        <f t="shared" si="72"/>
        <v>#REF!</v>
      </c>
      <c r="W193" s="801" t="str">
        <f t="shared" si="73"/>
        <v>#REF!</v>
      </c>
      <c r="X193" s="801" t="str">
        <f t="shared" si="8"/>
        <v>#REF!</v>
      </c>
      <c r="Y193" s="801">
        <f t="shared" si="9"/>
        <v>1</v>
      </c>
      <c r="Z193" s="801" t="str">
        <f t="shared" si="42"/>
        <v>#REF!</v>
      </c>
      <c r="AA193" s="801" t="str">
        <f t="shared" si="60"/>
        <v>#REF!</v>
      </c>
      <c r="AB193" s="801" t="str">
        <f t="shared" si="61"/>
        <v>#REF!</v>
      </c>
      <c r="AC193" s="802" t="str">
        <f t="shared" si="62"/>
        <v>#REF!</v>
      </c>
      <c r="AD193" s="802" t="str">
        <f t="shared" si="63"/>
        <v>#REF!</v>
      </c>
      <c r="AE193" s="802" t="str">
        <f t="shared" si="64"/>
        <v>#REF!</v>
      </c>
      <c r="AF193" s="422"/>
      <c r="AG193" s="622"/>
      <c r="AH193" s="622"/>
      <c r="AI193" s="622" t="str">
        <f t="shared" si="65"/>
        <v>#REF!</v>
      </c>
    </row>
    <row r="194" ht="15.0" customHeight="1">
      <c r="A194" s="609">
        <f t="shared" si="17"/>
        <v>192</v>
      </c>
      <c r="B194" s="931">
        <v>291974.0</v>
      </c>
      <c r="C194" s="422" t="s">
        <v>816</v>
      </c>
      <c r="D194" s="934" t="s">
        <v>1660</v>
      </c>
      <c r="E194" s="683" t="s">
        <v>892</v>
      </c>
      <c r="F194" s="935" t="s">
        <v>564</v>
      </c>
      <c r="G194" s="935" t="s">
        <v>540</v>
      </c>
      <c r="H194" s="935" t="s">
        <v>612</v>
      </c>
      <c r="I194" s="936" t="str">
        <f t="shared" si="2"/>
        <v>#REF!</v>
      </c>
      <c r="J194" s="171">
        <v>6.0</v>
      </c>
      <c r="K194" s="171">
        <v>2024.0</v>
      </c>
      <c r="L194" s="405">
        <v>45444.0</v>
      </c>
      <c r="M194" s="405">
        <v>45473.0</v>
      </c>
      <c r="N194" s="806">
        <v>20.0</v>
      </c>
      <c r="O194" s="937">
        <f>N194/20*10%</f>
        <v>0.1</v>
      </c>
      <c r="P194" s="939" t="str">
        <f t="shared" si="4"/>
        <v>#REF!</v>
      </c>
      <c r="Q194" s="939" t="str">
        <f t="shared" si="75"/>
        <v>#REF!</v>
      </c>
      <c r="R194" s="940"/>
      <c r="S194" s="171" t="s">
        <v>525</v>
      </c>
      <c r="T194" s="422" t="s">
        <v>1744</v>
      </c>
      <c r="U194" s="801" t="str">
        <f t="shared" si="5"/>
        <v>#REF!</v>
      </c>
      <c r="V194" s="801" t="str">
        <f t="shared" si="72"/>
        <v>#REF!</v>
      </c>
      <c r="W194" s="801" t="str">
        <f t="shared" si="73"/>
        <v>#REF!</v>
      </c>
      <c r="X194" s="801" t="str">
        <f t="shared" si="8"/>
        <v>#REF!</v>
      </c>
      <c r="Y194" s="801">
        <f t="shared" si="9"/>
        <v>1</v>
      </c>
      <c r="Z194" s="801" t="str">
        <f t="shared" si="42"/>
        <v>#REF!</v>
      </c>
      <c r="AA194" s="801" t="str">
        <f t="shared" si="60"/>
        <v>#REF!</v>
      </c>
      <c r="AB194" s="801" t="str">
        <f t="shared" si="61"/>
        <v>#REF!</v>
      </c>
      <c r="AC194" s="802" t="str">
        <f t="shared" si="62"/>
        <v>#REF!</v>
      </c>
      <c r="AD194" s="802" t="str">
        <f t="shared" si="63"/>
        <v>#REF!</v>
      </c>
      <c r="AE194" s="802" t="str">
        <f t="shared" si="64"/>
        <v>#REF!</v>
      </c>
      <c r="AF194" s="422"/>
      <c r="AG194" s="622"/>
      <c r="AH194" s="622"/>
      <c r="AI194" s="622" t="str">
        <f t="shared" si="65"/>
        <v>#REF!</v>
      </c>
    </row>
    <row r="195" ht="15.0" customHeight="1">
      <c r="A195" s="609">
        <f t="shared" si="17"/>
        <v>193</v>
      </c>
      <c r="B195" s="171">
        <v>463661.0</v>
      </c>
      <c r="C195" s="422" t="s">
        <v>1668</v>
      </c>
      <c r="D195" s="945" t="s">
        <v>1669</v>
      </c>
      <c r="E195" s="683" t="s">
        <v>892</v>
      </c>
      <c r="F195" s="685" t="s">
        <v>512</v>
      </c>
      <c r="G195" s="685" t="s">
        <v>573</v>
      </c>
      <c r="H195" s="685" t="s">
        <v>641</v>
      </c>
      <c r="I195" s="936" t="str">
        <f t="shared" si="2"/>
        <v>#REF!</v>
      </c>
      <c r="J195" s="171">
        <v>6.0</v>
      </c>
      <c r="K195" s="171">
        <v>2024.0</v>
      </c>
      <c r="L195" s="405">
        <v>45444.0</v>
      </c>
      <c r="M195" s="405">
        <v>45473.0</v>
      </c>
      <c r="N195" s="806">
        <f>20</f>
        <v>20</v>
      </c>
      <c r="O195" s="937">
        <f>N195/20*50%</f>
        <v>0.5</v>
      </c>
      <c r="P195" s="939" t="str">
        <f t="shared" si="4"/>
        <v>#REF!</v>
      </c>
      <c r="Q195" s="939" t="str">
        <f t="shared" si="75"/>
        <v>#REF!</v>
      </c>
      <c r="R195" s="940"/>
      <c r="S195" s="171" t="s">
        <v>525</v>
      </c>
      <c r="T195" s="422" t="s">
        <v>1744</v>
      </c>
      <c r="U195" s="801" t="str">
        <f t="shared" si="5"/>
        <v>#REF!</v>
      </c>
      <c r="V195" s="801" t="str">
        <f t="shared" si="72"/>
        <v>#REF!</v>
      </c>
      <c r="W195" s="801" t="str">
        <f t="shared" si="73"/>
        <v>#REF!</v>
      </c>
      <c r="X195" s="801" t="str">
        <f t="shared" si="8"/>
        <v>#REF!</v>
      </c>
      <c r="Y195" s="801">
        <f t="shared" si="9"/>
        <v>1</v>
      </c>
      <c r="Z195" s="801" t="str">
        <f t="shared" si="42"/>
        <v>#REF!</v>
      </c>
      <c r="AA195" s="801" t="str">
        <f t="shared" si="60"/>
        <v>#REF!</v>
      </c>
      <c r="AB195" s="801" t="str">
        <f t="shared" si="61"/>
        <v>#REF!</v>
      </c>
      <c r="AC195" s="802" t="str">
        <f t="shared" si="62"/>
        <v>#REF!</v>
      </c>
      <c r="AD195" s="802" t="str">
        <f t="shared" si="63"/>
        <v>#REF!</v>
      </c>
      <c r="AE195" s="802" t="str">
        <f t="shared" si="64"/>
        <v>#REF!</v>
      </c>
      <c r="AF195" s="422"/>
      <c r="AG195" s="622"/>
      <c r="AH195" s="622"/>
      <c r="AI195" s="622" t="str">
        <f t="shared" si="65"/>
        <v>#REF!</v>
      </c>
    </row>
    <row r="196" ht="15.0" customHeight="1">
      <c r="A196" s="609">
        <f t="shared" si="17"/>
        <v>194</v>
      </c>
      <c r="B196" s="389">
        <v>428988.0</v>
      </c>
      <c r="C196" s="390" t="s">
        <v>921</v>
      </c>
      <c r="D196" s="669" t="s">
        <v>1762</v>
      </c>
      <c r="E196" s="669" t="s">
        <v>892</v>
      </c>
      <c r="F196" s="671" t="s">
        <v>564</v>
      </c>
      <c r="G196" s="671" t="s">
        <v>530</v>
      </c>
      <c r="H196" s="671" t="s">
        <v>565</v>
      </c>
      <c r="I196" s="803" t="str">
        <f t="shared" si="2"/>
        <v>#REF!</v>
      </c>
      <c r="J196" s="389">
        <v>6.0</v>
      </c>
      <c r="K196" s="389">
        <v>2024.0</v>
      </c>
      <c r="L196" s="391">
        <v>45444.0</v>
      </c>
      <c r="M196" s="391">
        <v>45473.0</v>
      </c>
      <c r="N196" s="797">
        <v>20.0</v>
      </c>
      <c r="O196" s="797">
        <f t="shared" ref="O196:O340" si="76">N196/20</f>
        <v>1</v>
      </c>
      <c r="P196" s="797">
        <f t="shared" si="4"/>
        <v>1</v>
      </c>
      <c r="Q196" s="797">
        <f t="shared" ref="Q196:Q200" si="77">20/20</f>
        <v>1</v>
      </c>
      <c r="R196" s="804"/>
      <c r="S196" s="389" t="s">
        <v>517</v>
      </c>
      <c r="T196" s="390" t="s">
        <v>1764</v>
      </c>
      <c r="U196" s="801">
        <f t="shared" si="5"/>
        <v>1</v>
      </c>
      <c r="V196" s="801">
        <f t="shared" si="72"/>
        <v>1</v>
      </c>
      <c r="W196" s="801">
        <f t="shared" si="73"/>
        <v>1</v>
      </c>
      <c r="X196" s="801">
        <f t="shared" si="8"/>
        <v>1</v>
      </c>
      <c r="Y196" s="801">
        <f t="shared" si="9"/>
        <v>1</v>
      </c>
      <c r="Z196" s="616" t="str">
        <f t="shared" si="42"/>
        <v>#REF!</v>
      </c>
      <c r="AA196" s="616" t="str">
        <f t="shared" si="60"/>
        <v>#REF!</v>
      </c>
      <c r="AB196" s="616" t="str">
        <f t="shared" si="61"/>
        <v>#REF!</v>
      </c>
      <c r="AC196" s="642">
        <f t="shared" si="62"/>
        <v>0</v>
      </c>
      <c r="AD196" s="642" t="str">
        <f t="shared" si="63"/>
        <v>#REF!</v>
      </c>
      <c r="AE196" s="642" t="str">
        <f t="shared" si="64"/>
        <v>#REF!</v>
      </c>
      <c r="AF196" s="609"/>
      <c r="AG196" s="1140"/>
      <c r="AH196" s="622"/>
      <c r="AI196" s="622">
        <f t="shared" si="65"/>
        <v>1</v>
      </c>
    </row>
    <row r="197" ht="15.0" customHeight="1">
      <c r="A197" s="609">
        <f t="shared" si="17"/>
        <v>195</v>
      </c>
      <c r="B197" s="171">
        <v>428990.0</v>
      </c>
      <c r="C197" s="422" t="s">
        <v>926</v>
      </c>
      <c r="D197" s="683" t="s">
        <v>1767</v>
      </c>
      <c r="E197" s="683" t="s">
        <v>892</v>
      </c>
      <c r="F197" s="685" t="s">
        <v>564</v>
      </c>
      <c r="G197" s="685" t="s">
        <v>530</v>
      </c>
      <c r="H197" s="685" t="s">
        <v>565</v>
      </c>
      <c r="I197" s="806" t="str">
        <f t="shared" si="2"/>
        <v>#REF!</v>
      </c>
      <c r="J197" s="171">
        <v>6.0</v>
      </c>
      <c r="K197" s="171">
        <v>2024.0</v>
      </c>
      <c r="L197" s="405">
        <v>45444.0</v>
      </c>
      <c r="M197" s="405">
        <v>45473.0</v>
      </c>
      <c r="N197" s="800">
        <v>20.0</v>
      </c>
      <c r="O197" s="800">
        <f t="shared" si="76"/>
        <v>1</v>
      </c>
      <c r="P197" s="800">
        <f t="shared" si="4"/>
        <v>1</v>
      </c>
      <c r="Q197" s="800">
        <f t="shared" si="77"/>
        <v>1</v>
      </c>
      <c r="R197" s="807"/>
      <c r="S197" s="171" t="s">
        <v>517</v>
      </c>
      <c r="T197" s="422" t="s">
        <v>1764</v>
      </c>
      <c r="U197" s="801">
        <f t="shared" si="5"/>
        <v>1</v>
      </c>
      <c r="V197" s="801">
        <f t="shared" si="72"/>
        <v>1</v>
      </c>
      <c r="W197" s="801">
        <f t="shared" si="73"/>
        <v>1</v>
      </c>
      <c r="X197" s="801">
        <f t="shared" si="8"/>
        <v>1</v>
      </c>
      <c r="Y197" s="801">
        <f t="shared" si="9"/>
        <v>1</v>
      </c>
      <c r="Z197" s="616" t="str">
        <f t="shared" si="42"/>
        <v>#REF!</v>
      </c>
      <c r="AA197" s="616" t="str">
        <f t="shared" si="60"/>
        <v>#REF!</v>
      </c>
      <c r="AB197" s="616" t="str">
        <f t="shared" si="61"/>
        <v>#REF!</v>
      </c>
      <c r="AC197" s="642">
        <f t="shared" si="62"/>
        <v>0</v>
      </c>
      <c r="AD197" s="642" t="str">
        <f t="shared" si="63"/>
        <v>#REF!</v>
      </c>
      <c r="AE197" s="642" t="str">
        <f t="shared" si="64"/>
        <v>#REF!</v>
      </c>
      <c r="AF197" s="609"/>
      <c r="AG197" s="1140"/>
      <c r="AH197" s="622"/>
      <c r="AI197" s="622">
        <f t="shared" si="65"/>
        <v>1</v>
      </c>
    </row>
    <row r="198" ht="15.0" customHeight="1">
      <c r="A198" s="609">
        <f t="shared" si="17"/>
        <v>196</v>
      </c>
      <c r="B198" s="171">
        <v>439478.0</v>
      </c>
      <c r="C198" s="422" t="s">
        <v>923</v>
      </c>
      <c r="D198" s="683" t="s">
        <v>1768</v>
      </c>
      <c r="E198" s="683" t="s">
        <v>892</v>
      </c>
      <c r="F198" s="685" t="s">
        <v>564</v>
      </c>
      <c r="G198" s="685" t="s">
        <v>555</v>
      </c>
      <c r="H198" s="685" t="s">
        <v>925</v>
      </c>
      <c r="I198" s="806" t="str">
        <f t="shared" si="2"/>
        <v>#REF!</v>
      </c>
      <c r="J198" s="171">
        <v>6.0</v>
      </c>
      <c r="K198" s="171">
        <v>2024.0</v>
      </c>
      <c r="L198" s="405">
        <v>45444.0</v>
      </c>
      <c r="M198" s="405">
        <v>45473.0</v>
      </c>
      <c r="N198" s="800">
        <v>20.0</v>
      </c>
      <c r="O198" s="800">
        <f t="shared" si="76"/>
        <v>1</v>
      </c>
      <c r="P198" s="800">
        <f t="shared" si="4"/>
        <v>1</v>
      </c>
      <c r="Q198" s="800">
        <f t="shared" si="77"/>
        <v>1</v>
      </c>
      <c r="R198" s="807"/>
      <c r="S198" s="171" t="s">
        <v>517</v>
      </c>
      <c r="T198" s="422" t="s">
        <v>1764</v>
      </c>
      <c r="U198" s="801">
        <f t="shared" si="5"/>
        <v>1</v>
      </c>
      <c r="V198" s="801">
        <f t="shared" si="72"/>
        <v>1</v>
      </c>
      <c r="W198" s="801">
        <f t="shared" si="73"/>
        <v>1</v>
      </c>
      <c r="X198" s="801">
        <f t="shared" si="8"/>
        <v>1</v>
      </c>
      <c r="Y198" s="801">
        <f t="shared" si="9"/>
        <v>1</v>
      </c>
      <c r="Z198" s="616" t="str">
        <f t="shared" si="42"/>
        <v>#REF!</v>
      </c>
      <c r="AA198" s="616" t="str">
        <f t="shared" si="60"/>
        <v>#REF!</v>
      </c>
      <c r="AB198" s="616" t="str">
        <f t="shared" si="61"/>
        <v>#REF!</v>
      </c>
      <c r="AC198" s="642">
        <f t="shared" si="62"/>
        <v>0</v>
      </c>
      <c r="AD198" s="642" t="str">
        <f t="shared" si="63"/>
        <v>#REF!</v>
      </c>
      <c r="AE198" s="642" t="str">
        <f t="shared" si="64"/>
        <v>#REF!</v>
      </c>
      <c r="AF198" s="609"/>
      <c r="AG198" s="1140"/>
      <c r="AH198" s="622"/>
      <c r="AI198" s="622">
        <f t="shared" si="65"/>
        <v>1</v>
      </c>
    </row>
    <row r="199" ht="15.0" customHeight="1">
      <c r="A199" s="609">
        <f t="shared" si="17"/>
        <v>197</v>
      </c>
      <c r="B199" s="171">
        <v>283551.0</v>
      </c>
      <c r="C199" s="422" t="s">
        <v>914</v>
      </c>
      <c r="D199" s="683" t="s">
        <v>1772</v>
      </c>
      <c r="E199" s="683" t="s">
        <v>892</v>
      </c>
      <c r="F199" s="685" t="s">
        <v>512</v>
      </c>
      <c r="G199" s="685" t="s">
        <v>555</v>
      </c>
      <c r="H199" s="685" t="s">
        <v>580</v>
      </c>
      <c r="I199" s="806" t="str">
        <f t="shared" si="2"/>
        <v>#REF!</v>
      </c>
      <c r="J199" s="171">
        <v>6.0</v>
      </c>
      <c r="K199" s="171">
        <v>2024.0</v>
      </c>
      <c r="L199" s="405">
        <v>45444.0</v>
      </c>
      <c r="M199" s="405">
        <v>45473.0</v>
      </c>
      <c r="N199" s="800">
        <v>20.0</v>
      </c>
      <c r="O199" s="800">
        <f t="shared" si="76"/>
        <v>1</v>
      </c>
      <c r="P199" s="800">
        <f t="shared" si="4"/>
        <v>1</v>
      </c>
      <c r="Q199" s="800">
        <f t="shared" si="77"/>
        <v>1</v>
      </c>
      <c r="R199" s="807"/>
      <c r="S199" s="171" t="s">
        <v>517</v>
      </c>
      <c r="T199" s="422" t="s">
        <v>1764</v>
      </c>
      <c r="U199" s="801">
        <f t="shared" si="5"/>
        <v>1</v>
      </c>
      <c r="V199" s="801">
        <f t="shared" si="72"/>
        <v>1</v>
      </c>
      <c r="W199" s="801">
        <f t="shared" si="73"/>
        <v>1</v>
      </c>
      <c r="X199" s="801">
        <f t="shared" si="8"/>
        <v>1</v>
      </c>
      <c r="Y199" s="801">
        <f t="shared" si="9"/>
        <v>1</v>
      </c>
      <c r="Z199" s="616" t="str">
        <f t="shared" si="42"/>
        <v>#REF!</v>
      </c>
      <c r="AA199" s="616" t="str">
        <f t="shared" si="60"/>
        <v>#REF!</v>
      </c>
      <c r="AB199" s="616" t="str">
        <f t="shared" si="61"/>
        <v>#REF!</v>
      </c>
      <c r="AC199" s="642">
        <f t="shared" si="62"/>
        <v>0</v>
      </c>
      <c r="AD199" s="642" t="str">
        <f t="shared" si="63"/>
        <v>#REF!</v>
      </c>
      <c r="AE199" s="642" t="str">
        <f t="shared" si="64"/>
        <v>#REF!</v>
      </c>
      <c r="AF199" s="609"/>
      <c r="AG199" s="1140"/>
      <c r="AH199" s="622"/>
      <c r="AI199" s="622">
        <f t="shared" si="65"/>
        <v>1</v>
      </c>
    </row>
    <row r="200" ht="15.0" customHeight="1">
      <c r="A200" s="609">
        <f t="shared" si="17"/>
        <v>198</v>
      </c>
      <c r="B200" s="171">
        <v>288845.0</v>
      </c>
      <c r="C200" s="422" t="s">
        <v>919</v>
      </c>
      <c r="D200" s="683" t="s">
        <v>1776</v>
      </c>
      <c r="E200" s="683" t="s">
        <v>892</v>
      </c>
      <c r="F200" s="685" t="s">
        <v>701</v>
      </c>
      <c r="G200" s="685" t="s">
        <v>555</v>
      </c>
      <c r="H200" s="685" t="s">
        <v>708</v>
      </c>
      <c r="I200" s="806" t="str">
        <f t="shared" si="2"/>
        <v>#REF!</v>
      </c>
      <c r="J200" s="171">
        <v>6.0</v>
      </c>
      <c r="K200" s="171">
        <v>2024.0</v>
      </c>
      <c r="L200" s="405">
        <v>45444.0</v>
      </c>
      <c r="M200" s="405">
        <v>45473.0</v>
      </c>
      <c r="N200" s="800">
        <v>20.0</v>
      </c>
      <c r="O200" s="800">
        <f t="shared" si="76"/>
        <v>1</v>
      </c>
      <c r="P200" s="800">
        <f t="shared" si="4"/>
        <v>1</v>
      </c>
      <c r="Q200" s="800">
        <f t="shared" si="77"/>
        <v>1</v>
      </c>
      <c r="R200" s="807"/>
      <c r="S200" s="171" t="s">
        <v>517</v>
      </c>
      <c r="T200" s="422" t="s">
        <v>1764</v>
      </c>
      <c r="U200" s="801">
        <f t="shared" si="5"/>
        <v>1</v>
      </c>
      <c r="V200" s="801">
        <f t="shared" si="72"/>
        <v>1</v>
      </c>
      <c r="W200" s="801">
        <f t="shared" si="73"/>
        <v>1</v>
      </c>
      <c r="X200" s="801">
        <f t="shared" si="8"/>
        <v>1</v>
      </c>
      <c r="Y200" s="801">
        <f t="shared" si="9"/>
        <v>1</v>
      </c>
      <c r="Z200" s="616" t="str">
        <f t="shared" si="42"/>
        <v>#REF!</v>
      </c>
      <c r="AA200" s="616" t="str">
        <f t="shared" si="60"/>
        <v>#REF!</v>
      </c>
      <c r="AB200" s="616" t="str">
        <f t="shared" si="61"/>
        <v>#REF!</v>
      </c>
      <c r="AC200" s="642">
        <f t="shared" si="62"/>
        <v>0</v>
      </c>
      <c r="AD200" s="642" t="str">
        <f t="shared" si="63"/>
        <v>#REF!</v>
      </c>
      <c r="AE200" s="642" t="str">
        <f t="shared" si="64"/>
        <v>#REF!</v>
      </c>
      <c r="AF200" s="609"/>
      <c r="AG200" s="1140"/>
      <c r="AH200" s="622"/>
      <c r="AI200" s="622">
        <f t="shared" si="65"/>
        <v>1</v>
      </c>
    </row>
    <row r="201" ht="15.0" customHeight="1">
      <c r="A201" s="609">
        <f t="shared" si="17"/>
        <v>199</v>
      </c>
      <c r="B201" s="171">
        <v>277203.0</v>
      </c>
      <c r="C201" s="422" t="s">
        <v>916</v>
      </c>
      <c r="D201" s="683" t="s">
        <v>1783</v>
      </c>
      <c r="E201" s="683" t="s">
        <v>892</v>
      </c>
      <c r="F201" s="685" t="s">
        <v>701</v>
      </c>
      <c r="G201" s="685" t="s">
        <v>555</v>
      </c>
      <c r="H201" s="685" t="s">
        <v>708</v>
      </c>
      <c r="I201" s="806" t="str">
        <f t="shared" si="2"/>
        <v>#REF!</v>
      </c>
      <c r="J201" s="171">
        <v>6.0</v>
      </c>
      <c r="K201" s="171">
        <v>2024.0</v>
      </c>
      <c r="L201" s="405">
        <v>45444.0</v>
      </c>
      <c r="M201" s="405">
        <v>45473.0</v>
      </c>
      <c r="N201" s="800">
        <v>20.0</v>
      </c>
      <c r="O201" s="800">
        <f t="shared" si="76"/>
        <v>1</v>
      </c>
      <c r="P201" s="800">
        <f t="shared" si="4"/>
        <v>1</v>
      </c>
      <c r="Q201" s="800">
        <f>18.5/20</f>
        <v>0.925</v>
      </c>
      <c r="R201" s="807"/>
      <c r="S201" s="171" t="s">
        <v>517</v>
      </c>
      <c r="T201" s="422" t="s">
        <v>1764</v>
      </c>
      <c r="U201" s="801">
        <f t="shared" si="5"/>
        <v>0.925</v>
      </c>
      <c r="V201" s="801">
        <f t="shared" si="72"/>
        <v>1</v>
      </c>
      <c r="W201" s="801">
        <f t="shared" si="73"/>
        <v>0.925</v>
      </c>
      <c r="X201" s="801">
        <f t="shared" si="8"/>
        <v>0.93</v>
      </c>
      <c r="Y201" s="801">
        <f t="shared" si="9"/>
        <v>1</v>
      </c>
      <c r="Z201" s="616" t="str">
        <f t="shared" si="42"/>
        <v>#REF!</v>
      </c>
      <c r="AA201" s="616" t="str">
        <f t="shared" si="60"/>
        <v>#REF!</v>
      </c>
      <c r="AB201" s="616" t="str">
        <f t="shared" si="61"/>
        <v>#REF!</v>
      </c>
      <c r="AC201" s="642">
        <f t="shared" si="62"/>
        <v>0</v>
      </c>
      <c r="AD201" s="642" t="str">
        <f t="shared" si="63"/>
        <v>#REF!</v>
      </c>
      <c r="AE201" s="642" t="str">
        <f t="shared" si="64"/>
        <v>#REF!</v>
      </c>
      <c r="AF201" s="609"/>
      <c r="AG201" s="1140" t="s">
        <v>1789</v>
      </c>
      <c r="AH201" s="622"/>
      <c r="AI201" s="622">
        <f t="shared" si="65"/>
        <v>0.925</v>
      </c>
    </row>
    <row r="202" ht="15.0" customHeight="1">
      <c r="A202" s="609">
        <f t="shared" si="17"/>
        <v>200</v>
      </c>
      <c r="B202" s="171">
        <v>463519.0</v>
      </c>
      <c r="C202" s="422" t="s">
        <v>1793</v>
      </c>
      <c r="D202" s="934" t="s">
        <v>1794</v>
      </c>
      <c r="E202" s="683" t="s">
        <v>892</v>
      </c>
      <c r="F202" s="685" t="s">
        <v>512</v>
      </c>
      <c r="G202" s="685" t="s">
        <v>573</v>
      </c>
      <c r="H202" s="685" t="s">
        <v>641</v>
      </c>
      <c r="I202" s="806" t="str">
        <f t="shared" si="2"/>
        <v>#REF!</v>
      </c>
      <c r="J202" s="171">
        <v>6.0</v>
      </c>
      <c r="K202" s="171">
        <v>2024.0</v>
      </c>
      <c r="L202" s="405">
        <v>45444.0</v>
      </c>
      <c r="M202" s="405">
        <v>45473.0</v>
      </c>
      <c r="N202" s="800">
        <v>20.0</v>
      </c>
      <c r="O202" s="800">
        <f t="shared" si="76"/>
        <v>1</v>
      </c>
      <c r="P202" s="800">
        <f t="shared" si="4"/>
        <v>1</v>
      </c>
      <c r="Q202" s="800">
        <f>20/20</f>
        <v>1</v>
      </c>
      <c r="R202" s="807"/>
      <c r="S202" s="171" t="s">
        <v>517</v>
      </c>
      <c r="T202" s="422" t="s">
        <v>1764</v>
      </c>
      <c r="U202" s="801">
        <f t="shared" si="5"/>
        <v>1</v>
      </c>
      <c r="V202" s="801">
        <f t="shared" si="72"/>
        <v>1</v>
      </c>
      <c r="W202" s="801">
        <f t="shared" si="73"/>
        <v>1</v>
      </c>
      <c r="X202" s="801">
        <f t="shared" si="8"/>
        <v>1</v>
      </c>
      <c r="Y202" s="801">
        <f t="shared" si="9"/>
        <v>1</v>
      </c>
      <c r="Z202" s="616" t="str">
        <f t="shared" si="42"/>
        <v>#REF!</v>
      </c>
      <c r="AA202" s="616" t="str">
        <f t="shared" si="60"/>
        <v>#REF!</v>
      </c>
      <c r="AB202" s="616" t="str">
        <f t="shared" si="61"/>
        <v>#REF!</v>
      </c>
      <c r="AC202" s="642">
        <f t="shared" si="62"/>
        <v>0</v>
      </c>
      <c r="AD202" s="642" t="str">
        <f t="shared" si="63"/>
        <v>#REF!</v>
      </c>
      <c r="AE202" s="642" t="str">
        <f t="shared" si="64"/>
        <v>#REF!</v>
      </c>
      <c r="AF202" s="609"/>
      <c r="AG202" s="1140"/>
      <c r="AH202" s="622"/>
      <c r="AI202" s="622">
        <f t="shared" si="65"/>
        <v>1</v>
      </c>
    </row>
    <row r="203" ht="15.0" customHeight="1">
      <c r="A203" s="609">
        <f t="shared" si="17"/>
        <v>201</v>
      </c>
      <c r="B203" s="171">
        <v>463721.0</v>
      </c>
      <c r="C203" s="422" t="s">
        <v>1797</v>
      </c>
      <c r="D203" s="934" t="s">
        <v>1798</v>
      </c>
      <c r="E203" s="683" t="s">
        <v>892</v>
      </c>
      <c r="F203" s="685" t="s">
        <v>564</v>
      </c>
      <c r="G203" s="685" t="s">
        <v>573</v>
      </c>
      <c r="H203" s="685" t="s">
        <v>626</v>
      </c>
      <c r="I203" s="806" t="str">
        <f t="shared" si="2"/>
        <v>#REF!</v>
      </c>
      <c r="J203" s="171">
        <v>6.0</v>
      </c>
      <c r="K203" s="171">
        <v>2024.0</v>
      </c>
      <c r="L203" s="405">
        <v>45444.0</v>
      </c>
      <c r="M203" s="405">
        <v>45473.0</v>
      </c>
      <c r="N203" s="800">
        <v>20.0</v>
      </c>
      <c r="O203" s="800">
        <f t="shared" si="76"/>
        <v>1</v>
      </c>
      <c r="P203" s="800">
        <f t="shared" si="4"/>
        <v>1</v>
      </c>
      <c r="Q203" s="800">
        <f>14.5/20</f>
        <v>0.725</v>
      </c>
      <c r="R203" s="807"/>
      <c r="S203" s="171" t="s">
        <v>517</v>
      </c>
      <c r="T203" s="422" t="s">
        <v>1764</v>
      </c>
      <c r="U203" s="801">
        <f t="shared" si="5"/>
        <v>0.725</v>
      </c>
      <c r="V203" s="801">
        <f t="shared" si="72"/>
        <v>1</v>
      </c>
      <c r="W203" s="801">
        <f t="shared" si="73"/>
        <v>0.725</v>
      </c>
      <c r="X203" s="801">
        <f t="shared" si="8"/>
        <v>0.73</v>
      </c>
      <c r="Y203" s="801">
        <f t="shared" si="9"/>
        <v>1</v>
      </c>
      <c r="Z203" s="616" t="str">
        <f t="shared" si="42"/>
        <v>#REF!</v>
      </c>
      <c r="AA203" s="616" t="str">
        <f t="shared" si="60"/>
        <v>#REF!</v>
      </c>
      <c r="AB203" s="616" t="str">
        <f t="shared" si="61"/>
        <v>#REF!</v>
      </c>
      <c r="AC203" s="642">
        <f t="shared" si="62"/>
        <v>0</v>
      </c>
      <c r="AD203" s="642" t="str">
        <f t="shared" si="63"/>
        <v>#REF!</v>
      </c>
      <c r="AE203" s="642" t="str">
        <f t="shared" si="64"/>
        <v>#REF!</v>
      </c>
      <c r="AF203" s="609"/>
      <c r="AG203" s="1140" t="s">
        <v>1802</v>
      </c>
      <c r="AH203" s="622"/>
      <c r="AI203" s="622">
        <f t="shared" si="65"/>
        <v>0.725</v>
      </c>
    </row>
    <row r="204" ht="15.0" customHeight="1">
      <c r="A204" s="609">
        <f t="shared" si="17"/>
        <v>202</v>
      </c>
      <c r="B204" s="931">
        <v>289072.0</v>
      </c>
      <c r="C204" s="422" t="s">
        <v>944</v>
      </c>
      <c r="D204" s="934" t="s">
        <v>1803</v>
      </c>
      <c r="E204" s="683" t="s">
        <v>892</v>
      </c>
      <c r="F204" s="935" t="s">
        <v>701</v>
      </c>
      <c r="G204" s="935" t="s">
        <v>555</v>
      </c>
      <c r="H204" s="935" t="s">
        <v>708</v>
      </c>
      <c r="I204" s="806" t="str">
        <f t="shared" si="2"/>
        <v>#REF!</v>
      </c>
      <c r="J204" s="171">
        <v>6.0</v>
      </c>
      <c r="K204" s="171">
        <v>2024.0</v>
      </c>
      <c r="L204" s="405">
        <v>45444.0</v>
      </c>
      <c r="M204" s="405">
        <v>45473.0</v>
      </c>
      <c r="N204" s="800">
        <v>20.0</v>
      </c>
      <c r="O204" s="800">
        <f t="shared" si="76"/>
        <v>1</v>
      </c>
      <c r="P204" s="800">
        <f t="shared" si="4"/>
        <v>1</v>
      </c>
      <c r="Q204" s="800">
        <f>20/20</f>
        <v>1</v>
      </c>
      <c r="R204" s="807"/>
      <c r="S204" s="171" t="s">
        <v>517</v>
      </c>
      <c r="T204" s="422" t="s">
        <v>1764</v>
      </c>
      <c r="U204" s="801">
        <f t="shared" si="5"/>
        <v>1</v>
      </c>
      <c r="V204" s="801">
        <f t="shared" si="72"/>
        <v>1</v>
      </c>
      <c r="W204" s="801">
        <f t="shared" si="73"/>
        <v>1</v>
      </c>
      <c r="X204" s="801">
        <f t="shared" si="8"/>
        <v>1</v>
      </c>
      <c r="Y204" s="801">
        <f t="shared" si="9"/>
        <v>1</v>
      </c>
      <c r="Z204" s="616" t="str">
        <f t="shared" si="42"/>
        <v>#REF!</v>
      </c>
      <c r="AA204" s="616" t="str">
        <f t="shared" si="60"/>
        <v>#REF!</v>
      </c>
      <c r="AB204" s="616" t="str">
        <f t="shared" si="61"/>
        <v>#REF!</v>
      </c>
      <c r="AC204" s="642">
        <f t="shared" si="62"/>
        <v>0</v>
      </c>
      <c r="AD204" s="642" t="str">
        <f t="shared" si="63"/>
        <v>#REF!</v>
      </c>
      <c r="AE204" s="642" t="str">
        <f t="shared" si="64"/>
        <v>#REF!</v>
      </c>
      <c r="AF204" s="609"/>
      <c r="AG204" s="1140"/>
      <c r="AH204" s="622"/>
      <c r="AI204" s="622">
        <f t="shared" si="65"/>
        <v>1</v>
      </c>
    </row>
    <row r="205" ht="15.0" customHeight="1">
      <c r="A205" s="609">
        <f t="shared" si="17"/>
        <v>203</v>
      </c>
      <c r="B205" s="171">
        <v>281067.0</v>
      </c>
      <c r="C205" s="422" t="s">
        <v>1025</v>
      </c>
      <c r="D205" s="683" t="s">
        <v>1629</v>
      </c>
      <c r="E205" s="683" t="s">
        <v>662</v>
      </c>
      <c r="F205" s="685" t="s">
        <v>663</v>
      </c>
      <c r="G205" s="685" t="s">
        <v>540</v>
      </c>
      <c r="H205" s="685" t="s">
        <v>750</v>
      </c>
      <c r="I205" s="806" t="str">
        <f t="shared" si="2"/>
        <v>#REF!</v>
      </c>
      <c r="J205" s="171">
        <v>6.0</v>
      </c>
      <c r="K205" s="171">
        <v>2024.0</v>
      </c>
      <c r="L205" s="405">
        <v>45444.0</v>
      </c>
      <c r="M205" s="405">
        <v>45473.0</v>
      </c>
      <c r="N205" s="800">
        <f t="shared" ref="N205:N206" si="78">20*0.3</f>
        <v>6</v>
      </c>
      <c r="O205" s="800">
        <f t="shared" si="76"/>
        <v>0.3</v>
      </c>
      <c r="P205" s="800">
        <f t="shared" si="4"/>
        <v>0.3</v>
      </c>
      <c r="Q205" s="800">
        <f>0.3</f>
        <v>0.3</v>
      </c>
      <c r="R205" s="807"/>
      <c r="S205" s="171" t="s">
        <v>517</v>
      </c>
      <c r="T205" s="422" t="s">
        <v>1764</v>
      </c>
      <c r="U205" s="801">
        <f t="shared" si="5"/>
        <v>0.3</v>
      </c>
      <c r="V205" s="801" t="str">
        <f t="shared" si="72"/>
        <v>#REF!</v>
      </c>
      <c r="W205" s="801">
        <f t="shared" si="73"/>
        <v>1.177</v>
      </c>
      <c r="X205" s="801" t="str">
        <f t="shared" si="8"/>
        <v>#REF!</v>
      </c>
      <c r="Y205" s="801">
        <f t="shared" si="9"/>
        <v>1</v>
      </c>
      <c r="Z205" s="616" t="str">
        <f t="shared" si="42"/>
        <v>#REF!</v>
      </c>
      <c r="AA205" s="616" t="str">
        <f t="shared" si="60"/>
        <v>#REF!</v>
      </c>
      <c r="AB205" s="616" t="str">
        <f t="shared" si="61"/>
        <v>#REF!</v>
      </c>
      <c r="AC205" s="642" t="str">
        <f t="shared" si="62"/>
        <v>#REF!</v>
      </c>
      <c r="AD205" s="642" t="str">
        <f t="shared" si="63"/>
        <v>#REF!</v>
      </c>
      <c r="AE205" s="642" t="str">
        <f t="shared" si="64"/>
        <v>#REF!</v>
      </c>
      <c r="AF205" s="609"/>
      <c r="AG205" s="1140"/>
      <c r="AH205" s="622"/>
      <c r="AI205" s="622">
        <f t="shared" si="65"/>
        <v>0.3923333333</v>
      </c>
    </row>
    <row r="206" ht="15.0" customHeight="1">
      <c r="A206" s="609">
        <f t="shared" si="17"/>
        <v>204</v>
      </c>
      <c r="B206" s="389">
        <v>281067.0</v>
      </c>
      <c r="C206" s="390" t="s">
        <v>1025</v>
      </c>
      <c r="D206" s="669" t="s">
        <v>1629</v>
      </c>
      <c r="E206" s="669" t="s">
        <v>662</v>
      </c>
      <c r="F206" s="671" t="s">
        <v>663</v>
      </c>
      <c r="G206" s="671" t="s">
        <v>540</v>
      </c>
      <c r="H206" s="671" t="s">
        <v>750</v>
      </c>
      <c r="I206" s="803" t="str">
        <f t="shared" si="2"/>
        <v>#REF!</v>
      </c>
      <c r="J206" s="389">
        <v>6.0</v>
      </c>
      <c r="K206" s="389">
        <v>2024.0</v>
      </c>
      <c r="L206" s="391">
        <v>45444.0</v>
      </c>
      <c r="M206" s="391">
        <v>45473.0</v>
      </c>
      <c r="N206" s="797">
        <f t="shared" si="78"/>
        <v>6</v>
      </c>
      <c r="O206" s="797">
        <f t="shared" si="76"/>
        <v>0.3</v>
      </c>
      <c r="P206" s="797" t="str">
        <f t="shared" si="4"/>
        <v>#REF!</v>
      </c>
      <c r="Q206" s="797">
        <f>1.59*0.3</f>
        <v>0.477</v>
      </c>
      <c r="R206" s="804"/>
      <c r="S206" s="389" t="s">
        <v>525</v>
      </c>
      <c r="T206" s="390" t="s">
        <v>1808</v>
      </c>
      <c r="U206" s="798">
        <f t="shared" si="5"/>
        <v>0.477</v>
      </c>
      <c r="V206" s="801" t="str">
        <f t="shared" si="72"/>
        <v>#REF!</v>
      </c>
      <c r="W206" s="801">
        <f t="shared" si="73"/>
        <v>1.177</v>
      </c>
      <c r="X206" s="801" t="str">
        <f t="shared" si="8"/>
        <v>#REF!</v>
      </c>
      <c r="Y206" s="616">
        <f t="shared" si="9"/>
        <v>1</v>
      </c>
      <c r="Z206" s="616" t="str">
        <f t="shared" si="42"/>
        <v>#REF!</v>
      </c>
      <c r="AA206" s="616" t="str">
        <f t="shared" si="60"/>
        <v>#REF!</v>
      </c>
      <c r="AB206" s="616" t="str">
        <f t="shared" si="61"/>
        <v>#REF!</v>
      </c>
      <c r="AC206" s="642" t="str">
        <f t="shared" si="62"/>
        <v>#REF!</v>
      </c>
      <c r="AD206" s="642" t="str">
        <f t="shared" si="63"/>
        <v>#REF!</v>
      </c>
      <c r="AE206" s="642" t="str">
        <f t="shared" si="64"/>
        <v>#REF!</v>
      </c>
      <c r="AF206" s="609"/>
      <c r="AG206" s="622"/>
      <c r="AH206" s="622"/>
      <c r="AI206" s="622">
        <f t="shared" si="65"/>
        <v>0.3923333333</v>
      </c>
    </row>
    <row r="207" ht="15.0" customHeight="1">
      <c r="A207" s="609">
        <f t="shared" si="17"/>
        <v>205</v>
      </c>
      <c r="B207" s="171">
        <v>435273.0</v>
      </c>
      <c r="C207" s="422" t="s">
        <v>911</v>
      </c>
      <c r="D207" s="945" t="s">
        <v>1810</v>
      </c>
      <c r="E207" s="683" t="s">
        <v>892</v>
      </c>
      <c r="F207" s="685" t="s">
        <v>512</v>
      </c>
      <c r="G207" s="685" t="s">
        <v>530</v>
      </c>
      <c r="H207" s="685" t="s">
        <v>531</v>
      </c>
      <c r="I207" s="806" t="str">
        <f t="shared" si="2"/>
        <v>#REF!</v>
      </c>
      <c r="J207" s="171">
        <v>6.0</v>
      </c>
      <c r="K207" s="171">
        <v>2024.0</v>
      </c>
      <c r="L207" s="405">
        <v>45444.0</v>
      </c>
      <c r="M207" s="405">
        <v>45473.0</v>
      </c>
      <c r="N207" s="800">
        <v>20.0</v>
      </c>
      <c r="O207" s="800">
        <f t="shared" si="76"/>
        <v>1</v>
      </c>
      <c r="P207" s="800" t="str">
        <f t="shared" si="4"/>
        <v>#REF!</v>
      </c>
      <c r="Q207" s="800">
        <f>1.24</f>
        <v>1.24</v>
      </c>
      <c r="R207" s="807"/>
      <c r="S207" s="171" t="s">
        <v>525</v>
      </c>
      <c r="T207" s="422" t="s">
        <v>1808</v>
      </c>
      <c r="U207" s="801">
        <f t="shared" si="5"/>
        <v>1.24</v>
      </c>
      <c r="V207" s="801" t="str">
        <f t="shared" si="72"/>
        <v>#REF!</v>
      </c>
      <c r="W207" s="801">
        <f t="shared" si="73"/>
        <v>1.24</v>
      </c>
      <c r="X207" s="801" t="str">
        <f t="shared" si="8"/>
        <v>#REF!</v>
      </c>
      <c r="Y207" s="616">
        <f t="shared" si="9"/>
        <v>1</v>
      </c>
      <c r="Z207" s="616" t="str">
        <f t="shared" si="42"/>
        <v>#REF!</v>
      </c>
      <c r="AA207" s="616" t="str">
        <f t="shared" si="60"/>
        <v>#REF!</v>
      </c>
      <c r="AB207" s="616" t="str">
        <f t="shared" si="61"/>
        <v>#REF!</v>
      </c>
      <c r="AC207" s="642" t="str">
        <f t="shared" si="62"/>
        <v>#REF!</v>
      </c>
      <c r="AD207" s="642" t="str">
        <f t="shared" si="63"/>
        <v>#REF!</v>
      </c>
      <c r="AE207" s="642" t="str">
        <f t="shared" si="64"/>
        <v>#REF!</v>
      </c>
      <c r="AF207" s="609"/>
      <c r="AG207" s="622"/>
      <c r="AH207" s="622"/>
      <c r="AI207" s="622">
        <f t="shared" si="65"/>
        <v>1.24</v>
      </c>
    </row>
    <row r="208" ht="15.0" customHeight="1">
      <c r="A208" s="609">
        <f t="shared" si="17"/>
        <v>206</v>
      </c>
      <c r="B208" s="171">
        <v>452869.0</v>
      </c>
      <c r="C208" s="422" t="s">
        <v>1148</v>
      </c>
      <c r="D208" s="945" t="s">
        <v>1814</v>
      </c>
      <c r="E208" s="683" t="s">
        <v>892</v>
      </c>
      <c r="F208" s="685" t="s">
        <v>564</v>
      </c>
      <c r="G208" s="685" t="s">
        <v>555</v>
      </c>
      <c r="H208" s="685" t="s">
        <v>925</v>
      </c>
      <c r="I208" s="806" t="str">
        <f t="shared" si="2"/>
        <v>#REF!</v>
      </c>
      <c r="J208" s="171">
        <v>6.0</v>
      </c>
      <c r="K208" s="171">
        <v>2024.0</v>
      </c>
      <c r="L208" s="405">
        <v>45444.0</v>
      </c>
      <c r="M208" s="405">
        <v>45473.0</v>
      </c>
      <c r="N208" s="800">
        <f>20*0.7</f>
        <v>14</v>
      </c>
      <c r="O208" s="800">
        <f t="shared" si="76"/>
        <v>0.7</v>
      </c>
      <c r="P208" s="800" t="str">
        <f t="shared" si="4"/>
        <v>#REF!</v>
      </c>
      <c r="Q208" s="800">
        <f>1.03*0.7</f>
        <v>0.721</v>
      </c>
      <c r="R208" s="807"/>
      <c r="S208" s="171" t="s">
        <v>525</v>
      </c>
      <c r="T208" s="422" t="s">
        <v>1808</v>
      </c>
      <c r="U208" s="801">
        <f t="shared" si="5"/>
        <v>0.721</v>
      </c>
      <c r="V208" s="801" t="str">
        <f t="shared" si="72"/>
        <v>#REF!</v>
      </c>
      <c r="W208" s="801" t="str">
        <f t="shared" si="73"/>
        <v>#REF!</v>
      </c>
      <c r="X208" s="801" t="str">
        <f t="shared" si="8"/>
        <v>#REF!</v>
      </c>
      <c r="Y208" s="616">
        <f t="shared" si="9"/>
        <v>1</v>
      </c>
      <c r="Z208" s="616" t="str">
        <f t="shared" si="42"/>
        <v>#REF!</v>
      </c>
      <c r="AA208" s="616" t="str">
        <f t="shared" si="60"/>
        <v>#REF!</v>
      </c>
      <c r="AB208" s="616" t="str">
        <f t="shared" si="61"/>
        <v>#REF!</v>
      </c>
      <c r="AC208" s="642" t="str">
        <f t="shared" si="62"/>
        <v>#REF!</v>
      </c>
      <c r="AD208" s="642" t="str">
        <f t="shared" si="63"/>
        <v>#REF!</v>
      </c>
      <c r="AE208" s="642" t="str">
        <f t="shared" si="64"/>
        <v>#REF!</v>
      </c>
      <c r="AF208" s="609"/>
      <c r="AG208" s="622"/>
      <c r="AH208" s="622"/>
      <c r="AI208" s="622" t="str">
        <f t="shared" si="65"/>
        <v>#REF!</v>
      </c>
    </row>
    <row r="209" ht="15.0" customHeight="1">
      <c r="A209" s="609">
        <f t="shared" si="17"/>
        <v>207</v>
      </c>
      <c r="B209" s="171">
        <v>464717.0</v>
      </c>
      <c r="C209" s="933" t="s">
        <v>1817</v>
      </c>
      <c r="D209" s="933" t="s">
        <v>1818</v>
      </c>
      <c r="E209" s="683" t="s">
        <v>892</v>
      </c>
      <c r="F209" s="685" t="s">
        <v>701</v>
      </c>
      <c r="G209" s="685" t="s">
        <v>555</v>
      </c>
      <c r="H209" s="685" t="s">
        <v>708</v>
      </c>
      <c r="I209" s="806" t="str">
        <f t="shared" si="2"/>
        <v>#REF!</v>
      </c>
      <c r="J209" s="171">
        <v>6.0</v>
      </c>
      <c r="K209" s="171">
        <v>2024.0</v>
      </c>
      <c r="L209" s="405">
        <v>45444.0</v>
      </c>
      <c r="M209" s="405">
        <v>45473.0</v>
      </c>
      <c r="N209" s="800">
        <f>0.6*20</f>
        <v>12</v>
      </c>
      <c r="O209" s="800">
        <f t="shared" si="76"/>
        <v>0.6</v>
      </c>
      <c r="P209" s="800" t="str">
        <f t="shared" si="4"/>
        <v>#REF!</v>
      </c>
      <c r="Q209" s="800" t="str">
        <f>P209</f>
        <v>#REF!</v>
      </c>
      <c r="R209" s="807"/>
      <c r="S209" s="171" t="s">
        <v>525</v>
      </c>
      <c r="T209" s="422" t="s">
        <v>1808</v>
      </c>
      <c r="U209" s="616" t="str">
        <f t="shared" si="5"/>
        <v>#REF!</v>
      </c>
      <c r="V209" s="801" t="str">
        <f t="shared" si="72"/>
        <v>#REF!</v>
      </c>
      <c r="W209" s="801" t="str">
        <f t="shared" si="73"/>
        <v>#REF!</v>
      </c>
      <c r="X209" s="801" t="str">
        <f t="shared" si="8"/>
        <v>#REF!</v>
      </c>
      <c r="Y209" s="616">
        <f t="shared" si="9"/>
        <v>1</v>
      </c>
      <c r="Z209" s="616" t="str">
        <f t="shared" si="42"/>
        <v>#REF!</v>
      </c>
      <c r="AA209" s="616" t="str">
        <f t="shared" si="60"/>
        <v>#REF!</v>
      </c>
      <c r="AB209" s="616" t="str">
        <f t="shared" si="61"/>
        <v>#REF!</v>
      </c>
      <c r="AC209" s="642" t="str">
        <f t="shared" si="62"/>
        <v>#REF!</v>
      </c>
      <c r="AD209" s="642" t="str">
        <f t="shared" si="63"/>
        <v>#REF!</v>
      </c>
      <c r="AE209" s="642" t="str">
        <f t="shared" si="64"/>
        <v>#REF!</v>
      </c>
      <c r="AF209" s="609"/>
      <c r="AG209" s="622"/>
      <c r="AH209" s="622"/>
      <c r="AI209" s="622" t="str">
        <f t="shared" si="65"/>
        <v>#REF!</v>
      </c>
    </row>
    <row r="210" ht="15.0" customHeight="1">
      <c r="A210" s="609">
        <f t="shared" si="17"/>
        <v>208</v>
      </c>
      <c r="B210" s="171">
        <v>461701.0</v>
      </c>
      <c r="C210" s="422" t="s">
        <v>1819</v>
      </c>
      <c r="D210" s="683" t="s">
        <v>1820</v>
      </c>
      <c r="E210" s="683" t="s">
        <v>892</v>
      </c>
      <c r="F210" s="685" t="s">
        <v>564</v>
      </c>
      <c r="G210" s="685" t="s">
        <v>573</v>
      </c>
      <c r="H210" s="685" t="s">
        <v>626</v>
      </c>
      <c r="I210" s="806" t="str">
        <f t="shared" si="2"/>
        <v>#REF!</v>
      </c>
      <c r="J210" s="171">
        <v>6.0</v>
      </c>
      <c r="K210" s="171">
        <v>2024.0</v>
      </c>
      <c r="L210" s="405">
        <v>45444.0</v>
      </c>
      <c r="M210" s="405">
        <v>45473.0</v>
      </c>
      <c r="N210" s="800">
        <f>20*0.9</f>
        <v>18</v>
      </c>
      <c r="O210" s="800">
        <f t="shared" si="76"/>
        <v>0.9</v>
      </c>
      <c r="P210" s="800" t="str">
        <f t="shared" si="4"/>
        <v>#REF!</v>
      </c>
      <c r="Q210" s="800" t="str">
        <f>I210*0.9</f>
        <v>#REF!</v>
      </c>
      <c r="R210" s="807"/>
      <c r="S210" s="171" t="s">
        <v>525</v>
      </c>
      <c r="T210" s="422" t="s">
        <v>1808</v>
      </c>
      <c r="U210" s="801" t="str">
        <f t="shared" si="5"/>
        <v>#REF!</v>
      </c>
      <c r="V210" s="801" t="str">
        <f t="shared" si="72"/>
        <v>#REF!</v>
      </c>
      <c r="W210" s="801" t="str">
        <f t="shared" si="73"/>
        <v>#REF!</v>
      </c>
      <c r="X210" s="801" t="str">
        <f t="shared" si="8"/>
        <v>#REF!</v>
      </c>
      <c r="Y210" s="616">
        <f t="shared" si="9"/>
        <v>1</v>
      </c>
      <c r="Z210" s="616" t="str">
        <f t="shared" si="42"/>
        <v>#REF!</v>
      </c>
      <c r="AA210" s="616" t="str">
        <f t="shared" si="60"/>
        <v>#REF!</v>
      </c>
      <c r="AB210" s="616" t="str">
        <f t="shared" si="61"/>
        <v>#REF!</v>
      </c>
      <c r="AC210" s="642" t="str">
        <f t="shared" si="62"/>
        <v>#REF!</v>
      </c>
      <c r="AD210" s="642" t="str">
        <f t="shared" si="63"/>
        <v>#REF!</v>
      </c>
      <c r="AE210" s="642" t="str">
        <f t="shared" si="64"/>
        <v>#REF!</v>
      </c>
      <c r="AF210" s="609"/>
      <c r="AG210" s="622"/>
      <c r="AH210" s="622"/>
      <c r="AI210" s="622" t="str">
        <f t="shared" si="65"/>
        <v>#REF!</v>
      </c>
    </row>
    <row r="211" ht="15.0" customHeight="1">
      <c r="A211" s="609">
        <f t="shared" si="17"/>
        <v>209</v>
      </c>
      <c r="B211" s="171">
        <v>463665.0</v>
      </c>
      <c r="C211" s="422" t="s">
        <v>1821</v>
      </c>
      <c r="D211" s="945" t="s">
        <v>1822</v>
      </c>
      <c r="E211" s="683" t="s">
        <v>892</v>
      </c>
      <c r="F211" s="685" t="s">
        <v>512</v>
      </c>
      <c r="G211" s="685" t="s">
        <v>569</v>
      </c>
      <c r="H211" s="685" t="s">
        <v>570</v>
      </c>
      <c r="I211" s="806" t="str">
        <f t="shared" si="2"/>
        <v>#REF!</v>
      </c>
      <c r="J211" s="171">
        <v>6.0</v>
      </c>
      <c r="K211" s="171">
        <v>2024.0</v>
      </c>
      <c r="L211" s="405">
        <v>45444.0</v>
      </c>
      <c r="M211" s="405">
        <v>45473.0</v>
      </c>
      <c r="N211" s="800">
        <v>20.0</v>
      </c>
      <c r="O211" s="800">
        <f t="shared" si="76"/>
        <v>1</v>
      </c>
      <c r="P211" s="800" t="str">
        <f t="shared" si="4"/>
        <v>#REF!</v>
      </c>
      <c r="Q211" s="800" t="str">
        <f t="shared" ref="Q211:Q228" si="79">P211</f>
        <v>#REF!</v>
      </c>
      <c r="R211" s="807"/>
      <c r="S211" s="171" t="s">
        <v>525</v>
      </c>
      <c r="T211" s="422" t="s">
        <v>1808</v>
      </c>
      <c r="U211" s="801" t="str">
        <f t="shared" si="5"/>
        <v>#REF!</v>
      </c>
      <c r="V211" s="801" t="str">
        <f t="shared" si="72"/>
        <v>#REF!</v>
      </c>
      <c r="W211" s="801" t="str">
        <f t="shared" si="73"/>
        <v>#REF!</v>
      </c>
      <c r="X211" s="801" t="str">
        <f t="shared" si="8"/>
        <v>#REF!</v>
      </c>
      <c r="Y211" s="616">
        <f t="shared" si="9"/>
        <v>1</v>
      </c>
      <c r="Z211" s="616" t="str">
        <f t="shared" si="42"/>
        <v>#REF!</v>
      </c>
      <c r="AA211" s="616" t="str">
        <f t="shared" si="60"/>
        <v>#REF!</v>
      </c>
      <c r="AB211" s="616" t="str">
        <f t="shared" si="61"/>
        <v>#REF!</v>
      </c>
      <c r="AC211" s="642" t="str">
        <f t="shared" si="62"/>
        <v>#REF!</v>
      </c>
      <c r="AD211" s="642" t="str">
        <f t="shared" si="63"/>
        <v>#REF!</v>
      </c>
      <c r="AE211" s="642" t="str">
        <f t="shared" si="64"/>
        <v>#REF!</v>
      </c>
      <c r="AF211" s="609"/>
      <c r="AG211" s="622"/>
      <c r="AH211" s="622"/>
      <c r="AI211" s="622" t="str">
        <f t="shared" si="65"/>
        <v>#REF!</v>
      </c>
    </row>
    <row r="212" ht="15.0" customHeight="1">
      <c r="A212" s="609">
        <f t="shared" si="17"/>
        <v>210</v>
      </c>
      <c r="B212" s="979">
        <v>458333.0</v>
      </c>
      <c r="C212" s="422" t="s">
        <v>970</v>
      </c>
      <c r="D212" s="945" t="s">
        <v>1827</v>
      </c>
      <c r="E212" s="683" t="s">
        <v>892</v>
      </c>
      <c r="F212" s="685" t="s">
        <v>512</v>
      </c>
      <c r="G212" s="685" t="s">
        <v>555</v>
      </c>
      <c r="H212" s="685" t="s">
        <v>580</v>
      </c>
      <c r="I212" s="806" t="str">
        <f t="shared" si="2"/>
        <v>#REF!</v>
      </c>
      <c r="J212" s="171">
        <v>6.0</v>
      </c>
      <c r="K212" s="171">
        <v>2024.0</v>
      </c>
      <c r="L212" s="405">
        <v>45444.0</v>
      </c>
      <c r="M212" s="405">
        <v>45473.0</v>
      </c>
      <c r="N212" s="800">
        <f t="shared" ref="N212:N213" si="80">20*0.7</f>
        <v>14</v>
      </c>
      <c r="O212" s="800">
        <f t="shared" si="76"/>
        <v>0.7</v>
      </c>
      <c r="P212" s="800" t="str">
        <f t="shared" si="4"/>
        <v>#REF!</v>
      </c>
      <c r="Q212" s="800" t="str">
        <f t="shared" si="79"/>
        <v>#REF!</v>
      </c>
      <c r="R212" s="807"/>
      <c r="S212" s="171" t="s">
        <v>525</v>
      </c>
      <c r="T212" s="422" t="s">
        <v>1808</v>
      </c>
      <c r="U212" s="801" t="str">
        <f t="shared" si="5"/>
        <v>#REF!</v>
      </c>
      <c r="V212" s="801" t="str">
        <f t="shared" si="72"/>
        <v>#REF!</v>
      </c>
      <c r="W212" s="801" t="str">
        <f t="shared" si="73"/>
        <v>#REF!</v>
      </c>
      <c r="X212" s="801" t="str">
        <f t="shared" si="8"/>
        <v>#REF!</v>
      </c>
      <c r="Y212" s="616">
        <f t="shared" si="9"/>
        <v>1</v>
      </c>
      <c r="Z212" s="616" t="str">
        <f t="shared" si="42"/>
        <v>#REF!</v>
      </c>
      <c r="AA212" s="616" t="str">
        <f t="shared" si="60"/>
        <v>#REF!</v>
      </c>
      <c r="AB212" s="616" t="str">
        <f t="shared" si="61"/>
        <v>#REF!</v>
      </c>
      <c r="AC212" s="642" t="str">
        <f t="shared" si="62"/>
        <v>#REF!</v>
      </c>
      <c r="AD212" s="642" t="str">
        <f t="shared" si="63"/>
        <v>#REF!</v>
      </c>
      <c r="AE212" s="642" t="str">
        <f t="shared" si="64"/>
        <v>#REF!</v>
      </c>
      <c r="AF212" s="609"/>
      <c r="AG212" s="622"/>
      <c r="AH212" s="622"/>
      <c r="AI212" s="622" t="str">
        <f t="shared" si="65"/>
        <v>#REF!</v>
      </c>
    </row>
    <row r="213" ht="15.0" customHeight="1">
      <c r="A213" s="609">
        <f t="shared" si="17"/>
        <v>211</v>
      </c>
      <c r="B213" s="171">
        <v>458345.0</v>
      </c>
      <c r="C213" s="422" t="s">
        <v>972</v>
      </c>
      <c r="D213" s="945" t="s">
        <v>1830</v>
      </c>
      <c r="E213" s="683" t="s">
        <v>892</v>
      </c>
      <c r="F213" s="685" t="s">
        <v>512</v>
      </c>
      <c r="G213" s="685" t="s">
        <v>573</v>
      </c>
      <c r="H213" s="685" t="s">
        <v>641</v>
      </c>
      <c r="I213" s="806" t="str">
        <f t="shared" si="2"/>
        <v>#REF!</v>
      </c>
      <c r="J213" s="171">
        <v>6.0</v>
      </c>
      <c r="K213" s="171">
        <v>2024.0</v>
      </c>
      <c r="L213" s="405">
        <v>45444.0</v>
      </c>
      <c r="M213" s="405">
        <v>45473.0</v>
      </c>
      <c r="N213" s="800">
        <f t="shared" si="80"/>
        <v>14</v>
      </c>
      <c r="O213" s="800">
        <f t="shared" si="76"/>
        <v>0.7</v>
      </c>
      <c r="P213" s="800" t="str">
        <f t="shared" si="4"/>
        <v>#REF!</v>
      </c>
      <c r="Q213" s="800" t="str">
        <f t="shared" si="79"/>
        <v>#REF!</v>
      </c>
      <c r="R213" s="807"/>
      <c r="S213" s="171" t="s">
        <v>525</v>
      </c>
      <c r="T213" s="422" t="s">
        <v>1808</v>
      </c>
      <c r="U213" s="801" t="str">
        <f t="shared" si="5"/>
        <v>#REF!</v>
      </c>
      <c r="V213" s="801" t="str">
        <f t="shared" si="72"/>
        <v>#REF!</v>
      </c>
      <c r="W213" s="801" t="str">
        <f t="shared" si="73"/>
        <v>#REF!</v>
      </c>
      <c r="X213" s="801" t="str">
        <f t="shared" si="8"/>
        <v>#REF!</v>
      </c>
      <c r="Y213" s="616">
        <f t="shared" si="9"/>
        <v>1</v>
      </c>
      <c r="Z213" s="616" t="str">
        <f t="shared" si="42"/>
        <v>#REF!</v>
      </c>
      <c r="AA213" s="616" t="str">
        <f t="shared" si="60"/>
        <v>#REF!</v>
      </c>
      <c r="AB213" s="616" t="str">
        <f t="shared" si="61"/>
        <v>#REF!</v>
      </c>
      <c r="AC213" s="642" t="str">
        <f t="shared" si="62"/>
        <v>#REF!</v>
      </c>
      <c r="AD213" s="642" t="str">
        <f t="shared" si="63"/>
        <v>#REF!</v>
      </c>
      <c r="AE213" s="642" t="str">
        <f t="shared" si="64"/>
        <v>#REF!</v>
      </c>
      <c r="AF213" s="609"/>
      <c r="AG213" s="622"/>
      <c r="AH213" s="622"/>
      <c r="AI213" s="622" t="str">
        <f t="shared" si="65"/>
        <v>#REF!</v>
      </c>
    </row>
    <row r="214" ht="15.0" customHeight="1">
      <c r="A214" s="609">
        <f t="shared" si="17"/>
        <v>212</v>
      </c>
      <c r="B214" s="171">
        <v>441357.0</v>
      </c>
      <c r="C214" s="422" t="s">
        <v>1126</v>
      </c>
      <c r="D214" s="945" t="s">
        <v>1831</v>
      </c>
      <c r="E214" s="683" t="s">
        <v>892</v>
      </c>
      <c r="F214" s="685" t="s">
        <v>512</v>
      </c>
      <c r="G214" s="685" t="s">
        <v>530</v>
      </c>
      <c r="H214" s="685" t="s">
        <v>531</v>
      </c>
      <c r="I214" s="806" t="str">
        <f t="shared" si="2"/>
        <v>#REF!</v>
      </c>
      <c r="J214" s="171">
        <v>6.0</v>
      </c>
      <c r="K214" s="171">
        <v>2024.0</v>
      </c>
      <c r="L214" s="405">
        <v>45444.0</v>
      </c>
      <c r="M214" s="405">
        <v>45466.0</v>
      </c>
      <c r="N214" s="800">
        <v>15.0</v>
      </c>
      <c r="O214" s="800">
        <f t="shared" si="76"/>
        <v>0.75</v>
      </c>
      <c r="P214" s="800" t="str">
        <f t="shared" si="4"/>
        <v>#REF!</v>
      </c>
      <c r="Q214" s="800" t="str">
        <f t="shared" si="79"/>
        <v>#REF!</v>
      </c>
      <c r="R214" s="807"/>
      <c r="S214" s="171" t="s">
        <v>525</v>
      </c>
      <c r="T214" s="422" t="s">
        <v>1808</v>
      </c>
      <c r="U214" s="801" t="str">
        <f t="shared" si="5"/>
        <v>#REF!</v>
      </c>
      <c r="V214" s="801" t="str">
        <f t="shared" si="72"/>
        <v>#REF!</v>
      </c>
      <c r="W214" s="801" t="str">
        <f t="shared" si="73"/>
        <v>#REF!</v>
      </c>
      <c r="X214" s="801" t="str">
        <f t="shared" si="8"/>
        <v>#REF!</v>
      </c>
      <c r="Y214" s="616">
        <f t="shared" si="9"/>
        <v>0.75</v>
      </c>
      <c r="Z214" s="616" t="str">
        <f t="shared" si="42"/>
        <v>#REF!</v>
      </c>
      <c r="AA214" s="616" t="str">
        <f t="shared" si="60"/>
        <v>#REF!</v>
      </c>
      <c r="AB214" s="616" t="str">
        <f t="shared" si="61"/>
        <v>#REF!</v>
      </c>
      <c r="AC214" s="642" t="str">
        <f t="shared" si="62"/>
        <v>#REF!</v>
      </c>
      <c r="AD214" s="642" t="str">
        <f t="shared" si="63"/>
        <v>#REF!</v>
      </c>
      <c r="AE214" s="642" t="str">
        <f t="shared" si="64"/>
        <v>#REF!</v>
      </c>
      <c r="AF214" s="609"/>
      <c r="AG214" s="622"/>
      <c r="AH214" s="622"/>
      <c r="AI214" s="622" t="str">
        <f t="shared" si="65"/>
        <v>#REF!</v>
      </c>
    </row>
    <row r="215" ht="15.0" customHeight="1">
      <c r="A215" s="609">
        <f t="shared" si="17"/>
        <v>213</v>
      </c>
      <c r="B215" s="171">
        <v>428987.0</v>
      </c>
      <c r="C215" s="422" t="s">
        <v>942</v>
      </c>
      <c r="D215" s="945" t="s">
        <v>1652</v>
      </c>
      <c r="E215" s="683" t="s">
        <v>892</v>
      </c>
      <c r="F215" s="685" t="s">
        <v>701</v>
      </c>
      <c r="G215" s="685" t="s">
        <v>540</v>
      </c>
      <c r="H215" s="685" t="s">
        <v>703</v>
      </c>
      <c r="I215" s="806" t="str">
        <f t="shared" si="2"/>
        <v>#REF!</v>
      </c>
      <c r="J215" s="171">
        <v>6.0</v>
      </c>
      <c r="K215" s="171">
        <v>2024.0</v>
      </c>
      <c r="L215" s="405">
        <v>45444.0</v>
      </c>
      <c r="M215" s="405">
        <v>45473.0</v>
      </c>
      <c r="N215" s="800">
        <v>10.0</v>
      </c>
      <c r="O215" s="800">
        <f t="shared" si="76"/>
        <v>0.5</v>
      </c>
      <c r="P215" s="800" t="str">
        <f t="shared" si="4"/>
        <v>#REF!</v>
      </c>
      <c r="Q215" s="800" t="str">
        <f t="shared" si="79"/>
        <v>#REF!</v>
      </c>
      <c r="R215" s="807"/>
      <c r="S215" s="171" t="s">
        <v>525</v>
      </c>
      <c r="T215" s="422" t="s">
        <v>1808</v>
      </c>
      <c r="U215" s="801" t="str">
        <f t="shared" si="5"/>
        <v>#REF!</v>
      </c>
      <c r="V215" s="801" t="str">
        <f t="shared" si="72"/>
        <v>#REF!</v>
      </c>
      <c r="W215" s="801" t="str">
        <f t="shared" si="73"/>
        <v>#REF!</v>
      </c>
      <c r="X215" s="801" t="str">
        <f t="shared" si="8"/>
        <v>#REF!</v>
      </c>
      <c r="Y215" s="616">
        <f t="shared" si="9"/>
        <v>1</v>
      </c>
      <c r="Z215" s="616" t="str">
        <f t="shared" si="42"/>
        <v>#REF!</v>
      </c>
      <c r="AA215" s="616" t="str">
        <f t="shared" si="60"/>
        <v>#REF!</v>
      </c>
      <c r="AB215" s="616" t="str">
        <f t="shared" si="61"/>
        <v>#REF!</v>
      </c>
      <c r="AC215" s="642" t="str">
        <f t="shared" si="62"/>
        <v>#REF!</v>
      </c>
      <c r="AD215" s="642" t="str">
        <f t="shared" si="63"/>
        <v>#REF!</v>
      </c>
      <c r="AE215" s="642" t="str">
        <f t="shared" si="64"/>
        <v>#REF!</v>
      </c>
      <c r="AF215" s="609"/>
      <c r="AG215" s="622"/>
      <c r="AH215" s="622"/>
      <c r="AI215" s="622" t="str">
        <f t="shared" si="65"/>
        <v>#REF!</v>
      </c>
    </row>
    <row r="216" ht="15.0" customHeight="1">
      <c r="A216" s="609">
        <f t="shared" si="17"/>
        <v>214</v>
      </c>
      <c r="B216" s="171">
        <v>430061.0</v>
      </c>
      <c r="C216" s="422" t="s">
        <v>1240</v>
      </c>
      <c r="D216" s="683" t="s">
        <v>1835</v>
      </c>
      <c r="E216" s="683" t="s">
        <v>892</v>
      </c>
      <c r="F216" s="685" t="s">
        <v>701</v>
      </c>
      <c r="G216" s="685" t="s">
        <v>555</v>
      </c>
      <c r="H216" s="685" t="s">
        <v>708</v>
      </c>
      <c r="I216" s="806" t="str">
        <f t="shared" si="2"/>
        <v>#REF!</v>
      </c>
      <c r="J216" s="171">
        <v>6.0</v>
      </c>
      <c r="K216" s="171">
        <v>2024.0</v>
      </c>
      <c r="L216" s="405">
        <v>45444.0</v>
      </c>
      <c r="M216" s="405">
        <v>45473.0</v>
      </c>
      <c r="N216" s="800">
        <v>20.0</v>
      </c>
      <c r="O216" s="800">
        <f t="shared" si="76"/>
        <v>1</v>
      </c>
      <c r="P216" s="800" t="str">
        <f t="shared" si="4"/>
        <v>#REF!</v>
      </c>
      <c r="Q216" s="800" t="str">
        <f t="shared" si="79"/>
        <v>#REF!</v>
      </c>
      <c r="R216" s="807"/>
      <c r="S216" s="171" t="s">
        <v>525</v>
      </c>
      <c r="T216" s="422" t="s">
        <v>1808</v>
      </c>
      <c r="U216" s="801" t="str">
        <f t="shared" si="5"/>
        <v>#REF!</v>
      </c>
      <c r="V216" s="801" t="str">
        <f t="shared" si="72"/>
        <v>#REF!</v>
      </c>
      <c r="W216" s="801" t="str">
        <f t="shared" si="73"/>
        <v>#REF!</v>
      </c>
      <c r="X216" s="801" t="str">
        <f t="shared" si="8"/>
        <v>#REF!</v>
      </c>
      <c r="Y216" s="616">
        <f t="shared" si="9"/>
        <v>1</v>
      </c>
      <c r="Z216" s="616" t="str">
        <f t="shared" si="42"/>
        <v>#REF!</v>
      </c>
      <c r="AA216" s="616" t="str">
        <f t="shared" si="60"/>
        <v>#REF!</v>
      </c>
      <c r="AB216" s="616" t="str">
        <f t="shared" si="61"/>
        <v>#REF!</v>
      </c>
      <c r="AC216" s="642" t="str">
        <f t="shared" si="62"/>
        <v>#REF!</v>
      </c>
      <c r="AD216" s="642" t="str">
        <f t="shared" si="63"/>
        <v>#REF!</v>
      </c>
      <c r="AE216" s="642" t="str">
        <f t="shared" si="64"/>
        <v>#REF!</v>
      </c>
      <c r="AF216" s="609"/>
      <c r="AG216" s="622"/>
      <c r="AH216" s="622"/>
      <c r="AI216" s="622" t="str">
        <f t="shared" si="65"/>
        <v>#REF!</v>
      </c>
    </row>
    <row r="217" ht="15.0" customHeight="1">
      <c r="A217" s="609">
        <f t="shared" si="17"/>
        <v>215</v>
      </c>
      <c r="B217" s="171">
        <v>464863.0</v>
      </c>
      <c r="C217" s="422" t="s">
        <v>1836</v>
      </c>
      <c r="D217" s="933" t="s">
        <v>1837</v>
      </c>
      <c r="E217" s="683" t="s">
        <v>892</v>
      </c>
      <c r="F217" s="685" t="s">
        <v>701</v>
      </c>
      <c r="G217" s="685" t="s">
        <v>555</v>
      </c>
      <c r="H217" s="685" t="s">
        <v>708</v>
      </c>
      <c r="I217" s="806" t="str">
        <f t="shared" si="2"/>
        <v>#REF!</v>
      </c>
      <c r="J217" s="171">
        <v>6.0</v>
      </c>
      <c r="K217" s="171">
        <v>2024.0</v>
      </c>
      <c r="L217" s="405">
        <v>45444.0</v>
      </c>
      <c r="M217" s="405">
        <v>45473.0</v>
      </c>
      <c r="N217" s="800">
        <f>0.6*20</f>
        <v>12</v>
      </c>
      <c r="O217" s="800">
        <f t="shared" si="76"/>
        <v>0.6</v>
      </c>
      <c r="P217" s="800" t="str">
        <f t="shared" si="4"/>
        <v>#REF!</v>
      </c>
      <c r="Q217" s="800" t="str">
        <f t="shared" si="79"/>
        <v>#REF!</v>
      </c>
      <c r="R217" s="807"/>
      <c r="S217" s="171" t="s">
        <v>525</v>
      </c>
      <c r="T217" s="422" t="s">
        <v>1808</v>
      </c>
      <c r="U217" s="616" t="str">
        <f t="shared" si="5"/>
        <v>#REF!</v>
      </c>
      <c r="V217" s="801" t="str">
        <f t="shared" si="72"/>
        <v>#REF!</v>
      </c>
      <c r="W217" s="801" t="str">
        <f t="shared" si="73"/>
        <v>#REF!</v>
      </c>
      <c r="X217" s="801" t="str">
        <f t="shared" si="8"/>
        <v>#REF!</v>
      </c>
      <c r="Y217" s="616">
        <f t="shared" si="9"/>
        <v>1</v>
      </c>
      <c r="Z217" s="616" t="str">
        <f t="shared" si="42"/>
        <v>#REF!</v>
      </c>
      <c r="AA217" s="616" t="str">
        <f t="shared" si="60"/>
        <v>#REF!</v>
      </c>
      <c r="AB217" s="616" t="str">
        <f t="shared" si="61"/>
        <v>#REF!</v>
      </c>
      <c r="AC217" s="642" t="str">
        <f t="shared" si="62"/>
        <v>#REF!</v>
      </c>
      <c r="AD217" s="642" t="str">
        <f t="shared" si="63"/>
        <v>#REF!</v>
      </c>
      <c r="AE217" s="642" t="str">
        <f t="shared" si="64"/>
        <v>#REF!</v>
      </c>
      <c r="AF217" s="609"/>
      <c r="AG217" s="622"/>
      <c r="AH217" s="622"/>
      <c r="AI217" s="622" t="str">
        <f t="shared" si="65"/>
        <v>#REF!</v>
      </c>
    </row>
    <row r="218" ht="15.0" customHeight="1">
      <c r="A218" s="609">
        <f t="shared" si="17"/>
        <v>216</v>
      </c>
      <c r="B218" s="171">
        <v>427338.0</v>
      </c>
      <c r="C218" s="422" t="s">
        <v>928</v>
      </c>
      <c r="D218" s="683" t="s">
        <v>1659</v>
      </c>
      <c r="E218" s="683" t="s">
        <v>892</v>
      </c>
      <c r="F218" s="685" t="s">
        <v>701</v>
      </c>
      <c r="G218" s="685" t="s">
        <v>555</v>
      </c>
      <c r="H218" s="685" t="s">
        <v>708</v>
      </c>
      <c r="I218" s="806" t="str">
        <f t="shared" si="2"/>
        <v>#REF!</v>
      </c>
      <c r="J218" s="171">
        <v>6.0</v>
      </c>
      <c r="K218" s="171">
        <v>2024.0</v>
      </c>
      <c r="L218" s="405">
        <v>45444.0</v>
      </c>
      <c r="M218" s="405">
        <v>45473.0</v>
      </c>
      <c r="N218" s="800">
        <v>20.0</v>
      </c>
      <c r="O218" s="800">
        <f t="shared" si="76"/>
        <v>1</v>
      </c>
      <c r="P218" s="800" t="str">
        <f t="shared" si="4"/>
        <v>#REF!</v>
      </c>
      <c r="Q218" s="800" t="str">
        <f t="shared" si="79"/>
        <v>#REF!</v>
      </c>
      <c r="R218" s="807"/>
      <c r="S218" s="171" t="s">
        <v>525</v>
      </c>
      <c r="T218" s="422" t="s">
        <v>1808</v>
      </c>
      <c r="U218" s="801" t="str">
        <f t="shared" si="5"/>
        <v>#REF!</v>
      </c>
      <c r="V218" s="801" t="str">
        <f t="shared" si="72"/>
        <v>#REF!</v>
      </c>
      <c r="W218" s="801" t="str">
        <f t="shared" si="73"/>
        <v>#REF!</v>
      </c>
      <c r="X218" s="801" t="str">
        <f t="shared" si="8"/>
        <v>#REF!</v>
      </c>
      <c r="Y218" s="616">
        <f t="shared" si="9"/>
        <v>1.15</v>
      </c>
      <c r="Z218" s="616" t="str">
        <f t="shared" si="42"/>
        <v>#REF!</v>
      </c>
      <c r="AA218" s="616" t="str">
        <f t="shared" si="60"/>
        <v>#REF!</v>
      </c>
      <c r="AB218" s="616" t="str">
        <f t="shared" si="61"/>
        <v>#REF!</v>
      </c>
      <c r="AC218" s="642" t="str">
        <f t="shared" si="62"/>
        <v>#REF!</v>
      </c>
      <c r="AD218" s="642" t="str">
        <f t="shared" si="63"/>
        <v>#REF!</v>
      </c>
      <c r="AE218" s="642" t="str">
        <f t="shared" si="64"/>
        <v>#REF!</v>
      </c>
      <c r="AF218" s="609"/>
      <c r="AG218" s="622"/>
      <c r="AH218" s="622"/>
      <c r="AI218" s="622" t="str">
        <f t="shared" si="65"/>
        <v>#REF!</v>
      </c>
    </row>
    <row r="219" ht="15.0" customHeight="1">
      <c r="A219" s="609">
        <f t="shared" si="17"/>
        <v>217</v>
      </c>
      <c r="B219" s="171">
        <v>464207.0</v>
      </c>
      <c r="C219" s="422" t="s">
        <v>1750</v>
      </c>
      <c r="D219" s="683" t="s">
        <v>1751</v>
      </c>
      <c r="E219" s="683" t="s">
        <v>892</v>
      </c>
      <c r="F219" s="685" t="s">
        <v>701</v>
      </c>
      <c r="G219" s="685" t="s">
        <v>530</v>
      </c>
      <c r="H219" s="685" t="s">
        <v>982</v>
      </c>
      <c r="I219" s="806" t="str">
        <f t="shared" si="2"/>
        <v>#REF!</v>
      </c>
      <c r="J219" s="171">
        <v>6.0</v>
      </c>
      <c r="K219" s="171">
        <v>2024.0</v>
      </c>
      <c r="L219" s="405">
        <v>45462.0</v>
      </c>
      <c r="M219" s="405">
        <v>45473.0</v>
      </c>
      <c r="N219" s="800">
        <f>20*0.4</f>
        <v>8</v>
      </c>
      <c r="O219" s="800">
        <f t="shared" si="76"/>
        <v>0.4</v>
      </c>
      <c r="P219" s="800" t="str">
        <f t="shared" si="4"/>
        <v>#REF!</v>
      </c>
      <c r="Q219" s="800" t="str">
        <f t="shared" si="79"/>
        <v>#REF!</v>
      </c>
      <c r="R219" s="807"/>
      <c r="S219" s="171" t="s">
        <v>525</v>
      </c>
      <c r="T219" s="422" t="s">
        <v>1808</v>
      </c>
      <c r="U219" s="616" t="str">
        <f t="shared" si="5"/>
        <v>#REF!</v>
      </c>
      <c r="V219" s="801" t="str">
        <f t="shared" si="72"/>
        <v>#REF!</v>
      </c>
      <c r="W219" s="801" t="str">
        <f t="shared" si="73"/>
        <v>#REF!</v>
      </c>
      <c r="X219" s="801" t="str">
        <f t="shared" si="8"/>
        <v>#REF!</v>
      </c>
      <c r="Y219" s="616">
        <f t="shared" si="9"/>
        <v>1</v>
      </c>
      <c r="Z219" s="616" t="str">
        <f t="shared" si="42"/>
        <v>#REF!</v>
      </c>
      <c r="AA219" s="616" t="str">
        <f t="shared" si="60"/>
        <v>#REF!</v>
      </c>
      <c r="AB219" s="616" t="str">
        <f t="shared" si="61"/>
        <v>#REF!</v>
      </c>
      <c r="AC219" s="642" t="str">
        <f t="shared" si="62"/>
        <v>#REF!</v>
      </c>
      <c r="AD219" s="642" t="str">
        <f t="shared" si="63"/>
        <v>#REF!</v>
      </c>
      <c r="AE219" s="642" t="str">
        <f t="shared" si="64"/>
        <v>#REF!</v>
      </c>
      <c r="AF219" s="609"/>
      <c r="AG219" s="622"/>
      <c r="AH219" s="622"/>
      <c r="AI219" s="622" t="str">
        <f t="shared" si="65"/>
        <v>#REF!</v>
      </c>
    </row>
    <row r="220" ht="15.0" customHeight="1">
      <c r="A220" s="609">
        <f t="shared" si="17"/>
        <v>218</v>
      </c>
      <c r="B220" s="786">
        <v>432394.0</v>
      </c>
      <c r="C220" s="240" t="s">
        <v>935</v>
      </c>
      <c r="D220" s="240" t="s">
        <v>1663</v>
      </c>
      <c r="E220" s="240" t="s">
        <v>892</v>
      </c>
      <c r="F220" s="609" t="s">
        <v>512</v>
      </c>
      <c r="G220" s="609" t="s">
        <v>893</v>
      </c>
      <c r="H220" s="609" t="str">
        <f t="shared" ref="H220:H271" si="81">IF(G220="fresher",F220&amp;"01",IF(G220="junior",F220&amp;"02",IF(G220="junior+",F220&amp;"03",IF(G220="middle",F220&amp;"04",IF(G220="middle+",F220&amp;"05",IF(G220="senior",F220&amp;"06",0))))))</f>
        <v>DEV06</v>
      </c>
      <c r="I220" s="611" t="str">
        <f t="shared" si="2"/>
        <v>#REF!</v>
      </c>
      <c r="J220" s="609">
        <v>6.0</v>
      </c>
      <c r="K220" s="609">
        <v>2024.0</v>
      </c>
      <c r="L220" s="639">
        <v>45444.0</v>
      </c>
      <c r="M220" s="639">
        <v>45473.0</v>
      </c>
      <c r="N220" s="640">
        <v>2.0</v>
      </c>
      <c r="O220" s="640">
        <f t="shared" si="76"/>
        <v>0.1</v>
      </c>
      <c r="P220" s="640" t="str">
        <f t="shared" si="4"/>
        <v>#REF!</v>
      </c>
      <c r="Q220" s="880" t="str">
        <f t="shared" si="79"/>
        <v>#REF!</v>
      </c>
      <c r="R220" s="640"/>
      <c r="S220" s="609" t="s">
        <v>525</v>
      </c>
      <c r="T220" s="240" t="s">
        <v>1854</v>
      </c>
      <c r="U220" s="616" t="str">
        <f t="shared" si="5"/>
        <v>#REF!</v>
      </c>
      <c r="V220" s="801" t="str">
        <f t="shared" si="72"/>
        <v>#REF!</v>
      </c>
      <c r="W220" s="801" t="str">
        <f t="shared" si="73"/>
        <v>#REF!</v>
      </c>
      <c r="X220" s="616" t="str">
        <f t="shared" si="8"/>
        <v>#REF!</v>
      </c>
      <c r="Y220" s="616">
        <f t="shared" si="9"/>
        <v>0.7</v>
      </c>
      <c r="Z220" s="616" t="str">
        <f t="shared" si="42"/>
        <v>#REF!</v>
      </c>
      <c r="AA220" s="616" t="str">
        <f t="shared" si="60"/>
        <v>#REF!</v>
      </c>
      <c r="AB220" s="616" t="str">
        <f t="shared" si="61"/>
        <v>#REF!</v>
      </c>
      <c r="AC220" s="642" t="str">
        <f t="shared" si="62"/>
        <v>#REF!</v>
      </c>
      <c r="AD220" s="642" t="str">
        <f t="shared" si="63"/>
        <v>#REF!</v>
      </c>
      <c r="AE220" s="642" t="str">
        <f t="shared" si="64"/>
        <v>#REF!</v>
      </c>
      <c r="AF220" s="609"/>
      <c r="AG220" s="622"/>
      <c r="AH220" s="622"/>
      <c r="AI220" s="622" t="str">
        <f t="shared" si="65"/>
        <v>#REF!</v>
      </c>
    </row>
    <row r="221" ht="15.0" customHeight="1">
      <c r="A221" s="609">
        <f t="shared" si="17"/>
        <v>219</v>
      </c>
      <c r="B221" s="609">
        <v>435421.0</v>
      </c>
      <c r="C221" s="240" t="s">
        <v>939</v>
      </c>
      <c r="D221" s="240" t="s">
        <v>1857</v>
      </c>
      <c r="E221" s="240" t="s">
        <v>892</v>
      </c>
      <c r="F221" s="609" t="s">
        <v>512</v>
      </c>
      <c r="G221" s="609" t="s">
        <v>771</v>
      </c>
      <c r="H221" s="609" t="str">
        <f t="shared" si="81"/>
        <v>DEV04</v>
      </c>
      <c r="I221" s="611" t="str">
        <f t="shared" si="2"/>
        <v>#REF!</v>
      </c>
      <c r="J221" s="609">
        <v>6.0</v>
      </c>
      <c r="K221" s="609">
        <v>2024.0</v>
      </c>
      <c r="L221" s="639">
        <v>45444.0</v>
      </c>
      <c r="M221" s="639">
        <v>45473.0</v>
      </c>
      <c r="N221" s="640">
        <v>20.0</v>
      </c>
      <c r="O221" s="640">
        <f t="shared" si="76"/>
        <v>1</v>
      </c>
      <c r="P221" s="640" t="str">
        <f t="shared" si="4"/>
        <v>#REF!</v>
      </c>
      <c r="Q221" s="880" t="str">
        <f t="shared" si="79"/>
        <v>#REF!</v>
      </c>
      <c r="R221" s="640"/>
      <c r="S221" s="609" t="s">
        <v>525</v>
      </c>
      <c r="T221" s="240" t="s">
        <v>1854</v>
      </c>
      <c r="U221" s="616" t="str">
        <f t="shared" si="5"/>
        <v>#REF!</v>
      </c>
      <c r="V221" s="801" t="str">
        <f t="shared" si="72"/>
        <v>#REF!</v>
      </c>
      <c r="W221" s="801" t="str">
        <f t="shared" si="73"/>
        <v>#REF!</v>
      </c>
      <c r="X221" s="616" t="str">
        <f t="shared" si="8"/>
        <v>#REF!</v>
      </c>
      <c r="Y221" s="616">
        <f t="shared" si="9"/>
        <v>1</v>
      </c>
      <c r="Z221" s="616" t="str">
        <f t="shared" si="42"/>
        <v>#REF!</v>
      </c>
      <c r="AA221" s="616" t="str">
        <f t="shared" si="60"/>
        <v>#REF!</v>
      </c>
      <c r="AB221" s="616" t="str">
        <f t="shared" si="61"/>
        <v>#REF!</v>
      </c>
      <c r="AC221" s="642" t="str">
        <f t="shared" si="62"/>
        <v>#REF!</v>
      </c>
      <c r="AD221" s="642" t="str">
        <f t="shared" si="63"/>
        <v>#REF!</v>
      </c>
      <c r="AE221" s="642" t="str">
        <f t="shared" si="64"/>
        <v>#REF!</v>
      </c>
      <c r="AF221" s="609"/>
      <c r="AG221" s="622"/>
      <c r="AH221" s="622"/>
      <c r="AI221" s="622" t="str">
        <f t="shared" si="65"/>
        <v>#REF!</v>
      </c>
    </row>
    <row r="222" ht="15.0" customHeight="1">
      <c r="A222" s="609">
        <f t="shared" si="17"/>
        <v>220</v>
      </c>
      <c r="B222" s="609">
        <v>436611.0</v>
      </c>
      <c r="C222" s="240" t="s">
        <v>978</v>
      </c>
      <c r="D222" s="240" t="s">
        <v>1597</v>
      </c>
      <c r="E222" s="240" t="s">
        <v>892</v>
      </c>
      <c r="F222" s="609" t="s">
        <v>546</v>
      </c>
      <c r="G222" s="609" t="s">
        <v>787</v>
      </c>
      <c r="H222" s="609" t="str">
        <f t="shared" si="81"/>
        <v>TESTER05</v>
      </c>
      <c r="I222" s="611" t="str">
        <f t="shared" si="2"/>
        <v>#REF!</v>
      </c>
      <c r="J222" s="609">
        <v>6.0</v>
      </c>
      <c r="K222" s="609">
        <v>2024.0</v>
      </c>
      <c r="L222" s="639">
        <v>45444.0</v>
      </c>
      <c r="M222" s="639">
        <v>45448.0</v>
      </c>
      <c r="N222" s="640">
        <v>3.0</v>
      </c>
      <c r="O222" s="640">
        <f t="shared" si="76"/>
        <v>0.15</v>
      </c>
      <c r="P222" s="640" t="str">
        <f t="shared" si="4"/>
        <v>#REF!</v>
      </c>
      <c r="Q222" s="880" t="str">
        <f t="shared" si="79"/>
        <v>#REF!</v>
      </c>
      <c r="R222" s="640"/>
      <c r="S222" s="609" t="s">
        <v>525</v>
      </c>
      <c r="T222" s="240" t="s">
        <v>1854</v>
      </c>
      <c r="U222" s="616" t="str">
        <f t="shared" si="5"/>
        <v>#REF!</v>
      </c>
      <c r="V222" s="801" t="str">
        <f t="shared" si="72"/>
        <v>#REF!</v>
      </c>
      <c r="W222" s="801" t="str">
        <f t="shared" si="73"/>
        <v>#REF!</v>
      </c>
      <c r="X222" s="616" t="str">
        <f t="shared" si="8"/>
        <v>#REF!</v>
      </c>
      <c r="Y222" s="616">
        <f t="shared" si="9"/>
        <v>1</v>
      </c>
      <c r="Z222" s="616" t="str">
        <f t="shared" si="42"/>
        <v>#REF!</v>
      </c>
      <c r="AA222" s="616" t="str">
        <f t="shared" si="60"/>
        <v>#REF!</v>
      </c>
      <c r="AB222" s="616" t="str">
        <f t="shared" si="61"/>
        <v>#REF!</v>
      </c>
      <c r="AC222" s="642" t="str">
        <f t="shared" si="62"/>
        <v>#REF!</v>
      </c>
      <c r="AD222" s="642" t="str">
        <f t="shared" si="63"/>
        <v>#REF!</v>
      </c>
      <c r="AE222" s="642" t="str">
        <f t="shared" si="64"/>
        <v>#REF!</v>
      </c>
      <c r="AF222" s="609"/>
      <c r="AG222" s="622"/>
      <c r="AH222" s="622"/>
      <c r="AI222" s="622" t="str">
        <f t="shared" si="65"/>
        <v>#REF!</v>
      </c>
    </row>
    <row r="223" ht="15.0" customHeight="1">
      <c r="A223" s="609">
        <f t="shared" si="17"/>
        <v>221</v>
      </c>
      <c r="B223" s="609">
        <v>452869.0</v>
      </c>
      <c r="C223" s="240" t="s">
        <v>963</v>
      </c>
      <c r="D223" s="240" t="s">
        <v>1814</v>
      </c>
      <c r="E223" s="240" t="s">
        <v>892</v>
      </c>
      <c r="F223" s="609" t="s">
        <v>564</v>
      </c>
      <c r="G223" s="609" t="s">
        <v>665</v>
      </c>
      <c r="H223" s="609" t="str">
        <f t="shared" si="81"/>
        <v>BA02</v>
      </c>
      <c r="I223" s="611" t="str">
        <f t="shared" si="2"/>
        <v>#REF!</v>
      </c>
      <c r="J223" s="609">
        <v>6.0</v>
      </c>
      <c r="K223" s="609">
        <v>2024.0</v>
      </c>
      <c r="L223" s="639">
        <v>45444.0</v>
      </c>
      <c r="M223" s="639">
        <v>45473.0</v>
      </c>
      <c r="N223" s="640">
        <v>6.0</v>
      </c>
      <c r="O223" s="640">
        <f t="shared" si="76"/>
        <v>0.3</v>
      </c>
      <c r="P223" s="640" t="str">
        <f t="shared" si="4"/>
        <v>#REF!</v>
      </c>
      <c r="Q223" s="880" t="str">
        <f t="shared" si="79"/>
        <v>#REF!</v>
      </c>
      <c r="R223" s="640"/>
      <c r="S223" s="609" t="s">
        <v>525</v>
      </c>
      <c r="T223" s="240" t="s">
        <v>1854</v>
      </c>
      <c r="U223" s="616" t="str">
        <f t="shared" si="5"/>
        <v>#REF!</v>
      </c>
      <c r="V223" s="616" t="str">
        <f t="shared" ref="V223:V228" si="82">ROUND(SUMIF($B:$B,B223,P:P),3)</f>
        <v>#REF!</v>
      </c>
      <c r="W223" s="801" t="str">
        <f t="shared" si="73"/>
        <v>#REF!</v>
      </c>
      <c r="X223" s="616" t="str">
        <f t="shared" si="8"/>
        <v>#REF!</v>
      </c>
      <c r="Y223" s="616">
        <f t="shared" si="9"/>
        <v>1</v>
      </c>
      <c r="Z223" s="616" t="str">
        <f t="shared" si="42"/>
        <v>#REF!</v>
      </c>
      <c r="AA223" s="616" t="str">
        <f t="shared" si="60"/>
        <v>#REF!</v>
      </c>
      <c r="AB223" s="616" t="str">
        <f t="shared" si="61"/>
        <v>#REF!</v>
      </c>
      <c r="AC223" s="642" t="str">
        <f t="shared" si="62"/>
        <v>#REF!</v>
      </c>
      <c r="AD223" s="642" t="str">
        <f t="shared" si="63"/>
        <v>#REF!</v>
      </c>
      <c r="AE223" s="642" t="str">
        <f t="shared" si="64"/>
        <v>#REF!</v>
      </c>
      <c r="AF223" s="609"/>
      <c r="AG223" s="622"/>
      <c r="AH223" s="622"/>
      <c r="AI223" s="622" t="str">
        <f t="shared" si="65"/>
        <v>#REF!</v>
      </c>
    </row>
    <row r="224" ht="15.0" customHeight="1">
      <c r="A224" s="609">
        <f t="shared" si="17"/>
        <v>222</v>
      </c>
      <c r="B224" s="609">
        <v>457895.0</v>
      </c>
      <c r="C224" s="390" t="s">
        <v>930</v>
      </c>
      <c r="D224" s="390" t="s">
        <v>1868</v>
      </c>
      <c r="E224" s="390" t="s">
        <v>892</v>
      </c>
      <c r="F224" s="389" t="s">
        <v>512</v>
      </c>
      <c r="G224" s="389" t="s">
        <v>795</v>
      </c>
      <c r="H224" s="609" t="str">
        <f t="shared" si="81"/>
        <v>DEV01</v>
      </c>
      <c r="I224" s="611" t="str">
        <f t="shared" si="2"/>
        <v>#REF!</v>
      </c>
      <c r="J224" s="609">
        <v>6.0</v>
      </c>
      <c r="K224" s="609">
        <v>2024.0</v>
      </c>
      <c r="L224" s="639">
        <v>45444.0</v>
      </c>
      <c r="M224" s="639">
        <v>45473.0</v>
      </c>
      <c r="N224" s="640">
        <v>20.0</v>
      </c>
      <c r="O224" s="640">
        <f t="shared" si="76"/>
        <v>1</v>
      </c>
      <c r="P224" s="640" t="str">
        <f t="shared" si="4"/>
        <v>#REF!</v>
      </c>
      <c r="Q224" s="880" t="str">
        <f t="shared" si="79"/>
        <v>#REF!</v>
      </c>
      <c r="R224" s="640"/>
      <c r="S224" s="609" t="s">
        <v>525</v>
      </c>
      <c r="T224" s="240" t="s">
        <v>1854</v>
      </c>
      <c r="U224" s="616" t="str">
        <f t="shared" si="5"/>
        <v>#REF!</v>
      </c>
      <c r="V224" s="616" t="str">
        <f t="shared" si="82"/>
        <v>#REF!</v>
      </c>
      <c r="W224" s="616" t="str">
        <f t="shared" ref="W224:W228" si="83">ROUND(SUMIF($B:$B,B224,U:U),3)</f>
        <v>#REF!</v>
      </c>
      <c r="X224" s="616" t="str">
        <f t="shared" si="8"/>
        <v>#REF!</v>
      </c>
      <c r="Y224" s="616">
        <f t="shared" si="9"/>
        <v>1</v>
      </c>
      <c r="Z224" s="616" t="str">
        <f t="shared" si="42"/>
        <v>#REF!</v>
      </c>
      <c r="AA224" s="616" t="str">
        <f t="shared" si="60"/>
        <v>#REF!</v>
      </c>
      <c r="AB224" s="616" t="str">
        <f t="shared" si="61"/>
        <v>#REF!</v>
      </c>
      <c r="AC224" s="642" t="str">
        <f t="shared" si="62"/>
        <v>#REF!</v>
      </c>
      <c r="AD224" s="642" t="str">
        <f t="shared" si="63"/>
        <v>#REF!</v>
      </c>
      <c r="AE224" s="642" t="str">
        <f t="shared" si="64"/>
        <v>#REF!</v>
      </c>
      <c r="AF224" s="609"/>
      <c r="AG224" s="622"/>
      <c r="AH224" s="622"/>
      <c r="AI224" s="622" t="str">
        <f t="shared" si="65"/>
        <v>#REF!</v>
      </c>
    </row>
    <row r="225" ht="15.0" customHeight="1">
      <c r="A225" s="609">
        <f t="shared" si="17"/>
        <v>223</v>
      </c>
      <c r="B225" s="609">
        <v>458333.0</v>
      </c>
      <c r="C225" s="240" t="s">
        <v>970</v>
      </c>
      <c r="D225" s="240" t="s">
        <v>1827</v>
      </c>
      <c r="E225" s="240" t="s">
        <v>892</v>
      </c>
      <c r="F225" s="609" t="s">
        <v>512</v>
      </c>
      <c r="G225" s="609" t="s">
        <v>665</v>
      </c>
      <c r="H225" s="609" t="str">
        <f t="shared" si="81"/>
        <v>DEV02</v>
      </c>
      <c r="I225" s="611" t="str">
        <f t="shared" si="2"/>
        <v>#REF!</v>
      </c>
      <c r="J225" s="609">
        <v>6.0</v>
      </c>
      <c r="K225" s="609">
        <v>2024.0</v>
      </c>
      <c r="L225" s="639">
        <v>45444.0</v>
      </c>
      <c r="M225" s="639">
        <v>45473.0</v>
      </c>
      <c r="N225" s="640">
        <v>6.0</v>
      </c>
      <c r="O225" s="640">
        <f t="shared" si="76"/>
        <v>0.3</v>
      </c>
      <c r="P225" s="640" t="str">
        <f t="shared" si="4"/>
        <v>#REF!</v>
      </c>
      <c r="Q225" s="880" t="str">
        <f t="shared" si="79"/>
        <v>#REF!</v>
      </c>
      <c r="R225" s="640"/>
      <c r="S225" s="609" t="s">
        <v>525</v>
      </c>
      <c r="T225" s="240" t="s">
        <v>1854</v>
      </c>
      <c r="U225" s="616" t="str">
        <f t="shared" si="5"/>
        <v>#REF!</v>
      </c>
      <c r="V225" s="616" t="str">
        <f t="shared" si="82"/>
        <v>#REF!</v>
      </c>
      <c r="W225" s="616" t="str">
        <f t="shared" si="83"/>
        <v>#REF!</v>
      </c>
      <c r="X225" s="616" t="str">
        <f t="shared" si="8"/>
        <v>#REF!</v>
      </c>
      <c r="Y225" s="616">
        <f t="shared" si="9"/>
        <v>1</v>
      </c>
      <c r="Z225" s="616" t="str">
        <f t="shared" si="42"/>
        <v>#REF!</v>
      </c>
      <c r="AA225" s="616" t="str">
        <f t="shared" si="60"/>
        <v>#REF!</v>
      </c>
      <c r="AB225" s="616" t="str">
        <f t="shared" si="61"/>
        <v>#REF!</v>
      </c>
      <c r="AC225" s="642" t="str">
        <f t="shared" si="62"/>
        <v>#REF!</v>
      </c>
      <c r="AD225" s="642" t="str">
        <f t="shared" si="63"/>
        <v>#REF!</v>
      </c>
      <c r="AE225" s="642" t="str">
        <f t="shared" si="64"/>
        <v>#REF!</v>
      </c>
      <c r="AF225" s="609"/>
      <c r="AG225" s="622"/>
      <c r="AH225" s="622"/>
      <c r="AI225" s="622" t="str">
        <f t="shared" si="65"/>
        <v>#REF!</v>
      </c>
    </row>
    <row r="226" ht="15.0" customHeight="1">
      <c r="A226" s="609">
        <f t="shared" si="17"/>
        <v>224</v>
      </c>
      <c r="B226" s="609">
        <v>458345.0</v>
      </c>
      <c r="C226" s="240" t="s">
        <v>972</v>
      </c>
      <c r="D226" s="240" t="s">
        <v>1830</v>
      </c>
      <c r="E226" s="240" t="s">
        <v>892</v>
      </c>
      <c r="F226" s="609" t="s">
        <v>512</v>
      </c>
      <c r="G226" s="609" t="s">
        <v>795</v>
      </c>
      <c r="H226" s="609" t="str">
        <f t="shared" si="81"/>
        <v>DEV01</v>
      </c>
      <c r="I226" s="611" t="str">
        <f t="shared" si="2"/>
        <v>#REF!</v>
      </c>
      <c r="J226" s="609">
        <v>6.0</v>
      </c>
      <c r="K226" s="609">
        <v>2024.0</v>
      </c>
      <c r="L226" s="639">
        <v>45444.0</v>
      </c>
      <c r="M226" s="639">
        <v>45473.0</v>
      </c>
      <c r="N226" s="640">
        <v>6.0</v>
      </c>
      <c r="O226" s="640">
        <f t="shared" si="76"/>
        <v>0.3</v>
      </c>
      <c r="P226" s="640" t="str">
        <f t="shared" si="4"/>
        <v>#REF!</v>
      </c>
      <c r="Q226" s="880" t="str">
        <f t="shared" si="79"/>
        <v>#REF!</v>
      </c>
      <c r="R226" s="640"/>
      <c r="S226" s="609" t="s">
        <v>525</v>
      </c>
      <c r="T226" s="240" t="s">
        <v>1854</v>
      </c>
      <c r="U226" s="616" t="str">
        <f t="shared" si="5"/>
        <v>#REF!</v>
      </c>
      <c r="V226" s="616" t="str">
        <f t="shared" si="82"/>
        <v>#REF!</v>
      </c>
      <c r="W226" s="616" t="str">
        <f t="shared" si="83"/>
        <v>#REF!</v>
      </c>
      <c r="X226" s="616" t="str">
        <f t="shared" si="8"/>
        <v>#REF!</v>
      </c>
      <c r="Y226" s="616">
        <f t="shared" si="9"/>
        <v>1</v>
      </c>
      <c r="Z226" s="616" t="str">
        <f t="shared" si="42"/>
        <v>#REF!</v>
      </c>
      <c r="AA226" s="616" t="str">
        <f t="shared" si="60"/>
        <v>#REF!</v>
      </c>
      <c r="AB226" s="616" t="str">
        <f t="shared" si="61"/>
        <v>#REF!</v>
      </c>
      <c r="AC226" s="642" t="str">
        <f t="shared" si="62"/>
        <v>#REF!</v>
      </c>
      <c r="AD226" s="642" t="str">
        <f t="shared" si="63"/>
        <v>#REF!</v>
      </c>
      <c r="AE226" s="642" t="str">
        <f t="shared" si="64"/>
        <v>#REF!</v>
      </c>
      <c r="AF226" s="609"/>
      <c r="AG226" s="622"/>
      <c r="AH226" s="622"/>
      <c r="AI226" s="622" t="str">
        <f t="shared" si="65"/>
        <v>#REF!</v>
      </c>
    </row>
    <row r="227" ht="15.0" customHeight="1">
      <c r="A227" s="609">
        <f t="shared" si="17"/>
        <v>225</v>
      </c>
      <c r="B227" s="609">
        <v>460577.0</v>
      </c>
      <c r="C227" s="240" t="s">
        <v>1140</v>
      </c>
      <c r="D227" s="240" t="s">
        <v>1873</v>
      </c>
      <c r="E227" s="240" t="s">
        <v>892</v>
      </c>
      <c r="F227" s="609" t="s">
        <v>512</v>
      </c>
      <c r="G227" s="609" t="s">
        <v>893</v>
      </c>
      <c r="H227" s="609" t="str">
        <f t="shared" si="81"/>
        <v>DEV06</v>
      </c>
      <c r="I227" s="611" t="str">
        <f t="shared" si="2"/>
        <v>#REF!</v>
      </c>
      <c r="J227" s="609">
        <v>6.0</v>
      </c>
      <c r="K227" s="609">
        <v>2024.0</v>
      </c>
      <c r="L227" s="639">
        <v>45444.0</v>
      </c>
      <c r="M227" s="639">
        <v>45473.0</v>
      </c>
      <c r="N227" s="640">
        <v>20.0</v>
      </c>
      <c r="O227" s="640">
        <f t="shared" si="76"/>
        <v>1</v>
      </c>
      <c r="P227" s="640" t="str">
        <f t="shared" si="4"/>
        <v>#REF!</v>
      </c>
      <c r="Q227" s="880" t="str">
        <f t="shared" si="79"/>
        <v>#REF!</v>
      </c>
      <c r="R227" s="640"/>
      <c r="S227" s="609" t="s">
        <v>525</v>
      </c>
      <c r="T227" s="240" t="s">
        <v>1854</v>
      </c>
      <c r="U227" s="616" t="str">
        <f t="shared" si="5"/>
        <v>#REF!</v>
      </c>
      <c r="V227" s="616" t="str">
        <f t="shared" si="82"/>
        <v>#REF!</v>
      </c>
      <c r="W227" s="616" t="str">
        <f t="shared" si="83"/>
        <v>#REF!</v>
      </c>
      <c r="X227" s="616" t="str">
        <f t="shared" si="8"/>
        <v>#REF!</v>
      </c>
      <c r="Y227" s="616">
        <f t="shared" si="9"/>
        <v>1</v>
      </c>
      <c r="Z227" s="616" t="str">
        <f t="shared" si="42"/>
        <v>#REF!</v>
      </c>
      <c r="AA227" s="616" t="str">
        <f t="shared" si="60"/>
        <v>#REF!</v>
      </c>
      <c r="AB227" s="616" t="str">
        <f t="shared" si="61"/>
        <v>#REF!</v>
      </c>
      <c r="AC227" s="642" t="str">
        <f t="shared" si="62"/>
        <v>#REF!</v>
      </c>
      <c r="AD227" s="642" t="str">
        <f t="shared" si="63"/>
        <v>#REF!</v>
      </c>
      <c r="AE227" s="642" t="str">
        <f t="shared" si="64"/>
        <v>#REF!</v>
      </c>
      <c r="AF227" s="609"/>
      <c r="AG227" s="622"/>
      <c r="AH227" s="622"/>
      <c r="AI227" s="622" t="str">
        <f t="shared" si="65"/>
        <v>#REF!</v>
      </c>
    </row>
    <row r="228" ht="15.0" customHeight="1">
      <c r="A228" s="609">
        <f t="shared" si="17"/>
        <v>226</v>
      </c>
      <c r="B228" s="609">
        <v>461701.0</v>
      </c>
      <c r="C228" s="240" t="s">
        <v>1819</v>
      </c>
      <c r="D228" s="240" t="s">
        <v>1820</v>
      </c>
      <c r="E228" s="240" t="s">
        <v>892</v>
      </c>
      <c r="F228" s="609" t="s">
        <v>564</v>
      </c>
      <c r="G228" s="685" t="s">
        <v>795</v>
      </c>
      <c r="H228" s="609" t="str">
        <f t="shared" si="81"/>
        <v>BA01</v>
      </c>
      <c r="I228" s="611" t="str">
        <f t="shared" si="2"/>
        <v>#REF!</v>
      </c>
      <c r="J228" s="609">
        <v>6.0</v>
      </c>
      <c r="K228" s="609">
        <v>2024.0</v>
      </c>
      <c r="L228" s="639">
        <v>45444.0</v>
      </c>
      <c r="M228" s="639">
        <v>45473.0</v>
      </c>
      <c r="N228" s="640">
        <v>2.0</v>
      </c>
      <c r="O228" s="640">
        <f t="shared" si="76"/>
        <v>0.1</v>
      </c>
      <c r="P228" s="640" t="str">
        <f t="shared" si="4"/>
        <v>#REF!</v>
      </c>
      <c r="Q228" s="880" t="str">
        <f t="shared" si="79"/>
        <v>#REF!</v>
      </c>
      <c r="R228" s="640"/>
      <c r="S228" s="609" t="s">
        <v>525</v>
      </c>
      <c r="T228" s="240" t="s">
        <v>1854</v>
      </c>
      <c r="U228" s="616" t="str">
        <f t="shared" si="5"/>
        <v>#REF!</v>
      </c>
      <c r="V228" s="616" t="str">
        <f t="shared" si="82"/>
        <v>#REF!</v>
      </c>
      <c r="W228" s="616" t="str">
        <f t="shared" si="83"/>
        <v>#REF!</v>
      </c>
      <c r="X228" s="616" t="str">
        <f t="shared" si="8"/>
        <v>#REF!</v>
      </c>
      <c r="Y228" s="616">
        <f t="shared" si="9"/>
        <v>1</v>
      </c>
      <c r="Z228" s="616" t="str">
        <f t="shared" si="42"/>
        <v>#REF!</v>
      </c>
      <c r="AA228" s="616" t="str">
        <f t="shared" si="60"/>
        <v>#REF!</v>
      </c>
      <c r="AB228" s="616" t="str">
        <f t="shared" si="61"/>
        <v>#REF!</v>
      </c>
      <c r="AC228" s="642" t="str">
        <f t="shared" si="62"/>
        <v>#REF!</v>
      </c>
      <c r="AD228" s="642" t="str">
        <f t="shared" si="63"/>
        <v>#REF!</v>
      </c>
      <c r="AE228" s="642" t="str">
        <f t="shared" si="64"/>
        <v>#REF!</v>
      </c>
      <c r="AF228" s="609"/>
      <c r="AG228" s="622"/>
      <c r="AH228" s="622"/>
      <c r="AI228" s="622" t="str">
        <f t="shared" si="65"/>
        <v>#REF!</v>
      </c>
    </row>
    <row r="229" ht="15.0" customHeight="1">
      <c r="A229" s="609">
        <f t="shared" si="17"/>
        <v>227</v>
      </c>
      <c r="B229" s="609">
        <v>434053.0</v>
      </c>
      <c r="C229" s="240" t="s">
        <v>690</v>
      </c>
      <c r="D229" s="240" t="s">
        <v>1879</v>
      </c>
      <c r="E229" s="240" t="s">
        <v>892</v>
      </c>
      <c r="F229" s="609" t="s">
        <v>512</v>
      </c>
      <c r="G229" s="609" t="s">
        <v>665</v>
      </c>
      <c r="H229" s="609" t="str">
        <f t="shared" si="81"/>
        <v>DEV02</v>
      </c>
      <c r="I229" s="611" t="str">
        <f t="shared" si="2"/>
        <v>#REF!</v>
      </c>
      <c r="J229" s="609">
        <v>6.0</v>
      </c>
      <c r="K229" s="609">
        <v>2024.0</v>
      </c>
      <c r="L229" s="639">
        <v>45444.0</v>
      </c>
      <c r="M229" s="639">
        <v>45473.0</v>
      </c>
      <c r="N229" s="640">
        <v>20.0</v>
      </c>
      <c r="O229" s="640">
        <f t="shared" si="76"/>
        <v>1</v>
      </c>
      <c r="P229" s="640" t="str">
        <f t="shared" si="4"/>
        <v>#REF!</v>
      </c>
      <c r="Q229" s="640">
        <v>1.08</v>
      </c>
      <c r="R229" s="640"/>
      <c r="S229" s="609" t="s">
        <v>525</v>
      </c>
      <c r="T229" s="240" t="s">
        <v>1882</v>
      </c>
      <c r="U229" s="616">
        <f t="shared" si="5"/>
        <v>1.08</v>
      </c>
      <c r="V229" s="616" t="str">
        <f>ROUND(SUMIF(B:B,B229,P:P),3)</f>
        <v>#REF!</v>
      </c>
      <c r="W229" s="616">
        <f>ROUND(SUMIF(B:B,B229,U:U),3)</f>
        <v>1.08</v>
      </c>
      <c r="X229" s="616" t="str">
        <f t="shared" si="8"/>
        <v>#REF!</v>
      </c>
      <c r="Y229" s="616">
        <f t="shared" si="9"/>
        <v>1</v>
      </c>
      <c r="Z229" s="616" t="str">
        <f t="shared" si="42"/>
        <v>#REF!</v>
      </c>
      <c r="AA229" s="616" t="str">
        <f t="shared" si="60"/>
        <v>#REF!</v>
      </c>
      <c r="AB229" s="616" t="str">
        <f t="shared" si="61"/>
        <v>#REF!</v>
      </c>
      <c r="AC229" s="642" t="str">
        <f t="shared" si="62"/>
        <v>#REF!</v>
      </c>
      <c r="AD229" s="642" t="str">
        <f t="shared" si="63"/>
        <v>#REF!</v>
      </c>
      <c r="AE229" s="642" t="str">
        <f t="shared" si="64"/>
        <v>#REF!</v>
      </c>
      <c r="AF229" s="609"/>
      <c r="AG229" s="622"/>
      <c r="AH229" s="622"/>
      <c r="AI229" s="622">
        <f t="shared" si="65"/>
        <v>1.08</v>
      </c>
    </row>
    <row r="230" ht="15.0" customHeight="1">
      <c r="A230" s="609">
        <f t="shared" si="17"/>
        <v>228</v>
      </c>
      <c r="B230" s="171">
        <v>447257.0</v>
      </c>
      <c r="C230" s="402" t="s">
        <v>824</v>
      </c>
      <c r="D230" s="998" t="s">
        <v>1883</v>
      </c>
      <c r="E230" s="998" t="s">
        <v>552</v>
      </c>
      <c r="F230" s="685" t="s">
        <v>546</v>
      </c>
      <c r="G230" s="685" t="s">
        <v>665</v>
      </c>
      <c r="H230" s="609" t="str">
        <f t="shared" si="81"/>
        <v>TESTER02</v>
      </c>
      <c r="I230" s="611" t="str">
        <f t="shared" si="2"/>
        <v>#REF!</v>
      </c>
      <c r="J230" s="609">
        <v>6.0</v>
      </c>
      <c r="K230" s="609">
        <v>2024.0</v>
      </c>
      <c r="L230" s="639">
        <v>45444.0</v>
      </c>
      <c r="M230" s="639">
        <v>45473.0</v>
      </c>
      <c r="N230" s="640">
        <v>20.0</v>
      </c>
      <c r="O230" s="640">
        <f t="shared" si="76"/>
        <v>1</v>
      </c>
      <c r="P230" s="640" t="str">
        <f t="shared" si="4"/>
        <v>#REF!</v>
      </c>
      <c r="Q230" s="640" t="str">
        <f t="shared" ref="Q230:Q232" si="84">P230</f>
        <v>#REF!</v>
      </c>
      <c r="R230" s="640"/>
      <c r="S230" s="609" t="s">
        <v>525</v>
      </c>
      <c r="T230" s="390" t="s">
        <v>1882</v>
      </c>
      <c r="U230" s="616" t="str">
        <f t="shared" si="5"/>
        <v>#REF!</v>
      </c>
      <c r="V230" s="616" t="str">
        <f>ROUND(SUMIF($B:$B,B230,P:P),3)</f>
        <v>#REF!</v>
      </c>
      <c r="W230" s="616" t="str">
        <f>ROUND(SUMIF($B:$B,B230,U:U),3)</f>
        <v>#REF!</v>
      </c>
      <c r="X230" s="616" t="str">
        <f t="shared" si="8"/>
        <v>#REF!</v>
      </c>
      <c r="Y230" s="616">
        <f t="shared" si="9"/>
        <v>1</v>
      </c>
      <c r="Z230" s="616" t="str">
        <f t="shared" si="42"/>
        <v>#REF!</v>
      </c>
      <c r="AA230" s="616" t="str">
        <f t="shared" si="60"/>
        <v>#REF!</v>
      </c>
      <c r="AB230" s="616" t="str">
        <f t="shared" si="61"/>
        <v>#REF!</v>
      </c>
      <c r="AC230" s="642" t="str">
        <f t="shared" si="62"/>
        <v>#REF!</v>
      </c>
      <c r="AD230" s="642" t="str">
        <f t="shared" si="63"/>
        <v>#REF!</v>
      </c>
      <c r="AE230" s="642" t="str">
        <f t="shared" si="64"/>
        <v>#REF!</v>
      </c>
      <c r="AF230" s="609"/>
      <c r="AG230" s="622"/>
      <c r="AH230" s="622"/>
      <c r="AI230" s="622" t="str">
        <f t="shared" si="65"/>
        <v>#REF!</v>
      </c>
    </row>
    <row r="231" ht="15.0" customHeight="1">
      <c r="A231" s="609">
        <f t="shared" si="17"/>
        <v>229</v>
      </c>
      <c r="B231" s="609">
        <v>432653.0</v>
      </c>
      <c r="C231" s="240" t="s">
        <v>694</v>
      </c>
      <c r="D231" s="240" t="s">
        <v>1885</v>
      </c>
      <c r="E231" s="240" t="s">
        <v>892</v>
      </c>
      <c r="F231" s="609" t="s">
        <v>512</v>
      </c>
      <c r="G231" s="609" t="s">
        <v>790</v>
      </c>
      <c r="H231" s="609" t="str">
        <f t="shared" si="81"/>
        <v>DEV03</v>
      </c>
      <c r="I231" s="611" t="str">
        <f t="shared" si="2"/>
        <v>#REF!</v>
      </c>
      <c r="J231" s="609">
        <v>6.0</v>
      </c>
      <c r="K231" s="609">
        <v>2024.0</v>
      </c>
      <c r="L231" s="639">
        <v>45456.0</v>
      </c>
      <c r="M231" s="639">
        <v>45473.0</v>
      </c>
      <c r="N231" s="640">
        <v>12.0</v>
      </c>
      <c r="O231" s="640">
        <f t="shared" si="76"/>
        <v>0.6</v>
      </c>
      <c r="P231" s="640" t="str">
        <f t="shared" si="4"/>
        <v>#REF!</v>
      </c>
      <c r="Q231" s="640" t="str">
        <f t="shared" si="84"/>
        <v>#REF!</v>
      </c>
      <c r="R231" s="640"/>
      <c r="S231" s="609" t="s">
        <v>525</v>
      </c>
      <c r="T231" s="240" t="s">
        <v>1882</v>
      </c>
      <c r="U231" s="616" t="str">
        <f t="shared" si="5"/>
        <v>#REF!</v>
      </c>
      <c r="V231" s="616" t="str">
        <f>ROUND(SUMIF(B:B,B231,P:P),3)</f>
        <v>#REF!</v>
      </c>
      <c r="W231" s="616" t="str">
        <f>ROUND(SUMIF(B:B,B231,U:U),3)</f>
        <v>#REF!</v>
      </c>
      <c r="X231" s="616" t="str">
        <f t="shared" si="8"/>
        <v>#REF!</v>
      </c>
      <c r="Y231" s="616">
        <f t="shared" si="9"/>
        <v>1</v>
      </c>
      <c r="Z231" s="616" t="str">
        <f t="shared" si="42"/>
        <v>#REF!</v>
      </c>
      <c r="AA231" s="616" t="str">
        <f t="shared" si="60"/>
        <v>#REF!</v>
      </c>
      <c r="AB231" s="616" t="str">
        <f t="shared" si="61"/>
        <v>#REF!</v>
      </c>
      <c r="AC231" s="642" t="str">
        <f t="shared" si="62"/>
        <v>#REF!</v>
      </c>
      <c r="AD231" s="642" t="str">
        <f t="shared" si="63"/>
        <v>#REF!</v>
      </c>
      <c r="AE231" s="642" t="str">
        <f t="shared" si="64"/>
        <v>#REF!</v>
      </c>
      <c r="AF231" s="609"/>
      <c r="AG231" s="622"/>
      <c r="AH231" s="622"/>
      <c r="AI231" s="622" t="str">
        <f t="shared" si="65"/>
        <v>#REF!</v>
      </c>
    </row>
    <row r="232" ht="15.0" customHeight="1">
      <c r="A232" s="609">
        <f t="shared" si="17"/>
        <v>230</v>
      </c>
      <c r="B232" s="171">
        <v>441049.0</v>
      </c>
      <c r="C232" s="402" t="s">
        <v>748</v>
      </c>
      <c r="D232" s="998" t="s">
        <v>1889</v>
      </c>
      <c r="E232" s="998" t="s">
        <v>662</v>
      </c>
      <c r="F232" s="685" t="s">
        <v>663</v>
      </c>
      <c r="G232" s="685" t="s">
        <v>771</v>
      </c>
      <c r="H232" s="609" t="str">
        <f t="shared" si="81"/>
        <v>PM04</v>
      </c>
      <c r="I232" s="611" t="str">
        <f t="shared" si="2"/>
        <v>#REF!</v>
      </c>
      <c r="J232" s="609">
        <v>6.0</v>
      </c>
      <c r="K232" s="609">
        <v>2024.0</v>
      </c>
      <c r="L232" s="639">
        <v>45444.0</v>
      </c>
      <c r="M232" s="639">
        <v>45473.0</v>
      </c>
      <c r="N232" s="640">
        <v>16.0</v>
      </c>
      <c r="O232" s="640">
        <f t="shared" si="76"/>
        <v>0.8</v>
      </c>
      <c r="P232" s="640" t="str">
        <f t="shared" si="4"/>
        <v>#REF!</v>
      </c>
      <c r="Q232" s="640" t="str">
        <f t="shared" si="84"/>
        <v>#REF!</v>
      </c>
      <c r="R232" s="640"/>
      <c r="S232" s="609" t="s">
        <v>525</v>
      </c>
      <c r="T232" s="390" t="s">
        <v>1882</v>
      </c>
      <c r="U232" s="616" t="str">
        <f t="shared" si="5"/>
        <v>#REF!</v>
      </c>
      <c r="V232" s="616" t="str">
        <f t="shared" ref="V232:V233" si="85">ROUND(SUMIF($B:$B,B232,P:P),3)</f>
        <v>#REF!</v>
      </c>
      <c r="W232" s="616" t="str">
        <f t="shared" ref="W232:W233" si="86">ROUND(SUMIF($B:$B,B232,U:U),3)</f>
        <v>#REF!</v>
      </c>
      <c r="X232" s="616" t="str">
        <f t="shared" si="8"/>
        <v>#REF!</v>
      </c>
      <c r="Y232" s="616">
        <f t="shared" si="9"/>
        <v>1</v>
      </c>
      <c r="Z232" s="616" t="str">
        <f t="shared" si="42"/>
        <v>#REF!</v>
      </c>
      <c r="AA232" s="616" t="str">
        <f t="shared" si="60"/>
        <v>#REF!</v>
      </c>
      <c r="AB232" s="616" t="str">
        <f t="shared" si="61"/>
        <v>#REF!</v>
      </c>
      <c r="AC232" s="642" t="str">
        <f t="shared" si="62"/>
        <v>#REF!</v>
      </c>
      <c r="AD232" s="642" t="str">
        <f t="shared" si="63"/>
        <v>#REF!</v>
      </c>
      <c r="AE232" s="642" t="str">
        <f t="shared" si="64"/>
        <v>#REF!</v>
      </c>
      <c r="AF232" s="609"/>
      <c r="AG232" s="622"/>
      <c r="AH232" s="622"/>
      <c r="AI232" s="622" t="str">
        <f t="shared" si="65"/>
        <v>#REF!</v>
      </c>
    </row>
    <row r="233" ht="15.0" customHeight="1">
      <c r="A233" s="609">
        <f t="shared" si="17"/>
        <v>231</v>
      </c>
      <c r="B233" s="171">
        <v>431986.0</v>
      </c>
      <c r="C233" s="402" t="s">
        <v>713</v>
      </c>
      <c r="D233" s="240" t="s">
        <v>1893</v>
      </c>
      <c r="E233" s="240" t="s">
        <v>892</v>
      </c>
      <c r="F233" s="609" t="s">
        <v>512</v>
      </c>
      <c r="G233" s="609" t="s">
        <v>771</v>
      </c>
      <c r="H233" s="609" t="str">
        <f t="shared" si="81"/>
        <v>DEV04</v>
      </c>
      <c r="I233" s="611" t="str">
        <f t="shared" si="2"/>
        <v>#REF!</v>
      </c>
      <c r="J233" s="609">
        <v>6.0</v>
      </c>
      <c r="K233" s="609">
        <v>2024.0</v>
      </c>
      <c r="L233" s="639">
        <v>45444.0</v>
      </c>
      <c r="M233" s="639">
        <v>45473.0</v>
      </c>
      <c r="N233" s="640">
        <v>16.0</v>
      </c>
      <c r="O233" s="640">
        <f t="shared" si="76"/>
        <v>0.8</v>
      </c>
      <c r="P233" s="640" t="str">
        <f t="shared" si="4"/>
        <v>#REF!</v>
      </c>
      <c r="Q233" s="640">
        <v>1.51</v>
      </c>
      <c r="R233" s="640"/>
      <c r="S233" s="609" t="s">
        <v>525</v>
      </c>
      <c r="T233" s="240" t="s">
        <v>1882</v>
      </c>
      <c r="U233" s="616">
        <f t="shared" si="5"/>
        <v>1.51</v>
      </c>
      <c r="V233" s="616" t="str">
        <f t="shared" si="85"/>
        <v>#REF!</v>
      </c>
      <c r="W233" s="616">
        <f t="shared" si="86"/>
        <v>2.06</v>
      </c>
      <c r="X233" s="616" t="str">
        <f t="shared" si="8"/>
        <v>#REF!</v>
      </c>
      <c r="Y233" s="616">
        <f t="shared" si="9"/>
        <v>1</v>
      </c>
      <c r="Z233" s="616" t="str">
        <f t="shared" si="42"/>
        <v>#REF!</v>
      </c>
      <c r="AA233" s="616" t="str">
        <f t="shared" si="60"/>
        <v>#REF!</v>
      </c>
      <c r="AB233" s="616" t="str">
        <f t="shared" si="61"/>
        <v>#REF!</v>
      </c>
      <c r="AC233" s="642" t="str">
        <f t="shared" si="62"/>
        <v>#REF!</v>
      </c>
      <c r="AD233" s="642" t="str">
        <f t="shared" si="63"/>
        <v>#REF!</v>
      </c>
      <c r="AE233" s="642" t="str">
        <f t="shared" si="64"/>
        <v>#REF!</v>
      </c>
      <c r="AF233" s="609"/>
      <c r="AG233" s="622"/>
      <c r="AH233" s="622"/>
      <c r="AI233" s="622">
        <f t="shared" si="65"/>
        <v>1.03</v>
      </c>
    </row>
    <row r="234" ht="15.0" customHeight="1">
      <c r="A234" s="609">
        <f t="shared" si="17"/>
        <v>232</v>
      </c>
      <c r="B234" s="171">
        <v>450265.0</v>
      </c>
      <c r="C234" s="402" t="s">
        <v>718</v>
      </c>
      <c r="D234" s="240" t="s">
        <v>1901</v>
      </c>
      <c r="E234" s="240" t="s">
        <v>892</v>
      </c>
      <c r="F234" s="609" t="s">
        <v>512</v>
      </c>
      <c r="G234" s="609" t="s">
        <v>665</v>
      </c>
      <c r="H234" s="609" t="str">
        <f t="shared" si="81"/>
        <v>DEV02</v>
      </c>
      <c r="I234" s="611" t="str">
        <f t="shared" si="2"/>
        <v>#REF!</v>
      </c>
      <c r="J234" s="609">
        <v>6.0</v>
      </c>
      <c r="K234" s="609">
        <v>2024.0</v>
      </c>
      <c r="L234" s="639">
        <v>45444.0</v>
      </c>
      <c r="M234" s="639">
        <v>45473.0</v>
      </c>
      <c r="N234" s="640">
        <v>16.0</v>
      </c>
      <c r="O234" s="640">
        <f t="shared" si="76"/>
        <v>0.8</v>
      </c>
      <c r="P234" s="640" t="str">
        <f t="shared" si="4"/>
        <v>#REF!</v>
      </c>
      <c r="Q234" s="640" t="str">
        <f>P234</f>
        <v>#REF!</v>
      </c>
      <c r="R234" s="640"/>
      <c r="S234" s="609" t="s">
        <v>525</v>
      </c>
      <c r="T234" s="240" t="s">
        <v>1882</v>
      </c>
      <c r="U234" s="616" t="str">
        <f t="shared" si="5"/>
        <v>#REF!</v>
      </c>
      <c r="V234" s="616" t="str">
        <f t="shared" ref="V234:V236" si="87">ROUND(SUMIF(B:B,B234,P:P),3)</f>
        <v>#REF!</v>
      </c>
      <c r="W234" s="616" t="str">
        <f t="shared" ref="W234:W236" si="88">ROUND(SUMIF(B:B,B234,U:U),3)</f>
        <v>#REF!</v>
      </c>
      <c r="X234" s="616" t="str">
        <f t="shared" si="8"/>
        <v>#REF!</v>
      </c>
      <c r="Y234" s="616">
        <f t="shared" si="9"/>
        <v>1</v>
      </c>
      <c r="Z234" s="616" t="str">
        <f t="shared" si="42"/>
        <v>#REF!</v>
      </c>
      <c r="AA234" s="616" t="str">
        <f t="shared" si="60"/>
        <v>#REF!</v>
      </c>
      <c r="AB234" s="616" t="str">
        <f t="shared" si="61"/>
        <v>#REF!</v>
      </c>
      <c r="AC234" s="642" t="str">
        <f t="shared" si="62"/>
        <v>#REF!</v>
      </c>
      <c r="AD234" s="642" t="str">
        <f t="shared" si="63"/>
        <v>#REF!</v>
      </c>
      <c r="AE234" s="642" t="str">
        <f t="shared" si="64"/>
        <v>#REF!</v>
      </c>
      <c r="AF234" s="609"/>
      <c r="AG234" s="622"/>
      <c r="AH234" s="622"/>
      <c r="AI234" s="622" t="str">
        <f t="shared" si="65"/>
        <v>#REF!</v>
      </c>
    </row>
    <row r="235" ht="15.0" customHeight="1">
      <c r="A235" s="609">
        <f t="shared" si="17"/>
        <v>233</v>
      </c>
      <c r="B235" s="171">
        <v>428979.0</v>
      </c>
      <c r="C235" s="402" t="s">
        <v>679</v>
      </c>
      <c r="D235" s="240" t="s">
        <v>1908</v>
      </c>
      <c r="E235" s="240" t="s">
        <v>892</v>
      </c>
      <c r="F235" s="609" t="s">
        <v>564</v>
      </c>
      <c r="G235" s="609" t="s">
        <v>893</v>
      </c>
      <c r="H235" s="609" t="str">
        <f t="shared" si="81"/>
        <v>BA06</v>
      </c>
      <c r="I235" s="611" t="str">
        <f t="shared" si="2"/>
        <v>#REF!</v>
      </c>
      <c r="J235" s="609">
        <v>6.0</v>
      </c>
      <c r="K235" s="609">
        <v>2024.0</v>
      </c>
      <c r="L235" s="639">
        <v>45444.0</v>
      </c>
      <c r="M235" s="639">
        <v>45473.0</v>
      </c>
      <c r="N235" s="640">
        <v>9.9</v>
      </c>
      <c r="O235" s="640">
        <f t="shared" si="76"/>
        <v>0.495</v>
      </c>
      <c r="P235" s="640" t="str">
        <f t="shared" si="4"/>
        <v>#REF!</v>
      </c>
      <c r="Q235" s="640">
        <v>1.51</v>
      </c>
      <c r="R235" s="640"/>
      <c r="S235" s="609" t="s">
        <v>525</v>
      </c>
      <c r="T235" s="240" t="s">
        <v>1882</v>
      </c>
      <c r="U235" s="616">
        <f t="shared" si="5"/>
        <v>1.51</v>
      </c>
      <c r="V235" s="616" t="str">
        <f t="shared" si="87"/>
        <v>#REF!</v>
      </c>
      <c r="W235" s="616" t="str">
        <f t="shared" si="88"/>
        <v>#REF!</v>
      </c>
      <c r="X235" s="616" t="str">
        <f t="shared" si="8"/>
        <v>#REF!</v>
      </c>
      <c r="Y235" s="616">
        <f t="shared" si="9"/>
        <v>1</v>
      </c>
      <c r="Z235" s="616" t="str">
        <f t="shared" si="42"/>
        <v>#REF!</v>
      </c>
      <c r="AA235" s="616" t="str">
        <f t="shared" si="60"/>
        <v>#REF!</v>
      </c>
      <c r="AB235" s="616" t="str">
        <f t="shared" si="61"/>
        <v>#REF!</v>
      </c>
      <c r="AC235" s="642" t="str">
        <f t="shared" si="62"/>
        <v>#REF!</v>
      </c>
      <c r="AD235" s="642" t="str">
        <f t="shared" si="63"/>
        <v>#REF!</v>
      </c>
      <c r="AE235" s="642" t="str">
        <f t="shared" si="64"/>
        <v>#REF!</v>
      </c>
      <c r="AF235" s="609"/>
      <c r="AG235" s="622"/>
      <c r="AH235" s="622"/>
      <c r="AI235" s="622" t="str">
        <f t="shared" si="65"/>
        <v>#REF!</v>
      </c>
    </row>
    <row r="236" ht="15.0" customHeight="1">
      <c r="A236" s="609">
        <f t="shared" si="17"/>
        <v>234</v>
      </c>
      <c r="B236" s="171">
        <v>428711.0</v>
      </c>
      <c r="C236" s="402" t="s">
        <v>699</v>
      </c>
      <c r="D236" s="240" t="s">
        <v>1876</v>
      </c>
      <c r="E236" s="240" t="s">
        <v>892</v>
      </c>
      <c r="F236" s="609" t="s">
        <v>546</v>
      </c>
      <c r="G236" s="609" t="s">
        <v>771</v>
      </c>
      <c r="H236" s="609" t="str">
        <f t="shared" si="81"/>
        <v>TESTER04</v>
      </c>
      <c r="I236" s="611" t="str">
        <f t="shared" si="2"/>
        <v>#REF!</v>
      </c>
      <c r="J236" s="609">
        <v>6.0</v>
      </c>
      <c r="K236" s="609">
        <v>2024.0</v>
      </c>
      <c r="L236" s="639">
        <v>45450.0</v>
      </c>
      <c r="M236" s="639">
        <v>45473.0</v>
      </c>
      <c r="N236" s="640">
        <v>13.5</v>
      </c>
      <c r="O236" s="640">
        <f t="shared" si="76"/>
        <v>0.675</v>
      </c>
      <c r="P236" s="640" t="str">
        <f t="shared" si="4"/>
        <v>#REF!</v>
      </c>
      <c r="Q236" s="640">
        <v>1.27</v>
      </c>
      <c r="R236" s="640"/>
      <c r="S236" s="609" t="s">
        <v>525</v>
      </c>
      <c r="T236" s="240" t="s">
        <v>1882</v>
      </c>
      <c r="U236" s="616">
        <f t="shared" si="5"/>
        <v>1.27</v>
      </c>
      <c r="V236" s="616" t="str">
        <f t="shared" si="87"/>
        <v>#REF!</v>
      </c>
      <c r="W236" s="616" t="str">
        <f t="shared" si="88"/>
        <v>#REF!</v>
      </c>
      <c r="X236" s="616" t="str">
        <f t="shared" si="8"/>
        <v>#REF!</v>
      </c>
      <c r="Y236" s="616">
        <f t="shared" si="9"/>
        <v>0.875</v>
      </c>
      <c r="Z236" s="616" t="str">
        <f t="shared" si="42"/>
        <v>#REF!</v>
      </c>
      <c r="AA236" s="616" t="str">
        <f t="shared" si="60"/>
        <v>#REF!</v>
      </c>
      <c r="AB236" s="616" t="str">
        <f t="shared" si="61"/>
        <v>#REF!</v>
      </c>
      <c r="AC236" s="642" t="str">
        <f t="shared" si="62"/>
        <v>#REF!</v>
      </c>
      <c r="AD236" s="642" t="str">
        <f t="shared" si="63"/>
        <v>#REF!</v>
      </c>
      <c r="AE236" s="642" t="str">
        <f t="shared" si="64"/>
        <v>#REF!</v>
      </c>
      <c r="AF236" s="609"/>
      <c r="AG236" s="622"/>
      <c r="AH236" s="622"/>
      <c r="AI236" s="622" t="str">
        <f t="shared" si="65"/>
        <v>#REF!</v>
      </c>
    </row>
    <row r="237" ht="15.0" customHeight="1">
      <c r="A237" s="609">
        <f t="shared" si="17"/>
        <v>235</v>
      </c>
      <c r="B237" s="171">
        <v>451243.0</v>
      </c>
      <c r="C237" s="402" t="s">
        <v>807</v>
      </c>
      <c r="D237" s="240" t="s">
        <v>1732</v>
      </c>
      <c r="E237" s="240" t="s">
        <v>892</v>
      </c>
      <c r="F237" s="609" t="s">
        <v>546</v>
      </c>
      <c r="G237" s="609" t="s">
        <v>771</v>
      </c>
      <c r="H237" s="609" t="str">
        <f t="shared" si="81"/>
        <v>TESTER04</v>
      </c>
      <c r="I237" s="611" t="str">
        <f t="shared" si="2"/>
        <v>#REF!</v>
      </c>
      <c r="J237" s="609">
        <v>6.0</v>
      </c>
      <c r="K237" s="609">
        <v>2024.0</v>
      </c>
      <c r="L237" s="639">
        <v>45450.0</v>
      </c>
      <c r="M237" s="639">
        <v>45464.0</v>
      </c>
      <c r="N237" s="640">
        <v>11.0</v>
      </c>
      <c r="O237" s="640">
        <f t="shared" si="76"/>
        <v>0.55</v>
      </c>
      <c r="P237" s="640" t="str">
        <f t="shared" si="4"/>
        <v>#REF!</v>
      </c>
      <c r="Q237" s="640">
        <v>0.9</v>
      </c>
      <c r="R237" s="640"/>
      <c r="S237" s="609" t="s">
        <v>525</v>
      </c>
      <c r="T237" s="240" t="s">
        <v>1882</v>
      </c>
      <c r="U237" s="616">
        <f t="shared" si="5"/>
        <v>0.9</v>
      </c>
      <c r="V237" s="616" t="str">
        <f t="shared" ref="V237:V242" si="89">ROUND(SUMIF($B:$B,B237,P:P),3)</f>
        <v>#REF!</v>
      </c>
      <c r="W237" s="616" t="str">
        <f t="shared" ref="W237:W242" si="90">ROUND(SUMIF($B:$B,B237,U:U),3)</f>
        <v>#REF!</v>
      </c>
      <c r="X237" s="616" t="str">
        <f t="shared" si="8"/>
        <v>#REF!</v>
      </c>
      <c r="Y237" s="616">
        <f t="shared" si="9"/>
        <v>1</v>
      </c>
      <c r="Z237" s="616" t="str">
        <f t="shared" si="42"/>
        <v>#REF!</v>
      </c>
      <c r="AA237" s="616" t="str">
        <f t="shared" si="60"/>
        <v>#REF!</v>
      </c>
      <c r="AB237" s="616" t="str">
        <f t="shared" si="61"/>
        <v>#REF!</v>
      </c>
      <c r="AC237" s="642" t="str">
        <f t="shared" si="62"/>
        <v>#REF!</v>
      </c>
      <c r="AD237" s="642" t="str">
        <f t="shared" si="63"/>
        <v>#REF!</v>
      </c>
      <c r="AE237" s="642" t="str">
        <f t="shared" si="64"/>
        <v>#REF!</v>
      </c>
      <c r="AF237" s="609"/>
      <c r="AG237" s="622"/>
      <c r="AH237" s="622"/>
      <c r="AI237" s="622" t="str">
        <f t="shared" si="65"/>
        <v>#REF!</v>
      </c>
    </row>
    <row r="238" ht="15.0" customHeight="1">
      <c r="A238" s="609">
        <f t="shared" si="17"/>
        <v>236</v>
      </c>
      <c r="B238" s="171">
        <v>464359.0</v>
      </c>
      <c r="C238" s="402" t="s">
        <v>1720</v>
      </c>
      <c r="D238" s="998" t="s">
        <v>1721</v>
      </c>
      <c r="E238" s="998" t="s">
        <v>892</v>
      </c>
      <c r="F238" s="685" t="s">
        <v>564</v>
      </c>
      <c r="G238" s="685" t="s">
        <v>665</v>
      </c>
      <c r="H238" s="609" t="str">
        <f t="shared" si="81"/>
        <v>BA02</v>
      </c>
      <c r="I238" s="611" t="str">
        <f t="shared" si="2"/>
        <v>#REF!</v>
      </c>
      <c r="J238" s="609">
        <v>6.0</v>
      </c>
      <c r="K238" s="609">
        <v>2024.0</v>
      </c>
      <c r="L238" s="639">
        <v>45451.0</v>
      </c>
      <c r="M238" s="639">
        <v>45464.0</v>
      </c>
      <c r="N238" s="640">
        <v>10.0</v>
      </c>
      <c r="O238" s="640">
        <f t="shared" si="76"/>
        <v>0.5</v>
      </c>
      <c r="P238" s="640" t="str">
        <f t="shared" si="4"/>
        <v>#REF!</v>
      </c>
      <c r="Q238" s="640" t="str">
        <f t="shared" ref="Q238:Q241" si="91">P238</f>
        <v>#REF!</v>
      </c>
      <c r="R238" s="640"/>
      <c r="S238" s="609" t="s">
        <v>525</v>
      </c>
      <c r="T238" s="390" t="s">
        <v>1882</v>
      </c>
      <c r="U238" s="616" t="str">
        <f t="shared" si="5"/>
        <v>#REF!</v>
      </c>
      <c r="V238" s="616" t="str">
        <f t="shared" si="89"/>
        <v>#REF!</v>
      </c>
      <c r="W238" s="616" t="str">
        <f t="shared" si="90"/>
        <v>#REF!</v>
      </c>
      <c r="X238" s="616" t="str">
        <f t="shared" si="8"/>
        <v>#REF!</v>
      </c>
      <c r="Y238" s="616">
        <f t="shared" si="9"/>
        <v>1</v>
      </c>
      <c r="Z238" s="616" t="str">
        <f t="shared" si="42"/>
        <v>#REF!</v>
      </c>
      <c r="AA238" s="616" t="str">
        <f t="shared" si="60"/>
        <v>#REF!</v>
      </c>
      <c r="AB238" s="616" t="str">
        <f t="shared" si="61"/>
        <v>#REF!</v>
      </c>
      <c r="AC238" s="642" t="str">
        <f t="shared" si="62"/>
        <v>#REF!</v>
      </c>
      <c r="AD238" s="642" t="str">
        <f t="shared" si="63"/>
        <v>#REF!</v>
      </c>
      <c r="AE238" s="642" t="str">
        <f t="shared" si="64"/>
        <v>#REF!</v>
      </c>
      <c r="AF238" s="609"/>
      <c r="AG238" s="622"/>
      <c r="AH238" s="622"/>
      <c r="AI238" s="622" t="str">
        <f t="shared" si="65"/>
        <v>#REF!</v>
      </c>
    </row>
    <row r="239" ht="15.0" customHeight="1">
      <c r="A239" s="609">
        <f t="shared" si="17"/>
        <v>237</v>
      </c>
      <c r="B239" s="171">
        <v>464357.0</v>
      </c>
      <c r="C239" s="402" t="s">
        <v>1711</v>
      </c>
      <c r="D239" s="998" t="s">
        <v>1712</v>
      </c>
      <c r="E239" s="998" t="s">
        <v>892</v>
      </c>
      <c r="F239" s="685" t="s">
        <v>564</v>
      </c>
      <c r="G239" s="685" t="s">
        <v>665</v>
      </c>
      <c r="H239" s="609" t="str">
        <f t="shared" si="81"/>
        <v>BA02</v>
      </c>
      <c r="I239" s="611" t="str">
        <f t="shared" si="2"/>
        <v>#REF!</v>
      </c>
      <c r="J239" s="609">
        <v>6.0</v>
      </c>
      <c r="K239" s="609">
        <v>2024.0</v>
      </c>
      <c r="L239" s="639">
        <v>45450.0</v>
      </c>
      <c r="M239" s="639">
        <v>45464.0</v>
      </c>
      <c r="N239" s="640">
        <v>11.0</v>
      </c>
      <c r="O239" s="640">
        <f t="shared" si="76"/>
        <v>0.55</v>
      </c>
      <c r="P239" s="640" t="str">
        <f t="shared" si="4"/>
        <v>#REF!</v>
      </c>
      <c r="Q239" s="640" t="str">
        <f t="shared" si="91"/>
        <v>#REF!</v>
      </c>
      <c r="R239" s="640"/>
      <c r="S239" s="609" t="s">
        <v>525</v>
      </c>
      <c r="T239" s="390" t="s">
        <v>1882</v>
      </c>
      <c r="U239" s="616" t="str">
        <f t="shared" si="5"/>
        <v>#REF!</v>
      </c>
      <c r="V239" s="616" t="str">
        <f t="shared" si="89"/>
        <v>#REF!</v>
      </c>
      <c r="W239" s="616" t="str">
        <f t="shared" si="90"/>
        <v>#REF!</v>
      </c>
      <c r="X239" s="616" t="str">
        <f t="shared" si="8"/>
        <v>#REF!</v>
      </c>
      <c r="Y239" s="616">
        <f t="shared" si="9"/>
        <v>1</v>
      </c>
      <c r="Z239" s="616" t="str">
        <f t="shared" si="42"/>
        <v>#REF!</v>
      </c>
      <c r="AA239" s="616" t="str">
        <f t="shared" si="60"/>
        <v>#REF!</v>
      </c>
      <c r="AB239" s="616" t="str">
        <f t="shared" si="61"/>
        <v>#REF!</v>
      </c>
      <c r="AC239" s="642" t="str">
        <f t="shared" si="62"/>
        <v>#REF!</v>
      </c>
      <c r="AD239" s="642" t="str">
        <f t="shared" si="63"/>
        <v>#REF!</v>
      </c>
      <c r="AE239" s="642" t="str">
        <f t="shared" si="64"/>
        <v>#REF!</v>
      </c>
      <c r="AF239" s="609"/>
      <c r="AG239" s="622"/>
      <c r="AH239" s="622"/>
      <c r="AI239" s="622" t="str">
        <f t="shared" si="65"/>
        <v>#REF!</v>
      </c>
    </row>
    <row r="240" ht="15.0" customHeight="1">
      <c r="A240" s="609">
        <f t="shared" si="17"/>
        <v>238</v>
      </c>
      <c r="B240" s="171">
        <v>293936.0</v>
      </c>
      <c r="C240" s="402" t="s">
        <v>775</v>
      </c>
      <c r="D240" s="998" t="s">
        <v>1934</v>
      </c>
      <c r="E240" s="998" t="s">
        <v>552</v>
      </c>
      <c r="F240" s="685" t="s">
        <v>512</v>
      </c>
      <c r="G240" s="685" t="s">
        <v>790</v>
      </c>
      <c r="H240" s="609" t="str">
        <f t="shared" si="81"/>
        <v>DEV03</v>
      </c>
      <c r="I240" s="611" t="str">
        <f t="shared" si="2"/>
        <v>#REF!</v>
      </c>
      <c r="J240" s="609">
        <v>6.0</v>
      </c>
      <c r="K240" s="609">
        <v>2024.0</v>
      </c>
      <c r="L240" s="639">
        <v>45444.0</v>
      </c>
      <c r="M240" s="639">
        <v>45464.0</v>
      </c>
      <c r="N240" s="640">
        <v>15.0</v>
      </c>
      <c r="O240" s="640">
        <f t="shared" si="76"/>
        <v>0.75</v>
      </c>
      <c r="P240" s="640" t="str">
        <f t="shared" si="4"/>
        <v>#REF!</v>
      </c>
      <c r="Q240" s="640" t="str">
        <f t="shared" si="91"/>
        <v>#REF!</v>
      </c>
      <c r="R240" s="640"/>
      <c r="S240" s="609" t="s">
        <v>525</v>
      </c>
      <c r="T240" s="390" t="s">
        <v>1882</v>
      </c>
      <c r="U240" s="616" t="str">
        <f t="shared" si="5"/>
        <v>#REF!</v>
      </c>
      <c r="V240" s="616" t="str">
        <f t="shared" si="89"/>
        <v>#REF!</v>
      </c>
      <c r="W240" s="616" t="str">
        <f t="shared" si="90"/>
        <v>#REF!</v>
      </c>
      <c r="X240" s="616" t="str">
        <f t="shared" si="8"/>
        <v>#REF!</v>
      </c>
      <c r="Y240" s="616">
        <f t="shared" si="9"/>
        <v>0.75</v>
      </c>
      <c r="Z240" s="616" t="str">
        <f t="shared" si="42"/>
        <v>#REF!</v>
      </c>
      <c r="AA240" s="616" t="str">
        <f t="shared" si="60"/>
        <v>#REF!</v>
      </c>
      <c r="AB240" s="616" t="str">
        <f t="shared" si="61"/>
        <v>#REF!</v>
      </c>
      <c r="AC240" s="642" t="str">
        <f t="shared" si="62"/>
        <v>#REF!</v>
      </c>
      <c r="AD240" s="642" t="str">
        <f t="shared" si="63"/>
        <v>#REF!</v>
      </c>
      <c r="AE240" s="642" t="str">
        <f t="shared" si="64"/>
        <v>#REF!</v>
      </c>
      <c r="AF240" s="609"/>
      <c r="AG240" s="622"/>
      <c r="AH240" s="622"/>
      <c r="AI240" s="622" t="str">
        <f t="shared" si="65"/>
        <v>#REF!</v>
      </c>
    </row>
    <row r="241" ht="15.0" customHeight="1">
      <c r="A241" s="609">
        <f t="shared" si="17"/>
        <v>239</v>
      </c>
      <c r="B241" s="171">
        <v>435279.0</v>
      </c>
      <c r="C241" s="402" t="s">
        <v>793</v>
      </c>
      <c r="D241" s="998" t="s">
        <v>1834</v>
      </c>
      <c r="E241" s="998" t="s">
        <v>552</v>
      </c>
      <c r="F241" s="685" t="s">
        <v>512</v>
      </c>
      <c r="G241" s="685" t="s">
        <v>795</v>
      </c>
      <c r="H241" s="609" t="str">
        <f t="shared" si="81"/>
        <v>DEV01</v>
      </c>
      <c r="I241" s="611" t="str">
        <f t="shared" si="2"/>
        <v>#REF!</v>
      </c>
      <c r="J241" s="609">
        <v>6.0</v>
      </c>
      <c r="K241" s="609">
        <v>2024.0</v>
      </c>
      <c r="L241" s="639">
        <v>45444.0</v>
      </c>
      <c r="M241" s="639">
        <v>45464.0</v>
      </c>
      <c r="N241" s="640">
        <v>15.0</v>
      </c>
      <c r="O241" s="640">
        <f t="shared" si="76"/>
        <v>0.75</v>
      </c>
      <c r="P241" s="640" t="str">
        <f t="shared" si="4"/>
        <v>#REF!</v>
      </c>
      <c r="Q241" s="640" t="str">
        <f t="shared" si="91"/>
        <v>#REF!</v>
      </c>
      <c r="R241" s="640"/>
      <c r="S241" s="609" t="s">
        <v>525</v>
      </c>
      <c r="T241" s="390" t="s">
        <v>1882</v>
      </c>
      <c r="U241" s="616" t="str">
        <f t="shared" si="5"/>
        <v>#REF!</v>
      </c>
      <c r="V241" s="616" t="str">
        <f t="shared" si="89"/>
        <v>#REF!</v>
      </c>
      <c r="W241" s="616" t="str">
        <f t="shared" si="90"/>
        <v>#REF!</v>
      </c>
      <c r="X241" s="616" t="str">
        <f t="shared" si="8"/>
        <v>#REF!</v>
      </c>
      <c r="Y241" s="616">
        <f t="shared" si="9"/>
        <v>1</v>
      </c>
      <c r="Z241" s="616" t="str">
        <f t="shared" si="42"/>
        <v>#REF!</v>
      </c>
      <c r="AA241" s="616" t="str">
        <f t="shared" si="60"/>
        <v>#REF!</v>
      </c>
      <c r="AB241" s="616" t="str">
        <f t="shared" si="61"/>
        <v>#REF!</v>
      </c>
      <c r="AC241" s="642" t="str">
        <f t="shared" si="62"/>
        <v>#REF!</v>
      </c>
      <c r="AD241" s="642" t="str">
        <f t="shared" si="63"/>
        <v>#REF!</v>
      </c>
      <c r="AE241" s="642" t="str">
        <f t="shared" si="64"/>
        <v>#REF!</v>
      </c>
      <c r="AF241" s="609"/>
      <c r="AG241" s="622"/>
      <c r="AH241" s="622"/>
      <c r="AI241" s="622" t="str">
        <f t="shared" si="65"/>
        <v>#REF!</v>
      </c>
    </row>
    <row r="242" ht="15.0" customHeight="1">
      <c r="A242" s="609">
        <f t="shared" si="17"/>
        <v>240</v>
      </c>
      <c r="B242" s="171" t="s">
        <v>1940</v>
      </c>
      <c r="C242" s="402" t="s">
        <v>1817</v>
      </c>
      <c r="D242" s="240" t="s">
        <v>1818</v>
      </c>
      <c r="E242" s="240" t="s">
        <v>892</v>
      </c>
      <c r="F242" s="1016" t="s">
        <v>546</v>
      </c>
      <c r="G242" s="609" t="s">
        <v>665</v>
      </c>
      <c r="H242" s="609" t="str">
        <f t="shared" si="81"/>
        <v>TESTER02</v>
      </c>
      <c r="I242" s="611" t="str">
        <f t="shared" si="2"/>
        <v>#REF!</v>
      </c>
      <c r="J242" s="609">
        <v>6.0</v>
      </c>
      <c r="K242" s="609">
        <v>2024.0</v>
      </c>
      <c r="L242" s="639">
        <v>45450.0</v>
      </c>
      <c r="M242" s="639">
        <v>45461.0</v>
      </c>
      <c r="N242" s="640">
        <v>8.0</v>
      </c>
      <c r="O242" s="640">
        <f t="shared" si="76"/>
        <v>0.4</v>
      </c>
      <c r="P242" s="640" t="str">
        <f t="shared" si="4"/>
        <v>#REF!</v>
      </c>
      <c r="Q242" s="640">
        <v>0.471</v>
      </c>
      <c r="R242" s="640"/>
      <c r="S242" s="609" t="s">
        <v>525</v>
      </c>
      <c r="T242" s="390" t="s">
        <v>1882</v>
      </c>
      <c r="U242" s="616">
        <f t="shared" si="5"/>
        <v>0.471</v>
      </c>
      <c r="V242" s="616" t="str">
        <f t="shared" si="89"/>
        <v>#REF!</v>
      </c>
      <c r="W242" s="616" t="str">
        <f t="shared" si="90"/>
        <v>#REF!</v>
      </c>
      <c r="X242" s="616" t="str">
        <f t="shared" si="8"/>
        <v>#REF!</v>
      </c>
      <c r="Y242" s="616">
        <f t="shared" si="9"/>
        <v>1</v>
      </c>
      <c r="Z242" s="616" t="str">
        <f t="shared" si="42"/>
        <v>#REF!</v>
      </c>
      <c r="AA242" s="616" t="str">
        <f t="shared" si="60"/>
        <v>#REF!</v>
      </c>
      <c r="AB242" s="616" t="str">
        <f t="shared" si="61"/>
        <v>#REF!</v>
      </c>
      <c r="AC242" s="642" t="str">
        <f t="shared" si="62"/>
        <v>#REF!</v>
      </c>
      <c r="AD242" s="642" t="str">
        <f t="shared" si="63"/>
        <v>#REF!</v>
      </c>
      <c r="AE242" s="642" t="str">
        <f t="shared" si="64"/>
        <v>#REF!</v>
      </c>
      <c r="AF242" s="609"/>
      <c r="AG242" s="622"/>
      <c r="AH242" s="622"/>
      <c r="AI242" s="622" t="str">
        <f t="shared" si="65"/>
        <v>#REF!</v>
      </c>
    </row>
    <row r="243" ht="15.0" customHeight="1">
      <c r="A243" s="609">
        <f t="shared" si="17"/>
        <v>241</v>
      </c>
      <c r="B243" s="171">
        <v>464207.0</v>
      </c>
      <c r="C243" s="402" t="s">
        <v>1750</v>
      </c>
      <c r="D243" s="422" t="s">
        <v>1751</v>
      </c>
      <c r="E243" s="422" t="s">
        <v>892</v>
      </c>
      <c r="F243" s="171" t="s">
        <v>546</v>
      </c>
      <c r="G243" s="171" t="s">
        <v>790</v>
      </c>
      <c r="H243" s="609" t="str">
        <f t="shared" si="81"/>
        <v>TESTER03</v>
      </c>
      <c r="I243" s="611" t="str">
        <f t="shared" si="2"/>
        <v>#REF!</v>
      </c>
      <c r="J243" s="609">
        <v>6.0</v>
      </c>
      <c r="K243" s="609">
        <v>2024.0</v>
      </c>
      <c r="L243" s="639">
        <v>45450.0</v>
      </c>
      <c r="M243" s="639">
        <v>45461.0</v>
      </c>
      <c r="N243" s="640">
        <v>8.0</v>
      </c>
      <c r="O243" s="640">
        <f t="shared" si="76"/>
        <v>0.4</v>
      </c>
      <c r="P243" s="640" t="str">
        <f t="shared" si="4"/>
        <v>#REF!</v>
      </c>
      <c r="Q243" s="640">
        <v>0.64</v>
      </c>
      <c r="R243" s="800"/>
      <c r="S243" s="171" t="s">
        <v>525</v>
      </c>
      <c r="T243" s="390" t="s">
        <v>1882</v>
      </c>
      <c r="U243" s="616">
        <f t="shared" si="5"/>
        <v>0.64</v>
      </c>
      <c r="V243" s="616" t="str">
        <f t="shared" ref="V243:V244" si="92">ROUND(SUMIF(B:B,B243,P:P),3)</f>
        <v>#REF!</v>
      </c>
      <c r="W243" s="616" t="str">
        <f t="shared" ref="W243:W244" si="93">ROUND(SUMIF(B:B,B243,U:U),3)</f>
        <v>#REF!</v>
      </c>
      <c r="X243" s="616" t="str">
        <f t="shared" si="8"/>
        <v>#REF!</v>
      </c>
      <c r="Y243" s="801">
        <f t="shared" si="9"/>
        <v>1</v>
      </c>
      <c r="Z243" s="801" t="str">
        <f t="shared" si="42"/>
        <v>#REF!</v>
      </c>
      <c r="AA243" s="801" t="str">
        <f t="shared" si="60"/>
        <v>#REF!</v>
      </c>
      <c r="AB243" s="801" t="str">
        <f t="shared" si="61"/>
        <v>#REF!</v>
      </c>
      <c r="AC243" s="802" t="str">
        <f t="shared" si="62"/>
        <v>#REF!</v>
      </c>
      <c r="AD243" s="802" t="str">
        <f t="shared" si="63"/>
        <v>#REF!</v>
      </c>
      <c r="AE243" s="802" t="str">
        <f t="shared" si="64"/>
        <v>#REF!</v>
      </c>
      <c r="AF243" s="422"/>
      <c r="AG243" s="622"/>
      <c r="AH243" s="622"/>
      <c r="AI243" s="622" t="str">
        <f t="shared" si="65"/>
        <v>#REF!</v>
      </c>
    </row>
    <row r="244" ht="15.0" customHeight="1">
      <c r="A244" s="609">
        <f t="shared" si="17"/>
        <v>242</v>
      </c>
      <c r="B244" s="171">
        <v>464213.0</v>
      </c>
      <c r="C244" s="402" t="s">
        <v>1655</v>
      </c>
      <c r="D244" s="422" t="s">
        <v>1941</v>
      </c>
      <c r="E244" s="422" t="s">
        <v>892</v>
      </c>
      <c r="F244" s="171" t="s">
        <v>546</v>
      </c>
      <c r="G244" s="171" t="s">
        <v>665</v>
      </c>
      <c r="H244" s="609" t="str">
        <f t="shared" si="81"/>
        <v>TESTER02</v>
      </c>
      <c r="I244" s="611" t="str">
        <f t="shared" si="2"/>
        <v>#REF!</v>
      </c>
      <c r="J244" s="609">
        <v>6.0</v>
      </c>
      <c r="K244" s="609">
        <v>2024.0</v>
      </c>
      <c r="L244" s="639">
        <v>45450.0</v>
      </c>
      <c r="M244" s="639">
        <v>45451.0</v>
      </c>
      <c r="N244" s="640">
        <v>20.0</v>
      </c>
      <c r="O244" s="640">
        <f t="shared" si="76"/>
        <v>1</v>
      </c>
      <c r="P244" s="640" t="str">
        <f t="shared" si="4"/>
        <v>#REF!</v>
      </c>
      <c r="Q244" s="640" t="str">
        <f>P244</f>
        <v>#REF!</v>
      </c>
      <c r="R244" s="800"/>
      <c r="S244" s="171" t="s">
        <v>525</v>
      </c>
      <c r="T244" s="390" t="s">
        <v>1882</v>
      </c>
      <c r="U244" s="616" t="str">
        <f t="shared" si="5"/>
        <v>#REF!</v>
      </c>
      <c r="V244" s="616" t="str">
        <f t="shared" si="92"/>
        <v>#REF!</v>
      </c>
      <c r="W244" s="616" t="str">
        <f t="shared" si="93"/>
        <v>#REF!</v>
      </c>
      <c r="X244" s="616" t="str">
        <f t="shared" si="8"/>
        <v>#REF!</v>
      </c>
      <c r="Y244" s="801">
        <f t="shared" si="9"/>
        <v>2</v>
      </c>
      <c r="Z244" s="801" t="str">
        <f t="shared" si="42"/>
        <v>#REF!</v>
      </c>
      <c r="AA244" s="801" t="str">
        <f t="shared" si="60"/>
        <v>#REF!</v>
      </c>
      <c r="AB244" s="801" t="str">
        <f t="shared" si="61"/>
        <v>#REF!</v>
      </c>
      <c r="AC244" s="802" t="str">
        <f t="shared" si="62"/>
        <v>#REF!</v>
      </c>
      <c r="AD244" s="802" t="str">
        <f t="shared" si="63"/>
        <v>#REF!</v>
      </c>
      <c r="AE244" s="802" t="str">
        <f t="shared" si="64"/>
        <v>#REF!</v>
      </c>
      <c r="AF244" s="422"/>
      <c r="AG244" s="622"/>
      <c r="AH244" s="622"/>
      <c r="AI244" s="622" t="str">
        <f t="shared" si="65"/>
        <v>#REF!</v>
      </c>
    </row>
    <row r="245" ht="15.0" customHeight="1">
      <c r="A245" s="609">
        <f t="shared" si="17"/>
        <v>243</v>
      </c>
      <c r="B245" s="171">
        <v>464863.0</v>
      </c>
      <c r="C245" s="402" t="s">
        <v>1836</v>
      </c>
      <c r="D245" s="1022" t="s">
        <v>1837</v>
      </c>
      <c r="E245" s="240" t="s">
        <v>892</v>
      </c>
      <c r="F245" s="609" t="s">
        <v>546</v>
      </c>
      <c r="G245" s="609" t="s">
        <v>665</v>
      </c>
      <c r="H245" s="609" t="str">
        <f t="shared" si="81"/>
        <v>TESTER02</v>
      </c>
      <c r="I245" s="611" t="str">
        <f t="shared" si="2"/>
        <v>#REF!</v>
      </c>
      <c r="J245" s="609">
        <v>6.0</v>
      </c>
      <c r="K245" s="609">
        <v>2024.0</v>
      </c>
      <c r="L245" s="639">
        <v>45450.0</v>
      </c>
      <c r="M245" s="639">
        <v>45461.0</v>
      </c>
      <c r="N245" s="640">
        <v>8.0</v>
      </c>
      <c r="O245" s="640">
        <f t="shared" si="76"/>
        <v>0.4</v>
      </c>
      <c r="P245" s="640" t="str">
        <f t="shared" si="4"/>
        <v>#REF!</v>
      </c>
      <c r="Q245" s="640">
        <v>0.471</v>
      </c>
      <c r="R245" s="640"/>
      <c r="S245" s="609" t="s">
        <v>525</v>
      </c>
      <c r="T245" s="390" t="s">
        <v>1882</v>
      </c>
      <c r="U245" s="616">
        <f t="shared" si="5"/>
        <v>0.471</v>
      </c>
      <c r="V245" s="616" t="str">
        <f t="shared" ref="V245:V247" si="94">ROUND(SUMIF($B:$B,B245,P:P),3)</f>
        <v>#REF!</v>
      </c>
      <c r="W245" s="616" t="str">
        <f t="shared" ref="W245:W247" si="95">ROUND(SUMIF($B:$B,B245,U:U),3)</f>
        <v>#REF!</v>
      </c>
      <c r="X245" s="616" t="str">
        <f t="shared" si="8"/>
        <v>#REF!</v>
      </c>
      <c r="Y245" s="616">
        <f t="shared" si="9"/>
        <v>1</v>
      </c>
      <c r="Z245" s="616" t="str">
        <f t="shared" si="42"/>
        <v>#REF!</v>
      </c>
      <c r="AA245" s="616" t="str">
        <f t="shared" si="60"/>
        <v>#REF!</v>
      </c>
      <c r="AB245" s="616" t="str">
        <f t="shared" si="61"/>
        <v>#REF!</v>
      </c>
      <c r="AC245" s="642" t="str">
        <f t="shared" si="62"/>
        <v>#REF!</v>
      </c>
      <c r="AD245" s="642" t="str">
        <f t="shared" si="63"/>
        <v>#REF!</v>
      </c>
      <c r="AE245" s="642" t="str">
        <f t="shared" si="64"/>
        <v>#REF!</v>
      </c>
      <c r="AF245" s="609"/>
      <c r="AG245" s="622"/>
      <c r="AH245" s="622"/>
      <c r="AI245" s="622" t="str">
        <f t="shared" si="65"/>
        <v>#REF!</v>
      </c>
    </row>
    <row r="246" ht="15.0" customHeight="1">
      <c r="A246" s="609">
        <f t="shared" si="17"/>
        <v>244</v>
      </c>
      <c r="B246" s="171">
        <v>293942.0</v>
      </c>
      <c r="C246" s="402" t="s">
        <v>779</v>
      </c>
      <c r="D246" s="998" t="s">
        <v>1945</v>
      </c>
      <c r="E246" s="998" t="s">
        <v>552</v>
      </c>
      <c r="F246" s="685" t="s">
        <v>546</v>
      </c>
      <c r="G246" s="685" t="s">
        <v>665</v>
      </c>
      <c r="H246" s="609" t="str">
        <f t="shared" si="81"/>
        <v>TESTER02</v>
      </c>
      <c r="I246" s="611" t="str">
        <f t="shared" si="2"/>
        <v>#REF!</v>
      </c>
      <c r="J246" s="609">
        <v>6.0</v>
      </c>
      <c r="K246" s="609">
        <v>2024.0</v>
      </c>
      <c r="L246" s="639">
        <v>45450.0</v>
      </c>
      <c r="M246" s="639">
        <v>45473.0</v>
      </c>
      <c r="N246" s="640">
        <v>8.0</v>
      </c>
      <c r="O246" s="640">
        <f t="shared" si="76"/>
        <v>0.4</v>
      </c>
      <c r="P246" s="640" t="str">
        <f t="shared" si="4"/>
        <v>#REF!</v>
      </c>
      <c r="Q246" s="640">
        <v>0.47</v>
      </c>
      <c r="R246" s="640"/>
      <c r="S246" s="609" t="s">
        <v>525</v>
      </c>
      <c r="T246" s="390" t="s">
        <v>1882</v>
      </c>
      <c r="U246" s="616">
        <f t="shared" si="5"/>
        <v>0.47</v>
      </c>
      <c r="V246" s="616" t="str">
        <f t="shared" si="94"/>
        <v>#REF!</v>
      </c>
      <c r="W246" s="616">
        <f t="shared" si="95"/>
        <v>1.19</v>
      </c>
      <c r="X246" s="616" t="str">
        <f t="shared" si="8"/>
        <v>#REF!</v>
      </c>
      <c r="Y246" s="616">
        <f t="shared" si="9"/>
        <v>1</v>
      </c>
      <c r="Z246" s="616" t="str">
        <f t="shared" si="42"/>
        <v>#REF!</v>
      </c>
      <c r="AA246" s="616" t="str">
        <f t="shared" si="60"/>
        <v>#REF!</v>
      </c>
      <c r="AB246" s="616" t="str">
        <f t="shared" si="61"/>
        <v>#REF!</v>
      </c>
      <c r="AC246" s="642" t="str">
        <f t="shared" si="62"/>
        <v>#REF!</v>
      </c>
      <c r="AD246" s="642" t="str">
        <f t="shared" si="63"/>
        <v>#REF!</v>
      </c>
      <c r="AE246" s="642" t="str">
        <f t="shared" si="64"/>
        <v>#REF!</v>
      </c>
      <c r="AF246" s="609"/>
      <c r="AG246" s="622"/>
      <c r="AH246" s="622"/>
      <c r="AI246" s="622">
        <f t="shared" si="65"/>
        <v>0.3966666667</v>
      </c>
    </row>
    <row r="247" ht="15.0" customHeight="1">
      <c r="A247" s="609">
        <f t="shared" si="17"/>
        <v>245</v>
      </c>
      <c r="B247" s="171">
        <v>454803.0</v>
      </c>
      <c r="C247" s="402" t="s">
        <v>797</v>
      </c>
      <c r="D247" s="998" t="s">
        <v>1731</v>
      </c>
      <c r="E247" s="998" t="s">
        <v>552</v>
      </c>
      <c r="F247" s="685" t="s">
        <v>546</v>
      </c>
      <c r="G247" s="685" t="s">
        <v>665</v>
      </c>
      <c r="H247" s="609" t="str">
        <f t="shared" si="81"/>
        <v>TESTER02</v>
      </c>
      <c r="I247" s="611" t="str">
        <f t="shared" si="2"/>
        <v>#REF!</v>
      </c>
      <c r="J247" s="609">
        <v>6.0</v>
      </c>
      <c r="K247" s="609">
        <v>2024.0</v>
      </c>
      <c r="L247" s="639">
        <v>45450.0</v>
      </c>
      <c r="M247" s="639">
        <v>45464.0</v>
      </c>
      <c r="N247" s="640">
        <v>11.0</v>
      </c>
      <c r="O247" s="640">
        <f t="shared" si="76"/>
        <v>0.55</v>
      </c>
      <c r="P247" s="640" t="str">
        <f t="shared" si="4"/>
        <v>#REF!</v>
      </c>
      <c r="Q247" s="640">
        <v>0.6</v>
      </c>
      <c r="R247" s="640"/>
      <c r="S247" s="609" t="s">
        <v>525</v>
      </c>
      <c r="T247" s="390" t="s">
        <v>1882</v>
      </c>
      <c r="U247" s="616">
        <f t="shared" si="5"/>
        <v>0.6</v>
      </c>
      <c r="V247" s="616" t="str">
        <f t="shared" si="94"/>
        <v>#REF!</v>
      </c>
      <c r="W247" s="616">
        <f t="shared" si="95"/>
        <v>0.987</v>
      </c>
      <c r="X247" s="616" t="str">
        <f t="shared" si="8"/>
        <v>#REF!</v>
      </c>
      <c r="Y247" s="616">
        <f t="shared" si="9"/>
        <v>1</v>
      </c>
      <c r="Z247" s="616" t="str">
        <f t="shared" si="42"/>
        <v>#REF!</v>
      </c>
      <c r="AA247" s="616" t="str">
        <f t="shared" si="60"/>
        <v>#REF!</v>
      </c>
      <c r="AB247" s="616" t="str">
        <f t="shared" si="61"/>
        <v>#REF!</v>
      </c>
      <c r="AC247" s="642" t="str">
        <f t="shared" si="62"/>
        <v>#REF!</v>
      </c>
      <c r="AD247" s="642" t="str">
        <f t="shared" si="63"/>
        <v>#REF!</v>
      </c>
      <c r="AE247" s="642" t="str">
        <f t="shared" si="64"/>
        <v>#REF!</v>
      </c>
      <c r="AF247" s="609"/>
      <c r="AG247" s="622"/>
      <c r="AH247" s="622"/>
      <c r="AI247" s="622">
        <f t="shared" si="65"/>
        <v>0.329</v>
      </c>
    </row>
    <row r="248" ht="15.0" customHeight="1">
      <c r="A248" s="609">
        <f t="shared" si="17"/>
        <v>246</v>
      </c>
      <c r="B248" s="171">
        <v>464857.0</v>
      </c>
      <c r="C248" s="402" t="s">
        <v>1725</v>
      </c>
      <c r="D248" s="998" t="s">
        <v>1726</v>
      </c>
      <c r="E248" s="422" t="s">
        <v>892</v>
      </c>
      <c r="F248" s="171" t="s">
        <v>512</v>
      </c>
      <c r="G248" s="171" t="s">
        <v>790</v>
      </c>
      <c r="H248" s="609" t="str">
        <f t="shared" si="81"/>
        <v>DEV03</v>
      </c>
      <c r="I248" s="611" t="str">
        <f t="shared" si="2"/>
        <v>#REF!</v>
      </c>
      <c r="J248" s="609">
        <v>6.0</v>
      </c>
      <c r="K248" s="609">
        <v>2024.0</v>
      </c>
      <c r="L248" s="639">
        <v>45446.0</v>
      </c>
      <c r="M248" s="639">
        <v>45454.0</v>
      </c>
      <c r="N248" s="640">
        <v>7.0</v>
      </c>
      <c r="O248" s="640">
        <f t="shared" si="76"/>
        <v>0.35</v>
      </c>
      <c r="P248" s="640" t="str">
        <f t="shared" si="4"/>
        <v>#REF!</v>
      </c>
      <c r="Q248" s="640" t="str">
        <f t="shared" ref="Q248:Q253" si="96">P248</f>
        <v>#REF!</v>
      </c>
      <c r="R248" s="800"/>
      <c r="S248" s="171" t="s">
        <v>525</v>
      </c>
      <c r="T248" s="390" t="s">
        <v>1882</v>
      </c>
      <c r="U248" s="801" t="str">
        <f t="shared" si="5"/>
        <v>#REF!</v>
      </c>
      <c r="V248" s="801" t="str">
        <f>ROUND(SUMIF(B:B,B248,P:P),3)</f>
        <v>#REF!</v>
      </c>
      <c r="W248" s="801" t="str">
        <f>ROUND(SUMIF(B:B,B248,U:U),3)</f>
        <v>#REF!</v>
      </c>
      <c r="X248" s="801" t="str">
        <f t="shared" si="8"/>
        <v>#REF!</v>
      </c>
      <c r="Y248" s="801">
        <f t="shared" si="9"/>
        <v>1</v>
      </c>
      <c r="Z248" s="801" t="str">
        <f t="shared" si="42"/>
        <v>#REF!</v>
      </c>
      <c r="AA248" s="801" t="str">
        <f t="shared" si="60"/>
        <v>#REF!</v>
      </c>
      <c r="AB248" s="801" t="str">
        <f t="shared" si="61"/>
        <v>#REF!</v>
      </c>
      <c r="AC248" s="802" t="str">
        <f t="shared" si="62"/>
        <v>#REF!</v>
      </c>
      <c r="AD248" s="802" t="str">
        <f t="shared" si="63"/>
        <v>#REF!</v>
      </c>
      <c r="AE248" s="802" t="str">
        <f t="shared" si="64"/>
        <v>#REF!</v>
      </c>
      <c r="AF248" s="422"/>
      <c r="AG248" s="622"/>
      <c r="AH248" s="622"/>
      <c r="AI248" s="622" t="str">
        <f t="shared" si="65"/>
        <v>#REF!</v>
      </c>
    </row>
    <row r="249" ht="15.0" customHeight="1">
      <c r="A249" s="609">
        <f t="shared" si="17"/>
        <v>247</v>
      </c>
      <c r="B249" s="171">
        <v>113280.0</v>
      </c>
      <c r="C249" s="402" t="s">
        <v>1915</v>
      </c>
      <c r="D249" s="998" t="s">
        <v>1917</v>
      </c>
      <c r="E249" s="998" t="s">
        <v>892</v>
      </c>
      <c r="F249" s="685" t="s">
        <v>512</v>
      </c>
      <c r="G249" s="685" t="s">
        <v>771</v>
      </c>
      <c r="H249" s="609" t="str">
        <f t="shared" si="81"/>
        <v>DEV04</v>
      </c>
      <c r="I249" s="611" t="str">
        <f t="shared" si="2"/>
        <v>#REF!</v>
      </c>
      <c r="J249" s="609">
        <v>6.0</v>
      </c>
      <c r="K249" s="609">
        <v>2024.0</v>
      </c>
      <c r="L249" s="639">
        <v>45453.0</v>
      </c>
      <c r="M249" s="639">
        <v>45473.0</v>
      </c>
      <c r="N249" s="640">
        <v>15.0</v>
      </c>
      <c r="O249" s="640">
        <f t="shared" si="76"/>
        <v>0.75</v>
      </c>
      <c r="P249" s="640" t="str">
        <f t="shared" si="4"/>
        <v>#REF!</v>
      </c>
      <c r="Q249" s="640" t="str">
        <f t="shared" si="96"/>
        <v>#REF!</v>
      </c>
      <c r="R249" s="640"/>
      <c r="S249" s="609" t="s">
        <v>525</v>
      </c>
      <c r="T249" s="390" t="s">
        <v>1882</v>
      </c>
      <c r="U249" s="616" t="str">
        <f t="shared" si="5"/>
        <v>#REF!</v>
      </c>
      <c r="V249" s="616" t="str">
        <f t="shared" ref="V249:V253" si="97">ROUND(SUMIF($B:$B,B249,P:P),3)</f>
        <v>#REF!</v>
      </c>
      <c r="W249" s="616" t="str">
        <f t="shared" ref="W249:W253" si="98">ROUND(SUMIF($B:$B,B249,U:U),3)</f>
        <v>#REF!</v>
      </c>
      <c r="X249" s="616" t="str">
        <f t="shared" si="8"/>
        <v>#REF!</v>
      </c>
      <c r="Y249" s="616">
        <f t="shared" si="9"/>
        <v>0.75</v>
      </c>
      <c r="Z249" s="616" t="str">
        <f t="shared" si="42"/>
        <v>#REF!</v>
      </c>
      <c r="AA249" s="616" t="str">
        <f t="shared" si="60"/>
        <v>#REF!</v>
      </c>
      <c r="AB249" s="616" t="str">
        <f t="shared" si="61"/>
        <v>#REF!</v>
      </c>
      <c r="AC249" s="642" t="str">
        <f t="shared" si="62"/>
        <v>#REF!</v>
      </c>
      <c r="AD249" s="642" t="str">
        <f t="shared" si="63"/>
        <v>#REF!</v>
      </c>
      <c r="AE249" s="642" t="str">
        <f t="shared" si="64"/>
        <v>#REF!</v>
      </c>
      <c r="AF249" s="609"/>
      <c r="AG249" s="622"/>
      <c r="AH249" s="622"/>
      <c r="AI249" s="622" t="str">
        <f t="shared" si="65"/>
        <v>#REF!</v>
      </c>
    </row>
    <row r="250" ht="15.0" customHeight="1">
      <c r="A250" s="609">
        <f t="shared" si="17"/>
        <v>248</v>
      </c>
      <c r="B250" s="171">
        <v>455859.0</v>
      </c>
      <c r="C250" s="402" t="s">
        <v>826</v>
      </c>
      <c r="D250" s="998" t="s">
        <v>1709</v>
      </c>
      <c r="E250" s="998" t="s">
        <v>892</v>
      </c>
      <c r="F250" s="685" t="s">
        <v>512</v>
      </c>
      <c r="G250" s="685" t="s">
        <v>771</v>
      </c>
      <c r="H250" s="609" t="str">
        <f t="shared" si="81"/>
        <v>DEV04</v>
      </c>
      <c r="I250" s="611" t="str">
        <f t="shared" si="2"/>
        <v>#REF!</v>
      </c>
      <c r="J250" s="609">
        <v>6.0</v>
      </c>
      <c r="K250" s="609">
        <v>2024.0</v>
      </c>
      <c r="L250" s="639">
        <v>45450.0</v>
      </c>
      <c r="M250" s="639">
        <v>45468.0</v>
      </c>
      <c r="N250" s="640">
        <v>13.0</v>
      </c>
      <c r="O250" s="640">
        <f t="shared" si="76"/>
        <v>0.65</v>
      </c>
      <c r="P250" s="640" t="str">
        <f t="shared" si="4"/>
        <v>#REF!</v>
      </c>
      <c r="Q250" s="640" t="str">
        <f t="shared" si="96"/>
        <v>#REF!</v>
      </c>
      <c r="R250" s="640"/>
      <c r="S250" s="609" t="s">
        <v>525</v>
      </c>
      <c r="T250" s="390" t="s">
        <v>1882</v>
      </c>
      <c r="U250" s="616" t="str">
        <f t="shared" si="5"/>
        <v>#REF!</v>
      </c>
      <c r="V250" s="616" t="str">
        <f t="shared" si="97"/>
        <v>#REF!</v>
      </c>
      <c r="W250" s="616" t="str">
        <f t="shared" si="98"/>
        <v>#REF!</v>
      </c>
      <c r="X250" s="616" t="str">
        <f t="shared" si="8"/>
        <v>#REF!</v>
      </c>
      <c r="Y250" s="616">
        <f t="shared" si="9"/>
        <v>1</v>
      </c>
      <c r="Z250" s="616" t="str">
        <f t="shared" si="42"/>
        <v>#REF!</v>
      </c>
      <c r="AA250" s="616" t="str">
        <f t="shared" si="60"/>
        <v>#REF!</v>
      </c>
      <c r="AB250" s="616" t="str">
        <f t="shared" si="61"/>
        <v>#REF!</v>
      </c>
      <c r="AC250" s="642" t="str">
        <f t="shared" si="62"/>
        <v>#REF!</v>
      </c>
      <c r="AD250" s="642" t="str">
        <f t="shared" si="63"/>
        <v>#REF!</v>
      </c>
      <c r="AE250" s="642" t="str">
        <f t="shared" si="64"/>
        <v>#REF!</v>
      </c>
      <c r="AF250" s="609"/>
      <c r="AG250" s="622"/>
      <c r="AH250" s="622"/>
      <c r="AI250" s="622" t="str">
        <f t="shared" si="65"/>
        <v>#REF!</v>
      </c>
    </row>
    <row r="251" ht="15.0" customHeight="1">
      <c r="A251" s="609">
        <f t="shared" si="17"/>
        <v>249</v>
      </c>
      <c r="B251" s="171">
        <v>452883.0</v>
      </c>
      <c r="C251" s="402" t="s">
        <v>759</v>
      </c>
      <c r="D251" s="998" t="s">
        <v>1730</v>
      </c>
      <c r="E251" s="998" t="s">
        <v>552</v>
      </c>
      <c r="F251" s="685" t="s">
        <v>512</v>
      </c>
      <c r="G251" s="685" t="s">
        <v>790</v>
      </c>
      <c r="H251" s="609" t="str">
        <f t="shared" si="81"/>
        <v>DEV03</v>
      </c>
      <c r="I251" s="611" t="str">
        <f t="shared" si="2"/>
        <v>#REF!</v>
      </c>
      <c r="J251" s="609">
        <v>6.0</v>
      </c>
      <c r="K251" s="609">
        <v>2024.0</v>
      </c>
      <c r="L251" s="639">
        <v>45450.0</v>
      </c>
      <c r="M251" s="639">
        <v>45473.0</v>
      </c>
      <c r="N251" s="640">
        <v>13.5</v>
      </c>
      <c r="O251" s="640">
        <f t="shared" si="76"/>
        <v>0.675</v>
      </c>
      <c r="P251" s="640" t="str">
        <f t="shared" si="4"/>
        <v>#REF!</v>
      </c>
      <c r="Q251" s="640" t="str">
        <f t="shared" si="96"/>
        <v>#REF!</v>
      </c>
      <c r="R251" s="640"/>
      <c r="S251" s="609" t="s">
        <v>525</v>
      </c>
      <c r="T251" s="390" t="s">
        <v>1882</v>
      </c>
      <c r="U251" s="616" t="str">
        <f t="shared" si="5"/>
        <v>#REF!</v>
      </c>
      <c r="V251" s="616" t="str">
        <f t="shared" si="97"/>
        <v>#REF!</v>
      </c>
      <c r="W251" s="616" t="str">
        <f t="shared" si="98"/>
        <v>#REF!</v>
      </c>
      <c r="X251" s="616" t="str">
        <f t="shared" si="8"/>
        <v>#REF!</v>
      </c>
      <c r="Y251" s="616">
        <f t="shared" si="9"/>
        <v>1</v>
      </c>
      <c r="Z251" s="616" t="str">
        <f t="shared" si="42"/>
        <v>#REF!</v>
      </c>
      <c r="AA251" s="616" t="str">
        <f t="shared" si="60"/>
        <v>#REF!</v>
      </c>
      <c r="AB251" s="616" t="str">
        <f t="shared" si="61"/>
        <v>#REF!</v>
      </c>
      <c r="AC251" s="642" t="str">
        <f t="shared" si="62"/>
        <v>#REF!</v>
      </c>
      <c r="AD251" s="642" t="str">
        <f t="shared" si="63"/>
        <v>#REF!</v>
      </c>
      <c r="AE251" s="642" t="str">
        <f t="shared" si="64"/>
        <v>#REF!</v>
      </c>
      <c r="AF251" s="609"/>
      <c r="AG251" s="622"/>
      <c r="AH251" s="622"/>
      <c r="AI251" s="622" t="str">
        <f t="shared" si="65"/>
        <v>#REF!</v>
      </c>
    </row>
    <row r="252" ht="15.0" customHeight="1">
      <c r="A252" s="609">
        <f t="shared" si="17"/>
        <v>250</v>
      </c>
      <c r="B252" s="171">
        <v>454351.0</v>
      </c>
      <c r="C252" s="402" t="s">
        <v>799</v>
      </c>
      <c r="D252" s="998" t="s">
        <v>1874</v>
      </c>
      <c r="E252" s="998" t="s">
        <v>892</v>
      </c>
      <c r="F252" s="685" t="s">
        <v>546</v>
      </c>
      <c r="G252" s="685" t="s">
        <v>665</v>
      </c>
      <c r="H252" s="609" t="str">
        <f t="shared" si="81"/>
        <v>TESTER02</v>
      </c>
      <c r="I252" s="611" t="str">
        <f t="shared" si="2"/>
        <v>#REF!</v>
      </c>
      <c r="J252" s="609">
        <v>6.0</v>
      </c>
      <c r="K252" s="609">
        <v>2024.0</v>
      </c>
      <c r="L252" s="639">
        <v>45457.0</v>
      </c>
      <c r="M252" s="639">
        <v>45473.0</v>
      </c>
      <c r="N252" s="640">
        <v>11.0</v>
      </c>
      <c r="O252" s="640">
        <f t="shared" si="76"/>
        <v>0.55</v>
      </c>
      <c r="P252" s="640" t="str">
        <f t="shared" si="4"/>
        <v>#REF!</v>
      </c>
      <c r="Q252" s="640" t="str">
        <f t="shared" si="96"/>
        <v>#REF!</v>
      </c>
      <c r="R252" s="640"/>
      <c r="S252" s="609" t="s">
        <v>525</v>
      </c>
      <c r="T252" s="390" t="s">
        <v>1882</v>
      </c>
      <c r="U252" s="616" t="str">
        <f t="shared" si="5"/>
        <v>#REF!</v>
      </c>
      <c r="V252" s="616" t="str">
        <f t="shared" si="97"/>
        <v>#REF!</v>
      </c>
      <c r="W252" s="616" t="str">
        <f t="shared" si="98"/>
        <v>#REF!</v>
      </c>
      <c r="X252" s="616" t="str">
        <f t="shared" si="8"/>
        <v>#REF!</v>
      </c>
      <c r="Y252" s="616">
        <f t="shared" si="9"/>
        <v>1</v>
      </c>
      <c r="Z252" s="616" t="str">
        <f t="shared" si="42"/>
        <v>#REF!</v>
      </c>
      <c r="AA252" s="616" t="str">
        <f t="shared" si="60"/>
        <v>#REF!</v>
      </c>
      <c r="AB252" s="616" t="str">
        <f t="shared" si="61"/>
        <v>#REF!</v>
      </c>
      <c r="AC252" s="642" t="str">
        <f t="shared" si="62"/>
        <v>#REF!</v>
      </c>
      <c r="AD252" s="642" t="str">
        <f t="shared" si="63"/>
        <v>#REF!</v>
      </c>
      <c r="AE252" s="642" t="str">
        <f t="shared" si="64"/>
        <v>#REF!</v>
      </c>
      <c r="AF252" s="609"/>
      <c r="AG252" s="622"/>
      <c r="AH252" s="622"/>
      <c r="AI252" s="622" t="str">
        <f t="shared" si="65"/>
        <v>#REF!</v>
      </c>
    </row>
    <row r="253" ht="15.0" customHeight="1">
      <c r="A253" s="609">
        <f t="shared" si="17"/>
        <v>251</v>
      </c>
      <c r="B253" s="171">
        <v>464469.0</v>
      </c>
      <c r="C253" s="402" t="s">
        <v>1942</v>
      </c>
      <c r="D253" s="998" t="s">
        <v>1943</v>
      </c>
      <c r="E253" s="998" t="s">
        <v>892</v>
      </c>
      <c r="F253" s="685" t="s">
        <v>564</v>
      </c>
      <c r="G253" s="685" t="s">
        <v>790</v>
      </c>
      <c r="H253" s="609" t="str">
        <f t="shared" si="81"/>
        <v>BA03</v>
      </c>
      <c r="I253" s="611" t="str">
        <f t="shared" si="2"/>
        <v>#REF!</v>
      </c>
      <c r="J253" s="609">
        <v>6.0</v>
      </c>
      <c r="K253" s="609">
        <v>2024.0</v>
      </c>
      <c r="L253" s="639">
        <v>45456.0</v>
      </c>
      <c r="M253" s="639">
        <v>45473.0</v>
      </c>
      <c r="N253" s="640">
        <v>12.0</v>
      </c>
      <c r="O253" s="640">
        <f t="shared" si="76"/>
        <v>0.6</v>
      </c>
      <c r="P253" s="640" t="str">
        <f t="shared" si="4"/>
        <v>#REF!</v>
      </c>
      <c r="Q253" s="640" t="str">
        <f t="shared" si="96"/>
        <v>#REF!</v>
      </c>
      <c r="R253" s="640"/>
      <c r="S253" s="609" t="s">
        <v>525</v>
      </c>
      <c r="T253" s="390" t="s">
        <v>1882</v>
      </c>
      <c r="U253" s="616" t="str">
        <f t="shared" si="5"/>
        <v>#REF!</v>
      </c>
      <c r="V253" s="616" t="str">
        <f t="shared" si="97"/>
        <v>#REF!</v>
      </c>
      <c r="W253" s="616" t="str">
        <f t="shared" si="98"/>
        <v>#REF!</v>
      </c>
      <c r="X253" s="616" t="str">
        <f t="shared" si="8"/>
        <v>#REF!</v>
      </c>
      <c r="Y253" s="616">
        <f t="shared" si="9"/>
        <v>1</v>
      </c>
      <c r="Z253" s="616" t="str">
        <f t="shared" si="42"/>
        <v>#REF!</v>
      </c>
      <c r="AA253" s="616" t="str">
        <f t="shared" si="60"/>
        <v>#REF!</v>
      </c>
      <c r="AB253" s="616" t="str">
        <f t="shared" si="61"/>
        <v>#REF!</v>
      </c>
      <c r="AC253" s="642" t="str">
        <f t="shared" si="62"/>
        <v>#REF!</v>
      </c>
      <c r="AD253" s="642" t="str">
        <f t="shared" si="63"/>
        <v>#REF!</v>
      </c>
      <c r="AE253" s="642" t="str">
        <f t="shared" si="64"/>
        <v>#REF!</v>
      </c>
      <c r="AF253" s="609"/>
      <c r="AG253" s="622"/>
      <c r="AH253" s="622"/>
      <c r="AI253" s="622" t="str">
        <f t="shared" si="65"/>
        <v>#REF!</v>
      </c>
    </row>
    <row r="254" ht="15.0" customHeight="1">
      <c r="A254" s="609">
        <f t="shared" si="17"/>
        <v>252</v>
      </c>
      <c r="B254" s="609">
        <v>454351.0</v>
      </c>
      <c r="C254" s="240" t="s">
        <v>799</v>
      </c>
      <c r="D254" s="240" t="s">
        <v>1874</v>
      </c>
      <c r="E254" s="240" t="s">
        <v>892</v>
      </c>
      <c r="F254" s="609" t="s">
        <v>546</v>
      </c>
      <c r="G254" s="609" t="s">
        <v>665</v>
      </c>
      <c r="H254" s="609" t="str">
        <f t="shared" si="81"/>
        <v>TESTER02</v>
      </c>
      <c r="I254" s="611" t="str">
        <f t="shared" si="2"/>
        <v>#REF!</v>
      </c>
      <c r="J254" s="609">
        <v>6.0</v>
      </c>
      <c r="K254" s="609">
        <v>2024.0</v>
      </c>
      <c r="L254" s="639">
        <v>45444.0</v>
      </c>
      <c r="M254" s="639">
        <v>45456.0</v>
      </c>
      <c r="N254" s="640">
        <v>9.0</v>
      </c>
      <c r="O254" s="640">
        <f t="shared" si="76"/>
        <v>0.45</v>
      </c>
      <c r="P254" s="640" t="str">
        <f t="shared" si="4"/>
        <v>#REF!</v>
      </c>
      <c r="Q254" s="640">
        <v>0.53</v>
      </c>
      <c r="R254" s="640"/>
      <c r="S254" s="609" t="s">
        <v>525</v>
      </c>
      <c r="T254" s="240" t="s">
        <v>1947</v>
      </c>
      <c r="U254" s="616">
        <f t="shared" si="5"/>
        <v>0.53</v>
      </c>
      <c r="V254" s="616" t="str">
        <f>ROUND(SUMIF(B:B,B254,P:P),3)</f>
        <v>#REF!</v>
      </c>
      <c r="W254" s="616" t="str">
        <f>ROUND(SUMIF(B:B,B254,U:U),3)</f>
        <v>#REF!</v>
      </c>
      <c r="X254" s="616" t="str">
        <f t="shared" si="8"/>
        <v>#REF!</v>
      </c>
      <c r="Y254" s="616">
        <f t="shared" si="9"/>
        <v>1</v>
      </c>
      <c r="Z254" s="616" t="str">
        <f t="shared" si="42"/>
        <v>#REF!</v>
      </c>
      <c r="AA254" s="616" t="str">
        <f t="shared" si="60"/>
        <v>#REF!</v>
      </c>
      <c r="AB254" s="616" t="str">
        <f t="shared" si="61"/>
        <v>#REF!</v>
      </c>
      <c r="AC254" s="642" t="str">
        <f t="shared" si="62"/>
        <v>#REF!</v>
      </c>
      <c r="AD254" s="642" t="str">
        <f t="shared" si="63"/>
        <v>#REF!</v>
      </c>
      <c r="AE254" s="642" t="str">
        <f t="shared" si="64"/>
        <v>#REF!</v>
      </c>
      <c r="AF254" s="609"/>
      <c r="AG254" s="622"/>
      <c r="AH254" s="622"/>
      <c r="AI254" s="622" t="str">
        <f t="shared" si="65"/>
        <v>#REF!</v>
      </c>
    </row>
    <row r="255" ht="15.0" customHeight="1">
      <c r="A255" s="609">
        <f t="shared" si="17"/>
        <v>253</v>
      </c>
      <c r="B255" s="609">
        <v>428711.0</v>
      </c>
      <c r="C255" s="240" t="s">
        <v>699</v>
      </c>
      <c r="D255" s="240" t="s">
        <v>1876</v>
      </c>
      <c r="E255" s="240" t="s">
        <v>892</v>
      </c>
      <c r="F255" s="609" t="s">
        <v>546</v>
      </c>
      <c r="G255" s="609" t="s">
        <v>771</v>
      </c>
      <c r="H255" s="609" t="str">
        <f t="shared" si="81"/>
        <v>TESTER04</v>
      </c>
      <c r="I255" s="611" t="str">
        <f t="shared" si="2"/>
        <v>#REF!</v>
      </c>
      <c r="J255" s="609">
        <v>6.0</v>
      </c>
      <c r="K255" s="609">
        <v>2024.0</v>
      </c>
      <c r="L255" s="639">
        <v>45444.0</v>
      </c>
      <c r="M255" s="639">
        <v>45449.0</v>
      </c>
      <c r="N255" s="640">
        <v>4.0</v>
      </c>
      <c r="O255" s="640">
        <f t="shared" si="76"/>
        <v>0.2</v>
      </c>
      <c r="P255" s="640" t="str">
        <f t="shared" si="4"/>
        <v>#REF!</v>
      </c>
      <c r="Q255" s="640" t="str">
        <f>P255</f>
        <v>#REF!</v>
      </c>
      <c r="R255" s="640"/>
      <c r="S255" s="609" t="s">
        <v>525</v>
      </c>
      <c r="T255" s="240" t="s">
        <v>1947</v>
      </c>
      <c r="U255" s="616" t="str">
        <f t="shared" si="5"/>
        <v>#REF!</v>
      </c>
      <c r="V255" s="616" t="str">
        <f t="shared" ref="V255:V260" si="99">ROUND(SUMIF($B:$B,B255,P:P),3)</f>
        <v>#REF!</v>
      </c>
      <c r="W255" s="616" t="str">
        <f t="shared" ref="W255:W260" si="100">ROUND(SUMIF($B:$B,B255,U:U),3)</f>
        <v>#REF!</v>
      </c>
      <c r="X255" s="616" t="str">
        <f t="shared" si="8"/>
        <v>#REF!</v>
      </c>
      <c r="Y255" s="616">
        <f t="shared" si="9"/>
        <v>0.875</v>
      </c>
      <c r="Z255" s="616" t="str">
        <f t="shared" si="42"/>
        <v>#REF!</v>
      </c>
      <c r="AA255" s="616" t="str">
        <f t="shared" si="60"/>
        <v>#REF!</v>
      </c>
      <c r="AB255" s="616" t="str">
        <f t="shared" si="61"/>
        <v>#REF!</v>
      </c>
      <c r="AC255" s="642" t="str">
        <f t="shared" si="62"/>
        <v>#REF!</v>
      </c>
      <c r="AD255" s="642" t="str">
        <f t="shared" si="63"/>
        <v>#REF!</v>
      </c>
      <c r="AE255" s="642" t="str">
        <f t="shared" si="64"/>
        <v>#REF!</v>
      </c>
      <c r="AF255" s="609"/>
      <c r="AG255" s="622"/>
      <c r="AH255" s="622"/>
      <c r="AI255" s="622" t="str">
        <f t="shared" si="65"/>
        <v>#REF!</v>
      </c>
    </row>
    <row r="256" ht="15.0" customHeight="1">
      <c r="A256" s="609">
        <f t="shared" si="17"/>
        <v>254</v>
      </c>
      <c r="B256" s="609">
        <v>453003.0</v>
      </c>
      <c r="C256" s="240" t="s">
        <v>791</v>
      </c>
      <c r="D256" s="240" t="s">
        <v>1635</v>
      </c>
      <c r="E256" s="240" t="s">
        <v>892</v>
      </c>
      <c r="F256" s="609" t="s">
        <v>512</v>
      </c>
      <c r="G256" s="609" t="s">
        <v>893</v>
      </c>
      <c r="H256" s="609" t="str">
        <f t="shared" si="81"/>
        <v>DEV06</v>
      </c>
      <c r="I256" s="611" t="str">
        <f t="shared" si="2"/>
        <v>#REF!</v>
      </c>
      <c r="J256" s="609">
        <v>6.0</v>
      </c>
      <c r="K256" s="609">
        <v>2024.0</v>
      </c>
      <c r="L256" s="639">
        <v>45444.0</v>
      </c>
      <c r="M256" s="639">
        <v>45464.0</v>
      </c>
      <c r="N256" s="640">
        <v>12.0</v>
      </c>
      <c r="O256" s="640">
        <f t="shared" si="76"/>
        <v>0.6</v>
      </c>
      <c r="P256" s="640" t="str">
        <f t="shared" si="4"/>
        <v>#REF!</v>
      </c>
      <c r="Q256" s="640">
        <v>1.65</v>
      </c>
      <c r="R256" s="640"/>
      <c r="S256" s="609" t="s">
        <v>525</v>
      </c>
      <c r="T256" s="240" t="s">
        <v>1947</v>
      </c>
      <c r="U256" s="616">
        <f t="shared" si="5"/>
        <v>1.65</v>
      </c>
      <c r="V256" s="616" t="str">
        <f t="shared" si="99"/>
        <v>#REF!</v>
      </c>
      <c r="W256" s="616">
        <f t="shared" si="100"/>
        <v>2.558</v>
      </c>
      <c r="X256" s="616" t="str">
        <f t="shared" si="8"/>
        <v>#REF!</v>
      </c>
      <c r="Y256" s="616">
        <f t="shared" si="9"/>
        <v>1</v>
      </c>
      <c r="Z256" s="616" t="str">
        <f t="shared" si="42"/>
        <v>#REF!</v>
      </c>
      <c r="AA256" s="616" t="str">
        <f t="shared" si="60"/>
        <v>#REF!</v>
      </c>
      <c r="AB256" s="616" t="str">
        <f t="shared" si="61"/>
        <v>#REF!</v>
      </c>
      <c r="AC256" s="642" t="str">
        <f t="shared" si="62"/>
        <v>#REF!</v>
      </c>
      <c r="AD256" s="642" t="str">
        <f t="shared" si="63"/>
        <v>#REF!</v>
      </c>
      <c r="AE256" s="642" t="str">
        <f t="shared" si="64"/>
        <v>#REF!</v>
      </c>
      <c r="AF256" s="609"/>
      <c r="AG256" s="622"/>
      <c r="AH256" s="622"/>
      <c r="AI256" s="622">
        <f t="shared" si="65"/>
        <v>0.8526666667</v>
      </c>
    </row>
    <row r="257" ht="15.0" customHeight="1">
      <c r="A257" s="609">
        <f t="shared" si="17"/>
        <v>255</v>
      </c>
      <c r="B257" s="1023" t="s">
        <v>1950</v>
      </c>
      <c r="C257" s="240" t="s">
        <v>679</v>
      </c>
      <c r="D257" s="240" t="s">
        <v>1908</v>
      </c>
      <c r="E257" s="240" t="s">
        <v>892</v>
      </c>
      <c r="F257" s="609" t="s">
        <v>564</v>
      </c>
      <c r="G257" s="609" t="s">
        <v>893</v>
      </c>
      <c r="H257" s="609" t="str">
        <f t="shared" si="81"/>
        <v>BA06</v>
      </c>
      <c r="I257" s="611" t="str">
        <f t="shared" si="2"/>
        <v>#REF!</v>
      </c>
      <c r="J257" s="609">
        <v>6.0</v>
      </c>
      <c r="K257" s="609">
        <v>2024.0</v>
      </c>
      <c r="L257" s="639">
        <v>45444.0</v>
      </c>
      <c r="M257" s="639">
        <v>45455.0</v>
      </c>
      <c r="N257" s="640">
        <v>5.6</v>
      </c>
      <c r="O257" s="640">
        <f t="shared" si="76"/>
        <v>0.28</v>
      </c>
      <c r="P257" s="640" t="str">
        <f t="shared" si="4"/>
        <v>#REF!</v>
      </c>
      <c r="Q257" s="640" t="str">
        <f>P257</f>
        <v>#REF!</v>
      </c>
      <c r="R257" s="640"/>
      <c r="S257" s="609" t="s">
        <v>525</v>
      </c>
      <c r="T257" s="240" t="s">
        <v>1947</v>
      </c>
      <c r="U257" s="616" t="str">
        <f t="shared" si="5"/>
        <v>#REF!</v>
      </c>
      <c r="V257" s="616" t="str">
        <f t="shared" si="99"/>
        <v>#REF!</v>
      </c>
      <c r="W257" s="616" t="str">
        <f t="shared" si="100"/>
        <v>#REF!</v>
      </c>
      <c r="X257" s="616" t="str">
        <f t="shared" si="8"/>
        <v>#REF!</v>
      </c>
      <c r="Y257" s="616">
        <f t="shared" si="9"/>
        <v>1</v>
      </c>
      <c r="Z257" s="616" t="str">
        <f t="shared" si="42"/>
        <v>#REF!</v>
      </c>
      <c r="AA257" s="616" t="str">
        <f t="shared" si="60"/>
        <v>#REF!</v>
      </c>
      <c r="AB257" s="616" t="str">
        <f t="shared" si="61"/>
        <v>#REF!</v>
      </c>
      <c r="AC257" s="642" t="str">
        <f t="shared" si="62"/>
        <v>#REF!</v>
      </c>
      <c r="AD257" s="642" t="str">
        <f t="shared" si="63"/>
        <v>#REF!</v>
      </c>
      <c r="AE257" s="642" t="str">
        <f t="shared" si="64"/>
        <v>#REF!</v>
      </c>
      <c r="AF257" s="609"/>
      <c r="AG257" s="622"/>
      <c r="AH257" s="622"/>
      <c r="AI257" s="622" t="str">
        <f t="shared" si="65"/>
        <v>#REF!</v>
      </c>
    </row>
    <row r="258" ht="15.0" customHeight="1">
      <c r="A258" s="609">
        <f t="shared" si="17"/>
        <v>256</v>
      </c>
      <c r="B258" s="609">
        <v>432653.0</v>
      </c>
      <c r="C258" s="240" t="s">
        <v>694</v>
      </c>
      <c r="D258" s="240" t="s">
        <v>1885</v>
      </c>
      <c r="E258" s="240" t="s">
        <v>892</v>
      </c>
      <c r="F258" s="609" t="s">
        <v>512</v>
      </c>
      <c r="G258" s="609" t="s">
        <v>790</v>
      </c>
      <c r="H258" s="609" t="str">
        <f t="shared" si="81"/>
        <v>DEV03</v>
      </c>
      <c r="I258" s="611" t="str">
        <f t="shared" si="2"/>
        <v>#REF!</v>
      </c>
      <c r="J258" s="609">
        <v>6.0</v>
      </c>
      <c r="K258" s="609">
        <v>2024.0</v>
      </c>
      <c r="L258" s="639">
        <v>45444.0</v>
      </c>
      <c r="M258" s="639">
        <v>45455.0</v>
      </c>
      <c r="N258" s="640">
        <v>8.0</v>
      </c>
      <c r="O258" s="640">
        <f t="shared" si="76"/>
        <v>0.4</v>
      </c>
      <c r="P258" s="640" t="str">
        <f t="shared" si="4"/>
        <v>#REF!</v>
      </c>
      <c r="Q258" s="640">
        <v>0.58</v>
      </c>
      <c r="R258" s="640"/>
      <c r="S258" s="609" t="s">
        <v>525</v>
      </c>
      <c r="T258" s="240" t="s">
        <v>1947</v>
      </c>
      <c r="U258" s="616">
        <f t="shared" si="5"/>
        <v>0.58</v>
      </c>
      <c r="V258" s="616" t="str">
        <f t="shared" si="99"/>
        <v>#REF!</v>
      </c>
      <c r="W258" s="616" t="str">
        <f t="shared" si="100"/>
        <v>#REF!</v>
      </c>
      <c r="X258" s="616" t="str">
        <f t="shared" si="8"/>
        <v>#REF!</v>
      </c>
      <c r="Y258" s="616">
        <f t="shared" si="9"/>
        <v>1</v>
      </c>
      <c r="Z258" s="616" t="str">
        <f t="shared" si="42"/>
        <v>#REF!</v>
      </c>
      <c r="AA258" s="616" t="str">
        <f t="shared" si="60"/>
        <v>#REF!</v>
      </c>
      <c r="AB258" s="616" t="str">
        <f t="shared" si="61"/>
        <v>#REF!</v>
      </c>
      <c r="AC258" s="642" t="str">
        <f t="shared" si="62"/>
        <v>#REF!</v>
      </c>
      <c r="AD258" s="642" t="str">
        <f t="shared" si="63"/>
        <v>#REF!</v>
      </c>
      <c r="AE258" s="642" t="str">
        <f t="shared" si="64"/>
        <v>#REF!</v>
      </c>
      <c r="AF258" s="609"/>
      <c r="AG258" s="622"/>
      <c r="AH258" s="622"/>
      <c r="AI258" s="622" t="str">
        <f t="shared" si="65"/>
        <v>#REF!</v>
      </c>
    </row>
    <row r="259" ht="15.0" customHeight="1">
      <c r="A259" s="609">
        <f t="shared" si="17"/>
        <v>257</v>
      </c>
      <c r="B259" s="609">
        <v>431986.0</v>
      </c>
      <c r="C259" s="240" t="s">
        <v>713</v>
      </c>
      <c r="D259" s="240" t="s">
        <v>1893</v>
      </c>
      <c r="E259" s="240" t="s">
        <v>892</v>
      </c>
      <c r="F259" s="609" t="s">
        <v>512</v>
      </c>
      <c r="G259" s="609" t="s">
        <v>771</v>
      </c>
      <c r="H259" s="609" t="str">
        <f t="shared" si="81"/>
        <v>DEV04</v>
      </c>
      <c r="I259" s="611" t="str">
        <f t="shared" si="2"/>
        <v>#REF!</v>
      </c>
      <c r="J259" s="609">
        <v>6.0</v>
      </c>
      <c r="K259" s="609">
        <v>2024.0</v>
      </c>
      <c r="L259" s="639">
        <v>45444.0</v>
      </c>
      <c r="M259" s="639">
        <v>45455.0</v>
      </c>
      <c r="N259" s="640">
        <v>4.0</v>
      </c>
      <c r="O259" s="640">
        <f t="shared" si="76"/>
        <v>0.2</v>
      </c>
      <c r="P259" s="640" t="str">
        <f t="shared" si="4"/>
        <v>#REF!</v>
      </c>
      <c r="Q259" s="640">
        <v>0.55</v>
      </c>
      <c r="R259" s="640"/>
      <c r="S259" s="609" t="s">
        <v>525</v>
      </c>
      <c r="T259" s="240" t="s">
        <v>1947</v>
      </c>
      <c r="U259" s="616">
        <f t="shared" si="5"/>
        <v>0.55</v>
      </c>
      <c r="V259" s="616" t="str">
        <f t="shared" si="99"/>
        <v>#REF!</v>
      </c>
      <c r="W259" s="616">
        <f t="shared" si="100"/>
        <v>2.06</v>
      </c>
      <c r="X259" s="616" t="str">
        <f t="shared" si="8"/>
        <v>#REF!</v>
      </c>
      <c r="Y259" s="616">
        <f t="shared" si="9"/>
        <v>1</v>
      </c>
      <c r="Z259" s="616" t="str">
        <f t="shared" si="42"/>
        <v>#REF!</v>
      </c>
      <c r="AA259" s="616" t="str">
        <f t="shared" si="60"/>
        <v>#REF!</v>
      </c>
      <c r="AB259" s="616" t="str">
        <f t="shared" si="61"/>
        <v>#REF!</v>
      </c>
      <c r="AC259" s="642" t="str">
        <f t="shared" si="62"/>
        <v>#REF!</v>
      </c>
      <c r="AD259" s="642" t="str">
        <f t="shared" si="63"/>
        <v>#REF!</v>
      </c>
      <c r="AE259" s="642" t="str">
        <f t="shared" si="64"/>
        <v>#REF!</v>
      </c>
      <c r="AF259" s="609"/>
      <c r="AG259" s="622"/>
      <c r="AH259" s="622"/>
      <c r="AI259" s="622">
        <f t="shared" si="65"/>
        <v>1.03</v>
      </c>
    </row>
    <row r="260" ht="15.0" customHeight="1">
      <c r="A260" s="609">
        <f t="shared" si="17"/>
        <v>258</v>
      </c>
      <c r="B260" s="1023" t="s">
        <v>1951</v>
      </c>
      <c r="C260" s="240" t="s">
        <v>718</v>
      </c>
      <c r="D260" s="240" t="s">
        <v>1901</v>
      </c>
      <c r="E260" s="240" t="s">
        <v>892</v>
      </c>
      <c r="F260" s="609" t="s">
        <v>512</v>
      </c>
      <c r="G260" s="609" t="s">
        <v>665</v>
      </c>
      <c r="H260" s="609" t="str">
        <f t="shared" si="81"/>
        <v>DEV02</v>
      </c>
      <c r="I260" s="611" t="str">
        <f t="shared" si="2"/>
        <v>#REF!</v>
      </c>
      <c r="J260" s="609">
        <v>6.0</v>
      </c>
      <c r="K260" s="609">
        <v>2024.0</v>
      </c>
      <c r="L260" s="639">
        <v>45444.0</v>
      </c>
      <c r="M260" s="639">
        <v>45455.0</v>
      </c>
      <c r="N260" s="640">
        <v>4.0</v>
      </c>
      <c r="O260" s="640">
        <f t="shared" si="76"/>
        <v>0.2</v>
      </c>
      <c r="P260" s="640" t="str">
        <f t="shared" si="4"/>
        <v>#REF!</v>
      </c>
      <c r="Q260" s="640">
        <v>0.34</v>
      </c>
      <c r="R260" s="640"/>
      <c r="S260" s="609" t="s">
        <v>525</v>
      </c>
      <c r="T260" s="240" t="s">
        <v>1947</v>
      </c>
      <c r="U260" s="616">
        <f t="shared" si="5"/>
        <v>0.34</v>
      </c>
      <c r="V260" s="616" t="str">
        <f t="shared" si="99"/>
        <v>#REF!</v>
      </c>
      <c r="W260" s="616" t="str">
        <f t="shared" si="100"/>
        <v>#REF!</v>
      </c>
      <c r="X260" s="616" t="str">
        <f t="shared" si="8"/>
        <v>#REF!</v>
      </c>
      <c r="Y260" s="616">
        <f t="shared" si="9"/>
        <v>1</v>
      </c>
      <c r="Z260" s="616" t="str">
        <f t="shared" si="42"/>
        <v>#REF!</v>
      </c>
      <c r="AA260" s="616" t="str">
        <f t="shared" si="60"/>
        <v>#REF!</v>
      </c>
      <c r="AB260" s="616" t="str">
        <f t="shared" si="61"/>
        <v>#REF!</v>
      </c>
      <c r="AC260" s="642" t="str">
        <f t="shared" si="62"/>
        <v>#REF!</v>
      </c>
      <c r="AD260" s="642" t="str">
        <f t="shared" si="63"/>
        <v>#REF!</v>
      </c>
      <c r="AE260" s="642" t="str">
        <f t="shared" si="64"/>
        <v>#REF!</v>
      </c>
      <c r="AF260" s="609"/>
      <c r="AG260" s="622"/>
      <c r="AH260" s="622"/>
      <c r="AI260" s="622" t="str">
        <f t="shared" si="65"/>
        <v>#REF!</v>
      </c>
    </row>
    <row r="261" ht="15.0" customHeight="1">
      <c r="A261" s="609">
        <f t="shared" si="17"/>
        <v>259</v>
      </c>
      <c r="B261" s="609">
        <v>464469.0</v>
      </c>
      <c r="C261" s="240" t="s">
        <v>1942</v>
      </c>
      <c r="D261" s="240" t="s">
        <v>1943</v>
      </c>
      <c r="E261" s="240" t="s">
        <v>892</v>
      </c>
      <c r="F261" s="609" t="s">
        <v>564</v>
      </c>
      <c r="G261" s="609" t="s">
        <v>790</v>
      </c>
      <c r="H261" s="609" t="str">
        <f t="shared" si="81"/>
        <v>BA03</v>
      </c>
      <c r="I261" s="611" t="str">
        <f t="shared" si="2"/>
        <v>#REF!</v>
      </c>
      <c r="J261" s="609">
        <v>6.0</v>
      </c>
      <c r="K261" s="609">
        <v>2024.0</v>
      </c>
      <c r="L261" s="639">
        <v>45444.0</v>
      </c>
      <c r="M261" s="639">
        <v>45455.0</v>
      </c>
      <c r="N261" s="640">
        <v>8.0</v>
      </c>
      <c r="O261" s="640">
        <f t="shared" si="76"/>
        <v>0.4</v>
      </c>
      <c r="P261" s="640" t="str">
        <f t="shared" si="4"/>
        <v>#REF!</v>
      </c>
      <c r="Q261" s="640" t="str">
        <f>P261</f>
        <v>#REF!</v>
      </c>
      <c r="R261" s="640"/>
      <c r="S261" s="609" t="s">
        <v>525</v>
      </c>
      <c r="T261" s="240" t="s">
        <v>1947</v>
      </c>
      <c r="U261" s="616" t="str">
        <f t="shared" si="5"/>
        <v>#REF!</v>
      </c>
      <c r="V261" s="616" t="str">
        <f t="shared" ref="V261:V262" si="101">ROUND(SUMIF(B:B,B261,P:P),3)</f>
        <v>#REF!</v>
      </c>
      <c r="W261" s="616" t="str">
        <f t="shared" ref="W261:W262" si="102">ROUND(SUMIF(B:B,B261,U:U),3)</f>
        <v>#REF!</v>
      </c>
      <c r="X261" s="616" t="str">
        <f t="shared" si="8"/>
        <v>#REF!</v>
      </c>
      <c r="Y261" s="616">
        <f t="shared" si="9"/>
        <v>1</v>
      </c>
      <c r="Z261" s="616" t="str">
        <f t="shared" si="42"/>
        <v>#REF!</v>
      </c>
      <c r="AA261" s="616" t="str">
        <f t="shared" si="60"/>
        <v>#REF!</v>
      </c>
      <c r="AB261" s="616" t="str">
        <f t="shared" si="61"/>
        <v>#REF!</v>
      </c>
      <c r="AC261" s="642" t="str">
        <f t="shared" si="62"/>
        <v>#REF!</v>
      </c>
      <c r="AD261" s="642" t="str">
        <f t="shared" si="63"/>
        <v>#REF!</v>
      </c>
      <c r="AE261" s="642" t="str">
        <f t="shared" si="64"/>
        <v>#REF!</v>
      </c>
      <c r="AF261" s="609"/>
      <c r="AG261" s="622"/>
      <c r="AH261" s="622"/>
      <c r="AI261" s="622" t="str">
        <f t="shared" si="65"/>
        <v>#REF!</v>
      </c>
    </row>
    <row r="262" ht="15.0" customHeight="1">
      <c r="A262" s="609">
        <f t="shared" si="17"/>
        <v>260</v>
      </c>
      <c r="B262" s="609">
        <v>441049.0</v>
      </c>
      <c r="C262" s="240" t="s">
        <v>748</v>
      </c>
      <c r="D262" s="240" t="s">
        <v>1889</v>
      </c>
      <c r="E262" s="240" t="s">
        <v>662</v>
      </c>
      <c r="F262" s="609" t="s">
        <v>663</v>
      </c>
      <c r="G262" s="609" t="s">
        <v>771</v>
      </c>
      <c r="H262" s="609" t="str">
        <f t="shared" si="81"/>
        <v>PM04</v>
      </c>
      <c r="I262" s="611" t="str">
        <f t="shared" si="2"/>
        <v>#REF!</v>
      </c>
      <c r="J262" s="609">
        <v>6.0</v>
      </c>
      <c r="K262" s="609">
        <v>2024.0</v>
      </c>
      <c r="L262" s="639">
        <v>45444.0</v>
      </c>
      <c r="M262" s="639">
        <v>45455.0</v>
      </c>
      <c r="N262" s="640">
        <v>4.0</v>
      </c>
      <c r="O262" s="640">
        <f t="shared" si="76"/>
        <v>0.2</v>
      </c>
      <c r="P262" s="640" t="str">
        <f t="shared" si="4"/>
        <v>#REF!</v>
      </c>
      <c r="Q262" s="640">
        <v>0.65</v>
      </c>
      <c r="R262" s="640"/>
      <c r="S262" s="609" t="s">
        <v>525</v>
      </c>
      <c r="T262" s="240" t="s">
        <v>1947</v>
      </c>
      <c r="U262" s="616">
        <f t="shared" si="5"/>
        <v>0.65</v>
      </c>
      <c r="V262" s="616" t="str">
        <f t="shared" si="101"/>
        <v>#REF!</v>
      </c>
      <c r="W262" s="616" t="str">
        <f t="shared" si="102"/>
        <v>#REF!</v>
      </c>
      <c r="X262" s="616" t="str">
        <f t="shared" si="8"/>
        <v>#REF!</v>
      </c>
      <c r="Y262" s="616">
        <f t="shared" si="9"/>
        <v>1</v>
      </c>
      <c r="Z262" s="616" t="str">
        <f t="shared" si="42"/>
        <v>#REF!</v>
      </c>
      <c r="AA262" s="616" t="str">
        <f t="shared" si="60"/>
        <v>#REF!</v>
      </c>
      <c r="AB262" s="616" t="str">
        <f t="shared" si="61"/>
        <v>#REF!</v>
      </c>
      <c r="AC262" s="642" t="str">
        <f t="shared" si="62"/>
        <v>#REF!</v>
      </c>
      <c r="AD262" s="642" t="str">
        <f t="shared" si="63"/>
        <v>#REF!</v>
      </c>
      <c r="AE262" s="642" t="str">
        <f t="shared" si="64"/>
        <v>#REF!</v>
      </c>
      <c r="AF262" s="609"/>
      <c r="AG262" s="622"/>
      <c r="AH262" s="622"/>
      <c r="AI262" s="622" t="str">
        <f t="shared" si="65"/>
        <v>#REF!</v>
      </c>
    </row>
    <row r="263" ht="15.0" customHeight="1">
      <c r="A263" s="609">
        <f t="shared" si="17"/>
        <v>261</v>
      </c>
      <c r="B263" s="1023" t="s">
        <v>1952</v>
      </c>
      <c r="C263" s="240" t="s">
        <v>728</v>
      </c>
      <c r="D263" s="240" t="s">
        <v>1953</v>
      </c>
      <c r="E263" s="240" t="s">
        <v>892</v>
      </c>
      <c r="F263" s="609" t="s">
        <v>512</v>
      </c>
      <c r="G263" s="609" t="s">
        <v>665</v>
      </c>
      <c r="H263" s="609" t="str">
        <f t="shared" si="81"/>
        <v>DEV02</v>
      </c>
      <c r="I263" s="611" t="str">
        <f t="shared" si="2"/>
        <v>#REF!</v>
      </c>
      <c r="J263" s="609">
        <v>6.0</v>
      </c>
      <c r="K263" s="609">
        <v>2024.0</v>
      </c>
      <c r="L263" s="639">
        <v>45444.0</v>
      </c>
      <c r="M263" s="639">
        <v>45473.0</v>
      </c>
      <c r="N263" s="640">
        <v>20.0</v>
      </c>
      <c r="O263" s="640">
        <f t="shared" si="76"/>
        <v>1</v>
      </c>
      <c r="P263" s="640" t="str">
        <f t="shared" si="4"/>
        <v>#REF!</v>
      </c>
      <c r="Q263" s="640">
        <v>1.1</v>
      </c>
      <c r="R263" s="640"/>
      <c r="S263" s="609" t="s">
        <v>525</v>
      </c>
      <c r="T263" s="240" t="s">
        <v>1947</v>
      </c>
      <c r="U263" s="616">
        <f t="shared" si="5"/>
        <v>1.1</v>
      </c>
      <c r="V263" s="616" t="str">
        <f t="shared" ref="V263:V264" si="103">ROUND(SUMIF($B:$B,B263,P:P),3)</f>
        <v>#REF!</v>
      </c>
      <c r="W263" s="616">
        <f t="shared" ref="W263:W264" si="104">ROUND(SUMIF($B:$B,B263,U:U),3)</f>
        <v>1.1</v>
      </c>
      <c r="X263" s="616" t="str">
        <f t="shared" si="8"/>
        <v>#REF!</v>
      </c>
      <c r="Y263" s="616">
        <f t="shared" si="9"/>
        <v>1</v>
      </c>
      <c r="Z263" s="616" t="str">
        <f t="shared" si="42"/>
        <v>#REF!</v>
      </c>
      <c r="AA263" s="616" t="str">
        <f t="shared" si="60"/>
        <v>#REF!</v>
      </c>
      <c r="AB263" s="616" t="str">
        <f t="shared" si="61"/>
        <v>#REF!</v>
      </c>
      <c r="AC263" s="642" t="str">
        <f t="shared" si="62"/>
        <v>#REF!</v>
      </c>
      <c r="AD263" s="642" t="str">
        <f t="shared" si="63"/>
        <v>#REF!</v>
      </c>
      <c r="AE263" s="642" t="str">
        <f t="shared" si="64"/>
        <v>#REF!</v>
      </c>
      <c r="AF263" s="609"/>
      <c r="AG263" s="622"/>
      <c r="AH263" s="622"/>
      <c r="AI263" s="622">
        <f t="shared" si="65"/>
        <v>1.1</v>
      </c>
    </row>
    <row r="264" ht="15.0" customHeight="1">
      <c r="A264" s="609">
        <f t="shared" si="17"/>
        <v>262</v>
      </c>
      <c r="B264" s="609">
        <v>451253.0</v>
      </c>
      <c r="C264" s="240" t="s">
        <v>803</v>
      </c>
      <c r="D264" s="240" t="s">
        <v>1630</v>
      </c>
      <c r="E264" s="240" t="s">
        <v>892</v>
      </c>
      <c r="F264" s="609" t="s">
        <v>512</v>
      </c>
      <c r="G264" s="609" t="s">
        <v>790</v>
      </c>
      <c r="H264" s="609" t="str">
        <f t="shared" si="81"/>
        <v>DEV03</v>
      </c>
      <c r="I264" s="611" t="str">
        <f t="shared" si="2"/>
        <v>#REF!</v>
      </c>
      <c r="J264" s="609">
        <v>6.0</v>
      </c>
      <c r="K264" s="609">
        <v>2024.0</v>
      </c>
      <c r="L264" s="639">
        <v>45444.0</v>
      </c>
      <c r="M264" s="639">
        <v>45473.0</v>
      </c>
      <c r="N264" s="640">
        <v>16.0</v>
      </c>
      <c r="O264" s="640">
        <f t="shared" si="76"/>
        <v>0.8</v>
      </c>
      <c r="P264" s="640" t="str">
        <f t="shared" si="4"/>
        <v>#REF!</v>
      </c>
      <c r="Q264" s="640" t="str">
        <f t="shared" ref="Q264:Q266" si="105">P264</f>
        <v>#REF!</v>
      </c>
      <c r="R264" s="640"/>
      <c r="S264" s="609" t="s">
        <v>525</v>
      </c>
      <c r="T264" s="240" t="s">
        <v>1947</v>
      </c>
      <c r="U264" s="616" t="str">
        <f t="shared" si="5"/>
        <v>#REF!</v>
      </c>
      <c r="V264" s="616" t="str">
        <f t="shared" si="103"/>
        <v>#REF!</v>
      </c>
      <c r="W264" s="616" t="str">
        <f t="shared" si="104"/>
        <v>#REF!</v>
      </c>
      <c r="X264" s="616" t="str">
        <f t="shared" si="8"/>
        <v>#REF!</v>
      </c>
      <c r="Y264" s="616">
        <f t="shared" si="9"/>
        <v>1</v>
      </c>
      <c r="Z264" s="616" t="str">
        <f t="shared" si="42"/>
        <v>#REF!</v>
      </c>
      <c r="AA264" s="616" t="str">
        <f t="shared" si="60"/>
        <v>#REF!</v>
      </c>
      <c r="AB264" s="616" t="str">
        <f t="shared" si="61"/>
        <v>#REF!</v>
      </c>
      <c r="AC264" s="642" t="str">
        <f t="shared" si="62"/>
        <v>#REF!</v>
      </c>
      <c r="AD264" s="642" t="str">
        <f t="shared" si="63"/>
        <v>#REF!</v>
      </c>
      <c r="AE264" s="642" t="str">
        <f t="shared" si="64"/>
        <v>#REF!</v>
      </c>
      <c r="AF264" s="609"/>
      <c r="AG264" s="622"/>
      <c r="AH264" s="622"/>
      <c r="AI264" s="622" t="str">
        <f t="shared" si="65"/>
        <v>#REF!</v>
      </c>
    </row>
    <row r="265" ht="15.0" customHeight="1">
      <c r="A265" s="609">
        <f t="shared" si="17"/>
        <v>263</v>
      </c>
      <c r="B265" s="609">
        <v>463049.0</v>
      </c>
      <c r="C265" s="240" t="s">
        <v>1562</v>
      </c>
      <c r="D265" s="240" t="s">
        <v>1954</v>
      </c>
      <c r="E265" s="240" t="s">
        <v>892</v>
      </c>
      <c r="F265" s="609" t="s">
        <v>512</v>
      </c>
      <c r="G265" s="609" t="s">
        <v>665</v>
      </c>
      <c r="H265" s="609" t="str">
        <f t="shared" si="81"/>
        <v>DEV02</v>
      </c>
      <c r="I265" s="611" t="str">
        <f t="shared" si="2"/>
        <v>#REF!</v>
      </c>
      <c r="J265" s="609">
        <v>6.0</v>
      </c>
      <c r="K265" s="609">
        <v>2024.0</v>
      </c>
      <c r="L265" s="639">
        <v>45444.0</v>
      </c>
      <c r="M265" s="639">
        <v>45473.0</v>
      </c>
      <c r="N265" s="640">
        <v>20.0</v>
      </c>
      <c r="O265" s="640">
        <f t="shared" si="76"/>
        <v>1</v>
      </c>
      <c r="P265" s="640" t="str">
        <f t="shared" si="4"/>
        <v>#REF!</v>
      </c>
      <c r="Q265" s="640" t="str">
        <f t="shared" si="105"/>
        <v>#REF!</v>
      </c>
      <c r="R265" s="640"/>
      <c r="S265" s="609" t="s">
        <v>525</v>
      </c>
      <c r="T265" s="240" t="s">
        <v>1947</v>
      </c>
      <c r="U265" s="616" t="str">
        <f t="shared" si="5"/>
        <v>#REF!</v>
      </c>
      <c r="V265" s="616" t="str">
        <f t="shared" ref="V265:V268" si="106">ROUND(SUMIF(B:B,B265,P:P),3)</f>
        <v>#REF!</v>
      </c>
      <c r="W265" s="616" t="str">
        <f t="shared" ref="W265:W268" si="107">ROUND(SUMIF(B:B,B265,U:U),3)</f>
        <v>#REF!</v>
      </c>
      <c r="X265" s="616" t="str">
        <f t="shared" si="8"/>
        <v>#REF!</v>
      </c>
      <c r="Y265" s="616">
        <f t="shared" si="9"/>
        <v>1</v>
      </c>
      <c r="Z265" s="616" t="str">
        <f t="shared" si="42"/>
        <v>#REF!</v>
      </c>
      <c r="AA265" s="616" t="str">
        <f t="shared" si="60"/>
        <v>#REF!</v>
      </c>
      <c r="AB265" s="616" t="str">
        <f t="shared" si="61"/>
        <v>#REF!</v>
      </c>
      <c r="AC265" s="642" t="str">
        <f t="shared" si="62"/>
        <v>#REF!</v>
      </c>
      <c r="AD265" s="642" t="str">
        <f t="shared" si="63"/>
        <v>#REF!</v>
      </c>
      <c r="AE265" s="642" t="str">
        <f t="shared" si="64"/>
        <v>#REF!</v>
      </c>
      <c r="AF265" s="609"/>
      <c r="AG265" s="622"/>
      <c r="AH265" s="622"/>
      <c r="AI265" s="622" t="str">
        <f t="shared" si="65"/>
        <v>#REF!</v>
      </c>
    </row>
    <row r="266" ht="15.0" customHeight="1">
      <c r="A266" s="609">
        <f t="shared" si="17"/>
        <v>264</v>
      </c>
      <c r="B266" s="609">
        <v>463725.0</v>
      </c>
      <c r="C266" s="240" t="s">
        <v>1839</v>
      </c>
      <c r="D266" s="240" t="s">
        <v>1840</v>
      </c>
      <c r="E266" s="240" t="s">
        <v>1417</v>
      </c>
      <c r="F266" s="609" t="s">
        <v>512</v>
      </c>
      <c r="G266" s="609" t="s">
        <v>790</v>
      </c>
      <c r="H266" s="609" t="str">
        <f t="shared" si="81"/>
        <v>DEV03</v>
      </c>
      <c r="I266" s="611" t="str">
        <f t="shared" si="2"/>
        <v>#REF!</v>
      </c>
      <c r="J266" s="609">
        <v>6.0</v>
      </c>
      <c r="K266" s="609">
        <v>2024.0</v>
      </c>
      <c r="L266" s="639">
        <v>45444.0</v>
      </c>
      <c r="M266" s="639">
        <v>45455.0</v>
      </c>
      <c r="N266" s="640">
        <v>8.0</v>
      </c>
      <c r="O266" s="640">
        <f t="shared" si="76"/>
        <v>0.4</v>
      </c>
      <c r="P266" s="640" t="str">
        <f t="shared" si="4"/>
        <v>#REF!</v>
      </c>
      <c r="Q266" s="640" t="str">
        <f t="shared" si="105"/>
        <v>#REF!</v>
      </c>
      <c r="R266" s="640"/>
      <c r="S266" s="609" t="s">
        <v>525</v>
      </c>
      <c r="T266" s="240" t="s">
        <v>1947</v>
      </c>
      <c r="U266" s="616" t="str">
        <f t="shared" si="5"/>
        <v>#REF!</v>
      </c>
      <c r="V266" s="616" t="str">
        <f t="shared" si="106"/>
        <v>#REF!</v>
      </c>
      <c r="W266" s="616" t="str">
        <f t="shared" si="107"/>
        <v>#REF!</v>
      </c>
      <c r="X266" s="616" t="str">
        <f t="shared" si="8"/>
        <v>#REF!</v>
      </c>
      <c r="Y266" s="616">
        <f t="shared" si="9"/>
        <v>1</v>
      </c>
      <c r="Z266" s="616" t="str">
        <f t="shared" si="42"/>
        <v>#REF!</v>
      </c>
      <c r="AA266" s="616" t="str">
        <f t="shared" si="60"/>
        <v>#REF!</v>
      </c>
      <c r="AB266" s="616" t="str">
        <f t="shared" si="61"/>
        <v>#REF!</v>
      </c>
      <c r="AC266" s="642" t="str">
        <f t="shared" si="62"/>
        <v>#REF!</v>
      </c>
      <c r="AD266" s="642" t="str">
        <f t="shared" si="63"/>
        <v>#REF!</v>
      </c>
      <c r="AE266" s="642" t="str">
        <f t="shared" si="64"/>
        <v>#REF!</v>
      </c>
      <c r="AF266" s="609"/>
      <c r="AG266" s="622"/>
      <c r="AH266" s="622"/>
      <c r="AI266" s="622" t="str">
        <f t="shared" si="65"/>
        <v>#REF!</v>
      </c>
    </row>
    <row r="267" ht="15.0" customHeight="1">
      <c r="A267" s="609">
        <f t="shared" si="17"/>
        <v>265</v>
      </c>
      <c r="B267" s="609">
        <v>463053.0</v>
      </c>
      <c r="C267" s="240" t="s">
        <v>1566</v>
      </c>
      <c r="D267" s="240" t="s">
        <v>1884</v>
      </c>
      <c r="E267" s="240" t="s">
        <v>892</v>
      </c>
      <c r="F267" s="609" t="s">
        <v>512</v>
      </c>
      <c r="G267" s="609" t="s">
        <v>665</v>
      </c>
      <c r="H267" s="609" t="str">
        <f t="shared" si="81"/>
        <v>DEV02</v>
      </c>
      <c r="I267" s="611" t="str">
        <f t="shared" si="2"/>
        <v>#REF!</v>
      </c>
      <c r="J267" s="609">
        <v>6.0</v>
      </c>
      <c r="K267" s="609">
        <v>2024.0</v>
      </c>
      <c r="L267" s="639">
        <v>45444.0</v>
      </c>
      <c r="M267" s="639">
        <v>45473.0</v>
      </c>
      <c r="N267" s="640">
        <v>20.0</v>
      </c>
      <c r="O267" s="640">
        <f t="shared" si="76"/>
        <v>1</v>
      </c>
      <c r="P267" s="640" t="str">
        <f t="shared" si="4"/>
        <v>#REF!</v>
      </c>
      <c r="Q267" s="640">
        <v>0.5</v>
      </c>
      <c r="R267" s="640"/>
      <c r="S267" s="609" t="s">
        <v>525</v>
      </c>
      <c r="T267" s="240" t="s">
        <v>1947</v>
      </c>
      <c r="U267" s="616">
        <f t="shared" si="5"/>
        <v>0.5</v>
      </c>
      <c r="V267" s="616" t="str">
        <f t="shared" si="106"/>
        <v>#REF!</v>
      </c>
      <c r="W267" s="616">
        <f t="shared" si="107"/>
        <v>0.5</v>
      </c>
      <c r="X267" s="616" t="str">
        <f t="shared" si="8"/>
        <v>#REF!</v>
      </c>
      <c r="Y267" s="616">
        <f t="shared" si="9"/>
        <v>1</v>
      </c>
      <c r="Z267" s="616" t="str">
        <f t="shared" si="42"/>
        <v>#REF!</v>
      </c>
      <c r="AA267" s="616" t="str">
        <f t="shared" si="60"/>
        <v>#REF!</v>
      </c>
      <c r="AB267" s="616" t="str">
        <f t="shared" si="61"/>
        <v>#REF!</v>
      </c>
      <c r="AC267" s="642" t="str">
        <f t="shared" si="62"/>
        <v>#REF!</v>
      </c>
      <c r="AD267" s="642" t="str">
        <f t="shared" si="63"/>
        <v>#REF!</v>
      </c>
      <c r="AE267" s="642" t="str">
        <f t="shared" si="64"/>
        <v>#REF!</v>
      </c>
      <c r="AF267" s="609"/>
      <c r="AG267" s="622"/>
      <c r="AH267" s="622"/>
      <c r="AI267" s="622">
        <f t="shared" si="65"/>
        <v>0.5</v>
      </c>
    </row>
    <row r="268" ht="15.0" customHeight="1">
      <c r="A268" s="609">
        <f t="shared" si="17"/>
        <v>266</v>
      </c>
      <c r="B268" s="609">
        <v>463643.0</v>
      </c>
      <c r="C268" s="240" t="s">
        <v>1302</v>
      </c>
      <c r="D268" s="240" t="s">
        <v>1303</v>
      </c>
      <c r="E268" s="240" t="s">
        <v>511</v>
      </c>
      <c r="F268" s="609" t="s">
        <v>512</v>
      </c>
      <c r="G268" s="609" t="s">
        <v>790</v>
      </c>
      <c r="H268" s="609" t="str">
        <f t="shared" si="81"/>
        <v>DEV03</v>
      </c>
      <c r="I268" s="611" t="str">
        <f t="shared" si="2"/>
        <v>#REF!</v>
      </c>
      <c r="J268" s="609">
        <v>6.0</v>
      </c>
      <c r="K268" s="609">
        <v>2024.0</v>
      </c>
      <c r="L268" s="639">
        <v>45457.0</v>
      </c>
      <c r="M268" s="639">
        <v>45464.0</v>
      </c>
      <c r="N268" s="640">
        <v>6.0</v>
      </c>
      <c r="O268" s="640">
        <f t="shared" si="76"/>
        <v>0.3</v>
      </c>
      <c r="P268" s="640" t="str">
        <f t="shared" si="4"/>
        <v>#REF!</v>
      </c>
      <c r="Q268" s="640" t="str">
        <f t="shared" ref="Q268:Q269" si="108">P268</f>
        <v>#REF!</v>
      </c>
      <c r="R268" s="640"/>
      <c r="S268" s="609" t="s">
        <v>525</v>
      </c>
      <c r="T268" s="240" t="s">
        <v>1947</v>
      </c>
      <c r="U268" s="616" t="str">
        <f t="shared" si="5"/>
        <v>#REF!</v>
      </c>
      <c r="V268" s="616" t="str">
        <f t="shared" si="106"/>
        <v>#REF!</v>
      </c>
      <c r="W268" s="616" t="str">
        <f t="shared" si="107"/>
        <v>#REF!</v>
      </c>
      <c r="X268" s="616" t="str">
        <f t="shared" si="8"/>
        <v>#REF!</v>
      </c>
      <c r="Y268" s="616">
        <f t="shared" si="9"/>
        <v>1</v>
      </c>
      <c r="Z268" s="616" t="str">
        <f t="shared" si="42"/>
        <v>#REF!</v>
      </c>
      <c r="AA268" s="616" t="str">
        <f t="shared" si="60"/>
        <v>#REF!</v>
      </c>
      <c r="AB268" s="616" t="str">
        <f t="shared" si="61"/>
        <v>#REF!</v>
      </c>
      <c r="AC268" s="642" t="str">
        <f t="shared" si="62"/>
        <v>#REF!</v>
      </c>
      <c r="AD268" s="642" t="str">
        <f t="shared" si="63"/>
        <v>#REF!</v>
      </c>
      <c r="AE268" s="642" t="str">
        <f t="shared" si="64"/>
        <v>#REF!</v>
      </c>
      <c r="AF268" s="609"/>
      <c r="AG268" s="622"/>
      <c r="AH268" s="622"/>
      <c r="AI268" s="622" t="str">
        <f t="shared" si="65"/>
        <v>#REF!</v>
      </c>
    </row>
    <row r="269" ht="15.0" customHeight="1">
      <c r="A269" s="609">
        <f t="shared" si="17"/>
        <v>267</v>
      </c>
      <c r="B269" s="609">
        <v>451243.0</v>
      </c>
      <c r="C269" s="240" t="s">
        <v>807</v>
      </c>
      <c r="D269" s="240" t="s">
        <v>1732</v>
      </c>
      <c r="E269" s="240" t="s">
        <v>892</v>
      </c>
      <c r="F269" s="609" t="s">
        <v>546</v>
      </c>
      <c r="G269" s="609" t="s">
        <v>771</v>
      </c>
      <c r="H269" s="609" t="str">
        <f t="shared" si="81"/>
        <v>TESTER04</v>
      </c>
      <c r="I269" s="611" t="str">
        <f t="shared" si="2"/>
        <v>#REF!</v>
      </c>
      <c r="J269" s="609">
        <v>6.0</v>
      </c>
      <c r="K269" s="609">
        <v>2024.0</v>
      </c>
      <c r="L269" s="639">
        <v>45444.0</v>
      </c>
      <c r="M269" s="639">
        <v>45449.0</v>
      </c>
      <c r="N269" s="640">
        <v>4.0</v>
      </c>
      <c r="O269" s="640">
        <f t="shared" si="76"/>
        <v>0.2</v>
      </c>
      <c r="P269" s="640" t="str">
        <f t="shared" si="4"/>
        <v>#REF!</v>
      </c>
      <c r="Q269" s="640" t="str">
        <f t="shared" si="108"/>
        <v>#REF!</v>
      </c>
      <c r="R269" s="640"/>
      <c r="S269" s="609" t="s">
        <v>525</v>
      </c>
      <c r="T269" s="240" t="s">
        <v>1947</v>
      </c>
      <c r="U269" s="616" t="str">
        <f t="shared" si="5"/>
        <v>#REF!</v>
      </c>
      <c r="V269" s="616" t="str">
        <f>ROUND(SUMIF($B:$B,B269,P:P),3)</f>
        <v>#REF!</v>
      </c>
      <c r="W269" s="616" t="str">
        <f>ROUND(SUMIF($B:$B,B269,U:U),3)</f>
        <v>#REF!</v>
      </c>
      <c r="X269" s="616" t="str">
        <f t="shared" si="8"/>
        <v>#REF!</v>
      </c>
      <c r="Y269" s="616">
        <f t="shared" si="9"/>
        <v>1</v>
      </c>
      <c r="Z269" s="616" t="str">
        <f t="shared" si="42"/>
        <v>#REF!</v>
      </c>
      <c r="AA269" s="616" t="str">
        <f t="shared" si="60"/>
        <v>#REF!</v>
      </c>
      <c r="AB269" s="616" t="str">
        <f t="shared" si="61"/>
        <v>#REF!</v>
      </c>
      <c r="AC269" s="642" t="str">
        <f t="shared" si="62"/>
        <v>#REF!</v>
      </c>
      <c r="AD269" s="642" t="str">
        <f t="shared" si="63"/>
        <v>#REF!</v>
      </c>
      <c r="AE269" s="642" t="str">
        <f t="shared" si="64"/>
        <v>#REF!</v>
      </c>
      <c r="AF269" s="609"/>
      <c r="AG269" s="622"/>
      <c r="AH269" s="622"/>
      <c r="AI269" s="622" t="str">
        <f t="shared" si="65"/>
        <v>#REF!</v>
      </c>
    </row>
    <row r="270" ht="15.0" customHeight="1">
      <c r="A270" s="609">
        <f t="shared" si="17"/>
        <v>268</v>
      </c>
      <c r="B270" s="171">
        <v>464481.0</v>
      </c>
      <c r="C270" s="422" t="s">
        <v>1852</v>
      </c>
      <c r="D270" s="422" t="s">
        <v>1853</v>
      </c>
      <c r="E270" s="422" t="s">
        <v>892</v>
      </c>
      <c r="F270" s="171" t="s">
        <v>546</v>
      </c>
      <c r="G270" s="171" t="s">
        <v>665</v>
      </c>
      <c r="H270" s="609" t="str">
        <f t="shared" si="81"/>
        <v>TESTER02</v>
      </c>
      <c r="I270" s="611" t="str">
        <f t="shared" si="2"/>
        <v>#REF!</v>
      </c>
      <c r="J270" s="609">
        <v>6.0</v>
      </c>
      <c r="K270" s="609">
        <v>2024.0</v>
      </c>
      <c r="L270" s="639">
        <v>45444.0</v>
      </c>
      <c r="M270" s="639">
        <v>45459.0</v>
      </c>
      <c r="N270" s="640">
        <v>15.0</v>
      </c>
      <c r="O270" s="640">
        <f t="shared" si="76"/>
        <v>0.75</v>
      </c>
      <c r="P270" s="640" t="str">
        <f t="shared" si="4"/>
        <v>#REF!</v>
      </c>
      <c r="Q270" s="640">
        <v>0.83</v>
      </c>
      <c r="R270" s="800"/>
      <c r="S270" s="171" t="s">
        <v>525</v>
      </c>
      <c r="T270" s="240" t="s">
        <v>1947</v>
      </c>
      <c r="U270" s="616">
        <f t="shared" si="5"/>
        <v>0.83</v>
      </c>
      <c r="V270" s="616" t="str">
        <f t="shared" ref="V270:V271" si="109">ROUND(SUMIF(B:B,B270,P:P),3)</f>
        <v>#REF!</v>
      </c>
      <c r="W270" s="616">
        <f t="shared" ref="W270:W271" si="110">ROUND(SUMIF(B:B,B270,U:U),3)</f>
        <v>1.045</v>
      </c>
      <c r="X270" s="616" t="str">
        <f t="shared" si="8"/>
        <v>#REF!</v>
      </c>
      <c r="Y270" s="801">
        <f t="shared" si="9"/>
        <v>1</v>
      </c>
      <c r="Z270" s="801" t="str">
        <f t="shared" si="42"/>
        <v>#REF!</v>
      </c>
      <c r="AA270" s="801" t="str">
        <f t="shared" si="60"/>
        <v>#REF!</v>
      </c>
      <c r="AB270" s="801" t="str">
        <f t="shared" si="61"/>
        <v>#REF!</v>
      </c>
      <c r="AC270" s="802" t="str">
        <f t="shared" si="62"/>
        <v>#REF!</v>
      </c>
      <c r="AD270" s="802" t="str">
        <f t="shared" si="63"/>
        <v>#REF!</v>
      </c>
      <c r="AE270" s="802" t="str">
        <f t="shared" si="64"/>
        <v>#REF!</v>
      </c>
      <c r="AF270" s="422"/>
      <c r="AG270" s="622"/>
      <c r="AH270" s="622"/>
      <c r="AI270" s="622">
        <f t="shared" si="65"/>
        <v>0.5225</v>
      </c>
    </row>
    <row r="271" ht="15.0" customHeight="1">
      <c r="A271" s="609">
        <f t="shared" si="17"/>
        <v>269</v>
      </c>
      <c r="B271" s="609">
        <v>464359.0</v>
      </c>
      <c r="C271" s="240" t="s">
        <v>1720</v>
      </c>
      <c r="D271" s="240" t="s">
        <v>1721</v>
      </c>
      <c r="E271" s="240" t="s">
        <v>892</v>
      </c>
      <c r="F271" s="609" t="s">
        <v>564</v>
      </c>
      <c r="G271" s="609" t="s">
        <v>665</v>
      </c>
      <c r="H271" s="609" t="str">
        <f t="shared" si="81"/>
        <v>BA02</v>
      </c>
      <c r="I271" s="611" t="str">
        <f t="shared" si="2"/>
        <v>#REF!</v>
      </c>
      <c r="J271" s="609">
        <v>6.0</v>
      </c>
      <c r="K271" s="609">
        <v>2024.0</v>
      </c>
      <c r="L271" s="639">
        <v>45444.0</v>
      </c>
      <c r="M271" s="639">
        <v>45450.0</v>
      </c>
      <c r="N271" s="640">
        <v>5.0</v>
      </c>
      <c r="O271" s="640">
        <f t="shared" si="76"/>
        <v>0.25</v>
      </c>
      <c r="P271" s="640" t="str">
        <f t="shared" si="4"/>
        <v>#REF!</v>
      </c>
      <c r="Q271" s="640" t="str">
        <f>P271</f>
        <v>#REF!</v>
      </c>
      <c r="R271" s="640"/>
      <c r="S271" s="609" t="s">
        <v>525</v>
      </c>
      <c r="T271" s="240" t="s">
        <v>1947</v>
      </c>
      <c r="U271" s="616" t="str">
        <f t="shared" si="5"/>
        <v>#REF!</v>
      </c>
      <c r="V271" s="616" t="str">
        <f t="shared" si="109"/>
        <v>#REF!</v>
      </c>
      <c r="W271" s="616" t="str">
        <f t="shared" si="110"/>
        <v>#REF!</v>
      </c>
      <c r="X271" s="616" t="str">
        <f t="shared" si="8"/>
        <v>#REF!</v>
      </c>
      <c r="Y271" s="616">
        <f t="shared" si="9"/>
        <v>1</v>
      </c>
      <c r="Z271" s="616" t="str">
        <f t="shared" si="42"/>
        <v>#REF!</v>
      </c>
      <c r="AA271" s="616" t="str">
        <f t="shared" si="60"/>
        <v>#REF!</v>
      </c>
      <c r="AB271" s="616" t="str">
        <f t="shared" si="61"/>
        <v>#REF!</v>
      </c>
      <c r="AC271" s="642" t="str">
        <f t="shared" si="62"/>
        <v>#REF!</v>
      </c>
      <c r="AD271" s="642" t="str">
        <f t="shared" si="63"/>
        <v>#REF!</v>
      </c>
      <c r="AE271" s="642" t="str">
        <f t="shared" si="64"/>
        <v>#REF!</v>
      </c>
      <c r="AF271" s="609"/>
      <c r="AG271" s="622"/>
      <c r="AH271" s="622"/>
      <c r="AI271" s="622" t="str">
        <f t="shared" si="65"/>
        <v>#REF!</v>
      </c>
    </row>
    <row r="272" ht="15.0" customHeight="1">
      <c r="A272" s="609">
        <f t="shared" si="17"/>
        <v>270</v>
      </c>
      <c r="B272" s="609">
        <v>453003.0</v>
      </c>
      <c r="C272" s="1029" t="s">
        <v>791</v>
      </c>
      <c r="D272" s="1030" t="s">
        <v>1635</v>
      </c>
      <c r="E272" s="683" t="s">
        <v>892</v>
      </c>
      <c r="F272" s="685" t="s">
        <v>512</v>
      </c>
      <c r="G272" s="685" t="s">
        <v>513</v>
      </c>
      <c r="H272" s="1031" t="s">
        <v>514</v>
      </c>
      <c r="I272" s="611" t="str">
        <f t="shared" si="2"/>
        <v>#REF!</v>
      </c>
      <c r="J272" s="389">
        <v>6.0</v>
      </c>
      <c r="K272" s="389">
        <v>2024.0</v>
      </c>
      <c r="L272" s="1032">
        <v>45467.0</v>
      </c>
      <c r="M272" s="812">
        <v>45473.0</v>
      </c>
      <c r="N272" s="797">
        <v>4.0</v>
      </c>
      <c r="O272" s="640">
        <f t="shared" si="76"/>
        <v>0.2</v>
      </c>
      <c r="P272" s="800" t="str">
        <f t="shared" si="4"/>
        <v>#REF!</v>
      </c>
      <c r="Q272" s="800">
        <v>0.454</v>
      </c>
      <c r="R272" s="640"/>
      <c r="S272" s="609" t="s">
        <v>525</v>
      </c>
      <c r="T272" s="670" t="s">
        <v>1826</v>
      </c>
      <c r="U272" s="616">
        <f t="shared" si="5"/>
        <v>0.454</v>
      </c>
      <c r="V272" s="616" t="str">
        <f t="shared" ref="V272:V285" si="111">ROUND(SUMIF($B:$B,B272,P:P),3)</f>
        <v>#REF!</v>
      </c>
      <c r="W272" s="616">
        <f t="shared" ref="W272:W285" si="112">ROUND(SUMIF($B:$B,B272,U:U),3)</f>
        <v>2.558</v>
      </c>
      <c r="X272" s="616" t="str">
        <f t="shared" si="8"/>
        <v>#REF!</v>
      </c>
      <c r="Y272" s="616">
        <f t="shared" si="9"/>
        <v>1</v>
      </c>
      <c r="Z272" s="616" t="str">
        <f t="shared" si="42"/>
        <v>#REF!</v>
      </c>
      <c r="AA272" s="616" t="str">
        <f t="shared" si="60"/>
        <v>#REF!</v>
      </c>
      <c r="AB272" s="616" t="str">
        <f t="shared" si="61"/>
        <v>#REF!</v>
      </c>
      <c r="AC272" s="642" t="str">
        <f t="shared" si="62"/>
        <v>#REF!</v>
      </c>
      <c r="AD272" s="642" t="str">
        <f t="shared" si="63"/>
        <v>#REF!</v>
      </c>
      <c r="AE272" s="642" t="str">
        <f t="shared" si="64"/>
        <v>#REF!</v>
      </c>
      <c r="AF272" s="609"/>
      <c r="AG272" s="622"/>
      <c r="AH272" s="622"/>
      <c r="AI272" s="622">
        <f t="shared" si="65"/>
        <v>0.8526666667</v>
      </c>
    </row>
    <row r="273" ht="15.0" customHeight="1">
      <c r="A273" s="609">
        <f t="shared" si="17"/>
        <v>271</v>
      </c>
      <c r="B273" s="609">
        <v>464857.0</v>
      </c>
      <c r="C273" s="1029" t="s">
        <v>1725</v>
      </c>
      <c r="D273" s="1030" t="s">
        <v>1726</v>
      </c>
      <c r="E273" s="683" t="s">
        <v>892</v>
      </c>
      <c r="F273" s="685" t="s">
        <v>512</v>
      </c>
      <c r="G273" s="685" t="s">
        <v>530</v>
      </c>
      <c r="H273" s="1031" t="s">
        <v>531</v>
      </c>
      <c r="I273" s="611" t="str">
        <f t="shared" si="2"/>
        <v>#REF!</v>
      </c>
      <c r="J273" s="389">
        <v>6.0</v>
      </c>
      <c r="K273" s="389">
        <v>2024.0</v>
      </c>
      <c r="L273" s="1032">
        <v>45460.0</v>
      </c>
      <c r="M273" s="812">
        <v>45473.0</v>
      </c>
      <c r="N273" s="797">
        <v>5.0</v>
      </c>
      <c r="O273" s="640">
        <f t="shared" si="76"/>
        <v>0.25</v>
      </c>
      <c r="P273" s="800" t="str">
        <f t="shared" si="4"/>
        <v>#REF!</v>
      </c>
      <c r="Q273" s="800">
        <v>0.31</v>
      </c>
      <c r="R273" s="640"/>
      <c r="S273" s="609" t="s">
        <v>525</v>
      </c>
      <c r="T273" s="670" t="s">
        <v>1826</v>
      </c>
      <c r="U273" s="616">
        <f t="shared" si="5"/>
        <v>0.31</v>
      </c>
      <c r="V273" s="616" t="str">
        <f t="shared" si="111"/>
        <v>#REF!</v>
      </c>
      <c r="W273" s="616" t="str">
        <f t="shared" si="112"/>
        <v>#REF!</v>
      </c>
      <c r="X273" s="616" t="str">
        <f t="shared" si="8"/>
        <v>#REF!</v>
      </c>
      <c r="Y273" s="616">
        <f t="shared" si="9"/>
        <v>1</v>
      </c>
      <c r="Z273" s="616" t="str">
        <f t="shared" si="42"/>
        <v>#REF!</v>
      </c>
      <c r="AA273" s="616" t="str">
        <f t="shared" si="60"/>
        <v>#REF!</v>
      </c>
      <c r="AB273" s="616" t="str">
        <f t="shared" si="61"/>
        <v>#REF!</v>
      </c>
      <c r="AC273" s="642" t="str">
        <f t="shared" si="62"/>
        <v>#REF!</v>
      </c>
      <c r="AD273" s="642" t="str">
        <f t="shared" si="63"/>
        <v>#REF!</v>
      </c>
      <c r="AE273" s="642" t="str">
        <f t="shared" si="64"/>
        <v>#REF!</v>
      </c>
      <c r="AF273" s="609"/>
      <c r="AG273" s="622"/>
      <c r="AH273" s="622"/>
      <c r="AI273" s="622" t="str">
        <f t="shared" si="65"/>
        <v>#REF!</v>
      </c>
    </row>
    <row r="274" ht="15.0" customHeight="1">
      <c r="A274" s="609">
        <f t="shared" si="17"/>
        <v>272</v>
      </c>
      <c r="B274" s="609">
        <v>463055.0</v>
      </c>
      <c r="C274" s="1029" t="s">
        <v>1575</v>
      </c>
      <c r="D274" s="1030" t="s">
        <v>1832</v>
      </c>
      <c r="E274" s="683" t="s">
        <v>892</v>
      </c>
      <c r="F274" s="685" t="s">
        <v>512</v>
      </c>
      <c r="G274" s="685" t="s">
        <v>573</v>
      </c>
      <c r="H274" s="1031" t="s">
        <v>641</v>
      </c>
      <c r="I274" s="611" t="str">
        <f t="shared" si="2"/>
        <v>#REF!</v>
      </c>
      <c r="J274" s="389">
        <v>6.0</v>
      </c>
      <c r="K274" s="389">
        <v>2024.0</v>
      </c>
      <c r="L274" s="1032">
        <v>45444.0</v>
      </c>
      <c r="M274" s="812">
        <v>45473.0</v>
      </c>
      <c r="N274" s="797">
        <v>20.0</v>
      </c>
      <c r="O274" s="640">
        <f t="shared" si="76"/>
        <v>1</v>
      </c>
      <c r="P274" s="800" t="str">
        <f t="shared" si="4"/>
        <v>#REF!</v>
      </c>
      <c r="Q274" s="800">
        <v>0.55</v>
      </c>
      <c r="R274" s="640"/>
      <c r="S274" s="609" t="s">
        <v>525</v>
      </c>
      <c r="T274" s="670" t="s">
        <v>1826</v>
      </c>
      <c r="U274" s="616">
        <f t="shared" si="5"/>
        <v>0.55</v>
      </c>
      <c r="V274" s="616" t="str">
        <f t="shared" si="111"/>
        <v>#REF!</v>
      </c>
      <c r="W274" s="616">
        <f t="shared" si="112"/>
        <v>0.55</v>
      </c>
      <c r="X274" s="616" t="str">
        <f t="shared" si="8"/>
        <v>#REF!</v>
      </c>
      <c r="Y274" s="616">
        <f t="shared" si="9"/>
        <v>1</v>
      </c>
      <c r="Z274" s="616" t="str">
        <f t="shared" si="42"/>
        <v>#REF!</v>
      </c>
      <c r="AA274" s="616" t="str">
        <f t="shared" si="60"/>
        <v>#REF!</v>
      </c>
      <c r="AB274" s="616" t="str">
        <f t="shared" si="61"/>
        <v>#REF!</v>
      </c>
      <c r="AC274" s="642" t="str">
        <f t="shared" si="62"/>
        <v>#REF!</v>
      </c>
      <c r="AD274" s="642" t="str">
        <f t="shared" si="63"/>
        <v>#REF!</v>
      </c>
      <c r="AE274" s="642" t="str">
        <f t="shared" si="64"/>
        <v>#REF!</v>
      </c>
      <c r="AF274" s="609"/>
      <c r="AG274" s="622"/>
      <c r="AH274" s="622"/>
      <c r="AI274" s="622">
        <f t="shared" si="65"/>
        <v>0.55</v>
      </c>
    </row>
    <row r="275" ht="15.0" customHeight="1">
      <c r="A275" s="609">
        <f t="shared" si="17"/>
        <v>273</v>
      </c>
      <c r="B275" s="609">
        <v>435279.0</v>
      </c>
      <c r="C275" s="1029" t="s">
        <v>793</v>
      </c>
      <c r="D275" s="1030" t="s">
        <v>1834</v>
      </c>
      <c r="E275" s="683" t="s">
        <v>892</v>
      </c>
      <c r="F275" s="685" t="s">
        <v>512</v>
      </c>
      <c r="G275" s="685" t="s">
        <v>573</v>
      </c>
      <c r="H275" s="1031" t="s">
        <v>641</v>
      </c>
      <c r="I275" s="611" t="str">
        <f t="shared" si="2"/>
        <v>#REF!</v>
      </c>
      <c r="J275" s="389">
        <v>6.0</v>
      </c>
      <c r="K275" s="389">
        <v>2024.0</v>
      </c>
      <c r="L275" s="1032">
        <v>45467.0</v>
      </c>
      <c r="M275" s="812">
        <v>45473.0</v>
      </c>
      <c r="N275" s="797">
        <v>5.0</v>
      </c>
      <c r="O275" s="640">
        <f t="shared" si="76"/>
        <v>0.25</v>
      </c>
      <c r="P275" s="800" t="str">
        <f t="shared" si="4"/>
        <v>#REF!</v>
      </c>
      <c r="Q275" s="800">
        <v>0.138</v>
      </c>
      <c r="R275" s="640"/>
      <c r="S275" s="609" t="s">
        <v>525</v>
      </c>
      <c r="T275" s="670" t="s">
        <v>1826</v>
      </c>
      <c r="U275" s="616">
        <f t="shared" si="5"/>
        <v>0.138</v>
      </c>
      <c r="V275" s="616" t="str">
        <f t="shared" si="111"/>
        <v>#REF!</v>
      </c>
      <c r="W275" s="616" t="str">
        <f t="shared" si="112"/>
        <v>#REF!</v>
      </c>
      <c r="X275" s="616" t="str">
        <f t="shared" si="8"/>
        <v>#REF!</v>
      </c>
      <c r="Y275" s="616">
        <f t="shared" si="9"/>
        <v>1</v>
      </c>
      <c r="Z275" s="616" t="str">
        <f t="shared" si="42"/>
        <v>#REF!</v>
      </c>
      <c r="AA275" s="616" t="str">
        <f t="shared" si="60"/>
        <v>#REF!</v>
      </c>
      <c r="AB275" s="616" t="str">
        <f t="shared" si="61"/>
        <v>#REF!</v>
      </c>
      <c r="AC275" s="642" t="str">
        <f t="shared" si="62"/>
        <v>#REF!</v>
      </c>
      <c r="AD275" s="642" t="str">
        <f t="shared" si="63"/>
        <v>#REF!</v>
      </c>
      <c r="AE275" s="642" t="str">
        <f t="shared" si="64"/>
        <v>#REF!</v>
      </c>
      <c r="AF275" s="609"/>
      <c r="AG275" s="622"/>
      <c r="AH275" s="622"/>
      <c r="AI275" s="622" t="str">
        <f t="shared" si="65"/>
        <v>#REF!</v>
      </c>
    </row>
    <row r="276" ht="15.0" customHeight="1">
      <c r="A276" s="609">
        <f t="shared" si="17"/>
        <v>274</v>
      </c>
      <c r="B276" s="609">
        <v>452883.0</v>
      </c>
      <c r="C276" s="1029" t="s">
        <v>759</v>
      </c>
      <c r="D276" s="1030" t="s">
        <v>1730</v>
      </c>
      <c r="E276" s="683" t="s">
        <v>892</v>
      </c>
      <c r="F276" s="685" t="s">
        <v>512</v>
      </c>
      <c r="G276" s="685" t="s">
        <v>530</v>
      </c>
      <c r="H276" s="1031" t="s">
        <v>531</v>
      </c>
      <c r="I276" s="611" t="str">
        <f t="shared" si="2"/>
        <v>#REF!</v>
      </c>
      <c r="J276" s="389">
        <v>6.0</v>
      </c>
      <c r="K276" s="389">
        <v>2024.0</v>
      </c>
      <c r="L276" s="1032">
        <v>45467.0</v>
      </c>
      <c r="M276" s="812">
        <v>45473.0</v>
      </c>
      <c r="N276" s="797">
        <v>2.5</v>
      </c>
      <c r="O276" s="640">
        <f t="shared" si="76"/>
        <v>0.125</v>
      </c>
      <c r="P276" s="800" t="str">
        <f t="shared" si="4"/>
        <v>#REF!</v>
      </c>
      <c r="Q276" s="800">
        <v>0.155</v>
      </c>
      <c r="R276" s="640"/>
      <c r="S276" s="609" t="s">
        <v>525</v>
      </c>
      <c r="T276" s="670" t="s">
        <v>1826</v>
      </c>
      <c r="U276" s="616">
        <f t="shared" si="5"/>
        <v>0.155</v>
      </c>
      <c r="V276" s="616" t="str">
        <f t="shared" si="111"/>
        <v>#REF!</v>
      </c>
      <c r="W276" s="616" t="str">
        <f t="shared" si="112"/>
        <v>#REF!</v>
      </c>
      <c r="X276" s="616" t="str">
        <f t="shared" si="8"/>
        <v>#REF!</v>
      </c>
      <c r="Y276" s="616">
        <f t="shared" si="9"/>
        <v>1</v>
      </c>
      <c r="Z276" s="616" t="str">
        <f t="shared" si="42"/>
        <v>#REF!</v>
      </c>
      <c r="AA276" s="616" t="str">
        <f t="shared" si="60"/>
        <v>#REF!</v>
      </c>
      <c r="AB276" s="616" t="str">
        <f t="shared" si="61"/>
        <v>#REF!</v>
      </c>
      <c r="AC276" s="642" t="str">
        <f t="shared" si="62"/>
        <v>#REF!</v>
      </c>
      <c r="AD276" s="642" t="str">
        <f t="shared" si="63"/>
        <v>#REF!</v>
      </c>
      <c r="AE276" s="642" t="str">
        <f t="shared" si="64"/>
        <v>#REF!</v>
      </c>
      <c r="AF276" s="609"/>
      <c r="AG276" s="622"/>
      <c r="AH276" s="622"/>
      <c r="AI276" s="622" t="str">
        <f t="shared" si="65"/>
        <v>#REF!</v>
      </c>
    </row>
    <row r="277" ht="15.0" customHeight="1">
      <c r="A277" s="609">
        <f t="shared" si="17"/>
        <v>275</v>
      </c>
      <c r="B277" s="609">
        <v>463725.0</v>
      </c>
      <c r="C277" s="1029" t="s">
        <v>1839</v>
      </c>
      <c r="D277" s="1030" t="s">
        <v>1840</v>
      </c>
      <c r="E277" s="683" t="s">
        <v>892</v>
      </c>
      <c r="F277" s="685" t="s">
        <v>512</v>
      </c>
      <c r="G277" s="685" t="s">
        <v>530</v>
      </c>
      <c r="H277" s="1031" t="s">
        <v>531</v>
      </c>
      <c r="I277" s="611" t="str">
        <f t="shared" si="2"/>
        <v>#REF!</v>
      </c>
      <c r="J277" s="389">
        <v>6.0</v>
      </c>
      <c r="K277" s="389">
        <v>2024.0</v>
      </c>
      <c r="L277" s="1032">
        <v>45456.0</v>
      </c>
      <c r="M277" s="812">
        <v>45473.0</v>
      </c>
      <c r="N277" s="797">
        <v>12.0</v>
      </c>
      <c r="O277" s="640">
        <f t="shared" si="76"/>
        <v>0.6</v>
      </c>
      <c r="P277" s="800" t="str">
        <f t="shared" si="4"/>
        <v>#REF!</v>
      </c>
      <c r="Q277" s="800">
        <v>0.744</v>
      </c>
      <c r="R277" s="640"/>
      <c r="S277" s="609" t="s">
        <v>525</v>
      </c>
      <c r="T277" s="670" t="s">
        <v>1826</v>
      </c>
      <c r="U277" s="616">
        <f t="shared" si="5"/>
        <v>0.744</v>
      </c>
      <c r="V277" s="616" t="str">
        <f t="shared" si="111"/>
        <v>#REF!</v>
      </c>
      <c r="W277" s="616" t="str">
        <f t="shared" si="112"/>
        <v>#REF!</v>
      </c>
      <c r="X277" s="616" t="str">
        <f t="shared" si="8"/>
        <v>#REF!</v>
      </c>
      <c r="Y277" s="616">
        <f t="shared" si="9"/>
        <v>1</v>
      </c>
      <c r="Z277" s="616" t="str">
        <f t="shared" si="42"/>
        <v>#REF!</v>
      </c>
      <c r="AA277" s="616" t="str">
        <f t="shared" si="60"/>
        <v>#REF!</v>
      </c>
      <c r="AB277" s="616" t="str">
        <f t="shared" si="61"/>
        <v>#REF!</v>
      </c>
      <c r="AC277" s="642" t="str">
        <f t="shared" si="62"/>
        <v>#REF!</v>
      </c>
      <c r="AD277" s="642" t="str">
        <f t="shared" si="63"/>
        <v>#REF!</v>
      </c>
      <c r="AE277" s="642" t="str">
        <f t="shared" si="64"/>
        <v>#REF!</v>
      </c>
      <c r="AF277" s="609"/>
      <c r="AG277" s="622"/>
      <c r="AH277" s="622"/>
      <c r="AI277" s="622" t="str">
        <f t="shared" si="65"/>
        <v>#REF!</v>
      </c>
    </row>
    <row r="278" ht="15.0" customHeight="1">
      <c r="A278" s="609">
        <f t="shared" si="17"/>
        <v>276</v>
      </c>
      <c r="B278" s="609">
        <v>464867.0</v>
      </c>
      <c r="C278" s="1029" t="s">
        <v>1844</v>
      </c>
      <c r="D278" s="1030" t="s">
        <v>1845</v>
      </c>
      <c r="E278" s="683" t="s">
        <v>892</v>
      </c>
      <c r="F278" s="685" t="s">
        <v>512</v>
      </c>
      <c r="G278" s="685" t="s">
        <v>530</v>
      </c>
      <c r="H278" s="1031" t="s">
        <v>531</v>
      </c>
      <c r="I278" s="611" t="str">
        <f t="shared" si="2"/>
        <v>#REF!</v>
      </c>
      <c r="J278" s="389">
        <v>6.0</v>
      </c>
      <c r="K278" s="389">
        <v>2024.0</v>
      </c>
      <c r="L278" s="1032">
        <v>45463.0</v>
      </c>
      <c r="M278" s="812">
        <v>45473.0</v>
      </c>
      <c r="N278" s="797">
        <v>7.0</v>
      </c>
      <c r="O278" s="640">
        <f t="shared" si="76"/>
        <v>0.35</v>
      </c>
      <c r="P278" s="800" t="str">
        <f t="shared" si="4"/>
        <v>#REF!</v>
      </c>
      <c r="Q278" s="800">
        <v>0.434</v>
      </c>
      <c r="R278" s="640"/>
      <c r="S278" s="609" t="s">
        <v>525</v>
      </c>
      <c r="T278" s="670" t="s">
        <v>1826</v>
      </c>
      <c r="U278" s="616">
        <f t="shared" si="5"/>
        <v>0.434</v>
      </c>
      <c r="V278" s="616" t="str">
        <f t="shared" si="111"/>
        <v>#REF!</v>
      </c>
      <c r="W278" s="616">
        <f t="shared" si="112"/>
        <v>1.24</v>
      </c>
      <c r="X278" s="616" t="str">
        <f t="shared" si="8"/>
        <v>#REF!</v>
      </c>
      <c r="Y278" s="616">
        <f t="shared" si="9"/>
        <v>1</v>
      </c>
      <c r="Z278" s="616" t="str">
        <f t="shared" si="42"/>
        <v>#REF!</v>
      </c>
      <c r="AA278" s="616" t="str">
        <f t="shared" si="60"/>
        <v>#REF!</v>
      </c>
      <c r="AB278" s="616" t="str">
        <f t="shared" si="61"/>
        <v>#REF!</v>
      </c>
      <c r="AC278" s="642" t="str">
        <f t="shared" si="62"/>
        <v>#REF!</v>
      </c>
      <c r="AD278" s="642" t="str">
        <f t="shared" si="63"/>
        <v>#REF!</v>
      </c>
      <c r="AE278" s="642" t="str">
        <f t="shared" si="64"/>
        <v>#REF!</v>
      </c>
      <c r="AF278" s="609"/>
      <c r="AG278" s="622"/>
      <c r="AH278" s="622"/>
      <c r="AI278" s="622">
        <f t="shared" si="65"/>
        <v>0.62</v>
      </c>
    </row>
    <row r="279" ht="15.0" customHeight="1">
      <c r="A279" s="609">
        <f t="shared" si="17"/>
        <v>277</v>
      </c>
      <c r="B279" s="621">
        <v>451243.0</v>
      </c>
      <c r="C279" s="1029" t="s">
        <v>807</v>
      </c>
      <c r="D279" s="1030" t="s">
        <v>1732</v>
      </c>
      <c r="E279" s="683" t="s">
        <v>892</v>
      </c>
      <c r="F279" s="685" t="s">
        <v>701</v>
      </c>
      <c r="G279" s="685" t="s">
        <v>540</v>
      </c>
      <c r="H279" s="1031" t="s">
        <v>703</v>
      </c>
      <c r="I279" s="611" t="str">
        <f t="shared" si="2"/>
        <v>#REF!</v>
      </c>
      <c r="J279" s="389">
        <v>6.0</v>
      </c>
      <c r="K279" s="389">
        <v>2024.0</v>
      </c>
      <c r="L279" s="1032">
        <v>45467.0</v>
      </c>
      <c r="M279" s="812">
        <v>45473.0</v>
      </c>
      <c r="N279" s="797">
        <v>2.5</v>
      </c>
      <c r="O279" s="640">
        <f t="shared" si="76"/>
        <v>0.125</v>
      </c>
      <c r="P279" s="800" t="str">
        <f t="shared" si="4"/>
        <v>#REF!</v>
      </c>
      <c r="Q279" s="800">
        <v>0.176</v>
      </c>
      <c r="R279" s="640"/>
      <c r="S279" s="609" t="s">
        <v>525</v>
      </c>
      <c r="T279" s="670" t="s">
        <v>1826</v>
      </c>
      <c r="U279" s="616">
        <f t="shared" si="5"/>
        <v>0.176</v>
      </c>
      <c r="V279" s="616" t="str">
        <f t="shared" si="111"/>
        <v>#REF!</v>
      </c>
      <c r="W279" s="616" t="str">
        <f t="shared" si="112"/>
        <v>#REF!</v>
      </c>
      <c r="X279" s="616" t="str">
        <f t="shared" si="8"/>
        <v>#REF!</v>
      </c>
      <c r="Y279" s="616">
        <f t="shared" si="9"/>
        <v>1</v>
      </c>
      <c r="Z279" s="616" t="str">
        <f t="shared" si="42"/>
        <v>#REF!</v>
      </c>
      <c r="AA279" s="616" t="str">
        <f t="shared" si="60"/>
        <v>#REF!</v>
      </c>
      <c r="AB279" s="616" t="str">
        <f t="shared" si="61"/>
        <v>#REF!</v>
      </c>
      <c r="AC279" s="642" t="str">
        <f t="shared" si="62"/>
        <v>#REF!</v>
      </c>
      <c r="AD279" s="642" t="str">
        <f t="shared" si="63"/>
        <v>#REF!</v>
      </c>
      <c r="AE279" s="642" t="str">
        <f t="shared" si="64"/>
        <v>#REF!</v>
      </c>
      <c r="AF279" s="609"/>
      <c r="AG279" s="622"/>
      <c r="AH279" s="622"/>
      <c r="AI279" s="622" t="str">
        <f t="shared" si="65"/>
        <v>#REF!</v>
      </c>
    </row>
    <row r="280" ht="15.0" customHeight="1">
      <c r="A280" s="609">
        <f t="shared" si="17"/>
        <v>278</v>
      </c>
      <c r="B280" s="609">
        <v>464481.0</v>
      </c>
      <c r="C280" s="1029" t="s">
        <v>1852</v>
      </c>
      <c r="D280" s="1030" t="s">
        <v>1853</v>
      </c>
      <c r="E280" s="683" t="s">
        <v>892</v>
      </c>
      <c r="F280" s="685" t="s">
        <v>701</v>
      </c>
      <c r="G280" s="685" t="s">
        <v>555</v>
      </c>
      <c r="H280" s="1031" t="s">
        <v>708</v>
      </c>
      <c r="I280" s="611" t="str">
        <f t="shared" si="2"/>
        <v>#REF!</v>
      </c>
      <c r="J280" s="389">
        <v>6.0</v>
      </c>
      <c r="K280" s="389">
        <v>2024.0</v>
      </c>
      <c r="L280" s="1032">
        <v>45467.0</v>
      </c>
      <c r="M280" s="812">
        <v>45473.0</v>
      </c>
      <c r="N280" s="797">
        <v>5.0</v>
      </c>
      <c r="O280" s="640">
        <f t="shared" si="76"/>
        <v>0.25</v>
      </c>
      <c r="P280" s="800" t="str">
        <f t="shared" si="4"/>
        <v>#REF!</v>
      </c>
      <c r="Q280" s="800">
        <v>0.215</v>
      </c>
      <c r="R280" s="640"/>
      <c r="S280" s="609" t="s">
        <v>525</v>
      </c>
      <c r="T280" s="670" t="s">
        <v>1826</v>
      </c>
      <c r="U280" s="616">
        <f t="shared" si="5"/>
        <v>0.215</v>
      </c>
      <c r="V280" s="616" t="str">
        <f t="shared" si="111"/>
        <v>#REF!</v>
      </c>
      <c r="W280" s="616">
        <f t="shared" si="112"/>
        <v>1.045</v>
      </c>
      <c r="X280" s="616" t="str">
        <f t="shared" si="8"/>
        <v>#REF!</v>
      </c>
      <c r="Y280" s="616">
        <f t="shared" si="9"/>
        <v>1</v>
      </c>
      <c r="Z280" s="616" t="str">
        <f t="shared" si="42"/>
        <v>#REF!</v>
      </c>
      <c r="AA280" s="616" t="str">
        <f t="shared" si="60"/>
        <v>#REF!</v>
      </c>
      <c r="AB280" s="616" t="str">
        <f t="shared" si="61"/>
        <v>#REF!</v>
      </c>
      <c r="AC280" s="642" t="str">
        <f t="shared" si="62"/>
        <v>#REF!</v>
      </c>
      <c r="AD280" s="642" t="str">
        <f t="shared" si="63"/>
        <v>#REF!</v>
      </c>
      <c r="AE280" s="642" t="str">
        <f t="shared" si="64"/>
        <v>#REF!</v>
      </c>
      <c r="AF280" s="609"/>
      <c r="AG280" s="622"/>
      <c r="AH280" s="622"/>
      <c r="AI280" s="622">
        <f t="shared" si="65"/>
        <v>0.5225</v>
      </c>
    </row>
    <row r="281" ht="15.0" customHeight="1">
      <c r="A281" s="609">
        <f t="shared" si="17"/>
        <v>279</v>
      </c>
      <c r="B281" s="609">
        <v>454803.0</v>
      </c>
      <c r="C281" s="1029" t="s">
        <v>797</v>
      </c>
      <c r="D281" s="1030" t="s">
        <v>1731</v>
      </c>
      <c r="E281" s="683" t="s">
        <v>892</v>
      </c>
      <c r="F281" s="685" t="s">
        <v>701</v>
      </c>
      <c r="G281" s="685" t="s">
        <v>555</v>
      </c>
      <c r="H281" s="1031" t="s">
        <v>708</v>
      </c>
      <c r="I281" s="611" t="str">
        <f t="shared" si="2"/>
        <v>#REF!</v>
      </c>
      <c r="J281" s="389">
        <v>6.0</v>
      </c>
      <c r="K281" s="389">
        <v>2024.0</v>
      </c>
      <c r="L281" s="1032">
        <v>45467.0</v>
      </c>
      <c r="M281" s="812">
        <v>45473.0</v>
      </c>
      <c r="N281" s="797">
        <v>5.0</v>
      </c>
      <c r="O281" s="640">
        <f t="shared" si="76"/>
        <v>0.25</v>
      </c>
      <c r="P281" s="800" t="str">
        <f t="shared" si="4"/>
        <v>#REF!</v>
      </c>
      <c r="Q281" s="800">
        <v>0.215</v>
      </c>
      <c r="R281" s="640"/>
      <c r="S281" s="609" t="s">
        <v>525</v>
      </c>
      <c r="T281" s="670" t="s">
        <v>1826</v>
      </c>
      <c r="U281" s="616">
        <f t="shared" si="5"/>
        <v>0.215</v>
      </c>
      <c r="V281" s="616" t="str">
        <f t="shared" si="111"/>
        <v>#REF!</v>
      </c>
      <c r="W281" s="616">
        <f t="shared" si="112"/>
        <v>0.987</v>
      </c>
      <c r="X281" s="616" t="str">
        <f t="shared" si="8"/>
        <v>#REF!</v>
      </c>
      <c r="Y281" s="616">
        <f t="shared" si="9"/>
        <v>1</v>
      </c>
      <c r="Z281" s="616" t="str">
        <f t="shared" si="42"/>
        <v>#REF!</v>
      </c>
      <c r="AA281" s="616" t="str">
        <f t="shared" si="60"/>
        <v>#REF!</v>
      </c>
      <c r="AB281" s="616" t="str">
        <f t="shared" si="61"/>
        <v>#REF!</v>
      </c>
      <c r="AC281" s="642" t="str">
        <f t="shared" si="62"/>
        <v>#REF!</v>
      </c>
      <c r="AD281" s="642" t="str">
        <f t="shared" si="63"/>
        <v>#REF!</v>
      </c>
      <c r="AE281" s="642" t="str">
        <f t="shared" si="64"/>
        <v>#REF!</v>
      </c>
      <c r="AF281" s="609"/>
      <c r="AG281" s="622"/>
      <c r="AH281" s="622"/>
      <c r="AI281" s="622">
        <f t="shared" si="65"/>
        <v>0.329</v>
      </c>
    </row>
    <row r="282" ht="15.0" customHeight="1">
      <c r="A282" s="609">
        <f t="shared" si="17"/>
        <v>280</v>
      </c>
      <c r="B282" s="609">
        <v>451573.0</v>
      </c>
      <c r="C282" s="1029" t="s">
        <v>811</v>
      </c>
      <c r="D282" s="1030" t="s">
        <v>1634</v>
      </c>
      <c r="E282" s="683" t="s">
        <v>892</v>
      </c>
      <c r="F282" s="685" t="s">
        <v>512</v>
      </c>
      <c r="G282" s="685" t="s">
        <v>569</v>
      </c>
      <c r="H282" s="1035" t="s">
        <v>570</v>
      </c>
      <c r="I282" s="611" t="str">
        <f t="shared" si="2"/>
        <v>#REF!</v>
      </c>
      <c r="J282" s="389">
        <v>6.0</v>
      </c>
      <c r="K282" s="389">
        <v>2024.0</v>
      </c>
      <c r="L282" s="1032">
        <v>45444.0</v>
      </c>
      <c r="M282" s="812">
        <v>45473.0</v>
      </c>
      <c r="N282" s="797">
        <v>16.0</v>
      </c>
      <c r="O282" s="640">
        <f t="shared" si="76"/>
        <v>0.8</v>
      </c>
      <c r="P282" s="800" t="str">
        <f t="shared" si="4"/>
        <v>#REF!</v>
      </c>
      <c r="Q282" s="800">
        <v>1.624</v>
      </c>
      <c r="R282" s="640"/>
      <c r="S282" s="609" t="s">
        <v>525</v>
      </c>
      <c r="T282" s="670" t="s">
        <v>1826</v>
      </c>
      <c r="U282" s="616">
        <f t="shared" si="5"/>
        <v>1.624</v>
      </c>
      <c r="V282" s="616" t="str">
        <f t="shared" si="111"/>
        <v>#REF!</v>
      </c>
      <c r="W282" s="616">
        <f t="shared" si="112"/>
        <v>2.03</v>
      </c>
      <c r="X282" s="616" t="str">
        <f t="shared" si="8"/>
        <v>#REF!</v>
      </c>
      <c r="Y282" s="616">
        <f t="shared" si="9"/>
        <v>1</v>
      </c>
      <c r="Z282" s="616" t="str">
        <f t="shared" si="42"/>
        <v>#REF!</v>
      </c>
      <c r="AA282" s="616" t="str">
        <f t="shared" si="60"/>
        <v>#REF!</v>
      </c>
      <c r="AB282" s="616" t="str">
        <f t="shared" si="61"/>
        <v>#REF!</v>
      </c>
      <c r="AC282" s="642" t="str">
        <f t="shared" si="62"/>
        <v>#REF!</v>
      </c>
      <c r="AD282" s="642" t="str">
        <f t="shared" si="63"/>
        <v>#REF!</v>
      </c>
      <c r="AE282" s="642" t="str">
        <f t="shared" si="64"/>
        <v>#REF!</v>
      </c>
      <c r="AF282" s="609"/>
      <c r="AG282" s="622"/>
      <c r="AH282" s="622"/>
      <c r="AI282" s="622">
        <f t="shared" si="65"/>
        <v>1.015</v>
      </c>
    </row>
    <row r="283" ht="15.0" customHeight="1">
      <c r="A283" s="609">
        <f t="shared" si="17"/>
        <v>281</v>
      </c>
      <c r="B283" s="609">
        <v>79277.0</v>
      </c>
      <c r="C283" s="1029" t="s">
        <v>1637</v>
      </c>
      <c r="D283" s="1030" t="s">
        <v>1638</v>
      </c>
      <c r="E283" s="683" t="s">
        <v>892</v>
      </c>
      <c r="F283" s="685" t="s">
        <v>663</v>
      </c>
      <c r="G283" s="685" t="s">
        <v>569</v>
      </c>
      <c r="H283" s="1035" t="s">
        <v>514</v>
      </c>
      <c r="I283" s="611" t="str">
        <f t="shared" si="2"/>
        <v>#REF!</v>
      </c>
      <c r="J283" s="389">
        <v>6.0</v>
      </c>
      <c r="K283" s="389">
        <v>2024.0</v>
      </c>
      <c r="L283" s="1032">
        <v>45444.0</v>
      </c>
      <c r="M283" s="812">
        <v>45473.0</v>
      </c>
      <c r="N283" s="800">
        <v>3.0</v>
      </c>
      <c r="O283" s="640">
        <f t="shared" si="76"/>
        <v>0.15</v>
      </c>
      <c r="P283" s="800" t="str">
        <f t="shared" si="4"/>
        <v>#REF!</v>
      </c>
      <c r="Q283" s="800">
        <v>0.341</v>
      </c>
      <c r="R283" s="640"/>
      <c r="S283" s="609" t="s">
        <v>525</v>
      </c>
      <c r="T283" s="670" t="s">
        <v>1826</v>
      </c>
      <c r="U283" s="616">
        <f t="shared" si="5"/>
        <v>0.341</v>
      </c>
      <c r="V283" s="616" t="str">
        <f t="shared" si="111"/>
        <v>#REF!</v>
      </c>
      <c r="W283" s="616">
        <f t="shared" si="112"/>
        <v>1.25</v>
      </c>
      <c r="X283" s="616" t="str">
        <f t="shared" si="8"/>
        <v>#REF!</v>
      </c>
      <c r="Y283" s="616">
        <f t="shared" si="9"/>
        <v>0.55</v>
      </c>
      <c r="Z283" s="616" t="str">
        <f t="shared" si="42"/>
        <v>#REF!</v>
      </c>
      <c r="AA283" s="616" t="str">
        <f t="shared" si="60"/>
        <v>#REF!</v>
      </c>
      <c r="AB283" s="616" t="str">
        <f t="shared" si="61"/>
        <v>#REF!</v>
      </c>
      <c r="AC283" s="642" t="str">
        <f t="shared" si="62"/>
        <v>#REF!</v>
      </c>
      <c r="AD283" s="642" t="str">
        <f t="shared" si="63"/>
        <v>#REF!</v>
      </c>
      <c r="AE283" s="642" t="str">
        <f t="shared" si="64"/>
        <v>#REF!</v>
      </c>
      <c r="AF283" s="609"/>
      <c r="AG283" s="622"/>
      <c r="AH283" s="622"/>
      <c r="AI283" s="622">
        <f t="shared" si="65"/>
        <v>0.3125</v>
      </c>
    </row>
    <row r="284" ht="15.0" customHeight="1">
      <c r="A284" s="609">
        <f t="shared" si="17"/>
        <v>282</v>
      </c>
      <c r="B284" s="1036">
        <v>438555.0</v>
      </c>
      <c r="C284" s="390" t="s">
        <v>761</v>
      </c>
      <c r="D284" s="683" t="s">
        <v>1960</v>
      </c>
      <c r="E284" s="390" t="s">
        <v>1959</v>
      </c>
      <c r="F284" s="1038" t="s">
        <v>546</v>
      </c>
      <c r="G284" s="935" t="s">
        <v>795</v>
      </c>
      <c r="H284" s="609" t="str">
        <f t="shared" ref="H284:H289" si="113">IF(G284="fresher",F284&amp;"01",IF(G284="junior",F284&amp;"02",IF(G284="junior+",F284&amp;"03",IF(G284="middle",F284&amp;"04",IF(G284="middle+",F284&amp;"05",IF(G284="senior",F284&amp;"06",0))))))</f>
        <v>TESTER01</v>
      </c>
      <c r="I284" s="611" t="str">
        <f t="shared" si="2"/>
        <v>#REF!</v>
      </c>
      <c r="J284" s="609">
        <v>6.0</v>
      </c>
      <c r="K284" s="609">
        <v>2024.0</v>
      </c>
      <c r="L284" s="405">
        <v>45444.0</v>
      </c>
      <c r="M284" s="1039">
        <v>45473.0</v>
      </c>
      <c r="N284" s="640">
        <v>20.0</v>
      </c>
      <c r="O284" s="640">
        <f t="shared" si="76"/>
        <v>1</v>
      </c>
      <c r="P284" s="640">
        <f t="shared" si="4"/>
        <v>1</v>
      </c>
      <c r="Q284" s="800">
        <v>1.0</v>
      </c>
      <c r="R284" s="640"/>
      <c r="S284" s="682" t="s">
        <v>517</v>
      </c>
      <c r="T284" s="422" t="s">
        <v>1959</v>
      </c>
      <c r="U284" s="616">
        <f t="shared" si="5"/>
        <v>1</v>
      </c>
      <c r="V284" s="616">
        <f t="shared" si="111"/>
        <v>1</v>
      </c>
      <c r="W284" s="616">
        <f t="shared" si="112"/>
        <v>1</v>
      </c>
      <c r="X284" s="616">
        <f t="shared" si="8"/>
        <v>1</v>
      </c>
      <c r="Y284" s="616">
        <f t="shared" si="9"/>
        <v>1</v>
      </c>
      <c r="Z284" s="616" t="str">
        <f t="shared" si="42"/>
        <v>#REF!</v>
      </c>
      <c r="AA284" s="616" t="str">
        <f t="shared" si="60"/>
        <v>#REF!</v>
      </c>
      <c r="AB284" s="616" t="str">
        <f t="shared" si="61"/>
        <v>#REF!</v>
      </c>
      <c r="AC284" s="642">
        <f t="shared" si="62"/>
        <v>0</v>
      </c>
      <c r="AD284" s="642" t="str">
        <f t="shared" si="63"/>
        <v>#REF!</v>
      </c>
      <c r="AE284" s="642" t="str">
        <f t="shared" si="64"/>
        <v>#REF!</v>
      </c>
      <c r="AF284" s="609"/>
      <c r="AG284" s="622"/>
      <c r="AH284" s="622"/>
      <c r="AI284" s="622">
        <f t="shared" si="65"/>
        <v>1</v>
      </c>
    </row>
    <row r="285" ht="15.0" customHeight="1">
      <c r="A285" s="609">
        <f t="shared" si="17"/>
        <v>283</v>
      </c>
      <c r="B285" s="682">
        <v>450681.0</v>
      </c>
      <c r="C285" s="390" t="s">
        <v>757</v>
      </c>
      <c r="D285" s="683" t="s">
        <v>1958</v>
      </c>
      <c r="E285" s="390" t="s">
        <v>1959</v>
      </c>
      <c r="F285" s="1038" t="s">
        <v>546</v>
      </c>
      <c r="G285" s="935" t="s">
        <v>665</v>
      </c>
      <c r="H285" s="609" t="str">
        <f t="shared" si="113"/>
        <v>TESTER02</v>
      </c>
      <c r="I285" s="611" t="str">
        <f t="shared" si="2"/>
        <v>#REF!</v>
      </c>
      <c r="J285" s="609">
        <v>6.0</v>
      </c>
      <c r="K285" s="609">
        <v>2024.0</v>
      </c>
      <c r="L285" s="1040">
        <v>45444.0</v>
      </c>
      <c r="M285" s="1040">
        <v>45473.0</v>
      </c>
      <c r="N285" s="640">
        <v>20.0</v>
      </c>
      <c r="O285" s="640">
        <f t="shared" si="76"/>
        <v>1</v>
      </c>
      <c r="P285" s="640">
        <f t="shared" si="4"/>
        <v>1</v>
      </c>
      <c r="Q285" s="800">
        <v>1.0</v>
      </c>
      <c r="R285" s="640"/>
      <c r="S285" s="682" t="s">
        <v>517</v>
      </c>
      <c r="T285" s="422" t="s">
        <v>1959</v>
      </c>
      <c r="U285" s="616">
        <f t="shared" si="5"/>
        <v>1</v>
      </c>
      <c r="V285" s="616">
        <f t="shared" si="111"/>
        <v>1</v>
      </c>
      <c r="W285" s="616">
        <f t="shared" si="112"/>
        <v>1</v>
      </c>
      <c r="X285" s="616">
        <f t="shared" si="8"/>
        <v>1</v>
      </c>
      <c r="Y285" s="616">
        <f t="shared" si="9"/>
        <v>1</v>
      </c>
      <c r="Z285" s="616" t="str">
        <f t="shared" si="42"/>
        <v>#REF!</v>
      </c>
      <c r="AA285" s="616" t="str">
        <f t="shared" si="60"/>
        <v>#REF!</v>
      </c>
      <c r="AB285" s="616" t="str">
        <f t="shared" si="61"/>
        <v>#REF!</v>
      </c>
      <c r="AC285" s="642">
        <f t="shared" si="62"/>
        <v>0</v>
      </c>
      <c r="AD285" s="642" t="str">
        <f t="shared" si="63"/>
        <v>#REF!</v>
      </c>
      <c r="AE285" s="642" t="str">
        <f t="shared" si="64"/>
        <v>#REF!</v>
      </c>
      <c r="AF285" s="609"/>
      <c r="AG285" s="622"/>
      <c r="AH285" s="622"/>
      <c r="AI285" s="622">
        <f t="shared" si="65"/>
        <v>1</v>
      </c>
    </row>
    <row r="286" ht="15.0" customHeight="1">
      <c r="A286" s="609">
        <f t="shared" si="17"/>
        <v>284</v>
      </c>
      <c r="B286" s="609">
        <v>452877.0</v>
      </c>
      <c r="C286" s="240" t="s">
        <v>847</v>
      </c>
      <c r="D286" s="240" t="s">
        <v>1962</v>
      </c>
      <c r="E286" s="390" t="s">
        <v>1959</v>
      </c>
      <c r="F286" s="609" t="s">
        <v>512</v>
      </c>
      <c r="G286" s="609" t="s">
        <v>787</v>
      </c>
      <c r="H286" s="609" t="str">
        <f t="shared" si="113"/>
        <v>DEV05</v>
      </c>
      <c r="I286" s="611" t="str">
        <f t="shared" si="2"/>
        <v>#REF!</v>
      </c>
      <c r="J286" s="609">
        <v>6.0</v>
      </c>
      <c r="K286" s="609">
        <v>2024.0</v>
      </c>
      <c r="L286" s="391">
        <v>45444.0</v>
      </c>
      <c r="M286" s="391">
        <v>45473.0</v>
      </c>
      <c r="N286" s="640">
        <v>20.0</v>
      </c>
      <c r="O286" s="640">
        <f t="shared" si="76"/>
        <v>1</v>
      </c>
      <c r="P286" s="640">
        <f t="shared" si="4"/>
        <v>1</v>
      </c>
      <c r="Q286" s="640">
        <v>1.0</v>
      </c>
      <c r="R286" s="640"/>
      <c r="S286" s="609" t="s">
        <v>517</v>
      </c>
      <c r="T286" s="390" t="s">
        <v>1959</v>
      </c>
      <c r="U286" s="616">
        <f t="shared" si="5"/>
        <v>1</v>
      </c>
      <c r="V286" s="616">
        <f t="shared" ref="V286:V289" si="114">ROUND(SUMIF(B:B,B286,P:P),3)</f>
        <v>1</v>
      </c>
      <c r="W286" s="616">
        <f t="shared" ref="W286:W289" si="115">ROUND(SUMIF(B:B,B286,U:U),3)</f>
        <v>1</v>
      </c>
      <c r="X286" s="616">
        <f t="shared" si="8"/>
        <v>1</v>
      </c>
      <c r="Y286" s="616">
        <f t="shared" si="9"/>
        <v>1</v>
      </c>
      <c r="Z286" s="616" t="str">
        <f t="shared" si="42"/>
        <v>#REF!</v>
      </c>
      <c r="AA286" s="616" t="str">
        <f t="shared" si="60"/>
        <v>#REF!</v>
      </c>
      <c r="AB286" s="616" t="str">
        <f t="shared" si="61"/>
        <v>#REF!</v>
      </c>
      <c r="AC286" s="642">
        <f t="shared" si="62"/>
        <v>0</v>
      </c>
      <c r="AD286" s="642" t="str">
        <f t="shared" si="63"/>
        <v>#REF!</v>
      </c>
      <c r="AE286" s="642" t="str">
        <f t="shared" si="64"/>
        <v>#REF!</v>
      </c>
      <c r="AF286" s="609"/>
      <c r="AG286" s="622"/>
      <c r="AH286" s="622"/>
      <c r="AI286" s="622">
        <f t="shared" si="65"/>
        <v>1</v>
      </c>
    </row>
    <row r="287" ht="15.0" customHeight="1">
      <c r="A287" s="609">
        <f t="shared" si="17"/>
        <v>285</v>
      </c>
      <c r="B287" s="389">
        <v>454349.0</v>
      </c>
      <c r="C287" s="390" t="s">
        <v>859</v>
      </c>
      <c r="D287" s="669" t="s">
        <v>1961</v>
      </c>
      <c r="E287" s="390" t="s">
        <v>1959</v>
      </c>
      <c r="F287" s="671" t="s">
        <v>512</v>
      </c>
      <c r="G287" s="671" t="s">
        <v>795</v>
      </c>
      <c r="H287" s="609" t="str">
        <f t="shared" si="113"/>
        <v>DEV01</v>
      </c>
      <c r="I287" s="611" t="str">
        <f t="shared" si="2"/>
        <v>#REF!</v>
      </c>
      <c r="J287" s="609">
        <v>6.0</v>
      </c>
      <c r="K287" s="609">
        <v>2024.0</v>
      </c>
      <c r="L287" s="391">
        <v>45444.0</v>
      </c>
      <c r="M287" s="391">
        <v>45473.0</v>
      </c>
      <c r="N287" s="640">
        <v>20.0</v>
      </c>
      <c r="O287" s="640">
        <f t="shared" si="76"/>
        <v>1</v>
      </c>
      <c r="P287" s="640">
        <f t="shared" si="4"/>
        <v>1</v>
      </c>
      <c r="Q287" s="797">
        <v>1.0</v>
      </c>
      <c r="R287" s="797"/>
      <c r="S287" s="389" t="s">
        <v>517</v>
      </c>
      <c r="T287" s="390" t="s">
        <v>1959</v>
      </c>
      <c r="U287" s="616">
        <f t="shared" si="5"/>
        <v>1</v>
      </c>
      <c r="V287" s="616">
        <f t="shared" si="114"/>
        <v>1</v>
      </c>
      <c r="W287" s="616">
        <f t="shared" si="115"/>
        <v>1</v>
      </c>
      <c r="X287" s="616">
        <f t="shared" si="8"/>
        <v>1</v>
      </c>
      <c r="Y287" s="616">
        <f t="shared" si="9"/>
        <v>1</v>
      </c>
      <c r="Z287" s="616" t="str">
        <f t="shared" si="42"/>
        <v>#REF!</v>
      </c>
      <c r="AA287" s="616" t="str">
        <f t="shared" si="60"/>
        <v>#REF!</v>
      </c>
      <c r="AB287" s="616" t="str">
        <f t="shared" si="61"/>
        <v>#REF!</v>
      </c>
      <c r="AC287" s="642">
        <f t="shared" si="62"/>
        <v>0</v>
      </c>
      <c r="AD287" s="642" t="str">
        <f t="shared" si="63"/>
        <v>#REF!</v>
      </c>
      <c r="AE287" s="642" t="str">
        <f t="shared" si="64"/>
        <v>#REF!</v>
      </c>
      <c r="AF287" s="609"/>
      <c r="AG287" s="622"/>
      <c r="AH287" s="622"/>
      <c r="AI287" s="622">
        <f t="shared" si="65"/>
        <v>1</v>
      </c>
    </row>
    <row r="288" ht="15.0" customHeight="1">
      <c r="A288" s="609">
        <f t="shared" ref="A288:A289" si="116">A289+1</f>
        <v>288</v>
      </c>
      <c r="B288" s="609">
        <v>455695.0</v>
      </c>
      <c r="C288" s="240" t="s">
        <v>772</v>
      </c>
      <c r="D288" s="240" t="s">
        <v>1971</v>
      </c>
      <c r="E288" s="390" t="s">
        <v>1959</v>
      </c>
      <c r="F288" s="609" t="s">
        <v>546</v>
      </c>
      <c r="G288" s="609" t="s">
        <v>665</v>
      </c>
      <c r="H288" s="609" t="str">
        <f t="shared" si="113"/>
        <v>TESTER02</v>
      </c>
      <c r="I288" s="611" t="str">
        <f t="shared" si="2"/>
        <v>#REF!</v>
      </c>
      <c r="J288" s="609">
        <v>6.0</v>
      </c>
      <c r="K288" s="609">
        <v>2024.0</v>
      </c>
      <c r="L288" s="639">
        <v>45444.0</v>
      </c>
      <c r="M288" s="639">
        <v>45473.0</v>
      </c>
      <c r="N288" s="640">
        <v>20.0</v>
      </c>
      <c r="O288" s="640">
        <f t="shared" si="76"/>
        <v>1</v>
      </c>
      <c r="P288" s="640">
        <f t="shared" si="4"/>
        <v>1</v>
      </c>
      <c r="Q288" s="640">
        <f t="shared" ref="Q288:Q289" si="117">P288</f>
        <v>1</v>
      </c>
      <c r="R288" s="640"/>
      <c r="S288" s="609" t="s">
        <v>517</v>
      </c>
      <c r="T288" s="240" t="s">
        <v>1964</v>
      </c>
      <c r="U288" s="616">
        <f t="shared" si="5"/>
        <v>1</v>
      </c>
      <c r="V288" s="616">
        <f t="shared" si="114"/>
        <v>1</v>
      </c>
      <c r="W288" s="616">
        <f t="shared" si="115"/>
        <v>1</v>
      </c>
      <c r="X288" s="616">
        <f t="shared" si="8"/>
        <v>1</v>
      </c>
      <c r="Y288" s="616">
        <f t="shared" si="9"/>
        <v>1</v>
      </c>
      <c r="Z288" s="616" t="str">
        <f t="shared" si="42"/>
        <v>#REF!</v>
      </c>
      <c r="AA288" s="616" t="str">
        <f t="shared" si="60"/>
        <v>#REF!</v>
      </c>
      <c r="AB288" s="616" t="str">
        <f t="shared" si="61"/>
        <v>#REF!</v>
      </c>
      <c r="AC288" s="642">
        <f t="shared" si="62"/>
        <v>0</v>
      </c>
      <c r="AD288" s="642" t="str">
        <f t="shared" si="63"/>
        <v>#REF!</v>
      </c>
      <c r="AE288" s="642" t="str">
        <f t="shared" si="64"/>
        <v>#REF!</v>
      </c>
      <c r="AF288" s="609"/>
      <c r="AG288" s="622"/>
      <c r="AH288" s="622"/>
      <c r="AI288" s="622">
        <f t="shared" si="65"/>
        <v>1</v>
      </c>
    </row>
    <row r="289" ht="15.0" customHeight="1">
      <c r="A289" s="609">
        <f t="shared" si="116"/>
        <v>287</v>
      </c>
      <c r="B289" s="609">
        <v>455675.0</v>
      </c>
      <c r="C289" s="240" t="s">
        <v>777</v>
      </c>
      <c r="D289" s="240" t="s">
        <v>1963</v>
      </c>
      <c r="E289" s="1223" t="s">
        <v>1964</v>
      </c>
      <c r="F289" s="609" t="s">
        <v>546</v>
      </c>
      <c r="G289" s="609" t="s">
        <v>665</v>
      </c>
      <c r="H289" s="609" t="str">
        <f t="shared" si="113"/>
        <v>TESTER02</v>
      </c>
      <c r="I289" s="611" t="str">
        <f t="shared" si="2"/>
        <v>#REF!</v>
      </c>
      <c r="J289" s="609">
        <v>6.0</v>
      </c>
      <c r="K289" s="609">
        <v>2024.0</v>
      </c>
      <c r="L289" s="639">
        <v>45444.0</v>
      </c>
      <c r="M289" s="639">
        <v>45473.0</v>
      </c>
      <c r="N289" s="640">
        <v>20.0</v>
      </c>
      <c r="O289" s="640">
        <f t="shared" si="76"/>
        <v>1</v>
      </c>
      <c r="P289" s="640">
        <f t="shared" si="4"/>
        <v>1</v>
      </c>
      <c r="Q289" s="640">
        <f t="shared" si="117"/>
        <v>1</v>
      </c>
      <c r="R289" s="640"/>
      <c r="S289" s="609" t="s">
        <v>517</v>
      </c>
      <c r="T289" s="240" t="s">
        <v>1964</v>
      </c>
      <c r="U289" s="616">
        <f t="shared" si="5"/>
        <v>1</v>
      </c>
      <c r="V289" s="616">
        <f t="shared" si="114"/>
        <v>1</v>
      </c>
      <c r="W289" s="616">
        <f t="shared" si="115"/>
        <v>1</v>
      </c>
      <c r="X289" s="616">
        <f t="shared" si="8"/>
        <v>1</v>
      </c>
      <c r="Y289" s="616">
        <f t="shared" si="9"/>
        <v>1</v>
      </c>
      <c r="Z289" s="616" t="str">
        <f t="shared" si="42"/>
        <v>#REF!</v>
      </c>
      <c r="AA289" s="616" t="str">
        <f t="shared" si="60"/>
        <v>#REF!</v>
      </c>
      <c r="AB289" s="616" t="str">
        <f t="shared" si="61"/>
        <v>#REF!</v>
      </c>
      <c r="AC289" s="642">
        <f t="shared" si="62"/>
        <v>0</v>
      </c>
      <c r="AD289" s="642" t="str">
        <f t="shared" si="63"/>
        <v>#REF!</v>
      </c>
      <c r="AE289" s="642" t="str">
        <f t="shared" si="64"/>
        <v>#REF!</v>
      </c>
      <c r="AF289" s="609"/>
      <c r="AG289" s="622"/>
      <c r="AH289" s="622"/>
      <c r="AI289" s="622">
        <f t="shared" si="65"/>
        <v>1</v>
      </c>
    </row>
    <row r="290" ht="15.75" customHeight="1">
      <c r="A290" s="609">
        <f t="shared" ref="A290:A291" si="118">A287+1</f>
        <v>286</v>
      </c>
      <c r="B290" s="389">
        <v>79277.0</v>
      </c>
      <c r="C290" s="810" t="s">
        <v>1637</v>
      </c>
      <c r="D290" s="811" t="s">
        <v>1638</v>
      </c>
      <c r="E290" s="669" t="s">
        <v>892</v>
      </c>
      <c r="F290" s="671" t="s">
        <v>663</v>
      </c>
      <c r="G290" s="671" t="s">
        <v>569</v>
      </c>
      <c r="H290" s="671" t="s">
        <v>514</v>
      </c>
      <c r="I290" s="803" t="str">
        <f t="shared" si="2"/>
        <v>#REF!</v>
      </c>
      <c r="J290" s="389">
        <v>6.0</v>
      </c>
      <c r="K290" s="389">
        <v>2024.0</v>
      </c>
      <c r="L290" s="812">
        <v>45444.0</v>
      </c>
      <c r="M290" s="812">
        <v>45473.0</v>
      </c>
      <c r="N290" s="797">
        <v>3.0</v>
      </c>
      <c r="O290" s="797">
        <f t="shared" si="76"/>
        <v>0.15</v>
      </c>
      <c r="P290" s="797" t="str">
        <f t="shared" si="4"/>
        <v>#REF!</v>
      </c>
      <c r="Q290" s="797">
        <v>0.341</v>
      </c>
      <c r="R290" s="797"/>
      <c r="S290" s="389" t="s">
        <v>525</v>
      </c>
      <c r="T290" s="390" t="s">
        <v>1959</v>
      </c>
      <c r="U290" s="616">
        <f t="shared" si="5"/>
        <v>0.341</v>
      </c>
      <c r="V290" s="798" t="str">
        <f>ROUND(SUMIF($B:$B,B290,P:P),3)</f>
        <v>#REF!</v>
      </c>
      <c r="W290" s="798">
        <f>ROUND(SUMIF($B:$B,B290,U:U),3)</f>
        <v>1.25</v>
      </c>
      <c r="X290" s="798" t="str">
        <f t="shared" si="8"/>
        <v>#REF!</v>
      </c>
      <c r="Y290" s="798">
        <f t="shared" si="9"/>
        <v>0.55</v>
      </c>
      <c r="Z290" s="798" t="str">
        <f t="shared" si="42"/>
        <v>#REF!</v>
      </c>
      <c r="AA290" s="798" t="str">
        <f t="shared" si="60"/>
        <v>#REF!</v>
      </c>
      <c r="AB290" s="798" t="str">
        <f t="shared" si="61"/>
        <v>#REF!</v>
      </c>
      <c r="AC290" s="799" t="str">
        <f t="shared" si="62"/>
        <v>#REF!</v>
      </c>
      <c r="AD290" s="799" t="str">
        <f t="shared" si="63"/>
        <v>#REF!</v>
      </c>
      <c r="AE290" s="799" t="str">
        <f t="shared" si="64"/>
        <v>#REF!</v>
      </c>
      <c r="AF290" s="390"/>
      <c r="AG290" s="622"/>
      <c r="AH290" s="622"/>
      <c r="AI290" s="622">
        <f t="shared" si="65"/>
        <v>0.3125</v>
      </c>
    </row>
    <row r="291" ht="15.0" customHeight="1">
      <c r="A291" s="609">
        <f t="shared" si="118"/>
        <v>289</v>
      </c>
      <c r="B291" s="171">
        <v>267424.0</v>
      </c>
      <c r="C291" s="422" t="s">
        <v>1972</v>
      </c>
      <c r="D291" s="683" t="s">
        <v>1973</v>
      </c>
      <c r="E291" s="683" t="s">
        <v>552</v>
      </c>
      <c r="F291" s="685" t="s">
        <v>512</v>
      </c>
      <c r="G291" s="685" t="s">
        <v>787</v>
      </c>
      <c r="H291" s="609" t="str">
        <f t="shared" ref="H291:H461" si="119">IF(G291="fresher",F291&amp;"01",IF(G291="junior",F291&amp;"02",IF(G291="junior+",F291&amp;"03",IF(G291="middle",F291&amp;"04",IF(G291="middle+",F291&amp;"05",IF(G291="senior",F291&amp;"06",0))))))</f>
        <v>DEV05</v>
      </c>
      <c r="I291" s="611" t="str">
        <f t="shared" si="2"/>
        <v>#REF!</v>
      </c>
      <c r="J291" s="609">
        <v>6.0</v>
      </c>
      <c r="K291" s="609">
        <v>2024.0</v>
      </c>
      <c r="L291" s="405">
        <v>45444.0</v>
      </c>
      <c r="M291" s="405">
        <v>45473.0</v>
      </c>
      <c r="N291" s="640">
        <v>20.0</v>
      </c>
      <c r="O291" s="640">
        <f t="shared" si="76"/>
        <v>1</v>
      </c>
      <c r="P291" s="640" t="str">
        <f t="shared" si="4"/>
        <v>#REF!</v>
      </c>
      <c r="Q291" s="800">
        <v>0.7</v>
      </c>
      <c r="R291" s="800"/>
      <c r="S291" s="171" t="s">
        <v>525</v>
      </c>
      <c r="T291" s="422" t="s">
        <v>1977</v>
      </c>
      <c r="U291" s="616">
        <f t="shared" si="5"/>
        <v>0.7</v>
      </c>
      <c r="V291" s="616" t="str">
        <f t="shared" ref="V291:V325" si="120">ROUND(SUMIF(B:B,B291,P:P),3)</f>
        <v>#REF!</v>
      </c>
      <c r="W291" s="616">
        <f t="shared" ref="W291:W325" si="121">ROUND(SUMIF(B:B,B291,U:U),3)</f>
        <v>0.7</v>
      </c>
      <c r="X291" s="616" t="str">
        <f t="shared" si="8"/>
        <v>#REF!</v>
      </c>
      <c r="Y291" s="616">
        <f t="shared" si="9"/>
        <v>1</v>
      </c>
      <c r="Z291" s="616" t="str">
        <f t="shared" si="42"/>
        <v>#REF!</v>
      </c>
      <c r="AA291" s="616" t="str">
        <f t="shared" si="60"/>
        <v>#REF!</v>
      </c>
      <c r="AB291" s="616" t="str">
        <f t="shared" si="61"/>
        <v>#REF!</v>
      </c>
      <c r="AC291" s="642" t="str">
        <f t="shared" si="62"/>
        <v>#REF!</v>
      </c>
      <c r="AD291" s="642" t="str">
        <f t="shared" si="63"/>
        <v>#REF!</v>
      </c>
      <c r="AE291" s="642" t="str">
        <f t="shared" si="64"/>
        <v>#REF!</v>
      </c>
      <c r="AF291" s="609"/>
      <c r="AG291" s="622"/>
      <c r="AH291" s="622"/>
      <c r="AI291" s="622">
        <f t="shared" si="65"/>
        <v>0.7</v>
      </c>
    </row>
    <row r="292" ht="15.0" customHeight="1">
      <c r="A292" s="609">
        <f t="shared" ref="A292:A461" si="122">A291+1</f>
        <v>290</v>
      </c>
      <c r="B292" s="171">
        <v>464931.0</v>
      </c>
      <c r="C292" s="422" t="s">
        <v>1723</v>
      </c>
      <c r="D292" s="683" t="s">
        <v>1979</v>
      </c>
      <c r="E292" s="683" t="s">
        <v>552</v>
      </c>
      <c r="F292" s="685" t="s">
        <v>546</v>
      </c>
      <c r="G292" s="685" t="s">
        <v>771</v>
      </c>
      <c r="H292" s="609" t="str">
        <f t="shared" si="119"/>
        <v>TESTER04</v>
      </c>
      <c r="I292" s="611" t="str">
        <f t="shared" si="2"/>
        <v>#REF!</v>
      </c>
      <c r="J292" s="609">
        <v>6.0</v>
      </c>
      <c r="K292" s="609">
        <v>2024.0</v>
      </c>
      <c r="L292" s="405">
        <v>45446.0</v>
      </c>
      <c r="M292" s="405">
        <v>45473.0</v>
      </c>
      <c r="N292" s="640">
        <v>20.0</v>
      </c>
      <c r="O292" s="640">
        <f t="shared" si="76"/>
        <v>1</v>
      </c>
      <c r="P292" s="640" t="str">
        <f t="shared" si="4"/>
        <v>#REF!</v>
      </c>
      <c r="Q292" s="800">
        <v>0.83</v>
      </c>
      <c r="R292" s="800"/>
      <c r="S292" s="171" t="s">
        <v>525</v>
      </c>
      <c r="T292" s="422" t="s">
        <v>1977</v>
      </c>
      <c r="U292" s="616">
        <f t="shared" si="5"/>
        <v>0.83</v>
      </c>
      <c r="V292" s="616" t="str">
        <f t="shared" si="120"/>
        <v>#REF!</v>
      </c>
      <c r="W292" s="616">
        <f t="shared" si="121"/>
        <v>0.83</v>
      </c>
      <c r="X292" s="616" t="str">
        <f t="shared" si="8"/>
        <v>#REF!</v>
      </c>
      <c r="Y292" s="616">
        <f t="shared" si="9"/>
        <v>1</v>
      </c>
      <c r="Z292" s="616" t="str">
        <f t="shared" si="42"/>
        <v>#REF!</v>
      </c>
      <c r="AA292" s="616" t="str">
        <f t="shared" si="60"/>
        <v>#REF!</v>
      </c>
      <c r="AB292" s="616" t="str">
        <f t="shared" si="61"/>
        <v>#REF!</v>
      </c>
      <c r="AC292" s="642" t="str">
        <f t="shared" si="62"/>
        <v>#REF!</v>
      </c>
      <c r="AD292" s="642" t="str">
        <f t="shared" si="63"/>
        <v>#REF!</v>
      </c>
      <c r="AE292" s="642" t="str">
        <f t="shared" si="64"/>
        <v>#REF!</v>
      </c>
      <c r="AF292" s="609"/>
      <c r="AG292" s="622"/>
      <c r="AH292" s="622"/>
      <c r="AI292" s="622">
        <f t="shared" si="65"/>
        <v>0.83</v>
      </c>
    </row>
    <row r="293" ht="15.0" customHeight="1">
      <c r="A293" s="609">
        <f t="shared" si="122"/>
        <v>291</v>
      </c>
      <c r="B293" s="171">
        <v>463407.0</v>
      </c>
      <c r="C293" s="422" t="s">
        <v>1895</v>
      </c>
      <c r="D293" s="683" t="s">
        <v>1983</v>
      </c>
      <c r="E293" s="683" t="s">
        <v>552</v>
      </c>
      <c r="F293" s="685" t="s">
        <v>546</v>
      </c>
      <c r="G293" s="685" t="s">
        <v>790</v>
      </c>
      <c r="H293" s="609" t="str">
        <f t="shared" si="119"/>
        <v>TESTER03</v>
      </c>
      <c r="I293" s="611" t="str">
        <f t="shared" si="2"/>
        <v>#REF!</v>
      </c>
      <c r="J293" s="609">
        <v>6.0</v>
      </c>
      <c r="K293" s="609">
        <v>2024.0</v>
      </c>
      <c r="L293" s="405">
        <v>45444.0</v>
      </c>
      <c r="M293" s="405">
        <v>45473.0</v>
      </c>
      <c r="N293" s="640">
        <v>20.0</v>
      </c>
      <c r="O293" s="640">
        <f t="shared" si="76"/>
        <v>1</v>
      </c>
      <c r="P293" s="640" t="str">
        <f t="shared" si="4"/>
        <v>#REF!</v>
      </c>
      <c r="Q293" s="800">
        <v>1.0</v>
      </c>
      <c r="R293" s="800"/>
      <c r="S293" s="171" t="s">
        <v>525</v>
      </c>
      <c r="T293" s="422" t="s">
        <v>1984</v>
      </c>
      <c r="U293" s="616">
        <f t="shared" si="5"/>
        <v>1</v>
      </c>
      <c r="V293" s="616" t="str">
        <f t="shared" si="120"/>
        <v>#REF!</v>
      </c>
      <c r="W293" s="616">
        <f t="shared" si="121"/>
        <v>1</v>
      </c>
      <c r="X293" s="616" t="str">
        <f t="shared" si="8"/>
        <v>#REF!</v>
      </c>
      <c r="Y293" s="616">
        <f t="shared" si="9"/>
        <v>1</v>
      </c>
      <c r="Z293" s="616" t="str">
        <f t="shared" si="42"/>
        <v>#REF!</v>
      </c>
      <c r="AA293" s="616" t="str">
        <f t="shared" si="60"/>
        <v>#REF!</v>
      </c>
      <c r="AB293" s="616" t="str">
        <f t="shared" si="61"/>
        <v>#REF!</v>
      </c>
      <c r="AC293" s="642" t="str">
        <f t="shared" si="62"/>
        <v>#REF!</v>
      </c>
      <c r="AD293" s="642" t="str">
        <f t="shared" si="63"/>
        <v>#REF!</v>
      </c>
      <c r="AE293" s="642" t="str">
        <f t="shared" si="64"/>
        <v>#REF!</v>
      </c>
      <c r="AF293" s="609"/>
      <c r="AG293" s="622"/>
      <c r="AH293" s="622"/>
      <c r="AI293" s="622">
        <f t="shared" si="65"/>
        <v>1</v>
      </c>
    </row>
    <row r="294" ht="15.0" customHeight="1">
      <c r="A294" s="609">
        <f t="shared" si="122"/>
        <v>292</v>
      </c>
      <c r="B294" s="171">
        <v>463413.0</v>
      </c>
      <c r="C294" s="422" t="s">
        <v>1850</v>
      </c>
      <c r="D294" s="683" t="s">
        <v>1986</v>
      </c>
      <c r="E294" s="683" t="s">
        <v>552</v>
      </c>
      <c r="F294" s="685" t="s">
        <v>512</v>
      </c>
      <c r="G294" s="685" t="s">
        <v>790</v>
      </c>
      <c r="H294" s="609" t="str">
        <f t="shared" si="119"/>
        <v>DEV03</v>
      </c>
      <c r="I294" s="611" t="str">
        <f t="shared" si="2"/>
        <v>#REF!</v>
      </c>
      <c r="J294" s="609">
        <v>6.0</v>
      </c>
      <c r="K294" s="609">
        <v>2024.0</v>
      </c>
      <c r="L294" s="405">
        <v>45444.0</v>
      </c>
      <c r="M294" s="405">
        <v>45473.0</v>
      </c>
      <c r="N294" s="640">
        <v>20.0</v>
      </c>
      <c r="O294" s="640">
        <f t="shared" si="76"/>
        <v>1</v>
      </c>
      <c r="P294" s="640" t="str">
        <f t="shared" si="4"/>
        <v>#REF!</v>
      </c>
      <c r="Q294" s="800">
        <v>1.0</v>
      </c>
      <c r="R294" s="800"/>
      <c r="S294" s="171" t="s">
        <v>525</v>
      </c>
      <c r="T294" s="422" t="s">
        <v>1984</v>
      </c>
      <c r="U294" s="616">
        <f t="shared" si="5"/>
        <v>1</v>
      </c>
      <c r="V294" s="616" t="str">
        <f t="shared" si="120"/>
        <v>#REF!</v>
      </c>
      <c r="W294" s="616">
        <f t="shared" si="121"/>
        <v>1</v>
      </c>
      <c r="X294" s="616" t="str">
        <f t="shared" si="8"/>
        <v>#REF!</v>
      </c>
      <c r="Y294" s="616">
        <f t="shared" si="9"/>
        <v>1</v>
      </c>
      <c r="Z294" s="616" t="str">
        <f t="shared" si="42"/>
        <v>#REF!</v>
      </c>
      <c r="AA294" s="616" t="str">
        <f t="shared" si="60"/>
        <v>#REF!</v>
      </c>
      <c r="AB294" s="616" t="str">
        <f t="shared" si="61"/>
        <v>#REF!</v>
      </c>
      <c r="AC294" s="642" t="str">
        <f t="shared" si="62"/>
        <v>#REF!</v>
      </c>
      <c r="AD294" s="642" t="str">
        <f t="shared" si="63"/>
        <v>#REF!</v>
      </c>
      <c r="AE294" s="642" t="str">
        <f t="shared" si="64"/>
        <v>#REF!</v>
      </c>
      <c r="AF294" s="609"/>
      <c r="AG294" s="622"/>
      <c r="AH294" s="622"/>
      <c r="AI294" s="622">
        <f t="shared" si="65"/>
        <v>1</v>
      </c>
    </row>
    <row r="295" ht="15.0" customHeight="1">
      <c r="A295" s="609">
        <f t="shared" si="122"/>
        <v>293</v>
      </c>
      <c r="B295" s="171">
        <v>462685.0</v>
      </c>
      <c r="C295" s="422" t="s">
        <v>1987</v>
      </c>
      <c r="D295" s="683" t="s">
        <v>1988</v>
      </c>
      <c r="E295" s="683" t="s">
        <v>1417</v>
      </c>
      <c r="F295" s="685" t="s">
        <v>1989</v>
      </c>
      <c r="G295" s="685"/>
      <c r="H295" s="609">
        <f t="shared" si="119"/>
        <v>0</v>
      </c>
      <c r="I295" s="611" t="str">
        <f t="shared" si="2"/>
        <v>#REF!</v>
      </c>
      <c r="J295" s="609">
        <v>6.0</v>
      </c>
      <c r="K295" s="609">
        <v>2024.0</v>
      </c>
      <c r="L295" s="405">
        <v>45444.0</v>
      </c>
      <c r="M295" s="405">
        <v>45473.0</v>
      </c>
      <c r="N295" s="640">
        <v>20.0</v>
      </c>
      <c r="O295" s="640">
        <f t="shared" si="76"/>
        <v>1</v>
      </c>
      <c r="P295" s="640" t="str">
        <f t="shared" si="4"/>
        <v>#REF!</v>
      </c>
      <c r="Q295" s="800">
        <v>1.0</v>
      </c>
      <c r="R295" s="800"/>
      <c r="S295" s="171" t="s">
        <v>525</v>
      </c>
      <c r="T295" s="422" t="s">
        <v>1984</v>
      </c>
      <c r="U295" s="616">
        <f t="shared" si="5"/>
        <v>1</v>
      </c>
      <c r="V295" s="616" t="str">
        <f t="shared" si="120"/>
        <v>#REF!</v>
      </c>
      <c r="W295" s="616">
        <f t="shared" si="121"/>
        <v>1</v>
      </c>
      <c r="X295" s="616" t="str">
        <f t="shared" si="8"/>
        <v>#REF!</v>
      </c>
      <c r="Y295" s="616">
        <f t="shared" si="9"/>
        <v>1</v>
      </c>
      <c r="Z295" s="616" t="str">
        <f t="shared" si="42"/>
        <v>#REF!</v>
      </c>
      <c r="AA295" s="616" t="str">
        <f t="shared" si="60"/>
        <v>#REF!</v>
      </c>
      <c r="AB295" s="616" t="str">
        <f t="shared" si="61"/>
        <v>#REF!</v>
      </c>
      <c r="AC295" s="642" t="str">
        <f t="shared" si="62"/>
        <v>#REF!</v>
      </c>
      <c r="AD295" s="642" t="str">
        <f t="shared" si="63"/>
        <v>#REF!</v>
      </c>
      <c r="AE295" s="642" t="str">
        <f t="shared" si="64"/>
        <v>#REF!</v>
      </c>
      <c r="AF295" s="609"/>
      <c r="AG295" s="622"/>
      <c r="AH295" s="622"/>
      <c r="AI295" s="622">
        <f t="shared" si="65"/>
        <v>1</v>
      </c>
    </row>
    <row r="296" ht="15.0" customHeight="1">
      <c r="A296" s="609">
        <f t="shared" si="122"/>
        <v>294</v>
      </c>
      <c r="B296" s="171">
        <v>463393.0</v>
      </c>
      <c r="C296" s="422" t="s">
        <v>1993</v>
      </c>
      <c r="D296" s="683" t="s">
        <v>1994</v>
      </c>
      <c r="E296" s="683" t="s">
        <v>1417</v>
      </c>
      <c r="F296" s="685" t="s">
        <v>512</v>
      </c>
      <c r="G296" s="685" t="s">
        <v>893</v>
      </c>
      <c r="H296" s="609" t="str">
        <f t="shared" si="119"/>
        <v>DEV06</v>
      </c>
      <c r="I296" s="611" t="str">
        <f t="shared" si="2"/>
        <v>#REF!</v>
      </c>
      <c r="J296" s="609">
        <v>6.0</v>
      </c>
      <c r="K296" s="609">
        <v>2024.0</v>
      </c>
      <c r="L296" s="405">
        <v>45444.0</v>
      </c>
      <c r="M296" s="405">
        <v>45473.0</v>
      </c>
      <c r="N296" s="640">
        <v>20.0</v>
      </c>
      <c r="O296" s="640">
        <f t="shared" si="76"/>
        <v>1</v>
      </c>
      <c r="P296" s="640" t="str">
        <f t="shared" si="4"/>
        <v>#REF!</v>
      </c>
      <c r="Q296" s="800">
        <v>1.0</v>
      </c>
      <c r="R296" s="800"/>
      <c r="S296" s="171" t="s">
        <v>525</v>
      </c>
      <c r="T296" s="422" t="s">
        <v>1984</v>
      </c>
      <c r="U296" s="616">
        <f t="shared" si="5"/>
        <v>1</v>
      </c>
      <c r="V296" s="616" t="str">
        <f t="shared" si="120"/>
        <v>#REF!</v>
      </c>
      <c r="W296" s="616">
        <f t="shared" si="121"/>
        <v>1</v>
      </c>
      <c r="X296" s="616" t="str">
        <f t="shared" si="8"/>
        <v>#REF!</v>
      </c>
      <c r="Y296" s="616">
        <f t="shared" si="9"/>
        <v>1</v>
      </c>
      <c r="Z296" s="616" t="str">
        <f t="shared" si="42"/>
        <v>#REF!</v>
      </c>
      <c r="AA296" s="616" t="str">
        <f t="shared" si="60"/>
        <v>#REF!</v>
      </c>
      <c r="AB296" s="616" t="str">
        <f t="shared" si="61"/>
        <v>#REF!</v>
      </c>
      <c r="AC296" s="642" t="str">
        <f t="shared" si="62"/>
        <v>#REF!</v>
      </c>
      <c r="AD296" s="642" t="str">
        <f t="shared" si="63"/>
        <v>#REF!</v>
      </c>
      <c r="AE296" s="642" t="str">
        <f t="shared" si="64"/>
        <v>#REF!</v>
      </c>
      <c r="AF296" s="609"/>
      <c r="AG296" s="622"/>
      <c r="AH296" s="622"/>
      <c r="AI296" s="622">
        <f t="shared" si="65"/>
        <v>1</v>
      </c>
    </row>
    <row r="297" ht="15.0" customHeight="1">
      <c r="A297" s="609">
        <f t="shared" si="122"/>
        <v>295</v>
      </c>
      <c r="B297" s="171">
        <v>463431.0</v>
      </c>
      <c r="C297" s="422" t="s">
        <v>1891</v>
      </c>
      <c r="D297" s="683" t="s">
        <v>1996</v>
      </c>
      <c r="E297" s="683" t="s">
        <v>552</v>
      </c>
      <c r="F297" s="685" t="s">
        <v>546</v>
      </c>
      <c r="G297" s="685" t="s">
        <v>790</v>
      </c>
      <c r="H297" s="609" t="str">
        <f t="shared" si="119"/>
        <v>TESTER03</v>
      </c>
      <c r="I297" s="611" t="str">
        <f t="shared" si="2"/>
        <v>#REF!</v>
      </c>
      <c r="J297" s="609">
        <v>6.0</v>
      </c>
      <c r="K297" s="609">
        <v>2024.0</v>
      </c>
      <c r="L297" s="405">
        <v>45444.0</v>
      </c>
      <c r="M297" s="405">
        <v>45473.0</v>
      </c>
      <c r="N297" s="640">
        <v>20.0</v>
      </c>
      <c r="O297" s="640">
        <f t="shared" si="76"/>
        <v>1</v>
      </c>
      <c r="P297" s="640" t="str">
        <f t="shared" si="4"/>
        <v>#REF!</v>
      </c>
      <c r="Q297" s="800">
        <v>1.0</v>
      </c>
      <c r="R297" s="800"/>
      <c r="S297" s="171" t="s">
        <v>525</v>
      </c>
      <c r="T297" s="422" t="s">
        <v>1998</v>
      </c>
      <c r="U297" s="616">
        <f t="shared" si="5"/>
        <v>1</v>
      </c>
      <c r="V297" s="616" t="str">
        <f t="shared" si="120"/>
        <v>#REF!</v>
      </c>
      <c r="W297" s="616">
        <f t="shared" si="121"/>
        <v>1</v>
      </c>
      <c r="X297" s="616" t="str">
        <f t="shared" si="8"/>
        <v>#REF!</v>
      </c>
      <c r="Y297" s="616">
        <f t="shared" si="9"/>
        <v>1</v>
      </c>
      <c r="Z297" s="616" t="str">
        <f t="shared" si="42"/>
        <v>#REF!</v>
      </c>
      <c r="AA297" s="616" t="str">
        <f t="shared" si="60"/>
        <v>#REF!</v>
      </c>
      <c r="AB297" s="616" t="str">
        <f t="shared" si="61"/>
        <v>#REF!</v>
      </c>
      <c r="AC297" s="642" t="str">
        <f t="shared" si="62"/>
        <v>#REF!</v>
      </c>
      <c r="AD297" s="642" t="str">
        <f t="shared" si="63"/>
        <v>#REF!</v>
      </c>
      <c r="AE297" s="642" t="str">
        <f t="shared" si="64"/>
        <v>#REF!</v>
      </c>
      <c r="AF297" s="609"/>
      <c r="AG297" s="622"/>
      <c r="AH297" s="622"/>
      <c r="AI297" s="622">
        <f t="shared" si="65"/>
        <v>1</v>
      </c>
    </row>
    <row r="298" ht="15.0" customHeight="1">
      <c r="A298" s="609">
        <f t="shared" si="122"/>
        <v>296</v>
      </c>
      <c r="B298" s="171">
        <v>463711.0</v>
      </c>
      <c r="C298" s="422" t="s">
        <v>1999</v>
      </c>
      <c r="D298" s="683" t="s">
        <v>2000</v>
      </c>
      <c r="E298" s="683" t="s">
        <v>552</v>
      </c>
      <c r="F298" s="685" t="s">
        <v>512</v>
      </c>
      <c r="G298" s="685" t="s">
        <v>893</v>
      </c>
      <c r="H298" s="609" t="str">
        <f t="shared" si="119"/>
        <v>DEV06</v>
      </c>
      <c r="I298" s="611" t="str">
        <f t="shared" si="2"/>
        <v>#REF!</v>
      </c>
      <c r="J298" s="609">
        <v>6.0</v>
      </c>
      <c r="K298" s="609">
        <v>2024.0</v>
      </c>
      <c r="L298" s="405">
        <v>45444.0</v>
      </c>
      <c r="M298" s="405">
        <v>45473.0</v>
      </c>
      <c r="N298" s="640">
        <v>20.0</v>
      </c>
      <c r="O298" s="640">
        <f t="shared" si="76"/>
        <v>1</v>
      </c>
      <c r="P298" s="640" t="str">
        <f t="shared" si="4"/>
        <v>#REF!</v>
      </c>
      <c r="Q298" s="800">
        <v>1.0</v>
      </c>
      <c r="R298" s="800"/>
      <c r="S298" s="171" t="s">
        <v>525</v>
      </c>
      <c r="T298" s="422" t="s">
        <v>1998</v>
      </c>
      <c r="U298" s="616">
        <f t="shared" si="5"/>
        <v>1</v>
      </c>
      <c r="V298" s="616" t="str">
        <f t="shared" si="120"/>
        <v>#REF!</v>
      </c>
      <c r="W298" s="616">
        <f t="shared" si="121"/>
        <v>1</v>
      </c>
      <c r="X298" s="616" t="str">
        <f t="shared" si="8"/>
        <v>#REF!</v>
      </c>
      <c r="Y298" s="616">
        <f t="shared" si="9"/>
        <v>1</v>
      </c>
      <c r="Z298" s="616" t="str">
        <f t="shared" si="42"/>
        <v>#REF!</v>
      </c>
      <c r="AA298" s="616" t="str">
        <f t="shared" si="60"/>
        <v>#REF!</v>
      </c>
      <c r="AB298" s="616" t="str">
        <f t="shared" si="61"/>
        <v>#REF!</v>
      </c>
      <c r="AC298" s="642" t="str">
        <f t="shared" si="62"/>
        <v>#REF!</v>
      </c>
      <c r="AD298" s="642" t="str">
        <f t="shared" si="63"/>
        <v>#REF!</v>
      </c>
      <c r="AE298" s="642" t="str">
        <f t="shared" si="64"/>
        <v>#REF!</v>
      </c>
      <c r="AF298" s="609"/>
      <c r="AG298" s="622"/>
      <c r="AH298" s="622"/>
      <c r="AI298" s="622">
        <f t="shared" si="65"/>
        <v>1</v>
      </c>
    </row>
    <row r="299" ht="15.0" customHeight="1">
      <c r="A299" s="609">
        <f t="shared" si="122"/>
        <v>297</v>
      </c>
      <c r="B299" s="171">
        <v>464493.0</v>
      </c>
      <c r="C299" s="422" t="s">
        <v>2005</v>
      </c>
      <c r="D299" s="683" t="s">
        <v>2006</v>
      </c>
      <c r="E299" s="683" t="s">
        <v>552</v>
      </c>
      <c r="F299" s="685" t="s">
        <v>512</v>
      </c>
      <c r="G299" s="685" t="s">
        <v>665</v>
      </c>
      <c r="H299" s="609" t="str">
        <f t="shared" si="119"/>
        <v>DEV02</v>
      </c>
      <c r="I299" s="611" t="str">
        <f t="shared" si="2"/>
        <v>#REF!</v>
      </c>
      <c r="J299" s="609">
        <v>6.0</v>
      </c>
      <c r="K299" s="609">
        <v>2024.0</v>
      </c>
      <c r="L299" s="405">
        <v>45444.0</v>
      </c>
      <c r="M299" s="405">
        <v>45473.0</v>
      </c>
      <c r="N299" s="640">
        <v>20.0</v>
      </c>
      <c r="O299" s="640">
        <f t="shared" si="76"/>
        <v>1</v>
      </c>
      <c r="P299" s="640" t="str">
        <f t="shared" si="4"/>
        <v>#REF!</v>
      </c>
      <c r="Q299" s="800">
        <v>1.0</v>
      </c>
      <c r="R299" s="800"/>
      <c r="S299" s="171" t="s">
        <v>525</v>
      </c>
      <c r="T299" s="422" t="s">
        <v>1998</v>
      </c>
      <c r="U299" s="616">
        <f t="shared" si="5"/>
        <v>1</v>
      </c>
      <c r="V299" s="616" t="str">
        <f t="shared" si="120"/>
        <v>#REF!</v>
      </c>
      <c r="W299" s="616">
        <f t="shared" si="121"/>
        <v>1</v>
      </c>
      <c r="X299" s="616" t="str">
        <f t="shared" si="8"/>
        <v>#REF!</v>
      </c>
      <c r="Y299" s="616">
        <f t="shared" si="9"/>
        <v>1</v>
      </c>
      <c r="Z299" s="616" t="str">
        <f t="shared" si="42"/>
        <v>#REF!</v>
      </c>
      <c r="AA299" s="616" t="str">
        <f t="shared" si="60"/>
        <v>#REF!</v>
      </c>
      <c r="AB299" s="616" t="str">
        <f t="shared" si="61"/>
        <v>#REF!</v>
      </c>
      <c r="AC299" s="642" t="str">
        <f t="shared" si="62"/>
        <v>#REF!</v>
      </c>
      <c r="AD299" s="642" t="str">
        <f t="shared" si="63"/>
        <v>#REF!</v>
      </c>
      <c r="AE299" s="642" t="str">
        <f t="shared" si="64"/>
        <v>#REF!</v>
      </c>
      <c r="AF299" s="609"/>
      <c r="AG299" s="622"/>
      <c r="AH299" s="622"/>
      <c r="AI299" s="622">
        <f t="shared" si="65"/>
        <v>1</v>
      </c>
    </row>
    <row r="300" ht="15.0" customHeight="1">
      <c r="A300" s="609">
        <f t="shared" si="122"/>
        <v>298</v>
      </c>
      <c r="B300" s="171">
        <v>464861.0</v>
      </c>
      <c r="C300" s="422" t="s">
        <v>2007</v>
      </c>
      <c r="D300" s="683" t="s">
        <v>2008</v>
      </c>
      <c r="E300" s="683" t="s">
        <v>552</v>
      </c>
      <c r="F300" s="685" t="s">
        <v>512</v>
      </c>
      <c r="G300" s="685" t="s">
        <v>787</v>
      </c>
      <c r="H300" s="609" t="str">
        <f t="shared" si="119"/>
        <v>DEV05</v>
      </c>
      <c r="I300" s="611" t="str">
        <f t="shared" si="2"/>
        <v>#REF!</v>
      </c>
      <c r="J300" s="609">
        <v>6.0</v>
      </c>
      <c r="K300" s="609">
        <v>2024.0</v>
      </c>
      <c r="L300" s="405">
        <v>45446.0</v>
      </c>
      <c r="M300" s="405">
        <v>45473.0</v>
      </c>
      <c r="N300" s="640">
        <v>20.0</v>
      </c>
      <c r="O300" s="640">
        <f t="shared" si="76"/>
        <v>1</v>
      </c>
      <c r="P300" s="640" t="str">
        <f t="shared" si="4"/>
        <v>#REF!</v>
      </c>
      <c r="Q300" s="800">
        <f>14/20</f>
        <v>0.7</v>
      </c>
      <c r="R300" s="800"/>
      <c r="S300" s="171" t="s">
        <v>525</v>
      </c>
      <c r="T300" s="422" t="s">
        <v>1998</v>
      </c>
      <c r="U300" s="616">
        <f t="shared" si="5"/>
        <v>0.7</v>
      </c>
      <c r="V300" s="616" t="str">
        <f t="shared" si="120"/>
        <v>#REF!</v>
      </c>
      <c r="W300" s="616">
        <f t="shared" si="121"/>
        <v>0.7</v>
      </c>
      <c r="X300" s="616" t="str">
        <f t="shared" si="8"/>
        <v>#REF!</v>
      </c>
      <c r="Y300" s="616">
        <f t="shared" si="9"/>
        <v>1</v>
      </c>
      <c r="Z300" s="616" t="str">
        <f t="shared" si="42"/>
        <v>#REF!</v>
      </c>
      <c r="AA300" s="616" t="str">
        <f t="shared" si="60"/>
        <v>#REF!</v>
      </c>
      <c r="AB300" s="616" t="str">
        <f t="shared" si="61"/>
        <v>#REF!</v>
      </c>
      <c r="AC300" s="642" t="str">
        <f t="shared" si="62"/>
        <v>#REF!</v>
      </c>
      <c r="AD300" s="642" t="str">
        <f t="shared" si="63"/>
        <v>#REF!</v>
      </c>
      <c r="AE300" s="642" t="str">
        <f t="shared" si="64"/>
        <v>#REF!</v>
      </c>
      <c r="AF300" s="609"/>
      <c r="AG300" s="622"/>
      <c r="AH300" s="622"/>
      <c r="AI300" s="622">
        <f t="shared" si="65"/>
        <v>0.7</v>
      </c>
    </row>
    <row r="301" ht="15.0" customHeight="1">
      <c r="A301" s="609">
        <f t="shared" si="122"/>
        <v>299</v>
      </c>
      <c r="B301" s="171">
        <v>465615.0</v>
      </c>
      <c r="C301" s="422" t="s">
        <v>2011</v>
      </c>
      <c r="D301" s="683" t="s">
        <v>2012</v>
      </c>
      <c r="E301" s="683" t="s">
        <v>552</v>
      </c>
      <c r="F301" s="685" t="s">
        <v>564</v>
      </c>
      <c r="G301" s="685" t="s">
        <v>771</v>
      </c>
      <c r="H301" s="609" t="str">
        <f t="shared" si="119"/>
        <v>BA04</v>
      </c>
      <c r="I301" s="611" t="str">
        <f t="shared" si="2"/>
        <v>#REF!</v>
      </c>
      <c r="J301" s="609">
        <v>6.0</v>
      </c>
      <c r="K301" s="609">
        <v>2024.0</v>
      </c>
      <c r="L301" s="405">
        <v>45468.0</v>
      </c>
      <c r="M301" s="405">
        <v>45473.0</v>
      </c>
      <c r="N301" s="640">
        <v>4.0</v>
      </c>
      <c r="O301" s="640">
        <f t="shared" si="76"/>
        <v>0.2</v>
      </c>
      <c r="P301" s="640" t="str">
        <f t="shared" si="4"/>
        <v>#REF!</v>
      </c>
      <c r="Q301" s="800">
        <f>4/20</f>
        <v>0.2</v>
      </c>
      <c r="R301" s="800"/>
      <c r="S301" s="171" t="s">
        <v>525</v>
      </c>
      <c r="T301" s="422" t="s">
        <v>1998</v>
      </c>
      <c r="U301" s="616">
        <f t="shared" si="5"/>
        <v>0.2</v>
      </c>
      <c r="V301" s="616" t="str">
        <f t="shared" si="120"/>
        <v>#REF!</v>
      </c>
      <c r="W301" s="616">
        <f t="shared" si="121"/>
        <v>0.2</v>
      </c>
      <c r="X301" s="616" t="str">
        <f t="shared" si="8"/>
        <v>#REF!</v>
      </c>
      <c r="Y301" s="616">
        <f t="shared" si="9"/>
        <v>0.2</v>
      </c>
      <c r="Z301" s="616" t="str">
        <f t="shared" si="42"/>
        <v>#REF!</v>
      </c>
      <c r="AA301" s="616" t="str">
        <f t="shared" si="60"/>
        <v>#REF!</v>
      </c>
      <c r="AB301" s="616" t="str">
        <f t="shared" si="61"/>
        <v>#REF!</v>
      </c>
      <c r="AC301" s="642" t="str">
        <f t="shared" si="62"/>
        <v>#REF!</v>
      </c>
      <c r="AD301" s="642" t="str">
        <f t="shared" si="63"/>
        <v>#REF!</v>
      </c>
      <c r="AE301" s="642" t="str">
        <f t="shared" si="64"/>
        <v>#REF!</v>
      </c>
      <c r="AF301" s="609"/>
      <c r="AG301" s="622"/>
      <c r="AH301" s="622"/>
      <c r="AI301" s="622">
        <f t="shared" si="65"/>
        <v>0.2</v>
      </c>
    </row>
    <row r="302" ht="15.0" customHeight="1">
      <c r="A302" s="609">
        <f t="shared" si="122"/>
        <v>300</v>
      </c>
      <c r="B302" s="171">
        <v>266652.0</v>
      </c>
      <c r="C302" s="422" t="s">
        <v>1577</v>
      </c>
      <c r="D302" s="683" t="s">
        <v>2016</v>
      </c>
      <c r="E302" s="683" t="s">
        <v>1417</v>
      </c>
      <c r="F302" s="685" t="s">
        <v>512</v>
      </c>
      <c r="G302" s="685" t="s">
        <v>893</v>
      </c>
      <c r="H302" s="609" t="str">
        <f t="shared" si="119"/>
        <v>DEV06</v>
      </c>
      <c r="I302" s="611" t="str">
        <f t="shared" si="2"/>
        <v>#REF!</v>
      </c>
      <c r="J302" s="609">
        <v>6.0</v>
      </c>
      <c r="K302" s="609">
        <v>2024.0</v>
      </c>
      <c r="L302" s="405">
        <v>45444.0</v>
      </c>
      <c r="M302" s="405">
        <v>45473.0</v>
      </c>
      <c r="N302" s="640">
        <v>20.0</v>
      </c>
      <c r="O302" s="640">
        <f t="shared" si="76"/>
        <v>1</v>
      </c>
      <c r="P302" s="640" t="str">
        <f t="shared" si="4"/>
        <v>#REF!</v>
      </c>
      <c r="Q302" s="800">
        <v>1.0</v>
      </c>
      <c r="R302" s="800"/>
      <c r="S302" s="171" t="s">
        <v>525</v>
      </c>
      <c r="T302" s="422" t="s">
        <v>1998</v>
      </c>
      <c r="U302" s="616">
        <f t="shared" si="5"/>
        <v>1</v>
      </c>
      <c r="V302" s="616" t="str">
        <f t="shared" si="120"/>
        <v>#REF!</v>
      </c>
      <c r="W302" s="616">
        <f t="shared" si="121"/>
        <v>1</v>
      </c>
      <c r="X302" s="616" t="str">
        <f t="shared" si="8"/>
        <v>#REF!</v>
      </c>
      <c r="Y302" s="616">
        <f t="shared" si="9"/>
        <v>1</v>
      </c>
      <c r="Z302" s="616" t="str">
        <f t="shared" si="42"/>
        <v>#REF!</v>
      </c>
      <c r="AA302" s="616" t="str">
        <f t="shared" si="60"/>
        <v>#REF!</v>
      </c>
      <c r="AB302" s="616" t="str">
        <f t="shared" si="61"/>
        <v>#REF!</v>
      </c>
      <c r="AC302" s="642" t="str">
        <f t="shared" si="62"/>
        <v>#REF!</v>
      </c>
      <c r="AD302" s="642" t="str">
        <f t="shared" si="63"/>
        <v>#REF!</v>
      </c>
      <c r="AE302" s="642" t="str">
        <f t="shared" si="64"/>
        <v>#REF!</v>
      </c>
      <c r="AF302" s="609"/>
      <c r="AG302" s="622"/>
      <c r="AH302" s="622"/>
      <c r="AI302" s="622">
        <f t="shared" si="65"/>
        <v>1</v>
      </c>
    </row>
    <row r="303" ht="15.0" customHeight="1">
      <c r="A303" s="609">
        <f t="shared" si="122"/>
        <v>301</v>
      </c>
      <c r="B303" s="171">
        <v>291971.0</v>
      </c>
      <c r="C303" s="422" t="s">
        <v>646</v>
      </c>
      <c r="D303" s="683" t="s">
        <v>2019</v>
      </c>
      <c r="E303" s="683" t="s">
        <v>552</v>
      </c>
      <c r="F303" s="685" t="s">
        <v>512</v>
      </c>
      <c r="G303" s="685" t="s">
        <v>787</v>
      </c>
      <c r="H303" s="609" t="str">
        <f t="shared" si="119"/>
        <v>DEV05</v>
      </c>
      <c r="I303" s="611" t="str">
        <f t="shared" si="2"/>
        <v>#REF!</v>
      </c>
      <c r="J303" s="609">
        <v>6.0</v>
      </c>
      <c r="K303" s="609">
        <v>2024.0</v>
      </c>
      <c r="L303" s="639">
        <v>45444.0</v>
      </c>
      <c r="M303" s="391">
        <v>45473.0</v>
      </c>
      <c r="N303" s="640">
        <v>20.0</v>
      </c>
      <c r="O303" s="640">
        <f t="shared" si="76"/>
        <v>1</v>
      </c>
      <c r="P303" s="640">
        <f t="shared" si="4"/>
        <v>1</v>
      </c>
      <c r="Q303" s="797">
        <v>1.0</v>
      </c>
      <c r="R303" s="797"/>
      <c r="S303" s="389" t="s">
        <v>517</v>
      </c>
      <c r="T303" s="390" t="s">
        <v>2020</v>
      </c>
      <c r="U303" s="616">
        <f t="shared" si="5"/>
        <v>1</v>
      </c>
      <c r="V303" s="616">
        <f t="shared" si="120"/>
        <v>1</v>
      </c>
      <c r="W303" s="616">
        <f t="shared" si="121"/>
        <v>1</v>
      </c>
      <c r="X303" s="616">
        <f t="shared" si="8"/>
        <v>1</v>
      </c>
      <c r="Y303" s="616">
        <f t="shared" si="9"/>
        <v>1</v>
      </c>
      <c r="Z303" s="616" t="str">
        <f t="shared" si="42"/>
        <v>#REF!</v>
      </c>
      <c r="AA303" s="616" t="str">
        <f t="shared" si="60"/>
        <v>#REF!</v>
      </c>
      <c r="AB303" s="616" t="str">
        <f t="shared" si="61"/>
        <v>#REF!</v>
      </c>
      <c r="AC303" s="642">
        <f t="shared" si="62"/>
        <v>0</v>
      </c>
      <c r="AD303" s="642" t="str">
        <f t="shared" si="63"/>
        <v>#REF!</v>
      </c>
      <c r="AE303" s="642" t="str">
        <f t="shared" si="64"/>
        <v>#REF!</v>
      </c>
      <c r="AF303" s="609"/>
      <c r="AG303" s="622"/>
      <c r="AH303" s="622"/>
      <c r="AI303" s="622">
        <f t="shared" si="65"/>
        <v>1</v>
      </c>
    </row>
    <row r="304" ht="15.0" customHeight="1">
      <c r="A304" s="609">
        <f t="shared" si="122"/>
        <v>302</v>
      </c>
      <c r="B304" s="171">
        <v>292224.0</v>
      </c>
      <c r="C304" s="422" t="s">
        <v>604</v>
      </c>
      <c r="D304" s="683" t="s">
        <v>2021</v>
      </c>
      <c r="E304" s="683" t="s">
        <v>552</v>
      </c>
      <c r="F304" s="685" t="s">
        <v>512</v>
      </c>
      <c r="G304" s="685" t="s">
        <v>787</v>
      </c>
      <c r="H304" s="609" t="str">
        <f t="shared" si="119"/>
        <v>DEV05</v>
      </c>
      <c r="I304" s="611" t="str">
        <f t="shared" si="2"/>
        <v>#REF!</v>
      </c>
      <c r="J304" s="609">
        <v>6.0</v>
      </c>
      <c r="K304" s="609">
        <v>2024.0</v>
      </c>
      <c r="L304" s="1054">
        <v>45444.0</v>
      </c>
      <c r="M304" s="405">
        <v>45473.0</v>
      </c>
      <c r="N304" s="640">
        <v>20.0</v>
      </c>
      <c r="O304" s="640">
        <f t="shared" si="76"/>
        <v>1</v>
      </c>
      <c r="P304" s="640">
        <f t="shared" si="4"/>
        <v>1</v>
      </c>
      <c r="Q304" s="800">
        <v>1.0</v>
      </c>
      <c r="R304" s="800"/>
      <c r="S304" s="171" t="s">
        <v>517</v>
      </c>
      <c r="T304" s="422" t="s">
        <v>2020</v>
      </c>
      <c r="U304" s="616">
        <f t="shared" si="5"/>
        <v>1</v>
      </c>
      <c r="V304" s="616">
        <f t="shared" si="120"/>
        <v>1</v>
      </c>
      <c r="W304" s="616">
        <f t="shared" si="121"/>
        <v>1</v>
      </c>
      <c r="X304" s="616">
        <f t="shared" si="8"/>
        <v>1</v>
      </c>
      <c r="Y304" s="616">
        <f t="shared" si="9"/>
        <v>1</v>
      </c>
      <c r="Z304" s="616" t="str">
        <f t="shared" si="42"/>
        <v>#REF!</v>
      </c>
      <c r="AA304" s="616" t="str">
        <f t="shared" si="60"/>
        <v>#REF!</v>
      </c>
      <c r="AB304" s="616" t="str">
        <f t="shared" si="61"/>
        <v>#REF!</v>
      </c>
      <c r="AC304" s="642">
        <f t="shared" si="62"/>
        <v>0</v>
      </c>
      <c r="AD304" s="642" t="str">
        <f t="shared" si="63"/>
        <v>#REF!</v>
      </c>
      <c r="AE304" s="642" t="str">
        <f t="shared" si="64"/>
        <v>#REF!</v>
      </c>
      <c r="AF304" s="609"/>
      <c r="AG304" s="622"/>
      <c r="AH304" s="622"/>
      <c r="AI304" s="622">
        <f t="shared" si="65"/>
        <v>1</v>
      </c>
    </row>
    <row r="305" ht="15.0" customHeight="1">
      <c r="A305" s="609">
        <f t="shared" si="122"/>
        <v>303</v>
      </c>
      <c r="B305" s="171">
        <v>291448.0</v>
      </c>
      <c r="C305" s="422" t="s">
        <v>630</v>
      </c>
      <c r="D305" s="683" t="s">
        <v>2023</v>
      </c>
      <c r="E305" s="683" t="s">
        <v>552</v>
      </c>
      <c r="F305" s="685" t="s">
        <v>512</v>
      </c>
      <c r="G305" s="685" t="s">
        <v>771</v>
      </c>
      <c r="H305" s="609" t="str">
        <f t="shared" si="119"/>
        <v>DEV04</v>
      </c>
      <c r="I305" s="611" t="str">
        <f t="shared" si="2"/>
        <v>#REF!</v>
      </c>
      <c r="J305" s="609">
        <v>6.0</v>
      </c>
      <c r="K305" s="609">
        <v>2024.0</v>
      </c>
      <c r="L305" s="1054">
        <v>45444.0</v>
      </c>
      <c r="M305" s="405">
        <v>45473.0</v>
      </c>
      <c r="N305" s="640">
        <v>20.0</v>
      </c>
      <c r="O305" s="640">
        <f t="shared" si="76"/>
        <v>1</v>
      </c>
      <c r="P305" s="640">
        <f t="shared" si="4"/>
        <v>1</v>
      </c>
      <c r="Q305" s="800">
        <v>1.0</v>
      </c>
      <c r="R305" s="800"/>
      <c r="S305" s="171" t="s">
        <v>517</v>
      </c>
      <c r="T305" s="422" t="s">
        <v>2020</v>
      </c>
      <c r="U305" s="616">
        <f t="shared" si="5"/>
        <v>1</v>
      </c>
      <c r="V305" s="616">
        <f t="shared" si="120"/>
        <v>1</v>
      </c>
      <c r="W305" s="616">
        <f t="shared" si="121"/>
        <v>1</v>
      </c>
      <c r="X305" s="616">
        <f t="shared" si="8"/>
        <v>1</v>
      </c>
      <c r="Y305" s="616">
        <f t="shared" si="9"/>
        <v>1</v>
      </c>
      <c r="Z305" s="616" t="str">
        <f t="shared" si="42"/>
        <v>#REF!</v>
      </c>
      <c r="AA305" s="616" t="str">
        <f t="shared" si="60"/>
        <v>#REF!</v>
      </c>
      <c r="AB305" s="616" t="str">
        <f t="shared" si="61"/>
        <v>#REF!</v>
      </c>
      <c r="AC305" s="642">
        <f t="shared" si="62"/>
        <v>0</v>
      </c>
      <c r="AD305" s="642" t="str">
        <f t="shared" si="63"/>
        <v>#REF!</v>
      </c>
      <c r="AE305" s="642" t="str">
        <f t="shared" si="64"/>
        <v>#REF!</v>
      </c>
      <c r="AF305" s="609"/>
      <c r="AG305" s="622"/>
      <c r="AH305" s="622"/>
      <c r="AI305" s="622">
        <f t="shared" si="65"/>
        <v>1</v>
      </c>
    </row>
    <row r="306" ht="15.0" customHeight="1">
      <c r="A306" s="609">
        <f t="shared" si="122"/>
        <v>304</v>
      </c>
      <c r="B306" s="171">
        <v>429608.0</v>
      </c>
      <c r="C306" s="422" t="s">
        <v>578</v>
      </c>
      <c r="D306" s="683" t="s">
        <v>2024</v>
      </c>
      <c r="E306" s="683" t="s">
        <v>552</v>
      </c>
      <c r="F306" s="685" t="s">
        <v>512</v>
      </c>
      <c r="G306" s="685" t="s">
        <v>665</v>
      </c>
      <c r="H306" s="609" t="str">
        <f t="shared" si="119"/>
        <v>DEV02</v>
      </c>
      <c r="I306" s="611" t="str">
        <f t="shared" si="2"/>
        <v>#REF!</v>
      </c>
      <c r="J306" s="609">
        <v>6.0</v>
      </c>
      <c r="K306" s="609">
        <v>2024.0</v>
      </c>
      <c r="L306" s="1054">
        <v>45444.0</v>
      </c>
      <c r="M306" s="405">
        <v>45473.0</v>
      </c>
      <c r="N306" s="640">
        <v>20.0</v>
      </c>
      <c r="O306" s="640">
        <f t="shared" si="76"/>
        <v>1</v>
      </c>
      <c r="P306" s="640">
        <f t="shared" si="4"/>
        <v>1</v>
      </c>
      <c r="Q306" s="800">
        <v>1.0</v>
      </c>
      <c r="R306" s="800"/>
      <c r="S306" s="171" t="s">
        <v>517</v>
      </c>
      <c r="T306" s="422" t="s">
        <v>2020</v>
      </c>
      <c r="U306" s="616">
        <f t="shared" si="5"/>
        <v>1</v>
      </c>
      <c r="V306" s="616">
        <f t="shared" si="120"/>
        <v>1</v>
      </c>
      <c r="W306" s="616">
        <f t="shared" si="121"/>
        <v>1</v>
      </c>
      <c r="X306" s="616">
        <f t="shared" si="8"/>
        <v>1</v>
      </c>
      <c r="Y306" s="616">
        <f t="shared" si="9"/>
        <v>1</v>
      </c>
      <c r="Z306" s="616" t="str">
        <f t="shared" si="42"/>
        <v>#REF!</v>
      </c>
      <c r="AA306" s="616" t="str">
        <f t="shared" si="60"/>
        <v>#REF!</v>
      </c>
      <c r="AB306" s="616" t="str">
        <f t="shared" si="61"/>
        <v>#REF!</v>
      </c>
      <c r="AC306" s="642">
        <f t="shared" si="62"/>
        <v>0</v>
      </c>
      <c r="AD306" s="642" t="str">
        <f t="shared" si="63"/>
        <v>#REF!</v>
      </c>
      <c r="AE306" s="642" t="str">
        <f t="shared" si="64"/>
        <v>#REF!</v>
      </c>
      <c r="AF306" s="609"/>
      <c r="AG306" s="622"/>
      <c r="AH306" s="622"/>
      <c r="AI306" s="622">
        <f t="shared" si="65"/>
        <v>1</v>
      </c>
    </row>
    <row r="307" ht="15.0" customHeight="1">
      <c r="A307" s="609">
        <f t="shared" si="122"/>
        <v>305</v>
      </c>
      <c r="B307" s="609">
        <v>430051.0</v>
      </c>
      <c r="C307" s="240" t="s">
        <v>618</v>
      </c>
      <c r="D307" s="240" t="s">
        <v>2026</v>
      </c>
      <c r="E307" s="240" t="s">
        <v>552</v>
      </c>
      <c r="F307" s="609" t="s">
        <v>512</v>
      </c>
      <c r="G307" s="609" t="s">
        <v>790</v>
      </c>
      <c r="H307" s="609" t="str">
        <f t="shared" si="119"/>
        <v>DEV03</v>
      </c>
      <c r="I307" s="611" t="str">
        <f t="shared" si="2"/>
        <v>#REF!</v>
      </c>
      <c r="J307" s="609">
        <v>6.0</v>
      </c>
      <c r="K307" s="609">
        <v>2024.0</v>
      </c>
      <c r="L307" s="391">
        <v>45444.0</v>
      </c>
      <c r="M307" s="391">
        <v>45473.0</v>
      </c>
      <c r="N307" s="640">
        <v>20.0</v>
      </c>
      <c r="O307" s="640">
        <f t="shared" si="76"/>
        <v>1</v>
      </c>
      <c r="P307" s="640">
        <f t="shared" si="4"/>
        <v>1</v>
      </c>
      <c r="Q307" s="640">
        <v>1.0</v>
      </c>
      <c r="R307" s="640"/>
      <c r="S307" s="609" t="s">
        <v>517</v>
      </c>
      <c r="T307" s="422" t="s">
        <v>2020</v>
      </c>
      <c r="U307" s="616">
        <f t="shared" si="5"/>
        <v>1</v>
      </c>
      <c r="V307" s="616">
        <f t="shared" si="120"/>
        <v>1</v>
      </c>
      <c r="W307" s="616">
        <f t="shared" si="121"/>
        <v>1</v>
      </c>
      <c r="X307" s="616">
        <f t="shared" si="8"/>
        <v>1</v>
      </c>
      <c r="Y307" s="616">
        <f t="shared" si="9"/>
        <v>1</v>
      </c>
      <c r="Z307" s="616" t="str">
        <f t="shared" si="42"/>
        <v>#REF!</v>
      </c>
      <c r="AA307" s="616" t="str">
        <f t="shared" si="60"/>
        <v>#REF!</v>
      </c>
      <c r="AB307" s="616" t="str">
        <f t="shared" si="61"/>
        <v>#REF!</v>
      </c>
      <c r="AC307" s="642">
        <f t="shared" si="62"/>
        <v>0</v>
      </c>
      <c r="AD307" s="642" t="str">
        <f t="shared" si="63"/>
        <v>#REF!</v>
      </c>
      <c r="AE307" s="642" t="str">
        <f t="shared" si="64"/>
        <v>#REF!</v>
      </c>
      <c r="AF307" s="609"/>
      <c r="AG307" s="622"/>
      <c r="AH307" s="622"/>
      <c r="AI307" s="622">
        <f t="shared" si="65"/>
        <v>1</v>
      </c>
    </row>
    <row r="308" ht="15.0" customHeight="1">
      <c r="A308" s="609">
        <f t="shared" si="122"/>
        <v>306</v>
      </c>
      <c r="B308" s="171">
        <v>429615.0</v>
      </c>
      <c r="C308" s="422" t="s">
        <v>591</v>
      </c>
      <c r="D308" s="683" t="s">
        <v>2034</v>
      </c>
      <c r="E308" s="683" t="s">
        <v>552</v>
      </c>
      <c r="F308" s="685" t="s">
        <v>512</v>
      </c>
      <c r="G308" s="685" t="s">
        <v>665</v>
      </c>
      <c r="H308" s="609" t="str">
        <f t="shared" si="119"/>
        <v>DEV02</v>
      </c>
      <c r="I308" s="611" t="str">
        <f t="shared" si="2"/>
        <v>#REF!</v>
      </c>
      <c r="J308" s="609">
        <v>6.0</v>
      </c>
      <c r="K308" s="609">
        <v>2024.0</v>
      </c>
      <c r="L308" s="405">
        <v>45444.0</v>
      </c>
      <c r="M308" s="405">
        <v>45473.0</v>
      </c>
      <c r="N308" s="640">
        <v>20.0</v>
      </c>
      <c r="O308" s="640">
        <f t="shared" si="76"/>
        <v>1</v>
      </c>
      <c r="P308" s="640">
        <f t="shared" si="4"/>
        <v>1</v>
      </c>
      <c r="Q308" s="800">
        <v>1.0</v>
      </c>
      <c r="R308" s="800"/>
      <c r="S308" s="171" t="s">
        <v>517</v>
      </c>
      <c r="T308" s="422" t="s">
        <v>2020</v>
      </c>
      <c r="U308" s="616">
        <f t="shared" si="5"/>
        <v>1</v>
      </c>
      <c r="V308" s="616">
        <f t="shared" si="120"/>
        <v>1</v>
      </c>
      <c r="W308" s="616">
        <f t="shared" si="121"/>
        <v>1</v>
      </c>
      <c r="X308" s="616">
        <f t="shared" si="8"/>
        <v>1</v>
      </c>
      <c r="Y308" s="616">
        <f t="shared" si="9"/>
        <v>1</v>
      </c>
      <c r="Z308" s="616" t="str">
        <f t="shared" si="42"/>
        <v>#REF!</v>
      </c>
      <c r="AA308" s="616" t="str">
        <f t="shared" si="60"/>
        <v>#REF!</v>
      </c>
      <c r="AB308" s="616" t="str">
        <f t="shared" si="61"/>
        <v>#REF!</v>
      </c>
      <c r="AC308" s="642">
        <f t="shared" si="62"/>
        <v>0</v>
      </c>
      <c r="AD308" s="642" t="str">
        <f t="shared" si="63"/>
        <v>#REF!</v>
      </c>
      <c r="AE308" s="642" t="str">
        <f t="shared" si="64"/>
        <v>#REF!</v>
      </c>
      <c r="AF308" s="609"/>
      <c r="AG308" s="622"/>
      <c r="AH308" s="622"/>
      <c r="AI308" s="622">
        <f t="shared" si="65"/>
        <v>1</v>
      </c>
    </row>
    <row r="309" ht="15.0" customHeight="1">
      <c r="A309" s="609">
        <f t="shared" si="122"/>
        <v>307</v>
      </c>
      <c r="B309" s="171">
        <v>434700.0</v>
      </c>
      <c r="C309" s="422" t="s">
        <v>598</v>
      </c>
      <c r="D309" s="683" t="s">
        <v>2038</v>
      </c>
      <c r="E309" s="683" t="s">
        <v>552</v>
      </c>
      <c r="F309" s="685" t="s">
        <v>512</v>
      </c>
      <c r="G309" s="685" t="s">
        <v>790</v>
      </c>
      <c r="H309" s="609" t="str">
        <f t="shared" si="119"/>
        <v>DEV03</v>
      </c>
      <c r="I309" s="611" t="str">
        <f t="shared" si="2"/>
        <v>#REF!</v>
      </c>
      <c r="J309" s="609">
        <v>6.0</v>
      </c>
      <c r="K309" s="609">
        <v>2024.0</v>
      </c>
      <c r="L309" s="405">
        <v>45444.0</v>
      </c>
      <c r="M309" s="405">
        <v>45473.0</v>
      </c>
      <c r="N309" s="640">
        <v>20.0</v>
      </c>
      <c r="O309" s="640">
        <f t="shared" si="76"/>
        <v>1</v>
      </c>
      <c r="P309" s="640">
        <f t="shared" si="4"/>
        <v>1</v>
      </c>
      <c r="Q309" s="800">
        <v>1.0</v>
      </c>
      <c r="R309" s="800"/>
      <c r="S309" s="171" t="s">
        <v>517</v>
      </c>
      <c r="T309" s="422" t="s">
        <v>2020</v>
      </c>
      <c r="U309" s="616">
        <f t="shared" si="5"/>
        <v>1</v>
      </c>
      <c r="V309" s="616">
        <f t="shared" si="120"/>
        <v>1</v>
      </c>
      <c r="W309" s="616">
        <f t="shared" si="121"/>
        <v>1</v>
      </c>
      <c r="X309" s="616">
        <f t="shared" si="8"/>
        <v>1</v>
      </c>
      <c r="Y309" s="616">
        <f t="shared" si="9"/>
        <v>1</v>
      </c>
      <c r="Z309" s="616" t="str">
        <f t="shared" si="42"/>
        <v>#REF!</v>
      </c>
      <c r="AA309" s="616" t="str">
        <f t="shared" si="60"/>
        <v>#REF!</v>
      </c>
      <c r="AB309" s="616" t="str">
        <f t="shared" si="61"/>
        <v>#REF!</v>
      </c>
      <c r="AC309" s="642">
        <f t="shared" si="62"/>
        <v>0</v>
      </c>
      <c r="AD309" s="642" t="str">
        <f t="shared" si="63"/>
        <v>#REF!</v>
      </c>
      <c r="AE309" s="642" t="str">
        <f t="shared" si="64"/>
        <v>#REF!</v>
      </c>
      <c r="AF309" s="609"/>
      <c r="AG309" s="622"/>
      <c r="AH309" s="622"/>
      <c r="AI309" s="622">
        <f t="shared" si="65"/>
        <v>1</v>
      </c>
    </row>
    <row r="310" ht="15.0" customHeight="1">
      <c r="A310" s="609">
        <f t="shared" si="122"/>
        <v>308</v>
      </c>
      <c r="B310" s="171">
        <v>434397.0</v>
      </c>
      <c r="C310" s="422" t="s">
        <v>610</v>
      </c>
      <c r="D310" s="683" t="s">
        <v>2040</v>
      </c>
      <c r="E310" s="683" t="s">
        <v>552</v>
      </c>
      <c r="F310" s="685" t="s">
        <v>564</v>
      </c>
      <c r="G310" s="685" t="s">
        <v>771</v>
      </c>
      <c r="H310" s="609" t="str">
        <f t="shared" si="119"/>
        <v>BA04</v>
      </c>
      <c r="I310" s="611" t="str">
        <f t="shared" si="2"/>
        <v>#REF!</v>
      </c>
      <c r="J310" s="609">
        <v>6.0</v>
      </c>
      <c r="K310" s="609">
        <v>2024.0</v>
      </c>
      <c r="L310" s="405">
        <v>45444.0</v>
      </c>
      <c r="M310" s="405">
        <v>45473.0</v>
      </c>
      <c r="N310" s="640">
        <v>20.0</v>
      </c>
      <c r="O310" s="640">
        <f t="shared" si="76"/>
        <v>1</v>
      </c>
      <c r="P310" s="640">
        <f t="shared" si="4"/>
        <v>1</v>
      </c>
      <c r="Q310" s="800">
        <v>1.0</v>
      </c>
      <c r="R310" s="800"/>
      <c r="S310" s="171" t="s">
        <v>517</v>
      </c>
      <c r="T310" s="422" t="s">
        <v>2020</v>
      </c>
      <c r="U310" s="616">
        <f t="shared" si="5"/>
        <v>1</v>
      </c>
      <c r="V310" s="616">
        <f t="shared" si="120"/>
        <v>1</v>
      </c>
      <c r="W310" s="616">
        <f t="shared" si="121"/>
        <v>1</v>
      </c>
      <c r="X310" s="616">
        <f t="shared" si="8"/>
        <v>1</v>
      </c>
      <c r="Y310" s="616">
        <f t="shared" si="9"/>
        <v>1</v>
      </c>
      <c r="Z310" s="616" t="str">
        <f t="shared" si="42"/>
        <v>#REF!</v>
      </c>
      <c r="AA310" s="616" t="str">
        <f t="shared" si="60"/>
        <v>#REF!</v>
      </c>
      <c r="AB310" s="616" t="str">
        <f t="shared" si="61"/>
        <v>#REF!</v>
      </c>
      <c r="AC310" s="642">
        <f t="shared" si="62"/>
        <v>0</v>
      </c>
      <c r="AD310" s="642" t="str">
        <f t="shared" si="63"/>
        <v>#REF!</v>
      </c>
      <c r="AE310" s="642" t="str">
        <f t="shared" si="64"/>
        <v>#REF!</v>
      </c>
      <c r="AF310" s="609"/>
      <c r="AG310" s="622"/>
      <c r="AH310" s="622"/>
      <c r="AI310" s="622">
        <f t="shared" si="65"/>
        <v>1</v>
      </c>
    </row>
    <row r="311" ht="15.0" customHeight="1">
      <c r="A311" s="609">
        <f t="shared" si="122"/>
        <v>309</v>
      </c>
      <c r="B311" s="171">
        <v>438179.0</v>
      </c>
      <c r="C311" s="422" t="s">
        <v>571</v>
      </c>
      <c r="D311" s="683" t="s">
        <v>2042</v>
      </c>
      <c r="E311" s="683" t="s">
        <v>552</v>
      </c>
      <c r="F311" s="685" t="s">
        <v>546</v>
      </c>
      <c r="G311" s="685" t="s">
        <v>665</v>
      </c>
      <c r="H311" s="609" t="str">
        <f t="shared" si="119"/>
        <v>TESTER02</v>
      </c>
      <c r="I311" s="611" t="str">
        <f t="shared" si="2"/>
        <v>#REF!</v>
      </c>
      <c r="J311" s="609">
        <v>6.0</v>
      </c>
      <c r="K311" s="609">
        <v>2024.0</v>
      </c>
      <c r="L311" s="405">
        <v>45444.0</v>
      </c>
      <c r="M311" s="405">
        <v>45473.0</v>
      </c>
      <c r="N311" s="640">
        <v>20.0</v>
      </c>
      <c r="O311" s="640">
        <f t="shared" si="76"/>
        <v>1</v>
      </c>
      <c r="P311" s="640">
        <f t="shared" si="4"/>
        <v>1</v>
      </c>
      <c r="Q311" s="800">
        <v>1.0</v>
      </c>
      <c r="R311" s="800"/>
      <c r="S311" s="171" t="s">
        <v>517</v>
      </c>
      <c r="T311" s="422" t="s">
        <v>2020</v>
      </c>
      <c r="U311" s="616">
        <f t="shared" si="5"/>
        <v>1</v>
      </c>
      <c r="V311" s="616">
        <f t="shared" si="120"/>
        <v>1</v>
      </c>
      <c r="W311" s="616">
        <f t="shared" si="121"/>
        <v>1</v>
      </c>
      <c r="X311" s="616">
        <f t="shared" si="8"/>
        <v>1</v>
      </c>
      <c r="Y311" s="616">
        <f t="shared" si="9"/>
        <v>1</v>
      </c>
      <c r="Z311" s="616" t="str">
        <f t="shared" si="42"/>
        <v>#REF!</v>
      </c>
      <c r="AA311" s="616" t="str">
        <f t="shared" si="60"/>
        <v>#REF!</v>
      </c>
      <c r="AB311" s="616" t="str">
        <f t="shared" si="61"/>
        <v>#REF!</v>
      </c>
      <c r="AC311" s="642">
        <f t="shared" si="62"/>
        <v>0</v>
      </c>
      <c r="AD311" s="642" t="str">
        <f t="shared" si="63"/>
        <v>#REF!</v>
      </c>
      <c r="AE311" s="642" t="str">
        <f t="shared" si="64"/>
        <v>#REF!</v>
      </c>
      <c r="AF311" s="609"/>
      <c r="AG311" s="622"/>
      <c r="AH311" s="622"/>
      <c r="AI311" s="622">
        <f t="shared" si="65"/>
        <v>1</v>
      </c>
    </row>
    <row r="312" ht="15.0" customHeight="1">
      <c r="A312" s="609">
        <f t="shared" si="122"/>
        <v>310</v>
      </c>
      <c r="B312" s="171">
        <v>441051.0</v>
      </c>
      <c r="C312" s="422" t="s">
        <v>1619</v>
      </c>
      <c r="D312" s="683" t="s">
        <v>2043</v>
      </c>
      <c r="E312" s="683" t="s">
        <v>552</v>
      </c>
      <c r="F312" s="685" t="s">
        <v>512</v>
      </c>
      <c r="G312" s="685" t="s">
        <v>771</v>
      </c>
      <c r="H312" s="609" t="str">
        <f t="shared" si="119"/>
        <v>DEV04</v>
      </c>
      <c r="I312" s="611" t="str">
        <f t="shared" si="2"/>
        <v>#REF!</v>
      </c>
      <c r="J312" s="609">
        <v>6.0</v>
      </c>
      <c r="K312" s="609">
        <v>2024.0</v>
      </c>
      <c r="L312" s="405">
        <v>45444.0</v>
      </c>
      <c r="M312" s="405">
        <v>45473.0</v>
      </c>
      <c r="N312" s="640">
        <v>20.0</v>
      </c>
      <c r="O312" s="640">
        <f t="shared" si="76"/>
        <v>1</v>
      </c>
      <c r="P312" s="640">
        <f t="shared" si="4"/>
        <v>1</v>
      </c>
      <c r="Q312" s="800">
        <v>1.0</v>
      </c>
      <c r="R312" s="800"/>
      <c r="S312" s="171" t="s">
        <v>517</v>
      </c>
      <c r="T312" s="422" t="s">
        <v>2020</v>
      </c>
      <c r="U312" s="616">
        <f t="shared" si="5"/>
        <v>1</v>
      </c>
      <c r="V312" s="616">
        <f t="shared" si="120"/>
        <v>1</v>
      </c>
      <c r="W312" s="616">
        <f t="shared" si="121"/>
        <v>1</v>
      </c>
      <c r="X312" s="616">
        <f t="shared" si="8"/>
        <v>1</v>
      </c>
      <c r="Y312" s="616">
        <f t="shared" si="9"/>
        <v>1</v>
      </c>
      <c r="Z312" s="616" t="str">
        <f t="shared" si="42"/>
        <v>#REF!</v>
      </c>
      <c r="AA312" s="616" t="str">
        <f t="shared" si="60"/>
        <v>#REF!</v>
      </c>
      <c r="AB312" s="616" t="str">
        <f t="shared" si="61"/>
        <v>#REF!</v>
      </c>
      <c r="AC312" s="642">
        <f t="shared" si="62"/>
        <v>0</v>
      </c>
      <c r="AD312" s="642" t="str">
        <f t="shared" si="63"/>
        <v>#REF!</v>
      </c>
      <c r="AE312" s="642" t="str">
        <f t="shared" si="64"/>
        <v>#REF!</v>
      </c>
      <c r="AF312" s="609"/>
      <c r="AG312" s="622"/>
      <c r="AH312" s="622"/>
      <c r="AI312" s="622">
        <f t="shared" si="65"/>
        <v>1</v>
      </c>
    </row>
    <row r="313" ht="15.0" customHeight="1">
      <c r="A313" s="609">
        <f t="shared" si="122"/>
        <v>311</v>
      </c>
      <c r="B313" s="171">
        <v>447269.0</v>
      </c>
      <c r="C313" s="422" t="s">
        <v>637</v>
      </c>
      <c r="D313" s="683" t="s">
        <v>2045</v>
      </c>
      <c r="E313" s="683" t="s">
        <v>552</v>
      </c>
      <c r="F313" s="685" t="s">
        <v>512</v>
      </c>
      <c r="G313" s="685" t="s">
        <v>665</v>
      </c>
      <c r="H313" s="609" t="str">
        <f t="shared" si="119"/>
        <v>DEV02</v>
      </c>
      <c r="I313" s="611" t="str">
        <f t="shared" si="2"/>
        <v>#REF!</v>
      </c>
      <c r="J313" s="609">
        <v>6.0</v>
      </c>
      <c r="K313" s="609">
        <v>2024.0</v>
      </c>
      <c r="L313" s="405">
        <v>45444.0</v>
      </c>
      <c r="M313" s="405">
        <v>45473.0</v>
      </c>
      <c r="N313" s="640">
        <v>20.0</v>
      </c>
      <c r="O313" s="640">
        <f t="shared" si="76"/>
        <v>1</v>
      </c>
      <c r="P313" s="640">
        <f t="shared" si="4"/>
        <v>1</v>
      </c>
      <c r="Q313" s="800">
        <v>1.0</v>
      </c>
      <c r="R313" s="800"/>
      <c r="S313" s="171" t="s">
        <v>517</v>
      </c>
      <c r="T313" s="422" t="s">
        <v>2020</v>
      </c>
      <c r="U313" s="616">
        <f t="shared" si="5"/>
        <v>1</v>
      </c>
      <c r="V313" s="616">
        <f t="shared" si="120"/>
        <v>1</v>
      </c>
      <c r="W313" s="616">
        <f t="shared" si="121"/>
        <v>1</v>
      </c>
      <c r="X313" s="616">
        <f t="shared" si="8"/>
        <v>1</v>
      </c>
      <c r="Y313" s="616">
        <f t="shared" si="9"/>
        <v>1</v>
      </c>
      <c r="Z313" s="616" t="str">
        <f t="shared" si="42"/>
        <v>#REF!</v>
      </c>
      <c r="AA313" s="616" t="str">
        <f t="shared" si="60"/>
        <v>#REF!</v>
      </c>
      <c r="AB313" s="616" t="str">
        <f t="shared" si="61"/>
        <v>#REF!</v>
      </c>
      <c r="AC313" s="642">
        <f t="shared" si="62"/>
        <v>0</v>
      </c>
      <c r="AD313" s="642" t="str">
        <f t="shared" si="63"/>
        <v>#REF!</v>
      </c>
      <c r="AE313" s="642" t="str">
        <f t="shared" si="64"/>
        <v>#REF!</v>
      </c>
      <c r="AF313" s="609"/>
      <c r="AG313" s="622"/>
      <c r="AH313" s="622"/>
      <c r="AI313" s="622">
        <f t="shared" si="65"/>
        <v>1</v>
      </c>
    </row>
    <row r="314" ht="15.0" customHeight="1">
      <c r="A314" s="609">
        <f t="shared" si="122"/>
        <v>312</v>
      </c>
      <c r="B314" s="171">
        <v>450263.0</v>
      </c>
      <c r="C314" s="422" t="s">
        <v>624</v>
      </c>
      <c r="D314" s="683" t="s">
        <v>2050</v>
      </c>
      <c r="E314" s="683" t="s">
        <v>552</v>
      </c>
      <c r="F314" s="685" t="s">
        <v>564</v>
      </c>
      <c r="G314" s="685" t="s">
        <v>795</v>
      </c>
      <c r="H314" s="609" t="str">
        <f t="shared" si="119"/>
        <v>BA01</v>
      </c>
      <c r="I314" s="611" t="str">
        <f t="shared" si="2"/>
        <v>#REF!</v>
      </c>
      <c r="J314" s="609">
        <v>6.0</v>
      </c>
      <c r="K314" s="609">
        <v>2024.0</v>
      </c>
      <c r="L314" s="405">
        <v>45444.0</v>
      </c>
      <c r="M314" s="405">
        <v>45450.0</v>
      </c>
      <c r="N314" s="640">
        <v>5.0</v>
      </c>
      <c r="O314" s="640">
        <f t="shared" si="76"/>
        <v>0.25</v>
      </c>
      <c r="P314" s="640">
        <f t="shared" si="4"/>
        <v>0.25</v>
      </c>
      <c r="Q314" s="800">
        <v>0.25</v>
      </c>
      <c r="R314" s="800"/>
      <c r="S314" s="171" t="s">
        <v>517</v>
      </c>
      <c r="T314" s="422" t="s">
        <v>2020</v>
      </c>
      <c r="U314" s="616">
        <f t="shared" si="5"/>
        <v>0.25</v>
      </c>
      <c r="V314" s="616">
        <f t="shared" si="120"/>
        <v>0.25</v>
      </c>
      <c r="W314" s="616">
        <f t="shared" si="121"/>
        <v>0.25</v>
      </c>
      <c r="X314" s="616">
        <f t="shared" si="8"/>
        <v>1</v>
      </c>
      <c r="Y314" s="616">
        <f t="shared" si="9"/>
        <v>0.25</v>
      </c>
      <c r="Z314" s="616" t="str">
        <f t="shared" si="42"/>
        <v>#REF!</v>
      </c>
      <c r="AA314" s="616" t="str">
        <f t="shared" si="60"/>
        <v>#REF!</v>
      </c>
      <c r="AB314" s="616" t="str">
        <f t="shared" si="61"/>
        <v>#REF!</v>
      </c>
      <c r="AC314" s="642">
        <f t="shared" si="62"/>
        <v>0</v>
      </c>
      <c r="AD314" s="642" t="str">
        <f t="shared" si="63"/>
        <v>#REF!</v>
      </c>
      <c r="AE314" s="642" t="str">
        <f t="shared" si="64"/>
        <v>#REF!</v>
      </c>
      <c r="AF314" s="609"/>
      <c r="AG314" s="622"/>
      <c r="AH314" s="622"/>
      <c r="AI314" s="622">
        <f t="shared" si="65"/>
        <v>0.25</v>
      </c>
    </row>
    <row r="315" ht="15.0" customHeight="1">
      <c r="A315" s="609">
        <f t="shared" si="122"/>
        <v>313</v>
      </c>
      <c r="B315" s="171">
        <v>455381.0</v>
      </c>
      <c r="C315" s="422" t="s">
        <v>549</v>
      </c>
      <c r="D315" s="683" t="s">
        <v>2052</v>
      </c>
      <c r="E315" s="683" t="s">
        <v>552</v>
      </c>
      <c r="F315" s="685" t="s">
        <v>546</v>
      </c>
      <c r="G315" s="685" t="s">
        <v>665</v>
      </c>
      <c r="H315" s="609" t="str">
        <f t="shared" si="119"/>
        <v>TESTER02</v>
      </c>
      <c r="I315" s="611" t="str">
        <f t="shared" si="2"/>
        <v>#REF!</v>
      </c>
      <c r="J315" s="609">
        <v>6.0</v>
      </c>
      <c r="K315" s="609">
        <v>2024.0</v>
      </c>
      <c r="L315" s="405">
        <v>45444.0</v>
      </c>
      <c r="M315" s="405">
        <v>45473.0</v>
      </c>
      <c r="N315" s="640">
        <v>20.0</v>
      </c>
      <c r="O315" s="640">
        <f t="shared" si="76"/>
        <v>1</v>
      </c>
      <c r="P315" s="640">
        <f t="shared" si="4"/>
        <v>1</v>
      </c>
      <c r="Q315" s="800">
        <v>0.925</v>
      </c>
      <c r="R315" s="800"/>
      <c r="S315" s="171" t="s">
        <v>517</v>
      </c>
      <c r="T315" s="422" t="s">
        <v>2020</v>
      </c>
      <c r="U315" s="616">
        <f t="shared" si="5"/>
        <v>0.925</v>
      </c>
      <c r="V315" s="616">
        <f t="shared" si="120"/>
        <v>1</v>
      </c>
      <c r="W315" s="616">
        <f t="shared" si="121"/>
        <v>0.925</v>
      </c>
      <c r="X315" s="616">
        <f t="shared" si="8"/>
        <v>0.93</v>
      </c>
      <c r="Y315" s="616">
        <f t="shared" si="9"/>
        <v>1</v>
      </c>
      <c r="Z315" s="616" t="str">
        <f t="shared" si="42"/>
        <v>#REF!</v>
      </c>
      <c r="AA315" s="616" t="str">
        <f t="shared" si="60"/>
        <v>#REF!</v>
      </c>
      <c r="AB315" s="616" t="str">
        <f t="shared" si="61"/>
        <v>#REF!</v>
      </c>
      <c r="AC315" s="642">
        <f t="shared" si="62"/>
        <v>0</v>
      </c>
      <c r="AD315" s="642" t="str">
        <f t="shared" si="63"/>
        <v>#REF!</v>
      </c>
      <c r="AE315" s="642" t="str">
        <f t="shared" si="64"/>
        <v>#REF!</v>
      </c>
      <c r="AF315" s="609"/>
      <c r="AG315" s="622"/>
      <c r="AH315" s="622"/>
      <c r="AI315" s="622">
        <f t="shared" si="65"/>
        <v>0.925</v>
      </c>
    </row>
    <row r="316" ht="15.0" customHeight="1">
      <c r="A316" s="609">
        <f t="shared" si="122"/>
        <v>314</v>
      </c>
      <c r="B316" s="171">
        <v>465347.0</v>
      </c>
      <c r="C316" s="422" t="s">
        <v>2053</v>
      </c>
      <c r="D316" s="683" t="s">
        <v>2054</v>
      </c>
      <c r="E316" s="683" t="s">
        <v>552</v>
      </c>
      <c r="F316" s="685" t="s">
        <v>512</v>
      </c>
      <c r="G316" s="685" t="s">
        <v>665</v>
      </c>
      <c r="H316" s="609" t="str">
        <f t="shared" si="119"/>
        <v>DEV02</v>
      </c>
      <c r="I316" s="611" t="str">
        <f t="shared" si="2"/>
        <v>#REF!</v>
      </c>
      <c r="J316" s="609">
        <v>6.0</v>
      </c>
      <c r="K316" s="609">
        <v>2024.0</v>
      </c>
      <c r="L316" s="405">
        <v>45455.0</v>
      </c>
      <c r="M316" s="405">
        <v>45473.0</v>
      </c>
      <c r="N316" s="640">
        <v>13.0</v>
      </c>
      <c r="O316" s="640">
        <f t="shared" si="76"/>
        <v>0.65</v>
      </c>
      <c r="P316" s="640">
        <f t="shared" si="4"/>
        <v>0.65</v>
      </c>
      <c r="Q316" s="800">
        <v>0.7</v>
      </c>
      <c r="R316" s="800"/>
      <c r="S316" s="171" t="s">
        <v>517</v>
      </c>
      <c r="T316" s="422" t="s">
        <v>2020</v>
      </c>
      <c r="U316" s="616">
        <f t="shared" si="5"/>
        <v>0.7</v>
      </c>
      <c r="V316" s="616">
        <f t="shared" si="120"/>
        <v>0.65</v>
      </c>
      <c r="W316" s="616">
        <f t="shared" si="121"/>
        <v>0.7</v>
      </c>
      <c r="X316" s="616">
        <f t="shared" si="8"/>
        <v>1.08</v>
      </c>
      <c r="Y316" s="616">
        <f t="shared" si="9"/>
        <v>0.65</v>
      </c>
      <c r="Z316" s="616" t="str">
        <f t="shared" si="42"/>
        <v>#REF!</v>
      </c>
      <c r="AA316" s="616" t="str">
        <f t="shared" si="60"/>
        <v>#REF!</v>
      </c>
      <c r="AB316" s="616" t="str">
        <f t="shared" si="61"/>
        <v>#REF!</v>
      </c>
      <c r="AC316" s="642">
        <f t="shared" si="62"/>
        <v>500</v>
      </c>
      <c r="AD316" s="642" t="str">
        <f t="shared" si="63"/>
        <v>#REF!</v>
      </c>
      <c r="AE316" s="642" t="str">
        <f t="shared" si="64"/>
        <v>#REF!</v>
      </c>
      <c r="AF316" s="609"/>
      <c r="AG316" s="622"/>
      <c r="AH316" s="622"/>
      <c r="AI316" s="622">
        <f t="shared" si="65"/>
        <v>0.7</v>
      </c>
    </row>
    <row r="317" ht="15.0" customHeight="1">
      <c r="A317" s="609">
        <f t="shared" si="122"/>
        <v>315</v>
      </c>
      <c r="B317" s="171">
        <v>292735.0</v>
      </c>
      <c r="C317" s="422" t="s">
        <v>682</v>
      </c>
      <c r="D317" s="683" t="s">
        <v>2059</v>
      </c>
      <c r="E317" s="683" t="s">
        <v>552</v>
      </c>
      <c r="F317" s="685" t="s">
        <v>512</v>
      </c>
      <c r="G317" s="685" t="s">
        <v>771</v>
      </c>
      <c r="H317" s="609" t="str">
        <f t="shared" si="119"/>
        <v>DEV04</v>
      </c>
      <c r="I317" s="611" t="str">
        <f t="shared" si="2"/>
        <v>#REF!</v>
      </c>
      <c r="J317" s="609">
        <v>6.0</v>
      </c>
      <c r="K317" s="609">
        <v>2024.0</v>
      </c>
      <c r="L317" s="405">
        <v>45444.0</v>
      </c>
      <c r="M317" s="405">
        <v>45473.0</v>
      </c>
      <c r="N317" s="640">
        <v>20.0</v>
      </c>
      <c r="O317" s="640">
        <f t="shared" si="76"/>
        <v>1</v>
      </c>
      <c r="P317" s="640">
        <f t="shared" si="4"/>
        <v>1</v>
      </c>
      <c r="Q317" s="800">
        <v>0.95</v>
      </c>
      <c r="R317" s="800"/>
      <c r="S317" s="171" t="s">
        <v>517</v>
      </c>
      <c r="T317" s="422" t="s">
        <v>2060</v>
      </c>
      <c r="U317" s="616">
        <f t="shared" si="5"/>
        <v>0.95</v>
      </c>
      <c r="V317" s="616">
        <f t="shared" si="120"/>
        <v>1</v>
      </c>
      <c r="W317" s="616">
        <f t="shared" si="121"/>
        <v>0.95</v>
      </c>
      <c r="X317" s="616">
        <f t="shared" si="8"/>
        <v>0.95</v>
      </c>
      <c r="Y317" s="616">
        <f t="shared" si="9"/>
        <v>1</v>
      </c>
      <c r="Z317" s="616" t="str">
        <f t="shared" si="42"/>
        <v>#REF!</v>
      </c>
      <c r="AA317" s="616" t="str">
        <f t="shared" si="60"/>
        <v>#REF!</v>
      </c>
      <c r="AB317" s="616" t="str">
        <f t="shared" si="61"/>
        <v>#REF!</v>
      </c>
      <c r="AC317" s="642">
        <f t="shared" si="62"/>
        <v>0</v>
      </c>
      <c r="AD317" s="642" t="str">
        <f t="shared" si="63"/>
        <v>#REF!</v>
      </c>
      <c r="AE317" s="642" t="str">
        <f t="shared" si="64"/>
        <v>#REF!</v>
      </c>
      <c r="AF317" s="609"/>
      <c r="AG317" s="622"/>
      <c r="AH317" s="622"/>
      <c r="AI317" s="622">
        <f t="shared" si="65"/>
        <v>0.95</v>
      </c>
    </row>
    <row r="318" ht="15.0" customHeight="1">
      <c r="A318" s="609">
        <f t="shared" si="122"/>
        <v>316</v>
      </c>
      <c r="B318" s="171">
        <v>430417.0</v>
      </c>
      <c r="C318" s="422" t="s">
        <v>716</v>
      </c>
      <c r="D318" s="683" t="s">
        <v>2061</v>
      </c>
      <c r="E318" s="683" t="s">
        <v>552</v>
      </c>
      <c r="F318" s="685" t="s">
        <v>512</v>
      </c>
      <c r="G318" s="685" t="s">
        <v>771</v>
      </c>
      <c r="H318" s="609" t="str">
        <f t="shared" si="119"/>
        <v>DEV04</v>
      </c>
      <c r="I318" s="611" t="str">
        <f t="shared" si="2"/>
        <v>#REF!</v>
      </c>
      <c r="J318" s="609">
        <v>6.0</v>
      </c>
      <c r="K318" s="609">
        <v>2024.0</v>
      </c>
      <c r="L318" s="405">
        <v>45444.0</v>
      </c>
      <c r="M318" s="405">
        <v>45473.0</v>
      </c>
      <c r="N318" s="640">
        <v>20.0</v>
      </c>
      <c r="O318" s="640">
        <f t="shared" si="76"/>
        <v>1</v>
      </c>
      <c r="P318" s="640">
        <f t="shared" si="4"/>
        <v>1</v>
      </c>
      <c r="Q318" s="800">
        <v>1.0</v>
      </c>
      <c r="R318" s="800"/>
      <c r="S318" s="171" t="s">
        <v>517</v>
      </c>
      <c r="T318" s="422" t="s">
        <v>2060</v>
      </c>
      <c r="U318" s="616">
        <f t="shared" si="5"/>
        <v>1</v>
      </c>
      <c r="V318" s="616">
        <f t="shared" si="120"/>
        <v>1</v>
      </c>
      <c r="W318" s="616">
        <f t="shared" si="121"/>
        <v>1</v>
      </c>
      <c r="X318" s="616">
        <f t="shared" si="8"/>
        <v>1</v>
      </c>
      <c r="Y318" s="616">
        <f t="shared" si="9"/>
        <v>1</v>
      </c>
      <c r="Z318" s="616" t="str">
        <f t="shared" si="42"/>
        <v>#REF!</v>
      </c>
      <c r="AA318" s="616" t="str">
        <f t="shared" si="60"/>
        <v>#REF!</v>
      </c>
      <c r="AB318" s="616" t="str">
        <f t="shared" si="61"/>
        <v>#REF!</v>
      </c>
      <c r="AC318" s="642">
        <f t="shared" si="62"/>
        <v>0</v>
      </c>
      <c r="AD318" s="642" t="str">
        <f t="shared" si="63"/>
        <v>#REF!</v>
      </c>
      <c r="AE318" s="642" t="str">
        <f t="shared" si="64"/>
        <v>#REF!</v>
      </c>
      <c r="AF318" s="609"/>
      <c r="AG318" s="622"/>
      <c r="AH318" s="622"/>
      <c r="AI318" s="622">
        <f t="shared" si="65"/>
        <v>1</v>
      </c>
    </row>
    <row r="319" ht="15.0" customHeight="1">
      <c r="A319" s="609">
        <f t="shared" si="122"/>
        <v>317</v>
      </c>
      <c r="B319" s="171">
        <v>432138.0</v>
      </c>
      <c r="C319" s="422" t="s">
        <v>697</v>
      </c>
      <c r="D319" s="683" t="s">
        <v>2062</v>
      </c>
      <c r="E319" s="683" t="s">
        <v>552</v>
      </c>
      <c r="F319" s="685" t="s">
        <v>512</v>
      </c>
      <c r="G319" s="685" t="s">
        <v>771</v>
      </c>
      <c r="H319" s="609" t="str">
        <f t="shared" si="119"/>
        <v>DEV04</v>
      </c>
      <c r="I319" s="611" t="str">
        <f t="shared" si="2"/>
        <v>#REF!</v>
      </c>
      <c r="J319" s="609">
        <v>6.0</v>
      </c>
      <c r="K319" s="609">
        <v>2024.0</v>
      </c>
      <c r="L319" s="405">
        <v>45444.0</v>
      </c>
      <c r="M319" s="405">
        <v>45473.0</v>
      </c>
      <c r="N319" s="640">
        <v>20.0</v>
      </c>
      <c r="O319" s="640">
        <f t="shared" si="76"/>
        <v>1</v>
      </c>
      <c r="P319" s="640">
        <f t="shared" si="4"/>
        <v>1</v>
      </c>
      <c r="Q319" s="800">
        <v>1.0</v>
      </c>
      <c r="R319" s="800"/>
      <c r="S319" s="171" t="s">
        <v>517</v>
      </c>
      <c r="T319" s="422" t="s">
        <v>2060</v>
      </c>
      <c r="U319" s="616">
        <f t="shared" si="5"/>
        <v>1</v>
      </c>
      <c r="V319" s="616">
        <f t="shared" si="120"/>
        <v>1</v>
      </c>
      <c r="W319" s="616">
        <f t="shared" si="121"/>
        <v>1</v>
      </c>
      <c r="X319" s="616">
        <f t="shared" si="8"/>
        <v>1</v>
      </c>
      <c r="Y319" s="616">
        <f t="shared" si="9"/>
        <v>1</v>
      </c>
      <c r="Z319" s="616" t="str">
        <f t="shared" si="42"/>
        <v>#REF!</v>
      </c>
      <c r="AA319" s="616" t="str">
        <f t="shared" si="60"/>
        <v>#REF!</v>
      </c>
      <c r="AB319" s="616" t="str">
        <f t="shared" si="61"/>
        <v>#REF!</v>
      </c>
      <c r="AC319" s="642">
        <f t="shared" si="62"/>
        <v>0</v>
      </c>
      <c r="AD319" s="642" t="str">
        <f t="shared" si="63"/>
        <v>#REF!</v>
      </c>
      <c r="AE319" s="642" t="str">
        <f t="shared" si="64"/>
        <v>#REF!</v>
      </c>
      <c r="AF319" s="609"/>
      <c r="AG319" s="622"/>
      <c r="AH319" s="622"/>
      <c r="AI319" s="622">
        <f t="shared" si="65"/>
        <v>1</v>
      </c>
    </row>
    <row r="320" ht="15.0" customHeight="1">
      <c r="A320" s="609">
        <f t="shared" si="122"/>
        <v>318</v>
      </c>
      <c r="B320" s="171">
        <v>440480.0</v>
      </c>
      <c r="C320" s="422" t="s">
        <v>685</v>
      </c>
      <c r="D320" s="683" t="s">
        <v>2063</v>
      </c>
      <c r="E320" s="683" t="s">
        <v>552</v>
      </c>
      <c r="F320" s="685" t="s">
        <v>512</v>
      </c>
      <c r="G320" s="685" t="s">
        <v>790</v>
      </c>
      <c r="H320" s="609" t="str">
        <f t="shared" si="119"/>
        <v>DEV03</v>
      </c>
      <c r="I320" s="611" t="str">
        <f t="shared" si="2"/>
        <v>#REF!</v>
      </c>
      <c r="J320" s="609">
        <v>6.0</v>
      </c>
      <c r="K320" s="609">
        <v>2024.0</v>
      </c>
      <c r="L320" s="405">
        <v>45444.0</v>
      </c>
      <c r="M320" s="405">
        <v>45473.0</v>
      </c>
      <c r="N320" s="640">
        <v>20.0</v>
      </c>
      <c r="O320" s="640">
        <f t="shared" si="76"/>
        <v>1</v>
      </c>
      <c r="P320" s="640">
        <f t="shared" si="4"/>
        <v>1</v>
      </c>
      <c r="Q320" s="800">
        <v>1.0</v>
      </c>
      <c r="R320" s="800"/>
      <c r="S320" s="171" t="s">
        <v>517</v>
      </c>
      <c r="T320" s="422" t="s">
        <v>2060</v>
      </c>
      <c r="U320" s="616">
        <f t="shared" si="5"/>
        <v>1</v>
      </c>
      <c r="V320" s="616">
        <f t="shared" si="120"/>
        <v>1</v>
      </c>
      <c r="W320" s="616">
        <f t="shared" si="121"/>
        <v>1</v>
      </c>
      <c r="X320" s="616">
        <f t="shared" si="8"/>
        <v>1</v>
      </c>
      <c r="Y320" s="616">
        <f t="shared" si="9"/>
        <v>1</v>
      </c>
      <c r="Z320" s="616" t="str">
        <f t="shared" si="42"/>
        <v>#REF!</v>
      </c>
      <c r="AA320" s="616" t="str">
        <f t="shared" si="60"/>
        <v>#REF!</v>
      </c>
      <c r="AB320" s="616" t="str">
        <f t="shared" si="61"/>
        <v>#REF!</v>
      </c>
      <c r="AC320" s="642">
        <f t="shared" si="62"/>
        <v>0</v>
      </c>
      <c r="AD320" s="642" t="str">
        <f t="shared" si="63"/>
        <v>#REF!</v>
      </c>
      <c r="AE320" s="642" t="str">
        <f t="shared" si="64"/>
        <v>#REF!</v>
      </c>
      <c r="AF320" s="609"/>
      <c r="AG320" s="622"/>
      <c r="AH320" s="622"/>
      <c r="AI320" s="622">
        <f t="shared" si="65"/>
        <v>1</v>
      </c>
    </row>
    <row r="321" ht="15.0" customHeight="1">
      <c r="A321" s="609">
        <f t="shared" si="122"/>
        <v>319</v>
      </c>
      <c r="B321" s="171">
        <v>448397.0</v>
      </c>
      <c r="C321" s="422" t="s">
        <v>731</v>
      </c>
      <c r="D321" s="683" t="s">
        <v>1969</v>
      </c>
      <c r="E321" s="683" t="s">
        <v>552</v>
      </c>
      <c r="F321" s="685" t="s">
        <v>512</v>
      </c>
      <c r="G321" s="685" t="s">
        <v>790</v>
      </c>
      <c r="H321" s="609" t="str">
        <f t="shared" si="119"/>
        <v>DEV03</v>
      </c>
      <c r="I321" s="611" t="str">
        <f t="shared" si="2"/>
        <v>#REF!</v>
      </c>
      <c r="J321" s="609">
        <v>6.0</v>
      </c>
      <c r="K321" s="609">
        <v>2024.0</v>
      </c>
      <c r="L321" s="405">
        <v>45444.0</v>
      </c>
      <c r="M321" s="405">
        <v>45473.0</v>
      </c>
      <c r="N321" s="640">
        <v>20.0</v>
      </c>
      <c r="O321" s="640">
        <f t="shared" si="76"/>
        <v>1</v>
      </c>
      <c r="P321" s="640">
        <f t="shared" si="4"/>
        <v>1</v>
      </c>
      <c r="Q321" s="800">
        <v>1.0</v>
      </c>
      <c r="R321" s="800"/>
      <c r="S321" s="171" t="s">
        <v>517</v>
      </c>
      <c r="T321" s="422" t="s">
        <v>2060</v>
      </c>
      <c r="U321" s="616">
        <f t="shared" si="5"/>
        <v>1</v>
      </c>
      <c r="V321" s="616">
        <f t="shared" si="120"/>
        <v>1</v>
      </c>
      <c r="W321" s="616">
        <f t="shared" si="121"/>
        <v>1</v>
      </c>
      <c r="X321" s="616">
        <f t="shared" si="8"/>
        <v>1</v>
      </c>
      <c r="Y321" s="616">
        <f t="shared" si="9"/>
        <v>1</v>
      </c>
      <c r="Z321" s="616" t="str">
        <f t="shared" si="42"/>
        <v>#REF!</v>
      </c>
      <c r="AA321" s="616" t="str">
        <f t="shared" si="60"/>
        <v>#REF!</v>
      </c>
      <c r="AB321" s="616" t="str">
        <f t="shared" si="61"/>
        <v>#REF!</v>
      </c>
      <c r="AC321" s="642">
        <f t="shared" si="62"/>
        <v>0</v>
      </c>
      <c r="AD321" s="642" t="str">
        <f t="shared" si="63"/>
        <v>#REF!</v>
      </c>
      <c r="AE321" s="642" t="str">
        <f t="shared" si="64"/>
        <v>#REF!</v>
      </c>
      <c r="AF321" s="609"/>
      <c r="AG321" s="622"/>
      <c r="AH321" s="622"/>
      <c r="AI321" s="622">
        <f t="shared" si="65"/>
        <v>1</v>
      </c>
    </row>
    <row r="322" ht="15.0" customHeight="1">
      <c r="A322" s="609">
        <f t="shared" si="122"/>
        <v>320</v>
      </c>
      <c r="B322" s="171">
        <v>448599.0</v>
      </c>
      <c r="C322" s="422" t="s">
        <v>721</v>
      </c>
      <c r="D322" s="683" t="s">
        <v>2064</v>
      </c>
      <c r="E322" s="683" t="s">
        <v>552</v>
      </c>
      <c r="F322" s="685" t="s">
        <v>512</v>
      </c>
      <c r="G322" s="685" t="s">
        <v>665</v>
      </c>
      <c r="H322" s="609" t="str">
        <f t="shared" si="119"/>
        <v>DEV02</v>
      </c>
      <c r="I322" s="611" t="str">
        <f t="shared" si="2"/>
        <v>#REF!</v>
      </c>
      <c r="J322" s="609">
        <v>6.0</v>
      </c>
      <c r="K322" s="609">
        <v>2024.0</v>
      </c>
      <c r="L322" s="405">
        <v>45444.0</v>
      </c>
      <c r="M322" s="405">
        <v>45473.0</v>
      </c>
      <c r="N322" s="640">
        <v>20.0</v>
      </c>
      <c r="O322" s="640">
        <f t="shared" si="76"/>
        <v>1</v>
      </c>
      <c r="P322" s="640">
        <f t="shared" si="4"/>
        <v>1</v>
      </c>
      <c r="Q322" s="800">
        <v>1.0</v>
      </c>
      <c r="R322" s="800"/>
      <c r="S322" s="171" t="s">
        <v>517</v>
      </c>
      <c r="T322" s="422" t="s">
        <v>2060</v>
      </c>
      <c r="U322" s="616">
        <f t="shared" si="5"/>
        <v>1</v>
      </c>
      <c r="V322" s="616">
        <f t="shared" si="120"/>
        <v>1</v>
      </c>
      <c r="W322" s="616">
        <f t="shared" si="121"/>
        <v>1</v>
      </c>
      <c r="X322" s="616">
        <f t="shared" si="8"/>
        <v>1</v>
      </c>
      <c r="Y322" s="616">
        <f t="shared" si="9"/>
        <v>1</v>
      </c>
      <c r="Z322" s="616" t="str">
        <f t="shared" si="42"/>
        <v>#REF!</v>
      </c>
      <c r="AA322" s="616" t="str">
        <f t="shared" si="60"/>
        <v>#REF!</v>
      </c>
      <c r="AB322" s="616" t="str">
        <f t="shared" si="61"/>
        <v>#REF!</v>
      </c>
      <c r="AC322" s="642">
        <f t="shared" si="62"/>
        <v>0</v>
      </c>
      <c r="AD322" s="642" t="str">
        <f t="shared" si="63"/>
        <v>#REF!</v>
      </c>
      <c r="AE322" s="642" t="str">
        <f t="shared" si="64"/>
        <v>#REF!</v>
      </c>
      <c r="AF322" s="609"/>
      <c r="AG322" s="622"/>
      <c r="AH322" s="622"/>
      <c r="AI322" s="622">
        <f t="shared" si="65"/>
        <v>1</v>
      </c>
    </row>
    <row r="323" ht="15.0" customHeight="1">
      <c r="A323" s="609">
        <f t="shared" si="122"/>
        <v>321</v>
      </c>
      <c r="B323" s="171">
        <v>453665.0</v>
      </c>
      <c r="C323" s="422" t="s">
        <v>726</v>
      </c>
      <c r="D323" s="683" t="s">
        <v>2065</v>
      </c>
      <c r="E323" s="683" t="s">
        <v>552</v>
      </c>
      <c r="F323" s="685" t="s">
        <v>512</v>
      </c>
      <c r="G323" s="685" t="s">
        <v>665</v>
      </c>
      <c r="H323" s="609" t="str">
        <f t="shared" si="119"/>
        <v>DEV02</v>
      </c>
      <c r="I323" s="611" t="str">
        <f t="shared" si="2"/>
        <v>#REF!</v>
      </c>
      <c r="J323" s="609">
        <v>6.0</v>
      </c>
      <c r="K323" s="609">
        <v>2024.0</v>
      </c>
      <c r="L323" s="405">
        <v>45444.0</v>
      </c>
      <c r="M323" s="405">
        <v>45473.0</v>
      </c>
      <c r="N323" s="640">
        <v>20.0</v>
      </c>
      <c r="O323" s="640">
        <f t="shared" si="76"/>
        <v>1</v>
      </c>
      <c r="P323" s="640">
        <f t="shared" si="4"/>
        <v>1</v>
      </c>
      <c r="Q323" s="800">
        <v>1.0</v>
      </c>
      <c r="R323" s="800"/>
      <c r="S323" s="171" t="s">
        <v>517</v>
      </c>
      <c r="T323" s="422" t="s">
        <v>2060</v>
      </c>
      <c r="U323" s="616">
        <f t="shared" si="5"/>
        <v>1</v>
      </c>
      <c r="V323" s="616">
        <f t="shared" si="120"/>
        <v>1</v>
      </c>
      <c r="W323" s="616">
        <f t="shared" si="121"/>
        <v>1</v>
      </c>
      <c r="X323" s="616">
        <f t="shared" si="8"/>
        <v>1</v>
      </c>
      <c r="Y323" s="616">
        <f t="shared" si="9"/>
        <v>1</v>
      </c>
      <c r="Z323" s="616" t="str">
        <f t="shared" si="42"/>
        <v>#REF!</v>
      </c>
      <c r="AA323" s="616" t="str">
        <f t="shared" si="60"/>
        <v>#REF!</v>
      </c>
      <c r="AB323" s="616" t="str">
        <f t="shared" si="61"/>
        <v>#REF!</v>
      </c>
      <c r="AC323" s="642">
        <f t="shared" si="62"/>
        <v>0</v>
      </c>
      <c r="AD323" s="642" t="str">
        <f t="shared" si="63"/>
        <v>#REF!</v>
      </c>
      <c r="AE323" s="642" t="str">
        <f t="shared" si="64"/>
        <v>#REF!</v>
      </c>
      <c r="AF323" s="609"/>
      <c r="AG323" s="622"/>
      <c r="AH323" s="622"/>
      <c r="AI323" s="622">
        <f t="shared" si="65"/>
        <v>1</v>
      </c>
    </row>
    <row r="324" ht="15.0" customHeight="1">
      <c r="A324" s="609">
        <f t="shared" si="122"/>
        <v>322</v>
      </c>
      <c r="B324" s="171">
        <v>453935.0</v>
      </c>
      <c r="C324" s="422" t="s">
        <v>736</v>
      </c>
      <c r="D324" s="683" t="s">
        <v>2066</v>
      </c>
      <c r="E324" s="683" t="s">
        <v>552</v>
      </c>
      <c r="F324" s="685" t="s">
        <v>512</v>
      </c>
      <c r="G324" s="685" t="s">
        <v>665</v>
      </c>
      <c r="H324" s="609" t="str">
        <f t="shared" si="119"/>
        <v>DEV02</v>
      </c>
      <c r="I324" s="611" t="str">
        <f t="shared" si="2"/>
        <v>#REF!</v>
      </c>
      <c r="J324" s="609">
        <v>6.0</v>
      </c>
      <c r="K324" s="609">
        <v>2024.0</v>
      </c>
      <c r="L324" s="405">
        <v>45444.0</v>
      </c>
      <c r="M324" s="405">
        <v>45473.0</v>
      </c>
      <c r="N324" s="640">
        <v>20.0</v>
      </c>
      <c r="O324" s="640">
        <f t="shared" si="76"/>
        <v>1</v>
      </c>
      <c r="P324" s="640">
        <f t="shared" si="4"/>
        <v>1</v>
      </c>
      <c r="Q324" s="800">
        <v>1.0</v>
      </c>
      <c r="R324" s="800"/>
      <c r="S324" s="171" t="s">
        <v>517</v>
      </c>
      <c r="T324" s="422" t="s">
        <v>2060</v>
      </c>
      <c r="U324" s="616">
        <f t="shared" si="5"/>
        <v>1</v>
      </c>
      <c r="V324" s="616">
        <f t="shared" si="120"/>
        <v>1</v>
      </c>
      <c r="W324" s="616">
        <f t="shared" si="121"/>
        <v>1</v>
      </c>
      <c r="X324" s="616">
        <f t="shared" si="8"/>
        <v>1</v>
      </c>
      <c r="Y324" s="616">
        <f t="shared" si="9"/>
        <v>1</v>
      </c>
      <c r="Z324" s="616" t="str">
        <f t="shared" si="42"/>
        <v>#REF!</v>
      </c>
      <c r="AA324" s="616" t="str">
        <f t="shared" si="60"/>
        <v>#REF!</v>
      </c>
      <c r="AB324" s="616" t="str">
        <f t="shared" si="61"/>
        <v>#REF!</v>
      </c>
      <c r="AC324" s="642">
        <f t="shared" si="62"/>
        <v>0</v>
      </c>
      <c r="AD324" s="642" t="str">
        <f t="shared" si="63"/>
        <v>#REF!</v>
      </c>
      <c r="AE324" s="642" t="str">
        <f t="shared" si="64"/>
        <v>#REF!</v>
      </c>
      <c r="AF324" s="609"/>
      <c r="AG324" s="622"/>
      <c r="AH324" s="622"/>
      <c r="AI324" s="622">
        <f t="shared" si="65"/>
        <v>1</v>
      </c>
    </row>
    <row r="325" ht="15.0" customHeight="1">
      <c r="A325" s="609">
        <f t="shared" si="122"/>
        <v>323</v>
      </c>
      <c r="B325" s="171">
        <v>454819.0</v>
      </c>
      <c r="C325" s="422" t="s">
        <v>691</v>
      </c>
      <c r="D325" s="683" t="s">
        <v>2067</v>
      </c>
      <c r="E325" s="683" t="s">
        <v>552</v>
      </c>
      <c r="F325" s="685" t="s">
        <v>512</v>
      </c>
      <c r="G325" s="685" t="s">
        <v>771</v>
      </c>
      <c r="H325" s="609" t="str">
        <f t="shared" si="119"/>
        <v>DEV04</v>
      </c>
      <c r="I325" s="611" t="str">
        <f t="shared" si="2"/>
        <v>#REF!</v>
      </c>
      <c r="J325" s="609">
        <v>6.0</v>
      </c>
      <c r="K325" s="609">
        <v>2024.0</v>
      </c>
      <c r="L325" s="405">
        <v>45444.0</v>
      </c>
      <c r="M325" s="405">
        <v>45473.0</v>
      </c>
      <c r="N325" s="640">
        <v>20.0</v>
      </c>
      <c r="O325" s="640">
        <f t="shared" si="76"/>
        <v>1</v>
      </c>
      <c r="P325" s="640">
        <f t="shared" si="4"/>
        <v>1</v>
      </c>
      <c r="Q325" s="800">
        <v>1.0</v>
      </c>
      <c r="R325" s="800"/>
      <c r="S325" s="171" t="s">
        <v>517</v>
      </c>
      <c r="T325" s="422" t="s">
        <v>2060</v>
      </c>
      <c r="U325" s="616">
        <f t="shared" si="5"/>
        <v>1</v>
      </c>
      <c r="V325" s="616">
        <f t="shared" si="120"/>
        <v>1</v>
      </c>
      <c r="W325" s="616">
        <f t="shared" si="121"/>
        <v>1</v>
      </c>
      <c r="X325" s="616">
        <f t="shared" si="8"/>
        <v>1</v>
      </c>
      <c r="Y325" s="616">
        <f t="shared" si="9"/>
        <v>1</v>
      </c>
      <c r="Z325" s="616" t="str">
        <f t="shared" si="42"/>
        <v>#REF!</v>
      </c>
      <c r="AA325" s="616" t="str">
        <f t="shared" si="60"/>
        <v>#REF!</v>
      </c>
      <c r="AB325" s="616" t="str">
        <f t="shared" si="61"/>
        <v>#REF!</v>
      </c>
      <c r="AC325" s="642">
        <f t="shared" si="62"/>
        <v>0</v>
      </c>
      <c r="AD325" s="642" t="str">
        <f t="shared" si="63"/>
        <v>#REF!</v>
      </c>
      <c r="AE325" s="642" t="str">
        <f t="shared" si="64"/>
        <v>#REF!</v>
      </c>
      <c r="AF325" s="609"/>
      <c r="AG325" s="622"/>
      <c r="AH325" s="622"/>
      <c r="AI325" s="622">
        <f t="shared" si="65"/>
        <v>1</v>
      </c>
    </row>
    <row r="326" ht="15.0" customHeight="1">
      <c r="A326" s="609">
        <f t="shared" si="122"/>
        <v>324</v>
      </c>
      <c r="B326" s="171">
        <v>457039.0</v>
      </c>
      <c r="C326" s="422" t="s">
        <v>704</v>
      </c>
      <c r="D326" s="683" t="s">
        <v>2068</v>
      </c>
      <c r="E326" s="683" t="s">
        <v>552</v>
      </c>
      <c r="F326" s="685" t="s">
        <v>512</v>
      </c>
      <c r="G326" s="685" t="s">
        <v>790</v>
      </c>
      <c r="H326" s="609" t="str">
        <f t="shared" si="119"/>
        <v>DEV03</v>
      </c>
      <c r="I326" s="611" t="str">
        <f t="shared" si="2"/>
        <v>#REF!</v>
      </c>
      <c r="J326" s="609">
        <v>6.0</v>
      </c>
      <c r="K326" s="609">
        <v>2024.0</v>
      </c>
      <c r="L326" s="405">
        <v>45444.0</v>
      </c>
      <c r="M326" s="405">
        <v>45473.0</v>
      </c>
      <c r="N326" s="640">
        <v>20.0</v>
      </c>
      <c r="O326" s="640">
        <f t="shared" si="76"/>
        <v>1</v>
      </c>
      <c r="P326" s="640">
        <f t="shared" si="4"/>
        <v>1</v>
      </c>
      <c r="Q326" s="800">
        <v>1.0</v>
      </c>
      <c r="R326" s="800"/>
      <c r="S326" s="171" t="s">
        <v>517</v>
      </c>
      <c r="T326" s="422" t="s">
        <v>2060</v>
      </c>
      <c r="U326" s="616">
        <f t="shared" si="5"/>
        <v>1</v>
      </c>
      <c r="V326" s="616">
        <f t="shared" ref="V326:V461" si="123">ROUND(SUMIF($B:$B,B326,P:P),3)</f>
        <v>1</v>
      </c>
      <c r="W326" s="616">
        <f t="shared" ref="W326:W461" si="124">ROUND(SUMIF($B:$B,B326,U:U),3)</f>
        <v>1</v>
      </c>
      <c r="X326" s="616">
        <f t="shared" si="8"/>
        <v>1</v>
      </c>
      <c r="Y326" s="616">
        <f t="shared" si="9"/>
        <v>1</v>
      </c>
      <c r="Z326" s="616" t="str">
        <f t="shared" si="42"/>
        <v>#REF!</v>
      </c>
      <c r="AA326" s="616" t="str">
        <f t="shared" si="60"/>
        <v>#REF!</v>
      </c>
      <c r="AB326" s="616" t="str">
        <f t="shared" si="61"/>
        <v>#REF!</v>
      </c>
      <c r="AC326" s="642">
        <f t="shared" si="62"/>
        <v>0</v>
      </c>
      <c r="AD326" s="642" t="str">
        <f t="shared" si="63"/>
        <v>#REF!</v>
      </c>
      <c r="AE326" s="642" t="str">
        <f t="shared" si="64"/>
        <v>#REF!</v>
      </c>
      <c r="AF326" s="609"/>
      <c r="AG326" s="622"/>
      <c r="AH326" s="622"/>
      <c r="AI326" s="622">
        <f t="shared" si="65"/>
        <v>1</v>
      </c>
    </row>
    <row r="327" ht="15.0" customHeight="1">
      <c r="A327" s="609">
        <f t="shared" si="122"/>
        <v>325</v>
      </c>
      <c r="B327" s="171">
        <v>458699.0</v>
      </c>
      <c r="C327" s="422" t="s">
        <v>710</v>
      </c>
      <c r="D327" s="683" t="s">
        <v>2069</v>
      </c>
      <c r="E327" s="683" t="s">
        <v>552</v>
      </c>
      <c r="F327" s="685" t="s">
        <v>512</v>
      </c>
      <c r="G327" s="685" t="s">
        <v>665</v>
      </c>
      <c r="H327" s="609" t="str">
        <f t="shared" si="119"/>
        <v>DEV02</v>
      </c>
      <c r="I327" s="611" t="str">
        <f t="shared" si="2"/>
        <v>#REF!</v>
      </c>
      <c r="J327" s="609">
        <v>6.0</v>
      </c>
      <c r="K327" s="609">
        <v>2024.0</v>
      </c>
      <c r="L327" s="405">
        <v>45444.0</v>
      </c>
      <c r="M327" s="405">
        <v>45473.0</v>
      </c>
      <c r="N327" s="640">
        <v>20.0</v>
      </c>
      <c r="O327" s="640">
        <f t="shared" si="76"/>
        <v>1</v>
      </c>
      <c r="P327" s="640">
        <f t="shared" si="4"/>
        <v>1</v>
      </c>
      <c r="Q327" s="800">
        <v>1.0</v>
      </c>
      <c r="R327" s="800"/>
      <c r="S327" s="171" t="s">
        <v>517</v>
      </c>
      <c r="T327" s="422" t="s">
        <v>2060</v>
      </c>
      <c r="U327" s="616">
        <f t="shared" si="5"/>
        <v>1</v>
      </c>
      <c r="V327" s="616">
        <f t="shared" si="123"/>
        <v>1</v>
      </c>
      <c r="W327" s="616">
        <f t="shared" si="124"/>
        <v>1</v>
      </c>
      <c r="X327" s="616">
        <f t="shared" si="8"/>
        <v>1</v>
      </c>
      <c r="Y327" s="616">
        <f t="shared" si="9"/>
        <v>1</v>
      </c>
      <c r="Z327" s="616" t="str">
        <f t="shared" si="42"/>
        <v>#REF!</v>
      </c>
      <c r="AA327" s="616" t="str">
        <f t="shared" si="60"/>
        <v>#REF!</v>
      </c>
      <c r="AB327" s="616" t="str">
        <f t="shared" si="61"/>
        <v>#REF!</v>
      </c>
      <c r="AC327" s="642">
        <f t="shared" si="62"/>
        <v>0</v>
      </c>
      <c r="AD327" s="642" t="str">
        <f t="shared" si="63"/>
        <v>#REF!</v>
      </c>
      <c r="AE327" s="642" t="str">
        <f t="shared" si="64"/>
        <v>#REF!</v>
      </c>
      <c r="AF327" s="609"/>
      <c r="AG327" s="622"/>
      <c r="AH327" s="622"/>
      <c r="AI327" s="622">
        <f t="shared" si="65"/>
        <v>1</v>
      </c>
    </row>
    <row r="328" ht="15.0" customHeight="1">
      <c r="A328" s="609">
        <f t="shared" si="122"/>
        <v>326</v>
      </c>
      <c r="B328" s="171">
        <v>461897.0</v>
      </c>
      <c r="C328" s="422" t="s">
        <v>1534</v>
      </c>
      <c r="D328" s="683" t="s">
        <v>2070</v>
      </c>
      <c r="E328" s="683" t="s">
        <v>552</v>
      </c>
      <c r="F328" s="685" t="s">
        <v>564</v>
      </c>
      <c r="G328" s="685" t="s">
        <v>787</v>
      </c>
      <c r="H328" s="609" t="str">
        <f t="shared" si="119"/>
        <v>BA05</v>
      </c>
      <c r="I328" s="611" t="str">
        <f t="shared" si="2"/>
        <v>#REF!</v>
      </c>
      <c r="J328" s="609">
        <v>6.0</v>
      </c>
      <c r="K328" s="609">
        <v>2024.0</v>
      </c>
      <c r="L328" s="405">
        <v>45444.0</v>
      </c>
      <c r="M328" s="405">
        <v>45473.0</v>
      </c>
      <c r="N328" s="640">
        <v>18.0</v>
      </c>
      <c r="O328" s="640">
        <f t="shared" si="76"/>
        <v>0.9</v>
      </c>
      <c r="P328" s="640" t="str">
        <f t="shared" si="4"/>
        <v>#REF!</v>
      </c>
      <c r="Q328" s="800">
        <v>1.863</v>
      </c>
      <c r="R328" s="800"/>
      <c r="S328" s="171" t="s">
        <v>525</v>
      </c>
      <c r="T328" s="422" t="s">
        <v>2071</v>
      </c>
      <c r="U328" s="616">
        <f t="shared" si="5"/>
        <v>1.863</v>
      </c>
      <c r="V328" s="616" t="str">
        <f t="shared" si="123"/>
        <v>#REF!</v>
      </c>
      <c r="W328" s="616">
        <f t="shared" si="124"/>
        <v>2.07</v>
      </c>
      <c r="X328" s="616" t="str">
        <f t="shared" si="8"/>
        <v>#REF!</v>
      </c>
      <c r="Y328" s="616">
        <f t="shared" si="9"/>
        <v>1</v>
      </c>
      <c r="Z328" s="616" t="str">
        <f t="shared" si="42"/>
        <v>#REF!</v>
      </c>
      <c r="AA328" s="616" t="str">
        <f t="shared" si="60"/>
        <v>#REF!</v>
      </c>
      <c r="AB328" s="616" t="str">
        <f t="shared" si="61"/>
        <v>#REF!</v>
      </c>
      <c r="AC328" s="642" t="str">
        <f t="shared" si="62"/>
        <v>#REF!</v>
      </c>
      <c r="AD328" s="642" t="str">
        <f t="shared" si="63"/>
        <v>#REF!</v>
      </c>
      <c r="AE328" s="642" t="str">
        <f t="shared" si="64"/>
        <v>#REF!</v>
      </c>
      <c r="AF328" s="609"/>
      <c r="AG328" s="622"/>
      <c r="AH328" s="622"/>
      <c r="AI328" s="622">
        <f t="shared" si="65"/>
        <v>1.035</v>
      </c>
    </row>
    <row r="329" ht="15.0" customHeight="1">
      <c r="A329" s="609">
        <f t="shared" si="122"/>
        <v>327</v>
      </c>
      <c r="B329" s="171">
        <v>461907.0</v>
      </c>
      <c r="C329" s="422" t="s">
        <v>1529</v>
      </c>
      <c r="D329" s="683" t="s">
        <v>2072</v>
      </c>
      <c r="E329" s="683" t="s">
        <v>662</v>
      </c>
      <c r="F329" s="685" t="s">
        <v>663</v>
      </c>
      <c r="G329" s="685" t="s">
        <v>893</v>
      </c>
      <c r="H329" s="609" t="str">
        <f t="shared" si="119"/>
        <v>PM06</v>
      </c>
      <c r="I329" s="611" t="str">
        <f t="shared" si="2"/>
        <v>#REF!</v>
      </c>
      <c r="J329" s="609">
        <v>6.0</v>
      </c>
      <c r="K329" s="609">
        <v>2024.0</v>
      </c>
      <c r="L329" s="405">
        <v>45444.0</v>
      </c>
      <c r="M329" s="405">
        <v>45473.0</v>
      </c>
      <c r="N329" s="640">
        <v>12.0</v>
      </c>
      <c r="O329" s="640">
        <f t="shared" si="76"/>
        <v>0.6</v>
      </c>
      <c r="P329" s="640" t="str">
        <f t="shared" si="4"/>
        <v>#REF!</v>
      </c>
      <c r="Q329" s="800">
        <v>1.362</v>
      </c>
      <c r="R329" s="800"/>
      <c r="S329" s="171" t="s">
        <v>525</v>
      </c>
      <c r="T329" s="422" t="s">
        <v>2071</v>
      </c>
      <c r="U329" s="616">
        <f t="shared" si="5"/>
        <v>1.362</v>
      </c>
      <c r="V329" s="616" t="str">
        <f t="shared" si="123"/>
        <v>#REF!</v>
      </c>
      <c r="W329" s="616">
        <f t="shared" si="124"/>
        <v>2.043</v>
      </c>
      <c r="X329" s="616" t="str">
        <f t="shared" si="8"/>
        <v>#REF!</v>
      </c>
      <c r="Y329" s="616">
        <f t="shared" si="9"/>
        <v>1</v>
      </c>
      <c r="Z329" s="616" t="str">
        <f t="shared" si="42"/>
        <v>#REF!</v>
      </c>
      <c r="AA329" s="616" t="str">
        <f t="shared" si="60"/>
        <v>#REF!</v>
      </c>
      <c r="AB329" s="616" t="str">
        <f t="shared" si="61"/>
        <v>#REF!</v>
      </c>
      <c r="AC329" s="642" t="str">
        <f t="shared" si="62"/>
        <v>#REF!</v>
      </c>
      <c r="AD329" s="642" t="str">
        <f t="shared" si="63"/>
        <v>#REF!</v>
      </c>
      <c r="AE329" s="642" t="str">
        <f t="shared" si="64"/>
        <v>#REF!</v>
      </c>
      <c r="AF329" s="609"/>
      <c r="AG329" s="622"/>
      <c r="AH329" s="622"/>
      <c r="AI329" s="622">
        <f t="shared" si="65"/>
        <v>0.51075</v>
      </c>
    </row>
    <row r="330" ht="15.0" customHeight="1">
      <c r="A330" s="609">
        <f t="shared" si="122"/>
        <v>328</v>
      </c>
      <c r="B330" s="171">
        <v>463247.0</v>
      </c>
      <c r="C330" s="422" t="s">
        <v>1592</v>
      </c>
      <c r="D330" s="683" t="s">
        <v>2073</v>
      </c>
      <c r="E330" s="683" t="s">
        <v>552</v>
      </c>
      <c r="F330" s="685" t="s">
        <v>512</v>
      </c>
      <c r="G330" s="685" t="s">
        <v>787</v>
      </c>
      <c r="H330" s="609" t="str">
        <f t="shared" si="119"/>
        <v>DEV05</v>
      </c>
      <c r="I330" s="611" t="str">
        <f t="shared" si="2"/>
        <v>#REF!</v>
      </c>
      <c r="J330" s="609">
        <v>6.0</v>
      </c>
      <c r="K330" s="609">
        <v>2024.0</v>
      </c>
      <c r="L330" s="405">
        <v>45444.0</v>
      </c>
      <c r="M330" s="405">
        <v>45473.0</v>
      </c>
      <c r="N330" s="640">
        <v>20.0</v>
      </c>
      <c r="O330" s="640">
        <f t="shared" si="76"/>
        <v>1</v>
      </c>
      <c r="P330" s="640" t="str">
        <f t="shared" si="4"/>
        <v>#REF!</v>
      </c>
      <c r="Q330" s="800">
        <v>1.0</v>
      </c>
      <c r="R330" s="800"/>
      <c r="S330" s="171" t="s">
        <v>525</v>
      </c>
      <c r="T330" s="422" t="s">
        <v>2074</v>
      </c>
      <c r="U330" s="616">
        <f t="shared" si="5"/>
        <v>1</v>
      </c>
      <c r="V330" s="616" t="str">
        <f t="shared" si="123"/>
        <v>#REF!</v>
      </c>
      <c r="W330" s="616">
        <f t="shared" si="124"/>
        <v>1</v>
      </c>
      <c r="X330" s="616" t="str">
        <f t="shared" si="8"/>
        <v>#REF!</v>
      </c>
      <c r="Y330" s="616">
        <f t="shared" si="9"/>
        <v>1</v>
      </c>
      <c r="Z330" s="616" t="str">
        <f t="shared" si="42"/>
        <v>#REF!</v>
      </c>
      <c r="AA330" s="616" t="str">
        <f t="shared" si="60"/>
        <v>#REF!</v>
      </c>
      <c r="AB330" s="616" t="str">
        <f t="shared" si="61"/>
        <v>#REF!</v>
      </c>
      <c r="AC330" s="642" t="str">
        <f t="shared" si="62"/>
        <v>#REF!</v>
      </c>
      <c r="AD330" s="642" t="str">
        <f t="shared" si="63"/>
        <v>#REF!</v>
      </c>
      <c r="AE330" s="642" t="str">
        <f t="shared" si="64"/>
        <v>#REF!</v>
      </c>
      <c r="AF330" s="609"/>
      <c r="AG330" s="622"/>
      <c r="AH330" s="622"/>
      <c r="AI330" s="622">
        <f t="shared" si="65"/>
        <v>1</v>
      </c>
    </row>
    <row r="331" ht="15.0" customHeight="1">
      <c r="A331" s="609">
        <f t="shared" si="122"/>
        <v>329</v>
      </c>
      <c r="B331" s="171">
        <v>464031.0</v>
      </c>
      <c r="C331" s="422" t="s">
        <v>2075</v>
      </c>
      <c r="D331" s="683" t="s">
        <v>2076</v>
      </c>
      <c r="E331" s="683" t="s">
        <v>552</v>
      </c>
      <c r="F331" s="685" t="s">
        <v>564</v>
      </c>
      <c r="G331" s="685" t="s">
        <v>665</v>
      </c>
      <c r="H331" s="609" t="str">
        <f t="shared" si="119"/>
        <v>BA02</v>
      </c>
      <c r="I331" s="611" t="str">
        <f t="shared" si="2"/>
        <v>#REF!</v>
      </c>
      <c r="J331" s="609">
        <v>6.0</v>
      </c>
      <c r="K331" s="609">
        <v>2024.0</v>
      </c>
      <c r="L331" s="405">
        <v>45444.0</v>
      </c>
      <c r="M331" s="405">
        <v>45473.0</v>
      </c>
      <c r="N331" s="640">
        <v>20.0</v>
      </c>
      <c r="O331" s="640">
        <f t="shared" si="76"/>
        <v>1</v>
      </c>
      <c r="P331" s="640" t="str">
        <f t="shared" si="4"/>
        <v>#REF!</v>
      </c>
      <c r="Q331" s="800">
        <v>1.0</v>
      </c>
      <c r="R331" s="800"/>
      <c r="S331" s="171" t="s">
        <v>525</v>
      </c>
      <c r="T331" s="422" t="s">
        <v>2074</v>
      </c>
      <c r="U331" s="616">
        <f t="shared" si="5"/>
        <v>1</v>
      </c>
      <c r="V331" s="616" t="str">
        <f t="shared" si="123"/>
        <v>#REF!</v>
      </c>
      <c r="W331" s="616">
        <f t="shared" si="124"/>
        <v>1</v>
      </c>
      <c r="X331" s="616" t="str">
        <f t="shared" si="8"/>
        <v>#REF!</v>
      </c>
      <c r="Y331" s="616">
        <f t="shared" si="9"/>
        <v>1</v>
      </c>
      <c r="Z331" s="616" t="str">
        <f t="shared" si="42"/>
        <v>#REF!</v>
      </c>
      <c r="AA331" s="616" t="str">
        <f t="shared" si="60"/>
        <v>#REF!</v>
      </c>
      <c r="AB331" s="616" t="str">
        <f t="shared" si="61"/>
        <v>#REF!</v>
      </c>
      <c r="AC331" s="642" t="str">
        <f t="shared" si="62"/>
        <v>#REF!</v>
      </c>
      <c r="AD331" s="642" t="str">
        <f t="shared" si="63"/>
        <v>#REF!</v>
      </c>
      <c r="AE331" s="642" t="str">
        <f t="shared" si="64"/>
        <v>#REF!</v>
      </c>
      <c r="AF331" s="609"/>
      <c r="AG331" s="622"/>
      <c r="AH331" s="622"/>
      <c r="AI331" s="622">
        <f t="shared" si="65"/>
        <v>1</v>
      </c>
    </row>
    <row r="332" ht="15.0" customHeight="1">
      <c r="A332" s="609">
        <f t="shared" si="122"/>
        <v>330</v>
      </c>
      <c r="B332" s="171">
        <v>427027.0</v>
      </c>
      <c r="C332" s="422" t="s">
        <v>814</v>
      </c>
      <c r="D332" s="683" t="s">
        <v>2077</v>
      </c>
      <c r="E332" s="683" t="s">
        <v>552</v>
      </c>
      <c r="F332" s="685" t="s">
        <v>546</v>
      </c>
      <c r="G332" s="685" t="s">
        <v>771</v>
      </c>
      <c r="H332" s="609" t="str">
        <f t="shared" si="119"/>
        <v>TESTER04</v>
      </c>
      <c r="I332" s="611" t="str">
        <f t="shared" si="2"/>
        <v>#REF!</v>
      </c>
      <c r="J332" s="609">
        <v>6.0</v>
      </c>
      <c r="K332" s="609">
        <v>2024.0</v>
      </c>
      <c r="L332" s="405">
        <v>45444.0</v>
      </c>
      <c r="M332" s="405">
        <v>45473.0</v>
      </c>
      <c r="N332" s="640">
        <v>20.0</v>
      </c>
      <c r="O332" s="640">
        <f t="shared" si="76"/>
        <v>1</v>
      </c>
      <c r="P332" s="640" t="str">
        <f t="shared" si="4"/>
        <v>#REF!</v>
      </c>
      <c r="Q332" s="800" t="str">
        <f t="shared" ref="Q332:Q341" si="125">P332</f>
        <v>#REF!</v>
      </c>
      <c r="R332" s="800"/>
      <c r="S332" s="171" t="s">
        <v>525</v>
      </c>
      <c r="T332" s="422" t="s">
        <v>2078</v>
      </c>
      <c r="U332" s="616" t="str">
        <f t="shared" si="5"/>
        <v>#REF!</v>
      </c>
      <c r="V332" s="616" t="str">
        <f t="shared" si="123"/>
        <v>#REF!</v>
      </c>
      <c r="W332" s="616" t="str">
        <f t="shared" si="124"/>
        <v>#REF!</v>
      </c>
      <c r="X332" s="616" t="str">
        <f t="shared" si="8"/>
        <v>#REF!</v>
      </c>
      <c r="Y332" s="616">
        <f t="shared" si="9"/>
        <v>1</v>
      </c>
      <c r="Z332" s="616" t="str">
        <f t="shared" si="42"/>
        <v>#REF!</v>
      </c>
      <c r="AA332" s="616" t="str">
        <f t="shared" si="60"/>
        <v>#REF!</v>
      </c>
      <c r="AB332" s="616" t="str">
        <f t="shared" si="61"/>
        <v>#REF!</v>
      </c>
      <c r="AC332" s="642" t="str">
        <f t="shared" si="62"/>
        <v>#REF!</v>
      </c>
      <c r="AD332" s="642" t="str">
        <f t="shared" si="63"/>
        <v>#REF!</v>
      </c>
      <c r="AE332" s="642" t="str">
        <f t="shared" si="64"/>
        <v>#REF!</v>
      </c>
      <c r="AF332" s="609"/>
      <c r="AG332" s="622"/>
      <c r="AH332" s="622"/>
      <c r="AI332" s="622" t="str">
        <f t="shared" si="65"/>
        <v>#REF!</v>
      </c>
    </row>
    <row r="333" ht="15.0" customHeight="1">
      <c r="A333" s="609">
        <f t="shared" si="122"/>
        <v>331</v>
      </c>
      <c r="B333" s="171">
        <v>463673.0</v>
      </c>
      <c r="C333" s="422" t="s">
        <v>2079</v>
      </c>
      <c r="D333" s="683" t="s">
        <v>2080</v>
      </c>
      <c r="E333" s="683" t="s">
        <v>552</v>
      </c>
      <c r="F333" s="685" t="s">
        <v>512</v>
      </c>
      <c r="G333" s="685" t="s">
        <v>771</v>
      </c>
      <c r="H333" s="609" t="str">
        <f t="shared" si="119"/>
        <v>DEV04</v>
      </c>
      <c r="I333" s="611" t="str">
        <f t="shared" si="2"/>
        <v>#REF!</v>
      </c>
      <c r="J333" s="609">
        <v>6.0</v>
      </c>
      <c r="K333" s="609">
        <v>2024.0</v>
      </c>
      <c r="L333" s="405">
        <v>45444.0</v>
      </c>
      <c r="M333" s="405">
        <v>45473.0</v>
      </c>
      <c r="N333" s="1078">
        <v>20.0</v>
      </c>
      <c r="O333" s="640">
        <f t="shared" si="76"/>
        <v>1</v>
      </c>
      <c r="P333" s="640" t="str">
        <f t="shared" si="4"/>
        <v>#REF!</v>
      </c>
      <c r="Q333" s="800" t="str">
        <f t="shared" si="125"/>
        <v>#REF!</v>
      </c>
      <c r="R333" s="800"/>
      <c r="S333" s="171" t="s">
        <v>525</v>
      </c>
      <c r="T333" s="422" t="s">
        <v>2078</v>
      </c>
      <c r="U333" s="616" t="str">
        <f t="shared" si="5"/>
        <v>#REF!</v>
      </c>
      <c r="V333" s="616" t="str">
        <f t="shared" si="123"/>
        <v>#REF!</v>
      </c>
      <c r="W333" s="616" t="str">
        <f t="shared" si="124"/>
        <v>#REF!</v>
      </c>
      <c r="X333" s="616" t="str">
        <f t="shared" si="8"/>
        <v>#REF!</v>
      </c>
      <c r="Y333" s="616">
        <f t="shared" si="9"/>
        <v>1</v>
      </c>
      <c r="Z333" s="616" t="str">
        <f t="shared" si="42"/>
        <v>#REF!</v>
      </c>
      <c r="AA333" s="616" t="str">
        <f t="shared" si="60"/>
        <v>#REF!</v>
      </c>
      <c r="AB333" s="616" t="str">
        <f t="shared" si="61"/>
        <v>#REF!</v>
      </c>
      <c r="AC333" s="642" t="str">
        <f t="shared" si="62"/>
        <v>#REF!</v>
      </c>
      <c r="AD333" s="642" t="str">
        <f t="shared" si="63"/>
        <v>#REF!</v>
      </c>
      <c r="AE333" s="642" t="str">
        <f t="shared" si="64"/>
        <v>#REF!</v>
      </c>
      <c r="AF333" s="609"/>
      <c r="AG333" s="622"/>
      <c r="AH333" s="622"/>
      <c r="AI333" s="622" t="str">
        <f t="shared" si="65"/>
        <v>#REF!</v>
      </c>
    </row>
    <row r="334" ht="15.0" customHeight="1">
      <c r="A334" s="609">
        <f t="shared" si="122"/>
        <v>332</v>
      </c>
      <c r="B334" s="171">
        <v>463903.0</v>
      </c>
      <c r="C334" s="422" t="s">
        <v>2081</v>
      </c>
      <c r="D334" s="683" t="s">
        <v>2082</v>
      </c>
      <c r="E334" s="683" t="s">
        <v>552</v>
      </c>
      <c r="F334" s="685" t="s">
        <v>512</v>
      </c>
      <c r="G334" s="685" t="s">
        <v>771</v>
      </c>
      <c r="H334" s="609" t="str">
        <f t="shared" si="119"/>
        <v>DEV04</v>
      </c>
      <c r="I334" s="611" t="str">
        <f t="shared" si="2"/>
        <v>#REF!</v>
      </c>
      <c r="J334" s="609">
        <v>6.0</v>
      </c>
      <c r="K334" s="609">
        <v>2024.0</v>
      </c>
      <c r="L334" s="405">
        <v>45444.0</v>
      </c>
      <c r="M334" s="405">
        <v>45473.0</v>
      </c>
      <c r="N334" s="1078">
        <v>20.0</v>
      </c>
      <c r="O334" s="640">
        <f t="shared" si="76"/>
        <v>1</v>
      </c>
      <c r="P334" s="640" t="str">
        <f t="shared" si="4"/>
        <v>#REF!</v>
      </c>
      <c r="Q334" s="800" t="str">
        <f t="shared" si="125"/>
        <v>#REF!</v>
      </c>
      <c r="R334" s="800"/>
      <c r="S334" s="171" t="s">
        <v>525</v>
      </c>
      <c r="T334" s="422" t="s">
        <v>2078</v>
      </c>
      <c r="U334" s="616" t="str">
        <f t="shared" si="5"/>
        <v>#REF!</v>
      </c>
      <c r="V334" s="616" t="str">
        <f t="shared" si="123"/>
        <v>#REF!</v>
      </c>
      <c r="W334" s="616" t="str">
        <f t="shared" si="124"/>
        <v>#REF!</v>
      </c>
      <c r="X334" s="616" t="str">
        <f t="shared" si="8"/>
        <v>#REF!</v>
      </c>
      <c r="Y334" s="616">
        <f t="shared" si="9"/>
        <v>1</v>
      </c>
      <c r="Z334" s="616" t="str">
        <f t="shared" si="42"/>
        <v>#REF!</v>
      </c>
      <c r="AA334" s="616" t="str">
        <f t="shared" si="60"/>
        <v>#REF!</v>
      </c>
      <c r="AB334" s="616" t="str">
        <f t="shared" si="61"/>
        <v>#REF!</v>
      </c>
      <c r="AC334" s="642" t="str">
        <f t="shared" si="62"/>
        <v>#REF!</v>
      </c>
      <c r="AD334" s="642" t="str">
        <f t="shared" si="63"/>
        <v>#REF!</v>
      </c>
      <c r="AE334" s="642" t="str">
        <f t="shared" si="64"/>
        <v>#REF!</v>
      </c>
      <c r="AF334" s="609"/>
      <c r="AG334" s="622"/>
      <c r="AH334" s="622"/>
      <c r="AI334" s="622" t="str">
        <f t="shared" si="65"/>
        <v>#REF!</v>
      </c>
    </row>
    <row r="335" ht="15.0" customHeight="1">
      <c r="A335" s="609">
        <f t="shared" si="122"/>
        <v>333</v>
      </c>
      <c r="B335" s="171">
        <v>174873.0</v>
      </c>
      <c r="C335" s="422" t="s">
        <v>1473</v>
      </c>
      <c r="D335" s="683" t="s">
        <v>1474</v>
      </c>
      <c r="E335" s="683" t="s">
        <v>552</v>
      </c>
      <c r="F335" s="685" t="s">
        <v>564</v>
      </c>
      <c r="G335" s="685" t="s">
        <v>771</v>
      </c>
      <c r="H335" s="609" t="str">
        <f t="shared" si="119"/>
        <v>BA04</v>
      </c>
      <c r="I335" s="611" t="str">
        <f t="shared" si="2"/>
        <v>#REF!</v>
      </c>
      <c r="J335" s="609">
        <v>6.0</v>
      </c>
      <c r="K335" s="609">
        <v>2024.0</v>
      </c>
      <c r="L335" s="405">
        <v>45444.0</v>
      </c>
      <c r="M335" s="405">
        <v>45473.0</v>
      </c>
      <c r="N335" s="1078">
        <v>20.0</v>
      </c>
      <c r="O335" s="640">
        <f t="shared" si="76"/>
        <v>1</v>
      </c>
      <c r="P335" s="640" t="str">
        <f t="shared" si="4"/>
        <v>#REF!</v>
      </c>
      <c r="Q335" s="800" t="str">
        <f t="shared" si="125"/>
        <v>#REF!</v>
      </c>
      <c r="R335" s="800"/>
      <c r="S335" s="171" t="s">
        <v>525</v>
      </c>
      <c r="T335" s="422" t="s">
        <v>2078</v>
      </c>
      <c r="U335" s="616" t="str">
        <f t="shared" si="5"/>
        <v>#REF!</v>
      </c>
      <c r="V335" s="616" t="str">
        <f t="shared" si="123"/>
        <v>#REF!</v>
      </c>
      <c r="W335" s="616" t="str">
        <f t="shared" si="124"/>
        <v>#REF!</v>
      </c>
      <c r="X335" s="616" t="str">
        <f t="shared" si="8"/>
        <v>#REF!</v>
      </c>
      <c r="Y335" s="616">
        <f t="shared" si="9"/>
        <v>1</v>
      </c>
      <c r="Z335" s="616" t="str">
        <f t="shared" si="42"/>
        <v>#REF!</v>
      </c>
      <c r="AA335" s="616" t="str">
        <f t="shared" si="60"/>
        <v>#REF!</v>
      </c>
      <c r="AB335" s="616" t="str">
        <f t="shared" si="61"/>
        <v>#REF!</v>
      </c>
      <c r="AC335" s="642" t="str">
        <f t="shared" si="62"/>
        <v>#REF!</v>
      </c>
      <c r="AD335" s="642" t="str">
        <f t="shared" si="63"/>
        <v>#REF!</v>
      </c>
      <c r="AE335" s="642" t="str">
        <f t="shared" si="64"/>
        <v>#REF!</v>
      </c>
      <c r="AF335" s="609"/>
      <c r="AG335" s="622"/>
      <c r="AH335" s="622"/>
      <c r="AI335" s="622" t="str">
        <f t="shared" si="65"/>
        <v>#REF!</v>
      </c>
    </row>
    <row r="336" ht="15.0" customHeight="1">
      <c r="A336" s="609">
        <f t="shared" si="122"/>
        <v>334</v>
      </c>
      <c r="B336" s="171">
        <v>464933.0</v>
      </c>
      <c r="C336" s="422" t="s">
        <v>2084</v>
      </c>
      <c r="D336" s="683" t="s">
        <v>2085</v>
      </c>
      <c r="E336" s="683" t="s">
        <v>552</v>
      </c>
      <c r="F336" s="685" t="s">
        <v>564</v>
      </c>
      <c r="G336" s="685" t="s">
        <v>665</v>
      </c>
      <c r="H336" s="609" t="str">
        <f t="shared" si="119"/>
        <v>BA02</v>
      </c>
      <c r="I336" s="611" t="str">
        <f t="shared" si="2"/>
        <v>#REF!</v>
      </c>
      <c r="J336" s="609">
        <v>6.0</v>
      </c>
      <c r="K336" s="609">
        <v>2024.0</v>
      </c>
      <c r="L336" s="405">
        <v>45444.0</v>
      </c>
      <c r="M336" s="405">
        <v>45473.0</v>
      </c>
      <c r="N336" s="640">
        <v>20.0</v>
      </c>
      <c r="O336" s="640">
        <f t="shared" si="76"/>
        <v>1</v>
      </c>
      <c r="P336" s="640" t="str">
        <f t="shared" si="4"/>
        <v>#REF!</v>
      </c>
      <c r="Q336" s="800" t="str">
        <f t="shared" si="125"/>
        <v>#REF!</v>
      </c>
      <c r="R336" s="800"/>
      <c r="S336" s="171" t="s">
        <v>525</v>
      </c>
      <c r="T336" s="422" t="s">
        <v>2078</v>
      </c>
      <c r="U336" s="616" t="str">
        <f t="shared" si="5"/>
        <v>#REF!</v>
      </c>
      <c r="V336" s="616" t="str">
        <f t="shared" si="123"/>
        <v>#REF!</v>
      </c>
      <c r="W336" s="616" t="str">
        <f t="shared" si="124"/>
        <v>#REF!</v>
      </c>
      <c r="X336" s="616" t="str">
        <f t="shared" si="8"/>
        <v>#REF!</v>
      </c>
      <c r="Y336" s="616">
        <f t="shared" si="9"/>
        <v>1</v>
      </c>
      <c r="Z336" s="616" t="str">
        <f t="shared" si="42"/>
        <v>#REF!</v>
      </c>
      <c r="AA336" s="616" t="str">
        <f t="shared" si="60"/>
        <v>#REF!</v>
      </c>
      <c r="AB336" s="616" t="str">
        <f t="shared" si="61"/>
        <v>#REF!</v>
      </c>
      <c r="AC336" s="642" t="str">
        <f t="shared" si="62"/>
        <v>#REF!</v>
      </c>
      <c r="AD336" s="642" t="str">
        <f t="shared" si="63"/>
        <v>#REF!</v>
      </c>
      <c r="AE336" s="642" t="str">
        <f t="shared" si="64"/>
        <v>#REF!</v>
      </c>
      <c r="AF336" s="609"/>
      <c r="AG336" s="622"/>
      <c r="AH336" s="622"/>
      <c r="AI336" s="622" t="str">
        <f t="shared" si="65"/>
        <v>#REF!</v>
      </c>
    </row>
    <row r="337" ht="15.0" customHeight="1">
      <c r="A337" s="609">
        <f t="shared" si="122"/>
        <v>335</v>
      </c>
      <c r="B337" s="171">
        <v>464925.0</v>
      </c>
      <c r="C337" s="422" t="s">
        <v>2086</v>
      </c>
      <c r="D337" s="683" t="s">
        <v>2087</v>
      </c>
      <c r="E337" s="683" t="s">
        <v>552</v>
      </c>
      <c r="F337" s="685" t="s">
        <v>512</v>
      </c>
      <c r="G337" s="685" t="s">
        <v>790</v>
      </c>
      <c r="H337" s="609" t="str">
        <f t="shared" si="119"/>
        <v>DEV03</v>
      </c>
      <c r="I337" s="611" t="str">
        <f t="shared" si="2"/>
        <v>#REF!</v>
      </c>
      <c r="J337" s="609">
        <v>6.0</v>
      </c>
      <c r="K337" s="609">
        <v>2024.0</v>
      </c>
      <c r="L337" s="405">
        <v>45444.0</v>
      </c>
      <c r="M337" s="405">
        <v>45473.0</v>
      </c>
      <c r="N337" s="1078">
        <v>20.0</v>
      </c>
      <c r="O337" s="640">
        <f t="shared" si="76"/>
        <v>1</v>
      </c>
      <c r="P337" s="640" t="str">
        <f t="shared" si="4"/>
        <v>#REF!</v>
      </c>
      <c r="Q337" s="800" t="str">
        <f t="shared" si="125"/>
        <v>#REF!</v>
      </c>
      <c r="R337" s="800"/>
      <c r="S337" s="171" t="s">
        <v>525</v>
      </c>
      <c r="T337" s="422" t="s">
        <v>2078</v>
      </c>
      <c r="U337" s="616" t="str">
        <f t="shared" si="5"/>
        <v>#REF!</v>
      </c>
      <c r="V337" s="616" t="str">
        <f t="shared" si="123"/>
        <v>#REF!</v>
      </c>
      <c r="W337" s="616" t="str">
        <f t="shared" si="124"/>
        <v>#REF!</v>
      </c>
      <c r="X337" s="616" t="str">
        <f t="shared" si="8"/>
        <v>#REF!</v>
      </c>
      <c r="Y337" s="616">
        <f t="shared" si="9"/>
        <v>1</v>
      </c>
      <c r="Z337" s="616" t="str">
        <f t="shared" si="42"/>
        <v>#REF!</v>
      </c>
      <c r="AA337" s="616" t="str">
        <f t="shared" si="60"/>
        <v>#REF!</v>
      </c>
      <c r="AB337" s="616" t="str">
        <f t="shared" si="61"/>
        <v>#REF!</v>
      </c>
      <c r="AC337" s="642" t="str">
        <f t="shared" si="62"/>
        <v>#REF!</v>
      </c>
      <c r="AD337" s="642" t="str">
        <f t="shared" si="63"/>
        <v>#REF!</v>
      </c>
      <c r="AE337" s="642" t="str">
        <f t="shared" si="64"/>
        <v>#REF!</v>
      </c>
      <c r="AF337" s="609"/>
      <c r="AG337" s="622"/>
      <c r="AH337" s="622"/>
      <c r="AI337" s="622" t="str">
        <f t="shared" si="65"/>
        <v>#REF!</v>
      </c>
    </row>
    <row r="338" ht="15.0" customHeight="1">
      <c r="A338" s="609">
        <f t="shared" si="122"/>
        <v>336</v>
      </c>
      <c r="B338" s="171">
        <v>464929.0</v>
      </c>
      <c r="C338" s="422" t="s">
        <v>2089</v>
      </c>
      <c r="D338" s="683" t="s">
        <v>2090</v>
      </c>
      <c r="E338" s="683" t="s">
        <v>552</v>
      </c>
      <c r="F338" s="685" t="s">
        <v>512</v>
      </c>
      <c r="G338" s="685" t="s">
        <v>790</v>
      </c>
      <c r="H338" s="609" t="str">
        <f t="shared" si="119"/>
        <v>DEV03</v>
      </c>
      <c r="I338" s="611" t="str">
        <f t="shared" si="2"/>
        <v>#REF!</v>
      </c>
      <c r="J338" s="609">
        <v>6.0</v>
      </c>
      <c r="K338" s="609">
        <v>2024.0</v>
      </c>
      <c r="L338" s="405">
        <v>45444.0</v>
      </c>
      <c r="M338" s="405">
        <v>45473.0</v>
      </c>
      <c r="N338" s="1078">
        <v>20.0</v>
      </c>
      <c r="O338" s="640">
        <f t="shared" si="76"/>
        <v>1</v>
      </c>
      <c r="P338" s="640" t="str">
        <f t="shared" si="4"/>
        <v>#REF!</v>
      </c>
      <c r="Q338" s="800" t="str">
        <f t="shared" si="125"/>
        <v>#REF!</v>
      </c>
      <c r="R338" s="800"/>
      <c r="S338" s="171" t="s">
        <v>525</v>
      </c>
      <c r="T338" s="422" t="s">
        <v>2078</v>
      </c>
      <c r="U338" s="616" t="str">
        <f t="shared" si="5"/>
        <v>#REF!</v>
      </c>
      <c r="V338" s="616" t="str">
        <f t="shared" si="123"/>
        <v>#REF!</v>
      </c>
      <c r="W338" s="616" t="str">
        <f t="shared" si="124"/>
        <v>#REF!</v>
      </c>
      <c r="X338" s="616" t="str">
        <f t="shared" si="8"/>
        <v>#REF!</v>
      </c>
      <c r="Y338" s="616">
        <f t="shared" si="9"/>
        <v>1</v>
      </c>
      <c r="Z338" s="616" t="str">
        <f t="shared" si="42"/>
        <v>#REF!</v>
      </c>
      <c r="AA338" s="616" t="str">
        <f t="shared" si="60"/>
        <v>#REF!</v>
      </c>
      <c r="AB338" s="616" t="str">
        <f t="shared" si="61"/>
        <v>#REF!</v>
      </c>
      <c r="AC338" s="642" t="str">
        <f t="shared" si="62"/>
        <v>#REF!</v>
      </c>
      <c r="AD338" s="642" t="str">
        <f t="shared" si="63"/>
        <v>#REF!</v>
      </c>
      <c r="AE338" s="642" t="str">
        <f t="shared" si="64"/>
        <v>#REF!</v>
      </c>
      <c r="AF338" s="609"/>
      <c r="AG338" s="622"/>
      <c r="AH338" s="622"/>
      <c r="AI338" s="622" t="str">
        <f t="shared" si="65"/>
        <v>#REF!</v>
      </c>
    </row>
    <row r="339" ht="15.0" customHeight="1">
      <c r="A339" s="609">
        <f t="shared" si="122"/>
        <v>337</v>
      </c>
      <c r="B339" s="171">
        <v>465173.0</v>
      </c>
      <c r="C339" s="422" t="s">
        <v>2091</v>
      </c>
      <c r="D339" s="683" t="s">
        <v>2092</v>
      </c>
      <c r="E339" s="683" t="s">
        <v>552</v>
      </c>
      <c r="F339" s="685" t="s">
        <v>512</v>
      </c>
      <c r="G339" s="685" t="s">
        <v>790</v>
      </c>
      <c r="H339" s="609" t="str">
        <f t="shared" si="119"/>
        <v>DEV03</v>
      </c>
      <c r="I339" s="611" t="str">
        <f t="shared" si="2"/>
        <v>#REF!</v>
      </c>
      <c r="J339" s="609">
        <v>6.0</v>
      </c>
      <c r="K339" s="609">
        <v>2024.0</v>
      </c>
      <c r="L339" s="405">
        <v>45448.0</v>
      </c>
      <c r="M339" s="405">
        <v>45473.0</v>
      </c>
      <c r="N339" s="1078">
        <v>18.0</v>
      </c>
      <c r="O339" s="640">
        <f t="shared" si="76"/>
        <v>0.9</v>
      </c>
      <c r="P339" s="640" t="str">
        <f t="shared" si="4"/>
        <v>#REF!</v>
      </c>
      <c r="Q339" s="800" t="str">
        <f t="shared" si="125"/>
        <v>#REF!</v>
      </c>
      <c r="R339" s="800"/>
      <c r="S339" s="171" t="s">
        <v>525</v>
      </c>
      <c r="T339" s="422" t="s">
        <v>2078</v>
      </c>
      <c r="U339" s="616" t="str">
        <f t="shared" si="5"/>
        <v>#REF!</v>
      </c>
      <c r="V339" s="616" t="str">
        <f t="shared" si="123"/>
        <v>#REF!</v>
      </c>
      <c r="W339" s="616" t="str">
        <f t="shared" si="124"/>
        <v>#REF!</v>
      </c>
      <c r="X339" s="616" t="str">
        <f t="shared" si="8"/>
        <v>#REF!</v>
      </c>
      <c r="Y339" s="616">
        <f t="shared" si="9"/>
        <v>0.9</v>
      </c>
      <c r="Z339" s="616" t="str">
        <f t="shared" si="42"/>
        <v>#REF!</v>
      </c>
      <c r="AA339" s="616" t="str">
        <f t="shared" si="60"/>
        <v>#REF!</v>
      </c>
      <c r="AB339" s="616" t="str">
        <f t="shared" si="61"/>
        <v>#REF!</v>
      </c>
      <c r="AC339" s="642" t="str">
        <f t="shared" si="62"/>
        <v>#REF!</v>
      </c>
      <c r="AD339" s="642" t="str">
        <f t="shared" si="63"/>
        <v>#REF!</v>
      </c>
      <c r="AE339" s="642" t="str">
        <f t="shared" si="64"/>
        <v>#REF!</v>
      </c>
      <c r="AF339" s="609"/>
      <c r="AG339" s="622"/>
      <c r="AH339" s="622"/>
      <c r="AI339" s="622" t="str">
        <f t="shared" si="65"/>
        <v>#REF!</v>
      </c>
    </row>
    <row r="340" ht="15.0" customHeight="1">
      <c r="A340" s="609">
        <f t="shared" si="122"/>
        <v>338</v>
      </c>
      <c r="B340" s="171">
        <v>464453.0</v>
      </c>
      <c r="C340" s="422" t="s">
        <v>2093</v>
      </c>
      <c r="D340" s="683" t="s">
        <v>2094</v>
      </c>
      <c r="E340" s="683" t="s">
        <v>662</v>
      </c>
      <c r="F340" s="685" t="s">
        <v>663</v>
      </c>
      <c r="G340" s="685" t="s">
        <v>893</v>
      </c>
      <c r="H340" s="609" t="str">
        <f t="shared" si="119"/>
        <v>PM06</v>
      </c>
      <c r="I340" s="611" t="str">
        <f t="shared" si="2"/>
        <v>#REF!</v>
      </c>
      <c r="J340" s="609">
        <v>6.0</v>
      </c>
      <c r="K340" s="609">
        <v>2024.0</v>
      </c>
      <c r="L340" s="405">
        <v>45444.0</v>
      </c>
      <c r="M340" s="405">
        <v>45473.0</v>
      </c>
      <c r="N340" s="1078">
        <v>10.0</v>
      </c>
      <c r="O340" s="640">
        <f t="shared" si="76"/>
        <v>0.5</v>
      </c>
      <c r="P340" s="640" t="str">
        <f t="shared" si="4"/>
        <v>#REF!</v>
      </c>
      <c r="Q340" s="800" t="str">
        <f t="shared" si="125"/>
        <v>#REF!</v>
      </c>
      <c r="R340" s="800"/>
      <c r="S340" s="171" t="s">
        <v>525</v>
      </c>
      <c r="T340" s="422" t="s">
        <v>2078</v>
      </c>
      <c r="U340" s="616" t="str">
        <f t="shared" si="5"/>
        <v>#REF!</v>
      </c>
      <c r="V340" s="616" t="str">
        <f t="shared" si="123"/>
        <v>#REF!</v>
      </c>
      <c r="W340" s="616" t="str">
        <f t="shared" si="124"/>
        <v>#REF!</v>
      </c>
      <c r="X340" s="616" t="str">
        <f t="shared" si="8"/>
        <v>#REF!</v>
      </c>
      <c r="Y340" s="616">
        <f t="shared" si="9"/>
        <v>0.825</v>
      </c>
      <c r="Z340" s="616" t="str">
        <f t="shared" si="42"/>
        <v>#REF!</v>
      </c>
      <c r="AA340" s="616" t="str">
        <f t="shared" si="60"/>
        <v>#REF!</v>
      </c>
      <c r="AB340" s="616" t="str">
        <f t="shared" si="61"/>
        <v>#REF!</v>
      </c>
      <c r="AC340" s="642" t="str">
        <f t="shared" si="62"/>
        <v>#REF!</v>
      </c>
      <c r="AD340" s="642" t="str">
        <f t="shared" si="63"/>
        <v>#REF!</v>
      </c>
      <c r="AE340" s="642" t="str">
        <f t="shared" si="64"/>
        <v>#REF!</v>
      </c>
      <c r="AF340" s="609"/>
      <c r="AG340" s="622"/>
      <c r="AH340" s="622"/>
      <c r="AI340" s="622" t="str">
        <f t="shared" si="65"/>
        <v>#REF!</v>
      </c>
    </row>
    <row r="341" ht="15.0" customHeight="1">
      <c r="A341" s="609">
        <f t="shared" si="122"/>
        <v>339</v>
      </c>
      <c r="B341" s="171">
        <v>437388.0</v>
      </c>
      <c r="C341" s="422" t="s">
        <v>1001</v>
      </c>
      <c r="D341" s="683" t="s">
        <v>1997</v>
      </c>
      <c r="E341" s="683" t="s">
        <v>552</v>
      </c>
      <c r="F341" s="685" t="s">
        <v>512</v>
      </c>
      <c r="G341" s="685" t="s">
        <v>771</v>
      </c>
      <c r="H341" s="609" t="str">
        <f t="shared" si="119"/>
        <v>DEV04</v>
      </c>
      <c r="I341" s="611" t="str">
        <f t="shared" si="2"/>
        <v>#REF!</v>
      </c>
      <c r="J341" s="609">
        <v>6.0</v>
      </c>
      <c r="K341" s="609">
        <v>2024.0</v>
      </c>
      <c r="L341" s="405">
        <v>45444.0</v>
      </c>
      <c r="M341" s="405">
        <v>45473.0</v>
      </c>
      <c r="N341" s="640">
        <f t="shared" ref="N341:N343" si="126">NETWORKDAYS(L341,M341)</f>
        <v>20</v>
      </c>
      <c r="O341" s="640">
        <v>0.1</v>
      </c>
      <c r="P341" s="640" t="str">
        <f t="shared" si="4"/>
        <v>#REF!</v>
      </c>
      <c r="Q341" s="800" t="str">
        <f t="shared" si="125"/>
        <v>#REF!</v>
      </c>
      <c r="R341" s="800"/>
      <c r="S341" s="171" t="s">
        <v>525</v>
      </c>
      <c r="T341" s="422" t="s">
        <v>1968</v>
      </c>
      <c r="U341" s="616" t="str">
        <f t="shared" si="5"/>
        <v>#REF!</v>
      </c>
      <c r="V341" s="616" t="str">
        <f t="shared" si="123"/>
        <v>#REF!</v>
      </c>
      <c r="W341" s="616" t="str">
        <f t="shared" si="124"/>
        <v>#REF!</v>
      </c>
      <c r="X341" s="616" t="str">
        <f t="shared" si="8"/>
        <v>#REF!</v>
      </c>
      <c r="Y341" s="616">
        <f t="shared" si="9"/>
        <v>1.45</v>
      </c>
      <c r="Z341" s="616" t="str">
        <f t="shared" si="42"/>
        <v>#REF!</v>
      </c>
      <c r="AA341" s="616" t="str">
        <f t="shared" si="60"/>
        <v>#REF!</v>
      </c>
      <c r="AB341" s="616" t="str">
        <f t="shared" si="61"/>
        <v>#REF!</v>
      </c>
      <c r="AC341" s="642" t="str">
        <f t="shared" si="62"/>
        <v>#REF!</v>
      </c>
      <c r="AD341" s="642" t="str">
        <f t="shared" si="63"/>
        <v>#REF!</v>
      </c>
      <c r="AE341" s="642" t="str">
        <f t="shared" si="64"/>
        <v>#REF!</v>
      </c>
      <c r="AF341" s="609"/>
      <c r="AG341" s="622"/>
      <c r="AH341" s="622"/>
      <c r="AI341" s="622" t="str">
        <f t="shared" si="65"/>
        <v>#REF!</v>
      </c>
    </row>
    <row r="342" ht="15.0" customHeight="1">
      <c r="A342" s="609">
        <f t="shared" si="122"/>
        <v>340</v>
      </c>
      <c r="B342" s="171">
        <v>72854.0</v>
      </c>
      <c r="C342" s="422" t="s">
        <v>1785</v>
      </c>
      <c r="D342" s="683" t="s">
        <v>2004</v>
      </c>
      <c r="E342" s="683" t="s">
        <v>662</v>
      </c>
      <c r="F342" s="685" t="s">
        <v>663</v>
      </c>
      <c r="G342" s="685" t="s">
        <v>771</v>
      </c>
      <c r="H342" s="609" t="str">
        <f t="shared" si="119"/>
        <v>PM04</v>
      </c>
      <c r="I342" s="611" t="str">
        <f t="shared" si="2"/>
        <v>#REF!</v>
      </c>
      <c r="J342" s="609">
        <v>6.0</v>
      </c>
      <c r="K342" s="609">
        <v>2024.0</v>
      </c>
      <c r="L342" s="405">
        <v>45444.0</v>
      </c>
      <c r="M342" s="405">
        <v>45473.0</v>
      </c>
      <c r="N342" s="640">
        <f t="shared" si="126"/>
        <v>20</v>
      </c>
      <c r="O342" s="1078">
        <v>1.0</v>
      </c>
      <c r="P342" s="640" t="str">
        <f t="shared" si="4"/>
        <v>#REF!</v>
      </c>
      <c r="Q342" s="800">
        <v>1.75</v>
      </c>
      <c r="R342" s="800"/>
      <c r="S342" s="171" t="s">
        <v>525</v>
      </c>
      <c r="T342" s="422" t="s">
        <v>2018</v>
      </c>
      <c r="U342" s="616">
        <f t="shared" si="5"/>
        <v>1.75</v>
      </c>
      <c r="V342" s="616" t="str">
        <f t="shared" si="123"/>
        <v>#REF!</v>
      </c>
      <c r="W342" s="616">
        <f t="shared" si="124"/>
        <v>1.75</v>
      </c>
      <c r="X342" s="616" t="str">
        <f t="shared" si="8"/>
        <v>#REF!</v>
      </c>
      <c r="Y342" s="616">
        <f t="shared" si="9"/>
        <v>1</v>
      </c>
      <c r="Z342" s="616" t="str">
        <f t="shared" si="42"/>
        <v>#REF!</v>
      </c>
      <c r="AA342" s="616" t="str">
        <f t="shared" si="60"/>
        <v>#REF!</v>
      </c>
      <c r="AB342" s="616" t="str">
        <f t="shared" si="61"/>
        <v>#REF!</v>
      </c>
      <c r="AC342" s="642" t="str">
        <f t="shared" si="62"/>
        <v>#REF!</v>
      </c>
      <c r="AD342" s="642" t="str">
        <f t="shared" si="63"/>
        <v>#REF!</v>
      </c>
      <c r="AE342" s="642" t="str">
        <f t="shared" si="64"/>
        <v>#REF!</v>
      </c>
      <c r="AF342" s="609"/>
      <c r="AG342" s="622"/>
      <c r="AH342" s="622"/>
      <c r="AI342" s="622">
        <f t="shared" si="65"/>
        <v>1.75</v>
      </c>
    </row>
    <row r="343" ht="15.0" customHeight="1">
      <c r="A343" s="609">
        <f t="shared" si="122"/>
        <v>341</v>
      </c>
      <c r="B343" s="171">
        <v>112999.0</v>
      </c>
      <c r="C343" s="422" t="s">
        <v>2014</v>
      </c>
      <c r="D343" s="683" t="s">
        <v>2015</v>
      </c>
      <c r="E343" s="683" t="s">
        <v>662</v>
      </c>
      <c r="F343" s="685" t="s">
        <v>663</v>
      </c>
      <c r="G343" s="685" t="s">
        <v>893</v>
      </c>
      <c r="H343" s="609" t="str">
        <f t="shared" si="119"/>
        <v>PM06</v>
      </c>
      <c r="I343" s="611" t="str">
        <f t="shared" si="2"/>
        <v>#REF!</v>
      </c>
      <c r="J343" s="609">
        <v>6.0</v>
      </c>
      <c r="K343" s="609">
        <v>2024.0</v>
      </c>
      <c r="L343" s="405">
        <v>45446.0</v>
      </c>
      <c r="M343" s="405">
        <v>45448.0</v>
      </c>
      <c r="N343" s="640">
        <f t="shared" si="126"/>
        <v>3</v>
      </c>
      <c r="O343" s="1078">
        <v>0.15</v>
      </c>
      <c r="P343" s="640" t="str">
        <f t="shared" si="4"/>
        <v>#REF!</v>
      </c>
      <c r="Q343" s="800" t="str">
        <f t="shared" ref="Q343:Q352" si="127">P343</f>
        <v>#REF!</v>
      </c>
      <c r="R343" s="800">
        <f>6.5/20</f>
        <v>0.325</v>
      </c>
      <c r="S343" s="171" t="s">
        <v>525</v>
      </c>
      <c r="T343" s="422" t="s">
        <v>1968</v>
      </c>
      <c r="U343" s="616" t="str">
        <f t="shared" si="5"/>
        <v>#REF!</v>
      </c>
      <c r="V343" s="616" t="str">
        <f t="shared" si="123"/>
        <v>#REF!</v>
      </c>
      <c r="W343" s="616" t="str">
        <f t="shared" si="124"/>
        <v>#REF!</v>
      </c>
      <c r="X343" s="616" t="str">
        <f t="shared" si="8"/>
        <v>#REF!</v>
      </c>
      <c r="Y343" s="616">
        <f t="shared" si="9"/>
        <v>0.15</v>
      </c>
      <c r="Z343" s="616" t="str">
        <f t="shared" si="42"/>
        <v>#REF!</v>
      </c>
      <c r="AA343" s="616" t="str">
        <f t="shared" si="60"/>
        <v>#REF!</v>
      </c>
      <c r="AB343" s="616" t="str">
        <f t="shared" si="61"/>
        <v>#REF!</v>
      </c>
      <c r="AC343" s="642" t="str">
        <f t="shared" si="62"/>
        <v>#REF!</v>
      </c>
      <c r="AD343" s="642" t="str">
        <f t="shared" si="63"/>
        <v>#REF!</v>
      </c>
      <c r="AE343" s="642" t="str">
        <f t="shared" si="64"/>
        <v>#REF!</v>
      </c>
      <c r="AF343" s="609"/>
      <c r="AG343" s="622"/>
      <c r="AH343" s="622"/>
      <c r="AI343" s="622" t="str">
        <f t="shared" si="65"/>
        <v>#REF!</v>
      </c>
    </row>
    <row r="344" ht="15.0" customHeight="1">
      <c r="A344" s="609">
        <f t="shared" si="122"/>
        <v>342</v>
      </c>
      <c r="B344" s="171">
        <v>464851.0</v>
      </c>
      <c r="C344" s="422" t="s">
        <v>2095</v>
      </c>
      <c r="D344" s="683" t="s">
        <v>2096</v>
      </c>
      <c r="E344" s="683" t="s">
        <v>552</v>
      </c>
      <c r="F344" s="685" t="s">
        <v>564</v>
      </c>
      <c r="G344" s="685" t="s">
        <v>771</v>
      </c>
      <c r="H344" s="609" t="str">
        <f t="shared" si="119"/>
        <v>BA04</v>
      </c>
      <c r="I344" s="611" t="str">
        <f t="shared" si="2"/>
        <v>#REF!</v>
      </c>
      <c r="J344" s="609">
        <v>6.0</v>
      </c>
      <c r="K344" s="609">
        <v>2024.0</v>
      </c>
      <c r="L344" s="405">
        <v>45446.0</v>
      </c>
      <c r="M344" s="405">
        <v>45473.0</v>
      </c>
      <c r="N344" s="640">
        <v>20.0</v>
      </c>
      <c r="O344" s="640">
        <f t="shared" ref="O344:O351" si="128">N344/20</f>
        <v>1</v>
      </c>
      <c r="P344" s="640" t="str">
        <f t="shared" si="4"/>
        <v>#REF!</v>
      </c>
      <c r="Q344" s="800" t="str">
        <f t="shared" si="127"/>
        <v>#REF!</v>
      </c>
      <c r="R344" s="800"/>
      <c r="S344" s="171" t="s">
        <v>525</v>
      </c>
      <c r="T344" s="422" t="s">
        <v>2097</v>
      </c>
      <c r="U344" s="616" t="str">
        <f t="shared" si="5"/>
        <v>#REF!</v>
      </c>
      <c r="V344" s="616" t="str">
        <f t="shared" si="123"/>
        <v>#REF!</v>
      </c>
      <c r="W344" s="616" t="str">
        <f t="shared" si="124"/>
        <v>#REF!</v>
      </c>
      <c r="X344" s="616" t="str">
        <f t="shared" si="8"/>
        <v>#REF!</v>
      </c>
      <c r="Y344" s="616">
        <f t="shared" si="9"/>
        <v>1</v>
      </c>
      <c r="Z344" s="616" t="str">
        <f t="shared" si="42"/>
        <v>#REF!</v>
      </c>
      <c r="AA344" s="616" t="str">
        <f t="shared" si="60"/>
        <v>#REF!</v>
      </c>
      <c r="AB344" s="616" t="str">
        <f t="shared" si="61"/>
        <v>#REF!</v>
      </c>
      <c r="AC344" s="642" t="str">
        <f t="shared" si="62"/>
        <v>#REF!</v>
      </c>
      <c r="AD344" s="642" t="str">
        <f t="shared" si="63"/>
        <v>#REF!</v>
      </c>
      <c r="AE344" s="642" t="str">
        <f t="shared" si="64"/>
        <v>#REF!</v>
      </c>
      <c r="AF344" s="609"/>
      <c r="AG344" s="622"/>
      <c r="AH344" s="622"/>
      <c r="AI344" s="622" t="str">
        <f t="shared" si="65"/>
        <v>#REF!</v>
      </c>
    </row>
    <row r="345" ht="15.0" customHeight="1">
      <c r="A345" s="609">
        <f t="shared" si="122"/>
        <v>343</v>
      </c>
      <c r="B345" s="171">
        <v>464935.0</v>
      </c>
      <c r="C345" s="422" t="s">
        <v>2098</v>
      </c>
      <c r="D345" s="683" t="s">
        <v>2099</v>
      </c>
      <c r="E345" s="683" t="s">
        <v>552</v>
      </c>
      <c r="F345" s="685" t="s">
        <v>564</v>
      </c>
      <c r="G345" s="685" t="s">
        <v>665</v>
      </c>
      <c r="H345" s="609" t="str">
        <f t="shared" si="119"/>
        <v>BA02</v>
      </c>
      <c r="I345" s="611" t="str">
        <f t="shared" si="2"/>
        <v>#REF!</v>
      </c>
      <c r="J345" s="609">
        <v>6.0</v>
      </c>
      <c r="K345" s="609">
        <v>2024.0</v>
      </c>
      <c r="L345" s="405">
        <v>45446.0</v>
      </c>
      <c r="M345" s="405">
        <v>45473.0</v>
      </c>
      <c r="N345" s="1078">
        <v>20.0</v>
      </c>
      <c r="O345" s="640">
        <f t="shared" si="128"/>
        <v>1</v>
      </c>
      <c r="P345" s="640" t="str">
        <f t="shared" si="4"/>
        <v>#REF!</v>
      </c>
      <c r="Q345" s="800" t="str">
        <f t="shared" si="127"/>
        <v>#REF!</v>
      </c>
      <c r="R345" s="800"/>
      <c r="S345" s="171" t="s">
        <v>525</v>
      </c>
      <c r="T345" s="422" t="s">
        <v>2097</v>
      </c>
      <c r="U345" s="616" t="str">
        <f t="shared" si="5"/>
        <v>#REF!</v>
      </c>
      <c r="V345" s="616" t="str">
        <f t="shared" si="123"/>
        <v>#REF!</v>
      </c>
      <c r="W345" s="616" t="str">
        <f t="shared" si="124"/>
        <v>#REF!</v>
      </c>
      <c r="X345" s="616" t="str">
        <f t="shared" si="8"/>
        <v>#REF!</v>
      </c>
      <c r="Y345" s="616">
        <f t="shared" si="9"/>
        <v>1</v>
      </c>
      <c r="Z345" s="616" t="str">
        <f t="shared" si="42"/>
        <v>#REF!</v>
      </c>
      <c r="AA345" s="616" t="str">
        <f t="shared" si="60"/>
        <v>#REF!</v>
      </c>
      <c r="AB345" s="616" t="str">
        <f t="shared" si="61"/>
        <v>#REF!</v>
      </c>
      <c r="AC345" s="642" t="str">
        <f t="shared" si="62"/>
        <v>#REF!</v>
      </c>
      <c r="AD345" s="642" t="str">
        <f t="shared" si="63"/>
        <v>#REF!</v>
      </c>
      <c r="AE345" s="642" t="str">
        <f t="shared" si="64"/>
        <v>#REF!</v>
      </c>
      <c r="AF345" s="609"/>
      <c r="AG345" s="622"/>
      <c r="AH345" s="622"/>
      <c r="AI345" s="622" t="str">
        <f t="shared" si="65"/>
        <v>#REF!</v>
      </c>
    </row>
    <row r="346" ht="15.0" customHeight="1">
      <c r="A346" s="609">
        <f t="shared" si="122"/>
        <v>344</v>
      </c>
      <c r="B346" s="171">
        <v>465345.0</v>
      </c>
      <c r="C346" s="422" t="s">
        <v>2101</v>
      </c>
      <c r="D346" s="683" t="s">
        <v>2102</v>
      </c>
      <c r="E346" s="683" t="s">
        <v>552</v>
      </c>
      <c r="F346" s="685" t="s">
        <v>546</v>
      </c>
      <c r="G346" s="685" t="s">
        <v>790</v>
      </c>
      <c r="H346" s="609" t="str">
        <f t="shared" si="119"/>
        <v>TESTER03</v>
      </c>
      <c r="I346" s="611" t="str">
        <f t="shared" si="2"/>
        <v>#REF!</v>
      </c>
      <c r="J346" s="609">
        <v>6.0</v>
      </c>
      <c r="K346" s="609">
        <v>2024.0</v>
      </c>
      <c r="L346" s="405">
        <v>45453.0</v>
      </c>
      <c r="M346" s="405">
        <v>45473.0</v>
      </c>
      <c r="N346" s="1078">
        <v>15.0</v>
      </c>
      <c r="O346" s="640">
        <f t="shared" si="128"/>
        <v>0.75</v>
      </c>
      <c r="P346" s="640" t="str">
        <f t="shared" si="4"/>
        <v>#REF!</v>
      </c>
      <c r="Q346" s="800" t="str">
        <f t="shared" si="127"/>
        <v>#REF!</v>
      </c>
      <c r="R346" s="800"/>
      <c r="S346" s="171" t="s">
        <v>525</v>
      </c>
      <c r="T346" s="422" t="s">
        <v>2097</v>
      </c>
      <c r="U346" s="616" t="str">
        <f t="shared" si="5"/>
        <v>#REF!</v>
      </c>
      <c r="V346" s="616" t="str">
        <f t="shared" si="123"/>
        <v>#REF!</v>
      </c>
      <c r="W346" s="616" t="str">
        <f t="shared" si="124"/>
        <v>#REF!</v>
      </c>
      <c r="X346" s="616" t="str">
        <f t="shared" si="8"/>
        <v>#REF!</v>
      </c>
      <c r="Y346" s="616">
        <f t="shared" si="9"/>
        <v>0.75</v>
      </c>
      <c r="Z346" s="616" t="str">
        <f t="shared" si="42"/>
        <v>#REF!</v>
      </c>
      <c r="AA346" s="616" t="str">
        <f t="shared" si="60"/>
        <v>#REF!</v>
      </c>
      <c r="AB346" s="616" t="str">
        <f t="shared" si="61"/>
        <v>#REF!</v>
      </c>
      <c r="AC346" s="642" t="str">
        <f t="shared" si="62"/>
        <v>#REF!</v>
      </c>
      <c r="AD346" s="642" t="str">
        <f t="shared" si="63"/>
        <v>#REF!</v>
      </c>
      <c r="AE346" s="642" t="str">
        <f t="shared" si="64"/>
        <v>#REF!</v>
      </c>
      <c r="AF346" s="609"/>
      <c r="AG346" s="622"/>
      <c r="AH346" s="622"/>
      <c r="AI346" s="622" t="str">
        <f t="shared" si="65"/>
        <v>#REF!</v>
      </c>
    </row>
    <row r="347" ht="15.0" customHeight="1">
      <c r="A347" s="609">
        <f t="shared" si="122"/>
        <v>345</v>
      </c>
      <c r="B347" s="171">
        <v>465179.0</v>
      </c>
      <c r="C347" s="422" t="s">
        <v>2106</v>
      </c>
      <c r="D347" s="683" t="s">
        <v>2107</v>
      </c>
      <c r="E347" s="683" t="s">
        <v>552</v>
      </c>
      <c r="F347" s="685" t="s">
        <v>512</v>
      </c>
      <c r="G347" s="685" t="s">
        <v>790</v>
      </c>
      <c r="H347" s="609" t="str">
        <f t="shared" si="119"/>
        <v>DEV03</v>
      </c>
      <c r="I347" s="611" t="str">
        <f t="shared" si="2"/>
        <v>#REF!</v>
      </c>
      <c r="J347" s="609">
        <v>6.0</v>
      </c>
      <c r="K347" s="609">
        <v>2024.0</v>
      </c>
      <c r="L347" s="405">
        <v>45446.0</v>
      </c>
      <c r="M347" s="405">
        <v>45473.0</v>
      </c>
      <c r="N347" s="1078">
        <v>20.0</v>
      </c>
      <c r="O347" s="640">
        <f t="shared" si="128"/>
        <v>1</v>
      </c>
      <c r="P347" s="640" t="str">
        <f t="shared" si="4"/>
        <v>#REF!</v>
      </c>
      <c r="Q347" s="800" t="str">
        <f t="shared" si="127"/>
        <v>#REF!</v>
      </c>
      <c r="R347" s="800"/>
      <c r="S347" s="171" t="s">
        <v>525</v>
      </c>
      <c r="T347" s="422" t="s">
        <v>2097</v>
      </c>
      <c r="U347" s="616" t="str">
        <f t="shared" si="5"/>
        <v>#REF!</v>
      </c>
      <c r="V347" s="616" t="str">
        <f t="shared" si="123"/>
        <v>#REF!</v>
      </c>
      <c r="W347" s="616" t="str">
        <f t="shared" si="124"/>
        <v>#REF!</v>
      </c>
      <c r="X347" s="616" t="str">
        <f t="shared" si="8"/>
        <v>#REF!</v>
      </c>
      <c r="Y347" s="616">
        <f t="shared" si="9"/>
        <v>1</v>
      </c>
      <c r="Z347" s="616" t="str">
        <f t="shared" si="42"/>
        <v>#REF!</v>
      </c>
      <c r="AA347" s="616" t="str">
        <f t="shared" si="60"/>
        <v>#REF!</v>
      </c>
      <c r="AB347" s="616" t="str">
        <f t="shared" si="61"/>
        <v>#REF!</v>
      </c>
      <c r="AC347" s="642" t="str">
        <f t="shared" si="62"/>
        <v>#REF!</v>
      </c>
      <c r="AD347" s="642" t="str">
        <f t="shared" si="63"/>
        <v>#REF!</v>
      </c>
      <c r="AE347" s="642" t="str">
        <f t="shared" si="64"/>
        <v>#REF!</v>
      </c>
      <c r="AF347" s="609"/>
      <c r="AG347" s="622"/>
      <c r="AH347" s="622"/>
      <c r="AI347" s="622" t="str">
        <f t="shared" si="65"/>
        <v>#REF!</v>
      </c>
    </row>
    <row r="348" ht="15.0" customHeight="1">
      <c r="A348" s="609">
        <f t="shared" si="122"/>
        <v>346</v>
      </c>
      <c r="B348" s="171">
        <v>465353.0</v>
      </c>
      <c r="C348" s="422" t="s">
        <v>2108</v>
      </c>
      <c r="D348" s="683" t="s">
        <v>2109</v>
      </c>
      <c r="E348" s="683" t="s">
        <v>552</v>
      </c>
      <c r="F348" s="685" t="s">
        <v>512</v>
      </c>
      <c r="G348" s="685" t="s">
        <v>790</v>
      </c>
      <c r="H348" s="609" t="str">
        <f t="shared" si="119"/>
        <v>DEV03</v>
      </c>
      <c r="I348" s="611" t="str">
        <f t="shared" si="2"/>
        <v>#REF!</v>
      </c>
      <c r="J348" s="609">
        <v>6.0</v>
      </c>
      <c r="K348" s="609">
        <v>2024.0</v>
      </c>
      <c r="L348" s="405">
        <v>45453.0</v>
      </c>
      <c r="M348" s="405">
        <v>45473.0</v>
      </c>
      <c r="N348" s="1078">
        <v>15.0</v>
      </c>
      <c r="O348" s="640">
        <f t="shared" si="128"/>
        <v>0.75</v>
      </c>
      <c r="P348" s="640" t="str">
        <f t="shared" si="4"/>
        <v>#REF!</v>
      </c>
      <c r="Q348" s="800" t="str">
        <f t="shared" si="127"/>
        <v>#REF!</v>
      </c>
      <c r="R348" s="800"/>
      <c r="S348" s="171" t="s">
        <v>525</v>
      </c>
      <c r="T348" s="422" t="s">
        <v>2097</v>
      </c>
      <c r="U348" s="616" t="str">
        <f t="shared" si="5"/>
        <v>#REF!</v>
      </c>
      <c r="V348" s="616" t="str">
        <f t="shared" si="123"/>
        <v>#REF!</v>
      </c>
      <c r="W348" s="616" t="str">
        <f t="shared" si="124"/>
        <v>#REF!</v>
      </c>
      <c r="X348" s="616" t="str">
        <f t="shared" si="8"/>
        <v>#REF!</v>
      </c>
      <c r="Y348" s="616">
        <f t="shared" si="9"/>
        <v>0.75</v>
      </c>
      <c r="Z348" s="616" t="str">
        <f t="shared" si="42"/>
        <v>#REF!</v>
      </c>
      <c r="AA348" s="616" t="str">
        <f t="shared" si="60"/>
        <v>#REF!</v>
      </c>
      <c r="AB348" s="616" t="str">
        <f t="shared" si="61"/>
        <v>#REF!</v>
      </c>
      <c r="AC348" s="642" t="str">
        <f t="shared" si="62"/>
        <v>#REF!</v>
      </c>
      <c r="AD348" s="642" t="str">
        <f t="shared" si="63"/>
        <v>#REF!</v>
      </c>
      <c r="AE348" s="642" t="str">
        <f t="shared" si="64"/>
        <v>#REF!</v>
      </c>
      <c r="AF348" s="609"/>
      <c r="AG348" s="622"/>
      <c r="AH348" s="622"/>
      <c r="AI348" s="622" t="str">
        <f t="shared" si="65"/>
        <v>#REF!</v>
      </c>
    </row>
    <row r="349" ht="15.0" customHeight="1">
      <c r="A349" s="609">
        <f t="shared" si="122"/>
        <v>347</v>
      </c>
      <c r="B349" s="171">
        <v>465599.0</v>
      </c>
      <c r="C349" s="422" t="s">
        <v>869</v>
      </c>
      <c r="D349" s="683" t="s">
        <v>2110</v>
      </c>
      <c r="E349" s="683" t="s">
        <v>552</v>
      </c>
      <c r="F349" s="685" t="s">
        <v>512</v>
      </c>
      <c r="G349" s="685" t="s">
        <v>771</v>
      </c>
      <c r="H349" s="609" t="str">
        <f t="shared" si="119"/>
        <v>DEV04</v>
      </c>
      <c r="I349" s="611" t="str">
        <f t="shared" si="2"/>
        <v>#REF!</v>
      </c>
      <c r="J349" s="609">
        <v>6.0</v>
      </c>
      <c r="K349" s="609">
        <v>2024.0</v>
      </c>
      <c r="L349" s="405">
        <v>45460.0</v>
      </c>
      <c r="M349" s="405">
        <v>45473.0</v>
      </c>
      <c r="N349" s="1078">
        <v>10.0</v>
      </c>
      <c r="O349" s="640">
        <f t="shared" si="128"/>
        <v>0.5</v>
      </c>
      <c r="P349" s="640" t="str">
        <f t="shared" si="4"/>
        <v>#REF!</v>
      </c>
      <c r="Q349" s="800" t="str">
        <f t="shared" si="127"/>
        <v>#REF!</v>
      </c>
      <c r="R349" s="800"/>
      <c r="S349" s="171" t="s">
        <v>525</v>
      </c>
      <c r="T349" s="422" t="s">
        <v>2097</v>
      </c>
      <c r="U349" s="616" t="str">
        <f t="shared" si="5"/>
        <v>#REF!</v>
      </c>
      <c r="V349" s="616" t="str">
        <f t="shared" si="123"/>
        <v>#REF!</v>
      </c>
      <c r="W349" s="616" t="str">
        <f t="shared" si="124"/>
        <v>#REF!</v>
      </c>
      <c r="X349" s="616" t="str">
        <f t="shared" si="8"/>
        <v>#REF!</v>
      </c>
      <c r="Y349" s="616">
        <f t="shared" si="9"/>
        <v>0.5</v>
      </c>
      <c r="Z349" s="616" t="str">
        <f t="shared" si="42"/>
        <v>#REF!</v>
      </c>
      <c r="AA349" s="616" t="str">
        <f t="shared" si="60"/>
        <v>#REF!</v>
      </c>
      <c r="AB349" s="616" t="str">
        <f t="shared" si="61"/>
        <v>#REF!</v>
      </c>
      <c r="AC349" s="642" t="str">
        <f t="shared" si="62"/>
        <v>#REF!</v>
      </c>
      <c r="AD349" s="642" t="str">
        <f t="shared" si="63"/>
        <v>#REF!</v>
      </c>
      <c r="AE349" s="642" t="str">
        <f t="shared" si="64"/>
        <v>#REF!</v>
      </c>
      <c r="AF349" s="609"/>
      <c r="AG349" s="622"/>
      <c r="AH349" s="622"/>
      <c r="AI349" s="622" t="str">
        <f t="shared" si="65"/>
        <v>#REF!</v>
      </c>
    </row>
    <row r="350" ht="15.0" customHeight="1">
      <c r="A350" s="609">
        <f t="shared" si="122"/>
        <v>348</v>
      </c>
      <c r="B350" s="171">
        <v>465707.0</v>
      </c>
      <c r="C350" s="422" t="s">
        <v>2111</v>
      </c>
      <c r="D350" s="683" t="s">
        <v>2112</v>
      </c>
      <c r="E350" s="683" t="s">
        <v>552</v>
      </c>
      <c r="F350" s="685" t="s">
        <v>512</v>
      </c>
      <c r="G350" s="685" t="s">
        <v>771</v>
      </c>
      <c r="H350" s="609" t="str">
        <f t="shared" si="119"/>
        <v>DEV04</v>
      </c>
      <c r="I350" s="611" t="str">
        <f t="shared" si="2"/>
        <v>#REF!</v>
      </c>
      <c r="J350" s="609">
        <v>6.0</v>
      </c>
      <c r="K350" s="609">
        <v>2024.0</v>
      </c>
      <c r="L350" s="405">
        <v>45462.0</v>
      </c>
      <c r="M350" s="405">
        <v>45473.0</v>
      </c>
      <c r="N350" s="1078">
        <v>8.0</v>
      </c>
      <c r="O350" s="640">
        <f t="shared" si="128"/>
        <v>0.4</v>
      </c>
      <c r="P350" s="640" t="str">
        <f t="shared" si="4"/>
        <v>#REF!</v>
      </c>
      <c r="Q350" s="800" t="str">
        <f t="shared" si="127"/>
        <v>#REF!</v>
      </c>
      <c r="R350" s="800"/>
      <c r="S350" s="171" t="s">
        <v>525</v>
      </c>
      <c r="T350" s="422" t="s">
        <v>2097</v>
      </c>
      <c r="U350" s="616" t="str">
        <f t="shared" si="5"/>
        <v>#REF!</v>
      </c>
      <c r="V350" s="616" t="str">
        <f t="shared" si="123"/>
        <v>#REF!</v>
      </c>
      <c r="W350" s="616" t="str">
        <f t="shared" si="124"/>
        <v>#REF!</v>
      </c>
      <c r="X350" s="616" t="str">
        <f t="shared" si="8"/>
        <v>#REF!</v>
      </c>
      <c r="Y350" s="616">
        <f t="shared" si="9"/>
        <v>0.4</v>
      </c>
      <c r="Z350" s="616" t="str">
        <f t="shared" si="42"/>
        <v>#REF!</v>
      </c>
      <c r="AA350" s="616" t="str">
        <f t="shared" si="60"/>
        <v>#REF!</v>
      </c>
      <c r="AB350" s="616" t="str">
        <f t="shared" si="61"/>
        <v>#REF!</v>
      </c>
      <c r="AC350" s="642" t="str">
        <f t="shared" si="62"/>
        <v>#REF!</v>
      </c>
      <c r="AD350" s="642" t="str">
        <f t="shared" si="63"/>
        <v>#REF!</v>
      </c>
      <c r="AE350" s="642" t="str">
        <f t="shared" si="64"/>
        <v>#REF!</v>
      </c>
      <c r="AF350" s="609"/>
      <c r="AG350" s="622"/>
      <c r="AH350" s="622"/>
      <c r="AI350" s="622" t="str">
        <f t="shared" si="65"/>
        <v>#REF!</v>
      </c>
    </row>
    <row r="351" ht="15.0" customHeight="1">
      <c r="A351" s="609">
        <f t="shared" si="122"/>
        <v>349</v>
      </c>
      <c r="B351" s="171">
        <v>464453.0</v>
      </c>
      <c r="C351" s="422" t="s">
        <v>2093</v>
      </c>
      <c r="D351" s="683" t="s">
        <v>2094</v>
      </c>
      <c r="E351" s="683" t="s">
        <v>662</v>
      </c>
      <c r="F351" s="685" t="s">
        <v>663</v>
      </c>
      <c r="G351" s="685" t="s">
        <v>893</v>
      </c>
      <c r="H351" s="609" t="str">
        <f t="shared" si="119"/>
        <v>PM06</v>
      </c>
      <c r="I351" s="611" t="str">
        <f t="shared" si="2"/>
        <v>#REF!</v>
      </c>
      <c r="J351" s="609">
        <v>6.0</v>
      </c>
      <c r="K351" s="609">
        <v>2024.0</v>
      </c>
      <c r="L351" s="405">
        <v>45455.0</v>
      </c>
      <c r="M351" s="405">
        <v>45473.0</v>
      </c>
      <c r="N351" s="640">
        <v>6.5</v>
      </c>
      <c r="O351" s="800">
        <f t="shared" si="128"/>
        <v>0.325</v>
      </c>
      <c r="P351" s="640" t="str">
        <f t="shared" si="4"/>
        <v>#REF!</v>
      </c>
      <c r="Q351" s="800" t="str">
        <f t="shared" si="127"/>
        <v>#REF!</v>
      </c>
      <c r="R351" s="800"/>
      <c r="S351" s="171" t="s">
        <v>525</v>
      </c>
      <c r="T351" s="422" t="s">
        <v>2097</v>
      </c>
      <c r="U351" s="616" t="str">
        <f t="shared" si="5"/>
        <v>#REF!</v>
      </c>
      <c r="V351" s="616" t="str">
        <f t="shared" si="123"/>
        <v>#REF!</v>
      </c>
      <c r="W351" s="616" t="str">
        <f t="shared" si="124"/>
        <v>#REF!</v>
      </c>
      <c r="X351" s="616" t="str">
        <f t="shared" si="8"/>
        <v>#REF!</v>
      </c>
      <c r="Y351" s="616">
        <f t="shared" si="9"/>
        <v>0.825</v>
      </c>
      <c r="Z351" s="616" t="str">
        <f t="shared" si="42"/>
        <v>#REF!</v>
      </c>
      <c r="AA351" s="616" t="str">
        <f t="shared" si="60"/>
        <v>#REF!</v>
      </c>
      <c r="AB351" s="616" t="str">
        <f t="shared" si="61"/>
        <v>#REF!</v>
      </c>
      <c r="AC351" s="642" t="str">
        <f t="shared" si="62"/>
        <v>#REF!</v>
      </c>
      <c r="AD351" s="642" t="str">
        <f t="shared" si="63"/>
        <v>#REF!</v>
      </c>
      <c r="AE351" s="642" t="str">
        <f t="shared" si="64"/>
        <v>#REF!</v>
      </c>
      <c r="AF351" s="609"/>
      <c r="AG351" s="622"/>
      <c r="AH351" s="622"/>
      <c r="AI351" s="622" t="str">
        <f t="shared" si="65"/>
        <v>#REF!</v>
      </c>
    </row>
    <row r="352" ht="15.0" customHeight="1">
      <c r="A352" s="609">
        <f t="shared" si="122"/>
        <v>350</v>
      </c>
      <c r="B352" s="171">
        <v>272637.0</v>
      </c>
      <c r="C352" s="422" t="s">
        <v>986</v>
      </c>
      <c r="D352" s="683" t="s">
        <v>2017</v>
      </c>
      <c r="E352" s="683" t="s">
        <v>552</v>
      </c>
      <c r="F352" s="685" t="s">
        <v>512</v>
      </c>
      <c r="G352" s="685" t="s">
        <v>790</v>
      </c>
      <c r="H352" s="609" t="str">
        <f t="shared" si="119"/>
        <v>DEV03</v>
      </c>
      <c r="I352" s="611" t="str">
        <f t="shared" si="2"/>
        <v>#REF!</v>
      </c>
      <c r="J352" s="609">
        <v>6.0</v>
      </c>
      <c r="K352" s="609">
        <v>2024.0</v>
      </c>
      <c r="L352" s="405">
        <v>45444.0</v>
      </c>
      <c r="M352" s="405">
        <v>45473.0</v>
      </c>
      <c r="N352" s="640">
        <f t="shared" ref="N352:N388" si="129">NETWORKDAYS(L352,M352)</f>
        <v>20</v>
      </c>
      <c r="O352" s="640">
        <v>0.8</v>
      </c>
      <c r="P352" s="640" t="str">
        <f t="shared" si="4"/>
        <v>#REF!</v>
      </c>
      <c r="Q352" s="800" t="str">
        <f t="shared" si="127"/>
        <v>#REF!</v>
      </c>
      <c r="R352" s="800"/>
      <c r="S352" s="171" t="s">
        <v>525</v>
      </c>
      <c r="T352" s="422" t="s">
        <v>2018</v>
      </c>
      <c r="U352" s="616" t="str">
        <f t="shared" si="5"/>
        <v>#REF!</v>
      </c>
      <c r="V352" s="616" t="str">
        <f t="shared" si="123"/>
        <v>#REF!</v>
      </c>
      <c r="W352" s="616" t="str">
        <f t="shared" si="124"/>
        <v>#REF!</v>
      </c>
      <c r="X352" s="616" t="str">
        <f t="shared" si="8"/>
        <v>#REF!</v>
      </c>
      <c r="Y352" s="616">
        <f t="shared" si="9"/>
        <v>1</v>
      </c>
      <c r="Z352" s="616" t="str">
        <f t="shared" si="42"/>
        <v>#REF!</v>
      </c>
      <c r="AA352" s="616" t="str">
        <f t="shared" si="60"/>
        <v>#REF!</v>
      </c>
      <c r="AB352" s="616" t="str">
        <f t="shared" si="61"/>
        <v>#REF!</v>
      </c>
      <c r="AC352" s="642" t="str">
        <f t="shared" si="62"/>
        <v>#REF!</v>
      </c>
      <c r="AD352" s="642" t="str">
        <f t="shared" si="63"/>
        <v>#REF!</v>
      </c>
      <c r="AE352" s="642" t="str">
        <f t="shared" si="64"/>
        <v>#REF!</v>
      </c>
      <c r="AF352" s="609"/>
      <c r="AG352" s="622"/>
      <c r="AH352" s="622"/>
      <c r="AI352" s="622" t="str">
        <f t="shared" si="65"/>
        <v>#REF!</v>
      </c>
    </row>
    <row r="353" ht="15.0" customHeight="1">
      <c r="A353" s="609">
        <f t="shared" si="122"/>
        <v>351</v>
      </c>
      <c r="B353" s="171">
        <v>433570.0</v>
      </c>
      <c r="C353" s="422" t="s">
        <v>1028</v>
      </c>
      <c r="D353" s="683" t="s">
        <v>1965</v>
      </c>
      <c r="E353" s="683" t="s">
        <v>552</v>
      </c>
      <c r="F353" s="685" t="s">
        <v>512</v>
      </c>
      <c r="G353" s="685" t="s">
        <v>795</v>
      </c>
      <c r="H353" s="609" t="str">
        <f t="shared" si="119"/>
        <v>DEV01</v>
      </c>
      <c r="I353" s="611" t="str">
        <f t="shared" si="2"/>
        <v>#REF!</v>
      </c>
      <c r="J353" s="609">
        <v>6.0</v>
      </c>
      <c r="K353" s="609">
        <v>2024.0</v>
      </c>
      <c r="L353" s="405">
        <v>45444.0</v>
      </c>
      <c r="M353" s="405">
        <v>45473.0</v>
      </c>
      <c r="N353" s="640">
        <f t="shared" si="129"/>
        <v>20</v>
      </c>
      <c r="O353" s="1078">
        <v>0.7</v>
      </c>
      <c r="P353" s="640" t="str">
        <f t="shared" si="4"/>
        <v>#REF!</v>
      </c>
      <c r="Q353" s="800">
        <v>0.45</v>
      </c>
      <c r="R353" s="800"/>
      <c r="S353" s="171" t="s">
        <v>525</v>
      </c>
      <c r="T353" s="422" t="s">
        <v>2018</v>
      </c>
      <c r="U353" s="616">
        <f t="shared" si="5"/>
        <v>0.45</v>
      </c>
      <c r="V353" s="616" t="str">
        <f t="shared" si="123"/>
        <v>#REF!</v>
      </c>
      <c r="W353" s="616">
        <f t="shared" si="124"/>
        <v>0.65</v>
      </c>
      <c r="X353" s="616" t="str">
        <f t="shared" si="8"/>
        <v>#REF!</v>
      </c>
      <c r="Y353" s="616">
        <f t="shared" si="9"/>
        <v>1</v>
      </c>
      <c r="Z353" s="616" t="str">
        <f t="shared" si="42"/>
        <v>#REF!</v>
      </c>
      <c r="AA353" s="616" t="str">
        <f t="shared" si="60"/>
        <v>#REF!</v>
      </c>
      <c r="AB353" s="616" t="str">
        <f t="shared" si="61"/>
        <v>#REF!</v>
      </c>
      <c r="AC353" s="642" t="str">
        <f t="shared" si="62"/>
        <v>#REF!</v>
      </c>
      <c r="AD353" s="642" t="str">
        <f t="shared" si="63"/>
        <v>#REF!</v>
      </c>
      <c r="AE353" s="642" t="str">
        <f t="shared" si="64"/>
        <v>#REF!</v>
      </c>
      <c r="AF353" s="609"/>
      <c r="AG353" s="622"/>
      <c r="AH353" s="622"/>
      <c r="AI353" s="622">
        <f t="shared" si="65"/>
        <v>0.325</v>
      </c>
    </row>
    <row r="354" ht="15.0" customHeight="1">
      <c r="A354" s="609">
        <f t="shared" si="122"/>
        <v>352</v>
      </c>
      <c r="B354" s="171">
        <v>457041.0</v>
      </c>
      <c r="C354" s="422" t="s">
        <v>1044</v>
      </c>
      <c r="D354" s="683" t="s">
        <v>2025</v>
      </c>
      <c r="E354" s="683" t="s">
        <v>552</v>
      </c>
      <c r="F354" s="685" t="s">
        <v>546</v>
      </c>
      <c r="G354" s="685" t="s">
        <v>771</v>
      </c>
      <c r="H354" s="609" t="str">
        <f t="shared" si="119"/>
        <v>TESTER04</v>
      </c>
      <c r="I354" s="611" t="str">
        <f t="shared" si="2"/>
        <v>#REF!</v>
      </c>
      <c r="J354" s="609">
        <v>6.0</v>
      </c>
      <c r="K354" s="609">
        <v>2024.0</v>
      </c>
      <c r="L354" s="405">
        <v>45444.0</v>
      </c>
      <c r="M354" s="405">
        <v>45473.0</v>
      </c>
      <c r="N354" s="640">
        <f t="shared" si="129"/>
        <v>20</v>
      </c>
      <c r="O354" s="1078">
        <v>0.45</v>
      </c>
      <c r="P354" s="640" t="str">
        <f t="shared" si="4"/>
        <v>#REF!</v>
      </c>
      <c r="Q354" s="800" t="str">
        <f t="shared" ref="Q354:Q355" si="130">P354</f>
        <v>#REF!</v>
      </c>
      <c r="R354" s="800"/>
      <c r="S354" s="171" t="s">
        <v>525</v>
      </c>
      <c r="T354" s="422" t="s">
        <v>2018</v>
      </c>
      <c r="U354" s="616" t="str">
        <f t="shared" si="5"/>
        <v>#REF!</v>
      </c>
      <c r="V354" s="616" t="str">
        <f t="shared" si="123"/>
        <v>#REF!</v>
      </c>
      <c r="W354" s="616" t="str">
        <f t="shared" si="124"/>
        <v>#REF!</v>
      </c>
      <c r="X354" s="616" t="str">
        <f t="shared" si="8"/>
        <v>#REF!</v>
      </c>
      <c r="Y354" s="616">
        <f t="shared" si="9"/>
        <v>1.15</v>
      </c>
      <c r="Z354" s="616" t="str">
        <f t="shared" si="42"/>
        <v>#REF!</v>
      </c>
      <c r="AA354" s="616" t="str">
        <f t="shared" si="60"/>
        <v>#REF!</v>
      </c>
      <c r="AB354" s="616" t="str">
        <f t="shared" si="61"/>
        <v>#REF!</v>
      </c>
      <c r="AC354" s="642" t="str">
        <f t="shared" si="62"/>
        <v>#REF!</v>
      </c>
      <c r="AD354" s="642" t="str">
        <f t="shared" si="63"/>
        <v>#REF!</v>
      </c>
      <c r="AE354" s="642" t="str">
        <f t="shared" si="64"/>
        <v>#REF!</v>
      </c>
      <c r="AF354" s="609"/>
      <c r="AG354" s="622"/>
      <c r="AH354" s="622"/>
      <c r="AI354" s="622" t="str">
        <f t="shared" si="65"/>
        <v>#REF!</v>
      </c>
    </row>
    <row r="355" ht="15.0" customHeight="1">
      <c r="A355" s="609">
        <f t="shared" si="122"/>
        <v>353</v>
      </c>
      <c r="B355" s="171">
        <v>432495.0</v>
      </c>
      <c r="C355" s="422" t="s">
        <v>1049</v>
      </c>
      <c r="D355" s="683" t="s">
        <v>2044</v>
      </c>
      <c r="E355" s="683" t="s">
        <v>552</v>
      </c>
      <c r="F355" s="685" t="s">
        <v>512</v>
      </c>
      <c r="G355" s="685" t="s">
        <v>787</v>
      </c>
      <c r="H355" s="609" t="str">
        <f t="shared" si="119"/>
        <v>DEV05</v>
      </c>
      <c r="I355" s="611" t="str">
        <f t="shared" si="2"/>
        <v>#REF!</v>
      </c>
      <c r="J355" s="609">
        <v>6.0</v>
      </c>
      <c r="K355" s="609">
        <v>2024.0</v>
      </c>
      <c r="L355" s="405">
        <v>45444.0</v>
      </c>
      <c r="M355" s="405">
        <v>45473.0</v>
      </c>
      <c r="N355" s="640">
        <f t="shared" si="129"/>
        <v>20</v>
      </c>
      <c r="O355" s="1078">
        <v>0.2</v>
      </c>
      <c r="P355" s="640" t="str">
        <f t="shared" si="4"/>
        <v>#REF!</v>
      </c>
      <c r="Q355" s="800" t="str">
        <f t="shared" si="130"/>
        <v>#REF!</v>
      </c>
      <c r="R355" s="800"/>
      <c r="S355" s="171" t="s">
        <v>525</v>
      </c>
      <c r="T355" s="422" t="s">
        <v>2117</v>
      </c>
      <c r="U355" s="616" t="str">
        <f t="shared" si="5"/>
        <v>#REF!</v>
      </c>
      <c r="V355" s="616" t="str">
        <f t="shared" si="123"/>
        <v>#REF!</v>
      </c>
      <c r="W355" s="616" t="str">
        <f t="shared" si="124"/>
        <v>#REF!</v>
      </c>
      <c r="X355" s="616" t="str">
        <f t="shared" si="8"/>
        <v>#REF!</v>
      </c>
      <c r="Y355" s="616">
        <f t="shared" si="9"/>
        <v>0.9</v>
      </c>
      <c r="Z355" s="616" t="str">
        <f t="shared" si="42"/>
        <v>#REF!</v>
      </c>
      <c r="AA355" s="616" t="str">
        <f t="shared" si="60"/>
        <v>#REF!</v>
      </c>
      <c r="AB355" s="616" t="str">
        <f t="shared" si="61"/>
        <v>#REF!</v>
      </c>
      <c r="AC355" s="642" t="str">
        <f t="shared" si="62"/>
        <v>#REF!</v>
      </c>
      <c r="AD355" s="642" t="str">
        <f t="shared" si="63"/>
        <v>#REF!</v>
      </c>
      <c r="AE355" s="642" t="str">
        <f t="shared" si="64"/>
        <v>#REF!</v>
      </c>
      <c r="AF355" s="609"/>
      <c r="AG355" s="622"/>
      <c r="AH355" s="622"/>
      <c r="AI355" s="622" t="str">
        <f t="shared" si="65"/>
        <v>#REF!</v>
      </c>
    </row>
    <row r="356" ht="15.0" customHeight="1">
      <c r="A356" s="609">
        <f t="shared" si="122"/>
        <v>354</v>
      </c>
      <c r="B356" s="171">
        <v>437535.0</v>
      </c>
      <c r="C356" s="422" t="s">
        <v>1016</v>
      </c>
      <c r="D356" s="683" t="s">
        <v>2022</v>
      </c>
      <c r="E356" s="683" t="s">
        <v>552</v>
      </c>
      <c r="F356" s="685" t="s">
        <v>512</v>
      </c>
      <c r="G356" s="685" t="s">
        <v>771</v>
      </c>
      <c r="H356" s="609" t="str">
        <f t="shared" si="119"/>
        <v>DEV04</v>
      </c>
      <c r="I356" s="611" t="str">
        <f t="shared" si="2"/>
        <v>#REF!</v>
      </c>
      <c r="J356" s="609">
        <v>6.0</v>
      </c>
      <c r="K356" s="609">
        <v>2024.0</v>
      </c>
      <c r="L356" s="405">
        <v>45444.0</v>
      </c>
      <c r="M356" s="405">
        <v>45473.0</v>
      </c>
      <c r="N356" s="640">
        <f t="shared" si="129"/>
        <v>20</v>
      </c>
      <c r="O356" s="1078">
        <v>0.3</v>
      </c>
      <c r="P356" s="640" t="str">
        <f t="shared" si="4"/>
        <v>#REF!</v>
      </c>
      <c r="Q356" s="800">
        <v>0.5</v>
      </c>
      <c r="R356" s="800"/>
      <c r="S356" s="171" t="s">
        <v>525</v>
      </c>
      <c r="T356" s="422" t="s">
        <v>2117</v>
      </c>
      <c r="U356" s="616">
        <f t="shared" si="5"/>
        <v>0.5</v>
      </c>
      <c r="V356" s="616" t="str">
        <f t="shared" si="123"/>
        <v>#REF!</v>
      </c>
      <c r="W356" s="616">
        <f t="shared" si="124"/>
        <v>1.7</v>
      </c>
      <c r="X356" s="616" t="str">
        <f t="shared" si="8"/>
        <v>#REF!</v>
      </c>
      <c r="Y356" s="616">
        <f t="shared" si="9"/>
        <v>1</v>
      </c>
      <c r="Z356" s="616" t="str">
        <f t="shared" si="42"/>
        <v>#REF!</v>
      </c>
      <c r="AA356" s="616" t="str">
        <f t="shared" si="60"/>
        <v>#REF!</v>
      </c>
      <c r="AB356" s="616" t="str">
        <f t="shared" si="61"/>
        <v>#REF!</v>
      </c>
      <c r="AC356" s="642" t="str">
        <f t="shared" si="62"/>
        <v>#REF!</v>
      </c>
      <c r="AD356" s="642" t="str">
        <f t="shared" si="63"/>
        <v>#REF!</v>
      </c>
      <c r="AE356" s="642" t="str">
        <f t="shared" si="64"/>
        <v>#REF!</v>
      </c>
      <c r="AF356" s="609"/>
      <c r="AG356" s="622"/>
      <c r="AH356" s="622"/>
      <c r="AI356" s="622">
        <f t="shared" si="65"/>
        <v>0.85</v>
      </c>
    </row>
    <row r="357" ht="15.0" customHeight="1">
      <c r="A357" s="609">
        <f t="shared" si="122"/>
        <v>355</v>
      </c>
      <c r="B357" s="171">
        <v>427330.0</v>
      </c>
      <c r="C357" s="422" t="s">
        <v>1038</v>
      </c>
      <c r="D357" s="683" t="s">
        <v>2035</v>
      </c>
      <c r="E357" s="683" t="s">
        <v>552</v>
      </c>
      <c r="F357" s="685" t="s">
        <v>546</v>
      </c>
      <c r="G357" s="685" t="s">
        <v>771</v>
      </c>
      <c r="H357" s="609" t="str">
        <f t="shared" si="119"/>
        <v>TESTER04</v>
      </c>
      <c r="I357" s="611" t="str">
        <f t="shared" si="2"/>
        <v>#REF!</v>
      </c>
      <c r="J357" s="609">
        <v>6.0</v>
      </c>
      <c r="K357" s="609">
        <v>2024.0</v>
      </c>
      <c r="L357" s="405">
        <v>45444.0</v>
      </c>
      <c r="M357" s="405">
        <v>45473.0</v>
      </c>
      <c r="N357" s="640">
        <f t="shared" si="129"/>
        <v>20</v>
      </c>
      <c r="O357" s="1078">
        <v>1.0</v>
      </c>
      <c r="P357" s="640" t="str">
        <f t="shared" si="4"/>
        <v>#REF!</v>
      </c>
      <c r="Q357" s="800" t="str">
        <f t="shared" ref="Q357:Q367" si="131">P357</f>
        <v>#REF!</v>
      </c>
      <c r="R357" s="800"/>
      <c r="S357" s="171" t="s">
        <v>525</v>
      </c>
      <c r="T357" s="422" t="s">
        <v>2030</v>
      </c>
      <c r="U357" s="616" t="str">
        <f t="shared" si="5"/>
        <v>#REF!</v>
      </c>
      <c r="V357" s="616" t="str">
        <f t="shared" si="123"/>
        <v>#REF!</v>
      </c>
      <c r="W357" s="616" t="str">
        <f t="shared" si="124"/>
        <v>#REF!</v>
      </c>
      <c r="X357" s="616" t="str">
        <f t="shared" si="8"/>
        <v>#REF!</v>
      </c>
      <c r="Y357" s="616">
        <f t="shared" si="9"/>
        <v>1.7</v>
      </c>
      <c r="Z357" s="616" t="str">
        <f t="shared" si="42"/>
        <v>#REF!</v>
      </c>
      <c r="AA357" s="616" t="str">
        <f t="shared" si="60"/>
        <v>#REF!</v>
      </c>
      <c r="AB357" s="616" t="str">
        <f t="shared" si="61"/>
        <v>#REF!</v>
      </c>
      <c r="AC357" s="642" t="str">
        <f t="shared" si="62"/>
        <v>#REF!</v>
      </c>
      <c r="AD357" s="642" t="str">
        <f t="shared" si="63"/>
        <v>#REF!</v>
      </c>
      <c r="AE357" s="642" t="str">
        <f t="shared" si="64"/>
        <v>#REF!</v>
      </c>
      <c r="AF357" s="609"/>
      <c r="AG357" s="622"/>
      <c r="AH357" s="622"/>
      <c r="AI357" s="622" t="str">
        <f t="shared" si="65"/>
        <v>#REF!</v>
      </c>
    </row>
    <row r="358" ht="15.0" customHeight="1">
      <c r="A358" s="609">
        <f t="shared" si="122"/>
        <v>356</v>
      </c>
      <c r="B358" s="171">
        <v>463057.0</v>
      </c>
      <c r="C358" s="422" t="s">
        <v>1671</v>
      </c>
      <c r="D358" s="683" t="s">
        <v>2119</v>
      </c>
      <c r="E358" s="683" t="s">
        <v>552</v>
      </c>
      <c r="F358" s="685" t="s">
        <v>512</v>
      </c>
      <c r="G358" s="685" t="s">
        <v>790</v>
      </c>
      <c r="H358" s="609" t="str">
        <f t="shared" si="119"/>
        <v>DEV03</v>
      </c>
      <c r="I358" s="611" t="str">
        <f t="shared" si="2"/>
        <v>#REF!</v>
      </c>
      <c r="J358" s="609">
        <v>6.0</v>
      </c>
      <c r="K358" s="609">
        <v>2024.0</v>
      </c>
      <c r="L358" s="405">
        <v>45444.0</v>
      </c>
      <c r="M358" s="405">
        <v>45464.0</v>
      </c>
      <c r="N358" s="640">
        <f t="shared" si="129"/>
        <v>15</v>
      </c>
      <c r="O358" s="1078">
        <v>0.3</v>
      </c>
      <c r="P358" s="640" t="str">
        <f t="shared" si="4"/>
        <v>#REF!</v>
      </c>
      <c r="Q358" s="800" t="str">
        <f t="shared" si="131"/>
        <v>#REF!</v>
      </c>
      <c r="R358" s="800"/>
      <c r="S358" s="171" t="s">
        <v>525</v>
      </c>
      <c r="T358" s="422" t="s">
        <v>2030</v>
      </c>
      <c r="U358" s="616" t="str">
        <f t="shared" si="5"/>
        <v>#REF!</v>
      </c>
      <c r="V358" s="616" t="str">
        <f t="shared" si="123"/>
        <v>#REF!</v>
      </c>
      <c r="W358" s="616" t="str">
        <f t="shared" si="124"/>
        <v>#REF!</v>
      </c>
      <c r="X358" s="616" t="str">
        <f t="shared" si="8"/>
        <v>#REF!</v>
      </c>
      <c r="Y358" s="616">
        <f t="shared" si="9"/>
        <v>0.45</v>
      </c>
      <c r="Z358" s="616" t="str">
        <f t="shared" si="42"/>
        <v>#REF!</v>
      </c>
      <c r="AA358" s="616" t="str">
        <f t="shared" si="60"/>
        <v>#REF!</v>
      </c>
      <c r="AB358" s="616" t="str">
        <f t="shared" si="61"/>
        <v>#REF!</v>
      </c>
      <c r="AC358" s="642" t="str">
        <f t="shared" si="62"/>
        <v>#REF!</v>
      </c>
      <c r="AD358" s="642" t="str">
        <f t="shared" si="63"/>
        <v>#REF!</v>
      </c>
      <c r="AE358" s="642" t="str">
        <f t="shared" si="64"/>
        <v>#REF!</v>
      </c>
      <c r="AF358" s="609"/>
      <c r="AG358" s="622"/>
      <c r="AH358" s="622"/>
      <c r="AI358" s="622" t="str">
        <f t="shared" si="65"/>
        <v>#REF!</v>
      </c>
    </row>
    <row r="359" ht="15.0" customHeight="1">
      <c r="A359" s="609">
        <f t="shared" si="122"/>
        <v>357</v>
      </c>
      <c r="B359" s="171">
        <v>464865.0</v>
      </c>
      <c r="C359" s="422" t="s">
        <v>2032</v>
      </c>
      <c r="D359" s="683" t="s">
        <v>2033</v>
      </c>
      <c r="E359" s="683" t="s">
        <v>552</v>
      </c>
      <c r="F359" s="685" t="s">
        <v>512</v>
      </c>
      <c r="G359" s="685" t="s">
        <v>790</v>
      </c>
      <c r="H359" s="609" t="str">
        <f t="shared" si="119"/>
        <v>DEV03</v>
      </c>
      <c r="I359" s="611" t="str">
        <f t="shared" si="2"/>
        <v>#REF!</v>
      </c>
      <c r="J359" s="609">
        <v>6.0</v>
      </c>
      <c r="K359" s="609">
        <v>2024.0</v>
      </c>
      <c r="L359" s="405">
        <v>45444.0</v>
      </c>
      <c r="M359" s="405">
        <v>45473.0</v>
      </c>
      <c r="N359" s="640">
        <f t="shared" si="129"/>
        <v>20</v>
      </c>
      <c r="O359" s="1078">
        <v>0.15</v>
      </c>
      <c r="P359" s="640" t="str">
        <f t="shared" si="4"/>
        <v>#REF!</v>
      </c>
      <c r="Q359" s="800" t="str">
        <f t="shared" si="131"/>
        <v>#REF!</v>
      </c>
      <c r="R359" s="800"/>
      <c r="S359" s="171" t="s">
        <v>525</v>
      </c>
      <c r="T359" s="422" t="s">
        <v>2030</v>
      </c>
      <c r="U359" s="616" t="str">
        <f t="shared" si="5"/>
        <v>#REF!</v>
      </c>
      <c r="V359" s="616" t="str">
        <f t="shared" si="123"/>
        <v>#REF!</v>
      </c>
      <c r="W359" s="616" t="str">
        <f t="shared" si="124"/>
        <v>#REF!</v>
      </c>
      <c r="X359" s="616" t="str">
        <f t="shared" si="8"/>
        <v>#REF!</v>
      </c>
      <c r="Y359" s="616">
        <f t="shared" si="9"/>
        <v>0.35</v>
      </c>
      <c r="Z359" s="616" t="str">
        <f t="shared" si="42"/>
        <v>#REF!</v>
      </c>
      <c r="AA359" s="616" t="str">
        <f t="shared" si="60"/>
        <v>#REF!</v>
      </c>
      <c r="AB359" s="616" t="str">
        <f t="shared" si="61"/>
        <v>#REF!</v>
      </c>
      <c r="AC359" s="642" t="str">
        <f t="shared" si="62"/>
        <v>#REF!</v>
      </c>
      <c r="AD359" s="642" t="str">
        <f t="shared" si="63"/>
        <v>#REF!</v>
      </c>
      <c r="AE359" s="642" t="str">
        <f t="shared" si="64"/>
        <v>#REF!</v>
      </c>
      <c r="AF359" s="609"/>
      <c r="AG359" s="622"/>
      <c r="AH359" s="622"/>
      <c r="AI359" s="622" t="str">
        <f t="shared" si="65"/>
        <v>#REF!</v>
      </c>
    </row>
    <row r="360" ht="15.0" customHeight="1">
      <c r="A360" s="609">
        <f t="shared" si="122"/>
        <v>358</v>
      </c>
      <c r="B360" s="171">
        <v>464727.0</v>
      </c>
      <c r="C360" s="422" t="s">
        <v>2002</v>
      </c>
      <c r="D360" s="683" t="s">
        <v>2003</v>
      </c>
      <c r="E360" s="683" t="s">
        <v>552</v>
      </c>
      <c r="F360" s="685" t="s">
        <v>512</v>
      </c>
      <c r="G360" s="685" t="s">
        <v>771</v>
      </c>
      <c r="H360" s="609" t="str">
        <f t="shared" si="119"/>
        <v>DEV04</v>
      </c>
      <c r="I360" s="611" t="str">
        <f t="shared" si="2"/>
        <v>#REF!</v>
      </c>
      <c r="J360" s="609">
        <v>6.0</v>
      </c>
      <c r="K360" s="609">
        <v>2024.0</v>
      </c>
      <c r="L360" s="405">
        <v>45463.0</v>
      </c>
      <c r="M360" s="405">
        <v>45473.0</v>
      </c>
      <c r="N360" s="640">
        <f t="shared" si="129"/>
        <v>7</v>
      </c>
      <c r="O360" s="1078">
        <v>0.8</v>
      </c>
      <c r="P360" s="640" t="str">
        <f t="shared" si="4"/>
        <v>#REF!</v>
      </c>
      <c r="Q360" s="800" t="str">
        <f t="shared" si="131"/>
        <v>#REF!</v>
      </c>
      <c r="R360" s="800"/>
      <c r="S360" s="171" t="s">
        <v>525</v>
      </c>
      <c r="T360" s="422" t="s">
        <v>2030</v>
      </c>
      <c r="U360" s="616" t="str">
        <f t="shared" si="5"/>
        <v>#REF!</v>
      </c>
      <c r="V360" s="616" t="str">
        <f t="shared" si="123"/>
        <v>#REF!</v>
      </c>
      <c r="W360" s="616" t="str">
        <f t="shared" si="124"/>
        <v>#REF!</v>
      </c>
      <c r="X360" s="616" t="str">
        <f t="shared" si="8"/>
        <v>#REF!</v>
      </c>
      <c r="Y360" s="616">
        <f t="shared" si="9"/>
        <v>1.375</v>
      </c>
      <c r="Z360" s="616" t="str">
        <f t="shared" si="42"/>
        <v>#REF!</v>
      </c>
      <c r="AA360" s="616" t="str">
        <f t="shared" si="60"/>
        <v>#REF!</v>
      </c>
      <c r="AB360" s="616" t="str">
        <f t="shared" si="61"/>
        <v>#REF!</v>
      </c>
      <c r="AC360" s="642" t="str">
        <f t="shared" si="62"/>
        <v>#REF!</v>
      </c>
      <c r="AD360" s="642" t="str">
        <f t="shared" si="63"/>
        <v>#REF!</v>
      </c>
      <c r="AE360" s="642" t="str">
        <f t="shared" si="64"/>
        <v>#REF!</v>
      </c>
      <c r="AF360" s="609"/>
      <c r="AG360" s="622"/>
      <c r="AH360" s="622"/>
      <c r="AI360" s="622" t="str">
        <f t="shared" si="65"/>
        <v>#REF!</v>
      </c>
    </row>
    <row r="361" ht="15.0" customHeight="1">
      <c r="A361" s="609">
        <f t="shared" si="122"/>
        <v>359</v>
      </c>
      <c r="B361" s="171">
        <v>465349.0</v>
      </c>
      <c r="C361" s="422" t="s">
        <v>2028</v>
      </c>
      <c r="D361" s="683" t="s">
        <v>2029</v>
      </c>
      <c r="E361" s="683" t="s">
        <v>552</v>
      </c>
      <c r="F361" s="685" t="s">
        <v>512</v>
      </c>
      <c r="G361" s="685" t="s">
        <v>795</v>
      </c>
      <c r="H361" s="609" t="str">
        <f t="shared" si="119"/>
        <v>DEV01</v>
      </c>
      <c r="I361" s="611" t="str">
        <f t="shared" si="2"/>
        <v>#REF!</v>
      </c>
      <c r="J361" s="609">
        <v>6.0</v>
      </c>
      <c r="K361" s="609">
        <v>2024.0</v>
      </c>
      <c r="L361" s="405">
        <v>45453.0</v>
      </c>
      <c r="M361" s="405">
        <v>45473.0</v>
      </c>
      <c r="N361" s="640">
        <f t="shared" si="129"/>
        <v>15</v>
      </c>
      <c r="O361" s="1078">
        <v>0.175</v>
      </c>
      <c r="P361" s="640" t="str">
        <f t="shared" si="4"/>
        <v>#REF!</v>
      </c>
      <c r="Q361" s="800" t="str">
        <f t="shared" si="131"/>
        <v>#REF!</v>
      </c>
      <c r="R361" s="800"/>
      <c r="S361" s="171" t="s">
        <v>525</v>
      </c>
      <c r="T361" s="422" t="s">
        <v>2030</v>
      </c>
      <c r="U361" s="616" t="str">
        <f t="shared" si="5"/>
        <v>#REF!</v>
      </c>
      <c r="V361" s="616" t="str">
        <f t="shared" si="123"/>
        <v>#REF!</v>
      </c>
      <c r="W361" s="616" t="str">
        <f t="shared" si="124"/>
        <v>#REF!</v>
      </c>
      <c r="X361" s="616" t="str">
        <f t="shared" si="8"/>
        <v>#REF!</v>
      </c>
      <c r="Y361" s="616">
        <f t="shared" si="9"/>
        <v>0.175</v>
      </c>
      <c r="Z361" s="616" t="str">
        <f t="shared" si="42"/>
        <v>#REF!</v>
      </c>
      <c r="AA361" s="616" t="str">
        <f t="shared" si="60"/>
        <v>#REF!</v>
      </c>
      <c r="AB361" s="616" t="str">
        <f t="shared" si="61"/>
        <v>#REF!</v>
      </c>
      <c r="AC361" s="642" t="str">
        <f t="shared" si="62"/>
        <v>#REF!</v>
      </c>
      <c r="AD361" s="642" t="str">
        <f t="shared" si="63"/>
        <v>#REF!</v>
      </c>
      <c r="AE361" s="642" t="str">
        <f t="shared" si="64"/>
        <v>#REF!</v>
      </c>
      <c r="AF361" s="609"/>
      <c r="AG361" s="622"/>
      <c r="AH361" s="622"/>
      <c r="AI361" s="622" t="str">
        <f t="shared" si="65"/>
        <v>#REF!</v>
      </c>
    </row>
    <row r="362" ht="15.0" customHeight="1">
      <c r="A362" s="609">
        <f t="shared" si="122"/>
        <v>360</v>
      </c>
      <c r="B362" s="171">
        <v>437388.0</v>
      </c>
      <c r="C362" s="422" t="s">
        <v>1001</v>
      </c>
      <c r="D362" s="683" t="s">
        <v>1997</v>
      </c>
      <c r="E362" s="683" t="s">
        <v>552</v>
      </c>
      <c r="F362" s="685" t="s">
        <v>512</v>
      </c>
      <c r="G362" s="685" t="s">
        <v>771</v>
      </c>
      <c r="H362" s="609" t="str">
        <f t="shared" si="119"/>
        <v>DEV04</v>
      </c>
      <c r="I362" s="611" t="str">
        <f t="shared" si="2"/>
        <v>#REF!</v>
      </c>
      <c r="J362" s="609">
        <v>6.0</v>
      </c>
      <c r="K362" s="609">
        <v>2024.0</v>
      </c>
      <c r="L362" s="405">
        <v>45444.0</v>
      </c>
      <c r="M362" s="405">
        <v>45473.0</v>
      </c>
      <c r="N362" s="640">
        <f t="shared" si="129"/>
        <v>20</v>
      </c>
      <c r="O362" s="1078">
        <v>0.75</v>
      </c>
      <c r="P362" s="640" t="str">
        <f t="shared" si="4"/>
        <v>#REF!</v>
      </c>
      <c r="Q362" s="800" t="str">
        <f t="shared" si="131"/>
        <v>#REF!</v>
      </c>
      <c r="R362" s="800"/>
      <c r="S362" s="171" t="s">
        <v>525</v>
      </c>
      <c r="T362" s="422" t="s">
        <v>2120</v>
      </c>
      <c r="U362" s="616" t="str">
        <f t="shared" si="5"/>
        <v>#REF!</v>
      </c>
      <c r="V362" s="616" t="str">
        <f t="shared" si="123"/>
        <v>#REF!</v>
      </c>
      <c r="W362" s="616" t="str">
        <f t="shared" si="124"/>
        <v>#REF!</v>
      </c>
      <c r="X362" s="616" t="str">
        <f t="shared" si="8"/>
        <v>#REF!</v>
      </c>
      <c r="Y362" s="616">
        <f t="shared" si="9"/>
        <v>1.45</v>
      </c>
      <c r="Z362" s="616" t="str">
        <f t="shared" si="42"/>
        <v>#REF!</v>
      </c>
      <c r="AA362" s="616" t="str">
        <f t="shared" si="60"/>
        <v>#REF!</v>
      </c>
      <c r="AB362" s="616" t="str">
        <f t="shared" si="61"/>
        <v>#REF!</v>
      </c>
      <c r="AC362" s="642" t="str">
        <f t="shared" si="62"/>
        <v>#REF!</v>
      </c>
      <c r="AD362" s="642" t="str">
        <f t="shared" si="63"/>
        <v>#REF!</v>
      </c>
      <c r="AE362" s="642" t="str">
        <f t="shared" si="64"/>
        <v>#REF!</v>
      </c>
      <c r="AF362" s="609"/>
      <c r="AG362" s="622"/>
      <c r="AH362" s="622"/>
      <c r="AI362" s="622" t="str">
        <f t="shared" si="65"/>
        <v>#REF!</v>
      </c>
    </row>
    <row r="363" ht="15.0" customHeight="1">
      <c r="A363" s="609">
        <f t="shared" si="122"/>
        <v>361</v>
      </c>
      <c r="B363" s="171">
        <v>457041.0</v>
      </c>
      <c r="C363" s="422" t="s">
        <v>1044</v>
      </c>
      <c r="D363" s="683" t="s">
        <v>2025</v>
      </c>
      <c r="E363" s="683" t="s">
        <v>552</v>
      </c>
      <c r="F363" s="685" t="s">
        <v>546</v>
      </c>
      <c r="G363" s="685" t="s">
        <v>771</v>
      </c>
      <c r="H363" s="609" t="str">
        <f t="shared" si="119"/>
        <v>TESTER04</v>
      </c>
      <c r="I363" s="611" t="str">
        <f t="shared" si="2"/>
        <v>#REF!</v>
      </c>
      <c r="J363" s="609">
        <v>6.0</v>
      </c>
      <c r="K363" s="609">
        <v>2024.0</v>
      </c>
      <c r="L363" s="405">
        <v>45444.0</v>
      </c>
      <c r="M363" s="405">
        <v>45473.0</v>
      </c>
      <c r="N363" s="640">
        <f t="shared" si="129"/>
        <v>20</v>
      </c>
      <c r="O363" s="1078">
        <v>0.3</v>
      </c>
      <c r="P363" s="640" t="str">
        <f t="shared" si="4"/>
        <v>#REF!</v>
      </c>
      <c r="Q363" s="800" t="str">
        <f t="shared" si="131"/>
        <v>#REF!</v>
      </c>
      <c r="R363" s="800"/>
      <c r="S363" s="171" t="s">
        <v>525</v>
      </c>
      <c r="T363" s="422" t="s">
        <v>2120</v>
      </c>
      <c r="U363" s="616" t="str">
        <f t="shared" si="5"/>
        <v>#REF!</v>
      </c>
      <c r="V363" s="616" t="str">
        <f t="shared" si="123"/>
        <v>#REF!</v>
      </c>
      <c r="W363" s="616" t="str">
        <f t="shared" si="124"/>
        <v>#REF!</v>
      </c>
      <c r="X363" s="616" t="str">
        <f t="shared" si="8"/>
        <v>#REF!</v>
      </c>
      <c r="Y363" s="616">
        <f t="shared" si="9"/>
        <v>1.15</v>
      </c>
      <c r="Z363" s="616" t="str">
        <f t="shared" si="42"/>
        <v>#REF!</v>
      </c>
      <c r="AA363" s="616" t="str">
        <f t="shared" si="60"/>
        <v>#REF!</v>
      </c>
      <c r="AB363" s="616" t="str">
        <f t="shared" si="61"/>
        <v>#REF!</v>
      </c>
      <c r="AC363" s="642" t="str">
        <f t="shared" si="62"/>
        <v>#REF!</v>
      </c>
      <c r="AD363" s="642" t="str">
        <f t="shared" si="63"/>
        <v>#REF!</v>
      </c>
      <c r="AE363" s="642" t="str">
        <f t="shared" si="64"/>
        <v>#REF!</v>
      </c>
      <c r="AF363" s="609"/>
      <c r="AG363" s="622"/>
      <c r="AH363" s="622"/>
      <c r="AI363" s="622" t="str">
        <f t="shared" si="65"/>
        <v>#REF!</v>
      </c>
    </row>
    <row r="364" ht="15.0" customHeight="1">
      <c r="A364" s="609">
        <f t="shared" si="122"/>
        <v>362</v>
      </c>
      <c r="B364" s="171">
        <v>463521.0</v>
      </c>
      <c r="C364" s="422" t="s">
        <v>1865</v>
      </c>
      <c r="D364" s="683" t="s">
        <v>2036</v>
      </c>
      <c r="E364" s="683" t="s">
        <v>552</v>
      </c>
      <c r="F364" s="685" t="s">
        <v>512</v>
      </c>
      <c r="G364" s="685" t="s">
        <v>665</v>
      </c>
      <c r="H364" s="609" t="str">
        <f t="shared" si="119"/>
        <v>DEV02</v>
      </c>
      <c r="I364" s="611" t="str">
        <f t="shared" si="2"/>
        <v>#REF!</v>
      </c>
      <c r="J364" s="609">
        <v>6.0</v>
      </c>
      <c r="K364" s="609">
        <v>2024.0</v>
      </c>
      <c r="L364" s="405">
        <v>45444.0</v>
      </c>
      <c r="M364" s="405">
        <v>45473.0</v>
      </c>
      <c r="N364" s="640">
        <f t="shared" si="129"/>
        <v>20</v>
      </c>
      <c r="O364" s="1078">
        <v>0.15</v>
      </c>
      <c r="P364" s="640" t="str">
        <f t="shared" si="4"/>
        <v>#REF!</v>
      </c>
      <c r="Q364" s="800" t="str">
        <f t="shared" si="131"/>
        <v>#REF!</v>
      </c>
      <c r="R364" s="800"/>
      <c r="S364" s="171" t="s">
        <v>525</v>
      </c>
      <c r="T364" s="422" t="s">
        <v>2120</v>
      </c>
      <c r="U364" s="616" t="str">
        <f t="shared" si="5"/>
        <v>#REF!</v>
      </c>
      <c r="V364" s="616" t="str">
        <f t="shared" si="123"/>
        <v>#REF!</v>
      </c>
      <c r="W364" s="616" t="str">
        <f t="shared" si="124"/>
        <v>#REF!</v>
      </c>
      <c r="X364" s="616" t="str">
        <f t="shared" si="8"/>
        <v>#REF!</v>
      </c>
      <c r="Y364" s="616">
        <f t="shared" si="9"/>
        <v>0.15</v>
      </c>
      <c r="Z364" s="616" t="str">
        <f t="shared" si="42"/>
        <v>#REF!</v>
      </c>
      <c r="AA364" s="616" t="str">
        <f t="shared" si="60"/>
        <v>#REF!</v>
      </c>
      <c r="AB364" s="616" t="str">
        <f t="shared" si="61"/>
        <v>#REF!</v>
      </c>
      <c r="AC364" s="642" t="str">
        <f t="shared" si="62"/>
        <v>#REF!</v>
      </c>
      <c r="AD364" s="642" t="str">
        <f t="shared" si="63"/>
        <v>#REF!</v>
      </c>
      <c r="AE364" s="642" t="str">
        <f t="shared" si="64"/>
        <v>#REF!</v>
      </c>
      <c r="AF364" s="609"/>
      <c r="AG364" s="622"/>
      <c r="AH364" s="622"/>
      <c r="AI364" s="622" t="str">
        <f t="shared" si="65"/>
        <v>#REF!</v>
      </c>
    </row>
    <row r="365" ht="15.0" customHeight="1">
      <c r="A365" s="609">
        <f t="shared" si="122"/>
        <v>363</v>
      </c>
      <c r="B365" s="171">
        <v>290265.0</v>
      </c>
      <c r="C365" s="422" t="s">
        <v>1021</v>
      </c>
      <c r="D365" s="683" t="s">
        <v>2010</v>
      </c>
      <c r="E365" s="683" t="s">
        <v>552</v>
      </c>
      <c r="F365" s="685" t="s">
        <v>512</v>
      </c>
      <c r="G365" s="685" t="s">
        <v>787</v>
      </c>
      <c r="H365" s="609" t="str">
        <f t="shared" si="119"/>
        <v>DEV05</v>
      </c>
      <c r="I365" s="611" t="str">
        <f t="shared" si="2"/>
        <v>#REF!</v>
      </c>
      <c r="J365" s="609">
        <v>6.0</v>
      </c>
      <c r="K365" s="609">
        <v>2024.0</v>
      </c>
      <c r="L365" s="405">
        <v>45444.0</v>
      </c>
      <c r="M365" s="405">
        <v>45473.0</v>
      </c>
      <c r="N365" s="640">
        <f t="shared" si="129"/>
        <v>20</v>
      </c>
      <c r="O365" s="1078">
        <v>0.275</v>
      </c>
      <c r="P365" s="640" t="str">
        <f t="shared" si="4"/>
        <v>#REF!</v>
      </c>
      <c r="Q365" s="800" t="str">
        <f t="shared" si="131"/>
        <v>#REF!</v>
      </c>
      <c r="R365" s="800"/>
      <c r="S365" s="171" t="s">
        <v>525</v>
      </c>
      <c r="T365" s="422" t="s">
        <v>2037</v>
      </c>
      <c r="U365" s="616" t="str">
        <f t="shared" si="5"/>
        <v>#REF!</v>
      </c>
      <c r="V365" s="616" t="str">
        <f t="shared" si="123"/>
        <v>#REF!</v>
      </c>
      <c r="W365" s="616" t="str">
        <f t="shared" si="124"/>
        <v>#REF!</v>
      </c>
      <c r="X365" s="616" t="str">
        <f t="shared" si="8"/>
        <v>#REF!</v>
      </c>
      <c r="Y365" s="616">
        <f t="shared" si="9"/>
        <v>1</v>
      </c>
      <c r="Z365" s="616" t="str">
        <f t="shared" si="42"/>
        <v>#REF!</v>
      </c>
      <c r="AA365" s="616" t="str">
        <f t="shared" si="60"/>
        <v>#REF!</v>
      </c>
      <c r="AB365" s="616" t="str">
        <f t="shared" si="61"/>
        <v>#REF!</v>
      </c>
      <c r="AC365" s="642" t="str">
        <f t="shared" si="62"/>
        <v>#REF!</v>
      </c>
      <c r="AD365" s="642" t="str">
        <f t="shared" si="63"/>
        <v>#REF!</v>
      </c>
      <c r="AE365" s="642" t="str">
        <f t="shared" si="64"/>
        <v>#REF!</v>
      </c>
      <c r="AF365" s="609"/>
      <c r="AG365" s="622"/>
      <c r="AH365" s="622"/>
      <c r="AI365" s="622" t="str">
        <f t="shared" si="65"/>
        <v>#REF!</v>
      </c>
    </row>
    <row r="366" ht="15.0" customHeight="1">
      <c r="A366" s="609">
        <f t="shared" si="122"/>
        <v>364</v>
      </c>
      <c r="B366" s="171">
        <v>427330.0</v>
      </c>
      <c r="C366" s="422" t="s">
        <v>1038</v>
      </c>
      <c r="D366" s="683" t="s">
        <v>2035</v>
      </c>
      <c r="E366" s="683" t="s">
        <v>552</v>
      </c>
      <c r="F366" s="685" t="s">
        <v>546</v>
      </c>
      <c r="G366" s="685" t="s">
        <v>771</v>
      </c>
      <c r="H366" s="609" t="str">
        <f t="shared" si="119"/>
        <v>TESTER04</v>
      </c>
      <c r="I366" s="611" t="str">
        <f t="shared" si="2"/>
        <v>#REF!</v>
      </c>
      <c r="J366" s="609">
        <v>6.0</v>
      </c>
      <c r="K366" s="609">
        <v>2024.0</v>
      </c>
      <c r="L366" s="405">
        <v>45444.0</v>
      </c>
      <c r="M366" s="405">
        <v>45473.0</v>
      </c>
      <c r="N366" s="640">
        <f t="shared" si="129"/>
        <v>20</v>
      </c>
      <c r="O366" s="1078">
        <v>0.4</v>
      </c>
      <c r="P366" s="640" t="str">
        <f t="shared" si="4"/>
        <v>#REF!</v>
      </c>
      <c r="Q366" s="800" t="str">
        <f t="shared" si="131"/>
        <v>#REF!</v>
      </c>
      <c r="R366" s="800"/>
      <c r="S366" s="171" t="s">
        <v>525</v>
      </c>
      <c r="T366" s="422" t="s">
        <v>2037</v>
      </c>
      <c r="U366" s="616" t="str">
        <f t="shared" si="5"/>
        <v>#REF!</v>
      </c>
      <c r="V366" s="616" t="str">
        <f t="shared" si="123"/>
        <v>#REF!</v>
      </c>
      <c r="W366" s="616" t="str">
        <f t="shared" si="124"/>
        <v>#REF!</v>
      </c>
      <c r="X366" s="616" t="str">
        <f t="shared" si="8"/>
        <v>#REF!</v>
      </c>
      <c r="Y366" s="616">
        <f t="shared" si="9"/>
        <v>1.7</v>
      </c>
      <c r="Z366" s="616" t="str">
        <f t="shared" si="42"/>
        <v>#REF!</v>
      </c>
      <c r="AA366" s="616" t="str">
        <f t="shared" si="60"/>
        <v>#REF!</v>
      </c>
      <c r="AB366" s="616" t="str">
        <f t="shared" si="61"/>
        <v>#REF!</v>
      </c>
      <c r="AC366" s="642" t="str">
        <f t="shared" si="62"/>
        <v>#REF!</v>
      </c>
      <c r="AD366" s="642" t="str">
        <f t="shared" si="63"/>
        <v>#REF!</v>
      </c>
      <c r="AE366" s="642" t="str">
        <f t="shared" si="64"/>
        <v>#REF!</v>
      </c>
      <c r="AF366" s="609"/>
      <c r="AG366" s="622"/>
      <c r="AH366" s="622"/>
      <c r="AI366" s="622" t="str">
        <f t="shared" si="65"/>
        <v>#REF!</v>
      </c>
    </row>
    <row r="367" ht="15.0" customHeight="1">
      <c r="A367" s="609">
        <f t="shared" si="122"/>
        <v>365</v>
      </c>
      <c r="B367" s="171">
        <v>432495.0</v>
      </c>
      <c r="C367" s="422" t="s">
        <v>1049</v>
      </c>
      <c r="D367" s="683" t="s">
        <v>2044</v>
      </c>
      <c r="E367" s="683" t="s">
        <v>552</v>
      </c>
      <c r="F367" s="685" t="s">
        <v>512</v>
      </c>
      <c r="G367" s="685" t="s">
        <v>787</v>
      </c>
      <c r="H367" s="609" t="str">
        <f t="shared" si="119"/>
        <v>DEV05</v>
      </c>
      <c r="I367" s="611" t="str">
        <f t="shared" si="2"/>
        <v>#REF!</v>
      </c>
      <c r="J367" s="609">
        <v>6.0</v>
      </c>
      <c r="K367" s="609">
        <v>2024.0</v>
      </c>
      <c r="L367" s="405">
        <v>45444.0</v>
      </c>
      <c r="M367" s="405">
        <v>45473.0</v>
      </c>
      <c r="N367" s="640">
        <f t="shared" si="129"/>
        <v>20</v>
      </c>
      <c r="O367" s="1078">
        <v>0.5</v>
      </c>
      <c r="P367" s="640" t="str">
        <f t="shared" si="4"/>
        <v>#REF!</v>
      </c>
      <c r="Q367" s="800" t="str">
        <f t="shared" si="131"/>
        <v>#REF!</v>
      </c>
      <c r="R367" s="800"/>
      <c r="S367" s="171" t="s">
        <v>525</v>
      </c>
      <c r="T367" s="422" t="s">
        <v>2037</v>
      </c>
      <c r="U367" s="616" t="str">
        <f t="shared" si="5"/>
        <v>#REF!</v>
      </c>
      <c r="V367" s="616" t="str">
        <f t="shared" si="123"/>
        <v>#REF!</v>
      </c>
      <c r="W367" s="616" t="str">
        <f t="shared" si="124"/>
        <v>#REF!</v>
      </c>
      <c r="X367" s="616" t="str">
        <f t="shared" si="8"/>
        <v>#REF!</v>
      </c>
      <c r="Y367" s="616">
        <f t="shared" si="9"/>
        <v>0.9</v>
      </c>
      <c r="Z367" s="616" t="str">
        <f t="shared" si="42"/>
        <v>#REF!</v>
      </c>
      <c r="AA367" s="616" t="str">
        <f t="shared" si="60"/>
        <v>#REF!</v>
      </c>
      <c r="AB367" s="616" t="str">
        <f t="shared" si="61"/>
        <v>#REF!</v>
      </c>
      <c r="AC367" s="642" t="str">
        <f t="shared" si="62"/>
        <v>#REF!</v>
      </c>
      <c r="AD367" s="642" t="str">
        <f t="shared" si="63"/>
        <v>#REF!</v>
      </c>
      <c r="AE367" s="642" t="str">
        <f t="shared" si="64"/>
        <v>#REF!</v>
      </c>
      <c r="AF367" s="609"/>
      <c r="AG367" s="622"/>
      <c r="AH367" s="622"/>
      <c r="AI367" s="622" t="str">
        <f t="shared" si="65"/>
        <v>#REF!</v>
      </c>
    </row>
    <row r="368" ht="15.0" customHeight="1">
      <c r="A368" s="609">
        <f t="shared" si="122"/>
        <v>366</v>
      </c>
      <c r="B368" s="171">
        <v>437535.0</v>
      </c>
      <c r="C368" s="422" t="s">
        <v>1016</v>
      </c>
      <c r="D368" s="683" t="s">
        <v>2022</v>
      </c>
      <c r="E368" s="683" t="s">
        <v>552</v>
      </c>
      <c r="F368" s="685" t="s">
        <v>512</v>
      </c>
      <c r="G368" s="685" t="s">
        <v>771</v>
      </c>
      <c r="H368" s="609" t="str">
        <f t="shared" si="119"/>
        <v>DEV04</v>
      </c>
      <c r="I368" s="611" t="str">
        <f t="shared" si="2"/>
        <v>#REF!</v>
      </c>
      <c r="J368" s="609">
        <v>6.0</v>
      </c>
      <c r="K368" s="609">
        <v>2024.0</v>
      </c>
      <c r="L368" s="405">
        <v>45444.0</v>
      </c>
      <c r="M368" s="405">
        <v>45473.0</v>
      </c>
      <c r="N368" s="640">
        <f t="shared" si="129"/>
        <v>20</v>
      </c>
      <c r="O368" s="1078">
        <v>0.7</v>
      </c>
      <c r="P368" s="640" t="str">
        <f t="shared" si="4"/>
        <v>#REF!</v>
      </c>
      <c r="Q368" s="800">
        <v>1.2</v>
      </c>
      <c r="R368" s="800"/>
      <c r="S368" s="171" t="s">
        <v>525</v>
      </c>
      <c r="T368" s="422" t="s">
        <v>2037</v>
      </c>
      <c r="U368" s="616">
        <f t="shared" si="5"/>
        <v>1.2</v>
      </c>
      <c r="V368" s="616" t="str">
        <f t="shared" si="123"/>
        <v>#REF!</v>
      </c>
      <c r="W368" s="616">
        <f t="shared" si="124"/>
        <v>1.7</v>
      </c>
      <c r="X368" s="616" t="str">
        <f t="shared" si="8"/>
        <v>#REF!</v>
      </c>
      <c r="Y368" s="616">
        <f t="shared" si="9"/>
        <v>1</v>
      </c>
      <c r="Z368" s="616" t="str">
        <f t="shared" si="42"/>
        <v>#REF!</v>
      </c>
      <c r="AA368" s="616" t="str">
        <f t="shared" si="60"/>
        <v>#REF!</v>
      </c>
      <c r="AB368" s="616" t="str">
        <f t="shared" si="61"/>
        <v>#REF!</v>
      </c>
      <c r="AC368" s="642" t="str">
        <f t="shared" si="62"/>
        <v>#REF!</v>
      </c>
      <c r="AD368" s="642" t="str">
        <f t="shared" si="63"/>
        <v>#REF!</v>
      </c>
      <c r="AE368" s="642" t="str">
        <f t="shared" si="64"/>
        <v>#REF!</v>
      </c>
      <c r="AF368" s="609"/>
      <c r="AG368" s="622"/>
      <c r="AH368" s="622"/>
      <c r="AI368" s="622">
        <f t="shared" si="65"/>
        <v>0.85</v>
      </c>
    </row>
    <row r="369" ht="15.0" customHeight="1">
      <c r="A369" s="609">
        <f t="shared" si="122"/>
        <v>367</v>
      </c>
      <c r="B369" s="171">
        <v>451247.0</v>
      </c>
      <c r="C369" s="422" t="s">
        <v>1013</v>
      </c>
      <c r="D369" s="683" t="s">
        <v>2041</v>
      </c>
      <c r="E369" s="683" t="s">
        <v>552</v>
      </c>
      <c r="F369" s="685" t="s">
        <v>546</v>
      </c>
      <c r="G369" s="685" t="s">
        <v>790</v>
      </c>
      <c r="H369" s="609" t="str">
        <f t="shared" si="119"/>
        <v>TESTER03</v>
      </c>
      <c r="I369" s="611" t="str">
        <f t="shared" si="2"/>
        <v>#REF!</v>
      </c>
      <c r="J369" s="609">
        <v>6.0</v>
      </c>
      <c r="K369" s="609">
        <v>2024.0</v>
      </c>
      <c r="L369" s="405">
        <v>45444.0</v>
      </c>
      <c r="M369" s="405">
        <v>45473.0</v>
      </c>
      <c r="N369" s="640">
        <f t="shared" si="129"/>
        <v>20</v>
      </c>
      <c r="O369" s="1078">
        <v>1.0</v>
      </c>
      <c r="P369" s="640" t="str">
        <f t="shared" si="4"/>
        <v>#REF!</v>
      </c>
      <c r="Q369" s="800" t="str">
        <f t="shared" ref="Q369:Q380" si="132">P369</f>
        <v>#REF!</v>
      </c>
      <c r="R369" s="800"/>
      <c r="S369" s="171" t="s">
        <v>525</v>
      </c>
      <c r="T369" s="422" t="s">
        <v>2037</v>
      </c>
      <c r="U369" s="616" t="str">
        <f t="shared" si="5"/>
        <v>#REF!</v>
      </c>
      <c r="V369" s="616" t="str">
        <f t="shared" si="123"/>
        <v>#REF!</v>
      </c>
      <c r="W369" s="616" t="str">
        <f t="shared" si="124"/>
        <v>#REF!</v>
      </c>
      <c r="X369" s="616" t="str">
        <f t="shared" si="8"/>
        <v>#REF!</v>
      </c>
      <c r="Y369" s="616">
        <f t="shared" si="9"/>
        <v>1</v>
      </c>
      <c r="Z369" s="616" t="str">
        <f t="shared" si="42"/>
        <v>#REF!</v>
      </c>
      <c r="AA369" s="616" t="str">
        <f t="shared" si="60"/>
        <v>#REF!</v>
      </c>
      <c r="AB369" s="616" t="str">
        <f t="shared" si="61"/>
        <v>#REF!</v>
      </c>
      <c r="AC369" s="642" t="str">
        <f t="shared" si="62"/>
        <v>#REF!</v>
      </c>
      <c r="AD369" s="642" t="str">
        <f t="shared" si="63"/>
        <v>#REF!</v>
      </c>
      <c r="AE369" s="642" t="str">
        <f t="shared" si="64"/>
        <v>#REF!</v>
      </c>
      <c r="AF369" s="609"/>
      <c r="AG369" s="622"/>
      <c r="AH369" s="622"/>
      <c r="AI369" s="622" t="str">
        <f t="shared" si="65"/>
        <v>#REF!</v>
      </c>
    </row>
    <row r="370" ht="15.0" customHeight="1">
      <c r="A370" s="609">
        <f t="shared" si="122"/>
        <v>368</v>
      </c>
      <c r="B370" s="171">
        <v>451551.0</v>
      </c>
      <c r="C370" s="422" t="s">
        <v>1031</v>
      </c>
      <c r="D370" s="683" t="s">
        <v>2039</v>
      </c>
      <c r="E370" s="683" t="s">
        <v>552</v>
      </c>
      <c r="F370" s="685" t="s">
        <v>546</v>
      </c>
      <c r="G370" s="685" t="s">
        <v>665</v>
      </c>
      <c r="H370" s="609" t="str">
        <f t="shared" si="119"/>
        <v>TESTER02</v>
      </c>
      <c r="I370" s="611" t="str">
        <f t="shared" si="2"/>
        <v>#REF!</v>
      </c>
      <c r="J370" s="609">
        <v>6.0</v>
      </c>
      <c r="K370" s="609">
        <v>2024.0</v>
      </c>
      <c r="L370" s="405">
        <v>45444.0</v>
      </c>
      <c r="M370" s="405">
        <v>45473.0</v>
      </c>
      <c r="N370" s="640">
        <f t="shared" si="129"/>
        <v>20</v>
      </c>
      <c r="O370" s="1078">
        <v>1.0</v>
      </c>
      <c r="P370" s="640" t="str">
        <f t="shared" si="4"/>
        <v>#REF!</v>
      </c>
      <c r="Q370" s="800" t="str">
        <f t="shared" si="132"/>
        <v>#REF!</v>
      </c>
      <c r="R370" s="800"/>
      <c r="S370" s="171" t="s">
        <v>525</v>
      </c>
      <c r="T370" s="422" t="s">
        <v>2037</v>
      </c>
      <c r="U370" s="616" t="str">
        <f t="shared" si="5"/>
        <v>#REF!</v>
      </c>
      <c r="V370" s="616" t="str">
        <f t="shared" si="123"/>
        <v>#REF!</v>
      </c>
      <c r="W370" s="616" t="str">
        <f t="shared" si="124"/>
        <v>#REF!</v>
      </c>
      <c r="X370" s="616" t="str">
        <f t="shared" si="8"/>
        <v>#REF!</v>
      </c>
      <c r="Y370" s="616">
        <f t="shared" si="9"/>
        <v>1</v>
      </c>
      <c r="Z370" s="616" t="str">
        <f t="shared" si="42"/>
        <v>#REF!</v>
      </c>
      <c r="AA370" s="616" t="str">
        <f t="shared" si="60"/>
        <v>#REF!</v>
      </c>
      <c r="AB370" s="616" t="str">
        <f t="shared" si="61"/>
        <v>#REF!</v>
      </c>
      <c r="AC370" s="642" t="str">
        <f t="shared" si="62"/>
        <v>#REF!</v>
      </c>
      <c r="AD370" s="642" t="str">
        <f t="shared" si="63"/>
        <v>#REF!</v>
      </c>
      <c r="AE370" s="642" t="str">
        <f t="shared" si="64"/>
        <v>#REF!</v>
      </c>
      <c r="AF370" s="609"/>
      <c r="AG370" s="622"/>
      <c r="AH370" s="622"/>
      <c r="AI370" s="622" t="str">
        <f t="shared" si="65"/>
        <v>#REF!</v>
      </c>
    </row>
    <row r="371" ht="15.0" customHeight="1">
      <c r="A371" s="609">
        <f t="shared" si="122"/>
        <v>369</v>
      </c>
      <c r="B371" s="171">
        <v>457041.0</v>
      </c>
      <c r="C371" s="422" t="s">
        <v>1044</v>
      </c>
      <c r="D371" s="683" t="s">
        <v>2025</v>
      </c>
      <c r="E371" s="683" t="s">
        <v>552</v>
      </c>
      <c r="F371" s="685" t="s">
        <v>546</v>
      </c>
      <c r="G371" s="685" t="s">
        <v>771</v>
      </c>
      <c r="H371" s="609" t="str">
        <f t="shared" si="119"/>
        <v>TESTER04</v>
      </c>
      <c r="I371" s="611" t="str">
        <f t="shared" si="2"/>
        <v>#REF!</v>
      </c>
      <c r="J371" s="609">
        <v>6.0</v>
      </c>
      <c r="K371" s="609">
        <v>2024.0</v>
      </c>
      <c r="L371" s="405">
        <v>45444.0</v>
      </c>
      <c r="M371" s="405">
        <v>45473.0</v>
      </c>
      <c r="N371" s="640">
        <f t="shared" si="129"/>
        <v>20</v>
      </c>
      <c r="O371" s="1078">
        <v>0.2</v>
      </c>
      <c r="P371" s="640" t="str">
        <f t="shared" si="4"/>
        <v>#REF!</v>
      </c>
      <c r="Q371" s="800" t="str">
        <f t="shared" si="132"/>
        <v>#REF!</v>
      </c>
      <c r="R371" s="800"/>
      <c r="S371" s="171" t="s">
        <v>525</v>
      </c>
      <c r="T371" s="422" t="s">
        <v>2037</v>
      </c>
      <c r="U371" s="616" t="str">
        <f t="shared" si="5"/>
        <v>#REF!</v>
      </c>
      <c r="V371" s="616" t="str">
        <f t="shared" si="123"/>
        <v>#REF!</v>
      </c>
      <c r="W371" s="616" t="str">
        <f t="shared" si="124"/>
        <v>#REF!</v>
      </c>
      <c r="X371" s="616" t="str">
        <f t="shared" si="8"/>
        <v>#REF!</v>
      </c>
      <c r="Y371" s="616">
        <f t="shared" si="9"/>
        <v>1.15</v>
      </c>
      <c r="Z371" s="616" t="str">
        <f t="shared" si="42"/>
        <v>#REF!</v>
      </c>
      <c r="AA371" s="616" t="str">
        <f t="shared" si="60"/>
        <v>#REF!</v>
      </c>
      <c r="AB371" s="616" t="str">
        <f t="shared" si="61"/>
        <v>#REF!</v>
      </c>
      <c r="AC371" s="642" t="str">
        <f t="shared" si="62"/>
        <v>#REF!</v>
      </c>
      <c r="AD371" s="642" t="str">
        <f t="shared" si="63"/>
        <v>#REF!</v>
      </c>
      <c r="AE371" s="642" t="str">
        <f t="shared" si="64"/>
        <v>#REF!</v>
      </c>
      <c r="AF371" s="609"/>
      <c r="AG371" s="622"/>
      <c r="AH371" s="622"/>
      <c r="AI371" s="622" t="str">
        <f t="shared" si="65"/>
        <v>#REF!</v>
      </c>
    </row>
    <row r="372" ht="15.0" customHeight="1">
      <c r="A372" s="609">
        <f t="shared" si="122"/>
        <v>370</v>
      </c>
      <c r="B372" s="171">
        <v>464865.0</v>
      </c>
      <c r="C372" s="422" t="s">
        <v>2032</v>
      </c>
      <c r="D372" s="683" t="s">
        <v>2033</v>
      </c>
      <c r="E372" s="683" t="s">
        <v>552</v>
      </c>
      <c r="F372" s="685" t="s">
        <v>512</v>
      </c>
      <c r="G372" s="685" t="s">
        <v>790</v>
      </c>
      <c r="H372" s="609" t="str">
        <f t="shared" si="119"/>
        <v>DEV03</v>
      </c>
      <c r="I372" s="611" t="str">
        <f t="shared" si="2"/>
        <v>#REF!</v>
      </c>
      <c r="J372" s="609">
        <v>6.0</v>
      </c>
      <c r="K372" s="609">
        <v>2024.0</v>
      </c>
      <c r="L372" s="405">
        <v>45444.0</v>
      </c>
      <c r="M372" s="405">
        <v>45473.0</v>
      </c>
      <c r="N372" s="640">
        <f t="shared" si="129"/>
        <v>20</v>
      </c>
      <c r="O372" s="1078">
        <v>0.2</v>
      </c>
      <c r="P372" s="640" t="str">
        <f t="shared" si="4"/>
        <v>#REF!</v>
      </c>
      <c r="Q372" s="800" t="str">
        <f t="shared" si="132"/>
        <v>#REF!</v>
      </c>
      <c r="R372" s="800"/>
      <c r="S372" s="171" t="s">
        <v>525</v>
      </c>
      <c r="T372" s="422" t="s">
        <v>2037</v>
      </c>
      <c r="U372" s="616" t="str">
        <f t="shared" si="5"/>
        <v>#REF!</v>
      </c>
      <c r="V372" s="616" t="str">
        <f t="shared" si="123"/>
        <v>#REF!</v>
      </c>
      <c r="W372" s="616" t="str">
        <f t="shared" si="124"/>
        <v>#REF!</v>
      </c>
      <c r="X372" s="616" t="str">
        <f t="shared" si="8"/>
        <v>#REF!</v>
      </c>
      <c r="Y372" s="616">
        <f t="shared" si="9"/>
        <v>0.35</v>
      </c>
      <c r="Z372" s="616" t="str">
        <f t="shared" si="42"/>
        <v>#REF!</v>
      </c>
      <c r="AA372" s="616" t="str">
        <f t="shared" si="60"/>
        <v>#REF!</v>
      </c>
      <c r="AB372" s="616" t="str">
        <f t="shared" si="61"/>
        <v>#REF!</v>
      </c>
      <c r="AC372" s="642" t="str">
        <f t="shared" si="62"/>
        <v>#REF!</v>
      </c>
      <c r="AD372" s="642" t="str">
        <f t="shared" si="63"/>
        <v>#REF!</v>
      </c>
      <c r="AE372" s="642" t="str">
        <f t="shared" si="64"/>
        <v>#REF!</v>
      </c>
      <c r="AF372" s="609"/>
      <c r="AG372" s="622"/>
      <c r="AH372" s="622"/>
      <c r="AI372" s="622" t="str">
        <f t="shared" si="65"/>
        <v>#REF!</v>
      </c>
    </row>
    <row r="373" ht="15.0" customHeight="1">
      <c r="A373" s="609">
        <f t="shared" si="122"/>
        <v>371</v>
      </c>
      <c r="B373" s="171">
        <v>290265.0</v>
      </c>
      <c r="C373" s="422" t="s">
        <v>1021</v>
      </c>
      <c r="D373" s="683" t="s">
        <v>2010</v>
      </c>
      <c r="E373" s="683" t="s">
        <v>552</v>
      </c>
      <c r="F373" s="685" t="s">
        <v>512</v>
      </c>
      <c r="G373" s="685" t="s">
        <v>787</v>
      </c>
      <c r="H373" s="609" t="str">
        <f t="shared" si="119"/>
        <v>DEV05</v>
      </c>
      <c r="I373" s="611" t="str">
        <f t="shared" si="2"/>
        <v>#REF!</v>
      </c>
      <c r="J373" s="609">
        <v>6.0</v>
      </c>
      <c r="K373" s="609">
        <v>2024.0</v>
      </c>
      <c r="L373" s="405">
        <v>45444.0</v>
      </c>
      <c r="M373" s="405">
        <v>45473.0</v>
      </c>
      <c r="N373" s="640">
        <f t="shared" si="129"/>
        <v>20</v>
      </c>
      <c r="O373" s="1078">
        <v>0.45</v>
      </c>
      <c r="P373" s="640" t="str">
        <f t="shared" si="4"/>
        <v>#REF!</v>
      </c>
      <c r="Q373" s="800" t="str">
        <f t="shared" si="132"/>
        <v>#REF!</v>
      </c>
      <c r="R373" s="800"/>
      <c r="S373" s="171" t="s">
        <v>525</v>
      </c>
      <c r="T373" s="1143" t="s">
        <v>2049</v>
      </c>
      <c r="U373" s="616" t="str">
        <f t="shared" si="5"/>
        <v>#REF!</v>
      </c>
      <c r="V373" s="616" t="str">
        <f t="shared" si="123"/>
        <v>#REF!</v>
      </c>
      <c r="W373" s="616" t="str">
        <f t="shared" si="124"/>
        <v>#REF!</v>
      </c>
      <c r="X373" s="616" t="str">
        <f t="shared" si="8"/>
        <v>#REF!</v>
      </c>
      <c r="Y373" s="616">
        <f t="shared" si="9"/>
        <v>1</v>
      </c>
      <c r="Z373" s="616" t="str">
        <f t="shared" si="42"/>
        <v>#REF!</v>
      </c>
      <c r="AA373" s="616" t="str">
        <f t="shared" si="60"/>
        <v>#REF!</v>
      </c>
      <c r="AB373" s="616" t="str">
        <f t="shared" si="61"/>
        <v>#REF!</v>
      </c>
      <c r="AC373" s="642" t="str">
        <f t="shared" si="62"/>
        <v>#REF!</v>
      </c>
      <c r="AD373" s="642" t="str">
        <f t="shared" si="63"/>
        <v>#REF!</v>
      </c>
      <c r="AE373" s="642" t="str">
        <f t="shared" si="64"/>
        <v>#REF!</v>
      </c>
      <c r="AF373" s="609"/>
      <c r="AG373" s="622"/>
      <c r="AH373" s="622"/>
      <c r="AI373" s="622" t="str">
        <f t="shared" si="65"/>
        <v>#REF!</v>
      </c>
    </row>
    <row r="374" ht="15.0" customHeight="1">
      <c r="A374" s="609">
        <f t="shared" si="122"/>
        <v>372</v>
      </c>
      <c r="B374" s="171">
        <v>272637.0</v>
      </c>
      <c r="C374" s="422" t="s">
        <v>986</v>
      </c>
      <c r="D374" s="683" t="s">
        <v>2017</v>
      </c>
      <c r="E374" s="683" t="s">
        <v>552</v>
      </c>
      <c r="F374" s="685" t="s">
        <v>512</v>
      </c>
      <c r="G374" s="685" t="s">
        <v>790</v>
      </c>
      <c r="H374" s="609" t="str">
        <f t="shared" si="119"/>
        <v>DEV03</v>
      </c>
      <c r="I374" s="611" t="str">
        <f t="shared" si="2"/>
        <v>#REF!</v>
      </c>
      <c r="J374" s="609">
        <v>6.0</v>
      </c>
      <c r="K374" s="609">
        <v>2024.0</v>
      </c>
      <c r="L374" s="405">
        <v>45444.0</v>
      </c>
      <c r="M374" s="405">
        <v>45473.0</v>
      </c>
      <c r="N374" s="640">
        <f t="shared" si="129"/>
        <v>20</v>
      </c>
      <c r="O374" s="1078">
        <v>0.1</v>
      </c>
      <c r="P374" s="640" t="str">
        <f t="shared" si="4"/>
        <v>#REF!</v>
      </c>
      <c r="Q374" s="800" t="str">
        <f t="shared" si="132"/>
        <v>#REF!</v>
      </c>
      <c r="R374" s="800"/>
      <c r="S374" s="171" t="s">
        <v>525</v>
      </c>
      <c r="T374" s="422" t="s">
        <v>2051</v>
      </c>
      <c r="U374" s="616" t="str">
        <f t="shared" si="5"/>
        <v>#REF!</v>
      </c>
      <c r="V374" s="616" t="str">
        <f t="shared" si="123"/>
        <v>#REF!</v>
      </c>
      <c r="W374" s="616" t="str">
        <f t="shared" si="124"/>
        <v>#REF!</v>
      </c>
      <c r="X374" s="616" t="str">
        <f t="shared" si="8"/>
        <v>#REF!</v>
      </c>
      <c r="Y374" s="616">
        <f t="shared" si="9"/>
        <v>1</v>
      </c>
      <c r="Z374" s="616" t="str">
        <f t="shared" si="42"/>
        <v>#REF!</v>
      </c>
      <c r="AA374" s="616" t="str">
        <f t="shared" si="60"/>
        <v>#REF!</v>
      </c>
      <c r="AB374" s="616" t="str">
        <f t="shared" si="61"/>
        <v>#REF!</v>
      </c>
      <c r="AC374" s="642" t="str">
        <f t="shared" si="62"/>
        <v>#REF!</v>
      </c>
      <c r="AD374" s="642" t="str">
        <f t="shared" si="63"/>
        <v>#REF!</v>
      </c>
      <c r="AE374" s="642" t="str">
        <f t="shared" si="64"/>
        <v>#REF!</v>
      </c>
      <c r="AF374" s="609"/>
      <c r="AG374" s="622"/>
      <c r="AH374" s="622"/>
      <c r="AI374" s="622" t="str">
        <f t="shared" si="65"/>
        <v>#REF!</v>
      </c>
    </row>
    <row r="375" ht="15.0" customHeight="1">
      <c r="A375" s="609">
        <f t="shared" si="122"/>
        <v>373</v>
      </c>
      <c r="B375" s="171">
        <v>292510.0</v>
      </c>
      <c r="C375" s="422" t="s">
        <v>998</v>
      </c>
      <c r="D375" s="683" t="s">
        <v>2009</v>
      </c>
      <c r="E375" s="683" t="s">
        <v>552</v>
      </c>
      <c r="F375" s="685" t="s">
        <v>546</v>
      </c>
      <c r="G375" s="685" t="s">
        <v>771</v>
      </c>
      <c r="H375" s="609" t="str">
        <f t="shared" si="119"/>
        <v>TESTER04</v>
      </c>
      <c r="I375" s="611" t="str">
        <f t="shared" si="2"/>
        <v>#REF!</v>
      </c>
      <c r="J375" s="609">
        <v>6.0</v>
      </c>
      <c r="K375" s="609">
        <v>2024.0</v>
      </c>
      <c r="L375" s="405">
        <v>45444.0</v>
      </c>
      <c r="M375" s="405">
        <v>45473.0</v>
      </c>
      <c r="N375" s="640">
        <f t="shared" si="129"/>
        <v>20</v>
      </c>
      <c r="O375" s="1078">
        <v>0.5</v>
      </c>
      <c r="P375" s="640" t="str">
        <f t="shared" si="4"/>
        <v>#REF!</v>
      </c>
      <c r="Q375" s="800" t="str">
        <f t="shared" si="132"/>
        <v>#REF!</v>
      </c>
      <c r="R375" s="800"/>
      <c r="S375" s="171" t="s">
        <v>525</v>
      </c>
      <c r="T375" s="422" t="s">
        <v>2051</v>
      </c>
      <c r="U375" s="616" t="str">
        <f t="shared" si="5"/>
        <v>#REF!</v>
      </c>
      <c r="V375" s="616" t="str">
        <f t="shared" si="123"/>
        <v>#REF!</v>
      </c>
      <c r="W375" s="616" t="str">
        <f t="shared" si="124"/>
        <v>#REF!</v>
      </c>
      <c r="X375" s="616" t="str">
        <f t="shared" si="8"/>
        <v>#REF!</v>
      </c>
      <c r="Y375" s="616">
        <f t="shared" si="9"/>
        <v>1</v>
      </c>
      <c r="Z375" s="616" t="str">
        <f t="shared" si="42"/>
        <v>#REF!</v>
      </c>
      <c r="AA375" s="616" t="str">
        <f t="shared" si="60"/>
        <v>#REF!</v>
      </c>
      <c r="AB375" s="616" t="str">
        <f t="shared" si="61"/>
        <v>#REF!</v>
      </c>
      <c r="AC375" s="642" t="str">
        <f t="shared" si="62"/>
        <v>#REF!</v>
      </c>
      <c r="AD375" s="642" t="str">
        <f t="shared" si="63"/>
        <v>#REF!</v>
      </c>
      <c r="AE375" s="642" t="str">
        <f t="shared" si="64"/>
        <v>#REF!</v>
      </c>
      <c r="AF375" s="609"/>
      <c r="AG375" s="622"/>
      <c r="AH375" s="622"/>
      <c r="AI375" s="622" t="str">
        <f t="shared" si="65"/>
        <v>#REF!</v>
      </c>
    </row>
    <row r="376" ht="15.0" customHeight="1">
      <c r="A376" s="609">
        <f t="shared" si="122"/>
        <v>374</v>
      </c>
      <c r="B376" s="171">
        <v>452027.0</v>
      </c>
      <c r="C376" s="422" t="s">
        <v>1041</v>
      </c>
      <c r="D376" s="683" t="s">
        <v>1985</v>
      </c>
      <c r="E376" s="683" t="s">
        <v>552</v>
      </c>
      <c r="F376" s="685" t="s">
        <v>546</v>
      </c>
      <c r="G376" s="685" t="s">
        <v>790</v>
      </c>
      <c r="H376" s="609" t="str">
        <f t="shared" si="119"/>
        <v>TESTER03</v>
      </c>
      <c r="I376" s="611" t="str">
        <f t="shared" si="2"/>
        <v>#REF!</v>
      </c>
      <c r="J376" s="609">
        <v>6.0</v>
      </c>
      <c r="K376" s="609">
        <v>2024.0</v>
      </c>
      <c r="L376" s="405">
        <v>45444.0</v>
      </c>
      <c r="M376" s="405">
        <v>45473.0</v>
      </c>
      <c r="N376" s="640">
        <f t="shared" si="129"/>
        <v>20</v>
      </c>
      <c r="O376" s="1078">
        <v>0.5</v>
      </c>
      <c r="P376" s="640" t="str">
        <f t="shared" si="4"/>
        <v>#REF!</v>
      </c>
      <c r="Q376" s="800" t="str">
        <f t="shared" si="132"/>
        <v>#REF!</v>
      </c>
      <c r="R376" s="800"/>
      <c r="S376" s="171" t="s">
        <v>525</v>
      </c>
      <c r="T376" s="422" t="s">
        <v>2051</v>
      </c>
      <c r="U376" s="616" t="str">
        <f t="shared" si="5"/>
        <v>#REF!</v>
      </c>
      <c r="V376" s="616" t="str">
        <f t="shared" si="123"/>
        <v>#REF!</v>
      </c>
      <c r="W376" s="616" t="str">
        <f t="shared" si="124"/>
        <v>#REF!</v>
      </c>
      <c r="X376" s="616" t="str">
        <f t="shared" si="8"/>
        <v>#REF!</v>
      </c>
      <c r="Y376" s="616">
        <f t="shared" si="9"/>
        <v>1</v>
      </c>
      <c r="Z376" s="616" t="str">
        <f t="shared" si="42"/>
        <v>#REF!</v>
      </c>
      <c r="AA376" s="616" t="str">
        <f t="shared" si="60"/>
        <v>#REF!</v>
      </c>
      <c r="AB376" s="616" t="str">
        <f t="shared" si="61"/>
        <v>#REF!</v>
      </c>
      <c r="AC376" s="642" t="str">
        <f t="shared" si="62"/>
        <v>#REF!</v>
      </c>
      <c r="AD376" s="642" t="str">
        <f t="shared" si="63"/>
        <v>#REF!</v>
      </c>
      <c r="AE376" s="642" t="str">
        <f t="shared" si="64"/>
        <v>#REF!</v>
      </c>
      <c r="AF376" s="609"/>
      <c r="AG376" s="622"/>
      <c r="AH376" s="622"/>
      <c r="AI376" s="622" t="str">
        <f t="shared" si="65"/>
        <v>#REF!</v>
      </c>
    </row>
    <row r="377" ht="15.0" customHeight="1">
      <c r="A377" s="609">
        <f t="shared" si="122"/>
        <v>375</v>
      </c>
      <c r="B377" s="171">
        <v>272637.0</v>
      </c>
      <c r="C377" s="422" t="s">
        <v>986</v>
      </c>
      <c r="D377" s="683" t="s">
        <v>2017</v>
      </c>
      <c r="E377" s="683" t="s">
        <v>552</v>
      </c>
      <c r="F377" s="685" t="s">
        <v>512</v>
      </c>
      <c r="G377" s="685" t="s">
        <v>790</v>
      </c>
      <c r="H377" s="609" t="str">
        <f t="shared" si="119"/>
        <v>DEV03</v>
      </c>
      <c r="I377" s="611" t="str">
        <f t="shared" si="2"/>
        <v>#REF!</v>
      </c>
      <c r="J377" s="609">
        <v>6.0</v>
      </c>
      <c r="K377" s="609">
        <v>2024.0</v>
      </c>
      <c r="L377" s="405">
        <v>45444.0</v>
      </c>
      <c r="M377" s="405">
        <v>45473.0</v>
      </c>
      <c r="N377" s="640">
        <f t="shared" si="129"/>
        <v>20</v>
      </c>
      <c r="O377" s="1078">
        <v>0.1</v>
      </c>
      <c r="P377" s="640" t="str">
        <f t="shared" si="4"/>
        <v>#REF!</v>
      </c>
      <c r="Q377" s="800" t="str">
        <f t="shared" si="132"/>
        <v>#REF!</v>
      </c>
      <c r="R377" s="800"/>
      <c r="S377" s="171" t="s">
        <v>525</v>
      </c>
      <c r="T377" s="422" t="s">
        <v>2058</v>
      </c>
      <c r="U377" s="616" t="str">
        <f t="shared" si="5"/>
        <v>#REF!</v>
      </c>
      <c r="V377" s="616" t="str">
        <f t="shared" si="123"/>
        <v>#REF!</v>
      </c>
      <c r="W377" s="616" t="str">
        <f t="shared" si="124"/>
        <v>#REF!</v>
      </c>
      <c r="X377" s="616" t="str">
        <f t="shared" si="8"/>
        <v>#REF!</v>
      </c>
      <c r="Y377" s="616">
        <f t="shared" si="9"/>
        <v>1</v>
      </c>
      <c r="Z377" s="616" t="str">
        <f t="shared" si="42"/>
        <v>#REF!</v>
      </c>
      <c r="AA377" s="616" t="str">
        <f t="shared" si="60"/>
        <v>#REF!</v>
      </c>
      <c r="AB377" s="616" t="str">
        <f t="shared" si="61"/>
        <v>#REF!</v>
      </c>
      <c r="AC377" s="642" t="str">
        <f t="shared" si="62"/>
        <v>#REF!</v>
      </c>
      <c r="AD377" s="642" t="str">
        <f t="shared" si="63"/>
        <v>#REF!</v>
      </c>
      <c r="AE377" s="642" t="str">
        <f t="shared" si="64"/>
        <v>#REF!</v>
      </c>
      <c r="AF377" s="609"/>
      <c r="AG377" s="622"/>
      <c r="AH377" s="622"/>
      <c r="AI377" s="622" t="str">
        <f t="shared" si="65"/>
        <v>#REF!</v>
      </c>
    </row>
    <row r="378" ht="15.0" customHeight="1">
      <c r="A378" s="609">
        <f t="shared" si="122"/>
        <v>376</v>
      </c>
      <c r="B378" s="171">
        <v>290265.0</v>
      </c>
      <c r="C378" s="422" t="s">
        <v>1021</v>
      </c>
      <c r="D378" s="683" t="s">
        <v>2010</v>
      </c>
      <c r="E378" s="683" t="s">
        <v>552</v>
      </c>
      <c r="F378" s="685" t="s">
        <v>512</v>
      </c>
      <c r="G378" s="685" t="s">
        <v>787</v>
      </c>
      <c r="H378" s="609" t="str">
        <f t="shared" si="119"/>
        <v>DEV05</v>
      </c>
      <c r="I378" s="611" t="str">
        <f t="shared" si="2"/>
        <v>#REF!</v>
      </c>
      <c r="J378" s="609">
        <v>6.0</v>
      </c>
      <c r="K378" s="609">
        <v>2024.0</v>
      </c>
      <c r="L378" s="405">
        <v>45444.0</v>
      </c>
      <c r="M378" s="405">
        <v>45473.0</v>
      </c>
      <c r="N378" s="640">
        <f t="shared" si="129"/>
        <v>20</v>
      </c>
      <c r="O378" s="1078">
        <v>0.275</v>
      </c>
      <c r="P378" s="640" t="str">
        <f t="shared" si="4"/>
        <v>#REF!</v>
      </c>
      <c r="Q378" s="800" t="str">
        <f t="shared" si="132"/>
        <v>#REF!</v>
      </c>
      <c r="R378" s="800"/>
      <c r="S378" s="171" t="s">
        <v>525</v>
      </c>
      <c r="T378" s="422" t="s">
        <v>2058</v>
      </c>
      <c r="U378" s="616" t="str">
        <f t="shared" si="5"/>
        <v>#REF!</v>
      </c>
      <c r="V378" s="616" t="str">
        <f t="shared" si="123"/>
        <v>#REF!</v>
      </c>
      <c r="W378" s="616" t="str">
        <f t="shared" si="124"/>
        <v>#REF!</v>
      </c>
      <c r="X378" s="616" t="str">
        <f t="shared" si="8"/>
        <v>#REF!</v>
      </c>
      <c r="Y378" s="616">
        <f t="shared" si="9"/>
        <v>1</v>
      </c>
      <c r="Z378" s="616" t="str">
        <f t="shared" si="42"/>
        <v>#REF!</v>
      </c>
      <c r="AA378" s="616" t="str">
        <f t="shared" si="60"/>
        <v>#REF!</v>
      </c>
      <c r="AB378" s="616" t="str">
        <f t="shared" si="61"/>
        <v>#REF!</v>
      </c>
      <c r="AC378" s="642" t="str">
        <f t="shared" si="62"/>
        <v>#REF!</v>
      </c>
      <c r="AD378" s="642" t="str">
        <f t="shared" si="63"/>
        <v>#REF!</v>
      </c>
      <c r="AE378" s="642" t="str">
        <f t="shared" si="64"/>
        <v>#REF!</v>
      </c>
      <c r="AF378" s="609"/>
      <c r="AG378" s="622"/>
      <c r="AH378" s="622"/>
      <c r="AI378" s="622" t="str">
        <f t="shared" si="65"/>
        <v>#REF!</v>
      </c>
    </row>
    <row r="379" ht="15.0" customHeight="1">
      <c r="A379" s="609">
        <f t="shared" si="122"/>
        <v>377</v>
      </c>
      <c r="B379" s="171">
        <v>292510.0</v>
      </c>
      <c r="C379" s="422" t="s">
        <v>998</v>
      </c>
      <c r="D379" s="683" t="s">
        <v>2009</v>
      </c>
      <c r="E379" s="683" t="s">
        <v>552</v>
      </c>
      <c r="F379" s="685" t="s">
        <v>546</v>
      </c>
      <c r="G379" s="685" t="s">
        <v>771</v>
      </c>
      <c r="H379" s="609" t="str">
        <f t="shared" si="119"/>
        <v>TESTER04</v>
      </c>
      <c r="I379" s="611" t="str">
        <f t="shared" si="2"/>
        <v>#REF!</v>
      </c>
      <c r="J379" s="609">
        <v>6.0</v>
      </c>
      <c r="K379" s="609">
        <v>2024.0</v>
      </c>
      <c r="L379" s="405">
        <v>45444.0</v>
      </c>
      <c r="M379" s="405">
        <v>45473.0</v>
      </c>
      <c r="N379" s="640">
        <f t="shared" si="129"/>
        <v>20</v>
      </c>
      <c r="O379" s="1078">
        <v>0.5</v>
      </c>
      <c r="P379" s="640" t="str">
        <f t="shared" si="4"/>
        <v>#REF!</v>
      </c>
      <c r="Q379" s="800" t="str">
        <f t="shared" si="132"/>
        <v>#REF!</v>
      </c>
      <c r="R379" s="800"/>
      <c r="S379" s="171" t="s">
        <v>525</v>
      </c>
      <c r="T379" s="422" t="s">
        <v>2058</v>
      </c>
      <c r="U379" s="616" t="str">
        <f t="shared" si="5"/>
        <v>#REF!</v>
      </c>
      <c r="V379" s="616" t="str">
        <f t="shared" si="123"/>
        <v>#REF!</v>
      </c>
      <c r="W379" s="616" t="str">
        <f t="shared" si="124"/>
        <v>#REF!</v>
      </c>
      <c r="X379" s="616" t="str">
        <f t="shared" si="8"/>
        <v>#REF!</v>
      </c>
      <c r="Y379" s="616">
        <f t="shared" si="9"/>
        <v>1</v>
      </c>
      <c r="Z379" s="616" t="str">
        <f t="shared" si="42"/>
        <v>#REF!</v>
      </c>
      <c r="AA379" s="616" t="str">
        <f t="shared" si="60"/>
        <v>#REF!</v>
      </c>
      <c r="AB379" s="616" t="str">
        <f t="shared" si="61"/>
        <v>#REF!</v>
      </c>
      <c r="AC379" s="642" t="str">
        <f t="shared" si="62"/>
        <v>#REF!</v>
      </c>
      <c r="AD379" s="642" t="str">
        <f t="shared" si="63"/>
        <v>#REF!</v>
      </c>
      <c r="AE379" s="642" t="str">
        <f t="shared" si="64"/>
        <v>#REF!</v>
      </c>
      <c r="AF379" s="609"/>
      <c r="AG379" s="622"/>
      <c r="AH379" s="622"/>
      <c r="AI379" s="622" t="str">
        <f t="shared" si="65"/>
        <v>#REF!</v>
      </c>
    </row>
    <row r="380" ht="15.0" customHeight="1">
      <c r="A380" s="609">
        <f t="shared" si="122"/>
        <v>378</v>
      </c>
      <c r="B380" s="171">
        <v>427330.0</v>
      </c>
      <c r="C380" s="422" t="s">
        <v>1038</v>
      </c>
      <c r="D380" s="683" t="s">
        <v>2035</v>
      </c>
      <c r="E380" s="683" t="s">
        <v>552</v>
      </c>
      <c r="F380" s="685" t="s">
        <v>546</v>
      </c>
      <c r="G380" s="685" t="s">
        <v>771</v>
      </c>
      <c r="H380" s="609" t="str">
        <f t="shared" si="119"/>
        <v>TESTER04</v>
      </c>
      <c r="I380" s="611" t="str">
        <f t="shared" si="2"/>
        <v>#REF!</v>
      </c>
      <c r="J380" s="609">
        <v>6.0</v>
      </c>
      <c r="K380" s="609">
        <v>2024.0</v>
      </c>
      <c r="L380" s="405">
        <v>45444.0</v>
      </c>
      <c r="M380" s="405">
        <v>45473.0</v>
      </c>
      <c r="N380" s="640">
        <f t="shared" si="129"/>
        <v>20</v>
      </c>
      <c r="O380" s="1078">
        <v>0.3</v>
      </c>
      <c r="P380" s="640" t="str">
        <f t="shared" si="4"/>
        <v>#REF!</v>
      </c>
      <c r="Q380" s="800" t="str">
        <f t="shared" si="132"/>
        <v>#REF!</v>
      </c>
      <c r="R380" s="800"/>
      <c r="S380" s="171" t="s">
        <v>525</v>
      </c>
      <c r="T380" s="422" t="s">
        <v>2058</v>
      </c>
      <c r="U380" s="616" t="str">
        <f t="shared" si="5"/>
        <v>#REF!</v>
      </c>
      <c r="V380" s="616" t="str">
        <f t="shared" si="123"/>
        <v>#REF!</v>
      </c>
      <c r="W380" s="616" t="str">
        <f t="shared" si="124"/>
        <v>#REF!</v>
      </c>
      <c r="X380" s="616" t="str">
        <f t="shared" si="8"/>
        <v>#REF!</v>
      </c>
      <c r="Y380" s="616">
        <f t="shared" si="9"/>
        <v>1.7</v>
      </c>
      <c r="Z380" s="616" t="str">
        <f t="shared" si="42"/>
        <v>#REF!</v>
      </c>
      <c r="AA380" s="616" t="str">
        <f t="shared" si="60"/>
        <v>#REF!</v>
      </c>
      <c r="AB380" s="616" t="str">
        <f t="shared" si="61"/>
        <v>#REF!</v>
      </c>
      <c r="AC380" s="642" t="str">
        <f t="shared" si="62"/>
        <v>#REF!</v>
      </c>
      <c r="AD380" s="642" t="str">
        <f t="shared" si="63"/>
        <v>#REF!</v>
      </c>
      <c r="AE380" s="642" t="str">
        <f t="shared" si="64"/>
        <v>#REF!</v>
      </c>
      <c r="AF380" s="609"/>
      <c r="AG380" s="622"/>
      <c r="AH380" s="622"/>
      <c r="AI380" s="622" t="str">
        <f t="shared" si="65"/>
        <v>#REF!</v>
      </c>
    </row>
    <row r="381" ht="15.0" customHeight="1">
      <c r="A381" s="609">
        <f t="shared" si="122"/>
        <v>379</v>
      </c>
      <c r="B381" s="171">
        <v>433570.0</v>
      </c>
      <c r="C381" s="422" t="s">
        <v>1028</v>
      </c>
      <c r="D381" s="683" t="s">
        <v>1965</v>
      </c>
      <c r="E381" s="683" t="s">
        <v>552</v>
      </c>
      <c r="F381" s="685" t="s">
        <v>512</v>
      </c>
      <c r="G381" s="685" t="s">
        <v>795</v>
      </c>
      <c r="H381" s="609" t="str">
        <f t="shared" si="119"/>
        <v>DEV01</v>
      </c>
      <c r="I381" s="611" t="str">
        <f t="shared" si="2"/>
        <v>#REF!</v>
      </c>
      <c r="J381" s="609">
        <v>6.0</v>
      </c>
      <c r="K381" s="609">
        <v>2024.0</v>
      </c>
      <c r="L381" s="405">
        <v>45444.0</v>
      </c>
      <c r="M381" s="405">
        <v>45473.0</v>
      </c>
      <c r="N381" s="640">
        <f t="shared" si="129"/>
        <v>20</v>
      </c>
      <c r="O381" s="1078">
        <v>0.3</v>
      </c>
      <c r="P381" s="640" t="str">
        <f t="shared" si="4"/>
        <v>#REF!</v>
      </c>
      <c r="Q381" s="800">
        <v>0.2</v>
      </c>
      <c r="R381" s="800"/>
      <c r="S381" s="171" t="s">
        <v>525</v>
      </c>
      <c r="T381" s="422" t="s">
        <v>2058</v>
      </c>
      <c r="U381" s="616">
        <f t="shared" si="5"/>
        <v>0.2</v>
      </c>
      <c r="V381" s="616" t="str">
        <f t="shared" si="123"/>
        <v>#REF!</v>
      </c>
      <c r="W381" s="616">
        <f t="shared" si="124"/>
        <v>0.65</v>
      </c>
      <c r="X381" s="616" t="str">
        <f t="shared" si="8"/>
        <v>#REF!</v>
      </c>
      <c r="Y381" s="616">
        <f t="shared" si="9"/>
        <v>1</v>
      </c>
      <c r="Z381" s="616" t="str">
        <f t="shared" si="42"/>
        <v>#REF!</v>
      </c>
      <c r="AA381" s="616" t="str">
        <f t="shared" si="60"/>
        <v>#REF!</v>
      </c>
      <c r="AB381" s="616" t="str">
        <f t="shared" si="61"/>
        <v>#REF!</v>
      </c>
      <c r="AC381" s="642" t="str">
        <f t="shared" si="62"/>
        <v>#REF!</v>
      </c>
      <c r="AD381" s="642" t="str">
        <f t="shared" si="63"/>
        <v>#REF!</v>
      </c>
      <c r="AE381" s="642" t="str">
        <f t="shared" si="64"/>
        <v>#REF!</v>
      </c>
      <c r="AF381" s="609"/>
      <c r="AG381" s="622"/>
      <c r="AH381" s="622"/>
      <c r="AI381" s="622">
        <f t="shared" si="65"/>
        <v>0.325</v>
      </c>
    </row>
    <row r="382" ht="15.0" customHeight="1">
      <c r="A382" s="609">
        <f t="shared" si="122"/>
        <v>380</v>
      </c>
      <c r="B382" s="171">
        <v>437388.0</v>
      </c>
      <c r="C382" s="422" t="s">
        <v>1001</v>
      </c>
      <c r="D382" s="683" t="s">
        <v>1997</v>
      </c>
      <c r="E382" s="683" t="s">
        <v>552</v>
      </c>
      <c r="F382" s="685" t="s">
        <v>512</v>
      </c>
      <c r="G382" s="685" t="s">
        <v>771</v>
      </c>
      <c r="H382" s="609" t="str">
        <f t="shared" si="119"/>
        <v>DEV04</v>
      </c>
      <c r="I382" s="611" t="str">
        <f t="shared" si="2"/>
        <v>#REF!</v>
      </c>
      <c r="J382" s="609">
        <v>6.0</v>
      </c>
      <c r="K382" s="609">
        <v>2024.0</v>
      </c>
      <c r="L382" s="405">
        <v>45444.0</v>
      </c>
      <c r="M382" s="405">
        <v>45473.0</v>
      </c>
      <c r="N382" s="640">
        <f t="shared" si="129"/>
        <v>20</v>
      </c>
      <c r="O382" s="1078">
        <v>0.6</v>
      </c>
      <c r="P382" s="640" t="str">
        <f t="shared" si="4"/>
        <v>#REF!</v>
      </c>
      <c r="Q382" s="800" t="str">
        <f t="shared" ref="Q382:Q388" si="133">P382</f>
        <v>#REF!</v>
      </c>
      <c r="R382" s="800"/>
      <c r="S382" s="171" t="s">
        <v>525</v>
      </c>
      <c r="T382" s="422" t="s">
        <v>2058</v>
      </c>
      <c r="U382" s="616" t="str">
        <f t="shared" si="5"/>
        <v>#REF!</v>
      </c>
      <c r="V382" s="616" t="str">
        <f t="shared" si="123"/>
        <v>#REF!</v>
      </c>
      <c r="W382" s="616" t="str">
        <f t="shared" si="124"/>
        <v>#REF!</v>
      </c>
      <c r="X382" s="616" t="str">
        <f t="shared" si="8"/>
        <v>#REF!</v>
      </c>
      <c r="Y382" s="616">
        <f t="shared" si="9"/>
        <v>1.45</v>
      </c>
      <c r="Z382" s="616" t="str">
        <f t="shared" si="42"/>
        <v>#REF!</v>
      </c>
      <c r="AA382" s="616" t="str">
        <f t="shared" si="60"/>
        <v>#REF!</v>
      </c>
      <c r="AB382" s="616" t="str">
        <f t="shared" si="61"/>
        <v>#REF!</v>
      </c>
      <c r="AC382" s="642" t="str">
        <f t="shared" si="62"/>
        <v>#REF!</v>
      </c>
      <c r="AD382" s="642" t="str">
        <f t="shared" si="63"/>
        <v>#REF!</v>
      </c>
      <c r="AE382" s="642" t="str">
        <f t="shared" si="64"/>
        <v>#REF!</v>
      </c>
      <c r="AF382" s="609"/>
      <c r="AG382" s="622"/>
      <c r="AH382" s="622"/>
      <c r="AI382" s="622" t="str">
        <f t="shared" si="65"/>
        <v>#REF!</v>
      </c>
    </row>
    <row r="383" ht="15.0" customHeight="1">
      <c r="A383" s="609">
        <f t="shared" si="122"/>
        <v>381</v>
      </c>
      <c r="B383" s="171">
        <v>452027.0</v>
      </c>
      <c r="C383" s="422" t="s">
        <v>1041</v>
      </c>
      <c r="D383" s="683" t="s">
        <v>1985</v>
      </c>
      <c r="E383" s="683" t="s">
        <v>552</v>
      </c>
      <c r="F383" s="685" t="s">
        <v>546</v>
      </c>
      <c r="G383" s="685" t="s">
        <v>790</v>
      </c>
      <c r="H383" s="609" t="str">
        <f t="shared" si="119"/>
        <v>TESTER03</v>
      </c>
      <c r="I383" s="611" t="str">
        <f t="shared" si="2"/>
        <v>#REF!</v>
      </c>
      <c r="J383" s="609">
        <v>6.0</v>
      </c>
      <c r="K383" s="609">
        <v>2024.0</v>
      </c>
      <c r="L383" s="405">
        <v>45444.0</v>
      </c>
      <c r="M383" s="405">
        <v>45473.0</v>
      </c>
      <c r="N383" s="640">
        <f t="shared" si="129"/>
        <v>20</v>
      </c>
      <c r="O383" s="1078">
        <v>0.5</v>
      </c>
      <c r="P383" s="640" t="str">
        <f t="shared" si="4"/>
        <v>#REF!</v>
      </c>
      <c r="Q383" s="800" t="str">
        <f t="shared" si="133"/>
        <v>#REF!</v>
      </c>
      <c r="R383" s="800"/>
      <c r="S383" s="171" t="s">
        <v>525</v>
      </c>
      <c r="T383" s="422" t="s">
        <v>2058</v>
      </c>
      <c r="U383" s="616" t="str">
        <f t="shared" si="5"/>
        <v>#REF!</v>
      </c>
      <c r="V383" s="616" t="str">
        <f t="shared" si="123"/>
        <v>#REF!</v>
      </c>
      <c r="W383" s="616" t="str">
        <f t="shared" si="124"/>
        <v>#REF!</v>
      </c>
      <c r="X383" s="616" t="str">
        <f t="shared" si="8"/>
        <v>#REF!</v>
      </c>
      <c r="Y383" s="616">
        <f t="shared" si="9"/>
        <v>1</v>
      </c>
      <c r="Z383" s="616" t="str">
        <f t="shared" si="42"/>
        <v>#REF!</v>
      </c>
      <c r="AA383" s="616" t="str">
        <f t="shared" si="60"/>
        <v>#REF!</v>
      </c>
      <c r="AB383" s="616" t="str">
        <f t="shared" si="61"/>
        <v>#REF!</v>
      </c>
      <c r="AC383" s="642" t="str">
        <f t="shared" si="62"/>
        <v>#REF!</v>
      </c>
      <c r="AD383" s="642" t="str">
        <f t="shared" si="63"/>
        <v>#REF!</v>
      </c>
      <c r="AE383" s="642" t="str">
        <f t="shared" si="64"/>
        <v>#REF!</v>
      </c>
      <c r="AF383" s="609"/>
      <c r="AG383" s="622"/>
      <c r="AH383" s="622"/>
      <c r="AI383" s="622" t="str">
        <f t="shared" si="65"/>
        <v>#REF!</v>
      </c>
    </row>
    <row r="384" ht="15.0" customHeight="1">
      <c r="A384" s="609">
        <f t="shared" si="122"/>
        <v>382</v>
      </c>
      <c r="B384" s="171">
        <v>457041.0</v>
      </c>
      <c r="C384" s="422" t="s">
        <v>1044</v>
      </c>
      <c r="D384" s="683" t="s">
        <v>2025</v>
      </c>
      <c r="E384" s="683" t="s">
        <v>552</v>
      </c>
      <c r="F384" s="685" t="s">
        <v>546</v>
      </c>
      <c r="G384" s="685" t="s">
        <v>771</v>
      </c>
      <c r="H384" s="609" t="str">
        <f t="shared" si="119"/>
        <v>TESTER04</v>
      </c>
      <c r="I384" s="611" t="str">
        <f t="shared" si="2"/>
        <v>#REF!</v>
      </c>
      <c r="J384" s="609">
        <v>6.0</v>
      </c>
      <c r="K384" s="609">
        <v>2024.0</v>
      </c>
      <c r="L384" s="405">
        <v>45444.0</v>
      </c>
      <c r="M384" s="405">
        <v>45473.0</v>
      </c>
      <c r="N384" s="640">
        <f t="shared" si="129"/>
        <v>20</v>
      </c>
      <c r="O384" s="1078">
        <v>0.2</v>
      </c>
      <c r="P384" s="640" t="str">
        <f t="shared" si="4"/>
        <v>#REF!</v>
      </c>
      <c r="Q384" s="800" t="str">
        <f t="shared" si="133"/>
        <v>#REF!</v>
      </c>
      <c r="R384" s="800"/>
      <c r="S384" s="171" t="s">
        <v>525</v>
      </c>
      <c r="T384" s="422" t="s">
        <v>2058</v>
      </c>
      <c r="U384" s="616" t="str">
        <f t="shared" si="5"/>
        <v>#REF!</v>
      </c>
      <c r="V384" s="616" t="str">
        <f t="shared" si="123"/>
        <v>#REF!</v>
      </c>
      <c r="W384" s="616" t="str">
        <f t="shared" si="124"/>
        <v>#REF!</v>
      </c>
      <c r="X384" s="616" t="str">
        <f t="shared" si="8"/>
        <v>#REF!</v>
      </c>
      <c r="Y384" s="616">
        <f t="shared" si="9"/>
        <v>1.15</v>
      </c>
      <c r="Z384" s="616" t="str">
        <f t="shared" si="42"/>
        <v>#REF!</v>
      </c>
      <c r="AA384" s="616" t="str">
        <f t="shared" si="60"/>
        <v>#REF!</v>
      </c>
      <c r="AB384" s="616" t="str">
        <f t="shared" si="61"/>
        <v>#REF!</v>
      </c>
      <c r="AC384" s="642" t="str">
        <f t="shared" si="62"/>
        <v>#REF!</v>
      </c>
      <c r="AD384" s="642" t="str">
        <f t="shared" si="63"/>
        <v>#REF!</v>
      </c>
      <c r="AE384" s="642" t="str">
        <f t="shared" si="64"/>
        <v>#REF!</v>
      </c>
      <c r="AF384" s="609"/>
      <c r="AG384" s="622"/>
      <c r="AH384" s="622"/>
      <c r="AI384" s="622" t="str">
        <f t="shared" si="65"/>
        <v>#REF!</v>
      </c>
    </row>
    <row r="385" ht="15.0" customHeight="1">
      <c r="A385" s="609">
        <f t="shared" si="122"/>
        <v>383</v>
      </c>
      <c r="B385" s="171">
        <v>463057.0</v>
      </c>
      <c r="C385" s="422" t="s">
        <v>1671</v>
      </c>
      <c r="D385" s="683" t="s">
        <v>2119</v>
      </c>
      <c r="E385" s="683" t="s">
        <v>552</v>
      </c>
      <c r="F385" s="685" t="s">
        <v>512</v>
      </c>
      <c r="G385" s="685" t="s">
        <v>790</v>
      </c>
      <c r="H385" s="609" t="str">
        <f t="shared" si="119"/>
        <v>DEV03</v>
      </c>
      <c r="I385" s="611" t="str">
        <f t="shared" si="2"/>
        <v>#REF!</v>
      </c>
      <c r="J385" s="609">
        <v>6.0</v>
      </c>
      <c r="K385" s="609">
        <v>2024.0</v>
      </c>
      <c r="L385" s="405">
        <v>45444.0</v>
      </c>
      <c r="M385" s="405">
        <v>45464.0</v>
      </c>
      <c r="N385" s="640">
        <f t="shared" si="129"/>
        <v>15</v>
      </c>
      <c r="O385" s="1078">
        <v>0.15</v>
      </c>
      <c r="P385" s="640" t="str">
        <f t="shared" si="4"/>
        <v>#REF!</v>
      </c>
      <c r="Q385" s="800" t="str">
        <f t="shared" si="133"/>
        <v>#REF!</v>
      </c>
      <c r="R385" s="800"/>
      <c r="S385" s="171" t="s">
        <v>525</v>
      </c>
      <c r="T385" s="422" t="s">
        <v>2058</v>
      </c>
      <c r="U385" s="616" t="str">
        <f t="shared" si="5"/>
        <v>#REF!</v>
      </c>
      <c r="V385" s="616" t="str">
        <f t="shared" si="123"/>
        <v>#REF!</v>
      </c>
      <c r="W385" s="616" t="str">
        <f t="shared" si="124"/>
        <v>#REF!</v>
      </c>
      <c r="X385" s="616" t="str">
        <f t="shared" si="8"/>
        <v>#REF!</v>
      </c>
      <c r="Y385" s="616">
        <f t="shared" si="9"/>
        <v>0.45</v>
      </c>
      <c r="Z385" s="616" t="str">
        <f t="shared" si="42"/>
        <v>#REF!</v>
      </c>
      <c r="AA385" s="616" t="str">
        <f t="shared" si="60"/>
        <v>#REF!</v>
      </c>
      <c r="AB385" s="616" t="str">
        <f t="shared" si="61"/>
        <v>#REF!</v>
      </c>
      <c r="AC385" s="642" t="str">
        <f t="shared" si="62"/>
        <v>#REF!</v>
      </c>
      <c r="AD385" s="642" t="str">
        <f t="shared" si="63"/>
        <v>#REF!</v>
      </c>
      <c r="AE385" s="642" t="str">
        <f t="shared" si="64"/>
        <v>#REF!</v>
      </c>
      <c r="AF385" s="609"/>
      <c r="AG385" s="622"/>
      <c r="AH385" s="622"/>
      <c r="AI385" s="622" t="str">
        <f t="shared" si="65"/>
        <v>#REF!</v>
      </c>
    </row>
    <row r="386" ht="15.0" customHeight="1">
      <c r="A386" s="609">
        <f t="shared" si="122"/>
        <v>384</v>
      </c>
      <c r="B386" s="171">
        <v>463679.0</v>
      </c>
      <c r="C386" s="422" t="s">
        <v>2056</v>
      </c>
      <c r="D386" s="683" t="s">
        <v>2057</v>
      </c>
      <c r="E386" s="683" t="s">
        <v>552</v>
      </c>
      <c r="F386" s="685" t="s">
        <v>512</v>
      </c>
      <c r="G386" s="685" t="s">
        <v>790</v>
      </c>
      <c r="H386" s="609" t="str">
        <f t="shared" si="119"/>
        <v>DEV03</v>
      </c>
      <c r="I386" s="611" t="str">
        <f t="shared" si="2"/>
        <v>#REF!</v>
      </c>
      <c r="J386" s="609">
        <v>6.0</v>
      </c>
      <c r="K386" s="609">
        <v>2024.0</v>
      </c>
      <c r="L386" s="405">
        <v>45444.0</v>
      </c>
      <c r="M386" s="405">
        <v>45473.0</v>
      </c>
      <c r="N386" s="640">
        <f t="shared" si="129"/>
        <v>20</v>
      </c>
      <c r="O386" s="640">
        <v>1.0</v>
      </c>
      <c r="P386" s="640" t="str">
        <f t="shared" si="4"/>
        <v>#REF!</v>
      </c>
      <c r="Q386" s="800" t="str">
        <f t="shared" si="133"/>
        <v>#REF!</v>
      </c>
      <c r="R386" s="800"/>
      <c r="S386" s="171" t="s">
        <v>525</v>
      </c>
      <c r="T386" s="422" t="s">
        <v>2058</v>
      </c>
      <c r="U386" s="616" t="str">
        <f t="shared" si="5"/>
        <v>#REF!</v>
      </c>
      <c r="V386" s="616" t="str">
        <f t="shared" si="123"/>
        <v>#REF!</v>
      </c>
      <c r="W386" s="616" t="str">
        <f t="shared" si="124"/>
        <v>#REF!</v>
      </c>
      <c r="X386" s="616" t="str">
        <f t="shared" si="8"/>
        <v>#REF!</v>
      </c>
      <c r="Y386" s="616">
        <f t="shared" si="9"/>
        <v>1</v>
      </c>
      <c r="Z386" s="616" t="str">
        <f t="shared" si="42"/>
        <v>#REF!</v>
      </c>
      <c r="AA386" s="616" t="str">
        <f t="shared" si="60"/>
        <v>#REF!</v>
      </c>
      <c r="AB386" s="616" t="str">
        <f t="shared" si="61"/>
        <v>#REF!</v>
      </c>
      <c r="AC386" s="642" t="str">
        <f t="shared" si="62"/>
        <v>#REF!</v>
      </c>
      <c r="AD386" s="642" t="str">
        <f t="shared" si="63"/>
        <v>#REF!</v>
      </c>
      <c r="AE386" s="642" t="str">
        <f t="shared" si="64"/>
        <v>#REF!</v>
      </c>
      <c r="AF386" s="609"/>
      <c r="AG386" s="622"/>
      <c r="AH386" s="622"/>
      <c r="AI386" s="622" t="str">
        <f t="shared" si="65"/>
        <v>#REF!</v>
      </c>
    </row>
    <row r="387" ht="15.0" customHeight="1">
      <c r="A387" s="609">
        <f t="shared" si="122"/>
        <v>385</v>
      </c>
      <c r="B387" s="171">
        <v>464727.0</v>
      </c>
      <c r="C387" s="422" t="s">
        <v>2002</v>
      </c>
      <c r="D387" s="683" t="s">
        <v>2003</v>
      </c>
      <c r="E387" s="683" t="s">
        <v>552</v>
      </c>
      <c r="F387" s="685" t="s">
        <v>512</v>
      </c>
      <c r="G387" s="685" t="s">
        <v>771</v>
      </c>
      <c r="H387" s="609" t="str">
        <f t="shared" si="119"/>
        <v>DEV04</v>
      </c>
      <c r="I387" s="611" t="str">
        <f t="shared" si="2"/>
        <v>#REF!</v>
      </c>
      <c r="J387" s="609">
        <v>6.0</v>
      </c>
      <c r="K387" s="609">
        <v>2024.0</v>
      </c>
      <c r="L387" s="405">
        <v>45463.0</v>
      </c>
      <c r="M387" s="405">
        <v>45473.0</v>
      </c>
      <c r="N387" s="640">
        <f t="shared" si="129"/>
        <v>7</v>
      </c>
      <c r="O387" s="640">
        <v>0.175</v>
      </c>
      <c r="P387" s="640" t="str">
        <f t="shared" si="4"/>
        <v>#REF!</v>
      </c>
      <c r="Q387" s="800" t="str">
        <f t="shared" si="133"/>
        <v>#REF!</v>
      </c>
      <c r="R387" s="800"/>
      <c r="S387" s="171" t="s">
        <v>525</v>
      </c>
      <c r="T387" s="422" t="s">
        <v>2058</v>
      </c>
      <c r="U387" s="616" t="str">
        <f t="shared" si="5"/>
        <v>#REF!</v>
      </c>
      <c r="V387" s="616" t="str">
        <f t="shared" si="123"/>
        <v>#REF!</v>
      </c>
      <c r="W387" s="616" t="str">
        <f t="shared" si="124"/>
        <v>#REF!</v>
      </c>
      <c r="X387" s="616" t="str">
        <f t="shared" si="8"/>
        <v>#REF!</v>
      </c>
      <c r="Y387" s="616">
        <f t="shared" si="9"/>
        <v>1.375</v>
      </c>
      <c r="Z387" s="616" t="str">
        <f t="shared" si="42"/>
        <v>#REF!</v>
      </c>
      <c r="AA387" s="616" t="str">
        <f t="shared" si="60"/>
        <v>#REF!</v>
      </c>
      <c r="AB387" s="616" t="str">
        <f t="shared" si="61"/>
        <v>#REF!</v>
      </c>
      <c r="AC387" s="642" t="str">
        <f t="shared" si="62"/>
        <v>#REF!</v>
      </c>
      <c r="AD387" s="642" t="str">
        <f t="shared" si="63"/>
        <v>#REF!</v>
      </c>
      <c r="AE387" s="642" t="str">
        <f t="shared" si="64"/>
        <v>#REF!</v>
      </c>
      <c r="AF387" s="609"/>
      <c r="AG387" s="622"/>
      <c r="AH387" s="622"/>
      <c r="AI387" s="622" t="str">
        <f t="shared" si="65"/>
        <v>#REF!</v>
      </c>
    </row>
    <row r="388" ht="15.0" customHeight="1">
      <c r="A388" s="609">
        <f t="shared" si="122"/>
        <v>386</v>
      </c>
      <c r="B388" s="171">
        <v>432495.0</v>
      </c>
      <c r="C388" s="422" t="s">
        <v>1049</v>
      </c>
      <c r="D388" s="683" t="s">
        <v>2044</v>
      </c>
      <c r="E388" s="683" t="s">
        <v>552</v>
      </c>
      <c r="F388" s="685" t="s">
        <v>512</v>
      </c>
      <c r="G388" s="685" t="s">
        <v>787</v>
      </c>
      <c r="H388" s="609" t="str">
        <f t="shared" si="119"/>
        <v>DEV05</v>
      </c>
      <c r="I388" s="611" t="str">
        <f t="shared" si="2"/>
        <v>#REF!</v>
      </c>
      <c r="J388" s="609">
        <v>6.0</v>
      </c>
      <c r="K388" s="609">
        <v>2024.0</v>
      </c>
      <c r="L388" s="405">
        <v>45444.0</v>
      </c>
      <c r="M388" s="405">
        <v>45473.0</v>
      </c>
      <c r="N388" s="640">
        <f t="shared" si="129"/>
        <v>20</v>
      </c>
      <c r="O388" s="640">
        <v>0.2</v>
      </c>
      <c r="P388" s="640" t="str">
        <f t="shared" si="4"/>
        <v>#REF!</v>
      </c>
      <c r="Q388" s="800" t="str">
        <f t="shared" si="133"/>
        <v>#REF!</v>
      </c>
      <c r="R388" s="800"/>
      <c r="S388" s="171" t="s">
        <v>525</v>
      </c>
      <c r="T388" s="422" t="s">
        <v>2051</v>
      </c>
      <c r="U388" s="616" t="str">
        <f t="shared" si="5"/>
        <v>#REF!</v>
      </c>
      <c r="V388" s="616" t="str">
        <f t="shared" si="123"/>
        <v>#REF!</v>
      </c>
      <c r="W388" s="616" t="str">
        <f t="shared" si="124"/>
        <v>#REF!</v>
      </c>
      <c r="X388" s="616" t="str">
        <f t="shared" si="8"/>
        <v>#REF!</v>
      </c>
      <c r="Y388" s="616">
        <f t="shared" si="9"/>
        <v>0.9</v>
      </c>
      <c r="Z388" s="616" t="str">
        <f t="shared" si="42"/>
        <v>#REF!</v>
      </c>
      <c r="AA388" s="616" t="str">
        <f t="shared" si="60"/>
        <v>#REF!</v>
      </c>
      <c r="AB388" s="616" t="str">
        <f t="shared" si="61"/>
        <v>#REF!</v>
      </c>
      <c r="AC388" s="642" t="str">
        <f t="shared" si="62"/>
        <v>#REF!</v>
      </c>
      <c r="AD388" s="642" t="str">
        <f t="shared" si="63"/>
        <v>#REF!</v>
      </c>
      <c r="AE388" s="642" t="str">
        <f t="shared" si="64"/>
        <v>#REF!</v>
      </c>
      <c r="AF388" s="609"/>
      <c r="AG388" s="622"/>
      <c r="AH388" s="622"/>
      <c r="AI388" s="622" t="str">
        <f t="shared" si="65"/>
        <v>#REF!</v>
      </c>
    </row>
    <row r="389" ht="15.0" customHeight="1">
      <c r="A389" s="609">
        <f t="shared" si="122"/>
        <v>387</v>
      </c>
      <c r="B389" s="171">
        <v>277692.0</v>
      </c>
      <c r="C389" s="422" t="s">
        <v>788</v>
      </c>
      <c r="D389" s="683" t="s">
        <v>2123</v>
      </c>
      <c r="E389" s="683" t="s">
        <v>552</v>
      </c>
      <c r="F389" s="685" t="s">
        <v>546</v>
      </c>
      <c r="G389" s="685" t="s">
        <v>790</v>
      </c>
      <c r="H389" s="609" t="str">
        <f t="shared" si="119"/>
        <v>TESTER03</v>
      </c>
      <c r="I389" s="611" t="str">
        <f t="shared" si="2"/>
        <v>#REF!</v>
      </c>
      <c r="J389" s="609">
        <v>6.0</v>
      </c>
      <c r="K389" s="609">
        <v>2024.0</v>
      </c>
      <c r="L389" s="405">
        <v>45444.0</v>
      </c>
      <c r="M389" s="405">
        <v>45473.0</v>
      </c>
      <c r="N389" s="640">
        <v>20.0</v>
      </c>
      <c r="O389" s="640">
        <f t="shared" ref="O389:O461" si="134">N389/20</f>
        <v>1</v>
      </c>
      <c r="P389" s="640" t="str">
        <f t="shared" si="4"/>
        <v>#REF!</v>
      </c>
      <c r="Q389" s="800">
        <v>1.19</v>
      </c>
      <c r="R389" s="800"/>
      <c r="S389" s="171" t="s">
        <v>525</v>
      </c>
      <c r="T389" s="422" t="s">
        <v>2124</v>
      </c>
      <c r="U389" s="616">
        <f t="shared" si="5"/>
        <v>1.19</v>
      </c>
      <c r="V389" s="616" t="str">
        <f t="shared" si="123"/>
        <v>#REF!</v>
      </c>
      <c r="W389" s="616">
        <f t="shared" si="124"/>
        <v>1.19</v>
      </c>
      <c r="X389" s="616" t="str">
        <f t="shared" si="8"/>
        <v>#REF!</v>
      </c>
      <c r="Y389" s="616">
        <f t="shared" si="9"/>
        <v>1</v>
      </c>
      <c r="Z389" s="616" t="str">
        <f t="shared" si="42"/>
        <v>#REF!</v>
      </c>
      <c r="AA389" s="616" t="str">
        <f t="shared" si="60"/>
        <v>#REF!</v>
      </c>
      <c r="AB389" s="616" t="str">
        <f t="shared" si="61"/>
        <v>#REF!</v>
      </c>
      <c r="AC389" s="642" t="str">
        <f t="shared" si="62"/>
        <v>#REF!</v>
      </c>
      <c r="AD389" s="642" t="str">
        <f t="shared" si="63"/>
        <v>#REF!</v>
      </c>
      <c r="AE389" s="642" t="str">
        <f t="shared" si="64"/>
        <v>#REF!</v>
      </c>
      <c r="AF389" s="609"/>
      <c r="AG389" s="622"/>
      <c r="AH389" s="622"/>
      <c r="AI389" s="622">
        <f t="shared" si="65"/>
        <v>1.19</v>
      </c>
    </row>
    <row r="390" ht="15.0" customHeight="1">
      <c r="A390" s="609">
        <f t="shared" si="122"/>
        <v>388</v>
      </c>
      <c r="B390" s="171">
        <v>461697.0</v>
      </c>
      <c r="C390" s="422" t="s">
        <v>1213</v>
      </c>
      <c r="D390" s="683" t="s">
        <v>2125</v>
      </c>
      <c r="E390" s="683" t="s">
        <v>552</v>
      </c>
      <c r="F390" s="685" t="s">
        <v>512</v>
      </c>
      <c r="G390" s="685" t="s">
        <v>787</v>
      </c>
      <c r="H390" s="609" t="str">
        <f t="shared" si="119"/>
        <v>DEV05</v>
      </c>
      <c r="I390" s="611" t="str">
        <f t="shared" si="2"/>
        <v>#REF!</v>
      </c>
      <c r="J390" s="609">
        <v>6.0</v>
      </c>
      <c r="K390" s="609">
        <v>2024.0</v>
      </c>
      <c r="L390" s="405">
        <v>45444.0</v>
      </c>
      <c r="M390" s="405">
        <v>45473.0</v>
      </c>
      <c r="N390" s="640">
        <v>20.0</v>
      </c>
      <c r="O390" s="640">
        <f t="shared" si="134"/>
        <v>1</v>
      </c>
      <c r="P390" s="640" t="str">
        <f t="shared" si="4"/>
        <v>#REF!</v>
      </c>
      <c r="Q390" s="800">
        <v>2.03</v>
      </c>
      <c r="R390" s="800"/>
      <c r="S390" s="171" t="s">
        <v>525</v>
      </c>
      <c r="T390" s="422" t="s">
        <v>2124</v>
      </c>
      <c r="U390" s="616">
        <f t="shared" si="5"/>
        <v>2.03</v>
      </c>
      <c r="V390" s="616" t="str">
        <f t="shared" si="123"/>
        <v>#REF!</v>
      </c>
      <c r="W390" s="616">
        <f t="shared" si="124"/>
        <v>2.03</v>
      </c>
      <c r="X390" s="616" t="str">
        <f t="shared" si="8"/>
        <v>#REF!</v>
      </c>
      <c r="Y390" s="616">
        <f t="shared" si="9"/>
        <v>1</v>
      </c>
      <c r="Z390" s="616" t="str">
        <f t="shared" si="42"/>
        <v>#REF!</v>
      </c>
      <c r="AA390" s="616" t="str">
        <f t="shared" si="60"/>
        <v>#REF!</v>
      </c>
      <c r="AB390" s="616" t="str">
        <f t="shared" si="61"/>
        <v>#REF!</v>
      </c>
      <c r="AC390" s="642" t="str">
        <f t="shared" si="62"/>
        <v>#REF!</v>
      </c>
      <c r="AD390" s="642" t="str">
        <f t="shared" si="63"/>
        <v>#REF!</v>
      </c>
      <c r="AE390" s="642" t="str">
        <f t="shared" si="64"/>
        <v>#REF!</v>
      </c>
      <c r="AF390" s="609"/>
      <c r="AG390" s="622"/>
      <c r="AH390" s="622"/>
      <c r="AI390" s="622">
        <f t="shared" si="65"/>
        <v>2.03</v>
      </c>
    </row>
    <row r="391" ht="15.0" customHeight="1">
      <c r="A391" s="609">
        <f t="shared" si="122"/>
        <v>389</v>
      </c>
      <c r="B391" s="171">
        <v>463667.0</v>
      </c>
      <c r="C391" s="422" t="s">
        <v>2126</v>
      </c>
      <c r="D391" s="683" t="s">
        <v>2127</v>
      </c>
      <c r="E391" s="683" t="s">
        <v>552</v>
      </c>
      <c r="F391" s="685" t="s">
        <v>564</v>
      </c>
      <c r="G391" s="685" t="s">
        <v>790</v>
      </c>
      <c r="H391" s="609" t="str">
        <f t="shared" si="119"/>
        <v>BA03</v>
      </c>
      <c r="I391" s="611" t="str">
        <f t="shared" si="2"/>
        <v>#REF!</v>
      </c>
      <c r="J391" s="609">
        <v>6.0</v>
      </c>
      <c r="K391" s="609">
        <v>2024.0</v>
      </c>
      <c r="L391" s="405">
        <v>45444.0</v>
      </c>
      <c r="M391" s="405">
        <v>45473.0</v>
      </c>
      <c r="N391" s="640">
        <v>20.0</v>
      </c>
      <c r="O391" s="640">
        <f t="shared" si="134"/>
        <v>1</v>
      </c>
      <c r="P391" s="640" t="str">
        <f t="shared" si="4"/>
        <v>#REF!</v>
      </c>
      <c r="Q391" s="800">
        <v>1.41</v>
      </c>
      <c r="R391" s="800"/>
      <c r="S391" s="171" t="s">
        <v>525</v>
      </c>
      <c r="T391" s="422" t="s">
        <v>2124</v>
      </c>
      <c r="U391" s="616">
        <f t="shared" si="5"/>
        <v>1.41</v>
      </c>
      <c r="V391" s="616" t="str">
        <f t="shared" si="123"/>
        <v>#REF!</v>
      </c>
      <c r="W391" s="616">
        <f t="shared" si="124"/>
        <v>1.41</v>
      </c>
      <c r="X391" s="616" t="str">
        <f t="shared" si="8"/>
        <v>#REF!</v>
      </c>
      <c r="Y391" s="616">
        <f t="shared" si="9"/>
        <v>1</v>
      </c>
      <c r="Z391" s="616" t="str">
        <f t="shared" si="42"/>
        <v>#REF!</v>
      </c>
      <c r="AA391" s="616" t="str">
        <f t="shared" si="60"/>
        <v>#REF!</v>
      </c>
      <c r="AB391" s="616" t="str">
        <f t="shared" si="61"/>
        <v>#REF!</v>
      </c>
      <c r="AC391" s="642" t="str">
        <f t="shared" si="62"/>
        <v>#REF!</v>
      </c>
      <c r="AD391" s="642" t="str">
        <f t="shared" si="63"/>
        <v>#REF!</v>
      </c>
      <c r="AE391" s="642" t="str">
        <f t="shared" si="64"/>
        <v>#REF!</v>
      </c>
      <c r="AF391" s="609"/>
      <c r="AG391" s="622"/>
      <c r="AH391" s="622"/>
      <c r="AI391" s="622">
        <f t="shared" si="65"/>
        <v>1.41</v>
      </c>
    </row>
    <row r="392" ht="15.0" customHeight="1">
      <c r="A392" s="609">
        <f t="shared" si="122"/>
        <v>390</v>
      </c>
      <c r="B392" s="389">
        <v>465355.0</v>
      </c>
      <c r="C392" s="390" t="s">
        <v>1523</v>
      </c>
      <c r="D392" s="669" t="s">
        <v>2128</v>
      </c>
      <c r="E392" s="669" t="s">
        <v>552</v>
      </c>
      <c r="F392" s="671" t="s">
        <v>512</v>
      </c>
      <c r="G392" s="671" t="s">
        <v>790</v>
      </c>
      <c r="H392" s="609" t="str">
        <f t="shared" si="119"/>
        <v>DEV03</v>
      </c>
      <c r="I392" s="611" t="str">
        <f t="shared" si="2"/>
        <v>#REF!</v>
      </c>
      <c r="J392" s="609">
        <v>6.0</v>
      </c>
      <c r="K392" s="609">
        <v>2024.0</v>
      </c>
      <c r="L392" s="391">
        <v>45460.0</v>
      </c>
      <c r="M392" s="391">
        <v>45473.0</v>
      </c>
      <c r="N392" s="640">
        <v>10.0</v>
      </c>
      <c r="O392" s="640">
        <f t="shared" si="134"/>
        <v>0.5</v>
      </c>
      <c r="P392" s="640" t="str">
        <f t="shared" si="4"/>
        <v>#REF!</v>
      </c>
      <c r="Q392" s="797">
        <v>0.62</v>
      </c>
      <c r="R392" s="797"/>
      <c r="S392" s="389" t="s">
        <v>525</v>
      </c>
      <c r="T392" s="390" t="s">
        <v>2124</v>
      </c>
      <c r="U392" s="616">
        <f t="shared" si="5"/>
        <v>0.62</v>
      </c>
      <c r="V392" s="616" t="str">
        <f t="shared" si="123"/>
        <v>#REF!</v>
      </c>
      <c r="W392" s="616">
        <f t="shared" si="124"/>
        <v>0.62</v>
      </c>
      <c r="X392" s="616" t="str">
        <f t="shared" si="8"/>
        <v>#REF!</v>
      </c>
      <c r="Y392" s="616">
        <f t="shared" si="9"/>
        <v>0.5</v>
      </c>
      <c r="Z392" s="616" t="str">
        <f t="shared" si="42"/>
        <v>#REF!</v>
      </c>
      <c r="AA392" s="616" t="str">
        <f t="shared" si="60"/>
        <v>#REF!</v>
      </c>
      <c r="AB392" s="616" t="str">
        <f t="shared" si="61"/>
        <v>#REF!</v>
      </c>
      <c r="AC392" s="642" t="str">
        <f t="shared" si="62"/>
        <v>#REF!</v>
      </c>
      <c r="AD392" s="642" t="str">
        <f t="shared" si="63"/>
        <v>#REF!</v>
      </c>
      <c r="AE392" s="642" t="str">
        <f t="shared" si="64"/>
        <v>#REF!</v>
      </c>
      <c r="AF392" s="609"/>
      <c r="AG392" s="622"/>
      <c r="AH392" s="622"/>
      <c r="AI392" s="622">
        <f t="shared" si="65"/>
        <v>0.62</v>
      </c>
    </row>
    <row r="393" ht="15.0" customHeight="1">
      <c r="A393" s="609">
        <f t="shared" si="122"/>
        <v>391</v>
      </c>
      <c r="B393" s="171">
        <v>292225.0</v>
      </c>
      <c r="C393" s="422" t="s">
        <v>660</v>
      </c>
      <c r="D393" s="683" t="s">
        <v>2129</v>
      </c>
      <c r="E393" s="683" t="s">
        <v>662</v>
      </c>
      <c r="F393" s="685" t="s">
        <v>663</v>
      </c>
      <c r="G393" s="685" t="s">
        <v>665</v>
      </c>
      <c r="H393" s="609" t="str">
        <f t="shared" si="119"/>
        <v>PM02</v>
      </c>
      <c r="I393" s="611" t="str">
        <f t="shared" si="2"/>
        <v>#REF!</v>
      </c>
      <c r="J393" s="609">
        <v>6.0</v>
      </c>
      <c r="K393" s="609">
        <v>2024.0</v>
      </c>
      <c r="L393" s="405">
        <v>45444.0</v>
      </c>
      <c r="M393" s="405">
        <v>45473.0</v>
      </c>
      <c r="N393" s="640">
        <v>3.0</v>
      </c>
      <c r="O393" s="640">
        <f t="shared" si="134"/>
        <v>0.15</v>
      </c>
      <c r="P393" s="640" t="str">
        <f t="shared" si="4"/>
        <v>#REF!</v>
      </c>
      <c r="Q393" s="800">
        <v>0.15</v>
      </c>
      <c r="R393" s="800"/>
      <c r="S393" s="171" t="s">
        <v>525</v>
      </c>
      <c r="T393" s="390" t="s">
        <v>2124</v>
      </c>
      <c r="U393" s="616">
        <f t="shared" si="5"/>
        <v>0.15</v>
      </c>
      <c r="V393" s="616" t="str">
        <f t="shared" si="123"/>
        <v>#REF!</v>
      </c>
      <c r="W393" s="616">
        <f t="shared" si="124"/>
        <v>1.2</v>
      </c>
      <c r="X393" s="616" t="str">
        <f t="shared" si="8"/>
        <v>#REF!</v>
      </c>
      <c r="Y393" s="616">
        <f t="shared" si="9"/>
        <v>1</v>
      </c>
      <c r="Z393" s="616" t="str">
        <f t="shared" si="42"/>
        <v>#REF!</v>
      </c>
      <c r="AA393" s="616" t="str">
        <f t="shared" si="60"/>
        <v>#REF!</v>
      </c>
      <c r="AB393" s="616" t="str">
        <f t="shared" si="61"/>
        <v>#REF!</v>
      </c>
      <c r="AC393" s="642" t="str">
        <f t="shared" si="62"/>
        <v>#REF!</v>
      </c>
      <c r="AD393" s="642" t="str">
        <f t="shared" si="63"/>
        <v>#REF!</v>
      </c>
      <c r="AE393" s="642" t="str">
        <f t="shared" si="64"/>
        <v>#REF!</v>
      </c>
      <c r="AF393" s="670"/>
      <c r="AG393" s="622"/>
      <c r="AH393" s="622"/>
      <c r="AI393" s="622">
        <f t="shared" si="65"/>
        <v>0.3</v>
      </c>
    </row>
    <row r="394" ht="15.0" customHeight="1">
      <c r="A394" s="609">
        <f t="shared" si="122"/>
        <v>392</v>
      </c>
      <c r="B394" s="171">
        <v>283549.0</v>
      </c>
      <c r="C394" s="422" t="s">
        <v>769</v>
      </c>
      <c r="D394" s="683" t="s">
        <v>2130</v>
      </c>
      <c r="E394" s="683" t="s">
        <v>552</v>
      </c>
      <c r="F394" s="685" t="s">
        <v>564</v>
      </c>
      <c r="G394" s="685" t="s">
        <v>771</v>
      </c>
      <c r="H394" s="609" t="str">
        <f t="shared" si="119"/>
        <v>BA04</v>
      </c>
      <c r="I394" s="611" t="str">
        <f t="shared" si="2"/>
        <v>#REF!</v>
      </c>
      <c r="J394" s="609">
        <v>6.0</v>
      </c>
      <c r="K394" s="609">
        <v>2024.0</v>
      </c>
      <c r="L394" s="405">
        <v>45444.0</v>
      </c>
      <c r="M394" s="405">
        <v>45457.0</v>
      </c>
      <c r="N394" s="640">
        <v>10.0</v>
      </c>
      <c r="O394" s="640">
        <f t="shared" si="134"/>
        <v>0.5</v>
      </c>
      <c r="P394" s="640" t="str">
        <f t="shared" si="4"/>
        <v>#REF!</v>
      </c>
      <c r="Q394" s="800">
        <v>0.795</v>
      </c>
      <c r="R394" s="800"/>
      <c r="S394" s="171" t="s">
        <v>525</v>
      </c>
      <c r="T394" s="422" t="s">
        <v>2134</v>
      </c>
      <c r="U394" s="616">
        <f t="shared" si="5"/>
        <v>0.795</v>
      </c>
      <c r="V394" s="616" t="str">
        <f t="shared" si="123"/>
        <v>#REF!</v>
      </c>
      <c r="W394" s="616">
        <f t="shared" si="124"/>
        <v>0.795</v>
      </c>
      <c r="X394" s="616" t="str">
        <f t="shared" si="8"/>
        <v>#REF!</v>
      </c>
      <c r="Y394" s="616">
        <f t="shared" si="9"/>
        <v>0.5</v>
      </c>
      <c r="Z394" s="616" t="str">
        <f t="shared" si="42"/>
        <v>#REF!</v>
      </c>
      <c r="AA394" s="616" t="str">
        <f t="shared" si="60"/>
        <v>#REF!</v>
      </c>
      <c r="AB394" s="616" t="str">
        <f t="shared" si="61"/>
        <v>#REF!</v>
      </c>
      <c r="AC394" s="642" t="str">
        <f t="shared" si="62"/>
        <v>#REF!</v>
      </c>
      <c r="AD394" s="642" t="str">
        <f t="shared" si="63"/>
        <v>#REF!</v>
      </c>
      <c r="AE394" s="642" t="str">
        <f t="shared" si="64"/>
        <v>#REF!</v>
      </c>
      <c r="AF394" s="609"/>
      <c r="AG394" s="622"/>
      <c r="AH394" s="622"/>
      <c r="AI394" s="622">
        <f t="shared" si="65"/>
        <v>0.795</v>
      </c>
    </row>
    <row r="395" ht="15.0" customHeight="1">
      <c r="A395" s="609">
        <f t="shared" si="122"/>
        <v>393</v>
      </c>
      <c r="B395" s="171">
        <v>293942.0</v>
      </c>
      <c r="C395" s="422" t="s">
        <v>779</v>
      </c>
      <c r="D395" s="683" t="s">
        <v>1945</v>
      </c>
      <c r="E395" s="683" t="s">
        <v>552</v>
      </c>
      <c r="F395" s="685" t="s">
        <v>546</v>
      </c>
      <c r="G395" s="685" t="s">
        <v>665</v>
      </c>
      <c r="H395" s="609" t="str">
        <f t="shared" si="119"/>
        <v>TESTER02</v>
      </c>
      <c r="I395" s="611" t="str">
        <f t="shared" si="2"/>
        <v>#REF!</v>
      </c>
      <c r="J395" s="609">
        <v>6.0</v>
      </c>
      <c r="K395" s="609">
        <v>2024.0</v>
      </c>
      <c r="L395" s="405">
        <v>45444.0</v>
      </c>
      <c r="M395" s="405">
        <v>45449.0</v>
      </c>
      <c r="N395" s="640">
        <v>4.0</v>
      </c>
      <c r="O395" s="640">
        <f t="shared" si="134"/>
        <v>0.2</v>
      </c>
      <c r="P395" s="640" t="str">
        <f t="shared" si="4"/>
        <v>#REF!</v>
      </c>
      <c r="Q395" s="800">
        <v>0.27</v>
      </c>
      <c r="R395" s="800"/>
      <c r="S395" s="171" t="s">
        <v>525</v>
      </c>
      <c r="T395" s="422" t="s">
        <v>2134</v>
      </c>
      <c r="U395" s="616">
        <f t="shared" si="5"/>
        <v>0.27</v>
      </c>
      <c r="V395" s="616" t="str">
        <f t="shared" si="123"/>
        <v>#REF!</v>
      </c>
      <c r="W395" s="616">
        <f t="shared" si="124"/>
        <v>1.19</v>
      </c>
      <c r="X395" s="616" t="str">
        <f t="shared" si="8"/>
        <v>#REF!</v>
      </c>
      <c r="Y395" s="616">
        <f t="shared" si="9"/>
        <v>1</v>
      </c>
      <c r="Z395" s="616" t="str">
        <f t="shared" si="42"/>
        <v>#REF!</v>
      </c>
      <c r="AA395" s="616" t="str">
        <f t="shared" si="60"/>
        <v>#REF!</v>
      </c>
      <c r="AB395" s="616" t="str">
        <f t="shared" si="61"/>
        <v>#REF!</v>
      </c>
      <c r="AC395" s="642" t="str">
        <f t="shared" si="62"/>
        <v>#REF!</v>
      </c>
      <c r="AD395" s="642" t="str">
        <f t="shared" si="63"/>
        <v>#REF!</v>
      </c>
      <c r="AE395" s="642" t="str">
        <f t="shared" si="64"/>
        <v>#REF!</v>
      </c>
      <c r="AF395" s="609"/>
      <c r="AG395" s="622"/>
      <c r="AH395" s="622"/>
      <c r="AI395" s="622">
        <f t="shared" si="65"/>
        <v>0.3966666667</v>
      </c>
    </row>
    <row r="396" ht="15.0" customHeight="1">
      <c r="A396" s="609">
        <f t="shared" si="122"/>
        <v>394</v>
      </c>
      <c r="B396" s="171">
        <v>293942.0</v>
      </c>
      <c r="C396" s="422" t="s">
        <v>779</v>
      </c>
      <c r="D396" s="683" t="s">
        <v>1945</v>
      </c>
      <c r="E396" s="683" t="s">
        <v>552</v>
      </c>
      <c r="F396" s="685" t="s">
        <v>546</v>
      </c>
      <c r="G396" s="685" t="s">
        <v>665</v>
      </c>
      <c r="H396" s="609" t="str">
        <f t="shared" si="119"/>
        <v>TESTER02</v>
      </c>
      <c r="I396" s="611" t="str">
        <f t="shared" si="2"/>
        <v>#REF!</v>
      </c>
      <c r="J396" s="609">
        <v>6.0</v>
      </c>
      <c r="K396" s="609">
        <v>2024.0</v>
      </c>
      <c r="L396" s="405">
        <v>45450.0</v>
      </c>
      <c r="M396" s="405">
        <v>45473.0</v>
      </c>
      <c r="N396" s="640">
        <v>8.0</v>
      </c>
      <c r="O396" s="640">
        <f t="shared" si="134"/>
        <v>0.4</v>
      </c>
      <c r="P396" s="640" t="str">
        <f t="shared" si="4"/>
        <v>#REF!</v>
      </c>
      <c r="Q396" s="800">
        <v>0.45</v>
      </c>
      <c r="R396" s="800"/>
      <c r="S396" s="171" t="s">
        <v>525</v>
      </c>
      <c r="T396" s="422" t="s">
        <v>2134</v>
      </c>
      <c r="U396" s="616">
        <f t="shared" si="5"/>
        <v>0.45</v>
      </c>
      <c r="V396" s="616" t="str">
        <f t="shared" si="123"/>
        <v>#REF!</v>
      </c>
      <c r="W396" s="616">
        <f t="shared" si="124"/>
        <v>1.19</v>
      </c>
      <c r="X396" s="616" t="str">
        <f t="shared" si="8"/>
        <v>#REF!</v>
      </c>
      <c r="Y396" s="616">
        <f t="shared" si="9"/>
        <v>1</v>
      </c>
      <c r="Z396" s="616" t="str">
        <f t="shared" si="42"/>
        <v>#REF!</v>
      </c>
      <c r="AA396" s="616" t="str">
        <f t="shared" si="60"/>
        <v>#REF!</v>
      </c>
      <c r="AB396" s="616" t="str">
        <f t="shared" si="61"/>
        <v>#REF!</v>
      </c>
      <c r="AC396" s="642" t="str">
        <f t="shared" si="62"/>
        <v>#REF!</v>
      </c>
      <c r="AD396" s="642" t="str">
        <f t="shared" si="63"/>
        <v>#REF!</v>
      </c>
      <c r="AE396" s="642" t="str">
        <f t="shared" si="64"/>
        <v>#REF!</v>
      </c>
      <c r="AF396" s="609"/>
      <c r="AG396" s="622"/>
      <c r="AH396" s="622"/>
      <c r="AI396" s="622">
        <f t="shared" si="65"/>
        <v>0.3966666667</v>
      </c>
    </row>
    <row r="397" ht="15.0" customHeight="1">
      <c r="A397" s="609">
        <f t="shared" si="122"/>
        <v>395</v>
      </c>
      <c r="B397" s="171">
        <v>430414.0</v>
      </c>
      <c r="C397" s="422" t="s">
        <v>781</v>
      </c>
      <c r="D397" s="683" t="s">
        <v>2139</v>
      </c>
      <c r="E397" s="683" t="s">
        <v>552</v>
      </c>
      <c r="F397" s="685" t="s">
        <v>512</v>
      </c>
      <c r="G397" s="685" t="s">
        <v>771</v>
      </c>
      <c r="H397" s="609" t="str">
        <f t="shared" si="119"/>
        <v>DEV04</v>
      </c>
      <c r="I397" s="611" t="str">
        <f t="shared" si="2"/>
        <v>#REF!</v>
      </c>
      <c r="J397" s="609">
        <v>6.0</v>
      </c>
      <c r="K397" s="609">
        <v>2024.0</v>
      </c>
      <c r="L397" s="405">
        <v>45444.0</v>
      </c>
      <c r="M397" s="405">
        <v>45473.0</v>
      </c>
      <c r="N397" s="640">
        <v>20.0</v>
      </c>
      <c r="O397" s="640">
        <f t="shared" si="134"/>
        <v>1</v>
      </c>
      <c r="P397" s="640" t="str">
        <f t="shared" si="4"/>
        <v>#REF!</v>
      </c>
      <c r="Q397" s="800">
        <v>1.59</v>
      </c>
      <c r="R397" s="800"/>
      <c r="S397" s="171" t="s">
        <v>525</v>
      </c>
      <c r="T397" s="422" t="s">
        <v>2134</v>
      </c>
      <c r="U397" s="616">
        <f t="shared" si="5"/>
        <v>1.59</v>
      </c>
      <c r="V397" s="616" t="str">
        <f t="shared" si="123"/>
        <v>#REF!</v>
      </c>
      <c r="W397" s="616">
        <f t="shared" si="124"/>
        <v>1.59</v>
      </c>
      <c r="X397" s="616" t="str">
        <f t="shared" si="8"/>
        <v>#REF!</v>
      </c>
      <c r="Y397" s="616">
        <f t="shared" si="9"/>
        <v>1</v>
      </c>
      <c r="Z397" s="616" t="str">
        <f t="shared" si="42"/>
        <v>#REF!</v>
      </c>
      <c r="AA397" s="616" t="str">
        <f t="shared" si="60"/>
        <v>#REF!</v>
      </c>
      <c r="AB397" s="616" t="str">
        <f t="shared" si="61"/>
        <v>#REF!</v>
      </c>
      <c r="AC397" s="642" t="str">
        <f t="shared" si="62"/>
        <v>#REF!</v>
      </c>
      <c r="AD397" s="642" t="str">
        <f t="shared" si="63"/>
        <v>#REF!</v>
      </c>
      <c r="AE397" s="642" t="str">
        <f t="shared" si="64"/>
        <v>#REF!</v>
      </c>
      <c r="AF397" s="609"/>
      <c r="AG397" s="622"/>
      <c r="AH397" s="622"/>
      <c r="AI397" s="622">
        <f t="shared" si="65"/>
        <v>1.59</v>
      </c>
    </row>
    <row r="398" ht="15.0" customHeight="1">
      <c r="A398" s="609">
        <f t="shared" si="122"/>
        <v>396</v>
      </c>
      <c r="B398" s="171">
        <v>431709.0</v>
      </c>
      <c r="C398" s="422" t="s">
        <v>454</v>
      </c>
      <c r="D398" s="683" t="s">
        <v>455</v>
      </c>
      <c r="E398" s="683" t="s">
        <v>552</v>
      </c>
      <c r="F398" s="685" t="s">
        <v>512</v>
      </c>
      <c r="G398" s="685" t="s">
        <v>787</v>
      </c>
      <c r="H398" s="609" t="str">
        <f t="shared" si="119"/>
        <v>DEV05</v>
      </c>
      <c r="I398" s="611" t="str">
        <f t="shared" si="2"/>
        <v>#REF!</v>
      </c>
      <c r="J398" s="609">
        <v>6.0</v>
      </c>
      <c r="K398" s="609">
        <v>2024.0</v>
      </c>
      <c r="L398" s="405">
        <v>45444.0</v>
      </c>
      <c r="M398" s="405">
        <v>45473.0</v>
      </c>
      <c r="N398" s="640">
        <v>20.0</v>
      </c>
      <c r="O398" s="640">
        <f t="shared" si="134"/>
        <v>1</v>
      </c>
      <c r="P398" s="640" t="str">
        <f t="shared" si="4"/>
        <v>#REF!</v>
      </c>
      <c r="Q398" s="800">
        <v>2.03</v>
      </c>
      <c r="R398" s="800"/>
      <c r="S398" s="171" t="s">
        <v>525</v>
      </c>
      <c r="T398" s="422" t="s">
        <v>2134</v>
      </c>
      <c r="U398" s="616">
        <f t="shared" si="5"/>
        <v>2.03</v>
      </c>
      <c r="V398" s="616" t="str">
        <f t="shared" si="123"/>
        <v>#REF!</v>
      </c>
      <c r="W398" s="616">
        <f t="shared" si="124"/>
        <v>2.03</v>
      </c>
      <c r="X398" s="616" t="str">
        <f t="shared" si="8"/>
        <v>#REF!</v>
      </c>
      <c r="Y398" s="616">
        <f t="shared" si="9"/>
        <v>1</v>
      </c>
      <c r="Z398" s="616" t="str">
        <f t="shared" si="42"/>
        <v>#REF!</v>
      </c>
      <c r="AA398" s="616" t="str">
        <f t="shared" si="60"/>
        <v>#REF!</v>
      </c>
      <c r="AB398" s="616" t="str">
        <f t="shared" si="61"/>
        <v>#REF!</v>
      </c>
      <c r="AC398" s="642" t="str">
        <f t="shared" si="62"/>
        <v>#REF!</v>
      </c>
      <c r="AD398" s="642" t="str">
        <f t="shared" si="63"/>
        <v>#REF!</v>
      </c>
      <c r="AE398" s="642" t="str">
        <f t="shared" si="64"/>
        <v>#REF!</v>
      </c>
      <c r="AF398" s="609"/>
      <c r="AG398" s="622"/>
      <c r="AH398" s="622"/>
      <c r="AI398" s="622">
        <f t="shared" si="65"/>
        <v>2.03</v>
      </c>
    </row>
    <row r="399" ht="15.0" customHeight="1">
      <c r="A399" s="609">
        <f t="shared" si="122"/>
        <v>397</v>
      </c>
      <c r="B399" s="171">
        <v>462329.0</v>
      </c>
      <c r="C399" s="422" t="s">
        <v>1717</v>
      </c>
      <c r="D399" s="683" t="s">
        <v>2142</v>
      </c>
      <c r="E399" s="683" t="s">
        <v>552</v>
      </c>
      <c r="F399" s="685" t="s">
        <v>564</v>
      </c>
      <c r="G399" s="685" t="s">
        <v>771</v>
      </c>
      <c r="H399" s="609" t="str">
        <f t="shared" si="119"/>
        <v>BA04</v>
      </c>
      <c r="I399" s="611" t="str">
        <f t="shared" si="2"/>
        <v>#REF!</v>
      </c>
      <c r="J399" s="609">
        <v>6.0</v>
      </c>
      <c r="K399" s="609">
        <v>2024.0</v>
      </c>
      <c r="L399" s="405">
        <v>45444.0</v>
      </c>
      <c r="M399" s="405">
        <v>45473.0</v>
      </c>
      <c r="N399" s="640">
        <v>10.0</v>
      </c>
      <c r="O399" s="640">
        <f t="shared" si="134"/>
        <v>0.5</v>
      </c>
      <c r="P399" s="640" t="str">
        <f t="shared" si="4"/>
        <v>#REF!</v>
      </c>
      <c r="Q399" s="800">
        <v>0.795</v>
      </c>
      <c r="R399" s="800"/>
      <c r="S399" s="171" t="s">
        <v>525</v>
      </c>
      <c r="T399" s="422" t="s">
        <v>2134</v>
      </c>
      <c r="U399" s="616">
        <f t="shared" si="5"/>
        <v>0.795</v>
      </c>
      <c r="V399" s="616" t="str">
        <f t="shared" si="123"/>
        <v>#REF!</v>
      </c>
      <c r="W399" s="616">
        <f t="shared" si="124"/>
        <v>1.59</v>
      </c>
      <c r="X399" s="616" t="str">
        <f t="shared" si="8"/>
        <v>#REF!</v>
      </c>
      <c r="Y399" s="616">
        <f t="shared" si="9"/>
        <v>1</v>
      </c>
      <c r="Z399" s="616" t="str">
        <f t="shared" si="42"/>
        <v>#REF!</v>
      </c>
      <c r="AA399" s="616" t="str">
        <f t="shared" si="60"/>
        <v>#REF!</v>
      </c>
      <c r="AB399" s="616" t="str">
        <f t="shared" si="61"/>
        <v>#REF!</v>
      </c>
      <c r="AC399" s="642" t="str">
        <f t="shared" si="62"/>
        <v>#REF!</v>
      </c>
      <c r="AD399" s="642" t="str">
        <f t="shared" si="63"/>
        <v>#REF!</v>
      </c>
      <c r="AE399" s="642" t="str">
        <f t="shared" si="64"/>
        <v>#REF!</v>
      </c>
      <c r="AF399" s="609"/>
      <c r="AG399" s="622"/>
      <c r="AH399" s="622"/>
      <c r="AI399" s="622">
        <f t="shared" si="65"/>
        <v>0.795</v>
      </c>
    </row>
    <row r="400" ht="15.0" customHeight="1">
      <c r="A400" s="609">
        <f t="shared" si="122"/>
        <v>398</v>
      </c>
      <c r="B400" s="171">
        <v>463243.0</v>
      </c>
      <c r="C400" s="422" t="s">
        <v>1723</v>
      </c>
      <c r="D400" s="683" t="s">
        <v>2143</v>
      </c>
      <c r="E400" s="683" t="s">
        <v>552</v>
      </c>
      <c r="F400" s="685" t="s">
        <v>546</v>
      </c>
      <c r="G400" s="685" t="s">
        <v>893</v>
      </c>
      <c r="H400" s="609" t="str">
        <f t="shared" si="119"/>
        <v>TESTER06</v>
      </c>
      <c r="I400" s="611" t="str">
        <f t="shared" si="2"/>
        <v>#REF!</v>
      </c>
      <c r="J400" s="609">
        <v>6.0</v>
      </c>
      <c r="K400" s="609">
        <v>2024.0</v>
      </c>
      <c r="L400" s="405">
        <v>45444.0</v>
      </c>
      <c r="M400" s="405">
        <v>45473.0</v>
      </c>
      <c r="N400" s="640">
        <v>20.0</v>
      </c>
      <c r="O400" s="640">
        <f t="shared" si="134"/>
        <v>1</v>
      </c>
      <c r="P400" s="640" t="str">
        <f t="shared" si="4"/>
        <v>#REF!</v>
      </c>
      <c r="Q400" s="800">
        <v>2.07</v>
      </c>
      <c r="R400" s="800"/>
      <c r="S400" s="171" t="s">
        <v>525</v>
      </c>
      <c r="T400" s="422" t="s">
        <v>2134</v>
      </c>
      <c r="U400" s="616">
        <f t="shared" si="5"/>
        <v>2.07</v>
      </c>
      <c r="V400" s="616" t="str">
        <f t="shared" si="123"/>
        <v>#REF!</v>
      </c>
      <c r="W400" s="616">
        <f t="shared" si="124"/>
        <v>2.07</v>
      </c>
      <c r="X400" s="616" t="str">
        <f t="shared" si="8"/>
        <v>#REF!</v>
      </c>
      <c r="Y400" s="616">
        <f t="shared" si="9"/>
        <v>1</v>
      </c>
      <c r="Z400" s="616" t="str">
        <f t="shared" si="42"/>
        <v>#REF!</v>
      </c>
      <c r="AA400" s="616" t="str">
        <f t="shared" si="60"/>
        <v>#REF!</v>
      </c>
      <c r="AB400" s="616" t="str">
        <f t="shared" si="61"/>
        <v>#REF!</v>
      </c>
      <c r="AC400" s="642" t="str">
        <f t="shared" si="62"/>
        <v>#REF!</v>
      </c>
      <c r="AD400" s="642" t="str">
        <f t="shared" si="63"/>
        <v>#REF!</v>
      </c>
      <c r="AE400" s="642" t="str">
        <f t="shared" si="64"/>
        <v>#REF!</v>
      </c>
      <c r="AF400" s="609"/>
      <c r="AG400" s="622"/>
      <c r="AH400" s="622"/>
      <c r="AI400" s="622">
        <f t="shared" si="65"/>
        <v>2.07</v>
      </c>
    </row>
    <row r="401" ht="15.0" customHeight="1">
      <c r="A401" s="609">
        <f t="shared" si="122"/>
        <v>399</v>
      </c>
      <c r="B401" s="171">
        <v>464727.0</v>
      </c>
      <c r="C401" s="422" t="s">
        <v>2002</v>
      </c>
      <c r="D401" s="683" t="s">
        <v>2003</v>
      </c>
      <c r="E401" s="683" t="s">
        <v>552</v>
      </c>
      <c r="F401" s="685" t="s">
        <v>512</v>
      </c>
      <c r="G401" s="685" t="s">
        <v>771</v>
      </c>
      <c r="H401" s="609" t="str">
        <f t="shared" si="119"/>
        <v>DEV04</v>
      </c>
      <c r="I401" s="611" t="str">
        <f t="shared" si="2"/>
        <v>#REF!</v>
      </c>
      <c r="J401" s="609">
        <v>6.0</v>
      </c>
      <c r="K401" s="609">
        <v>2024.0</v>
      </c>
      <c r="L401" s="405">
        <v>45446.0</v>
      </c>
      <c r="M401" s="405">
        <v>45455.0</v>
      </c>
      <c r="N401" s="640">
        <v>8.0</v>
      </c>
      <c r="O401" s="640">
        <f t="shared" si="134"/>
        <v>0.4</v>
      </c>
      <c r="P401" s="640" t="str">
        <f t="shared" si="4"/>
        <v>#REF!</v>
      </c>
      <c r="Q401" s="800">
        <v>0.636</v>
      </c>
      <c r="R401" s="800"/>
      <c r="S401" s="171" t="s">
        <v>525</v>
      </c>
      <c r="T401" s="422" t="s">
        <v>2134</v>
      </c>
      <c r="U401" s="616">
        <f t="shared" si="5"/>
        <v>0.636</v>
      </c>
      <c r="V401" s="616" t="str">
        <f t="shared" si="123"/>
        <v>#REF!</v>
      </c>
      <c r="W401" s="616" t="str">
        <f t="shared" si="124"/>
        <v>#REF!</v>
      </c>
      <c r="X401" s="616" t="str">
        <f t="shared" si="8"/>
        <v>#REF!</v>
      </c>
      <c r="Y401" s="616">
        <f t="shared" si="9"/>
        <v>1.375</v>
      </c>
      <c r="Z401" s="616" t="str">
        <f t="shared" si="42"/>
        <v>#REF!</v>
      </c>
      <c r="AA401" s="616" t="str">
        <f t="shared" si="60"/>
        <v>#REF!</v>
      </c>
      <c r="AB401" s="616" t="str">
        <f t="shared" si="61"/>
        <v>#REF!</v>
      </c>
      <c r="AC401" s="642" t="str">
        <f t="shared" si="62"/>
        <v>#REF!</v>
      </c>
      <c r="AD401" s="642" t="str">
        <f t="shared" si="63"/>
        <v>#REF!</v>
      </c>
      <c r="AE401" s="642" t="str">
        <f t="shared" si="64"/>
        <v>#REF!</v>
      </c>
      <c r="AF401" s="609"/>
      <c r="AG401" s="622"/>
      <c r="AH401" s="622"/>
      <c r="AI401" s="622" t="str">
        <f t="shared" si="65"/>
        <v>#REF!</v>
      </c>
    </row>
    <row r="402" ht="15.0" customHeight="1">
      <c r="A402" s="609">
        <f t="shared" si="122"/>
        <v>400</v>
      </c>
      <c r="B402" s="171">
        <v>465603.0</v>
      </c>
      <c r="C402" s="422" t="s">
        <v>2144</v>
      </c>
      <c r="D402" s="683" t="s">
        <v>2145</v>
      </c>
      <c r="E402" s="683" t="s">
        <v>552</v>
      </c>
      <c r="F402" s="685" t="s">
        <v>564</v>
      </c>
      <c r="G402" s="685" t="s">
        <v>790</v>
      </c>
      <c r="H402" s="609" t="str">
        <f t="shared" si="119"/>
        <v>BA03</v>
      </c>
      <c r="I402" s="611" t="str">
        <f t="shared" si="2"/>
        <v>#REF!</v>
      </c>
      <c r="J402" s="609">
        <v>6.0</v>
      </c>
      <c r="K402" s="609">
        <v>2024.0</v>
      </c>
      <c r="L402" s="405">
        <v>45460.0</v>
      </c>
      <c r="M402" s="405">
        <v>45473.0</v>
      </c>
      <c r="N402" s="640">
        <v>10.0</v>
      </c>
      <c r="O402" s="640">
        <f t="shared" si="134"/>
        <v>0.5</v>
      </c>
      <c r="P402" s="640" t="str">
        <f t="shared" si="4"/>
        <v>#REF!</v>
      </c>
      <c r="Q402" s="800">
        <v>0.705</v>
      </c>
      <c r="R402" s="800"/>
      <c r="S402" s="171" t="s">
        <v>525</v>
      </c>
      <c r="T402" s="422" t="s">
        <v>2134</v>
      </c>
      <c r="U402" s="616">
        <f t="shared" si="5"/>
        <v>0.705</v>
      </c>
      <c r="V402" s="616" t="str">
        <f t="shared" si="123"/>
        <v>#REF!</v>
      </c>
      <c r="W402" s="616">
        <f t="shared" si="124"/>
        <v>0.705</v>
      </c>
      <c r="X402" s="616" t="str">
        <f t="shared" si="8"/>
        <v>#REF!</v>
      </c>
      <c r="Y402" s="616">
        <f t="shared" si="9"/>
        <v>0.5</v>
      </c>
      <c r="Z402" s="616" t="str">
        <f t="shared" si="42"/>
        <v>#REF!</v>
      </c>
      <c r="AA402" s="616" t="str">
        <f t="shared" si="60"/>
        <v>#REF!</v>
      </c>
      <c r="AB402" s="616" t="str">
        <f t="shared" si="61"/>
        <v>#REF!</v>
      </c>
      <c r="AC402" s="642" t="str">
        <f t="shared" si="62"/>
        <v>#REF!</v>
      </c>
      <c r="AD402" s="642" t="str">
        <f t="shared" si="63"/>
        <v>#REF!</v>
      </c>
      <c r="AE402" s="642" t="str">
        <f t="shared" si="64"/>
        <v>#REF!</v>
      </c>
      <c r="AF402" s="609"/>
      <c r="AG402" s="622"/>
      <c r="AH402" s="622"/>
      <c r="AI402" s="622">
        <f t="shared" si="65"/>
        <v>0.705</v>
      </c>
    </row>
    <row r="403" ht="15.0" customHeight="1">
      <c r="A403" s="609">
        <f t="shared" si="122"/>
        <v>401</v>
      </c>
      <c r="B403" s="171">
        <v>292225.0</v>
      </c>
      <c r="C403" s="422" t="s">
        <v>660</v>
      </c>
      <c r="D403" s="683" t="s">
        <v>2129</v>
      </c>
      <c r="E403" s="683" t="s">
        <v>662</v>
      </c>
      <c r="F403" s="685" t="s">
        <v>663</v>
      </c>
      <c r="G403" s="685" t="s">
        <v>665</v>
      </c>
      <c r="H403" s="609" t="str">
        <f t="shared" si="119"/>
        <v>PM02</v>
      </c>
      <c r="I403" s="611" t="str">
        <f t="shared" si="2"/>
        <v>#REF!</v>
      </c>
      <c r="J403" s="609">
        <v>6.0</v>
      </c>
      <c r="K403" s="609">
        <v>2024.0</v>
      </c>
      <c r="L403" s="405">
        <v>45444.0</v>
      </c>
      <c r="M403" s="405">
        <v>45473.0</v>
      </c>
      <c r="N403" s="640">
        <v>13.0</v>
      </c>
      <c r="O403" s="640">
        <f t="shared" si="134"/>
        <v>0.65</v>
      </c>
      <c r="P403" s="640" t="str">
        <f t="shared" si="4"/>
        <v>#REF!</v>
      </c>
      <c r="Q403" s="800">
        <v>0.85</v>
      </c>
      <c r="R403" s="800"/>
      <c r="S403" s="171" t="s">
        <v>525</v>
      </c>
      <c r="T403" s="422" t="s">
        <v>2134</v>
      </c>
      <c r="U403" s="616">
        <f t="shared" si="5"/>
        <v>0.85</v>
      </c>
      <c r="V403" s="616" t="str">
        <f t="shared" si="123"/>
        <v>#REF!</v>
      </c>
      <c r="W403" s="616">
        <f t="shared" si="124"/>
        <v>1.2</v>
      </c>
      <c r="X403" s="616" t="str">
        <f t="shared" si="8"/>
        <v>#REF!</v>
      </c>
      <c r="Y403" s="616">
        <f t="shared" si="9"/>
        <v>1</v>
      </c>
      <c r="Z403" s="616" t="str">
        <f t="shared" si="42"/>
        <v>#REF!</v>
      </c>
      <c r="AA403" s="616" t="str">
        <f t="shared" si="60"/>
        <v>#REF!</v>
      </c>
      <c r="AB403" s="616" t="str">
        <f t="shared" si="61"/>
        <v>#REF!</v>
      </c>
      <c r="AC403" s="642" t="str">
        <f t="shared" si="62"/>
        <v>#REF!</v>
      </c>
      <c r="AD403" s="642" t="str">
        <f t="shared" si="63"/>
        <v>#REF!</v>
      </c>
      <c r="AE403" s="642" t="str">
        <f t="shared" si="64"/>
        <v>#REF!</v>
      </c>
      <c r="AF403" s="609"/>
      <c r="AG403" s="622"/>
      <c r="AH403" s="622"/>
      <c r="AI403" s="622">
        <f t="shared" si="65"/>
        <v>0.3</v>
      </c>
    </row>
    <row r="404" ht="15.0" customHeight="1">
      <c r="A404" s="609">
        <f t="shared" si="122"/>
        <v>402</v>
      </c>
      <c r="B404" s="389">
        <v>428982.0</v>
      </c>
      <c r="C404" s="390" t="s">
        <v>818</v>
      </c>
      <c r="D404" s="669" t="s">
        <v>2149</v>
      </c>
      <c r="E404" s="669" t="s">
        <v>552</v>
      </c>
      <c r="F404" s="671" t="s">
        <v>546</v>
      </c>
      <c r="G404" s="671" t="s">
        <v>790</v>
      </c>
      <c r="H404" s="609" t="str">
        <f t="shared" si="119"/>
        <v>TESTER03</v>
      </c>
      <c r="I404" s="611" t="str">
        <f t="shared" si="2"/>
        <v>#REF!</v>
      </c>
      <c r="J404" s="609">
        <v>6.0</v>
      </c>
      <c r="K404" s="609">
        <v>2024.0</v>
      </c>
      <c r="L404" s="391">
        <v>45444.0</v>
      </c>
      <c r="M404" s="391">
        <v>45473.0</v>
      </c>
      <c r="N404" s="640">
        <v>20.0</v>
      </c>
      <c r="O404" s="640">
        <f t="shared" si="134"/>
        <v>1</v>
      </c>
      <c r="P404" s="640">
        <f t="shared" si="4"/>
        <v>1</v>
      </c>
      <c r="Q404" s="797">
        <v>1.0</v>
      </c>
      <c r="R404" s="797"/>
      <c r="S404" s="389" t="s">
        <v>517</v>
      </c>
      <c r="T404" s="390" t="s">
        <v>2150</v>
      </c>
      <c r="U404" s="616">
        <f t="shared" si="5"/>
        <v>1</v>
      </c>
      <c r="V404" s="616">
        <f t="shared" si="123"/>
        <v>1</v>
      </c>
      <c r="W404" s="616">
        <f t="shared" si="124"/>
        <v>1</v>
      </c>
      <c r="X404" s="616">
        <f t="shared" si="8"/>
        <v>1</v>
      </c>
      <c r="Y404" s="616">
        <f t="shared" si="9"/>
        <v>1</v>
      </c>
      <c r="Z404" s="616" t="str">
        <f t="shared" si="42"/>
        <v>#REF!</v>
      </c>
      <c r="AA404" s="616" t="str">
        <f t="shared" si="60"/>
        <v>#REF!</v>
      </c>
      <c r="AB404" s="616" t="str">
        <f t="shared" si="61"/>
        <v>#REF!</v>
      </c>
      <c r="AC404" s="642">
        <f t="shared" si="62"/>
        <v>0</v>
      </c>
      <c r="AD404" s="642" t="str">
        <f t="shared" si="63"/>
        <v>#REF!</v>
      </c>
      <c r="AE404" s="642" t="str">
        <f t="shared" si="64"/>
        <v>#REF!</v>
      </c>
      <c r="AF404" s="609"/>
      <c r="AG404" s="622"/>
      <c r="AH404" s="622"/>
      <c r="AI404" s="622">
        <f t="shared" si="65"/>
        <v>1</v>
      </c>
    </row>
    <row r="405" ht="15.0" customHeight="1">
      <c r="A405" s="609">
        <f t="shared" si="122"/>
        <v>403</v>
      </c>
      <c r="B405" s="171">
        <v>449443.0</v>
      </c>
      <c r="C405" s="422" t="s">
        <v>821</v>
      </c>
      <c r="D405" s="683" t="s">
        <v>2151</v>
      </c>
      <c r="E405" s="683" t="s">
        <v>552</v>
      </c>
      <c r="F405" s="685" t="s">
        <v>546</v>
      </c>
      <c r="G405" s="685" t="s">
        <v>790</v>
      </c>
      <c r="H405" s="609" t="str">
        <f t="shared" si="119"/>
        <v>TESTER03</v>
      </c>
      <c r="I405" s="611" t="str">
        <f t="shared" si="2"/>
        <v>#REF!</v>
      </c>
      <c r="J405" s="609">
        <v>6.0</v>
      </c>
      <c r="K405" s="609">
        <v>2024.0</v>
      </c>
      <c r="L405" s="405">
        <v>45444.0</v>
      </c>
      <c r="M405" s="405">
        <v>45473.0</v>
      </c>
      <c r="N405" s="640">
        <v>20.0</v>
      </c>
      <c r="O405" s="640">
        <f t="shared" si="134"/>
        <v>1</v>
      </c>
      <c r="P405" s="640">
        <f t="shared" si="4"/>
        <v>1</v>
      </c>
      <c r="Q405" s="800">
        <v>1.0</v>
      </c>
      <c r="R405" s="800"/>
      <c r="S405" s="171" t="s">
        <v>517</v>
      </c>
      <c r="T405" s="422" t="s">
        <v>2150</v>
      </c>
      <c r="U405" s="616">
        <f t="shared" si="5"/>
        <v>1</v>
      </c>
      <c r="V405" s="616">
        <f t="shared" si="123"/>
        <v>1</v>
      </c>
      <c r="W405" s="616">
        <f t="shared" si="124"/>
        <v>1</v>
      </c>
      <c r="X405" s="616">
        <f t="shared" si="8"/>
        <v>1</v>
      </c>
      <c r="Y405" s="616">
        <f t="shared" si="9"/>
        <v>1</v>
      </c>
      <c r="Z405" s="616" t="str">
        <f t="shared" si="42"/>
        <v>#REF!</v>
      </c>
      <c r="AA405" s="616" t="str">
        <f t="shared" si="60"/>
        <v>#REF!</v>
      </c>
      <c r="AB405" s="616" t="str">
        <f t="shared" si="61"/>
        <v>#REF!</v>
      </c>
      <c r="AC405" s="642">
        <f t="shared" si="62"/>
        <v>0</v>
      </c>
      <c r="AD405" s="642" t="str">
        <f t="shared" si="63"/>
        <v>#REF!</v>
      </c>
      <c r="AE405" s="642" t="str">
        <f t="shared" si="64"/>
        <v>#REF!</v>
      </c>
      <c r="AF405" s="609"/>
      <c r="AG405" s="622"/>
      <c r="AH405" s="622"/>
      <c r="AI405" s="622">
        <f t="shared" si="65"/>
        <v>1</v>
      </c>
    </row>
    <row r="406" ht="15.0" customHeight="1">
      <c r="A406" s="609">
        <f t="shared" si="122"/>
        <v>404</v>
      </c>
      <c r="B406" s="171">
        <v>457053.0</v>
      </c>
      <c r="C406" s="422" t="s">
        <v>828</v>
      </c>
      <c r="D406" s="683" t="s">
        <v>2152</v>
      </c>
      <c r="E406" s="683" t="s">
        <v>552</v>
      </c>
      <c r="F406" s="685" t="s">
        <v>546</v>
      </c>
      <c r="G406" s="685" t="s">
        <v>665</v>
      </c>
      <c r="H406" s="609" t="str">
        <f t="shared" si="119"/>
        <v>TESTER02</v>
      </c>
      <c r="I406" s="611" t="str">
        <f t="shared" si="2"/>
        <v>#REF!</v>
      </c>
      <c r="J406" s="609">
        <v>6.0</v>
      </c>
      <c r="K406" s="609">
        <v>2024.0</v>
      </c>
      <c r="L406" s="405">
        <v>45444.0</v>
      </c>
      <c r="M406" s="405">
        <v>45473.0</v>
      </c>
      <c r="N406" s="640">
        <v>20.0</v>
      </c>
      <c r="O406" s="640">
        <f t="shared" si="134"/>
        <v>1</v>
      </c>
      <c r="P406" s="640">
        <f t="shared" si="4"/>
        <v>1</v>
      </c>
      <c r="Q406" s="800">
        <v>1.0</v>
      </c>
      <c r="R406" s="800"/>
      <c r="S406" s="171" t="s">
        <v>517</v>
      </c>
      <c r="T406" s="422" t="s">
        <v>2150</v>
      </c>
      <c r="U406" s="616">
        <f t="shared" si="5"/>
        <v>1</v>
      </c>
      <c r="V406" s="616">
        <f t="shared" si="123"/>
        <v>1</v>
      </c>
      <c r="W406" s="616">
        <f t="shared" si="124"/>
        <v>1</v>
      </c>
      <c r="X406" s="616">
        <f t="shared" si="8"/>
        <v>1</v>
      </c>
      <c r="Y406" s="616">
        <f t="shared" si="9"/>
        <v>1</v>
      </c>
      <c r="Z406" s="616" t="str">
        <f t="shared" si="42"/>
        <v>#REF!</v>
      </c>
      <c r="AA406" s="616" t="str">
        <f t="shared" si="60"/>
        <v>#REF!</v>
      </c>
      <c r="AB406" s="616" t="str">
        <f t="shared" si="61"/>
        <v>#REF!</v>
      </c>
      <c r="AC406" s="642">
        <f t="shared" si="62"/>
        <v>0</v>
      </c>
      <c r="AD406" s="642" t="str">
        <f t="shared" si="63"/>
        <v>#REF!</v>
      </c>
      <c r="AE406" s="642" t="str">
        <f t="shared" si="64"/>
        <v>#REF!</v>
      </c>
      <c r="AF406" s="609"/>
      <c r="AG406" s="622"/>
      <c r="AH406" s="622"/>
      <c r="AI406" s="622">
        <f t="shared" si="65"/>
        <v>1</v>
      </c>
    </row>
    <row r="407" ht="15.0" customHeight="1">
      <c r="A407" s="609">
        <f t="shared" si="122"/>
        <v>405</v>
      </c>
      <c r="B407" s="931">
        <v>465621.0</v>
      </c>
      <c r="C407" s="933" t="s">
        <v>2153</v>
      </c>
      <c r="D407" s="683" t="s">
        <v>2154</v>
      </c>
      <c r="E407" s="683" t="s">
        <v>552</v>
      </c>
      <c r="F407" s="685" t="s">
        <v>512</v>
      </c>
      <c r="G407" s="685" t="s">
        <v>665</v>
      </c>
      <c r="H407" s="609" t="str">
        <f t="shared" si="119"/>
        <v>DEV02</v>
      </c>
      <c r="I407" s="611" t="str">
        <f t="shared" si="2"/>
        <v>#REF!</v>
      </c>
      <c r="J407" s="609">
        <v>6.0</v>
      </c>
      <c r="K407" s="609">
        <v>2024.0</v>
      </c>
      <c r="L407" s="405">
        <v>45460.0</v>
      </c>
      <c r="M407" s="405">
        <v>45473.0</v>
      </c>
      <c r="N407" s="640">
        <v>10.0</v>
      </c>
      <c r="O407" s="640">
        <f t="shared" si="134"/>
        <v>0.5</v>
      </c>
      <c r="P407" s="640">
        <f t="shared" si="4"/>
        <v>0.5</v>
      </c>
      <c r="Q407" s="800">
        <v>0.5</v>
      </c>
      <c r="R407" s="800"/>
      <c r="S407" s="171" t="s">
        <v>517</v>
      </c>
      <c r="T407" s="422" t="s">
        <v>2150</v>
      </c>
      <c r="U407" s="616">
        <f t="shared" si="5"/>
        <v>0.5</v>
      </c>
      <c r="V407" s="616">
        <f t="shared" si="123"/>
        <v>0.5</v>
      </c>
      <c r="W407" s="616">
        <f t="shared" si="124"/>
        <v>0.5</v>
      </c>
      <c r="X407" s="616">
        <f t="shared" si="8"/>
        <v>1</v>
      </c>
      <c r="Y407" s="616">
        <f t="shared" si="9"/>
        <v>0.5</v>
      </c>
      <c r="Z407" s="616" t="str">
        <f t="shared" si="42"/>
        <v>#REF!</v>
      </c>
      <c r="AA407" s="616" t="str">
        <f t="shared" si="60"/>
        <v>#REF!</v>
      </c>
      <c r="AB407" s="616" t="str">
        <f t="shared" si="61"/>
        <v>#REF!</v>
      </c>
      <c r="AC407" s="642">
        <f t="shared" si="62"/>
        <v>0</v>
      </c>
      <c r="AD407" s="642" t="str">
        <f t="shared" si="63"/>
        <v>#REF!</v>
      </c>
      <c r="AE407" s="642" t="str">
        <f t="shared" si="64"/>
        <v>#REF!</v>
      </c>
      <c r="AF407" s="609"/>
      <c r="AG407" s="622"/>
      <c r="AH407" s="622"/>
      <c r="AI407" s="622">
        <f t="shared" si="65"/>
        <v>0.5</v>
      </c>
    </row>
    <row r="408" ht="15.0" customHeight="1">
      <c r="A408" s="609">
        <f t="shared" si="122"/>
        <v>406</v>
      </c>
      <c r="B408" s="171">
        <v>458045.0</v>
      </c>
      <c r="C408" s="422" t="s">
        <v>1734</v>
      </c>
      <c r="D408" s="683" t="s">
        <v>2155</v>
      </c>
      <c r="E408" s="683" t="s">
        <v>1417</v>
      </c>
      <c r="F408" s="685" t="s">
        <v>546</v>
      </c>
      <c r="G408" s="685" t="s">
        <v>795</v>
      </c>
      <c r="H408" s="609" t="str">
        <f t="shared" si="119"/>
        <v>TESTER01</v>
      </c>
      <c r="I408" s="611" t="str">
        <f t="shared" si="2"/>
        <v>#REF!</v>
      </c>
      <c r="J408" s="609">
        <v>6.0</v>
      </c>
      <c r="K408" s="609">
        <v>2024.0</v>
      </c>
      <c r="L408" s="405">
        <v>45444.0</v>
      </c>
      <c r="M408" s="405">
        <v>45473.0</v>
      </c>
      <c r="N408" s="640">
        <v>20.0</v>
      </c>
      <c r="O408" s="640">
        <f t="shared" si="134"/>
        <v>1</v>
      </c>
      <c r="P408" s="640">
        <f t="shared" si="4"/>
        <v>1</v>
      </c>
      <c r="Q408" s="800">
        <v>1.0</v>
      </c>
      <c r="R408" s="800"/>
      <c r="S408" s="171" t="s">
        <v>517</v>
      </c>
      <c r="T408" s="422" t="s">
        <v>2150</v>
      </c>
      <c r="U408" s="616">
        <f t="shared" si="5"/>
        <v>1</v>
      </c>
      <c r="V408" s="616">
        <f t="shared" si="123"/>
        <v>1</v>
      </c>
      <c r="W408" s="616">
        <f t="shared" si="124"/>
        <v>1</v>
      </c>
      <c r="X408" s="616">
        <f t="shared" si="8"/>
        <v>1</v>
      </c>
      <c r="Y408" s="616">
        <f t="shared" si="9"/>
        <v>1</v>
      </c>
      <c r="Z408" s="616" t="str">
        <f t="shared" si="42"/>
        <v>#REF!</v>
      </c>
      <c r="AA408" s="616" t="str">
        <f t="shared" si="60"/>
        <v>#REF!</v>
      </c>
      <c r="AB408" s="616" t="str">
        <f t="shared" si="61"/>
        <v>#REF!</v>
      </c>
      <c r="AC408" s="642">
        <f t="shared" si="62"/>
        <v>0</v>
      </c>
      <c r="AD408" s="642" t="str">
        <f t="shared" si="63"/>
        <v>#REF!</v>
      </c>
      <c r="AE408" s="642" t="str">
        <f t="shared" si="64"/>
        <v>#REF!</v>
      </c>
      <c r="AF408" s="609"/>
      <c r="AG408" s="622"/>
      <c r="AH408" s="622"/>
      <c r="AI408" s="622">
        <f t="shared" si="65"/>
        <v>1</v>
      </c>
    </row>
    <row r="409" ht="15.0" customHeight="1">
      <c r="A409" s="609">
        <f t="shared" si="122"/>
        <v>407</v>
      </c>
      <c r="B409" s="171">
        <v>292225.0</v>
      </c>
      <c r="C409" s="422" t="s">
        <v>660</v>
      </c>
      <c r="D409" s="683" t="s">
        <v>2129</v>
      </c>
      <c r="E409" s="683" t="s">
        <v>662</v>
      </c>
      <c r="F409" s="685" t="s">
        <v>663</v>
      </c>
      <c r="G409" s="685" t="s">
        <v>665</v>
      </c>
      <c r="H409" s="609" t="str">
        <f t="shared" si="119"/>
        <v>PM02</v>
      </c>
      <c r="I409" s="611" t="str">
        <f t="shared" si="2"/>
        <v>#REF!</v>
      </c>
      <c r="J409" s="609">
        <v>6.0</v>
      </c>
      <c r="K409" s="609">
        <v>2024.0</v>
      </c>
      <c r="L409" s="405">
        <v>45444.0</v>
      </c>
      <c r="M409" s="405">
        <v>45473.0</v>
      </c>
      <c r="N409" s="640">
        <v>2.0</v>
      </c>
      <c r="O409" s="640">
        <f t="shared" si="134"/>
        <v>0.1</v>
      </c>
      <c r="P409" s="640">
        <f t="shared" si="4"/>
        <v>0.1</v>
      </c>
      <c r="Q409" s="800">
        <v>0.1</v>
      </c>
      <c r="R409" s="800"/>
      <c r="S409" s="171" t="s">
        <v>517</v>
      </c>
      <c r="T409" s="422" t="s">
        <v>2150</v>
      </c>
      <c r="U409" s="616">
        <f t="shared" si="5"/>
        <v>0.1</v>
      </c>
      <c r="V409" s="616" t="str">
        <f t="shared" si="123"/>
        <v>#REF!</v>
      </c>
      <c r="W409" s="616">
        <f t="shared" si="124"/>
        <v>1.2</v>
      </c>
      <c r="X409" s="616" t="str">
        <f t="shared" si="8"/>
        <v>#REF!</v>
      </c>
      <c r="Y409" s="616">
        <f t="shared" si="9"/>
        <v>1</v>
      </c>
      <c r="Z409" s="616" t="str">
        <f t="shared" si="42"/>
        <v>#REF!</v>
      </c>
      <c r="AA409" s="616" t="str">
        <f t="shared" si="60"/>
        <v>#REF!</v>
      </c>
      <c r="AB409" s="616" t="str">
        <f t="shared" si="61"/>
        <v>#REF!</v>
      </c>
      <c r="AC409" s="642" t="str">
        <f t="shared" si="62"/>
        <v>#REF!</v>
      </c>
      <c r="AD409" s="642" t="str">
        <f t="shared" si="63"/>
        <v>#REF!</v>
      </c>
      <c r="AE409" s="642" t="str">
        <f t="shared" si="64"/>
        <v>#REF!</v>
      </c>
      <c r="AF409" s="609"/>
      <c r="AG409" s="622"/>
      <c r="AH409" s="622"/>
      <c r="AI409" s="622">
        <f t="shared" si="65"/>
        <v>0.3</v>
      </c>
    </row>
    <row r="410" ht="15.0" customHeight="1">
      <c r="A410" s="609">
        <f t="shared" si="122"/>
        <v>408</v>
      </c>
      <c r="B410" s="171">
        <v>439198.0</v>
      </c>
      <c r="C410" s="422" t="s">
        <v>844</v>
      </c>
      <c r="D410" s="683" t="s">
        <v>2156</v>
      </c>
      <c r="E410" s="683" t="s">
        <v>552</v>
      </c>
      <c r="F410" s="685" t="s">
        <v>546</v>
      </c>
      <c r="G410" s="685" t="s">
        <v>665</v>
      </c>
      <c r="H410" s="609" t="str">
        <f t="shared" si="119"/>
        <v>TESTER02</v>
      </c>
      <c r="I410" s="611" t="str">
        <f t="shared" si="2"/>
        <v>#REF!</v>
      </c>
      <c r="J410" s="609">
        <v>6.0</v>
      </c>
      <c r="K410" s="609">
        <v>2024.0</v>
      </c>
      <c r="L410" s="405">
        <v>45444.0</v>
      </c>
      <c r="M410" s="405">
        <v>45473.0</v>
      </c>
      <c r="N410" s="640">
        <v>20.0</v>
      </c>
      <c r="O410" s="640">
        <f t="shared" si="134"/>
        <v>1</v>
      </c>
      <c r="P410" s="640">
        <f t="shared" si="4"/>
        <v>1</v>
      </c>
      <c r="Q410" s="800">
        <v>1.0</v>
      </c>
      <c r="R410" s="800"/>
      <c r="S410" s="171" t="s">
        <v>517</v>
      </c>
      <c r="T410" s="422" t="s">
        <v>2157</v>
      </c>
      <c r="U410" s="616">
        <f t="shared" si="5"/>
        <v>1</v>
      </c>
      <c r="V410" s="616">
        <f t="shared" si="123"/>
        <v>1</v>
      </c>
      <c r="W410" s="616">
        <f t="shared" si="124"/>
        <v>1</v>
      </c>
      <c r="X410" s="616">
        <f t="shared" si="8"/>
        <v>1</v>
      </c>
      <c r="Y410" s="616">
        <f t="shared" si="9"/>
        <v>1</v>
      </c>
      <c r="Z410" s="616" t="str">
        <f t="shared" si="42"/>
        <v>#REF!</v>
      </c>
      <c r="AA410" s="616" t="str">
        <f t="shared" si="60"/>
        <v>#REF!</v>
      </c>
      <c r="AB410" s="616" t="str">
        <f t="shared" si="61"/>
        <v>#REF!</v>
      </c>
      <c r="AC410" s="642">
        <f t="shared" si="62"/>
        <v>0</v>
      </c>
      <c r="AD410" s="642" t="str">
        <f t="shared" si="63"/>
        <v>#REF!</v>
      </c>
      <c r="AE410" s="642" t="str">
        <f t="shared" si="64"/>
        <v>#REF!</v>
      </c>
      <c r="AF410" s="609"/>
      <c r="AG410" s="622"/>
      <c r="AH410" s="622"/>
      <c r="AI410" s="622">
        <f t="shared" si="65"/>
        <v>1</v>
      </c>
    </row>
    <row r="411" ht="15.0" customHeight="1">
      <c r="A411" s="609">
        <f t="shared" si="122"/>
        <v>409</v>
      </c>
      <c r="B411" s="171">
        <v>439830.0</v>
      </c>
      <c r="C411" s="422" t="s">
        <v>743</v>
      </c>
      <c r="D411" s="683" t="s">
        <v>2158</v>
      </c>
      <c r="E411" s="683" t="s">
        <v>552</v>
      </c>
      <c r="F411" s="685" t="s">
        <v>512</v>
      </c>
      <c r="G411" s="685" t="s">
        <v>665</v>
      </c>
      <c r="H411" s="609" t="str">
        <f t="shared" si="119"/>
        <v>DEV02</v>
      </c>
      <c r="I411" s="611" t="str">
        <f t="shared" si="2"/>
        <v>#REF!</v>
      </c>
      <c r="J411" s="609">
        <v>6.0</v>
      </c>
      <c r="K411" s="609">
        <v>2024.0</v>
      </c>
      <c r="L411" s="405">
        <v>45444.0</v>
      </c>
      <c r="M411" s="405">
        <v>45473.0</v>
      </c>
      <c r="N411" s="640">
        <v>20.0</v>
      </c>
      <c r="O411" s="640">
        <f t="shared" si="134"/>
        <v>1</v>
      </c>
      <c r="P411" s="640" t="str">
        <f t="shared" si="4"/>
        <v>#REF!</v>
      </c>
      <c r="Q411" s="800">
        <v>1.0</v>
      </c>
      <c r="R411" s="800"/>
      <c r="S411" s="171" t="s">
        <v>525</v>
      </c>
      <c r="T411" s="422" t="s">
        <v>2157</v>
      </c>
      <c r="U411" s="616">
        <f t="shared" si="5"/>
        <v>1</v>
      </c>
      <c r="V411" s="616" t="str">
        <f t="shared" si="123"/>
        <v>#REF!</v>
      </c>
      <c r="W411" s="616">
        <f t="shared" si="124"/>
        <v>1</v>
      </c>
      <c r="X411" s="616" t="str">
        <f t="shared" si="8"/>
        <v>#REF!</v>
      </c>
      <c r="Y411" s="616">
        <f t="shared" si="9"/>
        <v>1</v>
      </c>
      <c r="Z411" s="616" t="str">
        <f t="shared" si="42"/>
        <v>#REF!</v>
      </c>
      <c r="AA411" s="616" t="str">
        <f t="shared" si="60"/>
        <v>#REF!</v>
      </c>
      <c r="AB411" s="616" t="str">
        <f t="shared" si="61"/>
        <v>#REF!</v>
      </c>
      <c r="AC411" s="642" t="str">
        <f t="shared" si="62"/>
        <v>#REF!</v>
      </c>
      <c r="AD411" s="642" t="str">
        <f t="shared" si="63"/>
        <v>#REF!</v>
      </c>
      <c r="AE411" s="642" t="str">
        <f t="shared" si="64"/>
        <v>#REF!</v>
      </c>
      <c r="AF411" s="609"/>
      <c r="AG411" s="622"/>
      <c r="AH411" s="622"/>
      <c r="AI411" s="622">
        <f t="shared" si="65"/>
        <v>1</v>
      </c>
    </row>
    <row r="412" ht="15.0" customHeight="1">
      <c r="A412" s="609">
        <f t="shared" si="122"/>
        <v>410</v>
      </c>
      <c r="B412" s="171">
        <v>441899.0</v>
      </c>
      <c r="C412" s="422" t="s">
        <v>1739</v>
      </c>
      <c r="D412" s="683" t="s">
        <v>2159</v>
      </c>
      <c r="E412" s="683" t="s">
        <v>552</v>
      </c>
      <c r="F412" s="685" t="s">
        <v>546</v>
      </c>
      <c r="G412" s="685" t="s">
        <v>787</v>
      </c>
      <c r="H412" s="609" t="str">
        <f t="shared" si="119"/>
        <v>TESTER05</v>
      </c>
      <c r="I412" s="611" t="str">
        <f t="shared" si="2"/>
        <v>#REF!</v>
      </c>
      <c r="J412" s="609">
        <v>6.0</v>
      </c>
      <c r="K412" s="609">
        <v>2024.0</v>
      </c>
      <c r="L412" s="405">
        <v>45444.0</v>
      </c>
      <c r="M412" s="405">
        <v>45473.0</v>
      </c>
      <c r="N412" s="640">
        <v>16.0</v>
      </c>
      <c r="O412" s="640">
        <f t="shared" si="134"/>
        <v>0.8</v>
      </c>
      <c r="P412" s="640" t="str">
        <f t="shared" si="4"/>
        <v>#REF!</v>
      </c>
      <c r="Q412" s="800">
        <v>1.504</v>
      </c>
      <c r="R412" s="800"/>
      <c r="S412" s="171" t="s">
        <v>525</v>
      </c>
      <c r="T412" s="422" t="s">
        <v>2157</v>
      </c>
      <c r="U412" s="616">
        <f t="shared" si="5"/>
        <v>1.504</v>
      </c>
      <c r="V412" s="616" t="str">
        <f t="shared" si="123"/>
        <v>#REF!</v>
      </c>
      <c r="W412" s="616">
        <f t="shared" si="124"/>
        <v>2.256</v>
      </c>
      <c r="X412" s="616" t="str">
        <f t="shared" si="8"/>
        <v>#REF!</v>
      </c>
      <c r="Y412" s="616">
        <f t="shared" si="9"/>
        <v>1</v>
      </c>
      <c r="Z412" s="616" t="str">
        <f t="shared" si="42"/>
        <v>#REF!</v>
      </c>
      <c r="AA412" s="616" t="str">
        <f t="shared" si="60"/>
        <v>#REF!</v>
      </c>
      <c r="AB412" s="616" t="str">
        <f t="shared" si="61"/>
        <v>#REF!</v>
      </c>
      <c r="AC412" s="642" t="str">
        <f t="shared" si="62"/>
        <v>#REF!</v>
      </c>
      <c r="AD412" s="642" t="str">
        <f t="shared" si="63"/>
        <v>#REF!</v>
      </c>
      <c r="AE412" s="642" t="str">
        <f t="shared" si="64"/>
        <v>#REF!</v>
      </c>
      <c r="AF412" s="609"/>
      <c r="AG412" s="622"/>
      <c r="AH412" s="622"/>
      <c r="AI412" s="622">
        <f t="shared" si="65"/>
        <v>1.128</v>
      </c>
    </row>
    <row r="413" ht="15.0" customHeight="1">
      <c r="A413" s="609">
        <f t="shared" si="122"/>
        <v>411</v>
      </c>
      <c r="B413" s="931">
        <v>450261.0</v>
      </c>
      <c r="C413" s="422" t="s">
        <v>752</v>
      </c>
      <c r="D413" s="934" t="s">
        <v>2162</v>
      </c>
      <c r="E413" s="683" t="s">
        <v>552</v>
      </c>
      <c r="F413" s="935" t="s">
        <v>512</v>
      </c>
      <c r="G413" s="935" t="s">
        <v>665</v>
      </c>
      <c r="H413" s="609" t="str">
        <f t="shared" si="119"/>
        <v>DEV02</v>
      </c>
      <c r="I413" s="611" t="str">
        <f t="shared" si="2"/>
        <v>#REF!</v>
      </c>
      <c r="J413" s="609">
        <v>6.0</v>
      </c>
      <c r="K413" s="609">
        <v>2024.0</v>
      </c>
      <c r="L413" s="405">
        <v>45444.0</v>
      </c>
      <c r="M413" s="405">
        <v>45473.0</v>
      </c>
      <c r="N413" s="640">
        <v>20.0</v>
      </c>
      <c r="O413" s="640">
        <f t="shared" si="134"/>
        <v>1</v>
      </c>
      <c r="P413" s="640" t="str">
        <f t="shared" si="4"/>
        <v>#REF!</v>
      </c>
      <c r="Q413" s="800">
        <v>1.0</v>
      </c>
      <c r="R413" s="800"/>
      <c r="S413" s="171" t="s">
        <v>525</v>
      </c>
      <c r="T413" s="422" t="s">
        <v>2157</v>
      </c>
      <c r="U413" s="616">
        <f t="shared" si="5"/>
        <v>1</v>
      </c>
      <c r="V413" s="616" t="str">
        <f t="shared" si="123"/>
        <v>#REF!</v>
      </c>
      <c r="W413" s="616">
        <f t="shared" si="124"/>
        <v>1</v>
      </c>
      <c r="X413" s="616" t="str">
        <f t="shared" si="8"/>
        <v>#REF!</v>
      </c>
      <c r="Y413" s="616">
        <f t="shared" si="9"/>
        <v>1</v>
      </c>
      <c r="Z413" s="616" t="str">
        <f t="shared" si="42"/>
        <v>#REF!</v>
      </c>
      <c r="AA413" s="616" t="str">
        <f t="shared" si="60"/>
        <v>#REF!</v>
      </c>
      <c r="AB413" s="616" t="str">
        <f t="shared" si="61"/>
        <v>#REF!</v>
      </c>
      <c r="AC413" s="642" t="str">
        <f t="shared" si="62"/>
        <v>#REF!</v>
      </c>
      <c r="AD413" s="642" t="str">
        <f t="shared" si="63"/>
        <v>#REF!</v>
      </c>
      <c r="AE413" s="642" t="str">
        <f t="shared" si="64"/>
        <v>#REF!</v>
      </c>
      <c r="AF413" s="609"/>
      <c r="AG413" s="622"/>
      <c r="AH413" s="622"/>
      <c r="AI413" s="622">
        <f t="shared" si="65"/>
        <v>1</v>
      </c>
    </row>
    <row r="414" ht="15.0" customHeight="1">
      <c r="A414" s="609">
        <f t="shared" si="122"/>
        <v>412</v>
      </c>
      <c r="B414" s="171">
        <v>453221.0</v>
      </c>
      <c r="C414" s="422" t="s">
        <v>881</v>
      </c>
      <c r="D414" s="683" t="s">
        <v>2163</v>
      </c>
      <c r="E414" s="683" t="s">
        <v>552</v>
      </c>
      <c r="F414" s="685" t="s">
        <v>512</v>
      </c>
      <c r="G414" s="685" t="s">
        <v>665</v>
      </c>
      <c r="H414" s="609" t="str">
        <f t="shared" si="119"/>
        <v>DEV02</v>
      </c>
      <c r="I414" s="611" t="str">
        <f t="shared" si="2"/>
        <v>#REF!</v>
      </c>
      <c r="J414" s="609">
        <v>6.0</v>
      </c>
      <c r="K414" s="609">
        <v>2024.0</v>
      </c>
      <c r="L414" s="405">
        <v>45446.0</v>
      </c>
      <c r="M414" s="405">
        <v>45473.0</v>
      </c>
      <c r="N414" s="640">
        <v>20.0</v>
      </c>
      <c r="O414" s="640">
        <f t="shared" si="134"/>
        <v>1</v>
      </c>
      <c r="P414" s="640" t="str">
        <f t="shared" si="4"/>
        <v>#REF!</v>
      </c>
      <c r="Q414" s="800">
        <v>1.0</v>
      </c>
      <c r="R414" s="800"/>
      <c r="S414" s="171" t="s">
        <v>525</v>
      </c>
      <c r="T414" s="422" t="s">
        <v>2157</v>
      </c>
      <c r="U414" s="616">
        <f t="shared" si="5"/>
        <v>1</v>
      </c>
      <c r="V414" s="616" t="str">
        <f t="shared" si="123"/>
        <v>#REF!</v>
      </c>
      <c r="W414" s="616">
        <f t="shared" si="124"/>
        <v>1</v>
      </c>
      <c r="X414" s="616" t="str">
        <f t="shared" si="8"/>
        <v>#REF!</v>
      </c>
      <c r="Y414" s="616">
        <f t="shared" si="9"/>
        <v>1</v>
      </c>
      <c r="Z414" s="616" t="str">
        <f t="shared" si="42"/>
        <v>#REF!</v>
      </c>
      <c r="AA414" s="616" t="str">
        <f t="shared" si="60"/>
        <v>#REF!</v>
      </c>
      <c r="AB414" s="616" t="str">
        <f t="shared" si="61"/>
        <v>#REF!</v>
      </c>
      <c r="AC414" s="642" t="str">
        <f t="shared" si="62"/>
        <v>#REF!</v>
      </c>
      <c r="AD414" s="642" t="str">
        <f t="shared" si="63"/>
        <v>#REF!</v>
      </c>
      <c r="AE414" s="642" t="str">
        <f t="shared" si="64"/>
        <v>#REF!</v>
      </c>
      <c r="AF414" s="609"/>
      <c r="AG414" s="622"/>
      <c r="AH414" s="622"/>
      <c r="AI414" s="622">
        <f t="shared" si="65"/>
        <v>1</v>
      </c>
    </row>
    <row r="415" ht="15.0" customHeight="1">
      <c r="A415" s="609">
        <f t="shared" si="122"/>
        <v>413</v>
      </c>
      <c r="B415" s="389">
        <v>458687.0</v>
      </c>
      <c r="C415" s="390" t="s">
        <v>869</v>
      </c>
      <c r="D415" s="669" t="s">
        <v>2165</v>
      </c>
      <c r="E415" s="669" t="s">
        <v>552</v>
      </c>
      <c r="F415" s="671" t="s">
        <v>512</v>
      </c>
      <c r="G415" s="671" t="s">
        <v>790</v>
      </c>
      <c r="H415" s="609" t="str">
        <f t="shared" si="119"/>
        <v>DEV03</v>
      </c>
      <c r="I415" s="611" t="str">
        <f t="shared" si="2"/>
        <v>#REF!</v>
      </c>
      <c r="J415" s="609">
        <v>6.0</v>
      </c>
      <c r="K415" s="609">
        <v>2024.0</v>
      </c>
      <c r="L415" s="391">
        <v>45444.0</v>
      </c>
      <c r="M415" s="391">
        <v>45473.0</v>
      </c>
      <c r="N415" s="640">
        <v>20.0</v>
      </c>
      <c r="O415" s="640">
        <f t="shared" si="134"/>
        <v>1</v>
      </c>
      <c r="P415" s="640" t="str">
        <f t="shared" si="4"/>
        <v>#REF!</v>
      </c>
      <c r="Q415" s="797">
        <v>1.24</v>
      </c>
      <c r="R415" s="797"/>
      <c r="S415" s="389" t="s">
        <v>525</v>
      </c>
      <c r="T415" s="390" t="s">
        <v>2157</v>
      </c>
      <c r="U415" s="616">
        <f t="shared" si="5"/>
        <v>1.24</v>
      </c>
      <c r="V415" s="616" t="str">
        <f t="shared" si="123"/>
        <v>#REF!</v>
      </c>
      <c r="W415" s="616">
        <f t="shared" si="124"/>
        <v>1.24</v>
      </c>
      <c r="X415" s="616" t="str">
        <f t="shared" si="8"/>
        <v>#REF!</v>
      </c>
      <c r="Y415" s="616">
        <f t="shared" si="9"/>
        <v>1</v>
      </c>
      <c r="Z415" s="616" t="str">
        <f t="shared" si="42"/>
        <v>#REF!</v>
      </c>
      <c r="AA415" s="616" t="str">
        <f t="shared" si="60"/>
        <v>#REF!</v>
      </c>
      <c r="AB415" s="616" t="str">
        <f t="shared" si="61"/>
        <v>#REF!</v>
      </c>
      <c r="AC415" s="642" t="str">
        <f t="shared" si="62"/>
        <v>#REF!</v>
      </c>
      <c r="AD415" s="642" t="str">
        <f t="shared" si="63"/>
        <v>#REF!</v>
      </c>
      <c r="AE415" s="642" t="str">
        <f t="shared" si="64"/>
        <v>#REF!</v>
      </c>
      <c r="AF415" s="609"/>
      <c r="AG415" s="622"/>
      <c r="AH415" s="622"/>
      <c r="AI415" s="622">
        <f t="shared" si="65"/>
        <v>1.24</v>
      </c>
    </row>
    <row r="416" ht="15.0" customHeight="1">
      <c r="A416" s="609">
        <f t="shared" si="122"/>
        <v>414</v>
      </c>
      <c r="B416" s="171">
        <v>459055.0</v>
      </c>
      <c r="C416" s="422" t="s">
        <v>856</v>
      </c>
      <c r="D416" s="683" t="s">
        <v>2166</v>
      </c>
      <c r="E416" s="683" t="s">
        <v>552</v>
      </c>
      <c r="F416" s="685" t="s">
        <v>512</v>
      </c>
      <c r="G416" s="685" t="s">
        <v>771</v>
      </c>
      <c r="H416" s="609" t="str">
        <f t="shared" si="119"/>
        <v>DEV04</v>
      </c>
      <c r="I416" s="611" t="str">
        <f t="shared" si="2"/>
        <v>#REF!</v>
      </c>
      <c r="J416" s="609">
        <v>6.0</v>
      </c>
      <c r="K416" s="609">
        <v>2024.0</v>
      </c>
      <c r="L416" s="405">
        <v>45444.0</v>
      </c>
      <c r="M416" s="405">
        <v>45473.0</v>
      </c>
      <c r="N416" s="640">
        <v>20.0</v>
      </c>
      <c r="O416" s="640">
        <f t="shared" si="134"/>
        <v>1</v>
      </c>
      <c r="P416" s="640" t="str">
        <f t="shared" si="4"/>
        <v>#REF!</v>
      </c>
      <c r="Q416" s="800">
        <v>1.59</v>
      </c>
      <c r="R416" s="800"/>
      <c r="S416" s="171" t="s">
        <v>525</v>
      </c>
      <c r="T416" s="422" t="s">
        <v>2157</v>
      </c>
      <c r="U416" s="616">
        <f t="shared" si="5"/>
        <v>1.59</v>
      </c>
      <c r="V416" s="616" t="str">
        <f t="shared" si="123"/>
        <v>#REF!</v>
      </c>
      <c r="W416" s="616">
        <f t="shared" si="124"/>
        <v>1.59</v>
      </c>
      <c r="X416" s="616" t="str">
        <f t="shared" si="8"/>
        <v>#REF!</v>
      </c>
      <c r="Y416" s="616">
        <f t="shared" si="9"/>
        <v>1</v>
      </c>
      <c r="Z416" s="616" t="str">
        <f t="shared" si="42"/>
        <v>#REF!</v>
      </c>
      <c r="AA416" s="616" t="str">
        <f t="shared" si="60"/>
        <v>#REF!</v>
      </c>
      <c r="AB416" s="616" t="str">
        <f t="shared" si="61"/>
        <v>#REF!</v>
      </c>
      <c r="AC416" s="642" t="str">
        <f t="shared" si="62"/>
        <v>#REF!</v>
      </c>
      <c r="AD416" s="642" t="str">
        <f t="shared" si="63"/>
        <v>#REF!</v>
      </c>
      <c r="AE416" s="642" t="str">
        <f t="shared" si="64"/>
        <v>#REF!</v>
      </c>
      <c r="AF416" s="609"/>
      <c r="AG416" s="622"/>
      <c r="AH416" s="622"/>
      <c r="AI416" s="622">
        <f t="shared" si="65"/>
        <v>1.59</v>
      </c>
    </row>
    <row r="417" ht="15.0" customHeight="1">
      <c r="A417" s="609">
        <f t="shared" si="122"/>
        <v>415</v>
      </c>
      <c r="B417" s="171">
        <v>458927.0</v>
      </c>
      <c r="C417" s="422" t="s">
        <v>801</v>
      </c>
      <c r="D417" s="683" t="s">
        <v>2167</v>
      </c>
      <c r="E417" s="683" t="s">
        <v>552</v>
      </c>
      <c r="F417" s="685" t="s">
        <v>512</v>
      </c>
      <c r="G417" s="685" t="s">
        <v>787</v>
      </c>
      <c r="H417" s="609" t="str">
        <f t="shared" si="119"/>
        <v>DEV05</v>
      </c>
      <c r="I417" s="611" t="str">
        <f t="shared" si="2"/>
        <v>#REF!</v>
      </c>
      <c r="J417" s="609">
        <v>6.0</v>
      </c>
      <c r="K417" s="609">
        <v>2024.0</v>
      </c>
      <c r="L417" s="405">
        <v>45444.0</v>
      </c>
      <c r="M417" s="405">
        <v>45473.0</v>
      </c>
      <c r="N417" s="640">
        <v>20.0</v>
      </c>
      <c r="O417" s="640">
        <f t="shared" si="134"/>
        <v>1</v>
      </c>
      <c r="P417" s="640" t="str">
        <f t="shared" si="4"/>
        <v>#REF!</v>
      </c>
      <c r="Q417" s="800">
        <v>2.03</v>
      </c>
      <c r="R417" s="800"/>
      <c r="S417" s="171" t="s">
        <v>525</v>
      </c>
      <c r="T417" s="422" t="s">
        <v>2157</v>
      </c>
      <c r="U417" s="616">
        <f t="shared" si="5"/>
        <v>2.03</v>
      </c>
      <c r="V417" s="616" t="str">
        <f t="shared" si="123"/>
        <v>#REF!</v>
      </c>
      <c r="W417" s="616">
        <f t="shared" si="124"/>
        <v>2.03</v>
      </c>
      <c r="X417" s="616" t="str">
        <f t="shared" si="8"/>
        <v>#REF!</v>
      </c>
      <c r="Y417" s="616">
        <f t="shared" si="9"/>
        <v>1</v>
      </c>
      <c r="Z417" s="616" t="str">
        <f t="shared" si="42"/>
        <v>#REF!</v>
      </c>
      <c r="AA417" s="616" t="str">
        <f t="shared" si="60"/>
        <v>#REF!</v>
      </c>
      <c r="AB417" s="616" t="str">
        <f t="shared" si="61"/>
        <v>#REF!</v>
      </c>
      <c r="AC417" s="642" t="str">
        <f t="shared" si="62"/>
        <v>#REF!</v>
      </c>
      <c r="AD417" s="642" t="str">
        <f t="shared" si="63"/>
        <v>#REF!</v>
      </c>
      <c r="AE417" s="642" t="str">
        <f t="shared" si="64"/>
        <v>#REF!</v>
      </c>
      <c r="AF417" s="609"/>
      <c r="AG417" s="622"/>
      <c r="AH417" s="622"/>
      <c r="AI417" s="622">
        <f t="shared" si="65"/>
        <v>2.03</v>
      </c>
    </row>
    <row r="418" ht="15.0" customHeight="1">
      <c r="A418" s="609">
        <f t="shared" si="122"/>
        <v>416</v>
      </c>
      <c r="B418" s="931">
        <v>460549.0</v>
      </c>
      <c r="C418" s="933" t="s">
        <v>805</v>
      </c>
      <c r="D418" s="934" t="s">
        <v>2168</v>
      </c>
      <c r="E418" s="683" t="s">
        <v>552</v>
      </c>
      <c r="F418" s="685" t="s">
        <v>512</v>
      </c>
      <c r="G418" s="685" t="s">
        <v>771</v>
      </c>
      <c r="H418" s="609" t="str">
        <f t="shared" si="119"/>
        <v>DEV04</v>
      </c>
      <c r="I418" s="611" t="str">
        <f t="shared" si="2"/>
        <v>#REF!</v>
      </c>
      <c r="J418" s="609">
        <v>6.0</v>
      </c>
      <c r="K418" s="609">
        <v>2024.0</v>
      </c>
      <c r="L418" s="405">
        <v>45446.0</v>
      </c>
      <c r="M418" s="405">
        <v>45473.0</v>
      </c>
      <c r="N418" s="640">
        <v>20.0</v>
      </c>
      <c r="O418" s="640">
        <f t="shared" si="134"/>
        <v>1</v>
      </c>
      <c r="P418" s="640" t="str">
        <f t="shared" si="4"/>
        <v>#REF!</v>
      </c>
      <c r="Q418" s="800">
        <v>1.59</v>
      </c>
      <c r="R418" s="800"/>
      <c r="S418" s="171" t="s">
        <v>525</v>
      </c>
      <c r="T418" s="422" t="s">
        <v>2157</v>
      </c>
      <c r="U418" s="616">
        <f t="shared" si="5"/>
        <v>1.59</v>
      </c>
      <c r="V418" s="616" t="str">
        <f t="shared" si="123"/>
        <v>#REF!</v>
      </c>
      <c r="W418" s="616">
        <f t="shared" si="124"/>
        <v>1.59</v>
      </c>
      <c r="X418" s="616" t="str">
        <f t="shared" si="8"/>
        <v>#REF!</v>
      </c>
      <c r="Y418" s="616">
        <f t="shared" si="9"/>
        <v>1</v>
      </c>
      <c r="Z418" s="616" t="str">
        <f t="shared" si="42"/>
        <v>#REF!</v>
      </c>
      <c r="AA418" s="616" t="str">
        <f t="shared" si="60"/>
        <v>#REF!</v>
      </c>
      <c r="AB418" s="616" t="str">
        <f t="shared" si="61"/>
        <v>#REF!</v>
      </c>
      <c r="AC418" s="642" t="str">
        <f t="shared" si="62"/>
        <v>#REF!</v>
      </c>
      <c r="AD418" s="642" t="str">
        <f t="shared" si="63"/>
        <v>#REF!</v>
      </c>
      <c r="AE418" s="642" t="str">
        <f t="shared" si="64"/>
        <v>#REF!</v>
      </c>
      <c r="AF418" s="609"/>
      <c r="AG418" s="622"/>
      <c r="AH418" s="622"/>
      <c r="AI418" s="622">
        <f t="shared" si="65"/>
        <v>1.59</v>
      </c>
    </row>
    <row r="419" ht="15.0" customHeight="1">
      <c r="A419" s="609">
        <f t="shared" si="122"/>
        <v>417</v>
      </c>
      <c r="B419" s="171">
        <v>461357.0</v>
      </c>
      <c r="C419" s="422" t="s">
        <v>1220</v>
      </c>
      <c r="D419" s="683" t="s">
        <v>2169</v>
      </c>
      <c r="E419" s="683" t="s">
        <v>552</v>
      </c>
      <c r="F419" s="685" t="s">
        <v>546</v>
      </c>
      <c r="G419" s="685" t="s">
        <v>665</v>
      </c>
      <c r="H419" s="609" t="str">
        <f t="shared" si="119"/>
        <v>TESTER02</v>
      </c>
      <c r="I419" s="611" t="str">
        <f t="shared" si="2"/>
        <v>#REF!</v>
      </c>
      <c r="J419" s="609">
        <v>6.0</v>
      </c>
      <c r="K419" s="609">
        <v>2024.0</v>
      </c>
      <c r="L419" s="405">
        <v>45444.0</v>
      </c>
      <c r="M419" s="405">
        <v>45473.0</v>
      </c>
      <c r="N419" s="640">
        <v>20.0</v>
      </c>
      <c r="O419" s="640">
        <f t="shared" si="134"/>
        <v>1</v>
      </c>
      <c r="P419" s="640">
        <f t="shared" si="4"/>
        <v>1</v>
      </c>
      <c r="Q419" s="800">
        <v>1.0</v>
      </c>
      <c r="R419" s="800"/>
      <c r="S419" s="171" t="s">
        <v>517</v>
      </c>
      <c r="T419" s="422" t="s">
        <v>2157</v>
      </c>
      <c r="U419" s="616">
        <f t="shared" si="5"/>
        <v>1</v>
      </c>
      <c r="V419" s="616">
        <f t="shared" si="123"/>
        <v>1</v>
      </c>
      <c r="W419" s="616">
        <f t="shared" si="124"/>
        <v>1</v>
      </c>
      <c r="X419" s="616">
        <f t="shared" si="8"/>
        <v>1</v>
      </c>
      <c r="Y419" s="616">
        <f t="shared" si="9"/>
        <v>1</v>
      </c>
      <c r="Z419" s="616" t="str">
        <f t="shared" si="42"/>
        <v>#REF!</v>
      </c>
      <c r="AA419" s="616" t="str">
        <f t="shared" si="60"/>
        <v>#REF!</v>
      </c>
      <c r="AB419" s="616" t="str">
        <f t="shared" si="61"/>
        <v>#REF!</v>
      </c>
      <c r="AC419" s="642">
        <f t="shared" si="62"/>
        <v>0</v>
      </c>
      <c r="AD419" s="642" t="str">
        <f t="shared" si="63"/>
        <v>#REF!</v>
      </c>
      <c r="AE419" s="642" t="str">
        <f t="shared" si="64"/>
        <v>#REF!</v>
      </c>
      <c r="AF419" s="609"/>
      <c r="AG419" s="622"/>
      <c r="AH419" s="622"/>
      <c r="AI419" s="622">
        <f t="shared" si="65"/>
        <v>1</v>
      </c>
    </row>
    <row r="420" ht="15.0" customHeight="1">
      <c r="A420" s="609">
        <f t="shared" si="122"/>
        <v>418</v>
      </c>
      <c r="B420" s="171">
        <v>461359.0</v>
      </c>
      <c r="C420" s="422" t="s">
        <v>1230</v>
      </c>
      <c r="D420" s="683" t="s">
        <v>2170</v>
      </c>
      <c r="E420" s="683" t="s">
        <v>552</v>
      </c>
      <c r="F420" s="685" t="s">
        <v>512</v>
      </c>
      <c r="G420" s="685" t="s">
        <v>787</v>
      </c>
      <c r="H420" s="609" t="str">
        <f t="shared" si="119"/>
        <v>DEV05</v>
      </c>
      <c r="I420" s="611" t="str">
        <f t="shared" si="2"/>
        <v>#REF!</v>
      </c>
      <c r="J420" s="609">
        <v>6.0</v>
      </c>
      <c r="K420" s="609">
        <v>2024.0</v>
      </c>
      <c r="L420" s="405">
        <v>45444.0</v>
      </c>
      <c r="M420" s="405">
        <v>45473.0</v>
      </c>
      <c r="N420" s="640">
        <v>14.0</v>
      </c>
      <c r="O420" s="640">
        <f t="shared" si="134"/>
        <v>0.7</v>
      </c>
      <c r="P420" s="640" t="str">
        <f t="shared" si="4"/>
        <v>#REF!</v>
      </c>
      <c r="Q420" s="800">
        <v>1.421</v>
      </c>
      <c r="R420" s="800"/>
      <c r="S420" s="171" t="s">
        <v>525</v>
      </c>
      <c r="T420" s="422" t="s">
        <v>2157</v>
      </c>
      <c r="U420" s="616">
        <f t="shared" si="5"/>
        <v>1.421</v>
      </c>
      <c r="V420" s="616" t="str">
        <f t="shared" si="123"/>
        <v>#REF!</v>
      </c>
      <c r="W420" s="616">
        <f t="shared" si="124"/>
        <v>2.03</v>
      </c>
      <c r="X420" s="616" t="str">
        <f t="shared" si="8"/>
        <v>#REF!</v>
      </c>
      <c r="Y420" s="616">
        <f t="shared" si="9"/>
        <v>1</v>
      </c>
      <c r="Z420" s="616" t="str">
        <f t="shared" si="42"/>
        <v>#REF!</v>
      </c>
      <c r="AA420" s="616" t="str">
        <f t="shared" si="60"/>
        <v>#REF!</v>
      </c>
      <c r="AB420" s="616" t="str">
        <f t="shared" si="61"/>
        <v>#REF!</v>
      </c>
      <c r="AC420" s="642" t="str">
        <f t="shared" si="62"/>
        <v>#REF!</v>
      </c>
      <c r="AD420" s="642" t="str">
        <f t="shared" si="63"/>
        <v>#REF!</v>
      </c>
      <c r="AE420" s="642" t="str">
        <f t="shared" si="64"/>
        <v>#REF!</v>
      </c>
      <c r="AF420" s="609"/>
      <c r="AG420" s="622"/>
      <c r="AH420" s="622"/>
      <c r="AI420" s="622">
        <f t="shared" si="65"/>
        <v>1.015</v>
      </c>
    </row>
    <row r="421" ht="15.0" customHeight="1">
      <c r="A421" s="609">
        <f t="shared" si="122"/>
        <v>419</v>
      </c>
      <c r="B421" s="171">
        <v>461345.0</v>
      </c>
      <c r="C421" s="422" t="s">
        <v>1235</v>
      </c>
      <c r="D421" s="683" t="s">
        <v>2171</v>
      </c>
      <c r="E421" s="683" t="s">
        <v>552</v>
      </c>
      <c r="F421" s="685" t="s">
        <v>512</v>
      </c>
      <c r="G421" s="685" t="s">
        <v>790</v>
      </c>
      <c r="H421" s="609" t="str">
        <f t="shared" si="119"/>
        <v>DEV03</v>
      </c>
      <c r="I421" s="611" t="str">
        <f t="shared" si="2"/>
        <v>#REF!</v>
      </c>
      <c r="J421" s="609">
        <v>6.0</v>
      </c>
      <c r="K421" s="609">
        <v>2024.0</v>
      </c>
      <c r="L421" s="405">
        <v>45463.0</v>
      </c>
      <c r="M421" s="405">
        <v>45473.0</v>
      </c>
      <c r="N421" s="640">
        <v>7.0</v>
      </c>
      <c r="O421" s="640">
        <f t="shared" si="134"/>
        <v>0.35</v>
      </c>
      <c r="P421" s="640" t="str">
        <f t="shared" si="4"/>
        <v>#REF!</v>
      </c>
      <c r="Q421" s="800">
        <v>0.434</v>
      </c>
      <c r="R421" s="800"/>
      <c r="S421" s="171" t="s">
        <v>525</v>
      </c>
      <c r="T421" s="422" t="s">
        <v>2157</v>
      </c>
      <c r="U421" s="616">
        <f t="shared" si="5"/>
        <v>0.434</v>
      </c>
      <c r="V421" s="616" t="str">
        <f t="shared" si="123"/>
        <v>#REF!</v>
      </c>
      <c r="W421" s="616">
        <f t="shared" si="124"/>
        <v>1.24</v>
      </c>
      <c r="X421" s="616" t="str">
        <f t="shared" si="8"/>
        <v>#REF!</v>
      </c>
      <c r="Y421" s="616">
        <f t="shared" si="9"/>
        <v>1</v>
      </c>
      <c r="Z421" s="616" t="str">
        <f t="shared" si="42"/>
        <v>#REF!</v>
      </c>
      <c r="AA421" s="616" t="str">
        <f t="shared" si="60"/>
        <v>#REF!</v>
      </c>
      <c r="AB421" s="616" t="str">
        <f t="shared" si="61"/>
        <v>#REF!</v>
      </c>
      <c r="AC421" s="642" t="str">
        <f t="shared" si="62"/>
        <v>#REF!</v>
      </c>
      <c r="AD421" s="642" t="str">
        <f t="shared" si="63"/>
        <v>#REF!</v>
      </c>
      <c r="AE421" s="642" t="str">
        <f t="shared" si="64"/>
        <v>#REF!</v>
      </c>
      <c r="AF421" s="609"/>
      <c r="AG421" s="622"/>
      <c r="AH421" s="622"/>
      <c r="AI421" s="622">
        <f t="shared" si="65"/>
        <v>0.62</v>
      </c>
    </row>
    <row r="422" ht="15.0" customHeight="1">
      <c r="A422" s="609">
        <f t="shared" si="122"/>
        <v>420</v>
      </c>
      <c r="B422" s="171">
        <v>433506.0</v>
      </c>
      <c r="C422" s="422" t="s">
        <v>1227</v>
      </c>
      <c r="D422" s="683" t="s">
        <v>2172</v>
      </c>
      <c r="E422" s="683" t="s">
        <v>552</v>
      </c>
      <c r="F422" s="685" t="s">
        <v>546</v>
      </c>
      <c r="G422" s="685" t="s">
        <v>790</v>
      </c>
      <c r="H422" s="609" t="str">
        <f t="shared" si="119"/>
        <v>TESTER03</v>
      </c>
      <c r="I422" s="611" t="str">
        <f t="shared" si="2"/>
        <v>#REF!</v>
      </c>
      <c r="J422" s="609">
        <v>6.0</v>
      </c>
      <c r="K422" s="609">
        <v>2024.0</v>
      </c>
      <c r="L422" s="405">
        <v>45446.0</v>
      </c>
      <c r="M422" s="405">
        <v>45473.0</v>
      </c>
      <c r="N422" s="640">
        <v>20.0</v>
      </c>
      <c r="O422" s="640">
        <f t="shared" si="134"/>
        <v>1</v>
      </c>
      <c r="P422" s="640" t="str">
        <f t="shared" si="4"/>
        <v>#REF!</v>
      </c>
      <c r="Q422" s="800">
        <v>1.428</v>
      </c>
      <c r="R422" s="800"/>
      <c r="S422" s="171" t="s">
        <v>525</v>
      </c>
      <c r="T422" s="422" t="s">
        <v>2157</v>
      </c>
      <c r="U422" s="616">
        <f t="shared" si="5"/>
        <v>1.428</v>
      </c>
      <c r="V422" s="616" t="str">
        <f t="shared" si="123"/>
        <v>#REF!</v>
      </c>
      <c r="W422" s="616">
        <f t="shared" si="124"/>
        <v>1.428</v>
      </c>
      <c r="X422" s="616" t="str">
        <f t="shared" si="8"/>
        <v>#REF!</v>
      </c>
      <c r="Y422" s="616">
        <f t="shared" si="9"/>
        <v>1</v>
      </c>
      <c r="Z422" s="616" t="str">
        <f t="shared" si="42"/>
        <v>#REF!</v>
      </c>
      <c r="AA422" s="616" t="str">
        <f t="shared" si="60"/>
        <v>#REF!</v>
      </c>
      <c r="AB422" s="616" t="str">
        <f t="shared" si="61"/>
        <v>#REF!</v>
      </c>
      <c r="AC422" s="642" t="str">
        <f t="shared" si="62"/>
        <v>#REF!</v>
      </c>
      <c r="AD422" s="642" t="str">
        <f t="shared" si="63"/>
        <v>#REF!</v>
      </c>
      <c r="AE422" s="642" t="str">
        <f t="shared" si="64"/>
        <v>#REF!</v>
      </c>
      <c r="AF422" s="609"/>
      <c r="AG422" s="622"/>
      <c r="AH422" s="622"/>
      <c r="AI422" s="622">
        <f t="shared" si="65"/>
        <v>1.428</v>
      </c>
    </row>
    <row r="423" ht="15.0" customHeight="1">
      <c r="A423" s="609">
        <f t="shared" si="122"/>
        <v>421</v>
      </c>
      <c r="B423" s="171">
        <v>462725.0</v>
      </c>
      <c r="C423" s="422" t="s">
        <v>1757</v>
      </c>
      <c r="D423" s="683" t="s">
        <v>2173</v>
      </c>
      <c r="E423" s="683" t="s">
        <v>552</v>
      </c>
      <c r="F423" s="685" t="s">
        <v>546</v>
      </c>
      <c r="G423" s="685" t="s">
        <v>787</v>
      </c>
      <c r="H423" s="609" t="str">
        <f t="shared" si="119"/>
        <v>TESTER05</v>
      </c>
      <c r="I423" s="611" t="str">
        <f t="shared" si="2"/>
        <v>#REF!</v>
      </c>
      <c r="J423" s="609">
        <v>6.0</v>
      </c>
      <c r="K423" s="609">
        <v>2024.0</v>
      </c>
      <c r="L423" s="405">
        <v>45444.0</v>
      </c>
      <c r="M423" s="405">
        <v>45473.0</v>
      </c>
      <c r="N423" s="640">
        <v>14.0</v>
      </c>
      <c r="O423" s="640">
        <f t="shared" si="134"/>
        <v>0.7</v>
      </c>
      <c r="P423" s="640" t="str">
        <f t="shared" si="4"/>
        <v>#REF!</v>
      </c>
      <c r="Q423" s="800">
        <v>1.316</v>
      </c>
      <c r="R423" s="800"/>
      <c r="S423" s="171" t="s">
        <v>525</v>
      </c>
      <c r="T423" s="422" t="s">
        <v>2157</v>
      </c>
      <c r="U423" s="616">
        <f t="shared" si="5"/>
        <v>1.316</v>
      </c>
      <c r="V423" s="616" t="str">
        <f t="shared" si="123"/>
        <v>#REF!</v>
      </c>
      <c r="W423" s="616">
        <f t="shared" si="124"/>
        <v>2.256</v>
      </c>
      <c r="X423" s="616" t="str">
        <f t="shared" si="8"/>
        <v>#REF!</v>
      </c>
      <c r="Y423" s="616">
        <f t="shared" si="9"/>
        <v>1</v>
      </c>
      <c r="Z423" s="616" t="str">
        <f t="shared" si="42"/>
        <v>#REF!</v>
      </c>
      <c r="AA423" s="616" t="str">
        <f t="shared" si="60"/>
        <v>#REF!</v>
      </c>
      <c r="AB423" s="616" t="str">
        <f t="shared" si="61"/>
        <v>#REF!</v>
      </c>
      <c r="AC423" s="642" t="str">
        <f t="shared" si="62"/>
        <v>#REF!</v>
      </c>
      <c r="AD423" s="642" t="str">
        <f t="shared" si="63"/>
        <v>#REF!</v>
      </c>
      <c r="AE423" s="642" t="str">
        <f t="shared" si="64"/>
        <v>#REF!</v>
      </c>
      <c r="AF423" s="609"/>
      <c r="AG423" s="622"/>
      <c r="AH423" s="622"/>
      <c r="AI423" s="622">
        <f t="shared" si="65"/>
        <v>1.128</v>
      </c>
    </row>
    <row r="424" ht="15.0" customHeight="1">
      <c r="A424" s="609">
        <f t="shared" si="122"/>
        <v>422</v>
      </c>
      <c r="B424" s="171">
        <v>462713.0</v>
      </c>
      <c r="C424" s="422" t="s">
        <v>1754</v>
      </c>
      <c r="D424" s="683" t="s">
        <v>2174</v>
      </c>
      <c r="E424" s="683" t="s">
        <v>552</v>
      </c>
      <c r="F424" s="685" t="s">
        <v>546</v>
      </c>
      <c r="G424" s="685" t="s">
        <v>665</v>
      </c>
      <c r="H424" s="609" t="str">
        <f t="shared" si="119"/>
        <v>TESTER02</v>
      </c>
      <c r="I424" s="611" t="str">
        <f t="shared" si="2"/>
        <v>#REF!</v>
      </c>
      <c r="J424" s="609">
        <v>6.0</v>
      </c>
      <c r="K424" s="609">
        <v>2024.0</v>
      </c>
      <c r="L424" s="405">
        <v>45446.0</v>
      </c>
      <c r="M424" s="405">
        <v>45473.0</v>
      </c>
      <c r="N424" s="640">
        <v>20.0</v>
      </c>
      <c r="O424" s="640">
        <f t="shared" si="134"/>
        <v>1</v>
      </c>
      <c r="P424" s="640" t="str">
        <f t="shared" si="4"/>
        <v>#REF!</v>
      </c>
      <c r="Q424" s="800">
        <v>0.86</v>
      </c>
      <c r="R424" s="800"/>
      <c r="S424" s="171" t="s">
        <v>525</v>
      </c>
      <c r="T424" s="422" t="s">
        <v>2157</v>
      </c>
      <c r="U424" s="616">
        <f t="shared" si="5"/>
        <v>0.86</v>
      </c>
      <c r="V424" s="616" t="str">
        <f t="shared" si="123"/>
        <v>#REF!</v>
      </c>
      <c r="W424" s="616">
        <f t="shared" si="124"/>
        <v>0.86</v>
      </c>
      <c r="X424" s="616" t="str">
        <f t="shared" si="8"/>
        <v>#REF!</v>
      </c>
      <c r="Y424" s="616">
        <f t="shared" si="9"/>
        <v>1</v>
      </c>
      <c r="Z424" s="616" t="str">
        <f t="shared" si="42"/>
        <v>#REF!</v>
      </c>
      <c r="AA424" s="616" t="str">
        <f t="shared" si="60"/>
        <v>#REF!</v>
      </c>
      <c r="AB424" s="616" t="str">
        <f t="shared" si="61"/>
        <v>#REF!</v>
      </c>
      <c r="AC424" s="642" t="str">
        <f t="shared" si="62"/>
        <v>#REF!</v>
      </c>
      <c r="AD424" s="642" t="str">
        <f t="shared" si="63"/>
        <v>#REF!</v>
      </c>
      <c r="AE424" s="642" t="str">
        <f t="shared" si="64"/>
        <v>#REF!</v>
      </c>
      <c r="AF424" s="609"/>
      <c r="AG424" s="622"/>
      <c r="AH424" s="622"/>
      <c r="AI424" s="622">
        <f t="shared" si="65"/>
        <v>0.86</v>
      </c>
    </row>
    <row r="425" ht="15.0" customHeight="1">
      <c r="A425" s="609">
        <f t="shared" si="122"/>
        <v>423</v>
      </c>
      <c r="B425" s="171">
        <v>463429.0</v>
      </c>
      <c r="C425" s="422" t="s">
        <v>1847</v>
      </c>
      <c r="D425" s="683" t="s">
        <v>2175</v>
      </c>
      <c r="E425" s="683" t="s">
        <v>552</v>
      </c>
      <c r="F425" s="685" t="s">
        <v>512</v>
      </c>
      <c r="G425" s="685" t="s">
        <v>665</v>
      </c>
      <c r="H425" s="609" t="str">
        <f t="shared" si="119"/>
        <v>DEV02</v>
      </c>
      <c r="I425" s="611" t="str">
        <f t="shared" si="2"/>
        <v>#REF!</v>
      </c>
      <c r="J425" s="609">
        <v>6.0</v>
      </c>
      <c r="K425" s="609">
        <v>2024.0</v>
      </c>
      <c r="L425" s="405">
        <v>45444.0</v>
      </c>
      <c r="M425" s="407">
        <v>45473.0</v>
      </c>
      <c r="N425" s="640">
        <v>20.0</v>
      </c>
      <c r="O425" s="640">
        <f t="shared" si="134"/>
        <v>1</v>
      </c>
      <c r="P425" s="640" t="str">
        <f t="shared" si="4"/>
        <v>#REF!</v>
      </c>
      <c r="Q425" s="800">
        <v>1.0</v>
      </c>
      <c r="R425" s="800"/>
      <c r="S425" s="171" t="s">
        <v>525</v>
      </c>
      <c r="T425" s="422" t="s">
        <v>2157</v>
      </c>
      <c r="U425" s="616">
        <f t="shared" si="5"/>
        <v>1</v>
      </c>
      <c r="V425" s="616" t="str">
        <f t="shared" si="123"/>
        <v>#REF!</v>
      </c>
      <c r="W425" s="616">
        <f t="shared" si="124"/>
        <v>1</v>
      </c>
      <c r="X425" s="616" t="str">
        <f t="shared" si="8"/>
        <v>#REF!</v>
      </c>
      <c r="Y425" s="616">
        <f t="shared" si="9"/>
        <v>1</v>
      </c>
      <c r="Z425" s="616" t="str">
        <f t="shared" si="42"/>
        <v>#REF!</v>
      </c>
      <c r="AA425" s="616" t="str">
        <f t="shared" si="60"/>
        <v>#REF!</v>
      </c>
      <c r="AB425" s="616" t="str">
        <f t="shared" si="61"/>
        <v>#REF!</v>
      </c>
      <c r="AC425" s="642" t="str">
        <f t="shared" si="62"/>
        <v>#REF!</v>
      </c>
      <c r="AD425" s="642" t="str">
        <f t="shared" si="63"/>
        <v>#REF!</v>
      </c>
      <c r="AE425" s="642" t="str">
        <f t="shared" si="64"/>
        <v>#REF!</v>
      </c>
      <c r="AF425" s="609"/>
      <c r="AG425" s="622"/>
      <c r="AH425" s="622"/>
      <c r="AI425" s="622">
        <f t="shared" si="65"/>
        <v>1</v>
      </c>
    </row>
    <row r="426" ht="15.0" customHeight="1">
      <c r="A426" s="609">
        <f t="shared" si="122"/>
        <v>424</v>
      </c>
      <c r="B426" s="171">
        <v>463389.0</v>
      </c>
      <c r="C426" s="422" t="s">
        <v>1824</v>
      </c>
      <c r="D426" s="683" t="s">
        <v>2176</v>
      </c>
      <c r="E426" s="683" t="s">
        <v>552</v>
      </c>
      <c r="F426" s="685" t="s">
        <v>564</v>
      </c>
      <c r="G426" s="685" t="s">
        <v>790</v>
      </c>
      <c r="H426" s="609" t="str">
        <f t="shared" si="119"/>
        <v>BA03</v>
      </c>
      <c r="I426" s="611" t="str">
        <f t="shared" si="2"/>
        <v>#REF!</v>
      </c>
      <c r="J426" s="609">
        <v>6.0</v>
      </c>
      <c r="K426" s="609">
        <v>2024.0</v>
      </c>
      <c r="L426" s="405">
        <v>45446.0</v>
      </c>
      <c r="M426" s="407">
        <v>45473.0</v>
      </c>
      <c r="N426" s="640">
        <v>20.0</v>
      </c>
      <c r="O426" s="640">
        <f t="shared" si="134"/>
        <v>1</v>
      </c>
      <c r="P426" s="640" t="str">
        <f t="shared" si="4"/>
        <v>#REF!</v>
      </c>
      <c r="Q426" s="800">
        <v>1.692</v>
      </c>
      <c r="R426" s="800"/>
      <c r="S426" s="171" t="s">
        <v>525</v>
      </c>
      <c r="T426" s="422" t="s">
        <v>2157</v>
      </c>
      <c r="U426" s="616">
        <f t="shared" si="5"/>
        <v>1.692</v>
      </c>
      <c r="V426" s="616" t="str">
        <f t="shared" si="123"/>
        <v>#REF!</v>
      </c>
      <c r="W426" s="616">
        <f t="shared" si="124"/>
        <v>1.692</v>
      </c>
      <c r="X426" s="616" t="str">
        <f t="shared" si="8"/>
        <v>#REF!</v>
      </c>
      <c r="Y426" s="616">
        <f t="shared" si="9"/>
        <v>1</v>
      </c>
      <c r="Z426" s="616" t="str">
        <f t="shared" si="42"/>
        <v>#REF!</v>
      </c>
      <c r="AA426" s="616" t="str">
        <f t="shared" si="60"/>
        <v>#REF!</v>
      </c>
      <c r="AB426" s="616" t="str">
        <f t="shared" si="61"/>
        <v>#REF!</v>
      </c>
      <c r="AC426" s="642" t="str">
        <f t="shared" si="62"/>
        <v>#REF!</v>
      </c>
      <c r="AD426" s="642" t="str">
        <f t="shared" si="63"/>
        <v>#REF!</v>
      </c>
      <c r="AE426" s="642" t="str">
        <f t="shared" si="64"/>
        <v>#REF!</v>
      </c>
      <c r="AF426" s="609"/>
      <c r="AG426" s="622"/>
      <c r="AH426" s="622"/>
      <c r="AI426" s="622">
        <f t="shared" si="65"/>
        <v>1.692</v>
      </c>
    </row>
    <row r="427" ht="15.0" customHeight="1">
      <c r="A427" s="609">
        <f t="shared" si="122"/>
        <v>425</v>
      </c>
      <c r="B427" s="171">
        <v>464117.0</v>
      </c>
      <c r="C427" s="422" t="s">
        <v>2177</v>
      </c>
      <c r="D427" s="683" t="s">
        <v>2178</v>
      </c>
      <c r="E427" s="683" t="s">
        <v>552</v>
      </c>
      <c r="F427" s="685" t="s">
        <v>512</v>
      </c>
      <c r="G427" s="685" t="s">
        <v>893</v>
      </c>
      <c r="H427" s="609" t="str">
        <f t="shared" si="119"/>
        <v>DEV06</v>
      </c>
      <c r="I427" s="611" t="str">
        <f t="shared" si="2"/>
        <v>#REF!</v>
      </c>
      <c r="J427" s="609">
        <v>6.0</v>
      </c>
      <c r="K427" s="609">
        <v>2024.0</v>
      </c>
      <c r="L427" s="405">
        <v>45444.0</v>
      </c>
      <c r="M427" s="407">
        <v>45473.0</v>
      </c>
      <c r="N427" s="640">
        <v>16.0</v>
      </c>
      <c r="O427" s="640">
        <f t="shared" si="134"/>
        <v>0.8</v>
      </c>
      <c r="P427" s="640" t="str">
        <f t="shared" si="4"/>
        <v>#REF!</v>
      </c>
      <c r="Q427" s="800">
        <v>1.816</v>
      </c>
      <c r="R427" s="800"/>
      <c r="S427" s="171" t="s">
        <v>525</v>
      </c>
      <c r="T427" s="422" t="s">
        <v>2157</v>
      </c>
      <c r="U427" s="616">
        <f t="shared" si="5"/>
        <v>1.816</v>
      </c>
      <c r="V427" s="616" t="str">
        <f t="shared" si="123"/>
        <v>#REF!</v>
      </c>
      <c r="W427" s="616">
        <f t="shared" si="124"/>
        <v>2.27</v>
      </c>
      <c r="X427" s="616" t="str">
        <f t="shared" si="8"/>
        <v>#REF!</v>
      </c>
      <c r="Y427" s="616">
        <f t="shared" si="9"/>
        <v>1</v>
      </c>
      <c r="Z427" s="616" t="str">
        <f t="shared" si="42"/>
        <v>#REF!</v>
      </c>
      <c r="AA427" s="616" t="str">
        <f t="shared" si="60"/>
        <v>#REF!</v>
      </c>
      <c r="AB427" s="616" t="str">
        <f t="shared" si="61"/>
        <v>#REF!</v>
      </c>
      <c r="AC427" s="642" t="str">
        <f t="shared" si="62"/>
        <v>#REF!</v>
      </c>
      <c r="AD427" s="642" t="str">
        <f t="shared" si="63"/>
        <v>#REF!</v>
      </c>
      <c r="AE427" s="642" t="str">
        <f t="shared" si="64"/>
        <v>#REF!</v>
      </c>
      <c r="AF427" s="609"/>
      <c r="AG427" s="622"/>
      <c r="AH427" s="622"/>
      <c r="AI427" s="622">
        <f t="shared" si="65"/>
        <v>1.135</v>
      </c>
    </row>
    <row r="428" ht="15.0" customHeight="1">
      <c r="A428" s="609">
        <f t="shared" si="122"/>
        <v>426</v>
      </c>
      <c r="B428" s="171">
        <v>464363.0</v>
      </c>
      <c r="C428" s="422" t="s">
        <v>2180</v>
      </c>
      <c r="D428" s="683" t="s">
        <v>2181</v>
      </c>
      <c r="E428" s="683" t="s">
        <v>552</v>
      </c>
      <c r="F428" s="685" t="s">
        <v>512</v>
      </c>
      <c r="G428" s="685" t="s">
        <v>790</v>
      </c>
      <c r="H428" s="609" t="str">
        <f t="shared" si="119"/>
        <v>DEV03</v>
      </c>
      <c r="I428" s="611" t="str">
        <f t="shared" si="2"/>
        <v>#REF!</v>
      </c>
      <c r="J428" s="609">
        <v>6.0</v>
      </c>
      <c r="K428" s="609">
        <v>2024.0</v>
      </c>
      <c r="L428" s="405">
        <v>45444.0</v>
      </c>
      <c r="M428" s="407">
        <v>45473.0</v>
      </c>
      <c r="N428" s="640">
        <v>20.0</v>
      </c>
      <c r="O428" s="640">
        <f t="shared" si="134"/>
        <v>1</v>
      </c>
      <c r="P428" s="640" t="str">
        <f t="shared" si="4"/>
        <v>#REF!</v>
      </c>
      <c r="Q428" s="800">
        <v>1.24</v>
      </c>
      <c r="R428" s="800"/>
      <c r="S428" s="171" t="s">
        <v>525</v>
      </c>
      <c r="T428" s="422" t="s">
        <v>2157</v>
      </c>
      <c r="U428" s="616">
        <f t="shared" si="5"/>
        <v>1.24</v>
      </c>
      <c r="V428" s="616" t="str">
        <f t="shared" si="123"/>
        <v>#REF!</v>
      </c>
      <c r="W428" s="616">
        <f t="shared" si="124"/>
        <v>1.24</v>
      </c>
      <c r="X428" s="616" t="str">
        <f t="shared" si="8"/>
        <v>#REF!</v>
      </c>
      <c r="Y428" s="616">
        <f t="shared" si="9"/>
        <v>1</v>
      </c>
      <c r="Z428" s="616" t="str">
        <f t="shared" si="42"/>
        <v>#REF!</v>
      </c>
      <c r="AA428" s="616" t="str">
        <f t="shared" si="60"/>
        <v>#REF!</v>
      </c>
      <c r="AB428" s="616" t="str">
        <f t="shared" si="61"/>
        <v>#REF!</v>
      </c>
      <c r="AC428" s="642" t="str">
        <f t="shared" si="62"/>
        <v>#REF!</v>
      </c>
      <c r="AD428" s="642" t="str">
        <f t="shared" si="63"/>
        <v>#REF!</v>
      </c>
      <c r="AE428" s="642" t="str">
        <f t="shared" si="64"/>
        <v>#REF!</v>
      </c>
      <c r="AF428" s="609"/>
      <c r="AG428" s="622"/>
      <c r="AH428" s="622"/>
      <c r="AI428" s="622">
        <f t="shared" si="65"/>
        <v>1.24</v>
      </c>
    </row>
    <row r="429" ht="15.0" customHeight="1">
      <c r="A429" s="609">
        <f t="shared" si="122"/>
        <v>427</v>
      </c>
      <c r="B429" s="389">
        <v>464625.0</v>
      </c>
      <c r="C429" s="390" t="s">
        <v>2182</v>
      </c>
      <c r="D429" s="669" t="s">
        <v>2183</v>
      </c>
      <c r="E429" s="669" t="s">
        <v>552</v>
      </c>
      <c r="F429" s="671" t="s">
        <v>512</v>
      </c>
      <c r="G429" s="671" t="s">
        <v>790</v>
      </c>
      <c r="H429" s="609" t="str">
        <f t="shared" si="119"/>
        <v>DEV03</v>
      </c>
      <c r="I429" s="611" t="str">
        <f t="shared" si="2"/>
        <v>#REF!</v>
      </c>
      <c r="J429" s="609">
        <v>6.0</v>
      </c>
      <c r="K429" s="609">
        <v>2024.0</v>
      </c>
      <c r="L429" s="391">
        <v>45446.0</v>
      </c>
      <c r="M429" s="391">
        <v>45473.0</v>
      </c>
      <c r="N429" s="640">
        <v>20.0</v>
      </c>
      <c r="O429" s="640">
        <f t="shared" si="134"/>
        <v>1</v>
      </c>
      <c r="P429" s="640" t="str">
        <f t="shared" si="4"/>
        <v>#REF!</v>
      </c>
      <c r="Q429" s="797">
        <v>1.24</v>
      </c>
      <c r="R429" s="797"/>
      <c r="S429" s="389" t="s">
        <v>525</v>
      </c>
      <c r="T429" s="390" t="s">
        <v>2157</v>
      </c>
      <c r="U429" s="616">
        <f t="shared" si="5"/>
        <v>1.24</v>
      </c>
      <c r="V429" s="616" t="str">
        <f t="shared" si="123"/>
        <v>#REF!</v>
      </c>
      <c r="W429" s="616">
        <f t="shared" si="124"/>
        <v>1.24</v>
      </c>
      <c r="X429" s="616" t="str">
        <f t="shared" si="8"/>
        <v>#REF!</v>
      </c>
      <c r="Y429" s="616">
        <f t="shared" si="9"/>
        <v>1</v>
      </c>
      <c r="Z429" s="616" t="str">
        <f t="shared" si="42"/>
        <v>#REF!</v>
      </c>
      <c r="AA429" s="616" t="str">
        <f t="shared" si="60"/>
        <v>#REF!</v>
      </c>
      <c r="AB429" s="616" t="str">
        <f t="shared" si="61"/>
        <v>#REF!</v>
      </c>
      <c r="AC429" s="642" t="str">
        <f t="shared" si="62"/>
        <v>#REF!</v>
      </c>
      <c r="AD429" s="642" t="str">
        <f t="shared" si="63"/>
        <v>#REF!</v>
      </c>
      <c r="AE429" s="642" t="str">
        <f t="shared" si="64"/>
        <v>#REF!</v>
      </c>
      <c r="AF429" s="609"/>
      <c r="AG429" s="622"/>
      <c r="AH429" s="622"/>
      <c r="AI429" s="622">
        <f t="shared" si="65"/>
        <v>1.24</v>
      </c>
    </row>
    <row r="430" ht="15.0" customHeight="1">
      <c r="A430" s="609">
        <f t="shared" si="122"/>
        <v>428</v>
      </c>
      <c r="B430" s="171">
        <v>465709.0</v>
      </c>
      <c r="C430" s="422" t="s">
        <v>2184</v>
      </c>
      <c r="D430" s="683" t="s">
        <v>2185</v>
      </c>
      <c r="E430" s="683" t="s">
        <v>552</v>
      </c>
      <c r="F430" s="685" t="s">
        <v>564</v>
      </c>
      <c r="G430" s="685" t="s">
        <v>795</v>
      </c>
      <c r="H430" s="609" t="str">
        <f t="shared" si="119"/>
        <v>BA01</v>
      </c>
      <c r="I430" s="611" t="str">
        <f t="shared" si="2"/>
        <v>#REF!</v>
      </c>
      <c r="J430" s="609">
        <v>6.0</v>
      </c>
      <c r="K430" s="609">
        <v>2024.0</v>
      </c>
      <c r="L430" s="405">
        <v>45467.0</v>
      </c>
      <c r="M430" s="405">
        <v>45473.0</v>
      </c>
      <c r="N430" s="640">
        <v>5.0</v>
      </c>
      <c r="O430" s="640">
        <f t="shared" si="134"/>
        <v>0.25</v>
      </c>
      <c r="P430" s="640" t="str">
        <f t="shared" si="4"/>
        <v>#REF!</v>
      </c>
      <c r="Q430" s="800">
        <v>0.155</v>
      </c>
      <c r="R430" s="800"/>
      <c r="S430" s="171" t="s">
        <v>525</v>
      </c>
      <c r="T430" s="422" t="s">
        <v>2157</v>
      </c>
      <c r="U430" s="616">
        <f t="shared" si="5"/>
        <v>0.155</v>
      </c>
      <c r="V430" s="616" t="str">
        <f t="shared" si="123"/>
        <v>#REF!</v>
      </c>
      <c r="W430" s="616">
        <f t="shared" si="124"/>
        <v>0.155</v>
      </c>
      <c r="X430" s="616" t="str">
        <f t="shared" si="8"/>
        <v>#REF!</v>
      </c>
      <c r="Y430" s="616">
        <f t="shared" si="9"/>
        <v>0.25</v>
      </c>
      <c r="Z430" s="616" t="str">
        <f t="shared" si="42"/>
        <v>#REF!</v>
      </c>
      <c r="AA430" s="616" t="str">
        <f t="shared" si="60"/>
        <v>#REF!</v>
      </c>
      <c r="AB430" s="616" t="str">
        <f t="shared" si="61"/>
        <v>#REF!</v>
      </c>
      <c r="AC430" s="642" t="str">
        <f t="shared" si="62"/>
        <v>#REF!</v>
      </c>
      <c r="AD430" s="642" t="str">
        <f t="shared" si="63"/>
        <v>#REF!</v>
      </c>
      <c r="AE430" s="642" t="str">
        <f t="shared" si="64"/>
        <v>#REF!</v>
      </c>
      <c r="AF430" s="609"/>
      <c r="AG430" s="622"/>
      <c r="AH430" s="622"/>
      <c r="AI430" s="622">
        <f t="shared" si="65"/>
        <v>0.155</v>
      </c>
    </row>
    <row r="431" ht="15.0" customHeight="1">
      <c r="A431" s="609">
        <f t="shared" si="122"/>
        <v>429</v>
      </c>
      <c r="B431" s="171">
        <v>465731.0</v>
      </c>
      <c r="C431" s="422" t="s">
        <v>2187</v>
      </c>
      <c r="D431" s="683" t="s">
        <v>2188</v>
      </c>
      <c r="E431" s="683" t="s">
        <v>552</v>
      </c>
      <c r="F431" s="685" t="s">
        <v>564</v>
      </c>
      <c r="G431" s="685" t="s">
        <v>665</v>
      </c>
      <c r="H431" s="609" t="str">
        <f t="shared" si="119"/>
        <v>BA02</v>
      </c>
      <c r="I431" s="611" t="str">
        <f t="shared" si="2"/>
        <v>#REF!</v>
      </c>
      <c r="J431" s="609">
        <v>6.0</v>
      </c>
      <c r="K431" s="609">
        <v>2024.0</v>
      </c>
      <c r="L431" s="405">
        <v>45467.0</v>
      </c>
      <c r="M431" s="405">
        <v>45473.0</v>
      </c>
      <c r="N431" s="640">
        <v>5.0</v>
      </c>
      <c r="O431" s="640">
        <f t="shared" si="134"/>
        <v>0.25</v>
      </c>
      <c r="P431" s="640" t="str">
        <f t="shared" si="4"/>
        <v>#REF!</v>
      </c>
      <c r="Q431" s="800">
        <v>0.258</v>
      </c>
      <c r="R431" s="800"/>
      <c r="S431" s="171" t="s">
        <v>525</v>
      </c>
      <c r="T431" s="422" t="s">
        <v>2157</v>
      </c>
      <c r="U431" s="616">
        <f t="shared" si="5"/>
        <v>0.258</v>
      </c>
      <c r="V431" s="616" t="str">
        <f t="shared" si="123"/>
        <v>#REF!</v>
      </c>
      <c r="W431" s="616">
        <f t="shared" si="124"/>
        <v>0.258</v>
      </c>
      <c r="X431" s="616" t="str">
        <f t="shared" si="8"/>
        <v>#REF!</v>
      </c>
      <c r="Y431" s="616">
        <f t="shared" si="9"/>
        <v>0.25</v>
      </c>
      <c r="Z431" s="616" t="str">
        <f t="shared" si="42"/>
        <v>#REF!</v>
      </c>
      <c r="AA431" s="616" t="str">
        <f t="shared" si="60"/>
        <v>#REF!</v>
      </c>
      <c r="AB431" s="616" t="str">
        <f t="shared" si="61"/>
        <v>#REF!</v>
      </c>
      <c r="AC431" s="642" t="str">
        <f t="shared" si="62"/>
        <v>#REF!</v>
      </c>
      <c r="AD431" s="642" t="str">
        <f t="shared" si="63"/>
        <v>#REF!</v>
      </c>
      <c r="AE431" s="642" t="str">
        <f t="shared" si="64"/>
        <v>#REF!</v>
      </c>
      <c r="AF431" s="609"/>
      <c r="AG431" s="622"/>
      <c r="AH431" s="622"/>
      <c r="AI431" s="622">
        <f t="shared" si="65"/>
        <v>0.258</v>
      </c>
    </row>
    <row r="432" ht="15.0" customHeight="1">
      <c r="A432" s="609">
        <f t="shared" si="122"/>
        <v>430</v>
      </c>
      <c r="B432" s="171">
        <v>435271.0</v>
      </c>
      <c r="C432" s="422" t="s">
        <v>876</v>
      </c>
      <c r="D432" s="683" t="s">
        <v>2189</v>
      </c>
      <c r="E432" s="683" t="s">
        <v>662</v>
      </c>
      <c r="F432" s="685" t="s">
        <v>663</v>
      </c>
      <c r="G432" s="685" t="s">
        <v>665</v>
      </c>
      <c r="H432" s="609" t="str">
        <f t="shared" si="119"/>
        <v>PM02</v>
      </c>
      <c r="I432" s="611" t="str">
        <f t="shared" si="2"/>
        <v>#REF!</v>
      </c>
      <c r="J432" s="609">
        <v>6.0</v>
      </c>
      <c r="K432" s="609">
        <v>2024.0</v>
      </c>
      <c r="L432" s="405">
        <v>45444.0</v>
      </c>
      <c r="M432" s="405">
        <v>45473.0</v>
      </c>
      <c r="N432" s="640">
        <v>20.0</v>
      </c>
      <c r="O432" s="640">
        <f t="shared" si="134"/>
        <v>1</v>
      </c>
      <c r="P432" s="640" t="str">
        <f t="shared" si="4"/>
        <v>#REF!</v>
      </c>
      <c r="Q432" s="800">
        <v>1.0</v>
      </c>
      <c r="R432" s="800"/>
      <c r="S432" s="171" t="s">
        <v>525</v>
      </c>
      <c r="T432" s="422" t="s">
        <v>2157</v>
      </c>
      <c r="U432" s="616">
        <f t="shared" si="5"/>
        <v>1</v>
      </c>
      <c r="V432" s="616" t="str">
        <f t="shared" si="123"/>
        <v>#REF!</v>
      </c>
      <c r="W432" s="616">
        <f t="shared" si="124"/>
        <v>1</v>
      </c>
      <c r="X432" s="616" t="str">
        <f t="shared" si="8"/>
        <v>#REF!</v>
      </c>
      <c r="Y432" s="616">
        <f t="shared" si="9"/>
        <v>1</v>
      </c>
      <c r="Z432" s="616" t="str">
        <f t="shared" si="42"/>
        <v>#REF!</v>
      </c>
      <c r="AA432" s="616" t="str">
        <f t="shared" si="60"/>
        <v>#REF!</v>
      </c>
      <c r="AB432" s="616" t="str">
        <f t="shared" si="61"/>
        <v>#REF!</v>
      </c>
      <c r="AC432" s="642" t="str">
        <f t="shared" si="62"/>
        <v>#REF!</v>
      </c>
      <c r="AD432" s="642" t="str">
        <f t="shared" si="63"/>
        <v>#REF!</v>
      </c>
      <c r="AE432" s="642" t="str">
        <f t="shared" si="64"/>
        <v>#REF!</v>
      </c>
      <c r="AF432" s="609"/>
      <c r="AG432" s="622"/>
      <c r="AH432" s="622"/>
      <c r="AI432" s="622">
        <f t="shared" si="65"/>
        <v>1</v>
      </c>
    </row>
    <row r="433" ht="15.0" customHeight="1">
      <c r="A433" s="609">
        <f t="shared" si="122"/>
        <v>431</v>
      </c>
      <c r="B433" s="171">
        <v>461907.0</v>
      </c>
      <c r="C433" s="422" t="s">
        <v>1529</v>
      </c>
      <c r="D433" s="683" t="s">
        <v>2072</v>
      </c>
      <c r="E433" s="683" t="s">
        <v>662</v>
      </c>
      <c r="F433" s="685" t="s">
        <v>663</v>
      </c>
      <c r="G433" s="685" t="s">
        <v>893</v>
      </c>
      <c r="H433" s="609" t="str">
        <f t="shared" si="119"/>
        <v>PM06</v>
      </c>
      <c r="I433" s="611" t="str">
        <f t="shared" si="2"/>
        <v>#REF!</v>
      </c>
      <c r="J433" s="609">
        <v>6.0</v>
      </c>
      <c r="K433" s="609">
        <v>2024.0</v>
      </c>
      <c r="L433" s="405">
        <v>45444.0</v>
      </c>
      <c r="M433" s="405">
        <v>45473.0</v>
      </c>
      <c r="N433" s="640">
        <v>2.0</v>
      </c>
      <c r="O433" s="640">
        <f t="shared" si="134"/>
        <v>0.1</v>
      </c>
      <c r="P433" s="640" t="str">
        <f t="shared" si="4"/>
        <v>#REF!</v>
      </c>
      <c r="Q433" s="800">
        <v>0.227</v>
      </c>
      <c r="R433" s="800"/>
      <c r="S433" s="171" t="s">
        <v>525</v>
      </c>
      <c r="T433" s="422" t="s">
        <v>2157</v>
      </c>
      <c r="U433" s="616">
        <f t="shared" si="5"/>
        <v>0.227</v>
      </c>
      <c r="V433" s="616" t="str">
        <f t="shared" si="123"/>
        <v>#REF!</v>
      </c>
      <c r="W433" s="616">
        <f t="shared" si="124"/>
        <v>2.043</v>
      </c>
      <c r="X433" s="616" t="str">
        <f t="shared" si="8"/>
        <v>#REF!</v>
      </c>
      <c r="Y433" s="616">
        <f t="shared" si="9"/>
        <v>1</v>
      </c>
      <c r="Z433" s="616" t="str">
        <f t="shared" si="42"/>
        <v>#REF!</v>
      </c>
      <c r="AA433" s="616" t="str">
        <f t="shared" si="60"/>
        <v>#REF!</v>
      </c>
      <c r="AB433" s="616" t="str">
        <f t="shared" si="61"/>
        <v>#REF!</v>
      </c>
      <c r="AC433" s="642" t="str">
        <f t="shared" si="62"/>
        <v>#REF!</v>
      </c>
      <c r="AD433" s="642" t="str">
        <f t="shared" si="63"/>
        <v>#REF!</v>
      </c>
      <c r="AE433" s="642" t="str">
        <f t="shared" si="64"/>
        <v>#REF!</v>
      </c>
      <c r="AF433" s="609"/>
      <c r="AG433" s="622"/>
      <c r="AH433" s="622"/>
      <c r="AI433" s="622">
        <f t="shared" si="65"/>
        <v>0.51075</v>
      </c>
    </row>
    <row r="434" ht="15.0" customHeight="1">
      <c r="A434" s="609">
        <f t="shared" si="122"/>
        <v>432</v>
      </c>
      <c r="B434" s="171">
        <v>461907.0</v>
      </c>
      <c r="C434" s="422" t="s">
        <v>1529</v>
      </c>
      <c r="D434" s="683" t="s">
        <v>2072</v>
      </c>
      <c r="E434" s="683" t="s">
        <v>662</v>
      </c>
      <c r="F434" s="685" t="s">
        <v>663</v>
      </c>
      <c r="G434" s="685" t="s">
        <v>893</v>
      </c>
      <c r="H434" s="609" t="str">
        <f t="shared" si="119"/>
        <v>PM06</v>
      </c>
      <c r="I434" s="611" t="str">
        <f t="shared" si="2"/>
        <v>#REF!</v>
      </c>
      <c r="J434" s="609">
        <v>6.0</v>
      </c>
      <c r="K434" s="609">
        <v>2024.0</v>
      </c>
      <c r="L434" s="405">
        <v>45444.0</v>
      </c>
      <c r="M434" s="405">
        <v>45473.0</v>
      </c>
      <c r="N434" s="640">
        <v>2.0</v>
      </c>
      <c r="O434" s="640">
        <f t="shared" si="134"/>
        <v>0.1</v>
      </c>
      <c r="P434" s="640" t="str">
        <f t="shared" si="4"/>
        <v>#REF!</v>
      </c>
      <c r="Q434" s="800">
        <v>0.227</v>
      </c>
      <c r="R434" s="800"/>
      <c r="S434" s="171" t="s">
        <v>525</v>
      </c>
      <c r="T434" s="422" t="s">
        <v>2190</v>
      </c>
      <c r="U434" s="616">
        <f t="shared" si="5"/>
        <v>0.227</v>
      </c>
      <c r="V434" s="616" t="str">
        <f t="shared" si="123"/>
        <v>#REF!</v>
      </c>
      <c r="W434" s="616">
        <f t="shared" si="124"/>
        <v>2.043</v>
      </c>
      <c r="X434" s="616" t="str">
        <f t="shared" si="8"/>
        <v>#REF!</v>
      </c>
      <c r="Y434" s="616">
        <f t="shared" si="9"/>
        <v>1</v>
      </c>
      <c r="Z434" s="616" t="str">
        <f t="shared" si="42"/>
        <v>#REF!</v>
      </c>
      <c r="AA434" s="616" t="str">
        <f t="shared" si="60"/>
        <v>#REF!</v>
      </c>
      <c r="AB434" s="616" t="str">
        <f t="shared" si="61"/>
        <v>#REF!</v>
      </c>
      <c r="AC434" s="642" t="str">
        <f t="shared" si="62"/>
        <v>#REF!</v>
      </c>
      <c r="AD434" s="642" t="str">
        <f t="shared" si="63"/>
        <v>#REF!</v>
      </c>
      <c r="AE434" s="642" t="str">
        <f t="shared" si="64"/>
        <v>#REF!</v>
      </c>
      <c r="AF434" s="609"/>
      <c r="AG434" s="622"/>
      <c r="AH434" s="622"/>
      <c r="AI434" s="622">
        <f t="shared" si="65"/>
        <v>0.51075</v>
      </c>
    </row>
    <row r="435" ht="15.0" customHeight="1">
      <c r="A435" s="609">
        <f t="shared" si="122"/>
        <v>433</v>
      </c>
      <c r="B435" s="171">
        <v>441899.0</v>
      </c>
      <c r="C435" s="422" t="s">
        <v>1739</v>
      </c>
      <c r="D435" s="683" t="s">
        <v>2159</v>
      </c>
      <c r="E435" s="683" t="s">
        <v>552</v>
      </c>
      <c r="F435" s="685" t="s">
        <v>546</v>
      </c>
      <c r="G435" s="685" t="s">
        <v>787</v>
      </c>
      <c r="H435" s="609" t="str">
        <f t="shared" si="119"/>
        <v>TESTER05</v>
      </c>
      <c r="I435" s="611" t="str">
        <f t="shared" si="2"/>
        <v>#REF!</v>
      </c>
      <c r="J435" s="609">
        <v>6.0</v>
      </c>
      <c r="K435" s="609">
        <v>2024.0</v>
      </c>
      <c r="L435" s="405">
        <v>45444.0</v>
      </c>
      <c r="M435" s="405">
        <v>45473.0</v>
      </c>
      <c r="N435" s="640">
        <v>4.0</v>
      </c>
      <c r="O435" s="640">
        <f t="shared" si="134"/>
        <v>0.2</v>
      </c>
      <c r="P435" s="640" t="str">
        <f t="shared" si="4"/>
        <v>#REF!</v>
      </c>
      <c r="Q435" s="800">
        <v>0.752</v>
      </c>
      <c r="R435" s="800"/>
      <c r="S435" s="171" t="s">
        <v>525</v>
      </c>
      <c r="T435" s="422" t="s">
        <v>2192</v>
      </c>
      <c r="U435" s="616">
        <f t="shared" si="5"/>
        <v>0.752</v>
      </c>
      <c r="V435" s="616" t="str">
        <f t="shared" si="123"/>
        <v>#REF!</v>
      </c>
      <c r="W435" s="616">
        <f t="shared" si="124"/>
        <v>2.256</v>
      </c>
      <c r="X435" s="616" t="str">
        <f t="shared" si="8"/>
        <v>#REF!</v>
      </c>
      <c r="Y435" s="616">
        <f t="shared" si="9"/>
        <v>1</v>
      </c>
      <c r="Z435" s="616" t="str">
        <f t="shared" si="42"/>
        <v>#REF!</v>
      </c>
      <c r="AA435" s="616" t="str">
        <f t="shared" si="60"/>
        <v>#REF!</v>
      </c>
      <c r="AB435" s="616" t="str">
        <f t="shared" si="61"/>
        <v>#REF!</v>
      </c>
      <c r="AC435" s="642" t="str">
        <f t="shared" si="62"/>
        <v>#REF!</v>
      </c>
      <c r="AD435" s="642" t="str">
        <f t="shared" si="63"/>
        <v>#REF!</v>
      </c>
      <c r="AE435" s="642" t="str">
        <f t="shared" si="64"/>
        <v>#REF!</v>
      </c>
      <c r="AF435" s="609"/>
      <c r="AG435" s="622"/>
      <c r="AH435" s="622"/>
      <c r="AI435" s="622">
        <f t="shared" si="65"/>
        <v>1.128</v>
      </c>
    </row>
    <row r="436" ht="15.0" customHeight="1">
      <c r="A436" s="609">
        <f t="shared" si="122"/>
        <v>434</v>
      </c>
      <c r="B436" s="171">
        <v>461359.0</v>
      </c>
      <c r="C436" s="422" t="s">
        <v>1230</v>
      </c>
      <c r="D436" s="683" t="s">
        <v>2170</v>
      </c>
      <c r="E436" s="683" t="s">
        <v>552</v>
      </c>
      <c r="F436" s="685" t="s">
        <v>512</v>
      </c>
      <c r="G436" s="685" t="s">
        <v>787</v>
      </c>
      <c r="H436" s="609" t="str">
        <f t="shared" si="119"/>
        <v>DEV05</v>
      </c>
      <c r="I436" s="611" t="str">
        <f t="shared" si="2"/>
        <v>#REF!</v>
      </c>
      <c r="J436" s="609">
        <v>6.0</v>
      </c>
      <c r="K436" s="609">
        <v>2024.0</v>
      </c>
      <c r="L436" s="405">
        <v>45444.0</v>
      </c>
      <c r="M436" s="405">
        <v>45473.0</v>
      </c>
      <c r="N436" s="640">
        <v>6.0</v>
      </c>
      <c r="O436" s="640">
        <f t="shared" si="134"/>
        <v>0.3</v>
      </c>
      <c r="P436" s="640" t="str">
        <f t="shared" si="4"/>
        <v>#REF!</v>
      </c>
      <c r="Q436" s="800">
        <v>0.609</v>
      </c>
      <c r="R436" s="800"/>
      <c r="S436" s="171" t="s">
        <v>525</v>
      </c>
      <c r="T436" s="422" t="s">
        <v>2192</v>
      </c>
      <c r="U436" s="616">
        <f t="shared" si="5"/>
        <v>0.609</v>
      </c>
      <c r="V436" s="616" t="str">
        <f t="shared" si="123"/>
        <v>#REF!</v>
      </c>
      <c r="W436" s="616">
        <f t="shared" si="124"/>
        <v>2.03</v>
      </c>
      <c r="X436" s="616" t="str">
        <f t="shared" si="8"/>
        <v>#REF!</v>
      </c>
      <c r="Y436" s="616">
        <f t="shared" si="9"/>
        <v>1</v>
      </c>
      <c r="Z436" s="616" t="str">
        <f t="shared" si="42"/>
        <v>#REF!</v>
      </c>
      <c r="AA436" s="616" t="str">
        <f t="shared" si="60"/>
        <v>#REF!</v>
      </c>
      <c r="AB436" s="616" t="str">
        <f t="shared" si="61"/>
        <v>#REF!</v>
      </c>
      <c r="AC436" s="642" t="str">
        <f t="shared" si="62"/>
        <v>#REF!</v>
      </c>
      <c r="AD436" s="642" t="str">
        <f t="shared" si="63"/>
        <v>#REF!</v>
      </c>
      <c r="AE436" s="642" t="str">
        <f t="shared" si="64"/>
        <v>#REF!</v>
      </c>
      <c r="AF436" s="609"/>
      <c r="AG436" s="622"/>
      <c r="AH436" s="622"/>
      <c r="AI436" s="622">
        <f t="shared" si="65"/>
        <v>1.015</v>
      </c>
    </row>
    <row r="437" ht="15.0" customHeight="1">
      <c r="A437" s="609">
        <f t="shared" si="122"/>
        <v>435</v>
      </c>
      <c r="B437" s="171">
        <v>461345.0</v>
      </c>
      <c r="C437" s="422" t="s">
        <v>1235</v>
      </c>
      <c r="D437" s="683" t="s">
        <v>2171</v>
      </c>
      <c r="E437" s="683" t="s">
        <v>552</v>
      </c>
      <c r="F437" s="685" t="s">
        <v>512</v>
      </c>
      <c r="G437" s="685" t="s">
        <v>790</v>
      </c>
      <c r="H437" s="609" t="str">
        <f t="shared" si="119"/>
        <v>DEV03</v>
      </c>
      <c r="I437" s="611" t="str">
        <f t="shared" si="2"/>
        <v>#REF!</v>
      </c>
      <c r="J437" s="609">
        <v>6.0</v>
      </c>
      <c r="K437" s="609">
        <v>2024.0</v>
      </c>
      <c r="L437" s="405">
        <v>45446.0</v>
      </c>
      <c r="M437" s="405">
        <v>45462.0</v>
      </c>
      <c r="N437" s="640">
        <v>13.0</v>
      </c>
      <c r="O437" s="640">
        <f t="shared" si="134"/>
        <v>0.65</v>
      </c>
      <c r="P437" s="640" t="str">
        <f t="shared" si="4"/>
        <v>#REF!</v>
      </c>
      <c r="Q437" s="800">
        <v>0.806</v>
      </c>
      <c r="R437" s="800"/>
      <c r="S437" s="171" t="s">
        <v>525</v>
      </c>
      <c r="T437" s="422" t="s">
        <v>2192</v>
      </c>
      <c r="U437" s="616">
        <f t="shared" si="5"/>
        <v>0.806</v>
      </c>
      <c r="V437" s="616" t="str">
        <f t="shared" si="123"/>
        <v>#REF!</v>
      </c>
      <c r="W437" s="616">
        <f t="shared" si="124"/>
        <v>1.24</v>
      </c>
      <c r="X437" s="616" t="str">
        <f t="shared" si="8"/>
        <v>#REF!</v>
      </c>
      <c r="Y437" s="616">
        <f t="shared" si="9"/>
        <v>1</v>
      </c>
      <c r="Z437" s="616" t="str">
        <f t="shared" si="42"/>
        <v>#REF!</v>
      </c>
      <c r="AA437" s="616" t="str">
        <f t="shared" si="60"/>
        <v>#REF!</v>
      </c>
      <c r="AB437" s="616" t="str">
        <f t="shared" si="61"/>
        <v>#REF!</v>
      </c>
      <c r="AC437" s="642" t="str">
        <f t="shared" si="62"/>
        <v>#REF!</v>
      </c>
      <c r="AD437" s="642" t="str">
        <f t="shared" si="63"/>
        <v>#REF!</v>
      </c>
      <c r="AE437" s="642" t="str">
        <f t="shared" si="64"/>
        <v>#REF!</v>
      </c>
      <c r="AF437" s="609"/>
      <c r="AG437" s="622"/>
      <c r="AH437" s="622"/>
      <c r="AI437" s="622">
        <f t="shared" si="65"/>
        <v>0.62</v>
      </c>
    </row>
    <row r="438" ht="15.0" customHeight="1">
      <c r="A438" s="609">
        <f t="shared" si="122"/>
        <v>436</v>
      </c>
      <c r="B438" s="171">
        <v>461897.0</v>
      </c>
      <c r="C438" s="422" t="s">
        <v>1534</v>
      </c>
      <c r="D438" s="683" t="s">
        <v>2070</v>
      </c>
      <c r="E438" s="683" t="s">
        <v>552</v>
      </c>
      <c r="F438" s="685" t="s">
        <v>564</v>
      </c>
      <c r="G438" s="685" t="s">
        <v>787</v>
      </c>
      <c r="H438" s="609" t="str">
        <f t="shared" si="119"/>
        <v>BA05</v>
      </c>
      <c r="I438" s="611" t="str">
        <f t="shared" si="2"/>
        <v>#REF!</v>
      </c>
      <c r="J438" s="609">
        <v>6.0</v>
      </c>
      <c r="K438" s="609">
        <v>2024.0</v>
      </c>
      <c r="L438" s="405">
        <v>45444.0</v>
      </c>
      <c r="M438" s="405">
        <v>45473.0</v>
      </c>
      <c r="N438" s="640">
        <v>2.0</v>
      </c>
      <c r="O438" s="640">
        <f t="shared" si="134"/>
        <v>0.1</v>
      </c>
      <c r="P438" s="640" t="str">
        <f t="shared" si="4"/>
        <v>#REF!</v>
      </c>
      <c r="Q438" s="800">
        <v>0.207</v>
      </c>
      <c r="R438" s="800"/>
      <c r="S438" s="171" t="s">
        <v>525</v>
      </c>
      <c r="T438" s="422" t="s">
        <v>2192</v>
      </c>
      <c r="U438" s="616">
        <f t="shared" si="5"/>
        <v>0.207</v>
      </c>
      <c r="V438" s="616" t="str">
        <f t="shared" si="123"/>
        <v>#REF!</v>
      </c>
      <c r="W438" s="616">
        <f t="shared" si="124"/>
        <v>2.07</v>
      </c>
      <c r="X438" s="616" t="str">
        <f t="shared" si="8"/>
        <v>#REF!</v>
      </c>
      <c r="Y438" s="616">
        <f t="shared" si="9"/>
        <v>1</v>
      </c>
      <c r="Z438" s="616" t="str">
        <f t="shared" si="42"/>
        <v>#REF!</v>
      </c>
      <c r="AA438" s="616" t="str">
        <f t="shared" si="60"/>
        <v>#REF!</v>
      </c>
      <c r="AB438" s="616" t="str">
        <f t="shared" si="61"/>
        <v>#REF!</v>
      </c>
      <c r="AC438" s="642" t="str">
        <f t="shared" si="62"/>
        <v>#REF!</v>
      </c>
      <c r="AD438" s="642" t="str">
        <f t="shared" si="63"/>
        <v>#REF!</v>
      </c>
      <c r="AE438" s="642" t="str">
        <f t="shared" si="64"/>
        <v>#REF!</v>
      </c>
      <c r="AF438" s="609"/>
      <c r="AG438" s="622"/>
      <c r="AH438" s="622"/>
      <c r="AI438" s="622">
        <f t="shared" si="65"/>
        <v>1.035</v>
      </c>
    </row>
    <row r="439" ht="15.0" customHeight="1">
      <c r="A439" s="609">
        <f t="shared" si="122"/>
        <v>437</v>
      </c>
      <c r="B439" s="171">
        <v>462725.0</v>
      </c>
      <c r="C439" s="422" t="s">
        <v>1757</v>
      </c>
      <c r="D439" s="683" t="s">
        <v>2173</v>
      </c>
      <c r="E439" s="683" t="s">
        <v>552</v>
      </c>
      <c r="F439" s="685" t="s">
        <v>546</v>
      </c>
      <c r="G439" s="685" t="s">
        <v>787</v>
      </c>
      <c r="H439" s="609" t="str">
        <f t="shared" si="119"/>
        <v>TESTER05</v>
      </c>
      <c r="I439" s="611" t="str">
        <f t="shared" si="2"/>
        <v>#REF!</v>
      </c>
      <c r="J439" s="609">
        <v>6.0</v>
      </c>
      <c r="K439" s="609">
        <v>2024.0</v>
      </c>
      <c r="L439" s="405">
        <v>45444.0</v>
      </c>
      <c r="M439" s="405">
        <v>45473.0</v>
      </c>
      <c r="N439" s="640">
        <v>6.0</v>
      </c>
      <c r="O439" s="640">
        <f t="shared" si="134"/>
        <v>0.3</v>
      </c>
      <c r="P439" s="640" t="str">
        <f t="shared" si="4"/>
        <v>#REF!</v>
      </c>
      <c r="Q439" s="800">
        <v>0.94</v>
      </c>
      <c r="R439" s="800"/>
      <c r="S439" s="171" t="s">
        <v>525</v>
      </c>
      <c r="T439" s="422" t="s">
        <v>2192</v>
      </c>
      <c r="U439" s="616">
        <f t="shared" si="5"/>
        <v>0.94</v>
      </c>
      <c r="V439" s="616" t="str">
        <f t="shared" si="123"/>
        <v>#REF!</v>
      </c>
      <c r="W439" s="616">
        <f t="shared" si="124"/>
        <v>2.256</v>
      </c>
      <c r="X439" s="616" t="str">
        <f t="shared" si="8"/>
        <v>#REF!</v>
      </c>
      <c r="Y439" s="616">
        <f t="shared" si="9"/>
        <v>1</v>
      </c>
      <c r="Z439" s="616" t="str">
        <f t="shared" si="42"/>
        <v>#REF!</v>
      </c>
      <c r="AA439" s="616" t="str">
        <f t="shared" si="60"/>
        <v>#REF!</v>
      </c>
      <c r="AB439" s="616" t="str">
        <f t="shared" si="61"/>
        <v>#REF!</v>
      </c>
      <c r="AC439" s="642" t="str">
        <f t="shared" si="62"/>
        <v>#REF!</v>
      </c>
      <c r="AD439" s="642" t="str">
        <f t="shared" si="63"/>
        <v>#REF!</v>
      </c>
      <c r="AE439" s="642" t="str">
        <f t="shared" si="64"/>
        <v>#REF!</v>
      </c>
      <c r="AF439" s="609"/>
      <c r="AG439" s="622"/>
      <c r="AH439" s="622"/>
      <c r="AI439" s="622">
        <f t="shared" si="65"/>
        <v>1.128</v>
      </c>
    </row>
    <row r="440" ht="15.0" customHeight="1">
      <c r="A440" s="609">
        <f t="shared" si="122"/>
        <v>438</v>
      </c>
      <c r="B440" s="1159">
        <v>464117.0</v>
      </c>
      <c r="C440" s="810" t="s">
        <v>2177</v>
      </c>
      <c r="D440" s="811" t="s">
        <v>2178</v>
      </c>
      <c r="E440" s="669" t="s">
        <v>552</v>
      </c>
      <c r="F440" s="1160" t="s">
        <v>512</v>
      </c>
      <c r="G440" s="1160" t="s">
        <v>893</v>
      </c>
      <c r="H440" s="609" t="str">
        <f t="shared" si="119"/>
        <v>DEV06</v>
      </c>
      <c r="I440" s="611" t="str">
        <f t="shared" si="2"/>
        <v>#REF!</v>
      </c>
      <c r="J440" s="609">
        <v>6.0</v>
      </c>
      <c r="K440" s="609">
        <v>2024.0</v>
      </c>
      <c r="L440" s="391">
        <v>45444.0</v>
      </c>
      <c r="M440" s="391">
        <v>45473.0</v>
      </c>
      <c r="N440" s="640">
        <v>4.0</v>
      </c>
      <c r="O440" s="640">
        <f t="shared" si="134"/>
        <v>0.2</v>
      </c>
      <c r="P440" s="640" t="str">
        <f t="shared" si="4"/>
        <v>#REF!</v>
      </c>
      <c r="Q440" s="797">
        <v>0.454</v>
      </c>
      <c r="R440" s="797"/>
      <c r="S440" s="389" t="s">
        <v>525</v>
      </c>
      <c r="T440" s="390" t="s">
        <v>2192</v>
      </c>
      <c r="U440" s="616">
        <f t="shared" si="5"/>
        <v>0.454</v>
      </c>
      <c r="V440" s="616" t="str">
        <f t="shared" si="123"/>
        <v>#REF!</v>
      </c>
      <c r="W440" s="616">
        <f t="shared" si="124"/>
        <v>2.27</v>
      </c>
      <c r="X440" s="616" t="str">
        <f t="shared" si="8"/>
        <v>#REF!</v>
      </c>
      <c r="Y440" s="616">
        <f t="shared" si="9"/>
        <v>1</v>
      </c>
      <c r="Z440" s="616" t="str">
        <f t="shared" si="42"/>
        <v>#REF!</v>
      </c>
      <c r="AA440" s="616" t="str">
        <f t="shared" si="60"/>
        <v>#REF!</v>
      </c>
      <c r="AB440" s="616" t="str">
        <f t="shared" si="61"/>
        <v>#REF!</v>
      </c>
      <c r="AC440" s="642" t="str">
        <f t="shared" si="62"/>
        <v>#REF!</v>
      </c>
      <c r="AD440" s="642" t="str">
        <f t="shared" si="63"/>
        <v>#REF!</v>
      </c>
      <c r="AE440" s="642" t="str">
        <f t="shared" si="64"/>
        <v>#REF!</v>
      </c>
      <c r="AF440" s="609"/>
      <c r="AG440" s="622"/>
      <c r="AH440" s="622"/>
      <c r="AI440" s="622">
        <f t="shared" si="65"/>
        <v>1.135</v>
      </c>
    </row>
    <row r="441" ht="15.0" customHeight="1">
      <c r="A441" s="609">
        <f t="shared" si="122"/>
        <v>439</v>
      </c>
      <c r="B441" s="931">
        <v>464867.0</v>
      </c>
      <c r="C441" s="810" t="s">
        <v>1844</v>
      </c>
      <c r="D441" s="934" t="s">
        <v>1845</v>
      </c>
      <c r="E441" s="683" t="s">
        <v>552</v>
      </c>
      <c r="F441" s="935" t="s">
        <v>512</v>
      </c>
      <c r="G441" s="935" t="s">
        <v>790</v>
      </c>
      <c r="H441" s="609" t="str">
        <f t="shared" si="119"/>
        <v>DEV03</v>
      </c>
      <c r="I441" s="611" t="str">
        <f t="shared" si="2"/>
        <v>#REF!</v>
      </c>
      <c r="J441" s="609">
        <v>6.0</v>
      </c>
      <c r="K441" s="609">
        <v>2024.0</v>
      </c>
      <c r="L441" s="405">
        <v>45446.0</v>
      </c>
      <c r="M441" s="405">
        <v>45462.0</v>
      </c>
      <c r="N441" s="640">
        <v>13.0</v>
      </c>
      <c r="O441" s="640">
        <f t="shared" si="134"/>
        <v>0.65</v>
      </c>
      <c r="P441" s="640" t="str">
        <f t="shared" si="4"/>
        <v>#REF!</v>
      </c>
      <c r="Q441" s="800">
        <v>0.806</v>
      </c>
      <c r="R441" s="800"/>
      <c r="S441" s="171" t="s">
        <v>525</v>
      </c>
      <c r="T441" s="422" t="s">
        <v>2192</v>
      </c>
      <c r="U441" s="616">
        <f t="shared" si="5"/>
        <v>0.806</v>
      </c>
      <c r="V441" s="616" t="str">
        <f t="shared" si="123"/>
        <v>#REF!</v>
      </c>
      <c r="W441" s="616">
        <f t="shared" si="124"/>
        <v>1.24</v>
      </c>
      <c r="X441" s="616" t="str">
        <f t="shared" si="8"/>
        <v>#REF!</v>
      </c>
      <c r="Y441" s="616">
        <f t="shared" si="9"/>
        <v>1</v>
      </c>
      <c r="Z441" s="616" t="str">
        <f t="shared" si="42"/>
        <v>#REF!</v>
      </c>
      <c r="AA441" s="616" t="str">
        <f t="shared" si="60"/>
        <v>#REF!</v>
      </c>
      <c r="AB441" s="616" t="str">
        <f t="shared" si="61"/>
        <v>#REF!</v>
      </c>
      <c r="AC441" s="642" t="str">
        <f t="shared" si="62"/>
        <v>#REF!</v>
      </c>
      <c r="AD441" s="642" t="str">
        <f t="shared" si="63"/>
        <v>#REF!</v>
      </c>
      <c r="AE441" s="642" t="str">
        <f t="shared" si="64"/>
        <v>#REF!</v>
      </c>
      <c r="AF441" s="609"/>
      <c r="AG441" s="622"/>
      <c r="AH441" s="622"/>
      <c r="AI441" s="622">
        <f t="shared" si="65"/>
        <v>0.62</v>
      </c>
    </row>
    <row r="442" ht="15.0" customHeight="1">
      <c r="A442" s="609">
        <f t="shared" si="122"/>
        <v>440</v>
      </c>
      <c r="B442" s="171">
        <v>461907.0</v>
      </c>
      <c r="C442" s="810" t="s">
        <v>1529</v>
      </c>
      <c r="D442" s="683" t="s">
        <v>2072</v>
      </c>
      <c r="E442" s="683" t="s">
        <v>662</v>
      </c>
      <c r="F442" s="685" t="s">
        <v>663</v>
      </c>
      <c r="G442" s="685" t="s">
        <v>893</v>
      </c>
      <c r="H442" s="609" t="str">
        <f t="shared" si="119"/>
        <v>PM06</v>
      </c>
      <c r="I442" s="611" t="str">
        <f t="shared" si="2"/>
        <v>#REF!</v>
      </c>
      <c r="J442" s="609">
        <v>6.0</v>
      </c>
      <c r="K442" s="609">
        <v>2024.0</v>
      </c>
      <c r="L442" s="405">
        <v>45444.0</v>
      </c>
      <c r="M442" s="405">
        <v>45473.0</v>
      </c>
      <c r="N442" s="640">
        <v>4.0</v>
      </c>
      <c r="O442" s="640">
        <f t="shared" si="134"/>
        <v>0.2</v>
      </c>
      <c r="P442" s="640" t="str">
        <f t="shared" si="4"/>
        <v>#REF!</v>
      </c>
      <c r="Q442" s="800">
        <v>0.227</v>
      </c>
      <c r="R442" s="800"/>
      <c r="S442" s="171" t="s">
        <v>525</v>
      </c>
      <c r="T442" s="422" t="s">
        <v>2192</v>
      </c>
      <c r="U442" s="616">
        <f t="shared" si="5"/>
        <v>0.227</v>
      </c>
      <c r="V442" s="616" t="str">
        <f t="shared" si="123"/>
        <v>#REF!</v>
      </c>
      <c r="W442" s="616">
        <f t="shared" si="124"/>
        <v>2.043</v>
      </c>
      <c r="X442" s="616" t="str">
        <f t="shared" si="8"/>
        <v>#REF!</v>
      </c>
      <c r="Y442" s="616">
        <f t="shared" si="9"/>
        <v>1</v>
      </c>
      <c r="Z442" s="616" t="str">
        <f t="shared" si="42"/>
        <v>#REF!</v>
      </c>
      <c r="AA442" s="616" t="str">
        <f t="shared" si="60"/>
        <v>#REF!</v>
      </c>
      <c r="AB442" s="616" t="str">
        <f t="shared" si="61"/>
        <v>#REF!</v>
      </c>
      <c r="AC442" s="642" t="str">
        <f t="shared" si="62"/>
        <v>#REF!</v>
      </c>
      <c r="AD442" s="642" t="str">
        <f t="shared" si="63"/>
        <v>#REF!</v>
      </c>
      <c r="AE442" s="642" t="str">
        <f t="shared" si="64"/>
        <v>#REF!</v>
      </c>
      <c r="AF442" s="609"/>
      <c r="AG442" s="622"/>
      <c r="AH442" s="622"/>
      <c r="AI442" s="622">
        <f t="shared" si="65"/>
        <v>0.51075</v>
      </c>
    </row>
    <row r="443" ht="15.0" customHeight="1">
      <c r="A443" s="609">
        <f t="shared" si="122"/>
        <v>441</v>
      </c>
      <c r="B443" s="171">
        <v>429193.0</v>
      </c>
      <c r="C443" s="810" t="s">
        <v>767</v>
      </c>
      <c r="D443" s="683" t="s">
        <v>2193</v>
      </c>
      <c r="E443" s="683" t="s">
        <v>552</v>
      </c>
      <c r="F443" s="685" t="s">
        <v>512</v>
      </c>
      <c r="G443" s="685" t="s">
        <v>771</v>
      </c>
      <c r="H443" s="609" t="str">
        <f t="shared" si="119"/>
        <v>DEV04</v>
      </c>
      <c r="I443" s="611" t="str">
        <f t="shared" si="2"/>
        <v>#REF!</v>
      </c>
      <c r="J443" s="609">
        <v>6.0</v>
      </c>
      <c r="K443" s="609">
        <v>2024.0</v>
      </c>
      <c r="L443" s="405">
        <v>45444.0</v>
      </c>
      <c r="M443" s="405">
        <v>45473.0</v>
      </c>
      <c r="N443" s="640">
        <v>20.0</v>
      </c>
      <c r="O443" s="640">
        <f t="shared" si="134"/>
        <v>1</v>
      </c>
      <c r="P443" s="640" t="str">
        <f t="shared" si="4"/>
        <v>#REF!</v>
      </c>
      <c r="Q443" s="800">
        <v>1.69</v>
      </c>
      <c r="R443" s="800"/>
      <c r="S443" s="171" t="s">
        <v>525</v>
      </c>
      <c r="T443" s="422" t="s">
        <v>2194</v>
      </c>
      <c r="U443" s="616">
        <f t="shared" si="5"/>
        <v>1.69</v>
      </c>
      <c r="V443" s="616" t="str">
        <f t="shared" si="123"/>
        <v>#REF!</v>
      </c>
      <c r="W443" s="616">
        <f t="shared" si="124"/>
        <v>1.69</v>
      </c>
      <c r="X443" s="616" t="str">
        <f t="shared" si="8"/>
        <v>#REF!</v>
      </c>
      <c r="Y443" s="616">
        <f t="shared" si="9"/>
        <v>1</v>
      </c>
      <c r="Z443" s="616" t="str">
        <f t="shared" si="42"/>
        <v>#REF!</v>
      </c>
      <c r="AA443" s="616" t="str">
        <f t="shared" si="60"/>
        <v>#REF!</v>
      </c>
      <c r="AB443" s="616" t="str">
        <f t="shared" si="61"/>
        <v>#REF!</v>
      </c>
      <c r="AC443" s="642" t="str">
        <f t="shared" si="62"/>
        <v>#REF!</v>
      </c>
      <c r="AD443" s="642" t="str">
        <f t="shared" si="63"/>
        <v>#REF!</v>
      </c>
      <c r="AE443" s="642" t="str">
        <f t="shared" si="64"/>
        <v>#REF!</v>
      </c>
      <c r="AF443" s="609"/>
      <c r="AG443" s="622"/>
      <c r="AH443" s="622"/>
      <c r="AI443" s="622">
        <f t="shared" si="65"/>
        <v>1.69</v>
      </c>
    </row>
    <row r="444" ht="15.0" customHeight="1">
      <c r="A444" s="609">
        <f t="shared" si="122"/>
        <v>442</v>
      </c>
      <c r="B444" s="171">
        <v>462329.0</v>
      </c>
      <c r="C444" s="810" t="s">
        <v>1717</v>
      </c>
      <c r="D444" s="683" t="s">
        <v>2142</v>
      </c>
      <c r="E444" s="683" t="s">
        <v>552</v>
      </c>
      <c r="F444" s="685" t="s">
        <v>564</v>
      </c>
      <c r="G444" s="685" t="s">
        <v>771</v>
      </c>
      <c r="H444" s="609" t="str">
        <f t="shared" si="119"/>
        <v>BA04</v>
      </c>
      <c r="I444" s="611" t="str">
        <f t="shared" si="2"/>
        <v>#REF!</v>
      </c>
      <c r="J444" s="609">
        <v>6.0</v>
      </c>
      <c r="K444" s="609">
        <v>2024.0</v>
      </c>
      <c r="L444" s="405">
        <v>45444.0</v>
      </c>
      <c r="M444" s="405">
        <v>45473.0</v>
      </c>
      <c r="N444" s="640">
        <v>10.0</v>
      </c>
      <c r="O444" s="640">
        <f t="shared" si="134"/>
        <v>0.5</v>
      </c>
      <c r="P444" s="640" t="str">
        <f t="shared" si="4"/>
        <v>#REF!</v>
      </c>
      <c r="Q444" s="800">
        <v>0.795</v>
      </c>
      <c r="R444" s="800"/>
      <c r="S444" s="171" t="s">
        <v>525</v>
      </c>
      <c r="T444" s="422" t="s">
        <v>2194</v>
      </c>
      <c r="U444" s="616">
        <f t="shared" si="5"/>
        <v>0.795</v>
      </c>
      <c r="V444" s="616" t="str">
        <f t="shared" si="123"/>
        <v>#REF!</v>
      </c>
      <c r="W444" s="616">
        <f t="shared" si="124"/>
        <v>1.59</v>
      </c>
      <c r="X444" s="616" t="str">
        <f t="shared" si="8"/>
        <v>#REF!</v>
      </c>
      <c r="Y444" s="616">
        <f t="shared" si="9"/>
        <v>1</v>
      </c>
      <c r="Z444" s="616" t="str">
        <f t="shared" si="42"/>
        <v>#REF!</v>
      </c>
      <c r="AA444" s="616" t="str">
        <f t="shared" si="60"/>
        <v>#REF!</v>
      </c>
      <c r="AB444" s="616" t="str">
        <f t="shared" si="61"/>
        <v>#REF!</v>
      </c>
      <c r="AC444" s="642" t="str">
        <f t="shared" si="62"/>
        <v>#REF!</v>
      </c>
      <c r="AD444" s="642" t="str">
        <f t="shared" si="63"/>
        <v>#REF!</v>
      </c>
      <c r="AE444" s="642" t="str">
        <f t="shared" si="64"/>
        <v>#REF!</v>
      </c>
      <c r="AF444" s="609"/>
      <c r="AG444" s="622"/>
      <c r="AH444" s="622"/>
      <c r="AI444" s="622">
        <f t="shared" si="65"/>
        <v>0.795</v>
      </c>
    </row>
    <row r="445" ht="15.0" customHeight="1">
      <c r="A445" s="609">
        <f t="shared" si="122"/>
        <v>443</v>
      </c>
      <c r="B445" s="171">
        <v>292225.0</v>
      </c>
      <c r="C445" s="422" t="s">
        <v>660</v>
      </c>
      <c r="D445" s="683" t="s">
        <v>2129</v>
      </c>
      <c r="E445" s="683" t="s">
        <v>662</v>
      </c>
      <c r="F445" s="685" t="s">
        <v>663</v>
      </c>
      <c r="G445" s="685" t="s">
        <v>665</v>
      </c>
      <c r="H445" s="609" t="str">
        <f t="shared" si="119"/>
        <v>PM02</v>
      </c>
      <c r="I445" s="611" t="str">
        <f t="shared" si="2"/>
        <v>#REF!</v>
      </c>
      <c r="J445" s="609">
        <v>6.0</v>
      </c>
      <c r="K445" s="609">
        <v>2024.0</v>
      </c>
      <c r="L445" s="405">
        <v>45444.0</v>
      </c>
      <c r="M445" s="405">
        <v>45473.0</v>
      </c>
      <c r="N445" s="640">
        <v>2.0</v>
      </c>
      <c r="O445" s="640">
        <f t="shared" si="134"/>
        <v>0.1</v>
      </c>
      <c r="P445" s="640" t="str">
        <f t="shared" si="4"/>
        <v>#REF!</v>
      </c>
      <c r="Q445" s="800">
        <v>0.1</v>
      </c>
      <c r="R445" s="800"/>
      <c r="S445" s="171" t="s">
        <v>525</v>
      </c>
      <c r="T445" s="422" t="s">
        <v>2194</v>
      </c>
      <c r="U445" s="616">
        <f t="shared" si="5"/>
        <v>0.1</v>
      </c>
      <c r="V445" s="616" t="str">
        <f t="shared" si="123"/>
        <v>#REF!</v>
      </c>
      <c r="W445" s="616">
        <f t="shared" si="124"/>
        <v>1.2</v>
      </c>
      <c r="X445" s="616" t="str">
        <f t="shared" si="8"/>
        <v>#REF!</v>
      </c>
      <c r="Y445" s="616">
        <f t="shared" si="9"/>
        <v>1</v>
      </c>
      <c r="Z445" s="616" t="str">
        <f t="shared" si="42"/>
        <v>#REF!</v>
      </c>
      <c r="AA445" s="616" t="str">
        <f t="shared" si="60"/>
        <v>#REF!</v>
      </c>
      <c r="AB445" s="616" t="str">
        <f t="shared" si="61"/>
        <v>#REF!</v>
      </c>
      <c r="AC445" s="642" t="str">
        <f t="shared" si="62"/>
        <v>#REF!</v>
      </c>
      <c r="AD445" s="642" t="str">
        <f t="shared" si="63"/>
        <v>#REF!</v>
      </c>
      <c r="AE445" s="642" t="str">
        <f t="shared" si="64"/>
        <v>#REF!</v>
      </c>
      <c r="AF445" s="670"/>
      <c r="AG445" s="622"/>
      <c r="AH445" s="622"/>
      <c r="AI445" s="622">
        <f t="shared" si="65"/>
        <v>0.3</v>
      </c>
    </row>
    <row r="446" ht="15.0" customHeight="1">
      <c r="A446" s="609">
        <f t="shared" si="122"/>
        <v>444</v>
      </c>
      <c r="B446" s="171">
        <v>276299.0</v>
      </c>
      <c r="C446" s="810" t="s">
        <v>1121</v>
      </c>
      <c r="D446" s="683" t="s">
        <v>2195</v>
      </c>
      <c r="E446" s="683" t="s">
        <v>1417</v>
      </c>
      <c r="F446" s="685" t="s">
        <v>1989</v>
      </c>
      <c r="G446" s="685"/>
      <c r="H446" s="609">
        <f t="shared" si="119"/>
        <v>0</v>
      </c>
      <c r="I446" s="611" t="str">
        <f t="shared" si="2"/>
        <v>#REF!</v>
      </c>
      <c r="J446" s="609">
        <v>6.0</v>
      </c>
      <c r="K446" s="609">
        <v>2024.0</v>
      </c>
      <c r="L446" s="405">
        <v>45446.0</v>
      </c>
      <c r="M446" s="405">
        <v>45471.0</v>
      </c>
      <c r="N446" s="640">
        <v>10.0</v>
      </c>
      <c r="O446" s="640">
        <f t="shared" si="134"/>
        <v>0.5</v>
      </c>
      <c r="P446" s="640" t="str">
        <f t="shared" si="4"/>
        <v>#REF!</v>
      </c>
      <c r="Q446" s="800">
        <v>0.5</v>
      </c>
      <c r="R446" s="800"/>
      <c r="S446" s="171" t="s">
        <v>525</v>
      </c>
      <c r="T446" s="422" t="s">
        <v>2190</v>
      </c>
      <c r="U446" s="616">
        <f t="shared" si="5"/>
        <v>0.5</v>
      </c>
      <c r="V446" s="616" t="str">
        <f t="shared" si="123"/>
        <v>#REF!</v>
      </c>
      <c r="W446" s="616">
        <f t="shared" si="124"/>
        <v>0.5</v>
      </c>
      <c r="X446" s="616" t="str">
        <f t="shared" si="8"/>
        <v>#REF!</v>
      </c>
      <c r="Y446" s="616">
        <f t="shared" si="9"/>
        <v>0.5</v>
      </c>
      <c r="Z446" s="616" t="str">
        <f t="shared" si="42"/>
        <v>#REF!</v>
      </c>
      <c r="AA446" s="616" t="str">
        <f t="shared" si="60"/>
        <v>#REF!</v>
      </c>
      <c r="AB446" s="616" t="str">
        <f t="shared" si="61"/>
        <v>#REF!</v>
      </c>
      <c r="AC446" s="642" t="str">
        <f t="shared" si="62"/>
        <v>#REF!</v>
      </c>
      <c r="AD446" s="642" t="str">
        <f t="shared" si="63"/>
        <v>#REF!</v>
      </c>
      <c r="AE446" s="642" t="str">
        <f t="shared" si="64"/>
        <v>#REF!</v>
      </c>
      <c r="AF446" s="609"/>
      <c r="AG446" s="622"/>
      <c r="AH446" s="622"/>
      <c r="AI446" s="622">
        <f t="shared" si="65"/>
        <v>0.5</v>
      </c>
    </row>
    <row r="447" ht="15.0" customHeight="1">
      <c r="A447" s="609">
        <f t="shared" si="122"/>
        <v>445</v>
      </c>
      <c r="B447" s="171">
        <v>285884.0</v>
      </c>
      <c r="C447" s="422" t="s">
        <v>1760</v>
      </c>
      <c r="D447" s="683" t="s">
        <v>2196</v>
      </c>
      <c r="E447" s="683" t="s">
        <v>511</v>
      </c>
      <c r="F447" s="685" t="s">
        <v>512</v>
      </c>
      <c r="G447" s="685" t="s">
        <v>790</v>
      </c>
      <c r="H447" s="609" t="str">
        <f t="shared" si="119"/>
        <v>DEV03</v>
      </c>
      <c r="I447" s="611" t="str">
        <f t="shared" si="2"/>
        <v>#REF!</v>
      </c>
      <c r="J447" s="609">
        <v>6.0</v>
      </c>
      <c r="K447" s="609">
        <v>2024.0</v>
      </c>
      <c r="L447" s="405">
        <v>45446.0</v>
      </c>
      <c r="M447" s="405">
        <v>45473.0</v>
      </c>
      <c r="N447" s="640">
        <v>20.0</v>
      </c>
      <c r="O447" s="640">
        <f t="shared" si="134"/>
        <v>1</v>
      </c>
      <c r="P447" s="640" t="str">
        <f t="shared" si="4"/>
        <v>#REF!</v>
      </c>
      <c r="Q447" s="800"/>
      <c r="R447" s="800"/>
      <c r="S447" s="171" t="s">
        <v>525</v>
      </c>
      <c r="T447" s="422" t="s">
        <v>2197</v>
      </c>
      <c r="U447" s="616">
        <v>1.24</v>
      </c>
      <c r="V447" s="616" t="str">
        <f t="shared" si="123"/>
        <v>#REF!</v>
      </c>
      <c r="W447" s="616">
        <f t="shared" si="124"/>
        <v>1.24</v>
      </c>
      <c r="X447" s="616" t="str">
        <f t="shared" si="8"/>
        <v>#REF!</v>
      </c>
      <c r="Y447" s="616">
        <f t="shared" si="9"/>
        <v>1</v>
      </c>
      <c r="Z447" s="616" t="str">
        <f t="shared" si="42"/>
        <v>#REF!</v>
      </c>
      <c r="AA447" s="616" t="str">
        <f t="shared" si="60"/>
        <v>#REF!</v>
      </c>
      <c r="AB447" s="616" t="str">
        <f t="shared" si="61"/>
        <v>#REF!</v>
      </c>
      <c r="AC447" s="642" t="str">
        <f t="shared" si="62"/>
        <v>#REF!</v>
      </c>
      <c r="AD447" s="642" t="str">
        <f t="shared" si="63"/>
        <v>#REF!</v>
      </c>
      <c r="AE447" s="642" t="str">
        <f t="shared" si="64"/>
        <v>#REF!</v>
      </c>
      <c r="AF447" s="609"/>
      <c r="AG447" s="622"/>
      <c r="AH447" s="622"/>
      <c r="AI447" s="622" t="str">
        <f t="shared" si="65"/>
        <v>#DIV/0!</v>
      </c>
    </row>
    <row r="448" ht="15.0" customHeight="1">
      <c r="A448" s="609">
        <f t="shared" si="122"/>
        <v>446</v>
      </c>
      <c r="B448" s="171">
        <v>288850.0</v>
      </c>
      <c r="C448" s="422" t="s">
        <v>1135</v>
      </c>
      <c r="D448" s="683" t="s">
        <v>2198</v>
      </c>
      <c r="E448" s="683" t="s">
        <v>511</v>
      </c>
      <c r="F448" s="685" t="s">
        <v>546</v>
      </c>
      <c r="G448" s="685" t="s">
        <v>790</v>
      </c>
      <c r="H448" s="609" t="str">
        <f t="shared" si="119"/>
        <v>TESTER03</v>
      </c>
      <c r="I448" s="611" t="str">
        <f t="shared" si="2"/>
        <v>#REF!</v>
      </c>
      <c r="J448" s="609">
        <v>6.0</v>
      </c>
      <c r="K448" s="609">
        <v>2024.0</v>
      </c>
      <c r="L448" s="405">
        <v>45446.0</v>
      </c>
      <c r="M448" s="405">
        <v>45473.0</v>
      </c>
      <c r="N448" s="640">
        <v>20.0</v>
      </c>
      <c r="O448" s="640">
        <f t="shared" si="134"/>
        <v>1</v>
      </c>
      <c r="P448" s="640" t="str">
        <f t="shared" si="4"/>
        <v>#REF!</v>
      </c>
      <c r="Q448" s="800"/>
      <c r="R448" s="800"/>
      <c r="S448" s="171" t="s">
        <v>525</v>
      </c>
      <c r="T448" s="422" t="s">
        <v>2197</v>
      </c>
      <c r="U448" s="616">
        <v>1.19</v>
      </c>
      <c r="V448" s="616" t="str">
        <f t="shared" si="123"/>
        <v>#REF!</v>
      </c>
      <c r="W448" s="616">
        <f t="shared" si="124"/>
        <v>1.19</v>
      </c>
      <c r="X448" s="616" t="str">
        <f t="shared" si="8"/>
        <v>#REF!</v>
      </c>
      <c r="Y448" s="616">
        <f t="shared" si="9"/>
        <v>1</v>
      </c>
      <c r="Z448" s="616" t="str">
        <f t="shared" si="42"/>
        <v>#REF!</v>
      </c>
      <c r="AA448" s="616" t="str">
        <f t="shared" si="60"/>
        <v>#REF!</v>
      </c>
      <c r="AB448" s="616" t="str">
        <f t="shared" si="61"/>
        <v>#REF!</v>
      </c>
      <c r="AC448" s="642" t="str">
        <f t="shared" si="62"/>
        <v>#REF!</v>
      </c>
      <c r="AD448" s="642" t="str">
        <f t="shared" si="63"/>
        <v>#REF!</v>
      </c>
      <c r="AE448" s="642" t="str">
        <f t="shared" si="64"/>
        <v>#REF!</v>
      </c>
      <c r="AF448" s="609"/>
      <c r="AG448" s="622"/>
      <c r="AH448" s="622"/>
      <c r="AI448" s="622" t="str">
        <f t="shared" si="65"/>
        <v>#DIV/0!</v>
      </c>
    </row>
    <row r="449" ht="15.0" customHeight="1">
      <c r="A449" s="609">
        <f t="shared" si="122"/>
        <v>447</v>
      </c>
      <c r="B449" s="171">
        <v>293050.0</v>
      </c>
      <c r="C449" s="422" t="s">
        <v>679</v>
      </c>
      <c r="D449" s="683" t="s">
        <v>2199</v>
      </c>
      <c r="E449" s="683" t="s">
        <v>511</v>
      </c>
      <c r="F449" s="685" t="s">
        <v>546</v>
      </c>
      <c r="G449" s="685" t="s">
        <v>665</v>
      </c>
      <c r="H449" s="609" t="str">
        <f t="shared" si="119"/>
        <v>TESTER02</v>
      </c>
      <c r="I449" s="611" t="str">
        <f t="shared" si="2"/>
        <v>#REF!</v>
      </c>
      <c r="J449" s="609">
        <v>6.0</v>
      </c>
      <c r="K449" s="609">
        <v>2024.0</v>
      </c>
      <c r="L449" s="405">
        <v>45446.0</v>
      </c>
      <c r="M449" s="405">
        <v>45473.0</v>
      </c>
      <c r="N449" s="640">
        <v>20.0</v>
      </c>
      <c r="O449" s="640">
        <f t="shared" si="134"/>
        <v>1</v>
      </c>
      <c r="P449" s="640" t="str">
        <f t="shared" si="4"/>
        <v>#REF!</v>
      </c>
      <c r="Q449" s="800"/>
      <c r="R449" s="800"/>
      <c r="S449" s="171" t="s">
        <v>525</v>
      </c>
      <c r="T449" s="422" t="s">
        <v>2197</v>
      </c>
      <c r="U449" s="616">
        <v>0.8</v>
      </c>
      <c r="V449" s="616" t="str">
        <f t="shared" si="123"/>
        <v>#REF!</v>
      </c>
      <c r="W449" s="616">
        <f t="shared" si="124"/>
        <v>0.8</v>
      </c>
      <c r="X449" s="616" t="str">
        <f t="shared" si="8"/>
        <v>#REF!</v>
      </c>
      <c r="Y449" s="616">
        <f t="shared" si="9"/>
        <v>1</v>
      </c>
      <c r="Z449" s="616" t="str">
        <f t="shared" si="42"/>
        <v>#REF!</v>
      </c>
      <c r="AA449" s="616" t="str">
        <f t="shared" si="60"/>
        <v>#REF!</v>
      </c>
      <c r="AB449" s="616" t="str">
        <f t="shared" si="61"/>
        <v>#REF!</v>
      </c>
      <c r="AC449" s="642" t="str">
        <f t="shared" si="62"/>
        <v>#REF!</v>
      </c>
      <c r="AD449" s="642" t="str">
        <f t="shared" si="63"/>
        <v>#REF!</v>
      </c>
      <c r="AE449" s="642" t="str">
        <f t="shared" si="64"/>
        <v>#REF!</v>
      </c>
      <c r="AF449" s="609"/>
      <c r="AG449" s="622"/>
      <c r="AH449" s="622"/>
      <c r="AI449" s="622" t="str">
        <f t="shared" si="65"/>
        <v>#DIV/0!</v>
      </c>
    </row>
    <row r="450" ht="15.0" customHeight="1">
      <c r="A450" s="609">
        <f t="shared" si="122"/>
        <v>448</v>
      </c>
      <c r="B450" s="171">
        <v>435266.0</v>
      </c>
      <c r="C450" s="422" t="s">
        <v>1770</v>
      </c>
      <c r="D450" s="683" t="s">
        <v>2200</v>
      </c>
      <c r="E450" s="683" t="s">
        <v>511</v>
      </c>
      <c r="F450" s="685" t="s">
        <v>512</v>
      </c>
      <c r="G450" s="685" t="s">
        <v>771</v>
      </c>
      <c r="H450" s="609" t="str">
        <f t="shared" si="119"/>
        <v>DEV04</v>
      </c>
      <c r="I450" s="611" t="str">
        <f t="shared" si="2"/>
        <v>#REF!</v>
      </c>
      <c r="J450" s="609">
        <v>6.0</v>
      </c>
      <c r="K450" s="609">
        <v>2024.0</v>
      </c>
      <c r="L450" s="405">
        <v>45444.0</v>
      </c>
      <c r="M450" s="407">
        <v>45473.0</v>
      </c>
      <c r="N450" s="640">
        <v>20.0</v>
      </c>
      <c r="O450" s="640">
        <f t="shared" si="134"/>
        <v>1</v>
      </c>
      <c r="P450" s="640" t="str">
        <f t="shared" si="4"/>
        <v>#REF!</v>
      </c>
      <c r="Q450" s="800"/>
      <c r="R450" s="800"/>
      <c r="S450" s="171" t="s">
        <v>525</v>
      </c>
      <c r="T450" s="422" t="s">
        <v>2197</v>
      </c>
      <c r="U450" s="616">
        <v>1.59</v>
      </c>
      <c r="V450" s="616" t="str">
        <f t="shared" si="123"/>
        <v>#REF!</v>
      </c>
      <c r="W450" s="616">
        <f t="shared" si="124"/>
        <v>1.59</v>
      </c>
      <c r="X450" s="616" t="str">
        <f t="shared" si="8"/>
        <v>#REF!</v>
      </c>
      <c r="Y450" s="616">
        <f t="shared" si="9"/>
        <v>1</v>
      </c>
      <c r="Z450" s="616" t="str">
        <f t="shared" si="42"/>
        <v>#REF!</v>
      </c>
      <c r="AA450" s="616" t="str">
        <f t="shared" si="60"/>
        <v>#REF!</v>
      </c>
      <c r="AB450" s="616" t="str">
        <f t="shared" si="61"/>
        <v>#REF!</v>
      </c>
      <c r="AC450" s="642" t="str">
        <f t="shared" si="62"/>
        <v>#REF!</v>
      </c>
      <c r="AD450" s="642" t="str">
        <f t="shared" si="63"/>
        <v>#REF!</v>
      </c>
      <c r="AE450" s="642" t="str">
        <f t="shared" si="64"/>
        <v>#REF!</v>
      </c>
      <c r="AF450" s="609"/>
      <c r="AG450" s="622"/>
      <c r="AH450" s="622"/>
      <c r="AI450" s="622" t="str">
        <f t="shared" si="65"/>
        <v>#DIV/0!</v>
      </c>
    </row>
    <row r="451" ht="15.0" customHeight="1">
      <c r="A451" s="609">
        <f t="shared" si="122"/>
        <v>449</v>
      </c>
      <c r="B451" s="1177">
        <v>428714.0</v>
      </c>
      <c r="C451" s="422" t="s">
        <v>1097</v>
      </c>
      <c r="D451" s="934" t="s">
        <v>2201</v>
      </c>
      <c r="E451" s="683" t="s">
        <v>552</v>
      </c>
      <c r="F451" s="685" t="s">
        <v>564</v>
      </c>
      <c r="G451" s="685" t="s">
        <v>665</v>
      </c>
      <c r="H451" s="609" t="str">
        <f t="shared" si="119"/>
        <v>BA02</v>
      </c>
      <c r="I451" s="611" t="str">
        <f t="shared" si="2"/>
        <v>#REF!</v>
      </c>
      <c r="J451" s="609">
        <v>6.0</v>
      </c>
      <c r="K451" s="609">
        <v>2024.0</v>
      </c>
      <c r="L451" s="405">
        <v>45446.0</v>
      </c>
      <c r="M451" s="405">
        <v>45473.0</v>
      </c>
      <c r="N451" s="640">
        <v>20.0</v>
      </c>
      <c r="O451" s="640">
        <f t="shared" si="134"/>
        <v>1</v>
      </c>
      <c r="P451" s="640" t="str">
        <f t="shared" si="4"/>
        <v>#REF!</v>
      </c>
      <c r="Q451" s="800"/>
      <c r="R451" s="800"/>
      <c r="S451" s="171" t="s">
        <v>525</v>
      </c>
      <c r="T451" s="422" t="s">
        <v>2197</v>
      </c>
      <c r="U451" s="616">
        <v>1.03</v>
      </c>
      <c r="V451" s="616" t="str">
        <f t="shared" si="123"/>
        <v>#REF!</v>
      </c>
      <c r="W451" s="616">
        <f t="shared" si="124"/>
        <v>1.03</v>
      </c>
      <c r="X451" s="616" t="str">
        <f t="shared" si="8"/>
        <v>#REF!</v>
      </c>
      <c r="Y451" s="616">
        <f t="shared" si="9"/>
        <v>1</v>
      </c>
      <c r="Z451" s="616" t="str">
        <f t="shared" si="42"/>
        <v>#REF!</v>
      </c>
      <c r="AA451" s="616" t="str">
        <f t="shared" si="60"/>
        <v>#REF!</v>
      </c>
      <c r="AB451" s="616" t="str">
        <f t="shared" si="61"/>
        <v>#REF!</v>
      </c>
      <c r="AC451" s="642" t="str">
        <f t="shared" si="62"/>
        <v>#REF!</v>
      </c>
      <c r="AD451" s="642" t="str">
        <f t="shared" si="63"/>
        <v>#REF!</v>
      </c>
      <c r="AE451" s="642" t="str">
        <f t="shared" si="64"/>
        <v>#REF!</v>
      </c>
      <c r="AF451" s="609"/>
      <c r="AG451" s="622"/>
      <c r="AH451" s="622"/>
      <c r="AI451" s="622" t="str">
        <f t="shared" si="65"/>
        <v>#DIV/0!</v>
      </c>
    </row>
    <row r="452" ht="15.0" customHeight="1">
      <c r="A452" s="609">
        <f t="shared" si="122"/>
        <v>450</v>
      </c>
      <c r="B452" s="171">
        <v>458037.0</v>
      </c>
      <c r="C452" s="422" t="s">
        <v>2202</v>
      </c>
      <c r="D452" s="683" t="s">
        <v>2203</v>
      </c>
      <c r="E452" s="683" t="s">
        <v>1417</v>
      </c>
      <c r="F452" s="685" t="s">
        <v>546</v>
      </c>
      <c r="G452" s="685" t="s">
        <v>795</v>
      </c>
      <c r="H452" s="609" t="str">
        <f t="shared" si="119"/>
        <v>TESTER01</v>
      </c>
      <c r="I452" s="611" t="str">
        <f t="shared" si="2"/>
        <v>#REF!</v>
      </c>
      <c r="J452" s="609">
        <v>6.0</v>
      </c>
      <c r="K452" s="609">
        <v>2024.0</v>
      </c>
      <c r="L452" s="405">
        <v>45446.0</v>
      </c>
      <c r="M452" s="407">
        <v>45473.0</v>
      </c>
      <c r="N452" s="640">
        <v>20.0</v>
      </c>
      <c r="O452" s="640">
        <f t="shared" si="134"/>
        <v>1</v>
      </c>
      <c r="P452" s="640" t="str">
        <f t="shared" si="4"/>
        <v>#REF!</v>
      </c>
      <c r="Q452" s="800"/>
      <c r="R452" s="800"/>
      <c r="S452" s="171" t="s">
        <v>525</v>
      </c>
      <c r="T452" s="422" t="s">
        <v>2197</v>
      </c>
      <c r="U452" s="616">
        <v>0.51</v>
      </c>
      <c r="V452" s="616" t="str">
        <f t="shared" si="123"/>
        <v>#REF!</v>
      </c>
      <c r="W452" s="616">
        <f t="shared" si="124"/>
        <v>0.51</v>
      </c>
      <c r="X452" s="616" t="str">
        <f t="shared" si="8"/>
        <v>#REF!</v>
      </c>
      <c r="Y452" s="616">
        <f t="shared" si="9"/>
        <v>1</v>
      </c>
      <c r="Z452" s="616" t="str">
        <f t="shared" si="42"/>
        <v>#REF!</v>
      </c>
      <c r="AA452" s="616" t="str">
        <f t="shared" si="60"/>
        <v>#REF!</v>
      </c>
      <c r="AB452" s="616" t="str">
        <f t="shared" si="61"/>
        <v>#REF!</v>
      </c>
      <c r="AC452" s="642" t="str">
        <f t="shared" si="62"/>
        <v>#REF!</v>
      </c>
      <c r="AD452" s="642" t="str">
        <f t="shared" si="63"/>
        <v>#REF!</v>
      </c>
      <c r="AE452" s="642" t="str">
        <f t="shared" si="64"/>
        <v>#REF!</v>
      </c>
      <c r="AF452" s="609"/>
      <c r="AG452" s="622"/>
      <c r="AH452" s="622"/>
      <c r="AI452" s="622" t="str">
        <f t="shared" si="65"/>
        <v>#DIV/0!</v>
      </c>
    </row>
    <row r="453" ht="15.0" customHeight="1">
      <c r="A453" s="609">
        <f t="shared" si="122"/>
        <v>451</v>
      </c>
      <c r="B453" s="171">
        <v>460543.0</v>
      </c>
      <c r="C453" s="422" t="s">
        <v>1774</v>
      </c>
      <c r="D453" s="683" t="s">
        <v>2206</v>
      </c>
      <c r="E453" s="683" t="s">
        <v>1417</v>
      </c>
      <c r="F453" s="685" t="s">
        <v>512</v>
      </c>
      <c r="G453" s="685" t="s">
        <v>795</v>
      </c>
      <c r="H453" s="609" t="str">
        <f t="shared" si="119"/>
        <v>DEV01</v>
      </c>
      <c r="I453" s="611" t="str">
        <f t="shared" si="2"/>
        <v>#REF!</v>
      </c>
      <c r="J453" s="609">
        <v>6.0</v>
      </c>
      <c r="K453" s="609">
        <v>2024.0</v>
      </c>
      <c r="L453" s="405">
        <v>45446.0</v>
      </c>
      <c r="M453" s="407">
        <v>45473.0</v>
      </c>
      <c r="N453" s="640">
        <v>20.0</v>
      </c>
      <c r="O453" s="640">
        <f t="shared" si="134"/>
        <v>1</v>
      </c>
      <c r="P453" s="640" t="str">
        <f t="shared" si="4"/>
        <v>#REF!</v>
      </c>
      <c r="Q453" s="800"/>
      <c r="R453" s="800"/>
      <c r="S453" s="171" t="s">
        <v>525</v>
      </c>
      <c r="T453" s="422" t="s">
        <v>2197</v>
      </c>
      <c r="U453" s="616">
        <v>0.55</v>
      </c>
      <c r="V453" s="616" t="str">
        <f t="shared" si="123"/>
        <v>#REF!</v>
      </c>
      <c r="W453" s="616">
        <f t="shared" si="124"/>
        <v>0.55</v>
      </c>
      <c r="X453" s="616" t="str">
        <f t="shared" si="8"/>
        <v>#REF!</v>
      </c>
      <c r="Y453" s="616">
        <f t="shared" si="9"/>
        <v>1</v>
      </c>
      <c r="Z453" s="616" t="str">
        <f t="shared" si="42"/>
        <v>#REF!</v>
      </c>
      <c r="AA453" s="616" t="str">
        <f t="shared" si="60"/>
        <v>#REF!</v>
      </c>
      <c r="AB453" s="616" t="str">
        <f t="shared" si="61"/>
        <v>#REF!</v>
      </c>
      <c r="AC453" s="642" t="str">
        <f t="shared" si="62"/>
        <v>#REF!</v>
      </c>
      <c r="AD453" s="642" t="str">
        <f t="shared" si="63"/>
        <v>#REF!</v>
      </c>
      <c r="AE453" s="642" t="str">
        <f t="shared" si="64"/>
        <v>#REF!</v>
      </c>
      <c r="AF453" s="609"/>
      <c r="AG453" s="622"/>
      <c r="AH453" s="622"/>
      <c r="AI453" s="622" t="str">
        <f t="shared" si="65"/>
        <v>#DIV/0!</v>
      </c>
    </row>
    <row r="454" ht="15.0" customHeight="1">
      <c r="A454" s="609">
        <f t="shared" si="122"/>
        <v>452</v>
      </c>
      <c r="B454" s="931">
        <v>289331.0</v>
      </c>
      <c r="C454" s="422" t="s">
        <v>1781</v>
      </c>
      <c r="D454" s="934" t="s">
        <v>2209</v>
      </c>
      <c r="E454" s="683" t="s">
        <v>1417</v>
      </c>
      <c r="F454" s="935" t="s">
        <v>512</v>
      </c>
      <c r="G454" s="935"/>
      <c r="H454" s="609">
        <f t="shared" si="119"/>
        <v>0</v>
      </c>
      <c r="I454" s="611" t="str">
        <f t="shared" si="2"/>
        <v>#REF!</v>
      </c>
      <c r="J454" s="609">
        <v>6.0</v>
      </c>
      <c r="K454" s="609">
        <v>2024.0</v>
      </c>
      <c r="L454" s="405">
        <v>45446.0</v>
      </c>
      <c r="M454" s="405">
        <v>45473.0</v>
      </c>
      <c r="N454" s="640">
        <v>20.0</v>
      </c>
      <c r="O454" s="640">
        <f t="shared" si="134"/>
        <v>1</v>
      </c>
      <c r="P454" s="640" t="str">
        <f t="shared" si="4"/>
        <v>#REF!</v>
      </c>
      <c r="Q454" s="800"/>
      <c r="R454" s="800"/>
      <c r="S454" s="171" t="s">
        <v>525</v>
      </c>
      <c r="T454" s="422" t="s">
        <v>2197</v>
      </c>
      <c r="U454" s="616">
        <f>ROUND(SUMIF($B:$B,#REF!,O:O),3)</f>
        <v>0</v>
      </c>
      <c r="V454" s="616" t="str">
        <f t="shared" si="123"/>
        <v>#REF!</v>
      </c>
      <c r="W454" s="616">
        <f t="shared" si="124"/>
        <v>0</v>
      </c>
      <c r="X454" s="616" t="str">
        <f t="shared" si="8"/>
        <v>#REF!</v>
      </c>
      <c r="Y454" s="616">
        <f t="shared" si="9"/>
        <v>1</v>
      </c>
      <c r="Z454" s="616" t="str">
        <f t="shared" si="42"/>
        <v>#REF!</v>
      </c>
      <c r="AA454" s="616" t="str">
        <f t="shared" si="60"/>
        <v>#REF!</v>
      </c>
      <c r="AB454" s="616" t="str">
        <f t="shared" si="61"/>
        <v>#REF!</v>
      </c>
      <c r="AC454" s="642" t="str">
        <f t="shared" si="62"/>
        <v>#REF!</v>
      </c>
      <c r="AD454" s="642" t="str">
        <f t="shared" si="63"/>
        <v>#REF!</v>
      </c>
      <c r="AE454" s="642" t="str">
        <f t="shared" si="64"/>
        <v>#REF!</v>
      </c>
      <c r="AF454" s="609"/>
      <c r="AG454" s="622"/>
      <c r="AH454" s="622"/>
      <c r="AI454" s="622" t="str">
        <f t="shared" si="65"/>
        <v>#DIV/0!</v>
      </c>
    </row>
    <row r="455" ht="15.0" customHeight="1">
      <c r="A455" s="609">
        <f t="shared" si="122"/>
        <v>453</v>
      </c>
      <c r="B455" s="171">
        <v>463385.0</v>
      </c>
      <c r="C455" s="422" t="s">
        <v>2212</v>
      </c>
      <c r="D455" s="683" t="s">
        <v>2213</v>
      </c>
      <c r="E455" s="683" t="s">
        <v>1417</v>
      </c>
      <c r="F455" s="685" t="s">
        <v>564</v>
      </c>
      <c r="G455" s="685" t="s">
        <v>787</v>
      </c>
      <c r="H455" s="609" t="str">
        <f t="shared" si="119"/>
        <v>BA05</v>
      </c>
      <c r="I455" s="611" t="str">
        <f t="shared" si="2"/>
        <v>#REF!</v>
      </c>
      <c r="J455" s="609">
        <v>6.0</v>
      </c>
      <c r="K455" s="609">
        <v>2024.0</v>
      </c>
      <c r="L455" s="405">
        <v>45444.0</v>
      </c>
      <c r="M455" s="1039">
        <v>45473.0</v>
      </c>
      <c r="N455" s="640">
        <v>20.0</v>
      </c>
      <c r="O455" s="640">
        <f t="shared" si="134"/>
        <v>1</v>
      </c>
      <c r="P455" s="640" t="str">
        <f t="shared" si="4"/>
        <v>#REF!</v>
      </c>
      <c r="Q455" s="800"/>
      <c r="R455" s="800"/>
      <c r="S455" s="171" t="s">
        <v>525</v>
      </c>
      <c r="T455" s="422" t="s">
        <v>2197</v>
      </c>
      <c r="U455" s="616">
        <v>2.08</v>
      </c>
      <c r="V455" s="616" t="str">
        <f t="shared" si="123"/>
        <v>#REF!</v>
      </c>
      <c r="W455" s="616">
        <f t="shared" si="124"/>
        <v>2.08</v>
      </c>
      <c r="X455" s="616" t="str">
        <f t="shared" si="8"/>
        <v>#REF!</v>
      </c>
      <c r="Y455" s="616">
        <f t="shared" si="9"/>
        <v>1</v>
      </c>
      <c r="Z455" s="616" t="str">
        <f t="shared" si="42"/>
        <v>#REF!</v>
      </c>
      <c r="AA455" s="616" t="str">
        <f t="shared" si="60"/>
        <v>#REF!</v>
      </c>
      <c r="AB455" s="616" t="str">
        <f t="shared" si="61"/>
        <v>#REF!</v>
      </c>
      <c r="AC455" s="642" t="str">
        <f t="shared" si="62"/>
        <v>#REF!</v>
      </c>
      <c r="AD455" s="642" t="str">
        <f t="shared" si="63"/>
        <v>#REF!</v>
      </c>
      <c r="AE455" s="642" t="str">
        <f t="shared" si="64"/>
        <v>#REF!</v>
      </c>
      <c r="AF455" s="609"/>
      <c r="AG455" s="622"/>
      <c r="AH455" s="622"/>
      <c r="AI455" s="622" t="str">
        <f t="shared" si="65"/>
        <v>#DIV/0!</v>
      </c>
    </row>
    <row r="456" ht="15.0" customHeight="1">
      <c r="A456" s="609">
        <f t="shared" si="122"/>
        <v>454</v>
      </c>
      <c r="B456" s="1159">
        <v>463419.0</v>
      </c>
      <c r="C456" s="810" t="s">
        <v>2214</v>
      </c>
      <c r="D456" s="811" t="s">
        <v>2215</v>
      </c>
      <c r="E456" s="669" t="s">
        <v>1417</v>
      </c>
      <c r="F456" s="1160" t="s">
        <v>512</v>
      </c>
      <c r="G456" s="1160" t="s">
        <v>665</v>
      </c>
      <c r="H456" s="609" t="str">
        <f t="shared" si="119"/>
        <v>DEV02</v>
      </c>
      <c r="I456" s="611" t="str">
        <f t="shared" si="2"/>
        <v>#REF!</v>
      </c>
      <c r="J456" s="609">
        <v>6.0</v>
      </c>
      <c r="K456" s="609">
        <v>2024.0</v>
      </c>
      <c r="L456" s="391">
        <v>45446.0</v>
      </c>
      <c r="M456" s="391">
        <v>45473.0</v>
      </c>
      <c r="N456" s="640">
        <v>20.0</v>
      </c>
      <c r="O456" s="640">
        <f t="shared" si="134"/>
        <v>1</v>
      </c>
      <c r="P456" s="640" t="str">
        <f t="shared" si="4"/>
        <v>#REF!</v>
      </c>
      <c r="Q456" s="797"/>
      <c r="R456" s="797"/>
      <c r="S456" s="389" t="s">
        <v>525</v>
      </c>
      <c r="T456" s="390" t="s">
        <v>2197</v>
      </c>
      <c r="U456" s="616">
        <v>1.0</v>
      </c>
      <c r="V456" s="616" t="str">
        <f t="shared" si="123"/>
        <v>#REF!</v>
      </c>
      <c r="W456" s="616">
        <f t="shared" si="124"/>
        <v>1</v>
      </c>
      <c r="X456" s="616" t="str">
        <f t="shared" si="8"/>
        <v>#REF!</v>
      </c>
      <c r="Y456" s="616">
        <f t="shared" si="9"/>
        <v>1</v>
      </c>
      <c r="Z456" s="616" t="str">
        <f t="shared" si="42"/>
        <v>#REF!</v>
      </c>
      <c r="AA456" s="616" t="str">
        <f t="shared" si="60"/>
        <v>#REF!</v>
      </c>
      <c r="AB456" s="616" t="str">
        <f t="shared" si="61"/>
        <v>#REF!</v>
      </c>
      <c r="AC456" s="642" t="str">
        <f t="shared" si="62"/>
        <v>#REF!</v>
      </c>
      <c r="AD456" s="642" t="str">
        <f t="shared" si="63"/>
        <v>#REF!</v>
      </c>
      <c r="AE456" s="642" t="str">
        <f t="shared" si="64"/>
        <v>#REF!</v>
      </c>
      <c r="AF456" s="609"/>
      <c r="AG456" s="622"/>
      <c r="AH456" s="622"/>
      <c r="AI456" s="622" t="str">
        <f t="shared" si="65"/>
        <v>#DIV/0!</v>
      </c>
    </row>
    <row r="457" ht="15.0" customHeight="1">
      <c r="A457" s="609">
        <f t="shared" si="122"/>
        <v>455</v>
      </c>
      <c r="B457" s="931">
        <v>463625.0</v>
      </c>
      <c r="C457" s="810" t="s">
        <v>2216</v>
      </c>
      <c r="D457" s="934" t="s">
        <v>2217</v>
      </c>
      <c r="E457" s="683" t="s">
        <v>1417</v>
      </c>
      <c r="F457" s="935" t="s">
        <v>512</v>
      </c>
      <c r="G457" s="935" t="s">
        <v>790</v>
      </c>
      <c r="H457" s="609" t="str">
        <f t="shared" si="119"/>
        <v>DEV03</v>
      </c>
      <c r="I457" s="611" t="str">
        <f t="shared" si="2"/>
        <v>#REF!</v>
      </c>
      <c r="J457" s="609">
        <v>6.0</v>
      </c>
      <c r="K457" s="609">
        <v>2024.0</v>
      </c>
      <c r="L457" s="405">
        <v>45446.0</v>
      </c>
      <c r="M457" s="405">
        <v>45473.0</v>
      </c>
      <c r="N457" s="640">
        <v>20.0</v>
      </c>
      <c r="O457" s="640">
        <f t="shared" si="134"/>
        <v>1</v>
      </c>
      <c r="P457" s="640" t="str">
        <f t="shared" si="4"/>
        <v>#REF!</v>
      </c>
      <c r="Q457" s="800"/>
      <c r="R457" s="800"/>
      <c r="S457" s="171" t="s">
        <v>525</v>
      </c>
      <c r="T457" s="422" t="s">
        <v>2197</v>
      </c>
      <c r="U457" s="616">
        <v>1.24</v>
      </c>
      <c r="V457" s="616" t="str">
        <f t="shared" si="123"/>
        <v>#REF!</v>
      </c>
      <c r="W457" s="616">
        <f t="shared" si="124"/>
        <v>1.24</v>
      </c>
      <c r="X457" s="616" t="str">
        <f t="shared" si="8"/>
        <v>#REF!</v>
      </c>
      <c r="Y457" s="616">
        <f t="shared" si="9"/>
        <v>1</v>
      </c>
      <c r="Z457" s="616" t="str">
        <f t="shared" si="42"/>
        <v>#REF!</v>
      </c>
      <c r="AA457" s="616" t="str">
        <f t="shared" si="60"/>
        <v>#REF!</v>
      </c>
      <c r="AB457" s="616" t="str">
        <f t="shared" si="61"/>
        <v>#REF!</v>
      </c>
      <c r="AC457" s="642" t="str">
        <f t="shared" si="62"/>
        <v>#REF!</v>
      </c>
      <c r="AD457" s="642" t="str">
        <f t="shared" si="63"/>
        <v>#REF!</v>
      </c>
      <c r="AE457" s="642" t="str">
        <f t="shared" si="64"/>
        <v>#REF!</v>
      </c>
      <c r="AF457" s="609"/>
      <c r="AG457" s="622"/>
      <c r="AH457" s="622"/>
      <c r="AI457" s="622" t="str">
        <f t="shared" si="65"/>
        <v>#DIV/0!</v>
      </c>
    </row>
    <row r="458" ht="15.0" customHeight="1">
      <c r="A458" s="609">
        <f t="shared" si="122"/>
        <v>456</v>
      </c>
      <c r="B458" s="931">
        <v>463729.0</v>
      </c>
      <c r="C458" s="810" t="s">
        <v>2218</v>
      </c>
      <c r="D458" s="934" t="s">
        <v>2219</v>
      </c>
      <c r="E458" s="683" t="s">
        <v>1417</v>
      </c>
      <c r="F458" s="935" t="s">
        <v>512</v>
      </c>
      <c r="G458" s="935" t="s">
        <v>790</v>
      </c>
      <c r="H458" s="609" t="str">
        <f t="shared" si="119"/>
        <v>DEV03</v>
      </c>
      <c r="I458" s="611" t="str">
        <f t="shared" si="2"/>
        <v>#REF!</v>
      </c>
      <c r="J458" s="609">
        <v>6.0</v>
      </c>
      <c r="K458" s="609">
        <v>2024.0</v>
      </c>
      <c r="L458" s="405">
        <v>45446.0</v>
      </c>
      <c r="M458" s="405">
        <v>45473.0</v>
      </c>
      <c r="N458" s="640">
        <v>20.0</v>
      </c>
      <c r="O458" s="640">
        <f t="shared" si="134"/>
        <v>1</v>
      </c>
      <c r="P458" s="640" t="str">
        <f t="shared" si="4"/>
        <v>#REF!</v>
      </c>
      <c r="Q458" s="800"/>
      <c r="R458" s="800"/>
      <c r="S458" s="171" t="s">
        <v>525</v>
      </c>
      <c r="T458" s="422" t="s">
        <v>2197</v>
      </c>
      <c r="U458" s="616">
        <v>1.24</v>
      </c>
      <c r="V458" s="616" t="str">
        <f t="shared" si="123"/>
        <v>#REF!</v>
      </c>
      <c r="W458" s="616">
        <f t="shared" si="124"/>
        <v>1.24</v>
      </c>
      <c r="X458" s="616" t="str">
        <f t="shared" si="8"/>
        <v>#REF!</v>
      </c>
      <c r="Y458" s="616">
        <f t="shared" si="9"/>
        <v>1</v>
      </c>
      <c r="Z458" s="616" t="str">
        <f t="shared" si="42"/>
        <v>#REF!</v>
      </c>
      <c r="AA458" s="616" t="str">
        <f t="shared" si="60"/>
        <v>#REF!</v>
      </c>
      <c r="AB458" s="616" t="str">
        <f t="shared" si="61"/>
        <v>#REF!</v>
      </c>
      <c r="AC458" s="642" t="str">
        <f t="shared" si="62"/>
        <v>#REF!</v>
      </c>
      <c r="AD458" s="642" t="str">
        <f t="shared" si="63"/>
        <v>#REF!</v>
      </c>
      <c r="AE458" s="642" t="str">
        <f t="shared" si="64"/>
        <v>#REF!</v>
      </c>
      <c r="AF458" s="609"/>
      <c r="AG458" s="622"/>
      <c r="AH458" s="622"/>
      <c r="AI458" s="622" t="str">
        <f t="shared" si="65"/>
        <v>#DIV/0!</v>
      </c>
    </row>
    <row r="459" ht="15.0" customHeight="1">
      <c r="A459" s="609">
        <f t="shared" si="122"/>
        <v>457</v>
      </c>
      <c r="B459" s="931">
        <v>464029.0</v>
      </c>
      <c r="C459" s="810" t="s">
        <v>2220</v>
      </c>
      <c r="D459" s="934" t="s">
        <v>2221</v>
      </c>
      <c r="E459" s="683" t="s">
        <v>1417</v>
      </c>
      <c r="F459" s="935" t="s">
        <v>512</v>
      </c>
      <c r="G459" s="935" t="s">
        <v>795</v>
      </c>
      <c r="H459" s="609" t="str">
        <f t="shared" si="119"/>
        <v>DEV01</v>
      </c>
      <c r="I459" s="611" t="str">
        <f t="shared" si="2"/>
        <v>#REF!</v>
      </c>
      <c r="J459" s="609">
        <v>6.0</v>
      </c>
      <c r="K459" s="609">
        <v>2024.0</v>
      </c>
      <c r="L459" s="405">
        <v>45446.0</v>
      </c>
      <c r="M459" s="405">
        <v>45473.0</v>
      </c>
      <c r="N459" s="640">
        <v>20.0</v>
      </c>
      <c r="O459" s="640">
        <f t="shared" si="134"/>
        <v>1</v>
      </c>
      <c r="P459" s="640" t="str">
        <f t="shared" si="4"/>
        <v>#REF!</v>
      </c>
      <c r="Q459" s="800"/>
      <c r="R459" s="800"/>
      <c r="S459" s="171" t="s">
        <v>525</v>
      </c>
      <c r="T459" s="422" t="s">
        <v>2197</v>
      </c>
      <c r="U459" s="616">
        <v>0.55</v>
      </c>
      <c r="V459" s="616" t="str">
        <f t="shared" si="123"/>
        <v>#REF!</v>
      </c>
      <c r="W459" s="616">
        <f t="shared" si="124"/>
        <v>0.55</v>
      </c>
      <c r="X459" s="616" t="str">
        <f t="shared" si="8"/>
        <v>#REF!</v>
      </c>
      <c r="Y459" s="616">
        <f t="shared" si="9"/>
        <v>1</v>
      </c>
      <c r="Z459" s="616" t="str">
        <f t="shared" si="42"/>
        <v>#REF!</v>
      </c>
      <c r="AA459" s="616" t="str">
        <f t="shared" si="60"/>
        <v>#REF!</v>
      </c>
      <c r="AB459" s="616" t="str">
        <f t="shared" si="61"/>
        <v>#REF!</v>
      </c>
      <c r="AC459" s="642" t="str">
        <f t="shared" si="62"/>
        <v>#REF!</v>
      </c>
      <c r="AD459" s="642" t="str">
        <f t="shared" si="63"/>
        <v>#REF!</v>
      </c>
      <c r="AE459" s="642" t="str">
        <f t="shared" si="64"/>
        <v>#REF!</v>
      </c>
      <c r="AF459" s="609"/>
      <c r="AG459" s="622"/>
      <c r="AH459" s="622"/>
      <c r="AI459" s="622" t="str">
        <f t="shared" si="65"/>
        <v>#DIV/0!</v>
      </c>
    </row>
    <row r="460" ht="15.0" customHeight="1">
      <c r="A460" s="609">
        <f t="shared" si="122"/>
        <v>458</v>
      </c>
      <c r="B460" s="1023" t="s">
        <v>1950</v>
      </c>
      <c r="C460" s="240" t="s">
        <v>679</v>
      </c>
      <c r="D460" s="240" t="s">
        <v>1908</v>
      </c>
      <c r="E460" s="240" t="s">
        <v>892</v>
      </c>
      <c r="F460" s="609" t="s">
        <v>564</v>
      </c>
      <c r="G460" s="609" t="s">
        <v>893</v>
      </c>
      <c r="H460" s="609" t="str">
        <f t="shared" si="119"/>
        <v>BA06</v>
      </c>
      <c r="I460" s="611" t="str">
        <f t="shared" si="2"/>
        <v>#REF!</v>
      </c>
      <c r="J460" s="609">
        <v>6.0</v>
      </c>
      <c r="K460" s="609">
        <v>2024.0</v>
      </c>
      <c r="L460" s="639">
        <v>45460.0</v>
      </c>
      <c r="M460" s="639">
        <v>45464.0</v>
      </c>
      <c r="N460" s="640">
        <v>2.0</v>
      </c>
      <c r="O460" s="640">
        <f t="shared" si="134"/>
        <v>0.1</v>
      </c>
      <c r="P460" s="640" t="str">
        <f t="shared" si="4"/>
        <v>#REF!</v>
      </c>
      <c r="Q460" s="640">
        <v>0.233</v>
      </c>
      <c r="R460" s="640"/>
      <c r="S460" s="609" t="s">
        <v>525</v>
      </c>
      <c r="T460" s="240" t="s">
        <v>1957</v>
      </c>
      <c r="U460" s="616">
        <f t="shared" ref="U460:U461" si="135">IF(AND(Q460&gt;=1,S460="ODC"),P460,Q460)</f>
        <v>0.233</v>
      </c>
      <c r="V460" s="616" t="str">
        <f t="shared" si="123"/>
        <v>#REF!</v>
      </c>
      <c r="W460" s="616" t="str">
        <f t="shared" si="124"/>
        <v>#REF!</v>
      </c>
      <c r="X460" s="616" t="str">
        <f t="shared" si="8"/>
        <v>#REF!</v>
      </c>
      <c r="Y460" s="616">
        <f t="shared" si="9"/>
        <v>1</v>
      </c>
      <c r="Z460" s="616" t="str">
        <f t="shared" si="42"/>
        <v>#REF!</v>
      </c>
      <c r="AA460" s="616" t="str">
        <f t="shared" si="60"/>
        <v>#REF!</v>
      </c>
      <c r="AB460" s="616" t="str">
        <f t="shared" si="61"/>
        <v>#REF!</v>
      </c>
      <c r="AC460" s="642" t="str">
        <f t="shared" si="62"/>
        <v>#REF!</v>
      </c>
      <c r="AD460" s="642" t="str">
        <f t="shared" si="63"/>
        <v>#REF!</v>
      </c>
      <c r="AE460" s="642" t="str">
        <f t="shared" si="64"/>
        <v>#REF!</v>
      </c>
      <c r="AF460" s="609"/>
      <c r="AG460" s="622"/>
      <c r="AH460" s="622"/>
      <c r="AI460" s="622" t="str">
        <f t="shared" si="65"/>
        <v>#REF!</v>
      </c>
    </row>
    <row r="461" ht="15.0" customHeight="1">
      <c r="A461" s="609">
        <f t="shared" si="122"/>
        <v>459</v>
      </c>
      <c r="B461" s="1188" t="s">
        <v>1950</v>
      </c>
      <c r="C461" s="390" t="s">
        <v>679</v>
      </c>
      <c r="D461" s="669" t="s">
        <v>1908</v>
      </c>
      <c r="E461" s="669" t="s">
        <v>892</v>
      </c>
      <c r="F461" s="671" t="s">
        <v>564</v>
      </c>
      <c r="G461" s="671" t="s">
        <v>893</v>
      </c>
      <c r="H461" s="389" t="str">
        <f t="shared" si="119"/>
        <v>BA06</v>
      </c>
      <c r="I461" s="803" t="str">
        <f t="shared" si="2"/>
        <v>#REF!</v>
      </c>
      <c r="J461" s="389">
        <v>6.0</v>
      </c>
      <c r="K461" s="389">
        <v>2024.0</v>
      </c>
      <c r="L461" s="391">
        <v>45465.0</v>
      </c>
      <c r="M461" s="391">
        <v>45473.0</v>
      </c>
      <c r="N461" s="797">
        <v>2.5</v>
      </c>
      <c r="O461" s="797">
        <f t="shared" si="134"/>
        <v>0.125</v>
      </c>
      <c r="P461" s="797" t="str">
        <f t="shared" si="4"/>
        <v>#REF!</v>
      </c>
      <c r="Q461" s="797">
        <v>0.291</v>
      </c>
      <c r="R461" s="797"/>
      <c r="S461" s="389" t="s">
        <v>525</v>
      </c>
      <c r="T461" s="240" t="s">
        <v>1957</v>
      </c>
      <c r="U461" s="798">
        <f t="shared" si="135"/>
        <v>0.291</v>
      </c>
      <c r="V461" s="616" t="str">
        <f t="shared" si="123"/>
        <v>#REF!</v>
      </c>
      <c r="W461" s="798" t="str">
        <f t="shared" si="124"/>
        <v>#REF!</v>
      </c>
      <c r="X461" s="798" t="str">
        <f t="shared" si="8"/>
        <v>#REF!</v>
      </c>
      <c r="Y461" s="798">
        <f t="shared" si="9"/>
        <v>1</v>
      </c>
      <c r="Z461" s="798" t="str">
        <f t="shared" si="42"/>
        <v>#REF!</v>
      </c>
      <c r="AA461" s="798" t="str">
        <f t="shared" si="60"/>
        <v>#REF!</v>
      </c>
      <c r="AB461" s="798" t="str">
        <f t="shared" si="61"/>
        <v>#REF!</v>
      </c>
      <c r="AC461" s="799" t="str">
        <f t="shared" si="62"/>
        <v>#REF!</v>
      </c>
      <c r="AD461" s="799" t="str">
        <f t="shared" si="63"/>
        <v>#REF!</v>
      </c>
      <c r="AE461" s="799" t="str">
        <f t="shared" si="64"/>
        <v>#REF!</v>
      </c>
      <c r="AF461" s="390"/>
      <c r="AG461" s="622"/>
      <c r="AH461" s="622"/>
      <c r="AI461" s="622" t="str">
        <f t="shared" si="65"/>
        <v>#REF!</v>
      </c>
    </row>
    <row r="462" ht="15.75" customHeight="1">
      <c r="A462" s="621"/>
      <c r="B462" s="621"/>
      <c r="C462" s="1208"/>
      <c r="D462" s="1208"/>
      <c r="E462" s="1208"/>
      <c r="F462" s="621"/>
      <c r="G462" s="621"/>
      <c r="H462" s="621"/>
      <c r="I462" s="622"/>
      <c r="J462" s="621"/>
      <c r="K462" s="621"/>
      <c r="L462" s="621"/>
      <c r="M462" s="621"/>
      <c r="N462" s="1209"/>
      <c r="O462" s="1209"/>
      <c r="P462" s="1209"/>
      <c r="Q462" s="1209"/>
      <c r="R462" s="1209"/>
      <c r="S462" s="621"/>
      <c r="T462" s="1208"/>
      <c r="U462" s="1210"/>
      <c r="V462" s="1210"/>
      <c r="W462" s="1210"/>
      <c r="X462" s="1210"/>
      <c r="Y462" s="1210"/>
      <c r="Z462" s="1210"/>
      <c r="AA462" s="1210"/>
      <c r="AB462" s="1210"/>
      <c r="AC462" s="620"/>
      <c r="AD462" s="620"/>
      <c r="AE462" s="620"/>
      <c r="AF462" s="999"/>
      <c r="AG462" s="622"/>
      <c r="AH462" s="622"/>
      <c r="AI462" s="622"/>
    </row>
    <row r="463" ht="15.75" customHeight="1">
      <c r="A463" s="621"/>
      <c r="B463" s="621"/>
      <c r="C463" s="1208"/>
      <c r="D463" s="1208"/>
      <c r="E463" s="1208"/>
      <c r="F463" s="621"/>
      <c r="G463" s="621"/>
      <c r="H463" s="621"/>
      <c r="I463" s="622"/>
      <c r="J463" s="621"/>
      <c r="K463" s="621"/>
      <c r="L463" s="621"/>
      <c r="M463" s="621"/>
      <c r="N463" s="1209"/>
      <c r="O463" s="1209"/>
      <c r="P463" s="1209"/>
      <c r="Q463" s="1209"/>
      <c r="R463" s="1209"/>
      <c r="S463" s="621"/>
      <c r="T463" s="1208"/>
      <c r="U463" s="1210"/>
      <c r="V463" s="1210"/>
      <c r="W463" s="1210"/>
      <c r="X463" s="1210"/>
      <c r="Y463" s="1210"/>
      <c r="Z463" s="1210"/>
      <c r="AA463" s="1210"/>
      <c r="AB463" s="1210"/>
      <c r="AC463" s="620"/>
      <c r="AD463" s="620"/>
      <c r="AE463" s="620"/>
      <c r="AF463" s="999"/>
      <c r="AG463" s="622"/>
      <c r="AH463" s="622"/>
      <c r="AI463" s="622"/>
    </row>
    <row r="464" ht="15.75" customHeight="1">
      <c r="A464" s="621"/>
      <c r="B464" s="621"/>
      <c r="C464" s="1208"/>
      <c r="D464" s="1208"/>
      <c r="E464" s="1208"/>
      <c r="F464" s="621"/>
      <c r="G464" s="621"/>
      <c r="H464" s="621"/>
      <c r="I464" s="622"/>
      <c r="J464" s="621"/>
      <c r="K464" s="621"/>
      <c r="L464" s="621"/>
      <c r="M464" s="621"/>
      <c r="N464" s="1209"/>
      <c r="O464" s="1209"/>
      <c r="P464" s="1209"/>
      <c r="Q464" s="1209"/>
      <c r="R464" s="1209"/>
      <c r="S464" s="621"/>
      <c r="T464" s="1208"/>
      <c r="U464" s="1210"/>
      <c r="V464" s="1210"/>
      <c r="W464" s="1210"/>
      <c r="X464" s="1210"/>
      <c r="Y464" s="1210"/>
      <c r="Z464" s="1210"/>
      <c r="AA464" s="1210"/>
      <c r="AB464" s="1210"/>
      <c r="AC464" s="620"/>
      <c r="AD464" s="620"/>
      <c r="AE464" s="620"/>
      <c r="AF464" s="999"/>
      <c r="AG464" s="622"/>
      <c r="AH464" s="622"/>
      <c r="AI464" s="622"/>
    </row>
    <row r="465" ht="15.75" customHeight="1">
      <c r="A465" s="621"/>
      <c r="B465" s="621"/>
      <c r="C465" s="1208"/>
      <c r="D465" s="1208"/>
      <c r="E465" s="1208"/>
      <c r="F465" s="621"/>
      <c r="G465" s="621"/>
      <c r="H465" s="621"/>
      <c r="I465" s="622"/>
      <c r="J465" s="621"/>
      <c r="K465" s="621"/>
      <c r="L465" s="621"/>
      <c r="M465" s="621"/>
      <c r="N465" s="1209"/>
      <c r="O465" s="1209"/>
      <c r="P465" s="1209"/>
      <c r="Q465" s="1209"/>
      <c r="R465" s="1209"/>
      <c r="S465" s="621"/>
      <c r="T465" s="1208"/>
      <c r="U465" s="1210"/>
      <c r="V465" s="1210"/>
      <c r="W465" s="1210"/>
      <c r="X465" s="1210"/>
      <c r="Y465" s="1210"/>
      <c r="Z465" s="1210"/>
      <c r="AA465" s="1210"/>
      <c r="AB465" s="1210"/>
      <c r="AC465" s="620"/>
      <c r="AD465" s="620"/>
      <c r="AE465" s="620"/>
      <c r="AF465" s="999"/>
      <c r="AG465" s="622"/>
      <c r="AH465" s="622"/>
      <c r="AI465" s="622"/>
    </row>
    <row r="466" ht="15.75" customHeight="1">
      <c r="A466" s="621"/>
      <c r="B466" s="621"/>
      <c r="C466" s="1208"/>
      <c r="D466" s="1208"/>
      <c r="E466" s="1208"/>
      <c r="F466" s="621"/>
      <c r="G466" s="621"/>
      <c r="H466" s="621"/>
      <c r="I466" s="622"/>
      <c r="J466" s="621"/>
      <c r="K466" s="621"/>
      <c r="L466" s="621"/>
      <c r="M466" s="621"/>
      <c r="N466" s="1209"/>
      <c r="O466" s="1209"/>
      <c r="P466" s="1209"/>
      <c r="Q466" s="1209"/>
      <c r="R466" s="1209"/>
      <c r="S466" s="621"/>
      <c r="T466" s="1208"/>
      <c r="U466" s="1210"/>
      <c r="V466" s="1210"/>
      <c r="W466" s="1210"/>
      <c r="X466" s="1210"/>
      <c r="Y466" s="1210"/>
      <c r="Z466" s="1210"/>
      <c r="AA466" s="1210"/>
      <c r="AB466" s="1210"/>
      <c r="AC466" s="620"/>
      <c r="AD466" s="620"/>
      <c r="AE466" s="620"/>
      <c r="AF466" s="999"/>
      <c r="AG466" s="622"/>
      <c r="AH466" s="622"/>
      <c r="AI466" s="622"/>
    </row>
    <row r="467" ht="15.75" customHeight="1">
      <c r="A467" s="621"/>
      <c r="B467" s="621"/>
      <c r="C467" s="1208"/>
      <c r="D467" s="1208"/>
      <c r="E467" s="1208"/>
      <c r="F467" s="621"/>
      <c r="G467" s="621"/>
      <c r="H467" s="621"/>
      <c r="I467" s="622"/>
      <c r="J467" s="621"/>
      <c r="K467" s="621"/>
      <c r="L467" s="621"/>
      <c r="M467" s="621"/>
      <c r="N467" s="1209"/>
      <c r="O467" s="1209"/>
      <c r="P467" s="1209"/>
      <c r="Q467" s="1209"/>
      <c r="R467" s="1209"/>
      <c r="S467" s="621"/>
      <c r="T467" s="1208"/>
      <c r="U467" s="1210"/>
      <c r="V467" s="1210"/>
      <c r="W467" s="1210"/>
      <c r="X467" s="1210"/>
      <c r="Y467" s="1210"/>
      <c r="Z467" s="1210"/>
      <c r="AA467" s="1210"/>
      <c r="AB467" s="1210"/>
      <c r="AC467" s="620"/>
      <c r="AD467" s="620"/>
      <c r="AE467" s="620"/>
      <c r="AF467" s="999"/>
      <c r="AG467" s="622"/>
      <c r="AH467" s="622"/>
      <c r="AI467" s="622"/>
    </row>
    <row r="468" ht="15.75" customHeight="1">
      <c r="A468" s="621"/>
      <c r="B468" s="621"/>
      <c r="C468" s="1208"/>
      <c r="D468" s="1208"/>
      <c r="E468" s="1208"/>
      <c r="F468" s="621"/>
      <c r="G468" s="621"/>
      <c r="H468" s="621"/>
      <c r="I468" s="622"/>
      <c r="J468" s="621"/>
      <c r="K468" s="621"/>
      <c r="L468" s="621"/>
      <c r="M468" s="621"/>
      <c r="N468" s="1209"/>
      <c r="O468" s="1209"/>
      <c r="P468" s="1209"/>
      <c r="Q468" s="1209"/>
      <c r="R468" s="1209"/>
      <c r="S468" s="621"/>
      <c r="T468" s="1208"/>
      <c r="U468" s="1210"/>
      <c r="V468" s="1210"/>
      <c r="W468" s="1210"/>
      <c r="X468" s="1210"/>
      <c r="Y468" s="1210"/>
      <c r="Z468" s="1210"/>
      <c r="AA468" s="1210"/>
      <c r="AB468" s="1210"/>
      <c r="AC468" s="620"/>
      <c r="AD468" s="620"/>
      <c r="AE468" s="620"/>
      <c r="AF468" s="999"/>
      <c r="AG468" s="622"/>
      <c r="AH468" s="622"/>
      <c r="AI468" s="622"/>
    </row>
    <row r="469" ht="15.75" customHeight="1">
      <c r="A469" s="621"/>
      <c r="B469" s="621"/>
      <c r="C469" s="1208"/>
      <c r="D469" s="1208"/>
      <c r="E469" s="1208"/>
      <c r="F469" s="621"/>
      <c r="G469" s="621"/>
      <c r="H469" s="621"/>
      <c r="I469" s="622"/>
      <c r="J469" s="621"/>
      <c r="K469" s="621"/>
      <c r="L469" s="621"/>
      <c r="M469" s="621"/>
      <c r="N469" s="1209"/>
      <c r="O469" s="1209"/>
      <c r="P469" s="1209"/>
      <c r="Q469" s="1209"/>
      <c r="R469" s="1209"/>
      <c r="S469" s="621"/>
      <c r="T469" s="1208"/>
      <c r="U469" s="1210"/>
      <c r="V469" s="1210"/>
      <c r="W469" s="1210"/>
      <c r="X469" s="1210"/>
      <c r="Y469" s="1210"/>
      <c r="Z469" s="1210"/>
      <c r="AA469" s="1210"/>
      <c r="AB469" s="1210"/>
      <c r="AC469" s="620"/>
      <c r="AD469" s="620"/>
      <c r="AE469" s="620"/>
      <c r="AF469" s="999"/>
      <c r="AG469" s="622"/>
      <c r="AH469" s="622"/>
      <c r="AI469" s="622"/>
    </row>
    <row r="470" ht="15.75" customHeight="1">
      <c r="A470" s="621"/>
      <c r="B470" s="621"/>
      <c r="C470" s="1208"/>
      <c r="D470" s="1208"/>
      <c r="E470" s="1208"/>
      <c r="F470" s="621"/>
      <c r="G470" s="621"/>
      <c r="H470" s="621"/>
      <c r="I470" s="622"/>
      <c r="J470" s="621"/>
      <c r="K470" s="621"/>
      <c r="L470" s="621"/>
      <c r="M470" s="621"/>
      <c r="N470" s="1209"/>
      <c r="O470" s="1209"/>
      <c r="P470" s="1209"/>
      <c r="Q470" s="1209"/>
      <c r="R470" s="1209"/>
      <c r="S470" s="621"/>
      <c r="T470" s="1208"/>
      <c r="U470" s="1210"/>
      <c r="V470" s="1210"/>
      <c r="W470" s="1210"/>
      <c r="X470" s="1210"/>
      <c r="Y470" s="1210"/>
      <c r="Z470" s="1210"/>
      <c r="AA470" s="1210"/>
      <c r="AB470" s="1210"/>
      <c r="AC470" s="620"/>
      <c r="AD470" s="620"/>
      <c r="AE470" s="620"/>
      <c r="AF470" s="999"/>
      <c r="AG470" s="622"/>
      <c r="AH470" s="622"/>
      <c r="AI470" s="622"/>
    </row>
    <row r="471" ht="15.75" customHeight="1">
      <c r="A471" s="621"/>
      <c r="B471" s="621"/>
      <c r="C471" s="1208"/>
      <c r="D471" s="1208"/>
      <c r="E471" s="1208"/>
      <c r="F471" s="621"/>
      <c r="G471" s="621"/>
      <c r="H471" s="621"/>
      <c r="I471" s="622"/>
      <c r="J471" s="621"/>
      <c r="K471" s="621"/>
      <c r="L471" s="621"/>
      <c r="M471" s="621"/>
      <c r="N471" s="1209"/>
      <c r="O471" s="1209"/>
      <c r="P471" s="1209"/>
      <c r="Q471" s="1209"/>
      <c r="R471" s="1209"/>
      <c r="S471" s="621"/>
      <c r="T471" s="1208"/>
      <c r="U471" s="1210"/>
      <c r="V471" s="1210"/>
      <c r="W471" s="1210"/>
      <c r="X471" s="1210"/>
      <c r="Y471" s="1210"/>
      <c r="Z471" s="1210"/>
      <c r="AA471" s="1210"/>
      <c r="AB471" s="1210"/>
      <c r="AC471" s="620"/>
      <c r="AD471" s="620"/>
      <c r="AE471" s="620"/>
      <c r="AF471" s="999"/>
      <c r="AG471" s="622"/>
      <c r="AH471" s="622"/>
      <c r="AI471" s="622"/>
    </row>
    <row r="472" ht="15.75" customHeight="1">
      <c r="A472" s="621"/>
      <c r="B472" s="621"/>
      <c r="C472" s="1208"/>
      <c r="D472" s="1208"/>
      <c r="E472" s="1208"/>
      <c r="F472" s="621"/>
      <c r="G472" s="621"/>
      <c r="H472" s="621"/>
      <c r="I472" s="622"/>
      <c r="J472" s="621"/>
      <c r="K472" s="621"/>
      <c r="L472" s="621"/>
      <c r="M472" s="621"/>
      <c r="N472" s="1209"/>
      <c r="O472" s="1209"/>
      <c r="P472" s="1209"/>
      <c r="Q472" s="1209"/>
      <c r="R472" s="1209"/>
      <c r="S472" s="621"/>
      <c r="T472" s="1208"/>
      <c r="U472" s="1210"/>
      <c r="V472" s="1210"/>
      <c r="W472" s="1210"/>
      <c r="X472" s="1210"/>
      <c r="Y472" s="1210"/>
      <c r="Z472" s="1210"/>
      <c r="AA472" s="1210"/>
      <c r="AB472" s="1210"/>
      <c r="AC472" s="620"/>
      <c r="AD472" s="620"/>
      <c r="AE472" s="620"/>
      <c r="AF472" s="999"/>
      <c r="AG472" s="622"/>
      <c r="AH472" s="622"/>
      <c r="AI472" s="622"/>
    </row>
    <row r="473" ht="15.75" customHeight="1">
      <c r="A473" s="621"/>
      <c r="B473" s="621"/>
      <c r="C473" s="1208"/>
      <c r="D473" s="1208"/>
      <c r="E473" s="1208"/>
      <c r="F473" s="621"/>
      <c r="G473" s="621"/>
      <c r="H473" s="621"/>
      <c r="I473" s="622"/>
      <c r="J473" s="621"/>
      <c r="K473" s="621"/>
      <c r="L473" s="621"/>
      <c r="M473" s="621"/>
      <c r="N473" s="1209"/>
      <c r="O473" s="1209"/>
      <c r="P473" s="1209"/>
      <c r="Q473" s="1209"/>
      <c r="R473" s="1209"/>
      <c r="S473" s="621"/>
      <c r="T473" s="1208"/>
      <c r="U473" s="1210"/>
      <c r="V473" s="1210"/>
      <c r="W473" s="1210"/>
      <c r="X473" s="1210"/>
      <c r="Y473" s="1210"/>
      <c r="Z473" s="1210"/>
      <c r="AA473" s="1210"/>
      <c r="AB473" s="1210"/>
      <c r="AC473" s="620"/>
      <c r="AD473" s="620"/>
      <c r="AE473" s="620"/>
      <c r="AF473" s="999"/>
      <c r="AG473" s="622"/>
      <c r="AH473" s="622"/>
      <c r="AI473" s="622"/>
    </row>
    <row r="474" ht="15.75" customHeight="1">
      <c r="A474" s="621"/>
      <c r="B474" s="621"/>
      <c r="C474" s="1208"/>
      <c r="D474" s="1208"/>
      <c r="E474" s="1208"/>
      <c r="F474" s="621"/>
      <c r="G474" s="621"/>
      <c r="H474" s="621"/>
      <c r="I474" s="622"/>
      <c r="J474" s="621"/>
      <c r="K474" s="621"/>
      <c r="L474" s="621"/>
      <c r="M474" s="621"/>
      <c r="N474" s="1209"/>
      <c r="O474" s="1209"/>
      <c r="P474" s="1209"/>
      <c r="Q474" s="1209"/>
      <c r="R474" s="1209"/>
      <c r="S474" s="621"/>
      <c r="T474" s="1208"/>
      <c r="U474" s="1210"/>
      <c r="V474" s="1210"/>
      <c r="W474" s="1210"/>
      <c r="X474" s="1210"/>
      <c r="Y474" s="1210"/>
      <c r="Z474" s="1210"/>
      <c r="AA474" s="1210"/>
      <c r="AB474" s="1210"/>
      <c r="AC474" s="620"/>
      <c r="AD474" s="620"/>
      <c r="AE474" s="620"/>
      <c r="AF474" s="999"/>
      <c r="AG474" s="622"/>
      <c r="AH474" s="622"/>
      <c r="AI474" s="622"/>
    </row>
    <row r="475" ht="15.75" customHeight="1">
      <c r="A475" s="621"/>
      <c r="B475" s="621"/>
      <c r="C475" s="1208"/>
      <c r="D475" s="1208"/>
      <c r="E475" s="1208"/>
      <c r="F475" s="621"/>
      <c r="G475" s="621"/>
      <c r="H475" s="621"/>
      <c r="I475" s="622"/>
      <c r="J475" s="621"/>
      <c r="K475" s="621"/>
      <c r="L475" s="621"/>
      <c r="M475" s="621"/>
      <c r="N475" s="1209"/>
      <c r="O475" s="1209"/>
      <c r="P475" s="1209"/>
      <c r="Q475" s="1209"/>
      <c r="R475" s="1209"/>
      <c r="S475" s="621"/>
      <c r="T475" s="1208"/>
      <c r="U475" s="1210"/>
      <c r="V475" s="1210"/>
      <c r="W475" s="1210"/>
      <c r="X475" s="1210"/>
      <c r="Y475" s="1210"/>
      <c r="Z475" s="1210"/>
      <c r="AA475" s="1210"/>
      <c r="AB475" s="1210"/>
      <c r="AC475" s="620"/>
      <c r="AD475" s="620"/>
      <c r="AE475" s="620"/>
      <c r="AF475" s="999"/>
      <c r="AG475" s="622"/>
      <c r="AH475" s="622"/>
      <c r="AI475" s="622"/>
    </row>
    <row r="476" ht="15.75" customHeight="1">
      <c r="A476" s="621"/>
      <c r="B476" s="621"/>
      <c r="C476" s="1208"/>
      <c r="D476" s="1208"/>
      <c r="E476" s="1208"/>
      <c r="F476" s="621"/>
      <c r="G476" s="621"/>
      <c r="H476" s="621"/>
      <c r="I476" s="622"/>
      <c r="J476" s="621"/>
      <c r="K476" s="621"/>
      <c r="L476" s="621"/>
      <c r="M476" s="621"/>
      <c r="N476" s="1209"/>
      <c r="O476" s="1209"/>
      <c r="P476" s="1209"/>
      <c r="Q476" s="1209"/>
      <c r="R476" s="1209"/>
      <c r="S476" s="621"/>
      <c r="T476" s="1208"/>
      <c r="U476" s="1210"/>
      <c r="V476" s="1210"/>
      <c r="W476" s="1210"/>
      <c r="X476" s="1210"/>
      <c r="Y476" s="1210"/>
      <c r="Z476" s="1210"/>
      <c r="AA476" s="1210"/>
      <c r="AB476" s="1210"/>
      <c r="AC476" s="620"/>
      <c r="AD476" s="620"/>
      <c r="AE476" s="620"/>
      <c r="AF476" s="999"/>
      <c r="AG476" s="622"/>
      <c r="AH476" s="622"/>
      <c r="AI476" s="622"/>
    </row>
    <row r="477" ht="15.75" customHeight="1">
      <c r="A477" s="621"/>
      <c r="B477" s="621"/>
      <c r="C477" s="1208"/>
      <c r="D477" s="1208"/>
      <c r="E477" s="1208"/>
      <c r="F477" s="621"/>
      <c r="G477" s="621"/>
      <c r="H477" s="621"/>
      <c r="I477" s="622"/>
      <c r="J477" s="621"/>
      <c r="K477" s="621"/>
      <c r="L477" s="621"/>
      <c r="M477" s="621"/>
      <c r="N477" s="1209"/>
      <c r="O477" s="1209"/>
      <c r="P477" s="1209"/>
      <c r="Q477" s="1209"/>
      <c r="R477" s="1209"/>
      <c r="S477" s="621"/>
      <c r="T477" s="1208"/>
      <c r="U477" s="1210"/>
      <c r="V477" s="1210"/>
      <c r="W477" s="1210"/>
      <c r="X477" s="1210"/>
      <c r="Y477" s="1210"/>
      <c r="Z477" s="1210"/>
      <c r="AA477" s="1210"/>
      <c r="AB477" s="1210"/>
      <c r="AC477" s="620"/>
      <c r="AD477" s="620"/>
      <c r="AE477" s="620"/>
      <c r="AF477" s="999"/>
      <c r="AG477" s="622"/>
      <c r="AH477" s="622"/>
      <c r="AI477" s="622"/>
    </row>
    <row r="478" ht="15.75" customHeight="1">
      <c r="A478" s="621"/>
      <c r="B478" s="621"/>
      <c r="C478" s="1208"/>
      <c r="D478" s="1208"/>
      <c r="E478" s="1208"/>
      <c r="F478" s="621"/>
      <c r="G478" s="621"/>
      <c r="H478" s="621"/>
      <c r="I478" s="622"/>
      <c r="J478" s="621"/>
      <c r="K478" s="621"/>
      <c r="L478" s="621"/>
      <c r="M478" s="621"/>
      <c r="N478" s="1209"/>
      <c r="O478" s="1209"/>
      <c r="P478" s="1209"/>
      <c r="Q478" s="1209"/>
      <c r="R478" s="1209"/>
      <c r="S478" s="621"/>
      <c r="T478" s="1208"/>
      <c r="U478" s="1210"/>
      <c r="V478" s="1210"/>
      <c r="W478" s="1210"/>
      <c r="X478" s="1210"/>
      <c r="Y478" s="1210"/>
      <c r="Z478" s="1210"/>
      <c r="AA478" s="1210"/>
      <c r="AB478" s="1210"/>
      <c r="AC478" s="620"/>
      <c r="AD478" s="620"/>
      <c r="AE478" s="620"/>
      <c r="AF478" s="999"/>
      <c r="AG478" s="622"/>
      <c r="AH478" s="622"/>
      <c r="AI478" s="622"/>
    </row>
    <row r="479" ht="15.75" customHeight="1">
      <c r="A479" s="621"/>
      <c r="B479" s="621"/>
      <c r="C479" s="1208"/>
      <c r="D479" s="1208"/>
      <c r="E479" s="1208"/>
      <c r="F479" s="621"/>
      <c r="G479" s="621"/>
      <c r="H479" s="621"/>
      <c r="I479" s="622"/>
      <c r="J479" s="621"/>
      <c r="K479" s="621"/>
      <c r="L479" s="621"/>
      <c r="M479" s="621"/>
      <c r="N479" s="1209"/>
      <c r="O479" s="1209"/>
      <c r="P479" s="1209"/>
      <c r="Q479" s="1209"/>
      <c r="R479" s="1209"/>
      <c r="S479" s="621"/>
      <c r="T479" s="1208"/>
      <c r="U479" s="1210"/>
      <c r="V479" s="1210"/>
      <c r="W479" s="1210"/>
      <c r="X479" s="1210"/>
      <c r="Y479" s="1210"/>
      <c r="Z479" s="1210"/>
      <c r="AA479" s="1210"/>
      <c r="AB479" s="1210"/>
      <c r="AC479" s="620"/>
      <c r="AD479" s="620"/>
      <c r="AE479" s="620"/>
      <c r="AF479" s="999"/>
      <c r="AG479" s="622"/>
      <c r="AH479" s="622"/>
      <c r="AI479" s="622"/>
    </row>
    <row r="480" ht="15.75" customHeight="1">
      <c r="A480" s="621"/>
      <c r="B480" s="621"/>
      <c r="C480" s="1208"/>
      <c r="D480" s="1208"/>
      <c r="E480" s="1208"/>
      <c r="F480" s="621"/>
      <c r="G480" s="621"/>
      <c r="H480" s="621"/>
      <c r="I480" s="622"/>
      <c r="J480" s="621"/>
      <c r="K480" s="621"/>
      <c r="L480" s="621"/>
      <c r="M480" s="621"/>
      <c r="N480" s="1209"/>
      <c r="O480" s="1209"/>
      <c r="P480" s="1209"/>
      <c r="Q480" s="1209"/>
      <c r="R480" s="1209"/>
      <c r="S480" s="621"/>
      <c r="T480" s="1208"/>
      <c r="U480" s="1210"/>
      <c r="V480" s="1210"/>
      <c r="W480" s="1210"/>
      <c r="X480" s="1210"/>
      <c r="Y480" s="1210"/>
      <c r="Z480" s="1210"/>
      <c r="AA480" s="1210"/>
      <c r="AB480" s="1210"/>
      <c r="AC480" s="620"/>
      <c r="AD480" s="620"/>
      <c r="AE480" s="620"/>
      <c r="AF480" s="999"/>
      <c r="AG480" s="622"/>
      <c r="AH480" s="622"/>
      <c r="AI480" s="622"/>
    </row>
    <row r="481" ht="15.75" customHeight="1">
      <c r="A481" s="621"/>
      <c r="B481" s="621"/>
      <c r="C481" s="1208"/>
      <c r="D481" s="1208"/>
      <c r="E481" s="1208"/>
      <c r="F481" s="621"/>
      <c r="G481" s="621"/>
      <c r="H481" s="621"/>
      <c r="I481" s="622"/>
      <c r="J481" s="621"/>
      <c r="K481" s="621"/>
      <c r="L481" s="621"/>
      <c r="M481" s="621"/>
      <c r="N481" s="1209"/>
      <c r="O481" s="1209"/>
      <c r="P481" s="1209"/>
      <c r="Q481" s="1209"/>
      <c r="R481" s="1209"/>
      <c r="S481" s="621"/>
      <c r="T481" s="1208"/>
      <c r="U481" s="1210"/>
      <c r="V481" s="1210"/>
      <c r="W481" s="1210"/>
      <c r="X481" s="1210"/>
      <c r="Y481" s="1210"/>
      <c r="Z481" s="1210"/>
      <c r="AA481" s="1210"/>
      <c r="AB481" s="1210"/>
      <c r="AC481" s="620"/>
      <c r="AD481" s="620"/>
      <c r="AE481" s="620"/>
      <c r="AF481" s="999"/>
      <c r="AG481" s="622"/>
      <c r="AH481" s="622"/>
      <c r="AI481" s="622"/>
    </row>
    <row r="482" ht="15.75" customHeight="1">
      <c r="A482" s="621"/>
      <c r="B482" s="621"/>
      <c r="C482" s="1208"/>
      <c r="D482" s="1208"/>
      <c r="E482" s="1208"/>
      <c r="F482" s="621"/>
      <c r="G482" s="621"/>
      <c r="H482" s="621"/>
      <c r="I482" s="622"/>
      <c r="J482" s="621"/>
      <c r="K482" s="621"/>
      <c r="L482" s="621"/>
      <c r="M482" s="621"/>
      <c r="N482" s="1209"/>
      <c r="O482" s="1209"/>
      <c r="P482" s="1209"/>
      <c r="Q482" s="1209"/>
      <c r="R482" s="1209"/>
      <c r="S482" s="621"/>
      <c r="T482" s="1208"/>
      <c r="U482" s="1210"/>
      <c r="V482" s="1210"/>
      <c r="W482" s="1210"/>
      <c r="X482" s="1210"/>
      <c r="Y482" s="1210"/>
      <c r="Z482" s="1210"/>
      <c r="AA482" s="1210"/>
      <c r="AB482" s="1210"/>
      <c r="AC482" s="620"/>
      <c r="AD482" s="620"/>
      <c r="AE482" s="620"/>
      <c r="AF482" s="999"/>
      <c r="AG482" s="622"/>
      <c r="AH482" s="622"/>
      <c r="AI482" s="622"/>
    </row>
    <row r="483" ht="15.75" customHeight="1">
      <c r="A483" s="621"/>
      <c r="B483" s="621"/>
      <c r="C483" s="1208"/>
      <c r="D483" s="1208"/>
      <c r="E483" s="1208"/>
      <c r="F483" s="621"/>
      <c r="G483" s="621"/>
      <c r="H483" s="621"/>
      <c r="I483" s="622"/>
      <c r="J483" s="621"/>
      <c r="K483" s="621"/>
      <c r="L483" s="621"/>
      <c r="M483" s="621"/>
      <c r="N483" s="1209"/>
      <c r="O483" s="1209"/>
      <c r="P483" s="1209"/>
      <c r="Q483" s="1209"/>
      <c r="R483" s="1209"/>
      <c r="S483" s="621"/>
      <c r="T483" s="1208"/>
      <c r="U483" s="1210"/>
      <c r="V483" s="1210"/>
      <c r="W483" s="1210"/>
      <c r="X483" s="1210"/>
      <c r="Y483" s="1210"/>
      <c r="Z483" s="1210"/>
      <c r="AA483" s="1210"/>
      <c r="AB483" s="1210"/>
      <c r="AC483" s="620"/>
      <c r="AD483" s="620"/>
      <c r="AE483" s="620"/>
      <c r="AF483" s="999"/>
      <c r="AG483" s="622"/>
      <c r="AH483" s="622"/>
      <c r="AI483" s="622"/>
    </row>
    <row r="484" ht="15.75" customHeight="1">
      <c r="A484" s="621"/>
      <c r="B484" s="621"/>
      <c r="C484" s="1208"/>
      <c r="D484" s="1208"/>
      <c r="E484" s="1208"/>
      <c r="F484" s="621"/>
      <c r="G484" s="621"/>
      <c r="H484" s="621"/>
      <c r="I484" s="622"/>
      <c r="J484" s="621"/>
      <c r="K484" s="621"/>
      <c r="L484" s="621"/>
      <c r="M484" s="621"/>
      <c r="N484" s="1209"/>
      <c r="O484" s="1209"/>
      <c r="P484" s="1209"/>
      <c r="Q484" s="1209"/>
      <c r="R484" s="1209"/>
      <c r="S484" s="621"/>
      <c r="T484" s="1208"/>
      <c r="U484" s="1210"/>
      <c r="V484" s="1210"/>
      <c r="W484" s="1210"/>
      <c r="X484" s="1210"/>
      <c r="Y484" s="1210"/>
      <c r="Z484" s="1210"/>
      <c r="AA484" s="1210"/>
      <c r="AB484" s="1210"/>
      <c r="AC484" s="620"/>
      <c r="AD484" s="620"/>
      <c r="AE484" s="620"/>
      <c r="AF484" s="999"/>
      <c r="AG484" s="622"/>
      <c r="AH484" s="622"/>
      <c r="AI484" s="622"/>
    </row>
    <row r="485" ht="15.75" customHeight="1">
      <c r="A485" s="621"/>
      <c r="B485" s="621"/>
      <c r="C485" s="1208"/>
      <c r="D485" s="1208"/>
      <c r="E485" s="1208"/>
      <c r="F485" s="621"/>
      <c r="G485" s="621"/>
      <c r="H485" s="621"/>
      <c r="I485" s="622"/>
      <c r="J485" s="621"/>
      <c r="K485" s="621"/>
      <c r="L485" s="621"/>
      <c r="M485" s="621"/>
      <c r="N485" s="1209"/>
      <c r="O485" s="1209"/>
      <c r="P485" s="1209"/>
      <c r="Q485" s="1209"/>
      <c r="R485" s="1209"/>
      <c r="S485" s="621"/>
      <c r="T485" s="1208"/>
      <c r="U485" s="1210"/>
      <c r="V485" s="1210"/>
      <c r="W485" s="1210"/>
      <c r="X485" s="1210"/>
      <c r="Y485" s="1210"/>
      <c r="Z485" s="1210"/>
      <c r="AA485" s="1210"/>
      <c r="AB485" s="1210"/>
      <c r="AC485" s="620"/>
      <c r="AD485" s="620"/>
      <c r="AE485" s="620"/>
      <c r="AF485" s="999"/>
      <c r="AG485" s="622"/>
      <c r="AH485" s="622"/>
      <c r="AI485" s="622"/>
    </row>
    <row r="486" ht="15.75" customHeight="1">
      <c r="A486" s="621"/>
      <c r="B486" s="621"/>
      <c r="C486" s="1208"/>
      <c r="D486" s="1208"/>
      <c r="E486" s="1208"/>
      <c r="F486" s="621"/>
      <c r="G486" s="621"/>
      <c r="H486" s="621"/>
      <c r="I486" s="622"/>
      <c r="J486" s="621"/>
      <c r="K486" s="621"/>
      <c r="L486" s="621"/>
      <c r="M486" s="621"/>
      <c r="N486" s="1209"/>
      <c r="O486" s="1209"/>
      <c r="P486" s="1209"/>
      <c r="Q486" s="1209"/>
      <c r="R486" s="1209"/>
      <c r="S486" s="621"/>
      <c r="T486" s="1208"/>
      <c r="U486" s="1210"/>
      <c r="V486" s="1210"/>
      <c r="W486" s="1210"/>
      <c r="X486" s="1210"/>
      <c r="Y486" s="1210"/>
      <c r="Z486" s="1210"/>
      <c r="AA486" s="1210"/>
      <c r="AB486" s="1210"/>
      <c r="AC486" s="620"/>
      <c r="AD486" s="620"/>
      <c r="AE486" s="620"/>
      <c r="AF486" s="999"/>
      <c r="AG486" s="622"/>
      <c r="AH486" s="622"/>
      <c r="AI486" s="622"/>
    </row>
    <row r="487" ht="15.75" customHeight="1">
      <c r="A487" s="621"/>
      <c r="B487" s="621"/>
      <c r="C487" s="1208"/>
      <c r="D487" s="1208"/>
      <c r="E487" s="1208"/>
      <c r="F487" s="621"/>
      <c r="G487" s="621"/>
      <c r="H487" s="621"/>
      <c r="I487" s="622"/>
      <c r="J487" s="621"/>
      <c r="K487" s="621"/>
      <c r="L487" s="621"/>
      <c r="M487" s="621"/>
      <c r="N487" s="1209"/>
      <c r="O487" s="1209"/>
      <c r="P487" s="1209"/>
      <c r="Q487" s="1209"/>
      <c r="R487" s="1209"/>
      <c r="S487" s="621"/>
      <c r="T487" s="1208"/>
      <c r="U487" s="1210"/>
      <c r="V487" s="1210"/>
      <c r="W487" s="1210"/>
      <c r="X487" s="1210"/>
      <c r="Y487" s="1210"/>
      <c r="Z487" s="1210"/>
      <c r="AA487" s="1210"/>
      <c r="AB487" s="1210"/>
      <c r="AC487" s="620"/>
      <c r="AD487" s="620"/>
      <c r="AE487" s="620"/>
      <c r="AF487" s="999"/>
      <c r="AG487" s="622"/>
      <c r="AH487" s="622"/>
      <c r="AI487" s="622"/>
    </row>
    <row r="488" ht="15.75" customHeight="1">
      <c r="A488" s="621"/>
      <c r="B488" s="621"/>
      <c r="C488" s="1208"/>
      <c r="D488" s="1208"/>
      <c r="E488" s="1208"/>
      <c r="F488" s="621"/>
      <c r="G488" s="621"/>
      <c r="H488" s="621"/>
      <c r="I488" s="622"/>
      <c r="J488" s="621"/>
      <c r="K488" s="621"/>
      <c r="L488" s="621"/>
      <c r="M488" s="621"/>
      <c r="N488" s="1209"/>
      <c r="O488" s="1209"/>
      <c r="P488" s="1209"/>
      <c r="Q488" s="1209"/>
      <c r="R488" s="1209"/>
      <c r="S488" s="621"/>
      <c r="T488" s="1208"/>
      <c r="U488" s="1210"/>
      <c r="V488" s="1210"/>
      <c r="W488" s="1210"/>
      <c r="X488" s="1210"/>
      <c r="Y488" s="1210"/>
      <c r="Z488" s="1210"/>
      <c r="AA488" s="1210"/>
      <c r="AB488" s="1210"/>
      <c r="AC488" s="620"/>
      <c r="AD488" s="620"/>
      <c r="AE488" s="620"/>
      <c r="AF488" s="999"/>
      <c r="AG488" s="622"/>
      <c r="AH488" s="622"/>
      <c r="AI488" s="622"/>
    </row>
    <row r="489" ht="15.75" customHeight="1">
      <c r="A489" s="621"/>
      <c r="B489" s="621"/>
      <c r="C489" s="1208"/>
      <c r="D489" s="1208"/>
      <c r="E489" s="1208"/>
      <c r="F489" s="621"/>
      <c r="G489" s="621"/>
      <c r="H489" s="621"/>
      <c r="I489" s="622"/>
      <c r="J489" s="621"/>
      <c r="K489" s="621"/>
      <c r="L489" s="621"/>
      <c r="M489" s="621"/>
      <c r="N489" s="1209"/>
      <c r="O489" s="1209"/>
      <c r="P489" s="1209"/>
      <c r="Q489" s="1209"/>
      <c r="R489" s="1209"/>
      <c r="S489" s="621"/>
      <c r="T489" s="1208"/>
      <c r="U489" s="1210"/>
      <c r="V489" s="1210"/>
      <c r="W489" s="1210"/>
      <c r="X489" s="1210"/>
      <c r="Y489" s="1210"/>
      <c r="Z489" s="1210"/>
      <c r="AA489" s="1210"/>
      <c r="AB489" s="1210"/>
      <c r="AC489" s="620"/>
      <c r="AD489" s="620"/>
      <c r="AE489" s="620"/>
      <c r="AF489" s="999"/>
      <c r="AG489" s="622"/>
      <c r="AH489" s="622"/>
      <c r="AI489" s="622"/>
    </row>
    <row r="490" ht="15.75" customHeight="1">
      <c r="A490" s="621"/>
      <c r="B490" s="621"/>
      <c r="C490" s="1208"/>
      <c r="D490" s="1208"/>
      <c r="E490" s="1208"/>
      <c r="F490" s="621"/>
      <c r="G490" s="621"/>
      <c r="H490" s="621"/>
      <c r="I490" s="622"/>
      <c r="J490" s="621"/>
      <c r="K490" s="621"/>
      <c r="L490" s="621"/>
      <c r="M490" s="621"/>
      <c r="N490" s="1209"/>
      <c r="O490" s="1209"/>
      <c r="P490" s="1209"/>
      <c r="Q490" s="1209"/>
      <c r="R490" s="1209"/>
      <c r="S490" s="621"/>
      <c r="T490" s="1208"/>
      <c r="U490" s="1210"/>
      <c r="V490" s="1210"/>
      <c r="W490" s="1210"/>
      <c r="X490" s="1210"/>
      <c r="Y490" s="1210"/>
      <c r="Z490" s="1210"/>
      <c r="AA490" s="1210"/>
      <c r="AB490" s="1210"/>
      <c r="AC490" s="620"/>
      <c r="AD490" s="620"/>
      <c r="AE490" s="620"/>
      <c r="AF490" s="999"/>
      <c r="AG490" s="622"/>
      <c r="AH490" s="622"/>
      <c r="AI490" s="622"/>
    </row>
    <row r="491" ht="15.75" customHeight="1">
      <c r="A491" s="621"/>
      <c r="B491" s="621"/>
      <c r="C491" s="1208"/>
      <c r="D491" s="1208"/>
      <c r="E491" s="1208"/>
      <c r="F491" s="621"/>
      <c r="G491" s="621"/>
      <c r="H491" s="621"/>
      <c r="I491" s="622"/>
      <c r="J491" s="621"/>
      <c r="K491" s="621"/>
      <c r="L491" s="621"/>
      <c r="M491" s="621"/>
      <c r="N491" s="1209"/>
      <c r="O491" s="1209"/>
      <c r="P491" s="1209"/>
      <c r="Q491" s="1209"/>
      <c r="R491" s="1209"/>
      <c r="S491" s="621"/>
      <c r="T491" s="1208"/>
      <c r="U491" s="1210"/>
      <c r="V491" s="1210"/>
      <c r="W491" s="1210"/>
      <c r="X491" s="1210"/>
      <c r="Y491" s="1210"/>
      <c r="Z491" s="1210"/>
      <c r="AA491" s="1210"/>
      <c r="AB491" s="1210"/>
      <c r="AC491" s="620"/>
      <c r="AD491" s="620"/>
      <c r="AE491" s="620"/>
      <c r="AF491" s="999"/>
      <c r="AG491" s="622"/>
      <c r="AH491" s="622"/>
      <c r="AI491" s="622"/>
    </row>
    <row r="492" ht="15.75" customHeight="1">
      <c r="A492" s="621"/>
      <c r="B492" s="621"/>
      <c r="C492" s="1208"/>
      <c r="D492" s="1208"/>
      <c r="E492" s="1208"/>
      <c r="F492" s="621"/>
      <c r="G492" s="621"/>
      <c r="H492" s="621"/>
      <c r="I492" s="622"/>
      <c r="J492" s="621"/>
      <c r="K492" s="621"/>
      <c r="L492" s="621"/>
      <c r="M492" s="621"/>
      <c r="N492" s="1209"/>
      <c r="O492" s="1209"/>
      <c r="P492" s="1209"/>
      <c r="Q492" s="1209"/>
      <c r="R492" s="1209"/>
      <c r="S492" s="621"/>
      <c r="T492" s="1208"/>
      <c r="U492" s="1210"/>
      <c r="V492" s="1210"/>
      <c r="W492" s="1210"/>
      <c r="X492" s="1210"/>
      <c r="Y492" s="1210"/>
      <c r="Z492" s="1210"/>
      <c r="AA492" s="1210"/>
      <c r="AB492" s="1210"/>
      <c r="AC492" s="620"/>
      <c r="AD492" s="620"/>
      <c r="AE492" s="620"/>
      <c r="AF492" s="999"/>
      <c r="AG492" s="622"/>
      <c r="AH492" s="622"/>
      <c r="AI492" s="622"/>
    </row>
    <row r="493" ht="15.75" customHeight="1">
      <c r="A493" s="621"/>
      <c r="B493" s="621"/>
      <c r="C493" s="1208"/>
      <c r="D493" s="1208"/>
      <c r="E493" s="1208"/>
      <c r="F493" s="621"/>
      <c r="G493" s="621"/>
      <c r="H493" s="621"/>
      <c r="I493" s="622"/>
      <c r="J493" s="621"/>
      <c r="K493" s="621"/>
      <c r="L493" s="621"/>
      <c r="M493" s="621"/>
      <c r="N493" s="1209"/>
      <c r="O493" s="1209"/>
      <c r="P493" s="1209"/>
      <c r="Q493" s="1209"/>
      <c r="R493" s="1209"/>
      <c r="S493" s="621"/>
      <c r="T493" s="1208"/>
      <c r="U493" s="1210"/>
      <c r="V493" s="1210"/>
      <c r="W493" s="1210"/>
      <c r="X493" s="1210"/>
      <c r="Y493" s="1210"/>
      <c r="Z493" s="1210"/>
      <c r="AA493" s="1210"/>
      <c r="AB493" s="1210"/>
      <c r="AC493" s="620"/>
      <c r="AD493" s="620"/>
      <c r="AE493" s="620"/>
      <c r="AF493" s="999"/>
      <c r="AG493" s="622"/>
      <c r="AH493" s="622"/>
      <c r="AI493" s="622"/>
    </row>
    <row r="494" ht="15.75" customHeight="1">
      <c r="A494" s="621"/>
      <c r="B494" s="621"/>
      <c r="C494" s="1208"/>
      <c r="D494" s="1208"/>
      <c r="E494" s="1208"/>
      <c r="F494" s="621"/>
      <c r="G494" s="621"/>
      <c r="H494" s="621"/>
      <c r="I494" s="622"/>
      <c r="J494" s="621"/>
      <c r="K494" s="621"/>
      <c r="L494" s="621"/>
      <c r="M494" s="621"/>
      <c r="N494" s="1209"/>
      <c r="O494" s="1209"/>
      <c r="P494" s="1209"/>
      <c r="Q494" s="1209"/>
      <c r="R494" s="1209"/>
      <c r="S494" s="621"/>
      <c r="T494" s="1208"/>
      <c r="U494" s="1210"/>
      <c r="V494" s="1210"/>
      <c r="W494" s="1210"/>
      <c r="X494" s="1210"/>
      <c r="Y494" s="1210"/>
      <c r="Z494" s="1210"/>
      <c r="AA494" s="1210"/>
      <c r="AB494" s="1210"/>
      <c r="AC494" s="620"/>
      <c r="AD494" s="620"/>
      <c r="AE494" s="620"/>
      <c r="AF494" s="999"/>
      <c r="AG494" s="622"/>
      <c r="AH494" s="622"/>
      <c r="AI494" s="622"/>
    </row>
    <row r="495" ht="15.75" customHeight="1">
      <c r="A495" s="621"/>
      <c r="B495" s="621"/>
      <c r="C495" s="1208"/>
      <c r="D495" s="1208"/>
      <c r="E495" s="1208"/>
      <c r="F495" s="621"/>
      <c r="G495" s="621"/>
      <c r="H495" s="621"/>
      <c r="I495" s="622"/>
      <c r="J495" s="621"/>
      <c r="K495" s="621"/>
      <c r="L495" s="621"/>
      <c r="M495" s="621"/>
      <c r="N495" s="1209"/>
      <c r="O495" s="1209"/>
      <c r="P495" s="1209"/>
      <c r="Q495" s="1209"/>
      <c r="R495" s="1209"/>
      <c r="S495" s="621"/>
      <c r="T495" s="1208"/>
      <c r="U495" s="1210"/>
      <c r="V495" s="1210"/>
      <c r="W495" s="1210"/>
      <c r="X495" s="1210"/>
      <c r="Y495" s="1210"/>
      <c r="Z495" s="1210"/>
      <c r="AA495" s="1210"/>
      <c r="AB495" s="1210"/>
      <c r="AC495" s="620"/>
      <c r="AD495" s="620"/>
      <c r="AE495" s="620"/>
      <c r="AF495" s="999"/>
      <c r="AG495" s="622"/>
      <c r="AH495" s="622"/>
      <c r="AI495" s="622"/>
    </row>
    <row r="496" ht="15.75" customHeight="1">
      <c r="A496" s="621"/>
      <c r="B496" s="621"/>
      <c r="C496" s="1208"/>
      <c r="D496" s="1208"/>
      <c r="E496" s="1208"/>
      <c r="F496" s="621"/>
      <c r="G496" s="621"/>
      <c r="H496" s="621"/>
      <c r="I496" s="622"/>
      <c r="J496" s="621"/>
      <c r="K496" s="621"/>
      <c r="L496" s="621"/>
      <c r="M496" s="621"/>
      <c r="N496" s="1209"/>
      <c r="O496" s="1209"/>
      <c r="P496" s="1209"/>
      <c r="Q496" s="1209"/>
      <c r="R496" s="1209"/>
      <c r="S496" s="621"/>
      <c r="T496" s="1208"/>
      <c r="U496" s="1210"/>
      <c r="V496" s="1210"/>
      <c r="W496" s="1210"/>
      <c r="X496" s="1210"/>
      <c r="Y496" s="1210"/>
      <c r="Z496" s="1210"/>
      <c r="AA496" s="1210"/>
      <c r="AB496" s="1210"/>
      <c r="AC496" s="620"/>
      <c r="AD496" s="620"/>
      <c r="AE496" s="620"/>
      <c r="AF496" s="999"/>
      <c r="AG496" s="622"/>
      <c r="AH496" s="622"/>
      <c r="AI496" s="622"/>
    </row>
    <row r="497" ht="15.75" customHeight="1">
      <c r="A497" s="621"/>
      <c r="B497" s="621"/>
      <c r="C497" s="1208"/>
      <c r="D497" s="1208"/>
      <c r="E497" s="1208"/>
      <c r="F497" s="621"/>
      <c r="G497" s="621"/>
      <c r="H497" s="621"/>
      <c r="I497" s="622"/>
      <c r="J497" s="621"/>
      <c r="K497" s="621"/>
      <c r="L497" s="621"/>
      <c r="M497" s="621"/>
      <c r="N497" s="1209"/>
      <c r="O497" s="1209"/>
      <c r="P497" s="1209"/>
      <c r="Q497" s="1209"/>
      <c r="R497" s="1209"/>
      <c r="S497" s="621"/>
      <c r="T497" s="1208"/>
      <c r="U497" s="1210"/>
      <c r="V497" s="1210"/>
      <c r="W497" s="1210"/>
      <c r="X497" s="1210"/>
      <c r="Y497" s="1210"/>
      <c r="Z497" s="1210"/>
      <c r="AA497" s="1210"/>
      <c r="AB497" s="1210"/>
      <c r="AC497" s="620"/>
      <c r="AD497" s="620"/>
      <c r="AE497" s="620"/>
      <c r="AF497" s="999"/>
      <c r="AG497" s="622"/>
      <c r="AH497" s="622"/>
      <c r="AI497" s="622"/>
    </row>
    <row r="498" ht="15.75" customHeight="1">
      <c r="A498" s="621"/>
      <c r="B498" s="621"/>
      <c r="C498" s="1208"/>
      <c r="D498" s="1208"/>
      <c r="E498" s="1208"/>
      <c r="F498" s="621"/>
      <c r="G498" s="621"/>
      <c r="H498" s="621"/>
      <c r="I498" s="622"/>
      <c r="J498" s="621"/>
      <c r="K498" s="621"/>
      <c r="L498" s="621"/>
      <c r="M498" s="621"/>
      <c r="N498" s="1209"/>
      <c r="O498" s="1209"/>
      <c r="P498" s="1209"/>
      <c r="Q498" s="1209"/>
      <c r="R498" s="1209"/>
      <c r="S498" s="621"/>
      <c r="T498" s="1208"/>
      <c r="U498" s="1210"/>
      <c r="V498" s="1210"/>
      <c r="W498" s="1210"/>
      <c r="X498" s="1210"/>
      <c r="Y498" s="1210"/>
      <c r="Z498" s="1210"/>
      <c r="AA498" s="1210"/>
      <c r="AB498" s="1210"/>
      <c r="AC498" s="620"/>
      <c r="AD498" s="620"/>
      <c r="AE498" s="620"/>
      <c r="AF498" s="999"/>
      <c r="AG498" s="622"/>
      <c r="AH498" s="622"/>
      <c r="AI498" s="622"/>
    </row>
    <row r="499" ht="15.75" customHeight="1">
      <c r="A499" s="621"/>
      <c r="B499" s="621"/>
      <c r="C499" s="1208"/>
      <c r="D499" s="1208"/>
      <c r="E499" s="1208"/>
      <c r="F499" s="621"/>
      <c r="G499" s="621"/>
      <c r="H499" s="621"/>
      <c r="I499" s="622"/>
      <c r="J499" s="621"/>
      <c r="K499" s="621"/>
      <c r="L499" s="621"/>
      <c r="M499" s="621"/>
      <c r="N499" s="1209"/>
      <c r="O499" s="1209"/>
      <c r="P499" s="1209"/>
      <c r="Q499" s="1209"/>
      <c r="R499" s="1209"/>
      <c r="S499" s="621"/>
      <c r="T499" s="1208"/>
      <c r="U499" s="1210"/>
      <c r="V499" s="1210"/>
      <c r="W499" s="1210"/>
      <c r="X499" s="1210"/>
      <c r="Y499" s="1210"/>
      <c r="Z499" s="1210"/>
      <c r="AA499" s="1210"/>
      <c r="AB499" s="1210"/>
      <c r="AC499" s="620"/>
      <c r="AD499" s="620"/>
      <c r="AE499" s="620"/>
      <c r="AF499" s="999"/>
      <c r="AG499" s="622"/>
      <c r="AH499" s="622"/>
      <c r="AI499" s="622"/>
    </row>
    <row r="500" ht="15.75" customHeight="1">
      <c r="A500" s="621"/>
      <c r="B500" s="621"/>
      <c r="C500" s="1208"/>
      <c r="D500" s="1208"/>
      <c r="E500" s="1208"/>
      <c r="F500" s="621"/>
      <c r="G500" s="621"/>
      <c r="H500" s="621"/>
      <c r="I500" s="622"/>
      <c r="J500" s="621"/>
      <c r="K500" s="621"/>
      <c r="L500" s="621"/>
      <c r="M500" s="621"/>
      <c r="N500" s="1209"/>
      <c r="O500" s="1209"/>
      <c r="P500" s="1209"/>
      <c r="Q500" s="1209"/>
      <c r="R500" s="1209"/>
      <c r="S500" s="621"/>
      <c r="T500" s="1208"/>
      <c r="U500" s="1210"/>
      <c r="V500" s="1210"/>
      <c r="W500" s="1210"/>
      <c r="X500" s="1210"/>
      <c r="Y500" s="1210"/>
      <c r="Z500" s="1210"/>
      <c r="AA500" s="1210"/>
      <c r="AB500" s="1210"/>
      <c r="AC500" s="620"/>
      <c r="AD500" s="620"/>
      <c r="AE500" s="620"/>
      <c r="AF500" s="999"/>
      <c r="AG500" s="622"/>
      <c r="AH500" s="622"/>
      <c r="AI500" s="622"/>
    </row>
    <row r="501" ht="15.75" customHeight="1">
      <c r="A501" s="621"/>
      <c r="B501" s="621"/>
      <c r="C501" s="1208"/>
      <c r="D501" s="1208"/>
      <c r="E501" s="1208"/>
      <c r="F501" s="621"/>
      <c r="G501" s="621"/>
      <c r="H501" s="621"/>
      <c r="I501" s="622"/>
      <c r="J501" s="621"/>
      <c r="K501" s="621"/>
      <c r="L501" s="621"/>
      <c r="M501" s="621"/>
      <c r="N501" s="1209"/>
      <c r="O501" s="1209"/>
      <c r="P501" s="1209"/>
      <c r="Q501" s="1209"/>
      <c r="R501" s="1209"/>
      <c r="S501" s="621"/>
      <c r="T501" s="1208"/>
      <c r="U501" s="1210"/>
      <c r="V501" s="1210"/>
      <c r="W501" s="1210"/>
      <c r="X501" s="1210"/>
      <c r="Y501" s="1210"/>
      <c r="Z501" s="1210"/>
      <c r="AA501" s="1210"/>
      <c r="AB501" s="1210"/>
      <c r="AC501" s="620"/>
      <c r="AD501" s="620"/>
      <c r="AE501" s="620"/>
      <c r="AF501" s="999"/>
      <c r="AG501" s="622"/>
      <c r="AH501" s="622"/>
      <c r="AI501" s="622"/>
    </row>
    <row r="502" ht="15.75" customHeight="1">
      <c r="A502" s="621"/>
      <c r="B502" s="621"/>
      <c r="C502" s="1208"/>
      <c r="D502" s="1208"/>
      <c r="E502" s="1208"/>
      <c r="F502" s="621"/>
      <c r="G502" s="621"/>
      <c r="H502" s="621"/>
      <c r="I502" s="622"/>
      <c r="J502" s="621"/>
      <c r="K502" s="621"/>
      <c r="L502" s="621"/>
      <c r="M502" s="621"/>
      <c r="N502" s="1209"/>
      <c r="O502" s="1209"/>
      <c r="P502" s="1209"/>
      <c r="Q502" s="1209"/>
      <c r="R502" s="1209"/>
      <c r="S502" s="621"/>
      <c r="T502" s="1208"/>
      <c r="U502" s="1210"/>
      <c r="V502" s="1210"/>
      <c r="W502" s="1210"/>
      <c r="X502" s="1210"/>
      <c r="Y502" s="1210"/>
      <c r="Z502" s="1210"/>
      <c r="AA502" s="1210"/>
      <c r="AB502" s="1210"/>
      <c r="AC502" s="620"/>
      <c r="AD502" s="620"/>
      <c r="AE502" s="620"/>
      <c r="AF502" s="999"/>
      <c r="AG502" s="622"/>
      <c r="AH502" s="622"/>
      <c r="AI502" s="622"/>
    </row>
    <row r="503" ht="15.75" customHeight="1">
      <c r="A503" s="621"/>
      <c r="B503" s="621"/>
      <c r="C503" s="1208"/>
      <c r="D503" s="1208"/>
      <c r="E503" s="1208"/>
      <c r="F503" s="621"/>
      <c r="G503" s="621"/>
      <c r="H503" s="621"/>
      <c r="I503" s="622"/>
      <c r="J503" s="621"/>
      <c r="K503" s="621"/>
      <c r="L503" s="621"/>
      <c r="M503" s="621"/>
      <c r="N503" s="1209"/>
      <c r="O503" s="1209"/>
      <c r="P503" s="1209"/>
      <c r="Q503" s="1209"/>
      <c r="R503" s="1209"/>
      <c r="S503" s="621"/>
      <c r="T503" s="1208"/>
      <c r="U503" s="1210"/>
      <c r="V503" s="1210"/>
      <c r="W503" s="1210"/>
      <c r="X503" s="1210"/>
      <c r="Y503" s="1210"/>
      <c r="Z503" s="1210"/>
      <c r="AA503" s="1210"/>
      <c r="AB503" s="1210"/>
      <c r="AC503" s="620"/>
      <c r="AD503" s="620"/>
      <c r="AE503" s="620"/>
      <c r="AF503" s="999"/>
      <c r="AG503" s="622"/>
      <c r="AH503" s="622"/>
      <c r="AI503" s="622"/>
    </row>
    <row r="504" ht="15.75" customHeight="1">
      <c r="A504" s="621"/>
      <c r="B504" s="621"/>
      <c r="C504" s="1208"/>
      <c r="D504" s="1208"/>
      <c r="E504" s="1208"/>
      <c r="F504" s="621"/>
      <c r="G504" s="621"/>
      <c r="H504" s="621"/>
      <c r="I504" s="622"/>
      <c r="J504" s="621"/>
      <c r="K504" s="621"/>
      <c r="L504" s="621"/>
      <c r="M504" s="621"/>
      <c r="N504" s="1209"/>
      <c r="O504" s="1209"/>
      <c r="P504" s="1209"/>
      <c r="Q504" s="1209"/>
      <c r="R504" s="1209"/>
      <c r="S504" s="621"/>
      <c r="T504" s="1208"/>
      <c r="U504" s="1210"/>
      <c r="V504" s="1210"/>
      <c r="W504" s="1210"/>
      <c r="X504" s="1210"/>
      <c r="Y504" s="1210"/>
      <c r="Z504" s="1210"/>
      <c r="AA504" s="1210"/>
      <c r="AB504" s="1210"/>
      <c r="AC504" s="620"/>
      <c r="AD504" s="620"/>
      <c r="AE504" s="620"/>
      <c r="AF504" s="999"/>
      <c r="AG504" s="622"/>
      <c r="AH504" s="622"/>
      <c r="AI504" s="622"/>
    </row>
    <row r="505" ht="15.75" customHeight="1">
      <c r="A505" s="621"/>
      <c r="B505" s="621"/>
      <c r="C505" s="1208"/>
      <c r="D505" s="1208"/>
      <c r="E505" s="1208"/>
      <c r="F505" s="621"/>
      <c r="G505" s="621"/>
      <c r="H505" s="621"/>
      <c r="I505" s="622"/>
      <c r="J505" s="621"/>
      <c r="K505" s="621"/>
      <c r="L505" s="621"/>
      <c r="M505" s="621"/>
      <c r="N505" s="1209"/>
      <c r="O505" s="1209"/>
      <c r="P505" s="1209"/>
      <c r="Q505" s="1209"/>
      <c r="R505" s="1209"/>
      <c r="S505" s="621"/>
      <c r="T505" s="1208"/>
      <c r="U505" s="1210"/>
      <c r="V505" s="1210"/>
      <c r="W505" s="1210"/>
      <c r="X505" s="1210"/>
      <c r="Y505" s="1210"/>
      <c r="Z505" s="1210"/>
      <c r="AA505" s="1210"/>
      <c r="AB505" s="1210"/>
      <c r="AC505" s="620"/>
      <c r="AD505" s="620"/>
      <c r="AE505" s="620"/>
      <c r="AF505" s="999"/>
      <c r="AG505" s="622"/>
      <c r="AH505" s="622"/>
      <c r="AI505" s="622"/>
    </row>
    <row r="506" ht="15.75" customHeight="1">
      <c r="A506" s="621"/>
      <c r="B506" s="621"/>
      <c r="C506" s="1208"/>
      <c r="D506" s="1208"/>
      <c r="E506" s="1208"/>
      <c r="F506" s="621"/>
      <c r="G506" s="621"/>
      <c r="H506" s="621"/>
      <c r="I506" s="622"/>
      <c r="J506" s="621"/>
      <c r="K506" s="621"/>
      <c r="L506" s="621"/>
      <c r="M506" s="621"/>
      <c r="N506" s="1209"/>
      <c r="O506" s="1209"/>
      <c r="P506" s="1209"/>
      <c r="Q506" s="1209"/>
      <c r="R506" s="1209"/>
      <c r="S506" s="621"/>
      <c r="T506" s="1208"/>
      <c r="U506" s="1210"/>
      <c r="V506" s="1210"/>
      <c r="W506" s="1210"/>
      <c r="X506" s="1210"/>
      <c r="Y506" s="1210"/>
      <c r="Z506" s="1210"/>
      <c r="AA506" s="1210"/>
      <c r="AB506" s="1210"/>
      <c r="AC506" s="620"/>
      <c r="AD506" s="620"/>
      <c r="AE506" s="620"/>
      <c r="AF506" s="999"/>
      <c r="AG506" s="622"/>
      <c r="AH506" s="622"/>
      <c r="AI506" s="622"/>
    </row>
    <row r="507" ht="15.75" customHeight="1">
      <c r="A507" s="621"/>
      <c r="B507" s="621"/>
      <c r="C507" s="1208"/>
      <c r="D507" s="1208"/>
      <c r="E507" s="1208"/>
      <c r="F507" s="621"/>
      <c r="G507" s="621"/>
      <c r="H507" s="621"/>
      <c r="I507" s="622"/>
      <c r="J507" s="621"/>
      <c r="K507" s="621"/>
      <c r="L507" s="621"/>
      <c r="M507" s="621"/>
      <c r="N507" s="1209"/>
      <c r="O507" s="1209"/>
      <c r="P507" s="1209"/>
      <c r="Q507" s="1209"/>
      <c r="R507" s="1209"/>
      <c r="S507" s="621"/>
      <c r="T507" s="1208"/>
      <c r="U507" s="1210"/>
      <c r="V507" s="1210"/>
      <c r="W507" s="1210"/>
      <c r="X507" s="1210"/>
      <c r="Y507" s="1210"/>
      <c r="Z507" s="1210"/>
      <c r="AA507" s="1210"/>
      <c r="AB507" s="1210"/>
      <c r="AC507" s="620"/>
      <c r="AD507" s="620"/>
      <c r="AE507" s="620"/>
      <c r="AF507" s="999"/>
      <c r="AG507" s="622"/>
      <c r="AH507" s="622"/>
      <c r="AI507" s="622"/>
    </row>
    <row r="508" ht="15.75" customHeight="1">
      <c r="A508" s="621"/>
      <c r="B508" s="621"/>
      <c r="C508" s="1208"/>
      <c r="D508" s="1208"/>
      <c r="E508" s="1208"/>
      <c r="F508" s="621"/>
      <c r="G508" s="621"/>
      <c r="H508" s="621"/>
      <c r="I508" s="622"/>
      <c r="J508" s="621"/>
      <c r="K508" s="621"/>
      <c r="L508" s="621"/>
      <c r="M508" s="621"/>
      <c r="N508" s="1209"/>
      <c r="O508" s="1209"/>
      <c r="P508" s="1209"/>
      <c r="Q508" s="1209"/>
      <c r="R508" s="1209"/>
      <c r="S508" s="621"/>
      <c r="T508" s="1208"/>
      <c r="U508" s="1210"/>
      <c r="V508" s="1210"/>
      <c r="W508" s="1210"/>
      <c r="X508" s="1210"/>
      <c r="Y508" s="1210"/>
      <c r="Z508" s="1210"/>
      <c r="AA508" s="1210"/>
      <c r="AB508" s="1210"/>
      <c r="AC508" s="620"/>
      <c r="AD508" s="620"/>
      <c r="AE508" s="620"/>
      <c r="AF508" s="999"/>
      <c r="AG508" s="622"/>
      <c r="AH508" s="622"/>
      <c r="AI508" s="622"/>
    </row>
    <row r="509" ht="15.75" customHeight="1">
      <c r="A509" s="621"/>
      <c r="B509" s="621"/>
      <c r="C509" s="1208"/>
      <c r="D509" s="1208"/>
      <c r="E509" s="1208"/>
      <c r="F509" s="621"/>
      <c r="G509" s="621"/>
      <c r="H509" s="621"/>
      <c r="I509" s="622"/>
      <c r="J509" s="621"/>
      <c r="K509" s="621"/>
      <c r="L509" s="621"/>
      <c r="M509" s="621"/>
      <c r="N509" s="1209"/>
      <c r="O509" s="1209"/>
      <c r="P509" s="1209"/>
      <c r="Q509" s="1209"/>
      <c r="R509" s="1209"/>
      <c r="S509" s="621"/>
      <c r="T509" s="1208"/>
      <c r="U509" s="1210"/>
      <c r="V509" s="1210"/>
      <c r="W509" s="1210"/>
      <c r="X509" s="1210"/>
      <c r="Y509" s="1210"/>
      <c r="Z509" s="1210"/>
      <c r="AA509" s="1210"/>
      <c r="AB509" s="1210"/>
      <c r="AC509" s="620"/>
      <c r="AD509" s="620"/>
      <c r="AE509" s="620"/>
      <c r="AF509" s="999"/>
      <c r="AG509" s="622"/>
      <c r="AH509" s="622"/>
      <c r="AI509" s="622"/>
    </row>
    <row r="510" ht="15.75" customHeight="1">
      <c r="A510" s="621"/>
      <c r="B510" s="621"/>
      <c r="C510" s="1208"/>
      <c r="D510" s="1208"/>
      <c r="E510" s="1208"/>
      <c r="F510" s="621"/>
      <c r="G510" s="621"/>
      <c r="H510" s="621"/>
      <c r="I510" s="622"/>
      <c r="J510" s="621"/>
      <c r="K510" s="621"/>
      <c r="L510" s="621"/>
      <c r="M510" s="621"/>
      <c r="N510" s="1209"/>
      <c r="O510" s="1209"/>
      <c r="P510" s="1209"/>
      <c r="Q510" s="1209"/>
      <c r="R510" s="1209"/>
      <c r="S510" s="621"/>
      <c r="T510" s="1208"/>
      <c r="U510" s="1210"/>
      <c r="V510" s="1210"/>
      <c r="W510" s="1210"/>
      <c r="X510" s="1210"/>
      <c r="Y510" s="1210"/>
      <c r="Z510" s="1210"/>
      <c r="AA510" s="1210"/>
      <c r="AB510" s="1210"/>
      <c r="AC510" s="620"/>
      <c r="AD510" s="620"/>
      <c r="AE510" s="620"/>
      <c r="AF510" s="999"/>
      <c r="AG510" s="622"/>
      <c r="AH510" s="622"/>
      <c r="AI510" s="622"/>
    </row>
    <row r="511" ht="15.75" customHeight="1">
      <c r="A511" s="621"/>
      <c r="B511" s="621"/>
      <c r="C511" s="1208"/>
      <c r="D511" s="1208"/>
      <c r="E511" s="1208"/>
      <c r="F511" s="621"/>
      <c r="G511" s="621"/>
      <c r="H511" s="621"/>
      <c r="I511" s="622"/>
      <c r="J511" s="621"/>
      <c r="K511" s="621"/>
      <c r="L511" s="621"/>
      <c r="M511" s="621"/>
      <c r="N511" s="1209"/>
      <c r="O511" s="1209"/>
      <c r="P511" s="1209"/>
      <c r="Q511" s="1209"/>
      <c r="R511" s="1209"/>
      <c r="S511" s="621"/>
      <c r="T511" s="1208"/>
      <c r="U511" s="1210"/>
      <c r="V511" s="1210"/>
      <c r="W511" s="1210"/>
      <c r="X511" s="1210"/>
      <c r="Y511" s="1210"/>
      <c r="Z511" s="1210"/>
      <c r="AA511" s="1210"/>
      <c r="AB511" s="1210"/>
      <c r="AC511" s="620"/>
      <c r="AD511" s="620"/>
      <c r="AE511" s="620"/>
      <c r="AF511" s="999"/>
      <c r="AG511" s="622"/>
      <c r="AH511" s="622"/>
      <c r="AI511" s="622"/>
    </row>
    <row r="512" ht="15.75" customHeight="1">
      <c r="A512" s="621"/>
      <c r="B512" s="621"/>
      <c r="C512" s="1208"/>
      <c r="D512" s="1208"/>
      <c r="E512" s="1208"/>
      <c r="F512" s="621"/>
      <c r="G512" s="621"/>
      <c r="H512" s="621"/>
      <c r="I512" s="622"/>
      <c r="J512" s="621"/>
      <c r="K512" s="621"/>
      <c r="L512" s="621"/>
      <c r="M512" s="621"/>
      <c r="N512" s="1209"/>
      <c r="O512" s="1209"/>
      <c r="P512" s="1209"/>
      <c r="Q512" s="1209"/>
      <c r="R512" s="1209"/>
      <c r="S512" s="621"/>
      <c r="T512" s="1208"/>
      <c r="U512" s="1210"/>
      <c r="V512" s="1210"/>
      <c r="W512" s="1210"/>
      <c r="X512" s="1210"/>
      <c r="Y512" s="1210"/>
      <c r="Z512" s="1210"/>
      <c r="AA512" s="1210"/>
      <c r="AB512" s="1210"/>
      <c r="AC512" s="620"/>
      <c r="AD512" s="620"/>
      <c r="AE512" s="620"/>
      <c r="AF512" s="999"/>
      <c r="AG512" s="622"/>
      <c r="AH512" s="622"/>
      <c r="AI512" s="622"/>
    </row>
    <row r="513" ht="15.75" customHeight="1">
      <c r="A513" s="621"/>
      <c r="B513" s="621"/>
      <c r="C513" s="1208"/>
      <c r="D513" s="1208"/>
      <c r="E513" s="1208"/>
      <c r="F513" s="621"/>
      <c r="G513" s="621"/>
      <c r="H513" s="621"/>
      <c r="I513" s="622"/>
      <c r="J513" s="621"/>
      <c r="K513" s="621"/>
      <c r="L513" s="621"/>
      <c r="M513" s="621"/>
      <c r="N513" s="1209"/>
      <c r="O513" s="1209"/>
      <c r="P513" s="1209"/>
      <c r="Q513" s="1209"/>
      <c r="R513" s="1209"/>
      <c r="S513" s="621"/>
      <c r="T513" s="1208"/>
      <c r="U513" s="1210"/>
      <c r="V513" s="1210"/>
      <c r="W513" s="1210"/>
      <c r="X513" s="1210"/>
      <c r="Y513" s="1210"/>
      <c r="Z513" s="1210"/>
      <c r="AA513" s="1210"/>
      <c r="AB513" s="1210"/>
      <c r="AC513" s="620"/>
      <c r="AD513" s="620"/>
      <c r="AE513" s="620"/>
      <c r="AF513" s="999"/>
      <c r="AG513" s="622"/>
      <c r="AH513" s="622"/>
      <c r="AI513" s="622"/>
    </row>
    <row r="514" ht="15.75" customHeight="1">
      <c r="A514" s="621"/>
      <c r="B514" s="621"/>
      <c r="C514" s="1208"/>
      <c r="D514" s="1208"/>
      <c r="E514" s="1208"/>
      <c r="F514" s="621"/>
      <c r="G514" s="621"/>
      <c r="H514" s="621"/>
      <c r="I514" s="622"/>
      <c r="J514" s="621"/>
      <c r="K514" s="621"/>
      <c r="L514" s="621"/>
      <c r="M514" s="621"/>
      <c r="N514" s="1209"/>
      <c r="O514" s="1209"/>
      <c r="P514" s="1209"/>
      <c r="Q514" s="1209"/>
      <c r="R514" s="1209"/>
      <c r="S514" s="621"/>
      <c r="T514" s="1208"/>
      <c r="U514" s="1210"/>
      <c r="V514" s="1210"/>
      <c r="W514" s="1210"/>
      <c r="X514" s="1210"/>
      <c r="Y514" s="1210"/>
      <c r="Z514" s="1210"/>
      <c r="AA514" s="1210"/>
      <c r="AB514" s="1210"/>
      <c r="AC514" s="620"/>
      <c r="AD514" s="620"/>
      <c r="AE514" s="620"/>
      <c r="AF514" s="999"/>
      <c r="AG514" s="622"/>
      <c r="AH514" s="622"/>
      <c r="AI514" s="622"/>
    </row>
    <row r="515" ht="15.75" customHeight="1">
      <c r="A515" s="621"/>
      <c r="B515" s="621"/>
      <c r="C515" s="1208"/>
      <c r="D515" s="1208"/>
      <c r="E515" s="1208"/>
      <c r="F515" s="621"/>
      <c r="G515" s="621"/>
      <c r="H515" s="621"/>
      <c r="I515" s="622"/>
      <c r="J515" s="621"/>
      <c r="K515" s="621"/>
      <c r="L515" s="621"/>
      <c r="M515" s="621"/>
      <c r="N515" s="1209"/>
      <c r="O515" s="1209"/>
      <c r="P515" s="1209"/>
      <c r="Q515" s="1209"/>
      <c r="R515" s="1209"/>
      <c r="S515" s="621"/>
      <c r="T515" s="1208"/>
      <c r="U515" s="1210"/>
      <c r="V515" s="1210"/>
      <c r="W515" s="1210"/>
      <c r="X515" s="1210"/>
      <c r="Y515" s="1210"/>
      <c r="Z515" s="1210"/>
      <c r="AA515" s="1210"/>
      <c r="AB515" s="1210"/>
      <c r="AC515" s="620"/>
      <c r="AD515" s="620"/>
      <c r="AE515" s="620"/>
      <c r="AF515" s="999"/>
      <c r="AG515" s="622"/>
      <c r="AH515" s="622"/>
      <c r="AI515" s="622"/>
    </row>
    <row r="516" ht="15.75" customHeight="1">
      <c r="A516" s="621"/>
      <c r="B516" s="621"/>
      <c r="C516" s="1208"/>
      <c r="D516" s="1208"/>
      <c r="E516" s="1208"/>
      <c r="F516" s="621"/>
      <c r="G516" s="621"/>
      <c r="H516" s="621"/>
      <c r="I516" s="622"/>
      <c r="J516" s="621"/>
      <c r="K516" s="621"/>
      <c r="L516" s="621"/>
      <c r="M516" s="621"/>
      <c r="N516" s="1209"/>
      <c r="O516" s="1209"/>
      <c r="P516" s="1209"/>
      <c r="Q516" s="1209"/>
      <c r="R516" s="1209"/>
      <c r="S516" s="621"/>
      <c r="T516" s="1208"/>
      <c r="U516" s="1210"/>
      <c r="V516" s="1210"/>
      <c r="W516" s="1210"/>
      <c r="X516" s="1210"/>
      <c r="Y516" s="1210"/>
      <c r="Z516" s="1210"/>
      <c r="AA516" s="1210"/>
      <c r="AB516" s="1210"/>
      <c r="AC516" s="620"/>
      <c r="AD516" s="620"/>
      <c r="AE516" s="620"/>
      <c r="AF516" s="999"/>
      <c r="AG516" s="622"/>
      <c r="AH516" s="622"/>
      <c r="AI516" s="622"/>
    </row>
    <row r="517" ht="15.75" customHeight="1">
      <c r="A517" s="621"/>
      <c r="B517" s="621"/>
      <c r="C517" s="1208"/>
      <c r="D517" s="1208"/>
      <c r="E517" s="1208"/>
      <c r="F517" s="621"/>
      <c r="G517" s="621"/>
      <c r="H517" s="621"/>
      <c r="I517" s="622"/>
      <c r="J517" s="621"/>
      <c r="K517" s="621"/>
      <c r="L517" s="621"/>
      <c r="M517" s="621"/>
      <c r="N517" s="1209"/>
      <c r="O517" s="1209"/>
      <c r="P517" s="1209"/>
      <c r="Q517" s="1209"/>
      <c r="R517" s="1209"/>
      <c r="S517" s="621"/>
      <c r="T517" s="1208"/>
      <c r="U517" s="1210"/>
      <c r="V517" s="1210"/>
      <c r="W517" s="1210"/>
      <c r="X517" s="1210"/>
      <c r="Y517" s="1210"/>
      <c r="Z517" s="1210"/>
      <c r="AA517" s="1210"/>
      <c r="AB517" s="1210"/>
      <c r="AC517" s="620"/>
      <c r="AD517" s="620"/>
      <c r="AE517" s="620"/>
      <c r="AF517" s="999"/>
      <c r="AG517" s="622"/>
      <c r="AH517" s="622"/>
      <c r="AI517" s="622"/>
    </row>
    <row r="518" ht="15.75" customHeight="1">
      <c r="A518" s="621"/>
      <c r="B518" s="621"/>
      <c r="C518" s="1208"/>
      <c r="D518" s="1208"/>
      <c r="E518" s="1208"/>
      <c r="F518" s="621"/>
      <c r="G518" s="621"/>
      <c r="H518" s="621"/>
      <c r="I518" s="622"/>
      <c r="J518" s="621"/>
      <c r="K518" s="621"/>
      <c r="L518" s="621"/>
      <c r="M518" s="621"/>
      <c r="N518" s="1209"/>
      <c r="O518" s="1209"/>
      <c r="P518" s="1209"/>
      <c r="Q518" s="1209"/>
      <c r="R518" s="1209"/>
      <c r="S518" s="621"/>
      <c r="T518" s="1208"/>
      <c r="U518" s="1210"/>
      <c r="V518" s="1210"/>
      <c r="W518" s="1210"/>
      <c r="X518" s="1210"/>
      <c r="Y518" s="1210"/>
      <c r="Z518" s="1210"/>
      <c r="AA518" s="1210"/>
      <c r="AB518" s="1210"/>
      <c r="AC518" s="620"/>
      <c r="AD518" s="620"/>
      <c r="AE518" s="620"/>
      <c r="AF518" s="999"/>
      <c r="AG518" s="622"/>
      <c r="AH518" s="622"/>
      <c r="AI518" s="622"/>
    </row>
    <row r="519" ht="15.75" customHeight="1">
      <c r="A519" s="621"/>
      <c r="B519" s="621"/>
      <c r="C519" s="1208"/>
      <c r="D519" s="1208"/>
      <c r="E519" s="1208"/>
      <c r="F519" s="621"/>
      <c r="G519" s="621"/>
      <c r="H519" s="621"/>
      <c r="I519" s="622"/>
      <c r="J519" s="621"/>
      <c r="K519" s="621"/>
      <c r="L519" s="621"/>
      <c r="M519" s="621"/>
      <c r="N519" s="1209"/>
      <c r="O519" s="1209"/>
      <c r="P519" s="1209"/>
      <c r="Q519" s="1209"/>
      <c r="R519" s="1209"/>
      <c r="S519" s="621"/>
      <c r="T519" s="1208"/>
      <c r="U519" s="1210"/>
      <c r="V519" s="1210"/>
      <c r="W519" s="1210"/>
      <c r="X519" s="1210"/>
      <c r="Y519" s="1210"/>
      <c r="Z519" s="1210"/>
      <c r="AA519" s="1210"/>
      <c r="AB519" s="1210"/>
      <c r="AC519" s="620"/>
      <c r="AD519" s="620"/>
      <c r="AE519" s="620"/>
      <c r="AF519" s="999"/>
      <c r="AG519" s="622"/>
      <c r="AH519" s="622"/>
      <c r="AI519" s="622"/>
    </row>
    <row r="520" ht="15.75" customHeight="1">
      <c r="A520" s="621"/>
      <c r="B520" s="621"/>
      <c r="C520" s="1208"/>
      <c r="D520" s="1208"/>
      <c r="E520" s="1208"/>
      <c r="F520" s="621"/>
      <c r="G520" s="621"/>
      <c r="H520" s="621"/>
      <c r="I520" s="622"/>
      <c r="J520" s="621"/>
      <c r="K520" s="621"/>
      <c r="L520" s="621"/>
      <c r="M520" s="621"/>
      <c r="N520" s="1209"/>
      <c r="O520" s="1209"/>
      <c r="P520" s="1209"/>
      <c r="Q520" s="1209"/>
      <c r="R520" s="1209"/>
      <c r="S520" s="621"/>
      <c r="T520" s="1208"/>
      <c r="U520" s="1210"/>
      <c r="V520" s="1210"/>
      <c r="W520" s="1210"/>
      <c r="X520" s="1210"/>
      <c r="Y520" s="1210"/>
      <c r="Z520" s="1210"/>
      <c r="AA520" s="1210"/>
      <c r="AB520" s="1210"/>
      <c r="AC520" s="620"/>
      <c r="AD520" s="620"/>
      <c r="AE520" s="620"/>
      <c r="AF520" s="999"/>
      <c r="AG520" s="622"/>
      <c r="AH520" s="622"/>
      <c r="AI520" s="622"/>
    </row>
    <row r="521" ht="15.75" customHeight="1">
      <c r="A521" s="621"/>
      <c r="B521" s="621"/>
      <c r="C521" s="1208"/>
      <c r="D521" s="1208"/>
      <c r="E521" s="1208"/>
      <c r="F521" s="621"/>
      <c r="G521" s="621"/>
      <c r="H521" s="621"/>
      <c r="I521" s="622"/>
      <c r="J521" s="621"/>
      <c r="K521" s="621"/>
      <c r="L521" s="621"/>
      <c r="M521" s="621"/>
      <c r="N521" s="1209"/>
      <c r="O521" s="1209"/>
      <c r="P521" s="1209"/>
      <c r="Q521" s="1209"/>
      <c r="R521" s="1209"/>
      <c r="S521" s="621"/>
      <c r="T521" s="1208"/>
      <c r="U521" s="1210"/>
      <c r="V521" s="1210"/>
      <c r="W521" s="1210"/>
      <c r="X521" s="1210"/>
      <c r="Y521" s="1210"/>
      <c r="Z521" s="1210"/>
      <c r="AA521" s="1210"/>
      <c r="AB521" s="1210"/>
      <c r="AC521" s="620"/>
      <c r="AD521" s="620"/>
      <c r="AE521" s="620"/>
      <c r="AF521" s="999"/>
      <c r="AG521" s="622"/>
      <c r="AH521" s="622"/>
      <c r="AI521" s="622"/>
    </row>
    <row r="522" ht="15.75" customHeight="1">
      <c r="A522" s="621"/>
      <c r="B522" s="621"/>
      <c r="C522" s="1208"/>
      <c r="D522" s="1208"/>
      <c r="E522" s="1208"/>
      <c r="F522" s="621"/>
      <c r="G522" s="621"/>
      <c r="H522" s="621"/>
      <c r="I522" s="622"/>
      <c r="J522" s="621"/>
      <c r="K522" s="621"/>
      <c r="L522" s="621"/>
      <c r="M522" s="621"/>
      <c r="N522" s="1209"/>
      <c r="O522" s="1209"/>
      <c r="P522" s="1209"/>
      <c r="Q522" s="1209"/>
      <c r="R522" s="1209"/>
      <c r="S522" s="621"/>
      <c r="T522" s="1208"/>
      <c r="U522" s="1210"/>
      <c r="V522" s="1210"/>
      <c r="W522" s="1210"/>
      <c r="X522" s="1210"/>
      <c r="Y522" s="1210"/>
      <c r="Z522" s="1210"/>
      <c r="AA522" s="1210"/>
      <c r="AB522" s="1210"/>
      <c r="AC522" s="620"/>
      <c r="AD522" s="620"/>
      <c r="AE522" s="620"/>
      <c r="AF522" s="999"/>
      <c r="AG522" s="622"/>
      <c r="AH522" s="622"/>
      <c r="AI522" s="622"/>
    </row>
    <row r="523" ht="15.75" customHeight="1">
      <c r="A523" s="621"/>
      <c r="B523" s="621"/>
      <c r="C523" s="1208"/>
      <c r="D523" s="1208"/>
      <c r="E523" s="1208"/>
      <c r="F523" s="621"/>
      <c r="G523" s="621"/>
      <c r="H523" s="621"/>
      <c r="I523" s="622"/>
      <c r="J523" s="621"/>
      <c r="K523" s="621"/>
      <c r="L523" s="621"/>
      <c r="M523" s="621"/>
      <c r="N523" s="1209"/>
      <c r="O523" s="1209"/>
      <c r="P523" s="1209"/>
      <c r="Q523" s="1209"/>
      <c r="R523" s="1209"/>
      <c r="S523" s="621"/>
      <c r="T523" s="1208"/>
      <c r="U523" s="1210"/>
      <c r="V523" s="1210"/>
      <c r="W523" s="1210"/>
      <c r="X523" s="1210"/>
      <c r="Y523" s="1210"/>
      <c r="Z523" s="1210"/>
      <c r="AA523" s="1210"/>
      <c r="AB523" s="1210"/>
      <c r="AC523" s="620"/>
      <c r="AD523" s="620"/>
      <c r="AE523" s="620"/>
      <c r="AF523" s="999"/>
      <c r="AG523" s="622"/>
      <c r="AH523" s="622"/>
      <c r="AI523" s="622"/>
    </row>
    <row r="524" ht="15.75" customHeight="1">
      <c r="A524" s="621"/>
      <c r="B524" s="621"/>
      <c r="C524" s="1208"/>
      <c r="D524" s="1208"/>
      <c r="E524" s="1208"/>
      <c r="F524" s="621"/>
      <c r="G524" s="621"/>
      <c r="H524" s="621"/>
      <c r="I524" s="622"/>
      <c r="J524" s="621"/>
      <c r="K524" s="621"/>
      <c r="L524" s="621"/>
      <c r="M524" s="621"/>
      <c r="N524" s="1209"/>
      <c r="O524" s="1209"/>
      <c r="P524" s="1209"/>
      <c r="Q524" s="1209"/>
      <c r="R524" s="1209"/>
      <c r="S524" s="621"/>
      <c r="T524" s="1208"/>
      <c r="U524" s="1210"/>
      <c r="V524" s="1210"/>
      <c r="W524" s="1210"/>
      <c r="X524" s="1210"/>
      <c r="Y524" s="1210"/>
      <c r="Z524" s="1210"/>
      <c r="AA524" s="1210"/>
      <c r="AB524" s="1210"/>
      <c r="AC524" s="620"/>
      <c r="AD524" s="620"/>
      <c r="AE524" s="620"/>
      <c r="AF524" s="999"/>
      <c r="AG524" s="622"/>
      <c r="AH524" s="622"/>
      <c r="AI524" s="622"/>
    </row>
    <row r="525" ht="15.75" customHeight="1">
      <c r="A525" s="621"/>
      <c r="B525" s="621"/>
      <c r="C525" s="1208"/>
      <c r="D525" s="1208"/>
      <c r="E525" s="1208"/>
      <c r="F525" s="621"/>
      <c r="G525" s="621"/>
      <c r="H525" s="621"/>
      <c r="I525" s="622"/>
      <c r="J525" s="621"/>
      <c r="K525" s="621"/>
      <c r="L525" s="621"/>
      <c r="M525" s="621"/>
      <c r="N525" s="1209"/>
      <c r="O525" s="1209"/>
      <c r="P525" s="1209"/>
      <c r="Q525" s="1209"/>
      <c r="R525" s="1209"/>
      <c r="S525" s="621"/>
      <c r="T525" s="1208"/>
      <c r="U525" s="1210"/>
      <c r="V525" s="1210"/>
      <c r="W525" s="1210"/>
      <c r="X525" s="1210"/>
      <c r="Y525" s="1210"/>
      <c r="Z525" s="1210"/>
      <c r="AA525" s="1210"/>
      <c r="AB525" s="1210"/>
      <c r="AC525" s="620"/>
      <c r="AD525" s="620"/>
      <c r="AE525" s="620"/>
      <c r="AF525" s="999"/>
      <c r="AG525" s="622"/>
      <c r="AH525" s="622"/>
      <c r="AI525" s="622"/>
    </row>
    <row r="526" ht="15.75" customHeight="1">
      <c r="A526" s="621"/>
      <c r="B526" s="621"/>
      <c r="C526" s="1208"/>
      <c r="D526" s="1208"/>
      <c r="E526" s="1208"/>
      <c r="F526" s="621"/>
      <c r="G526" s="621"/>
      <c r="H526" s="621"/>
      <c r="I526" s="622"/>
      <c r="J526" s="621"/>
      <c r="K526" s="621"/>
      <c r="L526" s="621"/>
      <c r="M526" s="621"/>
      <c r="N526" s="1209"/>
      <c r="O526" s="1209"/>
      <c r="P526" s="1209"/>
      <c r="Q526" s="1209"/>
      <c r="R526" s="1209"/>
      <c r="S526" s="621"/>
      <c r="T526" s="1208"/>
      <c r="U526" s="1210"/>
      <c r="V526" s="1210"/>
      <c r="W526" s="1210"/>
      <c r="X526" s="1210"/>
      <c r="Y526" s="1210"/>
      <c r="Z526" s="1210"/>
      <c r="AA526" s="1210"/>
      <c r="AB526" s="1210"/>
      <c r="AC526" s="620"/>
      <c r="AD526" s="620"/>
      <c r="AE526" s="620"/>
      <c r="AF526" s="999"/>
      <c r="AG526" s="622"/>
      <c r="AH526" s="622"/>
      <c r="AI526" s="622"/>
    </row>
    <row r="527" ht="15.75" customHeight="1">
      <c r="A527" s="621"/>
      <c r="B527" s="621"/>
      <c r="C527" s="1208"/>
      <c r="D527" s="1208"/>
      <c r="E527" s="1208"/>
      <c r="F527" s="621"/>
      <c r="G527" s="621"/>
      <c r="H527" s="621"/>
      <c r="I527" s="622"/>
      <c r="J527" s="621"/>
      <c r="K527" s="621"/>
      <c r="L527" s="621"/>
      <c r="M527" s="621"/>
      <c r="N527" s="1209"/>
      <c r="O527" s="1209"/>
      <c r="P527" s="1209"/>
      <c r="Q527" s="1209"/>
      <c r="R527" s="1209"/>
      <c r="S527" s="621"/>
      <c r="T527" s="1208"/>
      <c r="U527" s="1210"/>
      <c r="V527" s="1210"/>
      <c r="W527" s="1210"/>
      <c r="X527" s="1210"/>
      <c r="Y527" s="1210"/>
      <c r="Z527" s="1210"/>
      <c r="AA527" s="1210"/>
      <c r="AB527" s="1210"/>
      <c r="AC527" s="620"/>
      <c r="AD527" s="620"/>
      <c r="AE527" s="620"/>
      <c r="AF527" s="999"/>
      <c r="AG527" s="622"/>
      <c r="AH527" s="622"/>
      <c r="AI527" s="622"/>
    </row>
    <row r="528" ht="15.75" customHeight="1">
      <c r="A528" s="621"/>
      <c r="B528" s="621"/>
      <c r="C528" s="1208"/>
      <c r="D528" s="1208"/>
      <c r="E528" s="1208"/>
      <c r="F528" s="621"/>
      <c r="G528" s="621"/>
      <c r="H528" s="621"/>
      <c r="I528" s="622"/>
      <c r="J528" s="621"/>
      <c r="K528" s="621"/>
      <c r="L528" s="621"/>
      <c r="M528" s="621"/>
      <c r="N528" s="1209"/>
      <c r="O528" s="1209"/>
      <c r="P528" s="1209"/>
      <c r="Q528" s="1209"/>
      <c r="R528" s="1209"/>
      <c r="S528" s="621"/>
      <c r="T528" s="1208"/>
      <c r="U528" s="1210"/>
      <c r="V528" s="1210"/>
      <c r="W528" s="1210"/>
      <c r="X528" s="1210"/>
      <c r="Y528" s="1210"/>
      <c r="Z528" s="1210"/>
      <c r="AA528" s="1210"/>
      <c r="AB528" s="1210"/>
      <c r="AC528" s="620"/>
      <c r="AD528" s="620"/>
      <c r="AE528" s="620"/>
      <c r="AF528" s="999"/>
      <c r="AG528" s="622"/>
      <c r="AH528" s="622"/>
      <c r="AI528" s="622"/>
    </row>
    <row r="529" ht="15.75" customHeight="1">
      <c r="A529" s="621"/>
      <c r="B529" s="621"/>
      <c r="C529" s="1208"/>
      <c r="D529" s="1208"/>
      <c r="E529" s="1208"/>
      <c r="F529" s="621"/>
      <c r="G529" s="621"/>
      <c r="H529" s="621"/>
      <c r="I529" s="622"/>
      <c r="J529" s="621"/>
      <c r="K529" s="621"/>
      <c r="L529" s="621"/>
      <c r="M529" s="621"/>
      <c r="N529" s="1209"/>
      <c r="O529" s="1209"/>
      <c r="P529" s="1209"/>
      <c r="Q529" s="1209"/>
      <c r="R529" s="1209"/>
      <c r="S529" s="621"/>
      <c r="T529" s="1208"/>
      <c r="U529" s="1210"/>
      <c r="V529" s="1210"/>
      <c r="W529" s="1210"/>
      <c r="X529" s="1210"/>
      <c r="Y529" s="1210"/>
      <c r="Z529" s="1210"/>
      <c r="AA529" s="1210"/>
      <c r="AB529" s="1210"/>
      <c r="AC529" s="620"/>
      <c r="AD529" s="620"/>
      <c r="AE529" s="620"/>
      <c r="AF529" s="999"/>
      <c r="AG529" s="622"/>
      <c r="AH529" s="622"/>
      <c r="AI529" s="622"/>
    </row>
    <row r="530" ht="15.75" customHeight="1">
      <c r="A530" s="621"/>
      <c r="B530" s="621"/>
      <c r="C530" s="1208"/>
      <c r="D530" s="1208"/>
      <c r="E530" s="1208"/>
      <c r="F530" s="621"/>
      <c r="G530" s="621"/>
      <c r="H530" s="621"/>
      <c r="I530" s="622"/>
      <c r="J530" s="621"/>
      <c r="K530" s="621"/>
      <c r="L530" s="621"/>
      <c r="M530" s="621"/>
      <c r="N530" s="1209"/>
      <c r="O530" s="1209"/>
      <c r="P530" s="1209"/>
      <c r="Q530" s="1209"/>
      <c r="R530" s="1209"/>
      <c r="S530" s="621"/>
      <c r="T530" s="1208"/>
      <c r="U530" s="1210"/>
      <c r="V530" s="1210"/>
      <c r="W530" s="1210"/>
      <c r="X530" s="1210"/>
      <c r="Y530" s="1210"/>
      <c r="Z530" s="1210"/>
      <c r="AA530" s="1210"/>
      <c r="AB530" s="1210"/>
      <c r="AC530" s="620"/>
      <c r="AD530" s="620"/>
      <c r="AE530" s="620"/>
      <c r="AF530" s="999"/>
      <c r="AG530" s="622"/>
      <c r="AH530" s="622"/>
      <c r="AI530" s="622"/>
    </row>
    <row r="531" ht="15.75" customHeight="1">
      <c r="A531" s="621"/>
      <c r="B531" s="621"/>
      <c r="C531" s="1208"/>
      <c r="D531" s="1208"/>
      <c r="E531" s="1208"/>
      <c r="F531" s="621"/>
      <c r="G531" s="621"/>
      <c r="H531" s="621"/>
      <c r="I531" s="622"/>
      <c r="J531" s="621"/>
      <c r="K531" s="621"/>
      <c r="L531" s="621"/>
      <c r="M531" s="621"/>
      <c r="N531" s="1209"/>
      <c r="O531" s="1209"/>
      <c r="P531" s="1209"/>
      <c r="Q531" s="1209"/>
      <c r="R531" s="1209"/>
      <c r="S531" s="621"/>
      <c r="T531" s="1208"/>
      <c r="U531" s="1210"/>
      <c r="V531" s="1210"/>
      <c r="W531" s="1210"/>
      <c r="X531" s="1210"/>
      <c r="Y531" s="1210"/>
      <c r="Z531" s="1210"/>
      <c r="AA531" s="1210"/>
      <c r="AB531" s="1210"/>
      <c r="AC531" s="620"/>
      <c r="AD531" s="620"/>
      <c r="AE531" s="620"/>
      <c r="AF531" s="999"/>
      <c r="AG531" s="622"/>
      <c r="AH531" s="622"/>
      <c r="AI531" s="622"/>
    </row>
    <row r="532" ht="15.75" customHeight="1">
      <c r="A532" s="621"/>
      <c r="B532" s="621"/>
      <c r="C532" s="1208"/>
      <c r="D532" s="1208"/>
      <c r="E532" s="1208"/>
      <c r="F532" s="621"/>
      <c r="G532" s="621"/>
      <c r="H532" s="621"/>
      <c r="I532" s="622"/>
      <c r="J532" s="621"/>
      <c r="K532" s="621"/>
      <c r="L532" s="621"/>
      <c r="M532" s="621"/>
      <c r="N532" s="1209"/>
      <c r="O532" s="1209"/>
      <c r="P532" s="1209"/>
      <c r="Q532" s="1209"/>
      <c r="R532" s="1209"/>
      <c r="S532" s="621"/>
      <c r="T532" s="1208"/>
      <c r="U532" s="1210"/>
      <c r="V532" s="1210"/>
      <c r="W532" s="1210"/>
      <c r="X532" s="1210"/>
      <c r="Y532" s="1210"/>
      <c r="Z532" s="1210"/>
      <c r="AA532" s="1210"/>
      <c r="AB532" s="1210"/>
      <c r="AC532" s="620"/>
      <c r="AD532" s="620"/>
      <c r="AE532" s="620"/>
      <c r="AF532" s="999"/>
      <c r="AG532" s="622"/>
      <c r="AH532" s="622"/>
      <c r="AI532" s="622"/>
    </row>
    <row r="533" ht="15.75" customHeight="1">
      <c r="A533" s="621"/>
      <c r="B533" s="621"/>
      <c r="C533" s="1208"/>
      <c r="D533" s="1208"/>
      <c r="E533" s="1208"/>
      <c r="F533" s="621"/>
      <c r="G533" s="621"/>
      <c r="H533" s="621"/>
      <c r="I533" s="622"/>
      <c r="J533" s="621"/>
      <c r="K533" s="621"/>
      <c r="L533" s="621"/>
      <c r="M533" s="621"/>
      <c r="N533" s="1209"/>
      <c r="O533" s="1209"/>
      <c r="P533" s="1209"/>
      <c r="Q533" s="1209"/>
      <c r="R533" s="1209"/>
      <c r="S533" s="621"/>
      <c r="T533" s="1208"/>
      <c r="U533" s="1210"/>
      <c r="V533" s="1210"/>
      <c r="W533" s="1210"/>
      <c r="X533" s="1210"/>
      <c r="Y533" s="1210"/>
      <c r="Z533" s="1210"/>
      <c r="AA533" s="1210"/>
      <c r="AB533" s="1210"/>
      <c r="AC533" s="620"/>
      <c r="AD533" s="620"/>
      <c r="AE533" s="620"/>
      <c r="AF533" s="999"/>
      <c r="AG533" s="622"/>
      <c r="AH533" s="622"/>
      <c r="AI533" s="622"/>
    </row>
    <row r="534" ht="15.75" customHeight="1">
      <c r="A534" s="621"/>
      <c r="B534" s="621"/>
      <c r="C534" s="1208"/>
      <c r="D534" s="1208"/>
      <c r="E534" s="1208"/>
      <c r="F534" s="621"/>
      <c r="G534" s="621"/>
      <c r="H534" s="621"/>
      <c r="I534" s="622"/>
      <c r="J534" s="621"/>
      <c r="K534" s="621"/>
      <c r="L534" s="621"/>
      <c r="M534" s="621"/>
      <c r="N534" s="1209"/>
      <c r="O534" s="1209"/>
      <c r="P534" s="1209"/>
      <c r="Q534" s="1209"/>
      <c r="R534" s="1209"/>
      <c r="S534" s="621"/>
      <c r="T534" s="1208"/>
      <c r="U534" s="1210"/>
      <c r="V534" s="1210"/>
      <c r="W534" s="1210"/>
      <c r="X534" s="1210"/>
      <c r="Y534" s="1210"/>
      <c r="Z534" s="1210"/>
      <c r="AA534" s="1210"/>
      <c r="AB534" s="1210"/>
      <c r="AC534" s="620"/>
      <c r="AD534" s="620"/>
      <c r="AE534" s="620"/>
      <c r="AF534" s="999"/>
      <c r="AG534" s="622"/>
      <c r="AH534" s="622"/>
      <c r="AI534" s="622"/>
    </row>
    <row r="535" ht="15.75" customHeight="1">
      <c r="A535" s="621"/>
      <c r="B535" s="621"/>
      <c r="C535" s="1208"/>
      <c r="D535" s="1208"/>
      <c r="E535" s="1208"/>
      <c r="F535" s="621"/>
      <c r="G535" s="621"/>
      <c r="H535" s="621"/>
      <c r="I535" s="622"/>
      <c r="J535" s="621"/>
      <c r="K535" s="621"/>
      <c r="L535" s="621"/>
      <c r="M535" s="621"/>
      <c r="N535" s="1209"/>
      <c r="O535" s="1209"/>
      <c r="P535" s="1209"/>
      <c r="Q535" s="1209"/>
      <c r="R535" s="1209"/>
      <c r="S535" s="621"/>
      <c r="T535" s="1208"/>
      <c r="U535" s="1210"/>
      <c r="V535" s="1210"/>
      <c r="W535" s="1210"/>
      <c r="X535" s="1210"/>
      <c r="Y535" s="1210"/>
      <c r="Z535" s="1210"/>
      <c r="AA535" s="1210"/>
      <c r="AB535" s="1210"/>
      <c r="AC535" s="620"/>
      <c r="AD535" s="620"/>
      <c r="AE535" s="620"/>
      <c r="AF535" s="999"/>
      <c r="AG535" s="622"/>
      <c r="AH535" s="622"/>
      <c r="AI535" s="622"/>
    </row>
    <row r="536" ht="15.75" customHeight="1">
      <c r="A536" s="621"/>
      <c r="B536" s="621"/>
      <c r="C536" s="1208"/>
      <c r="D536" s="1208"/>
      <c r="E536" s="1208"/>
      <c r="F536" s="621"/>
      <c r="G536" s="621"/>
      <c r="H536" s="621"/>
      <c r="I536" s="622"/>
      <c r="J536" s="621"/>
      <c r="K536" s="621"/>
      <c r="L536" s="621"/>
      <c r="M536" s="621"/>
      <c r="N536" s="1209"/>
      <c r="O536" s="1209"/>
      <c r="P536" s="1209"/>
      <c r="Q536" s="1209"/>
      <c r="R536" s="1209"/>
      <c r="S536" s="621"/>
      <c r="T536" s="1208"/>
      <c r="U536" s="1210"/>
      <c r="V536" s="1210"/>
      <c r="W536" s="1210"/>
      <c r="X536" s="1210"/>
      <c r="Y536" s="1210"/>
      <c r="Z536" s="1210"/>
      <c r="AA536" s="1210"/>
      <c r="AB536" s="1210"/>
      <c r="AC536" s="620"/>
      <c r="AD536" s="620"/>
      <c r="AE536" s="620"/>
      <c r="AF536" s="999"/>
      <c r="AG536" s="622"/>
      <c r="AH536" s="622"/>
      <c r="AI536" s="622"/>
    </row>
    <row r="537" ht="15.75" customHeight="1">
      <c r="A537" s="621"/>
      <c r="B537" s="621"/>
      <c r="C537" s="1208"/>
      <c r="D537" s="1208"/>
      <c r="E537" s="1208"/>
      <c r="F537" s="621"/>
      <c r="G537" s="621"/>
      <c r="H537" s="621"/>
      <c r="I537" s="622"/>
      <c r="J537" s="621"/>
      <c r="K537" s="621"/>
      <c r="L537" s="621"/>
      <c r="M537" s="621"/>
      <c r="N537" s="1209"/>
      <c r="O537" s="1209"/>
      <c r="P537" s="1209"/>
      <c r="Q537" s="1209"/>
      <c r="R537" s="1209"/>
      <c r="S537" s="621"/>
      <c r="T537" s="1208"/>
      <c r="U537" s="1210"/>
      <c r="V537" s="1210"/>
      <c r="W537" s="1210"/>
      <c r="X537" s="1210"/>
      <c r="Y537" s="1210"/>
      <c r="Z537" s="1210"/>
      <c r="AA537" s="1210"/>
      <c r="AB537" s="1210"/>
      <c r="AC537" s="620"/>
      <c r="AD537" s="620"/>
      <c r="AE537" s="620"/>
      <c r="AF537" s="999"/>
      <c r="AG537" s="622"/>
      <c r="AH537" s="622"/>
      <c r="AI537" s="622"/>
    </row>
    <row r="538" ht="15.75" customHeight="1">
      <c r="A538" s="621"/>
      <c r="B538" s="621"/>
      <c r="C538" s="1208"/>
      <c r="D538" s="1208"/>
      <c r="E538" s="1208"/>
      <c r="F538" s="621"/>
      <c r="G538" s="621"/>
      <c r="H538" s="621"/>
      <c r="I538" s="622"/>
      <c r="J538" s="621"/>
      <c r="K538" s="621"/>
      <c r="L538" s="621"/>
      <c r="M538" s="621"/>
      <c r="N538" s="1209"/>
      <c r="O538" s="1209"/>
      <c r="P538" s="1209"/>
      <c r="Q538" s="1209"/>
      <c r="R538" s="1209"/>
      <c r="S538" s="621"/>
      <c r="T538" s="1208"/>
      <c r="U538" s="1210"/>
      <c r="V538" s="1210"/>
      <c r="W538" s="1210"/>
      <c r="X538" s="1210"/>
      <c r="Y538" s="1210"/>
      <c r="Z538" s="1210"/>
      <c r="AA538" s="1210"/>
      <c r="AB538" s="1210"/>
      <c r="AC538" s="620"/>
      <c r="AD538" s="620"/>
      <c r="AE538" s="620"/>
      <c r="AF538" s="999"/>
      <c r="AG538" s="622"/>
      <c r="AH538" s="622"/>
      <c r="AI538" s="622"/>
    </row>
    <row r="539" ht="15.75" customHeight="1">
      <c r="A539" s="621"/>
      <c r="B539" s="621"/>
      <c r="C539" s="1208"/>
      <c r="D539" s="1208"/>
      <c r="E539" s="1208"/>
      <c r="F539" s="621"/>
      <c r="G539" s="621"/>
      <c r="H539" s="621"/>
      <c r="I539" s="622"/>
      <c r="J539" s="621"/>
      <c r="K539" s="621"/>
      <c r="L539" s="621"/>
      <c r="M539" s="621"/>
      <c r="N539" s="1209"/>
      <c r="O539" s="1209"/>
      <c r="P539" s="1209"/>
      <c r="Q539" s="1209"/>
      <c r="R539" s="1209"/>
      <c r="S539" s="621"/>
      <c r="T539" s="1208"/>
      <c r="U539" s="1210"/>
      <c r="V539" s="1210"/>
      <c r="W539" s="1210"/>
      <c r="X539" s="1210"/>
      <c r="Y539" s="1210"/>
      <c r="Z539" s="1210"/>
      <c r="AA539" s="1210"/>
      <c r="AB539" s="1210"/>
      <c r="AC539" s="620"/>
      <c r="AD539" s="620"/>
      <c r="AE539" s="620"/>
      <c r="AF539" s="999"/>
      <c r="AG539" s="622"/>
      <c r="AH539" s="622"/>
      <c r="AI539" s="622"/>
    </row>
    <row r="540" ht="15.75" customHeight="1">
      <c r="A540" s="621"/>
      <c r="B540" s="621"/>
      <c r="C540" s="1208"/>
      <c r="D540" s="1208"/>
      <c r="E540" s="1208"/>
      <c r="F540" s="621"/>
      <c r="G540" s="621"/>
      <c r="H540" s="621"/>
      <c r="I540" s="622"/>
      <c r="J540" s="621"/>
      <c r="K540" s="621"/>
      <c r="L540" s="621"/>
      <c r="M540" s="621"/>
      <c r="N540" s="1209"/>
      <c r="O540" s="1209"/>
      <c r="P540" s="1209"/>
      <c r="Q540" s="1209"/>
      <c r="R540" s="1209"/>
      <c r="S540" s="621"/>
      <c r="T540" s="1208"/>
      <c r="U540" s="1210"/>
      <c r="V540" s="1210"/>
      <c r="W540" s="1210"/>
      <c r="X540" s="1210"/>
      <c r="Y540" s="1210"/>
      <c r="Z540" s="1210"/>
      <c r="AA540" s="1210"/>
      <c r="AB540" s="1210"/>
      <c r="AC540" s="620"/>
      <c r="AD540" s="620"/>
      <c r="AE540" s="620"/>
      <c r="AF540" s="999"/>
      <c r="AG540" s="622"/>
      <c r="AH540" s="622"/>
      <c r="AI540" s="622"/>
    </row>
    <row r="541" ht="15.75" customHeight="1">
      <c r="A541" s="621"/>
      <c r="B541" s="621"/>
      <c r="C541" s="1208"/>
      <c r="D541" s="1208"/>
      <c r="E541" s="1208"/>
      <c r="F541" s="621"/>
      <c r="G541" s="621"/>
      <c r="H541" s="621"/>
      <c r="I541" s="622"/>
      <c r="J541" s="621"/>
      <c r="K541" s="621"/>
      <c r="L541" s="621"/>
      <c r="M541" s="621"/>
      <c r="N541" s="1209"/>
      <c r="O541" s="1209"/>
      <c r="P541" s="1209"/>
      <c r="Q541" s="1209"/>
      <c r="R541" s="1209"/>
      <c r="S541" s="621"/>
      <c r="T541" s="1208"/>
      <c r="U541" s="1210"/>
      <c r="V541" s="1210"/>
      <c r="W541" s="1210"/>
      <c r="X541" s="1210"/>
      <c r="Y541" s="1210"/>
      <c r="Z541" s="1210"/>
      <c r="AA541" s="1210"/>
      <c r="AB541" s="1210"/>
      <c r="AC541" s="620"/>
      <c r="AD541" s="620"/>
      <c r="AE541" s="620"/>
      <c r="AF541" s="999"/>
      <c r="AG541" s="622"/>
      <c r="AH541" s="622"/>
      <c r="AI541" s="622"/>
    </row>
    <row r="542" ht="15.75" customHeight="1">
      <c r="A542" s="621"/>
      <c r="B542" s="621"/>
      <c r="C542" s="1208"/>
      <c r="D542" s="1208"/>
      <c r="E542" s="1208"/>
      <c r="F542" s="621"/>
      <c r="G542" s="621"/>
      <c r="H542" s="621"/>
      <c r="I542" s="622"/>
      <c r="J542" s="621"/>
      <c r="K542" s="621"/>
      <c r="L542" s="621"/>
      <c r="M542" s="621"/>
      <c r="N542" s="1209"/>
      <c r="O542" s="1209"/>
      <c r="P542" s="1209"/>
      <c r="Q542" s="1209"/>
      <c r="R542" s="1209"/>
      <c r="S542" s="621"/>
      <c r="T542" s="1208"/>
      <c r="U542" s="1210"/>
      <c r="V542" s="1210"/>
      <c r="W542" s="1210"/>
      <c r="X542" s="1210"/>
      <c r="Y542" s="1210"/>
      <c r="Z542" s="1210"/>
      <c r="AA542" s="1210"/>
      <c r="AB542" s="1210"/>
      <c r="AC542" s="620"/>
      <c r="AD542" s="620"/>
      <c r="AE542" s="620"/>
      <c r="AF542" s="999"/>
      <c r="AG542" s="622"/>
      <c r="AH542" s="622"/>
      <c r="AI542" s="622"/>
    </row>
    <row r="543" ht="15.75" customHeight="1">
      <c r="A543" s="621"/>
      <c r="B543" s="621"/>
      <c r="C543" s="1208"/>
      <c r="D543" s="1208"/>
      <c r="E543" s="1208"/>
      <c r="F543" s="621"/>
      <c r="G543" s="621"/>
      <c r="H543" s="621"/>
      <c r="I543" s="622"/>
      <c r="J543" s="621"/>
      <c r="K543" s="621"/>
      <c r="L543" s="621"/>
      <c r="M543" s="621"/>
      <c r="N543" s="1209"/>
      <c r="O543" s="1209"/>
      <c r="P543" s="1209"/>
      <c r="Q543" s="1209"/>
      <c r="R543" s="1209"/>
      <c r="S543" s="621"/>
      <c r="T543" s="1208"/>
      <c r="U543" s="1210"/>
      <c r="V543" s="1210"/>
      <c r="W543" s="1210"/>
      <c r="X543" s="1210"/>
      <c r="Y543" s="1210"/>
      <c r="Z543" s="1210"/>
      <c r="AA543" s="1210"/>
      <c r="AB543" s="1210"/>
      <c r="AC543" s="620"/>
      <c r="AD543" s="620"/>
      <c r="AE543" s="620"/>
      <c r="AF543" s="999"/>
      <c r="AG543" s="622"/>
      <c r="AH543" s="622"/>
      <c r="AI543" s="622"/>
    </row>
    <row r="544" ht="15.75" customHeight="1">
      <c r="A544" s="621"/>
      <c r="B544" s="621"/>
      <c r="C544" s="1208"/>
      <c r="D544" s="1208"/>
      <c r="E544" s="1208"/>
      <c r="F544" s="621"/>
      <c r="G544" s="621"/>
      <c r="H544" s="621"/>
      <c r="I544" s="622"/>
      <c r="J544" s="621"/>
      <c r="K544" s="621"/>
      <c r="L544" s="621"/>
      <c r="M544" s="621"/>
      <c r="N544" s="1209"/>
      <c r="O544" s="1209"/>
      <c r="P544" s="1209"/>
      <c r="Q544" s="1209"/>
      <c r="R544" s="1209"/>
      <c r="S544" s="621"/>
      <c r="T544" s="1208"/>
      <c r="U544" s="1210"/>
      <c r="V544" s="1210"/>
      <c r="W544" s="1210"/>
      <c r="X544" s="1210"/>
      <c r="Y544" s="1210"/>
      <c r="Z544" s="1210"/>
      <c r="AA544" s="1210"/>
      <c r="AB544" s="1210"/>
      <c r="AC544" s="620"/>
      <c r="AD544" s="620"/>
      <c r="AE544" s="620"/>
      <c r="AF544" s="999"/>
      <c r="AG544" s="622"/>
      <c r="AH544" s="622"/>
      <c r="AI544" s="622"/>
    </row>
    <row r="545" ht="15.75" customHeight="1">
      <c r="A545" s="621"/>
      <c r="B545" s="621"/>
      <c r="C545" s="1208"/>
      <c r="D545" s="1208"/>
      <c r="E545" s="1208"/>
      <c r="F545" s="621"/>
      <c r="G545" s="621"/>
      <c r="H545" s="621"/>
      <c r="I545" s="622"/>
      <c r="J545" s="621"/>
      <c r="K545" s="621"/>
      <c r="L545" s="621"/>
      <c r="M545" s="621"/>
      <c r="N545" s="1209"/>
      <c r="O545" s="1209"/>
      <c r="P545" s="1209"/>
      <c r="Q545" s="1209"/>
      <c r="R545" s="1209"/>
      <c r="S545" s="621"/>
      <c r="T545" s="1208"/>
      <c r="U545" s="1210"/>
      <c r="V545" s="1210"/>
      <c r="W545" s="1210"/>
      <c r="X545" s="1210"/>
      <c r="Y545" s="1210"/>
      <c r="Z545" s="1210"/>
      <c r="AA545" s="1210"/>
      <c r="AB545" s="1210"/>
      <c r="AC545" s="620"/>
      <c r="AD545" s="620"/>
      <c r="AE545" s="620"/>
      <c r="AF545" s="999"/>
      <c r="AG545" s="622"/>
      <c r="AH545" s="622"/>
      <c r="AI545" s="622"/>
    </row>
    <row r="546" ht="15.75" customHeight="1">
      <c r="A546" s="621"/>
      <c r="B546" s="621"/>
      <c r="C546" s="1208"/>
      <c r="D546" s="1208"/>
      <c r="E546" s="1208"/>
      <c r="F546" s="621"/>
      <c r="G546" s="621"/>
      <c r="H546" s="621"/>
      <c r="I546" s="622"/>
      <c r="J546" s="621"/>
      <c r="K546" s="621"/>
      <c r="L546" s="621"/>
      <c r="M546" s="621"/>
      <c r="N546" s="1209"/>
      <c r="O546" s="1209"/>
      <c r="P546" s="1209"/>
      <c r="Q546" s="1209"/>
      <c r="R546" s="1209"/>
      <c r="S546" s="621"/>
      <c r="T546" s="1208"/>
      <c r="U546" s="1210"/>
      <c r="V546" s="1210"/>
      <c r="W546" s="1210"/>
      <c r="X546" s="1210"/>
      <c r="Y546" s="1210"/>
      <c r="Z546" s="1210"/>
      <c r="AA546" s="1210"/>
      <c r="AB546" s="1210"/>
      <c r="AC546" s="620"/>
      <c r="AD546" s="620"/>
      <c r="AE546" s="620"/>
      <c r="AF546" s="999"/>
      <c r="AG546" s="622"/>
      <c r="AH546" s="622"/>
      <c r="AI546" s="622"/>
    </row>
    <row r="547" ht="15.75" customHeight="1">
      <c r="A547" s="621"/>
      <c r="B547" s="621"/>
      <c r="C547" s="1208"/>
      <c r="D547" s="1208"/>
      <c r="E547" s="1208"/>
      <c r="F547" s="621"/>
      <c r="G547" s="621"/>
      <c r="H547" s="621"/>
      <c r="I547" s="622"/>
      <c r="J547" s="621"/>
      <c r="K547" s="621"/>
      <c r="L547" s="621"/>
      <c r="M547" s="621"/>
      <c r="N547" s="1209"/>
      <c r="O547" s="1209"/>
      <c r="P547" s="1209"/>
      <c r="Q547" s="1209"/>
      <c r="R547" s="1209"/>
      <c r="S547" s="621"/>
      <c r="T547" s="1208"/>
      <c r="U547" s="1210"/>
      <c r="V547" s="1210"/>
      <c r="W547" s="1210"/>
      <c r="X547" s="1210"/>
      <c r="Y547" s="1210"/>
      <c r="Z547" s="1210"/>
      <c r="AA547" s="1210"/>
      <c r="AB547" s="1210"/>
      <c r="AC547" s="620"/>
      <c r="AD547" s="620"/>
      <c r="AE547" s="620"/>
      <c r="AF547" s="999"/>
      <c r="AG547" s="622"/>
      <c r="AH547" s="622"/>
      <c r="AI547" s="622"/>
    </row>
    <row r="548" ht="15.75" customHeight="1">
      <c r="A548" s="621"/>
      <c r="B548" s="621"/>
      <c r="C548" s="1208"/>
      <c r="D548" s="1208"/>
      <c r="E548" s="1208"/>
      <c r="F548" s="621"/>
      <c r="G548" s="621"/>
      <c r="H548" s="621"/>
      <c r="I548" s="622"/>
      <c r="J548" s="621"/>
      <c r="K548" s="621"/>
      <c r="L548" s="621"/>
      <c r="M548" s="621"/>
      <c r="N548" s="1209"/>
      <c r="O548" s="1209"/>
      <c r="P548" s="1209"/>
      <c r="Q548" s="1209"/>
      <c r="R548" s="1209"/>
      <c r="S548" s="621"/>
      <c r="T548" s="1208"/>
      <c r="U548" s="1210"/>
      <c r="V548" s="1210"/>
      <c r="W548" s="1210"/>
      <c r="X548" s="1210"/>
      <c r="Y548" s="1210"/>
      <c r="Z548" s="1210"/>
      <c r="AA548" s="1210"/>
      <c r="AB548" s="1210"/>
      <c r="AC548" s="620"/>
      <c r="AD548" s="620"/>
      <c r="AE548" s="620"/>
      <c r="AF548" s="999"/>
      <c r="AG548" s="622"/>
      <c r="AH548" s="622"/>
      <c r="AI548" s="622"/>
    </row>
    <row r="549" ht="15.75" customHeight="1">
      <c r="A549" s="621"/>
      <c r="B549" s="621"/>
      <c r="C549" s="1208"/>
      <c r="D549" s="1208"/>
      <c r="E549" s="1208"/>
      <c r="F549" s="621"/>
      <c r="G549" s="621"/>
      <c r="H549" s="621"/>
      <c r="I549" s="622"/>
      <c r="J549" s="621"/>
      <c r="K549" s="621"/>
      <c r="L549" s="621"/>
      <c r="M549" s="621"/>
      <c r="N549" s="1209"/>
      <c r="O549" s="1209"/>
      <c r="P549" s="1209"/>
      <c r="Q549" s="1209"/>
      <c r="R549" s="1209"/>
      <c r="S549" s="621"/>
      <c r="T549" s="1208"/>
      <c r="U549" s="1210"/>
      <c r="V549" s="1210"/>
      <c r="W549" s="1210"/>
      <c r="X549" s="1210"/>
      <c r="Y549" s="1210"/>
      <c r="Z549" s="1210"/>
      <c r="AA549" s="1210"/>
      <c r="AB549" s="1210"/>
      <c r="AC549" s="620"/>
      <c r="AD549" s="620"/>
      <c r="AE549" s="620"/>
      <c r="AF549" s="999"/>
      <c r="AG549" s="622"/>
      <c r="AH549" s="622"/>
      <c r="AI549" s="622"/>
    </row>
    <row r="550" ht="15.75" customHeight="1">
      <c r="A550" s="621"/>
      <c r="B550" s="621"/>
      <c r="C550" s="1208"/>
      <c r="D550" s="1208"/>
      <c r="E550" s="1208"/>
      <c r="F550" s="621"/>
      <c r="G550" s="621"/>
      <c r="H550" s="621"/>
      <c r="I550" s="622"/>
      <c r="J550" s="621"/>
      <c r="K550" s="621"/>
      <c r="L550" s="621"/>
      <c r="M550" s="621"/>
      <c r="N550" s="1209"/>
      <c r="O550" s="1209"/>
      <c r="P550" s="1209"/>
      <c r="Q550" s="1209"/>
      <c r="R550" s="1209"/>
      <c r="S550" s="621"/>
      <c r="T550" s="1208"/>
      <c r="U550" s="1210"/>
      <c r="V550" s="1210"/>
      <c r="W550" s="1210"/>
      <c r="X550" s="1210"/>
      <c r="Y550" s="1210"/>
      <c r="Z550" s="1210"/>
      <c r="AA550" s="1210"/>
      <c r="AB550" s="1210"/>
      <c r="AC550" s="620"/>
      <c r="AD550" s="620"/>
      <c r="AE550" s="620"/>
      <c r="AF550" s="999"/>
      <c r="AG550" s="622"/>
      <c r="AH550" s="622"/>
      <c r="AI550" s="622"/>
    </row>
    <row r="551" ht="15.75" customHeight="1">
      <c r="A551" s="621"/>
      <c r="B551" s="621"/>
      <c r="C551" s="1208"/>
      <c r="D551" s="1208"/>
      <c r="E551" s="1208"/>
      <c r="F551" s="621"/>
      <c r="G551" s="621"/>
      <c r="H551" s="621"/>
      <c r="I551" s="622"/>
      <c r="J551" s="621"/>
      <c r="K551" s="621"/>
      <c r="L551" s="621"/>
      <c r="M551" s="621"/>
      <c r="N551" s="1209"/>
      <c r="O551" s="1209"/>
      <c r="P551" s="1209"/>
      <c r="Q551" s="1209"/>
      <c r="R551" s="1209"/>
      <c r="S551" s="621"/>
      <c r="T551" s="1208"/>
      <c r="U551" s="1210"/>
      <c r="V551" s="1210"/>
      <c r="W551" s="1210"/>
      <c r="X551" s="1210"/>
      <c r="Y551" s="1210"/>
      <c r="Z551" s="1210"/>
      <c r="AA551" s="1210"/>
      <c r="AB551" s="1210"/>
      <c r="AC551" s="620"/>
      <c r="AD551" s="620"/>
      <c r="AE551" s="620"/>
      <c r="AF551" s="999"/>
      <c r="AG551" s="622"/>
      <c r="AH551" s="622"/>
      <c r="AI551" s="622"/>
    </row>
    <row r="552" ht="15.75" customHeight="1">
      <c r="A552" s="621"/>
      <c r="B552" s="621"/>
      <c r="C552" s="1208"/>
      <c r="D552" s="1208"/>
      <c r="E552" s="1208"/>
      <c r="F552" s="621"/>
      <c r="G552" s="621"/>
      <c r="H552" s="621"/>
      <c r="I552" s="622"/>
      <c r="J552" s="621"/>
      <c r="K552" s="621"/>
      <c r="L552" s="621"/>
      <c r="M552" s="621"/>
      <c r="N552" s="1209"/>
      <c r="O552" s="1209"/>
      <c r="P552" s="1209"/>
      <c r="Q552" s="1209"/>
      <c r="R552" s="1209"/>
      <c r="S552" s="621"/>
      <c r="T552" s="1208"/>
      <c r="U552" s="1210"/>
      <c r="V552" s="1210"/>
      <c r="W552" s="1210"/>
      <c r="X552" s="1210"/>
      <c r="Y552" s="1210"/>
      <c r="Z552" s="1210"/>
      <c r="AA552" s="1210"/>
      <c r="AB552" s="1210"/>
      <c r="AC552" s="620"/>
      <c r="AD552" s="620"/>
      <c r="AE552" s="620"/>
      <c r="AF552" s="999"/>
      <c r="AG552" s="622"/>
      <c r="AH552" s="622"/>
      <c r="AI552" s="622"/>
    </row>
    <row r="553" ht="15.75" customHeight="1">
      <c r="A553" s="621"/>
      <c r="B553" s="621"/>
      <c r="C553" s="1208"/>
      <c r="D553" s="1208"/>
      <c r="E553" s="1208"/>
      <c r="F553" s="621"/>
      <c r="G553" s="621"/>
      <c r="H553" s="621"/>
      <c r="I553" s="622"/>
      <c r="J553" s="621"/>
      <c r="K553" s="621"/>
      <c r="L553" s="621"/>
      <c r="M553" s="621"/>
      <c r="N553" s="1209"/>
      <c r="O553" s="1209"/>
      <c r="P553" s="1209"/>
      <c r="Q553" s="1209"/>
      <c r="R553" s="1209"/>
      <c r="S553" s="621"/>
      <c r="T553" s="1208"/>
      <c r="U553" s="1210"/>
      <c r="V553" s="1210"/>
      <c r="W553" s="1210"/>
      <c r="X553" s="1210"/>
      <c r="Y553" s="1210"/>
      <c r="Z553" s="1210"/>
      <c r="AA553" s="1210"/>
      <c r="AB553" s="1210"/>
      <c r="AC553" s="620"/>
      <c r="AD553" s="620"/>
      <c r="AE553" s="620"/>
      <c r="AF553" s="999"/>
      <c r="AG553" s="622"/>
      <c r="AH553" s="622"/>
      <c r="AI553" s="622"/>
    </row>
    <row r="554" ht="15.75" customHeight="1">
      <c r="A554" s="621"/>
      <c r="B554" s="621"/>
      <c r="C554" s="1208"/>
      <c r="D554" s="1208"/>
      <c r="E554" s="1208"/>
      <c r="F554" s="621"/>
      <c r="G554" s="621"/>
      <c r="H554" s="621"/>
      <c r="I554" s="622"/>
      <c r="J554" s="621"/>
      <c r="K554" s="621"/>
      <c r="L554" s="621"/>
      <c r="M554" s="621"/>
      <c r="N554" s="1209"/>
      <c r="O554" s="1209"/>
      <c r="P554" s="1209"/>
      <c r="Q554" s="1209"/>
      <c r="R554" s="1209"/>
      <c r="S554" s="621"/>
      <c r="T554" s="1208"/>
      <c r="U554" s="1210"/>
      <c r="V554" s="1210"/>
      <c r="W554" s="1210"/>
      <c r="X554" s="1210"/>
      <c r="Y554" s="1210"/>
      <c r="Z554" s="1210"/>
      <c r="AA554" s="1210"/>
      <c r="AB554" s="1210"/>
      <c r="AC554" s="620"/>
      <c r="AD554" s="620"/>
      <c r="AE554" s="620"/>
      <c r="AF554" s="999"/>
      <c r="AG554" s="622"/>
      <c r="AH554" s="622"/>
      <c r="AI554" s="622"/>
    </row>
    <row r="555" ht="15.75" customHeight="1">
      <c r="A555" s="621"/>
      <c r="B555" s="621"/>
      <c r="C555" s="1208"/>
      <c r="D555" s="1208"/>
      <c r="E555" s="1208"/>
      <c r="F555" s="621"/>
      <c r="G555" s="621"/>
      <c r="H555" s="621"/>
      <c r="I555" s="622"/>
      <c r="J555" s="621"/>
      <c r="K555" s="621"/>
      <c r="L555" s="621"/>
      <c r="M555" s="621"/>
      <c r="N555" s="1209"/>
      <c r="O555" s="1209"/>
      <c r="P555" s="1209"/>
      <c r="Q555" s="1209"/>
      <c r="R555" s="1209"/>
      <c r="S555" s="621"/>
      <c r="T555" s="1208"/>
      <c r="U555" s="1210"/>
      <c r="V555" s="1210"/>
      <c r="W555" s="1210"/>
      <c r="X555" s="1210"/>
      <c r="Y555" s="1210"/>
      <c r="Z555" s="1210"/>
      <c r="AA555" s="1210"/>
      <c r="AB555" s="1210"/>
      <c r="AC555" s="620"/>
      <c r="AD555" s="620"/>
      <c r="AE555" s="620"/>
      <c r="AF555" s="999"/>
      <c r="AG555" s="622"/>
      <c r="AH555" s="622"/>
      <c r="AI555" s="622"/>
    </row>
    <row r="556" ht="15.75" customHeight="1">
      <c r="A556" s="621"/>
      <c r="B556" s="621"/>
      <c r="C556" s="1208"/>
      <c r="D556" s="1208"/>
      <c r="E556" s="1208"/>
      <c r="F556" s="621"/>
      <c r="G556" s="621"/>
      <c r="H556" s="621"/>
      <c r="I556" s="622"/>
      <c r="J556" s="621"/>
      <c r="K556" s="621"/>
      <c r="L556" s="621"/>
      <c r="M556" s="621"/>
      <c r="N556" s="1209"/>
      <c r="O556" s="1209"/>
      <c r="P556" s="1209"/>
      <c r="Q556" s="1209"/>
      <c r="R556" s="1209"/>
      <c r="S556" s="621"/>
      <c r="T556" s="1208"/>
      <c r="U556" s="1210"/>
      <c r="V556" s="1210"/>
      <c r="W556" s="1210"/>
      <c r="X556" s="1210"/>
      <c r="Y556" s="1210"/>
      <c r="Z556" s="1210"/>
      <c r="AA556" s="1210"/>
      <c r="AB556" s="1210"/>
      <c r="AC556" s="620"/>
      <c r="AD556" s="620"/>
      <c r="AE556" s="620"/>
      <c r="AF556" s="999"/>
      <c r="AG556" s="622"/>
      <c r="AH556" s="622"/>
      <c r="AI556" s="622"/>
    </row>
    <row r="557" ht="15.75" customHeight="1">
      <c r="A557" s="621"/>
      <c r="B557" s="621"/>
      <c r="C557" s="1208"/>
      <c r="D557" s="1208"/>
      <c r="E557" s="1208"/>
      <c r="F557" s="621"/>
      <c r="G557" s="621"/>
      <c r="H557" s="621"/>
      <c r="I557" s="622"/>
      <c r="J557" s="621"/>
      <c r="K557" s="621"/>
      <c r="L557" s="621"/>
      <c r="M557" s="621"/>
      <c r="N557" s="1209"/>
      <c r="O557" s="1209"/>
      <c r="P557" s="1209"/>
      <c r="Q557" s="1209"/>
      <c r="R557" s="1209"/>
      <c r="S557" s="621"/>
      <c r="T557" s="1208"/>
      <c r="U557" s="1210"/>
      <c r="V557" s="1210"/>
      <c r="W557" s="1210"/>
      <c r="X557" s="1210"/>
      <c r="Y557" s="1210"/>
      <c r="Z557" s="1210"/>
      <c r="AA557" s="1210"/>
      <c r="AB557" s="1210"/>
      <c r="AC557" s="620"/>
      <c r="AD557" s="620"/>
      <c r="AE557" s="620"/>
      <c r="AF557" s="999"/>
      <c r="AG557" s="622"/>
      <c r="AH557" s="622"/>
      <c r="AI557" s="622"/>
    </row>
    <row r="558" ht="15.75" customHeight="1">
      <c r="A558" s="621"/>
      <c r="B558" s="621"/>
      <c r="C558" s="1208"/>
      <c r="D558" s="1208"/>
      <c r="E558" s="1208"/>
      <c r="F558" s="621"/>
      <c r="G558" s="621"/>
      <c r="H558" s="621"/>
      <c r="I558" s="622"/>
      <c r="J558" s="621"/>
      <c r="K558" s="621"/>
      <c r="L558" s="621"/>
      <c r="M558" s="621"/>
      <c r="N558" s="1209"/>
      <c r="O558" s="1209"/>
      <c r="P558" s="1209"/>
      <c r="Q558" s="1209"/>
      <c r="R558" s="1209"/>
      <c r="S558" s="621"/>
      <c r="T558" s="1208"/>
      <c r="U558" s="1210"/>
      <c r="V558" s="1210"/>
      <c r="W558" s="1210"/>
      <c r="X558" s="1210"/>
      <c r="Y558" s="1210"/>
      <c r="Z558" s="1210"/>
      <c r="AA558" s="1210"/>
      <c r="AB558" s="1210"/>
      <c r="AC558" s="620"/>
      <c r="AD558" s="620"/>
      <c r="AE558" s="620"/>
      <c r="AF558" s="999"/>
      <c r="AG558" s="622"/>
      <c r="AH558" s="622"/>
      <c r="AI558" s="622"/>
    </row>
    <row r="559" ht="15.75" customHeight="1">
      <c r="A559" s="621"/>
      <c r="B559" s="621"/>
      <c r="C559" s="1208"/>
      <c r="D559" s="1208"/>
      <c r="E559" s="1208"/>
      <c r="F559" s="621"/>
      <c r="G559" s="621"/>
      <c r="H559" s="621"/>
      <c r="I559" s="622"/>
      <c r="J559" s="621"/>
      <c r="K559" s="621"/>
      <c r="L559" s="621"/>
      <c r="M559" s="621"/>
      <c r="N559" s="1209"/>
      <c r="O559" s="1209"/>
      <c r="P559" s="1209"/>
      <c r="Q559" s="1209"/>
      <c r="R559" s="1209"/>
      <c r="S559" s="621"/>
      <c r="T559" s="1208"/>
      <c r="U559" s="1210"/>
      <c r="V559" s="1210"/>
      <c r="W559" s="1210"/>
      <c r="X559" s="1210"/>
      <c r="Y559" s="1210"/>
      <c r="Z559" s="1210"/>
      <c r="AA559" s="1210"/>
      <c r="AB559" s="1210"/>
      <c r="AC559" s="620"/>
      <c r="AD559" s="620"/>
      <c r="AE559" s="620"/>
      <c r="AF559" s="999"/>
      <c r="AG559" s="622"/>
      <c r="AH559" s="622"/>
      <c r="AI559" s="622"/>
    </row>
    <row r="560" ht="15.75" customHeight="1">
      <c r="A560" s="621"/>
      <c r="B560" s="621"/>
      <c r="C560" s="1208"/>
      <c r="D560" s="1208"/>
      <c r="E560" s="1208"/>
      <c r="F560" s="621"/>
      <c r="G560" s="621"/>
      <c r="H560" s="621"/>
      <c r="I560" s="622"/>
      <c r="J560" s="621"/>
      <c r="K560" s="621"/>
      <c r="L560" s="621"/>
      <c r="M560" s="621"/>
      <c r="N560" s="1209"/>
      <c r="O560" s="1209"/>
      <c r="P560" s="1209"/>
      <c r="Q560" s="1209"/>
      <c r="R560" s="1209"/>
      <c r="S560" s="621"/>
      <c r="T560" s="1208"/>
      <c r="U560" s="1210"/>
      <c r="V560" s="1210"/>
      <c r="W560" s="1210"/>
      <c r="X560" s="1210"/>
      <c r="Y560" s="1210"/>
      <c r="Z560" s="1210"/>
      <c r="AA560" s="1210"/>
      <c r="AB560" s="1210"/>
      <c r="AC560" s="620"/>
      <c r="AD560" s="620"/>
      <c r="AE560" s="620"/>
      <c r="AF560" s="999"/>
      <c r="AG560" s="622"/>
      <c r="AH560" s="622"/>
      <c r="AI560" s="622"/>
    </row>
    <row r="561" ht="15.75" customHeight="1">
      <c r="A561" s="621"/>
      <c r="B561" s="621"/>
      <c r="C561" s="1208"/>
      <c r="D561" s="1208"/>
      <c r="E561" s="1208"/>
      <c r="F561" s="621"/>
      <c r="G561" s="621"/>
      <c r="H561" s="621"/>
      <c r="I561" s="622"/>
      <c r="J561" s="621"/>
      <c r="K561" s="621"/>
      <c r="L561" s="621"/>
      <c r="M561" s="621"/>
      <c r="N561" s="1209"/>
      <c r="O561" s="1209"/>
      <c r="P561" s="1209"/>
      <c r="Q561" s="1209"/>
      <c r="R561" s="1209"/>
      <c r="S561" s="621"/>
      <c r="T561" s="1208"/>
      <c r="U561" s="1210"/>
      <c r="V561" s="1210"/>
      <c r="W561" s="1210"/>
      <c r="X561" s="1210"/>
      <c r="Y561" s="1210"/>
      <c r="Z561" s="1210"/>
      <c r="AA561" s="1210"/>
      <c r="AB561" s="1210"/>
      <c r="AC561" s="620"/>
      <c r="AD561" s="620"/>
      <c r="AE561" s="620"/>
      <c r="AF561" s="999"/>
      <c r="AG561" s="622"/>
      <c r="AH561" s="622"/>
      <c r="AI561" s="622"/>
    </row>
    <row r="562" ht="15.75" customHeight="1">
      <c r="A562" s="621"/>
      <c r="B562" s="621"/>
      <c r="C562" s="1208"/>
      <c r="D562" s="1208"/>
      <c r="E562" s="1208"/>
      <c r="F562" s="621"/>
      <c r="G562" s="621"/>
      <c r="H562" s="621"/>
      <c r="I562" s="622"/>
      <c r="J562" s="621"/>
      <c r="K562" s="621"/>
      <c r="L562" s="621"/>
      <c r="M562" s="621"/>
      <c r="N562" s="1209"/>
      <c r="O562" s="1209"/>
      <c r="P562" s="1209"/>
      <c r="Q562" s="1209"/>
      <c r="R562" s="1209"/>
      <c r="S562" s="621"/>
      <c r="T562" s="1208"/>
      <c r="U562" s="1210"/>
      <c r="V562" s="1210"/>
      <c r="W562" s="1210"/>
      <c r="X562" s="1210"/>
      <c r="Y562" s="1210"/>
      <c r="Z562" s="1210"/>
      <c r="AA562" s="1210"/>
      <c r="AB562" s="1210"/>
      <c r="AC562" s="620"/>
      <c r="AD562" s="620"/>
      <c r="AE562" s="620"/>
      <c r="AF562" s="999"/>
      <c r="AG562" s="622"/>
      <c r="AH562" s="622"/>
      <c r="AI562" s="622"/>
    </row>
    <row r="563" ht="15.75" customHeight="1">
      <c r="A563" s="621"/>
      <c r="B563" s="621"/>
      <c r="C563" s="1208"/>
      <c r="D563" s="1208"/>
      <c r="E563" s="1208"/>
      <c r="F563" s="621"/>
      <c r="G563" s="621"/>
      <c r="H563" s="621"/>
      <c r="I563" s="622"/>
      <c r="J563" s="621"/>
      <c r="K563" s="621"/>
      <c r="L563" s="621"/>
      <c r="M563" s="621"/>
      <c r="N563" s="1209"/>
      <c r="O563" s="1209"/>
      <c r="P563" s="1209"/>
      <c r="Q563" s="1209"/>
      <c r="R563" s="1209"/>
      <c r="S563" s="621"/>
      <c r="T563" s="1208"/>
      <c r="U563" s="1210"/>
      <c r="V563" s="1210"/>
      <c r="W563" s="1210"/>
      <c r="X563" s="1210"/>
      <c r="Y563" s="1210"/>
      <c r="Z563" s="1210"/>
      <c r="AA563" s="1210"/>
      <c r="AB563" s="1210"/>
      <c r="AC563" s="620"/>
      <c r="AD563" s="620"/>
      <c r="AE563" s="620"/>
      <c r="AF563" s="999"/>
      <c r="AG563" s="622"/>
      <c r="AH563" s="622"/>
      <c r="AI563" s="622"/>
    </row>
    <row r="564" ht="15.75" customHeight="1">
      <c r="A564" s="621"/>
      <c r="B564" s="621"/>
      <c r="C564" s="1208"/>
      <c r="D564" s="1208"/>
      <c r="E564" s="1208"/>
      <c r="F564" s="621"/>
      <c r="G564" s="621"/>
      <c r="H564" s="621"/>
      <c r="I564" s="622"/>
      <c r="J564" s="621"/>
      <c r="K564" s="621"/>
      <c r="L564" s="621"/>
      <c r="M564" s="621"/>
      <c r="N564" s="1209"/>
      <c r="O564" s="1209"/>
      <c r="P564" s="1209"/>
      <c r="Q564" s="1209"/>
      <c r="R564" s="1209"/>
      <c r="S564" s="621"/>
      <c r="T564" s="1208"/>
      <c r="U564" s="1210"/>
      <c r="V564" s="1210"/>
      <c r="W564" s="1210"/>
      <c r="X564" s="1210"/>
      <c r="Y564" s="1210"/>
      <c r="Z564" s="1210"/>
      <c r="AA564" s="1210"/>
      <c r="AB564" s="1210"/>
      <c r="AC564" s="620"/>
      <c r="AD564" s="620"/>
      <c r="AE564" s="620"/>
      <c r="AF564" s="999"/>
      <c r="AG564" s="622"/>
      <c r="AH564" s="622"/>
      <c r="AI564" s="622"/>
    </row>
    <row r="565" ht="15.75" customHeight="1">
      <c r="A565" s="621"/>
      <c r="B565" s="621"/>
      <c r="C565" s="1208"/>
      <c r="D565" s="1208"/>
      <c r="E565" s="1208"/>
      <c r="F565" s="621"/>
      <c r="G565" s="621"/>
      <c r="H565" s="621"/>
      <c r="I565" s="622"/>
      <c r="J565" s="621"/>
      <c r="K565" s="621"/>
      <c r="L565" s="621"/>
      <c r="M565" s="621"/>
      <c r="N565" s="1209"/>
      <c r="O565" s="1209"/>
      <c r="P565" s="1209"/>
      <c r="Q565" s="1209"/>
      <c r="R565" s="1209"/>
      <c r="S565" s="621"/>
      <c r="T565" s="1208"/>
      <c r="U565" s="1210"/>
      <c r="V565" s="1210"/>
      <c r="W565" s="1210"/>
      <c r="X565" s="1210"/>
      <c r="Y565" s="1210"/>
      <c r="Z565" s="1210"/>
      <c r="AA565" s="1210"/>
      <c r="AB565" s="1210"/>
      <c r="AC565" s="620"/>
      <c r="AD565" s="620"/>
      <c r="AE565" s="620"/>
      <c r="AF565" s="999"/>
      <c r="AG565" s="622"/>
      <c r="AH565" s="622"/>
      <c r="AI565" s="622"/>
    </row>
    <row r="566" ht="15.75" customHeight="1">
      <c r="A566" s="621"/>
      <c r="B566" s="621"/>
      <c r="C566" s="1208"/>
      <c r="D566" s="1208"/>
      <c r="E566" s="1208"/>
      <c r="F566" s="621"/>
      <c r="G566" s="621"/>
      <c r="H566" s="621"/>
      <c r="I566" s="622"/>
      <c r="J566" s="621"/>
      <c r="K566" s="621"/>
      <c r="L566" s="621"/>
      <c r="M566" s="621"/>
      <c r="N566" s="1209"/>
      <c r="O566" s="1209"/>
      <c r="P566" s="1209"/>
      <c r="Q566" s="1209"/>
      <c r="R566" s="1209"/>
      <c r="S566" s="621"/>
      <c r="T566" s="1208"/>
      <c r="U566" s="1210"/>
      <c r="V566" s="1210"/>
      <c r="W566" s="1210"/>
      <c r="X566" s="1210"/>
      <c r="Y566" s="1210"/>
      <c r="Z566" s="1210"/>
      <c r="AA566" s="1210"/>
      <c r="AB566" s="1210"/>
      <c r="AC566" s="620"/>
      <c r="AD566" s="620"/>
      <c r="AE566" s="620"/>
      <c r="AF566" s="999"/>
      <c r="AG566" s="622"/>
      <c r="AH566" s="622"/>
      <c r="AI566" s="622"/>
    </row>
    <row r="567" ht="15.75" customHeight="1">
      <c r="A567" s="621"/>
      <c r="B567" s="621"/>
      <c r="C567" s="1208"/>
      <c r="D567" s="1208"/>
      <c r="E567" s="1208"/>
      <c r="F567" s="621"/>
      <c r="G567" s="621"/>
      <c r="H567" s="621"/>
      <c r="I567" s="622"/>
      <c r="J567" s="621"/>
      <c r="K567" s="621"/>
      <c r="L567" s="621"/>
      <c r="M567" s="621"/>
      <c r="N567" s="1209"/>
      <c r="O567" s="1209"/>
      <c r="P567" s="1209"/>
      <c r="Q567" s="1209"/>
      <c r="R567" s="1209"/>
      <c r="S567" s="621"/>
      <c r="T567" s="1208"/>
      <c r="U567" s="1210"/>
      <c r="V567" s="1210"/>
      <c r="W567" s="1210"/>
      <c r="X567" s="1210"/>
      <c r="Y567" s="1210"/>
      <c r="Z567" s="1210"/>
      <c r="AA567" s="1210"/>
      <c r="AB567" s="1210"/>
      <c r="AC567" s="620"/>
      <c r="AD567" s="620"/>
      <c r="AE567" s="620"/>
      <c r="AF567" s="999"/>
      <c r="AG567" s="622"/>
      <c r="AH567" s="622"/>
      <c r="AI567" s="622"/>
    </row>
    <row r="568" ht="15.75" customHeight="1">
      <c r="A568" s="621"/>
      <c r="B568" s="621"/>
      <c r="C568" s="1208"/>
      <c r="D568" s="1208"/>
      <c r="E568" s="1208"/>
      <c r="F568" s="621"/>
      <c r="G568" s="621"/>
      <c r="H568" s="621"/>
      <c r="I568" s="622"/>
      <c r="J568" s="621"/>
      <c r="K568" s="621"/>
      <c r="L568" s="621"/>
      <c r="M568" s="621"/>
      <c r="N568" s="1209"/>
      <c r="O568" s="1209"/>
      <c r="P568" s="1209"/>
      <c r="Q568" s="1209"/>
      <c r="R568" s="1209"/>
      <c r="S568" s="621"/>
      <c r="T568" s="1208"/>
      <c r="U568" s="1210"/>
      <c r="V568" s="1210"/>
      <c r="W568" s="1210"/>
      <c r="X568" s="1210"/>
      <c r="Y568" s="1210"/>
      <c r="Z568" s="1210"/>
      <c r="AA568" s="1210"/>
      <c r="AB568" s="1210"/>
      <c r="AC568" s="620"/>
      <c r="AD568" s="620"/>
      <c r="AE568" s="620"/>
      <c r="AF568" s="999"/>
      <c r="AG568" s="622"/>
      <c r="AH568" s="622"/>
      <c r="AI568" s="622"/>
    </row>
    <row r="569" ht="15.75" customHeight="1">
      <c r="A569" s="621"/>
      <c r="B569" s="621"/>
      <c r="C569" s="1208"/>
      <c r="D569" s="1208"/>
      <c r="E569" s="1208"/>
      <c r="F569" s="621"/>
      <c r="G569" s="621"/>
      <c r="H569" s="621"/>
      <c r="I569" s="622"/>
      <c r="J569" s="621"/>
      <c r="K569" s="621"/>
      <c r="L569" s="621"/>
      <c r="M569" s="621"/>
      <c r="N569" s="1209"/>
      <c r="O569" s="1209"/>
      <c r="P569" s="1209"/>
      <c r="Q569" s="1209"/>
      <c r="R569" s="1209"/>
      <c r="S569" s="621"/>
      <c r="T569" s="1208"/>
      <c r="U569" s="1210"/>
      <c r="V569" s="1210"/>
      <c r="W569" s="1210"/>
      <c r="X569" s="1210"/>
      <c r="Y569" s="1210"/>
      <c r="Z569" s="1210"/>
      <c r="AA569" s="1210"/>
      <c r="AB569" s="1210"/>
      <c r="AC569" s="620"/>
      <c r="AD569" s="620"/>
      <c r="AE569" s="620"/>
      <c r="AF569" s="999"/>
      <c r="AG569" s="622"/>
      <c r="AH569" s="622"/>
      <c r="AI569" s="622"/>
    </row>
    <row r="570" ht="15.75" customHeight="1">
      <c r="A570" s="621"/>
      <c r="B570" s="621"/>
      <c r="C570" s="1208"/>
      <c r="D570" s="1208"/>
      <c r="E570" s="1208"/>
      <c r="F570" s="621"/>
      <c r="G570" s="621"/>
      <c r="H570" s="621"/>
      <c r="I570" s="622"/>
      <c r="J570" s="621"/>
      <c r="K570" s="621"/>
      <c r="L570" s="621"/>
      <c r="M570" s="621"/>
      <c r="N570" s="1209"/>
      <c r="O570" s="1209"/>
      <c r="P570" s="1209"/>
      <c r="Q570" s="1209"/>
      <c r="R570" s="1209"/>
      <c r="S570" s="621"/>
      <c r="T570" s="1208"/>
      <c r="U570" s="1210"/>
      <c r="V570" s="1210"/>
      <c r="W570" s="1210"/>
      <c r="X570" s="1210"/>
      <c r="Y570" s="1210"/>
      <c r="Z570" s="1210"/>
      <c r="AA570" s="1210"/>
      <c r="AB570" s="1210"/>
      <c r="AC570" s="620"/>
      <c r="AD570" s="620"/>
      <c r="AE570" s="620"/>
      <c r="AF570" s="999"/>
      <c r="AG570" s="622"/>
      <c r="AH570" s="622"/>
      <c r="AI570" s="622"/>
    </row>
    <row r="571" ht="15.75" customHeight="1">
      <c r="A571" s="621"/>
      <c r="B571" s="621"/>
      <c r="C571" s="1208"/>
      <c r="D571" s="1208"/>
      <c r="E571" s="1208"/>
      <c r="F571" s="621"/>
      <c r="G571" s="621"/>
      <c r="H571" s="621"/>
      <c r="I571" s="622"/>
      <c r="J571" s="621"/>
      <c r="K571" s="621"/>
      <c r="L571" s="621"/>
      <c r="M571" s="621"/>
      <c r="N571" s="1209"/>
      <c r="O571" s="1209"/>
      <c r="P571" s="1209"/>
      <c r="Q571" s="1209"/>
      <c r="R571" s="1209"/>
      <c r="S571" s="621"/>
      <c r="T571" s="1208"/>
      <c r="U571" s="1210"/>
      <c r="V571" s="1210"/>
      <c r="W571" s="1210"/>
      <c r="X571" s="1210"/>
      <c r="Y571" s="1210"/>
      <c r="Z571" s="1210"/>
      <c r="AA571" s="1210"/>
      <c r="AB571" s="1210"/>
      <c r="AC571" s="620"/>
      <c r="AD571" s="620"/>
      <c r="AE571" s="620"/>
      <c r="AF571" s="999"/>
      <c r="AG571" s="622"/>
      <c r="AH571" s="622"/>
      <c r="AI571" s="622"/>
    </row>
    <row r="572" ht="15.75" customHeight="1">
      <c r="A572" s="621"/>
      <c r="B572" s="621"/>
      <c r="C572" s="1208"/>
      <c r="D572" s="1208"/>
      <c r="E572" s="1208"/>
      <c r="F572" s="621"/>
      <c r="G572" s="621"/>
      <c r="H572" s="621"/>
      <c r="I572" s="622"/>
      <c r="J572" s="621"/>
      <c r="K572" s="621"/>
      <c r="L572" s="621"/>
      <c r="M572" s="621"/>
      <c r="N572" s="1209"/>
      <c r="O572" s="1209"/>
      <c r="P572" s="1209"/>
      <c r="Q572" s="1209"/>
      <c r="R572" s="1209"/>
      <c r="S572" s="621"/>
      <c r="T572" s="1208"/>
      <c r="U572" s="1210"/>
      <c r="V572" s="1210"/>
      <c r="W572" s="1210"/>
      <c r="X572" s="1210"/>
      <c r="Y572" s="1210"/>
      <c r="Z572" s="1210"/>
      <c r="AA572" s="1210"/>
      <c r="AB572" s="1210"/>
      <c r="AC572" s="620"/>
      <c r="AD572" s="620"/>
      <c r="AE572" s="620"/>
      <c r="AF572" s="999"/>
      <c r="AG572" s="622"/>
      <c r="AH572" s="622"/>
      <c r="AI572" s="622"/>
    </row>
    <row r="573" ht="15.75" customHeight="1">
      <c r="A573" s="621"/>
      <c r="B573" s="621"/>
      <c r="C573" s="1208"/>
      <c r="D573" s="1208"/>
      <c r="E573" s="1208"/>
      <c r="F573" s="621"/>
      <c r="G573" s="621"/>
      <c r="H573" s="621"/>
      <c r="I573" s="622"/>
      <c r="J573" s="621"/>
      <c r="K573" s="621"/>
      <c r="L573" s="621"/>
      <c r="M573" s="621"/>
      <c r="N573" s="1209"/>
      <c r="O573" s="1209"/>
      <c r="P573" s="1209"/>
      <c r="Q573" s="1209"/>
      <c r="R573" s="1209"/>
      <c r="S573" s="621"/>
      <c r="T573" s="1208"/>
      <c r="U573" s="1210"/>
      <c r="V573" s="1210"/>
      <c r="W573" s="1210"/>
      <c r="X573" s="1210"/>
      <c r="Y573" s="1210"/>
      <c r="Z573" s="1210"/>
      <c r="AA573" s="1210"/>
      <c r="AB573" s="1210"/>
      <c r="AC573" s="620"/>
      <c r="AD573" s="620"/>
      <c r="AE573" s="620"/>
      <c r="AF573" s="999"/>
      <c r="AG573" s="622"/>
      <c r="AH573" s="622"/>
      <c r="AI573" s="622"/>
    </row>
    <row r="574" ht="15.75" customHeight="1">
      <c r="A574" s="621"/>
      <c r="B574" s="621"/>
      <c r="C574" s="1208"/>
      <c r="D574" s="1208"/>
      <c r="E574" s="1208"/>
      <c r="F574" s="621"/>
      <c r="G574" s="621"/>
      <c r="H574" s="621"/>
      <c r="I574" s="622"/>
      <c r="J574" s="621"/>
      <c r="K574" s="621"/>
      <c r="L574" s="621"/>
      <c r="M574" s="621"/>
      <c r="N574" s="1209"/>
      <c r="O574" s="1209"/>
      <c r="P574" s="1209"/>
      <c r="Q574" s="1209"/>
      <c r="R574" s="1209"/>
      <c r="S574" s="621"/>
      <c r="T574" s="1208"/>
      <c r="U574" s="1210"/>
      <c r="V574" s="1210"/>
      <c r="W574" s="1210"/>
      <c r="X574" s="1210"/>
      <c r="Y574" s="1210"/>
      <c r="Z574" s="1210"/>
      <c r="AA574" s="1210"/>
      <c r="AB574" s="1210"/>
      <c r="AC574" s="620"/>
      <c r="AD574" s="620"/>
      <c r="AE574" s="620"/>
      <c r="AF574" s="999"/>
      <c r="AG574" s="622"/>
      <c r="AH574" s="622"/>
      <c r="AI574" s="622"/>
    </row>
    <row r="575" ht="15.75" customHeight="1">
      <c r="A575" s="621"/>
      <c r="B575" s="621"/>
      <c r="C575" s="1208"/>
      <c r="D575" s="1208"/>
      <c r="E575" s="1208"/>
      <c r="F575" s="621"/>
      <c r="G575" s="621"/>
      <c r="H575" s="621"/>
      <c r="I575" s="622"/>
      <c r="J575" s="621"/>
      <c r="K575" s="621"/>
      <c r="L575" s="621"/>
      <c r="M575" s="621"/>
      <c r="N575" s="1209"/>
      <c r="O575" s="1209"/>
      <c r="P575" s="1209"/>
      <c r="Q575" s="1209"/>
      <c r="R575" s="1209"/>
      <c r="S575" s="621"/>
      <c r="T575" s="1208"/>
      <c r="U575" s="1210"/>
      <c r="V575" s="1210"/>
      <c r="W575" s="1210"/>
      <c r="X575" s="1210"/>
      <c r="Y575" s="1210"/>
      <c r="Z575" s="1210"/>
      <c r="AA575" s="1210"/>
      <c r="AB575" s="1210"/>
      <c r="AC575" s="620"/>
      <c r="AD575" s="620"/>
      <c r="AE575" s="620"/>
      <c r="AF575" s="999"/>
      <c r="AG575" s="622"/>
      <c r="AH575" s="622"/>
      <c r="AI575" s="622"/>
    </row>
    <row r="576" ht="15.75" customHeight="1">
      <c r="A576" s="621"/>
      <c r="B576" s="621"/>
      <c r="C576" s="1208"/>
      <c r="D576" s="1208"/>
      <c r="E576" s="1208"/>
      <c r="F576" s="621"/>
      <c r="G576" s="621"/>
      <c r="H576" s="621"/>
      <c r="I576" s="622"/>
      <c r="J576" s="621"/>
      <c r="K576" s="621"/>
      <c r="L576" s="621"/>
      <c r="M576" s="621"/>
      <c r="N576" s="1209"/>
      <c r="O576" s="1209"/>
      <c r="P576" s="1209"/>
      <c r="Q576" s="1209"/>
      <c r="R576" s="1209"/>
      <c r="S576" s="621"/>
      <c r="T576" s="1208"/>
      <c r="U576" s="1210"/>
      <c r="V576" s="1210"/>
      <c r="W576" s="1210"/>
      <c r="X576" s="1210"/>
      <c r="Y576" s="1210"/>
      <c r="Z576" s="1210"/>
      <c r="AA576" s="1210"/>
      <c r="AB576" s="1210"/>
      <c r="AC576" s="620"/>
      <c r="AD576" s="620"/>
      <c r="AE576" s="620"/>
      <c r="AF576" s="999"/>
      <c r="AG576" s="622"/>
      <c r="AH576" s="622"/>
      <c r="AI576" s="622"/>
    </row>
    <row r="577" ht="15.75" customHeight="1">
      <c r="A577" s="621"/>
      <c r="B577" s="621"/>
      <c r="C577" s="1208"/>
      <c r="D577" s="1208"/>
      <c r="E577" s="1208"/>
      <c r="F577" s="621"/>
      <c r="G577" s="621"/>
      <c r="H577" s="621"/>
      <c r="I577" s="622"/>
      <c r="J577" s="621"/>
      <c r="K577" s="621"/>
      <c r="L577" s="621"/>
      <c r="M577" s="621"/>
      <c r="N577" s="1209"/>
      <c r="O577" s="1209"/>
      <c r="P577" s="1209"/>
      <c r="Q577" s="1209"/>
      <c r="R577" s="1209"/>
      <c r="S577" s="621"/>
      <c r="T577" s="1208"/>
      <c r="U577" s="1210"/>
      <c r="V577" s="1210"/>
      <c r="W577" s="1210"/>
      <c r="X577" s="1210"/>
      <c r="Y577" s="1210"/>
      <c r="Z577" s="1210"/>
      <c r="AA577" s="1210"/>
      <c r="AB577" s="1210"/>
      <c r="AC577" s="620"/>
      <c r="AD577" s="620"/>
      <c r="AE577" s="620"/>
      <c r="AF577" s="999"/>
      <c r="AG577" s="622"/>
      <c r="AH577" s="622"/>
      <c r="AI577" s="622"/>
    </row>
    <row r="578" ht="15.75" customHeight="1">
      <c r="A578" s="621"/>
      <c r="B578" s="621"/>
      <c r="C578" s="1208"/>
      <c r="D578" s="1208"/>
      <c r="E578" s="1208"/>
      <c r="F578" s="621"/>
      <c r="G578" s="621"/>
      <c r="H578" s="621"/>
      <c r="I578" s="622"/>
      <c r="J578" s="621"/>
      <c r="K578" s="621"/>
      <c r="L578" s="621"/>
      <c r="M578" s="621"/>
      <c r="N578" s="1209"/>
      <c r="O578" s="1209"/>
      <c r="P578" s="1209"/>
      <c r="Q578" s="1209"/>
      <c r="R578" s="1209"/>
      <c r="S578" s="621"/>
      <c r="T578" s="1208"/>
      <c r="U578" s="1210"/>
      <c r="V578" s="1210"/>
      <c r="W578" s="1210"/>
      <c r="X578" s="1210"/>
      <c r="Y578" s="1210"/>
      <c r="Z578" s="1210"/>
      <c r="AA578" s="1210"/>
      <c r="AB578" s="1210"/>
      <c r="AC578" s="620"/>
      <c r="AD578" s="620"/>
      <c r="AE578" s="620"/>
      <c r="AF578" s="999"/>
      <c r="AG578" s="622"/>
      <c r="AH578" s="622"/>
      <c r="AI578" s="622"/>
    </row>
    <row r="579" ht="15.75" customHeight="1">
      <c r="A579" s="621"/>
      <c r="B579" s="621"/>
      <c r="C579" s="1208"/>
      <c r="D579" s="1208"/>
      <c r="E579" s="1208"/>
      <c r="F579" s="621"/>
      <c r="G579" s="621"/>
      <c r="H579" s="621"/>
      <c r="I579" s="622"/>
      <c r="J579" s="621"/>
      <c r="K579" s="621"/>
      <c r="L579" s="621"/>
      <c r="M579" s="621"/>
      <c r="N579" s="1209"/>
      <c r="O579" s="1209"/>
      <c r="P579" s="1209"/>
      <c r="Q579" s="1209"/>
      <c r="R579" s="1209"/>
      <c r="S579" s="621"/>
      <c r="T579" s="1208"/>
      <c r="U579" s="1210"/>
      <c r="V579" s="1210"/>
      <c r="W579" s="1210"/>
      <c r="X579" s="1210"/>
      <c r="Y579" s="1210"/>
      <c r="Z579" s="1210"/>
      <c r="AA579" s="1210"/>
      <c r="AB579" s="1210"/>
      <c r="AC579" s="620"/>
      <c r="AD579" s="620"/>
      <c r="AE579" s="620"/>
      <c r="AF579" s="999"/>
      <c r="AG579" s="622"/>
      <c r="AH579" s="622"/>
      <c r="AI579" s="622"/>
    </row>
    <row r="580" ht="15.75" customHeight="1">
      <c r="A580" s="621"/>
      <c r="B580" s="621"/>
      <c r="C580" s="1208"/>
      <c r="D580" s="1208"/>
      <c r="E580" s="1208"/>
      <c r="F580" s="621"/>
      <c r="G580" s="621"/>
      <c r="H580" s="621"/>
      <c r="I580" s="622"/>
      <c r="J580" s="621"/>
      <c r="K580" s="621"/>
      <c r="L580" s="621"/>
      <c r="M580" s="621"/>
      <c r="N580" s="1209"/>
      <c r="O580" s="1209"/>
      <c r="P580" s="1209"/>
      <c r="Q580" s="1209"/>
      <c r="R580" s="1209"/>
      <c r="S580" s="621"/>
      <c r="T580" s="1208"/>
      <c r="U580" s="1210"/>
      <c r="V580" s="1210"/>
      <c r="W580" s="1210"/>
      <c r="X580" s="1210"/>
      <c r="Y580" s="1210"/>
      <c r="Z580" s="1210"/>
      <c r="AA580" s="1210"/>
      <c r="AB580" s="1210"/>
      <c r="AC580" s="620"/>
      <c r="AD580" s="620"/>
      <c r="AE580" s="620"/>
      <c r="AF580" s="999"/>
      <c r="AG580" s="622"/>
      <c r="AH580" s="622"/>
      <c r="AI580" s="622"/>
    </row>
    <row r="581" ht="15.75" customHeight="1">
      <c r="A581" s="621"/>
      <c r="B581" s="621"/>
      <c r="C581" s="1208"/>
      <c r="D581" s="1208"/>
      <c r="E581" s="1208"/>
      <c r="F581" s="621"/>
      <c r="G581" s="621"/>
      <c r="H581" s="621"/>
      <c r="I581" s="622"/>
      <c r="J581" s="621"/>
      <c r="K581" s="621"/>
      <c r="L581" s="621"/>
      <c r="M581" s="621"/>
      <c r="N581" s="1209"/>
      <c r="O581" s="1209"/>
      <c r="P581" s="1209"/>
      <c r="Q581" s="1209"/>
      <c r="R581" s="1209"/>
      <c r="S581" s="621"/>
      <c r="T581" s="1208"/>
      <c r="U581" s="1210"/>
      <c r="V581" s="1210"/>
      <c r="W581" s="1210"/>
      <c r="X581" s="1210"/>
      <c r="Y581" s="1210"/>
      <c r="Z581" s="1210"/>
      <c r="AA581" s="1210"/>
      <c r="AB581" s="1210"/>
      <c r="AC581" s="620"/>
      <c r="AD581" s="620"/>
      <c r="AE581" s="620"/>
      <c r="AF581" s="999"/>
      <c r="AG581" s="622"/>
      <c r="AH581" s="622"/>
      <c r="AI581" s="622"/>
    </row>
    <row r="582" ht="15.75" customHeight="1">
      <c r="A582" s="621"/>
      <c r="B582" s="621"/>
      <c r="C582" s="1208"/>
      <c r="D582" s="1208"/>
      <c r="E582" s="1208"/>
      <c r="F582" s="621"/>
      <c r="G582" s="621"/>
      <c r="H582" s="621"/>
      <c r="I582" s="622"/>
      <c r="J582" s="621"/>
      <c r="K582" s="621"/>
      <c r="L582" s="621"/>
      <c r="M582" s="621"/>
      <c r="N582" s="1209"/>
      <c r="O582" s="1209"/>
      <c r="P582" s="1209"/>
      <c r="Q582" s="1209"/>
      <c r="R582" s="1209"/>
      <c r="S582" s="621"/>
      <c r="T582" s="1208"/>
      <c r="U582" s="1210"/>
      <c r="V582" s="1210"/>
      <c r="W582" s="1210"/>
      <c r="X582" s="1210"/>
      <c r="Y582" s="1210"/>
      <c r="Z582" s="1210"/>
      <c r="AA582" s="1210"/>
      <c r="AB582" s="1210"/>
      <c r="AC582" s="620"/>
      <c r="AD582" s="620"/>
      <c r="AE582" s="620"/>
      <c r="AF582" s="999"/>
      <c r="AG582" s="622"/>
      <c r="AH582" s="622"/>
      <c r="AI582" s="622"/>
    </row>
    <row r="583" ht="15.75" customHeight="1">
      <c r="A583" s="621"/>
      <c r="B583" s="621"/>
      <c r="C583" s="1208"/>
      <c r="D583" s="1208"/>
      <c r="E583" s="1208"/>
      <c r="F583" s="621"/>
      <c r="G583" s="621"/>
      <c r="H583" s="621"/>
      <c r="I583" s="622"/>
      <c r="J583" s="621"/>
      <c r="K583" s="621"/>
      <c r="L583" s="621"/>
      <c r="M583" s="621"/>
      <c r="N583" s="1209"/>
      <c r="O583" s="1209"/>
      <c r="P583" s="1209"/>
      <c r="Q583" s="1209"/>
      <c r="R583" s="1209"/>
      <c r="S583" s="621"/>
      <c r="T583" s="1208"/>
      <c r="U583" s="1210"/>
      <c r="V583" s="1210"/>
      <c r="W583" s="1210"/>
      <c r="X583" s="1210"/>
      <c r="Y583" s="1210"/>
      <c r="Z583" s="1210"/>
      <c r="AA583" s="1210"/>
      <c r="AB583" s="1210"/>
      <c r="AC583" s="620"/>
      <c r="AD583" s="620"/>
      <c r="AE583" s="620"/>
      <c r="AF583" s="999"/>
      <c r="AG583" s="622"/>
      <c r="AH583" s="622"/>
      <c r="AI583" s="622"/>
    </row>
    <row r="584" ht="15.75" customHeight="1">
      <c r="A584" s="621"/>
      <c r="B584" s="621"/>
      <c r="C584" s="1208"/>
      <c r="D584" s="1208"/>
      <c r="E584" s="1208"/>
      <c r="F584" s="621"/>
      <c r="G584" s="621"/>
      <c r="H584" s="621"/>
      <c r="I584" s="622"/>
      <c r="J584" s="621"/>
      <c r="K584" s="621"/>
      <c r="L584" s="621"/>
      <c r="M584" s="621"/>
      <c r="N584" s="1209"/>
      <c r="O584" s="1209"/>
      <c r="P584" s="1209"/>
      <c r="Q584" s="1209"/>
      <c r="R584" s="1209"/>
      <c r="S584" s="621"/>
      <c r="T584" s="1208"/>
      <c r="U584" s="1210"/>
      <c r="V584" s="1210"/>
      <c r="W584" s="1210"/>
      <c r="X584" s="1210"/>
      <c r="Y584" s="1210"/>
      <c r="Z584" s="1210"/>
      <c r="AA584" s="1210"/>
      <c r="AB584" s="1210"/>
      <c r="AC584" s="620"/>
      <c r="AD584" s="620"/>
      <c r="AE584" s="620"/>
      <c r="AF584" s="999"/>
      <c r="AG584" s="622"/>
      <c r="AH584" s="622"/>
      <c r="AI584" s="622"/>
    </row>
    <row r="585" ht="15.75" customHeight="1">
      <c r="A585" s="621"/>
      <c r="B585" s="621"/>
      <c r="C585" s="1208"/>
      <c r="D585" s="1208"/>
      <c r="E585" s="1208"/>
      <c r="F585" s="621"/>
      <c r="G585" s="621"/>
      <c r="H585" s="621"/>
      <c r="I585" s="622"/>
      <c r="J585" s="621"/>
      <c r="K585" s="621"/>
      <c r="L585" s="621"/>
      <c r="M585" s="621"/>
      <c r="N585" s="1209"/>
      <c r="O585" s="1209"/>
      <c r="P585" s="1209"/>
      <c r="Q585" s="1209"/>
      <c r="R585" s="1209"/>
      <c r="S585" s="621"/>
      <c r="T585" s="1208"/>
      <c r="U585" s="1210"/>
      <c r="V585" s="1210"/>
      <c r="W585" s="1210"/>
      <c r="X585" s="1210"/>
      <c r="Y585" s="1210"/>
      <c r="Z585" s="1210"/>
      <c r="AA585" s="1210"/>
      <c r="AB585" s="1210"/>
      <c r="AC585" s="620"/>
      <c r="AD585" s="620"/>
      <c r="AE585" s="620"/>
      <c r="AF585" s="999"/>
      <c r="AG585" s="622"/>
      <c r="AH585" s="622"/>
      <c r="AI585" s="622"/>
    </row>
    <row r="586" ht="15.75" customHeight="1">
      <c r="A586" s="621"/>
      <c r="B586" s="621"/>
      <c r="C586" s="1208"/>
      <c r="D586" s="1208"/>
      <c r="E586" s="1208"/>
      <c r="F586" s="621"/>
      <c r="G586" s="621"/>
      <c r="H586" s="621"/>
      <c r="I586" s="622"/>
      <c r="J586" s="621"/>
      <c r="K586" s="621"/>
      <c r="L586" s="621"/>
      <c r="M586" s="621"/>
      <c r="N586" s="1209"/>
      <c r="O586" s="1209"/>
      <c r="P586" s="1209"/>
      <c r="Q586" s="1209"/>
      <c r="R586" s="1209"/>
      <c r="S586" s="621"/>
      <c r="T586" s="1208"/>
      <c r="U586" s="1210"/>
      <c r="V586" s="1210"/>
      <c r="W586" s="1210"/>
      <c r="X586" s="1210"/>
      <c r="Y586" s="1210"/>
      <c r="Z586" s="1210"/>
      <c r="AA586" s="1210"/>
      <c r="AB586" s="1210"/>
      <c r="AC586" s="620"/>
      <c r="AD586" s="620"/>
      <c r="AE586" s="620"/>
      <c r="AF586" s="999"/>
      <c r="AG586" s="622"/>
      <c r="AH586" s="622"/>
      <c r="AI586" s="622"/>
    </row>
    <row r="587" ht="15.75" customHeight="1">
      <c r="A587" s="621"/>
      <c r="B587" s="621"/>
      <c r="C587" s="1208"/>
      <c r="D587" s="1208"/>
      <c r="E587" s="1208"/>
      <c r="F587" s="621"/>
      <c r="G587" s="621"/>
      <c r="H587" s="621"/>
      <c r="I587" s="622"/>
      <c r="J587" s="621"/>
      <c r="K587" s="621"/>
      <c r="L587" s="621"/>
      <c r="M587" s="621"/>
      <c r="N587" s="1209"/>
      <c r="O587" s="1209"/>
      <c r="P587" s="1209"/>
      <c r="Q587" s="1209"/>
      <c r="R587" s="1209"/>
      <c r="S587" s="621"/>
      <c r="T587" s="1208"/>
      <c r="U587" s="1210"/>
      <c r="V587" s="1210"/>
      <c r="W587" s="1210"/>
      <c r="X587" s="1210"/>
      <c r="Y587" s="1210"/>
      <c r="Z587" s="1210"/>
      <c r="AA587" s="1210"/>
      <c r="AB587" s="1210"/>
      <c r="AC587" s="620"/>
      <c r="AD587" s="620"/>
      <c r="AE587" s="620"/>
      <c r="AF587" s="999"/>
      <c r="AG587" s="622"/>
      <c r="AH587" s="622"/>
      <c r="AI587" s="622"/>
    </row>
    <row r="588" ht="15.75" customHeight="1">
      <c r="A588" s="621"/>
      <c r="B588" s="621"/>
      <c r="C588" s="1208"/>
      <c r="D588" s="1208"/>
      <c r="E588" s="1208"/>
      <c r="F588" s="621"/>
      <c r="G588" s="621"/>
      <c r="H588" s="621"/>
      <c r="I588" s="622"/>
      <c r="J588" s="621"/>
      <c r="K588" s="621"/>
      <c r="L588" s="621"/>
      <c r="M588" s="621"/>
      <c r="N588" s="1209"/>
      <c r="O588" s="1209"/>
      <c r="P588" s="1209"/>
      <c r="Q588" s="1209"/>
      <c r="R588" s="1209"/>
      <c r="S588" s="621"/>
      <c r="T588" s="1208"/>
      <c r="U588" s="1210"/>
      <c r="V588" s="1210"/>
      <c r="W588" s="1210"/>
      <c r="X588" s="1210"/>
      <c r="Y588" s="1210"/>
      <c r="Z588" s="1210"/>
      <c r="AA588" s="1210"/>
      <c r="AB588" s="1210"/>
      <c r="AC588" s="620"/>
      <c r="AD588" s="620"/>
      <c r="AE588" s="620"/>
      <c r="AF588" s="999"/>
      <c r="AG588" s="622"/>
      <c r="AH588" s="622"/>
      <c r="AI588" s="622"/>
    </row>
    <row r="589" ht="15.75" customHeight="1">
      <c r="A589" s="621"/>
      <c r="B589" s="621"/>
      <c r="C589" s="1208"/>
      <c r="D589" s="1208"/>
      <c r="E589" s="1208"/>
      <c r="F589" s="621"/>
      <c r="G589" s="621"/>
      <c r="H589" s="621"/>
      <c r="I589" s="622"/>
      <c r="J589" s="621"/>
      <c r="K589" s="621"/>
      <c r="L589" s="621"/>
      <c r="M589" s="621"/>
      <c r="N589" s="1209"/>
      <c r="O589" s="1209"/>
      <c r="P589" s="1209"/>
      <c r="Q589" s="1209"/>
      <c r="R589" s="1209"/>
      <c r="S589" s="621"/>
      <c r="T589" s="1208"/>
      <c r="U589" s="1210"/>
      <c r="V589" s="1210"/>
      <c r="W589" s="1210"/>
      <c r="X589" s="1210"/>
      <c r="Y589" s="1210"/>
      <c r="Z589" s="1210"/>
      <c r="AA589" s="1210"/>
      <c r="AB589" s="1210"/>
      <c r="AC589" s="620"/>
      <c r="AD589" s="620"/>
      <c r="AE589" s="620"/>
      <c r="AF589" s="999"/>
      <c r="AG589" s="622"/>
      <c r="AH589" s="622"/>
      <c r="AI589" s="622"/>
    </row>
    <row r="590" ht="15.75" customHeight="1">
      <c r="A590" s="621"/>
      <c r="B590" s="621"/>
      <c r="C590" s="1208"/>
      <c r="D590" s="1208"/>
      <c r="E590" s="1208"/>
      <c r="F590" s="621"/>
      <c r="G590" s="621"/>
      <c r="H590" s="621"/>
      <c r="I590" s="622"/>
      <c r="J590" s="621"/>
      <c r="K590" s="621"/>
      <c r="L590" s="621"/>
      <c r="M590" s="621"/>
      <c r="N590" s="1209"/>
      <c r="O590" s="1209"/>
      <c r="P590" s="1209"/>
      <c r="Q590" s="1209"/>
      <c r="R590" s="1209"/>
      <c r="S590" s="621"/>
      <c r="T590" s="1208"/>
      <c r="U590" s="1210"/>
      <c r="V590" s="1210"/>
      <c r="W590" s="1210"/>
      <c r="X590" s="1210"/>
      <c r="Y590" s="1210"/>
      <c r="Z590" s="1210"/>
      <c r="AA590" s="1210"/>
      <c r="AB590" s="1210"/>
      <c r="AC590" s="620"/>
      <c r="AD590" s="620"/>
      <c r="AE590" s="620"/>
      <c r="AF590" s="999"/>
      <c r="AG590" s="622"/>
      <c r="AH590" s="622"/>
      <c r="AI590" s="622"/>
    </row>
    <row r="591" ht="15.75" customHeight="1">
      <c r="A591" s="621"/>
      <c r="B591" s="621"/>
      <c r="C591" s="1208"/>
      <c r="D591" s="1208"/>
      <c r="E591" s="1208"/>
      <c r="F591" s="621"/>
      <c r="G591" s="621"/>
      <c r="H591" s="621"/>
      <c r="I591" s="622"/>
      <c r="J591" s="621"/>
      <c r="K591" s="621"/>
      <c r="L591" s="621"/>
      <c r="M591" s="621"/>
      <c r="N591" s="1209"/>
      <c r="O591" s="1209"/>
      <c r="P591" s="1209"/>
      <c r="Q591" s="1209"/>
      <c r="R591" s="1209"/>
      <c r="S591" s="621"/>
      <c r="T591" s="1208"/>
      <c r="U591" s="1210"/>
      <c r="V591" s="1210"/>
      <c r="W591" s="1210"/>
      <c r="X591" s="1210"/>
      <c r="Y591" s="1210"/>
      <c r="Z591" s="1210"/>
      <c r="AA591" s="1210"/>
      <c r="AB591" s="1210"/>
      <c r="AC591" s="620"/>
      <c r="AD591" s="620"/>
      <c r="AE591" s="620"/>
      <c r="AF591" s="999"/>
      <c r="AG591" s="622"/>
      <c r="AH591" s="622"/>
      <c r="AI591" s="622"/>
    </row>
    <row r="592" ht="15.75" customHeight="1">
      <c r="A592" s="621"/>
      <c r="B592" s="621"/>
      <c r="C592" s="1208"/>
      <c r="D592" s="1208"/>
      <c r="E592" s="1208"/>
      <c r="F592" s="621"/>
      <c r="G592" s="621"/>
      <c r="H592" s="621"/>
      <c r="I592" s="622"/>
      <c r="J592" s="621"/>
      <c r="K592" s="621"/>
      <c r="L592" s="621"/>
      <c r="M592" s="621"/>
      <c r="N592" s="1209"/>
      <c r="O592" s="1209"/>
      <c r="P592" s="1209"/>
      <c r="Q592" s="1209"/>
      <c r="R592" s="1209"/>
      <c r="S592" s="621"/>
      <c r="T592" s="1208"/>
      <c r="U592" s="1210"/>
      <c r="V592" s="1210"/>
      <c r="W592" s="1210"/>
      <c r="X592" s="1210"/>
      <c r="Y592" s="1210"/>
      <c r="Z592" s="1210"/>
      <c r="AA592" s="1210"/>
      <c r="AB592" s="1210"/>
      <c r="AC592" s="620"/>
      <c r="AD592" s="620"/>
      <c r="AE592" s="620"/>
      <c r="AF592" s="999"/>
      <c r="AG592" s="622"/>
      <c r="AH592" s="622"/>
      <c r="AI592" s="622"/>
    </row>
    <row r="593" ht="15.75" customHeight="1">
      <c r="A593" s="621"/>
      <c r="B593" s="621"/>
      <c r="C593" s="1208"/>
      <c r="D593" s="1208"/>
      <c r="E593" s="1208"/>
      <c r="F593" s="621"/>
      <c r="G593" s="621"/>
      <c r="H593" s="621"/>
      <c r="I593" s="622"/>
      <c r="J593" s="621"/>
      <c r="K593" s="621"/>
      <c r="L593" s="621"/>
      <c r="M593" s="621"/>
      <c r="N593" s="1209"/>
      <c r="O593" s="1209"/>
      <c r="P593" s="1209"/>
      <c r="Q593" s="1209"/>
      <c r="R593" s="1209"/>
      <c r="S593" s="621"/>
      <c r="T593" s="1208"/>
      <c r="U593" s="1210"/>
      <c r="V593" s="1210"/>
      <c r="W593" s="1210"/>
      <c r="X593" s="1210"/>
      <c r="Y593" s="1210"/>
      <c r="Z593" s="1210"/>
      <c r="AA593" s="1210"/>
      <c r="AB593" s="1210"/>
      <c r="AC593" s="620"/>
      <c r="AD593" s="620"/>
      <c r="AE593" s="620"/>
      <c r="AF593" s="999"/>
      <c r="AG593" s="622"/>
      <c r="AH593" s="622"/>
      <c r="AI593" s="622"/>
    </row>
    <row r="594" ht="15.75" customHeight="1">
      <c r="A594" s="621"/>
      <c r="B594" s="621"/>
      <c r="C594" s="1208"/>
      <c r="D594" s="1208"/>
      <c r="E594" s="1208"/>
      <c r="F594" s="621"/>
      <c r="G594" s="621"/>
      <c r="H594" s="621"/>
      <c r="I594" s="622"/>
      <c r="J594" s="621"/>
      <c r="K594" s="621"/>
      <c r="L594" s="621"/>
      <c r="M594" s="621"/>
      <c r="N594" s="1209"/>
      <c r="O594" s="1209"/>
      <c r="P594" s="1209"/>
      <c r="Q594" s="1209"/>
      <c r="R594" s="1209"/>
      <c r="S594" s="621"/>
      <c r="T594" s="1208"/>
      <c r="U594" s="1210"/>
      <c r="V594" s="1210"/>
      <c r="W594" s="1210"/>
      <c r="X594" s="1210"/>
      <c r="Y594" s="1210"/>
      <c r="Z594" s="1210"/>
      <c r="AA594" s="1210"/>
      <c r="AB594" s="1210"/>
      <c r="AC594" s="620"/>
      <c r="AD594" s="620"/>
      <c r="AE594" s="620"/>
      <c r="AF594" s="999"/>
      <c r="AG594" s="622"/>
      <c r="AH594" s="622"/>
      <c r="AI594" s="622"/>
    </row>
    <row r="595" ht="15.75" customHeight="1">
      <c r="A595" s="621"/>
      <c r="B595" s="621"/>
      <c r="C595" s="1208"/>
      <c r="D595" s="1208"/>
      <c r="E595" s="1208"/>
      <c r="F595" s="621"/>
      <c r="G595" s="621"/>
      <c r="H595" s="621"/>
      <c r="I595" s="622"/>
      <c r="J595" s="621"/>
      <c r="K595" s="621"/>
      <c r="L595" s="621"/>
      <c r="M595" s="621"/>
      <c r="N595" s="1209"/>
      <c r="O595" s="1209"/>
      <c r="P595" s="1209"/>
      <c r="Q595" s="1209"/>
      <c r="R595" s="1209"/>
      <c r="S595" s="621"/>
      <c r="T595" s="1208"/>
      <c r="U595" s="1210"/>
      <c r="V595" s="1210"/>
      <c r="W595" s="1210"/>
      <c r="X595" s="1210"/>
      <c r="Y595" s="1210"/>
      <c r="Z595" s="1210"/>
      <c r="AA595" s="1210"/>
      <c r="AB595" s="1210"/>
      <c r="AC595" s="620"/>
      <c r="AD595" s="620"/>
      <c r="AE595" s="620"/>
      <c r="AF595" s="999"/>
      <c r="AG595" s="622"/>
      <c r="AH595" s="622"/>
      <c r="AI595" s="622"/>
    </row>
    <row r="596" ht="15.75" customHeight="1">
      <c r="A596" s="621"/>
      <c r="B596" s="621"/>
      <c r="C596" s="1208"/>
      <c r="D596" s="1208"/>
      <c r="E596" s="1208"/>
      <c r="F596" s="621"/>
      <c r="G596" s="621"/>
      <c r="H596" s="621"/>
      <c r="I596" s="622"/>
      <c r="J596" s="621"/>
      <c r="K596" s="621"/>
      <c r="L596" s="621"/>
      <c r="M596" s="621"/>
      <c r="N596" s="1209"/>
      <c r="O596" s="1209"/>
      <c r="P596" s="1209"/>
      <c r="Q596" s="1209"/>
      <c r="R596" s="1209"/>
      <c r="S596" s="621"/>
      <c r="T596" s="1208"/>
      <c r="U596" s="1210"/>
      <c r="V596" s="1210"/>
      <c r="W596" s="1210"/>
      <c r="X596" s="1210"/>
      <c r="Y596" s="1210"/>
      <c r="Z596" s="1210"/>
      <c r="AA596" s="1210"/>
      <c r="AB596" s="1210"/>
      <c r="AC596" s="620"/>
      <c r="AD596" s="620"/>
      <c r="AE596" s="620"/>
      <c r="AF596" s="999"/>
      <c r="AG596" s="622"/>
      <c r="AH596" s="622"/>
      <c r="AI596" s="622"/>
    </row>
    <row r="597" ht="15.75" customHeight="1">
      <c r="A597" s="621"/>
      <c r="B597" s="621"/>
      <c r="C597" s="1208"/>
      <c r="D597" s="1208"/>
      <c r="E597" s="1208"/>
      <c r="F597" s="621"/>
      <c r="G597" s="621"/>
      <c r="H597" s="621"/>
      <c r="I597" s="622"/>
      <c r="J597" s="621"/>
      <c r="K597" s="621"/>
      <c r="L597" s="621"/>
      <c r="M597" s="621"/>
      <c r="N597" s="1209"/>
      <c r="O597" s="1209"/>
      <c r="P597" s="1209"/>
      <c r="Q597" s="1209"/>
      <c r="R597" s="1209"/>
      <c r="S597" s="621"/>
      <c r="T597" s="1208"/>
      <c r="U597" s="1210"/>
      <c r="V597" s="1210"/>
      <c r="W597" s="1210"/>
      <c r="X597" s="1210"/>
      <c r="Y597" s="1210"/>
      <c r="Z597" s="1210"/>
      <c r="AA597" s="1210"/>
      <c r="AB597" s="1210"/>
      <c r="AC597" s="620"/>
      <c r="AD597" s="620"/>
      <c r="AE597" s="620"/>
      <c r="AF597" s="999"/>
      <c r="AG597" s="622"/>
      <c r="AH597" s="622"/>
      <c r="AI597" s="622"/>
    </row>
    <row r="598" ht="15.75" customHeight="1">
      <c r="A598" s="621"/>
      <c r="B598" s="621"/>
      <c r="C598" s="1208"/>
      <c r="D598" s="1208"/>
      <c r="E598" s="1208"/>
      <c r="F598" s="621"/>
      <c r="G598" s="621"/>
      <c r="H598" s="621"/>
      <c r="I598" s="622"/>
      <c r="J598" s="621"/>
      <c r="K598" s="621"/>
      <c r="L598" s="621"/>
      <c r="M598" s="621"/>
      <c r="N598" s="1209"/>
      <c r="O598" s="1209"/>
      <c r="P598" s="1209"/>
      <c r="Q598" s="1209"/>
      <c r="R598" s="1209"/>
      <c r="S598" s="621"/>
      <c r="T598" s="1208"/>
      <c r="U598" s="1210"/>
      <c r="V598" s="1210"/>
      <c r="W598" s="1210"/>
      <c r="X598" s="1210"/>
      <c r="Y598" s="1210"/>
      <c r="Z598" s="1210"/>
      <c r="AA598" s="1210"/>
      <c r="AB598" s="1210"/>
      <c r="AC598" s="620"/>
      <c r="AD598" s="620"/>
      <c r="AE598" s="620"/>
      <c r="AF598" s="999"/>
      <c r="AG598" s="622"/>
      <c r="AH598" s="622"/>
      <c r="AI598" s="622"/>
    </row>
    <row r="599" ht="15.75" customHeight="1">
      <c r="A599" s="621"/>
      <c r="B599" s="621"/>
      <c r="C599" s="1208"/>
      <c r="D599" s="1208"/>
      <c r="E599" s="1208"/>
      <c r="F599" s="621"/>
      <c r="G599" s="621"/>
      <c r="H599" s="621"/>
      <c r="I599" s="622"/>
      <c r="J599" s="621"/>
      <c r="K599" s="621"/>
      <c r="L599" s="621"/>
      <c r="M599" s="621"/>
      <c r="N599" s="1209"/>
      <c r="O599" s="1209"/>
      <c r="P599" s="1209"/>
      <c r="Q599" s="1209"/>
      <c r="R599" s="1209"/>
      <c r="S599" s="621"/>
      <c r="T599" s="1208"/>
      <c r="U599" s="1210"/>
      <c r="V599" s="1210"/>
      <c r="W599" s="1210"/>
      <c r="X599" s="1210"/>
      <c r="Y599" s="1210"/>
      <c r="Z599" s="1210"/>
      <c r="AA599" s="1210"/>
      <c r="AB599" s="1210"/>
      <c r="AC599" s="620"/>
      <c r="AD599" s="620"/>
      <c r="AE599" s="620"/>
      <c r="AF599" s="999"/>
      <c r="AG599" s="622"/>
      <c r="AH599" s="622"/>
      <c r="AI599" s="622"/>
    </row>
    <row r="600" ht="15.75" customHeight="1">
      <c r="A600" s="621"/>
      <c r="B600" s="621"/>
      <c r="C600" s="1208"/>
      <c r="D600" s="1208"/>
      <c r="E600" s="1208"/>
      <c r="F600" s="621"/>
      <c r="G600" s="621"/>
      <c r="H600" s="621"/>
      <c r="I600" s="622"/>
      <c r="J600" s="621"/>
      <c r="K600" s="621"/>
      <c r="L600" s="621"/>
      <c r="M600" s="621"/>
      <c r="N600" s="1209"/>
      <c r="O600" s="1209"/>
      <c r="P600" s="1209"/>
      <c r="Q600" s="1209"/>
      <c r="R600" s="1209"/>
      <c r="S600" s="621"/>
      <c r="T600" s="1208"/>
      <c r="U600" s="1210"/>
      <c r="V600" s="1210"/>
      <c r="W600" s="1210"/>
      <c r="X600" s="1210"/>
      <c r="Y600" s="1210"/>
      <c r="Z600" s="1210"/>
      <c r="AA600" s="1210"/>
      <c r="AB600" s="1210"/>
      <c r="AC600" s="620"/>
      <c r="AD600" s="620"/>
      <c r="AE600" s="620"/>
      <c r="AF600" s="999"/>
      <c r="AG600" s="622"/>
      <c r="AH600" s="622"/>
      <c r="AI600" s="622"/>
    </row>
    <row r="601" ht="15.75" customHeight="1">
      <c r="A601" s="621"/>
      <c r="B601" s="621"/>
      <c r="C601" s="1208"/>
      <c r="D601" s="1208"/>
      <c r="E601" s="1208"/>
      <c r="F601" s="621"/>
      <c r="G601" s="621"/>
      <c r="H601" s="621"/>
      <c r="I601" s="622"/>
      <c r="J601" s="621"/>
      <c r="K601" s="621"/>
      <c r="L601" s="621"/>
      <c r="M601" s="621"/>
      <c r="N601" s="1209"/>
      <c r="O601" s="1209"/>
      <c r="P601" s="1209"/>
      <c r="Q601" s="1209"/>
      <c r="R601" s="1209"/>
      <c r="S601" s="621"/>
      <c r="T601" s="1208"/>
      <c r="U601" s="1210"/>
      <c r="V601" s="1210"/>
      <c r="W601" s="1210"/>
      <c r="X601" s="1210"/>
      <c r="Y601" s="1210"/>
      <c r="Z601" s="1210"/>
      <c r="AA601" s="1210"/>
      <c r="AB601" s="1210"/>
      <c r="AC601" s="620"/>
      <c r="AD601" s="620"/>
      <c r="AE601" s="620"/>
      <c r="AF601" s="999"/>
      <c r="AG601" s="622"/>
      <c r="AH601" s="622"/>
      <c r="AI601" s="622"/>
    </row>
    <row r="602" ht="15.75" customHeight="1">
      <c r="A602" s="621"/>
      <c r="B602" s="621"/>
      <c r="C602" s="1208"/>
      <c r="D602" s="1208"/>
      <c r="E602" s="1208"/>
      <c r="F602" s="621"/>
      <c r="G602" s="621"/>
      <c r="H602" s="621"/>
      <c r="I602" s="622"/>
      <c r="J602" s="621"/>
      <c r="K602" s="621"/>
      <c r="L602" s="621"/>
      <c r="M602" s="621"/>
      <c r="N602" s="1209"/>
      <c r="O602" s="1209"/>
      <c r="P602" s="1209"/>
      <c r="Q602" s="1209"/>
      <c r="R602" s="1209"/>
      <c r="S602" s="621"/>
      <c r="T602" s="1208"/>
      <c r="U602" s="1210"/>
      <c r="V602" s="1210"/>
      <c r="W602" s="1210"/>
      <c r="X602" s="1210"/>
      <c r="Y602" s="1210"/>
      <c r="Z602" s="1210"/>
      <c r="AA602" s="1210"/>
      <c r="AB602" s="1210"/>
      <c r="AC602" s="620"/>
      <c r="AD602" s="620"/>
      <c r="AE602" s="620"/>
      <c r="AF602" s="999"/>
      <c r="AG602" s="622"/>
      <c r="AH602" s="622"/>
      <c r="AI602" s="622"/>
    </row>
    <row r="603" ht="15.75" customHeight="1">
      <c r="A603" s="621"/>
      <c r="B603" s="621"/>
      <c r="C603" s="1208"/>
      <c r="D603" s="1208"/>
      <c r="E603" s="1208"/>
      <c r="F603" s="621"/>
      <c r="G603" s="621"/>
      <c r="H603" s="621"/>
      <c r="I603" s="622"/>
      <c r="J603" s="621"/>
      <c r="K603" s="621"/>
      <c r="L603" s="621"/>
      <c r="M603" s="621"/>
      <c r="N603" s="1209"/>
      <c r="O603" s="1209"/>
      <c r="P603" s="1209"/>
      <c r="Q603" s="1209"/>
      <c r="R603" s="1209"/>
      <c r="S603" s="621"/>
      <c r="T603" s="1208"/>
      <c r="U603" s="1210"/>
      <c r="V603" s="1210"/>
      <c r="W603" s="1210"/>
      <c r="X603" s="1210"/>
      <c r="Y603" s="1210"/>
      <c r="Z603" s="1210"/>
      <c r="AA603" s="1210"/>
      <c r="AB603" s="1210"/>
      <c r="AC603" s="620"/>
      <c r="AD603" s="620"/>
      <c r="AE603" s="620"/>
      <c r="AF603" s="999"/>
      <c r="AG603" s="622"/>
      <c r="AH603" s="622"/>
      <c r="AI603" s="622"/>
    </row>
    <row r="604" ht="15.75" customHeight="1">
      <c r="A604" s="621"/>
      <c r="B604" s="621"/>
      <c r="C604" s="1208"/>
      <c r="D604" s="1208"/>
      <c r="E604" s="1208"/>
      <c r="F604" s="621"/>
      <c r="G604" s="621"/>
      <c r="H604" s="621"/>
      <c r="I604" s="622"/>
      <c r="J604" s="621"/>
      <c r="K604" s="621"/>
      <c r="L604" s="621"/>
      <c r="M604" s="621"/>
      <c r="N604" s="1209"/>
      <c r="O604" s="1209"/>
      <c r="P604" s="1209"/>
      <c r="Q604" s="1209"/>
      <c r="R604" s="1209"/>
      <c r="S604" s="621"/>
      <c r="T604" s="1208"/>
      <c r="U604" s="1210"/>
      <c r="V604" s="1210"/>
      <c r="W604" s="1210"/>
      <c r="X604" s="1210"/>
      <c r="Y604" s="1210"/>
      <c r="Z604" s="1210"/>
      <c r="AA604" s="1210"/>
      <c r="AB604" s="1210"/>
      <c r="AC604" s="620"/>
      <c r="AD604" s="620"/>
      <c r="AE604" s="620"/>
      <c r="AF604" s="999"/>
      <c r="AG604" s="622"/>
      <c r="AH604" s="622"/>
      <c r="AI604" s="622"/>
    </row>
    <row r="605" ht="15.75" customHeight="1">
      <c r="A605" s="621"/>
      <c r="B605" s="621"/>
      <c r="C605" s="1208"/>
      <c r="D605" s="1208"/>
      <c r="E605" s="1208"/>
      <c r="F605" s="621"/>
      <c r="G605" s="621"/>
      <c r="H605" s="621"/>
      <c r="I605" s="622"/>
      <c r="J605" s="621"/>
      <c r="K605" s="621"/>
      <c r="L605" s="621"/>
      <c r="M605" s="621"/>
      <c r="N605" s="1209"/>
      <c r="O605" s="1209"/>
      <c r="P605" s="1209"/>
      <c r="Q605" s="1209"/>
      <c r="R605" s="1209"/>
      <c r="S605" s="621"/>
      <c r="T605" s="1208"/>
      <c r="U605" s="1210"/>
      <c r="V605" s="1210"/>
      <c r="W605" s="1210"/>
      <c r="X605" s="1210"/>
      <c r="Y605" s="1210"/>
      <c r="Z605" s="1210"/>
      <c r="AA605" s="1210"/>
      <c r="AB605" s="1210"/>
      <c r="AC605" s="620"/>
      <c r="AD605" s="620"/>
      <c r="AE605" s="620"/>
      <c r="AF605" s="999"/>
      <c r="AG605" s="622"/>
      <c r="AH605" s="622"/>
      <c r="AI605" s="622"/>
    </row>
    <row r="606" ht="15.75" customHeight="1">
      <c r="A606" s="621"/>
      <c r="B606" s="621"/>
      <c r="C606" s="1208"/>
      <c r="D606" s="1208"/>
      <c r="E606" s="1208"/>
      <c r="F606" s="621"/>
      <c r="G606" s="621"/>
      <c r="H606" s="621"/>
      <c r="I606" s="622"/>
      <c r="J606" s="621"/>
      <c r="K606" s="621"/>
      <c r="L606" s="621"/>
      <c r="M606" s="621"/>
      <c r="N606" s="1209"/>
      <c r="O606" s="1209"/>
      <c r="P606" s="1209"/>
      <c r="Q606" s="1209"/>
      <c r="R606" s="1209"/>
      <c r="S606" s="621"/>
      <c r="T606" s="1208"/>
      <c r="U606" s="1210"/>
      <c r="V606" s="1210"/>
      <c r="W606" s="1210"/>
      <c r="X606" s="1210"/>
      <c r="Y606" s="1210"/>
      <c r="Z606" s="1210"/>
      <c r="AA606" s="1210"/>
      <c r="AB606" s="1210"/>
      <c r="AC606" s="620"/>
      <c r="AD606" s="620"/>
      <c r="AE606" s="620"/>
      <c r="AF606" s="999"/>
      <c r="AG606" s="622"/>
      <c r="AH606" s="622"/>
      <c r="AI606" s="622"/>
    </row>
    <row r="607" ht="15.75" customHeight="1">
      <c r="A607" s="621"/>
      <c r="B607" s="621"/>
      <c r="C607" s="1208"/>
      <c r="D607" s="1208"/>
      <c r="E607" s="1208"/>
      <c r="F607" s="621"/>
      <c r="G607" s="621"/>
      <c r="H607" s="621"/>
      <c r="I607" s="622"/>
      <c r="J607" s="621"/>
      <c r="K607" s="621"/>
      <c r="L607" s="621"/>
      <c r="M607" s="621"/>
      <c r="N607" s="1209"/>
      <c r="O607" s="1209"/>
      <c r="P607" s="1209"/>
      <c r="Q607" s="1209"/>
      <c r="R607" s="1209"/>
      <c r="S607" s="621"/>
      <c r="T607" s="1208"/>
      <c r="U607" s="1210"/>
      <c r="V607" s="1210"/>
      <c r="W607" s="1210"/>
      <c r="X607" s="1210"/>
      <c r="Y607" s="1210"/>
      <c r="Z607" s="1210"/>
      <c r="AA607" s="1210"/>
      <c r="AB607" s="1210"/>
      <c r="AC607" s="620"/>
      <c r="AD607" s="620"/>
      <c r="AE607" s="620"/>
      <c r="AF607" s="999"/>
      <c r="AG607" s="622"/>
      <c r="AH607" s="622"/>
      <c r="AI607" s="622"/>
    </row>
    <row r="608" ht="15.75" customHeight="1">
      <c r="A608" s="621"/>
      <c r="B608" s="621"/>
      <c r="C608" s="1208"/>
      <c r="D608" s="1208"/>
      <c r="E608" s="1208"/>
      <c r="F608" s="621"/>
      <c r="G608" s="621"/>
      <c r="H608" s="621"/>
      <c r="I608" s="622"/>
      <c r="J608" s="621"/>
      <c r="K608" s="621"/>
      <c r="L608" s="621"/>
      <c r="M608" s="621"/>
      <c r="N608" s="1209"/>
      <c r="O608" s="1209"/>
      <c r="P608" s="1209"/>
      <c r="Q608" s="1209"/>
      <c r="R608" s="1209"/>
      <c r="S608" s="621"/>
      <c r="T608" s="1208"/>
      <c r="U608" s="1210"/>
      <c r="V608" s="1210"/>
      <c r="W608" s="1210"/>
      <c r="X608" s="1210"/>
      <c r="Y608" s="1210"/>
      <c r="Z608" s="1210"/>
      <c r="AA608" s="1210"/>
      <c r="AB608" s="1210"/>
      <c r="AC608" s="620"/>
      <c r="AD608" s="620"/>
      <c r="AE608" s="620"/>
      <c r="AF608" s="999"/>
      <c r="AG608" s="622"/>
      <c r="AH608" s="622"/>
      <c r="AI608" s="622"/>
    </row>
    <row r="609" ht="15.75" customHeight="1">
      <c r="A609" s="621"/>
      <c r="B609" s="621"/>
      <c r="C609" s="1208"/>
      <c r="D609" s="1208"/>
      <c r="E609" s="1208"/>
      <c r="F609" s="621"/>
      <c r="G609" s="621"/>
      <c r="H609" s="621"/>
      <c r="I609" s="622"/>
      <c r="J609" s="621"/>
      <c r="K609" s="621"/>
      <c r="L609" s="621"/>
      <c r="M609" s="621"/>
      <c r="N609" s="1209"/>
      <c r="O609" s="1209"/>
      <c r="P609" s="1209"/>
      <c r="Q609" s="1209"/>
      <c r="R609" s="1209"/>
      <c r="S609" s="621"/>
      <c r="T609" s="1208"/>
      <c r="U609" s="1210"/>
      <c r="V609" s="1210"/>
      <c r="W609" s="1210"/>
      <c r="X609" s="1210"/>
      <c r="Y609" s="1210"/>
      <c r="Z609" s="1210"/>
      <c r="AA609" s="1210"/>
      <c r="AB609" s="1210"/>
      <c r="AC609" s="620"/>
      <c r="AD609" s="620"/>
      <c r="AE609" s="620"/>
      <c r="AF609" s="999"/>
      <c r="AG609" s="622"/>
      <c r="AH609" s="622"/>
      <c r="AI609" s="622"/>
    </row>
    <row r="610" ht="15.75" customHeight="1">
      <c r="A610" s="621"/>
      <c r="B610" s="621"/>
      <c r="C610" s="1208"/>
      <c r="D610" s="1208"/>
      <c r="E610" s="1208"/>
      <c r="F610" s="621"/>
      <c r="G610" s="621"/>
      <c r="H610" s="621"/>
      <c r="I610" s="622"/>
      <c r="J610" s="621"/>
      <c r="K610" s="621"/>
      <c r="L610" s="621"/>
      <c r="M610" s="621"/>
      <c r="N610" s="1209"/>
      <c r="O610" s="1209"/>
      <c r="P610" s="1209"/>
      <c r="Q610" s="1209"/>
      <c r="R610" s="1209"/>
      <c r="S610" s="621"/>
      <c r="T610" s="1208"/>
      <c r="U610" s="1210"/>
      <c r="V610" s="1210"/>
      <c r="W610" s="1210"/>
      <c r="X610" s="1210"/>
      <c r="Y610" s="1210"/>
      <c r="Z610" s="1210"/>
      <c r="AA610" s="1210"/>
      <c r="AB610" s="1210"/>
      <c r="AC610" s="620"/>
      <c r="AD610" s="620"/>
      <c r="AE610" s="620"/>
      <c r="AF610" s="999"/>
      <c r="AG610" s="622"/>
      <c r="AH610" s="622"/>
      <c r="AI610" s="622"/>
    </row>
    <row r="611" ht="15.75" customHeight="1">
      <c r="A611" s="621"/>
      <c r="B611" s="621"/>
      <c r="C611" s="1208"/>
      <c r="D611" s="1208"/>
      <c r="E611" s="1208"/>
      <c r="F611" s="621"/>
      <c r="G611" s="621"/>
      <c r="H611" s="621"/>
      <c r="I611" s="622"/>
      <c r="J611" s="621"/>
      <c r="K611" s="621"/>
      <c r="L611" s="621"/>
      <c r="M611" s="621"/>
      <c r="N611" s="1209"/>
      <c r="O611" s="1209"/>
      <c r="P611" s="1209"/>
      <c r="Q611" s="1209"/>
      <c r="R611" s="1209"/>
      <c r="S611" s="621"/>
      <c r="T611" s="1208"/>
      <c r="U611" s="1210"/>
      <c r="V611" s="1210"/>
      <c r="W611" s="1210"/>
      <c r="X611" s="1210"/>
      <c r="Y611" s="1210"/>
      <c r="Z611" s="1210"/>
      <c r="AA611" s="1210"/>
      <c r="AB611" s="1210"/>
      <c r="AC611" s="620"/>
      <c r="AD611" s="620"/>
      <c r="AE611" s="620"/>
      <c r="AF611" s="999"/>
      <c r="AG611" s="622"/>
      <c r="AH611" s="622"/>
      <c r="AI611" s="622"/>
    </row>
    <row r="612" ht="15.75" customHeight="1">
      <c r="A612" s="621"/>
      <c r="B612" s="621"/>
      <c r="C612" s="1208"/>
      <c r="D612" s="1208"/>
      <c r="E612" s="1208"/>
      <c r="F612" s="621"/>
      <c r="G612" s="621"/>
      <c r="H612" s="621"/>
      <c r="I612" s="622"/>
      <c r="J612" s="621"/>
      <c r="K612" s="621"/>
      <c r="L612" s="621"/>
      <c r="M612" s="621"/>
      <c r="N612" s="1209"/>
      <c r="O612" s="1209"/>
      <c r="P612" s="1209"/>
      <c r="Q612" s="1209"/>
      <c r="R612" s="1209"/>
      <c r="S612" s="621"/>
      <c r="T612" s="1208"/>
      <c r="U612" s="1210"/>
      <c r="V612" s="1210"/>
      <c r="W612" s="1210"/>
      <c r="X612" s="1210"/>
      <c r="Y612" s="1210"/>
      <c r="Z612" s="1210"/>
      <c r="AA612" s="1210"/>
      <c r="AB612" s="1210"/>
      <c r="AC612" s="620"/>
      <c r="AD612" s="620"/>
      <c r="AE612" s="620"/>
      <c r="AF612" s="999"/>
      <c r="AG612" s="622"/>
      <c r="AH612" s="622"/>
      <c r="AI612" s="622"/>
    </row>
    <row r="613" ht="15.75" customHeight="1">
      <c r="A613" s="621"/>
      <c r="B613" s="621"/>
      <c r="C613" s="1208"/>
      <c r="D613" s="1208"/>
      <c r="E613" s="1208"/>
      <c r="F613" s="621"/>
      <c r="G613" s="621"/>
      <c r="H613" s="621"/>
      <c r="I613" s="622"/>
      <c r="J613" s="621"/>
      <c r="K613" s="621"/>
      <c r="L613" s="621"/>
      <c r="M613" s="621"/>
      <c r="N613" s="1209"/>
      <c r="O613" s="1209"/>
      <c r="P613" s="1209"/>
      <c r="Q613" s="1209"/>
      <c r="R613" s="1209"/>
      <c r="S613" s="621"/>
      <c r="T613" s="1208"/>
      <c r="U613" s="1210"/>
      <c r="V613" s="1210"/>
      <c r="W613" s="1210"/>
      <c r="X613" s="1210"/>
      <c r="Y613" s="1210"/>
      <c r="Z613" s="1210"/>
      <c r="AA613" s="1210"/>
      <c r="AB613" s="1210"/>
      <c r="AC613" s="620"/>
      <c r="AD613" s="620"/>
      <c r="AE613" s="620"/>
      <c r="AF613" s="999"/>
      <c r="AG613" s="622"/>
      <c r="AH613" s="622"/>
      <c r="AI613" s="622"/>
    </row>
    <row r="614" ht="15.75" customHeight="1">
      <c r="A614" s="621"/>
      <c r="B614" s="621"/>
      <c r="C614" s="1208"/>
      <c r="D614" s="1208"/>
      <c r="E614" s="1208"/>
      <c r="F614" s="621"/>
      <c r="G614" s="621"/>
      <c r="H614" s="621"/>
      <c r="I614" s="622"/>
      <c r="J614" s="621"/>
      <c r="K614" s="621"/>
      <c r="L614" s="621"/>
      <c r="M614" s="621"/>
      <c r="N614" s="1209"/>
      <c r="O614" s="1209"/>
      <c r="P614" s="1209"/>
      <c r="Q614" s="1209"/>
      <c r="R614" s="1209"/>
      <c r="S614" s="621"/>
      <c r="T614" s="1208"/>
      <c r="U614" s="1210"/>
      <c r="V614" s="1210"/>
      <c r="W614" s="1210"/>
      <c r="X614" s="1210"/>
      <c r="Y614" s="1210"/>
      <c r="Z614" s="1210"/>
      <c r="AA614" s="1210"/>
      <c r="AB614" s="1210"/>
      <c r="AC614" s="620"/>
      <c r="AD614" s="620"/>
      <c r="AE614" s="620"/>
      <c r="AF614" s="999"/>
      <c r="AG614" s="622"/>
      <c r="AH614" s="622"/>
      <c r="AI614" s="622"/>
    </row>
    <row r="615" ht="15.75" customHeight="1">
      <c r="A615" s="621"/>
      <c r="B615" s="621"/>
      <c r="C615" s="1208"/>
      <c r="D615" s="1208"/>
      <c r="E615" s="1208"/>
      <c r="F615" s="621"/>
      <c r="G615" s="621"/>
      <c r="H615" s="621"/>
      <c r="I615" s="622"/>
      <c r="J615" s="621"/>
      <c r="K615" s="621"/>
      <c r="L615" s="621"/>
      <c r="M615" s="621"/>
      <c r="N615" s="1209"/>
      <c r="O615" s="1209"/>
      <c r="P615" s="1209"/>
      <c r="Q615" s="1209"/>
      <c r="R615" s="1209"/>
      <c r="S615" s="621"/>
      <c r="T615" s="1208"/>
      <c r="U615" s="1210"/>
      <c r="V615" s="1210"/>
      <c r="W615" s="1210"/>
      <c r="X615" s="1210"/>
      <c r="Y615" s="1210"/>
      <c r="Z615" s="1210"/>
      <c r="AA615" s="1210"/>
      <c r="AB615" s="1210"/>
      <c r="AC615" s="620"/>
      <c r="AD615" s="620"/>
      <c r="AE615" s="620"/>
      <c r="AF615" s="999"/>
      <c r="AG615" s="622"/>
      <c r="AH615" s="622"/>
      <c r="AI615" s="622"/>
    </row>
    <row r="616" ht="15.75" customHeight="1">
      <c r="A616" s="621"/>
      <c r="B616" s="621"/>
      <c r="C616" s="1208"/>
      <c r="D616" s="1208"/>
      <c r="E616" s="1208"/>
      <c r="F616" s="621"/>
      <c r="G616" s="621"/>
      <c r="H616" s="621"/>
      <c r="I616" s="622"/>
      <c r="J616" s="621"/>
      <c r="K616" s="621"/>
      <c r="L616" s="621"/>
      <c r="M616" s="621"/>
      <c r="N616" s="1209"/>
      <c r="O616" s="1209"/>
      <c r="P616" s="1209"/>
      <c r="Q616" s="1209"/>
      <c r="R616" s="1209"/>
      <c r="S616" s="621"/>
      <c r="T616" s="1208"/>
      <c r="U616" s="1210"/>
      <c r="V616" s="1210"/>
      <c r="W616" s="1210"/>
      <c r="X616" s="1210"/>
      <c r="Y616" s="1210"/>
      <c r="Z616" s="1210"/>
      <c r="AA616" s="1210"/>
      <c r="AB616" s="1210"/>
      <c r="AC616" s="620"/>
      <c r="AD616" s="620"/>
      <c r="AE616" s="620"/>
      <c r="AF616" s="999"/>
      <c r="AG616" s="622"/>
      <c r="AH616" s="622"/>
      <c r="AI616" s="622"/>
    </row>
    <row r="617" ht="15.75" customHeight="1">
      <c r="A617" s="621"/>
      <c r="B617" s="621"/>
      <c r="C617" s="1208"/>
      <c r="D617" s="1208"/>
      <c r="E617" s="1208"/>
      <c r="F617" s="621"/>
      <c r="G617" s="621"/>
      <c r="H617" s="621"/>
      <c r="I617" s="622"/>
      <c r="J617" s="621"/>
      <c r="K617" s="621"/>
      <c r="L617" s="621"/>
      <c r="M617" s="621"/>
      <c r="N617" s="1209"/>
      <c r="O617" s="1209"/>
      <c r="P617" s="1209"/>
      <c r="Q617" s="1209"/>
      <c r="R617" s="1209"/>
      <c r="S617" s="621"/>
      <c r="T617" s="1208"/>
      <c r="U617" s="1210"/>
      <c r="V617" s="1210"/>
      <c r="W617" s="1210"/>
      <c r="X617" s="1210"/>
      <c r="Y617" s="1210"/>
      <c r="Z617" s="1210"/>
      <c r="AA617" s="1210"/>
      <c r="AB617" s="1210"/>
      <c r="AC617" s="620"/>
      <c r="AD617" s="620"/>
      <c r="AE617" s="620"/>
      <c r="AF617" s="999"/>
      <c r="AG617" s="622"/>
      <c r="AH617" s="622"/>
      <c r="AI617" s="622"/>
    </row>
    <row r="618" ht="15.75" customHeight="1">
      <c r="A618" s="621"/>
      <c r="B618" s="621"/>
      <c r="C618" s="1208"/>
      <c r="D618" s="1208"/>
      <c r="E618" s="1208"/>
      <c r="F618" s="621"/>
      <c r="G618" s="621"/>
      <c r="H618" s="621"/>
      <c r="I618" s="622"/>
      <c r="J618" s="621"/>
      <c r="K618" s="621"/>
      <c r="L618" s="621"/>
      <c r="M618" s="621"/>
      <c r="N618" s="1209"/>
      <c r="O618" s="1209"/>
      <c r="P618" s="1209"/>
      <c r="Q618" s="1209"/>
      <c r="R618" s="1209"/>
      <c r="S618" s="621"/>
      <c r="T618" s="1208"/>
      <c r="U618" s="1210"/>
      <c r="V618" s="1210"/>
      <c r="W618" s="1210"/>
      <c r="X618" s="1210"/>
      <c r="Y618" s="1210"/>
      <c r="Z618" s="1210"/>
      <c r="AA618" s="1210"/>
      <c r="AB618" s="1210"/>
      <c r="AC618" s="620"/>
      <c r="AD618" s="620"/>
      <c r="AE618" s="620"/>
      <c r="AF618" s="999"/>
      <c r="AG618" s="622"/>
      <c r="AH618" s="622"/>
      <c r="AI618" s="622"/>
    </row>
    <row r="619" ht="15.75" customHeight="1">
      <c r="A619" s="621"/>
      <c r="B619" s="621"/>
      <c r="C619" s="1208"/>
      <c r="D619" s="1208"/>
      <c r="E619" s="1208"/>
      <c r="F619" s="621"/>
      <c r="G619" s="621"/>
      <c r="H619" s="621"/>
      <c r="I619" s="622"/>
      <c r="J619" s="621"/>
      <c r="K619" s="621"/>
      <c r="L619" s="621"/>
      <c r="M619" s="621"/>
      <c r="N619" s="1209"/>
      <c r="O619" s="1209"/>
      <c r="P619" s="1209"/>
      <c r="Q619" s="1209"/>
      <c r="R619" s="1209"/>
      <c r="S619" s="621"/>
      <c r="T619" s="1208"/>
      <c r="U619" s="1210"/>
      <c r="V619" s="1210"/>
      <c r="W619" s="1210"/>
      <c r="X619" s="1210"/>
      <c r="Y619" s="1210"/>
      <c r="Z619" s="1210"/>
      <c r="AA619" s="1210"/>
      <c r="AB619" s="1210"/>
      <c r="AC619" s="620"/>
      <c r="AD619" s="620"/>
      <c r="AE619" s="620"/>
      <c r="AF619" s="999"/>
      <c r="AG619" s="622"/>
      <c r="AH619" s="622"/>
      <c r="AI619" s="622"/>
    </row>
    <row r="620" ht="15.75" customHeight="1">
      <c r="A620" s="621"/>
      <c r="B620" s="621"/>
      <c r="C620" s="1208"/>
      <c r="D620" s="1208"/>
      <c r="E620" s="1208"/>
      <c r="F620" s="621"/>
      <c r="G620" s="621"/>
      <c r="H620" s="621"/>
      <c r="I620" s="622"/>
      <c r="J620" s="621"/>
      <c r="K620" s="621"/>
      <c r="L620" s="621"/>
      <c r="M620" s="621"/>
      <c r="N620" s="1209"/>
      <c r="O620" s="1209"/>
      <c r="P620" s="1209"/>
      <c r="Q620" s="1209"/>
      <c r="R620" s="1209"/>
      <c r="S620" s="621"/>
      <c r="T620" s="1208"/>
      <c r="U620" s="1210"/>
      <c r="V620" s="1210"/>
      <c r="W620" s="1210"/>
      <c r="X620" s="1210"/>
      <c r="Y620" s="1210"/>
      <c r="Z620" s="1210"/>
      <c r="AA620" s="1210"/>
      <c r="AB620" s="1210"/>
      <c r="AC620" s="620"/>
      <c r="AD620" s="620"/>
      <c r="AE620" s="620"/>
      <c r="AF620" s="999"/>
      <c r="AG620" s="622"/>
      <c r="AH620" s="622"/>
      <c r="AI620" s="622"/>
    </row>
    <row r="621" ht="15.75" customHeight="1">
      <c r="A621" s="621"/>
      <c r="B621" s="621"/>
      <c r="C621" s="1208"/>
      <c r="D621" s="1208"/>
      <c r="E621" s="1208"/>
      <c r="F621" s="621"/>
      <c r="G621" s="621"/>
      <c r="H621" s="621"/>
      <c r="I621" s="622"/>
      <c r="J621" s="621"/>
      <c r="K621" s="621"/>
      <c r="L621" s="621"/>
      <c r="M621" s="621"/>
      <c r="N621" s="1209"/>
      <c r="O621" s="1209"/>
      <c r="P621" s="1209"/>
      <c r="Q621" s="1209"/>
      <c r="R621" s="1209"/>
      <c r="S621" s="621"/>
      <c r="T621" s="1208"/>
      <c r="U621" s="1210"/>
      <c r="V621" s="1210"/>
      <c r="W621" s="1210"/>
      <c r="X621" s="1210"/>
      <c r="Y621" s="1210"/>
      <c r="Z621" s="1210"/>
      <c r="AA621" s="1210"/>
      <c r="AB621" s="1210"/>
      <c r="AC621" s="620"/>
      <c r="AD621" s="620"/>
      <c r="AE621" s="620"/>
      <c r="AF621" s="999"/>
      <c r="AG621" s="622"/>
      <c r="AH621" s="622"/>
      <c r="AI621" s="622"/>
    </row>
    <row r="622" ht="15.75" customHeight="1">
      <c r="A622" s="621"/>
      <c r="B622" s="621"/>
      <c r="C622" s="1208"/>
      <c r="D622" s="1208"/>
      <c r="E622" s="1208"/>
      <c r="F622" s="621"/>
      <c r="G622" s="621"/>
      <c r="H622" s="621"/>
      <c r="I622" s="622"/>
      <c r="J622" s="621"/>
      <c r="K622" s="621"/>
      <c r="L622" s="621"/>
      <c r="M622" s="621"/>
      <c r="N622" s="1209"/>
      <c r="O622" s="1209"/>
      <c r="P622" s="1209"/>
      <c r="Q622" s="1209"/>
      <c r="R622" s="1209"/>
      <c r="S622" s="621"/>
      <c r="T622" s="1208"/>
      <c r="U622" s="1210"/>
      <c r="V622" s="1210"/>
      <c r="W622" s="1210"/>
      <c r="X622" s="1210"/>
      <c r="Y622" s="1210"/>
      <c r="Z622" s="1210"/>
      <c r="AA622" s="1210"/>
      <c r="AB622" s="1210"/>
      <c r="AC622" s="620"/>
      <c r="AD622" s="620"/>
      <c r="AE622" s="620"/>
      <c r="AF622" s="999"/>
      <c r="AG622" s="622"/>
      <c r="AH622" s="622"/>
      <c r="AI622" s="622"/>
    </row>
    <row r="623" ht="15.75" customHeight="1">
      <c r="A623" s="621"/>
      <c r="B623" s="621"/>
      <c r="C623" s="1208"/>
      <c r="D623" s="1208"/>
      <c r="E623" s="1208"/>
      <c r="F623" s="621"/>
      <c r="G623" s="621"/>
      <c r="H623" s="621"/>
      <c r="I623" s="622"/>
      <c r="J623" s="621"/>
      <c r="K623" s="621"/>
      <c r="L623" s="621"/>
      <c r="M623" s="621"/>
      <c r="N623" s="1209"/>
      <c r="O623" s="1209"/>
      <c r="P623" s="1209"/>
      <c r="Q623" s="1209"/>
      <c r="R623" s="1209"/>
      <c r="S623" s="621"/>
      <c r="T623" s="1208"/>
      <c r="U623" s="1210"/>
      <c r="V623" s="1210"/>
      <c r="W623" s="1210"/>
      <c r="X623" s="1210"/>
      <c r="Y623" s="1210"/>
      <c r="Z623" s="1210"/>
      <c r="AA623" s="1210"/>
      <c r="AB623" s="1210"/>
      <c r="AC623" s="620"/>
      <c r="AD623" s="620"/>
      <c r="AE623" s="620"/>
      <c r="AF623" s="999"/>
      <c r="AG623" s="622"/>
      <c r="AH623" s="622"/>
      <c r="AI623" s="622"/>
    </row>
    <row r="624" ht="15.75" customHeight="1">
      <c r="A624" s="621"/>
      <c r="B624" s="621"/>
      <c r="C624" s="1208"/>
      <c r="D624" s="1208"/>
      <c r="E624" s="1208"/>
      <c r="F624" s="621"/>
      <c r="G624" s="621"/>
      <c r="H624" s="621"/>
      <c r="I624" s="622"/>
      <c r="J624" s="621"/>
      <c r="K624" s="621"/>
      <c r="L624" s="621"/>
      <c r="M624" s="621"/>
      <c r="N624" s="1209"/>
      <c r="O624" s="1209"/>
      <c r="P624" s="1209"/>
      <c r="Q624" s="1209"/>
      <c r="R624" s="1209"/>
      <c r="S624" s="621"/>
      <c r="T624" s="1208"/>
      <c r="U624" s="1210"/>
      <c r="V624" s="1210"/>
      <c r="W624" s="1210"/>
      <c r="X624" s="1210"/>
      <c r="Y624" s="1210"/>
      <c r="Z624" s="1210"/>
      <c r="AA624" s="1210"/>
      <c r="AB624" s="1210"/>
      <c r="AC624" s="620"/>
      <c r="AD624" s="620"/>
      <c r="AE624" s="620"/>
      <c r="AF624" s="999"/>
      <c r="AG624" s="622"/>
      <c r="AH624" s="622"/>
      <c r="AI624" s="622"/>
    </row>
    <row r="625" ht="15.75" customHeight="1">
      <c r="A625" s="621"/>
      <c r="B625" s="621"/>
      <c r="C625" s="1208"/>
      <c r="D625" s="1208"/>
      <c r="E625" s="1208"/>
      <c r="F625" s="621"/>
      <c r="G625" s="621"/>
      <c r="H625" s="621"/>
      <c r="I625" s="622"/>
      <c r="J625" s="621"/>
      <c r="K625" s="621"/>
      <c r="L625" s="621"/>
      <c r="M625" s="621"/>
      <c r="N625" s="1209"/>
      <c r="O625" s="1209"/>
      <c r="P625" s="1209"/>
      <c r="Q625" s="1209"/>
      <c r="R625" s="1209"/>
      <c r="S625" s="621"/>
      <c r="T625" s="1208"/>
      <c r="U625" s="1210"/>
      <c r="V625" s="1210"/>
      <c r="W625" s="1210"/>
      <c r="X625" s="1210"/>
      <c r="Y625" s="1210"/>
      <c r="Z625" s="1210"/>
      <c r="AA625" s="1210"/>
      <c r="AB625" s="1210"/>
      <c r="AC625" s="620"/>
      <c r="AD625" s="620"/>
      <c r="AE625" s="620"/>
      <c r="AF625" s="999"/>
      <c r="AG625" s="622"/>
      <c r="AH625" s="622"/>
      <c r="AI625" s="622"/>
    </row>
    <row r="626" ht="15.75" customHeight="1">
      <c r="A626" s="621"/>
      <c r="B626" s="621"/>
      <c r="C626" s="1208"/>
      <c r="D626" s="1208"/>
      <c r="E626" s="1208"/>
      <c r="F626" s="621"/>
      <c r="G626" s="621"/>
      <c r="H626" s="621"/>
      <c r="I626" s="622"/>
      <c r="J626" s="621"/>
      <c r="K626" s="621"/>
      <c r="L626" s="621"/>
      <c r="M626" s="621"/>
      <c r="N626" s="1209"/>
      <c r="O626" s="1209"/>
      <c r="P626" s="1209"/>
      <c r="Q626" s="1209"/>
      <c r="R626" s="1209"/>
      <c r="S626" s="621"/>
      <c r="T626" s="1208"/>
      <c r="U626" s="1210"/>
      <c r="V626" s="1210"/>
      <c r="W626" s="1210"/>
      <c r="X626" s="1210"/>
      <c r="Y626" s="1210"/>
      <c r="Z626" s="1210"/>
      <c r="AA626" s="1210"/>
      <c r="AB626" s="1210"/>
      <c r="AC626" s="620"/>
      <c r="AD626" s="620"/>
      <c r="AE626" s="620"/>
      <c r="AF626" s="999"/>
      <c r="AG626" s="622"/>
      <c r="AH626" s="622"/>
      <c r="AI626" s="622"/>
    </row>
    <row r="627" ht="15.75" customHeight="1">
      <c r="A627" s="621"/>
      <c r="B627" s="621"/>
      <c r="C627" s="1208"/>
      <c r="D627" s="1208"/>
      <c r="E627" s="1208"/>
      <c r="F627" s="621"/>
      <c r="G627" s="621"/>
      <c r="H627" s="621"/>
      <c r="I627" s="622"/>
      <c r="J627" s="621"/>
      <c r="K627" s="621"/>
      <c r="L627" s="621"/>
      <c r="M627" s="621"/>
      <c r="N627" s="1209"/>
      <c r="O627" s="1209"/>
      <c r="P627" s="1209"/>
      <c r="Q627" s="1209"/>
      <c r="R627" s="1209"/>
      <c r="S627" s="621"/>
      <c r="T627" s="1208"/>
      <c r="U627" s="1210"/>
      <c r="V627" s="1210"/>
      <c r="W627" s="1210"/>
      <c r="X627" s="1210"/>
      <c r="Y627" s="1210"/>
      <c r="Z627" s="1210"/>
      <c r="AA627" s="1210"/>
      <c r="AB627" s="1210"/>
      <c r="AC627" s="620"/>
      <c r="AD627" s="620"/>
      <c r="AE627" s="620"/>
      <c r="AF627" s="999"/>
      <c r="AG627" s="622"/>
      <c r="AH627" s="622"/>
      <c r="AI627" s="622"/>
    </row>
    <row r="628" ht="15.75" customHeight="1">
      <c r="A628" s="621"/>
      <c r="B628" s="621"/>
      <c r="C628" s="1208"/>
      <c r="D628" s="1208"/>
      <c r="E628" s="1208"/>
      <c r="F628" s="621"/>
      <c r="G628" s="621"/>
      <c r="H628" s="621"/>
      <c r="I628" s="622"/>
      <c r="J628" s="621"/>
      <c r="K628" s="621"/>
      <c r="L628" s="621"/>
      <c r="M628" s="621"/>
      <c r="N628" s="1209"/>
      <c r="O628" s="1209"/>
      <c r="P628" s="1209"/>
      <c r="Q628" s="1209"/>
      <c r="R628" s="1209"/>
      <c r="S628" s="621"/>
      <c r="T628" s="1208"/>
      <c r="U628" s="1210"/>
      <c r="V628" s="1210"/>
      <c r="W628" s="1210"/>
      <c r="X628" s="1210"/>
      <c r="Y628" s="1210"/>
      <c r="Z628" s="1210"/>
      <c r="AA628" s="1210"/>
      <c r="AB628" s="1210"/>
      <c r="AC628" s="620"/>
      <c r="AD628" s="620"/>
      <c r="AE628" s="620"/>
      <c r="AF628" s="999"/>
      <c r="AG628" s="622"/>
      <c r="AH628" s="622"/>
      <c r="AI628" s="622"/>
    </row>
    <row r="629" ht="15.75" customHeight="1">
      <c r="A629" s="621"/>
      <c r="B629" s="621"/>
      <c r="C629" s="1208"/>
      <c r="D629" s="1208"/>
      <c r="E629" s="1208"/>
      <c r="F629" s="621"/>
      <c r="G629" s="621"/>
      <c r="H629" s="621"/>
      <c r="I629" s="622"/>
      <c r="J629" s="621"/>
      <c r="K629" s="621"/>
      <c r="L629" s="621"/>
      <c r="M629" s="621"/>
      <c r="N629" s="1209"/>
      <c r="O629" s="1209"/>
      <c r="P629" s="1209"/>
      <c r="Q629" s="1209"/>
      <c r="R629" s="1209"/>
      <c r="S629" s="621"/>
      <c r="T629" s="1208"/>
      <c r="U629" s="1210"/>
      <c r="V629" s="1210"/>
      <c r="W629" s="1210"/>
      <c r="X629" s="1210"/>
      <c r="Y629" s="1210"/>
      <c r="Z629" s="1210"/>
      <c r="AA629" s="1210"/>
      <c r="AB629" s="1210"/>
      <c r="AC629" s="620"/>
      <c r="AD629" s="620"/>
      <c r="AE629" s="620"/>
      <c r="AF629" s="999"/>
      <c r="AG629" s="622"/>
      <c r="AH629" s="622"/>
      <c r="AI629" s="622"/>
    </row>
    <row r="630" ht="15.75" customHeight="1">
      <c r="A630" s="621"/>
      <c r="B630" s="621"/>
      <c r="C630" s="1208"/>
      <c r="D630" s="1208"/>
      <c r="E630" s="1208"/>
      <c r="F630" s="621"/>
      <c r="G630" s="621"/>
      <c r="H630" s="621"/>
      <c r="I630" s="622"/>
      <c r="J630" s="621"/>
      <c r="K630" s="621"/>
      <c r="L630" s="621"/>
      <c r="M630" s="621"/>
      <c r="N630" s="1209"/>
      <c r="O630" s="1209"/>
      <c r="P630" s="1209"/>
      <c r="Q630" s="1209"/>
      <c r="R630" s="1209"/>
      <c r="S630" s="621"/>
      <c r="T630" s="1208"/>
      <c r="U630" s="1210"/>
      <c r="V630" s="1210"/>
      <c r="W630" s="1210"/>
      <c r="X630" s="1210"/>
      <c r="Y630" s="1210"/>
      <c r="Z630" s="1210"/>
      <c r="AA630" s="1210"/>
      <c r="AB630" s="1210"/>
      <c r="AC630" s="620"/>
      <c r="AD630" s="620"/>
      <c r="AE630" s="620"/>
      <c r="AF630" s="999"/>
      <c r="AG630" s="622"/>
      <c r="AH630" s="622"/>
      <c r="AI630" s="622"/>
    </row>
    <row r="631" ht="15.75" customHeight="1">
      <c r="A631" s="621"/>
      <c r="B631" s="621"/>
      <c r="C631" s="1208"/>
      <c r="D631" s="1208"/>
      <c r="E631" s="1208"/>
      <c r="F631" s="621"/>
      <c r="G631" s="621"/>
      <c r="H631" s="621"/>
      <c r="I631" s="622"/>
      <c r="J631" s="621"/>
      <c r="K631" s="621"/>
      <c r="L631" s="621"/>
      <c r="M631" s="621"/>
      <c r="N631" s="1209"/>
      <c r="O631" s="1209"/>
      <c r="P631" s="1209"/>
      <c r="Q631" s="1209"/>
      <c r="R631" s="1209"/>
      <c r="S631" s="621"/>
      <c r="T631" s="1208"/>
      <c r="U631" s="1210"/>
      <c r="V631" s="1210"/>
      <c r="W631" s="1210"/>
      <c r="X631" s="1210"/>
      <c r="Y631" s="1210"/>
      <c r="Z631" s="1210"/>
      <c r="AA631" s="1210"/>
      <c r="AB631" s="1210"/>
      <c r="AC631" s="620"/>
      <c r="AD631" s="620"/>
      <c r="AE631" s="620"/>
      <c r="AF631" s="999"/>
      <c r="AG631" s="622"/>
      <c r="AH631" s="622"/>
      <c r="AI631" s="622"/>
    </row>
    <row r="632" ht="15.75" customHeight="1">
      <c r="A632" s="621"/>
      <c r="B632" s="621"/>
      <c r="C632" s="1208"/>
      <c r="D632" s="1208"/>
      <c r="E632" s="1208"/>
      <c r="F632" s="621"/>
      <c r="G632" s="621"/>
      <c r="H632" s="621"/>
      <c r="I632" s="622"/>
      <c r="J632" s="621"/>
      <c r="K632" s="621"/>
      <c r="L632" s="621"/>
      <c r="M632" s="621"/>
      <c r="N632" s="1209"/>
      <c r="O632" s="1209"/>
      <c r="P632" s="1209"/>
      <c r="Q632" s="1209"/>
      <c r="R632" s="1209"/>
      <c r="S632" s="621"/>
      <c r="T632" s="1208"/>
      <c r="U632" s="1210"/>
      <c r="V632" s="1210"/>
      <c r="W632" s="1210"/>
      <c r="X632" s="1210"/>
      <c r="Y632" s="1210"/>
      <c r="Z632" s="1210"/>
      <c r="AA632" s="1210"/>
      <c r="AB632" s="1210"/>
      <c r="AC632" s="620"/>
      <c r="AD632" s="620"/>
      <c r="AE632" s="620"/>
      <c r="AF632" s="999"/>
      <c r="AG632" s="622"/>
      <c r="AH632" s="622"/>
      <c r="AI632" s="622"/>
    </row>
    <row r="633" ht="15.75" customHeight="1">
      <c r="A633" s="621"/>
      <c r="B633" s="621"/>
      <c r="C633" s="1208"/>
      <c r="D633" s="1208"/>
      <c r="E633" s="1208"/>
      <c r="F633" s="621"/>
      <c r="G633" s="621"/>
      <c r="H633" s="621"/>
      <c r="I633" s="622"/>
      <c r="J633" s="621"/>
      <c r="K633" s="621"/>
      <c r="L633" s="621"/>
      <c r="M633" s="621"/>
      <c r="N633" s="1209"/>
      <c r="O633" s="1209"/>
      <c r="P633" s="1209"/>
      <c r="Q633" s="1209"/>
      <c r="R633" s="1209"/>
      <c r="S633" s="621"/>
      <c r="T633" s="1208"/>
      <c r="U633" s="1210"/>
      <c r="V633" s="1210"/>
      <c r="W633" s="1210"/>
      <c r="X633" s="1210"/>
      <c r="Y633" s="1210"/>
      <c r="Z633" s="1210"/>
      <c r="AA633" s="1210"/>
      <c r="AB633" s="1210"/>
      <c r="AC633" s="620"/>
      <c r="AD633" s="620"/>
      <c r="AE633" s="620"/>
      <c r="AF633" s="999"/>
      <c r="AG633" s="622"/>
      <c r="AH633" s="622"/>
      <c r="AI633" s="622"/>
    </row>
    <row r="634" ht="15.75" customHeight="1">
      <c r="A634" s="621"/>
      <c r="B634" s="621"/>
      <c r="C634" s="1208"/>
      <c r="D634" s="1208"/>
      <c r="E634" s="1208"/>
      <c r="F634" s="621"/>
      <c r="G634" s="621"/>
      <c r="H634" s="621"/>
      <c r="I634" s="622"/>
      <c r="J634" s="621"/>
      <c r="K634" s="621"/>
      <c r="L634" s="621"/>
      <c r="M634" s="621"/>
      <c r="N634" s="1209"/>
      <c r="O634" s="1209"/>
      <c r="P634" s="1209"/>
      <c r="Q634" s="1209"/>
      <c r="R634" s="1209"/>
      <c r="S634" s="621"/>
      <c r="T634" s="1208"/>
      <c r="U634" s="1210"/>
      <c r="V634" s="1210"/>
      <c r="W634" s="1210"/>
      <c r="X634" s="1210"/>
      <c r="Y634" s="1210"/>
      <c r="Z634" s="1210"/>
      <c r="AA634" s="1210"/>
      <c r="AB634" s="1210"/>
      <c r="AC634" s="620"/>
      <c r="AD634" s="620"/>
      <c r="AE634" s="620"/>
      <c r="AF634" s="999"/>
      <c r="AG634" s="622"/>
      <c r="AH634" s="622"/>
      <c r="AI634" s="622"/>
    </row>
    <row r="635" ht="15.75" customHeight="1">
      <c r="A635" s="621"/>
      <c r="B635" s="621"/>
      <c r="C635" s="1208"/>
      <c r="D635" s="1208"/>
      <c r="E635" s="1208"/>
      <c r="F635" s="621"/>
      <c r="G635" s="621"/>
      <c r="H635" s="621"/>
      <c r="I635" s="622"/>
      <c r="J635" s="621"/>
      <c r="K635" s="621"/>
      <c r="L635" s="621"/>
      <c r="M635" s="621"/>
      <c r="N635" s="1209"/>
      <c r="O635" s="1209"/>
      <c r="P635" s="1209"/>
      <c r="Q635" s="1209"/>
      <c r="R635" s="1209"/>
      <c r="S635" s="621"/>
      <c r="T635" s="1208"/>
      <c r="U635" s="1210"/>
      <c r="V635" s="1210"/>
      <c r="W635" s="1210"/>
      <c r="X635" s="1210"/>
      <c r="Y635" s="1210"/>
      <c r="Z635" s="1210"/>
      <c r="AA635" s="1210"/>
      <c r="AB635" s="1210"/>
      <c r="AC635" s="620"/>
      <c r="AD635" s="620"/>
      <c r="AE635" s="620"/>
      <c r="AF635" s="999"/>
      <c r="AG635" s="622"/>
      <c r="AH635" s="622"/>
      <c r="AI635" s="622"/>
    </row>
    <row r="636" ht="15.75" customHeight="1">
      <c r="A636" s="621"/>
      <c r="B636" s="621"/>
      <c r="C636" s="1208"/>
      <c r="D636" s="1208"/>
      <c r="E636" s="1208"/>
      <c r="F636" s="621"/>
      <c r="G636" s="621"/>
      <c r="H636" s="621"/>
      <c r="I636" s="622"/>
      <c r="J636" s="621"/>
      <c r="K636" s="621"/>
      <c r="L636" s="621"/>
      <c r="M636" s="621"/>
      <c r="N636" s="1209"/>
      <c r="O636" s="1209"/>
      <c r="P636" s="1209"/>
      <c r="Q636" s="1209"/>
      <c r="R636" s="1209"/>
      <c r="S636" s="621"/>
      <c r="T636" s="1208"/>
      <c r="U636" s="1210"/>
      <c r="V636" s="1210"/>
      <c r="W636" s="1210"/>
      <c r="X636" s="1210"/>
      <c r="Y636" s="1210"/>
      <c r="Z636" s="1210"/>
      <c r="AA636" s="1210"/>
      <c r="AB636" s="1210"/>
      <c r="AC636" s="620"/>
      <c r="AD636" s="620"/>
      <c r="AE636" s="620"/>
      <c r="AF636" s="999"/>
      <c r="AG636" s="622"/>
      <c r="AH636" s="622"/>
      <c r="AI636" s="622"/>
    </row>
    <row r="637" ht="15.75" customHeight="1">
      <c r="A637" s="621"/>
      <c r="B637" s="621"/>
      <c r="C637" s="1208"/>
      <c r="D637" s="1208"/>
      <c r="E637" s="1208"/>
      <c r="F637" s="621"/>
      <c r="G637" s="621"/>
      <c r="H637" s="621"/>
      <c r="I637" s="622"/>
      <c r="J637" s="621"/>
      <c r="K637" s="621"/>
      <c r="L637" s="621"/>
      <c r="M637" s="621"/>
      <c r="N637" s="1209"/>
      <c r="O637" s="1209"/>
      <c r="P637" s="1209"/>
      <c r="Q637" s="1209"/>
      <c r="R637" s="1209"/>
      <c r="S637" s="621"/>
      <c r="T637" s="1208"/>
      <c r="U637" s="1210"/>
      <c r="V637" s="1210"/>
      <c r="W637" s="1210"/>
      <c r="X637" s="1210"/>
      <c r="Y637" s="1210"/>
      <c r="Z637" s="1210"/>
      <c r="AA637" s="1210"/>
      <c r="AB637" s="1210"/>
      <c r="AC637" s="620"/>
      <c r="AD637" s="620"/>
      <c r="AE637" s="620"/>
      <c r="AF637" s="999"/>
      <c r="AG637" s="622"/>
      <c r="AH637" s="622"/>
      <c r="AI637" s="622"/>
    </row>
    <row r="638" ht="15.75" customHeight="1">
      <c r="A638" s="621"/>
      <c r="B638" s="621"/>
      <c r="C638" s="1208"/>
      <c r="D638" s="1208"/>
      <c r="E638" s="1208"/>
      <c r="F638" s="621"/>
      <c r="G638" s="621"/>
      <c r="H638" s="621"/>
      <c r="I638" s="622"/>
      <c r="J638" s="621"/>
      <c r="K638" s="621"/>
      <c r="L638" s="621"/>
      <c r="M638" s="621"/>
      <c r="N638" s="1209"/>
      <c r="O638" s="1209"/>
      <c r="P638" s="1209"/>
      <c r="Q638" s="1209"/>
      <c r="R638" s="1209"/>
      <c r="S638" s="621"/>
      <c r="T638" s="1208"/>
      <c r="U638" s="1210"/>
      <c r="V638" s="1210"/>
      <c r="W638" s="1210"/>
      <c r="X638" s="1210"/>
      <c r="Y638" s="1210"/>
      <c r="Z638" s="1210"/>
      <c r="AA638" s="1210"/>
      <c r="AB638" s="1210"/>
      <c r="AC638" s="620"/>
      <c r="AD638" s="620"/>
      <c r="AE638" s="620"/>
      <c r="AF638" s="999"/>
      <c r="AG638" s="622"/>
      <c r="AH638" s="622"/>
      <c r="AI638" s="622"/>
    </row>
    <row r="639" ht="15.75" customHeight="1">
      <c r="A639" s="621"/>
      <c r="B639" s="621"/>
      <c r="C639" s="1208"/>
      <c r="D639" s="1208"/>
      <c r="E639" s="1208"/>
      <c r="F639" s="621"/>
      <c r="G639" s="621"/>
      <c r="H639" s="621"/>
      <c r="I639" s="622"/>
      <c r="J639" s="621"/>
      <c r="K639" s="621"/>
      <c r="L639" s="621"/>
      <c r="M639" s="621"/>
      <c r="N639" s="1209"/>
      <c r="O639" s="1209"/>
      <c r="P639" s="1209"/>
      <c r="Q639" s="1209"/>
      <c r="R639" s="1209"/>
      <c r="S639" s="621"/>
      <c r="T639" s="1208"/>
      <c r="U639" s="1210"/>
      <c r="V639" s="1210"/>
      <c r="W639" s="1210"/>
      <c r="X639" s="1210"/>
      <c r="Y639" s="1210"/>
      <c r="Z639" s="1210"/>
      <c r="AA639" s="1210"/>
      <c r="AB639" s="1210"/>
      <c r="AC639" s="620"/>
      <c r="AD639" s="620"/>
      <c r="AE639" s="620"/>
      <c r="AF639" s="999"/>
      <c r="AG639" s="622"/>
      <c r="AH639" s="622"/>
      <c r="AI639" s="622"/>
    </row>
    <row r="640" ht="15.75" customHeight="1">
      <c r="A640" s="621"/>
      <c r="B640" s="621"/>
      <c r="C640" s="1208"/>
      <c r="D640" s="1208"/>
      <c r="E640" s="1208"/>
      <c r="F640" s="621"/>
      <c r="G640" s="621"/>
      <c r="H640" s="621"/>
      <c r="I640" s="622"/>
      <c r="J640" s="621"/>
      <c r="K640" s="621"/>
      <c r="L640" s="621"/>
      <c r="M640" s="621"/>
      <c r="N640" s="1209"/>
      <c r="O640" s="1209"/>
      <c r="P640" s="1209"/>
      <c r="Q640" s="1209"/>
      <c r="R640" s="1209"/>
      <c r="S640" s="621"/>
      <c r="T640" s="1208"/>
      <c r="U640" s="1210"/>
      <c r="V640" s="1210"/>
      <c r="W640" s="1210"/>
      <c r="X640" s="1210"/>
      <c r="Y640" s="1210"/>
      <c r="Z640" s="1210"/>
      <c r="AA640" s="1210"/>
      <c r="AB640" s="1210"/>
      <c r="AC640" s="620"/>
      <c r="AD640" s="620"/>
      <c r="AE640" s="620"/>
      <c r="AF640" s="999"/>
      <c r="AG640" s="622"/>
      <c r="AH640" s="622"/>
      <c r="AI640" s="622"/>
    </row>
    <row r="641" ht="15.75" customHeight="1">
      <c r="A641" s="621"/>
      <c r="B641" s="621"/>
      <c r="C641" s="1208"/>
      <c r="D641" s="1208"/>
      <c r="E641" s="1208"/>
      <c r="F641" s="621"/>
      <c r="G641" s="621"/>
      <c r="H641" s="621"/>
      <c r="I641" s="622"/>
      <c r="J641" s="621"/>
      <c r="K641" s="621"/>
      <c r="L641" s="621"/>
      <c r="M641" s="621"/>
      <c r="N641" s="1209"/>
      <c r="O641" s="1209"/>
      <c r="P641" s="1209"/>
      <c r="Q641" s="1209"/>
      <c r="R641" s="1209"/>
      <c r="S641" s="621"/>
      <c r="T641" s="1208"/>
      <c r="U641" s="1210"/>
      <c r="V641" s="1210"/>
      <c r="W641" s="1210"/>
      <c r="X641" s="1210"/>
      <c r="Y641" s="1210"/>
      <c r="Z641" s="1210"/>
      <c r="AA641" s="1210"/>
      <c r="AB641" s="1210"/>
      <c r="AC641" s="620"/>
      <c r="AD641" s="620"/>
      <c r="AE641" s="620"/>
      <c r="AF641" s="999"/>
      <c r="AG641" s="622"/>
      <c r="AH641" s="622"/>
      <c r="AI641" s="622"/>
    </row>
    <row r="642" ht="15.75" customHeight="1">
      <c r="A642" s="621"/>
      <c r="B642" s="621"/>
      <c r="C642" s="1208"/>
      <c r="D642" s="1208"/>
      <c r="E642" s="1208"/>
      <c r="F642" s="621"/>
      <c r="G642" s="621"/>
      <c r="H642" s="621"/>
      <c r="I642" s="622"/>
      <c r="J642" s="621"/>
      <c r="K642" s="621"/>
      <c r="L642" s="621"/>
      <c r="M642" s="621"/>
      <c r="N642" s="1209"/>
      <c r="O642" s="1209"/>
      <c r="P642" s="1209"/>
      <c r="Q642" s="1209"/>
      <c r="R642" s="1209"/>
      <c r="S642" s="621"/>
      <c r="T642" s="1208"/>
      <c r="U642" s="1210"/>
      <c r="V642" s="1210"/>
      <c r="W642" s="1210"/>
      <c r="X642" s="1210"/>
      <c r="Y642" s="1210"/>
      <c r="Z642" s="1210"/>
      <c r="AA642" s="1210"/>
      <c r="AB642" s="1210"/>
      <c r="AC642" s="620"/>
      <c r="AD642" s="620"/>
      <c r="AE642" s="620"/>
      <c r="AF642" s="999"/>
      <c r="AG642" s="622"/>
      <c r="AH642" s="622"/>
      <c r="AI642" s="622"/>
    </row>
    <row r="643" ht="15.75" customHeight="1">
      <c r="A643" s="621"/>
      <c r="B643" s="621"/>
      <c r="C643" s="1208"/>
      <c r="D643" s="1208"/>
      <c r="E643" s="1208"/>
      <c r="F643" s="621"/>
      <c r="G643" s="621"/>
      <c r="H643" s="621"/>
      <c r="I643" s="622"/>
      <c r="J643" s="621"/>
      <c r="K643" s="621"/>
      <c r="L643" s="621"/>
      <c r="M643" s="621"/>
      <c r="N643" s="1209"/>
      <c r="O643" s="1209"/>
      <c r="P643" s="1209"/>
      <c r="Q643" s="1209"/>
      <c r="R643" s="1209"/>
      <c r="S643" s="621"/>
      <c r="T643" s="1208"/>
      <c r="U643" s="1210"/>
      <c r="V643" s="1210"/>
      <c r="W643" s="1210"/>
      <c r="X643" s="1210"/>
      <c r="Y643" s="1210"/>
      <c r="Z643" s="1210"/>
      <c r="AA643" s="1210"/>
      <c r="AB643" s="1210"/>
      <c r="AC643" s="620"/>
      <c r="AD643" s="620"/>
      <c r="AE643" s="620"/>
      <c r="AF643" s="999"/>
      <c r="AG643" s="622"/>
      <c r="AH643" s="622"/>
      <c r="AI643" s="622"/>
    </row>
    <row r="644" ht="15.75" customHeight="1">
      <c r="A644" s="621"/>
      <c r="B644" s="621"/>
      <c r="C644" s="1208"/>
      <c r="D644" s="1208"/>
      <c r="E644" s="1208"/>
      <c r="F644" s="621"/>
      <c r="G644" s="621"/>
      <c r="H644" s="621"/>
      <c r="I644" s="622"/>
      <c r="J644" s="621"/>
      <c r="K644" s="621"/>
      <c r="L644" s="621"/>
      <c r="M644" s="621"/>
      <c r="N644" s="1209"/>
      <c r="O644" s="1209"/>
      <c r="P644" s="1209"/>
      <c r="Q644" s="1209"/>
      <c r="R644" s="1209"/>
      <c r="S644" s="621"/>
      <c r="T644" s="1208"/>
      <c r="U644" s="1210"/>
      <c r="V644" s="1210"/>
      <c r="W644" s="1210"/>
      <c r="X644" s="1210"/>
      <c r="Y644" s="1210"/>
      <c r="Z644" s="1210"/>
      <c r="AA644" s="1210"/>
      <c r="AB644" s="1210"/>
      <c r="AC644" s="620"/>
      <c r="AD644" s="620"/>
      <c r="AE644" s="620"/>
      <c r="AF644" s="999"/>
      <c r="AG644" s="622"/>
      <c r="AH644" s="622"/>
      <c r="AI644" s="622"/>
    </row>
    <row r="645" ht="15.75" customHeight="1">
      <c r="A645" s="621"/>
      <c r="B645" s="621"/>
      <c r="C645" s="1208"/>
      <c r="D645" s="1208"/>
      <c r="E645" s="1208"/>
      <c r="F645" s="621"/>
      <c r="G645" s="621"/>
      <c r="H645" s="621"/>
      <c r="I645" s="622"/>
      <c r="J645" s="621"/>
      <c r="K645" s="621"/>
      <c r="L645" s="621"/>
      <c r="M645" s="621"/>
      <c r="N645" s="1209"/>
      <c r="O645" s="1209"/>
      <c r="P645" s="1209"/>
      <c r="Q645" s="1209"/>
      <c r="R645" s="1209"/>
      <c r="S645" s="621"/>
      <c r="T645" s="1208"/>
      <c r="U645" s="1210"/>
      <c r="V645" s="1210"/>
      <c r="W645" s="1210"/>
      <c r="X645" s="1210"/>
      <c r="Y645" s="1210"/>
      <c r="Z645" s="1210"/>
      <c r="AA645" s="1210"/>
      <c r="AB645" s="1210"/>
      <c r="AC645" s="620"/>
      <c r="AD645" s="620"/>
      <c r="AE645" s="620"/>
      <c r="AF645" s="999"/>
      <c r="AG645" s="622"/>
      <c r="AH645" s="622"/>
      <c r="AI645" s="622"/>
    </row>
    <row r="646" ht="15.75" customHeight="1">
      <c r="A646" s="621"/>
      <c r="B646" s="621"/>
      <c r="C646" s="1208"/>
      <c r="D646" s="1208"/>
      <c r="E646" s="1208"/>
      <c r="F646" s="621"/>
      <c r="G646" s="621"/>
      <c r="H646" s="621"/>
      <c r="I646" s="622"/>
      <c r="J646" s="621"/>
      <c r="K646" s="621"/>
      <c r="L646" s="621"/>
      <c r="M646" s="621"/>
      <c r="N646" s="1209"/>
      <c r="O646" s="1209"/>
      <c r="P646" s="1209"/>
      <c r="Q646" s="1209"/>
      <c r="R646" s="1209"/>
      <c r="S646" s="621"/>
      <c r="T646" s="1208"/>
      <c r="U646" s="1210"/>
      <c r="V646" s="1210"/>
      <c r="W646" s="1210"/>
      <c r="X646" s="1210"/>
      <c r="Y646" s="1210"/>
      <c r="Z646" s="1210"/>
      <c r="AA646" s="1210"/>
      <c r="AB646" s="1210"/>
      <c r="AC646" s="620"/>
      <c r="AD646" s="620"/>
      <c r="AE646" s="620"/>
      <c r="AF646" s="999"/>
      <c r="AG646" s="622"/>
      <c r="AH646" s="622"/>
      <c r="AI646" s="622"/>
    </row>
    <row r="647" ht="15.75" customHeight="1">
      <c r="A647" s="621"/>
      <c r="B647" s="621"/>
      <c r="C647" s="1208"/>
      <c r="D647" s="1208"/>
      <c r="E647" s="1208"/>
      <c r="F647" s="621"/>
      <c r="G647" s="621"/>
      <c r="H647" s="621"/>
      <c r="I647" s="622"/>
      <c r="J647" s="621"/>
      <c r="K647" s="621"/>
      <c r="L647" s="621"/>
      <c r="M647" s="621"/>
      <c r="N647" s="1209"/>
      <c r="O647" s="1209"/>
      <c r="P647" s="1209"/>
      <c r="Q647" s="1209"/>
      <c r="R647" s="1209"/>
      <c r="S647" s="621"/>
      <c r="T647" s="1208"/>
      <c r="U647" s="1210"/>
      <c r="V647" s="1210"/>
      <c r="W647" s="1210"/>
      <c r="X647" s="1210"/>
      <c r="Y647" s="1210"/>
      <c r="Z647" s="1210"/>
      <c r="AA647" s="1210"/>
      <c r="AB647" s="1210"/>
      <c r="AC647" s="620"/>
      <c r="AD647" s="620"/>
      <c r="AE647" s="620"/>
      <c r="AF647" s="999"/>
      <c r="AG647" s="622"/>
      <c r="AH647" s="622"/>
      <c r="AI647" s="622"/>
    </row>
    <row r="648" ht="15.75" customHeight="1">
      <c r="A648" s="621"/>
      <c r="B648" s="621"/>
      <c r="C648" s="1208"/>
      <c r="D648" s="1208"/>
      <c r="E648" s="1208"/>
      <c r="F648" s="621"/>
      <c r="G648" s="621"/>
      <c r="H648" s="621"/>
      <c r="I648" s="622"/>
      <c r="J648" s="621"/>
      <c r="K648" s="621"/>
      <c r="L648" s="621"/>
      <c r="M648" s="621"/>
      <c r="N648" s="1209"/>
      <c r="O648" s="1209"/>
      <c r="P648" s="1209"/>
      <c r="Q648" s="1209"/>
      <c r="R648" s="1209"/>
      <c r="S648" s="621"/>
      <c r="T648" s="1208"/>
      <c r="U648" s="1210"/>
      <c r="V648" s="1210"/>
      <c r="W648" s="1210"/>
      <c r="X648" s="1210"/>
      <c r="Y648" s="1210"/>
      <c r="Z648" s="1210"/>
      <c r="AA648" s="1210"/>
      <c r="AB648" s="1210"/>
      <c r="AC648" s="620"/>
      <c r="AD648" s="620"/>
      <c r="AE648" s="620"/>
      <c r="AF648" s="999"/>
      <c r="AG648" s="622"/>
      <c r="AH648" s="622"/>
      <c r="AI648" s="622"/>
    </row>
    <row r="649" ht="15.75" customHeight="1">
      <c r="A649" s="621"/>
      <c r="B649" s="621"/>
      <c r="C649" s="1208"/>
      <c r="D649" s="1208"/>
      <c r="E649" s="1208"/>
      <c r="F649" s="621"/>
      <c r="G649" s="621"/>
      <c r="H649" s="621"/>
      <c r="I649" s="622"/>
      <c r="J649" s="621"/>
      <c r="K649" s="621"/>
      <c r="L649" s="621"/>
      <c r="M649" s="621"/>
      <c r="N649" s="1209"/>
      <c r="O649" s="1209"/>
      <c r="P649" s="1209"/>
      <c r="Q649" s="1209"/>
      <c r="R649" s="1209"/>
      <c r="S649" s="621"/>
      <c r="T649" s="1208"/>
      <c r="U649" s="1210"/>
      <c r="V649" s="1210"/>
      <c r="W649" s="1210"/>
      <c r="X649" s="1210"/>
      <c r="Y649" s="1210"/>
      <c r="Z649" s="1210"/>
      <c r="AA649" s="1210"/>
      <c r="AB649" s="1210"/>
      <c r="AC649" s="620"/>
      <c r="AD649" s="620"/>
      <c r="AE649" s="620"/>
      <c r="AF649" s="999"/>
      <c r="AG649" s="622"/>
      <c r="AH649" s="622"/>
      <c r="AI649" s="622"/>
    </row>
    <row r="650" ht="15.75" customHeight="1">
      <c r="A650" s="621"/>
      <c r="B650" s="621"/>
      <c r="C650" s="1208"/>
      <c r="D650" s="1208"/>
      <c r="E650" s="1208"/>
      <c r="F650" s="621"/>
      <c r="G650" s="621"/>
      <c r="H650" s="621"/>
      <c r="I650" s="622"/>
      <c r="J650" s="621"/>
      <c r="K650" s="621"/>
      <c r="L650" s="621"/>
      <c r="M650" s="621"/>
      <c r="N650" s="1209"/>
      <c r="O650" s="1209"/>
      <c r="P650" s="1209"/>
      <c r="Q650" s="1209"/>
      <c r="R650" s="1209"/>
      <c r="S650" s="621"/>
      <c r="T650" s="1208"/>
      <c r="U650" s="1210"/>
      <c r="V650" s="1210"/>
      <c r="W650" s="1210"/>
      <c r="X650" s="1210"/>
      <c r="Y650" s="1210"/>
      <c r="Z650" s="1210"/>
      <c r="AA650" s="1210"/>
      <c r="AB650" s="1210"/>
      <c r="AC650" s="620"/>
      <c r="AD650" s="620"/>
      <c r="AE650" s="620"/>
      <c r="AF650" s="999"/>
      <c r="AG650" s="622"/>
      <c r="AH650" s="622"/>
      <c r="AI650" s="622"/>
    </row>
    <row r="651" ht="15.75" customHeight="1">
      <c r="A651" s="621"/>
      <c r="B651" s="621"/>
      <c r="C651" s="1208"/>
      <c r="D651" s="1208"/>
      <c r="E651" s="1208"/>
      <c r="F651" s="621"/>
      <c r="G651" s="621"/>
      <c r="H651" s="621"/>
      <c r="I651" s="622"/>
      <c r="J651" s="621"/>
      <c r="K651" s="621"/>
      <c r="L651" s="621"/>
      <c r="M651" s="621"/>
      <c r="N651" s="1209"/>
      <c r="O651" s="1209"/>
      <c r="P651" s="1209"/>
      <c r="Q651" s="1209"/>
      <c r="R651" s="1209"/>
      <c r="S651" s="621"/>
      <c r="T651" s="1208"/>
      <c r="U651" s="1210"/>
      <c r="V651" s="1210"/>
      <c r="W651" s="1210"/>
      <c r="X651" s="1210"/>
      <c r="Y651" s="1210"/>
      <c r="Z651" s="1210"/>
      <c r="AA651" s="1210"/>
      <c r="AB651" s="1210"/>
      <c r="AC651" s="620"/>
      <c r="AD651" s="620"/>
      <c r="AE651" s="620"/>
      <c r="AF651" s="999"/>
      <c r="AG651" s="622"/>
      <c r="AH651" s="622"/>
      <c r="AI651" s="622"/>
    </row>
    <row r="652" ht="15.75" customHeight="1">
      <c r="A652" s="621"/>
      <c r="B652" s="621"/>
      <c r="C652" s="1208"/>
      <c r="D652" s="1208"/>
      <c r="E652" s="1208"/>
      <c r="F652" s="621"/>
      <c r="G652" s="621"/>
      <c r="H652" s="621"/>
      <c r="I652" s="622"/>
      <c r="J652" s="621"/>
      <c r="K652" s="621"/>
      <c r="L652" s="621"/>
      <c r="M652" s="621"/>
      <c r="N652" s="1209"/>
      <c r="O652" s="1209"/>
      <c r="P652" s="1209"/>
      <c r="Q652" s="1209"/>
      <c r="R652" s="1209"/>
      <c r="S652" s="621"/>
      <c r="T652" s="1208"/>
      <c r="U652" s="1210"/>
      <c r="V652" s="1210"/>
      <c r="W652" s="1210"/>
      <c r="X652" s="1210"/>
      <c r="Y652" s="1210"/>
      <c r="Z652" s="1210"/>
      <c r="AA652" s="1210"/>
      <c r="AB652" s="1210"/>
      <c r="AC652" s="620"/>
      <c r="AD652" s="620"/>
      <c r="AE652" s="620"/>
      <c r="AF652" s="999"/>
      <c r="AG652" s="622"/>
      <c r="AH652" s="622"/>
      <c r="AI652" s="622"/>
    </row>
    <row r="653" ht="15.75" customHeight="1">
      <c r="A653" s="621"/>
      <c r="B653" s="621"/>
      <c r="C653" s="1208"/>
      <c r="D653" s="1208"/>
      <c r="E653" s="1208"/>
      <c r="F653" s="621"/>
      <c r="G653" s="621"/>
      <c r="H653" s="621"/>
      <c r="I653" s="622"/>
      <c r="J653" s="621"/>
      <c r="K653" s="621"/>
      <c r="L653" s="621"/>
      <c r="M653" s="621"/>
      <c r="N653" s="1209"/>
      <c r="O653" s="1209"/>
      <c r="P653" s="1209"/>
      <c r="Q653" s="1209"/>
      <c r="R653" s="1209"/>
      <c r="S653" s="621"/>
      <c r="T653" s="1208"/>
      <c r="U653" s="1210"/>
      <c r="V653" s="1210"/>
      <c r="W653" s="1210"/>
      <c r="X653" s="1210"/>
      <c r="Y653" s="1210"/>
      <c r="Z653" s="1210"/>
      <c r="AA653" s="1210"/>
      <c r="AB653" s="1210"/>
      <c r="AC653" s="620"/>
      <c r="AD653" s="620"/>
      <c r="AE653" s="620"/>
      <c r="AF653" s="999"/>
      <c r="AG653" s="622"/>
      <c r="AH653" s="622"/>
      <c r="AI653" s="622"/>
    </row>
    <row r="654" ht="15.75" customHeight="1">
      <c r="A654" s="621"/>
      <c r="B654" s="621"/>
      <c r="C654" s="1208"/>
      <c r="D654" s="1208"/>
      <c r="E654" s="1208"/>
      <c r="F654" s="621"/>
      <c r="G654" s="621"/>
      <c r="H654" s="621"/>
      <c r="I654" s="622"/>
      <c r="J654" s="621"/>
      <c r="K654" s="621"/>
      <c r="L654" s="621"/>
      <c r="M654" s="621"/>
      <c r="N654" s="1209"/>
      <c r="O654" s="1209"/>
      <c r="P654" s="1209"/>
      <c r="Q654" s="1209"/>
      <c r="R654" s="1209"/>
      <c r="S654" s="621"/>
      <c r="T654" s="1208"/>
      <c r="U654" s="1210"/>
      <c r="V654" s="1210"/>
      <c r="W654" s="1210"/>
      <c r="X654" s="1210"/>
      <c r="Y654" s="1210"/>
      <c r="Z654" s="1210"/>
      <c r="AA654" s="1210"/>
      <c r="AB654" s="1210"/>
      <c r="AC654" s="620"/>
      <c r="AD654" s="620"/>
      <c r="AE654" s="620"/>
      <c r="AF654" s="999"/>
      <c r="AG654" s="622"/>
      <c r="AH654" s="622"/>
      <c r="AI654" s="622"/>
    </row>
    <row r="655" ht="15.75" customHeight="1">
      <c r="A655" s="621"/>
      <c r="B655" s="621"/>
      <c r="C655" s="1208"/>
      <c r="D655" s="1208"/>
      <c r="E655" s="1208"/>
      <c r="F655" s="621"/>
      <c r="G655" s="621"/>
      <c r="H655" s="621"/>
      <c r="I655" s="622"/>
      <c r="J655" s="621"/>
      <c r="K655" s="621"/>
      <c r="L655" s="621"/>
      <c r="M655" s="621"/>
      <c r="N655" s="1209"/>
      <c r="O655" s="1209"/>
      <c r="P655" s="1209"/>
      <c r="Q655" s="1209"/>
      <c r="R655" s="1209"/>
      <c r="S655" s="621"/>
      <c r="T655" s="1208"/>
      <c r="U655" s="1210"/>
      <c r="V655" s="1210"/>
      <c r="W655" s="1210"/>
      <c r="X655" s="1210"/>
      <c r="Y655" s="1210"/>
      <c r="Z655" s="1210"/>
      <c r="AA655" s="1210"/>
      <c r="AB655" s="1210"/>
      <c r="AC655" s="620"/>
      <c r="AD655" s="620"/>
      <c r="AE655" s="620"/>
      <c r="AF655" s="999"/>
      <c r="AG655" s="622"/>
      <c r="AH655" s="622"/>
      <c r="AI655" s="622"/>
    </row>
    <row r="656" ht="15.75" customHeight="1">
      <c r="A656" s="621"/>
      <c r="B656" s="621"/>
      <c r="C656" s="1208"/>
      <c r="D656" s="1208"/>
      <c r="E656" s="1208"/>
      <c r="F656" s="621"/>
      <c r="G656" s="621"/>
      <c r="H656" s="621"/>
      <c r="I656" s="622"/>
      <c r="J656" s="621"/>
      <c r="K656" s="621"/>
      <c r="L656" s="621"/>
      <c r="M656" s="621"/>
      <c r="N656" s="1209"/>
      <c r="O656" s="1209"/>
      <c r="P656" s="1209"/>
      <c r="Q656" s="1209"/>
      <c r="R656" s="1209"/>
      <c r="S656" s="621"/>
      <c r="T656" s="1208"/>
      <c r="U656" s="1210"/>
      <c r="V656" s="1210"/>
      <c r="W656" s="1210"/>
      <c r="X656" s="1210"/>
      <c r="Y656" s="1210"/>
      <c r="Z656" s="1210"/>
      <c r="AA656" s="1210"/>
      <c r="AB656" s="1210"/>
      <c r="AC656" s="620"/>
      <c r="AD656" s="620"/>
      <c r="AE656" s="620"/>
      <c r="AF656" s="999"/>
      <c r="AG656" s="622"/>
      <c r="AH656" s="622"/>
      <c r="AI656" s="622"/>
    </row>
    <row r="657" ht="15.75" customHeight="1">
      <c r="A657" s="621"/>
      <c r="B657" s="621"/>
      <c r="C657" s="1208"/>
      <c r="D657" s="1208"/>
      <c r="E657" s="1208"/>
      <c r="F657" s="621"/>
      <c r="G657" s="621"/>
      <c r="H657" s="621"/>
      <c r="I657" s="622"/>
      <c r="J657" s="621"/>
      <c r="K657" s="621"/>
      <c r="L657" s="621"/>
      <c r="M657" s="621"/>
      <c r="N657" s="1209"/>
      <c r="O657" s="1209"/>
      <c r="P657" s="1209"/>
      <c r="Q657" s="1209"/>
      <c r="R657" s="1209"/>
      <c r="S657" s="621"/>
      <c r="T657" s="1208"/>
      <c r="U657" s="1210"/>
      <c r="V657" s="1210"/>
      <c r="W657" s="1210"/>
      <c r="X657" s="1210"/>
      <c r="Y657" s="1210"/>
      <c r="Z657" s="1210"/>
      <c r="AA657" s="1210"/>
      <c r="AB657" s="1210"/>
      <c r="AC657" s="620"/>
      <c r="AD657" s="620"/>
      <c r="AE657" s="620"/>
      <c r="AF657" s="999"/>
      <c r="AG657" s="622"/>
      <c r="AH657" s="622"/>
      <c r="AI657" s="622"/>
    </row>
    <row r="658" ht="15.75" customHeight="1">
      <c r="A658" s="621"/>
      <c r="B658" s="621"/>
      <c r="C658" s="1208"/>
      <c r="D658" s="1208"/>
      <c r="E658" s="1208"/>
      <c r="F658" s="621"/>
      <c r="G658" s="621"/>
      <c r="H658" s="621"/>
      <c r="I658" s="622"/>
      <c r="J658" s="621"/>
      <c r="K658" s="621"/>
      <c r="L658" s="621"/>
      <c r="M658" s="621"/>
      <c r="N658" s="1209"/>
      <c r="O658" s="1209"/>
      <c r="P658" s="1209"/>
      <c r="Q658" s="1209"/>
      <c r="R658" s="1209"/>
      <c r="S658" s="621"/>
      <c r="T658" s="1208"/>
      <c r="U658" s="1210"/>
      <c r="V658" s="1210"/>
      <c r="W658" s="1210"/>
      <c r="X658" s="1210"/>
      <c r="Y658" s="1210"/>
      <c r="Z658" s="1210"/>
      <c r="AA658" s="1210"/>
      <c r="AB658" s="1210"/>
      <c r="AC658" s="620"/>
      <c r="AD658" s="620"/>
      <c r="AE658" s="620"/>
      <c r="AF658" s="999"/>
      <c r="AG658" s="622"/>
      <c r="AH658" s="622"/>
      <c r="AI658" s="622"/>
    </row>
    <row r="659" ht="15.75" customHeight="1">
      <c r="A659" s="621"/>
      <c r="B659" s="621"/>
      <c r="C659" s="1208"/>
      <c r="D659" s="1208"/>
      <c r="E659" s="1208"/>
      <c r="F659" s="621"/>
      <c r="G659" s="621"/>
      <c r="H659" s="621"/>
      <c r="I659" s="622"/>
      <c r="J659" s="621"/>
      <c r="K659" s="621"/>
      <c r="L659" s="621"/>
      <c r="M659" s="621"/>
      <c r="N659" s="1209"/>
      <c r="O659" s="1209"/>
      <c r="P659" s="1209"/>
      <c r="Q659" s="1209"/>
      <c r="R659" s="1209"/>
      <c r="S659" s="621"/>
      <c r="T659" s="1208"/>
      <c r="U659" s="1210"/>
      <c r="V659" s="1210"/>
      <c r="W659" s="1210"/>
      <c r="X659" s="1210"/>
      <c r="Y659" s="1210"/>
      <c r="Z659" s="1210"/>
      <c r="AA659" s="1210"/>
      <c r="AB659" s="1210"/>
      <c r="AC659" s="620"/>
      <c r="AD659" s="620"/>
      <c r="AE659" s="620"/>
      <c r="AF659" s="999"/>
      <c r="AG659" s="622"/>
      <c r="AH659" s="622"/>
      <c r="AI659" s="622"/>
    </row>
    <row r="660" ht="15.75" customHeight="1">
      <c r="A660" s="621"/>
      <c r="B660" s="621"/>
      <c r="C660" s="1208"/>
      <c r="D660" s="1208"/>
      <c r="E660" s="1208"/>
      <c r="F660" s="621"/>
      <c r="G660" s="621"/>
      <c r="H660" s="621"/>
      <c r="I660" s="622"/>
      <c r="J660" s="621"/>
      <c r="K660" s="621"/>
      <c r="L660" s="621"/>
      <c r="M660" s="621"/>
      <c r="N660" s="1209"/>
      <c r="O660" s="1209"/>
      <c r="P660" s="1209"/>
      <c r="Q660" s="1209"/>
      <c r="R660" s="1209"/>
      <c r="S660" s="621"/>
      <c r="T660" s="1208"/>
      <c r="U660" s="1210"/>
      <c r="V660" s="1210"/>
      <c r="W660" s="1210"/>
      <c r="X660" s="1210"/>
      <c r="Y660" s="1210"/>
      <c r="Z660" s="1210"/>
      <c r="AA660" s="1210"/>
      <c r="AB660" s="1210"/>
      <c r="AC660" s="620"/>
      <c r="AD660" s="620"/>
      <c r="AE660" s="620"/>
      <c r="AF660" s="999"/>
      <c r="AG660" s="622"/>
      <c r="AH660" s="622"/>
      <c r="AI660" s="622"/>
    </row>
    <row r="661" ht="15.75" customHeight="1">
      <c r="A661" s="621"/>
      <c r="B661" s="621"/>
      <c r="C661" s="1208"/>
      <c r="D661" s="1208"/>
      <c r="E661" s="1208"/>
      <c r="F661" s="621"/>
      <c r="G661" s="621"/>
      <c r="H661" s="621"/>
      <c r="I661" s="622"/>
      <c r="J661" s="621"/>
      <c r="K661" s="621"/>
      <c r="L661" s="621"/>
      <c r="M661" s="621"/>
      <c r="N661" s="1209"/>
      <c r="O661" s="1209"/>
      <c r="P661" s="1209"/>
      <c r="Q661" s="1209"/>
      <c r="R661" s="1209"/>
      <c r="S661" s="621"/>
      <c r="T661" s="1208"/>
      <c r="U661" s="1210"/>
      <c r="V661" s="1210"/>
      <c r="W661" s="1210"/>
      <c r="X661" s="1210"/>
      <c r="Y661" s="1210"/>
      <c r="Z661" s="1210"/>
      <c r="AA661" s="1210"/>
      <c r="AB661" s="1210"/>
      <c r="AC661" s="620"/>
      <c r="AD661" s="620"/>
      <c r="AE661" s="620"/>
      <c r="AF661" s="999"/>
      <c r="AG661" s="622"/>
      <c r="AH661" s="622"/>
      <c r="AI661" s="622"/>
    </row>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customSheetViews>
    <customSheetView guid="{2BF545D7-FBDA-48BA-B3F1-E57DE59A9E26}" filter="1" showAutoFilter="1">
      <autoFilter ref="$T$1:$T$661"/>
    </customSheetView>
    <customSheetView guid="{5129CB80-9770-499E-9B51-B17A1AFD7CD9}" filter="1" showAutoFilter="1">
      <autoFilter ref="$A$1:$AF$431">
        <filterColumn colId="19">
          <filters>
            <filter val="BU05.VCS.CSMP"/>
            <filter val="BU05.VTK.PresaleCDS"/>
            <filter val="BU05.VTG.QLRR"/>
            <filter val="BU05.VTNet.ICMS.Phase3"/>
            <filter val="BU03.VDS.PresaleOS2024"/>
            <filter val="BU05.VTNet.OSS.VTC.BA"/>
            <filter val="BU01.VTS.Voffice4.1"/>
            <filter val="BU01.VTS.Voffice4.0"/>
            <filter val="BU01.METFONE.SMOS.Phase1"/>
            <filter val="BU05.VTNet.OSS.Natcom"/>
            <filter val="BU03.VDS.ProductCatalog"/>
            <filter val="BU05.VCS.PentestPlatform"/>
            <filter val="BU05.VTNet.NetPM"/>
            <filter val="BU03.VDS.TTDL.CCNB"/>
            <filter val="BU03.VDS.VTM.CAMPAIGN"/>
            <filter val="BU01.BCN.ERP.MS07"/>
            <filter val="BU03.VDS.KDQT.Haiti"/>
            <filter val="BU05.VTNet.OSS.VTP"/>
            <filter val="BU01.VTG.HRM.OSDC"/>
            <filter val="BU01.Mytel.Dashboard"/>
            <filter val="BU01.VTK.PresaleCDS"/>
            <filter val="BU05.VTNet.OSS.MVT"/>
            <filter val="BU05.VTNet.OSS.VTZ"/>
            <filter val="BU01.BCN.LMS"/>
            <filter val="BU05.VTT. BCCS"/>
            <filter val="BU05.VCS.ThreatIntel"/>
            <filter val="BU01.VTPost.QLTS"/>
            <filter val="BU05.VTNet.Chatbots"/>
          </filters>
        </filterColumn>
      </autoFilter>
    </customSheetView>
    <customSheetView guid="{E6D78B58-63E5-4B25-88AA-131E60D4404B}" filter="1" showAutoFilter="1">
      <autoFilter ref="$A$2:$W$461">
        <filterColumn colId="4">
          <filters>
            <filter val="QA"/>
            <filter val="BU03.VDS.VTM.SPTT"/>
            <filter val="BU01 - Quản trị doanh nghiệp"/>
            <filter val="BU03.VDS.VTM.CVT"/>
          </filters>
        </filterColumn>
      </autoFilter>
    </customSheetView>
    <customSheetView guid="{D96257B2-66E3-4DBC-89C1-ADC724FA8878}" filter="1" showAutoFilter="1">
      <autoFilter ref="$A$2:$AF$121"/>
    </customSheetView>
    <customSheetView guid="{F47F2B0B-0F7A-4723-9694-73423C8E7C11}" filter="1" showAutoFilter="1">
      <autoFilter ref="$A$2:$AF$431">
        <filterColumn colId="19">
          <filters>
            <filter val="BU05.VCS.CSMP"/>
            <filter val="BU05.VTNet.OSS.MYT"/>
            <filter val="BU05.VTK.PresaleCDS"/>
            <filter val="BU05.VTG.QLRR"/>
            <filter val="BU05.VTNet.ICMS.Phase3"/>
            <filter val="BU01.VHT.VTIT.OSDC"/>
            <filter val="BU03.VDS.PresaleOS2024"/>
            <filter val="BU05.VTNet.OSS.VTC.BA"/>
            <filter val="BU01.VTS.Voffice4.1"/>
            <filter val="BU01.VTS.Voffice4.0"/>
            <filter val="BU05.VTNet.OSS.Natcom"/>
            <filter val="BU03.VDS.ProductCatalog"/>
            <filter val="BU05.VCS.PentestPlatform"/>
            <filter val="BU05.VTNet.NetPM"/>
            <filter val="BU05.VTNet.OSS.Unitel"/>
            <filter val="BU03.VDS.TTDL.CCNB"/>
            <filter val="BU03.VDS.VTM.CAMPAIGN"/>
            <filter val="BU03.VDS.ViDienTu3.0 (package)"/>
            <filter val="BU01.BCN.ERP.MS07"/>
            <filter val="BU03.VDS.KDQT.Haiti"/>
            <filter val="BU05.VTNet.OSS.VTP"/>
            <filter val="BU01.VTG.HRM.OSDC"/>
            <filter val="BU05.VTNet.OSS.VTC"/>
            <filter val="BU01.Mytel.Dashboard"/>
            <filter val="BU01.VTK.PresaleCDS"/>
            <filter val="BU05.VTNet.OSS.MVT"/>
            <filter val="BU05.VTNet.OSS.VTZ"/>
            <filter val="BU01.BCN.LMS"/>
            <filter val="BU05.VTT. BCCS"/>
            <filter val="BU05.VCS.ThreatIntel"/>
            <filter val="BU01.VTPost.QLTS"/>
            <filter val="BU05.VTNet.Chatbots"/>
          </filters>
        </filterColumn>
      </autoFilter>
    </customSheetView>
    <customSheetView guid="{22E19C42-DB2A-4E0A-9123-982840C575C2}" filter="1" showAutoFilter="1">
      <autoFilter ref="$A$2:$AF$431">
        <filterColumn colId="4">
          <filters>
            <filter val="QA"/>
            <filter val="BU03.VDS.VTM.SPTT"/>
            <filter val="BU01 - Quản trị doanh nghiệp"/>
            <filter val="BU03.VDS.VTM.CVT"/>
          </filters>
        </filterColumn>
        <sortState ref="A2:AF431">
          <sortCondition ref="T2:T431"/>
        </sortState>
      </autoFilter>
    </customSheetView>
    <customSheetView guid="{24ACE0AB-70FC-4EC6-98C2-AB100224222A}" filter="1" showAutoFilter="1">
      <autoFilter ref="$A$2:$AF$431">
        <filterColumn colId="4">
          <filters>
            <filter val="QA"/>
            <filter val="BU03.VDS.VTM.SPTT"/>
            <filter val="BU01 - Quản trị doanh nghiệp"/>
            <filter val="BU03.VDS.VTM.CVT"/>
          </filters>
        </filterColumn>
      </autoFilter>
    </customSheetView>
    <customSheetView guid="{54B49785-DE43-43F1-9703-50D5C15C28EA}" filter="1" showAutoFilter="1">
      <autoFilter ref="$A$2:$AF$30"/>
    </customSheetView>
  </customSheetViews>
  <dataValidations>
    <dataValidation type="list" allowBlank="1" showErrorMessage="1" sqref="K3:K461">
      <formula1>"2018,2019,2020,2021,2022,2023,2024,2025,2026,2027,2028"</formula1>
    </dataValidation>
    <dataValidation type="list" allowBlank="1" showErrorMessage="1" sqref="J3:J461">
      <formula1>"1,2,3,4,5,6,7,8,9,10,11,12"</formula1>
    </dataValidation>
  </dataValidations>
  <hyperlinks>
    <hyperlink r:id="rId2" ref="D151"/>
    <hyperlink r:id="rId3" ref="D158"/>
    <hyperlink r:id="rId4" ref="D207"/>
    <hyperlink r:id="rId5" ref="D208"/>
    <hyperlink r:id="rId6" ref="D212"/>
    <hyperlink r:id="rId7" ref="D214"/>
    <hyperlink r:id="rId8" ref="T373"/>
  </hyperlinks>
  <printOptions/>
  <pageMargins bottom="0.75" footer="0.0" header="0.0" left="0.7" right="0.7" top="0.75"/>
  <pageSetup orientation="landscape"/>
  <drawing r:id="rId9"/>
  <legacyDrawing r:id="rId1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4.63"/>
    <col customWidth="1" min="2" max="2" width="7.75"/>
    <col customWidth="1" min="3" max="3" width="28.88"/>
    <col customWidth="1" min="4" max="4" width="24.38"/>
    <col customWidth="1" min="5" max="5" width="35.38"/>
    <col customWidth="1" min="6" max="6" width="7.75"/>
    <col customWidth="1" min="7" max="7" width="10.75"/>
    <col customWidth="1" min="8" max="8" width="12.0"/>
    <col customWidth="1" min="9" max="9" width="9.0"/>
    <col customWidth="1" min="10" max="10" width="7.88"/>
    <col customWidth="1" min="11" max="11" width="7.63"/>
    <col customWidth="1" min="12" max="12" width="10.63"/>
    <col customWidth="1" min="13" max="13" width="10.88"/>
    <col customWidth="1" min="14" max="14" width="7.88"/>
    <col customWidth="1" min="15" max="15" width="8.25"/>
    <col customWidth="1" min="16" max="16" width="7.63"/>
    <col customWidth="1" min="17" max="17" width="10.0"/>
    <col customWidth="1" min="18" max="18" width="7.25"/>
    <col customWidth="1" min="19" max="19" width="9.5"/>
    <col customWidth="1" min="20" max="20" width="26.13"/>
    <col customWidth="1" min="21" max="21" width="9.63"/>
    <col customWidth="1" min="22" max="22" width="7.63"/>
    <col customWidth="1" min="23" max="23" width="9.63"/>
    <col customWidth="1" min="24" max="24" width="10.63"/>
    <col customWidth="1" min="25" max="25" width="8.88"/>
    <col customWidth="1" min="26" max="26" width="9.88"/>
    <col customWidth="1" min="27" max="27" width="8.25"/>
    <col customWidth="1" min="28" max="28" width="7.88"/>
    <col customWidth="1" min="29" max="29" width="10.75"/>
    <col customWidth="1" min="30" max="30" width="12.0"/>
    <col customWidth="1" min="31" max="31" width="10.63"/>
    <col customWidth="1" min="32" max="32" width="7.63"/>
    <col customWidth="1" min="33" max="33" width="16.13"/>
    <col customWidth="1" min="34" max="35" width="7.63"/>
  </cols>
  <sheetData>
    <row r="1" ht="15.0" customHeight="1">
      <c r="A1" s="270" t="s">
        <v>1238</v>
      </c>
      <c r="B1" s="270"/>
      <c r="C1" s="519"/>
      <c r="D1" s="519"/>
      <c r="E1" s="519"/>
      <c r="F1" s="270"/>
      <c r="G1" s="270"/>
      <c r="H1" s="270"/>
      <c r="I1" s="1079"/>
      <c r="J1" s="270"/>
      <c r="K1" s="270"/>
      <c r="L1" s="270"/>
      <c r="M1" s="270"/>
      <c r="N1" s="1080"/>
      <c r="O1" s="1080"/>
      <c r="P1" s="1081"/>
      <c r="Q1" s="1082" t="s">
        <v>2083</v>
      </c>
      <c r="R1" s="1083"/>
      <c r="S1" s="270"/>
      <c r="T1" s="519"/>
      <c r="U1" s="1084"/>
      <c r="V1" s="1085"/>
      <c r="W1" s="1084"/>
      <c r="X1" s="1084"/>
      <c r="Y1" s="1084"/>
      <c r="Z1" s="1086"/>
      <c r="AA1" s="1085"/>
      <c r="AB1" s="1085"/>
      <c r="AC1" s="1087">
        <v>10000.0</v>
      </c>
      <c r="AD1" s="1088"/>
      <c r="AE1" s="1088" t="s">
        <v>1194</v>
      </c>
      <c r="AF1" s="1089"/>
      <c r="AG1" s="1090"/>
      <c r="AH1" s="1090"/>
      <c r="AI1" s="1090"/>
    </row>
    <row r="2">
      <c r="A2" s="469" t="s">
        <v>448</v>
      </c>
      <c r="B2" s="469" t="s">
        <v>449</v>
      </c>
      <c r="C2" s="469" t="s">
        <v>450</v>
      </c>
      <c r="D2" s="205" t="s">
        <v>452</v>
      </c>
      <c r="E2" s="205" t="s">
        <v>487</v>
      </c>
      <c r="F2" s="205" t="s">
        <v>488</v>
      </c>
      <c r="G2" s="205" t="s">
        <v>489</v>
      </c>
      <c r="H2" s="205" t="s">
        <v>490</v>
      </c>
      <c r="I2" s="1091" t="s">
        <v>491</v>
      </c>
      <c r="J2" s="469" t="s">
        <v>492</v>
      </c>
      <c r="K2" s="469" t="s">
        <v>493</v>
      </c>
      <c r="L2" s="205" t="s">
        <v>494</v>
      </c>
      <c r="M2" s="205" t="s">
        <v>495</v>
      </c>
      <c r="N2" s="1092" t="s">
        <v>496</v>
      </c>
      <c r="O2" s="1092" t="s">
        <v>542</v>
      </c>
      <c r="P2" s="1093" t="s">
        <v>498</v>
      </c>
      <c r="Q2" s="1094" t="s">
        <v>1242</v>
      </c>
      <c r="R2" s="1092" t="s">
        <v>499</v>
      </c>
      <c r="S2" s="205" t="s">
        <v>500</v>
      </c>
      <c r="T2" s="202" t="s">
        <v>501</v>
      </c>
      <c r="U2" s="1092" t="s">
        <v>502</v>
      </c>
      <c r="V2" s="1095" t="s">
        <v>503</v>
      </c>
      <c r="W2" s="1092" t="s">
        <v>504</v>
      </c>
      <c r="X2" s="1091" t="s">
        <v>505</v>
      </c>
      <c r="Y2" s="1092" t="s">
        <v>1195</v>
      </c>
      <c r="Z2" s="1096" t="s">
        <v>1196</v>
      </c>
      <c r="AA2" s="1095" t="s">
        <v>1197</v>
      </c>
      <c r="AB2" s="1095" t="s">
        <v>1198</v>
      </c>
      <c r="AC2" s="1095" t="s">
        <v>1199</v>
      </c>
      <c r="AD2" s="1095" t="s">
        <v>1200</v>
      </c>
      <c r="AE2" s="1095" t="s">
        <v>1201</v>
      </c>
      <c r="AF2" s="194" t="s">
        <v>1202</v>
      </c>
      <c r="AG2" s="1097" t="s">
        <v>506</v>
      </c>
      <c r="AH2" s="1097" t="s">
        <v>1244</v>
      </c>
      <c r="AI2" s="1097" t="s">
        <v>1245</v>
      </c>
    </row>
    <row r="3" ht="15.0" customHeight="1">
      <c r="A3" s="1098">
        <v>1.0</v>
      </c>
      <c r="B3" s="1099">
        <v>275041.0</v>
      </c>
      <c r="C3" s="220" t="s">
        <v>1102</v>
      </c>
      <c r="D3" s="220" t="s">
        <v>1275</v>
      </c>
      <c r="E3" s="220" t="s">
        <v>511</v>
      </c>
      <c r="F3" s="220" t="s">
        <v>512</v>
      </c>
      <c r="G3" s="220" t="s">
        <v>665</v>
      </c>
      <c r="H3" s="220" t="s">
        <v>580</v>
      </c>
      <c r="I3" s="1100" t="str">
        <f t="shared" ref="I3:I30" si="1">VLOOKUP(H3,NLTC!$C$5:$D$28,2,0)</f>
        <v>#REF!</v>
      </c>
      <c r="J3" s="413">
        <v>8.0</v>
      </c>
      <c r="K3" s="413">
        <v>2024.0</v>
      </c>
      <c r="L3" s="523">
        <v>45505.0</v>
      </c>
      <c r="M3" s="416">
        <v>45525.0</v>
      </c>
      <c r="N3" s="543">
        <f t="shared" ref="N3:N17" si="2">NETWORKDAYS(L3,M3)</f>
        <v>15</v>
      </c>
      <c r="O3" s="1084">
        <f t="shared" ref="O3:O30" si="3">N3/22</f>
        <v>0.6818181818</v>
      </c>
      <c r="P3" s="490" t="str">
        <f t="shared" ref="P3:P29" si="4">ROUND(IF(S3="ODC",1*O3,I3*O3),3)</f>
        <v>#REF!</v>
      </c>
      <c r="Q3" s="1101">
        <v>0.68</v>
      </c>
      <c r="R3" s="1101"/>
      <c r="S3" s="1099" t="s">
        <v>525</v>
      </c>
      <c r="T3" s="220" t="s">
        <v>2088</v>
      </c>
      <c r="U3" s="1084">
        <f t="shared" ref="U3:U432" si="5">IF(AND(Q3&gt;=1,S3="ODC"),P3,Q3)</f>
        <v>0.68</v>
      </c>
      <c r="V3" s="1102" t="str">
        <f t="shared" ref="V3:V29" si="6">ROUND(SUMIF(B:B,B3,P:P),3)</f>
        <v>#REF!</v>
      </c>
      <c r="W3" s="1085" t="str">
        <f t="shared" ref="W3:W156" si="7">ROUND(SUMIF(B:B,B3,U:U),3)</f>
        <v>#REF!</v>
      </c>
      <c r="X3" s="1084" t="str">
        <f t="shared" ref="X3:X161" si="8">ROUND(W3/V3,2)</f>
        <v>#REF!</v>
      </c>
      <c r="Y3" s="1103">
        <v>1.0</v>
      </c>
      <c r="Z3" s="1104" t="str">
        <f t="shared" ref="Z3:Z161" si="9">VLOOKUP(H3,NLTC!$C$5:$H$271,6,0)/1000</f>
        <v>#REF!</v>
      </c>
      <c r="AA3" s="1085" t="str">
        <f t="shared" ref="AA3:AA161" si="10">ROUND(IF(X3&lt;=1,AB3*O3*X3,AB3*O3),0)</f>
        <v>#REF!</v>
      </c>
      <c r="AB3" s="1085" t="str">
        <f t="shared" ref="AB3:AB161" si="11">ROUND(IF(X3&lt;=1,Z3*O3*X3,Z3*O3),0)</f>
        <v>#REF!</v>
      </c>
      <c r="AC3" s="1105" t="str">
        <f>ROUND(IF(X3&gt;1,(W6-V6)*$AC$1,0)*(O6/Y6),0)</f>
        <v>#REF!</v>
      </c>
      <c r="AD3" s="1105" t="str">
        <f t="shared" ref="AD3:AD161" si="12">+ROUND(AB3+AC3,0)</f>
        <v>#REF!</v>
      </c>
      <c r="AE3" s="1105" t="str">
        <f t="shared" ref="AE3:AE161" si="13">SUMIF(B:B,B3,AD:AD)</f>
        <v>#REF!</v>
      </c>
      <c r="AF3" s="1106"/>
      <c r="AG3" s="1090"/>
      <c r="AH3" s="1090"/>
      <c r="AI3" s="1090"/>
    </row>
    <row r="4" ht="15.0" customHeight="1">
      <c r="A4" s="1107">
        <v>2.0</v>
      </c>
      <c r="B4" s="1108">
        <v>283181.0</v>
      </c>
      <c r="C4" s="232" t="s">
        <v>658</v>
      </c>
      <c r="D4" s="232" t="s">
        <v>1278</v>
      </c>
      <c r="E4" s="232" t="s">
        <v>511</v>
      </c>
      <c r="F4" s="232" t="s">
        <v>564</v>
      </c>
      <c r="G4" s="232" t="s">
        <v>771</v>
      </c>
      <c r="H4" s="232" t="s">
        <v>612</v>
      </c>
      <c r="I4" s="1100" t="str">
        <f t="shared" si="1"/>
        <v>#REF!</v>
      </c>
      <c r="J4" s="413">
        <v>8.0</v>
      </c>
      <c r="K4" s="413">
        <v>2024.0</v>
      </c>
      <c r="L4" s="1109">
        <v>45505.0</v>
      </c>
      <c r="M4" s="416">
        <v>45535.0</v>
      </c>
      <c r="N4" s="543">
        <f t="shared" si="2"/>
        <v>22</v>
      </c>
      <c r="O4" s="1084">
        <f t="shared" si="3"/>
        <v>1</v>
      </c>
      <c r="P4" s="490" t="str">
        <f t="shared" si="4"/>
        <v>#REF!</v>
      </c>
      <c r="Q4" s="1101">
        <v>1.59</v>
      </c>
      <c r="R4" s="1101"/>
      <c r="S4" s="1108" t="s">
        <v>525</v>
      </c>
      <c r="T4" s="232" t="s">
        <v>2088</v>
      </c>
      <c r="U4" s="1084">
        <f t="shared" si="5"/>
        <v>1.59</v>
      </c>
      <c r="V4" s="1102" t="str">
        <f t="shared" si="6"/>
        <v>#REF!</v>
      </c>
      <c r="W4" s="1085">
        <f t="shared" si="7"/>
        <v>1.59</v>
      </c>
      <c r="X4" s="1084" t="str">
        <f t="shared" si="8"/>
        <v>#REF!</v>
      </c>
      <c r="Y4" s="1110">
        <v>1.0</v>
      </c>
      <c r="Z4" s="1104" t="str">
        <f t="shared" si="9"/>
        <v>#REF!</v>
      </c>
      <c r="AA4" s="1085" t="str">
        <f t="shared" si="10"/>
        <v>#REF!</v>
      </c>
      <c r="AB4" s="1085" t="str">
        <f t="shared" si="11"/>
        <v>#REF!</v>
      </c>
      <c r="AC4" s="1105" t="str">
        <f t="shared" ref="AC4:AC32" si="14">ROUND(IF(X4&gt;1,(W4-V4)*$AC$1,0)*(O4/Y4),0)</f>
        <v>#REF!</v>
      </c>
      <c r="AD4" s="1105" t="str">
        <f t="shared" si="12"/>
        <v>#REF!</v>
      </c>
      <c r="AE4" s="1105" t="str">
        <f t="shared" si="13"/>
        <v>#REF!</v>
      </c>
      <c r="AF4" s="1106"/>
      <c r="AG4" s="1090"/>
      <c r="AH4" s="1090"/>
      <c r="AI4" s="1090"/>
    </row>
    <row r="5" ht="15.0" customHeight="1">
      <c r="A5" s="1098">
        <v>3.0</v>
      </c>
      <c r="B5" s="1108">
        <v>292506.0</v>
      </c>
      <c r="C5" s="232" t="s">
        <v>1460</v>
      </c>
      <c r="D5" s="232" t="s">
        <v>1461</v>
      </c>
      <c r="E5" s="232" t="s">
        <v>511</v>
      </c>
      <c r="F5" s="232" t="s">
        <v>564</v>
      </c>
      <c r="G5" s="232" t="s">
        <v>771</v>
      </c>
      <c r="H5" s="232" t="s">
        <v>612</v>
      </c>
      <c r="I5" s="1100" t="str">
        <f t="shared" si="1"/>
        <v>#REF!</v>
      </c>
      <c r="J5" s="413">
        <v>8.0</v>
      </c>
      <c r="K5" s="413">
        <v>2024.0</v>
      </c>
      <c r="L5" s="1109">
        <v>45509.0</v>
      </c>
      <c r="M5" s="416">
        <v>45535.0</v>
      </c>
      <c r="N5" s="543">
        <f t="shared" si="2"/>
        <v>20</v>
      </c>
      <c r="O5" s="1084">
        <f t="shared" si="3"/>
        <v>0.9090909091</v>
      </c>
      <c r="P5" s="490" t="str">
        <f t="shared" si="4"/>
        <v>#REF!</v>
      </c>
      <c r="Q5" s="1101">
        <v>1.45</v>
      </c>
      <c r="R5" s="1101"/>
      <c r="S5" s="1108" t="s">
        <v>525</v>
      </c>
      <c r="T5" s="232" t="s">
        <v>2088</v>
      </c>
      <c r="U5" s="1084">
        <f t="shared" si="5"/>
        <v>1.45</v>
      </c>
      <c r="V5" s="1102" t="str">
        <f t="shared" si="6"/>
        <v>#REF!</v>
      </c>
      <c r="W5" s="1085">
        <f t="shared" si="7"/>
        <v>1.54</v>
      </c>
      <c r="X5" s="1084" t="str">
        <f t="shared" si="8"/>
        <v>#REF!</v>
      </c>
      <c r="Y5" s="1110">
        <v>1.0</v>
      </c>
      <c r="Z5" s="1104" t="str">
        <f t="shared" si="9"/>
        <v>#REF!</v>
      </c>
      <c r="AA5" s="1085" t="str">
        <f t="shared" si="10"/>
        <v>#REF!</v>
      </c>
      <c r="AB5" s="1085" t="str">
        <f t="shared" si="11"/>
        <v>#REF!</v>
      </c>
      <c r="AC5" s="1105" t="str">
        <f t="shared" si="14"/>
        <v>#REF!</v>
      </c>
      <c r="AD5" s="1105" t="str">
        <f t="shared" si="12"/>
        <v>#REF!</v>
      </c>
      <c r="AE5" s="1105" t="str">
        <f t="shared" si="13"/>
        <v>#REF!</v>
      </c>
      <c r="AF5" s="1106"/>
      <c r="AG5" s="1090"/>
      <c r="AH5" s="1090"/>
      <c r="AI5" s="1090"/>
    </row>
    <row r="6" ht="15.0" customHeight="1">
      <c r="A6" s="1107">
        <v>4.0</v>
      </c>
      <c r="B6" s="1108">
        <v>427203.0</v>
      </c>
      <c r="C6" s="232" t="s">
        <v>1006</v>
      </c>
      <c r="D6" s="232" t="s">
        <v>1279</v>
      </c>
      <c r="E6" s="232" t="s">
        <v>511</v>
      </c>
      <c r="F6" s="232" t="s">
        <v>512</v>
      </c>
      <c r="G6" s="232" t="s">
        <v>665</v>
      </c>
      <c r="H6" s="232" t="s">
        <v>580</v>
      </c>
      <c r="I6" s="1100" t="str">
        <f t="shared" si="1"/>
        <v>#REF!</v>
      </c>
      <c r="J6" s="413">
        <v>8.0</v>
      </c>
      <c r="K6" s="413">
        <v>2024.0</v>
      </c>
      <c r="L6" s="1109">
        <v>45505.0</v>
      </c>
      <c r="M6" s="416">
        <v>45535.0</v>
      </c>
      <c r="N6" s="543">
        <f t="shared" si="2"/>
        <v>22</v>
      </c>
      <c r="O6" s="1084">
        <f t="shared" si="3"/>
        <v>1</v>
      </c>
      <c r="P6" s="490" t="str">
        <f t="shared" si="4"/>
        <v>#REF!</v>
      </c>
      <c r="Q6" s="1101">
        <v>1.0</v>
      </c>
      <c r="R6" s="1101"/>
      <c r="S6" s="1108" t="s">
        <v>525</v>
      </c>
      <c r="T6" s="232" t="s">
        <v>2088</v>
      </c>
      <c r="U6" s="1084">
        <f t="shared" si="5"/>
        <v>1</v>
      </c>
      <c r="V6" s="1102" t="str">
        <f t="shared" si="6"/>
        <v>#REF!</v>
      </c>
      <c r="W6" s="1085">
        <f t="shared" si="7"/>
        <v>1</v>
      </c>
      <c r="X6" s="1084" t="str">
        <f t="shared" si="8"/>
        <v>#REF!</v>
      </c>
      <c r="Y6" s="1110">
        <v>1.0</v>
      </c>
      <c r="Z6" s="1104" t="str">
        <f t="shared" si="9"/>
        <v>#REF!</v>
      </c>
      <c r="AA6" s="1085" t="str">
        <f t="shared" si="10"/>
        <v>#REF!</v>
      </c>
      <c r="AB6" s="1085" t="str">
        <f t="shared" si="11"/>
        <v>#REF!</v>
      </c>
      <c r="AC6" s="1105" t="str">
        <f t="shared" si="14"/>
        <v>#REF!</v>
      </c>
      <c r="AD6" s="1105" t="str">
        <f t="shared" si="12"/>
        <v>#REF!</v>
      </c>
      <c r="AE6" s="1105" t="str">
        <f t="shared" si="13"/>
        <v>#REF!</v>
      </c>
      <c r="AF6" s="1106"/>
      <c r="AG6" s="1090"/>
      <c r="AH6" s="1090"/>
      <c r="AI6" s="1090"/>
    </row>
    <row r="7" ht="15.0" customHeight="1">
      <c r="A7" s="1098">
        <v>5.0</v>
      </c>
      <c r="B7" s="1108">
        <v>427332.0</v>
      </c>
      <c r="C7" s="232" t="s">
        <v>995</v>
      </c>
      <c r="D7" s="232" t="s">
        <v>1308</v>
      </c>
      <c r="E7" s="232" t="s">
        <v>511</v>
      </c>
      <c r="F7" s="232" t="s">
        <v>512</v>
      </c>
      <c r="G7" s="232" t="s">
        <v>771</v>
      </c>
      <c r="H7" s="232" t="s">
        <v>541</v>
      </c>
      <c r="I7" s="1100" t="str">
        <f t="shared" si="1"/>
        <v>#REF!</v>
      </c>
      <c r="J7" s="413">
        <v>8.0</v>
      </c>
      <c r="K7" s="413">
        <v>2024.0</v>
      </c>
      <c r="L7" s="1109">
        <v>45505.0</v>
      </c>
      <c r="M7" s="416">
        <v>45535.0</v>
      </c>
      <c r="N7" s="543">
        <f t="shared" si="2"/>
        <v>22</v>
      </c>
      <c r="O7" s="1084">
        <f t="shared" si="3"/>
        <v>1</v>
      </c>
      <c r="P7" s="490" t="str">
        <f t="shared" si="4"/>
        <v>#REF!</v>
      </c>
      <c r="Q7" s="1101">
        <v>1.59</v>
      </c>
      <c r="R7" s="1101"/>
      <c r="S7" s="1108" t="s">
        <v>525</v>
      </c>
      <c r="T7" s="232" t="s">
        <v>2088</v>
      </c>
      <c r="U7" s="1084">
        <f t="shared" si="5"/>
        <v>1.59</v>
      </c>
      <c r="V7" s="1102" t="str">
        <f t="shared" si="6"/>
        <v>#REF!</v>
      </c>
      <c r="W7" s="1085">
        <f t="shared" si="7"/>
        <v>1.59</v>
      </c>
      <c r="X7" s="1084" t="str">
        <f t="shared" si="8"/>
        <v>#REF!</v>
      </c>
      <c r="Y7" s="1110">
        <v>1.0</v>
      </c>
      <c r="Z7" s="1104" t="str">
        <f t="shared" si="9"/>
        <v>#REF!</v>
      </c>
      <c r="AA7" s="1085" t="str">
        <f t="shared" si="10"/>
        <v>#REF!</v>
      </c>
      <c r="AB7" s="1085" t="str">
        <f t="shared" si="11"/>
        <v>#REF!</v>
      </c>
      <c r="AC7" s="1105" t="str">
        <f t="shared" si="14"/>
        <v>#REF!</v>
      </c>
      <c r="AD7" s="1105" t="str">
        <f t="shared" si="12"/>
        <v>#REF!</v>
      </c>
      <c r="AE7" s="1105" t="str">
        <f t="shared" si="13"/>
        <v>#REF!</v>
      </c>
      <c r="AF7" s="1106"/>
      <c r="AG7" s="1090"/>
      <c r="AH7" s="1090"/>
      <c r="AI7" s="1090"/>
    </row>
    <row r="8" ht="15.0" customHeight="1">
      <c r="A8" s="1107">
        <v>6.0</v>
      </c>
      <c r="B8" s="1108">
        <v>458877.0</v>
      </c>
      <c r="C8" s="232" t="s">
        <v>521</v>
      </c>
      <c r="D8" s="232" t="s">
        <v>1285</v>
      </c>
      <c r="E8" s="232" t="s">
        <v>511</v>
      </c>
      <c r="F8" s="232" t="s">
        <v>512</v>
      </c>
      <c r="G8" s="232" t="s">
        <v>893</v>
      </c>
      <c r="H8" s="232" t="s">
        <v>514</v>
      </c>
      <c r="I8" s="1100" t="str">
        <f t="shared" si="1"/>
        <v>#REF!</v>
      </c>
      <c r="J8" s="413">
        <v>8.0</v>
      </c>
      <c r="K8" s="413">
        <v>2024.0</v>
      </c>
      <c r="L8" s="1109">
        <v>45505.0</v>
      </c>
      <c r="M8" s="416">
        <v>45535.0</v>
      </c>
      <c r="N8" s="543">
        <f t="shared" si="2"/>
        <v>22</v>
      </c>
      <c r="O8" s="1084">
        <f t="shared" si="3"/>
        <v>1</v>
      </c>
      <c r="P8" s="490" t="str">
        <f t="shared" si="4"/>
        <v>#REF!</v>
      </c>
      <c r="Q8" s="1101">
        <v>2.27</v>
      </c>
      <c r="R8" s="1101"/>
      <c r="S8" s="1108" t="s">
        <v>525</v>
      </c>
      <c r="T8" s="232" t="s">
        <v>2088</v>
      </c>
      <c r="U8" s="1084">
        <f t="shared" si="5"/>
        <v>2.27</v>
      </c>
      <c r="V8" s="1102" t="str">
        <f t="shared" si="6"/>
        <v>#REF!</v>
      </c>
      <c r="W8" s="1085">
        <f t="shared" si="7"/>
        <v>2.27</v>
      </c>
      <c r="X8" s="1084" t="str">
        <f t="shared" si="8"/>
        <v>#REF!</v>
      </c>
      <c r="Y8" s="1110">
        <v>1.0</v>
      </c>
      <c r="Z8" s="1104" t="str">
        <f t="shared" si="9"/>
        <v>#REF!</v>
      </c>
      <c r="AA8" s="1085" t="str">
        <f t="shared" si="10"/>
        <v>#REF!</v>
      </c>
      <c r="AB8" s="1085" t="str">
        <f t="shared" si="11"/>
        <v>#REF!</v>
      </c>
      <c r="AC8" s="1105" t="str">
        <f t="shared" si="14"/>
        <v>#REF!</v>
      </c>
      <c r="AD8" s="1105" t="str">
        <f t="shared" si="12"/>
        <v>#REF!</v>
      </c>
      <c r="AE8" s="1105" t="str">
        <f t="shared" si="13"/>
        <v>#REF!</v>
      </c>
      <c r="AF8" s="1106"/>
      <c r="AG8" s="1090"/>
      <c r="AH8" s="1090"/>
      <c r="AI8" s="1090"/>
    </row>
    <row r="9" ht="15.0" customHeight="1">
      <c r="A9" s="1098">
        <v>7.0</v>
      </c>
      <c r="B9" s="1108">
        <v>459063.0</v>
      </c>
      <c r="C9" s="232" t="s">
        <v>1127</v>
      </c>
      <c r="D9" s="232" t="s">
        <v>1352</v>
      </c>
      <c r="E9" s="232" t="s">
        <v>511</v>
      </c>
      <c r="F9" s="232" t="s">
        <v>512</v>
      </c>
      <c r="G9" s="232" t="s">
        <v>790</v>
      </c>
      <c r="H9" s="232" t="s">
        <v>531</v>
      </c>
      <c r="I9" s="1100" t="str">
        <f t="shared" si="1"/>
        <v>#REF!</v>
      </c>
      <c r="J9" s="413">
        <v>8.0</v>
      </c>
      <c r="K9" s="413">
        <v>2024.0</v>
      </c>
      <c r="L9" s="1109">
        <v>45505.0</v>
      </c>
      <c r="M9" s="416">
        <v>45535.0</v>
      </c>
      <c r="N9" s="543">
        <f t="shared" si="2"/>
        <v>22</v>
      </c>
      <c r="O9" s="1084">
        <f t="shared" si="3"/>
        <v>1</v>
      </c>
      <c r="P9" s="490" t="str">
        <f t="shared" si="4"/>
        <v>#REF!</v>
      </c>
      <c r="Q9" s="1101" t="str">
        <f>P9</f>
        <v>#REF!</v>
      </c>
      <c r="R9" s="1101"/>
      <c r="S9" s="1108" t="s">
        <v>525</v>
      </c>
      <c r="T9" s="232" t="s">
        <v>2088</v>
      </c>
      <c r="U9" s="1084" t="str">
        <f t="shared" si="5"/>
        <v>#REF!</v>
      </c>
      <c r="V9" s="1102" t="str">
        <f t="shared" si="6"/>
        <v>#REF!</v>
      </c>
      <c r="W9" s="1085" t="str">
        <f t="shared" si="7"/>
        <v>#REF!</v>
      </c>
      <c r="X9" s="1084" t="str">
        <f t="shared" si="8"/>
        <v>#REF!</v>
      </c>
      <c r="Y9" s="1110">
        <v>1.0</v>
      </c>
      <c r="Z9" s="1104" t="str">
        <f t="shared" si="9"/>
        <v>#REF!</v>
      </c>
      <c r="AA9" s="1085" t="str">
        <f t="shared" si="10"/>
        <v>#REF!</v>
      </c>
      <c r="AB9" s="1085" t="str">
        <f t="shared" si="11"/>
        <v>#REF!</v>
      </c>
      <c r="AC9" s="1105" t="str">
        <f t="shared" si="14"/>
        <v>#REF!</v>
      </c>
      <c r="AD9" s="1105" t="str">
        <f t="shared" si="12"/>
        <v>#REF!</v>
      </c>
      <c r="AE9" s="1105" t="str">
        <f t="shared" si="13"/>
        <v>#REF!</v>
      </c>
      <c r="AF9" s="1106"/>
      <c r="AG9" s="1090"/>
      <c r="AH9" s="1090"/>
      <c r="AI9" s="1090"/>
    </row>
    <row r="10" ht="15.0" customHeight="1">
      <c r="A10" s="1107">
        <v>8.0</v>
      </c>
      <c r="B10" s="1108">
        <v>463031.0</v>
      </c>
      <c r="C10" s="232" t="s">
        <v>1288</v>
      </c>
      <c r="D10" s="232" t="s">
        <v>1289</v>
      </c>
      <c r="E10" s="232" t="s">
        <v>511</v>
      </c>
      <c r="F10" s="232" t="s">
        <v>512</v>
      </c>
      <c r="G10" s="232" t="s">
        <v>790</v>
      </c>
      <c r="H10" s="232" t="s">
        <v>531</v>
      </c>
      <c r="I10" s="1100" t="str">
        <f t="shared" si="1"/>
        <v>#REF!</v>
      </c>
      <c r="J10" s="413">
        <v>8.0</v>
      </c>
      <c r="K10" s="413">
        <v>2024.0</v>
      </c>
      <c r="L10" s="1109">
        <v>45505.0</v>
      </c>
      <c r="M10" s="416">
        <v>45535.0</v>
      </c>
      <c r="N10" s="543">
        <f t="shared" si="2"/>
        <v>22</v>
      </c>
      <c r="O10" s="1084">
        <f t="shared" si="3"/>
        <v>1</v>
      </c>
      <c r="P10" s="490" t="str">
        <f t="shared" si="4"/>
        <v>#REF!</v>
      </c>
      <c r="Q10" s="1101">
        <v>1.24</v>
      </c>
      <c r="R10" s="1101"/>
      <c r="S10" s="1108" t="s">
        <v>525</v>
      </c>
      <c r="T10" s="232" t="s">
        <v>2088</v>
      </c>
      <c r="U10" s="1084">
        <f t="shared" si="5"/>
        <v>1.24</v>
      </c>
      <c r="V10" s="1102" t="str">
        <f t="shared" si="6"/>
        <v>#REF!</v>
      </c>
      <c r="W10" s="1085">
        <f t="shared" si="7"/>
        <v>1.24</v>
      </c>
      <c r="X10" s="1084" t="str">
        <f t="shared" si="8"/>
        <v>#REF!</v>
      </c>
      <c r="Y10" s="1110">
        <v>1.0</v>
      </c>
      <c r="Z10" s="1104" t="str">
        <f t="shared" si="9"/>
        <v>#REF!</v>
      </c>
      <c r="AA10" s="1085" t="str">
        <f t="shared" si="10"/>
        <v>#REF!</v>
      </c>
      <c r="AB10" s="1085" t="str">
        <f t="shared" si="11"/>
        <v>#REF!</v>
      </c>
      <c r="AC10" s="1105" t="str">
        <f t="shared" si="14"/>
        <v>#REF!</v>
      </c>
      <c r="AD10" s="1105" t="str">
        <f t="shared" si="12"/>
        <v>#REF!</v>
      </c>
      <c r="AE10" s="1105" t="str">
        <f t="shared" si="13"/>
        <v>#REF!</v>
      </c>
      <c r="AF10" s="1106"/>
      <c r="AG10" s="1090"/>
      <c r="AH10" s="1090"/>
      <c r="AI10" s="1090"/>
    </row>
    <row r="11" ht="15.0" customHeight="1">
      <c r="A11" s="1098">
        <v>9.0</v>
      </c>
      <c r="B11" s="1108">
        <v>463029.0</v>
      </c>
      <c r="C11" s="232" t="s">
        <v>1290</v>
      </c>
      <c r="D11" s="232" t="s">
        <v>1291</v>
      </c>
      <c r="E11" s="232" t="s">
        <v>511</v>
      </c>
      <c r="F11" s="232" t="s">
        <v>512</v>
      </c>
      <c r="G11" s="232" t="s">
        <v>795</v>
      </c>
      <c r="H11" s="232" t="s">
        <v>641</v>
      </c>
      <c r="I11" s="1100" t="str">
        <f t="shared" si="1"/>
        <v>#REF!</v>
      </c>
      <c r="J11" s="413">
        <v>8.0</v>
      </c>
      <c r="K11" s="413">
        <v>2024.0</v>
      </c>
      <c r="L11" s="1109">
        <v>45505.0</v>
      </c>
      <c r="M11" s="416">
        <v>45535.0</v>
      </c>
      <c r="N11" s="543">
        <f t="shared" si="2"/>
        <v>22</v>
      </c>
      <c r="O11" s="1084">
        <f t="shared" si="3"/>
        <v>1</v>
      </c>
      <c r="P11" s="490" t="str">
        <f t="shared" si="4"/>
        <v>#REF!</v>
      </c>
      <c r="Q11" s="1101">
        <v>0.55</v>
      </c>
      <c r="R11" s="1101"/>
      <c r="S11" s="1108" t="s">
        <v>525</v>
      </c>
      <c r="T11" s="232" t="s">
        <v>2088</v>
      </c>
      <c r="U11" s="1084">
        <f t="shared" si="5"/>
        <v>0.55</v>
      </c>
      <c r="V11" s="1102" t="str">
        <f t="shared" si="6"/>
        <v>#REF!</v>
      </c>
      <c r="W11" s="1085">
        <f t="shared" si="7"/>
        <v>0.55</v>
      </c>
      <c r="X11" s="1084" t="str">
        <f t="shared" si="8"/>
        <v>#REF!</v>
      </c>
      <c r="Y11" s="1110">
        <v>1.0</v>
      </c>
      <c r="Z11" s="1104" t="str">
        <f t="shared" si="9"/>
        <v>#REF!</v>
      </c>
      <c r="AA11" s="1085" t="str">
        <f t="shared" si="10"/>
        <v>#REF!</v>
      </c>
      <c r="AB11" s="1085" t="str">
        <f t="shared" si="11"/>
        <v>#REF!</v>
      </c>
      <c r="AC11" s="1105" t="str">
        <f t="shared" si="14"/>
        <v>#REF!</v>
      </c>
      <c r="AD11" s="1105" t="str">
        <f t="shared" si="12"/>
        <v>#REF!</v>
      </c>
      <c r="AE11" s="1105" t="str">
        <f t="shared" si="13"/>
        <v>#REF!</v>
      </c>
      <c r="AF11" s="1106"/>
      <c r="AG11" s="1090"/>
      <c r="AH11" s="1090"/>
      <c r="AI11" s="1090"/>
    </row>
    <row r="12" ht="15.0" customHeight="1">
      <c r="A12" s="1107">
        <v>10.0</v>
      </c>
      <c r="B12" s="1108">
        <v>463041.0</v>
      </c>
      <c r="C12" s="232" t="s">
        <v>1293</v>
      </c>
      <c r="D12" s="232" t="s">
        <v>1294</v>
      </c>
      <c r="E12" s="232" t="s">
        <v>511</v>
      </c>
      <c r="F12" s="232" t="s">
        <v>546</v>
      </c>
      <c r="G12" s="232" t="s">
        <v>665</v>
      </c>
      <c r="H12" s="232" t="s">
        <v>556</v>
      </c>
      <c r="I12" s="1100" t="str">
        <f t="shared" si="1"/>
        <v>#REF!</v>
      </c>
      <c r="J12" s="413">
        <v>8.0</v>
      </c>
      <c r="K12" s="437">
        <v>2024.0</v>
      </c>
      <c r="L12" s="1109">
        <v>45505.0</v>
      </c>
      <c r="M12" s="416">
        <v>45535.0</v>
      </c>
      <c r="N12" s="543">
        <f t="shared" si="2"/>
        <v>22</v>
      </c>
      <c r="O12" s="1084">
        <f t="shared" si="3"/>
        <v>1</v>
      </c>
      <c r="P12" s="490" t="str">
        <f t="shared" si="4"/>
        <v>#REF!</v>
      </c>
      <c r="Q12" s="1101">
        <v>0.86</v>
      </c>
      <c r="R12" s="1111"/>
      <c r="S12" s="1108" t="s">
        <v>525</v>
      </c>
      <c r="T12" s="232" t="s">
        <v>2088</v>
      </c>
      <c r="U12" s="1084">
        <f t="shared" si="5"/>
        <v>0.86</v>
      </c>
      <c r="V12" s="1102" t="str">
        <f t="shared" si="6"/>
        <v>#REF!</v>
      </c>
      <c r="W12" s="1085">
        <f t="shared" si="7"/>
        <v>0.86</v>
      </c>
      <c r="X12" s="1084" t="str">
        <f t="shared" si="8"/>
        <v>#REF!</v>
      </c>
      <c r="Y12" s="1110">
        <v>1.0</v>
      </c>
      <c r="Z12" s="1104" t="str">
        <f t="shared" si="9"/>
        <v>#REF!</v>
      </c>
      <c r="AA12" s="1085" t="str">
        <f t="shared" si="10"/>
        <v>#REF!</v>
      </c>
      <c r="AB12" s="1085" t="str">
        <f t="shared" si="11"/>
        <v>#REF!</v>
      </c>
      <c r="AC12" s="1105" t="str">
        <f t="shared" si="14"/>
        <v>#REF!</v>
      </c>
      <c r="AD12" s="1105" t="str">
        <f t="shared" si="12"/>
        <v>#REF!</v>
      </c>
      <c r="AE12" s="1105" t="str">
        <f t="shared" si="13"/>
        <v>#REF!</v>
      </c>
      <c r="AF12" s="541"/>
      <c r="AG12" s="1090"/>
      <c r="AH12" s="1090"/>
      <c r="AI12" s="1090"/>
    </row>
    <row r="13" ht="15.0" customHeight="1">
      <c r="A13" s="1098">
        <v>11.0</v>
      </c>
      <c r="B13" s="1108">
        <v>463293.0</v>
      </c>
      <c r="C13" s="232" t="s">
        <v>1296</v>
      </c>
      <c r="D13" s="232" t="s">
        <v>1297</v>
      </c>
      <c r="E13" s="232" t="s">
        <v>511</v>
      </c>
      <c r="F13" s="232" t="s">
        <v>564</v>
      </c>
      <c r="G13" s="232" t="s">
        <v>665</v>
      </c>
      <c r="H13" s="232" t="s">
        <v>925</v>
      </c>
      <c r="I13" s="1100" t="str">
        <f t="shared" si="1"/>
        <v>#REF!</v>
      </c>
      <c r="J13" s="413">
        <v>8.0</v>
      </c>
      <c r="K13" s="413">
        <v>2024.0</v>
      </c>
      <c r="L13" s="1109">
        <v>45505.0</v>
      </c>
      <c r="M13" s="416">
        <v>45535.0</v>
      </c>
      <c r="N13" s="543">
        <f t="shared" si="2"/>
        <v>22</v>
      </c>
      <c r="O13" s="1084">
        <f t="shared" si="3"/>
        <v>1</v>
      </c>
      <c r="P13" s="490" t="str">
        <f t="shared" si="4"/>
        <v>#REF!</v>
      </c>
      <c r="Q13" s="1101">
        <v>1.03</v>
      </c>
      <c r="R13" s="1101"/>
      <c r="S13" s="1108" t="s">
        <v>525</v>
      </c>
      <c r="T13" s="232" t="s">
        <v>2088</v>
      </c>
      <c r="U13" s="1084">
        <f t="shared" si="5"/>
        <v>1.03</v>
      </c>
      <c r="V13" s="1102" t="str">
        <f t="shared" si="6"/>
        <v>#REF!</v>
      </c>
      <c r="W13" s="1085">
        <f t="shared" si="7"/>
        <v>1.03</v>
      </c>
      <c r="X13" s="1084" t="str">
        <f t="shared" si="8"/>
        <v>#REF!</v>
      </c>
      <c r="Y13" s="1110">
        <v>1.0</v>
      </c>
      <c r="Z13" s="1104" t="str">
        <f t="shared" si="9"/>
        <v>#REF!</v>
      </c>
      <c r="AA13" s="1085" t="str">
        <f t="shared" si="10"/>
        <v>#REF!</v>
      </c>
      <c r="AB13" s="1085" t="str">
        <f t="shared" si="11"/>
        <v>#REF!</v>
      </c>
      <c r="AC13" s="1105" t="str">
        <f t="shared" si="14"/>
        <v>#REF!</v>
      </c>
      <c r="AD13" s="1105" t="str">
        <f t="shared" si="12"/>
        <v>#REF!</v>
      </c>
      <c r="AE13" s="1105" t="str">
        <f t="shared" si="13"/>
        <v>#REF!</v>
      </c>
      <c r="AF13" s="1106"/>
      <c r="AG13" s="1090"/>
      <c r="AH13" s="1090"/>
      <c r="AI13" s="1090"/>
    </row>
    <row r="14" ht="15.0" customHeight="1">
      <c r="A14" s="1107">
        <v>12.0</v>
      </c>
      <c r="B14" s="1108">
        <v>464611.0</v>
      </c>
      <c r="C14" s="232" t="s">
        <v>1312</v>
      </c>
      <c r="D14" s="232" t="s">
        <v>1313</v>
      </c>
      <c r="E14" s="232" t="s">
        <v>511</v>
      </c>
      <c r="F14" s="232" t="s">
        <v>512</v>
      </c>
      <c r="G14" s="232" t="s">
        <v>665</v>
      </c>
      <c r="H14" s="232" t="s">
        <v>580</v>
      </c>
      <c r="I14" s="1100" t="str">
        <f t="shared" si="1"/>
        <v>#REF!</v>
      </c>
      <c r="J14" s="413">
        <v>8.0</v>
      </c>
      <c r="K14" s="413">
        <v>2024.0</v>
      </c>
      <c r="L14" s="1109">
        <v>45505.0</v>
      </c>
      <c r="M14" s="416">
        <v>45535.0</v>
      </c>
      <c r="N14" s="543">
        <f t="shared" si="2"/>
        <v>22</v>
      </c>
      <c r="O14" s="1084">
        <f t="shared" si="3"/>
        <v>1</v>
      </c>
      <c r="P14" s="490" t="str">
        <f t="shared" si="4"/>
        <v>#REF!</v>
      </c>
      <c r="Q14" s="1101">
        <v>1.0</v>
      </c>
      <c r="R14" s="1101"/>
      <c r="S14" s="1108" t="s">
        <v>525</v>
      </c>
      <c r="T14" s="232" t="s">
        <v>2088</v>
      </c>
      <c r="U14" s="1084">
        <f t="shared" si="5"/>
        <v>1</v>
      </c>
      <c r="V14" s="1102" t="str">
        <f t="shared" si="6"/>
        <v>#REF!</v>
      </c>
      <c r="W14" s="1085">
        <f t="shared" si="7"/>
        <v>1</v>
      </c>
      <c r="X14" s="1084" t="str">
        <f t="shared" si="8"/>
        <v>#REF!</v>
      </c>
      <c r="Y14" s="1110">
        <v>1.0</v>
      </c>
      <c r="Z14" s="1104" t="str">
        <f t="shared" si="9"/>
        <v>#REF!</v>
      </c>
      <c r="AA14" s="1085" t="str">
        <f t="shared" si="10"/>
        <v>#REF!</v>
      </c>
      <c r="AB14" s="1085" t="str">
        <f t="shared" si="11"/>
        <v>#REF!</v>
      </c>
      <c r="AC14" s="1105" t="str">
        <f t="shared" si="14"/>
        <v>#REF!</v>
      </c>
      <c r="AD14" s="1105" t="str">
        <f t="shared" si="12"/>
        <v>#REF!</v>
      </c>
      <c r="AE14" s="1105" t="str">
        <f t="shared" si="13"/>
        <v>#REF!</v>
      </c>
      <c r="AF14" s="1106"/>
      <c r="AG14" s="1090"/>
      <c r="AH14" s="1090"/>
      <c r="AI14" s="1090"/>
    </row>
    <row r="15" ht="15.0" customHeight="1">
      <c r="A15" s="1098">
        <v>13.0</v>
      </c>
      <c r="B15" s="1108">
        <v>465799.0</v>
      </c>
      <c r="C15" s="232" t="s">
        <v>1310</v>
      </c>
      <c r="D15" s="232" t="s">
        <v>1311</v>
      </c>
      <c r="E15" s="232" t="s">
        <v>511</v>
      </c>
      <c r="F15" s="232" t="s">
        <v>546</v>
      </c>
      <c r="G15" s="232" t="s">
        <v>771</v>
      </c>
      <c r="H15" s="232" t="s">
        <v>547</v>
      </c>
      <c r="I15" s="1100" t="str">
        <f t="shared" si="1"/>
        <v>#REF!</v>
      </c>
      <c r="J15" s="413">
        <v>8.0</v>
      </c>
      <c r="K15" s="1112">
        <v>2024.0</v>
      </c>
      <c r="L15" s="1109">
        <v>45505.0</v>
      </c>
      <c r="M15" s="416">
        <v>45535.0</v>
      </c>
      <c r="N15" s="543">
        <f t="shared" si="2"/>
        <v>22</v>
      </c>
      <c r="O15" s="1084">
        <f t="shared" si="3"/>
        <v>1</v>
      </c>
      <c r="P15" s="490" t="str">
        <f t="shared" si="4"/>
        <v>#REF!</v>
      </c>
      <c r="Q15" s="1113">
        <v>1.41</v>
      </c>
      <c r="R15" s="1114"/>
      <c r="S15" s="1108" t="s">
        <v>525</v>
      </c>
      <c r="T15" s="232" t="s">
        <v>2088</v>
      </c>
      <c r="U15" s="1084">
        <f t="shared" si="5"/>
        <v>1.41</v>
      </c>
      <c r="V15" s="1103" t="str">
        <f t="shared" si="6"/>
        <v>#REF!</v>
      </c>
      <c r="W15" s="1115">
        <f t="shared" si="7"/>
        <v>1.41</v>
      </c>
      <c r="X15" s="1084" t="str">
        <f t="shared" si="8"/>
        <v>#REF!</v>
      </c>
      <c r="Y15" s="1110">
        <v>1.0</v>
      </c>
      <c r="Z15" s="1104" t="str">
        <f t="shared" si="9"/>
        <v>#REF!</v>
      </c>
      <c r="AA15" s="1115" t="str">
        <f t="shared" si="10"/>
        <v>#REF!</v>
      </c>
      <c r="AB15" s="1115" t="str">
        <f t="shared" si="11"/>
        <v>#REF!</v>
      </c>
      <c r="AC15" s="1105" t="str">
        <f t="shared" si="14"/>
        <v>#REF!</v>
      </c>
      <c r="AD15" s="1116" t="str">
        <f t="shared" si="12"/>
        <v>#REF!</v>
      </c>
      <c r="AE15" s="1116" t="str">
        <f t="shared" si="13"/>
        <v>#REF!</v>
      </c>
      <c r="AF15" s="541"/>
      <c r="AG15" s="1117"/>
      <c r="AH15" s="1117"/>
      <c r="AI15" s="1117"/>
    </row>
    <row r="16" ht="15.0" customHeight="1">
      <c r="A16" s="1107">
        <v>14.0</v>
      </c>
      <c r="B16" s="1118">
        <v>463511.0</v>
      </c>
      <c r="C16" s="1106" t="s">
        <v>1520</v>
      </c>
      <c r="D16" s="1106" t="s">
        <v>1521</v>
      </c>
      <c r="E16" s="1106" t="s">
        <v>511</v>
      </c>
      <c r="F16" s="1106" t="s">
        <v>512</v>
      </c>
      <c r="G16" s="1106" t="s">
        <v>790</v>
      </c>
      <c r="H16" s="1106" t="s">
        <v>531</v>
      </c>
      <c r="I16" s="1119" t="str">
        <f t="shared" si="1"/>
        <v>#REF!</v>
      </c>
      <c r="J16" s="1120">
        <v>8.0</v>
      </c>
      <c r="K16" s="575">
        <v>2024.0</v>
      </c>
      <c r="L16" s="1121">
        <v>45521.0</v>
      </c>
      <c r="M16" s="416">
        <v>45535.0</v>
      </c>
      <c r="N16" s="543">
        <f t="shared" si="2"/>
        <v>10</v>
      </c>
      <c r="O16" s="1122">
        <f t="shared" si="3"/>
        <v>0.4545454545</v>
      </c>
      <c r="P16" s="1123" t="str">
        <f t="shared" si="4"/>
        <v>#REF!</v>
      </c>
      <c r="Q16" s="1122">
        <v>0.56</v>
      </c>
      <c r="R16" s="1124"/>
      <c r="S16" s="1125" t="s">
        <v>525</v>
      </c>
      <c r="T16" s="232" t="s">
        <v>2088</v>
      </c>
      <c r="U16" s="1084">
        <f t="shared" si="5"/>
        <v>0.56</v>
      </c>
      <c r="V16" s="1103" t="str">
        <f t="shared" si="6"/>
        <v>#REF!</v>
      </c>
      <c r="W16" s="1115" t="str">
        <f t="shared" si="7"/>
        <v>#REF!</v>
      </c>
      <c r="X16" s="1084" t="str">
        <f t="shared" si="8"/>
        <v>#REF!</v>
      </c>
      <c r="Y16" s="1110">
        <v>1.005</v>
      </c>
      <c r="Z16" s="1126" t="str">
        <f t="shared" si="9"/>
        <v>#REF!</v>
      </c>
      <c r="AA16" s="1115" t="str">
        <f t="shared" si="10"/>
        <v>#REF!</v>
      </c>
      <c r="AB16" s="1115" t="str">
        <f t="shared" si="11"/>
        <v>#REF!</v>
      </c>
      <c r="AC16" s="1116" t="str">
        <f t="shared" si="14"/>
        <v>#REF!</v>
      </c>
      <c r="AD16" s="1116" t="str">
        <f t="shared" si="12"/>
        <v>#REF!</v>
      </c>
      <c r="AE16" s="1116" t="str">
        <f t="shared" si="13"/>
        <v>#REF!</v>
      </c>
      <c r="AF16" s="1127"/>
      <c r="AG16" s="743"/>
      <c r="AH16" s="743"/>
      <c r="AI16" s="743"/>
    </row>
    <row r="17" ht="15.0" customHeight="1">
      <c r="A17" s="1098">
        <v>15.0</v>
      </c>
      <c r="B17" s="1125">
        <v>468695.0</v>
      </c>
      <c r="C17" s="1106" t="s">
        <v>788</v>
      </c>
      <c r="D17" s="1106" t="s">
        <v>2100</v>
      </c>
      <c r="E17" s="1106" t="s">
        <v>511</v>
      </c>
      <c r="F17" s="1106" t="s">
        <v>512</v>
      </c>
      <c r="G17" s="541" t="s">
        <v>771</v>
      </c>
      <c r="H17" s="1106" t="s">
        <v>541</v>
      </c>
      <c r="I17" s="1119" t="str">
        <f t="shared" si="1"/>
        <v>#REF!</v>
      </c>
      <c r="J17" s="1120">
        <v>8.0</v>
      </c>
      <c r="K17" s="1112">
        <v>2024.0</v>
      </c>
      <c r="L17" s="1121">
        <v>45531.0</v>
      </c>
      <c r="M17" s="1128">
        <v>45535.0</v>
      </c>
      <c r="N17" s="1129">
        <f t="shared" si="2"/>
        <v>4</v>
      </c>
      <c r="O17" s="1122">
        <f t="shared" si="3"/>
        <v>0.1818181818</v>
      </c>
      <c r="P17" s="1123" t="str">
        <f t="shared" si="4"/>
        <v>#REF!</v>
      </c>
      <c r="Q17" s="1113">
        <v>0.29</v>
      </c>
      <c r="R17" s="1114"/>
      <c r="S17" s="1125" t="s">
        <v>525</v>
      </c>
      <c r="T17" s="1106" t="s">
        <v>2088</v>
      </c>
      <c r="U17" s="1122">
        <f t="shared" si="5"/>
        <v>0.29</v>
      </c>
      <c r="V17" s="1103" t="str">
        <f t="shared" si="6"/>
        <v>#REF!</v>
      </c>
      <c r="W17" s="1115">
        <f t="shared" si="7"/>
        <v>0.29</v>
      </c>
      <c r="X17" s="1122" t="str">
        <f t="shared" si="8"/>
        <v>#REF!</v>
      </c>
      <c r="Y17" s="1110">
        <v>1.0</v>
      </c>
      <c r="Z17" s="1104" t="str">
        <f t="shared" si="9"/>
        <v>#REF!</v>
      </c>
      <c r="AA17" s="1115" t="str">
        <f t="shared" si="10"/>
        <v>#REF!</v>
      </c>
      <c r="AB17" s="1115" t="str">
        <f t="shared" si="11"/>
        <v>#REF!</v>
      </c>
      <c r="AC17" s="1116" t="str">
        <f t="shared" si="14"/>
        <v>#REF!</v>
      </c>
      <c r="AD17" s="1116" t="str">
        <f t="shared" si="12"/>
        <v>#REF!</v>
      </c>
      <c r="AE17" s="1116" t="str">
        <f t="shared" si="13"/>
        <v>#REF!</v>
      </c>
      <c r="AF17" s="541"/>
      <c r="AG17" s="1117"/>
      <c r="AH17" s="1117"/>
      <c r="AI17" s="1117"/>
    </row>
    <row r="18" ht="15.0" customHeight="1">
      <c r="A18" s="1107">
        <v>16.0</v>
      </c>
      <c r="B18" s="1099">
        <v>466045.0</v>
      </c>
      <c r="C18" s="220" t="s">
        <v>1490</v>
      </c>
      <c r="D18" s="220" t="s">
        <v>1491</v>
      </c>
      <c r="E18" s="220" t="s">
        <v>511</v>
      </c>
      <c r="F18" s="220" t="s">
        <v>564</v>
      </c>
      <c r="G18" s="220" t="s">
        <v>771</v>
      </c>
      <c r="H18" s="220" t="s">
        <v>612</v>
      </c>
      <c r="I18" s="1100" t="str">
        <f t="shared" si="1"/>
        <v>#REF!</v>
      </c>
      <c r="J18" s="413">
        <v>8.0</v>
      </c>
      <c r="K18" s="437">
        <v>2024.0</v>
      </c>
      <c r="L18" s="1130">
        <v>45299.0</v>
      </c>
      <c r="M18" s="217" t="s">
        <v>2103</v>
      </c>
      <c r="N18" s="543">
        <v>22.0</v>
      </c>
      <c r="O18" s="1084">
        <f t="shared" si="3"/>
        <v>1</v>
      </c>
      <c r="P18" s="490" t="str">
        <f t="shared" si="4"/>
        <v>#REF!</v>
      </c>
      <c r="Q18" s="1101">
        <v>1.59</v>
      </c>
      <c r="R18" s="1111"/>
      <c r="S18" s="1108" t="s">
        <v>525</v>
      </c>
      <c r="T18" s="1099" t="s">
        <v>2104</v>
      </c>
      <c r="U18" s="1084">
        <f t="shared" si="5"/>
        <v>1.59</v>
      </c>
      <c r="V18" s="1102" t="str">
        <f t="shared" si="6"/>
        <v>#REF!</v>
      </c>
      <c r="W18" s="1085">
        <f t="shared" si="7"/>
        <v>1.59</v>
      </c>
      <c r="X18" s="1084" t="str">
        <f t="shared" si="8"/>
        <v>#REF!</v>
      </c>
      <c r="Y18" s="1103">
        <v>1.0</v>
      </c>
      <c r="Z18" s="1104" t="str">
        <f t="shared" si="9"/>
        <v>#REF!</v>
      </c>
      <c r="AA18" s="1085" t="str">
        <f t="shared" si="10"/>
        <v>#REF!</v>
      </c>
      <c r="AB18" s="1085" t="str">
        <f t="shared" si="11"/>
        <v>#REF!</v>
      </c>
      <c r="AC18" s="1105" t="str">
        <f t="shared" si="14"/>
        <v>#REF!</v>
      </c>
      <c r="AD18" s="1105" t="str">
        <f t="shared" si="12"/>
        <v>#REF!</v>
      </c>
      <c r="AE18" s="1105" t="str">
        <f t="shared" si="13"/>
        <v>#REF!</v>
      </c>
      <c r="AF18" s="541"/>
      <c r="AG18" s="1090"/>
      <c r="AH18" s="1090"/>
      <c r="AI18" s="1090"/>
    </row>
    <row r="19" ht="15.0" customHeight="1">
      <c r="A19" s="1098">
        <v>17.0</v>
      </c>
      <c r="B19" s="1099">
        <v>461353.0</v>
      </c>
      <c r="C19" s="220" t="s">
        <v>1246</v>
      </c>
      <c r="D19" s="220" t="s">
        <v>1247</v>
      </c>
      <c r="E19" s="220" t="s">
        <v>511</v>
      </c>
      <c r="F19" s="220" t="s">
        <v>546</v>
      </c>
      <c r="G19" s="220" t="s">
        <v>790</v>
      </c>
      <c r="H19" s="220" t="s">
        <v>616</v>
      </c>
      <c r="I19" s="1100" t="str">
        <f t="shared" si="1"/>
        <v>#REF!</v>
      </c>
      <c r="J19" s="413">
        <v>8.0</v>
      </c>
      <c r="K19" s="413">
        <v>2024.0</v>
      </c>
      <c r="L19" s="1130">
        <v>45299.0</v>
      </c>
      <c r="M19" s="217" t="s">
        <v>2103</v>
      </c>
      <c r="N19" s="543">
        <v>22.0</v>
      </c>
      <c r="O19" s="1084">
        <f t="shared" si="3"/>
        <v>1</v>
      </c>
      <c r="P19" s="490" t="str">
        <f t="shared" si="4"/>
        <v>#REF!</v>
      </c>
      <c r="Q19" s="1101">
        <v>1.19</v>
      </c>
      <c r="R19" s="1101"/>
      <c r="S19" s="1099" t="s">
        <v>525</v>
      </c>
      <c r="T19" s="220" t="s">
        <v>2105</v>
      </c>
      <c r="U19" s="1084">
        <f t="shared" si="5"/>
        <v>1.19</v>
      </c>
      <c r="V19" s="1102" t="str">
        <f t="shared" si="6"/>
        <v>#REF!</v>
      </c>
      <c r="W19" s="1085">
        <f t="shared" si="7"/>
        <v>1.19</v>
      </c>
      <c r="X19" s="1084" t="str">
        <f t="shared" si="8"/>
        <v>#REF!</v>
      </c>
      <c r="Y19" s="1103">
        <v>1.0</v>
      </c>
      <c r="Z19" s="1104" t="str">
        <f t="shared" si="9"/>
        <v>#REF!</v>
      </c>
      <c r="AA19" s="1085" t="str">
        <f t="shared" si="10"/>
        <v>#REF!</v>
      </c>
      <c r="AB19" s="1085" t="str">
        <f t="shared" si="11"/>
        <v>#REF!</v>
      </c>
      <c r="AC19" s="1105" t="str">
        <f t="shared" si="14"/>
        <v>#REF!</v>
      </c>
      <c r="AD19" s="1105" t="str">
        <f t="shared" si="12"/>
        <v>#REF!</v>
      </c>
      <c r="AE19" s="1105" t="str">
        <f t="shared" si="13"/>
        <v>#REF!</v>
      </c>
      <c r="AF19" s="1106"/>
      <c r="AG19" s="1090"/>
      <c r="AH19" s="1090"/>
      <c r="AI19" s="1090"/>
    </row>
    <row r="20" ht="15.0" customHeight="1">
      <c r="A20" s="1107">
        <v>18.0</v>
      </c>
      <c r="B20" s="1108">
        <v>463387.0</v>
      </c>
      <c r="C20" s="232" t="s">
        <v>1251</v>
      </c>
      <c r="D20" s="232" t="s">
        <v>1252</v>
      </c>
      <c r="E20" s="232" t="s">
        <v>511</v>
      </c>
      <c r="F20" s="232" t="s">
        <v>512</v>
      </c>
      <c r="G20" s="232" t="s">
        <v>790</v>
      </c>
      <c r="H20" s="232" t="s">
        <v>531</v>
      </c>
      <c r="I20" s="1100" t="str">
        <f t="shared" si="1"/>
        <v>#REF!</v>
      </c>
      <c r="J20" s="413">
        <v>8.0</v>
      </c>
      <c r="K20" s="413">
        <v>2024.0</v>
      </c>
      <c r="L20" s="1130">
        <v>45299.0</v>
      </c>
      <c r="M20" s="217" t="s">
        <v>2103</v>
      </c>
      <c r="N20" s="490">
        <v>22.0</v>
      </c>
      <c r="O20" s="1084">
        <f t="shared" si="3"/>
        <v>1</v>
      </c>
      <c r="P20" s="490" t="str">
        <f t="shared" si="4"/>
        <v>#REF!</v>
      </c>
      <c r="Q20" s="1101">
        <v>1.24</v>
      </c>
      <c r="R20" s="1101"/>
      <c r="S20" s="1108" t="s">
        <v>525</v>
      </c>
      <c r="T20" s="232" t="s">
        <v>2105</v>
      </c>
      <c r="U20" s="1084">
        <f t="shared" si="5"/>
        <v>1.24</v>
      </c>
      <c r="V20" s="1102" t="str">
        <f t="shared" si="6"/>
        <v>#REF!</v>
      </c>
      <c r="W20" s="1085">
        <f t="shared" si="7"/>
        <v>1.24</v>
      </c>
      <c r="X20" s="1084" t="str">
        <f t="shared" si="8"/>
        <v>#REF!</v>
      </c>
      <c r="Y20" s="1110">
        <v>1.0</v>
      </c>
      <c r="Z20" s="1104" t="str">
        <f t="shared" si="9"/>
        <v>#REF!</v>
      </c>
      <c r="AA20" s="1085" t="str">
        <f t="shared" si="10"/>
        <v>#REF!</v>
      </c>
      <c r="AB20" s="1085" t="str">
        <f t="shared" si="11"/>
        <v>#REF!</v>
      </c>
      <c r="AC20" s="1105" t="str">
        <f t="shared" si="14"/>
        <v>#REF!</v>
      </c>
      <c r="AD20" s="1105" t="str">
        <f t="shared" si="12"/>
        <v>#REF!</v>
      </c>
      <c r="AE20" s="1105" t="str">
        <f t="shared" si="13"/>
        <v>#REF!</v>
      </c>
      <c r="AF20" s="1106"/>
      <c r="AG20" s="1090"/>
      <c r="AH20" s="1090"/>
      <c r="AI20" s="1090"/>
    </row>
    <row r="21" ht="15.0" customHeight="1">
      <c r="A21" s="1098">
        <v>19.0</v>
      </c>
      <c r="B21" s="1108">
        <v>463417.0</v>
      </c>
      <c r="C21" s="287" t="s">
        <v>1253</v>
      </c>
      <c r="D21" s="232" t="s">
        <v>1254</v>
      </c>
      <c r="E21" s="232" t="s">
        <v>511</v>
      </c>
      <c r="F21" s="287" t="s">
        <v>564</v>
      </c>
      <c r="G21" s="287" t="s">
        <v>771</v>
      </c>
      <c r="H21" s="232" t="s">
        <v>612</v>
      </c>
      <c r="I21" s="1100" t="str">
        <f t="shared" si="1"/>
        <v>#REF!</v>
      </c>
      <c r="J21" s="413">
        <v>8.0</v>
      </c>
      <c r="K21" s="413">
        <v>2024.0</v>
      </c>
      <c r="L21" s="1130">
        <v>45299.0</v>
      </c>
      <c r="M21" s="217" t="s">
        <v>2103</v>
      </c>
      <c r="N21" s="490">
        <v>22.0</v>
      </c>
      <c r="O21" s="1084">
        <f t="shared" si="3"/>
        <v>1</v>
      </c>
      <c r="P21" s="490" t="str">
        <f t="shared" si="4"/>
        <v>#REF!</v>
      </c>
      <c r="Q21" s="1101">
        <v>1.59</v>
      </c>
      <c r="R21" s="1101"/>
      <c r="S21" s="1108" t="s">
        <v>525</v>
      </c>
      <c r="T21" s="232" t="s">
        <v>2105</v>
      </c>
      <c r="U21" s="1084">
        <f t="shared" si="5"/>
        <v>1.59</v>
      </c>
      <c r="V21" s="1102" t="str">
        <f t="shared" si="6"/>
        <v>#REF!</v>
      </c>
      <c r="W21" s="1085">
        <f t="shared" si="7"/>
        <v>1.59</v>
      </c>
      <c r="X21" s="1084" t="str">
        <f t="shared" si="8"/>
        <v>#REF!</v>
      </c>
      <c r="Y21" s="1110">
        <v>1.0</v>
      </c>
      <c r="Z21" s="1104" t="str">
        <f t="shared" si="9"/>
        <v>#REF!</v>
      </c>
      <c r="AA21" s="1085" t="str">
        <f t="shared" si="10"/>
        <v>#REF!</v>
      </c>
      <c r="AB21" s="1085" t="str">
        <f t="shared" si="11"/>
        <v>#REF!</v>
      </c>
      <c r="AC21" s="1105" t="str">
        <f t="shared" si="14"/>
        <v>#REF!</v>
      </c>
      <c r="AD21" s="1105" t="str">
        <f t="shared" si="12"/>
        <v>#REF!</v>
      </c>
      <c r="AE21" s="1105" t="str">
        <f t="shared" si="13"/>
        <v>#REF!</v>
      </c>
      <c r="AF21" s="1106"/>
      <c r="AG21" s="1090"/>
      <c r="AH21" s="1090"/>
      <c r="AI21" s="1090"/>
    </row>
    <row r="22" ht="15.0" customHeight="1">
      <c r="A22" s="1107">
        <v>20.0</v>
      </c>
      <c r="B22" s="1108">
        <v>174873.0</v>
      </c>
      <c r="C22" s="287" t="s">
        <v>1473</v>
      </c>
      <c r="D22" s="232" t="s">
        <v>1474</v>
      </c>
      <c r="E22" s="232" t="s">
        <v>511</v>
      </c>
      <c r="F22" s="287" t="s">
        <v>564</v>
      </c>
      <c r="G22" s="287" t="s">
        <v>771</v>
      </c>
      <c r="H22" s="232" t="s">
        <v>612</v>
      </c>
      <c r="I22" s="1100" t="str">
        <f t="shared" si="1"/>
        <v>#REF!</v>
      </c>
      <c r="J22" s="413">
        <v>8.0</v>
      </c>
      <c r="K22" s="413">
        <v>2024.0</v>
      </c>
      <c r="L22" s="1130">
        <v>45299.0</v>
      </c>
      <c r="M22" s="217" t="s">
        <v>2103</v>
      </c>
      <c r="N22" s="490">
        <v>22.0</v>
      </c>
      <c r="O22" s="1084">
        <f t="shared" si="3"/>
        <v>1</v>
      </c>
      <c r="P22" s="490" t="str">
        <f t="shared" si="4"/>
        <v>#REF!</v>
      </c>
      <c r="Q22" s="1101">
        <v>1.59</v>
      </c>
      <c r="R22" s="1101"/>
      <c r="S22" s="1108" t="s">
        <v>525</v>
      </c>
      <c r="T22" s="232" t="s">
        <v>2105</v>
      </c>
      <c r="U22" s="1084">
        <f t="shared" si="5"/>
        <v>1.59</v>
      </c>
      <c r="V22" s="1102" t="str">
        <f t="shared" si="6"/>
        <v>#REF!</v>
      </c>
      <c r="W22" s="1085">
        <f t="shared" si="7"/>
        <v>1.59</v>
      </c>
      <c r="X22" s="1084" t="str">
        <f t="shared" si="8"/>
        <v>#REF!</v>
      </c>
      <c r="Y22" s="1110">
        <v>1.0</v>
      </c>
      <c r="Z22" s="1104" t="str">
        <f t="shared" si="9"/>
        <v>#REF!</v>
      </c>
      <c r="AA22" s="1085" t="str">
        <f t="shared" si="10"/>
        <v>#REF!</v>
      </c>
      <c r="AB22" s="1085" t="str">
        <f t="shared" si="11"/>
        <v>#REF!</v>
      </c>
      <c r="AC22" s="1105" t="str">
        <f t="shared" si="14"/>
        <v>#REF!</v>
      </c>
      <c r="AD22" s="1105" t="str">
        <f t="shared" si="12"/>
        <v>#REF!</v>
      </c>
      <c r="AE22" s="1105" t="str">
        <f t="shared" si="13"/>
        <v>#REF!</v>
      </c>
      <c r="AF22" s="1106"/>
      <c r="AG22" s="1090"/>
      <c r="AH22" s="1090"/>
      <c r="AI22" s="1090"/>
    </row>
    <row r="23" ht="15.0" customHeight="1">
      <c r="A23" s="1098">
        <v>21.0</v>
      </c>
      <c r="B23" s="1125">
        <v>465283.0</v>
      </c>
      <c r="C23" s="1131" t="s">
        <v>1255</v>
      </c>
      <c r="D23" s="1106" t="s">
        <v>1256</v>
      </c>
      <c r="E23" s="1106" t="s">
        <v>511</v>
      </c>
      <c r="F23" s="1131" t="s">
        <v>564</v>
      </c>
      <c r="G23" s="1131" t="s">
        <v>787</v>
      </c>
      <c r="H23" s="1106" t="s">
        <v>949</v>
      </c>
      <c r="I23" s="1119" t="str">
        <f t="shared" si="1"/>
        <v>#REF!</v>
      </c>
      <c r="J23" s="1120">
        <v>8.0</v>
      </c>
      <c r="K23" s="1120">
        <v>2024.0</v>
      </c>
      <c r="L23" s="1121">
        <v>45299.0</v>
      </c>
      <c r="M23" s="1132">
        <v>45330.0</v>
      </c>
      <c r="N23" s="1123">
        <v>2.0</v>
      </c>
      <c r="O23" s="1122">
        <f t="shared" si="3"/>
        <v>0.09090909091</v>
      </c>
      <c r="P23" s="1123" t="str">
        <f t="shared" si="4"/>
        <v>#REF!</v>
      </c>
      <c r="Q23" s="1113">
        <v>0.188</v>
      </c>
      <c r="R23" s="1113"/>
      <c r="S23" s="1125" t="s">
        <v>525</v>
      </c>
      <c r="T23" s="1106" t="s">
        <v>2105</v>
      </c>
      <c r="U23" s="1122">
        <f t="shared" si="5"/>
        <v>0.188</v>
      </c>
      <c r="V23" s="1103" t="str">
        <f t="shared" si="6"/>
        <v>#REF!</v>
      </c>
      <c r="W23" s="1115">
        <f t="shared" si="7"/>
        <v>0.188</v>
      </c>
      <c r="X23" s="1122" t="str">
        <f t="shared" si="8"/>
        <v>#REF!</v>
      </c>
      <c r="Y23" s="1110">
        <v>0.9</v>
      </c>
      <c r="Z23" s="1104" t="str">
        <f t="shared" si="9"/>
        <v>#REF!</v>
      </c>
      <c r="AA23" s="1115" t="str">
        <f t="shared" si="10"/>
        <v>#REF!</v>
      </c>
      <c r="AB23" s="1115" t="str">
        <f t="shared" si="11"/>
        <v>#REF!</v>
      </c>
      <c r="AC23" s="1116" t="str">
        <f t="shared" si="14"/>
        <v>#REF!</v>
      </c>
      <c r="AD23" s="1116" t="str">
        <f t="shared" si="12"/>
        <v>#REF!</v>
      </c>
      <c r="AE23" s="1116" t="str">
        <f t="shared" si="13"/>
        <v>#REF!</v>
      </c>
      <c r="AF23" s="1106"/>
      <c r="AG23" s="1117"/>
      <c r="AH23" s="1117"/>
      <c r="AI23" s="1117"/>
    </row>
    <row r="24" ht="15.0" customHeight="1">
      <c r="A24" s="1107">
        <v>22.0</v>
      </c>
      <c r="B24" s="1125">
        <v>465487.0</v>
      </c>
      <c r="C24" s="1131" t="s">
        <v>1582</v>
      </c>
      <c r="D24" s="1106" t="s">
        <v>1583</v>
      </c>
      <c r="E24" s="1106" t="s">
        <v>511</v>
      </c>
      <c r="F24" s="1131" t="s">
        <v>546</v>
      </c>
      <c r="G24" s="1131" t="s">
        <v>790</v>
      </c>
      <c r="H24" s="1106" t="s">
        <v>616</v>
      </c>
      <c r="I24" s="1119" t="str">
        <f t="shared" si="1"/>
        <v>#REF!</v>
      </c>
      <c r="J24" s="1120">
        <v>8.0</v>
      </c>
      <c r="K24" s="1120">
        <v>2024.0</v>
      </c>
      <c r="L24" s="1121">
        <v>45299.0</v>
      </c>
      <c r="M24" s="1133" t="s">
        <v>2103</v>
      </c>
      <c r="N24" s="1123">
        <v>22.0</v>
      </c>
      <c r="O24" s="1122">
        <f t="shared" si="3"/>
        <v>1</v>
      </c>
      <c r="P24" s="1123" t="str">
        <f t="shared" si="4"/>
        <v>#REF!</v>
      </c>
      <c r="Q24" s="1113">
        <v>1.19</v>
      </c>
      <c r="R24" s="1113"/>
      <c r="S24" s="1125" t="s">
        <v>525</v>
      </c>
      <c r="T24" s="1106" t="s">
        <v>2105</v>
      </c>
      <c r="U24" s="1122">
        <f t="shared" si="5"/>
        <v>1.19</v>
      </c>
      <c r="V24" s="1103" t="str">
        <f t="shared" si="6"/>
        <v>#REF!</v>
      </c>
      <c r="W24" s="1115">
        <f t="shared" si="7"/>
        <v>1.19</v>
      </c>
      <c r="X24" s="1122" t="str">
        <f t="shared" si="8"/>
        <v>#REF!</v>
      </c>
      <c r="Y24" s="1110">
        <v>1.0</v>
      </c>
      <c r="Z24" s="1104" t="str">
        <f t="shared" si="9"/>
        <v>#REF!</v>
      </c>
      <c r="AA24" s="1115" t="str">
        <f t="shared" si="10"/>
        <v>#REF!</v>
      </c>
      <c r="AB24" s="1115" t="str">
        <f t="shared" si="11"/>
        <v>#REF!</v>
      </c>
      <c r="AC24" s="1116" t="str">
        <f t="shared" si="14"/>
        <v>#REF!</v>
      </c>
      <c r="AD24" s="1116" t="str">
        <f t="shared" si="12"/>
        <v>#REF!</v>
      </c>
      <c r="AE24" s="1116" t="str">
        <f t="shared" si="13"/>
        <v>#REF!</v>
      </c>
      <c r="AF24" s="1106"/>
      <c r="AG24" s="1117"/>
      <c r="AH24" s="1117"/>
      <c r="AI24" s="1117"/>
    </row>
    <row r="25" ht="15.0" customHeight="1">
      <c r="A25" s="1098">
        <v>23.0</v>
      </c>
      <c r="B25" s="1125">
        <v>465625.0</v>
      </c>
      <c r="C25" s="1131" t="s">
        <v>1259</v>
      </c>
      <c r="D25" s="1106" t="s">
        <v>1260</v>
      </c>
      <c r="E25" s="1106" t="s">
        <v>511</v>
      </c>
      <c r="F25" s="1131" t="s">
        <v>512</v>
      </c>
      <c r="G25" s="1131" t="s">
        <v>771</v>
      </c>
      <c r="H25" s="1106" t="s">
        <v>541</v>
      </c>
      <c r="I25" s="1119" t="str">
        <f t="shared" si="1"/>
        <v>#REF!</v>
      </c>
      <c r="J25" s="1120">
        <v>8.0</v>
      </c>
      <c r="K25" s="1120">
        <v>2024.0</v>
      </c>
      <c r="L25" s="1121">
        <v>45299.0</v>
      </c>
      <c r="M25" s="1133" t="s">
        <v>2103</v>
      </c>
      <c r="N25" s="1123">
        <v>22.0</v>
      </c>
      <c r="O25" s="1122">
        <f t="shared" si="3"/>
        <v>1</v>
      </c>
      <c r="P25" s="1123" t="str">
        <f t="shared" si="4"/>
        <v>#REF!</v>
      </c>
      <c r="Q25" s="1113">
        <v>1.59</v>
      </c>
      <c r="R25" s="1113"/>
      <c r="S25" s="1125" t="s">
        <v>525</v>
      </c>
      <c r="T25" s="1106" t="s">
        <v>2105</v>
      </c>
      <c r="U25" s="1122">
        <f t="shared" si="5"/>
        <v>1.59</v>
      </c>
      <c r="V25" s="1103" t="str">
        <f t="shared" si="6"/>
        <v>#REF!</v>
      </c>
      <c r="W25" s="1115">
        <f t="shared" si="7"/>
        <v>1.59</v>
      </c>
      <c r="X25" s="1122" t="str">
        <f t="shared" si="8"/>
        <v>#REF!</v>
      </c>
      <c r="Y25" s="1110">
        <v>1.0</v>
      </c>
      <c r="Z25" s="1104" t="str">
        <f t="shared" si="9"/>
        <v>#REF!</v>
      </c>
      <c r="AA25" s="1115" t="str">
        <f t="shared" si="10"/>
        <v>#REF!</v>
      </c>
      <c r="AB25" s="1115" t="str">
        <f t="shared" si="11"/>
        <v>#REF!</v>
      </c>
      <c r="AC25" s="1116" t="str">
        <f t="shared" si="14"/>
        <v>#REF!</v>
      </c>
      <c r="AD25" s="1116" t="str">
        <f t="shared" si="12"/>
        <v>#REF!</v>
      </c>
      <c r="AE25" s="1116" t="str">
        <f t="shared" si="13"/>
        <v>#REF!</v>
      </c>
      <c r="AF25" s="1106"/>
      <c r="AG25" s="1117"/>
      <c r="AH25" s="1117"/>
      <c r="AI25" s="1117"/>
    </row>
    <row r="26" ht="15.0" customHeight="1">
      <c r="A26" s="1107">
        <v>24.0</v>
      </c>
      <c r="B26" s="1125">
        <v>466071.0</v>
      </c>
      <c r="C26" s="1131" t="s">
        <v>1488</v>
      </c>
      <c r="D26" s="1106" t="s">
        <v>1489</v>
      </c>
      <c r="E26" s="1106" t="s">
        <v>511</v>
      </c>
      <c r="F26" s="1131" t="s">
        <v>512</v>
      </c>
      <c r="G26" s="1131" t="s">
        <v>790</v>
      </c>
      <c r="H26" s="1106" t="s">
        <v>531</v>
      </c>
      <c r="I26" s="1119" t="str">
        <f t="shared" si="1"/>
        <v>#REF!</v>
      </c>
      <c r="J26" s="1120">
        <v>8.0</v>
      </c>
      <c r="K26" s="1120">
        <v>2024.0</v>
      </c>
      <c r="L26" s="1121">
        <v>45299.0</v>
      </c>
      <c r="M26" s="1121">
        <v>45420.0</v>
      </c>
      <c r="N26" s="1123">
        <v>3.0</v>
      </c>
      <c r="O26" s="1122">
        <f t="shared" si="3"/>
        <v>0.1363636364</v>
      </c>
      <c r="P26" s="1123" t="str">
        <f t="shared" si="4"/>
        <v>#REF!</v>
      </c>
      <c r="Q26" s="1113">
        <v>0.169</v>
      </c>
      <c r="R26" s="1113"/>
      <c r="S26" s="1125" t="s">
        <v>525</v>
      </c>
      <c r="T26" s="1106" t="s">
        <v>2105</v>
      </c>
      <c r="U26" s="1122">
        <f t="shared" si="5"/>
        <v>0.169</v>
      </c>
      <c r="V26" s="1103" t="str">
        <f t="shared" si="6"/>
        <v>#REF!</v>
      </c>
      <c r="W26" s="1115">
        <f t="shared" si="7"/>
        <v>0.169</v>
      </c>
      <c r="X26" s="1122" t="str">
        <f t="shared" si="8"/>
        <v>#REF!</v>
      </c>
      <c r="Y26" s="1110">
        <v>1.4</v>
      </c>
      <c r="Z26" s="1104" t="str">
        <f t="shared" si="9"/>
        <v>#REF!</v>
      </c>
      <c r="AA26" s="1115" t="str">
        <f t="shared" si="10"/>
        <v>#REF!</v>
      </c>
      <c r="AB26" s="1115" t="str">
        <f t="shared" si="11"/>
        <v>#REF!</v>
      </c>
      <c r="AC26" s="1116" t="str">
        <f t="shared" si="14"/>
        <v>#REF!</v>
      </c>
      <c r="AD26" s="1116" t="str">
        <f t="shared" si="12"/>
        <v>#REF!</v>
      </c>
      <c r="AE26" s="1116" t="str">
        <f t="shared" si="13"/>
        <v>#REF!</v>
      </c>
      <c r="AF26" s="1106"/>
      <c r="AG26" s="1117"/>
      <c r="AH26" s="1117"/>
      <c r="AI26" s="1117"/>
    </row>
    <row r="27" ht="15.0" customHeight="1">
      <c r="A27" s="1098">
        <v>25.0</v>
      </c>
      <c r="B27" s="1108">
        <v>466041.0</v>
      </c>
      <c r="C27" s="287" t="s">
        <v>1495</v>
      </c>
      <c r="D27" s="232" t="s">
        <v>1496</v>
      </c>
      <c r="E27" s="232" t="s">
        <v>511</v>
      </c>
      <c r="F27" s="287" t="s">
        <v>564</v>
      </c>
      <c r="G27" s="287" t="s">
        <v>771</v>
      </c>
      <c r="H27" s="232" t="s">
        <v>612</v>
      </c>
      <c r="I27" s="1100" t="str">
        <f t="shared" si="1"/>
        <v>#REF!</v>
      </c>
      <c r="J27" s="413">
        <v>8.0</v>
      </c>
      <c r="K27" s="413">
        <v>2024.0</v>
      </c>
      <c r="L27" s="1130">
        <v>45299.0</v>
      </c>
      <c r="M27" s="229" t="s">
        <v>2103</v>
      </c>
      <c r="N27" s="490">
        <v>22.0</v>
      </c>
      <c r="O27" s="1084">
        <f t="shared" si="3"/>
        <v>1</v>
      </c>
      <c r="P27" s="490" t="str">
        <f t="shared" si="4"/>
        <v>#REF!</v>
      </c>
      <c r="Q27" s="1101">
        <v>1.59</v>
      </c>
      <c r="R27" s="1101"/>
      <c r="S27" s="1108" t="s">
        <v>525</v>
      </c>
      <c r="T27" s="232" t="s">
        <v>2105</v>
      </c>
      <c r="U27" s="1084">
        <f t="shared" si="5"/>
        <v>1.59</v>
      </c>
      <c r="V27" s="1102" t="str">
        <f t="shared" si="6"/>
        <v>#REF!</v>
      </c>
      <c r="W27" s="1085">
        <f t="shared" si="7"/>
        <v>1.59</v>
      </c>
      <c r="X27" s="1084" t="str">
        <f t="shared" si="8"/>
        <v>#REF!</v>
      </c>
      <c r="Y27" s="1110">
        <v>1.0</v>
      </c>
      <c r="Z27" s="1104" t="str">
        <f t="shared" si="9"/>
        <v>#REF!</v>
      </c>
      <c r="AA27" s="1085" t="str">
        <f t="shared" si="10"/>
        <v>#REF!</v>
      </c>
      <c r="AB27" s="1085" t="str">
        <f t="shared" si="11"/>
        <v>#REF!</v>
      </c>
      <c r="AC27" s="1105" t="str">
        <f t="shared" si="14"/>
        <v>#REF!</v>
      </c>
      <c r="AD27" s="1105" t="str">
        <f t="shared" si="12"/>
        <v>#REF!</v>
      </c>
      <c r="AE27" s="1105" t="str">
        <f t="shared" si="13"/>
        <v>#REF!</v>
      </c>
      <c r="AF27" s="1106"/>
      <c r="AG27" s="1090"/>
      <c r="AH27" s="1090"/>
      <c r="AI27" s="1090"/>
    </row>
    <row r="28" ht="15.0" customHeight="1">
      <c r="A28" s="1107">
        <v>26.0</v>
      </c>
      <c r="B28" s="1099">
        <v>441538.0</v>
      </c>
      <c r="C28" s="279" t="s">
        <v>1017</v>
      </c>
      <c r="D28" s="220" t="s">
        <v>1339</v>
      </c>
      <c r="E28" s="220" t="s">
        <v>511</v>
      </c>
      <c r="F28" s="279" t="s">
        <v>546</v>
      </c>
      <c r="G28" s="279" t="s">
        <v>787</v>
      </c>
      <c r="H28" s="220" t="s">
        <v>596</v>
      </c>
      <c r="I28" s="1100" t="str">
        <f t="shared" si="1"/>
        <v>#REF!</v>
      </c>
      <c r="J28" s="413">
        <v>8.0</v>
      </c>
      <c r="K28" s="413">
        <v>2024.0</v>
      </c>
      <c r="L28" s="1130">
        <v>45299.0</v>
      </c>
      <c r="M28" s="217" t="s">
        <v>2103</v>
      </c>
      <c r="N28" s="543">
        <v>22.0</v>
      </c>
      <c r="O28" s="1084">
        <f t="shared" si="3"/>
        <v>1</v>
      </c>
      <c r="P28" s="490">
        <f t="shared" si="4"/>
        <v>1</v>
      </c>
      <c r="Q28" s="1101">
        <f t="shared" ref="Q28:Q74" si="15">P28</f>
        <v>1</v>
      </c>
      <c r="R28" s="1101"/>
      <c r="S28" s="1099" t="s">
        <v>517</v>
      </c>
      <c r="T28" s="220" t="s">
        <v>2113</v>
      </c>
      <c r="U28" s="1084">
        <f t="shared" si="5"/>
        <v>1</v>
      </c>
      <c r="V28" s="1102">
        <f t="shared" si="6"/>
        <v>1</v>
      </c>
      <c r="W28" s="1085">
        <f t="shared" si="7"/>
        <v>1</v>
      </c>
      <c r="X28" s="1084">
        <f t="shared" si="8"/>
        <v>1</v>
      </c>
      <c r="Y28" s="1103">
        <v>1.0</v>
      </c>
      <c r="Z28" s="1104" t="str">
        <f t="shared" si="9"/>
        <v>#REF!</v>
      </c>
      <c r="AA28" s="1085" t="str">
        <f t="shared" si="10"/>
        <v>#REF!</v>
      </c>
      <c r="AB28" s="1085" t="str">
        <f t="shared" si="11"/>
        <v>#REF!</v>
      </c>
      <c r="AC28" s="1105">
        <f t="shared" si="14"/>
        <v>0</v>
      </c>
      <c r="AD28" s="1105" t="str">
        <f t="shared" si="12"/>
        <v>#REF!</v>
      </c>
      <c r="AE28" s="1105" t="str">
        <f t="shared" si="13"/>
        <v>#REF!</v>
      </c>
      <c r="AF28" s="1106"/>
      <c r="AG28" s="1090"/>
      <c r="AH28" s="1090"/>
      <c r="AI28" s="1090"/>
    </row>
    <row r="29" ht="15.0" customHeight="1">
      <c r="A29" s="1098">
        <v>27.0</v>
      </c>
      <c r="B29" s="1108">
        <v>465333.0</v>
      </c>
      <c r="C29" s="287" t="s">
        <v>1261</v>
      </c>
      <c r="D29" s="232" t="s">
        <v>1262</v>
      </c>
      <c r="E29" s="232" t="s">
        <v>511</v>
      </c>
      <c r="F29" s="287" t="s">
        <v>512</v>
      </c>
      <c r="G29" s="287" t="s">
        <v>790</v>
      </c>
      <c r="H29" s="232" t="s">
        <v>531</v>
      </c>
      <c r="I29" s="1100" t="str">
        <f t="shared" si="1"/>
        <v>#REF!</v>
      </c>
      <c r="J29" s="413">
        <v>8.0</v>
      </c>
      <c r="K29" s="413">
        <v>2024.0</v>
      </c>
      <c r="L29" s="1130">
        <v>45299.0</v>
      </c>
      <c r="M29" s="229" t="s">
        <v>2103</v>
      </c>
      <c r="N29" s="490">
        <v>22.0</v>
      </c>
      <c r="O29" s="1084">
        <f t="shared" si="3"/>
        <v>1</v>
      </c>
      <c r="P29" s="490">
        <f t="shared" si="4"/>
        <v>1</v>
      </c>
      <c r="Q29" s="1101">
        <f t="shared" si="15"/>
        <v>1</v>
      </c>
      <c r="R29" s="1101"/>
      <c r="S29" s="1099" t="s">
        <v>517</v>
      </c>
      <c r="T29" s="232" t="s">
        <v>2113</v>
      </c>
      <c r="U29" s="1084">
        <f t="shared" si="5"/>
        <v>1</v>
      </c>
      <c r="V29" s="1102">
        <f t="shared" si="6"/>
        <v>1</v>
      </c>
      <c r="W29" s="1085">
        <f t="shared" si="7"/>
        <v>1</v>
      </c>
      <c r="X29" s="1084">
        <f t="shared" si="8"/>
        <v>1</v>
      </c>
      <c r="Y29" s="1110">
        <v>1.0</v>
      </c>
      <c r="Z29" s="1104" t="str">
        <f t="shared" si="9"/>
        <v>#REF!</v>
      </c>
      <c r="AA29" s="1085" t="str">
        <f t="shared" si="10"/>
        <v>#REF!</v>
      </c>
      <c r="AB29" s="1085" t="str">
        <f t="shared" si="11"/>
        <v>#REF!</v>
      </c>
      <c r="AC29" s="1105">
        <f t="shared" si="14"/>
        <v>0</v>
      </c>
      <c r="AD29" s="1105" t="str">
        <f t="shared" si="12"/>
        <v>#REF!</v>
      </c>
      <c r="AE29" s="1105" t="str">
        <f t="shared" si="13"/>
        <v>#REF!</v>
      </c>
      <c r="AF29" s="1106"/>
      <c r="AG29" s="1090"/>
      <c r="AH29" s="1090"/>
      <c r="AI29" s="1090"/>
    </row>
    <row r="30" ht="15.0" customHeight="1">
      <c r="A30" s="1107">
        <v>28.0</v>
      </c>
      <c r="B30" s="1108">
        <v>466839.0</v>
      </c>
      <c r="C30" s="287" t="s">
        <v>1501</v>
      </c>
      <c r="D30" s="232" t="s">
        <v>1502</v>
      </c>
      <c r="E30" s="232" t="s">
        <v>511</v>
      </c>
      <c r="F30" s="287" t="s">
        <v>512</v>
      </c>
      <c r="G30" s="287" t="s">
        <v>790</v>
      </c>
      <c r="H30" s="232" t="s">
        <v>531</v>
      </c>
      <c r="I30" s="1100" t="str">
        <f t="shared" si="1"/>
        <v>#REF!</v>
      </c>
      <c r="J30" s="413">
        <v>8.0</v>
      </c>
      <c r="K30" s="413">
        <v>2024.0</v>
      </c>
      <c r="L30" s="1130">
        <v>45299.0</v>
      </c>
      <c r="M30" s="229" t="s">
        <v>2103</v>
      </c>
      <c r="N30" s="490">
        <v>22.0</v>
      </c>
      <c r="O30" s="1084">
        <f t="shared" si="3"/>
        <v>1</v>
      </c>
      <c r="P30" s="490">
        <v>1.24</v>
      </c>
      <c r="Q30" s="1101">
        <f t="shared" si="15"/>
        <v>1.24</v>
      </c>
      <c r="R30" s="1101"/>
      <c r="S30" s="1099" t="s">
        <v>517</v>
      </c>
      <c r="T30" s="232" t="s">
        <v>2113</v>
      </c>
      <c r="U30" s="1084">
        <f t="shared" si="5"/>
        <v>1.24</v>
      </c>
      <c r="V30" s="1102">
        <v>1.24</v>
      </c>
      <c r="W30" s="1085">
        <f t="shared" si="7"/>
        <v>1.24</v>
      </c>
      <c r="X30" s="1084">
        <f t="shared" si="8"/>
        <v>1</v>
      </c>
      <c r="Y30" s="1110">
        <v>1.0</v>
      </c>
      <c r="Z30" s="1104" t="str">
        <f t="shared" si="9"/>
        <v>#REF!</v>
      </c>
      <c r="AA30" s="1085" t="str">
        <f t="shared" si="10"/>
        <v>#REF!</v>
      </c>
      <c r="AB30" s="1085" t="str">
        <f t="shared" si="11"/>
        <v>#REF!</v>
      </c>
      <c r="AC30" s="1105">
        <f t="shared" si="14"/>
        <v>0</v>
      </c>
      <c r="AD30" s="1105" t="str">
        <f t="shared" si="12"/>
        <v>#REF!</v>
      </c>
      <c r="AE30" s="1105" t="str">
        <f t="shared" si="13"/>
        <v>#REF!</v>
      </c>
      <c r="AF30" s="1106"/>
      <c r="AG30" s="1090"/>
      <c r="AH30" s="1090"/>
      <c r="AI30" s="1090"/>
    </row>
    <row r="31" ht="15.0" customHeight="1">
      <c r="A31" s="1098">
        <v>29.0</v>
      </c>
      <c r="B31" s="1108">
        <v>467151.0</v>
      </c>
      <c r="C31" s="287" t="s">
        <v>1504</v>
      </c>
      <c r="D31" s="232" t="s">
        <v>1505</v>
      </c>
      <c r="E31" s="232" t="s">
        <v>511</v>
      </c>
      <c r="F31" s="287" t="s">
        <v>512</v>
      </c>
      <c r="G31" s="287" t="s">
        <v>790</v>
      </c>
      <c r="H31" s="232" t="s">
        <v>531</v>
      </c>
      <c r="I31" s="1100">
        <v>1.24</v>
      </c>
      <c r="J31" s="413">
        <v>8.0</v>
      </c>
      <c r="K31" s="413">
        <v>2024.0</v>
      </c>
      <c r="L31" s="1130">
        <v>45299.0</v>
      </c>
      <c r="M31" s="229" t="s">
        <v>2103</v>
      </c>
      <c r="N31" s="490">
        <v>22.0</v>
      </c>
      <c r="O31" s="1084">
        <v>1.0</v>
      </c>
      <c r="P31" s="490">
        <v>1.24</v>
      </c>
      <c r="Q31" s="1101">
        <f t="shared" si="15"/>
        <v>1.24</v>
      </c>
      <c r="R31" s="1101"/>
      <c r="S31" s="1099" t="s">
        <v>517</v>
      </c>
      <c r="T31" s="232" t="s">
        <v>2113</v>
      </c>
      <c r="U31" s="1084">
        <f t="shared" si="5"/>
        <v>1.24</v>
      </c>
      <c r="V31" s="1102">
        <v>1.24</v>
      </c>
      <c r="W31" s="1085">
        <f t="shared" si="7"/>
        <v>1.24</v>
      </c>
      <c r="X31" s="1084">
        <f t="shared" si="8"/>
        <v>1</v>
      </c>
      <c r="Y31" s="1110">
        <v>1.0</v>
      </c>
      <c r="Z31" s="1104" t="str">
        <f t="shared" si="9"/>
        <v>#REF!</v>
      </c>
      <c r="AA31" s="1085" t="str">
        <f t="shared" si="10"/>
        <v>#REF!</v>
      </c>
      <c r="AB31" s="1085" t="str">
        <f t="shared" si="11"/>
        <v>#REF!</v>
      </c>
      <c r="AC31" s="1105">
        <f t="shared" si="14"/>
        <v>0</v>
      </c>
      <c r="AD31" s="1105" t="str">
        <f t="shared" si="12"/>
        <v>#REF!</v>
      </c>
      <c r="AE31" s="1105" t="str">
        <f t="shared" si="13"/>
        <v>#REF!</v>
      </c>
      <c r="AF31" s="1106"/>
      <c r="AG31" s="1090"/>
      <c r="AH31" s="1090"/>
      <c r="AI31" s="1090"/>
    </row>
    <row r="32" ht="15.0" customHeight="1">
      <c r="A32" s="1107">
        <v>30.0</v>
      </c>
      <c r="B32" s="1108">
        <v>468599.0</v>
      </c>
      <c r="C32" s="287" t="s">
        <v>2114</v>
      </c>
      <c r="D32" s="232" t="s">
        <v>2115</v>
      </c>
      <c r="E32" s="232" t="s">
        <v>511</v>
      </c>
      <c r="F32" s="287" t="s">
        <v>546</v>
      </c>
      <c r="G32" s="287" t="s">
        <v>790</v>
      </c>
      <c r="H32" s="232" t="s">
        <v>616</v>
      </c>
      <c r="I32" s="1100" t="str">
        <f t="shared" ref="I32:I487" si="16">VLOOKUP(H32,NLTC!$C$5:$D$28,2,0)</f>
        <v>#REF!</v>
      </c>
      <c r="J32" s="413">
        <v>8.0</v>
      </c>
      <c r="K32" s="413">
        <v>2024.0</v>
      </c>
      <c r="L32" s="217" t="s">
        <v>2116</v>
      </c>
      <c r="M32" s="229" t="s">
        <v>2103</v>
      </c>
      <c r="N32" s="490">
        <v>5.0</v>
      </c>
      <c r="O32" s="1084">
        <f t="shared" ref="O32:O72" si="17">N32/22</f>
        <v>0.2272727273</v>
      </c>
      <c r="P32" s="490">
        <f t="shared" ref="P32:P72" si="18">ROUND(IF(S32="ODC",1*O32,I32*O32),3)</f>
        <v>0.227</v>
      </c>
      <c r="Q32" s="1101">
        <f t="shared" si="15"/>
        <v>0.227</v>
      </c>
      <c r="R32" s="1101"/>
      <c r="S32" s="1099" t="s">
        <v>517</v>
      </c>
      <c r="T32" s="232" t="s">
        <v>2113</v>
      </c>
      <c r="U32" s="1084">
        <f t="shared" si="5"/>
        <v>0.227</v>
      </c>
      <c r="V32" s="1102">
        <f t="shared" ref="V32:V114" si="19">ROUND(SUMIF(B:B,B32,P:P),3)</f>
        <v>0.227</v>
      </c>
      <c r="W32" s="1085">
        <f t="shared" si="7"/>
        <v>0.227</v>
      </c>
      <c r="X32" s="1084">
        <f t="shared" si="8"/>
        <v>1</v>
      </c>
      <c r="Y32" s="1110">
        <v>1.0</v>
      </c>
      <c r="Z32" s="1104" t="str">
        <f t="shared" si="9"/>
        <v>#REF!</v>
      </c>
      <c r="AA32" s="1085" t="str">
        <f t="shared" si="10"/>
        <v>#REF!</v>
      </c>
      <c r="AB32" s="1085" t="str">
        <f t="shared" si="11"/>
        <v>#REF!</v>
      </c>
      <c r="AC32" s="1105">
        <f t="shared" si="14"/>
        <v>0</v>
      </c>
      <c r="AD32" s="1105" t="str">
        <f t="shared" si="12"/>
        <v>#REF!</v>
      </c>
      <c r="AE32" s="1105" t="str">
        <f t="shared" si="13"/>
        <v>#REF!</v>
      </c>
      <c r="AF32" s="1106"/>
      <c r="AG32" s="1090"/>
      <c r="AH32" s="1090"/>
      <c r="AI32" s="1090"/>
    </row>
    <row r="33" ht="15.0" customHeight="1">
      <c r="A33" s="1098">
        <v>31.0</v>
      </c>
      <c r="B33" s="1135">
        <v>275041.0</v>
      </c>
      <c r="C33" s="313" t="s">
        <v>1102</v>
      </c>
      <c r="D33" s="541" t="s">
        <v>1275</v>
      </c>
      <c r="E33" s="541" t="s">
        <v>511</v>
      </c>
      <c r="F33" s="313" t="s">
        <v>512</v>
      </c>
      <c r="G33" s="313" t="s">
        <v>665</v>
      </c>
      <c r="H33" s="541" t="s">
        <v>580</v>
      </c>
      <c r="I33" s="1119" t="str">
        <f t="shared" si="16"/>
        <v>#REF!</v>
      </c>
      <c r="J33" s="1120">
        <v>8.0</v>
      </c>
      <c r="K33" s="1120">
        <v>2024.0</v>
      </c>
      <c r="L33" s="576">
        <v>45526.0</v>
      </c>
      <c r="M33" s="1128">
        <v>45535.0</v>
      </c>
      <c r="N33" s="1129">
        <f>NETWORKDAYS(L33,M33)</f>
        <v>7</v>
      </c>
      <c r="O33" s="1122">
        <f t="shared" si="17"/>
        <v>0.3181818182</v>
      </c>
      <c r="P33" s="1123" t="str">
        <f t="shared" si="18"/>
        <v>#REF!</v>
      </c>
      <c r="Q33" s="1101" t="str">
        <f t="shared" si="15"/>
        <v>#REF!</v>
      </c>
      <c r="R33" s="1136"/>
      <c r="S33" s="1137" t="s">
        <v>525</v>
      </c>
      <c r="T33" s="541" t="s">
        <v>2113</v>
      </c>
      <c r="U33" s="1122" t="str">
        <f t="shared" si="5"/>
        <v>#REF!</v>
      </c>
      <c r="V33" s="1103" t="str">
        <f t="shared" si="19"/>
        <v>#REF!</v>
      </c>
      <c r="W33" s="1115" t="str">
        <f t="shared" si="7"/>
        <v>#REF!</v>
      </c>
      <c r="X33" s="1122" t="str">
        <f t="shared" si="8"/>
        <v>#REF!</v>
      </c>
      <c r="Y33" s="1103">
        <v>1.0</v>
      </c>
      <c r="Z33" s="1126" t="str">
        <f t="shared" si="9"/>
        <v>#REF!</v>
      </c>
      <c r="AA33" s="1115" t="str">
        <f t="shared" si="10"/>
        <v>#REF!</v>
      </c>
      <c r="AB33" s="1115" t="str">
        <f t="shared" si="11"/>
        <v>#REF!</v>
      </c>
      <c r="AC33" s="1116" t="str">
        <f>ROUND(IF(X33&gt;1,(W36-V36)*$AC$1,0)*(O36/Y36),0)</f>
        <v>#REF!</v>
      </c>
      <c r="AD33" s="1116" t="str">
        <f t="shared" si="12"/>
        <v>#REF!</v>
      </c>
      <c r="AE33" s="1116" t="str">
        <f t="shared" si="13"/>
        <v>#REF!</v>
      </c>
      <c r="AF33" s="1138"/>
      <c r="AG33" s="743"/>
      <c r="AH33" s="743"/>
      <c r="AI33" s="743"/>
    </row>
    <row r="34" ht="15.0" customHeight="1">
      <c r="A34" s="1107">
        <v>32.0</v>
      </c>
      <c r="B34" s="1099">
        <v>282563.0</v>
      </c>
      <c r="C34" s="279" t="s">
        <v>1109</v>
      </c>
      <c r="D34" s="220" t="s">
        <v>1320</v>
      </c>
      <c r="E34" s="220" t="s">
        <v>511</v>
      </c>
      <c r="F34" s="279" t="s">
        <v>546</v>
      </c>
      <c r="G34" s="279" t="s">
        <v>771</v>
      </c>
      <c r="H34" s="220" t="s">
        <v>547</v>
      </c>
      <c r="I34" s="1100" t="str">
        <f t="shared" si="16"/>
        <v>#REF!</v>
      </c>
      <c r="J34" s="413">
        <v>8.0</v>
      </c>
      <c r="K34" s="437">
        <v>2024.0</v>
      </c>
      <c r="L34" s="1130">
        <v>45299.0</v>
      </c>
      <c r="M34" s="217" t="s">
        <v>2103</v>
      </c>
      <c r="N34" s="543">
        <v>11.0</v>
      </c>
      <c r="O34" s="1084">
        <f t="shared" si="17"/>
        <v>0.5</v>
      </c>
      <c r="P34" s="490" t="str">
        <f t="shared" si="18"/>
        <v>#REF!</v>
      </c>
      <c r="Q34" s="490" t="str">
        <f t="shared" si="15"/>
        <v>#REF!</v>
      </c>
      <c r="R34" s="1111"/>
      <c r="S34" s="1099" t="s">
        <v>525</v>
      </c>
      <c r="T34" s="220" t="s">
        <v>2118</v>
      </c>
      <c r="U34" s="1084" t="str">
        <f t="shared" si="5"/>
        <v>#REF!</v>
      </c>
      <c r="V34" s="1102" t="str">
        <f t="shared" si="19"/>
        <v>#REF!</v>
      </c>
      <c r="W34" s="1085" t="str">
        <f t="shared" si="7"/>
        <v>#REF!</v>
      </c>
      <c r="X34" s="1084" t="str">
        <f t="shared" si="8"/>
        <v>#REF!</v>
      </c>
      <c r="Y34" s="1103">
        <v>1.0</v>
      </c>
      <c r="Z34" s="1104" t="str">
        <f t="shared" si="9"/>
        <v>#REF!</v>
      </c>
      <c r="AA34" s="1085" t="str">
        <f t="shared" si="10"/>
        <v>#REF!</v>
      </c>
      <c r="AB34" s="1085" t="str">
        <f t="shared" si="11"/>
        <v>#REF!</v>
      </c>
      <c r="AC34" s="1105" t="str">
        <f t="shared" ref="AC34:AC161" si="20">ROUND(IF(X34&gt;1,(W34-V34)*$AC$1,0)*(O34/Y34),0)</f>
        <v>#REF!</v>
      </c>
      <c r="AD34" s="1105" t="str">
        <f t="shared" si="12"/>
        <v>#REF!</v>
      </c>
      <c r="AE34" s="1105" t="str">
        <f t="shared" si="13"/>
        <v>#REF!</v>
      </c>
      <c r="AF34" s="541"/>
      <c r="AG34" s="1090"/>
      <c r="AH34" s="1090"/>
      <c r="AI34" s="1090"/>
    </row>
    <row r="35" ht="15.0" customHeight="1">
      <c r="A35" s="1098">
        <v>33.0</v>
      </c>
      <c r="B35" s="1108">
        <v>427331.0</v>
      </c>
      <c r="C35" s="287" t="s">
        <v>1168</v>
      </c>
      <c r="D35" s="232" t="s">
        <v>1323</v>
      </c>
      <c r="E35" s="232" t="s">
        <v>511</v>
      </c>
      <c r="F35" s="287" t="s">
        <v>512</v>
      </c>
      <c r="G35" s="287" t="s">
        <v>771</v>
      </c>
      <c r="H35" s="232" t="s">
        <v>541</v>
      </c>
      <c r="I35" s="1100" t="str">
        <f t="shared" si="16"/>
        <v>#REF!</v>
      </c>
      <c r="J35" s="413">
        <v>8.0</v>
      </c>
      <c r="K35" s="413">
        <v>2024.0</v>
      </c>
      <c r="L35" s="1130">
        <v>45299.0</v>
      </c>
      <c r="M35" s="229" t="s">
        <v>2103</v>
      </c>
      <c r="N35" s="490">
        <v>22.0</v>
      </c>
      <c r="O35" s="1084">
        <f t="shared" si="17"/>
        <v>1</v>
      </c>
      <c r="P35" s="490" t="str">
        <f t="shared" si="18"/>
        <v>#REF!</v>
      </c>
      <c r="Q35" s="490" t="str">
        <f t="shared" si="15"/>
        <v>#REF!</v>
      </c>
      <c r="R35" s="1101"/>
      <c r="S35" s="1108" t="s">
        <v>525</v>
      </c>
      <c r="T35" s="232" t="s">
        <v>2118</v>
      </c>
      <c r="U35" s="1084" t="str">
        <f t="shared" si="5"/>
        <v>#REF!</v>
      </c>
      <c r="V35" s="1102" t="str">
        <f t="shared" si="19"/>
        <v>#REF!</v>
      </c>
      <c r="W35" s="1085" t="str">
        <f t="shared" si="7"/>
        <v>#REF!</v>
      </c>
      <c r="X35" s="1084" t="str">
        <f t="shared" si="8"/>
        <v>#REF!</v>
      </c>
      <c r="Y35" s="1110">
        <v>1.0</v>
      </c>
      <c r="Z35" s="1104" t="str">
        <f t="shared" si="9"/>
        <v>#REF!</v>
      </c>
      <c r="AA35" s="1085" t="str">
        <f t="shared" si="10"/>
        <v>#REF!</v>
      </c>
      <c r="AB35" s="1085" t="str">
        <f t="shared" si="11"/>
        <v>#REF!</v>
      </c>
      <c r="AC35" s="1105" t="str">
        <f t="shared" si="20"/>
        <v>#REF!</v>
      </c>
      <c r="AD35" s="1105" t="str">
        <f t="shared" si="12"/>
        <v>#REF!</v>
      </c>
      <c r="AE35" s="1105" t="str">
        <f t="shared" si="13"/>
        <v>#REF!</v>
      </c>
      <c r="AF35" s="1106"/>
      <c r="AG35" s="1090"/>
      <c r="AH35" s="1090"/>
      <c r="AI35" s="1090"/>
    </row>
    <row r="36" ht="15.0" customHeight="1">
      <c r="A36" s="1107">
        <v>34.0</v>
      </c>
      <c r="B36" s="1108">
        <v>429770.0</v>
      </c>
      <c r="C36" s="287" t="s">
        <v>1174</v>
      </c>
      <c r="D36" s="232" t="s">
        <v>1324</v>
      </c>
      <c r="E36" s="232" t="s">
        <v>511</v>
      </c>
      <c r="F36" s="287" t="s">
        <v>512</v>
      </c>
      <c r="G36" s="287" t="s">
        <v>665</v>
      </c>
      <c r="H36" s="232" t="s">
        <v>580</v>
      </c>
      <c r="I36" s="1100" t="str">
        <f t="shared" si="16"/>
        <v>#REF!</v>
      </c>
      <c r="J36" s="413">
        <v>8.0</v>
      </c>
      <c r="K36" s="413">
        <v>2024.0</v>
      </c>
      <c r="L36" s="1130">
        <v>45299.0</v>
      </c>
      <c r="M36" s="229" t="s">
        <v>2103</v>
      </c>
      <c r="N36" s="490">
        <v>11.0</v>
      </c>
      <c r="O36" s="1084">
        <f t="shared" si="17"/>
        <v>0.5</v>
      </c>
      <c r="P36" s="490" t="str">
        <f t="shared" si="18"/>
        <v>#REF!</v>
      </c>
      <c r="Q36" s="490" t="str">
        <f t="shared" si="15"/>
        <v>#REF!</v>
      </c>
      <c r="R36" s="1101"/>
      <c r="S36" s="1108" t="s">
        <v>525</v>
      </c>
      <c r="T36" s="232" t="s">
        <v>2118</v>
      </c>
      <c r="U36" s="1084" t="str">
        <f t="shared" si="5"/>
        <v>#REF!</v>
      </c>
      <c r="V36" s="1102" t="str">
        <f t="shared" si="19"/>
        <v>#REF!</v>
      </c>
      <c r="W36" s="1085" t="str">
        <f t="shared" si="7"/>
        <v>#REF!</v>
      </c>
      <c r="X36" s="1084" t="str">
        <f t="shared" si="8"/>
        <v>#REF!</v>
      </c>
      <c r="Y36" s="1110">
        <v>1.0</v>
      </c>
      <c r="Z36" s="1104" t="str">
        <f t="shared" si="9"/>
        <v>#REF!</v>
      </c>
      <c r="AA36" s="1085" t="str">
        <f t="shared" si="10"/>
        <v>#REF!</v>
      </c>
      <c r="AB36" s="1085" t="str">
        <f t="shared" si="11"/>
        <v>#REF!</v>
      </c>
      <c r="AC36" s="1105" t="str">
        <f t="shared" si="20"/>
        <v>#REF!</v>
      </c>
      <c r="AD36" s="1105" t="str">
        <f t="shared" si="12"/>
        <v>#REF!</v>
      </c>
      <c r="AE36" s="1105" t="str">
        <f t="shared" si="13"/>
        <v>#REF!</v>
      </c>
      <c r="AF36" s="1106"/>
      <c r="AG36" s="1139"/>
      <c r="AH36" s="1139"/>
      <c r="AI36" s="1117"/>
    </row>
    <row r="37" ht="15.0" customHeight="1">
      <c r="A37" s="1098">
        <v>35.0</v>
      </c>
      <c r="B37" s="1108">
        <v>433414.0</v>
      </c>
      <c r="C37" s="287" t="s">
        <v>1161</v>
      </c>
      <c r="D37" s="232" t="s">
        <v>1331</v>
      </c>
      <c r="E37" s="232" t="s">
        <v>511</v>
      </c>
      <c r="F37" s="287" t="s">
        <v>564</v>
      </c>
      <c r="G37" s="287" t="s">
        <v>790</v>
      </c>
      <c r="H37" s="232" t="s">
        <v>565</v>
      </c>
      <c r="I37" s="1100" t="str">
        <f t="shared" si="16"/>
        <v>#REF!</v>
      </c>
      <c r="J37" s="413">
        <v>8.0</v>
      </c>
      <c r="K37" s="413">
        <v>2024.0</v>
      </c>
      <c r="L37" s="1130">
        <v>45299.0</v>
      </c>
      <c r="M37" s="229" t="s">
        <v>2103</v>
      </c>
      <c r="N37" s="490">
        <v>22.0</v>
      </c>
      <c r="O37" s="1084">
        <f t="shared" si="17"/>
        <v>1</v>
      </c>
      <c r="P37" s="490" t="str">
        <f t="shared" si="18"/>
        <v>#REF!</v>
      </c>
      <c r="Q37" s="490" t="str">
        <f t="shared" si="15"/>
        <v>#REF!</v>
      </c>
      <c r="R37" s="1101"/>
      <c r="S37" s="1108" t="s">
        <v>525</v>
      </c>
      <c r="T37" s="232" t="s">
        <v>2118</v>
      </c>
      <c r="U37" s="1084" t="str">
        <f t="shared" si="5"/>
        <v>#REF!</v>
      </c>
      <c r="V37" s="1102" t="str">
        <f t="shared" si="19"/>
        <v>#REF!</v>
      </c>
      <c r="W37" s="1085" t="str">
        <f t="shared" si="7"/>
        <v>#REF!</v>
      </c>
      <c r="X37" s="1084" t="str">
        <f t="shared" si="8"/>
        <v>#REF!</v>
      </c>
      <c r="Y37" s="1110">
        <v>1.0</v>
      </c>
      <c r="Z37" s="1104" t="str">
        <f t="shared" si="9"/>
        <v>#REF!</v>
      </c>
      <c r="AA37" s="1085" t="str">
        <f t="shared" si="10"/>
        <v>#REF!</v>
      </c>
      <c r="AB37" s="1085" t="str">
        <f t="shared" si="11"/>
        <v>#REF!</v>
      </c>
      <c r="AC37" s="1105" t="str">
        <f t="shared" si="20"/>
        <v>#REF!</v>
      </c>
      <c r="AD37" s="1105" t="str">
        <f t="shared" si="12"/>
        <v>#REF!</v>
      </c>
      <c r="AE37" s="1105" t="str">
        <f t="shared" si="13"/>
        <v>#REF!</v>
      </c>
      <c r="AF37" s="1106"/>
      <c r="AG37" s="1090"/>
      <c r="AH37" s="1090"/>
      <c r="AI37" s="1090"/>
    </row>
    <row r="38" ht="15.0" customHeight="1">
      <c r="A38" s="1107">
        <v>36.0</v>
      </c>
      <c r="B38" s="1108">
        <v>434052.0</v>
      </c>
      <c r="C38" s="287" t="s">
        <v>1178</v>
      </c>
      <c r="D38" s="232" t="s">
        <v>1326</v>
      </c>
      <c r="E38" s="232" t="s">
        <v>511</v>
      </c>
      <c r="F38" s="287" t="s">
        <v>512</v>
      </c>
      <c r="G38" s="287" t="s">
        <v>665</v>
      </c>
      <c r="H38" s="232" t="s">
        <v>580</v>
      </c>
      <c r="I38" s="1100" t="str">
        <f t="shared" si="16"/>
        <v>#REF!</v>
      </c>
      <c r="J38" s="413">
        <v>8.0</v>
      </c>
      <c r="K38" s="413">
        <v>2024.0</v>
      </c>
      <c r="L38" s="1130">
        <v>45299.0</v>
      </c>
      <c r="M38" s="229" t="s">
        <v>2103</v>
      </c>
      <c r="N38" s="490">
        <v>22.0</v>
      </c>
      <c r="O38" s="1084">
        <f t="shared" si="17"/>
        <v>1</v>
      </c>
      <c r="P38" s="490" t="str">
        <f t="shared" si="18"/>
        <v>#REF!</v>
      </c>
      <c r="Q38" s="490" t="str">
        <f t="shared" si="15"/>
        <v>#REF!</v>
      </c>
      <c r="R38" s="1101"/>
      <c r="S38" s="1108" t="s">
        <v>525</v>
      </c>
      <c r="T38" s="232" t="s">
        <v>2118</v>
      </c>
      <c r="U38" s="1084" t="str">
        <f t="shared" si="5"/>
        <v>#REF!</v>
      </c>
      <c r="V38" s="1102" t="str">
        <f t="shared" si="19"/>
        <v>#REF!</v>
      </c>
      <c r="W38" s="1085" t="str">
        <f t="shared" si="7"/>
        <v>#REF!</v>
      </c>
      <c r="X38" s="1084" t="str">
        <f t="shared" si="8"/>
        <v>#REF!</v>
      </c>
      <c r="Y38" s="1110">
        <v>1.0</v>
      </c>
      <c r="Z38" s="1104" t="str">
        <f t="shared" si="9"/>
        <v>#REF!</v>
      </c>
      <c r="AA38" s="1085" t="str">
        <f t="shared" si="10"/>
        <v>#REF!</v>
      </c>
      <c r="AB38" s="1085" t="str">
        <f t="shared" si="11"/>
        <v>#REF!</v>
      </c>
      <c r="AC38" s="1105" t="str">
        <f t="shared" si="20"/>
        <v>#REF!</v>
      </c>
      <c r="AD38" s="1105" t="str">
        <f t="shared" si="12"/>
        <v>#REF!</v>
      </c>
      <c r="AE38" s="1105" t="str">
        <f t="shared" si="13"/>
        <v>#REF!</v>
      </c>
      <c r="AF38" s="1106"/>
      <c r="AG38" s="1090"/>
      <c r="AH38" s="1090"/>
      <c r="AI38" s="1090"/>
    </row>
    <row r="39" ht="15.0" customHeight="1">
      <c r="A39" s="1098">
        <v>37.0</v>
      </c>
      <c r="B39" s="1108">
        <v>434041.0</v>
      </c>
      <c r="C39" s="287" t="s">
        <v>957</v>
      </c>
      <c r="D39" s="232" t="s">
        <v>1328</v>
      </c>
      <c r="E39" s="232" t="s">
        <v>511</v>
      </c>
      <c r="F39" s="287" t="s">
        <v>512</v>
      </c>
      <c r="G39" s="287" t="s">
        <v>795</v>
      </c>
      <c r="H39" s="232" t="s">
        <v>641</v>
      </c>
      <c r="I39" s="1100" t="str">
        <f t="shared" si="16"/>
        <v>#REF!</v>
      </c>
      <c r="J39" s="413">
        <v>8.0</v>
      </c>
      <c r="K39" s="413">
        <v>2024.0</v>
      </c>
      <c r="L39" s="1130">
        <v>45299.0</v>
      </c>
      <c r="M39" s="229" t="s">
        <v>2103</v>
      </c>
      <c r="N39" s="490">
        <v>22.0</v>
      </c>
      <c r="O39" s="1084">
        <f t="shared" si="17"/>
        <v>1</v>
      </c>
      <c r="P39" s="490" t="str">
        <f t="shared" si="18"/>
        <v>#REF!</v>
      </c>
      <c r="Q39" s="490" t="str">
        <f t="shared" si="15"/>
        <v>#REF!</v>
      </c>
      <c r="R39" s="1101"/>
      <c r="S39" s="1108" t="s">
        <v>525</v>
      </c>
      <c r="T39" s="232" t="s">
        <v>2118</v>
      </c>
      <c r="U39" s="1084" t="str">
        <f t="shared" si="5"/>
        <v>#REF!</v>
      </c>
      <c r="V39" s="1102" t="str">
        <f t="shared" si="19"/>
        <v>#REF!</v>
      </c>
      <c r="W39" s="1085" t="str">
        <f t="shared" si="7"/>
        <v>#REF!</v>
      </c>
      <c r="X39" s="1084" t="str">
        <f t="shared" si="8"/>
        <v>#REF!</v>
      </c>
      <c r="Y39" s="1110">
        <v>1.0</v>
      </c>
      <c r="Z39" s="1104" t="str">
        <f t="shared" si="9"/>
        <v>#REF!</v>
      </c>
      <c r="AA39" s="1085" t="str">
        <f t="shared" si="10"/>
        <v>#REF!</v>
      </c>
      <c r="AB39" s="1085" t="str">
        <f t="shared" si="11"/>
        <v>#REF!</v>
      </c>
      <c r="AC39" s="1105" t="str">
        <f t="shared" si="20"/>
        <v>#REF!</v>
      </c>
      <c r="AD39" s="1105" t="str">
        <f t="shared" si="12"/>
        <v>#REF!</v>
      </c>
      <c r="AE39" s="1105" t="str">
        <f t="shared" si="13"/>
        <v>#REF!</v>
      </c>
      <c r="AF39" s="1106"/>
      <c r="AG39" s="1090"/>
      <c r="AH39" s="1090"/>
      <c r="AI39" s="1090"/>
    </row>
    <row r="40" ht="15.0" customHeight="1">
      <c r="A40" s="1107">
        <v>38.0</v>
      </c>
      <c r="B40" s="1108">
        <v>436920.0</v>
      </c>
      <c r="C40" s="287" t="s">
        <v>761</v>
      </c>
      <c r="D40" s="232" t="s">
        <v>1332</v>
      </c>
      <c r="E40" s="232" t="s">
        <v>511</v>
      </c>
      <c r="F40" s="287" t="s">
        <v>546</v>
      </c>
      <c r="G40" s="287" t="s">
        <v>665</v>
      </c>
      <c r="H40" s="232" t="s">
        <v>556</v>
      </c>
      <c r="I40" s="1100" t="str">
        <f t="shared" si="16"/>
        <v>#REF!</v>
      </c>
      <c r="J40" s="413">
        <v>8.0</v>
      </c>
      <c r="K40" s="413">
        <v>2024.0</v>
      </c>
      <c r="L40" s="1130">
        <v>45299.0</v>
      </c>
      <c r="M40" s="229" t="s">
        <v>2103</v>
      </c>
      <c r="N40" s="490">
        <v>22.0</v>
      </c>
      <c r="O40" s="1084">
        <f t="shared" si="17"/>
        <v>1</v>
      </c>
      <c r="P40" s="490" t="str">
        <f t="shared" si="18"/>
        <v>#REF!</v>
      </c>
      <c r="Q40" s="490" t="str">
        <f t="shared" si="15"/>
        <v>#REF!</v>
      </c>
      <c r="R40" s="1101"/>
      <c r="S40" s="1108" t="s">
        <v>525</v>
      </c>
      <c r="T40" s="232" t="s">
        <v>2118</v>
      </c>
      <c r="U40" s="1084" t="str">
        <f t="shared" si="5"/>
        <v>#REF!</v>
      </c>
      <c r="V40" s="1102" t="str">
        <f t="shared" si="19"/>
        <v>#REF!</v>
      </c>
      <c r="W40" s="1085" t="str">
        <f t="shared" si="7"/>
        <v>#REF!</v>
      </c>
      <c r="X40" s="1084" t="str">
        <f t="shared" si="8"/>
        <v>#REF!</v>
      </c>
      <c r="Y40" s="1110">
        <v>1.0</v>
      </c>
      <c r="Z40" s="1104" t="str">
        <f t="shared" si="9"/>
        <v>#REF!</v>
      </c>
      <c r="AA40" s="1085" t="str">
        <f t="shared" si="10"/>
        <v>#REF!</v>
      </c>
      <c r="AB40" s="1085" t="str">
        <f t="shared" si="11"/>
        <v>#REF!</v>
      </c>
      <c r="AC40" s="1105" t="str">
        <f t="shared" si="20"/>
        <v>#REF!</v>
      </c>
      <c r="AD40" s="1105" t="str">
        <f t="shared" si="12"/>
        <v>#REF!</v>
      </c>
      <c r="AE40" s="1105" t="str">
        <f t="shared" si="13"/>
        <v>#REF!</v>
      </c>
      <c r="AF40" s="1106"/>
      <c r="AG40" s="1090"/>
      <c r="AH40" s="1090"/>
      <c r="AI40" s="1090"/>
    </row>
    <row r="41" ht="15.0" customHeight="1">
      <c r="A41" s="1098">
        <v>39.0</v>
      </c>
      <c r="B41" s="1108">
        <v>439018.0</v>
      </c>
      <c r="C41" s="287" t="s">
        <v>1010</v>
      </c>
      <c r="D41" s="232" t="s">
        <v>1336</v>
      </c>
      <c r="E41" s="232" t="s">
        <v>511</v>
      </c>
      <c r="F41" s="287" t="s">
        <v>546</v>
      </c>
      <c r="G41" s="287" t="s">
        <v>665</v>
      </c>
      <c r="H41" s="232" t="s">
        <v>556</v>
      </c>
      <c r="I41" s="1100" t="str">
        <f t="shared" si="16"/>
        <v>#REF!</v>
      </c>
      <c r="J41" s="413">
        <v>8.0</v>
      </c>
      <c r="K41" s="413">
        <v>2024.0</v>
      </c>
      <c r="L41" s="1130">
        <v>45299.0</v>
      </c>
      <c r="M41" s="229" t="s">
        <v>2103</v>
      </c>
      <c r="N41" s="490">
        <v>22.0</v>
      </c>
      <c r="O41" s="1084">
        <f t="shared" si="17"/>
        <v>1</v>
      </c>
      <c r="P41" s="490" t="str">
        <f t="shared" si="18"/>
        <v>#REF!</v>
      </c>
      <c r="Q41" s="490" t="str">
        <f t="shared" si="15"/>
        <v>#REF!</v>
      </c>
      <c r="R41" s="1101"/>
      <c r="S41" s="1108" t="s">
        <v>525</v>
      </c>
      <c r="T41" s="232" t="s">
        <v>2118</v>
      </c>
      <c r="U41" s="1084" t="str">
        <f t="shared" si="5"/>
        <v>#REF!</v>
      </c>
      <c r="V41" s="1102" t="str">
        <f t="shared" si="19"/>
        <v>#REF!</v>
      </c>
      <c r="W41" s="1085" t="str">
        <f t="shared" si="7"/>
        <v>#REF!</v>
      </c>
      <c r="X41" s="1084" t="str">
        <f t="shared" si="8"/>
        <v>#REF!</v>
      </c>
      <c r="Y41" s="1110">
        <v>1.0</v>
      </c>
      <c r="Z41" s="1104" t="str">
        <f t="shared" si="9"/>
        <v>#REF!</v>
      </c>
      <c r="AA41" s="1085" t="str">
        <f t="shared" si="10"/>
        <v>#REF!</v>
      </c>
      <c r="AB41" s="1085" t="str">
        <f t="shared" si="11"/>
        <v>#REF!</v>
      </c>
      <c r="AC41" s="1105" t="str">
        <f t="shared" si="20"/>
        <v>#REF!</v>
      </c>
      <c r="AD41" s="1105" t="str">
        <f t="shared" si="12"/>
        <v>#REF!</v>
      </c>
      <c r="AE41" s="1105" t="str">
        <f t="shared" si="13"/>
        <v>#REF!</v>
      </c>
      <c r="AF41" s="1106"/>
      <c r="AG41" s="1090"/>
      <c r="AH41" s="1090"/>
      <c r="AI41" s="1090"/>
    </row>
    <row r="42" ht="15.0" customHeight="1">
      <c r="A42" s="1107">
        <v>40.0</v>
      </c>
      <c r="B42" s="1108">
        <v>440698.0</v>
      </c>
      <c r="C42" s="287" t="s">
        <v>1182</v>
      </c>
      <c r="D42" s="232" t="s">
        <v>1341</v>
      </c>
      <c r="E42" s="232" t="s">
        <v>511</v>
      </c>
      <c r="F42" s="287" t="s">
        <v>564</v>
      </c>
      <c r="G42" s="287" t="s">
        <v>790</v>
      </c>
      <c r="H42" s="232" t="s">
        <v>565</v>
      </c>
      <c r="I42" s="1100" t="str">
        <f t="shared" si="16"/>
        <v>#REF!</v>
      </c>
      <c r="J42" s="413">
        <v>8.0</v>
      </c>
      <c r="K42" s="413">
        <v>2024.0</v>
      </c>
      <c r="L42" s="1130">
        <v>45299.0</v>
      </c>
      <c r="M42" s="229" t="s">
        <v>2103</v>
      </c>
      <c r="N42" s="413">
        <v>22.0</v>
      </c>
      <c r="O42" s="1084">
        <f t="shared" si="17"/>
        <v>1</v>
      </c>
      <c r="P42" s="490" t="str">
        <f t="shared" si="18"/>
        <v>#REF!</v>
      </c>
      <c r="Q42" s="490" t="str">
        <f t="shared" si="15"/>
        <v>#REF!</v>
      </c>
      <c r="R42" s="1101"/>
      <c r="S42" s="1108" t="s">
        <v>525</v>
      </c>
      <c r="T42" s="232" t="s">
        <v>2118</v>
      </c>
      <c r="U42" s="1084" t="str">
        <f t="shared" si="5"/>
        <v>#REF!</v>
      </c>
      <c r="V42" s="1102" t="str">
        <f t="shared" si="19"/>
        <v>#REF!</v>
      </c>
      <c r="W42" s="1085" t="str">
        <f t="shared" si="7"/>
        <v>#REF!</v>
      </c>
      <c r="X42" s="1084" t="str">
        <f t="shared" si="8"/>
        <v>#REF!</v>
      </c>
      <c r="Y42" s="1110">
        <v>1.0</v>
      </c>
      <c r="Z42" s="1104" t="str">
        <f t="shared" si="9"/>
        <v>#REF!</v>
      </c>
      <c r="AA42" s="1085" t="str">
        <f t="shared" si="10"/>
        <v>#REF!</v>
      </c>
      <c r="AB42" s="1085" t="str">
        <f t="shared" si="11"/>
        <v>#REF!</v>
      </c>
      <c r="AC42" s="1105" t="str">
        <f t="shared" si="20"/>
        <v>#REF!</v>
      </c>
      <c r="AD42" s="1105" t="str">
        <f t="shared" si="12"/>
        <v>#REF!</v>
      </c>
      <c r="AE42" s="1105" t="str">
        <f t="shared" si="13"/>
        <v>#REF!</v>
      </c>
      <c r="AF42" s="1106"/>
      <c r="AG42" s="1090"/>
      <c r="AH42" s="1090"/>
      <c r="AI42" s="1090"/>
    </row>
    <row r="43" ht="15.0" customHeight="1">
      <c r="A43" s="1098">
        <v>41.0</v>
      </c>
      <c r="B43" s="1108">
        <v>447405.0</v>
      </c>
      <c r="C43" s="287" t="s">
        <v>1165</v>
      </c>
      <c r="D43" s="232" t="s">
        <v>1343</v>
      </c>
      <c r="E43" s="232" t="s">
        <v>511</v>
      </c>
      <c r="F43" s="287" t="s">
        <v>564</v>
      </c>
      <c r="G43" s="287" t="s">
        <v>665</v>
      </c>
      <c r="H43" s="232" t="s">
        <v>925</v>
      </c>
      <c r="I43" s="1100" t="str">
        <f t="shared" si="16"/>
        <v>#REF!</v>
      </c>
      <c r="J43" s="413">
        <v>8.0</v>
      </c>
      <c r="K43" s="1120">
        <v>2024.0</v>
      </c>
      <c r="L43" s="1130">
        <v>45299.0</v>
      </c>
      <c r="M43" s="229" t="s">
        <v>2103</v>
      </c>
      <c r="N43" s="490">
        <v>22.0</v>
      </c>
      <c r="O43" s="1084">
        <f t="shared" si="17"/>
        <v>1</v>
      </c>
      <c r="P43" s="490" t="str">
        <f t="shared" si="18"/>
        <v>#REF!</v>
      </c>
      <c r="Q43" s="490" t="str">
        <f t="shared" si="15"/>
        <v>#REF!</v>
      </c>
      <c r="R43" s="1113"/>
      <c r="S43" s="1108" t="s">
        <v>525</v>
      </c>
      <c r="T43" s="232" t="s">
        <v>2118</v>
      </c>
      <c r="U43" s="1084" t="str">
        <f t="shared" si="5"/>
        <v>#REF!</v>
      </c>
      <c r="V43" s="1103" t="str">
        <f t="shared" si="19"/>
        <v>#REF!</v>
      </c>
      <c r="W43" s="1115" t="str">
        <f t="shared" si="7"/>
        <v>#REF!</v>
      </c>
      <c r="X43" s="1122" t="str">
        <f t="shared" si="8"/>
        <v>#REF!</v>
      </c>
      <c r="Y43" s="1110">
        <v>1.0</v>
      </c>
      <c r="Z43" s="1104" t="str">
        <f t="shared" si="9"/>
        <v>#REF!</v>
      </c>
      <c r="AA43" s="1115" t="str">
        <f t="shared" si="10"/>
        <v>#REF!</v>
      </c>
      <c r="AB43" s="1115" t="str">
        <f t="shared" si="11"/>
        <v>#REF!</v>
      </c>
      <c r="AC43" s="1116" t="str">
        <f t="shared" si="20"/>
        <v>#REF!</v>
      </c>
      <c r="AD43" s="1116" t="str">
        <f t="shared" si="12"/>
        <v>#REF!</v>
      </c>
      <c r="AE43" s="1116" t="str">
        <f t="shared" si="13"/>
        <v>#REF!</v>
      </c>
      <c r="AF43" s="1141"/>
      <c r="AG43" s="1117"/>
      <c r="AH43" s="1117"/>
      <c r="AI43" s="1117"/>
    </row>
    <row r="44" ht="15.0" customHeight="1">
      <c r="A44" s="1107">
        <v>42.0</v>
      </c>
      <c r="B44" s="1108">
        <v>244496.0</v>
      </c>
      <c r="C44" s="287" t="s">
        <v>1176</v>
      </c>
      <c r="D44" s="232" t="s">
        <v>1347</v>
      </c>
      <c r="E44" s="232" t="s">
        <v>511</v>
      </c>
      <c r="F44" s="287" t="s">
        <v>512</v>
      </c>
      <c r="G44" s="287" t="s">
        <v>665</v>
      </c>
      <c r="H44" s="232" t="s">
        <v>580</v>
      </c>
      <c r="I44" s="1100" t="str">
        <f t="shared" si="16"/>
        <v>#REF!</v>
      </c>
      <c r="J44" s="413">
        <v>8.0</v>
      </c>
      <c r="K44" s="413">
        <v>2024.0</v>
      </c>
      <c r="L44" s="1130">
        <v>45299.0</v>
      </c>
      <c r="M44" s="229" t="s">
        <v>2103</v>
      </c>
      <c r="N44" s="490">
        <v>11.0</v>
      </c>
      <c r="O44" s="1084">
        <f t="shared" si="17"/>
        <v>0.5</v>
      </c>
      <c r="P44" s="490" t="str">
        <f t="shared" si="18"/>
        <v>#REF!</v>
      </c>
      <c r="Q44" s="490" t="str">
        <f t="shared" si="15"/>
        <v>#REF!</v>
      </c>
      <c r="R44" s="1101"/>
      <c r="S44" s="1108" t="s">
        <v>525</v>
      </c>
      <c r="T44" s="232" t="s">
        <v>2118</v>
      </c>
      <c r="U44" s="1084" t="str">
        <f t="shared" si="5"/>
        <v>#REF!</v>
      </c>
      <c r="V44" s="1102" t="str">
        <f t="shared" si="19"/>
        <v>#REF!</v>
      </c>
      <c r="W44" s="1085" t="str">
        <f t="shared" si="7"/>
        <v>#REF!</v>
      </c>
      <c r="X44" s="1084" t="str">
        <f t="shared" si="8"/>
        <v>#REF!</v>
      </c>
      <c r="Y44" s="1110">
        <v>1.0</v>
      </c>
      <c r="Z44" s="1104" t="str">
        <f t="shared" si="9"/>
        <v>#REF!</v>
      </c>
      <c r="AA44" s="1085" t="str">
        <f t="shared" si="10"/>
        <v>#REF!</v>
      </c>
      <c r="AB44" s="1085" t="str">
        <f t="shared" si="11"/>
        <v>#REF!</v>
      </c>
      <c r="AC44" s="1105" t="str">
        <f t="shared" si="20"/>
        <v>#REF!</v>
      </c>
      <c r="AD44" s="1105" t="str">
        <f t="shared" si="12"/>
        <v>#REF!</v>
      </c>
      <c r="AE44" s="1105" t="str">
        <f t="shared" si="13"/>
        <v>#REF!</v>
      </c>
      <c r="AF44" s="1106"/>
      <c r="AG44" s="1090"/>
      <c r="AH44" s="1090"/>
      <c r="AI44" s="1090"/>
    </row>
    <row r="45" ht="15.0" customHeight="1">
      <c r="A45" s="1098">
        <v>43.0</v>
      </c>
      <c r="B45" s="1108">
        <v>458879.0</v>
      </c>
      <c r="C45" s="287" t="s">
        <v>1124</v>
      </c>
      <c r="D45" s="232" t="s">
        <v>1351</v>
      </c>
      <c r="E45" s="232" t="s">
        <v>511</v>
      </c>
      <c r="F45" s="287" t="s">
        <v>512</v>
      </c>
      <c r="G45" s="287" t="s">
        <v>771</v>
      </c>
      <c r="H45" s="232" t="s">
        <v>541</v>
      </c>
      <c r="I45" s="1100" t="str">
        <f t="shared" si="16"/>
        <v>#REF!</v>
      </c>
      <c r="J45" s="413">
        <v>8.0</v>
      </c>
      <c r="K45" s="413">
        <v>2024.0</v>
      </c>
      <c r="L45" s="1130">
        <v>45299.0</v>
      </c>
      <c r="M45" s="229" t="s">
        <v>2103</v>
      </c>
      <c r="N45" s="490">
        <v>22.0</v>
      </c>
      <c r="O45" s="1084">
        <f t="shared" si="17"/>
        <v>1</v>
      </c>
      <c r="P45" s="490" t="str">
        <f t="shared" si="18"/>
        <v>#REF!</v>
      </c>
      <c r="Q45" s="490" t="str">
        <f t="shared" si="15"/>
        <v>#REF!</v>
      </c>
      <c r="R45" s="1101"/>
      <c r="S45" s="1108" t="s">
        <v>525</v>
      </c>
      <c r="T45" s="232" t="s">
        <v>2118</v>
      </c>
      <c r="U45" s="1084" t="str">
        <f t="shared" si="5"/>
        <v>#REF!</v>
      </c>
      <c r="V45" s="1102" t="str">
        <f t="shared" si="19"/>
        <v>#REF!</v>
      </c>
      <c r="W45" s="1085" t="str">
        <f t="shared" si="7"/>
        <v>#REF!</v>
      </c>
      <c r="X45" s="1084" t="str">
        <f t="shared" si="8"/>
        <v>#REF!</v>
      </c>
      <c r="Y45" s="1110">
        <v>1.0</v>
      </c>
      <c r="Z45" s="1104" t="str">
        <f t="shared" si="9"/>
        <v>#REF!</v>
      </c>
      <c r="AA45" s="1085" t="str">
        <f t="shared" si="10"/>
        <v>#REF!</v>
      </c>
      <c r="AB45" s="1085" t="str">
        <f t="shared" si="11"/>
        <v>#REF!</v>
      </c>
      <c r="AC45" s="1105" t="str">
        <f t="shared" si="20"/>
        <v>#REF!</v>
      </c>
      <c r="AD45" s="1105" t="str">
        <f t="shared" si="12"/>
        <v>#REF!</v>
      </c>
      <c r="AE45" s="1105" t="str">
        <f t="shared" si="13"/>
        <v>#REF!</v>
      </c>
      <c r="AF45" s="1106"/>
      <c r="AG45" s="1142"/>
      <c r="AH45" s="1090"/>
      <c r="AI45" s="1090"/>
    </row>
    <row r="46" ht="15.0" customHeight="1">
      <c r="A46" s="1107">
        <v>44.0</v>
      </c>
      <c r="B46" s="1108">
        <v>459051.0</v>
      </c>
      <c r="C46" s="287" t="s">
        <v>1180</v>
      </c>
      <c r="D46" s="232" t="s">
        <v>1353</v>
      </c>
      <c r="E46" s="232" t="s">
        <v>511</v>
      </c>
      <c r="F46" s="287" t="s">
        <v>546</v>
      </c>
      <c r="G46" s="287" t="s">
        <v>665</v>
      </c>
      <c r="H46" s="232" t="s">
        <v>556</v>
      </c>
      <c r="I46" s="1100" t="str">
        <f t="shared" si="16"/>
        <v>#REF!</v>
      </c>
      <c r="J46" s="413">
        <v>8.0</v>
      </c>
      <c r="K46" s="413">
        <v>2024.0</v>
      </c>
      <c r="L46" s="1130">
        <v>45299.0</v>
      </c>
      <c r="M46" s="229" t="s">
        <v>2103</v>
      </c>
      <c r="N46" s="490">
        <v>11.0</v>
      </c>
      <c r="O46" s="1084">
        <f t="shared" si="17"/>
        <v>0.5</v>
      </c>
      <c r="P46" s="490" t="str">
        <f t="shared" si="18"/>
        <v>#REF!</v>
      </c>
      <c r="Q46" s="490" t="str">
        <f t="shared" si="15"/>
        <v>#REF!</v>
      </c>
      <c r="R46" s="1101"/>
      <c r="S46" s="1108" t="s">
        <v>525</v>
      </c>
      <c r="T46" s="232" t="s">
        <v>2118</v>
      </c>
      <c r="U46" s="1084" t="str">
        <f t="shared" si="5"/>
        <v>#REF!</v>
      </c>
      <c r="V46" s="1102" t="str">
        <f t="shared" si="19"/>
        <v>#REF!</v>
      </c>
      <c r="W46" s="1085" t="str">
        <f t="shared" si="7"/>
        <v>#REF!</v>
      </c>
      <c r="X46" s="1084" t="str">
        <f t="shared" si="8"/>
        <v>#REF!</v>
      </c>
      <c r="Y46" s="1110">
        <v>1.0</v>
      </c>
      <c r="Z46" s="1104" t="str">
        <f t="shared" si="9"/>
        <v>#REF!</v>
      </c>
      <c r="AA46" s="1085" t="str">
        <f t="shared" si="10"/>
        <v>#REF!</v>
      </c>
      <c r="AB46" s="1085" t="str">
        <f t="shared" si="11"/>
        <v>#REF!</v>
      </c>
      <c r="AC46" s="1105" t="str">
        <f t="shared" si="20"/>
        <v>#REF!</v>
      </c>
      <c r="AD46" s="1105" t="str">
        <f t="shared" si="12"/>
        <v>#REF!</v>
      </c>
      <c r="AE46" s="1105" t="str">
        <f t="shared" si="13"/>
        <v>#REF!</v>
      </c>
      <c r="AF46" s="1106"/>
      <c r="AG46" s="1090"/>
      <c r="AH46" s="1090"/>
      <c r="AI46" s="1090"/>
    </row>
    <row r="47" ht="15.0" customHeight="1">
      <c r="A47" s="1098">
        <v>45.0</v>
      </c>
      <c r="B47" s="1108">
        <v>461687.0</v>
      </c>
      <c r="C47" s="287" t="s">
        <v>1225</v>
      </c>
      <c r="D47" s="232" t="s">
        <v>1415</v>
      </c>
      <c r="E47" s="232" t="s">
        <v>511</v>
      </c>
      <c r="F47" s="287" t="s">
        <v>546</v>
      </c>
      <c r="G47" s="287" t="s">
        <v>665</v>
      </c>
      <c r="H47" s="232" t="s">
        <v>556</v>
      </c>
      <c r="I47" s="1100" t="str">
        <f t="shared" si="16"/>
        <v>#REF!</v>
      </c>
      <c r="J47" s="413">
        <v>8.0</v>
      </c>
      <c r="K47" s="413">
        <v>2024.0</v>
      </c>
      <c r="L47" s="217" t="s">
        <v>2121</v>
      </c>
      <c r="M47" s="229" t="s">
        <v>2103</v>
      </c>
      <c r="N47" s="490">
        <v>11.0</v>
      </c>
      <c r="O47" s="1084">
        <f t="shared" si="17"/>
        <v>0.5</v>
      </c>
      <c r="P47" s="490" t="str">
        <f t="shared" si="18"/>
        <v>#REF!</v>
      </c>
      <c r="Q47" s="490" t="str">
        <f t="shared" si="15"/>
        <v>#REF!</v>
      </c>
      <c r="R47" s="1101"/>
      <c r="S47" s="1108" t="s">
        <v>525</v>
      </c>
      <c r="T47" s="232" t="s">
        <v>2118</v>
      </c>
      <c r="U47" s="1084" t="str">
        <f t="shared" si="5"/>
        <v>#REF!</v>
      </c>
      <c r="V47" s="1102" t="str">
        <f t="shared" si="19"/>
        <v>#REF!</v>
      </c>
      <c r="W47" s="1085" t="str">
        <f t="shared" si="7"/>
        <v>#REF!</v>
      </c>
      <c r="X47" s="1084" t="str">
        <f t="shared" si="8"/>
        <v>#REF!</v>
      </c>
      <c r="Y47" s="1110">
        <v>1.0</v>
      </c>
      <c r="Z47" s="1104" t="str">
        <f t="shared" si="9"/>
        <v>#REF!</v>
      </c>
      <c r="AA47" s="1085" t="str">
        <f t="shared" si="10"/>
        <v>#REF!</v>
      </c>
      <c r="AB47" s="1085" t="str">
        <f t="shared" si="11"/>
        <v>#REF!</v>
      </c>
      <c r="AC47" s="1105" t="str">
        <f t="shared" si="20"/>
        <v>#REF!</v>
      </c>
      <c r="AD47" s="1105" t="str">
        <f t="shared" si="12"/>
        <v>#REF!</v>
      </c>
      <c r="AE47" s="1105" t="str">
        <f t="shared" si="13"/>
        <v>#REF!</v>
      </c>
      <c r="AF47" s="1106"/>
      <c r="AG47" s="1090"/>
      <c r="AH47" s="1090"/>
      <c r="AI47" s="1090"/>
    </row>
    <row r="48" ht="15.0" customHeight="1">
      <c r="A48" s="1107">
        <v>46.0</v>
      </c>
      <c r="B48" s="1108">
        <v>464853.0</v>
      </c>
      <c r="C48" s="287" t="s">
        <v>1355</v>
      </c>
      <c r="D48" s="232" t="s">
        <v>1356</v>
      </c>
      <c r="E48" s="232" t="s">
        <v>511</v>
      </c>
      <c r="F48" s="287" t="s">
        <v>512</v>
      </c>
      <c r="G48" s="287" t="s">
        <v>790</v>
      </c>
      <c r="H48" s="232" t="s">
        <v>531</v>
      </c>
      <c r="I48" s="1100" t="str">
        <f t="shared" si="16"/>
        <v>#REF!</v>
      </c>
      <c r="J48" s="413">
        <v>8.0</v>
      </c>
      <c r="K48" s="413">
        <v>2024.0</v>
      </c>
      <c r="L48" s="1130">
        <v>45299.0</v>
      </c>
      <c r="M48" s="229" t="s">
        <v>2103</v>
      </c>
      <c r="N48" s="490">
        <v>11.0</v>
      </c>
      <c r="O48" s="1084">
        <f t="shared" si="17"/>
        <v>0.5</v>
      </c>
      <c r="P48" s="490" t="str">
        <f t="shared" si="18"/>
        <v>#REF!</v>
      </c>
      <c r="Q48" s="490" t="str">
        <f t="shared" si="15"/>
        <v>#REF!</v>
      </c>
      <c r="R48" s="1101"/>
      <c r="S48" s="1108" t="s">
        <v>525</v>
      </c>
      <c r="T48" s="232" t="s">
        <v>2118</v>
      </c>
      <c r="U48" s="1084" t="str">
        <f t="shared" si="5"/>
        <v>#REF!</v>
      </c>
      <c r="V48" s="1102" t="str">
        <f t="shared" si="19"/>
        <v>#REF!</v>
      </c>
      <c r="W48" s="1085" t="str">
        <f t="shared" si="7"/>
        <v>#REF!</v>
      </c>
      <c r="X48" s="1084" t="str">
        <f t="shared" si="8"/>
        <v>#REF!</v>
      </c>
      <c r="Y48" s="1110">
        <v>1.0</v>
      </c>
      <c r="Z48" s="1104" t="str">
        <f t="shared" si="9"/>
        <v>#REF!</v>
      </c>
      <c r="AA48" s="1085" t="str">
        <f t="shared" si="10"/>
        <v>#REF!</v>
      </c>
      <c r="AB48" s="1085" t="str">
        <f t="shared" si="11"/>
        <v>#REF!</v>
      </c>
      <c r="AC48" s="1105" t="str">
        <f t="shared" si="20"/>
        <v>#REF!</v>
      </c>
      <c r="AD48" s="1105" t="str">
        <f t="shared" si="12"/>
        <v>#REF!</v>
      </c>
      <c r="AE48" s="1105" t="str">
        <f t="shared" si="13"/>
        <v>#REF!</v>
      </c>
      <c r="AF48" s="1106"/>
      <c r="AG48" s="1090"/>
      <c r="AH48" s="1090"/>
      <c r="AI48" s="1090"/>
    </row>
    <row r="49" ht="15.0" customHeight="1">
      <c r="A49" s="1098">
        <v>47.0</v>
      </c>
      <c r="B49" s="1108">
        <v>465485.0</v>
      </c>
      <c r="C49" s="287" t="s">
        <v>1357</v>
      </c>
      <c r="D49" s="232" t="s">
        <v>1358</v>
      </c>
      <c r="E49" s="232" t="s">
        <v>511</v>
      </c>
      <c r="F49" s="287" t="s">
        <v>512</v>
      </c>
      <c r="G49" s="287" t="s">
        <v>790</v>
      </c>
      <c r="H49" s="232" t="s">
        <v>531</v>
      </c>
      <c r="I49" s="1100" t="str">
        <f t="shared" si="16"/>
        <v>#REF!</v>
      </c>
      <c r="J49" s="413">
        <v>8.0</v>
      </c>
      <c r="K49" s="413">
        <v>2024.0</v>
      </c>
      <c r="L49" s="1130">
        <v>45299.0</v>
      </c>
      <c r="M49" s="229" t="s">
        <v>2103</v>
      </c>
      <c r="N49" s="490">
        <v>22.0</v>
      </c>
      <c r="O49" s="1084">
        <f t="shared" si="17"/>
        <v>1</v>
      </c>
      <c r="P49" s="490" t="str">
        <f t="shared" si="18"/>
        <v>#REF!</v>
      </c>
      <c r="Q49" s="490" t="str">
        <f t="shared" si="15"/>
        <v>#REF!</v>
      </c>
      <c r="R49" s="1101"/>
      <c r="S49" s="1108" t="s">
        <v>525</v>
      </c>
      <c r="T49" s="232" t="s">
        <v>2118</v>
      </c>
      <c r="U49" s="1084" t="str">
        <f t="shared" si="5"/>
        <v>#REF!</v>
      </c>
      <c r="V49" s="1102" t="str">
        <f t="shared" si="19"/>
        <v>#REF!</v>
      </c>
      <c r="W49" s="1085" t="str">
        <f t="shared" si="7"/>
        <v>#REF!</v>
      </c>
      <c r="X49" s="1084" t="str">
        <f t="shared" si="8"/>
        <v>#REF!</v>
      </c>
      <c r="Y49" s="1110">
        <v>1.0</v>
      </c>
      <c r="Z49" s="1104" t="str">
        <f t="shared" si="9"/>
        <v>#REF!</v>
      </c>
      <c r="AA49" s="1085" t="str">
        <f t="shared" si="10"/>
        <v>#REF!</v>
      </c>
      <c r="AB49" s="1085" t="str">
        <f t="shared" si="11"/>
        <v>#REF!</v>
      </c>
      <c r="AC49" s="1105" t="str">
        <f t="shared" si="20"/>
        <v>#REF!</v>
      </c>
      <c r="AD49" s="1105" t="str">
        <f t="shared" si="12"/>
        <v>#REF!</v>
      </c>
      <c r="AE49" s="1105" t="str">
        <f t="shared" si="13"/>
        <v>#REF!</v>
      </c>
      <c r="AF49" s="1106"/>
      <c r="AG49" s="1090"/>
      <c r="AH49" s="1090"/>
      <c r="AI49" s="1090"/>
    </row>
    <row r="50" ht="15.0" customHeight="1">
      <c r="A50" s="1107">
        <v>48.0</v>
      </c>
      <c r="B50" s="1108">
        <v>465801.0</v>
      </c>
      <c r="C50" s="232" t="s">
        <v>1360</v>
      </c>
      <c r="D50" s="232" t="s">
        <v>1361</v>
      </c>
      <c r="E50" s="232" t="s">
        <v>511</v>
      </c>
      <c r="F50" s="232" t="s">
        <v>512</v>
      </c>
      <c r="G50" s="232" t="s">
        <v>893</v>
      </c>
      <c r="H50" s="232" t="s">
        <v>514</v>
      </c>
      <c r="I50" s="1100" t="str">
        <f t="shared" si="16"/>
        <v>#REF!</v>
      </c>
      <c r="J50" s="413">
        <v>8.0</v>
      </c>
      <c r="K50" s="413">
        <v>2024.0</v>
      </c>
      <c r="L50" s="1130">
        <v>45299.0</v>
      </c>
      <c r="M50" s="229" t="s">
        <v>2103</v>
      </c>
      <c r="N50" s="490">
        <v>11.0</v>
      </c>
      <c r="O50" s="1084">
        <f t="shared" si="17"/>
        <v>0.5</v>
      </c>
      <c r="P50" s="490" t="str">
        <f t="shared" si="18"/>
        <v>#REF!</v>
      </c>
      <c r="Q50" s="490" t="str">
        <f t="shared" si="15"/>
        <v>#REF!</v>
      </c>
      <c r="R50" s="1101"/>
      <c r="S50" s="1108" t="s">
        <v>525</v>
      </c>
      <c r="T50" s="232" t="s">
        <v>2118</v>
      </c>
      <c r="U50" s="1084" t="str">
        <f t="shared" si="5"/>
        <v>#REF!</v>
      </c>
      <c r="V50" s="1102" t="str">
        <f t="shared" si="19"/>
        <v>#REF!</v>
      </c>
      <c r="W50" s="1085" t="str">
        <f t="shared" si="7"/>
        <v>#REF!</v>
      </c>
      <c r="X50" s="1084" t="str">
        <f t="shared" si="8"/>
        <v>#REF!</v>
      </c>
      <c r="Y50" s="1110">
        <v>1.0</v>
      </c>
      <c r="Z50" s="1104" t="str">
        <f t="shared" si="9"/>
        <v>#REF!</v>
      </c>
      <c r="AA50" s="1085" t="str">
        <f t="shared" si="10"/>
        <v>#REF!</v>
      </c>
      <c r="AB50" s="1085" t="str">
        <f t="shared" si="11"/>
        <v>#REF!</v>
      </c>
      <c r="AC50" s="1105" t="str">
        <f t="shared" si="20"/>
        <v>#REF!</v>
      </c>
      <c r="AD50" s="1105" t="str">
        <f t="shared" si="12"/>
        <v>#REF!</v>
      </c>
      <c r="AE50" s="1105" t="str">
        <f t="shared" si="13"/>
        <v>#REF!</v>
      </c>
      <c r="AF50" s="1106"/>
      <c r="AG50" s="1090"/>
      <c r="AH50" s="1090"/>
      <c r="AI50" s="1090"/>
    </row>
    <row r="51" ht="15.0" customHeight="1">
      <c r="A51" s="1098">
        <v>49.0</v>
      </c>
      <c r="B51" s="1108">
        <v>466133.0</v>
      </c>
      <c r="C51" s="232" t="s">
        <v>1568</v>
      </c>
      <c r="D51" s="232" t="s">
        <v>1569</v>
      </c>
      <c r="E51" s="232" t="s">
        <v>511</v>
      </c>
      <c r="F51" s="232" t="s">
        <v>663</v>
      </c>
      <c r="G51" s="232" t="s">
        <v>787</v>
      </c>
      <c r="H51" s="232" t="s">
        <v>1570</v>
      </c>
      <c r="I51" s="1100" t="str">
        <f t="shared" si="16"/>
        <v>#REF!</v>
      </c>
      <c r="J51" s="413">
        <v>8.0</v>
      </c>
      <c r="K51" s="413">
        <v>2024.0</v>
      </c>
      <c r="L51" s="1130">
        <v>45299.0</v>
      </c>
      <c r="M51" s="229" t="s">
        <v>2103</v>
      </c>
      <c r="N51" s="490">
        <v>11.0</v>
      </c>
      <c r="O51" s="1084">
        <f t="shared" si="17"/>
        <v>0.5</v>
      </c>
      <c r="P51" s="231" t="str">
        <f t="shared" si="18"/>
        <v>#REF!</v>
      </c>
      <c r="Q51" s="490" t="str">
        <f t="shared" si="15"/>
        <v>#REF!</v>
      </c>
      <c r="R51" s="1101"/>
      <c r="S51" s="1108" t="s">
        <v>525</v>
      </c>
      <c r="T51" s="232" t="s">
        <v>2118</v>
      </c>
      <c r="U51" s="1084" t="str">
        <f t="shared" si="5"/>
        <v>#REF!</v>
      </c>
      <c r="V51" s="1102" t="str">
        <f t="shared" si="19"/>
        <v>#REF!</v>
      </c>
      <c r="W51" s="1085" t="str">
        <f t="shared" si="7"/>
        <v>#REF!</v>
      </c>
      <c r="X51" s="1084" t="str">
        <f t="shared" si="8"/>
        <v>#REF!</v>
      </c>
      <c r="Y51" s="1110">
        <v>1.0</v>
      </c>
      <c r="Z51" s="1104" t="str">
        <f t="shared" si="9"/>
        <v>#REF!</v>
      </c>
      <c r="AA51" s="1085" t="str">
        <f t="shared" si="10"/>
        <v>#REF!</v>
      </c>
      <c r="AB51" s="1085" t="str">
        <f t="shared" si="11"/>
        <v>#REF!</v>
      </c>
      <c r="AC51" s="1105" t="str">
        <f t="shared" si="20"/>
        <v>#REF!</v>
      </c>
      <c r="AD51" s="1105" t="str">
        <f t="shared" si="12"/>
        <v>#REF!</v>
      </c>
      <c r="AE51" s="1105" t="str">
        <f t="shared" si="13"/>
        <v>#REF!</v>
      </c>
      <c r="AF51" s="1106"/>
      <c r="AG51" s="1090"/>
      <c r="AH51" s="1090"/>
      <c r="AI51" s="1090"/>
    </row>
    <row r="52" ht="15.0" customHeight="1">
      <c r="A52" s="1107">
        <v>50.0</v>
      </c>
      <c r="B52" s="1099">
        <v>272968.0</v>
      </c>
      <c r="C52" s="220" t="s">
        <v>582</v>
      </c>
      <c r="D52" s="220" t="s">
        <v>1365</v>
      </c>
      <c r="E52" s="220" t="s">
        <v>511</v>
      </c>
      <c r="F52" s="220" t="s">
        <v>512</v>
      </c>
      <c r="G52" s="220" t="s">
        <v>893</v>
      </c>
      <c r="H52" s="220" t="s">
        <v>514</v>
      </c>
      <c r="I52" s="1100" t="str">
        <f t="shared" si="16"/>
        <v>#REF!</v>
      </c>
      <c r="J52" s="413">
        <v>8.0</v>
      </c>
      <c r="K52" s="413">
        <v>2024.0</v>
      </c>
      <c r="L52" s="1130">
        <v>45299.0</v>
      </c>
      <c r="M52" s="217" t="s">
        <v>2103</v>
      </c>
      <c r="N52" s="543">
        <v>22.0</v>
      </c>
      <c r="O52" s="1084">
        <f t="shared" si="17"/>
        <v>1</v>
      </c>
      <c r="P52" s="490">
        <f t="shared" si="18"/>
        <v>1</v>
      </c>
      <c r="Q52" s="490">
        <f t="shared" si="15"/>
        <v>1</v>
      </c>
      <c r="R52" s="1101"/>
      <c r="S52" s="1099" t="s">
        <v>517</v>
      </c>
      <c r="T52" s="220" t="s">
        <v>1367</v>
      </c>
      <c r="U52" s="1084">
        <f t="shared" si="5"/>
        <v>1</v>
      </c>
      <c r="V52" s="1102">
        <f t="shared" si="19"/>
        <v>1</v>
      </c>
      <c r="W52" s="1085">
        <f t="shared" si="7"/>
        <v>1</v>
      </c>
      <c r="X52" s="1084">
        <f t="shared" si="8"/>
        <v>1</v>
      </c>
      <c r="Y52" s="1103">
        <v>1.0</v>
      </c>
      <c r="Z52" s="1104" t="str">
        <f t="shared" si="9"/>
        <v>#REF!</v>
      </c>
      <c r="AA52" s="1085" t="str">
        <f t="shared" si="10"/>
        <v>#REF!</v>
      </c>
      <c r="AB52" s="1085" t="str">
        <f t="shared" si="11"/>
        <v>#REF!</v>
      </c>
      <c r="AC52" s="1105">
        <f t="shared" si="20"/>
        <v>0</v>
      </c>
      <c r="AD52" s="1105" t="str">
        <f t="shared" si="12"/>
        <v>#REF!</v>
      </c>
      <c r="AE52" s="1105" t="str">
        <f t="shared" si="13"/>
        <v>#REF!</v>
      </c>
      <c r="AF52" s="1106"/>
      <c r="AG52" s="1090"/>
      <c r="AH52" s="1090"/>
      <c r="AI52" s="1090"/>
    </row>
    <row r="53" ht="15.0" customHeight="1">
      <c r="A53" s="1098">
        <v>51.0</v>
      </c>
      <c r="B53" s="1108">
        <v>277202.0</v>
      </c>
      <c r="C53" s="232" t="s">
        <v>638</v>
      </c>
      <c r="D53" s="232" t="s">
        <v>1369</v>
      </c>
      <c r="E53" s="232" t="s">
        <v>511</v>
      </c>
      <c r="F53" s="232" t="s">
        <v>512</v>
      </c>
      <c r="G53" s="232" t="s">
        <v>787</v>
      </c>
      <c r="H53" s="232" t="s">
        <v>570</v>
      </c>
      <c r="I53" s="1100" t="str">
        <f t="shared" si="16"/>
        <v>#REF!</v>
      </c>
      <c r="J53" s="413">
        <v>8.0</v>
      </c>
      <c r="K53" s="413">
        <v>2024.0</v>
      </c>
      <c r="L53" s="1130">
        <v>45299.0</v>
      </c>
      <c r="M53" s="229" t="s">
        <v>2103</v>
      </c>
      <c r="N53" s="490">
        <v>22.0</v>
      </c>
      <c r="O53" s="1084">
        <f t="shared" si="17"/>
        <v>1</v>
      </c>
      <c r="P53" s="490">
        <f t="shared" si="18"/>
        <v>1</v>
      </c>
      <c r="Q53" s="490">
        <f t="shared" si="15"/>
        <v>1</v>
      </c>
      <c r="R53" s="1101"/>
      <c r="S53" s="1108" t="s">
        <v>517</v>
      </c>
      <c r="T53" s="232" t="s">
        <v>1367</v>
      </c>
      <c r="U53" s="1084">
        <f t="shared" si="5"/>
        <v>1</v>
      </c>
      <c r="V53" s="1102">
        <f t="shared" si="19"/>
        <v>1</v>
      </c>
      <c r="W53" s="1085">
        <f t="shared" si="7"/>
        <v>1</v>
      </c>
      <c r="X53" s="1084">
        <f t="shared" si="8"/>
        <v>1</v>
      </c>
      <c r="Y53" s="1110">
        <v>1.0</v>
      </c>
      <c r="Z53" s="1104" t="str">
        <f t="shared" si="9"/>
        <v>#REF!</v>
      </c>
      <c r="AA53" s="1085" t="str">
        <f t="shared" si="10"/>
        <v>#REF!</v>
      </c>
      <c r="AB53" s="1085" t="str">
        <f t="shared" si="11"/>
        <v>#REF!</v>
      </c>
      <c r="AC53" s="1105">
        <f t="shared" si="20"/>
        <v>0</v>
      </c>
      <c r="AD53" s="1105" t="str">
        <f t="shared" si="12"/>
        <v>#REF!</v>
      </c>
      <c r="AE53" s="1105" t="str">
        <f t="shared" si="13"/>
        <v>#REF!</v>
      </c>
      <c r="AF53" s="1106"/>
      <c r="AG53" s="1090"/>
      <c r="AH53" s="1090"/>
      <c r="AI53" s="1090"/>
    </row>
    <row r="54" ht="15.0" customHeight="1">
      <c r="A54" s="1107">
        <v>52.0</v>
      </c>
      <c r="B54" s="1108">
        <v>281845.0</v>
      </c>
      <c r="C54" s="232" t="s">
        <v>588</v>
      </c>
      <c r="D54" s="232" t="s">
        <v>1371</v>
      </c>
      <c r="E54" s="232" t="s">
        <v>511</v>
      </c>
      <c r="F54" s="232" t="s">
        <v>512</v>
      </c>
      <c r="G54" s="232" t="s">
        <v>771</v>
      </c>
      <c r="H54" s="232" t="s">
        <v>541</v>
      </c>
      <c r="I54" s="1100" t="str">
        <f t="shared" si="16"/>
        <v>#REF!</v>
      </c>
      <c r="J54" s="413">
        <v>8.0</v>
      </c>
      <c r="K54" s="437">
        <v>2024.0</v>
      </c>
      <c r="L54" s="1130">
        <v>45299.0</v>
      </c>
      <c r="M54" s="229" t="s">
        <v>2103</v>
      </c>
      <c r="N54" s="490">
        <v>21.5</v>
      </c>
      <c r="O54" s="1084">
        <f t="shared" si="17"/>
        <v>0.9772727273</v>
      </c>
      <c r="P54" s="490">
        <f t="shared" si="18"/>
        <v>0.977</v>
      </c>
      <c r="Q54" s="490">
        <f t="shared" si="15"/>
        <v>0.977</v>
      </c>
      <c r="R54" s="1111"/>
      <c r="S54" s="1108" t="s">
        <v>517</v>
      </c>
      <c r="T54" s="232" t="s">
        <v>1367</v>
      </c>
      <c r="U54" s="1084">
        <f t="shared" si="5"/>
        <v>0.977</v>
      </c>
      <c r="V54" s="1102">
        <f t="shared" si="19"/>
        <v>0.977</v>
      </c>
      <c r="W54" s="1085">
        <f t="shared" si="7"/>
        <v>0.977</v>
      </c>
      <c r="X54" s="1084">
        <f t="shared" si="8"/>
        <v>1</v>
      </c>
      <c r="Y54" s="1110">
        <v>1.0</v>
      </c>
      <c r="Z54" s="1104" t="str">
        <f t="shared" si="9"/>
        <v>#REF!</v>
      </c>
      <c r="AA54" s="1085" t="str">
        <f t="shared" si="10"/>
        <v>#REF!</v>
      </c>
      <c r="AB54" s="1085" t="str">
        <f t="shared" si="11"/>
        <v>#REF!</v>
      </c>
      <c r="AC54" s="1105">
        <f t="shared" si="20"/>
        <v>0</v>
      </c>
      <c r="AD54" s="1105" t="str">
        <f t="shared" si="12"/>
        <v>#REF!</v>
      </c>
      <c r="AE54" s="1105" t="str">
        <f t="shared" si="13"/>
        <v>#REF!</v>
      </c>
      <c r="AF54" s="541"/>
      <c r="AG54" s="1090"/>
      <c r="AH54" s="1090"/>
      <c r="AI54" s="1090"/>
    </row>
    <row r="55" ht="15.0" customHeight="1">
      <c r="A55" s="1098">
        <v>53.0</v>
      </c>
      <c r="B55" s="1108">
        <v>291197.0</v>
      </c>
      <c r="C55" s="232" t="s">
        <v>544</v>
      </c>
      <c r="D55" s="232" t="s">
        <v>1374</v>
      </c>
      <c r="E55" s="232" t="s">
        <v>511</v>
      </c>
      <c r="F55" s="232" t="s">
        <v>546</v>
      </c>
      <c r="G55" s="232" t="s">
        <v>787</v>
      </c>
      <c r="H55" s="232" t="s">
        <v>596</v>
      </c>
      <c r="I55" s="1100" t="str">
        <f t="shared" si="16"/>
        <v>#REF!</v>
      </c>
      <c r="J55" s="413">
        <v>8.0</v>
      </c>
      <c r="K55" s="413">
        <v>2024.0</v>
      </c>
      <c r="L55" s="1130">
        <v>45299.0</v>
      </c>
      <c r="M55" s="229" t="s">
        <v>2103</v>
      </c>
      <c r="N55" s="490">
        <v>22.0</v>
      </c>
      <c r="O55" s="1084">
        <f t="shared" si="17"/>
        <v>1</v>
      </c>
      <c r="P55" s="490">
        <f t="shared" si="18"/>
        <v>1</v>
      </c>
      <c r="Q55" s="490">
        <f t="shared" si="15"/>
        <v>1</v>
      </c>
      <c r="R55" s="1101"/>
      <c r="S55" s="1108" t="s">
        <v>517</v>
      </c>
      <c r="T55" s="232" t="s">
        <v>1367</v>
      </c>
      <c r="U55" s="1084">
        <f t="shared" si="5"/>
        <v>1</v>
      </c>
      <c r="V55" s="1102">
        <f t="shared" si="19"/>
        <v>1</v>
      </c>
      <c r="W55" s="1085">
        <f t="shared" si="7"/>
        <v>1</v>
      </c>
      <c r="X55" s="1084">
        <f t="shared" si="8"/>
        <v>1</v>
      </c>
      <c r="Y55" s="1110">
        <v>1.0</v>
      </c>
      <c r="Z55" s="1104" t="str">
        <f t="shared" si="9"/>
        <v>#REF!</v>
      </c>
      <c r="AA55" s="1085" t="str">
        <f t="shared" si="10"/>
        <v>#REF!</v>
      </c>
      <c r="AB55" s="1085" t="str">
        <f t="shared" si="11"/>
        <v>#REF!</v>
      </c>
      <c r="AC55" s="1105">
        <f t="shared" si="20"/>
        <v>0</v>
      </c>
      <c r="AD55" s="1105" t="str">
        <f t="shared" si="12"/>
        <v>#REF!</v>
      </c>
      <c r="AE55" s="1105" t="str">
        <f t="shared" si="13"/>
        <v>#REF!</v>
      </c>
      <c r="AF55" s="1106"/>
      <c r="AG55" s="1090"/>
      <c r="AH55" s="1090"/>
      <c r="AI55" s="1090"/>
    </row>
    <row r="56" ht="15.0" customHeight="1">
      <c r="A56" s="1107">
        <v>54.0</v>
      </c>
      <c r="B56" s="1108">
        <v>293052.0</v>
      </c>
      <c r="C56" s="232" t="s">
        <v>614</v>
      </c>
      <c r="D56" s="232" t="s">
        <v>1375</v>
      </c>
      <c r="E56" s="232" t="s">
        <v>511</v>
      </c>
      <c r="F56" s="232" t="s">
        <v>546</v>
      </c>
      <c r="G56" s="232" t="s">
        <v>790</v>
      </c>
      <c r="H56" s="232" t="s">
        <v>616</v>
      </c>
      <c r="I56" s="1100" t="str">
        <f t="shared" si="16"/>
        <v>#REF!</v>
      </c>
      <c r="J56" s="413">
        <v>8.0</v>
      </c>
      <c r="K56" s="413">
        <v>2024.0</v>
      </c>
      <c r="L56" s="1130">
        <v>45299.0</v>
      </c>
      <c r="M56" s="229" t="s">
        <v>2103</v>
      </c>
      <c r="N56" s="490">
        <v>22.0</v>
      </c>
      <c r="O56" s="1084">
        <f t="shared" si="17"/>
        <v>1</v>
      </c>
      <c r="P56" s="490">
        <f t="shared" si="18"/>
        <v>1</v>
      </c>
      <c r="Q56" s="490">
        <f t="shared" si="15"/>
        <v>1</v>
      </c>
      <c r="R56" s="1101"/>
      <c r="S56" s="1108" t="s">
        <v>517</v>
      </c>
      <c r="T56" s="232" t="s">
        <v>1367</v>
      </c>
      <c r="U56" s="1084">
        <f t="shared" si="5"/>
        <v>1</v>
      </c>
      <c r="V56" s="1102">
        <f t="shared" si="19"/>
        <v>1</v>
      </c>
      <c r="W56" s="1085">
        <f t="shared" si="7"/>
        <v>1</v>
      </c>
      <c r="X56" s="1084">
        <f t="shared" si="8"/>
        <v>1</v>
      </c>
      <c r="Y56" s="1110">
        <v>1.0</v>
      </c>
      <c r="Z56" s="1104" t="str">
        <f t="shared" si="9"/>
        <v>#REF!</v>
      </c>
      <c r="AA56" s="1085" t="str">
        <f t="shared" si="10"/>
        <v>#REF!</v>
      </c>
      <c r="AB56" s="1085" t="str">
        <f t="shared" si="11"/>
        <v>#REF!</v>
      </c>
      <c r="AC56" s="1105">
        <f t="shared" si="20"/>
        <v>0</v>
      </c>
      <c r="AD56" s="1105" t="str">
        <f t="shared" si="12"/>
        <v>#REF!</v>
      </c>
      <c r="AE56" s="1105" t="str">
        <f t="shared" si="13"/>
        <v>#REF!</v>
      </c>
      <c r="AF56" s="1106"/>
      <c r="AG56" s="1090"/>
      <c r="AH56" s="1090"/>
      <c r="AI56" s="1090"/>
    </row>
    <row r="57" ht="15.0" customHeight="1">
      <c r="A57" s="1098">
        <v>55.0</v>
      </c>
      <c r="B57" s="1108">
        <v>427333.0</v>
      </c>
      <c r="C57" s="232" t="s">
        <v>558</v>
      </c>
      <c r="D57" s="232" t="s">
        <v>1378</v>
      </c>
      <c r="E57" s="232" t="s">
        <v>511</v>
      </c>
      <c r="F57" s="232" t="s">
        <v>512</v>
      </c>
      <c r="G57" s="232" t="s">
        <v>771</v>
      </c>
      <c r="H57" s="232" t="s">
        <v>541</v>
      </c>
      <c r="I57" s="1100" t="str">
        <f t="shared" si="16"/>
        <v>#REF!</v>
      </c>
      <c r="J57" s="413">
        <v>8.0</v>
      </c>
      <c r="K57" s="413">
        <v>2024.0</v>
      </c>
      <c r="L57" s="1130">
        <v>45299.0</v>
      </c>
      <c r="M57" s="229" t="s">
        <v>2103</v>
      </c>
      <c r="N57" s="490">
        <v>22.0</v>
      </c>
      <c r="O57" s="1084">
        <f t="shared" si="17"/>
        <v>1</v>
      </c>
      <c r="P57" s="490">
        <f t="shared" si="18"/>
        <v>1</v>
      </c>
      <c r="Q57" s="490">
        <f t="shared" si="15"/>
        <v>1</v>
      </c>
      <c r="R57" s="1101"/>
      <c r="S57" s="1108" t="s">
        <v>517</v>
      </c>
      <c r="T57" s="232" t="s">
        <v>1367</v>
      </c>
      <c r="U57" s="1084">
        <f t="shared" si="5"/>
        <v>1</v>
      </c>
      <c r="V57" s="1102">
        <f t="shared" si="19"/>
        <v>1</v>
      </c>
      <c r="W57" s="1085">
        <f t="shared" si="7"/>
        <v>1</v>
      </c>
      <c r="X57" s="1084">
        <f t="shared" si="8"/>
        <v>1</v>
      </c>
      <c r="Y57" s="1110">
        <v>1.0</v>
      </c>
      <c r="Z57" s="1104" t="str">
        <f t="shared" si="9"/>
        <v>#REF!</v>
      </c>
      <c r="AA57" s="1085" t="str">
        <f t="shared" si="10"/>
        <v>#REF!</v>
      </c>
      <c r="AB57" s="1085" t="str">
        <f t="shared" si="11"/>
        <v>#REF!</v>
      </c>
      <c r="AC57" s="1105">
        <f t="shared" si="20"/>
        <v>0</v>
      </c>
      <c r="AD57" s="1105" t="str">
        <f t="shared" si="12"/>
        <v>#REF!</v>
      </c>
      <c r="AE57" s="1105" t="str">
        <f t="shared" si="13"/>
        <v>#REF!</v>
      </c>
      <c r="AF57" s="1106"/>
      <c r="AG57" s="1090"/>
      <c r="AH57" s="1090"/>
      <c r="AI57" s="1090"/>
    </row>
    <row r="58" ht="15.0" customHeight="1">
      <c r="A58" s="1107">
        <v>56.0</v>
      </c>
      <c r="B58" s="1108">
        <v>428532.0</v>
      </c>
      <c r="C58" s="232" t="s">
        <v>553</v>
      </c>
      <c r="D58" s="232" t="s">
        <v>1381</v>
      </c>
      <c r="E58" s="232" t="s">
        <v>511</v>
      </c>
      <c r="F58" s="232" t="s">
        <v>546</v>
      </c>
      <c r="G58" s="232" t="s">
        <v>790</v>
      </c>
      <c r="H58" s="232" t="s">
        <v>616</v>
      </c>
      <c r="I58" s="1100" t="str">
        <f t="shared" si="16"/>
        <v>#REF!</v>
      </c>
      <c r="J58" s="413">
        <v>8.0</v>
      </c>
      <c r="K58" s="413">
        <v>2024.0</v>
      </c>
      <c r="L58" s="1130">
        <v>45299.0</v>
      </c>
      <c r="M58" s="229" t="s">
        <v>2103</v>
      </c>
      <c r="N58" s="490">
        <v>20.5</v>
      </c>
      <c r="O58" s="1084">
        <f t="shared" si="17"/>
        <v>0.9318181818</v>
      </c>
      <c r="P58" s="490">
        <f t="shared" si="18"/>
        <v>0.932</v>
      </c>
      <c r="Q58" s="490">
        <f t="shared" si="15"/>
        <v>0.932</v>
      </c>
      <c r="R58" s="1101"/>
      <c r="S58" s="1108" t="s">
        <v>517</v>
      </c>
      <c r="T58" s="232" t="s">
        <v>1367</v>
      </c>
      <c r="U58" s="1084">
        <f t="shared" si="5"/>
        <v>0.932</v>
      </c>
      <c r="V58" s="1102">
        <f t="shared" si="19"/>
        <v>0.932</v>
      </c>
      <c r="W58" s="1085">
        <f t="shared" si="7"/>
        <v>0.932</v>
      </c>
      <c r="X58" s="1084">
        <f t="shared" si="8"/>
        <v>1</v>
      </c>
      <c r="Y58" s="1110">
        <v>1.0</v>
      </c>
      <c r="Z58" s="1104" t="str">
        <f t="shared" si="9"/>
        <v>#REF!</v>
      </c>
      <c r="AA58" s="1085" t="str">
        <f t="shared" si="10"/>
        <v>#REF!</v>
      </c>
      <c r="AB58" s="1085" t="str">
        <f t="shared" si="11"/>
        <v>#REF!</v>
      </c>
      <c r="AC58" s="1105">
        <f t="shared" si="20"/>
        <v>0</v>
      </c>
      <c r="AD58" s="1105" t="str">
        <f t="shared" si="12"/>
        <v>#REF!</v>
      </c>
      <c r="AE58" s="1105" t="str">
        <f t="shared" si="13"/>
        <v>#REF!</v>
      </c>
      <c r="AF58" s="1106"/>
      <c r="AG58" s="1090"/>
      <c r="AH58" s="1090"/>
      <c r="AI58" s="1090"/>
    </row>
    <row r="59" ht="15.0" customHeight="1">
      <c r="A59" s="1098">
        <v>57.0</v>
      </c>
      <c r="B59" s="1108">
        <v>434038.0</v>
      </c>
      <c r="C59" s="232" t="s">
        <v>594</v>
      </c>
      <c r="D59" s="232" t="s">
        <v>1384</v>
      </c>
      <c r="E59" s="232" t="s">
        <v>511</v>
      </c>
      <c r="F59" s="232" t="s">
        <v>546</v>
      </c>
      <c r="G59" s="232" t="s">
        <v>787</v>
      </c>
      <c r="H59" s="232" t="s">
        <v>596</v>
      </c>
      <c r="I59" s="1100" t="str">
        <f t="shared" si="16"/>
        <v>#REF!</v>
      </c>
      <c r="J59" s="413">
        <v>8.0</v>
      </c>
      <c r="K59" s="413">
        <v>2024.0</v>
      </c>
      <c r="L59" s="1130">
        <v>45299.0</v>
      </c>
      <c r="M59" s="229" t="s">
        <v>2103</v>
      </c>
      <c r="N59" s="490">
        <v>22.0</v>
      </c>
      <c r="O59" s="1084">
        <f t="shared" si="17"/>
        <v>1</v>
      </c>
      <c r="P59" s="490">
        <f t="shared" si="18"/>
        <v>1</v>
      </c>
      <c r="Q59" s="490">
        <f t="shared" si="15"/>
        <v>1</v>
      </c>
      <c r="R59" s="1101"/>
      <c r="S59" s="1108" t="s">
        <v>517</v>
      </c>
      <c r="T59" s="232" t="s">
        <v>1367</v>
      </c>
      <c r="U59" s="1084">
        <f t="shared" si="5"/>
        <v>1</v>
      </c>
      <c r="V59" s="1102">
        <f t="shared" si="19"/>
        <v>1</v>
      </c>
      <c r="W59" s="1085">
        <f t="shared" si="7"/>
        <v>1</v>
      </c>
      <c r="X59" s="1084">
        <f t="shared" si="8"/>
        <v>1</v>
      </c>
      <c r="Y59" s="1110">
        <v>1.0</v>
      </c>
      <c r="Z59" s="1104" t="str">
        <f t="shared" si="9"/>
        <v>#REF!</v>
      </c>
      <c r="AA59" s="1085" t="str">
        <f t="shared" si="10"/>
        <v>#REF!</v>
      </c>
      <c r="AB59" s="1085" t="str">
        <f t="shared" si="11"/>
        <v>#REF!</v>
      </c>
      <c r="AC59" s="1105">
        <f t="shared" si="20"/>
        <v>0</v>
      </c>
      <c r="AD59" s="1105" t="str">
        <f t="shared" si="12"/>
        <v>#REF!</v>
      </c>
      <c r="AE59" s="1105" t="str">
        <f t="shared" si="13"/>
        <v>#REF!</v>
      </c>
      <c r="AF59" s="1106"/>
      <c r="AG59" s="1090"/>
      <c r="AH59" s="1090"/>
      <c r="AI59" s="1090"/>
    </row>
    <row r="60" ht="15.0" customHeight="1">
      <c r="A60" s="1107">
        <v>58.0</v>
      </c>
      <c r="B60" s="1108">
        <v>441534.0</v>
      </c>
      <c r="C60" s="232" t="s">
        <v>509</v>
      </c>
      <c r="D60" s="232" t="s">
        <v>1388</v>
      </c>
      <c r="E60" s="232" t="s">
        <v>511</v>
      </c>
      <c r="F60" s="232" t="s">
        <v>512</v>
      </c>
      <c r="G60" s="232" t="s">
        <v>893</v>
      </c>
      <c r="H60" s="232" t="s">
        <v>514</v>
      </c>
      <c r="I60" s="1100" t="str">
        <f t="shared" si="16"/>
        <v>#REF!</v>
      </c>
      <c r="J60" s="413">
        <v>8.0</v>
      </c>
      <c r="K60" s="413">
        <v>2024.0</v>
      </c>
      <c r="L60" s="1130">
        <v>45299.0</v>
      </c>
      <c r="M60" s="229" t="s">
        <v>2103</v>
      </c>
      <c r="N60" s="490">
        <v>21.5</v>
      </c>
      <c r="O60" s="1084">
        <f t="shared" si="17"/>
        <v>0.9772727273</v>
      </c>
      <c r="P60" s="490">
        <f t="shared" si="18"/>
        <v>0.977</v>
      </c>
      <c r="Q60" s="490">
        <f t="shared" si="15"/>
        <v>0.977</v>
      </c>
      <c r="R60" s="1101"/>
      <c r="S60" s="1108" t="s">
        <v>517</v>
      </c>
      <c r="T60" s="232" t="s">
        <v>1367</v>
      </c>
      <c r="U60" s="1084">
        <f t="shared" si="5"/>
        <v>0.977</v>
      </c>
      <c r="V60" s="1102">
        <f t="shared" si="19"/>
        <v>0.977</v>
      </c>
      <c r="W60" s="1085">
        <f t="shared" si="7"/>
        <v>0.977</v>
      </c>
      <c r="X60" s="1084">
        <f t="shared" si="8"/>
        <v>1</v>
      </c>
      <c r="Y60" s="1110">
        <v>1.0</v>
      </c>
      <c r="Z60" s="1104" t="str">
        <f t="shared" si="9"/>
        <v>#REF!</v>
      </c>
      <c r="AA60" s="1085" t="str">
        <f t="shared" si="10"/>
        <v>#REF!</v>
      </c>
      <c r="AB60" s="1085" t="str">
        <f t="shared" si="11"/>
        <v>#REF!</v>
      </c>
      <c r="AC60" s="1105">
        <f t="shared" si="20"/>
        <v>0</v>
      </c>
      <c r="AD60" s="1105" t="str">
        <f t="shared" si="12"/>
        <v>#REF!</v>
      </c>
      <c r="AE60" s="1105" t="str">
        <f t="shared" si="13"/>
        <v>#REF!</v>
      </c>
      <c r="AF60" s="1106"/>
      <c r="AG60" s="1090"/>
      <c r="AH60" s="1090"/>
      <c r="AI60" s="1090"/>
    </row>
    <row r="61" ht="15.0" customHeight="1">
      <c r="A61" s="1098">
        <v>59.0</v>
      </c>
      <c r="B61" s="1108">
        <v>455599.0</v>
      </c>
      <c r="C61" s="232" t="s">
        <v>567</v>
      </c>
      <c r="D61" s="232" t="s">
        <v>1395</v>
      </c>
      <c r="E61" s="232" t="s">
        <v>511</v>
      </c>
      <c r="F61" s="232" t="s">
        <v>512</v>
      </c>
      <c r="G61" s="232" t="s">
        <v>787</v>
      </c>
      <c r="H61" s="232" t="s">
        <v>570</v>
      </c>
      <c r="I61" s="1100" t="str">
        <f t="shared" si="16"/>
        <v>#REF!</v>
      </c>
      <c r="J61" s="413">
        <v>8.0</v>
      </c>
      <c r="K61" s="413">
        <v>2024.0</v>
      </c>
      <c r="L61" s="1130">
        <v>45299.0</v>
      </c>
      <c r="M61" s="229" t="s">
        <v>2103</v>
      </c>
      <c r="N61" s="490">
        <v>15.0</v>
      </c>
      <c r="O61" s="1084">
        <f t="shared" si="17"/>
        <v>0.6818181818</v>
      </c>
      <c r="P61" s="490">
        <f t="shared" si="18"/>
        <v>0.682</v>
      </c>
      <c r="Q61" s="490">
        <f t="shared" si="15"/>
        <v>0.682</v>
      </c>
      <c r="R61" s="1101"/>
      <c r="S61" s="1108" t="s">
        <v>517</v>
      </c>
      <c r="T61" s="232" t="s">
        <v>1367</v>
      </c>
      <c r="U61" s="1084">
        <f t="shared" si="5"/>
        <v>0.682</v>
      </c>
      <c r="V61" s="1102">
        <f t="shared" si="19"/>
        <v>0.682</v>
      </c>
      <c r="W61" s="1085">
        <f t="shared" si="7"/>
        <v>0.682</v>
      </c>
      <c r="X61" s="1084">
        <f t="shared" si="8"/>
        <v>1</v>
      </c>
      <c r="Y61" s="1110">
        <v>1.0</v>
      </c>
      <c r="Z61" s="1104" t="str">
        <f t="shared" si="9"/>
        <v>#REF!</v>
      </c>
      <c r="AA61" s="1085" t="str">
        <f t="shared" si="10"/>
        <v>#REF!</v>
      </c>
      <c r="AB61" s="1085" t="str">
        <f t="shared" si="11"/>
        <v>#REF!</v>
      </c>
      <c r="AC61" s="1105">
        <f t="shared" si="20"/>
        <v>0</v>
      </c>
      <c r="AD61" s="1105" t="str">
        <f t="shared" si="12"/>
        <v>#REF!</v>
      </c>
      <c r="AE61" s="1105" t="str">
        <f t="shared" si="13"/>
        <v>#REF!</v>
      </c>
      <c r="AF61" s="1106"/>
      <c r="AG61" s="1090"/>
      <c r="AH61" s="1090"/>
      <c r="AI61" s="1090"/>
    </row>
    <row r="62" ht="15.0" customHeight="1">
      <c r="A62" s="1107">
        <v>60.0</v>
      </c>
      <c r="B62" s="1108">
        <v>465483.0</v>
      </c>
      <c r="C62" s="232" t="s">
        <v>458</v>
      </c>
      <c r="D62" s="232" t="s">
        <v>459</v>
      </c>
      <c r="E62" s="232" t="s">
        <v>511</v>
      </c>
      <c r="F62" s="232" t="s">
        <v>512</v>
      </c>
      <c r="G62" s="232" t="s">
        <v>790</v>
      </c>
      <c r="H62" s="232" t="s">
        <v>531</v>
      </c>
      <c r="I62" s="1100" t="str">
        <f t="shared" si="16"/>
        <v>#REF!</v>
      </c>
      <c r="J62" s="413">
        <v>8.0</v>
      </c>
      <c r="K62" s="413">
        <v>2024.0</v>
      </c>
      <c r="L62" s="1130">
        <v>45299.0</v>
      </c>
      <c r="M62" s="229" t="s">
        <v>2103</v>
      </c>
      <c r="N62" s="490">
        <v>22.0</v>
      </c>
      <c r="O62" s="1084">
        <f t="shared" si="17"/>
        <v>1</v>
      </c>
      <c r="P62" s="490">
        <f t="shared" si="18"/>
        <v>1</v>
      </c>
      <c r="Q62" s="490">
        <f t="shared" si="15"/>
        <v>1</v>
      </c>
      <c r="R62" s="1101"/>
      <c r="S62" s="1108" t="s">
        <v>517</v>
      </c>
      <c r="T62" s="232" t="s">
        <v>1367</v>
      </c>
      <c r="U62" s="1084">
        <f t="shared" si="5"/>
        <v>1</v>
      </c>
      <c r="V62" s="1102">
        <f t="shared" si="19"/>
        <v>1</v>
      </c>
      <c r="W62" s="1085">
        <f t="shared" si="7"/>
        <v>1</v>
      </c>
      <c r="X62" s="1084">
        <f t="shared" si="8"/>
        <v>1</v>
      </c>
      <c r="Y62" s="1110">
        <v>1.0</v>
      </c>
      <c r="Z62" s="1104" t="str">
        <f t="shared" si="9"/>
        <v>#REF!</v>
      </c>
      <c r="AA62" s="1085" t="str">
        <f t="shared" si="10"/>
        <v>#REF!</v>
      </c>
      <c r="AB62" s="1085" t="str">
        <f t="shared" si="11"/>
        <v>#REF!</v>
      </c>
      <c r="AC62" s="1105">
        <f t="shared" si="20"/>
        <v>0</v>
      </c>
      <c r="AD62" s="1105" t="str">
        <f t="shared" si="12"/>
        <v>#REF!</v>
      </c>
      <c r="AE62" s="1105" t="str">
        <f t="shared" si="13"/>
        <v>#REF!</v>
      </c>
      <c r="AF62" s="1106"/>
      <c r="AG62" s="1090"/>
      <c r="AH62" s="1090"/>
      <c r="AI62" s="1090"/>
    </row>
    <row r="63" ht="15.0" customHeight="1">
      <c r="A63" s="1098">
        <v>61.0</v>
      </c>
      <c r="B63" s="1099">
        <v>276374.0</v>
      </c>
      <c r="C63" s="220" t="s">
        <v>1399</v>
      </c>
      <c r="D63" s="220" t="s">
        <v>1400</v>
      </c>
      <c r="E63" s="220" t="s">
        <v>511</v>
      </c>
      <c r="F63" s="220" t="s">
        <v>546</v>
      </c>
      <c r="G63" s="220" t="s">
        <v>790</v>
      </c>
      <c r="H63" s="220" t="s">
        <v>616</v>
      </c>
      <c r="I63" s="1100" t="str">
        <f t="shared" si="16"/>
        <v>#REF!</v>
      </c>
      <c r="J63" s="413">
        <v>8.0</v>
      </c>
      <c r="K63" s="413">
        <v>2024.0</v>
      </c>
      <c r="L63" s="1130">
        <v>45299.0</v>
      </c>
      <c r="M63" s="217" t="s">
        <v>2103</v>
      </c>
      <c r="N63" s="543">
        <v>22.0</v>
      </c>
      <c r="O63" s="1084">
        <f t="shared" si="17"/>
        <v>1</v>
      </c>
      <c r="P63" s="490" t="str">
        <f t="shared" si="18"/>
        <v>#REF!</v>
      </c>
      <c r="Q63" s="1111" t="str">
        <f t="shared" si="15"/>
        <v>#REF!</v>
      </c>
      <c r="R63" s="1101"/>
      <c r="S63" s="1099" t="s">
        <v>525</v>
      </c>
      <c r="T63" s="220" t="s">
        <v>1401</v>
      </c>
      <c r="U63" s="1084" t="str">
        <f t="shared" si="5"/>
        <v>#REF!</v>
      </c>
      <c r="V63" s="1102" t="str">
        <f t="shared" si="19"/>
        <v>#REF!</v>
      </c>
      <c r="W63" s="1085" t="str">
        <f t="shared" si="7"/>
        <v>#REF!</v>
      </c>
      <c r="X63" s="1084" t="str">
        <f t="shared" si="8"/>
        <v>#REF!</v>
      </c>
      <c r="Y63" s="1103">
        <v>1.0</v>
      </c>
      <c r="Z63" s="1104" t="str">
        <f t="shared" si="9"/>
        <v>#REF!</v>
      </c>
      <c r="AA63" s="1085" t="str">
        <f t="shared" si="10"/>
        <v>#REF!</v>
      </c>
      <c r="AB63" s="1085" t="str">
        <f t="shared" si="11"/>
        <v>#REF!</v>
      </c>
      <c r="AC63" s="1105" t="str">
        <f t="shared" si="20"/>
        <v>#REF!</v>
      </c>
      <c r="AD63" s="1105" t="str">
        <f t="shared" si="12"/>
        <v>#REF!</v>
      </c>
      <c r="AE63" s="1105" t="str">
        <f t="shared" si="13"/>
        <v>#REF!</v>
      </c>
      <c r="AF63" s="1106"/>
      <c r="AG63" s="1090"/>
      <c r="AH63" s="1090"/>
      <c r="AI63" s="1090"/>
    </row>
    <row r="64" ht="15.0" customHeight="1">
      <c r="A64" s="1107">
        <v>62.0</v>
      </c>
      <c r="B64" s="1108">
        <v>278440.0</v>
      </c>
      <c r="C64" s="232" t="s">
        <v>1159</v>
      </c>
      <c r="D64" s="232" t="s">
        <v>1403</v>
      </c>
      <c r="E64" s="232" t="s">
        <v>511</v>
      </c>
      <c r="F64" s="232" t="s">
        <v>512</v>
      </c>
      <c r="G64" s="232" t="s">
        <v>790</v>
      </c>
      <c r="H64" s="232" t="s">
        <v>531</v>
      </c>
      <c r="I64" s="1100" t="str">
        <f t="shared" si="16"/>
        <v>#REF!</v>
      </c>
      <c r="J64" s="413">
        <v>8.0</v>
      </c>
      <c r="K64" s="413">
        <v>2024.0</v>
      </c>
      <c r="L64" s="1130">
        <v>45299.0</v>
      </c>
      <c r="M64" s="229" t="s">
        <v>2103</v>
      </c>
      <c r="N64" s="490">
        <v>22.0</v>
      </c>
      <c r="O64" s="1084">
        <f t="shared" si="17"/>
        <v>1</v>
      </c>
      <c r="P64" s="490" t="str">
        <f t="shared" si="18"/>
        <v>#REF!</v>
      </c>
      <c r="Q64" s="1111" t="str">
        <f t="shared" si="15"/>
        <v>#REF!</v>
      </c>
      <c r="R64" s="1101"/>
      <c r="S64" s="1108" t="s">
        <v>525</v>
      </c>
      <c r="T64" s="232" t="s">
        <v>1401</v>
      </c>
      <c r="U64" s="1084" t="str">
        <f t="shared" si="5"/>
        <v>#REF!</v>
      </c>
      <c r="V64" s="1102" t="str">
        <f t="shared" si="19"/>
        <v>#REF!</v>
      </c>
      <c r="W64" s="1085" t="str">
        <f t="shared" si="7"/>
        <v>#REF!</v>
      </c>
      <c r="X64" s="1084" t="str">
        <f t="shared" si="8"/>
        <v>#REF!</v>
      </c>
      <c r="Y64" s="1110">
        <v>1.0</v>
      </c>
      <c r="Z64" s="1104" t="str">
        <f t="shared" si="9"/>
        <v>#REF!</v>
      </c>
      <c r="AA64" s="1085" t="str">
        <f t="shared" si="10"/>
        <v>#REF!</v>
      </c>
      <c r="AB64" s="1085" t="str">
        <f t="shared" si="11"/>
        <v>#REF!</v>
      </c>
      <c r="AC64" s="1105" t="str">
        <f t="shared" si="20"/>
        <v>#REF!</v>
      </c>
      <c r="AD64" s="1105" t="str">
        <f t="shared" si="12"/>
        <v>#REF!</v>
      </c>
      <c r="AE64" s="1105" t="str">
        <f t="shared" si="13"/>
        <v>#REF!</v>
      </c>
      <c r="AF64" s="1106"/>
      <c r="AG64" s="1090"/>
      <c r="AH64" s="1090"/>
      <c r="AI64" s="1090"/>
    </row>
    <row r="65" ht="15.0" customHeight="1">
      <c r="A65" s="1098">
        <v>63.0</v>
      </c>
      <c r="B65" s="1108">
        <v>278454.0</v>
      </c>
      <c r="C65" s="232" t="s">
        <v>1190</v>
      </c>
      <c r="D65" s="232" t="s">
        <v>1402</v>
      </c>
      <c r="E65" s="232" t="s">
        <v>511</v>
      </c>
      <c r="F65" s="232" t="s">
        <v>512</v>
      </c>
      <c r="G65" s="232" t="s">
        <v>665</v>
      </c>
      <c r="H65" s="232" t="s">
        <v>580</v>
      </c>
      <c r="I65" s="1100" t="str">
        <f t="shared" si="16"/>
        <v>#REF!</v>
      </c>
      <c r="J65" s="413">
        <v>8.0</v>
      </c>
      <c r="K65" s="413">
        <v>2024.0</v>
      </c>
      <c r="L65" s="1130">
        <v>45299.0</v>
      </c>
      <c r="M65" s="229" t="s">
        <v>2122</v>
      </c>
      <c r="N65" s="490">
        <v>11.0</v>
      </c>
      <c r="O65" s="1084">
        <f t="shared" si="17"/>
        <v>0.5</v>
      </c>
      <c r="P65" s="490" t="str">
        <f t="shared" si="18"/>
        <v>#REF!</v>
      </c>
      <c r="Q65" s="1111" t="str">
        <f t="shared" si="15"/>
        <v>#REF!</v>
      </c>
      <c r="R65" s="1101"/>
      <c r="S65" s="1108" t="s">
        <v>525</v>
      </c>
      <c r="T65" s="232" t="s">
        <v>1401</v>
      </c>
      <c r="U65" s="1084" t="str">
        <f t="shared" si="5"/>
        <v>#REF!</v>
      </c>
      <c r="V65" s="1102" t="str">
        <f t="shared" si="19"/>
        <v>#REF!</v>
      </c>
      <c r="W65" s="1085" t="str">
        <f t="shared" si="7"/>
        <v>#REF!</v>
      </c>
      <c r="X65" s="1084" t="str">
        <f t="shared" si="8"/>
        <v>#REF!</v>
      </c>
      <c r="Y65" s="1110">
        <v>1.0</v>
      </c>
      <c r="Z65" s="1104" t="str">
        <f t="shared" si="9"/>
        <v>#REF!</v>
      </c>
      <c r="AA65" s="1085" t="str">
        <f t="shared" si="10"/>
        <v>#REF!</v>
      </c>
      <c r="AB65" s="1085" t="str">
        <f t="shared" si="11"/>
        <v>#REF!</v>
      </c>
      <c r="AC65" s="1105" t="str">
        <f t="shared" si="20"/>
        <v>#REF!</v>
      </c>
      <c r="AD65" s="1105" t="str">
        <f t="shared" si="12"/>
        <v>#REF!</v>
      </c>
      <c r="AE65" s="1105" t="str">
        <f t="shared" si="13"/>
        <v>#REF!</v>
      </c>
      <c r="AF65" s="1106"/>
      <c r="AG65" s="1090"/>
      <c r="AH65" s="1090"/>
      <c r="AI65" s="1090"/>
    </row>
    <row r="66" ht="15.0" customHeight="1">
      <c r="A66" s="1107">
        <v>64.0</v>
      </c>
      <c r="B66" s="1108">
        <v>289435.0</v>
      </c>
      <c r="C66" s="232" t="s">
        <v>1138</v>
      </c>
      <c r="D66" s="232" t="s">
        <v>1404</v>
      </c>
      <c r="E66" s="232" t="s">
        <v>511</v>
      </c>
      <c r="F66" s="232" t="s">
        <v>512</v>
      </c>
      <c r="G66" s="232" t="s">
        <v>771</v>
      </c>
      <c r="H66" s="232" t="s">
        <v>541</v>
      </c>
      <c r="I66" s="1100" t="str">
        <f t="shared" si="16"/>
        <v>#REF!</v>
      </c>
      <c r="J66" s="413">
        <v>8.0</v>
      </c>
      <c r="K66" s="437">
        <v>2024.0</v>
      </c>
      <c r="L66" s="1130">
        <v>45299.0</v>
      </c>
      <c r="M66" s="229" t="s">
        <v>2103</v>
      </c>
      <c r="N66" s="490">
        <v>22.0</v>
      </c>
      <c r="O66" s="1084">
        <f t="shared" si="17"/>
        <v>1</v>
      </c>
      <c r="P66" s="490" t="str">
        <f t="shared" si="18"/>
        <v>#REF!</v>
      </c>
      <c r="Q66" s="1111" t="str">
        <f t="shared" si="15"/>
        <v>#REF!</v>
      </c>
      <c r="R66" s="1111"/>
      <c r="S66" s="1108" t="s">
        <v>525</v>
      </c>
      <c r="T66" s="232" t="s">
        <v>1401</v>
      </c>
      <c r="U66" s="1084" t="str">
        <f t="shared" si="5"/>
        <v>#REF!</v>
      </c>
      <c r="V66" s="1102" t="str">
        <f t="shared" si="19"/>
        <v>#REF!</v>
      </c>
      <c r="W66" s="1085" t="str">
        <f t="shared" si="7"/>
        <v>#REF!</v>
      </c>
      <c r="X66" s="1084" t="str">
        <f t="shared" si="8"/>
        <v>#REF!</v>
      </c>
      <c r="Y66" s="1110">
        <v>1.0</v>
      </c>
      <c r="Z66" s="1104" t="str">
        <f t="shared" si="9"/>
        <v>#REF!</v>
      </c>
      <c r="AA66" s="1085" t="str">
        <f t="shared" si="10"/>
        <v>#REF!</v>
      </c>
      <c r="AB66" s="1085" t="str">
        <f t="shared" si="11"/>
        <v>#REF!</v>
      </c>
      <c r="AC66" s="1105" t="str">
        <f t="shared" si="20"/>
        <v>#REF!</v>
      </c>
      <c r="AD66" s="1105" t="str">
        <f t="shared" si="12"/>
        <v>#REF!</v>
      </c>
      <c r="AE66" s="1105" t="str">
        <f t="shared" si="13"/>
        <v>#REF!</v>
      </c>
      <c r="AF66" s="541"/>
      <c r="AG66" s="1090"/>
      <c r="AH66" s="1090"/>
      <c r="AI66" s="1090"/>
    </row>
    <row r="67" ht="15.0" customHeight="1">
      <c r="A67" s="1098">
        <v>65.0</v>
      </c>
      <c r="B67" s="1108">
        <v>439829.0</v>
      </c>
      <c r="C67" s="232" t="s">
        <v>1157</v>
      </c>
      <c r="D67" s="232" t="s">
        <v>1409</v>
      </c>
      <c r="E67" s="232" t="s">
        <v>511</v>
      </c>
      <c r="F67" s="232" t="s">
        <v>546</v>
      </c>
      <c r="G67" s="232" t="s">
        <v>790</v>
      </c>
      <c r="H67" s="232" t="s">
        <v>616</v>
      </c>
      <c r="I67" s="1100" t="str">
        <f t="shared" si="16"/>
        <v>#REF!</v>
      </c>
      <c r="J67" s="413">
        <v>8.0</v>
      </c>
      <c r="K67" s="413">
        <v>2024.0</v>
      </c>
      <c r="L67" s="1130">
        <v>45299.0</v>
      </c>
      <c r="M67" s="229" t="s">
        <v>2103</v>
      </c>
      <c r="N67" s="490">
        <v>22.0</v>
      </c>
      <c r="O67" s="1084">
        <f t="shared" si="17"/>
        <v>1</v>
      </c>
      <c r="P67" s="490" t="str">
        <f t="shared" si="18"/>
        <v>#REF!</v>
      </c>
      <c r="Q67" s="1111" t="str">
        <f t="shared" si="15"/>
        <v>#REF!</v>
      </c>
      <c r="R67" s="1101"/>
      <c r="S67" s="1108" t="s">
        <v>525</v>
      </c>
      <c r="T67" s="232" t="s">
        <v>1401</v>
      </c>
      <c r="U67" s="1084" t="str">
        <f t="shared" si="5"/>
        <v>#REF!</v>
      </c>
      <c r="V67" s="1102" t="str">
        <f t="shared" si="19"/>
        <v>#REF!</v>
      </c>
      <c r="W67" s="1085" t="str">
        <f t="shared" si="7"/>
        <v>#REF!</v>
      </c>
      <c r="X67" s="1084" t="str">
        <f t="shared" si="8"/>
        <v>#REF!</v>
      </c>
      <c r="Y67" s="1110">
        <v>1.0</v>
      </c>
      <c r="Z67" s="1104" t="str">
        <f t="shared" si="9"/>
        <v>#REF!</v>
      </c>
      <c r="AA67" s="1085" t="str">
        <f t="shared" si="10"/>
        <v>#REF!</v>
      </c>
      <c r="AB67" s="1085" t="str">
        <f t="shared" si="11"/>
        <v>#REF!</v>
      </c>
      <c r="AC67" s="1105" t="str">
        <f t="shared" si="20"/>
        <v>#REF!</v>
      </c>
      <c r="AD67" s="1105" t="str">
        <f t="shared" si="12"/>
        <v>#REF!</v>
      </c>
      <c r="AE67" s="1105" t="str">
        <f t="shared" si="13"/>
        <v>#REF!</v>
      </c>
      <c r="AF67" s="1106"/>
      <c r="AG67" s="1090"/>
      <c r="AH67" s="1090"/>
      <c r="AI67" s="1090"/>
    </row>
    <row r="68" ht="15.0" customHeight="1">
      <c r="A68" s="1107">
        <v>66.0</v>
      </c>
      <c r="B68" s="1108">
        <v>439827.0</v>
      </c>
      <c r="C68" s="232" t="s">
        <v>1406</v>
      </c>
      <c r="D68" s="232" t="s">
        <v>1407</v>
      </c>
      <c r="E68" s="232" t="s">
        <v>511</v>
      </c>
      <c r="F68" s="232" t="s">
        <v>512</v>
      </c>
      <c r="G68" s="232" t="s">
        <v>771</v>
      </c>
      <c r="H68" s="232" t="s">
        <v>541</v>
      </c>
      <c r="I68" s="1100" t="str">
        <f t="shared" si="16"/>
        <v>#REF!</v>
      </c>
      <c r="J68" s="413">
        <v>8.0</v>
      </c>
      <c r="K68" s="413">
        <v>2024.0</v>
      </c>
      <c r="L68" s="1130">
        <v>45299.0</v>
      </c>
      <c r="M68" s="229" t="s">
        <v>2103</v>
      </c>
      <c r="N68" s="490">
        <v>22.0</v>
      </c>
      <c r="O68" s="1084">
        <f t="shared" si="17"/>
        <v>1</v>
      </c>
      <c r="P68" s="490" t="str">
        <f t="shared" si="18"/>
        <v>#REF!</v>
      </c>
      <c r="Q68" s="1111" t="str">
        <f t="shared" si="15"/>
        <v>#REF!</v>
      </c>
      <c r="R68" s="1101"/>
      <c r="S68" s="1108" t="s">
        <v>525</v>
      </c>
      <c r="T68" s="232" t="s">
        <v>1401</v>
      </c>
      <c r="U68" s="1084" t="str">
        <f t="shared" si="5"/>
        <v>#REF!</v>
      </c>
      <c r="V68" s="1102" t="str">
        <f t="shared" si="19"/>
        <v>#REF!</v>
      </c>
      <c r="W68" s="1085" t="str">
        <f t="shared" si="7"/>
        <v>#REF!</v>
      </c>
      <c r="X68" s="1084" t="str">
        <f t="shared" si="8"/>
        <v>#REF!</v>
      </c>
      <c r="Y68" s="1110">
        <v>1.0</v>
      </c>
      <c r="Z68" s="1104" t="str">
        <f t="shared" si="9"/>
        <v>#REF!</v>
      </c>
      <c r="AA68" s="1085" t="str">
        <f t="shared" si="10"/>
        <v>#REF!</v>
      </c>
      <c r="AB68" s="1085" t="str">
        <f t="shared" si="11"/>
        <v>#REF!</v>
      </c>
      <c r="AC68" s="1105" t="str">
        <f t="shared" si="20"/>
        <v>#REF!</v>
      </c>
      <c r="AD68" s="1105" t="str">
        <f t="shared" si="12"/>
        <v>#REF!</v>
      </c>
      <c r="AE68" s="1105" t="str">
        <f t="shared" si="13"/>
        <v>#REF!</v>
      </c>
      <c r="AF68" s="1106"/>
      <c r="AG68" s="1090"/>
      <c r="AH68" s="1090"/>
      <c r="AI68" s="1090"/>
    </row>
    <row r="69" ht="15.0" customHeight="1">
      <c r="A69" s="1098">
        <v>67.0</v>
      </c>
      <c r="B69" s="1108">
        <v>461363.0</v>
      </c>
      <c r="C69" s="232" t="s">
        <v>456</v>
      </c>
      <c r="D69" s="232" t="s">
        <v>457</v>
      </c>
      <c r="E69" s="232" t="s">
        <v>511</v>
      </c>
      <c r="F69" s="232" t="s">
        <v>512</v>
      </c>
      <c r="G69" s="232" t="s">
        <v>790</v>
      </c>
      <c r="H69" s="232" t="s">
        <v>531</v>
      </c>
      <c r="I69" s="1100" t="str">
        <f t="shared" si="16"/>
        <v>#REF!</v>
      </c>
      <c r="J69" s="413">
        <v>8.0</v>
      </c>
      <c r="K69" s="413">
        <v>2024.0</v>
      </c>
      <c r="L69" s="1130">
        <v>45299.0</v>
      </c>
      <c r="M69" s="229" t="s">
        <v>2122</v>
      </c>
      <c r="N69" s="490">
        <v>11.0</v>
      </c>
      <c r="O69" s="1084">
        <f t="shared" si="17"/>
        <v>0.5</v>
      </c>
      <c r="P69" s="490" t="str">
        <f t="shared" si="18"/>
        <v>#REF!</v>
      </c>
      <c r="Q69" s="1111" t="str">
        <f t="shared" si="15"/>
        <v>#REF!</v>
      </c>
      <c r="R69" s="1101"/>
      <c r="S69" s="1108" t="s">
        <v>525</v>
      </c>
      <c r="T69" s="232" t="s">
        <v>1401</v>
      </c>
      <c r="U69" s="1084" t="str">
        <f t="shared" si="5"/>
        <v>#REF!</v>
      </c>
      <c r="V69" s="1102" t="str">
        <f t="shared" si="19"/>
        <v>#REF!</v>
      </c>
      <c r="W69" s="1085" t="str">
        <f t="shared" si="7"/>
        <v>#REF!</v>
      </c>
      <c r="X69" s="1084" t="str">
        <f t="shared" si="8"/>
        <v>#REF!</v>
      </c>
      <c r="Y69" s="1110">
        <v>1.0</v>
      </c>
      <c r="Z69" s="1104" t="str">
        <f t="shared" si="9"/>
        <v>#REF!</v>
      </c>
      <c r="AA69" s="1085" t="str">
        <f t="shared" si="10"/>
        <v>#REF!</v>
      </c>
      <c r="AB69" s="1085" t="str">
        <f t="shared" si="11"/>
        <v>#REF!</v>
      </c>
      <c r="AC69" s="1105" t="str">
        <f t="shared" si="20"/>
        <v>#REF!</v>
      </c>
      <c r="AD69" s="1105" t="str">
        <f t="shared" si="12"/>
        <v>#REF!</v>
      </c>
      <c r="AE69" s="1105" t="str">
        <f t="shared" si="13"/>
        <v>#REF!</v>
      </c>
      <c r="AF69" s="1106"/>
      <c r="AG69" s="1090"/>
      <c r="AH69" s="1090"/>
      <c r="AI69" s="1090"/>
    </row>
    <row r="70" ht="15.0" customHeight="1">
      <c r="A70" s="1107">
        <v>68.0</v>
      </c>
      <c r="B70" s="1108">
        <v>461687.0</v>
      </c>
      <c r="C70" s="232" t="s">
        <v>1225</v>
      </c>
      <c r="D70" s="232" t="s">
        <v>1415</v>
      </c>
      <c r="E70" s="232" t="s">
        <v>511</v>
      </c>
      <c r="F70" s="232" t="s">
        <v>546</v>
      </c>
      <c r="G70" s="232" t="s">
        <v>665</v>
      </c>
      <c r="H70" s="232" t="s">
        <v>556</v>
      </c>
      <c r="I70" s="1100" t="str">
        <f t="shared" si="16"/>
        <v>#REF!</v>
      </c>
      <c r="J70" s="413">
        <v>8.0</v>
      </c>
      <c r="K70" s="413">
        <v>2024.0</v>
      </c>
      <c r="L70" s="1130">
        <v>45299.0</v>
      </c>
      <c r="M70" s="229" t="s">
        <v>2122</v>
      </c>
      <c r="N70" s="490">
        <v>11.0</v>
      </c>
      <c r="O70" s="1084">
        <f t="shared" si="17"/>
        <v>0.5</v>
      </c>
      <c r="P70" s="490" t="str">
        <f t="shared" si="18"/>
        <v>#REF!</v>
      </c>
      <c r="Q70" s="1111" t="str">
        <f t="shared" si="15"/>
        <v>#REF!</v>
      </c>
      <c r="R70" s="1101"/>
      <c r="S70" s="1108" t="s">
        <v>525</v>
      </c>
      <c r="T70" s="232" t="s">
        <v>1401</v>
      </c>
      <c r="U70" s="1084" t="str">
        <f t="shared" si="5"/>
        <v>#REF!</v>
      </c>
      <c r="V70" s="1102" t="str">
        <f t="shared" si="19"/>
        <v>#REF!</v>
      </c>
      <c r="W70" s="1085" t="str">
        <f t="shared" si="7"/>
        <v>#REF!</v>
      </c>
      <c r="X70" s="1084" t="str">
        <f t="shared" si="8"/>
        <v>#REF!</v>
      </c>
      <c r="Y70" s="1110">
        <v>1.0</v>
      </c>
      <c r="Z70" s="1104" t="str">
        <f t="shared" si="9"/>
        <v>#REF!</v>
      </c>
      <c r="AA70" s="1085" t="str">
        <f t="shared" si="10"/>
        <v>#REF!</v>
      </c>
      <c r="AB70" s="1085" t="str">
        <f t="shared" si="11"/>
        <v>#REF!</v>
      </c>
      <c r="AC70" s="1105" t="str">
        <f t="shared" si="20"/>
        <v>#REF!</v>
      </c>
      <c r="AD70" s="1105" t="str">
        <f t="shared" si="12"/>
        <v>#REF!</v>
      </c>
      <c r="AE70" s="1105" t="str">
        <f t="shared" si="13"/>
        <v>#REF!</v>
      </c>
      <c r="AF70" s="1106"/>
      <c r="AG70" s="1090"/>
      <c r="AH70" s="1090"/>
      <c r="AI70" s="1090"/>
    </row>
    <row r="71" ht="15.0" customHeight="1">
      <c r="A71" s="1098">
        <v>69.0</v>
      </c>
      <c r="B71" s="1108">
        <v>463039.0</v>
      </c>
      <c r="C71" s="232" t="s">
        <v>1418</v>
      </c>
      <c r="D71" s="232" t="s">
        <v>1419</v>
      </c>
      <c r="E71" s="232" t="s">
        <v>511</v>
      </c>
      <c r="F71" s="232" t="s">
        <v>512</v>
      </c>
      <c r="G71" s="232" t="s">
        <v>790</v>
      </c>
      <c r="H71" s="232" t="s">
        <v>531</v>
      </c>
      <c r="I71" s="1100" t="str">
        <f t="shared" si="16"/>
        <v>#REF!</v>
      </c>
      <c r="J71" s="413">
        <v>8.0</v>
      </c>
      <c r="K71" s="413">
        <v>2024.0</v>
      </c>
      <c r="L71" s="1130">
        <v>45299.0</v>
      </c>
      <c r="M71" s="229" t="s">
        <v>2103</v>
      </c>
      <c r="N71" s="490">
        <v>22.0</v>
      </c>
      <c r="O71" s="1084">
        <f t="shared" si="17"/>
        <v>1</v>
      </c>
      <c r="P71" s="490" t="str">
        <f t="shared" si="18"/>
        <v>#REF!</v>
      </c>
      <c r="Q71" s="1111" t="str">
        <f t="shared" si="15"/>
        <v>#REF!</v>
      </c>
      <c r="R71" s="1101"/>
      <c r="S71" s="1108" t="s">
        <v>525</v>
      </c>
      <c r="T71" s="232" t="s">
        <v>1401</v>
      </c>
      <c r="U71" s="1084" t="str">
        <f t="shared" si="5"/>
        <v>#REF!</v>
      </c>
      <c r="V71" s="1102" t="str">
        <f t="shared" si="19"/>
        <v>#REF!</v>
      </c>
      <c r="W71" s="1085" t="str">
        <f t="shared" si="7"/>
        <v>#REF!</v>
      </c>
      <c r="X71" s="1084" t="str">
        <f t="shared" si="8"/>
        <v>#REF!</v>
      </c>
      <c r="Y71" s="1110">
        <v>1.0</v>
      </c>
      <c r="Z71" s="1104" t="str">
        <f t="shared" si="9"/>
        <v>#REF!</v>
      </c>
      <c r="AA71" s="1085" t="str">
        <f t="shared" si="10"/>
        <v>#REF!</v>
      </c>
      <c r="AB71" s="1085" t="str">
        <f t="shared" si="11"/>
        <v>#REF!</v>
      </c>
      <c r="AC71" s="1105" t="str">
        <f t="shared" si="20"/>
        <v>#REF!</v>
      </c>
      <c r="AD71" s="1105" t="str">
        <f t="shared" si="12"/>
        <v>#REF!</v>
      </c>
      <c r="AE71" s="1105" t="str">
        <f t="shared" si="13"/>
        <v>#REF!</v>
      </c>
      <c r="AF71" s="1106"/>
      <c r="AG71" s="1090"/>
      <c r="AH71" s="1090"/>
      <c r="AI71" s="1090"/>
    </row>
    <row r="72" ht="15.0" customHeight="1">
      <c r="A72" s="1107">
        <v>70.0</v>
      </c>
      <c r="B72" s="1108">
        <v>464849.0</v>
      </c>
      <c r="C72" s="232" t="s">
        <v>1421</v>
      </c>
      <c r="D72" s="232" t="s">
        <v>1422</v>
      </c>
      <c r="E72" s="232" t="s">
        <v>511</v>
      </c>
      <c r="F72" s="232" t="s">
        <v>564</v>
      </c>
      <c r="G72" s="232" t="s">
        <v>790</v>
      </c>
      <c r="H72" s="232" t="s">
        <v>565</v>
      </c>
      <c r="I72" s="1100" t="str">
        <f t="shared" si="16"/>
        <v>#REF!</v>
      </c>
      <c r="J72" s="413">
        <v>8.0</v>
      </c>
      <c r="K72" s="413">
        <v>2024.0</v>
      </c>
      <c r="L72" s="1130">
        <v>45299.0</v>
      </c>
      <c r="M72" s="229" t="s">
        <v>2103</v>
      </c>
      <c r="N72" s="490">
        <v>22.0</v>
      </c>
      <c r="O72" s="1084">
        <f t="shared" si="17"/>
        <v>1</v>
      </c>
      <c r="P72" s="490" t="str">
        <f t="shared" si="18"/>
        <v>#REF!</v>
      </c>
      <c r="Q72" s="1111" t="str">
        <f t="shared" si="15"/>
        <v>#REF!</v>
      </c>
      <c r="R72" s="1101"/>
      <c r="S72" s="1108" t="s">
        <v>525</v>
      </c>
      <c r="T72" s="232" t="s">
        <v>1401</v>
      </c>
      <c r="U72" s="1084" t="str">
        <f t="shared" si="5"/>
        <v>#REF!</v>
      </c>
      <c r="V72" s="1102" t="str">
        <f t="shared" si="19"/>
        <v>#REF!</v>
      </c>
      <c r="W72" s="1085" t="str">
        <f t="shared" si="7"/>
        <v>#REF!</v>
      </c>
      <c r="X72" s="1084" t="str">
        <f t="shared" si="8"/>
        <v>#REF!</v>
      </c>
      <c r="Y72" s="1110">
        <v>1.0</v>
      </c>
      <c r="Z72" s="1104" t="str">
        <f t="shared" si="9"/>
        <v>#REF!</v>
      </c>
      <c r="AA72" s="1085" t="str">
        <f t="shared" si="10"/>
        <v>#REF!</v>
      </c>
      <c r="AB72" s="1085" t="str">
        <f t="shared" si="11"/>
        <v>#REF!</v>
      </c>
      <c r="AC72" s="1105" t="str">
        <f t="shared" si="20"/>
        <v>#REF!</v>
      </c>
      <c r="AD72" s="1105" t="str">
        <f t="shared" si="12"/>
        <v>#REF!</v>
      </c>
      <c r="AE72" s="1105" t="str">
        <f t="shared" si="13"/>
        <v>#REF!</v>
      </c>
      <c r="AF72" s="1106"/>
      <c r="AG72" s="1090"/>
      <c r="AH72" s="1090"/>
      <c r="AI72" s="1090"/>
    </row>
    <row r="73" ht="15.0" customHeight="1">
      <c r="A73" s="1098">
        <v>71.0</v>
      </c>
      <c r="B73" s="1099">
        <v>466133.0</v>
      </c>
      <c r="C73" s="279" t="s">
        <v>1568</v>
      </c>
      <c r="D73" s="220" t="s">
        <v>1569</v>
      </c>
      <c r="E73" s="220" t="s">
        <v>511</v>
      </c>
      <c r="F73" s="279" t="s">
        <v>663</v>
      </c>
      <c r="G73" s="279" t="s">
        <v>787</v>
      </c>
      <c r="H73" s="220" t="s">
        <v>1570</v>
      </c>
      <c r="I73" s="1100" t="str">
        <f t="shared" si="16"/>
        <v>#REF!</v>
      </c>
      <c r="J73" s="437">
        <v>8.0</v>
      </c>
      <c r="K73" s="437">
        <v>2024.0</v>
      </c>
      <c r="L73" s="1130">
        <v>45299.0</v>
      </c>
      <c r="M73" s="217" t="s">
        <v>2103</v>
      </c>
      <c r="N73" s="543">
        <v>6.6</v>
      </c>
      <c r="O73" s="543">
        <v>0.3</v>
      </c>
      <c r="P73" s="219">
        <v>0.609</v>
      </c>
      <c r="Q73" s="1111">
        <f t="shared" si="15"/>
        <v>0.609</v>
      </c>
      <c r="R73" s="1111"/>
      <c r="S73" s="220" t="s">
        <v>525</v>
      </c>
      <c r="T73" s="220" t="s">
        <v>1401</v>
      </c>
      <c r="U73" s="1084">
        <f t="shared" si="5"/>
        <v>0.609</v>
      </c>
      <c r="V73" s="1102" t="str">
        <f t="shared" si="19"/>
        <v>#REF!</v>
      </c>
      <c r="W73" s="1085" t="str">
        <f t="shared" si="7"/>
        <v>#REF!</v>
      </c>
      <c r="X73" s="1084" t="str">
        <f t="shared" si="8"/>
        <v>#REF!</v>
      </c>
      <c r="Y73" s="1144">
        <v>1.0</v>
      </c>
      <c r="Z73" s="1104" t="str">
        <f t="shared" si="9"/>
        <v>#REF!</v>
      </c>
      <c r="AA73" s="1085" t="str">
        <f t="shared" si="10"/>
        <v>#REF!</v>
      </c>
      <c r="AB73" s="1085" t="str">
        <f t="shared" si="11"/>
        <v>#REF!</v>
      </c>
      <c r="AC73" s="1105" t="str">
        <f t="shared" si="20"/>
        <v>#REF!</v>
      </c>
      <c r="AD73" s="1105" t="str">
        <f t="shared" si="12"/>
        <v>#REF!</v>
      </c>
      <c r="AE73" s="1105" t="str">
        <f t="shared" si="13"/>
        <v>#REF!</v>
      </c>
      <c r="AF73" s="541"/>
      <c r="AG73" s="1090"/>
      <c r="AH73" s="1090"/>
      <c r="AI73" s="1090"/>
    </row>
    <row r="74" ht="15.0" customHeight="1">
      <c r="A74" s="1107">
        <v>72.0</v>
      </c>
      <c r="B74" s="678">
        <v>460439.0</v>
      </c>
      <c r="C74" s="679" t="s">
        <v>1428</v>
      </c>
      <c r="D74" s="680" t="s">
        <v>1429</v>
      </c>
      <c r="E74" s="679" t="s">
        <v>1417</v>
      </c>
      <c r="F74" s="313" t="s">
        <v>512</v>
      </c>
      <c r="G74" s="681" t="s">
        <v>665</v>
      </c>
      <c r="H74" s="541" t="s">
        <v>580</v>
      </c>
      <c r="I74" s="654" t="str">
        <f t="shared" si="16"/>
        <v>#REF!</v>
      </c>
      <c r="J74" s="1120">
        <v>8.0</v>
      </c>
      <c r="K74" s="1120">
        <v>2024.0</v>
      </c>
      <c r="L74" s="1121">
        <v>45299.0</v>
      </c>
      <c r="M74" s="1128">
        <v>45519.0</v>
      </c>
      <c r="N74" s="1129">
        <v>11.0</v>
      </c>
      <c r="O74" s="656">
        <f t="shared" ref="O74:O78" si="21">N74/22</f>
        <v>0.5</v>
      </c>
      <c r="P74" s="656" t="str">
        <f t="shared" ref="P74:P78" si="22">ROUND(IF(S74="ODC",1*O74,I74*O74),3)</f>
        <v>#REF!</v>
      </c>
      <c r="Q74" s="656" t="str">
        <f t="shared" si="15"/>
        <v>#REF!</v>
      </c>
      <c r="R74" s="1124"/>
      <c r="S74" s="1137" t="s">
        <v>525</v>
      </c>
      <c r="T74" s="220" t="s">
        <v>1401</v>
      </c>
      <c r="U74" s="1122" t="str">
        <f t="shared" si="5"/>
        <v>#REF!</v>
      </c>
      <c r="V74" s="1103" t="str">
        <f t="shared" si="19"/>
        <v>#REF!</v>
      </c>
      <c r="W74" s="1115" t="str">
        <f t="shared" si="7"/>
        <v>#REF!</v>
      </c>
      <c r="X74" s="1122" t="str">
        <f t="shared" si="8"/>
        <v>#REF!</v>
      </c>
      <c r="Y74" s="1110">
        <v>1.0</v>
      </c>
      <c r="Z74" s="1126" t="str">
        <f t="shared" si="9"/>
        <v>#REF!</v>
      </c>
      <c r="AA74" s="1115" t="str">
        <f t="shared" si="10"/>
        <v>#REF!</v>
      </c>
      <c r="AB74" s="1115" t="str">
        <f t="shared" si="11"/>
        <v>#REF!</v>
      </c>
      <c r="AC74" s="1116" t="str">
        <f t="shared" si="20"/>
        <v>#REF!</v>
      </c>
      <c r="AD74" s="1116" t="str">
        <f t="shared" si="12"/>
        <v>#REF!</v>
      </c>
      <c r="AE74" s="1116" t="str">
        <f t="shared" si="13"/>
        <v>#REF!</v>
      </c>
      <c r="AF74" s="1127"/>
      <c r="AG74" s="743"/>
      <c r="AH74" s="743"/>
      <c r="AI74" s="659" t="str">
        <f>AVERAGEIF(D:D,D74,Q:Q)</f>
        <v>#REF!</v>
      </c>
    </row>
    <row r="75" ht="15.0" customHeight="1">
      <c r="A75" s="1098">
        <v>73.0</v>
      </c>
      <c r="B75" s="1099">
        <v>459635.0</v>
      </c>
      <c r="C75" s="279" t="s">
        <v>1086</v>
      </c>
      <c r="D75" s="220" t="s">
        <v>1434</v>
      </c>
      <c r="E75" s="220" t="s">
        <v>511</v>
      </c>
      <c r="F75" s="279" t="s">
        <v>564</v>
      </c>
      <c r="G75" s="279" t="s">
        <v>790</v>
      </c>
      <c r="H75" s="220" t="s">
        <v>565</v>
      </c>
      <c r="I75" s="1100" t="str">
        <f t="shared" si="16"/>
        <v>#REF!</v>
      </c>
      <c r="J75" s="413">
        <v>8.0</v>
      </c>
      <c r="K75" s="413">
        <v>2024.0</v>
      </c>
      <c r="L75" s="1130">
        <v>45299.0</v>
      </c>
      <c r="M75" s="217" t="s">
        <v>2103</v>
      </c>
      <c r="N75" s="1084">
        <v>22.0</v>
      </c>
      <c r="O75" s="1084">
        <f t="shared" si="21"/>
        <v>1</v>
      </c>
      <c r="P75" s="490">
        <f t="shared" si="22"/>
        <v>1</v>
      </c>
      <c r="Q75" s="490">
        <v>1.0</v>
      </c>
      <c r="R75" s="1101"/>
      <c r="S75" s="1099" t="s">
        <v>517</v>
      </c>
      <c r="T75" s="220" t="s">
        <v>1437</v>
      </c>
      <c r="U75" s="1084">
        <f t="shared" si="5"/>
        <v>1</v>
      </c>
      <c r="V75" s="1102">
        <f t="shared" si="19"/>
        <v>1</v>
      </c>
      <c r="W75" s="1085">
        <f t="shared" si="7"/>
        <v>1</v>
      </c>
      <c r="X75" s="1084">
        <f t="shared" si="8"/>
        <v>1</v>
      </c>
      <c r="Y75" s="1103">
        <v>1.0</v>
      </c>
      <c r="Z75" s="1104" t="str">
        <f t="shared" si="9"/>
        <v>#REF!</v>
      </c>
      <c r="AA75" s="1085" t="str">
        <f t="shared" si="10"/>
        <v>#REF!</v>
      </c>
      <c r="AB75" s="1085" t="str">
        <f t="shared" si="11"/>
        <v>#REF!</v>
      </c>
      <c r="AC75" s="1105">
        <f t="shared" si="20"/>
        <v>0</v>
      </c>
      <c r="AD75" s="1105" t="str">
        <f t="shared" si="12"/>
        <v>#REF!</v>
      </c>
      <c r="AE75" s="1105" t="str">
        <f t="shared" si="13"/>
        <v>#REF!</v>
      </c>
      <c r="AF75" s="1106"/>
      <c r="AG75" s="1090"/>
      <c r="AH75" s="1090"/>
      <c r="AI75" s="1090"/>
    </row>
    <row r="76" ht="15.0" customHeight="1">
      <c r="A76" s="1107">
        <v>74.0</v>
      </c>
      <c r="B76" s="1108">
        <v>459517.0</v>
      </c>
      <c r="C76" s="287" t="s">
        <v>1083</v>
      </c>
      <c r="D76" s="232" t="s">
        <v>1440</v>
      </c>
      <c r="E76" s="232" t="s">
        <v>511</v>
      </c>
      <c r="F76" s="287" t="s">
        <v>564</v>
      </c>
      <c r="G76" s="287" t="s">
        <v>790</v>
      </c>
      <c r="H76" s="232" t="s">
        <v>565</v>
      </c>
      <c r="I76" s="1100" t="str">
        <f t="shared" si="16"/>
        <v>#REF!</v>
      </c>
      <c r="J76" s="413">
        <v>8.0</v>
      </c>
      <c r="K76" s="413">
        <v>2024.0</v>
      </c>
      <c r="L76" s="1130">
        <v>45299.0</v>
      </c>
      <c r="M76" s="217" t="s">
        <v>2103</v>
      </c>
      <c r="N76" s="1145">
        <v>22.0</v>
      </c>
      <c r="O76" s="1084">
        <f t="shared" si="21"/>
        <v>1</v>
      </c>
      <c r="P76" s="490">
        <f t="shared" si="22"/>
        <v>1</v>
      </c>
      <c r="Q76" s="490">
        <v>1.0</v>
      </c>
      <c r="R76" s="1101"/>
      <c r="S76" s="1108" t="s">
        <v>517</v>
      </c>
      <c r="T76" s="232" t="s">
        <v>1437</v>
      </c>
      <c r="U76" s="1084">
        <f t="shared" si="5"/>
        <v>1</v>
      </c>
      <c r="V76" s="1102">
        <f t="shared" si="19"/>
        <v>1</v>
      </c>
      <c r="W76" s="1085">
        <f t="shared" si="7"/>
        <v>1</v>
      </c>
      <c r="X76" s="1084">
        <f t="shared" si="8"/>
        <v>1</v>
      </c>
      <c r="Y76" s="1110">
        <v>1.0</v>
      </c>
      <c r="Z76" s="1104" t="str">
        <f t="shared" si="9"/>
        <v>#REF!</v>
      </c>
      <c r="AA76" s="1085" t="str">
        <f t="shared" si="10"/>
        <v>#REF!</v>
      </c>
      <c r="AB76" s="1085" t="str">
        <f t="shared" si="11"/>
        <v>#REF!</v>
      </c>
      <c r="AC76" s="1105">
        <f t="shared" si="20"/>
        <v>0</v>
      </c>
      <c r="AD76" s="1105" t="str">
        <f t="shared" si="12"/>
        <v>#REF!</v>
      </c>
      <c r="AE76" s="1105" t="str">
        <f t="shared" si="13"/>
        <v>#REF!</v>
      </c>
      <c r="AF76" s="1106"/>
      <c r="AG76" s="1090"/>
      <c r="AH76" s="1090"/>
      <c r="AI76" s="1090"/>
    </row>
    <row r="77" ht="15.0" customHeight="1">
      <c r="A77" s="1098">
        <v>75.0</v>
      </c>
      <c r="B77" s="1108">
        <v>459779.0</v>
      </c>
      <c r="C77" s="287" t="s">
        <v>1088</v>
      </c>
      <c r="D77" s="232" t="s">
        <v>1445</v>
      </c>
      <c r="E77" s="232" t="s">
        <v>511</v>
      </c>
      <c r="F77" s="287" t="s">
        <v>564</v>
      </c>
      <c r="G77" s="287" t="s">
        <v>790</v>
      </c>
      <c r="H77" s="232" t="s">
        <v>565</v>
      </c>
      <c r="I77" s="1100" t="str">
        <f t="shared" si="16"/>
        <v>#REF!</v>
      </c>
      <c r="J77" s="413">
        <v>8.0</v>
      </c>
      <c r="K77" s="413">
        <v>2024.0</v>
      </c>
      <c r="L77" s="1130">
        <v>45299.0</v>
      </c>
      <c r="M77" s="217" t="s">
        <v>2103</v>
      </c>
      <c r="N77" s="1145">
        <v>22.0</v>
      </c>
      <c r="O77" s="1084">
        <f t="shared" si="21"/>
        <v>1</v>
      </c>
      <c r="P77" s="490">
        <f t="shared" si="22"/>
        <v>1</v>
      </c>
      <c r="Q77" s="490">
        <v>1.0</v>
      </c>
      <c r="R77" s="1101"/>
      <c r="S77" s="1108" t="s">
        <v>517</v>
      </c>
      <c r="T77" s="232" t="s">
        <v>1437</v>
      </c>
      <c r="U77" s="1084">
        <f t="shared" si="5"/>
        <v>1</v>
      </c>
      <c r="V77" s="1102">
        <f t="shared" si="19"/>
        <v>1</v>
      </c>
      <c r="W77" s="1085">
        <f t="shared" si="7"/>
        <v>1</v>
      </c>
      <c r="X77" s="1084">
        <f t="shared" si="8"/>
        <v>1</v>
      </c>
      <c r="Y77" s="1110">
        <v>1.0</v>
      </c>
      <c r="Z77" s="1104" t="str">
        <f t="shared" si="9"/>
        <v>#REF!</v>
      </c>
      <c r="AA77" s="1085" t="str">
        <f t="shared" si="10"/>
        <v>#REF!</v>
      </c>
      <c r="AB77" s="1085" t="str">
        <f t="shared" si="11"/>
        <v>#REF!</v>
      </c>
      <c r="AC77" s="1105">
        <f t="shared" si="20"/>
        <v>0</v>
      </c>
      <c r="AD77" s="1105" t="str">
        <f t="shared" si="12"/>
        <v>#REF!</v>
      </c>
      <c r="AE77" s="1105" t="str">
        <f t="shared" si="13"/>
        <v>#REF!</v>
      </c>
      <c r="AF77" s="1106"/>
      <c r="AG77" s="1090"/>
      <c r="AH77" s="1090"/>
      <c r="AI77" s="1090"/>
    </row>
    <row r="78" ht="15.0" customHeight="1">
      <c r="A78" s="1107">
        <v>76.0</v>
      </c>
      <c r="B78" s="1099">
        <v>463509.0</v>
      </c>
      <c r="C78" s="279" t="s">
        <v>1442</v>
      </c>
      <c r="D78" s="220" t="s">
        <v>1446</v>
      </c>
      <c r="E78" s="220" t="s">
        <v>511</v>
      </c>
      <c r="F78" s="279" t="s">
        <v>564</v>
      </c>
      <c r="G78" s="279" t="s">
        <v>790</v>
      </c>
      <c r="H78" s="220" t="s">
        <v>565</v>
      </c>
      <c r="I78" s="1100" t="str">
        <f t="shared" si="16"/>
        <v>#REF!</v>
      </c>
      <c r="J78" s="413">
        <v>8.0</v>
      </c>
      <c r="K78" s="413">
        <v>2024.0</v>
      </c>
      <c r="L78" s="1130">
        <v>45299.0</v>
      </c>
      <c r="M78" s="217" t="s">
        <v>2103</v>
      </c>
      <c r="N78" s="543">
        <v>22.0</v>
      </c>
      <c r="O78" s="1084">
        <f t="shared" si="21"/>
        <v>1</v>
      </c>
      <c r="P78" s="490" t="str">
        <f t="shared" si="22"/>
        <v>#REF!</v>
      </c>
      <c r="Q78" s="490" t="str">
        <f t="shared" ref="Q78:Q79" si="23">P78</f>
        <v>#REF!</v>
      </c>
      <c r="R78" s="1101"/>
      <c r="S78" s="1099" t="s">
        <v>525</v>
      </c>
      <c r="T78" s="220" t="s">
        <v>1448</v>
      </c>
      <c r="U78" s="1084" t="str">
        <f t="shared" si="5"/>
        <v>#REF!</v>
      </c>
      <c r="V78" s="1102" t="str">
        <f t="shared" si="19"/>
        <v>#REF!</v>
      </c>
      <c r="W78" s="1085" t="str">
        <f t="shared" si="7"/>
        <v>#REF!</v>
      </c>
      <c r="X78" s="1084" t="str">
        <f t="shared" si="8"/>
        <v>#REF!</v>
      </c>
      <c r="Y78" s="1103">
        <v>1.0</v>
      </c>
      <c r="Z78" s="1104" t="str">
        <f t="shared" si="9"/>
        <v>#REF!</v>
      </c>
      <c r="AA78" s="1085" t="str">
        <f t="shared" si="10"/>
        <v>#REF!</v>
      </c>
      <c r="AB78" s="1085" t="str">
        <f t="shared" si="11"/>
        <v>#REF!</v>
      </c>
      <c r="AC78" s="1105" t="str">
        <f t="shared" si="20"/>
        <v>#REF!</v>
      </c>
      <c r="AD78" s="1105" t="str">
        <f t="shared" si="12"/>
        <v>#REF!</v>
      </c>
      <c r="AE78" s="1105" t="str">
        <f t="shared" si="13"/>
        <v>#REF!</v>
      </c>
      <c r="AF78" s="1106"/>
      <c r="AG78" s="1090"/>
      <c r="AH78" s="1090"/>
      <c r="AI78" s="1090"/>
    </row>
    <row r="79" ht="15.0" customHeight="1">
      <c r="A79" s="1098">
        <v>77.0</v>
      </c>
      <c r="B79" s="1108">
        <v>155317.0</v>
      </c>
      <c r="C79" s="287" t="s">
        <v>1273</v>
      </c>
      <c r="D79" s="232" t="s">
        <v>1274</v>
      </c>
      <c r="E79" s="232" t="s">
        <v>511</v>
      </c>
      <c r="F79" s="287" t="s">
        <v>564</v>
      </c>
      <c r="G79" s="287" t="s">
        <v>893</v>
      </c>
      <c r="H79" s="232" t="s">
        <v>633</v>
      </c>
      <c r="I79" s="1100" t="str">
        <f t="shared" si="16"/>
        <v>#REF!</v>
      </c>
      <c r="J79" s="413">
        <v>8.0</v>
      </c>
      <c r="K79" s="413">
        <v>2024.0</v>
      </c>
      <c r="L79" s="1130">
        <v>45299.0</v>
      </c>
      <c r="M79" s="229" t="s">
        <v>2103</v>
      </c>
      <c r="N79" s="490">
        <v>4.4</v>
      </c>
      <c r="O79" s="1084">
        <v>0.2</v>
      </c>
      <c r="P79" s="219">
        <v>0.466</v>
      </c>
      <c r="Q79" s="490">
        <f t="shared" si="23"/>
        <v>0.466</v>
      </c>
      <c r="R79" s="1101"/>
      <c r="S79" s="1108" t="s">
        <v>525</v>
      </c>
      <c r="T79" s="232" t="s">
        <v>1448</v>
      </c>
      <c r="U79" s="1084">
        <f t="shared" si="5"/>
        <v>0.466</v>
      </c>
      <c r="V79" s="1102">
        <f t="shared" si="19"/>
        <v>2.33</v>
      </c>
      <c r="W79" s="1085">
        <f t="shared" si="7"/>
        <v>2.33</v>
      </c>
      <c r="X79" s="1084">
        <f t="shared" si="8"/>
        <v>1</v>
      </c>
      <c r="Y79" s="1110">
        <v>1.0</v>
      </c>
      <c r="Z79" s="1104" t="str">
        <f t="shared" si="9"/>
        <v>#REF!</v>
      </c>
      <c r="AA79" s="1085" t="str">
        <f t="shared" si="10"/>
        <v>#REF!</v>
      </c>
      <c r="AB79" s="1085" t="str">
        <f t="shared" si="11"/>
        <v>#REF!</v>
      </c>
      <c r="AC79" s="1105">
        <f t="shared" si="20"/>
        <v>0</v>
      </c>
      <c r="AD79" s="1105" t="str">
        <f t="shared" si="12"/>
        <v>#REF!</v>
      </c>
      <c r="AE79" s="1105" t="str">
        <f t="shared" si="13"/>
        <v>#REF!</v>
      </c>
      <c r="AF79" s="1106"/>
      <c r="AG79" s="1090"/>
      <c r="AH79" s="1090"/>
      <c r="AI79" s="1090"/>
    </row>
    <row r="80" ht="15.0" customHeight="1">
      <c r="A80" s="1107">
        <v>78.0</v>
      </c>
      <c r="B80" s="1137">
        <v>212015.0</v>
      </c>
      <c r="C80" s="313" t="s">
        <v>629</v>
      </c>
      <c r="D80" s="313" t="s">
        <v>1514</v>
      </c>
      <c r="E80" s="541" t="s">
        <v>511</v>
      </c>
      <c r="F80" s="313" t="s">
        <v>564</v>
      </c>
      <c r="G80" s="313" t="s">
        <v>893</v>
      </c>
      <c r="H80" s="541" t="s">
        <v>633</v>
      </c>
      <c r="I80" s="1119" t="str">
        <f t="shared" si="16"/>
        <v>#REF!</v>
      </c>
      <c r="J80" s="1120">
        <v>8.0</v>
      </c>
      <c r="K80" s="1120">
        <v>2024.0</v>
      </c>
      <c r="L80" s="1121">
        <v>45299.0</v>
      </c>
      <c r="M80" s="1146" t="s">
        <v>2103</v>
      </c>
      <c r="N80" s="1129">
        <v>22.0</v>
      </c>
      <c r="O80" s="1122">
        <f t="shared" ref="O80:O83" si="24">N80/22</f>
        <v>1</v>
      </c>
      <c r="P80" s="1123" t="str">
        <f t="shared" ref="P80:P83" si="25">ROUND(IF(S80="ODC",1*O80,I80*O80),3)</f>
        <v>#REF!</v>
      </c>
      <c r="Q80" s="1123">
        <v>2.33</v>
      </c>
      <c r="R80" s="1113"/>
      <c r="S80" s="1137" t="s">
        <v>525</v>
      </c>
      <c r="T80" s="541" t="s">
        <v>1636</v>
      </c>
      <c r="U80" s="1122">
        <f t="shared" si="5"/>
        <v>2.33</v>
      </c>
      <c r="V80" s="1103" t="str">
        <f t="shared" si="19"/>
        <v>#REF!</v>
      </c>
      <c r="W80" s="1115">
        <f t="shared" si="7"/>
        <v>2.33</v>
      </c>
      <c r="X80" s="1122" t="str">
        <f t="shared" si="8"/>
        <v>#REF!</v>
      </c>
      <c r="Y80" s="1103">
        <v>1.0</v>
      </c>
      <c r="Z80" s="1104" t="str">
        <f t="shared" si="9"/>
        <v>#REF!</v>
      </c>
      <c r="AA80" s="1115" t="str">
        <f t="shared" si="10"/>
        <v>#REF!</v>
      </c>
      <c r="AB80" s="1115" t="str">
        <f t="shared" si="11"/>
        <v>#REF!</v>
      </c>
      <c r="AC80" s="1116" t="str">
        <f t="shared" si="20"/>
        <v>#REF!</v>
      </c>
      <c r="AD80" s="1116" t="str">
        <f t="shared" si="12"/>
        <v>#REF!</v>
      </c>
      <c r="AE80" s="1116" t="str">
        <f t="shared" si="13"/>
        <v>#REF!</v>
      </c>
      <c r="AF80" s="1106"/>
      <c r="AG80" s="1117"/>
      <c r="AH80" s="1117"/>
      <c r="AI80" s="1117"/>
    </row>
    <row r="81" ht="15.0" customHeight="1">
      <c r="A81" s="1098">
        <v>79.0</v>
      </c>
      <c r="B81" s="1099">
        <v>467507.0</v>
      </c>
      <c r="C81" s="279" t="s">
        <v>2131</v>
      </c>
      <c r="D81" s="220" t="s">
        <v>2132</v>
      </c>
      <c r="E81" s="220" t="s">
        <v>511</v>
      </c>
      <c r="F81" s="279" t="s">
        <v>564</v>
      </c>
      <c r="G81" s="279" t="s">
        <v>771</v>
      </c>
      <c r="H81" s="220" t="s">
        <v>612</v>
      </c>
      <c r="I81" s="1100" t="str">
        <f t="shared" si="16"/>
        <v>#REF!</v>
      </c>
      <c r="J81" s="413">
        <v>8.0</v>
      </c>
      <c r="K81" s="437">
        <v>2024.0</v>
      </c>
      <c r="L81" s="1130">
        <v>45299.0</v>
      </c>
      <c r="M81" s="217" t="s">
        <v>2103</v>
      </c>
      <c r="N81" s="543">
        <v>22.0</v>
      </c>
      <c r="O81" s="1084">
        <f t="shared" si="24"/>
        <v>1</v>
      </c>
      <c r="P81" s="490">
        <f t="shared" si="25"/>
        <v>1</v>
      </c>
      <c r="Q81" s="1111">
        <v>1.0</v>
      </c>
      <c r="R81" s="1111"/>
      <c r="S81" s="1099" t="s">
        <v>517</v>
      </c>
      <c r="T81" s="220" t="s">
        <v>2133</v>
      </c>
      <c r="U81" s="1084">
        <f t="shared" si="5"/>
        <v>1</v>
      </c>
      <c r="V81" s="1102">
        <f t="shared" si="19"/>
        <v>1</v>
      </c>
      <c r="W81" s="1085">
        <f t="shared" si="7"/>
        <v>1</v>
      </c>
      <c r="X81" s="1084">
        <f t="shared" si="8"/>
        <v>1</v>
      </c>
      <c r="Y81" s="1103">
        <v>1.0</v>
      </c>
      <c r="Z81" s="1104" t="str">
        <f t="shared" si="9"/>
        <v>#REF!</v>
      </c>
      <c r="AA81" s="1085" t="str">
        <f t="shared" si="10"/>
        <v>#REF!</v>
      </c>
      <c r="AB81" s="1085" t="str">
        <f t="shared" si="11"/>
        <v>#REF!</v>
      </c>
      <c r="AC81" s="1105">
        <f t="shared" si="20"/>
        <v>0</v>
      </c>
      <c r="AD81" s="1105" t="str">
        <f t="shared" si="12"/>
        <v>#REF!</v>
      </c>
      <c r="AE81" s="1105" t="str">
        <f t="shared" si="13"/>
        <v>#REF!</v>
      </c>
      <c r="AF81" s="541"/>
      <c r="AG81" s="1090"/>
      <c r="AH81" s="1090"/>
      <c r="AI81" s="1090"/>
    </row>
    <row r="82" ht="15.0" customHeight="1">
      <c r="A82" s="1107">
        <v>80.0</v>
      </c>
      <c r="B82" s="1108">
        <v>468647.0</v>
      </c>
      <c r="C82" s="287" t="s">
        <v>2135</v>
      </c>
      <c r="D82" s="232" t="s">
        <v>2136</v>
      </c>
      <c r="E82" s="232" t="s">
        <v>511</v>
      </c>
      <c r="F82" s="287" t="s">
        <v>546</v>
      </c>
      <c r="G82" s="287" t="s">
        <v>790</v>
      </c>
      <c r="H82" s="232" t="s">
        <v>616</v>
      </c>
      <c r="I82" s="1100" t="str">
        <f t="shared" si="16"/>
        <v>#REF!</v>
      </c>
      <c r="J82" s="413">
        <v>8.0</v>
      </c>
      <c r="K82" s="413">
        <v>2024.0</v>
      </c>
      <c r="L82" s="217" t="s">
        <v>2137</v>
      </c>
      <c r="M82" s="229" t="s">
        <v>2103</v>
      </c>
      <c r="N82" s="490">
        <v>9.0</v>
      </c>
      <c r="O82" s="1084">
        <f t="shared" si="24"/>
        <v>0.4090909091</v>
      </c>
      <c r="P82" s="490">
        <f t="shared" si="25"/>
        <v>0.409</v>
      </c>
      <c r="Q82" s="1111">
        <v>0.41</v>
      </c>
      <c r="R82" s="1101"/>
      <c r="S82" s="1108" t="s">
        <v>517</v>
      </c>
      <c r="T82" s="232" t="s">
        <v>2133</v>
      </c>
      <c r="U82" s="1084">
        <f t="shared" si="5"/>
        <v>0.41</v>
      </c>
      <c r="V82" s="1102">
        <f t="shared" si="19"/>
        <v>0.409</v>
      </c>
      <c r="W82" s="1085">
        <f t="shared" si="7"/>
        <v>0.41</v>
      </c>
      <c r="X82" s="1084">
        <f t="shared" si="8"/>
        <v>1</v>
      </c>
      <c r="Y82" s="1110">
        <v>1.0</v>
      </c>
      <c r="Z82" s="1104" t="str">
        <f t="shared" si="9"/>
        <v>#REF!</v>
      </c>
      <c r="AA82" s="1085" t="str">
        <f t="shared" si="10"/>
        <v>#REF!</v>
      </c>
      <c r="AB82" s="1085" t="str">
        <f t="shared" si="11"/>
        <v>#REF!</v>
      </c>
      <c r="AC82" s="1105">
        <f t="shared" si="20"/>
        <v>0</v>
      </c>
      <c r="AD82" s="1105" t="str">
        <f t="shared" si="12"/>
        <v>#REF!</v>
      </c>
      <c r="AE82" s="1105" t="str">
        <f t="shared" si="13"/>
        <v>#REF!</v>
      </c>
      <c r="AF82" s="1106"/>
      <c r="AG82" s="1090"/>
      <c r="AH82" s="1090"/>
      <c r="AI82" s="1090"/>
    </row>
    <row r="83" ht="15.0" customHeight="1">
      <c r="A83" s="1098">
        <v>81.0</v>
      </c>
      <c r="B83" s="1099">
        <v>276388.0</v>
      </c>
      <c r="C83" s="279" t="s">
        <v>1033</v>
      </c>
      <c r="D83" s="220" t="s">
        <v>1456</v>
      </c>
      <c r="E83" s="220" t="s">
        <v>511</v>
      </c>
      <c r="F83" s="279" t="s">
        <v>546</v>
      </c>
      <c r="G83" s="279" t="s">
        <v>665</v>
      </c>
      <c r="H83" s="220" t="s">
        <v>556</v>
      </c>
      <c r="I83" s="1100" t="str">
        <f t="shared" si="16"/>
        <v>#REF!</v>
      </c>
      <c r="J83" s="413">
        <v>8.0</v>
      </c>
      <c r="K83" s="413">
        <v>2024.0</v>
      </c>
      <c r="L83" s="1130">
        <v>45299.0</v>
      </c>
      <c r="M83" s="217" t="s">
        <v>2103</v>
      </c>
      <c r="N83" s="543">
        <v>22.0</v>
      </c>
      <c r="O83" s="1084">
        <f t="shared" si="24"/>
        <v>1</v>
      </c>
      <c r="P83" s="490">
        <f t="shared" si="25"/>
        <v>1</v>
      </c>
      <c r="Q83" s="1111">
        <v>1.0</v>
      </c>
      <c r="R83" s="1101"/>
      <c r="S83" s="1099" t="s">
        <v>517</v>
      </c>
      <c r="T83" s="220" t="s">
        <v>1458</v>
      </c>
      <c r="U83" s="1084">
        <f t="shared" si="5"/>
        <v>1</v>
      </c>
      <c r="V83" s="1102">
        <f t="shared" si="19"/>
        <v>1</v>
      </c>
      <c r="W83" s="1085">
        <f t="shared" si="7"/>
        <v>1</v>
      </c>
      <c r="X83" s="1084">
        <f t="shared" si="8"/>
        <v>1</v>
      </c>
      <c r="Y83" s="1103">
        <v>1.0</v>
      </c>
      <c r="Z83" s="1104" t="str">
        <f t="shared" si="9"/>
        <v>#REF!</v>
      </c>
      <c r="AA83" s="1085" t="str">
        <f t="shared" si="10"/>
        <v>#REF!</v>
      </c>
      <c r="AB83" s="1085" t="str">
        <f t="shared" si="11"/>
        <v>#REF!</v>
      </c>
      <c r="AC83" s="1105">
        <f t="shared" si="20"/>
        <v>0</v>
      </c>
      <c r="AD83" s="1105" t="str">
        <f t="shared" si="12"/>
        <v>#REF!</v>
      </c>
      <c r="AE83" s="1105" t="str">
        <f t="shared" si="13"/>
        <v>#REF!</v>
      </c>
      <c r="AF83" s="1106"/>
      <c r="AG83" s="1090"/>
      <c r="AH83" s="1090"/>
      <c r="AI83" s="1090"/>
    </row>
    <row r="84" ht="15.0" customHeight="1">
      <c r="A84" s="1107">
        <v>82.0</v>
      </c>
      <c r="B84" s="1099">
        <v>155317.0</v>
      </c>
      <c r="C84" s="279" t="s">
        <v>1273</v>
      </c>
      <c r="D84" s="220" t="s">
        <v>1274</v>
      </c>
      <c r="E84" s="220" t="s">
        <v>511</v>
      </c>
      <c r="F84" s="279" t="s">
        <v>564</v>
      </c>
      <c r="G84" s="279" t="s">
        <v>893</v>
      </c>
      <c r="H84" s="220" t="s">
        <v>633</v>
      </c>
      <c r="I84" s="1100" t="str">
        <f t="shared" si="16"/>
        <v>#REF!</v>
      </c>
      <c r="J84" s="413">
        <v>8.0</v>
      </c>
      <c r="K84" s="437">
        <v>2024.0</v>
      </c>
      <c r="L84" s="1130">
        <v>45299.0</v>
      </c>
      <c r="M84" s="217" t="s">
        <v>2103</v>
      </c>
      <c r="N84" s="543">
        <v>4.4</v>
      </c>
      <c r="O84" s="1084">
        <v>0.2</v>
      </c>
      <c r="P84" s="1102">
        <v>0.466</v>
      </c>
      <c r="Q84" s="490">
        <f t="shared" ref="Q84:Q87" si="26">P84</f>
        <v>0.466</v>
      </c>
      <c r="R84" s="1111"/>
      <c r="S84" s="1099" t="s">
        <v>525</v>
      </c>
      <c r="T84" s="220" t="s">
        <v>2138</v>
      </c>
      <c r="U84" s="1084">
        <f t="shared" si="5"/>
        <v>0.466</v>
      </c>
      <c r="V84" s="1102">
        <f t="shared" si="19"/>
        <v>2.33</v>
      </c>
      <c r="W84" s="1085">
        <f t="shared" si="7"/>
        <v>2.33</v>
      </c>
      <c r="X84" s="1084">
        <f t="shared" si="8"/>
        <v>1</v>
      </c>
      <c r="Y84" s="1103">
        <v>1.0</v>
      </c>
      <c r="Z84" s="1104" t="str">
        <f t="shared" si="9"/>
        <v>#REF!</v>
      </c>
      <c r="AA84" s="1085" t="str">
        <f t="shared" si="10"/>
        <v>#REF!</v>
      </c>
      <c r="AB84" s="1085" t="str">
        <f t="shared" si="11"/>
        <v>#REF!</v>
      </c>
      <c r="AC84" s="1105">
        <f t="shared" si="20"/>
        <v>0</v>
      </c>
      <c r="AD84" s="1105" t="str">
        <f t="shared" si="12"/>
        <v>#REF!</v>
      </c>
      <c r="AE84" s="1105" t="str">
        <f t="shared" si="13"/>
        <v>#REF!</v>
      </c>
      <c r="AF84" s="541"/>
      <c r="AG84" s="1090"/>
      <c r="AH84" s="1090"/>
      <c r="AI84" s="1090"/>
    </row>
    <row r="85" ht="15.0" customHeight="1">
      <c r="A85" s="1098">
        <v>83.0</v>
      </c>
      <c r="B85" s="1108">
        <v>466133.0</v>
      </c>
      <c r="C85" s="287" t="s">
        <v>1568</v>
      </c>
      <c r="D85" s="232" t="s">
        <v>1569</v>
      </c>
      <c r="E85" s="232" t="s">
        <v>511</v>
      </c>
      <c r="F85" s="287" t="s">
        <v>663</v>
      </c>
      <c r="G85" s="287" t="s">
        <v>787</v>
      </c>
      <c r="H85" s="232" t="s">
        <v>1570</v>
      </c>
      <c r="I85" s="1100" t="str">
        <f t="shared" si="16"/>
        <v>#REF!</v>
      </c>
      <c r="J85" s="413">
        <v>8.0</v>
      </c>
      <c r="K85" s="1120">
        <v>2024.0</v>
      </c>
      <c r="L85" s="1130">
        <v>45299.0</v>
      </c>
      <c r="M85" s="229" t="s">
        <v>2103</v>
      </c>
      <c r="N85" s="490">
        <v>4.4</v>
      </c>
      <c r="O85" s="1145">
        <v>0.2</v>
      </c>
      <c r="P85" s="1147">
        <v>0.406</v>
      </c>
      <c r="Q85" s="1114">
        <f t="shared" si="26"/>
        <v>0.406</v>
      </c>
      <c r="R85" s="1113"/>
      <c r="S85" s="1108" t="s">
        <v>525</v>
      </c>
      <c r="T85" s="232" t="s">
        <v>2138</v>
      </c>
      <c r="U85" s="1084">
        <f t="shared" si="5"/>
        <v>0.406</v>
      </c>
      <c r="V85" s="1103" t="str">
        <f t="shared" si="19"/>
        <v>#REF!</v>
      </c>
      <c r="W85" s="1085" t="str">
        <f t="shared" si="7"/>
        <v>#REF!</v>
      </c>
      <c r="X85" s="1122" t="str">
        <f t="shared" si="8"/>
        <v>#REF!</v>
      </c>
      <c r="Y85" s="1110">
        <v>1.0</v>
      </c>
      <c r="Z85" s="1104" t="str">
        <f t="shared" si="9"/>
        <v>#REF!</v>
      </c>
      <c r="AA85" s="1115" t="str">
        <f t="shared" si="10"/>
        <v>#REF!</v>
      </c>
      <c r="AB85" s="1115" t="str">
        <f t="shared" si="11"/>
        <v>#REF!</v>
      </c>
      <c r="AC85" s="1116" t="str">
        <f t="shared" si="20"/>
        <v>#REF!</v>
      </c>
      <c r="AD85" s="1116" t="str">
        <f t="shared" si="12"/>
        <v>#REF!</v>
      </c>
      <c r="AE85" s="1116" t="str">
        <f t="shared" si="13"/>
        <v>#REF!</v>
      </c>
      <c r="AF85" s="1106"/>
      <c r="AG85" s="1117"/>
      <c r="AH85" s="1117"/>
      <c r="AI85" s="1117"/>
    </row>
    <row r="86" ht="15.0" customHeight="1">
      <c r="A86" s="1107">
        <v>84.0</v>
      </c>
      <c r="B86" s="1108">
        <v>466475.0</v>
      </c>
      <c r="C86" s="287" t="s">
        <v>1815</v>
      </c>
      <c r="D86" s="232" t="s">
        <v>1816</v>
      </c>
      <c r="E86" s="232" t="s">
        <v>511</v>
      </c>
      <c r="F86" s="287" t="s">
        <v>564</v>
      </c>
      <c r="G86" s="287" t="s">
        <v>790</v>
      </c>
      <c r="H86" s="232" t="s">
        <v>565</v>
      </c>
      <c r="I86" s="1100" t="str">
        <f t="shared" si="16"/>
        <v>#REF!</v>
      </c>
      <c r="J86" s="413">
        <v>8.0</v>
      </c>
      <c r="K86" s="1120">
        <v>2024.0</v>
      </c>
      <c r="L86" s="1130">
        <v>45299.0</v>
      </c>
      <c r="M86" s="229" t="s">
        <v>2103</v>
      </c>
      <c r="N86" s="490">
        <v>11.0</v>
      </c>
      <c r="O86" s="1084">
        <f t="shared" ref="O86:O102" si="27">N86/22</f>
        <v>0.5</v>
      </c>
      <c r="P86" s="490" t="str">
        <f t="shared" ref="P86:P102" si="28">ROUND(IF(S86="ODC",1*O86,I86*O86),3)</f>
        <v>#REF!</v>
      </c>
      <c r="Q86" s="490" t="str">
        <f t="shared" si="26"/>
        <v>#REF!</v>
      </c>
      <c r="R86" s="1113"/>
      <c r="S86" s="1108" t="s">
        <v>525</v>
      </c>
      <c r="T86" s="232" t="s">
        <v>2138</v>
      </c>
      <c r="U86" s="1084" t="str">
        <f t="shared" si="5"/>
        <v>#REF!</v>
      </c>
      <c r="V86" s="1103" t="str">
        <f t="shared" si="19"/>
        <v>#REF!</v>
      </c>
      <c r="W86" s="1115" t="str">
        <f t="shared" si="7"/>
        <v>#REF!</v>
      </c>
      <c r="X86" s="1122" t="str">
        <f t="shared" si="8"/>
        <v>#REF!</v>
      </c>
      <c r="Y86" s="1110">
        <v>1.0</v>
      </c>
      <c r="Z86" s="1104" t="str">
        <f t="shared" si="9"/>
        <v>#REF!</v>
      </c>
      <c r="AA86" s="1115" t="str">
        <f t="shared" si="10"/>
        <v>#REF!</v>
      </c>
      <c r="AB86" s="1115" t="str">
        <f t="shared" si="11"/>
        <v>#REF!</v>
      </c>
      <c r="AC86" s="1116" t="str">
        <f t="shared" si="20"/>
        <v>#REF!</v>
      </c>
      <c r="AD86" s="1116" t="str">
        <f t="shared" si="12"/>
        <v>#REF!</v>
      </c>
      <c r="AE86" s="1116" t="str">
        <f t="shared" si="13"/>
        <v>#REF!</v>
      </c>
      <c r="AF86" s="1106"/>
      <c r="AG86" s="1117"/>
      <c r="AH86" s="1117"/>
      <c r="AI86" s="1117"/>
    </row>
    <row r="87" ht="15.0" customHeight="1">
      <c r="A87" s="1098">
        <v>85.0</v>
      </c>
      <c r="B87" s="1108">
        <v>467515.0</v>
      </c>
      <c r="C87" s="287" t="s">
        <v>2140</v>
      </c>
      <c r="D87" s="232" t="s">
        <v>2141</v>
      </c>
      <c r="E87" s="232" t="s">
        <v>511</v>
      </c>
      <c r="F87" s="287" t="s">
        <v>564</v>
      </c>
      <c r="G87" s="287" t="s">
        <v>771</v>
      </c>
      <c r="H87" s="232" t="s">
        <v>612</v>
      </c>
      <c r="I87" s="1100" t="str">
        <f t="shared" si="16"/>
        <v>#REF!</v>
      </c>
      <c r="J87" s="413">
        <v>8.0</v>
      </c>
      <c r="K87" s="437">
        <v>2024.0</v>
      </c>
      <c r="L87" s="1130">
        <v>45299.0</v>
      </c>
      <c r="M87" s="229" t="s">
        <v>2103</v>
      </c>
      <c r="N87" s="490">
        <v>22.0</v>
      </c>
      <c r="O87" s="1084">
        <f t="shared" si="27"/>
        <v>1</v>
      </c>
      <c r="P87" s="490" t="str">
        <f t="shared" si="28"/>
        <v>#REF!</v>
      </c>
      <c r="Q87" s="490" t="str">
        <f t="shared" si="26"/>
        <v>#REF!</v>
      </c>
      <c r="R87" s="1111"/>
      <c r="S87" s="1108" t="s">
        <v>525</v>
      </c>
      <c r="T87" s="232" t="s">
        <v>2138</v>
      </c>
      <c r="U87" s="1084" t="str">
        <f t="shared" si="5"/>
        <v>#REF!</v>
      </c>
      <c r="V87" s="1102" t="str">
        <f t="shared" si="19"/>
        <v>#REF!</v>
      </c>
      <c r="W87" s="1085" t="str">
        <f t="shared" si="7"/>
        <v>#REF!</v>
      </c>
      <c r="X87" s="1084" t="str">
        <f t="shared" si="8"/>
        <v>#REF!</v>
      </c>
      <c r="Y87" s="1110">
        <v>1.0</v>
      </c>
      <c r="Z87" s="1104" t="str">
        <f t="shared" si="9"/>
        <v>#REF!</v>
      </c>
      <c r="AA87" s="1085" t="str">
        <f t="shared" si="10"/>
        <v>#REF!</v>
      </c>
      <c r="AB87" s="1085" t="str">
        <f t="shared" si="11"/>
        <v>#REF!</v>
      </c>
      <c r="AC87" s="1105" t="str">
        <f t="shared" si="20"/>
        <v>#REF!</v>
      </c>
      <c r="AD87" s="1105" t="str">
        <f t="shared" si="12"/>
        <v>#REF!</v>
      </c>
      <c r="AE87" s="1105" t="str">
        <f t="shared" si="13"/>
        <v>#REF!</v>
      </c>
      <c r="AF87" s="541"/>
      <c r="AG87" s="1090"/>
      <c r="AH87" s="1090"/>
      <c r="AI87" s="1090"/>
    </row>
    <row r="88" ht="15.0" customHeight="1">
      <c r="A88" s="1107">
        <v>86.0</v>
      </c>
      <c r="B88" s="1099">
        <v>280298.0</v>
      </c>
      <c r="C88" s="220" t="s">
        <v>1105</v>
      </c>
      <c r="D88" s="220" t="s">
        <v>1477</v>
      </c>
      <c r="E88" s="220" t="s">
        <v>511</v>
      </c>
      <c r="F88" s="220" t="s">
        <v>564</v>
      </c>
      <c r="G88" s="220" t="s">
        <v>771</v>
      </c>
      <c r="H88" s="220" t="s">
        <v>612</v>
      </c>
      <c r="I88" s="1100" t="str">
        <f t="shared" si="16"/>
        <v>#REF!</v>
      </c>
      <c r="J88" s="413">
        <v>8.0</v>
      </c>
      <c r="K88" s="437">
        <v>2024.0</v>
      </c>
      <c r="L88" s="1130">
        <v>45299.0</v>
      </c>
      <c r="M88" s="217" t="s">
        <v>2103</v>
      </c>
      <c r="N88" s="543">
        <v>22.0</v>
      </c>
      <c r="O88" s="1084">
        <f t="shared" si="27"/>
        <v>1</v>
      </c>
      <c r="P88" s="490">
        <f t="shared" si="28"/>
        <v>1</v>
      </c>
      <c r="Q88" s="1111">
        <v>1.0</v>
      </c>
      <c r="R88" s="1111"/>
      <c r="S88" s="1099" t="s">
        <v>517</v>
      </c>
      <c r="T88" s="220" t="s">
        <v>1463</v>
      </c>
      <c r="U88" s="1084">
        <f t="shared" si="5"/>
        <v>1</v>
      </c>
      <c r="V88" s="1102">
        <f t="shared" si="19"/>
        <v>1</v>
      </c>
      <c r="W88" s="1085">
        <f t="shared" si="7"/>
        <v>1</v>
      </c>
      <c r="X88" s="1084">
        <f t="shared" si="8"/>
        <v>1</v>
      </c>
      <c r="Y88" s="1103">
        <v>1.0</v>
      </c>
      <c r="Z88" s="1104" t="str">
        <f t="shared" si="9"/>
        <v>#REF!</v>
      </c>
      <c r="AA88" s="1085" t="str">
        <f t="shared" si="10"/>
        <v>#REF!</v>
      </c>
      <c r="AB88" s="1085" t="str">
        <f t="shared" si="11"/>
        <v>#REF!</v>
      </c>
      <c r="AC88" s="1105">
        <f t="shared" si="20"/>
        <v>0</v>
      </c>
      <c r="AD88" s="1105" t="str">
        <f t="shared" si="12"/>
        <v>#REF!</v>
      </c>
      <c r="AE88" s="1105" t="str">
        <f t="shared" si="13"/>
        <v>#REF!</v>
      </c>
      <c r="AF88" s="541"/>
      <c r="AG88" s="1090"/>
      <c r="AH88" s="1090"/>
      <c r="AI88" s="1090"/>
    </row>
    <row r="89" ht="15.0" customHeight="1">
      <c r="A89" s="1098">
        <v>87.0</v>
      </c>
      <c r="B89" s="1108">
        <v>292506.0</v>
      </c>
      <c r="C89" s="287" t="s">
        <v>1460</v>
      </c>
      <c r="D89" s="232" t="s">
        <v>1461</v>
      </c>
      <c r="E89" s="232" t="s">
        <v>511</v>
      </c>
      <c r="F89" s="287" t="s">
        <v>564</v>
      </c>
      <c r="G89" s="287" t="s">
        <v>771</v>
      </c>
      <c r="H89" s="232" t="s">
        <v>612</v>
      </c>
      <c r="I89" s="1100" t="str">
        <f t="shared" si="16"/>
        <v>#REF!</v>
      </c>
      <c r="J89" s="413">
        <v>8.0</v>
      </c>
      <c r="K89" s="437">
        <v>2024.0</v>
      </c>
      <c r="L89" s="1130">
        <v>45299.0</v>
      </c>
      <c r="M89" s="1148">
        <v>45359.0</v>
      </c>
      <c r="N89" s="490">
        <v>2.0</v>
      </c>
      <c r="O89" s="1084">
        <f t="shared" si="27"/>
        <v>0.09090909091</v>
      </c>
      <c r="P89" s="490">
        <f t="shared" si="28"/>
        <v>0.091</v>
      </c>
      <c r="Q89" s="1111">
        <v>0.09</v>
      </c>
      <c r="R89" s="1111"/>
      <c r="S89" s="1108" t="s">
        <v>517</v>
      </c>
      <c r="T89" s="232" t="s">
        <v>1463</v>
      </c>
      <c r="U89" s="1084">
        <f t="shared" si="5"/>
        <v>0.09</v>
      </c>
      <c r="V89" s="1102" t="str">
        <f t="shared" si="19"/>
        <v>#REF!</v>
      </c>
      <c r="W89" s="1085">
        <f t="shared" si="7"/>
        <v>1.54</v>
      </c>
      <c r="X89" s="1084" t="str">
        <f t="shared" si="8"/>
        <v>#REF!</v>
      </c>
      <c r="Y89" s="1110">
        <v>1.0</v>
      </c>
      <c r="Z89" s="1104" t="str">
        <f t="shared" si="9"/>
        <v>#REF!</v>
      </c>
      <c r="AA89" s="1085" t="str">
        <f t="shared" si="10"/>
        <v>#REF!</v>
      </c>
      <c r="AB89" s="1085" t="str">
        <f t="shared" si="11"/>
        <v>#REF!</v>
      </c>
      <c r="AC89" s="1105" t="str">
        <f t="shared" si="20"/>
        <v>#REF!</v>
      </c>
      <c r="AD89" s="1105" t="str">
        <f t="shared" si="12"/>
        <v>#REF!</v>
      </c>
      <c r="AE89" s="1105" t="str">
        <f t="shared" si="13"/>
        <v>#REF!</v>
      </c>
      <c r="AF89" s="541"/>
      <c r="AG89" s="1090"/>
      <c r="AH89" s="1090"/>
      <c r="AI89" s="1090"/>
    </row>
    <row r="90" ht="15.0" customHeight="1">
      <c r="A90" s="1107">
        <v>88.0</v>
      </c>
      <c r="B90" s="1108">
        <v>428993.0</v>
      </c>
      <c r="C90" s="287" t="s">
        <v>1023</v>
      </c>
      <c r="D90" s="232" t="s">
        <v>1283</v>
      </c>
      <c r="E90" s="232" t="s">
        <v>511</v>
      </c>
      <c r="F90" s="287" t="s">
        <v>512</v>
      </c>
      <c r="G90" s="287" t="s">
        <v>771</v>
      </c>
      <c r="H90" s="232" t="s">
        <v>541</v>
      </c>
      <c r="I90" s="1100" t="str">
        <f t="shared" si="16"/>
        <v>#REF!</v>
      </c>
      <c r="J90" s="413">
        <v>8.0</v>
      </c>
      <c r="K90" s="413">
        <v>2024.0</v>
      </c>
      <c r="L90" s="1130">
        <v>45299.0</v>
      </c>
      <c r="M90" s="229" t="s">
        <v>2103</v>
      </c>
      <c r="N90" s="490">
        <v>22.0</v>
      </c>
      <c r="O90" s="1084">
        <f t="shared" si="27"/>
        <v>1</v>
      </c>
      <c r="P90" s="490">
        <f t="shared" si="28"/>
        <v>1</v>
      </c>
      <c r="Q90" s="1111">
        <v>1.0</v>
      </c>
      <c r="R90" s="1101"/>
      <c r="S90" s="1108" t="s">
        <v>517</v>
      </c>
      <c r="T90" s="232" t="s">
        <v>1463</v>
      </c>
      <c r="U90" s="1084">
        <f t="shared" si="5"/>
        <v>1</v>
      </c>
      <c r="V90" s="1102">
        <f t="shared" si="19"/>
        <v>1</v>
      </c>
      <c r="W90" s="1085">
        <f t="shared" si="7"/>
        <v>1</v>
      </c>
      <c r="X90" s="1084">
        <f t="shared" si="8"/>
        <v>1</v>
      </c>
      <c r="Y90" s="1110">
        <v>1.0</v>
      </c>
      <c r="Z90" s="1104" t="str">
        <f t="shared" si="9"/>
        <v>#REF!</v>
      </c>
      <c r="AA90" s="1085" t="str">
        <f t="shared" si="10"/>
        <v>#REF!</v>
      </c>
      <c r="AB90" s="1085" t="str">
        <f t="shared" si="11"/>
        <v>#REF!</v>
      </c>
      <c r="AC90" s="1105">
        <f t="shared" si="20"/>
        <v>0</v>
      </c>
      <c r="AD90" s="1105" t="str">
        <f t="shared" si="12"/>
        <v>#REF!</v>
      </c>
      <c r="AE90" s="1105" t="str">
        <f t="shared" si="13"/>
        <v>#REF!</v>
      </c>
      <c r="AF90" s="1106"/>
      <c r="AG90" s="1149"/>
      <c r="AH90" s="1149"/>
      <c r="AI90" s="1090"/>
    </row>
    <row r="91" ht="15.0" customHeight="1">
      <c r="A91" s="1098">
        <v>89.0</v>
      </c>
      <c r="B91" s="1108">
        <v>439024.0</v>
      </c>
      <c r="C91" s="287" t="s">
        <v>652</v>
      </c>
      <c r="D91" s="232" t="s">
        <v>1314</v>
      </c>
      <c r="E91" s="232" t="s">
        <v>511</v>
      </c>
      <c r="F91" s="287" t="s">
        <v>546</v>
      </c>
      <c r="G91" s="287" t="s">
        <v>787</v>
      </c>
      <c r="H91" s="232" t="s">
        <v>596</v>
      </c>
      <c r="I91" s="1100" t="str">
        <f t="shared" si="16"/>
        <v>#REF!</v>
      </c>
      <c r="J91" s="413">
        <v>8.0</v>
      </c>
      <c r="K91" s="437">
        <v>2024.0</v>
      </c>
      <c r="L91" s="1130">
        <v>45299.0</v>
      </c>
      <c r="M91" s="229" t="s">
        <v>2103</v>
      </c>
      <c r="N91" s="490">
        <v>22.0</v>
      </c>
      <c r="O91" s="1084">
        <f t="shared" si="27"/>
        <v>1</v>
      </c>
      <c r="P91" s="490">
        <f t="shared" si="28"/>
        <v>1</v>
      </c>
      <c r="Q91" s="1111">
        <v>1.0</v>
      </c>
      <c r="R91" s="1111"/>
      <c r="S91" s="1108" t="s">
        <v>517</v>
      </c>
      <c r="T91" s="232" t="s">
        <v>1463</v>
      </c>
      <c r="U91" s="1084">
        <f t="shared" si="5"/>
        <v>1</v>
      </c>
      <c r="V91" s="1102">
        <f t="shared" si="19"/>
        <v>1</v>
      </c>
      <c r="W91" s="1085">
        <f t="shared" si="7"/>
        <v>1</v>
      </c>
      <c r="X91" s="1084">
        <f t="shared" si="8"/>
        <v>1</v>
      </c>
      <c r="Y91" s="1110">
        <v>1.0</v>
      </c>
      <c r="Z91" s="1104" t="str">
        <f t="shared" si="9"/>
        <v>#REF!</v>
      </c>
      <c r="AA91" s="1085" t="str">
        <f t="shared" si="10"/>
        <v>#REF!</v>
      </c>
      <c r="AB91" s="1085" t="str">
        <f t="shared" si="11"/>
        <v>#REF!</v>
      </c>
      <c r="AC91" s="1105">
        <f t="shared" si="20"/>
        <v>0</v>
      </c>
      <c r="AD91" s="1105" t="str">
        <f t="shared" si="12"/>
        <v>#REF!</v>
      </c>
      <c r="AE91" s="1105" t="str">
        <f t="shared" si="13"/>
        <v>#REF!</v>
      </c>
      <c r="AF91" s="541"/>
      <c r="AG91" s="1090"/>
      <c r="AH91" s="1090"/>
      <c r="AI91" s="1090"/>
    </row>
    <row r="92" ht="15.0" customHeight="1">
      <c r="A92" s="1107">
        <v>90.0</v>
      </c>
      <c r="B92" s="1108">
        <v>447599.0</v>
      </c>
      <c r="C92" s="287" t="s">
        <v>601</v>
      </c>
      <c r="D92" s="232" t="s">
        <v>1318</v>
      </c>
      <c r="E92" s="232" t="s">
        <v>511</v>
      </c>
      <c r="F92" s="287" t="s">
        <v>564</v>
      </c>
      <c r="G92" s="287" t="s">
        <v>790</v>
      </c>
      <c r="H92" s="232" t="s">
        <v>565</v>
      </c>
      <c r="I92" s="1100" t="str">
        <f t="shared" si="16"/>
        <v>#REF!</v>
      </c>
      <c r="J92" s="413">
        <v>8.0</v>
      </c>
      <c r="K92" s="413">
        <v>2024.0</v>
      </c>
      <c r="L92" s="1130">
        <v>45299.0</v>
      </c>
      <c r="M92" s="229" t="s">
        <v>2103</v>
      </c>
      <c r="N92" s="490">
        <v>22.0</v>
      </c>
      <c r="O92" s="1084">
        <f t="shared" si="27"/>
        <v>1</v>
      </c>
      <c r="P92" s="490">
        <f t="shared" si="28"/>
        <v>1</v>
      </c>
      <c r="Q92" s="1111">
        <v>1.0</v>
      </c>
      <c r="R92" s="1101"/>
      <c r="S92" s="1108" t="s">
        <v>517</v>
      </c>
      <c r="T92" s="232" t="s">
        <v>1463</v>
      </c>
      <c r="U92" s="1084">
        <f t="shared" si="5"/>
        <v>1</v>
      </c>
      <c r="V92" s="1102">
        <f t="shared" si="19"/>
        <v>1</v>
      </c>
      <c r="W92" s="1085">
        <f t="shared" si="7"/>
        <v>1</v>
      </c>
      <c r="X92" s="1084">
        <f t="shared" si="8"/>
        <v>1</v>
      </c>
      <c r="Y92" s="1110">
        <v>1.0</v>
      </c>
      <c r="Z92" s="1104" t="str">
        <f t="shared" si="9"/>
        <v>#REF!</v>
      </c>
      <c r="AA92" s="1085" t="str">
        <f t="shared" si="10"/>
        <v>#REF!</v>
      </c>
      <c r="AB92" s="1085" t="str">
        <f t="shared" si="11"/>
        <v>#REF!</v>
      </c>
      <c r="AC92" s="1105">
        <f t="shared" si="20"/>
        <v>0</v>
      </c>
      <c r="AD92" s="1105" t="str">
        <f t="shared" si="12"/>
        <v>#REF!</v>
      </c>
      <c r="AE92" s="1105" t="str">
        <f t="shared" si="13"/>
        <v>#REF!</v>
      </c>
      <c r="AF92" s="1106"/>
      <c r="AG92" s="1090"/>
      <c r="AH92" s="1090"/>
      <c r="AI92" s="1090"/>
    </row>
    <row r="93" ht="15.0" customHeight="1">
      <c r="A93" s="1098">
        <v>91.0</v>
      </c>
      <c r="B93" s="1108">
        <v>463641.0</v>
      </c>
      <c r="C93" s="287" t="s">
        <v>1464</v>
      </c>
      <c r="D93" s="232" t="s">
        <v>1466</v>
      </c>
      <c r="E93" s="232" t="s">
        <v>511</v>
      </c>
      <c r="F93" s="287" t="s">
        <v>512</v>
      </c>
      <c r="G93" s="287" t="s">
        <v>790</v>
      </c>
      <c r="H93" s="232" t="s">
        <v>531</v>
      </c>
      <c r="I93" s="1100" t="str">
        <f t="shared" si="16"/>
        <v>#REF!</v>
      </c>
      <c r="J93" s="413">
        <v>8.0</v>
      </c>
      <c r="K93" s="413">
        <v>2024.0</v>
      </c>
      <c r="L93" s="1130">
        <v>45299.0</v>
      </c>
      <c r="M93" s="229" t="s">
        <v>2103</v>
      </c>
      <c r="N93" s="490">
        <v>22.0</v>
      </c>
      <c r="O93" s="1084">
        <f t="shared" si="27"/>
        <v>1</v>
      </c>
      <c r="P93" s="490">
        <f t="shared" si="28"/>
        <v>1</v>
      </c>
      <c r="Q93" s="1111">
        <v>1.0</v>
      </c>
      <c r="R93" s="1101"/>
      <c r="S93" s="1108" t="s">
        <v>517</v>
      </c>
      <c r="T93" s="232" t="s">
        <v>1463</v>
      </c>
      <c r="U93" s="1084">
        <f t="shared" si="5"/>
        <v>1</v>
      </c>
      <c r="V93" s="1102">
        <f t="shared" si="19"/>
        <v>1</v>
      </c>
      <c r="W93" s="1085">
        <f t="shared" si="7"/>
        <v>1</v>
      </c>
      <c r="X93" s="1084">
        <f t="shared" si="8"/>
        <v>1</v>
      </c>
      <c r="Y93" s="1110">
        <v>1.0</v>
      </c>
      <c r="Z93" s="1104" t="str">
        <f t="shared" si="9"/>
        <v>#REF!</v>
      </c>
      <c r="AA93" s="1085" t="str">
        <f t="shared" si="10"/>
        <v>#REF!</v>
      </c>
      <c r="AB93" s="1085" t="str">
        <f t="shared" si="11"/>
        <v>#REF!</v>
      </c>
      <c r="AC93" s="1105">
        <f t="shared" si="20"/>
        <v>0</v>
      </c>
      <c r="AD93" s="1105" t="str">
        <f t="shared" si="12"/>
        <v>#REF!</v>
      </c>
      <c r="AE93" s="1105" t="str">
        <f t="shared" si="13"/>
        <v>#REF!</v>
      </c>
      <c r="AF93" s="1106"/>
      <c r="AG93" s="1090"/>
      <c r="AH93" s="1090"/>
      <c r="AI93" s="1090"/>
    </row>
    <row r="94" ht="15.0" customHeight="1">
      <c r="A94" s="1107">
        <v>92.0</v>
      </c>
      <c r="B94" s="1108">
        <v>466701.0</v>
      </c>
      <c r="C94" s="287" t="s">
        <v>1653</v>
      </c>
      <c r="D94" s="232" t="s">
        <v>1654</v>
      </c>
      <c r="E94" s="232" t="s">
        <v>511</v>
      </c>
      <c r="F94" s="287" t="s">
        <v>512</v>
      </c>
      <c r="G94" s="287" t="s">
        <v>790</v>
      </c>
      <c r="H94" s="232" t="s">
        <v>531</v>
      </c>
      <c r="I94" s="1100" t="str">
        <f t="shared" si="16"/>
        <v>#REF!</v>
      </c>
      <c r="J94" s="413">
        <v>8.0</v>
      </c>
      <c r="K94" s="413">
        <v>2024.0</v>
      </c>
      <c r="L94" s="1130">
        <v>45299.0</v>
      </c>
      <c r="M94" s="229" t="s">
        <v>2103</v>
      </c>
      <c r="N94" s="490">
        <v>22.0</v>
      </c>
      <c r="O94" s="1084">
        <f t="shared" si="27"/>
        <v>1</v>
      </c>
      <c r="P94" s="490">
        <f t="shared" si="28"/>
        <v>1</v>
      </c>
      <c r="Q94" s="1111">
        <v>1.0</v>
      </c>
      <c r="R94" s="1101"/>
      <c r="S94" s="1108" t="s">
        <v>517</v>
      </c>
      <c r="T94" s="232" t="s">
        <v>1463</v>
      </c>
      <c r="U94" s="1084">
        <f t="shared" si="5"/>
        <v>1</v>
      </c>
      <c r="V94" s="1102">
        <f t="shared" si="19"/>
        <v>1</v>
      </c>
      <c r="W94" s="1085">
        <f t="shared" si="7"/>
        <v>1</v>
      </c>
      <c r="X94" s="1084">
        <f t="shared" si="8"/>
        <v>1</v>
      </c>
      <c r="Y94" s="1110">
        <v>1.0</v>
      </c>
      <c r="Z94" s="1104" t="str">
        <f t="shared" si="9"/>
        <v>#REF!</v>
      </c>
      <c r="AA94" s="1085" t="str">
        <f t="shared" si="10"/>
        <v>#REF!</v>
      </c>
      <c r="AB94" s="1085" t="str">
        <f t="shared" si="11"/>
        <v>#REF!</v>
      </c>
      <c r="AC94" s="1105">
        <f t="shared" si="20"/>
        <v>0</v>
      </c>
      <c r="AD94" s="1105" t="str">
        <f t="shared" si="12"/>
        <v>#REF!</v>
      </c>
      <c r="AE94" s="1105" t="str">
        <f t="shared" si="13"/>
        <v>#REF!</v>
      </c>
      <c r="AF94" s="1106"/>
      <c r="AG94" s="1090"/>
      <c r="AH94" s="1090"/>
      <c r="AI94" s="1090"/>
    </row>
    <row r="95" ht="15.0" customHeight="1">
      <c r="A95" s="1098">
        <v>93.0</v>
      </c>
      <c r="B95" s="1108">
        <v>467513.0</v>
      </c>
      <c r="C95" s="287" t="s">
        <v>2146</v>
      </c>
      <c r="D95" s="232" t="s">
        <v>2147</v>
      </c>
      <c r="E95" s="232" t="s">
        <v>511</v>
      </c>
      <c r="F95" s="287" t="s">
        <v>512</v>
      </c>
      <c r="G95" s="287" t="s">
        <v>771</v>
      </c>
      <c r="H95" s="232" t="s">
        <v>541</v>
      </c>
      <c r="I95" s="1100" t="str">
        <f t="shared" si="16"/>
        <v>#REF!</v>
      </c>
      <c r="J95" s="413">
        <v>8.0</v>
      </c>
      <c r="K95" s="1112">
        <v>2024.0</v>
      </c>
      <c r="L95" s="1130">
        <v>45299.0</v>
      </c>
      <c r="M95" s="229" t="s">
        <v>2103</v>
      </c>
      <c r="N95" s="490">
        <v>22.0</v>
      </c>
      <c r="O95" s="1084">
        <f t="shared" si="27"/>
        <v>1</v>
      </c>
      <c r="P95" s="490">
        <f t="shared" si="28"/>
        <v>1</v>
      </c>
      <c r="Q95" s="1114">
        <v>1.0</v>
      </c>
      <c r="R95" s="1114"/>
      <c r="S95" s="1108" t="s">
        <v>517</v>
      </c>
      <c r="T95" s="232" t="s">
        <v>1463</v>
      </c>
      <c r="U95" s="1084">
        <f t="shared" si="5"/>
        <v>1</v>
      </c>
      <c r="V95" s="1103">
        <f t="shared" si="19"/>
        <v>1</v>
      </c>
      <c r="W95" s="1115">
        <f t="shared" si="7"/>
        <v>1</v>
      </c>
      <c r="X95" s="1122">
        <f t="shared" si="8"/>
        <v>1</v>
      </c>
      <c r="Y95" s="1110">
        <v>1.0</v>
      </c>
      <c r="Z95" s="1104" t="str">
        <f t="shared" si="9"/>
        <v>#REF!</v>
      </c>
      <c r="AA95" s="1115" t="str">
        <f t="shared" si="10"/>
        <v>#REF!</v>
      </c>
      <c r="AB95" s="1115" t="str">
        <f t="shared" si="11"/>
        <v>#REF!</v>
      </c>
      <c r="AC95" s="1116">
        <f t="shared" si="20"/>
        <v>0</v>
      </c>
      <c r="AD95" s="1116" t="str">
        <f t="shared" si="12"/>
        <v>#REF!</v>
      </c>
      <c r="AE95" s="1116" t="str">
        <f t="shared" si="13"/>
        <v>#REF!</v>
      </c>
      <c r="AF95" s="541"/>
      <c r="AG95" s="1117"/>
      <c r="AH95" s="1117"/>
      <c r="AI95" s="1117"/>
    </row>
    <row r="96" ht="15.0" customHeight="1">
      <c r="A96" s="1107">
        <v>94.0</v>
      </c>
      <c r="B96" s="1099">
        <v>282563.0</v>
      </c>
      <c r="C96" s="279" t="s">
        <v>1109</v>
      </c>
      <c r="D96" s="220" t="s">
        <v>1320</v>
      </c>
      <c r="E96" s="220" t="s">
        <v>511</v>
      </c>
      <c r="F96" s="279" t="s">
        <v>546</v>
      </c>
      <c r="G96" s="279" t="s">
        <v>771</v>
      </c>
      <c r="H96" s="220" t="s">
        <v>547</v>
      </c>
      <c r="I96" s="1100" t="str">
        <f t="shared" si="16"/>
        <v>#REF!</v>
      </c>
      <c r="J96" s="413">
        <v>8.0</v>
      </c>
      <c r="K96" s="1120">
        <v>2024.0</v>
      </c>
      <c r="L96" s="1130">
        <v>45299.0</v>
      </c>
      <c r="M96" s="217" t="s">
        <v>2103</v>
      </c>
      <c r="N96" s="543">
        <v>11.0</v>
      </c>
      <c r="O96" s="1084">
        <f t="shared" si="27"/>
        <v>0.5</v>
      </c>
      <c r="P96" s="490" t="str">
        <f t="shared" si="28"/>
        <v>#REF!</v>
      </c>
      <c r="Q96" s="1114" t="str">
        <f t="shared" ref="Q96:Q103" si="29">P96</f>
        <v>#REF!</v>
      </c>
      <c r="R96" s="1113"/>
      <c r="S96" s="1099" t="s">
        <v>525</v>
      </c>
      <c r="T96" s="220" t="s">
        <v>2148</v>
      </c>
      <c r="U96" s="1084" t="str">
        <f t="shared" si="5"/>
        <v>#REF!</v>
      </c>
      <c r="V96" s="1103" t="str">
        <f t="shared" si="19"/>
        <v>#REF!</v>
      </c>
      <c r="W96" s="1115" t="str">
        <f t="shared" si="7"/>
        <v>#REF!</v>
      </c>
      <c r="X96" s="1122" t="str">
        <f t="shared" si="8"/>
        <v>#REF!</v>
      </c>
      <c r="Y96" s="1103">
        <v>1.0</v>
      </c>
      <c r="Z96" s="1104" t="str">
        <f t="shared" si="9"/>
        <v>#REF!</v>
      </c>
      <c r="AA96" s="1115" t="str">
        <f t="shared" si="10"/>
        <v>#REF!</v>
      </c>
      <c r="AB96" s="1115" t="str">
        <f t="shared" si="11"/>
        <v>#REF!</v>
      </c>
      <c r="AC96" s="1116" t="str">
        <f t="shared" si="20"/>
        <v>#REF!</v>
      </c>
      <c r="AD96" s="1116" t="str">
        <f t="shared" si="12"/>
        <v>#REF!</v>
      </c>
      <c r="AE96" s="1116" t="str">
        <f t="shared" si="13"/>
        <v>#REF!</v>
      </c>
      <c r="AF96" s="1106"/>
      <c r="AG96" s="1117"/>
      <c r="AH96" s="1117"/>
      <c r="AI96" s="1117"/>
    </row>
    <row r="97" ht="17.25" customHeight="1">
      <c r="A97" s="1098">
        <v>95.0</v>
      </c>
      <c r="B97" s="1108">
        <v>429770.0</v>
      </c>
      <c r="C97" s="287" t="s">
        <v>1174</v>
      </c>
      <c r="D97" s="232" t="s">
        <v>1324</v>
      </c>
      <c r="E97" s="232" t="s">
        <v>511</v>
      </c>
      <c r="F97" s="287" t="s">
        <v>512</v>
      </c>
      <c r="G97" s="287" t="s">
        <v>665</v>
      </c>
      <c r="H97" s="232" t="s">
        <v>580</v>
      </c>
      <c r="I97" s="1100" t="str">
        <f t="shared" si="16"/>
        <v>#REF!</v>
      </c>
      <c r="J97" s="413">
        <v>8.0</v>
      </c>
      <c r="K97" s="1120">
        <v>2024.0</v>
      </c>
      <c r="L97" s="1130">
        <v>45299.0</v>
      </c>
      <c r="M97" s="229" t="s">
        <v>2103</v>
      </c>
      <c r="N97" s="490">
        <v>11.0</v>
      </c>
      <c r="O97" s="1084">
        <f t="shared" si="27"/>
        <v>0.5</v>
      </c>
      <c r="P97" s="490" t="str">
        <f t="shared" si="28"/>
        <v>#REF!</v>
      </c>
      <c r="Q97" s="1114" t="str">
        <f t="shared" si="29"/>
        <v>#REF!</v>
      </c>
      <c r="R97" s="1113"/>
      <c r="S97" s="1108" t="s">
        <v>525</v>
      </c>
      <c r="T97" s="232" t="s">
        <v>2148</v>
      </c>
      <c r="U97" s="1084" t="str">
        <f t="shared" si="5"/>
        <v>#REF!</v>
      </c>
      <c r="V97" s="1103" t="str">
        <f t="shared" si="19"/>
        <v>#REF!</v>
      </c>
      <c r="W97" s="1115" t="str">
        <f t="shared" si="7"/>
        <v>#REF!</v>
      </c>
      <c r="X97" s="1122" t="str">
        <f t="shared" si="8"/>
        <v>#REF!</v>
      </c>
      <c r="Y97" s="1110">
        <v>1.0</v>
      </c>
      <c r="Z97" s="1104" t="str">
        <f t="shared" si="9"/>
        <v>#REF!</v>
      </c>
      <c r="AA97" s="1115" t="str">
        <f t="shared" si="10"/>
        <v>#REF!</v>
      </c>
      <c r="AB97" s="1115" t="str">
        <f t="shared" si="11"/>
        <v>#REF!</v>
      </c>
      <c r="AC97" s="1116" t="str">
        <f t="shared" si="20"/>
        <v>#REF!</v>
      </c>
      <c r="AD97" s="1116" t="str">
        <f t="shared" si="12"/>
        <v>#REF!</v>
      </c>
      <c r="AE97" s="1116" t="str">
        <f t="shared" si="13"/>
        <v>#REF!</v>
      </c>
      <c r="AF97" s="1106"/>
      <c r="AG97" s="1117"/>
      <c r="AH97" s="1117"/>
      <c r="AI97" s="1117"/>
    </row>
    <row r="98" ht="15.0" customHeight="1">
      <c r="A98" s="1107">
        <v>96.0</v>
      </c>
      <c r="B98" s="1108">
        <v>244496.0</v>
      </c>
      <c r="C98" s="287" t="s">
        <v>1176</v>
      </c>
      <c r="D98" s="232" t="s">
        <v>1347</v>
      </c>
      <c r="E98" s="232" t="s">
        <v>511</v>
      </c>
      <c r="F98" s="287" t="s">
        <v>512</v>
      </c>
      <c r="G98" s="287" t="s">
        <v>665</v>
      </c>
      <c r="H98" s="232" t="s">
        <v>580</v>
      </c>
      <c r="I98" s="1100" t="str">
        <f t="shared" si="16"/>
        <v>#REF!</v>
      </c>
      <c r="J98" s="413">
        <v>8.0</v>
      </c>
      <c r="K98" s="1120">
        <v>2024.0</v>
      </c>
      <c r="L98" s="1130">
        <v>45299.0</v>
      </c>
      <c r="M98" s="229" t="s">
        <v>2103</v>
      </c>
      <c r="N98" s="490">
        <v>11.0</v>
      </c>
      <c r="O98" s="1084">
        <f t="shared" si="27"/>
        <v>0.5</v>
      </c>
      <c r="P98" s="490" t="str">
        <f t="shared" si="28"/>
        <v>#REF!</v>
      </c>
      <c r="Q98" s="1114" t="str">
        <f t="shared" si="29"/>
        <v>#REF!</v>
      </c>
      <c r="R98" s="1113"/>
      <c r="S98" s="1108" t="s">
        <v>525</v>
      </c>
      <c r="T98" s="232" t="s">
        <v>2148</v>
      </c>
      <c r="U98" s="1084" t="str">
        <f t="shared" si="5"/>
        <v>#REF!</v>
      </c>
      <c r="V98" s="1103" t="str">
        <f t="shared" si="19"/>
        <v>#REF!</v>
      </c>
      <c r="W98" s="1115" t="str">
        <f t="shared" si="7"/>
        <v>#REF!</v>
      </c>
      <c r="X98" s="1122" t="str">
        <f t="shared" si="8"/>
        <v>#REF!</v>
      </c>
      <c r="Y98" s="1110">
        <v>1.0</v>
      </c>
      <c r="Z98" s="1104" t="str">
        <f t="shared" si="9"/>
        <v>#REF!</v>
      </c>
      <c r="AA98" s="1115" t="str">
        <f t="shared" si="10"/>
        <v>#REF!</v>
      </c>
      <c r="AB98" s="1115" t="str">
        <f t="shared" si="11"/>
        <v>#REF!</v>
      </c>
      <c r="AC98" s="1116" t="str">
        <f t="shared" si="20"/>
        <v>#REF!</v>
      </c>
      <c r="AD98" s="1116" t="str">
        <f t="shared" si="12"/>
        <v>#REF!</v>
      </c>
      <c r="AE98" s="1116" t="str">
        <f t="shared" si="13"/>
        <v>#REF!</v>
      </c>
      <c r="AF98" s="1106"/>
      <c r="AG98" s="1117"/>
      <c r="AH98" s="1117"/>
      <c r="AI98" s="1117"/>
    </row>
    <row r="99" ht="15.0" customHeight="1">
      <c r="A99" s="1098">
        <v>97.0</v>
      </c>
      <c r="B99" s="1108">
        <v>459051.0</v>
      </c>
      <c r="C99" s="287" t="s">
        <v>1180</v>
      </c>
      <c r="D99" s="232" t="s">
        <v>1353</v>
      </c>
      <c r="E99" s="232" t="s">
        <v>511</v>
      </c>
      <c r="F99" s="287" t="s">
        <v>546</v>
      </c>
      <c r="G99" s="287" t="s">
        <v>665</v>
      </c>
      <c r="H99" s="232" t="s">
        <v>556</v>
      </c>
      <c r="I99" s="1100" t="str">
        <f t="shared" si="16"/>
        <v>#REF!</v>
      </c>
      <c r="J99" s="413">
        <v>8.0</v>
      </c>
      <c r="K99" s="1120">
        <v>2024.0</v>
      </c>
      <c r="L99" s="1130">
        <v>45299.0</v>
      </c>
      <c r="M99" s="229" t="s">
        <v>2103</v>
      </c>
      <c r="N99" s="490">
        <v>11.0</v>
      </c>
      <c r="O99" s="1084">
        <f t="shared" si="27"/>
        <v>0.5</v>
      </c>
      <c r="P99" s="490" t="str">
        <f t="shared" si="28"/>
        <v>#REF!</v>
      </c>
      <c r="Q99" s="1114" t="str">
        <f t="shared" si="29"/>
        <v>#REF!</v>
      </c>
      <c r="R99" s="1113"/>
      <c r="S99" s="1108" t="s">
        <v>525</v>
      </c>
      <c r="T99" s="232" t="s">
        <v>2148</v>
      </c>
      <c r="U99" s="1084" t="str">
        <f t="shared" si="5"/>
        <v>#REF!</v>
      </c>
      <c r="V99" s="1103" t="str">
        <f t="shared" si="19"/>
        <v>#REF!</v>
      </c>
      <c r="W99" s="1115" t="str">
        <f t="shared" si="7"/>
        <v>#REF!</v>
      </c>
      <c r="X99" s="1122" t="str">
        <f t="shared" si="8"/>
        <v>#REF!</v>
      </c>
      <c r="Y99" s="1110">
        <v>1.0</v>
      </c>
      <c r="Z99" s="1104" t="str">
        <f t="shared" si="9"/>
        <v>#REF!</v>
      </c>
      <c r="AA99" s="1115" t="str">
        <f t="shared" si="10"/>
        <v>#REF!</v>
      </c>
      <c r="AB99" s="1115" t="str">
        <f t="shared" si="11"/>
        <v>#REF!</v>
      </c>
      <c r="AC99" s="1116" t="str">
        <f t="shared" si="20"/>
        <v>#REF!</v>
      </c>
      <c r="AD99" s="1116" t="str">
        <f t="shared" si="12"/>
        <v>#REF!</v>
      </c>
      <c r="AE99" s="1116" t="str">
        <f t="shared" si="13"/>
        <v>#REF!</v>
      </c>
      <c r="AF99" s="1106"/>
      <c r="AG99" s="1117"/>
      <c r="AH99" s="1117"/>
      <c r="AI99" s="1117"/>
    </row>
    <row r="100" ht="15.0" customHeight="1">
      <c r="A100" s="1107">
        <v>98.0</v>
      </c>
      <c r="B100" s="1108">
        <v>464853.0</v>
      </c>
      <c r="C100" s="287" t="s">
        <v>1355</v>
      </c>
      <c r="D100" s="232" t="s">
        <v>1356</v>
      </c>
      <c r="E100" s="232" t="s">
        <v>511</v>
      </c>
      <c r="F100" s="287" t="s">
        <v>512</v>
      </c>
      <c r="G100" s="287" t="s">
        <v>790</v>
      </c>
      <c r="H100" s="232" t="s">
        <v>531</v>
      </c>
      <c r="I100" s="1100" t="str">
        <f t="shared" si="16"/>
        <v>#REF!</v>
      </c>
      <c r="J100" s="413">
        <v>8.0</v>
      </c>
      <c r="K100" s="413">
        <v>2024.0</v>
      </c>
      <c r="L100" s="1130">
        <v>45299.0</v>
      </c>
      <c r="M100" s="229" t="s">
        <v>2103</v>
      </c>
      <c r="N100" s="490">
        <v>11.0</v>
      </c>
      <c r="O100" s="1084">
        <f t="shared" si="27"/>
        <v>0.5</v>
      </c>
      <c r="P100" s="490" t="str">
        <f t="shared" si="28"/>
        <v>#REF!</v>
      </c>
      <c r="Q100" s="1114" t="str">
        <f t="shared" si="29"/>
        <v>#REF!</v>
      </c>
      <c r="R100" s="1101"/>
      <c r="S100" s="1108" t="s">
        <v>525</v>
      </c>
      <c r="T100" s="232" t="s">
        <v>2148</v>
      </c>
      <c r="U100" s="1084" t="str">
        <f t="shared" si="5"/>
        <v>#REF!</v>
      </c>
      <c r="V100" s="1102" t="str">
        <f t="shared" si="19"/>
        <v>#REF!</v>
      </c>
      <c r="W100" s="1085" t="str">
        <f t="shared" si="7"/>
        <v>#REF!</v>
      </c>
      <c r="X100" s="1084" t="str">
        <f t="shared" si="8"/>
        <v>#REF!</v>
      </c>
      <c r="Y100" s="1110">
        <v>1.0</v>
      </c>
      <c r="Z100" s="1104" t="str">
        <f t="shared" si="9"/>
        <v>#REF!</v>
      </c>
      <c r="AA100" s="1085" t="str">
        <f t="shared" si="10"/>
        <v>#REF!</v>
      </c>
      <c r="AB100" s="1085" t="str">
        <f t="shared" si="11"/>
        <v>#REF!</v>
      </c>
      <c r="AC100" s="1105" t="str">
        <f t="shared" si="20"/>
        <v>#REF!</v>
      </c>
      <c r="AD100" s="1105" t="str">
        <f t="shared" si="12"/>
        <v>#REF!</v>
      </c>
      <c r="AE100" s="1105" t="str">
        <f t="shared" si="13"/>
        <v>#REF!</v>
      </c>
      <c r="AF100" s="1106"/>
      <c r="AG100" s="1090"/>
      <c r="AH100" s="1090"/>
      <c r="AI100" s="1090"/>
    </row>
    <row r="101" ht="15.0" customHeight="1">
      <c r="A101" s="1098">
        <v>99.0</v>
      </c>
      <c r="B101" s="1108">
        <v>465801.0</v>
      </c>
      <c r="C101" s="287" t="s">
        <v>1360</v>
      </c>
      <c r="D101" s="232" t="s">
        <v>1361</v>
      </c>
      <c r="E101" s="232" t="s">
        <v>511</v>
      </c>
      <c r="F101" s="287" t="s">
        <v>512</v>
      </c>
      <c r="G101" s="287" t="s">
        <v>893</v>
      </c>
      <c r="H101" s="232" t="s">
        <v>514</v>
      </c>
      <c r="I101" s="1100" t="str">
        <f t="shared" si="16"/>
        <v>#REF!</v>
      </c>
      <c r="J101" s="413">
        <v>8.0</v>
      </c>
      <c r="K101" s="1120">
        <v>2024.0</v>
      </c>
      <c r="L101" s="1130">
        <v>45299.0</v>
      </c>
      <c r="M101" s="229" t="s">
        <v>2103</v>
      </c>
      <c r="N101" s="490">
        <v>11.0</v>
      </c>
      <c r="O101" s="1084">
        <f t="shared" si="27"/>
        <v>0.5</v>
      </c>
      <c r="P101" s="490" t="str">
        <f t="shared" si="28"/>
        <v>#REF!</v>
      </c>
      <c r="Q101" s="1114" t="str">
        <f t="shared" si="29"/>
        <v>#REF!</v>
      </c>
      <c r="R101" s="1113"/>
      <c r="S101" s="1108" t="s">
        <v>525</v>
      </c>
      <c r="T101" s="232" t="s">
        <v>2148</v>
      </c>
      <c r="U101" s="1084" t="str">
        <f t="shared" si="5"/>
        <v>#REF!</v>
      </c>
      <c r="V101" s="1103" t="str">
        <f t="shared" si="19"/>
        <v>#REF!</v>
      </c>
      <c r="W101" s="1115" t="str">
        <f t="shared" si="7"/>
        <v>#REF!</v>
      </c>
      <c r="X101" s="1122" t="str">
        <f t="shared" si="8"/>
        <v>#REF!</v>
      </c>
      <c r="Y101" s="1110">
        <v>1.0</v>
      </c>
      <c r="Z101" s="1104" t="str">
        <f t="shared" si="9"/>
        <v>#REF!</v>
      </c>
      <c r="AA101" s="1115" t="str">
        <f t="shared" si="10"/>
        <v>#REF!</v>
      </c>
      <c r="AB101" s="1115" t="str">
        <f t="shared" si="11"/>
        <v>#REF!</v>
      </c>
      <c r="AC101" s="1116" t="str">
        <f t="shared" si="20"/>
        <v>#REF!</v>
      </c>
      <c r="AD101" s="1116" t="str">
        <f t="shared" si="12"/>
        <v>#REF!</v>
      </c>
      <c r="AE101" s="1116" t="str">
        <f t="shared" si="13"/>
        <v>#REF!</v>
      </c>
      <c r="AF101" s="1106"/>
      <c r="AG101" s="1117"/>
      <c r="AH101" s="1117"/>
      <c r="AI101" s="1117"/>
    </row>
    <row r="102" ht="15.0" customHeight="1">
      <c r="A102" s="1107">
        <v>100.0</v>
      </c>
      <c r="B102" s="1099">
        <v>271033.0</v>
      </c>
      <c r="C102" s="279" t="s">
        <v>1271</v>
      </c>
      <c r="D102" s="220" t="s">
        <v>1272</v>
      </c>
      <c r="E102" s="220" t="s">
        <v>511</v>
      </c>
      <c r="F102" s="279" t="s">
        <v>564</v>
      </c>
      <c r="G102" s="279" t="s">
        <v>787</v>
      </c>
      <c r="H102" s="220" t="s">
        <v>949</v>
      </c>
      <c r="I102" s="1100" t="str">
        <f t="shared" si="16"/>
        <v>#REF!</v>
      </c>
      <c r="J102" s="413">
        <v>8.0</v>
      </c>
      <c r="K102" s="1112">
        <v>2024.0</v>
      </c>
      <c r="L102" s="1130">
        <v>45299.0</v>
      </c>
      <c r="M102" s="217" t="s">
        <v>2103</v>
      </c>
      <c r="N102" s="543">
        <v>22.0</v>
      </c>
      <c r="O102" s="1084">
        <f t="shared" si="27"/>
        <v>1</v>
      </c>
      <c r="P102" s="490" t="str">
        <f t="shared" si="28"/>
        <v>#REF!</v>
      </c>
      <c r="Q102" s="490" t="str">
        <f t="shared" si="29"/>
        <v>#REF!</v>
      </c>
      <c r="R102" s="1114"/>
      <c r="S102" s="1099" t="s">
        <v>525</v>
      </c>
      <c r="T102" s="220" t="s">
        <v>1657</v>
      </c>
      <c r="U102" s="1084" t="str">
        <f t="shared" si="5"/>
        <v>#REF!</v>
      </c>
      <c r="V102" s="1103" t="str">
        <f t="shared" si="19"/>
        <v>#REF!</v>
      </c>
      <c r="W102" s="1115" t="str">
        <f t="shared" si="7"/>
        <v>#REF!</v>
      </c>
      <c r="X102" s="1122" t="str">
        <f t="shared" si="8"/>
        <v>#REF!</v>
      </c>
      <c r="Y102" s="1103">
        <v>1.0</v>
      </c>
      <c r="Z102" s="1104" t="str">
        <f t="shared" si="9"/>
        <v>#REF!</v>
      </c>
      <c r="AA102" s="1115" t="str">
        <f t="shared" si="10"/>
        <v>#REF!</v>
      </c>
      <c r="AB102" s="1115" t="str">
        <f t="shared" si="11"/>
        <v>#REF!</v>
      </c>
      <c r="AC102" s="1116" t="str">
        <f t="shared" si="20"/>
        <v>#REF!</v>
      </c>
      <c r="AD102" s="1116" t="str">
        <f t="shared" si="12"/>
        <v>#REF!</v>
      </c>
      <c r="AE102" s="1116" t="str">
        <f t="shared" si="13"/>
        <v>#REF!</v>
      </c>
      <c r="AF102" s="541"/>
      <c r="AG102" s="1117"/>
      <c r="AH102" s="1117"/>
      <c r="AI102" s="1117"/>
    </row>
    <row r="103" ht="15.0" customHeight="1">
      <c r="A103" s="1098">
        <v>101.0</v>
      </c>
      <c r="B103" s="1108">
        <v>155317.0</v>
      </c>
      <c r="C103" s="287" t="s">
        <v>1273</v>
      </c>
      <c r="D103" s="232" t="s">
        <v>1274</v>
      </c>
      <c r="E103" s="232" t="s">
        <v>511</v>
      </c>
      <c r="F103" s="287" t="s">
        <v>564</v>
      </c>
      <c r="G103" s="287" t="s">
        <v>893</v>
      </c>
      <c r="H103" s="232" t="s">
        <v>633</v>
      </c>
      <c r="I103" s="1100" t="str">
        <f t="shared" si="16"/>
        <v>#REF!</v>
      </c>
      <c r="J103" s="413">
        <v>8.0</v>
      </c>
      <c r="K103" s="1112">
        <v>2024.0</v>
      </c>
      <c r="L103" s="1130">
        <v>45299.0</v>
      </c>
      <c r="M103" s="229" t="s">
        <v>2103</v>
      </c>
      <c r="N103" s="490">
        <v>6.6</v>
      </c>
      <c r="O103" s="1084">
        <v>0.3</v>
      </c>
      <c r="P103" s="543">
        <v>0.699</v>
      </c>
      <c r="Q103" s="490">
        <f t="shared" si="29"/>
        <v>0.699</v>
      </c>
      <c r="R103" s="1114"/>
      <c r="S103" s="1108" t="s">
        <v>525</v>
      </c>
      <c r="T103" s="232" t="s">
        <v>1657</v>
      </c>
      <c r="U103" s="1084">
        <f t="shared" si="5"/>
        <v>0.699</v>
      </c>
      <c r="V103" s="1103">
        <f t="shared" si="19"/>
        <v>2.33</v>
      </c>
      <c r="W103" s="1115">
        <f t="shared" si="7"/>
        <v>2.33</v>
      </c>
      <c r="X103" s="1122">
        <f t="shared" si="8"/>
        <v>1</v>
      </c>
      <c r="Y103" s="1110">
        <v>1.0</v>
      </c>
      <c r="Z103" s="1104" t="str">
        <f t="shared" si="9"/>
        <v>#REF!</v>
      </c>
      <c r="AA103" s="1115" t="str">
        <f t="shared" si="10"/>
        <v>#REF!</v>
      </c>
      <c r="AB103" s="1115" t="str">
        <f t="shared" si="11"/>
        <v>#REF!</v>
      </c>
      <c r="AC103" s="1116">
        <f t="shared" si="20"/>
        <v>0</v>
      </c>
      <c r="AD103" s="1116" t="str">
        <f t="shared" si="12"/>
        <v>#REF!</v>
      </c>
      <c r="AE103" s="1116" t="str">
        <f t="shared" si="13"/>
        <v>#REF!</v>
      </c>
      <c r="AF103" s="541"/>
      <c r="AG103" s="1117"/>
      <c r="AH103" s="1117"/>
      <c r="AI103" s="1117"/>
    </row>
    <row r="104" ht="15.0" customHeight="1">
      <c r="A104" s="1107">
        <v>102.0</v>
      </c>
      <c r="B104" s="1108">
        <v>465607.0</v>
      </c>
      <c r="C104" s="287" t="s">
        <v>1580</v>
      </c>
      <c r="D104" s="232" t="s">
        <v>1581</v>
      </c>
      <c r="E104" s="232" t="s">
        <v>511</v>
      </c>
      <c r="F104" s="287" t="s">
        <v>512</v>
      </c>
      <c r="G104" s="287" t="s">
        <v>771</v>
      </c>
      <c r="H104" s="232" t="s">
        <v>541</v>
      </c>
      <c r="I104" s="1100" t="str">
        <f t="shared" si="16"/>
        <v>#REF!</v>
      </c>
      <c r="J104" s="413">
        <v>8.0</v>
      </c>
      <c r="K104" s="1120">
        <v>2024.0</v>
      </c>
      <c r="L104" s="1130">
        <v>45299.0</v>
      </c>
      <c r="M104" s="1148">
        <v>45451.0</v>
      </c>
      <c r="N104" s="490">
        <v>5.0</v>
      </c>
      <c r="O104" s="1084">
        <f t="shared" ref="O104:O106" si="30">N104/22</f>
        <v>0.2272727273</v>
      </c>
      <c r="P104" s="490" t="str">
        <f t="shared" ref="P104:P106" si="31">ROUND(IF(S104="ODC",1*O104,I104*O104),3)</f>
        <v>#REF!</v>
      </c>
      <c r="Q104" s="1114">
        <v>0.36</v>
      </c>
      <c r="R104" s="1113"/>
      <c r="S104" s="1108" t="s">
        <v>525</v>
      </c>
      <c r="T104" s="232" t="s">
        <v>1657</v>
      </c>
      <c r="U104" s="1084">
        <f t="shared" si="5"/>
        <v>0.36</v>
      </c>
      <c r="V104" s="1103" t="str">
        <f t="shared" si="19"/>
        <v>#REF!</v>
      </c>
      <c r="W104" s="1103" t="str">
        <f t="shared" si="7"/>
        <v>#REF!</v>
      </c>
      <c r="X104" s="1122" t="str">
        <f t="shared" si="8"/>
        <v>#REF!</v>
      </c>
      <c r="Y104" s="1110">
        <v>0.18</v>
      </c>
      <c r="Z104" s="1104" t="str">
        <f t="shared" si="9"/>
        <v>#REF!</v>
      </c>
      <c r="AA104" s="1115" t="str">
        <f t="shared" si="10"/>
        <v>#REF!</v>
      </c>
      <c r="AB104" s="1115" t="str">
        <f t="shared" si="11"/>
        <v>#REF!</v>
      </c>
      <c r="AC104" s="1116" t="str">
        <f t="shared" si="20"/>
        <v>#REF!</v>
      </c>
      <c r="AD104" s="1116" t="str">
        <f t="shared" si="12"/>
        <v>#REF!</v>
      </c>
      <c r="AE104" s="1116" t="str">
        <f t="shared" si="13"/>
        <v>#REF!</v>
      </c>
      <c r="AF104" s="1106"/>
      <c r="AG104" s="1117"/>
      <c r="AH104" s="1117"/>
      <c r="AI104" s="1117"/>
    </row>
    <row r="105" ht="15.0" customHeight="1">
      <c r="A105" s="1098">
        <v>103.0</v>
      </c>
      <c r="B105" s="1108">
        <v>465609.0</v>
      </c>
      <c r="C105" s="287" t="s">
        <v>1584</v>
      </c>
      <c r="D105" s="232" t="s">
        <v>1585</v>
      </c>
      <c r="E105" s="232" t="s">
        <v>511</v>
      </c>
      <c r="F105" s="287" t="s">
        <v>512</v>
      </c>
      <c r="G105" s="287" t="s">
        <v>787</v>
      </c>
      <c r="H105" s="232" t="s">
        <v>570</v>
      </c>
      <c r="I105" s="1100" t="str">
        <f t="shared" si="16"/>
        <v>#REF!</v>
      </c>
      <c r="J105" s="413">
        <v>8.0</v>
      </c>
      <c r="K105" s="1120">
        <v>2024.0</v>
      </c>
      <c r="L105" s="1130">
        <v>45299.0</v>
      </c>
      <c r="M105" s="229" t="s">
        <v>2103</v>
      </c>
      <c r="N105" s="490">
        <v>22.0</v>
      </c>
      <c r="O105" s="1084">
        <f t="shared" si="30"/>
        <v>1</v>
      </c>
      <c r="P105" s="490" t="str">
        <f t="shared" si="31"/>
        <v>#REF!</v>
      </c>
      <c r="Q105" s="490" t="str">
        <f t="shared" ref="Q105:Q107" si="32">P105</f>
        <v>#REF!</v>
      </c>
      <c r="R105" s="1113"/>
      <c r="S105" s="1108" t="s">
        <v>525</v>
      </c>
      <c r="T105" s="232" t="s">
        <v>1657</v>
      </c>
      <c r="U105" s="1084" t="str">
        <f t="shared" si="5"/>
        <v>#REF!</v>
      </c>
      <c r="V105" s="1103" t="str">
        <f t="shared" si="19"/>
        <v>#REF!</v>
      </c>
      <c r="W105" s="1115" t="str">
        <f t="shared" si="7"/>
        <v>#REF!</v>
      </c>
      <c r="X105" s="1122" t="str">
        <f t="shared" si="8"/>
        <v>#REF!</v>
      </c>
      <c r="Y105" s="1110">
        <v>1.0</v>
      </c>
      <c r="Z105" s="1104" t="str">
        <f t="shared" si="9"/>
        <v>#REF!</v>
      </c>
      <c r="AA105" s="1115" t="str">
        <f t="shared" si="10"/>
        <v>#REF!</v>
      </c>
      <c r="AB105" s="1115" t="str">
        <f t="shared" si="11"/>
        <v>#REF!</v>
      </c>
      <c r="AC105" s="1116" t="str">
        <f t="shared" si="20"/>
        <v>#REF!</v>
      </c>
      <c r="AD105" s="1116" t="str">
        <f t="shared" si="12"/>
        <v>#REF!</v>
      </c>
      <c r="AE105" s="1116" t="str">
        <f t="shared" si="13"/>
        <v>#REF!</v>
      </c>
      <c r="AF105" s="1106"/>
      <c r="AG105" s="1117"/>
      <c r="AH105" s="1117"/>
      <c r="AI105" s="1117"/>
    </row>
    <row r="106" ht="15.0" customHeight="1">
      <c r="A106" s="1107">
        <v>104.0</v>
      </c>
      <c r="B106" s="1108">
        <v>466333.0</v>
      </c>
      <c r="C106" s="287" t="s">
        <v>1675</v>
      </c>
      <c r="D106" s="232" t="s">
        <v>1676</v>
      </c>
      <c r="E106" s="232" t="s">
        <v>511</v>
      </c>
      <c r="F106" s="287" t="s">
        <v>546</v>
      </c>
      <c r="G106" s="287" t="s">
        <v>790</v>
      </c>
      <c r="H106" s="232" t="s">
        <v>616</v>
      </c>
      <c r="I106" s="1100" t="str">
        <f t="shared" si="16"/>
        <v>#REF!</v>
      </c>
      <c r="J106" s="413">
        <v>8.0</v>
      </c>
      <c r="K106" s="1120">
        <v>2024.0</v>
      </c>
      <c r="L106" s="1130">
        <v>45299.0</v>
      </c>
      <c r="M106" s="229" t="s">
        <v>2103</v>
      </c>
      <c r="N106" s="490">
        <v>22.0</v>
      </c>
      <c r="O106" s="1084">
        <f t="shared" si="30"/>
        <v>1</v>
      </c>
      <c r="P106" s="490" t="str">
        <f t="shared" si="31"/>
        <v>#REF!</v>
      </c>
      <c r="Q106" s="490" t="str">
        <f t="shared" si="32"/>
        <v>#REF!</v>
      </c>
      <c r="R106" s="1113"/>
      <c r="S106" s="1108" t="s">
        <v>525</v>
      </c>
      <c r="T106" s="232" t="s">
        <v>1657</v>
      </c>
      <c r="U106" s="1084" t="str">
        <f t="shared" si="5"/>
        <v>#REF!</v>
      </c>
      <c r="V106" s="1103" t="str">
        <f t="shared" si="19"/>
        <v>#REF!</v>
      </c>
      <c r="W106" s="1115" t="str">
        <f t="shared" si="7"/>
        <v>#REF!</v>
      </c>
      <c r="X106" s="1122" t="str">
        <f t="shared" si="8"/>
        <v>#REF!</v>
      </c>
      <c r="Y106" s="1110">
        <v>1.0</v>
      </c>
      <c r="Z106" s="1104" t="str">
        <f t="shared" si="9"/>
        <v>#REF!</v>
      </c>
      <c r="AA106" s="1115" t="str">
        <f t="shared" si="10"/>
        <v>#REF!</v>
      </c>
      <c r="AB106" s="1115" t="str">
        <f t="shared" si="11"/>
        <v>#REF!</v>
      </c>
      <c r="AC106" s="1116" t="str">
        <f t="shared" si="20"/>
        <v>#REF!</v>
      </c>
      <c r="AD106" s="1116" t="str">
        <f t="shared" si="12"/>
        <v>#REF!</v>
      </c>
      <c r="AE106" s="1116" t="str">
        <f t="shared" si="13"/>
        <v>#REF!</v>
      </c>
      <c r="AF106" s="1106"/>
      <c r="AG106" s="1117"/>
      <c r="AH106" s="1117"/>
      <c r="AI106" s="1117"/>
    </row>
    <row r="107" ht="15.0" customHeight="1">
      <c r="A107" s="1098">
        <v>105.0</v>
      </c>
      <c r="B107" s="1108">
        <v>197760.0</v>
      </c>
      <c r="C107" s="287" t="s">
        <v>876</v>
      </c>
      <c r="D107" s="232" t="s">
        <v>1678</v>
      </c>
      <c r="E107" s="232" t="s">
        <v>511</v>
      </c>
      <c r="F107" s="287" t="s">
        <v>512</v>
      </c>
      <c r="G107" s="287" t="s">
        <v>893</v>
      </c>
      <c r="H107" s="232" t="s">
        <v>514</v>
      </c>
      <c r="I107" s="1100" t="str">
        <f t="shared" si="16"/>
        <v>#REF!</v>
      </c>
      <c r="J107" s="413">
        <v>8.0</v>
      </c>
      <c r="K107" s="1120">
        <v>2024.0</v>
      </c>
      <c r="L107" s="1130">
        <v>45299.0</v>
      </c>
      <c r="M107" s="229" t="s">
        <v>2103</v>
      </c>
      <c r="N107" s="490">
        <v>4.4</v>
      </c>
      <c r="O107" s="1084">
        <v>0.2</v>
      </c>
      <c r="P107" s="219">
        <v>0.454</v>
      </c>
      <c r="Q107" s="490">
        <f t="shared" si="32"/>
        <v>0.454</v>
      </c>
      <c r="R107" s="1113"/>
      <c r="S107" s="1108" t="s">
        <v>525</v>
      </c>
      <c r="T107" s="232" t="s">
        <v>1657</v>
      </c>
      <c r="U107" s="1084">
        <f t="shared" si="5"/>
        <v>0.454</v>
      </c>
      <c r="V107" s="1103" t="str">
        <f t="shared" si="19"/>
        <v>#REF!</v>
      </c>
      <c r="W107" s="1115" t="str">
        <f t="shared" si="7"/>
        <v>#REF!</v>
      </c>
      <c r="X107" s="1122" t="str">
        <f t="shared" si="8"/>
        <v>#REF!</v>
      </c>
      <c r="Y107" s="1110">
        <v>1.0</v>
      </c>
      <c r="Z107" s="1104" t="str">
        <f t="shared" si="9"/>
        <v>#REF!</v>
      </c>
      <c r="AA107" s="1115" t="str">
        <f t="shared" si="10"/>
        <v>#REF!</v>
      </c>
      <c r="AB107" s="1115" t="str">
        <f t="shared" si="11"/>
        <v>#REF!</v>
      </c>
      <c r="AC107" s="1116" t="str">
        <f t="shared" si="20"/>
        <v>#REF!</v>
      </c>
      <c r="AD107" s="1116" t="str">
        <f t="shared" si="12"/>
        <v>#REF!</v>
      </c>
      <c r="AE107" s="1116" t="str">
        <f t="shared" si="13"/>
        <v>#REF!</v>
      </c>
      <c r="AF107" s="1106"/>
      <c r="AG107" s="1117"/>
      <c r="AH107" s="1117"/>
      <c r="AI107" s="1117"/>
    </row>
    <row r="108" ht="15.0" customHeight="1">
      <c r="A108" s="1107">
        <v>106.0</v>
      </c>
      <c r="B108" s="1108">
        <v>467781.0</v>
      </c>
      <c r="C108" s="287" t="s">
        <v>2160</v>
      </c>
      <c r="D108" s="232" t="s">
        <v>2161</v>
      </c>
      <c r="E108" s="232" t="s">
        <v>511</v>
      </c>
      <c r="F108" s="287" t="s">
        <v>564</v>
      </c>
      <c r="G108" s="287" t="s">
        <v>665</v>
      </c>
      <c r="H108" s="232" t="s">
        <v>925</v>
      </c>
      <c r="I108" s="1100" t="str">
        <f t="shared" si="16"/>
        <v>#REF!</v>
      </c>
      <c r="J108" s="413">
        <v>8.0</v>
      </c>
      <c r="K108" s="1112">
        <v>2024.0</v>
      </c>
      <c r="L108" s="1130">
        <v>45420.0</v>
      </c>
      <c r="M108" s="229" t="s">
        <v>2103</v>
      </c>
      <c r="N108" s="490">
        <v>20.0</v>
      </c>
      <c r="O108" s="1084">
        <f t="shared" ref="O108:O156" si="33">N108/22</f>
        <v>0.9090909091</v>
      </c>
      <c r="P108" s="490" t="str">
        <f t="shared" ref="P108:P156" si="34">ROUND(IF(S108="ODC",1*O108,I108*O108),3)</f>
        <v>#REF!</v>
      </c>
      <c r="Q108" s="490">
        <v>0.936</v>
      </c>
      <c r="R108" s="1114"/>
      <c r="S108" s="1108" t="s">
        <v>525</v>
      </c>
      <c r="T108" s="232" t="s">
        <v>1657</v>
      </c>
      <c r="U108" s="1084">
        <f t="shared" si="5"/>
        <v>0.936</v>
      </c>
      <c r="V108" s="1103" t="str">
        <f t="shared" si="19"/>
        <v>#REF!</v>
      </c>
      <c r="W108" s="1115">
        <f t="shared" si="7"/>
        <v>0.936</v>
      </c>
      <c r="X108" s="1122" t="str">
        <f t="shared" si="8"/>
        <v>#REF!</v>
      </c>
      <c r="Y108" s="1110">
        <v>1.0</v>
      </c>
      <c r="Z108" s="1104" t="str">
        <f t="shared" si="9"/>
        <v>#REF!</v>
      </c>
      <c r="AA108" s="1115" t="str">
        <f t="shared" si="10"/>
        <v>#REF!</v>
      </c>
      <c r="AB108" s="1115" t="str">
        <f t="shared" si="11"/>
        <v>#REF!</v>
      </c>
      <c r="AC108" s="1116" t="str">
        <f t="shared" si="20"/>
        <v>#REF!</v>
      </c>
      <c r="AD108" s="1116" t="str">
        <f t="shared" si="12"/>
        <v>#REF!</v>
      </c>
      <c r="AE108" s="1116" t="str">
        <f t="shared" si="13"/>
        <v>#REF!</v>
      </c>
      <c r="AF108" s="541"/>
      <c r="AG108" s="1117"/>
      <c r="AH108" s="1117"/>
      <c r="AI108" s="1117"/>
    </row>
    <row r="109" ht="15.0" customHeight="1">
      <c r="A109" s="1098">
        <v>107.0</v>
      </c>
      <c r="B109" s="682">
        <v>460439.0</v>
      </c>
      <c r="C109" s="683" t="s">
        <v>1428</v>
      </c>
      <c r="D109" s="684" t="s">
        <v>1429</v>
      </c>
      <c r="E109" s="683" t="s">
        <v>1417</v>
      </c>
      <c r="F109" s="279" t="s">
        <v>512</v>
      </c>
      <c r="G109" s="685" t="s">
        <v>665</v>
      </c>
      <c r="H109" s="220" t="s">
        <v>580</v>
      </c>
      <c r="I109" s="611" t="str">
        <f t="shared" si="16"/>
        <v>#REF!</v>
      </c>
      <c r="J109" s="413">
        <v>8.0</v>
      </c>
      <c r="K109" s="1120">
        <v>2024.0</v>
      </c>
      <c r="L109" s="217" t="s">
        <v>2121</v>
      </c>
      <c r="M109" s="217" t="s">
        <v>2103</v>
      </c>
      <c r="N109" s="543">
        <v>11.0</v>
      </c>
      <c r="O109" s="640">
        <f t="shared" si="33"/>
        <v>0.5</v>
      </c>
      <c r="P109" s="640" t="str">
        <f t="shared" si="34"/>
        <v>#REF!</v>
      </c>
      <c r="Q109" s="640" t="str">
        <f>P109</f>
        <v>#REF!</v>
      </c>
      <c r="R109" s="640"/>
      <c r="S109" s="1099" t="s">
        <v>525</v>
      </c>
      <c r="T109" s="1150" t="s">
        <v>2164</v>
      </c>
      <c r="U109" s="1084" t="str">
        <f t="shared" si="5"/>
        <v>#REF!</v>
      </c>
      <c r="V109" s="1103" t="str">
        <f t="shared" si="19"/>
        <v>#REF!</v>
      </c>
      <c r="W109" s="1115" t="str">
        <f t="shared" si="7"/>
        <v>#REF!</v>
      </c>
      <c r="X109" s="1122" t="str">
        <f t="shared" si="8"/>
        <v>#REF!</v>
      </c>
      <c r="Y109" s="1110">
        <v>1.0</v>
      </c>
      <c r="Z109" s="1104" t="str">
        <f t="shared" si="9"/>
        <v>#REF!</v>
      </c>
      <c r="AA109" s="1115" t="str">
        <f t="shared" si="10"/>
        <v>#REF!</v>
      </c>
      <c r="AB109" s="1115" t="str">
        <f t="shared" si="11"/>
        <v>#REF!</v>
      </c>
      <c r="AC109" s="1116" t="str">
        <f t="shared" si="20"/>
        <v>#REF!</v>
      </c>
      <c r="AD109" s="1116" t="str">
        <f t="shared" si="12"/>
        <v>#REF!</v>
      </c>
      <c r="AE109" s="1116" t="str">
        <f t="shared" si="13"/>
        <v>#REF!</v>
      </c>
      <c r="AF109" s="609"/>
      <c r="AG109" s="622"/>
      <c r="AH109" s="622"/>
      <c r="AI109" s="622" t="str">
        <f>AVERAGEIF(D:D,D109,Q:Q)</f>
        <v>#REF!</v>
      </c>
    </row>
    <row r="110" ht="15.0" customHeight="1">
      <c r="A110" s="1107">
        <v>108.0</v>
      </c>
      <c r="B110" s="1099">
        <v>278454.0</v>
      </c>
      <c r="C110" s="279" t="s">
        <v>1190</v>
      </c>
      <c r="D110" s="220" t="s">
        <v>1402</v>
      </c>
      <c r="E110" s="220" t="s">
        <v>511</v>
      </c>
      <c r="F110" s="279" t="s">
        <v>512</v>
      </c>
      <c r="G110" s="279" t="s">
        <v>665</v>
      </c>
      <c r="H110" s="220" t="s">
        <v>580</v>
      </c>
      <c r="I110" s="1100" t="str">
        <f t="shared" si="16"/>
        <v>#REF!</v>
      </c>
      <c r="J110" s="413">
        <v>8.0</v>
      </c>
      <c r="K110" s="1120">
        <v>2024.0</v>
      </c>
      <c r="L110" s="217" t="s">
        <v>2121</v>
      </c>
      <c r="M110" s="217" t="s">
        <v>2103</v>
      </c>
      <c r="N110" s="543">
        <v>11.0</v>
      </c>
      <c r="O110" s="1084">
        <f t="shared" si="33"/>
        <v>0.5</v>
      </c>
      <c r="P110" s="490" t="str">
        <f t="shared" si="34"/>
        <v>#REF!</v>
      </c>
      <c r="Q110" s="1113">
        <v>0.5</v>
      </c>
      <c r="R110" s="1113"/>
      <c r="S110" s="1099" t="s">
        <v>525</v>
      </c>
      <c r="T110" s="1150" t="s">
        <v>2164</v>
      </c>
      <c r="U110" s="1084">
        <f t="shared" si="5"/>
        <v>0.5</v>
      </c>
      <c r="V110" s="1103" t="str">
        <f t="shared" si="19"/>
        <v>#REF!</v>
      </c>
      <c r="W110" s="1115" t="str">
        <f t="shared" si="7"/>
        <v>#REF!</v>
      </c>
      <c r="X110" s="1122" t="str">
        <f t="shared" si="8"/>
        <v>#REF!</v>
      </c>
      <c r="Y110" s="1103">
        <v>1.0</v>
      </c>
      <c r="Z110" s="1104" t="str">
        <f t="shared" si="9"/>
        <v>#REF!</v>
      </c>
      <c r="AA110" s="1115" t="str">
        <f t="shared" si="10"/>
        <v>#REF!</v>
      </c>
      <c r="AB110" s="1115" t="str">
        <f t="shared" si="11"/>
        <v>#REF!</v>
      </c>
      <c r="AC110" s="1116" t="str">
        <f t="shared" si="20"/>
        <v>#REF!</v>
      </c>
      <c r="AD110" s="1116" t="str">
        <f t="shared" si="12"/>
        <v>#REF!</v>
      </c>
      <c r="AE110" s="1116" t="str">
        <f t="shared" si="13"/>
        <v>#REF!</v>
      </c>
      <c r="AF110" s="1106"/>
      <c r="AG110" s="1117"/>
      <c r="AH110" s="1117"/>
      <c r="AI110" s="1117"/>
    </row>
    <row r="111" ht="15.0" customHeight="1">
      <c r="A111" s="1098">
        <v>109.0</v>
      </c>
      <c r="B111" s="1108">
        <v>461363.0</v>
      </c>
      <c r="C111" s="287" t="s">
        <v>456</v>
      </c>
      <c r="D111" s="232" t="s">
        <v>457</v>
      </c>
      <c r="E111" s="232" t="s">
        <v>511</v>
      </c>
      <c r="F111" s="287" t="s">
        <v>512</v>
      </c>
      <c r="G111" s="287" t="s">
        <v>790</v>
      </c>
      <c r="H111" s="232" t="s">
        <v>531</v>
      </c>
      <c r="I111" s="1100" t="str">
        <f t="shared" si="16"/>
        <v>#REF!</v>
      </c>
      <c r="J111" s="413">
        <v>8.0</v>
      </c>
      <c r="K111" s="1120">
        <v>2024.0</v>
      </c>
      <c r="L111" s="1109" t="s">
        <v>2121</v>
      </c>
      <c r="M111" s="229" t="s">
        <v>2103</v>
      </c>
      <c r="N111" s="490">
        <v>11.0</v>
      </c>
      <c r="O111" s="1084">
        <f t="shared" si="33"/>
        <v>0.5</v>
      </c>
      <c r="P111" s="490" t="str">
        <f t="shared" si="34"/>
        <v>#REF!</v>
      </c>
      <c r="Q111" s="1113">
        <v>0.62</v>
      </c>
      <c r="R111" s="1113"/>
      <c r="S111" s="1108" t="s">
        <v>525</v>
      </c>
      <c r="T111" s="468" t="s">
        <v>2164</v>
      </c>
      <c r="U111" s="1084">
        <f t="shared" si="5"/>
        <v>0.62</v>
      </c>
      <c r="V111" s="1103" t="str">
        <f t="shared" si="19"/>
        <v>#REF!</v>
      </c>
      <c r="W111" s="1115" t="str">
        <f t="shared" si="7"/>
        <v>#REF!</v>
      </c>
      <c r="X111" s="1122" t="str">
        <f t="shared" si="8"/>
        <v>#REF!</v>
      </c>
      <c r="Y111" s="1110">
        <v>1.0</v>
      </c>
      <c r="Z111" s="1104" t="str">
        <f t="shared" si="9"/>
        <v>#REF!</v>
      </c>
      <c r="AA111" s="1115" t="str">
        <f t="shared" si="10"/>
        <v>#REF!</v>
      </c>
      <c r="AB111" s="1115" t="str">
        <f t="shared" si="11"/>
        <v>#REF!</v>
      </c>
      <c r="AC111" s="1116" t="str">
        <f t="shared" si="20"/>
        <v>#REF!</v>
      </c>
      <c r="AD111" s="1116" t="str">
        <f t="shared" si="12"/>
        <v>#REF!</v>
      </c>
      <c r="AE111" s="1116" t="str">
        <f t="shared" si="13"/>
        <v>#REF!</v>
      </c>
      <c r="AF111" s="1106"/>
      <c r="AG111" s="1117"/>
      <c r="AH111" s="1117"/>
      <c r="AI111" s="1117"/>
    </row>
    <row r="112" ht="15.0" customHeight="1">
      <c r="A112" s="1107">
        <v>110.0</v>
      </c>
      <c r="B112" s="1108">
        <v>463623.0</v>
      </c>
      <c r="C112" s="287" t="s">
        <v>667</v>
      </c>
      <c r="D112" s="232" t="s">
        <v>1480</v>
      </c>
      <c r="E112" s="232" t="s">
        <v>511</v>
      </c>
      <c r="F112" s="287" t="s">
        <v>564</v>
      </c>
      <c r="G112" s="287" t="s">
        <v>790</v>
      </c>
      <c r="H112" s="232" t="s">
        <v>565</v>
      </c>
      <c r="I112" s="1100" t="str">
        <f t="shared" si="16"/>
        <v>#REF!</v>
      </c>
      <c r="J112" s="413">
        <v>8.0</v>
      </c>
      <c r="K112" s="413">
        <v>2024.0</v>
      </c>
      <c r="L112" s="1130">
        <v>45299.0</v>
      </c>
      <c r="M112" s="229" t="s">
        <v>2103</v>
      </c>
      <c r="N112" s="490">
        <v>22.0</v>
      </c>
      <c r="O112" s="1084">
        <f t="shared" si="33"/>
        <v>1</v>
      </c>
      <c r="P112" s="490" t="str">
        <f t="shared" si="34"/>
        <v>#REF!</v>
      </c>
      <c r="Q112" s="1101">
        <v>1.41</v>
      </c>
      <c r="R112" s="1101"/>
      <c r="S112" s="1108" t="s">
        <v>525</v>
      </c>
      <c r="T112" s="468" t="s">
        <v>2164</v>
      </c>
      <c r="U112" s="1084">
        <f t="shared" si="5"/>
        <v>1.41</v>
      </c>
      <c r="V112" s="1102" t="str">
        <f t="shared" si="19"/>
        <v>#REF!</v>
      </c>
      <c r="W112" s="1085">
        <f t="shared" si="7"/>
        <v>1.41</v>
      </c>
      <c r="X112" s="1084" t="str">
        <f t="shared" si="8"/>
        <v>#REF!</v>
      </c>
      <c r="Y112" s="1110">
        <v>1.0</v>
      </c>
      <c r="Z112" s="1104" t="str">
        <f t="shared" si="9"/>
        <v>#REF!</v>
      </c>
      <c r="AA112" s="1085" t="str">
        <f t="shared" si="10"/>
        <v>#REF!</v>
      </c>
      <c r="AB112" s="1085" t="str">
        <f t="shared" si="11"/>
        <v>#REF!</v>
      </c>
      <c r="AC112" s="1105" t="str">
        <f t="shared" si="20"/>
        <v>#REF!</v>
      </c>
      <c r="AD112" s="1105" t="str">
        <f t="shared" si="12"/>
        <v>#REF!</v>
      </c>
      <c r="AE112" s="1105" t="str">
        <f t="shared" si="13"/>
        <v>#REF!</v>
      </c>
      <c r="AF112" s="1106"/>
      <c r="AG112" s="1090"/>
      <c r="AH112" s="1090"/>
      <c r="AI112" s="1090"/>
    </row>
    <row r="113" ht="15.0" customHeight="1">
      <c r="A113" s="1098">
        <v>111.0</v>
      </c>
      <c r="B113" s="1108">
        <v>465611.0</v>
      </c>
      <c r="C113" s="287" t="s">
        <v>1493</v>
      </c>
      <c r="D113" s="232" t="s">
        <v>1494</v>
      </c>
      <c r="E113" s="232" t="s">
        <v>511</v>
      </c>
      <c r="F113" s="287" t="s">
        <v>564</v>
      </c>
      <c r="G113" s="287" t="s">
        <v>790</v>
      </c>
      <c r="H113" s="232" t="s">
        <v>565</v>
      </c>
      <c r="I113" s="1100" t="str">
        <f t="shared" si="16"/>
        <v>#REF!</v>
      </c>
      <c r="J113" s="413">
        <v>8.0</v>
      </c>
      <c r="K113" s="1120">
        <v>2024.0</v>
      </c>
      <c r="L113" s="1130">
        <v>45299.0</v>
      </c>
      <c r="M113" s="229" t="s">
        <v>2103</v>
      </c>
      <c r="N113" s="490">
        <v>22.0</v>
      </c>
      <c r="O113" s="1084">
        <f t="shared" si="33"/>
        <v>1</v>
      </c>
      <c r="P113" s="490" t="str">
        <f t="shared" si="34"/>
        <v>#REF!</v>
      </c>
      <c r="Q113" s="1113">
        <v>1.41</v>
      </c>
      <c r="R113" s="1113"/>
      <c r="S113" s="1108" t="s">
        <v>525</v>
      </c>
      <c r="T113" s="468" t="s">
        <v>2164</v>
      </c>
      <c r="U113" s="1084">
        <f t="shared" si="5"/>
        <v>1.41</v>
      </c>
      <c r="V113" s="1103" t="str">
        <f t="shared" si="19"/>
        <v>#REF!</v>
      </c>
      <c r="W113" s="1115">
        <f t="shared" si="7"/>
        <v>1.41</v>
      </c>
      <c r="X113" s="1122" t="str">
        <f t="shared" si="8"/>
        <v>#REF!</v>
      </c>
      <c r="Y113" s="1110">
        <v>1.0</v>
      </c>
      <c r="Z113" s="1104" t="str">
        <f t="shared" si="9"/>
        <v>#REF!</v>
      </c>
      <c r="AA113" s="1115" t="str">
        <f t="shared" si="10"/>
        <v>#REF!</v>
      </c>
      <c r="AB113" s="1115" t="str">
        <f t="shared" si="11"/>
        <v>#REF!</v>
      </c>
      <c r="AC113" s="1116" t="str">
        <f t="shared" si="20"/>
        <v>#REF!</v>
      </c>
      <c r="AD113" s="1116" t="str">
        <f t="shared" si="12"/>
        <v>#REF!</v>
      </c>
      <c r="AE113" s="1116" t="str">
        <f t="shared" si="13"/>
        <v>#REF!</v>
      </c>
      <c r="AF113" s="1106"/>
      <c r="AG113" s="1117"/>
      <c r="AH113" s="1117"/>
      <c r="AI113" s="1117"/>
    </row>
    <row r="114" ht="15.0" customHeight="1">
      <c r="A114" s="1107">
        <v>112.0</v>
      </c>
      <c r="B114" s="1108">
        <v>466717.0</v>
      </c>
      <c r="C114" s="287" t="s">
        <v>1688</v>
      </c>
      <c r="D114" s="232" t="s">
        <v>1689</v>
      </c>
      <c r="E114" s="232" t="s">
        <v>511</v>
      </c>
      <c r="F114" s="287" t="s">
        <v>663</v>
      </c>
      <c r="G114" s="287" t="s">
        <v>790</v>
      </c>
      <c r="H114" s="232" t="s">
        <v>1155</v>
      </c>
      <c r="I114" s="1100" t="str">
        <f t="shared" si="16"/>
        <v>#REF!</v>
      </c>
      <c r="J114" s="413">
        <v>8.0</v>
      </c>
      <c r="K114" s="413">
        <v>2024.0</v>
      </c>
      <c r="L114" s="1130">
        <v>45299.0</v>
      </c>
      <c r="M114" s="229" t="s">
        <v>2103</v>
      </c>
      <c r="N114" s="490">
        <v>22.0</v>
      </c>
      <c r="O114" s="1084">
        <f t="shared" si="33"/>
        <v>1</v>
      </c>
      <c r="P114" s="490" t="str">
        <f t="shared" si="34"/>
        <v>#REF!</v>
      </c>
      <c r="Q114" s="1101">
        <v>1.24</v>
      </c>
      <c r="R114" s="1101"/>
      <c r="S114" s="1108" t="s">
        <v>525</v>
      </c>
      <c r="T114" s="468" t="s">
        <v>2164</v>
      </c>
      <c r="U114" s="1084">
        <f t="shared" si="5"/>
        <v>1.24</v>
      </c>
      <c r="V114" s="1102" t="str">
        <f t="shared" si="19"/>
        <v>#REF!</v>
      </c>
      <c r="W114" s="1085">
        <f t="shared" si="7"/>
        <v>1.24</v>
      </c>
      <c r="X114" s="1084" t="str">
        <f t="shared" si="8"/>
        <v>#REF!</v>
      </c>
      <c r="Y114" s="1110">
        <v>1.0</v>
      </c>
      <c r="Z114" s="1104" t="str">
        <f t="shared" si="9"/>
        <v>#REF!</v>
      </c>
      <c r="AA114" s="1085" t="str">
        <f t="shared" si="10"/>
        <v>#REF!</v>
      </c>
      <c r="AB114" s="1085" t="str">
        <f t="shared" si="11"/>
        <v>#REF!</v>
      </c>
      <c r="AC114" s="1105" t="str">
        <f t="shared" si="20"/>
        <v>#REF!</v>
      </c>
      <c r="AD114" s="1105" t="str">
        <f t="shared" si="12"/>
        <v>#REF!</v>
      </c>
      <c r="AE114" s="1105" t="str">
        <f t="shared" si="13"/>
        <v>#REF!</v>
      </c>
      <c r="AF114" s="1106"/>
      <c r="AG114" s="1090"/>
      <c r="AH114" s="1090"/>
      <c r="AI114" s="1090"/>
    </row>
    <row r="115" ht="15.0" customHeight="1">
      <c r="A115" s="1098">
        <v>113.0</v>
      </c>
      <c r="B115" s="1108">
        <v>466997.0</v>
      </c>
      <c r="C115" s="287" t="s">
        <v>1692</v>
      </c>
      <c r="D115" s="232" t="s">
        <v>1693</v>
      </c>
      <c r="E115" s="232" t="s">
        <v>511</v>
      </c>
      <c r="F115" s="287" t="s">
        <v>564</v>
      </c>
      <c r="G115" s="287" t="s">
        <v>790</v>
      </c>
      <c r="H115" s="232" t="s">
        <v>565</v>
      </c>
      <c r="I115" s="1100" t="str">
        <f t="shared" si="16"/>
        <v>#REF!</v>
      </c>
      <c r="J115" s="413">
        <v>8.0</v>
      </c>
      <c r="K115" s="270">
        <v>2024.0</v>
      </c>
      <c r="L115" s="1109">
        <v>45512.0</v>
      </c>
      <c r="M115" s="229" t="s">
        <v>2103</v>
      </c>
      <c r="N115" s="490">
        <v>17.0</v>
      </c>
      <c r="O115" s="1084">
        <f t="shared" si="33"/>
        <v>0.7727272727</v>
      </c>
      <c r="P115" s="231" t="str">
        <f t="shared" si="34"/>
        <v>#REF!</v>
      </c>
      <c r="Q115" s="231">
        <v>1.09</v>
      </c>
      <c r="R115" s="1084"/>
      <c r="S115" s="1108" t="s">
        <v>525</v>
      </c>
      <c r="T115" s="468" t="s">
        <v>2164</v>
      </c>
      <c r="U115" s="1084">
        <f t="shared" si="5"/>
        <v>1.09</v>
      </c>
      <c r="V115" s="1102">
        <v>1.41</v>
      </c>
      <c r="W115" s="1085" t="str">
        <f t="shared" si="7"/>
        <v>#REF!</v>
      </c>
      <c r="X115" s="1084" t="str">
        <f t="shared" si="8"/>
        <v>#REF!</v>
      </c>
      <c r="Y115" s="1110">
        <v>1.0</v>
      </c>
      <c r="Z115" s="1104" t="str">
        <f t="shared" si="9"/>
        <v>#REF!</v>
      </c>
      <c r="AA115" s="1085" t="str">
        <f t="shared" si="10"/>
        <v>#REF!</v>
      </c>
      <c r="AB115" s="1085" t="str">
        <f t="shared" si="11"/>
        <v>#REF!</v>
      </c>
      <c r="AC115" s="1105" t="str">
        <f t="shared" si="20"/>
        <v>#REF!</v>
      </c>
      <c r="AD115" s="1105" t="str">
        <f t="shared" si="12"/>
        <v>#REF!</v>
      </c>
      <c r="AE115" s="1105" t="str">
        <f t="shared" si="13"/>
        <v>#REF!</v>
      </c>
      <c r="AF115" s="270"/>
      <c r="AG115" s="1090"/>
      <c r="AH115" s="1090"/>
      <c r="AI115" s="1090"/>
    </row>
    <row r="116" ht="15.0" customHeight="1">
      <c r="A116" s="1107">
        <v>114.0</v>
      </c>
      <c r="B116" s="1108">
        <v>197760.0</v>
      </c>
      <c r="C116" s="287" t="s">
        <v>876</v>
      </c>
      <c r="D116" s="232" t="s">
        <v>1678</v>
      </c>
      <c r="E116" s="232" t="s">
        <v>511</v>
      </c>
      <c r="F116" s="287" t="s">
        <v>512</v>
      </c>
      <c r="G116" s="287" t="s">
        <v>893</v>
      </c>
      <c r="H116" s="232" t="s">
        <v>514</v>
      </c>
      <c r="I116" s="1100" t="str">
        <f t="shared" si="16"/>
        <v>#REF!</v>
      </c>
      <c r="J116" s="413">
        <v>8.0</v>
      </c>
      <c r="K116" s="270">
        <v>2024.0</v>
      </c>
      <c r="L116" s="1130">
        <v>45299.0</v>
      </c>
      <c r="M116" s="229" t="s">
        <v>2103</v>
      </c>
      <c r="N116" s="490">
        <v>11.0</v>
      </c>
      <c r="O116" s="1084">
        <f t="shared" si="33"/>
        <v>0.5</v>
      </c>
      <c r="P116" s="231" t="str">
        <f t="shared" si="34"/>
        <v>#REF!</v>
      </c>
      <c r="Q116" s="231">
        <v>1.135</v>
      </c>
      <c r="R116" s="1084"/>
      <c r="S116" s="1108" t="s">
        <v>525</v>
      </c>
      <c r="T116" s="468" t="s">
        <v>2164</v>
      </c>
      <c r="U116" s="1084">
        <f t="shared" si="5"/>
        <v>1.135</v>
      </c>
      <c r="V116" s="1147">
        <v>2.27</v>
      </c>
      <c r="W116" s="1085" t="str">
        <f t="shared" si="7"/>
        <v>#REF!</v>
      </c>
      <c r="X116" s="1084" t="str">
        <f t="shared" si="8"/>
        <v>#REF!</v>
      </c>
      <c r="Y116" s="1110">
        <v>1.0</v>
      </c>
      <c r="Z116" s="1104" t="str">
        <f t="shared" si="9"/>
        <v>#REF!</v>
      </c>
      <c r="AA116" s="1085" t="str">
        <f t="shared" si="10"/>
        <v>#REF!</v>
      </c>
      <c r="AB116" s="1085" t="str">
        <f t="shared" si="11"/>
        <v>#REF!</v>
      </c>
      <c r="AC116" s="1105" t="str">
        <f t="shared" si="20"/>
        <v>#REF!</v>
      </c>
      <c r="AD116" s="1105" t="str">
        <f t="shared" si="12"/>
        <v>#REF!</v>
      </c>
      <c r="AE116" s="1105" t="str">
        <f t="shared" si="13"/>
        <v>#REF!</v>
      </c>
      <c r="AF116" s="270"/>
      <c r="AG116" s="1090"/>
      <c r="AH116" s="1090"/>
      <c r="AI116" s="1090"/>
    </row>
    <row r="117" ht="15.0" customHeight="1">
      <c r="A117" s="1098">
        <v>115.0</v>
      </c>
      <c r="B117" s="1099">
        <v>281844.0</v>
      </c>
      <c r="C117" s="279" t="s">
        <v>1066</v>
      </c>
      <c r="D117" s="220" t="s">
        <v>1498</v>
      </c>
      <c r="E117" s="220" t="s">
        <v>511</v>
      </c>
      <c r="F117" s="279" t="s">
        <v>512</v>
      </c>
      <c r="G117" s="279" t="s">
        <v>771</v>
      </c>
      <c r="H117" s="220" t="s">
        <v>541</v>
      </c>
      <c r="I117" s="1100" t="str">
        <f t="shared" si="16"/>
        <v>#REF!</v>
      </c>
      <c r="J117" s="413">
        <v>8.0</v>
      </c>
      <c r="K117" s="575">
        <v>2024.0</v>
      </c>
      <c r="L117" s="1130">
        <v>45299.0</v>
      </c>
      <c r="M117" s="217" t="s">
        <v>2103</v>
      </c>
      <c r="N117" s="543">
        <v>22.0</v>
      </c>
      <c r="O117" s="1084">
        <f t="shared" si="33"/>
        <v>1</v>
      </c>
      <c r="P117" s="490">
        <f t="shared" si="34"/>
        <v>1</v>
      </c>
      <c r="Q117" s="1122">
        <f t="shared" ref="Q117:Q161" si="35">P117</f>
        <v>1</v>
      </c>
      <c r="R117" s="1122"/>
      <c r="S117" s="1099" t="s">
        <v>517</v>
      </c>
      <c r="T117" s="220" t="s">
        <v>1500</v>
      </c>
      <c r="U117" s="1084">
        <f t="shared" si="5"/>
        <v>1</v>
      </c>
      <c r="V117" s="1103">
        <f t="shared" ref="V117:V161" si="36">ROUND(SUMIF(B:B,B117,P:P),3)</f>
        <v>1</v>
      </c>
      <c r="W117" s="1115">
        <f t="shared" si="7"/>
        <v>1</v>
      </c>
      <c r="X117" s="1122">
        <f t="shared" si="8"/>
        <v>1</v>
      </c>
      <c r="Y117" s="1103">
        <v>1.0</v>
      </c>
      <c r="Z117" s="1104" t="str">
        <f t="shared" si="9"/>
        <v>#REF!</v>
      </c>
      <c r="AA117" s="1115" t="str">
        <f t="shared" si="10"/>
        <v>#REF!</v>
      </c>
      <c r="AB117" s="1115" t="str">
        <f t="shared" si="11"/>
        <v>#REF!</v>
      </c>
      <c r="AC117" s="1116">
        <f t="shared" si="20"/>
        <v>0</v>
      </c>
      <c r="AD117" s="1116" t="str">
        <f t="shared" si="12"/>
        <v>#REF!</v>
      </c>
      <c r="AE117" s="1116" t="str">
        <f t="shared" si="13"/>
        <v>#REF!</v>
      </c>
      <c r="AF117" s="575"/>
      <c r="AG117" s="1117"/>
      <c r="AH117" s="1117"/>
      <c r="AI117" s="1117"/>
    </row>
    <row r="118" ht="15.0" customHeight="1">
      <c r="A118" s="1107">
        <v>116.0</v>
      </c>
      <c r="B118" s="1108">
        <v>450033.0</v>
      </c>
      <c r="C118" s="287" t="s">
        <v>1064</v>
      </c>
      <c r="D118" s="232" t="s">
        <v>1503</v>
      </c>
      <c r="E118" s="232" t="s">
        <v>511</v>
      </c>
      <c r="F118" s="287" t="s">
        <v>546</v>
      </c>
      <c r="G118" s="287" t="s">
        <v>665</v>
      </c>
      <c r="H118" s="232" t="s">
        <v>556</v>
      </c>
      <c r="I118" s="1100" t="str">
        <f t="shared" si="16"/>
        <v>#REF!</v>
      </c>
      <c r="J118" s="413">
        <v>8.0</v>
      </c>
      <c r="K118" s="575">
        <v>2024.0</v>
      </c>
      <c r="L118" s="1130">
        <v>45299.0</v>
      </c>
      <c r="M118" s="229" t="s">
        <v>2103</v>
      </c>
      <c r="N118" s="490">
        <v>22.0</v>
      </c>
      <c r="O118" s="1084">
        <f t="shared" si="33"/>
        <v>1</v>
      </c>
      <c r="P118" s="490">
        <f t="shared" si="34"/>
        <v>1</v>
      </c>
      <c r="Q118" s="1122">
        <f t="shared" si="35"/>
        <v>1</v>
      </c>
      <c r="R118" s="1122"/>
      <c r="S118" s="1108" t="s">
        <v>517</v>
      </c>
      <c r="T118" s="232" t="s">
        <v>1500</v>
      </c>
      <c r="U118" s="1084">
        <f t="shared" si="5"/>
        <v>1</v>
      </c>
      <c r="V118" s="1103">
        <f t="shared" si="36"/>
        <v>1</v>
      </c>
      <c r="W118" s="1115">
        <f t="shared" si="7"/>
        <v>1</v>
      </c>
      <c r="X118" s="1122">
        <f t="shared" si="8"/>
        <v>1</v>
      </c>
      <c r="Y118" s="1110">
        <v>1.0</v>
      </c>
      <c r="Z118" s="1104" t="str">
        <f t="shared" si="9"/>
        <v>#REF!</v>
      </c>
      <c r="AA118" s="1115" t="str">
        <f t="shared" si="10"/>
        <v>#REF!</v>
      </c>
      <c r="AB118" s="1115" t="str">
        <f t="shared" si="11"/>
        <v>#REF!</v>
      </c>
      <c r="AC118" s="1116">
        <f t="shared" si="20"/>
        <v>0</v>
      </c>
      <c r="AD118" s="1116" t="str">
        <f t="shared" si="12"/>
        <v>#REF!</v>
      </c>
      <c r="AE118" s="1116" t="str">
        <f t="shared" si="13"/>
        <v>#REF!</v>
      </c>
      <c r="AF118" s="575"/>
      <c r="AG118" s="1117"/>
      <c r="AH118" s="1117"/>
      <c r="AI118" s="1117"/>
    </row>
    <row r="119" ht="15.0" customHeight="1">
      <c r="A119" s="1098">
        <v>117.0</v>
      </c>
      <c r="B119" s="1108">
        <v>437933.0</v>
      </c>
      <c r="C119" s="287" t="s">
        <v>1062</v>
      </c>
      <c r="D119" s="232" t="s">
        <v>1508</v>
      </c>
      <c r="E119" s="232" t="s">
        <v>511</v>
      </c>
      <c r="F119" s="287" t="s">
        <v>546</v>
      </c>
      <c r="G119" s="287" t="s">
        <v>665</v>
      </c>
      <c r="H119" s="232" t="s">
        <v>556</v>
      </c>
      <c r="I119" s="1100" t="str">
        <f t="shared" si="16"/>
        <v>#REF!</v>
      </c>
      <c r="J119" s="413">
        <v>8.0</v>
      </c>
      <c r="K119" s="270">
        <v>2024.0</v>
      </c>
      <c r="L119" s="1130">
        <v>45299.0</v>
      </c>
      <c r="M119" s="229" t="s">
        <v>2103</v>
      </c>
      <c r="N119" s="490">
        <v>18.0</v>
      </c>
      <c r="O119" s="1084">
        <f t="shared" si="33"/>
        <v>0.8181818182</v>
      </c>
      <c r="P119" s="490">
        <f t="shared" si="34"/>
        <v>0.818</v>
      </c>
      <c r="Q119" s="1122">
        <f t="shared" si="35"/>
        <v>0.818</v>
      </c>
      <c r="R119" s="1084"/>
      <c r="S119" s="1108" t="s">
        <v>517</v>
      </c>
      <c r="T119" s="232" t="s">
        <v>1500</v>
      </c>
      <c r="U119" s="1084">
        <f t="shared" si="5"/>
        <v>0.818</v>
      </c>
      <c r="V119" s="1102">
        <f t="shared" si="36"/>
        <v>0.818</v>
      </c>
      <c r="W119" s="1085">
        <f t="shared" si="7"/>
        <v>0.818</v>
      </c>
      <c r="X119" s="1084">
        <f t="shared" si="8"/>
        <v>1</v>
      </c>
      <c r="Y119" s="1110">
        <v>1.0</v>
      </c>
      <c r="Z119" s="1104" t="str">
        <f t="shared" si="9"/>
        <v>#REF!</v>
      </c>
      <c r="AA119" s="1085" t="str">
        <f t="shared" si="10"/>
        <v>#REF!</v>
      </c>
      <c r="AB119" s="1085" t="str">
        <f t="shared" si="11"/>
        <v>#REF!</v>
      </c>
      <c r="AC119" s="1105">
        <f t="shared" si="20"/>
        <v>0</v>
      </c>
      <c r="AD119" s="1105" t="str">
        <f t="shared" si="12"/>
        <v>#REF!</v>
      </c>
      <c r="AE119" s="1105" t="str">
        <f t="shared" si="13"/>
        <v>#REF!</v>
      </c>
      <c r="AF119" s="270"/>
      <c r="AG119" s="1090"/>
      <c r="AH119" s="1090"/>
      <c r="AI119" s="1090"/>
    </row>
    <row r="120" ht="15.0" customHeight="1">
      <c r="A120" s="1107">
        <v>118.0</v>
      </c>
      <c r="B120" s="1108">
        <v>452021.0</v>
      </c>
      <c r="C120" s="287" t="s">
        <v>1059</v>
      </c>
      <c r="D120" s="232" t="s">
        <v>1509</v>
      </c>
      <c r="E120" s="232" t="s">
        <v>511</v>
      </c>
      <c r="F120" s="287" t="s">
        <v>512</v>
      </c>
      <c r="G120" s="287" t="s">
        <v>790</v>
      </c>
      <c r="H120" s="232" t="s">
        <v>531</v>
      </c>
      <c r="I120" s="1100" t="str">
        <f t="shared" si="16"/>
        <v>#REF!</v>
      </c>
      <c r="J120" s="413">
        <v>8.0</v>
      </c>
      <c r="K120" s="270">
        <v>2024.0</v>
      </c>
      <c r="L120" s="1130">
        <v>45299.0</v>
      </c>
      <c r="M120" s="229" t="s">
        <v>2103</v>
      </c>
      <c r="N120" s="490">
        <v>22.0</v>
      </c>
      <c r="O120" s="1084">
        <f t="shared" si="33"/>
        <v>1</v>
      </c>
      <c r="P120" s="490">
        <f t="shared" si="34"/>
        <v>1</v>
      </c>
      <c r="Q120" s="1122">
        <f t="shared" si="35"/>
        <v>1</v>
      </c>
      <c r="R120" s="1084"/>
      <c r="S120" s="1108" t="s">
        <v>517</v>
      </c>
      <c r="T120" s="232" t="s">
        <v>1500</v>
      </c>
      <c r="U120" s="1084">
        <f t="shared" si="5"/>
        <v>1</v>
      </c>
      <c r="V120" s="1102">
        <f t="shared" si="36"/>
        <v>1</v>
      </c>
      <c r="W120" s="1085">
        <f t="shared" si="7"/>
        <v>1</v>
      </c>
      <c r="X120" s="1084">
        <f t="shared" si="8"/>
        <v>1</v>
      </c>
      <c r="Y120" s="1110">
        <v>1.0</v>
      </c>
      <c r="Z120" s="1104" t="str">
        <f t="shared" si="9"/>
        <v>#REF!</v>
      </c>
      <c r="AA120" s="1085" t="str">
        <f t="shared" si="10"/>
        <v>#REF!</v>
      </c>
      <c r="AB120" s="1085" t="str">
        <f t="shared" si="11"/>
        <v>#REF!</v>
      </c>
      <c r="AC120" s="1105">
        <f t="shared" si="20"/>
        <v>0</v>
      </c>
      <c r="AD120" s="1105" t="str">
        <f t="shared" si="12"/>
        <v>#REF!</v>
      </c>
      <c r="AE120" s="1105" t="str">
        <f t="shared" si="13"/>
        <v>#REF!</v>
      </c>
      <c r="AF120" s="270"/>
      <c r="AG120" s="1090"/>
      <c r="AH120" s="1090"/>
      <c r="AI120" s="1090"/>
    </row>
    <row r="121" ht="15.0" customHeight="1">
      <c r="A121" s="1098">
        <v>119.0</v>
      </c>
      <c r="B121" s="1108">
        <v>452887.0</v>
      </c>
      <c r="C121" s="287" t="s">
        <v>1046</v>
      </c>
      <c r="D121" s="232" t="s">
        <v>1511</v>
      </c>
      <c r="E121" s="232" t="s">
        <v>511</v>
      </c>
      <c r="F121" s="287" t="s">
        <v>512</v>
      </c>
      <c r="G121" s="287" t="s">
        <v>787</v>
      </c>
      <c r="H121" s="232" t="s">
        <v>570</v>
      </c>
      <c r="I121" s="1100" t="str">
        <f t="shared" si="16"/>
        <v>#REF!</v>
      </c>
      <c r="J121" s="413">
        <v>8.0</v>
      </c>
      <c r="K121" s="270">
        <v>2024.0</v>
      </c>
      <c r="L121" s="1130">
        <v>45299.0</v>
      </c>
      <c r="M121" s="229" t="s">
        <v>2103</v>
      </c>
      <c r="N121" s="490">
        <v>22.0</v>
      </c>
      <c r="O121" s="1084">
        <f t="shared" si="33"/>
        <v>1</v>
      </c>
      <c r="P121" s="490">
        <f t="shared" si="34"/>
        <v>1</v>
      </c>
      <c r="Q121" s="1122">
        <f t="shared" si="35"/>
        <v>1</v>
      </c>
      <c r="R121" s="1084"/>
      <c r="S121" s="1108" t="s">
        <v>517</v>
      </c>
      <c r="T121" s="232" t="s">
        <v>1500</v>
      </c>
      <c r="U121" s="1084">
        <f t="shared" si="5"/>
        <v>1</v>
      </c>
      <c r="V121" s="1102">
        <f t="shared" si="36"/>
        <v>1</v>
      </c>
      <c r="W121" s="1085">
        <f t="shared" si="7"/>
        <v>1</v>
      </c>
      <c r="X121" s="1084">
        <f t="shared" si="8"/>
        <v>1</v>
      </c>
      <c r="Y121" s="1110">
        <v>1.0</v>
      </c>
      <c r="Z121" s="1104" t="str">
        <f t="shared" si="9"/>
        <v>#REF!</v>
      </c>
      <c r="AA121" s="1085" t="str">
        <f t="shared" si="10"/>
        <v>#REF!</v>
      </c>
      <c r="AB121" s="1085" t="str">
        <f t="shared" si="11"/>
        <v>#REF!</v>
      </c>
      <c r="AC121" s="1105">
        <f t="shared" si="20"/>
        <v>0</v>
      </c>
      <c r="AD121" s="1105" t="str">
        <f t="shared" si="12"/>
        <v>#REF!</v>
      </c>
      <c r="AE121" s="1105" t="str">
        <f t="shared" si="13"/>
        <v>#REF!</v>
      </c>
      <c r="AF121" s="270"/>
      <c r="AG121" s="1090"/>
      <c r="AH121" s="1090"/>
      <c r="AI121" s="1090"/>
    </row>
    <row r="122" ht="15.0" customHeight="1">
      <c r="A122" s="1107">
        <v>120.0</v>
      </c>
      <c r="B122" s="1108">
        <v>453001.0</v>
      </c>
      <c r="C122" s="287" t="s">
        <v>1053</v>
      </c>
      <c r="D122" s="232" t="s">
        <v>1512</v>
      </c>
      <c r="E122" s="232" t="s">
        <v>511</v>
      </c>
      <c r="F122" s="287" t="s">
        <v>512</v>
      </c>
      <c r="G122" s="232" t="s">
        <v>771</v>
      </c>
      <c r="H122" s="232" t="s">
        <v>541</v>
      </c>
      <c r="I122" s="1100" t="str">
        <f t="shared" si="16"/>
        <v>#REF!</v>
      </c>
      <c r="J122" s="413">
        <v>8.0</v>
      </c>
      <c r="K122" s="270">
        <v>2024.0</v>
      </c>
      <c r="L122" s="1130">
        <v>45299.0</v>
      </c>
      <c r="M122" s="229" t="s">
        <v>2103</v>
      </c>
      <c r="N122" s="490">
        <v>22.0</v>
      </c>
      <c r="O122" s="1084">
        <f t="shared" si="33"/>
        <v>1</v>
      </c>
      <c r="P122" s="490">
        <f t="shared" si="34"/>
        <v>1</v>
      </c>
      <c r="Q122" s="1122">
        <f t="shared" si="35"/>
        <v>1</v>
      </c>
      <c r="R122" s="1084"/>
      <c r="S122" s="1108" t="s">
        <v>517</v>
      </c>
      <c r="T122" s="232" t="s">
        <v>1500</v>
      </c>
      <c r="U122" s="1084">
        <f t="shared" si="5"/>
        <v>1</v>
      </c>
      <c r="V122" s="1102">
        <f t="shared" si="36"/>
        <v>1</v>
      </c>
      <c r="W122" s="1085">
        <f t="shared" si="7"/>
        <v>1</v>
      </c>
      <c r="X122" s="1084">
        <f t="shared" si="8"/>
        <v>1</v>
      </c>
      <c r="Y122" s="1110">
        <v>1.0</v>
      </c>
      <c r="Z122" s="1104" t="str">
        <f t="shared" si="9"/>
        <v>#REF!</v>
      </c>
      <c r="AA122" s="1085" t="str">
        <f t="shared" si="10"/>
        <v>#REF!</v>
      </c>
      <c r="AB122" s="1085" t="str">
        <f t="shared" si="11"/>
        <v>#REF!</v>
      </c>
      <c r="AC122" s="1105">
        <f t="shared" si="20"/>
        <v>0</v>
      </c>
      <c r="AD122" s="1105" t="str">
        <f t="shared" si="12"/>
        <v>#REF!</v>
      </c>
      <c r="AE122" s="1105" t="str">
        <f t="shared" si="13"/>
        <v>#REF!</v>
      </c>
      <c r="AF122" s="270"/>
      <c r="AG122" s="1090"/>
      <c r="AH122" s="1090"/>
      <c r="AI122" s="1090"/>
    </row>
    <row r="123" ht="15.0" customHeight="1">
      <c r="A123" s="1098">
        <v>121.0</v>
      </c>
      <c r="B123" s="220">
        <v>290985.0</v>
      </c>
      <c r="C123" s="220" t="s">
        <v>1076</v>
      </c>
      <c r="D123" s="279" t="s">
        <v>1602</v>
      </c>
      <c r="E123" s="279" t="s">
        <v>511</v>
      </c>
      <c r="F123" s="279" t="s">
        <v>546</v>
      </c>
      <c r="G123" s="279" t="s">
        <v>771</v>
      </c>
      <c r="H123" s="220" t="s">
        <v>547</v>
      </c>
      <c r="I123" s="1100" t="str">
        <f t="shared" si="16"/>
        <v>#REF!</v>
      </c>
      <c r="J123" s="413">
        <v>8.0</v>
      </c>
      <c r="K123" s="575">
        <v>2024.0</v>
      </c>
      <c r="L123" s="1130">
        <v>45299.0</v>
      </c>
      <c r="M123" s="229" t="s">
        <v>2103</v>
      </c>
      <c r="N123" s="490">
        <v>22.0</v>
      </c>
      <c r="O123" s="1084">
        <f t="shared" si="33"/>
        <v>1</v>
      </c>
      <c r="P123" s="490">
        <f t="shared" si="34"/>
        <v>1</v>
      </c>
      <c r="Q123" s="1122">
        <f t="shared" si="35"/>
        <v>1</v>
      </c>
      <c r="R123" s="1122"/>
      <c r="S123" s="1108" t="s">
        <v>517</v>
      </c>
      <c r="T123" s="232" t="s">
        <v>1603</v>
      </c>
      <c r="U123" s="1084">
        <f t="shared" si="5"/>
        <v>1</v>
      </c>
      <c r="V123" s="1102">
        <f t="shared" si="36"/>
        <v>1</v>
      </c>
      <c r="W123" s="1085">
        <f t="shared" si="7"/>
        <v>1</v>
      </c>
      <c r="X123" s="1084">
        <f t="shared" si="8"/>
        <v>1</v>
      </c>
      <c r="Y123" s="1110">
        <v>1.0</v>
      </c>
      <c r="Z123" s="1104" t="str">
        <f t="shared" si="9"/>
        <v>#REF!</v>
      </c>
      <c r="AA123" s="1085" t="str">
        <f t="shared" si="10"/>
        <v>#REF!</v>
      </c>
      <c r="AB123" s="1085" t="str">
        <f t="shared" si="11"/>
        <v>#REF!</v>
      </c>
      <c r="AC123" s="1105">
        <f t="shared" si="20"/>
        <v>0</v>
      </c>
      <c r="AD123" s="1105" t="str">
        <f t="shared" si="12"/>
        <v>#REF!</v>
      </c>
      <c r="AE123" s="1105" t="str">
        <f t="shared" si="13"/>
        <v>#REF!</v>
      </c>
      <c r="AF123" s="575"/>
      <c r="AG123" s="1117"/>
      <c r="AH123" s="1117"/>
      <c r="AI123" s="1117"/>
    </row>
    <row r="124" ht="15.0" customHeight="1">
      <c r="A124" s="1107">
        <v>122.0</v>
      </c>
      <c r="B124" s="232">
        <v>459849.0</v>
      </c>
      <c r="C124" s="232" t="s">
        <v>1072</v>
      </c>
      <c r="D124" s="287" t="s">
        <v>1604</v>
      </c>
      <c r="E124" s="287" t="s">
        <v>511</v>
      </c>
      <c r="F124" s="287" t="s">
        <v>512</v>
      </c>
      <c r="G124" s="287" t="s">
        <v>787</v>
      </c>
      <c r="H124" s="232" t="s">
        <v>570</v>
      </c>
      <c r="I124" s="1100" t="str">
        <f t="shared" si="16"/>
        <v>#REF!</v>
      </c>
      <c r="J124" s="413">
        <v>8.0</v>
      </c>
      <c r="K124" s="575">
        <v>2024.0</v>
      </c>
      <c r="L124" s="1130">
        <v>45299.0</v>
      </c>
      <c r="M124" s="229" t="s">
        <v>2103</v>
      </c>
      <c r="N124" s="490">
        <v>22.0</v>
      </c>
      <c r="O124" s="1084">
        <f t="shared" si="33"/>
        <v>1</v>
      </c>
      <c r="P124" s="490">
        <f t="shared" si="34"/>
        <v>1</v>
      </c>
      <c r="Q124" s="1122">
        <f t="shared" si="35"/>
        <v>1</v>
      </c>
      <c r="R124" s="1122"/>
      <c r="S124" s="1108" t="s">
        <v>517</v>
      </c>
      <c r="T124" s="232" t="s">
        <v>1603</v>
      </c>
      <c r="U124" s="1084">
        <f t="shared" si="5"/>
        <v>1</v>
      </c>
      <c r="V124" s="1102">
        <f t="shared" si="36"/>
        <v>1</v>
      </c>
      <c r="W124" s="1085">
        <f t="shared" si="7"/>
        <v>1</v>
      </c>
      <c r="X124" s="1084">
        <f t="shared" si="8"/>
        <v>1</v>
      </c>
      <c r="Y124" s="1110">
        <v>1.0</v>
      </c>
      <c r="Z124" s="1104" t="str">
        <f t="shared" si="9"/>
        <v>#REF!</v>
      </c>
      <c r="AA124" s="1085" t="str">
        <f t="shared" si="10"/>
        <v>#REF!</v>
      </c>
      <c r="AB124" s="1085" t="str">
        <f t="shared" si="11"/>
        <v>#REF!</v>
      </c>
      <c r="AC124" s="1105">
        <f t="shared" si="20"/>
        <v>0</v>
      </c>
      <c r="AD124" s="1105" t="str">
        <f t="shared" si="12"/>
        <v>#REF!</v>
      </c>
      <c r="AE124" s="1105" t="str">
        <f t="shared" si="13"/>
        <v>#REF!</v>
      </c>
      <c r="AF124" s="575"/>
      <c r="AG124" s="1117"/>
      <c r="AH124" s="1117"/>
      <c r="AI124" s="1117"/>
    </row>
    <row r="125" ht="15.0" customHeight="1">
      <c r="A125" s="1098">
        <v>123.0</v>
      </c>
      <c r="B125" s="1099">
        <v>433095.0</v>
      </c>
      <c r="C125" s="279" t="s">
        <v>809</v>
      </c>
      <c r="D125" s="220" t="s">
        <v>1517</v>
      </c>
      <c r="E125" s="220" t="s">
        <v>511</v>
      </c>
      <c r="F125" s="279" t="s">
        <v>546</v>
      </c>
      <c r="G125" s="279" t="s">
        <v>771</v>
      </c>
      <c r="H125" s="220" t="s">
        <v>547</v>
      </c>
      <c r="I125" s="1100" t="str">
        <f t="shared" si="16"/>
        <v>#REF!</v>
      </c>
      <c r="J125" s="413">
        <v>8.0</v>
      </c>
      <c r="K125" s="575">
        <v>2024.0</v>
      </c>
      <c r="L125" s="1130">
        <v>45299.0</v>
      </c>
      <c r="M125" s="217" t="s">
        <v>2179</v>
      </c>
      <c r="N125" s="543">
        <v>17.0</v>
      </c>
      <c r="O125" s="1084">
        <f t="shared" si="33"/>
        <v>0.7727272727</v>
      </c>
      <c r="P125" s="490" t="str">
        <f t="shared" si="34"/>
        <v>#REF!</v>
      </c>
      <c r="Q125" s="1122" t="str">
        <f t="shared" si="35"/>
        <v>#REF!</v>
      </c>
      <c r="R125" s="1122"/>
      <c r="S125" s="1099" t="s">
        <v>525</v>
      </c>
      <c r="T125" s="220" t="s">
        <v>1515</v>
      </c>
      <c r="U125" s="1084" t="str">
        <f t="shared" si="5"/>
        <v>#REF!</v>
      </c>
      <c r="V125" s="1102" t="str">
        <f t="shared" si="36"/>
        <v>#REF!</v>
      </c>
      <c r="W125" s="1115" t="str">
        <f t="shared" si="7"/>
        <v>#REF!</v>
      </c>
      <c r="X125" s="1122" t="str">
        <f t="shared" si="8"/>
        <v>#REF!</v>
      </c>
      <c r="Y125" s="1103">
        <v>0.997</v>
      </c>
      <c r="Z125" s="1104" t="str">
        <f t="shared" si="9"/>
        <v>#REF!</v>
      </c>
      <c r="AA125" s="1115" t="str">
        <f t="shared" si="10"/>
        <v>#REF!</v>
      </c>
      <c r="AB125" s="1115" t="str">
        <f t="shared" si="11"/>
        <v>#REF!</v>
      </c>
      <c r="AC125" s="1116" t="str">
        <f t="shared" si="20"/>
        <v>#REF!</v>
      </c>
      <c r="AD125" s="1116" t="str">
        <f t="shared" si="12"/>
        <v>#REF!</v>
      </c>
      <c r="AE125" s="1116" t="str">
        <f t="shared" si="13"/>
        <v>#REF!</v>
      </c>
      <c r="AF125" s="575"/>
      <c r="AG125" s="1117"/>
      <c r="AH125" s="1117"/>
      <c r="AI125" s="1117"/>
    </row>
    <row r="126" ht="15.0" customHeight="1">
      <c r="A126" s="1107">
        <v>124.0</v>
      </c>
      <c r="B126" s="1108">
        <v>436611.0</v>
      </c>
      <c r="C126" s="287" t="s">
        <v>978</v>
      </c>
      <c r="D126" s="232" t="s">
        <v>1597</v>
      </c>
      <c r="E126" s="232" t="s">
        <v>511</v>
      </c>
      <c r="F126" s="287" t="s">
        <v>546</v>
      </c>
      <c r="G126" s="287" t="s">
        <v>787</v>
      </c>
      <c r="H126" s="232" t="s">
        <v>596</v>
      </c>
      <c r="I126" s="1100" t="str">
        <f t="shared" si="16"/>
        <v>#REF!</v>
      </c>
      <c r="J126" s="413">
        <v>8.0</v>
      </c>
      <c r="K126" s="270">
        <v>2024.0</v>
      </c>
      <c r="L126" s="1130">
        <v>45299.0</v>
      </c>
      <c r="M126" s="229" t="s">
        <v>2103</v>
      </c>
      <c r="N126" s="490">
        <v>22.0</v>
      </c>
      <c r="O126" s="1084">
        <f t="shared" si="33"/>
        <v>1</v>
      </c>
      <c r="P126" s="490" t="str">
        <f t="shared" si="34"/>
        <v>#REF!</v>
      </c>
      <c r="Q126" s="1122" t="str">
        <f t="shared" si="35"/>
        <v>#REF!</v>
      </c>
      <c r="R126" s="1084"/>
      <c r="S126" s="1108" t="s">
        <v>525</v>
      </c>
      <c r="T126" s="232" t="s">
        <v>1515</v>
      </c>
      <c r="U126" s="1084" t="str">
        <f t="shared" si="5"/>
        <v>#REF!</v>
      </c>
      <c r="V126" s="1102" t="str">
        <f t="shared" si="36"/>
        <v>#REF!</v>
      </c>
      <c r="W126" s="1085" t="str">
        <f t="shared" si="7"/>
        <v>#REF!</v>
      </c>
      <c r="X126" s="1084" t="str">
        <f t="shared" si="8"/>
        <v>#REF!</v>
      </c>
      <c r="Y126" s="1110">
        <v>1.0</v>
      </c>
      <c r="Z126" s="1104" t="str">
        <f t="shared" si="9"/>
        <v>#REF!</v>
      </c>
      <c r="AA126" s="1085" t="str">
        <f t="shared" si="10"/>
        <v>#REF!</v>
      </c>
      <c r="AB126" s="1085" t="str">
        <f t="shared" si="11"/>
        <v>#REF!</v>
      </c>
      <c r="AC126" s="1105" t="str">
        <f t="shared" si="20"/>
        <v>#REF!</v>
      </c>
      <c r="AD126" s="1105" t="str">
        <f t="shared" si="12"/>
        <v>#REF!</v>
      </c>
      <c r="AE126" s="1105" t="str">
        <f t="shared" si="13"/>
        <v>#REF!</v>
      </c>
      <c r="AF126" s="270"/>
      <c r="AG126" s="1090"/>
      <c r="AH126" s="1090"/>
      <c r="AI126" s="1090"/>
    </row>
    <row r="127" ht="15.0" customHeight="1">
      <c r="A127" s="1098">
        <v>125.0</v>
      </c>
      <c r="B127" s="1108">
        <v>271169.0</v>
      </c>
      <c r="C127" s="287" t="s">
        <v>1518</v>
      </c>
      <c r="D127" s="232" t="s">
        <v>1519</v>
      </c>
      <c r="E127" s="232" t="s">
        <v>511</v>
      </c>
      <c r="F127" s="287" t="s">
        <v>512</v>
      </c>
      <c r="G127" s="287" t="s">
        <v>771</v>
      </c>
      <c r="H127" s="232" t="s">
        <v>541</v>
      </c>
      <c r="I127" s="1100" t="str">
        <f t="shared" si="16"/>
        <v>#REF!</v>
      </c>
      <c r="J127" s="413">
        <v>8.0</v>
      </c>
      <c r="K127" s="270">
        <v>2024.0</v>
      </c>
      <c r="L127" s="1130">
        <v>45299.0</v>
      </c>
      <c r="M127" s="229" t="s">
        <v>2179</v>
      </c>
      <c r="N127" s="490">
        <v>17.0</v>
      </c>
      <c r="O127" s="1084">
        <f t="shared" si="33"/>
        <v>0.7727272727</v>
      </c>
      <c r="P127" s="490" t="str">
        <f t="shared" si="34"/>
        <v>#REF!</v>
      </c>
      <c r="Q127" s="1122" t="str">
        <f t="shared" si="35"/>
        <v>#REF!</v>
      </c>
      <c r="R127" s="1084"/>
      <c r="S127" s="1108" t="s">
        <v>525</v>
      </c>
      <c r="T127" s="232" t="s">
        <v>1515</v>
      </c>
      <c r="U127" s="1084" t="str">
        <f t="shared" si="5"/>
        <v>#REF!</v>
      </c>
      <c r="V127" s="1102" t="str">
        <f t="shared" si="36"/>
        <v>#REF!</v>
      </c>
      <c r="W127" s="1085" t="str">
        <f t="shared" si="7"/>
        <v>#REF!</v>
      </c>
      <c r="X127" s="1084" t="str">
        <f t="shared" si="8"/>
        <v>#REF!</v>
      </c>
      <c r="Y127" s="1110">
        <v>0.77</v>
      </c>
      <c r="Z127" s="1104" t="str">
        <f t="shared" si="9"/>
        <v>#REF!</v>
      </c>
      <c r="AA127" s="1085" t="str">
        <f t="shared" si="10"/>
        <v>#REF!</v>
      </c>
      <c r="AB127" s="1085" t="str">
        <f t="shared" si="11"/>
        <v>#REF!</v>
      </c>
      <c r="AC127" s="1105" t="str">
        <f t="shared" si="20"/>
        <v>#REF!</v>
      </c>
      <c r="AD127" s="1105" t="str">
        <f t="shared" si="12"/>
        <v>#REF!</v>
      </c>
      <c r="AE127" s="1105" t="str">
        <f t="shared" si="13"/>
        <v>#REF!</v>
      </c>
      <c r="AF127" s="270"/>
      <c r="AG127" s="1090"/>
      <c r="AH127" s="1090"/>
      <c r="AI127" s="1090"/>
    </row>
    <row r="128" ht="15.0" customHeight="1">
      <c r="A128" s="1107">
        <v>126.0</v>
      </c>
      <c r="B128" s="1125">
        <v>269924.0</v>
      </c>
      <c r="C128" s="1106" t="s">
        <v>1600</v>
      </c>
      <c r="D128" s="1106" t="s">
        <v>1601</v>
      </c>
      <c r="E128" s="1106" t="s">
        <v>511</v>
      </c>
      <c r="F128" s="1106" t="s">
        <v>663</v>
      </c>
      <c r="G128" s="1106" t="s">
        <v>787</v>
      </c>
      <c r="H128" s="1106" t="s">
        <v>1570</v>
      </c>
      <c r="I128" s="1119" t="str">
        <f t="shared" si="16"/>
        <v>#REF!</v>
      </c>
      <c r="J128" s="1120">
        <v>8.0</v>
      </c>
      <c r="K128" s="575">
        <v>2024.0</v>
      </c>
      <c r="L128" s="1121">
        <v>45299.0</v>
      </c>
      <c r="M128" s="1133" t="s">
        <v>2186</v>
      </c>
      <c r="N128" s="1123">
        <v>20.0</v>
      </c>
      <c r="O128" s="1122">
        <f t="shared" si="33"/>
        <v>0.9090909091</v>
      </c>
      <c r="P128" s="1123" t="str">
        <f t="shared" si="34"/>
        <v>#REF!</v>
      </c>
      <c r="Q128" s="1122" t="str">
        <f t="shared" si="35"/>
        <v>#REF!</v>
      </c>
      <c r="R128" s="1122"/>
      <c r="S128" s="1125" t="s">
        <v>525</v>
      </c>
      <c r="T128" s="1106" t="s">
        <v>1515</v>
      </c>
      <c r="U128" s="1122" t="str">
        <f t="shared" si="5"/>
        <v>#REF!</v>
      </c>
      <c r="V128" s="1102" t="str">
        <f t="shared" si="36"/>
        <v>#REF!</v>
      </c>
      <c r="W128" s="1115" t="str">
        <f t="shared" si="7"/>
        <v>#REF!</v>
      </c>
      <c r="X128" s="1122" t="str">
        <f t="shared" si="8"/>
        <v>#REF!</v>
      </c>
      <c r="Y128" s="1110">
        <v>0.95</v>
      </c>
      <c r="Z128" s="1104" t="str">
        <f t="shared" si="9"/>
        <v>#REF!</v>
      </c>
      <c r="AA128" s="1115" t="str">
        <f t="shared" si="10"/>
        <v>#REF!</v>
      </c>
      <c r="AB128" s="1115" t="str">
        <f t="shared" si="11"/>
        <v>#REF!</v>
      </c>
      <c r="AC128" s="1116" t="str">
        <f t="shared" si="20"/>
        <v>#REF!</v>
      </c>
      <c r="AD128" s="1116" t="str">
        <f t="shared" si="12"/>
        <v>#REF!</v>
      </c>
      <c r="AE128" s="1116" t="str">
        <f t="shared" si="13"/>
        <v>#REF!</v>
      </c>
      <c r="AF128" s="575"/>
      <c r="AG128" s="1117"/>
      <c r="AH128" s="1117"/>
      <c r="AI128" s="1117"/>
    </row>
    <row r="129" ht="15.0" customHeight="1">
      <c r="A129" s="1098">
        <v>127.0</v>
      </c>
      <c r="B129" s="1125">
        <v>463617.0</v>
      </c>
      <c r="C129" s="1106" t="s">
        <v>1523</v>
      </c>
      <c r="D129" s="1106" t="s">
        <v>1524</v>
      </c>
      <c r="E129" s="1106" t="s">
        <v>511</v>
      </c>
      <c r="F129" s="1106" t="s">
        <v>512</v>
      </c>
      <c r="G129" s="1106" t="s">
        <v>787</v>
      </c>
      <c r="H129" s="1106" t="s">
        <v>570</v>
      </c>
      <c r="I129" s="1119" t="str">
        <f t="shared" si="16"/>
        <v>#REF!</v>
      </c>
      <c r="J129" s="1120">
        <v>8.0</v>
      </c>
      <c r="K129" s="575">
        <v>2024.0</v>
      </c>
      <c r="L129" s="1121">
        <v>45299.0</v>
      </c>
      <c r="M129" s="1133" t="s">
        <v>2103</v>
      </c>
      <c r="N129" s="1123">
        <v>22.0</v>
      </c>
      <c r="O129" s="1122">
        <f t="shared" si="33"/>
        <v>1</v>
      </c>
      <c r="P129" s="1123" t="str">
        <f t="shared" si="34"/>
        <v>#REF!</v>
      </c>
      <c r="Q129" s="1122" t="str">
        <f t="shared" si="35"/>
        <v>#REF!</v>
      </c>
      <c r="R129" s="1122"/>
      <c r="S129" s="1125" t="s">
        <v>525</v>
      </c>
      <c r="T129" s="1106" t="s">
        <v>1515</v>
      </c>
      <c r="U129" s="1122" t="str">
        <f t="shared" si="5"/>
        <v>#REF!</v>
      </c>
      <c r="V129" s="1102" t="str">
        <f t="shared" si="36"/>
        <v>#REF!</v>
      </c>
      <c r="W129" s="1115" t="str">
        <f t="shared" si="7"/>
        <v>#REF!</v>
      </c>
      <c r="X129" s="1122" t="str">
        <f t="shared" si="8"/>
        <v>#REF!</v>
      </c>
      <c r="Y129" s="1110">
        <v>1.0</v>
      </c>
      <c r="Z129" s="1104" t="str">
        <f t="shared" si="9"/>
        <v>#REF!</v>
      </c>
      <c r="AA129" s="1115" t="str">
        <f t="shared" si="10"/>
        <v>#REF!</v>
      </c>
      <c r="AB129" s="1115" t="str">
        <f t="shared" si="11"/>
        <v>#REF!</v>
      </c>
      <c r="AC129" s="1116" t="str">
        <f t="shared" si="20"/>
        <v>#REF!</v>
      </c>
      <c r="AD129" s="1116" t="str">
        <f t="shared" si="12"/>
        <v>#REF!</v>
      </c>
      <c r="AE129" s="1116" t="str">
        <f t="shared" si="13"/>
        <v>#REF!</v>
      </c>
      <c r="AF129" s="575"/>
      <c r="AG129" s="1117"/>
      <c r="AH129" s="1117"/>
      <c r="AI129" s="1117"/>
    </row>
    <row r="130" ht="15.0" customHeight="1">
      <c r="A130" s="1107">
        <v>128.0</v>
      </c>
      <c r="B130" s="1125">
        <v>463511.0</v>
      </c>
      <c r="C130" s="1106" t="s">
        <v>1520</v>
      </c>
      <c r="D130" s="1106" t="s">
        <v>1521</v>
      </c>
      <c r="E130" s="1106" t="s">
        <v>511</v>
      </c>
      <c r="F130" s="1106" t="s">
        <v>512</v>
      </c>
      <c r="G130" s="1106" t="s">
        <v>790</v>
      </c>
      <c r="H130" s="1106" t="s">
        <v>531</v>
      </c>
      <c r="I130" s="1119" t="str">
        <f t="shared" si="16"/>
        <v>#REF!</v>
      </c>
      <c r="J130" s="1120">
        <v>8.0</v>
      </c>
      <c r="K130" s="575">
        <v>2024.0</v>
      </c>
      <c r="L130" s="1121">
        <v>45299.0</v>
      </c>
      <c r="M130" s="1133" t="s">
        <v>2121</v>
      </c>
      <c r="N130" s="1123">
        <v>11.0</v>
      </c>
      <c r="O130" s="1122">
        <f t="shared" si="33"/>
        <v>0.5</v>
      </c>
      <c r="P130" s="1123" t="str">
        <f t="shared" si="34"/>
        <v>#REF!</v>
      </c>
      <c r="Q130" s="1122" t="str">
        <f t="shared" si="35"/>
        <v>#REF!</v>
      </c>
      <c r="R130" s="1122"/>
      <c r="S130" s="1125" t="s">
        <v>525</v>
      </c>
      <c r="T130" s="1106" t="s">
        <v>1515</v>
      </c>
      <c r="U130" s="1122" t="str">
        <f t="shared" si="5"/>
        <v>#REF!</v>
      </c>
      <c r="V130" s="1102" t="str">
        <f t="shared" si="36"/>
        <v>#REF!</v>
      </c>
      <c r="W130" s="1115" t="str">
        <f t="shared" si="7"/>
        <v>#REF!</v>
      </c>
      <c r="X130" s="1122" t="str">
        <f t="shared" si="8"/>
        <v>#REF!</v>
      </c>
      <c r="Y130" s="1110">
        <v>1.005</v>
      </c>
      <c r="Z130" s="1104" t="str">
        <f t="shared" si="9"/>
        <v>#REF!</v>
      </c>
      <c r="AA130" s="1115" t="str">
        <f t="shared" si="10"/>
        <v>#REF!</v>
      </c>
      <c r="AB130" s="1115" t="str">
        <f t="shared" si="11"/>
        <v>#REF!</v>
      </c>
      <c r="AC130" s="1116" t="str">
        <f t="shared" si="20"/>
        <v>#REF!</v>
      </c>
      <c r="AD130" s="1116" t="str">
        <f t="shared" si="12"/>
        <v>#REF!</v>
      </c>
      <c r="AE130" s="1116" t="str">
        <f t="shared" si="13"/>
        <v>#REF!</v>
      </c>
      <c r="AF130" s="575"/>
      <c r="AG130" s="1117"/>
      <c r="AH130" s="1117"/>
      <c r="AI130" s="1117"/>
    </row>
    <row r="131" ht="15.0" customHeight="1">
      <c r="A131" s="1098">
        <v>129.0</v>
      </c>
      <c r="B131" s="1125">
        <v>463621.0</v>
      </c>
      <c r="C131" s="1106" t="s">
        <v>1525</v>
      </c>
      <c r="D131" s="1106" t="s">
        <v>1526</v>
      </c>
      <c r="E131" s="1106" t="s">
        <v>511</v>
      </c>
      <c r="F131" s="1106" t="s">
        <v>564</v>
      </c>
      <c r="G131" s="1106" t="s">
        <v>665</v>
      </c>
      <c r="H131" s="1106" t="s">
        <v>925</v>
      </c>
      <c r="I131" s="1119" t="str">
        <f t="shared" si="16"/>
        <v>#REF!</v>
      </c>
      <c r="J131" s="1120">
        <v>8.0</v>
      </c>
      <c r="K131" s="575">
        <v>2024.0</v>
      </c>
      <c r="L131" s="1121">
        <v>45299.0</v>
      </c>
      <c r="M131" s="1133" t="s">
        <v>2103</v>
      </c>
      <c r="N131" s="1123">
        <v>22.0</v>
      </c>
      <c r="O131" s="1122">
        <f t="shared" si="33"/>
        <v>1</v>
      </c>
      <c r="P131" s="1123" t="str">
        <f t="shared" si="34"/>
        <v>#REF!</v>
      </c>
      <c r="Q131" s="1122" t="str">
        <f t="shared" si="35"/>
        <v>#REF!</v>
      </c>
      <c r="R131" s="1122"/>
      <c r="S131" s="1125" t="s">
        <v>525</v>
      </c>
      <c r="T131" s="1106" t="s">
        <v>1515</v>
      </c>
      <c r="U131" s="1122" t="str">
        <f t="shared" si="5"/>
        <v>#REF!</v>
      </c>
      <c r="V131" s="1102" t="str">
        <f t="shared" si="36"/>
        <v>#REF!</v>
      </c>
      <c r="W131" s="1115" t="str">
        <f t="shared" si="7"/>
        <v>#REF!</v>
      </c>
      <c r="X131" s="1122" t="str">
        <f t="shared" si="8"/>
        <v>#REF!</v>
      </c>
      <c r="Y131" s="1110">
        <v>1.0</v>
      </c>
      <c r="Z131" s="1104" t="str">
        <f t="shared" si="9"/>
        <v>#REF!</v>
      </c>
      <c r="AA131" s="1115" t="str">
        <f t="shared" si="10"/>
        <v>#REF!</v>
      </c>
      <c r="AB131" s="1115" t="str">
        <f t="shared" si="11"/>
        <v>#REF!</v>
      </c>
      <c r="AC131" s="1116" t="str">
        <f t="shared" si="20"/>
        <v>#REF!</v>
      </c>
      <c r="AD131" s="1116" t="str">
        <f t="shared" si="12"/>
        <v>#REF!</v>
      </c>
      <c r="AE131" s="1116" t="str">
        <f t="shared" si="13"/>
        <v>#REF!</v>
      </c>
      <c r="AF131" s="575"/>
      <c r="AG131" s="1117"/>
      <c r="AH131" s="1117"/>
      <c r="AI131" s="1117"/>
    </row>
    <row r="132" ht="15.0" customHeight="1">
      <c r="A132" s="1107">
        <v>130.0</v>
      </c>
      <c r="B132" s="1125">
        <v>463643.0</v>
      </c>
      <c r="C132" s="1106" t="s">
        <v>1302</v>
      </c>
      <c r="D132" s="1106" t="s">
        <v>1303</v>
      </c>
      <c r="E132" s="1106" t="s">
        <v>511</v>
      </c>
      <c r="F132" s="1106" t="s">
        <v>512</v>
      </c>
      <c r="G132" s="1106" t="s">
        <v>790</v>
      </c>
      <c r="H132" s="1106" t="s">
        <v>531</v>
      </c>
      <c r="I132" s="1119" t="str">
        <f t="shared" si="16"/>
        <v>#REF!</v>
      </c>
      <c r="J132" s="1120">
        <v>8.0</v>
      </c>
      <c r="K132" s="575">
        <v>2024.0</v>
      </c>
      <c r="L132" s="1121">
        <v>45634.0</v>
      </c>
      <c r="M132" s="1133" t="s">
        <v>2103</v>
      </c>
      <c r="N132" s="1123">
        <v>14.0</v>
      </c>
      <c r="O132" s="1122">
        <f t="shared" si="33"/>
        <v>0.6363636364</v>
      </c>
      <c r="P132" s="1123" t="str">
        <f t="shared" si="34"/>
        <v>#REF!</v>
      </c>
      <c r="Q132" s="1122" t="str">
        <f t="shared" si="35"/>
        <v>#REF!</v>
      </c>
      <c r="R132" s="1129"/>
      <c r="S132" s="1125" t="s">
        <v>525</v>
      </c>
      <c r="T132" s="1106" t="s">
        <v>1515</v>
      </c>
      <c r="U132" s="1122" t="str">
        <f t="shared" si="5"/>
        <v>#REF!</v>
      </c>
      <c r="V132" s="1102" t="str">
        <f t="shared" si="36"/>
        <v>#REF!</v>
      </c>
      <c r="W132" s="1115" t="str">
        <f t="shared" si="7"/>
        <v>#REF!</v>
      </c>
      <c r="X132" s="1122" t="str">
        <f t="shared" si="8"/>
        <v>#REF!</v>
      </c>
      <c r="Y132" s="1110">
        <v>1.0</v>
      </c>
      <c r="Z132" s="1104" t="str">
        <f t="shared" si="9"/>
        <v>#REF!</v>
      </c>
      <c r="AA132" s="1115" t="str">
        <f t="shared" si="10"/>
        <v>#REF!</v>
      </c>
      <c r="AB132" s="1115" t="str">
        <f t="shared" si="11"/>
        <v>#REF!</v>
      </c>
      <c r="AC132" s="1116" t="str">
        <f t="shared" si="20"/>
        <v>#REF!</v>
      </c>
      <c r="AD132" s="1116" t="str">
        <f t="shared" si="12"/>
        <v>#REF!</v>
      </c>
      <c r="AE132" s="1116" t="str">
        <f t="shared" si="13"/>
        <v>#REF!</v>
      </c>
      <c r="AF132" s="541"/>
      <c r="AG132" s="1117"/>
      <c r="AH132" s="1117"/>
      <c r="AI132" s="1117"/>
    </row>
    <row r="133" ht="15.0" customHeight="1">
      <c r="A133" s="1098">
        <v>131.0</v>
      </c>
      <c r="B133" s="1125">
        <v>463675.0</v>
      </c>
      <c r="C133" s="1106" t="s">
        <v>1527</v>
      </c>
      <c r="D133" s="1106" t="s">
        <v>1528</v>
      </c>
      <c r="E133" s="1106" t="s">
        <v>511</v>
      </c>
      <c r="F133" s="1106" t="s">
        <v>512</v>
      </c>
      <c r="G133" s="1106" t="s">
        <v>787</v>
      </c>
      <c r="H133" s="1106" t="s">
        <v>570</v>
      </c>
      <c r="I133" s="1119" t="str">
        <f t="shared" si="16"/>
        <v>#REF!</v>
      </c>
      <c r="J133" s="1120">
        <v>8.0</v>
      </c>
      <c r="K133" s="575">
        <v>2024.0</v>
      </c>
      <c r="L133" s="1121">
        <v>45299.0</v>
      </c>
      <c r="M133" s="1133" t="s">
        <v>2191</v>
      </c>
      <c r="N133" s="1123">
        <v>13.0</v>
      </c>
      <c r="O133" s="1122">
        <f t="shared" si="33"/>
        <v>0.5909090909</v>
      </c>
      <c r="P133" s="1123" t="str">
        <f t="shared" si="34"/>
        <v>#REF!</v>
      </c>
      <c r="Q133" s="1122" t="str">
        <f t="shared" si="35"/>
        <v>#REF!</v>
      </c>
      <c r="R133" s="1129"/>
      <c r="S133" s="1125" t="s">
        <v>525</v>
      </c>
      <c r="T133" s="1106" t="s">
        <v>1515</v>
      </c>
      <c r="U133" s="1122" t="str">
        <f t="shared" si="5"/>
        <v>#REF!</v>
      </c>
      <c r="V133" s="1102" t="str">
        <f t="shared" si="36"/>
        <v>#REF!</v>
      </c>
      <c r="W133" s="1115" t="str">
        <f t="shared" si="7"/>
        <v>#REF!</v>
      </c>
      <c r="X133" s="1122" t="str">
        <f t="shared" si="8"/>
        <v>#REF!</v>
      </c>
      <c r="Y133" s="1110">
        <v>0.68</v>
      </c>
      <c r="Z133" s="1104" t="str">
        <f t="shared" si="9"/>
        <v>#REF!</v>
      </c>
      <c r="AA133" s="1154" t="str">
        <f t="shared" si="10"/>
        <v>#REF!</v>
      </c>
      <c r="AB133" s="1154" t="str">
        <f t="shared" si="11"/>
        <v>#REF!</v>
      </c>
      <c r="AC133" s="1155" t="str">
        <f t="shared" si="20"/>
        <v>#REF!</v>
      </c>
      <c r="AD133" s="1155" t="str">
        <f t="shared" si="12"/>
        <v>#REF!</v>
      </c>
      <c r="AE133" s="1155" t="str">
        <f t="shared" si="13"/>
        <v>#REF!</v>
      </c>
      <c r="AF133" s="541"/>
      <c r="AG133" s="1117"/>
      <c r="AH133" s="1117"/>
      <c r="AI133" s="1117"/>
    </row>
    <row r="134" ht="15.0" customHeight="1">
      <c r="A134" s="1107">
        <v>132.0</v>
      </c>
      <c r="B134" s="1125">
        <v>463671.0</v>
      </c>
      <c r="C134" s="1106" t="s">
        <v>1531</v>
      </c>
      <c r="D134" s="1106" t="s">
        <v>1532</v>
      </c>
      <c r="E134" s="1106" t="s">
        <v>511</v>
      </c>
      <c r="F134" s="1106" t="s">
        <v>512</v>
      </c>
      <c r="G134" s="1106" t="s">
        <v>790</v>
      </c>
      <c r="H134" s="1106" t="s">
        <v>531</v>
      </c>
      <c r="I134" s="1119" t="str">
        <f t="shared" si="16"/>
        <v>#REF!</v>
      </c>
      <c r="J134" s="1120">
        <v>8.0</v>
      </c>
      <c r="K134" s="575">
        <v>2024.0</v>
      </c>
      <c r="L134" s="1121">
        <v>45299.0</v>
      </c>
      <c r="M134" s="1133" t="s">
        <v>2103</v>
      </c>
      <c r="N134" s="1123">
        <v>22.0</v>
      </c>
      <c r="O134" s="1122">
        <f t="shared" si="33"/>
        <v>1</v>
      </c>
      <c r="P134" s="1123" t="str">
        <f t="shared" si="34"/>
        <v>#REF!</v>
      </c>
      <c r="Q134" s="1122" t="str">
        <f t="shared" si="35"/>
        <v>#REF!</v>
      </c>
      <c r="R134" s="1123"/>
      <c r="S134" s="1125" t="s">
        <v>525</v>
      </c>
      <c r="T134" s="1106" t="s">
        <v>1515</v>
      </c>
      <c r="U134" s="1122" t="str">
        <f t="shared" si="5"/>
        <v>#REF!</v>
      </c>
      <c r="V134" s="1102" t="str">
        <f t="shared" si="36"/>
        <v>#REF!</v>
      </c>
      <c r="W134" s="1115" t="str">
        <f t="shared" si="7"/>
        <v>#REF!</v>
      </c>
      <c r="X134" s="1122" t="str">
        <f t="shared" si="8"/>
        <v>#REF!</v>
      </c>
      <c r="Y134" s="1110">
        <v>1.0</v>
      </c>
      <c r="Z134" s="1104" t="str">
        <f t="shared" si="9"/>
        <v>#REF!</v>
      </c>
      <c r="AA134" s="1156" t="str">
        <f t="shared" si="10"/>
        <v>#REF!</v>
      </c>
      <c r="AB134" s="1156" t="str">
        <f t="shared" si="11"/>
        <v>#REF!</v>
      </c>
      <c r="AC134" s="1157" t="str">
        <f t="shared" si="20"/>
        <v>#REF!</v>
      </c>
      <c r="AD134" s="1157" t="str">
        <f t="shared" si="12"/>
        <v>#REF!</v>
      </c>
      <c r="AE134" s="1157" t="str">
        <f t="shared" si="13"/>
        <v>#REF!</v>
      </c>
      <c r="AF134" s="1106"/>
      <c r="AG134" s="1117"/>
      <c r="AH134" s="1117"/>
      <c r="AI134" s="1117"/>
    </row>
    <row r="135" ht="15.0" customHeight="1">
      <c r="A135" s="1098">
        <v>133.0</v>
      </c>
      <c r="B135" s="1125">
        <v>463897.0</v>
      </c>
      <c r="C135" s="1106" t="s">
        <v>1535</v>
      </c>
      <c r="D135" s="1106" t="s">
        <v>1536</v>
      </c>
      <c r="E135" s="1106" t="s">
        <v>511</v>
      </c>
      <c r="F135" s="1106" t="s">
        <v>512</v>
      </c>
      <c r="G135" s="1106" t="s">
        <v>790</v>
      </c>
      <c r="H135" s="1106" t="s">
        <v>531</v>
      </c>
      <c r="I135" s="1119" t="str">
        <f t="shared" si="16"/>
        <v>#REF!</v>
      </c>
      <c r="J135" s="1120">
        <v>8.0</v>
      </c>
      <c r="K135" s="575">
        <v>2024.0</v>
      </c>
      <c r="L135" s="1121">
        <v>45299.0</v>
      </c>
      <c r="M135" s="1133" t="s">
        <v>2103</v>
      </c>
      <c r="N135" s="1123">
        <v>22.0</v>
      </c>
      <c r="O135" s="1122">
        <f t="shared" si="33"/>
        <v>1</v>
      </c>
      <c r="P135" s="1123" t="str">
        <f t="shared" si="34"/>
        <v>#REF!</v>
      </c>
      <c r="Q135" s="1122" t="str">
        <f t="shared" si="35"/>
        <v>#REF!</v>
      </c>
      <c r="R135" s="1123"/>
      <c r="S135" s="1125" t="s">
        <v>525</v>
      </c>
      <c r="T135" s="1106" t="s">
        <v>1515</v>
      </c>
      <c r="U135" s="1122" t="str">
        <f t="shared" si="5"/>
        <v>#REF!</v>
      </c>
      <c r="V135" s="1102" t="str">
        <f t="shared" si="36"/>
        <v>#REF!</v>
      </c>
      <c r="W135" s="1115" t="str">
        <f t="shared" si="7"/>
        <v>#REF!</v>
      </c>
      <c r="X135" s="1122" t="str">
        <f t="shared" si="8"/>
        <v>#REF!</v>
      </c>
      <c r="Y135" s="1110">
        <v>1.0</v>
      </c>
      <c r="Z135" s="1104" t="str">
        <f t="shared" si="9"/>
        <v>#REF!</v>
      </c>
      <c r="AA135" s="1115" t="str">
        <f t="shared" si="10"/>
        <v>#REF!</v>
      </c>
      <c r="AB135" s="1115" t="str">
        <f t="shared" si="11"/>
        <v>#REF!</v>
      </c>
      <c r="AC135" s="1116" t="str">
        <f t="shared" si="20"/>
        <v>#REF!</v>
      </c>
      <c r="AD135" s="1116" t="str">
        <f t="shared" si="12"/>
        <v>#REF!</v>
      </c>
      <c r="AE135" s="1116" t="str">
        <f t="shared" si="13"/>
        <v>#REF!</v>
      </c>
      <c r="AF135" s="1106"/>
      <c r="AG135" s="1117"/>
      <c r="AH135" s="1117"/>
      <c r="AI135" s="1117"/>
    </row>
    <row r="136" ht="15.0" customHeight="1">
      <c r="A136" s="1107">
        <v>134.0</v>
      </c>
      <c r="B136" s="1125">
        <v>463899.0</v>
      </c>
      <c r="C136" s="1106" t="s">
        <v>1537</v>
      </c>
      <c r="D136" s="1106" t="s">
        <v>1538</v>
      </c>
      <c r="E136" s="1106" t="s">
        <v>511</v>
      </c>
      <c r="F136" s="1106" t="s">
        <v>564</v>
      </c>
      <c r="G136" s="1106" t="s">
        <v>790</v>
      </c>
      <c r="H136" s="1106" t="s">
        <v>565</v>
      </c>
      <c r="I136" s="1119" t="str">
        <f t="shared" si="16"/>
        <v>#REF!</v>
      </c>
      <c r="J136" s="1120">
        <v>8.0</v>
      </c>
      <c r="K136" s="575">
        <v>2024.0</v>
      </c>
      <c r="L136" s="1121">
        <v>45299.0</v>
      </c>
      <c r="M136" s="1133" t="s">
        <v>2103</v>
      </c>
      <c r="N136" s="1123">
        <v>19.0</v>
      </c>
      <c r="O136" s="1122">
        <f t="shared" si="33"/>
        <v>0.8636363636</v>
      </c>
      <c r="P136" s="1123" t="str">
        <f t="shared" si="34"/>
        <v>#REF!</v>
      </c>
      <c r="Q136" s="1122" t="str">
        <f t="shared" si="35"/>
        <v>#REF!</v>
      </c>
      <c r="R136" s="1123"/>
      <c r="S136" s="1125" t="s">
        <v>525</v>
      </c>
      <c r="T136" s="1106" t="s">
        <v>1515</v>
      </c>
      <c r="U136" s="1122" t="str">
        <f t="shared" si="5"/>
        <v>#REF!</v>
      </c>
      <c r="V136" s="1102" t="str">
        <f t="shared" si="36"/>
        <v>#REF!</v>
      </c>
      <c r="W136" s="1115" t="str">
        <f t="shared" si="7"/>
        <v>#REF!</v>
      </c>
      <c r="X136" s="1122" t="str">
        <f t="shared" si="8"/>
        <v>#REF!</v>
      </c>
      <c r="Y136" s="1110">
        <v>1.0</v>
      </c>
      <c r="Z136" s="1104" t="str">
        <f t="shared" si="9"/>
        <v>#REF!</v>
      </c>
      <c r="AA136" s="1156" t="str">
        <f t="shared" si="10"/>
        <v>#REF!</v>
      </c>
      <c r="AB136" s="1156" t="str">
        <f t="shared" si="11"/>
        <v>#REF!</v>
      </c>
      <c r="AC136" s="1157" t="str">
        <f t="shared" si="20"/>
        <v>#REF!</v>
      </c>
      <c r="AD136" s="1157" t="str">
        <f t="shared" si="12"/>
        <v>#REF!</v>
      </c>
      <c r="AE136" s="1157" t="str">
        <f t="shared" si="13"/>
        <v>#REF!</v>
      </c>
      <c r="AF136" s="1106"/>
      <c r="AG136" s="1117"/>
      <c r="AH136" s="1117"/>
      <c r="AI136" s="1117"/>
    </row>
    <row r="137" ht="15.0" customHeight="1">
      <c r="A137" s="1098">
        <v>135.0</v>
      </c>
      <c r="B137" s="1125">
        <v>464019.0</v>
      </c>
      <c r="C137" s="1106" t="s">
        <v>1540</v>
      </c>
      <c r="D137" s="1106" t="s">
        <v>1541</v>
      </c>
      <c r="E137" s="1106" t="s">
        <v>511</v>
      </c>
      <c r="F137" s="1106" t="s">
        <v>546</v>
      </c>
      <c r="G137" s="1106" t="s">
        <v>665</v>
      </c>
      <c r="H137" s="1106" t="s">
        <v>556</v>
      </c>
      <c r="I137" s="1119" t="str">
        <f t="shared" si="16"/>
        <v>#REF!</v>
      </c>
      <c r="J137" s="1120">
        <v>8.0</v>
      </c>
      <c r="K137" s="575">
        <v>2024.0</v>
      </c>
      <c r="L137" s="1121">
        <v>45299.0</v>
      </c>
      <c r="M137" s="1133" t="s">
        <v>2103</v>
      </c>
      <c r="N137" s="1123">
        <v>21.0</v>
      </c>
      <c r="O137" s="1122">
        <f t="shared" si="33"/>
        <v>0.9545454545</v>
      </c>
      <c r="P137" s="1123" t="str">
        <f t="shared" si="34"/>
        <v>#REF!</v>
      </c>
      <c r="Q137" s="1122" t="str">
        <f t="shared" si="35"/>
        <v>#REF!</v>
      </c>
      <c r="R137" s="1123"/>
      <c r="S137" s="1125" t="s">
        <v>525</v>
      </c>
      <c r="T137" s="1106" t="s">
        <v>1515</v>
      </c>
      <c r="U137" s="1122" t="str">
        <f t="shared" si="5"/>
        <v>#REF!</v>
      </c>
      <c r="V137" s="1102" t="str">
        <f t="shared" si="36"/>
        <v>#REF!</v>
      </c>
      <c r="W137" s="1115" t="str">
        <f t="shared" si="7"/>
        <v>#REF!</v>
      </c>
      <c r="X137" s="1122" t="str">
        <f t="shared" si="8"/>
        <v>#REF!</v>
      </c>
      <c r="Y137" s="1110">
        <v>1.0</v>
      </c>
      <c r="Z137" s="1104" t="str">
        <f t="shared" si="9"/>
        <v>#REF!</v>
      </c>
      <c r="AA137" s="1156" t="str">
        <f t="shared" si="10"/>
        <v>#REF!</v>
      </c>
      <c r="AB137" s="1156" t="str">
        <f t="shared" si="11"/>
        <v>#REF!</v>
      </c>
      <c r="AC137" s="1157" t="str">
        <f t="shared" si="20"/>
        <v>#REF!</v>
      </c>
      <c r="AD137" s="1157" t="str">
        <f t="shared" si="12"/>
        <v>#REF!</v>
      </c>
      <c r="AE137" s="1157" t="str">
        <f t="shared" si="13"/>
        <v>#REF!</v>
      </c>
      <c r="AF137" s="1106"/>
      <c r="AG137" s="1117"/>
      <c r="AH137" s="1117"/>
      <c r="AI137" s="1117"/>
    </row>
    <row r="138" ht="15.0" customHeight="1">
      <c r="A138" s="1107">
        <v>136.0</v>
      </c>
      <c r="B138" s="1125">
        <v>463993.0</v>
      </c>
      <c r="C138" s="1106" t="s">
        <v>1542</v>
      </c>
      <c r="D138" s="1131" t="s">
        <v>1543</v>
      </c>
      <c r="E138" s="1106" t="s">
        <v>511</v>
      </c>
      <c r="F138" s="1131" t="s">
        <v>512</v>
      </c>
      <c r="G138" s="1131" t="s">
        <v>790</v>
      </c>
      <c r="H138" s="1106" t="s">
        <v>531</v>
      </c>
      <c r="I138" s="1119" t="str">
        <f t="shared" si="16"/>
        <v>#REF!</v>
      </c>
      <c r="J138" s="1120">
        <v>8.0</v>
      </c>
      <c r="K138" s="1146">
        <v>2024.0</v>
      </c>
      <c r="L138" s="1121">
        <v>45299.0</v>
      </c>
      <c r="M138" s="1133" t="s">
        <v>2103</v>
      </c>
      <c r="N138" s="1123">
        <v>21.0</v>
      </c>
      <c r="O138" s="1122">
        <f t="shared" si="33"/>
        <v>0.9545454545</v>
      </c>
      <c r="P138" s="1123" t="str">
        <f t="shared" si="34"/>
        <v>#REF!</v>
      </c>
      <c r="Q138" s="1122" t="str">
        <f t="shared" si="35"/>
        <v>#REF!</v>
      </c>
      <c r="R138" s="1114"/>
      <c r="S138" s="1125" t="s">
        <v>525</v>
      </c>
      <c r="T138" s="1106" t="s">
        <v>1515</v>
      </c>
      <c r="U138" s="1122" t="str">
        <f t="shared" si="5"/>
        <v>#REF!</v>
      </c>
      <c r="V138" s="1102" t="str">
        <f t="shared" si="36"/>
        <v>#REF!</v>
      </c>
      <c r="W138" s="1115" t="str">
        <f t="shared" si="7"/>
        <v>#REF!</v>
      </c>
      <c r="X138" s="1122" t="str">
        <f t="shared" si="8"/>
        <v>#REF!</v>
      </c>
      <c r="Y138" s="1110">
        <v>1.0</v>
      </c>
      <c r="Z138" s="1104" t="str">
        <f t="shared" si="9"/>
        <v>#REF!</v>
      </c>
      <c r="AA138" s="1156" t="str">
        <f t="shared" si="10"/>
        <v>#REF!</v>
      </c>
      <c r="AB138" s="1156" t="str">
        <f t="shared" si="11"/>
        <v>#REF!</v>
      </c>
      <c r="AC138" s="1157" t="str">
        <f t="shared" si="20"/>
        <v>#REF!</v>
      </c>
      <c r="AD138" s="1157" t="str">
        <f t="shared" si="12"/>
        <v>#REF!</v>
      </c>
      <c r="AE138" s="1157" t="str">
        <f t="shared" si="13"/>
        <v>#REF!</v>
      </c>
      <c r="AF138" s="1137"/>
      <c r="AG138" s="1158"/>
      <c r="AH138" s="1117"/>
      <c r="AI138" s="1117"/>
    </row>
    <row r="139" ht="15.0" customHeight="1">
      <c r="A139" s="1098">
        <v>137.0</v>
      </c>
      <c r="B139" s="1125">
        <v>458599.0</v>
      </c>
      <c r="C139" s="1106" t="s">
        <v>876</v>
      </c>
      <c r="D139" s="1131" t="s">
        <v>1539</v>
      </c>
      <c r="E139" s="1106" t="s">
        <v>511</v>
      </c>
      <c r="F139" s="1131" t="s">
        <v>512</v>
      </c>
      <c r="G139" s="1131" t="s">
        <v>790</v>
      </c>
      <c r="H139" s="1106" t="s">
        <v>531</v>
      </c>
      <c r="I139" s="1119" t="str">
        <f t="shared" si="16"/>
        <v>#REF!</v>
      </c>
      <c r="J139" s="1120">
        <v>8.0</v>
      </c>
      <c r="K139" s="1133">
        <v>2024.0</v>
      </c>
      <c r="L139" s="1121">
        <v>45299.0</v>
      </c>
      <c r="M139" s="1133" t="s">
        <v>2103</v>
      </c>
      <c r="N139" s="1123">
        <v>21.0</v>
      </c>
      <c r="O139" s="1122">
        <f t="shared" si="33"/>
        <v>0.9545454545</v>
      </c>
      <c r="P139" s="1123" t="str">
        <f t="shared" si="34"/>
        <v>#REF!</v>
      </c>
      <c r="Q139" s="1122" t="str">
        <f t="shared" si="35"/>
        <v>#REF!</v>
      </c>
      <c r="R139" s="1113"/>
      <c r="S139" s="1125" t="s">
        <v>525</v>
      </c>
      <c r="T139" s="1106" t="s">
        <v>1515</v>
      </c>
      <c r="U139" s="1122" t="str">
        <f t="shared" si="5"/>
        <v>#REF!</v>
      </c>
      <c r="V139" s="1102" t="str">
        <f t="shared" si="36"/>
        <v>#REF!</v>
      </c>
      <c r="W139" s="1115" t="str">
        <f t="shared" si="7"/>
        <v>#REF!</v>
      </c>
      <c r="X139" s="1122" t="str">
        <f t="shared" si="8"/>
        <v>#REF!</v>
      </c>
      <c r="Y139" s="1110">
        <v>1.0</v>
      </c>
      <c r="Z139" s="1104" t="str">
        <f t="shared" si="9"/>
        <v>#REF!</v>
      </c>
      <c r="AA139" s="1156" t="str">
        <f t="shared" si="10"/>
        <v>#REF!</v>
      </c>
      <c r="AB139" s="1156" t="str">
        <f t="shared" si="11"/>
        <v>#REF!</v>
      </c>
      <c r="AC139" s="1157" t="str">
        <f t="shared" si="20"/>
        <v>#REF!</v>
      </c>
      <c r="AD139" s="1157" t="str">
        <f t="shared" si="12"/>
        <v>#REF!</v>
      </c>
      <c r="AE139" s="1157" t="str">
        <f t="shared" si="13"/>
        <v>#REF!</v>
      </c>
      <c r="AF139" s="1137"/>
      <c r="AG139" s="1158"/>
      <c r="AH139" s="1117"/>
      <c r="AI139" s="1117"/>
    </row>
    <row r="140" ht="15.0" customHeight="1">
      <c r="A140" s="1107">
        <v>138.0</v>
      </c>
      <c r="B140" s="1125">
        <v>464111.0</v>
      </c>
      <c r="C140" s="1106" t="s">
        <v>1544</v>
      </c>
      <c r="D140" s="1131" t="s">
        <v>1545</v>
      </c>
      <c r="E140" s="1106" t="s">
        <v>511</v>
      </c>
      <c r="F140" s="1131" t="s">
        <v>564</v>
      </c>
      <c r="G140" s="1131" t="s">
        <v>665</v>
      </c>
      <c r="H140" s="1106" t="s">
        <v>925</v>
      </c>
      <c r="I140" s="1119" t="str">
        <f t="shared" si="16"/>
        <v>#REF!</v>
      </c>
      <c r="J140" s="1120">
        <v>8.0</v>
      </c>
      <c r="K140" s="1133">
        <v>2024.0</v>
      </c>
      <c r="L140" s="1121">
        <v>45299.0</v>
      </c>
      <c r="M140" s="1133" t="s">
        <v>2103</v>
      </c>
      <c r="N140" s="1123">
        <v>21.0</v>
      </c>
      <c r="O140" s="1122">
        <f t="shared" si="33"/>
        <v>0.9545454545</v>
      </c>
      <c r="P140" s="1123" t="str">
        <f t="shared" si="34"/>
        <v>#REF!</v>
      </c>
      <c r="Q140" s="1122" t="str">
        <f t="shared" si="35"/>
        <v>#REF!</v>
      </c>
      <c r="R140" s="1113"/>
      <c r="S140" s="1125" t="s">
        <v>525</v>
      </c>
      <c r="T140" s="1106" t="s">
        <v>1515</v>
      </c>
      <c r="U140" s="1122" t="str">
        <f t="shared" si="5"/>
        <v>#REF!</v>
      </c>
      <c r="V140" s="1102" t="str">
        <f t="shared" si="36"/>
        <v>#REF!</v>
      </c>
      <c r="W140" s="1115" t="str">
        <f t="shared" si="7"/>
        <v>#REF!</v>
      </c>
      <c r="X140" s="1122" t="str">
        <f t="shared" si="8"/>
        <v>#REF!</v>
      </c>
      <c r="Y140" s="1110">
        <v>1.0</v>
      </c>
      <c r="Z140" s="1104" t="str">
        <f t="shared" si="9"/>
        <v>#REF!</v>
      </c>
      <c r="AA140" s="1156" t="str">
        <f t="shared" si="10"/>
        <v>#REF!</v>
      </c>
      <c r="AB140" s="1156" t="str">
        <f t="shared" si="11"/>
        <v>#REF!</v>
      </c>
      <c r="AC140" s="1157" t="str">
        <f t="shared" si="20"/>
        <v>#REF!</v>
      </c>
      <c r="AD140" s="1157" t="str">
        <f t="shared" si="12"/>
        <v>#REF!</v>
      </c>
      <c r="AE140" s="1157" t="str">
        <f t="shared" si="13"/>
        <v>#REF!</v>
      </c>
      <c r="AF140" s="1137"/>
      <c r="AG140" s="1158"/>
      <c r="AH140" s="1117"/>
      <c r="AI140" s="1117"/>
    </row>
    <row r="141" ht="15.0" customHeight="1">
      <c r="A141" s="1098">
        <v>139.0</v>
      </c>
      <c r="B141" s="1125">
        <v>464119.0</v>
      </c>
      <c r="C141" s="1106" t="s">
        <v>1546</v>
      </c>
      <c r="D141" s="1131" t="s">
        <v>1547</v>
      </c>
      <c r="E141" s="1106" t="s">
        <v>511</v>
      </c>
      <c r="F141" s="1131" t="s">
        <v>546</v>
      </c>
      <c r="G141" s="1131" t="s">
        <v>665</v>
      </c>
      <c r="H141" s="1106" t="s">
        <v>556</v>
      </c>
      <c r="I141" s="1119" t="str">
        <f t="shared" si="16"/>
        <v>#REF!</v>
      </c>
      <c r="J141" s="1120">
        <v>8.0</v>
      </c>
      <c r="K141" s="1133">
        <v>2024.0</v>
      </c>
      <c r="L141" s="1121">
        <v>45299.0</v>
      </c>
      <c r="M141" s="1133" t="s">
        <v>2103</v>
      </c>
      <c r="N141" s="1123">
        <v>22.0</v>
      </c>
      <c r="O141" s="1122">
        <f t="shared" si="33"/>
        <v>1</v>
      </c>
      <c r="P141" s="1123" t="str">
        <f t="shared" si="34"/>
        <v>#REF!</v>
      </c>
      <c r="Q141" s="1122" t="str">
        <f t="shared" si="35"/>
        <v>#REF!</v>
      </c>
      <c r="R141" s="1113"/>
      <c r="S141" s="1125" t="s">
        <v>525</v>
      </c>
      <c r="T141" s="1106" t="s">
        <v>1515</v>
      </c>
      <c r="U141" s="1122" t="str">
        <f t="shared" si="5"/>
        <v>#REF!</v>
      </c>
      <c r="V141" s="1102" t="str">
        <f t="shared" si="36"/>
        <v>#REF!</v>
      </c>
      <c r="W141" s="1115" t="str">
        <f t="shared" si="7"/>
        <v>#REF!</v>
      </c>
      <c r="X141" s="1122" t="str">
        <f t="shared" si="8"/>
        <v>#REF!</v>
      </c>
      <c r="Y141" s="1110">
        <v>1.0</v>
      </c>
      <c r="Z141" s="1104" t="str">
        <f t="shared" si="9"/>
        <v>#REF!</v>
      </c>
      <c r="AA141" s="1156" t="str">
        <f t="shared" si="10"/>
        <v>#REF!</v>
      </c>
      <c r="AB141" s="1156" t="str">
        <f t="shared" si="11"/>
        <v>#REF!</v>
      </c>
      <c r="AC141" s="1157" t="str">
        <f t="shared" si="20"/>
        <v>#REF!</v>
      </c>
      <c r="AD141" s="1157" t="str">
        <f t="shared" si="12"/>
        <v>#REF!</v>
      </c>
      <c r="AE141" s="1157" t="str">
        <f t="shared" si="13"/>
        <v>#REF!</v>
      </c>
      <c r="AF141" s="1137"/>
      <c r="AG141" s="1158"/>
      <c r="AH141" s="1117"/>
      <c r="AI141" s="1117"/>
    </row>
    <row r="142" ht="15.0" customHeight="1">
      <c r="A142" s="1107">
        <v>140.0</v>
      </c>
      <c r="B142" s="1125">
        <v>464205.0</v>
      </c>
      <c r="C142" s="1106" t="s">
        <v>1548</v>
      </c>
      <c r="D142" s="1131" t="s">
        <v>1549</v>
      </c>
      <c r="E142" s="1106" t="s">
        <v>511</v>
      </c>
      <c r="F142" s="1131" t="s">
        <v>546</v>
      </c>
      <c r="G142" s="1131" t="s">
        <v>790</v>
      </c>
      <c r="H142" s="1106" t="s">
        <v>616</v>
      </c>
      <c r="I142" s="1119" t="str">
        <f t="shared" si="16"/>
        <v>#REF!</v>
      </c>
      <c r="J142" s="1120">
        <v>8.0</v>
      </c>
      <c r="K142" s="1133">
        <v>2024.0</v>
      </c>
      <c r="L142" s="1121">
        <v>45299.0</v>
      </c>
      <c r="M142" s="1133" t="s">
        <v>2103</v>
      </c>
      <c r="N142" s="1123">
        <v>21.5</v>
      </c>
      <c r="O142" s="1122">
        <f t="shared" si="33"/>
        <v>0.9772727273</v>
      </c>
      <c r="P142" s="1123" t="str">
        <f t="shared" si="34"/>
        <v>#REF!</v>
      </c>
      <c r="Q142" s="1122" t="str">
        <f t="shared" si="35"/>
        <v>#REF!</v>
      </c>
      <c r="R142" s="1113"/>
      <c r="S142" s="1125" t="s">
        <v>525</v>
      </c>
      <c r="T142" s="1106" t="s">
        <v>1515</v>
      </c>
      <c r="U142" s="1122" t="str">
        <f t="shared" si="5"/>
        <v>#REF!</v>
      </c>
      <c r="V142" s="1102" t="str">
        <f t="shared" si="36"/>
        <v>#REF!</v>
      </c>
      <c r="W142" s="1115" t="str">
        <f t="shared" si="7"/>
        <v>#REF!</v>
      </c>
      <c r="X142" s="1122" t="str">
        <f t="shared" si="8"/>
        <v>#REF!</v>
      </c>
      <c r="Y142" s="1110">
        <v>1.0</v>
      </c>
      <c r="Z142" s="1104" t="str">
        <f t="shared" si="9"/>
        <v>#REF!</v>
      </c>
      <c r="AA142" s="1156" t="str">
        <f t="shared" si="10"/>
        <v>#REF!</v>
      </c>
      <c r="AB142" s="1156" t="str">
        <f t="shared" si="11"/>
        <v>#REF!</v>
      </c>
      <c r="AC142" s="1157" t="str">
        <f t="shared" si="20"/>
        <v>#REF!</v>
      </c>
      <c r="AD142" s="1157" t="str">
        <f t="shared" si="12"/>
        <v>#REF!</v>
      </c>
      <c r="AE142" s="1157" t="str">
        <f t="shared" si="13"/>
        <v>#REF!</v>
      </c>
      <c r="AF142" s="1137"/>
      <c r="AG142" s="1158"/>
      <c r="AH142" s="1117"/>
      <c r="AI142" s="1117"/>
    </row>
    <row r="143" ht="15.0" customHeight="1">
      <c r="A143" s="1098">
        <v>141.0</v>
      </c>
      <c r="B143" s="1108">
        <v>464355.0</v>
      </c>
      <c r="C143" s="232" t="s">
        <v>1551</v>
      </c>
      <c r="D143" s="287" t="s">
        <v>1552</v>
      </c>
      <c r="E143" s="232" t="s">
        <v>511</v>
      </c>
      <c r="F143" s="287" t="s">
        <v>512</v>
      </c>
      <c r="G143" s="287" t="s">
        <v>665</v>
      </c>
      <c r="H143" s="232" t="s">
        <v>580</v>
      </c>
      <c r="I143" s="1100" t="str">
        <f t="shared" si="16"/>
        <v>#REF!</v>
      </c>
      <c r="J143" s="413">
        <v>8.0</v>
      </c>
      <c r="K143" s="229">
        <v>2024.0</v>
      </c>
      <c r="L143" s="1130">
        <v>45299.0</v>
      </c>
      <c r="M143" s="229" t="s">
        <v>2103</v>
      </c>
      <c r="N143" s="490">
        <v>22.0</v>
      </c>
      <c r="O143" s="1084">
        <f t="shared" si="33"/>
        <v>1</v>
      </c>
      <c r="P143" s="490" t="str">
        <f t="shared" si="34"/>
        <v>#REF!</v>
      </c>
      <c r="Q143" s="1122" t="str">
        <f t="shared" si="35"/>
        <v>#REF!</v>
      </c>
      <c r="R143" s="1101"/>
      <c r="S143" s="1108" t="s">
        <v>525</v>
      </c>
      <c r="T143" s="232" t="s">
        <v>1515</v>
      </c>
      <c r="U143" s="1084" t="str">
        <f t="shared" si="5"/>
        <v>#REF!</v>
      </c>
      <c r="V143" s="1102" t="str">
        <f t="shared" si="36"/>
        <v>#REF!</v>
      </c>
      <c r="W143" s="1085" t="str">
        <f t="shared" si="7"/>
        <v>#REF!</v>
      </c>
      <c r="X143" s="1084" t="str">
        <f t="shared" si="8"/>
        <v>#REF!</v>
      </c>
      <c r="Y143" s="1110">
        <v>1.0</v>
      </c>
      <c r="Z143" s="1104" t="str">
        <f t="shared" si="9"/>
        <v>#REF!</v>
      </c>
      <c r="AA143" s="1161" t="str">
        <f t="shared" si="10"/>
        <v>#REF!</v>
      </c>
      <c r="AB143" s="1161" t="str">
        <f t="shared" si="11"/>
        <v>#REF!</v>
      </c>
      <c r="AC143" s="1162" t="str">
        <f t="shared" si="20"/>
        <v>#REF!</v>
      </c>
      <c r="AD143" s="1162" t="str">
        <f t="shared" si="12"/>
        <v>#REF!</v>
      </c>
      <c r="AE143" s="1162" t="str">
        <f t="shared" si="13"/>
        <v>#REF!</v>
      </c>
      <c r="AF143" s="1099"/>
      <c r="AG143" s="1163"/>
      <c r="AH143" s="1090"/>
      <c r="AI143" s="1090"/>
    </row>
    <row r="144" ht="15.0" customHeight="1">
      <c r="A144" s="1107">
        <v>142.0</v>
      </c>
      <c r="B144" s="1108">
        <v>464459.0</v>
      </c>
      <c r="C144" s="232" t="s">
        <v>1553</v>
      </c>
      <c r="D144" s="287" t="s">
        <v>1554</v>
      </c>
      <c r="E144" s="232" t="s">
        <v>511</v>
      </c>
      <c r="F144" s="287" t="s">
        <v>546</v>
      </c>
      <c r="G144" s="287" t="s">
        <v>665</v>
      </c>
      <c r="H144" s="232" t="s">
        <v>556</v>
      </c>
      <c r="I144" s="1100" t="str">
        <f t="shared" si="16"/>
        <v>#REF!</v>
      </c>
      <c r="J144" s="413">
        <v>8.0</v>
      </c>
      <c r="K144" s="1133">
        <v>2024.0</v>
      </c>
      <c r="L144" s="1130">
        <v>45299.0</v>
      </c>
      <c r="M144" s="229" t="s">
        <v>2186</v>
      </c>
      <c r="N144" s="490">
        <v>21.0</v>
      </c>
      <c r="O144" s="1084">
        <f t="shared" si="33"/>
        <v>0.9545454545</v>
      </c>
      <c r="P144" s="490" t="str">
        <f t="shared" si="34"/>
        <v>#REF!</v>
      </c>
      <c r="Q144" s="1122" t="str">
        <f t="shared" si="35"/>
        <v>#REF!</v>
      </c>
      <c r="R144" s="1113"/>
      <c r="S144" s="1108" t="s">
        <v>525</v>
      </c>
      <c r="T144" s="232" t="s">
        <v>1515</v>
      </c>
      <c r="U144" s="1084" t="str">
        <f t="shared" si="5"/>
        <v>#REF!</v>
      </c>
      <c r="V144" s="1102" t="str">
        <f t="shared" si="36"/>
        <v>#REF!</v>
      </c>
      <c r="W144" s="1115" t="str">
        <f t="shared" si="7"/>
        <v>#REF!</v>
      </c>
      <c r="X144" s="1122" t="str">
        <f t="shared" si="8"/>
        <v>#REF!</v>
      </c>
      <c r="Y144" s="1110">
        <v>0.995</v>
      </c>
      <c r="Z144" s="1104" t="str">
        <f t="shared" si="9"/>
        <v>#REF!</v>
      </c>
      <c r="AA144" s="1156" t="str">
        <f t="shared" si="10"/>
        <v>#REF!</v>
      </c>
      <c r="AB144" s="1156" t="str">
        <f t="shared" si="11"/>
        <v>#REF!</v>
      </c>
      <c r="AC144" s="1157" t="str">
        <f t="shared" si="20"/>
        <v>#REF!</v>
      </c>
      <c r="AD144" s="1157" t="str">
        <f t="shared" si="12"/>
        <v>#REF!</v>
      </c>
      <c r="AE144" s="1157" t="str">
        <f t="shared" si="13"/>
        <v>#REF!</v>
      </c>
      <c r="AF144" s="1137"/>
      <c r="AG144" s="1158"/>
      <c r="AH144" s="1117"/>
      <c r="AI144" s="1117"/>
    </row>
    <row r="145" ht="15.0" customHeight="1">
      <c r="A145" s="1098">
        <v>143.0</v>
      </c>
      <c r="B145" s="1125">
        <v>464615.0</v>
      </c>
      <c r="C145" s="1106" t="s">
        <v>1555</v>
      </c>
      <c r="D145" s="1131" t="s">
        <v>1556</v>
      </c>
      <c r="E145" s="1106" t="s">
        <v>511</v>
      </c>
      <c r="F145" s="1131" t="s">
        <v>546</v>
      </c>
      <c r="G145" s="1131" t="s">
        <v>790</v>
      </c>
      <c r="H145" s="1106" t="s">
        <v>616</v>
      </c>
      <c r="I145" s="1119" t="str">
        <f t="shared" si="16"/>
        <v>#REF!</v>
      </c>
      <c r="J145" s="1120">
        <v>8.0</v>
      </c>
      <c r="K145" s="1133">
        <v>2024.0</v>
      </c>
      <c r="L145" s="1121">
        <v>45299.0</v>
      </c>
      <c r="M145" s="1133" t="s">
        <v>2103</v>
      </c>
      <c r="N145" s="1123">
        <v>21.5</v>
      </c>
      <c r="O145" s="1122">
        <f t="shared" si="33"/>
        <v>0.9772727273</v>
      </c>
      <c r="P145" s="1123" t="str">
        <f t="shared" si="34"/>
        <v>#REF!</v>
      </c>
      <c r="Q145" s="1122" t="str">
        <f t="shared" si="35"/>
        <v>#REF!</v>
      </c>
      <c r="R145" s="1113"/>
      <c r="S145" s="1125" t="s">
        <v>525</v>
      </c>
      <c r="T145" s="1106" t="s">
        <v>1515</v>
      </c>
      <c r="U145" s="1122" t="str">
        <f t="shared" si="5"/>
        <v>#REF!</v>
      </c>
      <c r="V145" s="1102" t="str">
        <f t="shared" si="36"/>
        <v>#REF!</v>
      </c>
      <c r="W145" s="1115" t="str">
        <f t="shared" si="7"/>
        <v>#REF!</v>
      </c>
      <c r="X145" s="1122" t="str">
        <f t="shared" si="8"/>
        <v>#REF!</v>
      </c>
      <c r="Y145" s="1110">
        <v>1.0</v>
      </c>
      <c r="Z145" s="1104" t="str">
        <f t="shared" si="9"/>
        <v>#REF!</v>
      </c>
      <c r="AA145" s="1156" t="str">
        <f t="shared" si="10"/>
        <v>#REF!</v>
      </c>
      <c r="AB145" s="1156" t="str">
        <f t="shared" si="11"/>
        <v>#REF!</v>
      </c>
      <c r="AC145" s="1157" t="str">
        <f t="shared" si="20"/>
        <v>#REF!</v>
      </c>
      <c r="AD145" s="1157" t="str">
        <f t="shared" si="12"/>
        <v>#REF!</v>
      </c>
      <c r="AE145" s="1157" t="str">
        <f t="shared" si="13"/>
        <v>#REF!</v>
      </c>
      <c r="AF145" s="1137"/>
      <c r="AG145" s="1158"/>
      <c r="AH145" s="1117"/>
      <c r="AI145" s="1117"/>
    </row>
    <row r="146" ht="15.0" customHeight="1">
      <c r="A146" s="1107">
        <v>144.0</v>
      </c>
      <c r="B146" s="1125">
        <v>465271.0</v>
      </c>
      <c r="C146" s="1106" t="s">
        <v>1564</v>
      </c>
      <c r="D146" s="1131" t="s">
        <v>1565</v>
      </c>
      <c r="E146" s="1106" t="s">
        <v>511</v>
      </c>
      <c r="F146" s="1131" t="s">
        <v>546</v>
      </c>
      <c r="G146" s="1131" t="s">
        <v>771</v>
      </c>
      <c r="H146" s="1106" t="s">
        <v>547</v>
      </c>
      <c r="I146" s="1119" t="str">
        <f t="shared" si="16"/>
        <v>#REF!</v>
      </c>
      <c r="J146" s="1120">
        <v>8.0</v>
      </c>
      <c r="K146" s="1112">
        <v>2024.0</v>
      </c>
      <c r="L146" s="1121">
        <v>45299.0</v>
      </c>
      <c r="M146" s="1133" t="s">
        <v>2103</v>
      </c>
      <c r="N146" s="1123">
        <v>21.0</v>
      </c>
      <c r="O146" s="1122">
        <f t="shared" si="33"/>
        <v>0.9545454545</v>
      </c>
      <c r="P146" s="1123" t="str">
        <f t="shared" si="34"/>
        <v>#REF!</v>
      </c>
      <c r="Q146" s="1122" t="str">
        <f t="shared" si="35"/>
        <v>#REF!</v>
      </c>
      <c r="R146" s="1114"/>
      <c r="S146" s="1125" t="s">
        <v>525</v>
      </c>
      <c r="T146" s="1106" t="s">
        <v>1515</v>
      </c>
      <c r="U146" s="1122" t="str">
        <f t="shared" si="5"/>
        <v>#REF!</v>
      </c>
      <c r="V146" s="1102" t="str">
        <f t="shared" si="36"/>
        <v>#REF!</v>
      </c>
      <c r="W146" s="1115" t="str">
        <f t="shared" si="7"/>
        <v>#REF!</v>
      </c>
      <c r="X146" s="1122" t="str">
        <f t="shared" si="8"/>
        <v>#REF!</v>
      </c>
      <c r="Y146" s="1110">
        <v>1.0</v>
      </c>
      <c r="Z146" s="1104" t="str">
        <f t="shared" si="9"/>
        <v>#REF!</v>
      </c>
      <c r="AA146" s="1156" t="str">
        <f t="shared" si="10"/>
        <v>#REF!</v>
      </c>
      <c r="AB146" s="1156" t="str">
        <f t="shared" si="11"/>
        <v>#REF!</v>
      </c>
      <c r="AC146" s="1157" t="str">
        <f t="shared" si="20"/>
        <v>#REF!</v>
      </c>
      <c r="AD146" s="1157" t="str">
        <f t="shared" si="12"/>
        <v>#REF!</v>
      </c>
      <c r="AE146" s="1157" t="str">
        <f t="shared" si="13"/>
        <v>#REF!</v>
      </c>
      <c r="AF146" s="1137"/>
      <c r="AG146" s="1158"/>
      <c r="AH146" s="1117"/>
      <c r="AI146" s="1117"/>
    </row>
    <row r="147" ht="15.0" customHeight="1">
      <c r="A147" s="1098">
        <v>145.0</v>
      </c>
      <c r="B147" s="1125">
        <v>465279.0</v>
      </c>
      <c r="C147" s="1106" t="s">
        <v>1571</v>
      </c>
      <c r="D147" s="1131" t="s">
        <v>1572</v>
      </c>
      <c r="E147" s="1106" t="s">
        <v>511</v>
      </c>
      <c r="F147" s="1131" t="s">
        <v>564</v>
      </c>
      <c r="G147" s="1131" t="s">
        <v>665</v>
      </c>
      <c r="H147" s="1106" t="s">
        <v>925</v>
      </c>
      <c r="I147" s="1119" t="str">
        <f t="shared" si="16"/>
        <v>#REF!</v>
      </c>
      <c r="J147" s="1120">
        <v>8.0</v>
      </c>
      <c r="K147" s="1120">
        <v>2024.0</v>
      </c>
      <c r="L147" s="1121">
        <v>45299.0</v>
      </c>
      <c r="M147" s="1133" t="s">
        <v>2103</v>
      </c>
      <c r="N147" s="1123">
        <v>21.5</v>
      </c>
      <c r="O147" s="1122">
        <f t="shared" si="33"/>
        <v>0.9772727273</v>
      </c>
      <c r="P147" s="1123" t="str">
        <f t="shared" si="34"/>
        <v>#REF!</v>
      </c>
      <c r="Q147" s="1122" t="str">
        <f t="shared" si="35"/>
        <v>#REF!</v>
      </c>
      <c r="R147" s="1113"/>
      <c r="S147" s="1125" t="s">
        <v>525</v>
      </c>
      <c r="T147" s="1106" t="s">
        <v>1515</v>
      </c>
      <c r="U147" s="1122" t="str">
        <f t="shared" si="5"/>
        <v>#REF!</v>
      </c>
      <c r="V147" s="1102" t="str">
        <f t="shared" si="36"/>
        <v>#REF!</v>
      </c>
      <c r="W147" s="1115" t="str">
        <f t="shared" si="7"/>
        <v>#REF!</v>
      </c>
      <c r="X147" s="1122" t="str">
        <f t="shared" si="8"/>
        <v>#REF!</v>
      </c>
      <c r="Y147" s="1110">
        <v>1.0</v>
      </c>
      <c r="Z147" s="1104" t="str">
        <f t="shared" si="9"/>
        <v>#REF!</v>
      </c>
      <c r="AA147" s="1156" t="str">
        <f t="shared" si="10"/>
        <v>#REF!</v>
      </c>
      <c r="AB147" s="1156" t="str">
        <f t="shared" si="11"/>
        <v>#REF!</v>
      </c>
      <c r="AC147" s="1157" t="str">
        <f t="shared" si="20"/>
        <v>#REF!</v>
      </c>
      <c r="AD147" s="1157" t="str">
        <f t="shared" si="12"/>
        <v>#REF!</v>
      </c>
      <c r="AE147" s="1157" t="str">
        <f t="shared" si="13"/>
        <v>#REF!</v>
      </c>
      <c r="AF147" s="1137"/>
      <c r="AG147" s="1158"/>
      <c r="AH147" s="1117"/>
      <c r="AI147" s="1117"/>
    </row>
    <row r="148" ht="15.0" customHeight="1">
      <c r="A148" s="1107">
        <v>146.0</v>
      </c>
      <c r="B148" s="1108">
        <v>465177.0</v>
      </c>
      <c r="C148" s="232" t="s">
        <v>1573</v>
      </c>
      <c r="D148" s="287" t="s">
        <v>1574</v>
      </c>
      <c r="E148" s="232" t="s">
        <v>511</v>
      </c>
      <c r="F148" s="287" t="s">
        <v>512</v>
      </c>
      <c r="G148" s="287" t="s">
        <v>771</v>
      </c>
      <c r="H148" s="232" t="s">
        <v>541</v>
      </c>
      <c r="I148" s="1100" t="str">
        <f t="shared" si="16"/>
        <v>#REF!</v>
      </c>
      <c r="J148" s="413">
        <v>8.0</v>
      </c>
      <c r="K148" s="437">
        <v>2024.0</v>
      </c>
      <c r="L148" s="1130">
        <v>45299.0</v>
      </c>
      <c r="M148" s="229" t="s">
        <v>2103</v>
      </c>
      <c r="N148" s="490">
        <v>22.0</v>
      </c>
      <c r="O148" s="1084">
        <f t="shared" si="33"/>
        <v>1</v>
      </c>
      <c r="P148" s="490" t="str">
        <f t="shared" si="34"/>
        <v>#REF!</v>
      </c>
      <c r="Q148" s="1122" t="str">
        <f t="shared" si="35"/>
        <v>#REF!</v>
      </c>
      <c r="R148" s="1111"/>
      <c r="S148" s="1108" t="s">
        <v>525</v>
      </c>
      <c r="T148" s="232" t="s">
        <v>1515</v>
      </c>
      <c r="U148" s="1084" t="str">
        <f t="shared" si="5"/>
        <v>#REF!</v>
      </c>
      <c r="V148" s="1102" t="str">
        <f t="shared" si="36"/>
        <v>#REF!</v>
      </c>
      <c r="W148" s="1085" t="str">
        <f t="shared" si="7"/>
        <v>#REF!</v>
      </c>
      <c r="X148" s="1084" t="str">
        <f t="shared" si="8"/>
        <v>#REF!</v>
      </c>
      <c r="Y148" s="1110">
        <v>1.0</v>
      </c>
      <c r="Z148" s="1104" t="str">
        <f t="shared" si="9"/>
        <v>#REF!</v>
      </c>
      <c r="AA148" s="1161" t="str">
        <f t="shared" si="10"/>
        <v>#REF!</v>
      </c>
      <c r="AB148" s="1161" t="str">
        <f t="shared" si="11"/>
        <v>#REF!</v>
      </c>
      <c r="AC148" s="1162" t="str">
        <f t="shared" si="20"/>
        <v>#REF!</v>
      </c>
      <c r="AD148" s="1162" t="str">
        <f t="shared" si="12"/>
        <v>#REF!</v>
      </c>
      <c r="AE148" s="1162" t="str">
        <f t="shared" si="13"/>
        <v>#REF!</v>
      </c>
      <c r="AF148" s="1137"/>
      <c r="AG148" s="1163"/>
      <c r="AH148" s="1090"/>
      <c r="AI148" s="1090"/>
    </row>
    <row r="149" ht="15.0" customHeight="1">
      <c r="A149" s="1098">
        <v>147.0</v>
      </c>
      <c r="B149" s="1108">
        <v>465605.0</v>
      </c>
      <c r="C149" s="232" t="s">
        <v>1310</v>
      </c>
      <c r="D149" s="287" t="s">
        <v>1589</v>
      </c>
      <c r="E149" s="232" t="s">
        <v>511</v>
      </c>
      <c r="F149" s="287" t="s">
        <v>546</v>
      </c>
      <c r="G149" s="287" t="s">
        <v>771</v>
      </c>
      <c r="H149" s="232" t="s">
        <v>547</v>
      </c>
      <c r="I149" s="1100" t="str">
        <f t="shared" si="16"/>
        <v>#REF!</v>
      </c>
      <c r="J149" s="413">
        <v>8.0</v>
      </c>
      <c r="K149" s="413">
        <v>2024.0</v>
      </c>
      <c r="L149" s="1130">
        <v>45299.0</v>
      </c>
      <c r="M149" s="229" t="s">
        <v>2103</v>
      </c>
      <c r="N149" s="490">
        <v>22.0</v>
      </c>
      <c r="O149" s="1084">
        <f t="shared" si="33"/>
        <v>1</v>
      </c>
      <c r="P149" s="490" t="str">
        <f t="shared" si="34"/>
        <v>#REF!</v>
      </c>
      <c r="Q149" s="1122" t="str">
        <f t="shared" si="35"/>
        <v>#REF!</v>
      </c>
      <c r="R149" s="1101"/>
      <c r="S149" s="1108" t="s">
        <v>525</v>
      </c>
      <c r="T149" s="232" t="s">
        <v>1515</v>
      </c>
      <c r="U149" s="1084" t="str">
        <f t="shared" si="5"/>
        <v>#REF!</v>
      </c>
      <c r="V149" s="1102" t="str">
        <f t="shared" si="36"/>
        <v>#REF!</v>
      </c>
      <c r="W149" s="1085" t="str">
        <f t="shared" si="7"/>
        <v>#REF!</v>
      </c>
      <c r="X149" s="1084" t="str">
        <f t="shared" si="8"/>
        <v>#REF!</v>
      </c>
      <c r="Y149" s="1110">
        <v>1.0</v>
      </c>
      <c r="Z149" s="1104" t="str">
        <f t="shared" si="9"/>
        <v>#REF!</v>
      </c>
      <c r="AA149" s="1161" t="str">
        <f t="shared" si="10"/>
        <v>#REF!</v>
      </c>
      <c r="AB149" s="1161" t="str">
        <f t="shared" si="11"/>
        <v>#REF!</v>
      </c>
      <c r="AC149" s="1162" t="str">
        <f t="shared" si="20"/>
        <v>#REF!</v>
      </c>
      <c r="AD149" s="1162" t="str">
        <f t="shared" si="12"/>
        <v>#REF!</v>
      </c>
      <c r="AE149" s="1162" t="str">
        <f t="shared" si="13"/>
        <v>#REF!</v>
      </c>
      <c r="AF149" s="1137"/>
      <c r="AG149" s="1163"/>
      <c r="AH149" s="1090"/>
      <c r="AI149" s="1090"/>
    </row>
    <row r="150" ht="15.0" customHeight="1">
      <c r="A150" s="1107">
        <v>148.0</v>
      </c>
      <c r="B150" s="1164">
        <v>465607.0</v>
      </c>
      <c r="C150" s="1165" t="s">
        <v>1580</v>
      </c>
      <c r="D150" s="1166" t="s">
        <v>1581</v>
      </c>
      <c r="E150" s="1165" t="s">
        <v>511</v>
      </c>
      <c r="F150" s="1166" t="s">
        <v>512</v>
      </c>
      <c r="G150" s="1166" t="s">
        <v>771</v>
      </c>
      <c r="H150" s="1165" t="s">
        <v>541</v>
      </c>
      <c r="I150" s="1167" t="str">
        <f t="shared" si="16"/>
        <v>#REF!</v>
      </c>
      <c r="J150" s="1168">
        <v>8.0</v>
      </c>
      <c r="K150" s="1168">
        <v>2024.0</v>
      </c>
      <c r="L150" s="1169">
        <v>45481.0</v>
      </c>
      <c r="M150" s="1170" t="s">
        <v>2103</v>
      </c>
      <c r="N150" s="1171">
        <v>16.5</v>
      </c>
      <c r="O150" s="1172">
        <f t="shared" si="33"/>
        <v>0.75</v>
      </c>
      <c r="P150" s="1171" t="str">
        <f t="shared" si="34"/>
        <v>#REF!</v>
      </c>
      <c r="Q150" s="1172" t="str">
        <f t="shared" si="35"/>
        <v>#REF!</v>
      </c>
      <c r="R150" s="1173"/>
      <c r="S150" s="1164" t="s">
        <v>525</v>
      </c>
      <c r="T150" s="1165" t="s">
        <v>1515</v>
      </c>
      <c r="U150" s="1172" t="str">
        <f t="shared" si="5"/>
        <v>#REF!</v>
      </c>
      <c r="V150" s="1102" t="str">
        <f t="shared" si="36"/>
        <v>#REF!</v>
      </c>
      <c r="W150" s="1085" t="str">
        <f t="shared" si="7"/>
        <v>#REF!</v>
      </c>
      <c r="X150" s="1084" t="str">
        <f t="shared" si="8"/>
        <v>#REF!</v>
      </c>
      <c r="Y150" s="1110">
        <v>1.0</v>
      </c>
      <c r="Z150" s="1104" t="str">
        <f t="shared" si="9"/>
        <v>#REF!</v>
      </c>
      <c r="AA150" s="1161" t="str">
        <f t="shared" si="10"/>
        <v>#REF!</v>
      </c>
      <c r="AB150" s="1161" t="str">
        <f t="shared" si="11"/>
        <v>#REF!</v>
      </c>
      <c r="AC150" s="1162" t="str">
        <f t="shared" si="20"/>
        <v>#REF!</v>
      </c>
      <c r="AD150" s="1162" t="str">
        <f t="shared" si="12"/>
        <v>#REF!</v>
      </c>
      <c r="AE150" s="1162" t="str">
        <f t="shared" si="13"/>
        <v>#REF!</v>
      </c>
      <c r="AF150" s="1174"/>
      <c r="AG150" s="1175"/>
      <c r="AH150" s="1176"/>
      <c r="AI150" s="1176"/>
    </row>
    <row r="151" ht="15.0" customHeight="1">
      <c r="A151" s="1098">
        <v>149.0</v>
      </c>
      <c r="B151" s="1108">
        <v>465797.0</v>
      </c>
      <c r="C151" s="232" t="s">
        <v>1594</v>
      </c>
      <c r="D151" s="287" t="s">
        <v>1595</v>
      </c>
      <c r="E151" s="232" t="s">
        <v>511</v>
      </c>
      <c r="F151" s="287" t="s">
        <v>512</v>
      </c>
      <c r="G151" s="287" t="s">
        <v>790</v>
      </c>
      <c r="H151" s="232" t="s">
        <v>531</v>
      </c>
      <c r="I151" s="1100" t="str">
        <f t="shared" si="16"/>
        <v>#REF!</v>
      </c>
      <c r="J151" s="413">
        <v>8.0</v>
      </c>
      <c r="K151" s="413">
        <v>2024.0</v>
      </c>
      <c r="L151" s="1130">
        <v>45299.0</v>
      </c>
      <c r="M151" s="229" t="s">
        <v>2103</v>
      </c>
      <c r="N151" s="490">
        <v>22.0</v>
      </c>
      <c r="O151" s="1084">
        <f t="shared" si="33"/>
        <v>1</v>
      </c>
      <c r="P151" s="490" t="str">
        <f t="shared" si="34"/>
        <v>#REF!</v>
      </c>
      <c r="Q151" s="1122" t="str">
        <f t="shared" si="35"/>
        <v>#REF!</v>
      </c>
      <c r="R151" s="1101"/>
      <c r="S151" s="1108" t="s">
        <v>525</v>
      </c>
      <c r="T151" s="232" t="s">
        <v>1515</v>
      </c>
      <c r="U151" s="1084" t="str">
        <f t="shared" si="5"/>
        <v>#REF!</v>
      </c>
      <c r="V151" s="1102" t="str">
        <f t="shared" si="36"/>
        <v>#REF!</v>
      </c>
      <c r="W151" s="1085" t="str">
        <f t="shared" si="7"/>
        <v>#REF!</v>
      </c>
      <c r="X151" s="1084" t="str">
        <f t="shared" si="8"/>
        <v>#REF!</v>
      </c>
      <c r="Y151" s="1110">
        <v>1.0</v>
      </c>
      <c r="Z151" s="1104" t="str">
        <f t="shared" si="9"/>
        <v>#REF!</v>
      </c>
      <c r="AA151" s="1161" t="str">
        <f t="shared" si="10"/>
        <v>#REF!</v>
      </c>
      <c r="AB151" s="1161" t="str">
        <f t="shared" si="11"/>
        <v>#REF!</v>
      </c>
      <c r="AC151" s="1162" t="str">
        <f t="shared" si="20"/>
        <v>#REF!</v>
      </c>
      <c r="AD151" s="1162" t="str">
        <f t="shared" si="12"/>
        <v>#REF!</v>
      </c>
      <c r="AE151" s="1162" t="str">
        <f t="shared" si="13"/>
        <v>#REF!</v>
      </c>
      <c r="AF151" s="1137"/>
      <c r="AG151" s="1163"/>
      <c r="AH151" s="1090"/>
      <c r="AI151" s="1090"/>
    </row>
    <row r="152" ht="15.0" customHeight="1">
      <c r="A152" s="1107">
        <v>150.0</v>
      </c>
      <c r="B152" s="1108">
        <v>466999.0</v>
      </c>
      <c r="C152" s="232" t="s">
        <v>1690</v>
      </c>
      <c r="D152" s="287" t="s">
        <v>1691</v>
      </c>
      <c r="E152" s="232" t="s">
        <v>511</v>
      </c>
      <c r="F152" s="287" t="s">
        <v>512</v>
      </c>
      <c r="G152" s="287" t="s">
        <v>790</v>
      </c>
      <c r="H152" s="232" t="s">
        <v>531</v>
      </c>
      <c r="I152" s="1100" t="str">
        <f t="shared" si="16"/>
        <v>#REF!</v>
      </c>
      <c r="J152" s="413">
        <v>8.0</v>
      </c>
      <c r="K152" s="437">
        <v>2024.0</v>
      </c>
      <c r="L152" s="1130">
        <v>45299.0</v>
      </c>
      <c r="M152" s="1148">
        <v>45525.0</v>
      </c>
      <c r="N152" s="490">
        <v>15.0</v>
      </c>
      <c r="O152" s="1084">
        <f t="shared" si="33"/>
        <v>0.6818181818</v>
      </c>
      <c r="P152" s="490" t="str">
        <f t="shared" si="34"/>
        <v>#REF!</v>
      </c>
      <c r="Q152" s="490" t="str">
        <f t="shared" si="35"/>
        <v>#REF!</v>
      </c>
      <c r="R152" s="1111"/>
      <c r="S152" s="1108" t="s">
        <v>525</v>
      </c>
      <c r="T152" s="232" t="s">
        <v>1515</v>
      </c>
      <c r="U152" s="1084" t="str">
        <f t="shared" si="5"/>
        <v>#REF!</v>
      </c>
      <c r="V152" s="1102" t="str">
        <f t="shared" si="36"/>
        <v>#REF!</v>
      </c>
      <c r="W152" s="1085" t="str">
        <f t="shared" si="7"/>
        <v>#REF!</v>
      </c>
      <c r="X152" s="1084" t="str">
        <f t="shared" si="8"/>
        <v>#REF!</v>
      </c>
      <c r="Y152" s="1110">
        <v>0.998</v>
      </c>
      <c r="Z152" s="1104" t="str">
        <f t="shared" si="9"/>
        <v>#REF!</v>
      </c>
      <c r="AA152" s="1161" t="str">
        <f t="shared" si="10"/>
        <v>#REF!</v>
      </c>
      <c r="AB152" s="1161" t="str">
        <f t="shared" si="11"/>
        <v>#REF!</v>
      </c>
      <c r="AC152" s="1162" t="str">
        <f t="shared" si="20"/>
        <v>#REF!</v>
      </c>
      <c r="AD152" s="1162" t="str">
        <f t="shared" si="12"/>
        <v>#REF!</v>
      </c>
      <c r="AE152" s="1162" t="str">
        <f t="shared" si="13"/>
        <v>#REF!</v>
      </c>
      <c r="AF152" s="1137"/>
      <c r="AG152" s="1163"/>
      <c r="AH152" s="1090"/>
      <c r="AI152" s="1090"/>
    </row>
    <row r="153" ht="15.0" customHeight="1">
      <c r="A153" s="1098">
        <v>151.0</v>
      </c>
      <c r="B153" s="1108">
        <v>467783.0</v>
      </c>
      <c r="C153" s="232" t="s">
        <v>2204</v>
      </c>
      <c r="D153" s="232" t="s">
        <v>2205</v>
      </c>
      <c r="E153" s="232" t="s">
        <v>511</v>
      </c>
      <c r="F153" s="232" t="s">
        <v>512</v>
      </c>
      <c r="G153" s="232" t="s">
        <v>790</v>
      </c>
      <c r="H153" s="232" t="s">
        <v>531</v>
      </c>
      <c r="I153" s="1100" t="str">
        <f t="shared" si="16"/>
        <v>#REF!</v>
      </c>
      <c r="J153" s="413">
        <v>8.0</v>
      </c>
      <c r="K153" s="1120">
        <v>2024.0</v>
      </c>
      <c r="L153" s="1130">
        <v>45420.0</v>
      </c>
      <c r="M153" s="229" t="s">
        <v>2103</v>
      </c>
      <c r="N153" s="490">
        <v>20.0</v>
      </c>
      <c r="O153" s="1084">
        <f t="shared" si="33"/>
        <v>0.9090909091</v>
      </c>
      <c r="P153" s="490" t="str">
        <f t="shared" si="34"/>
        <v>#REF!</v>
      </c>
      <c r="Q153" s="1122" t="str">
        <f t="shared" si="35"/>
        <v>#REF!</v>
      </c>
      <c r="R153" s="1113"/>
      <c r="S153" s="1108" t="s">
        <v>525</v>
      </c>
      <c r="T153" s="232" t="s">
        <v>1515</v>
      </c>
      <c r="U153" s="1084" t="str">
        <f t="shared" si="5"/>
        <v>#REF!</v>
      </c>
      <c r="V153" s="1102" t="str">
        <f t="shared" si="36"/>
        <v>#REF!</v>
      </c>
      <c r="W153" s="1115" t="str">
        <f t="shared" si="7"/>
        <v>#REF!</v>
      </c>
      <c r="X153" s="1084" t="str">
        <f t="shared" si="8"/>
        <v>#REF!</v>
      </c>
      <c r="Y153" s="1110">
        <v>1.001</v>
      </c>
      <c r="Z153" s="1104" t="str">
        <f t="shared" si="9"/>
        <v>#REF!</v>
      </c>
      <c r="AA153" s="1156" t="str">
        <f t="shared" si="10"/>
        <v>#REF!</v>
      </c>
      <c r="AB153" s="1156" t="str">
        <f t="shared" si="11"/>
        <v>#REF!</v>
      </c>
      <c r="AC153" s="1157" t="str">
        <f t="shared" si="20"/>
        <v>#REF!</v>
      </c>
      <c r="AD153" s="1157" t="str">
        <f t="shared" si="12"/>
        <v>#REF!</v>
      </c>
      <c r="AE153" s="1157" t="str">
        <f t="shared" si="13"/>
        <v>#REF!</v>
      </c>
      <c r="AF153" s="1137"/>
      <c r="AG153" s="1117"/>
      <c r="AH153" s="1117"/>
      <c r="AI153" s="1117"/>
    </row>
    <row r="154" ht="15.0" customHeight="1">
      <c r="A154" s="1107">
        <v>152.0</v>
      </c>
      <c r="B154" s="1164">
        <v>468089.0</v>
      </c>
      <c r="C154" s="1165" t="s">
        <v>2207</v>
      </c>
      <c r="D154" s="1165" t="s">
        <v>2208</v>
      </c>
      <c r="E154" s="1165" t="s">
        <v>511</v>
      </c>
      <c r="F154" s="1165" t="s">
        <v>546</v>
      </c>
      <c r="G154" s="1165" t="s">
        <v>790</v>
      </c>
      <c r="H154" s="1165" t="s">
        <v>616</v>
      </c>
      <c r="I154" s="1167" t="str">
        <f t="shared" si="16"/>
        <v>#REF!</v>
      </c>
      <c r="J154" s="1168">
        <v>8.0</v>
      </c>
      <c r="K154" s="1168">
        <v>2024.0</v>
      </c>
      <c r="L154" s="1178">
        <v>45516.0</v>
      </c>
      <c r="M154" s="1170" t="s">
        <v>2103</v>
      </c>
      <c r="N154" s="1171">
        <v>13.5</v>
      </c>
      <c r="O154" s="1084">
        <f t="shared" si="33"/>
        <v>0.6136363636</v>
      </c>
      <c r="P154" s="490" t="str">
        <f t="shared" si="34"/>
        <v>#REF!</v>
      </c>
      <c r="Q154" s="1122" t="str">
        <f t="shared" si="35"/>
        <v>#REF!</v>
      </c>
      <c r="R154" s="1113"/>
      <c r="S154" s="1108" t="s">
        <v>525</v>
      </c>
      <c r="T154" s="232" t="s">
        <v>1561</v>
      </c>
      <c r="U154" s="1084" t="str">
        <f t="shared" si="5"/>
        <v>#REF!</v>
      </c>
      <c r="V154" s="1102" t="str">
        <f t="shared" si="36"/>
        <v>#REF!</v>
      </c>
      <c r="W154" s="1115" t="str">
        <f t="shared" si="7"/>
        <v>#REF!</v>
      </c>
      <c r="X154" s="1084" t="str">
        <f t="shared" si="8"/>
        <v>#REF!</v>
      </c>
      <c r="Y154" s="1110">
        <v>1.001</v>
      </c>
      <c r="Z154" s="1104" t="str">
        <f t="shared" si="9"/>
        <v>#REF!</v>
      </c>
      <c r="AA154" s="1156" t="str">
        <f t="shared" si="10"/>
        <v>#REF!</v>
      </c>
      <c r="AB154" s="1156" t="str">
        <f t="shared" si="11"/>
        <v>#REF!</v>
      </c>
      <c r="AC154" s="1157" t="str">
        <f t="shared" si="20"/>
        <v>#REF!</v>
      </c>
      <c r="AD154" s="1157" t="str">
        <f t="shared" si="12"/>
        <v>#REF!</v>
      </c>
      <c r="AE154" s="1157" t="str">
        <f t="shared" si="13"/>
        <v>#REF!</v>
      </c>
      <c r="AF154" s="1137"/>
      <c r="AG154" s="1176"/>
      <c r="AH154" s="1176"/>
      <c r="AI154" s="1176"/>
    </row>
    <row r="155" ht="15.0" customHeight="1">
      <c r="A155" s="1098">
        <v>153.0</v>
      </c>
      <c r="B155" s="1125">
        <v>468601.0</v>
      </c>
      <c r="C155" s="1106" t="s">
        <v>2210</v>
      </c>
      <c r="D155" s="1106" t="s">
        <v>2211</v>
      </c>
      <c r="E155" s="1131" t="s">
        <v>511</v>
      </c>
      <c r="F155" s="1106" t="s">
        <v>512</v>
      </c>
      <c r="G155" s="1106" t="s">
        <v>790</v>
      </c>
      <c r="H155" s="1106" t="s">
        <v>531</v>
      </c>
      <c r="I155" s="1119" t="str">
        <f t="shared" si="16"/>
        <v>#REF!</v>
      </c>
      <c r="J155" s="1120">
        <v>8.0</v>
      </c>
      <c r="K155" s="1120">
        <v>2024.0</v>
      </c>
      <c r="L155" s="1146" t="s">
        <v>2116</v>
      </c>
      <c r="M155" s="1133" t="s">
        <v>2103</v>
      </c>
      <c r="N155" s="1123">
        <v>5.0</v>
      </c>
      <c r="O155" s="1122">
        <f t="shared" si="33"/>
        <v>0.2272727273</v>
      </c>
      <c r="P155" s="1123" t="str">
        <f t="shared" si="34"/>
        <v>#REF!</v>
      </c>
      <c r="Q155" s="1122" t="str">
        <f t="shared" si="35"/>
        <v>#REF!</v>
      </c>
      <c r="R155" s="1113"/>
      <c r="S155" s="1125" t="s">
        <v>525</v>
      </c>
      <c r="T155" s="1106" t="s">
        <v>1515</v>
      </c>
      <c r="U155" s="1122" t="str">
        <f t="shared" si="5"/>
        <v>#REF!</v>
      </c>
      <c r="V155" s="1102" t="str">
        <f t="shared" si="36"/>
        <v>#REF!</v>
      </c>
      <c r="W155" s="1115" t="str">
        <f t="shared" si="7"/>
        <v>#REF!</v>
      </c>
      <c r="X155" s="1084" t="str">
        <f t="shared" si="8"/>
        <v>#REF!</v>
      </c>
      <c r="Y155" s="1110">
        <v>1.003</v>
      </c>
      <c r="Z155" s="1104" t="str">
        <f t="shared" si="9"/>
        <v>#REF!</v>
      </c>
      <c r="AA155" s="1156" t="str">
        <f t="shared" si="10"/>
        <v>#REF!</v>
      </c>
      <c r="AB155" s="1156" t="str">
        <f t="shared" si="11"/>
        <v>#REF!</v>
      </c>
      <c r="AC155" s="1157" t="str">
        <f t="shared" si="20"/>
        <v>#REF!</v>
      </c>
      <c r="AD155" s="1157" t="str">
        <f t="shared" si="12"/>
        <v>#REF!</v>
      </c>
      <c r="AE155" s="1157" t="str">
        <f t="shared" si="13"/>
        <v>#REF!</v>
      </c>
      <c r="AF155" s="1137"/>
      <c r="AG155" s="1117"/>
      <c r="AH155" s="1117"/>
      <c r="AI155" s="1117"/>
    </row>
    <row r="156" ht="15.75" customHeight="1">
      <c r="A156" s="1107">
        <v>154.0</v>
      </c>
      <c r="B156" s="1099">
        <v>460051.0</v>
      </c>
      <c r="C156" s="220" t="s">
        <v>1081</v>
      </c>
      <c r="D156" s="279" t="s">
        <v>1605</v>
      </c>
      <c r="E156" s="279" t="s">
        <v>511</v>
      </c>
      <c r="F156" s="279" t="s">
        <v>512</v>
      </c>
      <c r="G156" s="279" t="s">
        <v>790</v>
      </c>
      <c r="H156" s="220" t="s">
        <v>531</v>
      </c>
      <c r="I156" s="1100" t="str">
        <f t="shared" si="16"/>
        <v>#REF!</v>
      </c>
      <c r="J156" s="413">
        <v>8.0</v>
      </c>
      <c r="K156" s="1120">
        <v>2024.0</v>
      </c>
      <c r="L156" s="1130">
        <v>45299.0</v>
      </c>
      <c r="M156" s="416">
        <v>45535.0</v>
      </c>
      <c r="N156" s="490">
        <v>22.0</v>
      </c>
      <c r="O156" s="1084">
        <f t="shared" si="33"/>
        <v>1</v>
      </c>
      <c r="P156" s="490" t="str">
        <f t="shared" si="34"/>
        <v>#REF!</v>
      </c>
      <c r="Q156" s="490" t="str">
        <f t="shared" si="35"/>
        <v>#REF!</v>
      </c>
      <c r="R156" s="1113"/>
      <c r="S156" s="1181" t="s">
        <v>525</v>
      </c>
      <c r="T156" s="370" t="s">
        <v>1809</v>
      </c>
      <c r="U156" s="1084" t="str">
        <f t="shared" si="5"/>
        <v>#REF!</v>
      </c>
      <c r="V156" s="1102" t="str">
        <f t="shared" si="36"/>
        <v>#REF!</v>
      </c>
      <c r="W156" s="1115" t="str">
        <f t="shared" si="7"/>
        <v>#REF!</v>
      </c>
      <c r="X156" s="1122" t="str">
        <f t="shared" si="8"/>
        <v>#REF!</v>
      </c>
      <c r="Y156" s="1103">
        <v>0.995</v>
      </c>
      <c r="Z156" s="1104" t="str">
        <f t="shared" si="9"/>
        <v>#REF!</v>
      </c>
      <c r="AA156" s="1156" t="str">
        <f t="shared" si="10"/>
        <v>#REF!</v>
      </c>
      <c r="AB156" s="1156" t="str">
        <f t="shared" si="11"/>
        <v>#REF!</v>
      </c>
      <c r="AC156" s="1157" t="str">
        <f t="shared" si="20"/>
        <v>#REF!</v>
      </c>
      <c r="AD156" s="1157" t="str">
        <f t="shared" si="12"/>
        <v>#REF!</v>
      </c>
      <c r="AE156" s="1157" t="str">
        <f t="shared" si="13"/>
        <v>#REF!</v>
      </c>
      <c r="AF156" s="1106"/>
      <c r="AG156" s="1117"/>
      <c r="AH156" s="1117"/>
      <c r="AI156" s="1117"/>
    </row>
    <row r="157" ht="15.0" customHeight="1">
      <c r="A157" s="1098">
        <v>155.0</v>
      </c>
      <c r="B157" s="1108">
        <v>155317.0</v>
      </c>
      <c r="C157" s="232" t="s">
        <v>1273</v>
      </c>
      <c r="D157" s="287" t="s">
        <v>1274</v>
      </c>
      <c r="E157" s="287" t="s">
        <v>511</v>
      </c>
      <c r="F157" s="287" t="s">
        <v>564</v>
      </c>
      <c r="G157" s="287" t="s">
        <v>893</v>
      </c>
      <c r="H157" s="287" t="s">
        <v>633</v>
      </c>
      <c r="I157" s="1100" t="str">
        <f t="shared" si="16"/>
        <v>#REF!</v>
      </c>
      <c r="J157" s="413">
        <v>8.0</v>
      </c>
      <c r="K157" s="217">
        <v>2024.0</v>
      </c>
      <c r="L157" s="1130">
        <v>45299.0</v>
      </c>
      <c r="M157" s="229" t="s">
        <v>2103</v>
      </c>
      <c r="N157" s="490">
        <v>6.6</v>
      </c>
      <c r="O157" s="1084">
        <v>0.3</v>
      </c>
      <c r="P157" s="543">
        <v>0.699</v>
      </c>
      <c r="Q157" s="490">
        <f t="shared" si="35"/>
        <v>0.699</v>
      </c>
      <c r="R157" s="1084"/>
      <c r="S157" s="1182" t="s">
        <v>525</v>
      </c>
      <c r="T157" s="1183" t="s">
        <v>1809</v>
      </c>
      <c r="U157" s="1084">
        <f t="shared" si="5"/>
        <v>0.699</v>
      </c>
      <c r="V157" s="1102">
        <f t="shared" si="36"/>
        <v>2.33</v>
      </c>
      <c r="W157" s="1084">
        <f t="shared" ref="W157:W161" si="37">ROUND(SUMIF($B:$B,B157,U:U),3)</f>
        <v>2.33</v>
      </c>
      <c r="X157" s="1084">
        <f t="shared" si="8"/>
        <v>1</v>
      </c>
      <c r="Y157" s="1110">
        <v>1.0</v>
      </c>
      <c r="Z157" s="1104" t="str">
        <f t="shared" si="9"/>
        <v>#REF!</v>
      </c>
      <c r="AA157" s="1156" t="str">
        <f t="shared" si="10"/>
        <v>#REF!</v>
      </c>
      <c r="AB157" s="1085" t="str">
        <f t="shared" si="11"/>
        <v>#REF!</v>
      </c>
      <c r="AC157" s="1105">
        <f t="shared" si="20"/>
        <v>0</v>
      </c>
      <c r="AD157" s="1105" t="str">
        <f t="shared" si="12"/>
        <v>#REF!</v>
      </c>
      <c r="AE157" s="1105" t="str">
        <f t="shared" si="13"/>
        <v>#REF!</v>
      </c>
      <c r="AF157" s="270"/>
      <c r="AG157" s="1090"/>
      <c r="AH157" s="1090"/>
      <c r="AI157" s="1090"/>
    </row>
    <row r="158" ht="15.0" customHeight="1">
      <c r="A158" s="1107">
        <v>156.0</v>
      </c>
      <c r="B158" s="1108">
        <v>466069.0</v>
      </c>
      <c r="C158" s="232" t="s">
        <v>1665</v>
      </c>
      <c r="D158" s="287" t="s">
        <v>1666</v>
      </c>
      <c r="E158" s="287" t="s">
        <v>511</v>
      </c>
      <c r="F158" s="287" t="s">
        <v>512</v>
      </c>
      <c r="G158" s="287" t="s">
        <v>771</v>
      </c>
      <c r="H158" s="287" t="s">
        <v>541</v>
      </c>
      <c r="I158" s="1100" t="str">
        <f t="shared" si="16"/>
        <v>#REF!</v>
      </c>
      <c r="J158" s="413">
        <v>8.0</v>
      </c>
      <c r="K158" s="217">
        <v>2024.0</v>
      </c>
      <c r="L158" s="1130">
        <v>45299.0</v>
      </c>
      <c r="M158" s="229" t="s">
        <v>2103</v>
      </c>
      <c r="N158" s="490">
        <v>22.0</v>
      </c>
      <c r="O158" s="1084">
        <f t="shared" ref="O158:O487" si="38">N158/22</f>
        <v>1</v>
      </c>
      <c r="P158" s="490" t="str">
        <f t="shared" ref="P158:P487" si="39">ROUND(IF(S158="ODC",1*O158,I158*O158),3)</f>
        <v>#REF!</v>
      </c>
      <c r="Q158" s="490" t="str">
        <f t="shared" si="35"/>
        <v>#REF!</v>
      </c>
      <c r="R158" s="1084"/>
      <c r="S158" s="1182" t="s">
        <v>525</v>
      </c>
      <c r="T158" s="1183" t="s">
        <v>1809</v>
      </c>
      <c r="U158" s="1084" t="str">
        <f t="shared" si="5"/>
        <v>#REF!</v>
      </c>
      <c r="V158" s="1102" t="str">
        <f t="shared" si="36"/>
        <v>#REF!</v>
      </c>
      <c r="W158" s="1084" t="str">
        <f t="shared" si="37"/>
        <v>#REF!</v>
      </c>
      <c r="X158" s="1084" t="str">
        <f t="shared" si="8"/>
        <v>#REF!</v>
      </c>
      <c r="Y158" s="1110">
        <v>1.0</v>
      </c>
      <c r="Z158" s="1104" t="str">
        <f t="shared" si="9"/>
        <v>#REF!</v>
      </c>
      <c r="AA158" s="1085" t="str">
        <f t="shared" si="10"/>
        <v>#REF!</v>
      </c>
      <c r="AB158" s="1085" t="str">
        <f t="shared" si="11"/>
        <v>#REF!</v>
      </c>
      <c r="AC158" s="1105" t="str">
        <f t="shared" si="20"/>
        <v>#REF!</v>
      </c>
      <c r="AD158" s="1105" t="str">
        <f t="shared" si="12"/>
        <v>#REF!</v>
      </c>
      <c r="AE158" s="1105" t="str">
        <f t="shared" si="13"/>
        <v>#REF!</v>
      </c>
      <c r="AF158" s="270"/>
      <c r="AG158" s="1090"/>
      <c r="AH158" s="1090"/>
      <c r="AI158" s="1090"/>
    </row>
    <row r="159" ht="15.0" customHeight="1">
      <c r="A159" s="1098">
        <v>157.0</v>
      </c>
      <c r="B159" s="1108">
        <v>466475.0</v>
      </c>
      <c r="C159" s="232" t="s">
        <v>1815</v>
      </c>
      <c r="D159" s="287" t="s">
        <v>1816</v>
      </c>
      <c r="E159" s="287" t="s">
        <v>511</v>
      </c>
      <c r="F159" s="287" t="s">
        <v>564</v>
      </c>
      <c r="G159" s="287" t="s">
        <v>790</v>
      </c>
      <c r="H159" s="287" t="s">
        <v>565</v>
      </c>
      <c r="I159" s="1100" t="str">
        <f t="shared" si="16"/>
        <v>#REF!</v>
      </c>
      <c r="J159" s="413">
        <v>8.0</v>
      </c>
      <c r="K159" s="217">
        <v>2024.0</v>
      </c>
      <c r="L159" s="1130">
        <v>45299.0</v>
      </c>
      <c r="M159" s="229" t="s">
        <v>2103</v>
      </c>
      <c r="N159" s="490">
        <v>11.0</v>
      </c>
      <c r="O159" s="1084">
        <f t="shared" si="38"/>
        <v>0.5</v>
      </c>
      <c r="P159" s="490" t="str">
        <f t="shared" si="39"/>
        <v>#REF!</v>
      </c>
      <c r="Q159" s="490" t="str">
        <f t="shared" si="35"/>
        <v>#REF!</v>
      </c>
      <c r="R159" s="1084"/>
      <c r="S159" s="1182" t="s">
        <v>525</v>
      </c>
      <c r="T159" s="1183" t="s">
        <v>1809</v>
      </c>
      <c r="U159" s="1084" t="str">
        <f t="shared" si="5"/>
        <v>#REF!</v>
      </c>
      <c r="V159" s="1102" t="str">
        <f t="shared" si="36"/>
        <v>#REF!</v>
      </c>
      <c r="W159" s="1084" t="str">
        <f t="shared" si="37"/>
        <v>#REF!</v>
      </c>
      <c r="X159" s="1084" t="str">
        <f t="shared" si="8"/>
        <v>#REF!</v>
      </c>
      <c r="Y159" s="1110">
        <v>1.0</v>
      </c>
      <c r="Z159" s="1104" t="str">
        <f t="shared" si="9"/>
        <v>#REF!</v>
      </c>
      <c r="AA159" s="1085" t="str">
        <f t="shared" si="10"/>
        <v>#REF!</v>
      </c>
      <c r="AB159" s="1085" t="str">
        <f t="shared" si="11"/>
        <v>#REF!</v>
      </c>
      <c r="AC159" s="1105" t="str">
        <f t="shared" si="20"/>
        <v>#REF!</v>
      </c>
      <c r="AD159" s="1105" t="str">
        <f t="shared" si="12"/>
        <v>#REF!</v>
      </c>
      <c r="AE159" s="1105" t="str">
        <f t="shared" si="13"/>
        <v>#REF!</v>
      </c>
      <c r="AF159" s="270"/>
      <c r="AG159" s="1090"/>
      <c r="AH159" s="1090"/>
      <c r="AI159" s="1090"/>
    </row>
    <row r="160" ht="15.0" customHeight="1">
      <c r="A160" s="1107">
        <v>158.0</v>
      </c>
      <c r="B160" s="1108">
        <v>466997.0</v>
      </c>
      <c r="C160" s="232" t="s">
        <v>1692</v>
      </c>
      <c r="D160" s="287" t="s">
        <v>1693</v>
      </c>
      <c r="E160" s="287" t="s">
        <v>511</v>
      </c>
      <c r="F160" s="287" t="s">
        <v>564</v>
      </c>
      <c r="G160" s="287" t="s">
        <v>790</v>
      </c>
      <c r="H160" s="287" t="s">
        <v>565</v>
      </c>
      <c r="I160" s="1100" t="str">
        <f t="shared" si="16"/>
        <v>#REF!</v>
      </c>
      <c r="J160" s="413">
        <v>8.0</v>
      </c>
      <c r="K160" s="217">
        <v>2024.0</v>
      </c>
      <c r="L160" s="1130">
        <v>45299.0</v>
      </c>
      <c r="M160" s="1184">
        <v>45481.0</v>
      </c>
      <c r="N160" s="490">
        <v>5.0</v>
      </c>
      <c r="O160" s="1084">
        <f t="shared" si="38"/>
        <v>0.2272727273</v>
      </c>
      <c r="P160" s="490" t="str">
        <f t="shared" si="39"/>
        <v>#REF!</v>
      </c>
      <c r="Q160" s="490" t="str">
        <f t="shared" si="35"/>
        <v>#REF!</v>
      </c>
      <c r="R160" s="1084"/>
      <c r="S160" s="1182" t="s">
        <v>525</v>
      </c>
      <c r="T160" s="1183" t="s">
        <v>1809</v>
      </c>
      <c r="U160" s="1084" t="str">
        <f t="shared" si="5"/>
        <v>#REF!</v>
      </c>
      <c r="V160" s="1102" t="str">
        <f t="shared" si="36"/>
        <v>#REF!</v>
      </c>
      <c r="W160" s="1084" t="str">
        <f t="shared" si="37"/>
        <v>#REF!</v>
      </c>
      <c r="X160" s="1084" t="str">
        <f t="shared" si="8"/>
        <v>#REF!</v>
      </c>
      <c r="Y160" s="1110">
        <v>1.0</v>
      </c>
      <c r="Z160" s="1104" t="str">
        <f t="shared" si="9"/>
        <v>#REF!</v>
      </c>
      <c r="AA160" s="1085" t="str">
        <f t="shared" si="10"/>
        <v>#REF!</v>
      </c>
      <c r="AB160" s="1085" t="str">
        <f t="shared" si="11"/>
        <v>#REF!</v>
      </c>
      <c r="AC160" s="1105" t="str">
        <f t="shared" si="20"/>
        <v>#REF!</v>
      </c>
      <c r="AD160" s="1105" t="str">
        <f t="shared" si="12"/>
        <v>#REF!</v>
      </c>
      <c r="AE160" s="1105" t="str">
        <f t="shared" si="13"/>
        <v>#REF!</v>
      </c>
      <c r="AF160" s="270"/>
      <c r="AG160" s="1090"/>
      <c r="AH160" s="1090"/>
      <c r="AI160" s="1090"/>
    </row>
    <row r="161" ht="15.0" customHeight="1">
      <c r="A161" s="1098">
        <v>159.0</v>
      </c>
      <c r="B161" s="1108">
        <v>197760.0</v>
      </c>
      <c r="C161" s="232" t="s">
        <v>876</v>
      </c>
      <c r="D161" s="287" t="s">
        <v>1678</v>
      </c>
      <c r="E161" s="287" t="s">
        <v>511</v>
      </c>
      <c r="F161" s="287" t="s">
        <v>512</v>
      </c>
      <c r="G161" s="287" t="s">
        <v>893</v>
      </c>
      <c r="H161" s="287" t="s">
        <v>514</v>
      </c>
      <c r="I161" s="1100" t="str">
        <f t="shared" si="16"/>
        <v>#REF!</v>
      </c>
      <c r="J161" s="413">
        <v>8.0</v>
      </c>
      <c r="K161" s="217">
        <v>2024.0</v>
      </c>
      <c r="L161" s="1130">
        <v>45299.0</v>
      </c>
      <c r="M161" s="229" t="s">
        <v>2103</v>
      </c>
      <c r="N161" s="490">
        <v>6.6</v>
      </c>
      <c r="O161" s="1084">
        <f t="shared" si="38"/>
        <v>0.3</v>
      </c>
      <c r="P161" s="490" t="str">
        <f t="shared" si="39"/>
        <v>#REF!</v>
      </c>
      <c r="Q161" s="490" t="str">
        <f t="shared" si="35"/>
        <v>#REF!</v>
      </c>
      <c r="R161" s="1084"/>
      <c r="S161" s="1182" t="s">
        <v>525</v>
      </c>
      <c r="T161" s="1183" t="s">
        <v>1809</v>
      </c>
      <c r="U161" s="1084" t="str">
        <f t="shared" si="5"/>
        <v>#REF!</v>
      </c>
      <c r="V161" s="1102" t="str">
        <f t="shared" si="36"/>
        <v>#REF!</v>
      </c>
      <c r="W161" s="1084" t="str">
        <f t="shared" si="37"/>
        <v>#REF!</v>
      </c>
      <c r="X161" s="1084" t="str">
        <f t="shared" si="8"/>
        <v>#REF!</v>
      </c>
      <c r="Y161" s="1110">
        <v>1.0</v>
      </c>
      <c r="Z161" s="1104" t="str">
        <f t="shared" si="9"/>
        <v>#REF!</v>
      </c>
      <c r="AA161" s="1085" t="str">
        <f t="shared" si="10"/>
        <v>#REF!</v>
      </c>
      <c r="AB161" s="1085" t="str">
        <f t="shared" si="11"/>
        <v>#REF!</v>
      </c>
      <c r="AC161" s="1105" t="str">
        <f t="shared" si="20"/>
        <v>#REF!</v>
      </c>
      <c r="AD161" s="1105" t="str">
        <f t="shared" si="12"/>
        <v>#REF!</v>
      </c>
      <c r="AE161" s="1105" t="str">
        <f t="shared" si="13"/>
        <v>#REF!</v>
      </c>
      <c r="AF161" s="270"/>
      <c r="AG161" s="1090"/>
      <c r="AH161" s="1090"/>
      <c r="AI161" s="1090"/>
    </row>
    <row r="162" ht="15.0" customHeight="1">
      <c r="A162" s="1098"/>
      <c r="B162" s="270"/>
      <c r="C162" s="325"/>
      <c r="D162" s="268"/>
      <c r="E162" s="287"/>
      <c r="F162" s="537"/>
      <c r="G162" s="537"/>
      <c r="H162" s="521"/>
      <c r="I162" s="1100" t="str">
        <f t="shared" si="16"/>
        <v>#REF!</v>
      </c>
      <c r="J162" s="413">
        <v>8.0</v>
      </c>
      <c r="K162" s="217">
        <v>2024.0</v>
      </c>
      <c r="L162" s="523"/>
      <c r="M162" s="1185"/>
      <c r="N162" s="543"/>
      <c r="O162" s="1084">
        <f t="shared" si="38"/>
        <v>0</v>
      </c>
      <c r="P162" s="490" t="str">
        <f t="shared" si="39"/>
        <v>#REF!</v>
      </c>
      <c r="Q162" s="490"/>
      <c r="R162" s="1084"/>
      <c r="S162" s="270"/>
      <c r="T162" s="1099"/>
      <c r="U162" s="1084" t="str">
        <f t="shared" si="5"/>
        <v/>
      </c>
      <c r="V162" s="1102"/>
      <c r="W162" s="1084"/>
      <c r="X162" s="1084"/>
      <c r="Y162" s="1186"/>
      <c r="Z162" s="1187"/>
      <c r="AA162" s="1085"/>
      <c r="AB162" s="1085"/>
      <c r="AC162" s="1105"/>
      <c r="AD162" s="1105"/>
      <c r="AE162" s="1105"/>
      <c r="AF162" s="270"/>
      <c r="AG162" s="1090"/>
      <c r="AH162" s="1090"/>
      <c r="AI162" s="1090"/>
    </row>
    <row r="163" ht="15.0" customHeight="1">
      <c r="A163" s="1107"/>
      <c r="B163" s="270"/>
      <c r="C163" s="325"/>
      <c r="D163" s="268"/>
      <c r="E163" s="287"/>
      <c r="F163" s="537"/>
      <c r="G163" s="537"/>
      <c r="H163" s="521"/>
      <c r="I163" s="1100" t="str">
        <f t="shared" si="16"/>
        <v>#REF!</v>
      </c>
      <c r="J163" s="413">
        <v>8.0</v>
      </c>
      <c r="K163" s="217">
        <v>2024.0</v>
      </c>
      <c r="L163" s="523"/>
      <c r="M163" s="1185"/>
      <c r="N163" s="543"/>
      <c r="O163" s="1084">
        <f t="shared" si="38"/>
        <v>0</v>
      </c>
      <c r="P163" s="490" t="str">
        <f t="shared" si="39"/>
        <v>#REF!</v>
      </c>
      <c r="Q163" s="490"/>
      <c r="R163" s="1084"/>
      <c r="S163" s="270"/>
      <c r="T163" s="1099"/>
      <c r="U163" s="1084" t="str">
        <f t="shared" si="5"/>
        <v/>
      </c>
      <c r="V163" s="1102"/>
      <c r="W163" s="1084"/>
      <c r="X163" s="1084"/>
      <c r="Y163" s="1186"/>
      <c r="Z163" s="1187"/>
      <c r="AA163" s="1085"/>
      <c r="AB163" s="1085"/>
      <c r="AC163" s="1105"/>
      <c r="AD163" s="1105"/>
      <c r="AE163" s="1105"/>
      <c r="AF163" s="270"/>
      <c r="AG163" s="1090"/>
      <c r="AH163" s="1090"/>
      <c r="AI163" s="1090"/>
    </row>
    <row r="164" ht="15.0" customHeight="1">
      <c r="A164" s="1098"/>
      <c r="B164" s="1089"/>
      <c r="C164" s="325"/>
      <c r="D164" s="268"/>
      <c r="E164" s="287"/>
      <c r="F164" s="537"/>
      <c r="G164" s="537"/>
      <c r="H164" s="521"/>
      <c r="I164" s="1100" t="str">
        <f t="shared" si="16"/>
        <v>#REF!</v>
      </c>
      <c r="J164" s="413">
        <v>8.0</v>
      </c>
      <c r="K164" s="217">
        <v>2024.0</v>
      </c>
      <c r="L164" s="523"/>
      <c r="M164" s="1185"/>
      <c r="N164" s="543"/>
      <c r="O164" s="1084">
        <f t="shared" si="38"/>
        <v>0</v>
      </c>
      <c r="P164" s="490" t="str">
        <f t="shared" si="39"/>
        <v>#REF!</v>
      </c>
      <c r="Q164" s="490"/>
      <c r="R164" s="1084"/>
      <c r="S164" s="270"/>
      <c r="T164" s="1099"/>
      <c r="U164" s="1084" t="str">
        <f t="shared" si="5"/>
        <v/>
      </c>
      <c r="V164" s="1102"/>
      <c r="W164" s="1084"/>
      <c r="X164" s="1084"/>
      <c r="Y164" s="1186"/>
      <c r="Z164" s="1187"/>
      <c r="AA164" s="1085"/>
      <c r="AB164" s="1085"/>
      <c r="AC164" s="1105"/>
      <c r="AD164" s="1105"/>
      <c r="AE164" s="1105"/>
      <c r="AF164" s="270"/>
      <c r="AG164" s="1090"/>
      <c r="AH164" s="1090"/>
      <c r="AI164" s="1090"/>
    </row>
    <row r="165" ht="15.0" customHeight="1">
      <c r="A165" s="1107"/>
      <c r="B165" s="270"/>
      <c r="C165" s="325"/>
      <c r="D165" s="268"/>
      <c r="E165" s="287"/>
      <c r="F165" s="537"/>
      <c r="G165" s="537"/>
      <c r="H165" s="521"/>
      <c r="I165" s="1100" t="str">
        <f t="shared" si="16"/>
        <v>#REF!</v>
      </c>
      <c r="J165" s="413">
        <v>8.0</v>
      </c>
      <c r="K165" s="217">
        <v>2024.0</v>
      </c>
      <c r="L165" s="523"/>
      <c r="M165" s="1185"/>
      <c r="N165" s="543"/>
      <c r="O165" s="1084">
        <f t="shared" si="38"/>
        <v>0</v>
      </c>
      <c r="P165" s="490" t="str">
        <f t="shared" si="39"/>
        <v>#REF!</v>
      </c>
      <c r="Q165" s="490"/>
      <c r="R165" s="1084"/>
      <c r="S165" s="270"/>
      <c r="T165" s="1099"/>
      <c r="U165" s="1084" t="str">
        <f t="shared" si="5"/>
        <v/>
      </c>
      <c r="V165" s="1102"/>
      <c r="W165" s="1084"/>
      <c r="X165" s="1084"/>
      <c r="Y165" s="1186"/>
      <c r="Z165" s="1187"/>
      <c r="AA165" s="1085"/>
      <c r="AB165" s="1085"/>
      <c r="AC165" s="1105"/>
      <c r="AD165" s="1105"/>
      <c r="AE165" s="1105"/>
      <c r="AF165" s="270"/>
      <c r="AG165" s="1090"/>
      <c r="AH165" s="1090"/>
      <c r="AI165" s="1090"/>
    </row>
    <row r="166" ht="15.0" customHeight="1">
      <c r="A166" s="1098"/>
      <c r="B166" s="270"/>
      <c r="C166" s="325"/>
      <c r="D166" s="268"/>
      <c r="E166" s="287"/>
      <c r="F166" s="537"/>
      <c r="G166" s="537"/>
      <c r="H166" s="521"/>
      <c r="I166" s="1100" t="str">
        <f t="shared" si="16"/>
        <v>#REF!</v>
      </c>
      <c r="J166" s="413">
        <v>8.0</v>
      </c>
      <c r="K166" s="217">
        <v>2024.0</v>
      </c>
      <c r="L166" s="523"/>
      <c r="M166" s="1185"/>
      <c r="N166" s="543"/>
      <c r="O166" s="1084">
        <f t="shared" si="38"/>
        <v>0</v>
      </c>
      <c r="P166" s="490" t="str">
        <f t="shared" si="39"/>
        <v>#REF!</v>
      </c>
      <c r="Q166" s="490"/>
      <c r="R166" s="1084"/>
      <c r="S166" s="270"/>
      <c r="T166" s="1099"/>
      <c r="U166" s="1084" t="str">
        <f t="shared" si="5"/>
        <v/>
      </c>
      <c r="V166" s="1102"/>
      <c r="W166" s="1084"/>
      <c r="X166" s="1084"/>
      <c r="Y166" s="1186"/>
      <c r="Z166" s="1187"/>
      <c r="AA166" s="1085"/>
      <c r="AB166" s="1085"/>
      <c r="AC166" s="1105"/>
      <c r="AD166" s="1105"/>
      <c r="AE166" s="1105"/>
      <c r="AF166" s="270"/>
      <c r="AG166" s="1090"/>
      <c r="AH166" s="1090"/>
      <c r="AI166" s="1090"/>
    </row>
    <row r="167" ht="15.0" customHeight="1">
      <c r="A167" s="1107"/>
      <c r="B167" s="270"/>
      <c r="C167" s="325"/>
      <c r="D167" s="268"/>
      <c r="E167" s="287"/>
      <c r="F167" s="537"/>
      <c r="G167" s="537"/>
      <c r="H167" s="1192"/>
      <c r="I167" s="1100" t="str">
        <f t="shared" si="16"/>
        <v>#REF!</v>
      </c>
      <c r="J167" s="413">
        <v>8.0</v>
      </c>
      <c r="K167" s="217">
        <v>2024.0</v>
      </c>
      <c r="L167" s="523"/>
      <c r="M167" s="1185"/>
      <c r="N167" s="543"/>
      <c r="O167" s="1084">
        <f t="shared" si="38"/>
        <v>0</v>
      </c>
      <c r="P167" s="490" t="str">
        <f t="shared" si="39"/>
        <v>#REF!</v>
      </c>
      <c r="Q167" s="490"/>
      <c r="R167" s="1084"/>
      <c r="S167" s="270"/>
      <c r="T167" s="1099"/>
      <c r="U167" s="1084" t="str">
        <f t="shared" si="5"/>
        <v/>
      </c>
      <c r="V167" s="1102"/>
      <c r="W167" s="1084"/>
      <c r="X167" s="1084"/>
      <c r="Y167" s="1186"/>
      <c r="Z167" s="1187"/>
      <c r="AA167" s="1085"/>
      <c r="AB167" s="1085"/>
      <c r="AC167" s="1105"/>
      <c r="AD167" s="1105"/>
      <c r="AE167" s="1105"/>
      <c r="AF167" s="270"/>
      <c r="AG167" s="1090"/>
      <c r="AH167" s="1090"/>
      <c r="AI167" s="1090"/>
    </row>
    <row r="168" ht="15.0" customHeight="1">
      <c r="A168" s="1098"/>
      <c r="B168" s="270"/>
      <c r="C168" s="325"/>
      <c r="D168" s="268"/>
      <c r="E168" s="287"/>
      <c r="F168" s="537"/>
      <c r="G168" s="537"/>
      <c r="H168" s="1192"/>
      <c r="I168" s="1100" t="str">
        <f t="shared" si="16"/>
        <v>#REF!</v>
      </c>
      <c r="J168" s="413">
        <v>8.0</v>
      </c>
      <c r="K168" s="217">
        <v>2024.0</v>
      </c>
      <c r="L168" s="523"/>
      <c r="M168" s="1185"/>
      <c r="N168" s="490"/>
      <c r="O168" s="1084">
        <f t="shared" si="38"/>
        <v>0</v>
      </c>
      <c r="P168" s="490" t="str">
        <f t="shared" si="39"/>
        <v>#REF!</v>
      </c>
      <c r="Q168" s="490"/>
      <c r="R168" s="1084"/>
      <c r="S168" s="270"/>
      <c r="T168" s="1099"/>
      <c r="U168" s="1084" t="str">
        <f t="shared" si="5"/>
        <v/>
      </c>
      <c r="V168" s="1102"/>
      <c r="W168" s="1084"/>
      <c r="X168" s="1084"/>
      <c r="Y168" s="1186"/>
      <c r="Z168" s="1187"/>
      <c r="AA168" s="1085"/>
      <c r="AB168" s="1085"/>
      <c r="AC168" s="1105"/>
      <c r="AD168" s="1105"/>
      <c r="AE168" s="1105"/>
      <c r="AF168" s="270"/>
      <c r="AG168" s="1090"/>
      <c r="AH168" s="1090"/>
      <c r="AI168" s="1090"/>
    </row>
    <row r="169" ht="15.0" customHeight="1">
      <c r="A169" s="270"/>
      <c r="B169" s="229"/>
      <c r="C169" s="1137"/>
      <c r="D169" s="311"/>
      <c r="E169" s="287"/>
      <c r="F169" s="1192"/>
      <c r="G169" s="537"/>
      <c r="H169" s="270"/>
      <c r="I169" s="1100" t="str">
        <f t="shared" si="16"/>
        <v>#REF!</v>
      </c>
      <c r="J169" s="413">
        <v>8.0</v>
      </c>
      <c r="K169" s="270">
        <v>2024.0</v>
      </c>
      <c r="L169" s="1193"/>
      <c r="M169" s="1193"/>
      <c r="N169" s="1084"/>
      <c r="O169" s="1084">
        <f t="shared" si="38"/>
        <v>0</v>
      </c>
      <c r="P169" s="1084" t="str">
        <f t="shared" si="39"/>
        <v>#REF!</v>
      </c>
      <c r="Q169" s="1084"/>
      <c r="R169" s="490"/>
      <c r="S169" s="229"/>
      <c r="T169" s="232"/>
      <c r="U169" s="490" t="str">
        <f t="shared" si="5"/>
        <v/>
      </c>
      <c r="V169" s="231"/>
      <c r="W169" s="490"/>
      <c r="X169" s="490"/>
      <c r="Y169" s="1186"/>
      <c r="Z169" s="1187"/>
      <c r="AA169" s="1161"/>
      <c r="AB169" s="1161"/>
      <c r="AC169" s="1162"/>
      <c r="AD169" s="1162"/>
      <c r="AE169" s="1162"/>
      <c r="AF169" s="232"/>
      <c r="AG169" s="1090"/>
      <c r="AH169" s="1090"/>
      <c r="AI169" s="1090"/>
    </row>
    <row r="170" ht="15.0" customHeight="1">
      <c r="A170" s="270"/>
      <c r="B170" s="229"/>
      <c r="C170" s="1137"/>
      <c r="D170" s="311"/>
      <c r="E170" s="287"/>
      <c r="F170" s="537"/>
      <c r="G170" s="229"/>
      <c r="H170" s="521"/>
      <c r="I170" s="1100" t="str">
        <f t="shared" si="16"/>
        <v>#REF!</v>
      </c>
      <c r="J170" s="413">
        <v>8.0</v>
      </c>
      <c r="K170" s="270">
        <v>2024.0</v>
      </c>
      <c r="L170" s="1193"/>
      <c r="M170" s="1193"/>
      <c r="N170" s="1084"/>
      <c r="O170" s="1084">
        <f t="shared" si="38"/>
        <v>0</v>
      </c>
      <c r="P170" s="1084" t="str">
        <f t="shared" si="39"/>
        <v>#REF!</v>
      </c>
      <c r="Q170" s="1084"/>
      <c r="R170" s="490"/>
      <c r="S170" s="229"/>
      <c r="T170" s="232"/>
      <c r="U170" s="490" t="str">
        <f t="shared" si="5"/>
        <v/>
      </c>
      <c r="V170" s="231"/>
      <c r="W170" s="490"/>
      <c r="X170" s="490"/>
      <c r="Y170" s="1186"/>
      <c r="Z170" s="1187"/>
      <c r="AA170" s="1161"/>
      <c r="AB170" s="1161"/>
      <c r="AC170" s="1162"/>
      <c r="AD170" s="1162"/>
      <c r="AE170" s="1162"/>
      <c r="AF170" s="232"/>
      <c r="AG170" s="1090"/>
      <c r="AH170" s="1090"/>
      <c r="AI170" s="1090"/>
    </row>
    <row r="171" ht="15.0" customHeight="1">
      <c r="A171" s="270"/>
      <c r="B171" s="229"/>
      <c r="C171" s="1137"/>
      <c r="D171" s="311"/>
      <c r="E171" s="287"/>
      <c r="F171" s="537"/>
      <c r="G171" s="229"/>
      <c r="H171" s="521"/>
      <c r="I171" s="1100" t="str">
        <f t="shared" si="16"/>
        <v>#REF!</v>
      </c>
      <c r="J171" s="413">
        <v>8.0</v>
      </c>
      <c r="K171" s="270">
        <v>2024.0</v>
      </c>
      <c r="L171" s="1193"/>
      <c r="M171" s="1193"/>
      <c r="N171" s="1084"/>
      <c r="O171" s="1084">
        <f t="shared" si="38"/>
        <v>0</v>
      </c>
      <c r="P171" s="1084" t="str">
        <f t="shared" si="39"/>
        <v>#REF!</v>
      </c>
      <c r="Q171" s="1084"/>
      <c r="R171" s="490"/>
      <c r="S171" s="229"/>
      <c r="T171" s="232"/>
      <c r="U171" s="490" t="str">
        <f t="shared" si="5"/>
        <v/>
      </c>
      <c r="V171" s="231"/>
      <c r="W171" s="490"/>
      <c r="X171" s="490"/>
      <c r="Y171" s="1186"/>
      <c r="Z171" s="1187"/>
      <c r="AA171" s="1161"/>
      <c r="AB171" s="1161"/>
      <c r="AC171" s="1162"/>
      <c r="AD171" s="1162"/>
      <c r="AE171" s="1162"/>
      <c r="AF171" s="232"/>
      <c r="AG171" s="1090"/>
      <c r="AH171" s="1090"/>
      <c r="AI171" s="1090"/>
    </row>
    <row r="172" ht="15.0" customHeight="1">
      <c r="A172" s="270"/>
      <c r="B172" s="229"/>
      <c r="C172" s="1137"/>
      <c r="D172" s="311"/>
      <c r="E172" s="287"/>
      <c r="F172" s="537"/>
      <c r="G172" s="229"/>
      <c r="H172" s="521"/>
      <c r="I172" s="1100" t="str">
        <f t="shared" si="16"/>
        <v>#REF!</v>
      </c>
      <c r="J172" s="413">
        <v>8.0</v>
      </c>
      <c r="K172" s="270">
        <v>2024.0</v>
      </c>
      <c r="L172" s="1193"/>
      <c r="M172" s="1193"/>
      <c r="N172" s="1084"/>
      <c r="O172" s="1084">
        <f t="shared" si="38"/>
        <v>0</v>
      </c>
      <c r="P172" s="1084" t="str">
        <f t="shared" si="39"/>
        <v>#REF!</v>
      </c>
      <c r="Q172" s="1084"/>
      <c r="R172" s="490"/>
      <c r="S172" s="229"/>
      <c r="T172" s="232"/>
      <c r="U172" s="490" t="str">
        <f t="shared" si="5"/>
        <v/>
      </c>
      <c r="V172" s="231"/>
      <c r="W172" s="490"/>
      <c r="X172" s="490"/>
      <c r="Y172" s="1186"/>
      <c r="Z172" s="1187"/>
      <c r="AA172" s="1161"/>
      <c r="AB172" s="1161"/>
      <c r="AC172" s="1162"/>
      <c r="AD172" s="1162"/>
      <c r="AE172" s="1162"/>
      <c r="AF172" s="232"/>
      <c r="AG172" s="1090"/>
      <c r="AH172" s="1090"/>
      <c r="AI172" s="1090"/>
    </row>
    <row r="173" ht="15.0" customHeight="1">
      <c r="A173" s="270"/>
      <c r="B173" s="229"/>
      <c r="C173" s="1137"/>
      <c r="D173" s="311"/>
      <c r="E173" s="287"/>
      <c r="F173" s="537"/>
      <c r="G173" s="229"/>
      <c r="H173" s="521"/>
      <c r="I173" s="1100" t="str">
        <f t="shared" si="16"/>
        <v>#REF!</v>
      </c>
      <c r="J173" s="413">
        <v>8.0</v>
      </c>
      <c r="K173" s="270">
        <v>2024.0</v>
      </c>
      <c r="L173" s="1193"/>
      <c r="M173" s="1193"/>
      <c r="N173" s="1084"/>
      <c r="O173" s="1084">
        <f t="shared" si="38"/>
        <v>0</v>
      </c>
      <c r="P173" s="1084" t="str">
        <f t="shared" si="39"/>
        <v>#REF!</v>
      </c>
      <c r="Q173" s="1084"/>
      <c r="R173" s="490"/>
      <c r="S173" s="229"/>
      <c r="T173" s="232"/>
      <c r="U173" s="490" t="str">
        <f t="shared" si="5"/>
        <v/>
      </c>
      <c r="V173" s="231"/>
      <c r="W173" s="490"/>
      <c r="X173" s="490"/>
      <c r="Y173" s="1186"/>
      <c r="Z173" s="1187"/>
      <c r="AA173" s="1161"/>
      <c r="AB173" s="1161"/>
      <c r="AC173" s="1162"/>
      <c r="AD173" s="1162"/>
      <c r="AE173" s="1162"/>
      <c r="AF173" s="232"/>
      <c r="AG173" s="1090"/>
      <c r="AH173" s="1090"/>
      <c r="AI173" s="1090"/>
    </row>
    <row r="174" ht="15.0" customHeight="1">
      <c r="A174" s="270"/>
      <c r="B174" s="229"/>
      <c r="C174" s="1137"/>
      <c r="D174" s="311"/>
      <c r="E174" s="287"/>
      <c r="F174" s="537"/>
      <c r="G174" s="537"/>
      <c r="H174" s="521"/>
      <c r="I174" s="1100" t="str">
        <f t="shared" si="16"/>
        <v>#REF!</v>
      </c>
      <c r="J174" s="413">
        <v>8.0</v>
      </c>
      <c r="K174" s="270">
        <v>2024.0</v>
      </c>
      <c r="L174" s="1193"/>
      <c r="M174" s="1193"/>
      <c r="N174" s="1084"/>
      <c r="O174" s="1084">
        <f t="shared" si="38"/>
        <v>0</v>
      </c>
      <c r="P174" s="1084" t="str">
        <f t="shared" si="39"/>
        <v>#REF!</v>
      </c>
      <c r="Q174" s="1084"/>
      <c r="R174" s="490"/>
      <c r="S174" s="229"/>
      <c r="T174" s="232"/>
      <c r="U174" s="490" t="str">
        <f t="shared" si="5"/>
        <v/>
      </c>
      <c r="V174" s="231"/>
      <c r="W174" s="490"/>
      <c r="X174" s="490"/>
      <c r="Y174" s="1186"/>
      <c r="Z174" s="1187"/>
      <c r="AA174" s="1161"/>
      <c r="AB174" s="1161"/>
      <c r="AC174" s="1162"/>
      <c r="AD174" s="1162"/>
      <c r="AE174" s="1162"/>
      <c r="AF174" s="232"/>
      <c r="AG174" s="1090"/>
      <c r="AH174" s="1090"/>
      <c r="AI174" s="1090"/>
    </row>
    <row r="175" ht="15.0" customHeight="1">
      <c r="A175" s="270"/>
      <c r="B175" s="229"/>
      <c r="C175" s="1137"/>
      <c r="D175" s="311"/>
      <c r="E175" s="287"/>
      <c r="F175" s="537"/>
      <c r="G175" s="229"/>
      <c r="H175" s="521"/>
      <c r="I175" s="1100" t="str">
        <f t="shared" si="16"/>
        <v>#REF!</v>
      </c>
      <c r="J175" s="413">
        <v>8.0</v>
      </c>
      <c r="K175" s="270">
        <v>2024.0</v>
      </c>
      <c r="L175" s="1193"/>
      <c r="M175" s="1193"/>
      <c r="N175" s="1084"/>
      <c r="O175" s="1084">
        <f t="shared" si="38"/>
        <v>0</v>
      </c>
      <c r="P175" s="1084" t="str">
        <f t="shared" si="39"/>
        <v>#REF!</v>
      </c>
      <c r="Q175" s="1084"/>
      <c r="R175" s="490"/>
      <c r="S175" s="229"/>
      <c r="T175" s="232"/>
      <c r="U175" s="490" t="str">
        <f t="shared" si="5"/>
        <v/>
      </c>
      <c r="V175" s="231"/>
      <c r="W175" s="490"/>
      <c r="X175" s="490"/>
      <c r="Y175" s="1186"/>
      <c r="Z175" s="1187"/>
      <c r="AA175" s="1161"/>
      <c r="AB175" s="1161"/>
      <c r="AC175" s="1162"/>
      <c r="AD175" s="1162"/>
      <c r="AE175" s="1162"/>
      <c r="AF175" s="232"/>
      <c r="AG175" s="1090"/>
      <c r="AH175" s="1090"/>
      <c r="AI175" s="1090"/>
    </row>
    <row r="176" ht="15.0" customHeight="1">
      <c r="A176" s="270"/>
      <c r="B176" s="229"/>
      <c r="C176" s="1137"/>
      <c r="D176" s="1137"/>
      <c r="E176" s="287"/>
      <c r="F176" s="537"/>
      <c r="G176" s="229"/>
      <c r="H176" s="521"/>
      <c r="I176" s="1100" t="str">
        <f t="shared" si="16"/>
        <v>#REF!</v>
      </c>
      <c r="J176" s="413">
        <v>8.0</v>
      </c>
      <c r="K176" s="270">
        <v>2024.0</v>
      </c>
      <c r="L176" s="1193"/>
      <c r="M176" s="1193"/>
      <c r="N176" s="1084"/>
      <c r="O176" s="1084">
        <f t="shared" si="38"/>
        <v>0</v>
      </c>
      <c r="P176" s="1084" t="str">
        <f t="shared" si="39"/>
        <v>#REF!</v>
      </c>
      <c r="Q176" s="1084"/>
      <c r="R176" s="490"/>
      <c r="S176" s="229"/>
      <c r="T176" s="232"/>
      <c r="U176" s="490" t="str">
        <f t="shared" si="5"/>
        <v/>
      </c>
      <c r="V176" s="231"/>
      <c r="W176" s="490"/>
      <c r="X176" s="490"/>
      <c r="Y176" s="1186"/>
      <c r="Z176" s="1187"/>
      <c r="AA176" s="1161"/>
      <c r="AB176" s="1161"/>
      <c r="AC176" s="1162"/>
      <c r="AD176" s="1162"/>
      <c r="AE176" s="1162"/>
      <c r="AF176" s="232"/>
      <c r="AG176" s="1090"/>
      <c r="AH176" s="1090"/>
      <c r="AI176" s="1090"/>
    </row>
    <row r="177" ht="15.0" customHeight="1">
      <c r="A177" s="270"/>
      <c r="B177" s="229"/>
      <c r="C177" s="1137"/>
      <c r="D177" s="311"/>
      <c r="E177" s="287"/>
      <c r="F177" s="537"/>
      <c r="G177" s="229"/>
      <c r="H177" s="521"/>
      <c r="I177" s="1100" t="str">
        <f t="shared" si="16"/>
        <v>#REF!</v>
      </c>
      <c r="J177" s="413">
        <v>8.0</v>
      </c>
      <c r="K177" s="270">
        <v>2024.0</v>
      </c>
      <c r="L177" s="1193"/>
      <c r="M177" s="1193"/>
      <c r="N177" s="1084"/>
      <c r="O177" s="1084">
        <f t="shared" si="38"/>
        <v>0</v>
      </c>
      <c r="P177" s="1084" t="str">
        <f t="shared" si="39"/>
        <v>#REF!</v>
      </c>
      <c r="Q177" s="1084"/>
      <c r="R177" s="490"/>
      <c r="S177" s="229"/>
      <c r="T177" s="232"/>
      <c r="U177" s="490" t="str">
        <f t="shared" si="5"/>
        <v/>
      </c>
      <c r="V177" s="231"/>
      <c r="W177" s="490"/>
      <c r="X177" s="490"/>
      <c r="Y177" s="1186"/>
      <c r="Z177" s="1187"/>
      <c r="AA177" s="1161"/>
      <c r="AB177" s="1161"/>
      <c r="AC177" s="1162"/>
      <c r="AD177" s="1162"/>
      <c r="AE177" s="1162"/>
      <c r="AF177" s="232"/>
      <c r="AG177" s="1090"/>
      <c r="AH177" s="1090"/>
      <c r="AI177" s="1090"/>
    </row>
    <row r="178" ht="15.0" customHeight="1">
      <c r="A178" s="270"/>
      <c r="B178" s="229"/>
      <c r="C178" s="1137"/>
      <c r="D178" s="311"/>
      <c r="E178" s="287"/>
      <c r="F178" s="1192"/>
      <c r="G178" s="537"/>
      <c r="H178" s="270"/>
      <c r="I178" s="1100" t="str">
        <f t="shared" si="16"/>
        <v>#REF!</v>
      </c>
      <c r="J178" s="413">
        <v>8.0</v>
      </c>
      <c r="K178" s="270">
        <v>2024.0</v>
      </c>
      <c r="L178" s="1193"/>
      <c r="M178" s="1193"/>
      <c r="N178" s="1084"/>
      <c r="O178" s="1084">
        <f t="shared" si="38"/>
        <v>0</v>
      </c>
      <c r="P178" s="1084" t="str">
        <f t="shared" si="39"/>
        <v>#REF!</v>
      </c>
      <c r="Q178" s="1084"/>
      <c r="R178" s="490"/>
      <c r="S178" s="229"/>
      <c r="T178" s="232"/>
      <c r="U178" s="490" t="str">
        <f t="shared" si="5"/>
        <v/>
      </c>
      <c r="V178" s="231"/>
      <c r="W178" s="490"/>
      <c r="X178" s="490"/>
      <c r="Y178" s="1186"/>
      <c r="Z178" s="1187"/>
      <c r="AA178" s="1161"/>
      <c r="AB178" s="1161"/>
      <c r="AC178" s="1162"/>
      <c r="AD178" s="1162"/>
      <c r="AE178" s="1162"/>
      <c r="AF178" s="232"/>
      <c r="AG178" s="1090"/>
      <c r="AH178" s="1090"/>
      <c r="AI178" s="1090"/>
    </row>
    <row r="179" ht="15.0" customHeight="1">
      <c r="A179" s="270"/>
      <c r="B179" s="229"/>
      <c r="C179" s="1137"/>
      <c r="D179" s="311"/>
      <c r="E179" s="287"/>
      <c r="F179" s="1192"/>
      <c r="G179" s="537"/>
      <c r="H179" s="270"/>
      <c r="I179" s="1100" t="str">
        <f t="shared" si="16"/>
        <v>#REF!</v>
      </c>
      <c r="J179" s="413">
        <v>8.0</v>
      </c>
      <c r="K179" s="270">
        <v>2024.0</v>
      </c>
      <c r="L179" s="1193"/>
      <c r="M179" s="1193"/>
      <c r="N179" s="1084"/>
      <c r="O179" s="1084">
        <f t="shared" si="38"/>
        <v>0</v>
      </c>
      <c r="P179" s="1084" t="str">
        <f t="shared" si="39"/>
        <v>#REF!</v>
      </c>
      <c r="Q179" s="1084"/>
      <c r="R179" s="490"/>
      <c r="S179" s="229"/>
      <c r="T179" s="232"/>
      <c r="U179" s="490" t="str">
        <f t="shared" si="5"/>
        <v/>
      </c>
      <c r="V179" s="231"/>
      <c r="W179" s="490"/>
      <c r="X179" s="490"/>
      <c r="Y179" s="1186"/>
      <c r="Z179" s="1187"/>
      <c r="AA179" s="1161"/>
      <c r="AB179" s="1161"/>
      <c r="AC179" s="1162"/>
      <c r="AD179" s="1162"/>
      <c r="AE179" s="1162"/>
      <c r="AF179" s="232"/>
      <c r="AG179" s="1090"/>
      <c r="AH179" s="1090"/>
      <c r="AI179" s="1090"/>
    </row>
    <row r="180" ht="15.0" customHeight="1">
      <c r="A180" s="270"/>
      <c r="B180" s="270"/>
      <c r="C180" s="1137"/>
      <c r="D180" s="311"/>
      <c r="E180" s="287"/>
      <c r="F180" s="537"/>
      <c r="G180" s="537"/>
      <c r="H180" s="521"/>
      <c r="I180" s="1100" t="str">
        <f t="shared" si="16"/>
        <v>#REF!</v>
      </c>
      <c r="J180" s="413">
        <v>8.0</v>
      </c>
      <c r="K180" s="270">
        <v>2024.0</v>
      </c>
      <c r="L180" s="1193"/>
      <c r="M180" s="1193"/>
      <c r="N180" s="1084"/>
      <c r="O180" s="1084">
        <f t="shared" si="38"/>
        <v>0</v>
      </c>
      <c r="P180" s="1084" t="str">
        <f t="shared" si="39"/>
        <v>#REF!</v>
      </c>
      <c r="Q180" s="1084"/>
      <c r="R180" s="1084"/>
      <c r="S180" s="270"/>
      <c r="T180" s="232"/>
      <c r="U180" s="1084" t="str">
        <f t="shared" si="5"/>
        <v/>
      </c>
      <c r="V180" s="1102"/>
      <c r="W180" s="1084"/>
      <c r="X180" s="1084"/>
      <c r="Y180" s="1186"/>
      <c r="Z180" s="1187"/>
      <c r="AA180" s="1085"/>
      <c r="AB180" s="1085"/>
      <c r="AC180" s="1105"/>
      <c r="AD180" s="1105"/>
      <c r="AE180" s="1105"/>
      <c r="AF180" s="1099"/>
      <c r="AG180" s="1090"/>
      <c r="AH180" s="1090"/>
      <c r="AI180" s="1090"/>
    </row>
    <row r="181" ht="15.0" customHeight="1">
      <c r="A181" s="270"/>
      <c r="B181" s="217"/>
      <c r="C181" s="1137"/>
      <c r="D181" s="1195"/>
      <c r="E181" s="287"/>
      <c r="F181" s="537"/>
      <c r="G181" s="537"/>
      <c r="H181" s="521"/>
      <c r="I181" s="1100" t="str">
        <f t="shared" si="16"/>
        <v>#REF!</v>
      </c>
      <c r="J181" s="413">
        <v>8.0</v>
      </c>
      <c r="K181" s="217">
        <v>2024.0</v>
      </c>
      <c r="L181" s="1193"/>
      <c r="M181" s="1193"/>
      <c r="N181" s="543"/>
      <c r="O181" s="1084">
        <f t="shared" si="38"/>
        <v>0</v>
      </c>
      <c r="P181" s="543" t="str">
        <f t="shared" si="39"/>
        <v>#REF!</v>
      </c>
      <c r="Q181" s="543"/>
      <c r="R181" s="543"/>
      <c r="S181" s="217"/>
      <c r="T181" s="232"/>
      <c r="U181" s="543" t="str">
        <f t="shared" si="5"/>
        <v/>
      </c>
      <c r="V181" s="219"/>
      <c r="W181" s="543"/>
      <c r="X181" s="543"/>
      <c r="Y181" s="1186"/>
      <c r="Z181" s="1187"/>
      <c r="AA181" s="1196"/>
      <c r="AB181" s="1196"/>
      <c r="AC181" s="1197"/>
      <c r="AD181" s="1197"/>
      <c r="AE181" s="1197"/>
      <c r="AF181" s="220"/>
      <c r="AG181" s="1090"/>
      <c r="AH181" s="1090"/>
      <c r="AI181" s="1090"/>
    </row>
    <row r="182" ht="15.0" customHeight="1">
      <c r="A182" s="270"/>
      <c r="B182" s="229"/>
      <c r="C182" s="232"/>
      <c r="D182" s="232"/>
      <c r="E182" s="287"/>
      <c r="F182" s="229"/>
      <c r="G182" s="229"/>
      <c r="H182" s="270"/>
      <c r="I182" s="1100" t="str">
        <f t="shared" si="16"/>
        <v>#REF!</v>
      </c>
      <c r="J182" s="413">
        <v>8.0</v>
      </c>
      <c r="K182" s="270">
        <v>2024.0</v>
      </c>
      <c r="L182" s="523"/>
      <c r="M182" s="523"/>
      <c r="N182" s="1084"/>
      <c r="O182" s="1084">
        <f t="shared" si="38"/>
        <v>0</v>
      </c>
      <c r="P182" s="1084" t="str">
        <f t="shared" si="39"/>
        <v>#REF!</v>
      </c>
      <c r="Q182" s="543"/>
      <c r="R182" s="490"/>
      <c r="S182" s="229"/>
      <c r="T182" s="232"/>
      <c r="U182" s="490" t="str">
        <f t="shared" si="5"/>
        <v/>
      </c>
      <c r="V182" s="231"/>
      <c r="W182" s="490"/>
      <c r="X182" s="490"/>
      <c r="Y182" s="1186"/>
      <c r="Z182" s="1187"/>
      <c r="AA182" s="1161"/>
      <c r="AB182" s="1161"/>
      <c r="AC182" s="1162"/>
      <c r="AD182" s="1162"/>
      <c r="AE182" s="1162"/>
      <c r="AF182" s="232"/>
      <c r="AG182" s="1090"/>
      <c r="AH182" s="1090"/>
      <c r="AI182" s="1090"/>
    </row>
    <row r="183" ht="15.0" customHeight="1">
      <c r="A183" s="270"/>
      <c r="B183" s="229"/>
      <c r="C183" s="232"/>
      <c r="D183" s="232"/>
      <c r="E183" s="287"/>
      <c r="F183" s="229"/>
      <c r="G183" s="229"/>
      <c r="H183" s="270"/>
      <c r="I183" s="1100" t="str">
        <f t="shared" si="16"/>
        <v>#REF!</v>
      </c>
      <c r="J183" s="413">
        <v>8.0</v>
      </c>
      <c r="K183" s="270">
        <v>2024.0</v>
      </c>
      <c r="L183" s="523"/>
      <c r="M183" s="523"/>
      <c r="N183" s="1084"/>
      <c r="O183" s="1084">
        <f t="shared" si="38"/>
        <v>0</v>
      </c>
      <c r="P183" s="1084" t="str">
        <f t="shared" si="39"/>
        <v>#REF!</v>
      </c>
      <c r="Q183" s="543"/>
      <c r="R183" s="490"/>
      <c r="S183" s="229"/>
      <c r="T183" s="232"/>
      <c r="U183" s="490" t="str">
        <f t="shared" si="5"/>
        <v/>
      </c>
      <c r="V183" s="231"/>
      <c r="W183" s="490"/>
      <c r="X183" s="490"/>
      <c r="Y183" s="1186"/>
      <c r="Z183" s="1187"/>
      <c r="AA183" s="1161"/>
      <c r="AB183" s="1161"/>
      <c r="AC183" s="1162"/>
      <c r="AD183" s="1162"/>
      <c r="AE183" s="1162"/>
      <c r="AF183" s="232"/>
      <c r="AG183" s="1090"/>
      <c r="AH183" s="1090"/>
      <c r="AI183" s="1090"/>
    </row>
    <row r="184" ht="15.0" customHeight="1">
      <c r="A184" s="270"/>
      <c r="B184" s="229"/>
      <c r="C184" s="232"/>
      <c r="D184" s="232"/>
      <c r="E184" s="287"/>
      <c r="F184" s="229"/>
      <c r="G184" s="229"/>
      <c r="H184" s="270"/>
      <c r="I184" s="1100" t="str">
        <f t="shared" si="16"/>
        <v>#REF!</v>
      </c>
      <c r="J184" s="413">
        <v>8.0</v>
      </c>
      <c r="K184" s="270">
        <v>2024.0</v>
      </c>
      <c r="L184" s="523"/>
      <c r="M184" s="523"/>
      <c r="N184" s="1084"/>
      <c r="O184" s="1084">
        <f t="shared" si="38"/>
        <v>0</v>
      </c>
      <c r="P184" s="1084" t="str">
        <f t="shared" si="39"/>
        <v>#REF!</v>
      </c>
      <c r="Q184" s="543"/>
      <c r="R184" s="490"/>
      <c r="S184" s="270"/>
      <c r="T184" s="232"/>
      <c r="U184" s="490" t="str">
        <f t="shared" si="5"/>
        <v/>
      </c>
      <c r="V184" s="231"/>
      <c r="W184" s="490"/>
      <c r="X184" s="490"/>
      <c r="Y184" s="1186"/>
      <c r="Z184" s="1187"/>
      <c r="AA184" s="1161"/>
      <c r="AB184" s="1161"/>
      <c r="AC184" s="1162"/>
      <c r="AD184" s="1162"/>
      <c r="AE184" s="1162"/>
      <c r="AF184" s="232"/>
      <c r="AG184" s="1090"/>
      <c r="AH184" s="1090"/>
      <c r="AI184" s="1090"/>
    </row>
    <row r="185" ht="15.0" customHeight="1">
      <c r="A185" s="270"/>
      <c r="B185" s="229"/>
      <c r="C185" s="232"/>
      <c r="D185" s="232"/>
      <c r="E185" s="287"/>
      <c r="F185" s="229"/>
      <c r="G185" s="229"/>
      <c r="H185" s="270"/>
      <c r="I185" s="1100" t="str">
        <f t="shared" si="16"/>
        <v>#REF!</v>
      </c>
      <c r="J185" s="413">
        <v>8.0</v>
      </c>
      <c r="K185" s="270">
        <v>2024.0</v>
      </c>
      <c r="L185" s="523"/>
      <c r="M185" s="523"/>
      <c r="N185" s="1084"/>
      <c r="O185" s="1084">
        <f t="shared" si="38"/>
        <v>0</v>
      </c>
      <c r="P185" s="1084" t="str">
        <f t="shared" si="39"/>
        <v>#REF!</v>
      </c>
      <c r="Q185" s="543"/>
      <c r="R185" s="490"/>
      <c r="S185" s="270"/>
      <c r="T185" s="232"/>
      <c r="U185" s="490" t="str">
        <f t="shared" si="5"/>
        <v/>
      </c>
      <c r="V185" s="231"/>
      <c r="W185" s="490"/>
      <c r="X185" s="490"/>
      <c r="Y185" s="1186"/>
      <c r="Z185" s="1187"/>
      <c r="AA185" s="1161"/>
      <c r="AB185" s="1161"/>
      <c r="AC185" s="1162"/>
      <c r="AD185" s="1162"/>
      <c r="AE185" s="1162"/>
      <c r="AF185" s="232"/>
      <c r="AG185" s="1090"/>
      <c r="AH185" s="1090"/>
      <c r="AI185" s="1090"/>
    </row>
    <row r="186" ht="15.0" customHeight="1">
      <c r="A186" s="270"/>
      <c r="B186" s="223"/>
      <c r="C186" s="224"/>
      <c r="D186" s="225"/>
      <c r="E186" s="287"/>
      <c r="F186" s="226"/>
      <c r="G186" s="226"/>
      <c r="H186" s="226"/>
      <c r="I186" s="1100" t="str">
        <f t="shared" si="16"/>
        <v>#REF!</v>
      </c>
      <c r="J186" s="413">
        <v>8.0</v>
      </c>
      <c r="K186" s="229">
        <v>2024.0</v>
      </c>
      <c r="L186" s="523"/>
      <c r="M186" s="523"/>
      <c r="N186" s="1100"/>
      <c r="O186" s="1084">
        <f t="shared" si="38"/>
        <v>0</v>
      </c>
      <c r="P186" s="1202" t="str">
        <f t="shared" si="39"/>
        <v>#REF!</v>
      </c>
      <c r="Q186" s="543"/>
      <c r="R186" s="1203"/>
      <c r="S186" s="229"/>
      <c r="T186" s="232"/>
      <c r="U186" s="490" t="str">
        <f t="shared" si="5"/>
        <v/>
      </c>
      <c r="V186" s="231"/>
      <c r="W186" s="490"/>
      <c r="X186" s="490"/>
      <c r="Y186" s="1186"/>
      <c r="Z186" s="1187"/>
      <c r="AA186" s="1161"/>
      <c r="AB186" s="1161"/>
      <c r="AC186" s="1162"/>
      <c r="AD186" s="1162"/>
      <c r="AE186" s="1162"/>
      <c r="AF186" s="232"/>
      <c r="AG186" s="1090"/>
      <c r="AH186" s="1090"/>
      <c r="AI186" s="1090"/>
    </row>
    <row r="187" ht="15.0" customHeight="1">
      <c r="A187" s="270"/>
      <c r="B187" s="223"/>
      <c r="C187" s="224"/>
      <c r="D187" s="225"/>
      <c r="E187" s="287"/>
      <c r="F187" s="226"/>
      <c r="G187" s="226"/>
      <c r="H187" s="226"/>
      <c r="I187" s="1100" t="str">
        <f t="shared" si="16"/>
        <v>#REF!</v>
      </c>
      <c r="J187" s="413">
        <v>8.0</v>
      </c>
      <c r="K187" s="229">
        <v>2024.0</v>
      </c>
      <c r="L187" s="523"/>
      <c r="M187" s="523"/>
      <c r="N187" s="1100"/>
      <c r="O187" s="1084">
        <f t="shared" si="38"/>
        <v>0</v>
      </c>
      <c r="P187" s="1202" t="str">
        <f t="shared" si="39"/>
        <v>#REF!</v>
      </c>
      <c r="Q187" s="543"/>
      <c r="R187" s="1203"/>
      <c r="S187" s="229"/>
      <c r="T187" s="232"/>
      <c r="U187" s="490" t="str">
        <f t="shared" si="5"/>
        <v/>
      </c>
      <c r="V187" s="231"/>
      <c r="W187" s="490"/>
      <c r="X187" s="490"/>
      <c r="Y187" s="1186"/>
      <c r="Z187" s="1187"/>
      <c r="AA187" s="1161"/>
      <c r="AB187" s="1161"/>
      <c r="AC187" s="1162"/>
      <c r="AD187" s="1162"/>
      <c r="AE187" s="1162"/>
      <c r="AF187" s="232"/>
      <c r="AG187" s="1090"/>
      <c r="AH187" s="1090"/>
      <c r="AI187" s="1090"/>
    </row>
    <row r="188" ht="15.0" customHeight="1">
      <c r="A188" s="270"/>
      <c r="B188" s="229"/>
      <c r="C188" s="232"/>
      <c r="D188" s="287"/>
      <c r="E188" s="287"/>
      <c r="F188" s="537"/>
      <c r="G188" s="537"/>
      <c r="H188" s="537"/>
      <c r="I188" s="1100" t="str">
        <f t="shared" si="16"/>
        <v>#REF!</v>
      </c>
      <c r="J188" s="413">
        <v>8.0</v>
      </c>
      <c r="K188" s="229">
        <v>2024.0</v>
      </c>
      <c r="L188" s="523"/>
      <c r="M188" s="523"/>
      <c r="N188" s="1100"/>
      <c r="O188" s="1084">
        <f t="shared" si="38"/>
        <v>0</v>
      </c>
      <c r="P188" s="1202" t="str">
        <f t="shared" si="39"/>
        <v>#REF!</v>
      </c>
      <c r="Q188" s="543"/>
      <c r="R188" s="1203"/>
      <c r="S188" s="229"/>
      <c r="T188" s="232"/>
      <c r="U188" s="490" t="str">
        <f t="shared" si="5"/>
        <v/>
      </c>
      <c r="V188" s="231"/>
      <c r="W188" s="490"/>
      <c r="X188" s="490"/>
      <c r="Y188" s="1186"/>
      <c r="Z188" s="1187"/>
      <c r="AA188" s="1161"/>
      <c r="AB188" s="1161"/>
      <c r="AC188" s="1162"/>
      <c r="AD188" s="1162"/>
      <c r="AE188" s="1162"/>
      <c r="AF188" s="232"/>
      <c r="AG188" s="1090"/>
      <c r="AH188" s="1090"/>
      <c r="AI188" s="1090"/>
    </row>
    <row r="189" ht="15.0" customHeight="1">
      <c r="A189" s="270"/>
      <c r="B189" s="223"/>
      <c r="C189" s="232"/>
      <c r="D189" s="225"/>
      <c r="E189" s="287"/>
      <c r="F189" s="226"/>
      <c r="G189" s="226"/>
      <c r="H189" s="226"/>
      <c r="I189" s="1100" t="str">
        <f t="shared" si="16"/>
        <v>#REF!</v>
      </c>
      <c r="J189" s="413">
        <v>8.0</v>
      </c>
      <c r="K189" s="229">
        <v>2024.0</v>
      </c>
      <c r="L189" s="523"/>
      <c r="M189" s="523"/>
      <c r="N189" s="1100"/>
      <c r="O189" s="1084">
        <f t="shared" si="38"/>
        <v>0</v>
      </c>
      <c r="P189" s="1202" t="str">
        <f t="shared" si="39"/>
        <v>#REF!</v>
      </c>
      <c r="Q189" s="543"/>
      <c r="R189" s="1203"/>
      <c r="S189" s="229"/>
      <c r="T189" s="232"/>
      <c r="U189" s="490" t="str">
        <f t="shared" si="5"/>
        <v/>
      </c>
      <c r="V189" s="231"/>
      <c r="W189" s="490"/>
      <c r="X189" s="490"/>
      <c r="Y189" s="1186"/>
      <c r="Z189" s="1187"/>
      <c r="AA189" s="1161"/>
      <c r="AB189" s="1161"/>
      <c r="AC189" s="1162"/>
      <c r="AD189" s="1162"/>
      <c r="AE189" s="1162"/>
      <c r="AF189" s="232"/>
      <c r="AG189" s="1090"/>
      <c r="AH189" s="1090"/>
      <c r="AI189" s="1090"/>
    </row>
    <row r="190" ht="15.0" customHeight="1">
      <c r="A190" s="270"/>
      <c r="B190" s="229"/>
      <c r="C190" s="232"/>
      <c r="D190" s="287"/>
      <c r="E190" s="287"/>
      <c r="F190" s="537"/>
      <c r="G190" s="537"/>
      <c r="H190" s="537"/>
      <c r="I190" s="1100" t="str">
        <f t="shared" si="16"/>
        <v>#REF!</v>
      </c>
      <c r="J190" s="413">
        <v>8.0</v>
      </c>
      <c r="K190" s="229">
        <v>2024.0</v>
      </c>
      <c r="L190" s="523"/>
      <c r="M190" s="523"/>
      <c r="N190" s="1100"/>
      <c r="O190" s="1084">
        <f t="shared" si="38"/>
        <v>0</v>
      </c>
      <c r="P190" s="1202" t="str">
        <f t="shared" si="39"/>
        <v>#REF!</v>
      </c>
      <c r="Q190" s="543"/>
      <c r="R190" s="1203"/>
      <c r="S190" s="229"/>
      <c r="T190" s="232"/>
      <c r="U190" s="490" t="str">
        <f t="shared" si="5"/>
        <v/>
      </c>
      <c r="V190" s="231"/>
      <c r="W190" s="490"/>
      <c r="X190" s="490"/>
      <c r="Y190" s="1186"/>
      <c r="Z190" s="1187"/>
      <c r="AA190" s="1161"/>
      <c r="AB190" s="1161"/>
      <c r="AC190" s="1162"/>
      <c r="AD190" s="1162"/>
      <c r="AE190" s="1162"/>
      <c r="AF190" s="232"/>
      <c r="AG190" s="1090"/>
      <c r="AH190" s="1090"/>
      <c r="AI190" s="1090"/>
    </row>
    <row r="191" ht="15.0" customHeight="1">
      <c r="A191" s="270"/>
      <c r="B191" s="217"/>
      <c r="C191" s="220"/>
      <c r="D191" s="279"/>
      <c r="E191" s="287"/>
      <c r="F191" s="533"/>
      <c r="G191" s="533"/>
      <c r="H191" s="533"/>
      <c r="I191" s="1100" t="str">
        <f t="shared" si="16"/>
        <v>#REF!</v>
      </c>
      <c r="J191" s="413">
        <v>8.0</v>
      </c>
      <c r="K191" s="217">
        <v>2024.0</v>
      </c>
      <c r="L191" s="523"/>
      <c r="M191" s="523"/>
      <c r="N191" s="543"/>
      <c r="O191" s="1084">
        <f t="shared" si="38"/>
        <v>0</v>
      </c>
      <c r="P191" s="1202" t="str">
        <f t="shared" si="39"/>
        <v>#REF!</v>
      </c>
      <c r="Q191" s="543"/>
      <c r="R191" s="1111"/>
      <c r="S191" s="229"/>
      <c r="T191" s="220"/>
      <c r="U191" s="490" t="str">
        <f t="shared" si="5"/>
        <v/>
      </c>
      <c r="V191" s="231"/>
      <c r="W191" s="490"/>
      <c r="X191" s="490"/>
      <c r="Y191" s="1186"/>
      <c r="Z191" s="1187"/>
      <c r="AA191" s="1085"/>
      <c r="AB191" s="1085"/>
      <c r="AC191" s="1105"/>
      <c r="AD191" s="1105"/>
      <c r="AE191" s="1105"/>
      <c r="AF191" s="270"/>
      <c r="AG191" s="1204"/>
      <c r="AH191" s="1090"/>
      <c r="AI191" s="1090"/>
    </row>
    <row r="192" ht="15.0" customHeight="1">
      <c r="A192" s="270"/>
      <c r="B192" s="229"/>
      <c r="C192" s="232"/>
      <c r="D192" s="287"/>
      <c r="E192" s="287"/>
      <c r="F192" s="537"/>
      <c r="G192" s="537"/>
      <c r="H192" s="537"/>
      <c r="I192" s="1100" t="str">
        <f t="shared" si="16"/>
        <v>#REF!</v>
      </c>
      <c r="J192" s="413">
        <v>8.0</v>
      </c>
      <c r="K192" s="229">
        <v>2024.0</v>
      </c>
      <c r="L192" s="523"/>
      <c r="M192" s="523"/>
      <c r="N192" s="490"/>
      <c r="O192" s="1084">
        <f t="shared" si="38"/>
        <v>0</v>
      </c>
      <c r="P192" s="1202" t="str">
        <f t="shared" si="39"/>
        <v>#REF!</v>
      </c>
      <c r="Q192" s="543"/>
      <c r="R192" s="1101"/>
      <c r="S192" s="229"/>
      <c r="T192" s="232"/>
      <c r="U192" s="490" t="str">
        <f t="shared" si="5"/>
        <v/>
      </c>
      <c r="V192" s="231"/>
      <c r="W192" s="490"/>
      <c r="X192" s="490"/>
      <c r="Y192" s="1186"/>
      <c r="Z192" s="1187"/>
      <c r="AA192" s="1085"/>
      <c r="AB192" s="1085"/>
      <c r="AC192" s="1105"/>
      <c r="AD192" s="1105"/>
      <c r="AE192" s="1105"/>
      <c r="AF192" s="270"/>
      <c r="AG192" s="1205"/>
      <c r="AH192" s="1090"/>
      <c r="AI192" s="1090"/>
    </row>
    <row r="193" ht="15.0" customHeight="1">
      <c r="A193" s="270"/>
      <c r="B193" s="229"/>
      <c r="C193" s="232"/>
      <c r="D193" s="287"/>
      <c r="E193" s="287"/>
      <c r="F193" s="537"/>
      <c r="G193" s="537"/>
      <c r="H193" s="537"/>
      <c r="I193" s="1100" t="str">
        <f t="shared" si="16"/>
        <v>#REF!</v>
      </c>
      <c r="J193" s="413">
        <v>8.0</v>
      </c>
      <c r="K193" s="229">
        <v>2024.0</v>
      </c>
      <c r="L193" s="523"/>
      <c r="M193" s="523"/>
      <c r="N193" s="490"/>
      <c r="O193" s="1084">
        <f t="shared" si="38"/>
        <v>0</v>
      </c>
      <c r="P193" s="1202" t="str">
        <f t="shared" si="39"/>
        <v>#REF!</v>
      </c>
      <c r="Q193" s="543"/>
      <c r="R193" s="1101"/>
      <c r="S193" s="229"/>
      <c r="T193" s="232"/>
      <c r="U193" s="490" t="str">
        <f t="shared" si="5"/>
        <v/>
      </c>
      <c r="V193" s="231"/>
      <c r="W193" s="490"/>
      <c r="X193" s="490"/>
      <c r="Y193" s="1186"/>
      <c r="Z193" s="1187"/>
      <c r="AA193" s="1085"/>
      <c r="AB193" s="1085"/>
      <c r="AC193" s="1105"/>
      <c r="AD193" s="1105"/>
      <c r="AE193" s="1105"/>
      <c r="AF193" s="270"/>
      <c r="AG193" s="1205"/>
      <c r="AH193" s="1090"/>
      <c r="AI193" s="1090"/>
    </row>
    <row r="194" ht="15.0" customHeight="1">
      <c r="A194" s="270"/>
      <c r="B194" s="229"/>
      <c r="C194" s="232"/>
      <c r="D194" s="287"/>
      <c r="E194" s="287"/>
      <c r="F194" s="537"/>
      <c r="G194" s="537"/>
      <c r="H194" s="537"/>
      <c r="I194" s="1100" t="str">
        <f t="shared" si="16"/>
        <v>#REF!</v>
      </c>
      <c r="J194" s="413">
        <v>8.0</v>
      </c>
      <c r="K194" s="229">
        <v>2024.0</v>
      </c>
      <c r="L194" s="523"/>
      <c r="M194" s="523"/>
      <c r="N194" s="490"/>
      <c r="O194" s="1084">
        <f t="shared" si="38"/>
        <v>0</v>
      </c>
      <c r="P194" s="1202" t="str">
        <f t="shared" si="39"/>
        <v>#REF!</v>
      </c>
      <c r="Q194" s="543"/>
      <c r="R194" s="1101"/>
      <c r="S194" s="229"/>
      <c r="T194" s="232"/>
      <c r="U194" s="490" t="str">
        <f t="shared" si="5"/>
        <v/>
      </c>
      <c r="V194" s="231"/>
      <c r="W194" s="490"/>
      <c r="X194" s="490"/>
      <c r="Y194" s="1186"/>
      <c r="Z194" s="1187"/>
      <c r="AA194" s="1085"/>
      <c r="AB194" s="1085"/>
      <c r="AC194" s="1105"/>
      <c r="AD194" s="1105"/>
      <c r="AE194" s="1105"/>
      <c r="AF194" s="270"/>
      <c r="AG194" s="1205"/>
      <c r="AH194" s="1090"/>
      <c r="AI194" s="1090"/>
    </row>
    <row r="195" ht="15.0" customHeight="1">
      <c r="A195" s="270"/>
      <c r="B195" s="229"/>
      <c r="C195" s="232"/>
      <c r="D195" s="287"/>
      <c r="E195" s="287"/>
      <c r="F195" s="537"/>
      <c r="G195" s="537"/>
      <c r="H195" s="537"/>
      <c r="I195" s="1100" t="str">
        <f t="shared" si="16"/>
        <v>#REF!</v>
      </c>
      <c r="J195" s="413">
        <v>8.0</v>
      </c>
      <c r="K195" s="229">
        <v>2024.0</v>
      </c>
      <c r="L195" s="523"/>
      <c r="M195" s="523"/>
      <c r="N195" s="490"/>
      <c r="O195" s="1084">
        <f t="shared" si="38"/>
        <v>0</v>
      </c>
      <c r="P195" s="1202" t="str">
        <f t="shared" si="39"/>
        <v>#REF!</v>
      </c>
      <c r="Q195" s="543"/>
      <c r="R195" s="1101"/>
      <c r="S195" s="229"/>
      <c r="T195" s="232"/>
      <c r="U195" s="490" t="str">
        <f t="shared" si="5"/>
        <v/>
      </c>
      <c r="V195" s="231"/>
      <c r="W195" s="490"/>
      <c r="X195" s="490"/>
      <c r="Y195" s="1186"/>
      <c r="Z195" s="1206"/>
      <c r="AA195" s="1085"/>
      <c r="AB195" s="1085"/>
      <c r="AC195" s="1105"/>
      <c r="AD195" s="1105"/>
      <c r="AE195" s="1105"/>
      <c r="AF195" s="270"/>
      <c r="AG195" s="1205"/>
      <c r="AH195" s="1090"/>
      <c r="AI195" s="1090"/>
    </row>
    <row r="196" ht="15.0" customHeight="1">
      <c r="A196" s="270"/>
      <c r="B196" s="229"/>
      <c r="C196" s="232"/>
      <c r="D196" s="225"/>
      <c r="E196" s="287"/>
      <c r="F196" s="537"/>
      <c r="G196" s="537"/>
      <c r="H196" s="537"/>
      <c r="I196" s="1100" t="str">
        <f t="shared" si="16"/>
        <v>#REF!</v>
      </c>
      <c r="J196" s="413">
        <v>8.0</v>
      </c>
      <c r="K196" s="229">
        <v>2024.0</v>
      </c>
      <c r="L196" s="523"/>
      <c r="M196" s="523"/>
      <c r="N196" s="490"/>
      <c r="O196" s="1084">
        <f t="shared" si="38"/>
        <v>0</v>
      </c>
      <c r="P196" s="490" t="str">
        <f t="shared" si="39"/>
        <v>#REF!</v>
      </c>
      <c r="Q196" s="543"/>
      <c r="R196" s="1101"/>
      <c r="S196" s="229"/>
      <c r="T196" s="232"/>
      <c r="U196" s="490" t="str">
        <f t="shared" si="5"/>
        <v/>
      </c>
      <c r="V196" s="231"/>
      <c r="W196" s="490"/>
      <c r="X196" s="490"/>
      <c r="Y196" s="1186"/>
      <c r="Z196" s="1206"/>
      <c r="AA196" s="1085"/>
      <c r="AB196" s="1085"/>
      <c r="AC196" s="1105"/>
      <c r="AD196" s="1105"/>
      <c r="AE196" s="1105"/>
      <c r="AF196" s="270"/>
      <c r="AG196" s="1205"/>
      <c r="AH196" s="1090"/>
      <c r="AI196" s="1090"/>
    </row>
    <row r="197" ht="15.0" customHeight="1">
      <c r="A197" s="270"/>
      <c r="B197" s="223"/>
      <c r="C197" s="232"/>
      <c r="D197" s="225"/>
      <c r="E197" s="287"/>
      <c r="F197" s="226"/>
      <c r="G197" s="226"/>
      <c r="H197" s="226"/>
      <c r="I197" s="1100" t="str">
        <f t="shared" si="16"/>
        <v>#REF!</v>
      </c>
      <c r="J197" s="413">
        <v>8.0</v>
      </c>
      <c r="K197" s="229">
        <v>2024.0</v>
      </c>
      <c r="L197" s="523"/>
      <c r="M197" s="523"/>
      <c r="N197" s="490"/>
      <c r="O197" s="1084">
        <f t="shared" si="38"/>
        <v>0</v>
      </c>
      <c r="P197" s="490" t="str">
        <f t="shared" si="39"/>
        <v>#REF!</v>
      </c>
      <c r="Q197" s="543"/>
      <c r="R197" s="1101"/>
      <c r="S197" s="229"/>
      <c r="T197" s="232"/>
      <c r="U197" s="490" t="str">
        <f t="shared" si="5"/>
        <v/>
      </c>
      <c r="V197" s="231"/>
      <c r="W197" s="490"/>
      <c r="X197" s="490"/>
      <c r="Y197" s="1186"/>
      <c r="Z197" s="1206"/>
      <c r="AA197" s="1085"/>
      <c r="AB197" s="1085"/>
      <c r="AC197" s="1105"/>
      <c r="AD197" s="1105"/>
      <c r="AE197" s="1105"/>
      <c r="AF197" s="270"/>
      <c r="AG197" s="1205"/>
      <c r="AH197" s="1090"/>
      <c r="AI197" s="1090"/>
    </row>
    <row r="198" ht="15.0" customHeight="1">
      <c r="A198" s="270"/>
      <c r="B198" s="229"/>
      <c r="C198" s="232"/>
      <c r="D198" s="287"/>
      <c r="E198" s="287"/>
      <c r="F198" s="537"/>
      <c r="G198" s="537"/>
      <c r="H198" s="537"/>
      <c r="I198" s="1100" t="str">
        <f t="shared" si="16"/>
        <v>#REF!</v>
      </c>
      <c r="J198" s="413">
        <v>8.0</v>
      </c>
      <c r="K198" s="229">
        <v>2024.0</v>
      </c>
      <c r="L198" s="523"/>
      <c r="M198" s="523"/>
      <c r="N198" s="490"/>
      <c r="O198" s="1084">
        <f t="shared" si="38"/>
        <v>0</v>
      </c>
      <c r="P198" s="490" t="str">
        <f t="shared" si="39"/>
        <v>#REF!</v>
      </c>
      <c r="Q198" s="543"/>
      <c r="R198" s="1101"/>
      <c r="S198" s="229"/>
      <c r="T198" s="232"/>
      <c r="U198" s="490" t="str">
        <f t="shared" si="5"/>
        <v/>
      </c>
      <c r="V198" s="231"/>
      <c r="W198" s="490"/>
      <c r="X198" s="490"/>
      <c r="Y198" s="1186"/>
      <c r="Z198" s="1206"/>
      <c r="AA198" s="1085"/>
      <c r="AB198" s="1085"/>
      <c r="AC198" s="1105"/>
      <c r="AD198" s="1105"/>
      <c r="AE198" s="1105"/>
      <c r="AF198" s="270"/>
      <c r="AG198" s="1205"/>
      <c r="AH198" s="1090"/>
      <c r="AI198" s="1090"/>
    </row>
    <row r="199" ht="15.0" customHeight="1">
      <c r="A199" s="270"/>
      <c r="B199" s="217"/>
      <c r="C199" s="220"/>
      <c r="D199" s="279"/>
      <c r="E199" s="287"/>
      <c r="F199" s="533"/>
      <c r="G199" s="533"/>
      <c r="H199" s="533"/>
      <c r="I199" s="1207" t="str">
        <f t="shared" si="16"/>
        <v>#REF!</v>
      </c>
      <c r="J199" s="413">
        <v>8.0</v>
      </c>
      <c r="K199" s="217">
        <v>2024.0</v>
      </c>
      <c r="L199" s="523"/>
      <c r="M199" s="523"/>
      <c r="N199" s="543"/>
      <c r="O199" s="1084">
        <f t="shared" si="38"/>
        <v>0</v>
      </c>
      <c r="P199" s="543" t="str">
        <f t="shared" si="39"/>
        <v>#REF!</v>
      </c>
      <c r="Q199" s="543"/>
      <c r="R199" s="1111"/>
      <c r="S199" s="229"/>
      <c r="T199" s="232"/>
      <c r="U199" s="543" t="str">
        <f t="shared" si="5"/>
        <v/>
      </c>
      <c r="V199" s="231"/>
      <c r="W199" s="490"/>
      <c r="X199" s="490"/>
      <c r="Y199" s="1186"/>
      <c r="Z199" s="1206"/>
      <c r="AA199" s="1085"/>
      <c r="AB199" s="1085"/>
      <c r="AC199" s="1105"/>
      <c r="AD199" s="1105"/>
      <c r="AE199" s="1105"/>
      <c r="AF199" s="270"/>
      <c r="AG199" s="1090"/>
      <c r="AH199" s="1090"/>
      <c r="AI199" s="1090"/>
    </row>
    <row r="200" ht="15.0" customHeight="1">
      <c r="A200" s="270"/>
      <c r="B200" s="229"/>
      <c r="C200" s="232"/>
      <c r="D200" s="287"/>
      <c r="E200" s="287"/>
      <c r="F200" s="537"/>
      <c r="G200" s="537"/>
      <c r="H200" s="537"/>
      <c r="I200" s="1100" t="str">
        <f t="shared" si="16"/>
        <v>#REF!</v>
      </c>
      <c r="J200" s="413">
        <v>8.0</v>
      </c>
      <c r="K200" s="229">
        <v>2024.0</v>
      </c>
      <c r="L200" s="523"/>
      <c r="M200" s="523"/>
      <c r="N200" s="490"/>
      <c r="O200" s="1084">
        <f t="shared" si="38"/>
        <v>0</v>
      </c>
      <c r="P200" s="490" t="str">
        <f t="shared" si="39"/>
        <v>#REF!</v>
      </c>
      <c r="Q200" s="543"/>
      <c r="R200" s="1101"/>
      <c r="S200" s="229"/>
      <c r="T200" s="232"/>
      <c r="U200" s="490" t="str">
        <f t="shared" si="5"/>
        <v/>
      </c>
      <c r="V200" s="231"/>
      <c r="W200" s="490"/>
      <c r="X200" s="490"/>
      <c r="Y200" s="1186"/>
      <c r="Z200" s="1206"/>
      <c r="AA200" s="1085"/>
      <c r="AB200" s="1085"/>
      <c r="AC200" s="1105"/>
      <c r="AD200" s="1105"/>
      <c r="AE200" s="1105"/>
      <c r="AF200" s="270"/>
      <c r="AG200" s="1090"/>
      <c r="AH200" s="1090"/>
      <c r="AI200" s="1090"/>
    </row>
    <row r="201" ht="15.0" customHeight="1">
      <c r="A201" s="270"/>
      <c r="B201" s="229"/>
      <c r="C201" s="232"/>
      <c r="D201" s="287"/>
      <c r="E201" s="287"/>
      <c r="F201" s="537"/>
      <c r="G201" s="537"/>
      <c r="H201" s="537"/>
      <c r="I201" s="1100" t="str">
        <f t="shared" si="16"/>
        <v>#REF!</v>
      </c>
      <c r="J201" s="413">
        <v>8.0</v>
      </c>
      <c r="K201" s="229">
        <v>2024.0</v>
      </c>
      <c r="L201" s="523"/>
      <c r="M201" s="523"/>
      <c r="N201" s="490"/>
      <c r="O201" s="1084">
        <f t="shared" si="38"/>
        <v>0</v>
      </c>
      <c r="P201" s="490" t="str">
        <f t="shared" si="39"/>
        <v>#REF!</v>
      </c>
      <c r="Q201" s="543"/>
      <c r="R201" s="1101"/>
      <c r="S201" s="229"/>
      <c r="T201" s="232"/>
      <c r="U201" s="490" t="str">
        <f t="shared" si="5"/>
        <v/>
      </c>
      <c r="V201" s="231"/>
      <c r="W201" s="490"/>
      <c r="X201" s="490"/>
      <c r="Y201" s="1186"/>
      <c r="Z201" s="1206"/>
      <c r="AA201" s="1085"/>
      <c r="AB201" s="1085"/>
      <c r="AC201" s="1105"/>
      <c r="AD201" s="1105"/>
      <c r="AE201" s="1105"/>
      <c r="AF201" s="270"/>
      <c r="AG201" s="1090"/>
      <c r="AH201" s="1090"/>
      <c r="AI201" s="1090"/>
    </row>
    <row r="202" ht="15.0" customHeight="1">
      <c r="A202" s="270"/>
      <c r="B202" s="229"/>
      <c r="C202" s="224"/>
      <c r="D202" s="224"/>
      <c r="E202" s="287"/>
      <c r="F202" s="537"/>
      <c r="G202" s="537"/>
      <c r="H202" s="537"/>
      <c r="I202" s="1100" t="str">
        <f t="shared" si="16"/>
        <v>#REF!</v>
      </c>
      <c r="J202" s="413">
        <v>8.0</v>
      </c>
      <c r="K202" s="229">
        <v>2024.0</v>
      </c>
      <c r="L202" s="523"/>
      <c r="M202" s="523"/>
      <c r="N202" s="490"/>
      <c r="O202" s="1084">
        <f t="shared" si="38"/>
        <v>0</v>
      </c>
      <c r="P202" s="490" t="str">
        <f t="shared" si="39"/>
        <v>#REF!</v>
      </c>
      <c r="Q202" s="543"/>
      <c r="R202" s="1101"/>
      <c r="S202" s="229"/>
      <c r="T202" s="232"/>
      <c r="U202" s="1084" t="str">
        <f t="shared" si="5"/>
        <v/>
      </c>
      <c r="V202" s="231"/>
      <c r="W202" s="490"/>
      <c r="X202" s="490"/>
      <c r="Y202" s="1186"/>
      <c r="Z202" s="1206"/>
      <c r="AA202" s="1085"/>
      <c r="AB202" s="1085"/>
      <c r="AC202" s="1105"/>
      <c r="AD202" s="1105"/>
      <c r="AE202" s="1105"/>
      <c r="AF202" s="270"/>
      <c r="AG202" s="1090"/>
      <c r="AH202" s="1090"/>
      <c r="AI202" s="1090"/>
    </row>
    <row r="203" ht="15.0" customHeight="1">
      <c r="A203" s="270"/>
      <c r="B203" s="303"/>
      <c r="C203" s="232"/>
      <c r="D203" s="287"/>
      <c r="E203" s="287"/>
      <c r="F203" s="537"/>
      <c r="G203" s="537"/>
      <c r="H203" s="537"/>
      <c r="I203" s="1100" t="str">
        <f t="shared" si="16"/>
        <v>#REF!</v>
      </c>
      <c r="J203" s="413">
        <v>8.0</v>
      </c>
      <c r="K203" s="229">
        <v>2024.0</v>
      </c>
      <c r="L203" s="523"/>
      <c r="M203" s="523"/>
      <c r="N203" s="490"/>
      <c r="O203" s="1084">
        <f t="shared" si="38"/>
        <v>0</v>
      </c>
      <c r="P203" s="490" t="str">
        <f t="shared" si="39"/>
        <v>#REF!</v>
      </c>
      <c r="Q203" s="543"/>
      <c r="R203" s="1101"/>
      <c r="S203" s="229"/>
      <c r="T203" s="232"/>
      <c r="U203" s="490" t="str">
        <f t="shared" si="5"/>
        <v/>
      </c>
      <c r="V203" s="231"/>
      <c r="W203" s="490"/>
      <c r="X203" s="490"/>
      <c r="Y203" s="1186"/>
      <c r="Z203" s="1206"/>
      <c r="AA203" s="1085"/>
      <c r="AB203" s="1085"/>
      <c r="AC203" s="1105"/>
      <c r="AD203" s="1105"/>
      <c r="AE203" s="1105"/>
      <c r="AF203" s="270"/>
      <c r="AG203" s="1090"/>
      <c r="AH203" s="1090"/>
      <c r="AI203" s="1090"/>
    </row>
    <row r="204" ht="15.0" customHeight="1">
      <c r="A204" s="270"/>
      <c r="B204" s="229"/>
      <c r="C204" s="232"/>
      <c r="D204" s="287"/>
      <c r="E204" s="287"/>
      <c r="F204" s="537"/>
      <c r="G204" s="537"/>
      <c r="H204" s="537"/>
      <c r="I204" s="1100" t="str">
        <f t="shared" si="16"/>
        <v>#REF!</v>
      </c>
      <c r="J204" s="413">
        <v>8.0</v>
      </c>
      <c r="K204" s="229">
        <v>2024.0</v>
      </c>
      <c r="L204" s="523"/>
      <c r="M204" s="523"/>
      <c r="N204" s="490"/>
      <c r="O204" s="1084">
        <f t="shared" si="38"/>
        <v>0</v>
      </c>
      <c r="P204" s="490" t="str">
        <f t="shared" si="39"/>
        <v>#REF!</v>
      </c>
      <c r="Q204" s="543"/>
      <c r="R204" s="1101"/>
      <c r="S204" s="229"/>
      <c r="T204" s="232"/>
      <c r="U204" s="490" t="str">
        <f t="shared" si="5"/>
        <v/>
      </c>
      <c r="V204" s="231"/>
      <c r="W204" s="490"/>
      <c r="X204" s="490"/>
      <c r="Y204" s="1186"/>
      <c r="Z204" s="1206"/>
      <c r="AA204" s="1085"/>
      <c r="AB204" s="1085"/>
      <c r="AC204" s="1105"/>
      <c r="AD204" s="1105"/>
      <c r="AE204" s="1105"/>
      <c r="AF204" s="270"/>
      <c r="AG204" s="1090"/>
      <c r="AH204" s="1090"/>
      <c r="AI204" s="1090"/>
    </row>
    <row r="205" ht="15.0" customHeight="1">
      <c r="A205" s="270"/>
      <c r="B205" s="229"/>
      <c r="C205" s="232"/>
      <c r="D205" s="287"/>
      <c r="E205" s="287"/>
      <c r="F205" s="537"/>
      <c r="G205" s="537"/>
      <c r="H205" s="537"/>
      <c r="I205" s="1100" t="str">
        <f t="shared" si="16"/>
        <v>#REF!</v>
      </c>
      <c r="J205" s="413">
        <v>8.0</v>
      </c>
      <c r="K205" s="229">
        <v>2024.0</v>
      </c>
      <c r="L205" s="523"/>
      <c r="M205" s="523"/>
      <c r="N205" s="490"/>
      <c r="O205" s="1084">
        <f t="shared" si="38"/>
        <v>0</v>
      </c>
      <c r="P205" s="490" t="str">
        <f t="shared" si="39"/>
        <v>#REF!</v>
      </c>
      <c r="Q205" s="543"/>
      <c r="R205" s="1101"/>
      <c r="S205" s="229"/>
      <c r="T205" s="232"/>
      <c r="U205" s="490" t="str">
        <f t="shared" si="5"/>
        <v/>
      </c>
      <c r="V205" s="231"/>
      <c r="W205" s="490"/>
      <c r="X205" s="490"/>
      <c r="Y205" s="1186"/>
      <c r="Z205" s="1206"/>
      <c r="AA205" s="1085"/>
      <c r="AB205" s="1085"/>
      <c r="AC205" s="1105"/>
      <c r="AD205" s="1105"/>
      <c r="AE205" s="1105"/>
      <c r="AF205" s="270"/>
      <c r="AG205" s="1090"/>
      <c r="AH205" s="1090"/>
      <c r="AI205" s="1090"/>
    </row>
    <row r="206" ht="15.0" customHeight="1">
      <c r="A206" s="270"/>
      <c r="B206" s="229"/>
      <c r="C206" s="232"/>
      <c r="D206" s="287"/>
      <c r="E206" s="287"/>
      <c r="F206" s="537"/>
      <c r="G206" s="537"/>
      <c r="H206" s="537"/>
      <c r="I206" s="1100" t="str">
        <f t="shared" si="16"/>
        <v>#REF!</v>
      </c>
      <c r="J206" s="413">
        <v>8.0</v>
      </c>
      <c r="K206" s="229">
        <v>2024.0</v>
      </c>
      <c r="L206" s="523"/>
      <c r="M206" s="523"/>
      <c r="N206" s="490"/>
      <c r="O206" s="1084">
        <f t="shared" si="38"/>
        <v>0</v>
      </c>
      <c r="P206" s="490" t="str">
        <f t="shared" si="39"/>
        <v>#REF!</v>
      </c>
      <c r="Q206" s="543"/>
      <c r="R206" s="1101"/>
      <c r="S206" s="229"/>
      <c r="T206" s="232"/>
      <c r="U206" s="490" t="str">
        <f t="shared" si="5"/>
        <v/>
      </c>
      <c r="V206" s="231"/>
      <c r="W206" s="490"/>
      <c r="X206" s="490"/>
      <c r="Y206" s="1186"/>
      <c r="Z206" s="1206"/>
      <c r="AA206" s="1085"/>
      <c r="AB206" s="1085"/>
      <c r="AC206" s="1105"/>
      <c r="AD206" s="1105"/>
      <c r="AE206" s="1105"/>
      <c r="AF206" s="270"/>
      <c r="AG206" s="1090"/>
      <c r="AH206" s="1090"/>
      <c r="AI206" s="1090"/>
    </row>
    <row r="207" ht="15.0" customHeight="1">
      <c r="A207" s="270"/>
      <c r="B207" s="229"/>
      <c r="C207" s="232"/>
      <c r="D207" s="287"/>
      <c r="E207" s="287"/>
      <c r="F207" s="537"/>
      <c r="G207" s="537"/>
      <c r="H207" s="537"/>
      <c r="I207" s="1100" t="str">
        <f t="shared" si="16"/>
        <v>#REF!</v>
      </c>
      <c r="J207" s="413">
        <v>8.0</v>
      </c>
      <c r="K207" s="229">
        <v>2024.0</v>
      </c>
      <c r="L207" s="523"/>
      <c r="M207" s="523"/>
      <c r="N207" s="490"/>
      <c r="O207" s="1084">
        <f t="shared" si="38"/>
        <v>0</v>
      </c>
      <c r="P207" s="490" t="str">
        <f t="shared" si="39"/>
        <v>#REF!</v>
      </c>
      <c r="Q207" s="543"/>
      <c r="R207" s="1101"/>
      <c r="S207" s="229"/>
      <c r="T207" s="232"/>
      <c r="U207" s="490" t="str">
        <f t="shared" si="5"/>
        <v/>
      </c>
      <c r="V207" s="231"/>
      <c r="W207" s="490"/>
      <c r="X207" s="490"/>
      <c r="Y207" s="1186"/>
      <c r="Z207" s="1206"/>
      <c r="AA207" s="1085"/>
      <c r="AB207" s="1085"/>
      <c r="AC207" s="1105"/>
      <c r="AD207" s="1105"/>
      <c r="AE207" s="1105"/>
      <c r="AF207" s="270"/>
      <c r="AG207" s="1090"/>
      <c r="AH207" s="1090"/>
      <c r="AI207" s="1090"/>
    </row>
    <row r="208" ht="15.0" customHeight="1">
      <c r="A208" s="270"/>
      <c r="B208" s="229"/>
      <c r="C208" s="232"/>
      <c r="D208" s="287"/>
      <c r="E208" s="287"/>
      <c r="F208" s="537"/>
      <c r="G208" s="537"/>
      <c r="H208" s="537"/>
      <c r="I208" s="1100" t="str">
        <f t="shared" si="16"/>
        <v>#REF!</v>
      </c>
      <c r="J208" s="413">
        <v>8.0</v>
      </c>
      <c r="K208" s="229">
        <v>2024.0</v>
      </c>
      <c r="L208" s="523"/>
      <c r="M208" s="523"/>
      <c r="N208" s="490"/>
      <c r="O208" s="1084">
        <f t="shared" si="38"/>
        <v>0</v>
      </c>
      <c r="P208" s="490" t="str">
        <f t="shared" si="39"/>
        <v>#REF!</v>
      </c>
      <c r="Q208" s="543"/>
      <c r="R208" s="1101"/>
      <c r="S208" s="229"/>
      <c r="T208" s="232"/>
      <c r="U208" s="490" t="str">
        <f t="shared" si="5"/>
        <v/>
      </c>
      <c r="V208" s="231"/>
      <c r="W208" s="490"/>
      <c r="X208" s="490"/>
      <c r="Y208" s="1186"/>
      <c r="Z208" s="1206"/>
      <c r="AA208" s="1085"/>
      <c r="AB208" s="1085"/>
      <c r="AC208" s="1105"/>
      <c r="AD208" s="1105"/>
      <c r="AE208" s="1105"/>
      <c r="AF208" s="270"/>
      <c r="AG208" s="1090"/>
      <c r="AH208" s="1090"/>
      <c r="AI208" s="1090"/>
    </row>
    <row r="209" ht="15.0" customHeight="1">
      <c r="A209" s="270"/>
      <c r="B209" s="229"/>
      <c r="C209" s="232"/>
      <c r="D209" s="287"/>
      <c r="E209" s="287"/>
      <c r="F209" s="537"/>
      <c r="G209" s="537"/>
      <c r="H209" s="537"/>
      <c r="I209" s="1100" t="str">
        <f t="shared" si="16"/>
        <v>#REF!</v>
      </c>
      <c r="J209" s="413">
        <v>8.0</v>
      </c>
      <c r="K209" s="229">
        <v>2024.0</v>
      </c>
      <c r="L209" s="523"/>
      <c r="M209" s="523"/>
      <c r="N209" s="490"/>
      <c r="O209" s="1084">
        <f t="shared" si="38"/>
        <v>0</v>
      </c>
      <c r="P209" s="490" t="str">
        <f t="shared" si="39"/>
        <v>#REF!</v>
      </c>
      <c r="Q209" s="543"/>
      <c r="R209" s="1101"/>
      <c r="S209" s="229"/>
      <c r="T209" s="232"/>
      <c r="U209" s="1084" t="str">
        <f t="shared" si="5"/>
        <v/>
      </c>
      <c r="V209" s="231"/>
      <c r="W209" s="490"/>
      <c r="X209" s="490"/>
      <c r="Y209" s="1186"/>
      <c r="Z209" s="1206"/>
      <c r="AA209" s="1085"/>
      <c r="AB209" s="1085"/>
      <c r="AC209" s="1105"/>
      <c r="AD209" s="1105"/>
      <c r="AE209" s="1105"/>
      <c r="AF209" s="270"/>
      <c r="AG209" s="1090"/>
      <c r="AH209" s="1090"/>
      <c r="AI209" s="1090"/>
    </row>
    <row r="210" ht="15.0" customHeight="1">
      <c r="A210" s="270"/>
      <c r="B210" s="208"/>
      <c r="C210" s="519"/>
      <c r="D210" s="519"/>
      <c r="E210" s="287"/>
      <c r="F210" s="270"/>
      <c r="G210" s="270"/>
      <c r="H210" s="270"/>
      <c r="I210" s="1079" t="str">
        <f t="shared" si="16"/>
        <v>#REF!</v>
      </c>
      <c r="J210" s="413">
        <v>8.0</v>
      </c>
      <c r="K210" s="270">
        <v>2024.0</v>
      </c>
      <c r="L210" s="523"/>
      <c r="M210" s="523"/>
      <c r="N210" s="1084"/>
      <c r="O210" s="1084">
        <f t="shared" si="38"/>
        <v>0</v>
      </c>
      <c r="P210" s="1084" t="str">
        <f t="shared" si="39"/>
        <v>#REF!</v>
      </c>
      <c r="Q210" s="543"/>
      <c r="R210" s="1084"/>
      <c r="S210" s="270"/>
      <c r="T210" s="519"/>
      <c r="U210" s="1084" t="str">
        <f t="shared" si="5"/>
        <v/>
      </c>
      <c r="V210" s="231"/>
      <c r="W210" s="490"/>
      <c r="X210" s="1084"/>
      <c r="Y210" s="1186"/>
      <c r="Z210" s="1206"/>
      <c r="AA210" s="1085"/>
      <c r="AB210" s="1085"/>
      <c r="AC210" s="1105"/>
      <c r="AD210" s="1105"/>
      <c r="AE210" s="1105"/>
      <c r="AF210" s="270"/>
      <c r="AG210" s="1090"/>
      <c r="AH210" s="1090"/>
      <c r="AI210" s="1090"/>
    </row>
    <row r="211" ht="15.0" customHeight="1">
      <c r="A211" s="270"/>
      <c r="B211" s="270"/>
      <c r="C211" s="519"/>
      <c r="D211" s="519"/>
      <c r="E211" s="287"/>
      <c r="F211" s="270"/>
      <c r="G211" s="270"/>
      <c r="H211" s="270"/>
      <c r="I211" s="1079" t="str">
        <f t="shared" si="16"/>
        <v>#REF!</v>
      </c>
      <c r="J211" s="413">
        <v>8.0</v>
      </c>
      <c r="K211" s="270">
        <v>2024.0</v>
      </c>
      <c r="L211" s="523"/>
      <c r="M211" s="523"/>
      <c r="N211" s="1084"/>
      <c r="O211" s="1084">
        <f t="shared" si="38"/>
        <v>0</v>
      </c>
      <c r="P211" s="1084" t="str">
        <f t="shared" si="39"/>
        <v>#REF!</v>
      </c>
      <c r="Q211" s="543"/>
      <c r="R211" s="1084"/>
      <c r="S211" s="270"/>
      <c r="T211" s="519"/>
      <c r="U211" s="1084" t="str">
        <f t="shared" si="5"/>
        <v/>
      </c>
      <c r="V211" s="1102"/>
      <c r="W211" s="1084"/>
      <c r="X211" s="1084"/>
      <c r="Y211" s="1186"/>
      <c r="Z211" s="1206"/>
      <c r="AA211" s="1085"/>
      <c r="AB211" s="1085"/>
      <c r="AC211" s="1105"/>
      <c r="AD211" s="1105"/>
      <c r="AE211" s="1105"/>
      <c r="AF211" s="270"/>
      <c r="AG211" s="1090"/>
      <c r="AH211" s="1090"/>
      <c r="AI211" s="1090"/>
    </row>
    <row r="212" ht="15.0" customHeight="1">
      <c r="A212" s="270"/>
      <c r="B212" s="270"/>
      <c r="C212" s="519"/>
      <c r="D212" s="519"/>
      <c r="E212" s="287"/>
      <c r="F212" s="270"/>
      <c r="G212" s="270"/>
      <c r="H212" s="270"/>
      <c r="I212" s="1079" t="str">
        <f t="shared" si="16"/>
        <v>#REF!</v>
      </c>
      <c r="J212" s="413">
        <v>8.0</v>
      </c>
      <c r="K212" s="270">
        <v>2024.0</v>
      </c>
      <c r="L212" s="523"/>
      <c r="M212" s="523"/>
      <c r="N212" s="1084"/>
      <c r="O212" s="1084">
        <f t="shared" si="38"/>
        <v>0</v>
      </c>
      <c r="P212" s="1084" t="str">
        <f t="shared" si="39"/>
        <v>#REF!</v>
      </c>
      <c r="Q212" s="543"/>
      <c r="R212" s="1084"/>
      <c r="S212" s="270"/>
      <c r="T212" s="519"/>
      <c r="U212" s="1084" t="str">
        <f t="shared" si="5"/>
        <v/>
      </c>
      <c r="V212" s="1102"/>
      <c r="W212" s="1084"/>
      <c r="X212" s="1084"/>
      <c r="Y212" s="1186"/>
      <c r="Z212" s="1206"/>
      <c r="AA212" s="1085"/>
      <c r="AB212" s="1085"/>
      <c r="AC212" s="1105"/>
      <c r="AD212" s="1105"/>
      <c r="AE212" s="1105"/>
      <c r="AF212" s="270"/>
      <c r="AG212" s="1090"/>
      <c r="AH212" s="1090"/>
      <c r="AI212" s="1090"/>
    </row>
    <row r="213" ht="15.0" customHeight="1">
      <c r="A213" s="270"/>
      <c r="B213" s="270"/>
      <c r="C213" s="519"/>
      <c r="D213" s="519"/>
      <c r="E213" s="287"/>
      <c r="F213" s="270"/>
      <c r="G213" s="270"/>
      <c r="H213" s="270"/>
      <c r="I213" s="1079" t="str">
        <f t="shared" si="16"/>
        <v>#REF!</v>
      </c>
      <c r="J213" s="413">
        <v>8.0</v>
      </c>
      <c r="K213" s="270">
        <v>2024.0</v>
      </c>
      <c r="L213" s="523"/>
      <c r="M213" s="523"/>
      <c r="N213" s="1084"/>
      <c r="O213" s="1084">
        <f t="shared" si="38"/>
        <v>0</v>
      </c>
      <c r="P213" s="1084" t="str">
        <f t="shared" si="39"/>
        <v>#REF!</v>
      </c>
      <c r="Q213" s="543"/>
      <c r="R213" s="1084"/>
      <c r="S213" s="270"/>
      <c r="T213" s="519"/>
      <c r="U213" s="1084" t="str">
        <f t="shared" si="5"/>
        <v/>
      </c>
      <c r="V213" s="1102"/>
      <c r="W213" s="1084"/>
      <c r="X213" s="1084"/>
      <c r="Y213" s="1186"/>
      <c r="Z213" s="1206"/>
      <c r="AA213" s="1085"/>
      <c r="AB213" s="1085"/>
      <c r="AC213" s="1105"/>
      <c r="AD213" s="1105"/>
      <c r="AE213" s="1105"/>
      <c r="AF213" s="270"/>
      <c r="AG213" s="1090"/>
      <c r="AH213" s="1090"/>
      <c r="AI213" s="1090"/>
    </row>
    <row r="214" ht="15.0" customHeight="1">
      <c r="A214" s="270"/>
      <c r="B214" s="229"/>
      <c r="C214" s="1211"/>
      <c r="D214" s="535"/>
      <c r="E214" s="287"/>
      <c r="F214" s="537"/>
      <c r="G214" s="537"/>
      <c r="H214" s="270"/>
      <c r="I214" s="1079" t="str">
        <f t="shared" si="16"/>
        <v>#REF!</v>
      </c>
      <c r="J214" s="413">
        <v>8.0</v>
      </c>
      <c r="K214" s="270">
        <v>2024.0</v>
      </c>
      <c r="L214" s="523"/>
      <c r="M214" s="523"/>
      <c r="N214" s="1084"/>
      <c r="O214" s="1084">
        <f t="shared" si="38"/>
        <v>0</v>
      </c>
      <c r="P214" s="1084" t="str">
        <f t="shared" si="39"/>
        <v>#REF!</v>
      </c>
      <c r="Q214" s="543"/>
      <c r="R214" s="1084"/>
      <c r="S214" s="270"/>
      <c r="T214" s="519"/>
      <c r="U214" s="1084" t="str">
        <f t="shared" si="5"/>
        <v/>
      </c>
      <c r="V214" s="1102"/>
      <c r="W214" s="1084"/>
      <c r="X214" s="1084"/>
      <c r="Y214" s="1186"/>
      <c r="Z214" s="1206"/>
      <c r="AA214" s="1085"/>
      <c r="AB214" s="1085"/>
      <c r="AC214" s="1105"/>
      <c r="AD214" s="1105"/>
      <c r="AE214" s="1105"/>
      <c r="AF214" s="270"/>
      <c r="AG214" s="1090"/>
      <c r="AH214" s="1090"/>
      <c r="AI214" s="1090"/>
    </row>
    <row r="215" ht="15.0" customHeight="1">
      <c r="A215" s="270"/>
      <c r="B215" s="270"/>
      <c r="C215" s="519"/>
      <c r="D215" s="519"/>
      <c r="E215" s="287"/>
      <c r="F215" s="270"/>
      <c r="G215" s="270"/>
      <c r="H215" s="270"/>
      <c r="I215" s="1079" t="str">
        <f t="shared" si="16"/>
        <v>#REF!</v>
      </c>
      <c r="J215" s="413">
        <v>8.0</v>
      </c>
      <c r="K215" s="270">
        <v>2024.0</v>
      </c>
      <c r="L215" s="523"/>
      <c r="M215" s="523"/>
      <c r="N215" s="1084"/>
      <c r="O215" s="1084">
        <f t="shared" si="38"/>
        <v>0</v>
      </c>
      <c r="P215" s="1084" t="str">
        <f t="shared" si="39"/>
        <v>#REF!</v>
      </c>
      <c r="Q215" s="543"/>
      <c r="R215" s="1084"/>
      <c r="S215" s="270"/>
      <c r="T215" s="519"/>
      <c r="U215" s="1084" t="str">
        <f t="shared" si="5"/>
        <v/>
      </c>
      <c r="V215" s="1102"/>
      <c r="W215" s="1084"/>
      <c r="X215" s="1084"/>
      <c r="Y215" s="1186"/>
      <c r="Z215" s="1206"/>
      <c r="AA215" s="1085"/>
      <c r="AB215" s="1085"/>
      <c r="AC215" s="1105"/>
      <c r="AD215" s="1105"/>
      <c r="AE215" s="1105"/>
      <c r="AF215" s="270"/>
      <c r="AG215" s="1090"/>
      <c r="AH215" s="1090"/>
      <c r="AI215" s="1090"/>
    </row>
    <row r="216" ht="15.0" customHeight="1">
      <c r="A216" s="270"/>
      <c r="B216" s="270"/>
      <c r="C216" s="519"/>
      <c r="D216" s="519"/>
      <c r="E216" s="287"/>
      <c r="F216" s="270"/>
      <c r="G216" s="270"/>
      <c r="H216" s="270"/>
      <c r="I216" s="1079" t="str">
        <f t="shared" si="16"/>
        <v>#REF!</v>
      </c>
      <c r="J216" s="413">
        <v>8.0</v>
      </c>
      <c r="K216" s="270">
        <v>2024.0</v>
      </c>
      <c r="L216" s="523"/>
      <c r="M216" s="523"/>
      <c r="N216" s="1084"/>
      <c r="O216" s="1084">
        <f t="shared" si="38"/>
        <v>0</v>
      </c>
      <c r="P216" s="1084" t="str">
        <f t="shared" si="39"/>
        <v>#REF!</v>
      </c>
      <c r="Q216" s="543"/>
      <c r="R216" s="1084"/>
      <c r="S216" s="270"/>
      <c r="T216" s="519"/>
      <c r="U216" s="1084" t="str">
        <f t="shared" si="5"/>
        <v/>
      </c>
      <c r="V216" s="1102"/>
      <c r="W216" s="1084"/>
      <c r="X216" s="1084"/>
      <c r="Y216" s="1186"/>
      <c r="Z216" s="1206"/>
      <c r="AA216" s="1085"/>
      <c r="AB216" s="1085"/>
      <c r="AC216" s="1105"/>
      <c r="AD216" s="1105"/>
      <c r="AE216" s="1105"/>
      <c r="AF216" s="270"/>
      <c r="AG216" s="1090"/>
      <c r="AH216" s="1090"/>
      <c r="AI216" s="1090"/>
    </row>
    <row r="217" ht="15.0" customHeight="1">
      <c r="A217" s="270"/>
      <c r="B217" s="270"/>
      <c r="C217" s="519"/>
      <c r="D217" s="519"/>
      <c r="E217" s="287"/>
      <c r="F217" s="270"/>
      <c r="G217" s="270"/>
      <c r="H217" s="270"/>
      <c r="I217" s="1079" t="str">
        <f t="shared" si="16"/>
        <v>#REF!</v>
      </c>
      <c r="J217" s="413">
        <v>8.0</v>
      </c>
      <c r="K217" s="270">
        <v>2024.0</v>
      </c>
      <c r="L217" s="523"/>
      <c r="M217" s="523"/>
      <c r="N217" s="1084"/>
      <c r="O217" s="1084">
        <f t="shared" si="38"/>
        <v>0</v>
      </c>
      <c r="P217" s="1084" t="str">
        <f t="shared" si="39"/>
        <v>#REF!</v>
      </c>
      <c r="Q217" s="543"/>
      <c r="R217" s="1084"/>
      <c r="S217" s="270"/>
      <c r="T217" s="519"/>
      <c r="U217" s="1084" t="str">
        <f t="shared" si="5"/>
        <v/>
      </c>
      <c r="V217" s="1102"/>
      <c r="W217" s="1084"/>
      <c r="X217" s="1084"/>
      <c r="Y217" s="1186"/>
      <c r="Z217" s="1206"/>
      <c r="AA217" s="1085"/>
      <c r="AB217" s="1085"/>
      <c r="AC217" s="1105"/>
      <c r="AD217" s="1105"/>
      <c r="AE217" s="1105"/>
      <c r="AF217" s="270"/>
      <c r="AG217" s="1090"/>
      <c r="AH217" s="1090"/>
      <c r="AI217" s="1090"/>
    </row>
    <row r="218" ht="15.0" customHeight="1">
      <c r="A218" s="270"/>
      <c r="B218" s="270"/>
      <c r="C218" s="519"/>
      <c r="D218" s="519"/>
      <c r="E218" s="287"/>
      <c r="F218" s="270"/>
      <c r="G218" s="270"/>
      <c r="H218" s="270"/>
      <c r="I218" s="1079" t="str">
        <f t="shared" si="16"/>
        <v>#REF!</v>
      </c>
      <c r="J218" s="413">
        <v>8.0</v>
      </c>
      <c r="K218" s="270">
        <v>2024.0</v>
      </c>
      <c r="L218" s="523"/>
      <c r="M218" s="523"/>
      <c r="N218" s="1084"/>
      <c r="O218" s="1084">
        <f t="shared" si="38"/>
        <v>0</v>
      </c>
      <c r="P218" s="1084" t="str">
        <f t="shared" si="39"/>
        <v>#REF!</v>
      </c>
      <c r="Q218" s="543"/>
      <c r="R218" s="1084"/>
      <c r="S218" s="270"/>
      <c r="T218" s="519"/>
      <c r="U218" s="1084" t="str">
        <f t="shared" si="5"/>
        <v/>
      </c>
      <c r="V218" s="1102"/>
      <c r="W218" s="1084"/>
      <c r="X218" s="1084"/>
      <c r="Y218" s="1186"/>
      <c r="Z218" s="1206"/>
      <c r="AA218" s="1085"/>
      <c r="AB218" s="1085"/>
      <c r="AC218" s="1105"/>
      <c r="AD218" s="1105"/>
      <c r="AE218" s="1105"/>
      <c r="AF218" s="270"/>
      <c r="AG218" s="1090"/>
      <c r="AH218" s="1090"/>
      <c r="AI218" s="1090"/>
    </row>
    <row r="219" ht="15.0" customHeight="1">
      <c r="A219" s="270"/>
      <c r="B219" s="229"/>
      <c r="C219" s="1212"/>
      <c r="D219" s="1212"/>
      <c r="E219" s="1213"/>
      <c r="F219" s="537"/>
      <c r="G219" s="270"/>
      <c r="H219" s="537"/>
      <c r="I219" s="1079" t="str">
        <f t="shared" si="16"/>
        <v>#REF!</v>
      </c>
      <c r="J219" s="413">
        <v>8.0</v>
      </c>
      <c r="K219" s="270">
        <v>2024.0</v>
      </c>
      <c r="L219" s="523"/>
      <c r="M219" s="523"/>
      <c r="N219" s="1084"/>
      <c r="O219" s="1084">
        <f t="shared" si="38"/>
        <v>0</v>
      </c>
      <c r="P219" s="1084" t="str">
        <f t="shared" si="39"/>
        <v>#REF!</v>
      </c>
      <c r="Q219" s="543"/>
      <c r="R219" s="1084"/>
      <c r="S219" s="270"/>
      <c r="T219" s="1212"/>
      <c r="U219" s="1084" t="str">
        <f t="shared" si="5"/>
        <v/>
      </c>
      <c r="V219" s="1102"/>
      <c r="W219" s="1084"/>
      <c r="X219" s="1084"/>
      <c r="Y219" s="1186"/>
      <c r="Z219" s="1206"/>
      <c r="AA219" s="1085"/>
      <c r="AB219" s="1085"/>
      <c r="AC219" s="1105"/>
      <c r="AD219" s="1105"/>
      <c r="AE219" s="1105"/>
      <c r="AF219" s="270"/>
      <c r="AG219" s="1090"/>
      <c r="AH219" s="1090"/>
      <c r="AI219" s="1090"/>
    </row>
    <row r="220" ht="15.0" customHeight="1">
      <c r="A220" s="270"/>
      <c r="B220" s="229"/>
      <c r="C220" s="1212"/>
      <c r="D220" s="1212"/>
      <c r="E220" s="1213"/>
      <c r="F220" s="537"/>
      <c r="G220" s="270"/>
      <c r="H220" s="537"/>
      <c r="I220" s="1079" t="str">
        <f t="shared" si="16"/>
        <v>#REF!</v>
      </c>
      <c r="J220" s="413">
        <v>8.0</v>
      </c>
      <c r="K220" s="270">
        <v>2024.0</v>
      </c>
      <c r="L220" s="523"/>
      <c r="M220" s="523"/>
      <c r="N220" s="1084"/>
      <c r="O220" s="1084">
        <f t="shared" si="38"/>
        <v>0</v>
      </c>
      <c r="P220" s="1084" t="str">
        <f t="shared" si="39"/>
        <v>#REF!</v>
      </c>
      <c r="Q220" s="543"/>
      <c r="R220" s="1084"/>
      <c r="S220" s="270"/>
      <c r="T220" s="1212"/>
      <c r="U220" s="1084" t="str">
        <f t="shared" si="5"/>
        <v/>
      </c>
      <c r="V220" s="1102"/>
      <c r="W220" s="1084"/>
      <c r="X220" s="1084"/>
      <c r="Y220" s="1186"/>
      <c r="Z220" s="1206"/>
      <c r="AA220" s="1085"/>
      <c r="AB220" s="1085"/>
      <c r="AC220" s="1105"/>
      <c r="AD220" s="1105"/>
      <c r="AE220" s="1105"/>
      <c r="AF220" s="270"/>
      <c r="AG220" s="1090"/>
      <c r="AH220" s="1090"/>
      <c r="AI220" s="1090"/>
    </row>
    <row r="221" ht="15.0" customHeight="1">
      <c r="A221" s="270"/>
      <c r="B221" s="229"/>
      <c r="C221" s="1212"/>
      <c r="D221" s="1212"/>
      <c r="E221" s="1213"/>
      <c r="F221" s="537"/>
      <c r="G221" s="270"/>
      <c r="H221" s="270"/>
      <c r="I221" s="1079" t="str">
        <f t="shared" si="16"/>
        <v>#REF!</v>
      </c>
      <c r="J221" s="413">
        <v>8.0</v>
      </c>
      <c r="K221" s="270">
        <v>2024.0</v>
      </c>
      <c r="L221" s="523"/>
      <c r="M221" s="523"/>
      <c r="N221" s="1084"/>
      <c r="O221" s="1084">
        <f t="shared" si="38"/>
        <v>0</v>
      </c>
      <c r="P221" s="1084" t="str">
        <f t="shared" si="39"/>
        <v>#REF!</v>
      </c>
      <c r="Q221" s="543"/>
      <c r="R221" s="1084"/>
      <c r="S221" s="270"/>
      <c r="T221" s="1212"/>
      <c r="U221" s="1084" t="str">
        <f t="shared" si="5"/>
        <v/>
      </c>
      <c r="V221" s="1102"/>
      <c r="W221" s="1084"/>
      <c r="X221" s="1084"/>
      <c r="Y221" s="1186"/>
      <c r="Z221" s="1206"/>
      <c r="AA221" s="1085"/>
      <c r="AB221" s="1085"/>
      <c r="AC221" s="1105"/>
      <c r="AD221" s="1105"/>
      <c r="AE221" s="1105"/>
      <c r="AF221" s="270"/>
      <c r="AG221" s="1090"/>
      <c r="AH221" s="1090"/>
      <c r="AI221" s="1090"/>
    </row>
    <row r="222" ht="15.0" customHeight="1">
      <c r="A222" s="270"/>
      <c r="B222" s="229"/>
      <c r="C222" s="1212"/>
      <c r="D222" s="1212"/>
      <c r="E222" s="1213"/>
      <c r="F222" s="537"/>
      <c r="G222" s="270"/>
      <c r="H222" s="270"/>
      <c r="I222" s="1079" t="str">
        <f t="shared" si="16"/>
        <v>#REF!</v>
      </c>
      <c r="J222" s="413">
        <v>8.0</v>
      </c>
      <c r="K222" s="270">
        <v>2024.0</v>
      </c>
      <c r="L222" s="523"/>
      <c r="M222" s="523"/>
      <c r="N222" s="1084"/>
      <c r="O222" s="1084">
        <f t="shared" si="38"/>
        <v>0</v>
      </c>
      <c r="P222" s="1084" t="str">
        <f t="shared" si="39"/>
        <v>#REF!</v>
      </c>
      <c r="Q222" s="543"/>
      <c r="R222" s="1084"/>
      <c r="S222" s="270"/>
      <c r="T222" s="1212"/>
      <c r="U222" s="1084" t="str">
        <f t="shared" si="5"/>
        <v/>
      </c>
      <c r="V222" s="1102"/>
      <c r="W222" s="1084"/>
      <c r="X222" s="1084"/>
      <c r="Y222" s="1186"/>
      <c r="Z222" s="1206"/>
      <c r="AA222" s="1085"/>
      <c r="AB222" s="1085"/>
      <c r="AC222" s="1105"/>
      <c r="AD222" s="1105"/>
      <c r="AE222" s="1105"/>
      <c r="AF222" s="270"/>
      <c r="AG222" s="1090"/>
      <c r="AH222" s="1090"/>
      <c r="AI222" s="1090"/>
    </row>
    <row r="223" ht="15.0" customHeight="1">
      <c r="A223" s="270"/>
      <c r="B223" s="229"/>
      <c r="C223" s="1213"/>
      <c r="D223" s="1212"/>
      <c r="E223" s="1213"/>
      <c r="F223" s="537"/>
      <c r="G223" s="270"/>
      <c r="H223" s="537"/>
      <c r="I223" s="1079" t="str">
        <f t="shared" si="16"/>
        <v>#REF!</v>
      </c>
      <c r="J223" s="413">
        <v>8.0</v>
      </c>
      <c r="K223" s="270">
        <v>2024.0</v>
      </c>
      <c r="L223" s="523"/>
      <c r="M223" s="523"/>
      <c r="N223" s="1084"/>
      <c r="O223" s="1084">
        <f t="shared" si="38"/>
        <v>0</v>
      </c>
      <c r="P223" s="1084" t="str">
        <f t="shared" si="39"/>
        <v>#REF!</v>
      </c>
      <c r="Q223" s="543"/>
      <c r="R223" s="1084"/>
      <c r="S223" s="270"/>
      <c r="T223" s="1212"/>
      <c r="U223" s="1084" t="str">
        <f t="shared" si="5"/>
        <v/>
      </c>
      <c r="V223" s="1102"/>
      <c r="W223" s="1084"/>
      <c r="X223" s="1084"/>
      <c r="Y223" s="1186"/>
      <c r="Z223" s="1206"/>
      <c r="AA223" s="1085"/>
      <c r="AB223" s="1085"/>
      <c r="AC223" s="1105"/>
      <c r="AD223" s="1105"/>
      <c r="AE223" s="1105"/>
      <c r="AF223" s="270"/>
      <c r="AG223" s="1090"/>
      <c r="AH223" s="1090"/>
      <c r="AI223" s="1090"/>
    </row>
    <row r="224" ht="15.0" customHeight="1">
      <c r="A224" s="270"/>
      <c r="B224" s="229"/>
      <c r="C224" s="232"/>
      <c r="D224" s="232"/>
      <c r="E224" s="1213"/>
      <c r="F224" s="229"/>
      <c r="G224" s="229"/>
      <c r="H224" s="270"/>
      <c r="I224" s="1079" t="str">
        <f t="shared" si="16"/>
        <v>#REF!</v>
      </c>
      <c r="J224" s="413">
        <v>8.0</v>
      </c>
      <c r="K224" s="270">
        <v>2024.0</v>
      </c>
      <c r="L224" s="523"/>
      <c r="M224" s="523"/>
      <c r="N224" s="1084"/>
      <c r="O224" s="1084">
        <f t="shared" si="38"/>
        <v>0</v>
      </c>
      <c r="P224" s="1084" t="str">
        <f t="shared" si="39"/>
        <v>#REF!</v>
      </c>
      <c r="Q224" s="543"/>
      <c r="R224" s="490"/>
      <c r="S224" s="270"/>
      <c r="T224" s="1212"/>
      <c r="U224" s="490" t="str">
        <f t="shared" si="5"/>
        <v/>
      </c>
      <c r="V224" s="231"/>
      <c r="W224" s="490"/>
      <c r="X224" s="490"/>
      <c r="Y224" s="1186"/>
      <c r="Z224" s="441"/>
      <c r="AA224" s="1161"/>
      <c r="AB224" s="1161"/>
      <c r="AC224" s="1162"/>
      <c r="AD224" s="1162"/>
      <c r="AE224" s="1162"/>
      <c r="AF224" s="232"/>
      <c r="AG224" s="1090"/>
      <c r="AH224" s="1090"/>
      <c r="AI224" s="1090"/>
    </row>
    <row r="225" ht="15.0" customHeight="1">
      <c r="A225" s="270"/>
      <c r="B225" s="229"/>
      <c r="C225" s="232"/>
      <c r="D225" s="232"/>
      <c r="E225" s="1213"/>
      <c r="F225" s="229"/>
      <c r="G225" s="229"/>
      <c r="H225" s="270"/>
      <c r="I225" s="1079" t="str">
        <f t="shared" si="16"/>
        <v>#REF!</v>
      </c>
      <c r="J225" s="413">
        <v>8.0</v>
      </c>
      <c r="K225" s="270">
        <v>2024.0</v>
      </c>
      <c r="L225" s="523"/>
      <c r="M225" s="523"/>
      <c r="N225" s="1084"/>
      <c r="O225" s="1084">
        <f t="shared" si="38"/>
        <v>0</v>
      </c>
      <c r="P225" s="1084" t="str">
        <f t="shared" si="39"/>
        <v>#REF!</v>
      </c>
      <c r="Q225" s="543"/>
      <c r="R225" s="490"/>
      <c r="S225" s="270"/>
      <c r="T225" s="1212"/>
      <c r="U225" s="490" t="str">
        <f t="shared" si="5"/>
        <v/>
      </c>
      <c r="V225" s="231"/>
      <c r="W225" s="490"/>
      <c r="X225" s="490"/>
      <c r="Y225" s="1186"/>
      <c r="Z225" s="441"/>
      <c r="AA225" s="1161"/>
      <c r="AB225" s="1161"/>
      <c r="AC225" s="1162"/>
      <c r="AD225" s="1162"/>
      <c r="AE225" s="1162"/>
      <c r="AF225" s="232"/>
      <c r="AG225" s="1090"/>
      <c r="AH225" s="1090"/>
      <c r="AI225" s="1090"/>
    </row>
    <row r="226" ht="15.0" customHeight="1">
      <c r="A226" s="270"/>
      <c r="B226" s="229"/>
      <c r="C226" s="1213"/>
      <c r="D226" s="1212"/>
      <c r="E226" s="1213"/>
      <c r="F226" s="537"/>
      <c r="G226" s="229"/>
      <c r="H226" s="537"/>
      <c r="I226" s="1079" t="str">
        <f t="shared" si="16"/>
        <v>#REF!</v>
      </c>
      <c r="J226" s="413">
        <v>8.0</v>
      </c>
      <c r="K226" s="270">
        <v>2024.0</v>
      </c>
      <c r="L226" s="523"/>
      <c r="M226" s="523"/>
      <c r="N226" s="1084"/>
      <c r="O226" s="1084">
        <f t="shared" si="38"/>
        <v>0</v>
      </c>
      <c r="P226" s="1084" t="str">
        <f t="shared" si="39"/>
        <v>#REF!</v>
      </c>
      <c r="Q226" s="543"/>
      <c r="R226" s="490"/>
      <c r="S226" s="270"/>
      <c r="T226" s="1213"/>
      <c r="U226" s="490" t="str">
        <f t="shared" si="5"/>
        <v/>
      </c>
      <c r="V226" s="231"/>
      <c r="W226" s="490"/>
      <c r="X226" s="490"/>
      <c r="Y226" s="1186"/>
      <c r="Z226" s="441"/>
      <c r="AA226" s="1161"/>
      <c r="AB226" s="1161"/>
      <c r="AC226" s="1162"/>
      <c r="AD226" s="1162"/>
      <c r="AE226" s="1162"/>
      <c r="AF226" s="232"/>
      <c r="AG226" s="1090"/>
      <c r="AH226" s="1090"/>
      <c r="AI226" s="1090"/>
    </row>
    <row r="227" ht="15.0" customHeight="1">
      <c r="A227" s="575"/>
      <c r="B227" s="575"/>
      <c r="C227" s="1137"/>
      <c r="D227" s="1215"/>
      <c r="E227" s="1215"/>
      <c r="F227" s="579"/>
      <c r="G227" s="579"/>
      <c r="H227" s="575"/>
      <c r="I227" s="1079" t="str">
        <f t="shared" si="16"/>
        <v>#REF!</v>
      </c>
      <c r="J227" s="413">
        <v>8.0</v>
      </c>
      <c r="K227" s="575">
        <v>2024.0</v>
      </c>
      <c r="L227" s="576"/>
      <c r="M227" s="576"/>
      <c r="N227" s="1122"/>
      <c r="O227" s="1084">
        <f t="shared" si="38"/>
        <v>0</v>
      </c>
      <c r="P227" s="1122" t="str">
        <f t="shared" si="39"/>
        <v>#REF!</v>
      </c>
      <c r="Q227" s="1122"/>
      <c r="R227" s="1216"/>
      <c r="S227" s="575"/>
      <c r="T227" s="1137"/>
      <c r="U227" s="1122" t="str">
        <f t="shared" si="5"/>
        <v/>
      </c>
      <c r="V227" s="1103"/>
      <c r="W227" s="1122"/>
      <c r="X227" s="1217"/>
      <c r="Y227" s="1186"/>
      <c r="Z227" s="1218"/>
      <c r="AA227" s="1219"/>
      <c r="AB227" s="1219"/>
      <c r="AC227" s="1220"/>
      <c r="AD227" s="1220"/>
      <c r="AE227" s="1221"/>
      <c r="AF227" s="1137"/>
      <c r="AG227" s="1090"/>
      <c r="AH227" s="1090"/>
      <c r="AI227" s="1090"/>
    </row>
    <row r="228" ht="15.0" customHeight="1">
      <c r="A228" s="575"/>
      <c r="B228" s="575"/>
      <c r="C228" s="1137"/>
      <c r="D228" s="1137"/>
      <c r="E228" s="1137"/>
      <c r="F228" s="579"/>
      <c r="G228" s="575"/>
      <c r="H228" s="575"/>
      <c r="I228" s="1079" t="str">
        <f t="shared" si="16"/>
        <v>#REF!</v>
      </c>
      <c r="J228" s="413">
        <v>8.0</v>
      </c>
      <c r="K228" s="575">
        <v>2024.0</v>
      </c>
      <c r="L228" s="576"/>
      <c r="M228" s="576"/>
      <c r="N228" s="1122"/>
      <c r="O228" s="1084">
        <f t="shared" si="38"/>
        <v>0</v>
      </c>
      <c r="P228" s="1122" t="str">
        <f t="shared" si="39"/>
        <v>#REF!</v>
      </c>
      <c r="Q228" s="1122"/>
      <c r="R228" s="1216"/>
      <c r="S228" s="575"/>
      <c r="T228" s="1137"/>
      <c r="U228" s="1122" t="str">
        <f t="shared" si="5"/>
        <v/>
      </c>
      <c r="V228" s="1103"/>
      <c r="W228" s="1122"/>
      <c r="X228" s="1217"/>
      <c r="Y228" s="1186"/>
      <c r="Z228" s="1218"/>
      <c r="AA228" s="1219"/>
      <c r="AB228" s="1219"/>
      <c r="AC228" s="1220"/>
      <c r="AD228" s="1220"/>
      <c r="AE228" s="1221"/>
      <c r="AF228" s="1137"/>
      <c r="AG228" s="1090"/>
      <c r="AH228" s="1090"/>
      <c r="AI228" s="1090"/>
    </row>
    <row r="229" ht="15.0" customHeight="1">
      <c r="A229" s="575"/>
      <c r="B229" s="575"/>
      <c r="C229" s="1137"/>
      <c r="D229" s="1137"/>
      <c r="E229" s="1137"/>
      <c r="F229" s="575"/>
      <c r="G229" s="575"/>
      <c r="H229" s="575"/>
      <c r="I229" s="1079" t="str">
        <f t="shared" si="16"/>
        <v>#REF!</v>
      </c>
      <c r="J229" s="413">
        <v>8.0</v>
      </c>
      <c r="K229" s="575">
        <v>2024.0</v>
      </c>
      <c r="L229" s="576"/>
      <c r="M229" s="576"/>
      <c r="N229" s="1122"/>
      <c r="O229" s="1084">
        <f t="shared" si="38"/>
        <v>0</v>
      </c>
      <c r="P229" s="1122" t="str">
        <f t="shared" si="39"/>
        <v>#REF!</v>
      </c>
      <c r="Q229" s="1122"/>
      <c r="R229" s="1216"/>
      <c r="S229" s="575"/>
      <c r="T229" s="1137"/>
      <c r="U229" s="1122" t="str">
        <f t="shared" si="5"/>
        <v/>
      </c>
      <c r="V229" s="1103"/>
      <c r="W229" s="1122"/>
      <c r="X229" s="1217"/>
      <c r="Y229" s="1186"/>
      <c r="Z229" s="1218"/>
      <c r="AA229" s="1219"/>
      <c r="AB229" s="1219"/>
      <c r="AC229" s="1220"/>
      <c r="AD229" s="1220"/>
      <c r="AE229" s="1221"/>
      <c r="AF229" s="1137"/>
      <c r="AG229" s="1090"/>
      <c r="AH229" s="1090"/>
      <c r="AI229" s="1090"/>
    </row>
    <row r="230" ht="15.0" customHeight="1">
      <c r="A230" s="575"/>
      <c r="B230" s="575"/>
      <c r="C230" s="1137"/>
      <c r="D230" s="1137"/>
      <c r="E230" s="1137"/>
      <c r="F230" s="575"/>
      <c r="G230" s="575"/>
      <c r="H230" s="575"/>
      <c r="I230" s="1079" t="str">
        <f t="shared" si="16"/>
        <v>#REF!</v>
      </c>
      <c r="J230" s="413">
        <v>8.0</v>
      </c>
      <c r="K230" s="575">
        <v>2024.0</v>
      </c>
      <c r="L230" s="576"/>
      <c r="M230" s="576"/>
      <c r="N230" s="1122"/>
      <c r="O230" s="1084">
        <f t="shared" si="38"/>
        <v>0</v>
      </c>
      <c r="P230" s="1122" t="str">
        <f t="shared" si="39"/>
        <v>#REF!</v>
      </c>
      <c r="Q230" s="1122"/>
      <c r="R230" s="1216"/>
      <c r="S230" s="575"/>
      <c r="T230" s="1137"/>
      <c r="U230" s="1122" t="str">
        <f t="shared" si="5"/>
        <v/>
      </c>
      <c r="V230" s="1103"/>
      <c r="W230" s="1122"/>
      <c r="X230" s="1217"/>
      <c r="Y230" s="1186"/>
      <c r="Z230" s="1218"/>
      <c r="AA230" s="1219"/>
      <c r="AB230" s="1219"/>
      <c r="AC230" s="1220"/>
      <c r="AD230" s="1220"/>
      <c r="AE230" s="1221"/>
      <c r="AF230" s="1137"/>
      <c r="AG230" s="1090"/>
      <c r="AH230" s="1090"/>
      <c r="AI230" s="1090"/>
    </row>
    <row r="231" ht="15.0" customHeight="1">
      <c r="A231" s="575"/>
      <c r="B231" s="575"/>
      <c r="C231" s="1137"/>
      <c r="D231" s="1215"/>
      <c r="E231" s="1137"/>
      <c r="F231" s="575"/>
      <c r="G231" s="575"/>
      <c r="H231" s="575"/>
      <c r="I231" s="1079" t="str">
        <f t="shared" si="16"/>
        <v>#REF!</v>
      </c>
      <c r="J231" s="413">
        <v>8.0</v>
      </c>
      <c r="K231" s="575">
        <v>2024.0</v>
      </c>
      <c r="L231" s="576"/>
      <c r="M231" s="576"/>
      <c r="N231" s="1122"/>
      <c r="O231" s="1084">
        <f t="shared" si="38"/>
        <v>0</v>
      </c>
      <c r="P231" s="1122" t="str">
        <f t="shared" si="39"/>
        <v>#REF!</v>
      </c>
      <c r="Q231" s="1122"/>
      <c r="R231" s="1216"/>
      <c r="S231" s="575"/>
      <c r="T231" s="1137"/>
      <c r="U231" s="1122" t="str">
        <f t="shared" si="5"/>
        <v/>
      </c>
      <c r="V231" s="1103"/>
      <c r="W231" s="1122"/>
      <c r="X231" s="1217"/>
      <c r="Y231" s="1186"/>
      <c r="Z231" s="1218"/>
      <c r="AA231" s="1219"/>
      <c r="AB231" s="1219"/>
      <c r="AC231" s="1220"/>
      <c r="AD231" s="1220"/>
      <c r="AE231" s="1221"/>
      <c r="AF231" s="1137"/>
      <c r="AG231" s="1090"/>
      <c r="AH231" s="1090"/>
      <c r="AI231" s="1090"/>
    </row>
    <row r="232" ht="15.0" customHeight="1">
      <c r="A232" s="575"/>
      <c r="B232" s="575"/>
      <c r="C232" s="1137"/>
      <c r="D232" s="1215"/>
      <c r="E232" s="1215"/>
      <c r="F232" s="579"/>
      <c r="G232" s="579"/>
      <c r="H232" s="575"/>
      <c r="I232" s="1079" t="str">
        <f t="shared" si="16"/>
        <v>#REF!</v>
      </c>
      <c r="J232" s="413">
        <v>8.0</v>
      </c>
      <c r="K232" s="575">
        <v>2024.0</v>
      </c>
      <c r="L232" s="576"/>
      <c r="M232" s="576"/>
      <c r="N232" s="1122"/>
      <c r="O232" s="1084">
        <f t="shared" si="38"/>
        <v>0</v>
      </c>
      <c r="P232" s="1122" t="str">
        <f t="shared" si="39"/>
        <v>#REF!</v>
      </c>
      <c r="Q232" s="1122"/>
      <c r="R232" s="1216"/>
      <c r="S232" s="575"/>
      <c r="T232" s="1137"/>
      <c r="U232" s="1122" t="str">
        <f t="shared" si="5"/>
        <v/>
      </c>
      <c r="V232" s="1103"/>
      <c r="W232" s="1122"/>
      <c r="X232" s="1217"/>
      <c r="Y232" s="1186"/>
      <c r="Z232" s="1218"/>
      <c r="AA232" s="1219"/>
      <c r="AB232" s="1219"/>
      <c r="AC232" s="1220"/>
      <c r="AD232" s="1220"/>
      <c r="AE232" s="1221"/>
      <c r="AF232" s="1137"/>
      <c r="AG232" s="1090"/>
      <c r="AH232" s="1090"/>
      <c r="AI232" s="1090"/>
    </row>
    <row r="233" ht="15.0" customHeight="1">
      <c r="A233" s="575"/>
      <c r="B233" s="575"/>
      <c r="C233" s="1137"/>
      <c r="D233" s="1215"/>
      <c r="E233" s="1215"/>
      <c r="F233" s="579"/>
      <c r="G233" s="579"/>
      <c r="H233" s="575"/>
      <c r="I233" s="1079" t="str">
        <f t="shared" si="16"/>
        <v>#REF!</v>
      </c>
      <c r="J233" s="413">
        <v>8.0</v>
      </c>
      <c r="K233" s="575">
        <v>2024.0</v>
      </c>
      <c r="L233" s="576"/>
      <c r="M233" s="576"/>
      <c r="N233" s="1122"/>
      <c r="O233" s="1084">
        <f t="shared" si="38"/>
        <v>0</v>
      </c>
      <c r="P233" s="1122" t="str">
        <f t="shared" si="39"/>
        <v>#REF!</v>
      </c>
      <c r="Q233" s="1122"/>
      <c r="R233" s="1216"/>
      <c r="S233" s="575"/>
      <c r="T233" s="1137"/>
      <c r="U233" s="1122" t="str">
        <f t="shared" si="5"/>
        <v/>
      </c>
      <c r="V233" s="1103"/>
      <c r="W233" s="1122"/>
      <c r="X233" s="1217"/>
      <c r="Y233" s="1186"/>
      <c r="Z233" s="1218"/>
      <c r="AA233" s="1219"/>
      <c r="AB233" s="1219"/>
      <c r="AC233" s="1220"/>
      <c r="AD233" s="1220"/>
      <c r="AE233" s="1221"/>
      <c r="AF233" s="1137"/>
      <c r="AG233" s="1090"/>
      <c r="AH233" s="1090"/>
      <c r="AI233" s="1090"/>
    </row>
    <row r="234" ht="15.0" customHeight="1">
      <c r="A234" s="575"/>
      <c r="B234" s="575"/>
      <c r="C234" s="1137"/>
      <c r="D234" s="1215"/>
      <c r="E234" s="1137"/>
      <c r="F234" s="575"/>
      <c r="G234" s="575"/>
      <c r="H234" s="575"/>
      <c r="I234" s="1079" t="str">
        <f t="shared" si="16"/>
        <v>#REF!</v>
      </c>
      <c r="J234" s="413">
        <v>8.0</v>
      </c>
      <c r="K234" s="575">
        <v>2024.0</v>
      </c>
      <c r="L234" s="576"/>
      <c r="M234" s="576"/>
      <c r="N234" s="1122"/>
      <c r="O234" s="1084">
        <f t="shared" si="38"/>
        <v>0</v>
      </c>
      <c r="P234" s="1122" t="str">
        <f t="shared" si="39"/>
        <v>#REF!</v>
      </c>
      <c r="Q234" s="1122"/>
      <c r="R234" s="1216"/>
      <c r="S234" s="575"/>
      <c r="T234" s="1137"/>
      <c r="U234" s="1122" t="str">
        <f t="shared" si="5"/>
        <v/>
      </c>
      <c r="V234" s="1103"/>
      <c r="W234" s="1122"/>
      <c r="X234" s="1217"/>
      <c r="Y234" s="1186"/>
      <c r="Z234" s="1218"/>
      <c r="AA234" s="1219"/>
      <c r="AB234" s="1219"/>
      <c r="AC234" s="1220"/>
      <c r="AD234" s="1220"/>
      <c r="AE234" s="1221"/>
      <c r="AF234" s="1137"/>
      <c r="AG234" s="1090"/>
      <c r="AH234" s="1090"/>
      <c r="AI234" s="1090"/>
    </row>
    <row r="235" ht="15.0" customHeight="1">
      <c r="A235" s="575"/>
      <c r="B235" s="575"/>
      <c r="C235" s="1137"/>
      <c r="D235" s="1215"/>
      <c r="E235" s="1215"/>
      <c r="F235" s="579"/>
      <c r="G235" s="579"/>
      <c r="H235" s="575"/>
      <c r="I235" s="1079" t="str">
        <f t="shared" si="16"/>
        <v>#REF!</v>
      </c>
      <c r="J235" s="413">
        <v>8.0</v>
      </c>
      <c r="K235" s="575">
        <v>2024.0</v>
      </c>
      <c r="L235" s="576"/>
      <c r="M235" s="576"/>
      <c r="N235" s="1122"/>
      <c r="O235" s="1084">
        <f t="shared" si="38"/>
        <v>0</v>
      </c>
      <c r="P235" s="1122" t="str">
        <f t="shared" si="39"/>
        <v>#REF!</v>
      </c>
      <c r="Q235" s="1122"/>
      <c r="R235" s="1216"/>
      <c r="S235" s="575"/>
      <c r="T235" s="1137"/>
      <c r="U235" s="1122" t="str">
        <f t="shared" si="5"/>
        <v/>
      </c>
      <c r="V235" s="1103"/>
      <c r="W235" s="1122"/>
      <c r="X235" s="1217"/>
      <c r="Y235" s="1186"/>
      <c r="Z235" s="1218"/>
      <c r="AA235" s="1219"/>
      <c r="AB235" s="1219"/>
      <c r="AC235" s="1220"/>
      <c r="AD235" s="1220"/>
      <c r="AE235" s="1221"/>
      <c r="AF235" s="1137"/>
      <c r="AG235" s="1090"/>
      <c r="AH235" s="1090"/>
      <c r="AI235" s="1090"/>
    </row>
    <row r="236" ht="15.0" customHeight="1">
      <c r="A236" s="575"/>
      <c r="B236" s="575"/>
      <c r="C236" s="1137"/>
      <c r="D236" s="1215"/>
      <c r="E236" s="1215"/>
      <c r="F236" s="579"/>
      <c r="G236" s="579"/>
      <c r="H236" s="575"/>
      <c r="I236" s="1079" t="str">
        <f t="shared" si="16"/>
        <v>#REF!</v>
      </c>
      <c r="J236" s="413">
        <v>8.0</v>
      </c>
      <c r="K236" s="575">
        <v>2024.0</v>
      </c>
      <c r="L236" s="576"/>
      <c r="M236" s="576"/>
      <c r="N236" s="1122"/>
      <c r="O236" s="1084">
        <f t="shared" si="38"/>
        <v>0</v>
      </c>
      <c r="P236" s="1122" t="str">
        <f t="shared" si="39"/>
        <v>#REF!</v>
      </c>
      <c r="Q236" s="1122"/>
      <c r="R236" s="1216"/>
      <c r="S236" s="575"/>
      <c r="T236" s="1137"/>
      <c r="U236" s="1122" t="str">
        <f t="shared" si="5"/>
        <v/>
      </c>
      <c r="V236" s="1103"/>
      <c r="W236" s="1122"/>
      <c r="X236" s="1217"/>
      <c r="Y236" s="1186"/>
      <c r="Z236" s="1218"/>
      <c r="AA236" s="1219"/>
      <c r="AB236" s="1219"/>
      <c r="AC236" s="1220"/>
      <c r="AD236" s="1220"/>
      <c r="AE236" s="1221"/>
      <c r="AF236" s="1137"/>
      <c r="AG236" s="1090"/>
      <c r="AH236" s="1090"/>
      <c r="AI236" s="1090"/>
    </row>
    <row r="237" ht="15.0" customHeight="1">
      <c r="A237" s="575"/>
      <c r="B237" s="575"/>
      <c r="C237" s="1137"/>
      <c r="D237" s="1215"/>
      <c r="E237" s="1215"/>
      <c r="F237" s="579"/>
      <c r="G237" s="579"/>
      <c r="H237" s="575"/>
      <c r="I237" s="1079" t="str">
        <f t="shared" si="16"/>
        <v>#REF!</v>
      </c>
      <c r="J237" s="413">
        <v>8.0</v>
      </c>
      <c r="K237" s="575">
        <v>2024.0</v>
      </c>
      <c r="L237" s="576"/>
      <c r="M237" s="576"/>
      <c r="N237" s="1122"/>
      <c r="O237" s="1084">
        <f t="shared" si="38"/>
        <v>0</v>
      </c>
      <c r="P237" s="1122" t="str">
        <f t="shared" si="39"/>
        <v>#REF!</v>
      </c>
      <c r="Q237" s="1122"/>
      <c r="R237" s="1216"/>
      <c r="S237" s="575"/>
      <c r="T237" s="1137"/>
      <c r="U237" s="1122" t="str">
        <f t="shared" si="5"/>
        <v/>
      </c>
      <c r="V237" s="1103"/>
      <c r="W237" s="1122"/>
      <c r="X237" s="1217"/>
      <c r="Y237" s="1186"/>
      <c r="Z237" s="1218"/>
      <c r="AA237" s="1219"/>
      <c r="AB237" s="1219"/>
      <c r="AC237" s="1220"/>
      <c r="AD237" s="1220"/>
      <c r="AE237" s="1221"/>
      <c r="AF237" s="1137"/>
      <c r="AG237" s="1090"/>
      <c r="AH237" s="1090"/>
      <c r="AI237" s="1090"/>
    </row>
    <row r="238" ht="15.0" customHeight="1">
      <c r="A238" s="575"/>
      <c r="B238" s="575"/>
      <c r="C238" s="1137"/>
      <c r="D238" s="1215"/>
      <c r="E238" s="1215"/>
      <c r="F238" s="579"/>
      <c r="G238" s="579"/>
      <c r="H238" s="575"/>
      <c r="I238" s="1079" t="str">
        <f t="shared" si="16"/>
        <v>#REF!</v>
      </c>
      <c r="J238" s="413">
        <v>8.0</v>
      </c>
      <c r="K238" s="575">
        <v>2024.0</v>
      </c>
      <c r="L238" s="576"/>
      <c r="M238" s="576"/>
      <c r="N238" s="1122"/>
      <c r="O238" s="1084">
        <f t="shared" si="38"/>
        <v>0</v>
      </c>
      <c r="P238" s="1122" t="str">
        <f t="shared" si="39"/>
        <v>#REF!</v>
      </c>
      <c r="Q238" s="1122"/>
      <c r="R238" s="1216"/>
      <c r="S238" s="575"/>
      <c r="T238" s="1137"/>
      <c r="U238" s="1122" t="str">
        <f t="shared" si="5"/>
        <v/>
      </c>
      <c r="V238" s="1103"/>
      <c r="W238" s="1122"/>
      <c r="X238" s="1217"/>
      <c r="Y238" s="1186"/>
      <c r="Z238" s="1218"/>
      <c r="AA238" s="1219"/>
      <c r="AB238" s="1219"/>
      <c r="AC238" s="1220"/>
      <c r="AD238" s="1220"/>
      <c r="AE238" s="1221"/>
      <c r="AF238" s="1137"/>
      <c r="AG238" s="1090"/>
      <c r="AH238" s="1090"/>
      <c r="AI238" s="1090"/>
    </row>
    <row r="239" ht="15.0" customHeight="1">
      <c r="A239" s="575"/>
      <c r="B239" s="575"/>
      <c r="C239" s="1137"/>
      <c r="D239" s="1215"/>
      <c r="E239" s="1215"/>
      <c r="F239" s="579"/>
      <c r="G239" s="579"/>
      <c r="H239" s="575"/>
      <c r="I239" s="1079" t="str">
        <f t="shared" si="16"/>
        <v>#REF!</v>
      </c>
      <c r="J239" s="413">
        <v>8.0</v>
      </c>
      <c r="K239" s="575">
        <v>2024.0</v>
      </c>
      <c r="L239" s="576"/>
      <c r="M239" s="576"/>
      <c r="N239" s="1122"/>
      <c r="O239" s="1084">
        <f t="shared" si="38"/>
        <v>0</v>
      </c>
      <c r="P239" s="1122" t="str">
        <f t="shared" si="39"/>
        <v>#REF!</v>
      </c>
      <c r="Q239" s="1122"/>
      <c r="R239" s="1216"/>
      <c r="S239" s="575"/>
      <c r="T239" s="1137"/>
      <c r="U239" s="1122" t="str">
        <f t="shared" si="5"/>
        <v/>
      </c>
      <c r="V239" s="1103"/>
      <c r="W239" s="1122"/>
      <c r="X239" s="1217"/>
      <c r="Y239" s="1186"/>
      <c r="Z239" s="1218"/>
      <c r="AA239" s="1219"/>
      <c r="AB239" s="1219"/>
      <c r="AC239" s="1220"/>
      <c r="AD239" s="1220"/>
      <c r="AE239" s="1221"/>
      <c r="AF239" s="1137"/>
      <c r="AG239" s="1090"/>
      <c r="AH239" s="1090"/>
      <c r="AI239" s="1090"/>
    </row>
    <row r="240" ht="15.0" customHeight="1">
      <c r="A240" s="575"/>
      <c r="B240" s="575"/>
      <c r="C240" s="1137"/>
      <c r="D240" s="1137"/>
      <c r="E240" s="1137"/>
      <c r="F240" s="575"/>
      <c r="G240" s="575"/>
      <c r="H240" s="575"/>
      <c r="I240" s="1079" t="str">
        <f t="shared" si="16"/>
        <v>#REF!</v>
      </c>
      <c r="J240" s="413">
        <v>8.0</v>
      </c>
      <c r="K240" s="575">
        <v>2024.0</v>
      </c>
      <c r="L240" s="576"/>
      <c r="M240" s="576"/>
      <c r="N240" s="1122"/>
      <c r="O240" s="1084">
        <f t="shared" si="38"/>
        <v>0</v>
      </c>
      <c r="P240" s="1122" t="str">
        <f t="shared" si="39"/>
        <v>#REF!</v>
      </c>
      <c r="Q240" s="1122"/>
      <c r="R240" s="1216"/>
      <c r="S240" s="575"/>
      <c r="T240" s="1137"/>
      <c r="U240" s="1122" t="str">
        <f t="shared" si="5"/>
        <v/>
      </c>
      <c r="V240" s="1103"/>
      <c r="W240" s="1122"/>
      <c r="X240" s="1217"/>
      <c r="Y240" s="1186"/>
      <c r="Z240" s="1218"/>
      <c r="AA240" s="1219"/>
      <c r="AB240" s="1219"/>
      <c r="AC240" s="1220"/>
      <c r="AD240" s="1220"/>
      <c r="AE240" s="1221"/>
      <c r="AF240" s="1137"/>
      <c r="AG240" s="1090"/>
      <c r="AH240" s="1090"/>
      <c r="AI240" s="1090"/>
    </row>
    <row r="241" ht="15.0" customHeight="1">
      <c r="A241" s="575"/>
      <c r="B241" s="575"/>
      <c r="C241" s="1137"/>
      <c r="D241" s="1137"/>
      <c r="E241" s="1137"/>
      <c r="F241" s="575"/>
      <c r="G241" s="575"/>
      <c r="H241" s="575"/>
      <c r="I241" s="1079" t="str">
        <f t="shared" si="16"/>
        <v>#REF!</v>
      </c>
      <c r="J241" s="413">
        <v>8.0</v>
      </c>
      <c r="K241" s="575">
        <v>2024.0</v>
      </c>
      <c r="L241" s="576"/>
      <c r="M241" s="576"/>
      <c r="N241" s="1122"/>
      <c r="O241" s="1084">
        <f t="shared" si="38"/>
        <v>0</v>
      </c>
      <c r="P241" s="1122" t="str">
        <f t="shared" si="39"/>
        <v>#REF!</v>
      </c>
      <c r="Q241" s="1122"/>
      <c r="R241" s="1216"/>
      <c r="S241" s="575"/>
      <c r="T241" s="1137"/>
      <c r="U241" s="1122" t="str">
        <f t="shared" si="5"/>
        <v/>
      </c>
      <c r="V241" s="1103"/>
      <c r="W241" s="1122"/>
      <c r="X241" s="1217"/>
      <c r="Y241" s="1186"/>
      <c r="Z241" s="1218"/>
      <c r="AA241" s="1219"/>
      <c r="AB241" s="1219"/>
      <c r="AC241" s="1220"/>
      <c r="AD241" s="1220"/>
      <c r="AE241" s="1221"/>
      <c r="AF241" s="1137"/>
      <c r="AG241" s="1090"/>
      <c r="AH241" s="1090"/>
      <c r="AI241" s="1090"/>
    </row>
    <row r="242" ht="15.0" customHeight="1">
      <c r="A242" s="575"/>
      <c r="B242" s="575"/>
      <c r="C242" s="1137"/>
      <c r="D242" s="1137"/>
      <c r="E242" s="1137"/>
      <c r="F242" s="575"/>
      <c r="G242" s="575"/>
      <c r="H242" s="575"/>
      <c r="I242" s="1079" t="str">
        <f t="shared" si="16"/>
        <v>#REF!</v>
      </c>
      <c r="J242" s="413">
        <v>8.0</v>
      </c>
      <c r="K242" s="575">
        <v>2024.0</v>
      </c>
      <c r="L242" s="576"/>
      <c r="M242" s="576"/>
      <c r="N242" s="1122"/>
      <c r="O242" s="1084">
        <f t="shared" si="38"/>
        <v>0</v>
      </c>
      <c r="P242" s="1122" t="str">
        <f t="shared" si="39"/>
        <v>#REF!</v>
      </c>
      <c r="Q242" s="1122"/>
      <c r="R242" s="1216"/>
      <c r="S242" s="575"/>
      <c r="T242" s="1137"/>
      <c r="U242" s="1122" t="str">
        <f t="shared" si="5"/>
        <v/>
      </c>
      <c r="V242" s="1103"/>
      <c r="W242" s="1122"/>
      <c r="X242" s="1217"/>
      <c r="Y242" s="1186"/>
      <c r="Z242" s="1218"/>
      <c r="AA242" s="1219"/>
      <c r="AB242" s="1219"/>
      <c r="AC242" s="1220"/>
      <c r="AD242" s="1220"/>
      <c r="AE242" s="1221"/>
      <c r="AF242" s="1137"/>
      <c r="AG242" s="1090"/>
      <c r="AH242" s="1090"/>
      <c r="AI242" s="1090"/>
    </row>
    <row r="243" ht="15.0" customHeight="1">
      <c r="A243" s="575"/>
      <c r="B243" s="1222"/>
      <c r="C243" s="1137"/>
      <c r="D243" s="1137"/>
      <c r="E243" s="1137"/>
      <c r="F243" s="575"/>
      <c r="G243" s="575"/>
      <c r="H243" s="575"/>
      <c r="I243" s="1079" t="str">
        <f t="shared" si="16"/>
        <v>#REF!</v>
      </c>
      <c r="J243" s="413">
        <v>8.0</v>
      </c>
      <c r="K243" s="575">
        <v>2024.0</v>
      </c>
      <c r="L243" s="576"/>
      <c r="M243" s="576"/>
      <c r="N243" s="1122"/>
      <c r="O243" s="1084">
        <f t="shared" si="38"/>
        <v>0</v>
      </c>
      <c r="P243" s="1122" t="str">
        <f t="shared" si="39"/>
        <v>#REF!</v>
      </c>
      <c r="Q243" s="1122"/>
      <c r="R243" s="1216"/>
      <c r="S243" s="575"/>
      <c r="T243" s="1137"/>
      <c r="U243" s="1122" t="str">
        <f t="shared" si="5"/>
        <v/>
      </c>
      <c r="V243" s="1103"/>
      <c r="W243" s="1122"/>
      <c r="X243" s="1217"/>
      <c r="Y243" s="1186"/>
      <c r="Z243" s="1218"/>
      <c r="AA243" s="1219"/>
      <c r="AB243" s="1219"/>
      <c r="AC243" s="1220"/>
      <c r="AD243" s="1220"/>
      <c r="AE243" s="1221"/>
      <c r="AF243" s="1137"/>
      <c r="AG243" s="1090"/>
      <c r="AH243" s="1090"/>
      <c r="AI243" s="1090"/>
    </row>
    <row r="244" ht="15.0" customHeight="1">
      <c r="A244" s="575"/>
      <c r="B244" s="575"/>
      <c r="C244" s="1137"/>
      <c r="D244" s="1137"/>
      <c r="E244" s="1137"/>
      <c r="F244" s="575"/>
      <c r="G244" s="575"/>
      <c r="H244" s="575"/>
      <c r="I244" s="1079" t="str">
        <f t="shared" si="16"/>
        <v>#REF!</v>
      </c>
      <c r="J244" s="413">
        <v>8.0</v>
      </c>
      <c r="K244" s="575">
        <v>2024.0</v>
      </c>
      <c r="L244" s="576"/>
      <c r="M244" s="576"/>
      <c r="N244" s="1122"/>
      <c r="O244" s="1084">
        <f t="shared" si="38"/>
        <v>0</v>
      </c>
      <c r="P244" s="1122" t="str">
        <f t="shared" si="39"/>
        <v>#REF!</v>
      </c>
      <c r="Q244" s="1122"/>
      <c r="R244" s="1216"/>
      <c r="S244" s="575"/>
      <c r="T244" s="1137"/>
      <c r="U244" s="1122" t="str">
        <f t="shared" si="5"/>
        <v/>
      </c>
      <c r="V244" s="1103"/>
      <c r="W244" s="1122"/>
      <c r="X244" s="1217"/>
      <c r="Y244" s="1186"/>
      <c r="Z244" s="1218"/>
      <c r="AA244" s="1219"/>
      <c r="AB244" s="1219"/>
      <c r="AC244" s="1220"/>
      <c r="AD244" s="1220"/>
      <c r="AE244" s="1221"/>
      <c r="AF244" s="1137"/>
      <c r="AG244" s="1090"/>
      <c r="AH244" s="1090"/>
      <c r="AI244" s="1090"/>
    </row>
    <row r="245" ht="15.0" customHeight="1">
      <c r="A245" s="575"/>
      <c r="B245" s="575"/>
      <c r="C245" s="1137"/>
      <c r="D245" s="1137"/>
      <c r="E245" s="1137"/>
      <c r="F245" s="575"/>
      <c r="G245" s="575"/>
      <c r="H245" s="575"/>
      <c r="I245" s="1079" t="str">
        <f t="shared" si="16"/>
        <v>#REF!</v>
      </c>
      <c r="J245" s="413">
        <v>8.0</v>
      </c>
      <c r="K245" s="575">
        <v>2024.0</v>
      </c>
      <c r="L245" s="576"/>
      <c r="M245" s="576"/>
      <c r="N245" s="1122"/>
      <c r="O245" s="1084">
        <f t="shared" si="38"/>
        <v>0</v>
      </c>
      <c r="P245" s="1122" t="str">
        <f t="shared" si="39"/>
        <v>#REF!</v>
      </c>
      <c r="Q245" s="1122"/>
      <c r="R245" s="1216"/>
      <c r="S245" s="575"/>
      <c r="T245" s="1137"/>
      <c r="U245" s="1122" t="str">
        <f t="shared" si="5"/>
        <v/>
      </c>
      <c r="V245" s="1103"/>
      <c r="W245" s="1122"/>
      <c r="X245" s="1217"/>
      <c r="Y245" s="1186"/>
      <c r="Z245" s="1218"/>
      <c r="AA245" s="1219"/>
      <c r="AB245" s="1219"/>
      <c r="AC245" s="1220"/>
      <c r="AD245" s="1220"/>
      <c r="AE245" s="1221"/>
      <c r="AF245" s="1137"/>
      <c r="AG245" s="1090"/>
      <c r="AH245" s="1090"/>
      <c r="AI245" s="1090"/>
    </row>
    <row r="246" ht="15.0" customHeight="1">
      <c r="A246" s="575"/>
      <c r="B246" s="1222"/>
      <c r="C246" s="1137"/>
      <c r="D246" s="1137"/>
      <c r="E246" s="1137"/>
      <c r="F246" s="575"/>
      <c r="G246" s="575"/>
      <c r="H246" s="575"/>
      <c r="I246" s="1079" t="str">
        <f t="shared" si="16"/>
        <v>#REF!</v>
      </c>
      <c r="J246" s="413">
        <v>8.0</v>
      </c>
      <c r="K246" s="575">
        <v>2024.0</v>
      </c>
      <c r="L246" s="576"/>
      <c r="M246" s="576"/>
      <c r="N246" s="1122"/>
      <c r="O246" s="1084">
        <f t="shared" si="38"/>
        <v>0</v>
      </c>
      <c r="P246" s="1122" t="str">
        <f t="shared" si="39"/>
        <v>#REF!</v>
      </c>
      <c r="Q246" s="1122"/>
      <c r="R246" s="1216"/>
      <c r="S246" s="575"/>
      <c r="T246" s="1137"/>
      <c r="U246" s="1122" t="str">
        <f t="shared" si="5"/>
        <v/>
      </c>
      <c r="V246" s="1103"/>
      <c r="W246" s="1122"/>
      <c r="X246" s="1217"/>
      <c r="Y246" s="1186"/>
      <c r="Z246" s="1218"/>
      <c r="AA246" s="1219"/>
      <c r="AB246" s="1219"/>
      <c r="AC246" s="1220"/>
      <c r="AD246" s="1220"/>
      <c r="AE246" s="1221"/>
      <c r="AF246" s="1137"/>
      <c r="AG246" s="1090"/>
      <c r="AH246" s="1090"/>
      <c r="AI246" s="1090"/>
    </row>
    <row r="247" ht="15.0" customHeight="1">
      <c r="A247" s="575"/>
      <c r="B247" s="575"/>
      <c r="C247" s="1137"/>
      <c r="D247" s="1137"/>
      <c r="E247" s="1137"/>
      <c r="F247" s="575"/>
      <c r="G247" s="575"/>
      <c r="H247" s="575"/>
      <c r="I247" s="1079" t="str">
        <f t="shared" si="16"/>
        <v>#REF!</v>
      </c>
      <c r="J247" s="413">
        <v>8.0</v>
      </c>
      <c r="K247" s="575">
        <v>2024.0</v>
      </c>
      <c r="L247" s="576"/>
      <c r="M247" s="576"/>
      <c r="N247" s="1122"/>
      <c r="O247" s="1084">
        <f t="shared" si="38"/>
        <v>0</v>
      </c>
      <c r="P247" s="1122" t="str">
        <f t="shared" si="39"/>
        <v>#REF!</v>
      </c>
      <c r="Q247" s="1122"/>
      <c r="R247" s="1216"/>
      <c r="S247" s="575"/>
      <c r="T247" s="1137"/>
      <c r="U247" s="1122" t="str">
        <f t="shared" si="5"/>
        <v/>
      </c>
      <c r="V247" s="1103"/>
      <c r="W247" s="1122"/>
      <c r="X247" s="1217"/>
      <c r="Y247" s="1186"/>
      <c r="Z247" s="1218"/>
      <c r="AA247" s="1219"/>
      <c r="AB247" s="1219"/>
      <c r="AC247" s="1220"/>
      <c r="AD247" s="1220"/>
      <c r="AE247" s="1221"/>
      <c r="AF247" s="1137"/>
      <c r="AG247" s="1090"/>
      <c r="AH247" s="1090"/>
      <c r="AI247" s="1090"/>
    </row>
    <row r="248" ht="15.0" customHeight="1">
      <c r="A248" s="575"/>
      <c r="B248" s="575"/>
      <c r="C248" s="1137"/>
      <c r="D248" s="1137"/>
      <c r="E248" s="1137"/>
      <c r="F248" s="575"/>
      <c r="G248" s="575"/>
      <c r="H248" s="575"/>
      <c r="I248" s="1079" t="str">
        <f t="shared" si="16"/>
        <v>#REF!</v>
      </c>
      <c r="J248" s="413">
        <v>8.0</v>
      </c>
      <c r="K248" s="575">
        <v>2024.0</v>
      </c>
      <c r="L248" s="576"/>
      <c r="M248" s="576"/>
      <c r="N248" s="1122"/>
      <c r="O248" s="1084">
        <f t="shared" si="38"/>
        <v>0</v>
      </c>
      <c r="P248" s="1122" t="str">
        <f t="shared" si="39"/>
        <v>#REF!</v>
      </c>
      <c r="Q248" s="1122"/>
      <c r="R248" s="1216"/>
      <c r="S248" s="575"/>
      <c r="T248" s="1137"/>
      <c r="U248" s="1122" t="str">
        <f t="shared" si="5"/>
        <v/>
      </c>
      <c r="V248" s="1103"/>
      <c r="W248" s="1122"/>
      <c r="X248" s="1217"/>
      <c r="Y248" s="1186"/>
      <c r="Z248" s="1218"/>
      <c r="AA248" s="1219"/>
      <c r="AB248" s="1219"/>
      <c r="AC248" s="1220"/>
      <c r="AD248" s="1220"/>
      <c r="AE248" s="1221"/>
      <c r="AF248" s="1137"/>
      <c r="AG248" s="1090"/>
      <c r="AH248" s="1090"/>
      <c r="AI248" s="1090"/>
    </row>
    <row r="249" ht="15.0" customHeight="1">
      <c r="A249" s="575"/>
      <c r="B249" s="1222"/>
      <c r="C249" s="1137"/>
      <c r="D249" s="1137"/>
      <c r="E249" s="1137"/>
      <c r="F249" s="575"/>
      <c r="G249" s="575"/>
      <c r="H249" s="575"/>
      <c r="I249" s="1079" t="str">
        <f t="shared" si="16"/>
        <v>#REF!</v>
      </c>
      <c r="J249" s="413">
        <v>8.0</v>
      </c>
      <c r="K249" s="575">
        <v>2024.0</v>
      </c>
      <c r="L249" s="576"/>
      <c r="M249" s="576"/>
      <c r="N249" s="1122"/>
      <c r="O249" s="1084">
        <f t="shared" si="38"/>
        <v>0</v>
      </c>
      <c r="P249" s="1122" t="str">
        <f t="shared" si="39"/>
        <v>#REF!</v>
      </c>
      <c r="Q249" s="1122"/>
      <c r="R249" s="1216"/>
      <c r="S249" s="575"/>
      <c r="T249" s="1137"/>
      <c r="U249" s="1122" t="str">
        <f t="shared" si="5"/>
        <v/>
      </c>
      <c r="V249" s="1103"/>
      <c r="W249" s="1122"/>
      <c r="X249" s="1217"/>
      <c r="Y249" s="1186"/>
      <c r="Z249" s="1218"/>
      <c r="AA249" s="1219"/>
      <c r="AB249" s="1219"/>
      <c r="AC249" s="1220"/>
      <c r="AD249" s="1220"/>
      <c r="AE249" s="1221"/>
      <c r="AF249" s="1137"/>
      <c r="AG249" s="1090"/>
      <c r="AH249" s="1090"/>
      <c r="AI249" s="1090"/>
    </row>
    <row r="250" ht="15.0" customHeight="1">
      <c r="A250" s="575"/>
      <c r="B250" s="575"/>
      <c r="C250" s="1137"/>
      <c r="D250" s="1137"/>
      <c r="E250" s="1137"/>
      <c r="F250" s="575"/>
      <c r="G250" s="575"/>
      <c r="H250" s="575"/>
      <c r="I250" s="1079" t="str">
        <f t="shared" si="16"/>
        <v>#REF!</v>
      </c>
      <c r="J250" s="413">
        <v>8.0</v>
      </c>
      <c r="K250" s="575">
        <v>2024.0</v>
      </c>
      <c r="L250" s="576"/>
      <c r="M250" s="576"/>
      <c r="N250" s="1122"/>
      <c r="O250" s="1084">
        <f t="shared" si="38"/>
        <v>0</v>
      </c>
      <c r="P250" s="1122" t="str">
        <f t="shared" si="39"/>
        <v>#REF!</v>
      </c>
      <c r="Q250" s="1122"/>
      <c r="R250" s="1216"/>
      <c r="S250" s="575"/>
      <c r="T250" s="1137"/>
      <c r="U250" s="1122" t="str">
        <f t="shared" si="5"/>
        <v/>
      </c>
      <c r="V250" s="1103"/>
      <c r="W250" s="1122"/>
      <c r="X250" s="1217"/>
      <c r="Y250" s="1186"/>
      <c r="Z250" s="1218"/>
      <c r="AA250" s="1219"/>
      <c r="AB250" s="1219"/>
      <c r="AC250" s="1220"/>
      <c r="AD250" s="1220"/>
      <c r="AE250" s="1221"/>
      <c r="AF250" s="1137"/>
      <c r="AG250" s="1090"/>
      <c r="AH250" s="1090"/>
      <c r="AI250" s="1090"/>
    </row>
    <row r="251" ht="15.0" customHeight="1">
      <c r="A251" s="575"/>
      <c r="B251" s="575"/>
      <c r="C251" s="1137"/>
      <c r="D251" s="1137"/>
      <c r="E251" s="1137"/>
      <c r="F251" s="575"/>
      <c r="G251" s="575"/>
      <c r="H251" s="575"/>
      <c r="I251" s="1079" t="str">
        <f t="shared" si="16"/>
        <v>#REF!</v>
      </c>
      <c r="J251" s="413">
        <v>8.0</v>
      </c>
      <c r="K251" s="575">
        <v>2024.0</v>
      </c>
      <c r="L251" s="576"/>
      <c r="M251" s="576"/>
      <c r="N251" s="1122"/>
      <c r="O251" s="1084">
        <f t="shared" si="38"/>
        <v>0</v>
      </c>
      <c r="P251" s="1122" t="str">
        <f t="shared" si="39"/>
        <v>#REF!</v>
      </c>
      <c r="Q251" s="1122"/>
      <c r="R251" s="1216"/>
      <c r="S251" s="575"/>
      <c r="T251" s="1137"/>
      <c r="U251" s="1122" t="str">
        <f t="shared" si="5"/>
        <v/>
      </c>
      <c r="V251" s="1103"/>
      <c r="W251" s="1122"/>
      <c r="X251" s="1217"/>
      <c r="Y251" s="1186"/>
      <c r="Z251" s="1218"/>
      <c r="AA251" s="1219"/>
      <c r="AB251" s="1219"/>
      <c r="AC251" s="1220"/>
      <c r="AD251" s="1220"/>
      <c r="AE251" s="1221"/>
      <c r="AF251" s="1137"/>
      <c r="AG251" s="1090"/>
      <c r="AH251" s="1090"/>
      <c r="AI251" s="1090"/>
    </row>
    <row r="252" ht="15.0" customHeight="1">
      <c r="A252" s="575"/>
      <c r="B252" s="575"/>
      <c r="C252" s="1137"/>
      <c r="D252" s="1137"/>
      <c r="E252" s="1137"/>
      <c r="F252" s="575"/>
      <c r="G252" s="575"/>
      <c r="H252" s="575"/>
      <c r="I252" s="1079" t="str">
        <f t="shared" si="16"/>
        <v>#REF!</v>
      </c>
      <c r="J252" s="413">
        <v>8.0</v>
      </c>
      <c r="K252" s="575">
        <v>2024.0</v>
      </c>
      <c r="L252" s="576"/>
      <c r="M252" s="576"/>
      <c r="N252" s="1122"/>
      <c r="O252" s="1084">
        <f t="shared" si="38"/>
        <v>0</v>
      </c>
      <c r="P252" s="1122" t="str">
        <f t="shared" si="39"/>
        <v>#REF!</v>
      </c>
      <c r="Q252" s="1122"/>
      <c r="R252" s="1216"/>
      <c r="S252" s="575"/>
      <c r="T252" s="1137"/>
      <c r="U252" s="1122" t="str">
        <f t="shared" si="5"/>
        <v/>
      </c>
      <c r="V252" s="1103"/>
      <c r="W252" s="1122"/>
      <c r="X252" s="1217"/>
      <c r="Y252" s="1186"/>
      <c r="Z252" s="1218"/>
      <c r="AA252" s="1219"/>
      <c r="AB252" s="1219"/>
      <c r="AC252" s="1220"/>
      <c r="AD252" s="1220"/>
      <c r="AE252" s="1221"/>
      <c r="AF252" s="1137"/>
      <c r="AG252" s="1090"/>
      <c r="AH252" s="1090"/>
      <c r="AI252" s="1090"/>
    </row>
    <row r="253" ht="15.0" customHeight="1">
      <c r="A253" s="575"/>
      <c r="B253" s="575"/>
      <c r="C253" s="1137"/>
      <c r="D253" s="1137"/>
      <c r="E253" s="1137"/>
      <c r="F253" s="575"/>
      <c r="G253" s="575"/>
      <c r="H253" s="575"/>
      <c r="I253" s="1079" t="str">
        <f t="shared" si="16"/>
        <v>#REF!</v>
      </c>
      <c r="J253" s="413">
        <v>8.0</v>
      </c>
      <c r="K253" s="575">
        <v>2024.0</v>
      </c>
      <c r="L253" s="576"/>
      <c r="M253" s="576"/>
      <c r="N253" s="1122"/>
      <c r="O253" s="1084">
        <f t="shared" si="38"/>
        <v>0</v>
      </c>
      <c r="P253" s="1122" t="str">
        <f t="shared" si="39"/>
        <v>#REF!</v>
      </c>
      <c r="Q253" s="1122"/>
      <c r="R253" s="1216"/>
      <c r="S253" s="575"/>
      <c r="T253" s="1137"/>
      <c r="U253" s="1122" t="str">
        <f t="shared" si="5"/>
        <v/>
      </c>
      <c r="V253" s="1103"/>
      <c r="W253" s="1122"/>
      <c r="X253" s="1217"/>
      <c r="Y253" s="1186"/>
      <c r="Z253" s="1218"/>
      <c r="AA253" s="1219"/>
      <c r="AB253" s="1219"/>
      <c r="AC253" s="1220"/>
      <c r="AD253" s="1220"/>
      <c r="AE253" s="1221"/>
      <c r="AF253" s="1137"/>
      <c r="AG253" s="1090"/>
      <c r="AH253" s="1090"/>
      <c r="AI253" s="1090"/>
    </row>
    <row r="254" ht="15.0" customHeight="1">
      <c r="A254" s="575"/>
      <c r="B254" s="575"/>
      <c r="C254" s="1137"/>
      <c r="D254" s="1137"/>
      <c r="E254" s="1137"/>
      <c r="F254" s="575"/>
      <c r="G254" s="575"/>
      <c r="H254" s="575"/>
      <c r="I254" s="1079" t="str">
        <f t="shared" si="16"/>
        <v>#REF!</v>
      </c>
      <c r="J254" s="413">
        <v>8.0</v>
      </c>
      <c r="K254" s="575">
        <v>2024.0</v>
      </c>
      <c r="L254" s="576"/>
      <c r="M254" s="576"/>
      <c r="N254" s="1122"/>
      <c r="O254" s="1084">
        <f t="shared" si="38"/>
        <v>0</v>
      </c>
      <c r="P254" s="1122" t="str">
        <f t="shared" si="39"/>
        <v>#REF!</v>
      </c>
      <c r="Q254" s="1122"/>
      <c r="R254" s="1216"/>
      <c r="S254" s="575"/>
      <c r="T254" s="1137"/>
      <c r="U254" s="1122" t="str">
        <f t="shared" si="5"/>
        <v/>
      </c>
      <c r="V254" s="1103"/>
      <c r="W254" s="1122"/>
      <c r="X254" s="1217"/>
      <c r="Y254" s="1186"/>
      <c r="Z254" s="1218"/>
      <c r="AA254" s="1219"/>
      <c r="AB254" s="1219"/>
      <c r="AC254" s="1220"/>
      <c r="AD254" s="1220"/>
      <c r="AE254" s="1221"/>
      <c r="AF254" s="1137"/>
      <c r="AG254" s="1090"/>
      <c r="AH254" s="1090"/>
      <c r="AI254" s="1090"/>
    </row>
    <row r="255" ht="15.0" customHeight="1">
      <c r="A255" s="575"/>
      <c r="B255" s="575"/>
      <c r="C255" s="1137"/>
      <c r="D255" s="1137"/>
      <c r="E255" s="1137"/>
      <c r="F255" s="575"/>
      <c r="G255" s="575"/>
      <c r="H255" s="575"/>
      <c r="I255" s="1079" t="str">
        <f t="shared" si="16"/>
        <v>#REF!</v>
      </c>
      <c r="J255" s="413">
        <v>8.0</v>
      </c>
      <c r="K255" s="575">
        <v>2024.0</v>
      </c>
      <c r="L255" s="576"/>
      <c r="M255" s="576"/>
      <c r="N255" s="1122"/>
      <c r="O255" s="1084">
        <f t="shared" si="38"/>
        <v>0</v>
      </c>
      <c r="P255" s="1122" t="str">
        <f t="shared" si="39"/>
        <v>#REF!</v>
      </c>
      <c r="Q255" s="1122"/>
      <c r="R255" s="1216"/>
      <c r="S255" s="575"/>
      <c r="T255" s="1137"/>
      <c r="U255" s="1122" t="str">
        <f t="shared" si="5"/>
        <v/>
      </c>
      <c r="V255" s="1103"/>
      <c r="W255" s="1122"/>
      <c r="X255" s="1217"/>
      <c r="Y255" s="1186"/>
      <c r="Z255" s="1218"/>
      <c r="AA255" s="1219"/>
      <c r="AB255" s="1219"/>
      <c r="AC255" s="1220"/>
      <c r="AD255" s="1220"/>
      <c r="AE255" s="1221"/>
      <c r="AF255" s="1137"/>
      <c r="AG255" s="1090"/>
      <c r="AH255" s="1090"/>
      <c r="AI255" s="1090"/>
    </row>
    <row r="256" ht="15.0" customHeight="1">
      <c r="A256" s="575"/>
      <c r="B256" s="575"/>
      <c r="C256" s="1137"/>
      <c r="D256" s="1137"/>
      <c r="E256" s="1137"/>
      <c r="F256" s="575"/>
      <c r="G256" s="575"/>
      <c r="H256" s="575"/>
      <c r="I256" s="1079" t="str">
        <f t="shared" si="16"/>
        <v>#REF!</v>
      </c>
      <c r="J256" s="413">
        <v>8.0</v>
      </c>
      <c r="K256" s="575">
        <v>2024.0</v>
      </c>
      <c r="L256" s="576"/>
      <c r="M256" s="576"/>
      <c r="N256" s="1122"/>
      <c r="O256" s="1084">
        <f t="shared" si="38"/>
        <v>0</v>
      </c>
      <c r="P256" s="1122" t="str">
        <f t="shared" si="39"/>
        <v>#REF!</v>
      </c>
      <c r="Q256" s="1122"/>
      <c r="R256" s="1216"/>
      <c r="S256" s="575"/>
      <c r="T256" s="1137"/>
      <c r="U256" s="1122" t="str">
        <f t="shared" si="5"/>
        <v/>
      </c>
      <c r="V256" s="1103"/>
      <c r="W256" s="1122"/>
      <c r="X256" s="1217"/>
      <c r="Y256" s="1186"/>
      <c r="Z256" s="1218"/>
      <c r="AA256" s="1219"/>
      <c r="AB256" s="1219"/>
      <c r="AC256" s="1220"/>
      <c r="AD256" s="1220"/>
      <c r="AE256" s="1221"/>
      <c r="AF256" s="1137"/>
      <c r="AG256" s="1090"/>
      <c r="AH256" s="1090"/>
      <c r="AI256" s="1090"/>
    </row>
    <row r="257" ht="15.0" customHeight="1">
      <c r="A257" s="575"/>
      <c r="B257" s="575"/>
      <c r="C257" s="1137"/>
      <c r="D257" s="1137"/>
      <c r="E257" s="1137"/>
      <c r="F257" s="575"/>
      <c r="G257" s="575"/>
      <c r="H257" s="575"/>
      <c r="I257" s="1079" t="str">
        <f t="shared" si="16"/>
        <v>#REF!</v>
      </c>
      <c r="J257" s="413">
        <v>8.0</v>
      </c>
      <c r="K257" s="575">
        <v>2024.0</v>
      </c>
      <c r="L257" s="576"/>
      <c r="M257" s="576"/>
      <c r="N257" s="1122"/>
      <c r="O257" s="1084">
        <f t="shared" si="38"/>
        <v>0</v>
      </c>
      <c r="P257" s="1122" t="str">
        <f t="shared" si="39"/>
        <v>#REF!</v>
      </c>
      <c r="Q257" s="1122"/>
      <c r="R257" s="1216"/>
      <c r="S257" s="575"/>
      <c r="T257" s="1137"/>
      <c r="U257" s="1122" t="str">
        <f t="shared" si="5"/>
        <v/>
      </c>
      <c r="V257" s="1103"/>
      <c r="W257" s="1122"/>
      <c r="X257" s="1217"/>
      <c r="Y257" s="1186"/>
      <c r="Z257" s="1218"/>
      <c r="AA257" s="1219"/>
      <c r="AB257" s="1219"/>
      <c r="AC257" s="1220"/>
      <c r="AD257" s="1220"/>
      <c r="AE257" s="1221"/>
      <c r="AF257" s="1137"/>
      <c r="AG257" s="1090"/>
      <c r="AH257" s="1090"/>
      <c r="AI257" s="1090"/>
    </row>
    <row r="258" ht="15.0" customHeight="1">
      <c r="A258" s="575"/>
      <c r="B258" s="575"/>
      <c r="C258" s="1137"/>
      <c r="D258" s="1215"/>
      <c r="E258" s="1215"/>
      <c r="F258" s="579"/>
      <c r="G258" s="579"/>
      <c r="H258" s="579"/>
      <c r="I258" s="1079" t="str">
        <f t="shared" si="16"/>
        <v>#REF!</v>
      </c>
      <c r="J258" s="413">
        <v>8.0</v>
      </c>
      <c r="K258" s="575">
        <v>2024.0</v>
      </c>
      <c r="L258" s="576"/>
      <c r="M258" s="576"/>
      <c r="N258" s="1122"/>
      <c r="O258" s="1084">
        <f t="shared" si="38"/>
        <v>0</v>
      </c>
      <c r="P258" s="1122" t="str">
        <f t="shared" si="39"/>
        <v>#REF!</v>
      </c>
      <c r="Q258" s="1122"/>
      <c r="R258" s="1216"/>
      <c r="S258" s="575"/>
      <c r="T258" s="1137"/>
      <c r="U258" s="1122" t="str">
        <f t="shared" si="5"/>
        <v/>
      </c>
      <c r="V258" s="1103"/>
      <c r="W258" s="1122"/>
      <c r="X258" s="1217"/>
      <c r="Y258" s="1186"/>
      <c r="Z258" s="1218"/>
      <c r="AA258" s="1219"/>
      <c r="AB258" s="1219"/>
      <c r="AC258" s="1220"/>
      <c r="AD258" s="1220"/>
      <c r="AE258" s="1221"/>
      <c r="AF258" s="1137"/>
      <c r="AG258" s="1090"/>
      <c r="AH258" s="1090"/>
      <c r="AI258" s="1090"/>
    </row>
    <row r="259" ht="15.0" customHeight="1">
      <c r="A259" s="575"/>
      <c r="B259" s="575"/>
      <c r="C259" s="1137"/>
      <c r="D259" s="1215"/>
      <c r="E259" s="1215"/>
      <c r="F259" s="579"/>
      <c r="G259" s="579"/>
      <c r="H259" s="579"/>
      <c r="I259" s="1079" t="str">
        <f t="shared" si="16"/>
        <v>#REF!</v>
      </c>
      <c r="J259" s="413">
        <v>8.0</v>
      </c>
      <c r="K259" s="575">
        <v>2024.0</v>
      </c>
      <c r="L259" s="576"/>
      <c r="M259" s="576"/>
      <c r="N259" s="1122"/>
      <c r="O259" s="1084">
        <f t="shared" si="38"/>
        <v>0</v>
      </c>
      <c r="P259" s="1122" t="str">
        <f t="shared" si="39"/>
        <v>#REF!</v>
      </c>
      <c r="Q259" s="1122"/>
      <c r="R259" s="1216"/>
      <c r="S259" s="575"/>
      <c r="T259" s="1137"/>
      <c r="U259" s="1122" t="str">
        <f t="shared" si="5"/>
        <v/>
      </c>
      <c r="V259" s="1103"/>
      <c r="W259" s="1122"/>
      <c r="X259" s="1217"/>
      <c r="Y259" s="1186"/>
      <c r="Z259" s="1218"/>
      <c r="AA259" s="1219"/>
      <c r="AB259" s="1219"/>
      <c r="AC259" s="1220"/>
      <c r="AD259" s="1220"/>
      <c r="AE259" s="1221"/>
      <c r="AF259" s="1137"/>
      <c r="AG259" s="1090"/>
      <c r="AH259" s="1090"/>
      <c r="AI259" s="1090"/>
    </row>
    <row r="260" ht="15.0" customHeight="1">
      <c r="A260" s="575"/>
      <c r="B260" s="575"/>
      <c r="C260" s="1137"/>
      <c r="D260" s="1215"/>
      <c r="E260" s="1215"/>
      <c r="F260" s="579"/>
      <c r="G260" s="579"/>
      <c r="H260" s="579"/>
      <c r="I260" s="1079" t="str">
        <f t="shared" si="16"/>
        <v>#REF!</v>
      </c>
      <c r="J260" s="413">
        <v>8.0</v>
      </c>
      <c r="K260" s="575">
        <v>2024.0</v>
      </c>
      <c r="L260" s="576"/>
      <c r="M260" s="576"/>
      <c r="N260" s="1122"/>
      <c r="O260" s="1084">
        <f t="shared" si="38"/>
        <v>0</v>
      </c>
      <c r="P260" s="1122" t="str">
        <f t="shared" si="39"/>
        <v>#REF!</v>
      </c>
      <c r="Q260" s="1122"/>
      <c r="R260" s="1216"/>
      <c r="S260" s="575"/>
      <c r="T260" s="1137"/>
      <c r="U260" s="1122" t="str">
        <f t="shared" si="5"/>
        <v/>
      </c>
      <c r="V260" s="1103"/>
      <c r="W260" s="1122"/>
      <c r="X260" s="1217"/>
      <c r="Y260" s="1186"/>
      <c r="Z260" s="1218"/>
      <c r="AA260" s="1219"/>
      <c r="AB260" s="1219"/>
      <c r="AC260" s="1220"/>
      <c r="AD260" s="1220"/>
      <c r="AE260" s="1221"/>
      <c r="AF260" s="1137"/>
      <c r="AG260" s="1090"/>
      <c r="AH260" s="1090"/>
      <c r="AI260" s="1090"/>
    </row>
    <row r="261" ht="15.0" customHeight="1">
      <c r="A261" s="575"/>
      <c r="B261" s="575"/>
      <c r="C261" s="1137"/>
      <c r="D261" s="1215"/>
      <c r="E261" s="1215"/>
      <c r="F261" s="579"/>
      <c r="G261" s="579"/>
      <c r="H261" s="579"/>
      <c r="I261" s="1079" t="str">
        <f t="shared" si="16"/>
        <v>#REF!</v>
      </c>
      <c r="J261" s="413">
        <v>8.0</v>
      </c>
      <c r="K261" s="575">
        <v>2024.0</v>
      </c>
      <c r="L261" s="576"/>
      <c r="M261" s="576"/>
      <c r="N261" s="1122"/>
      <c r="O261" s="1084">
        <f t="shared" si="38"/>
        <v>0</v>
      </c>
      <c r="P261" s="1122" t="str">
        <f t="shared" si="39"/>
        <v>#REF!</v>
      </c>
      <c r="Q261" s="1122"/>
      <c r="R261" s="1216"/>
      <c r="S261" s="575"/>
      <c r="T261" s="1137"/>
      <c r="U261" s="1122" t="str">
        <f t="shared" si="5"/>
        <v/>
      </c>
      <c r="V261" s="1103"/>
      <c r="W261" s="1122"/>
      <c r="X261" s="1217"/>
      <c r="Y261" s="1186"/>
      <c r="Z261" s="1218"/>
      <c r="AA261" s="1219"/>
      <c r="AB261" s="1219"/>
      <c r="AC261" s="1220"/>
      <c r="AD261" s="1220"/>
      <c r="AE261" s="1221"/>
      <c r="AF261" s="1137"/>
      <c r="AG261" s="1090"/>
      <c r="AH261" s="1090"/>
      <c r="AI261" s="1090"/>
    </row>
    <row r="262" ht="15.0" customHeight="1">
      <c r="A262" s="575"/>
      <c r="B262" s="575"/>
      <c r="C262" s="1137"/>
      <c r="D262" s="1215"/>
      <c r="E262" s="1215"/>
      <c r="F262" s="579"/>
      <c r="G262" s="579"/>
      <c r="H262" s="579"/>
      <c r="I262" s="1079" t="str">
        <f t="shared" si="16"/>
        <v>#REF!</v>
      </c>
      <c r="J262" s="413">
        <v>8.0</v>
      </c>
      <c r="K262" s="575">
        <v>2024.0</v>
      </c>
      <c r="L262" s="576"/>
      <c r="M262" s="576"/>
      <c r="N262" s="1122"/>
      <c r="O262" s="1084">
        <f t="shared" si="38"/>
        <v>0</v>
      </c>
      <c r="P262" s="1122" t="str">
        <f t="shared" si="39"/>
        <v>#REF!</v>
      </c>
      <c r="Q262" s="1122"/>
      <c r="R262" s="1216"/>
      <c r="S262" s="575"/>
      <c r="T262" s="1137"/>
      <c r="U262" s="1122" t="str">
        <f t="shared" si="5"/>
        <v/>
      </c>
      <c r="V262" s="1103"/>
      <c r="W262" s="1122"/>
      <c r="X262" s="1217"/>
      <c r="Y262" s="1186"/>
      <c r="Z262" s="1218"/>
      <c r="AA262" s="1219"/>
      <c r="AB262" s="1219"/>
      <c r="AC262" s="1220"/>
      <c r="AD262" s="1220"/>
      <c r="AE262" s="1221"/>
      <c r="AF262" s="1137"/>
      <c r="AG262" s="1090"/>
      <c r="AH262" s="1090"/>
      <c r="AI262" s="1090"/>
    </row>
    <row r="263" ht="15.0" customHeight="1">
      <c r="A263" s="575"/>
      <c r="B263" s="575"/>
      <c r="C263" s="1137"/>
      <c r="D263" s="1215"/>
      <c r="E263" s="1215"/>
      <c r="F263" s="579"/>
      <c r="G263" s="579"/>
      <c r="H263" s="579"/>
      <c r="I263" s="1079" t="str">
        <f t="shared" si="16"/>
        <v>#REF!</v>
      </c>
      <c r="J263" s="413">
        <v>8.0</v>
      </c>
      <c r="K263" s="575">
        <v>2024.0</v>
      </c>
      <c r="L263" s="576"/>
      <c r="M263" s="576"/>
      <c r="N263" s="1122"/>
      <c r="O263" s="1084">
        <f t="shared" si="38"/>
        <v>0</v>
      </c>
      <c r="P263" s="1122" t="str">
        <f t="shared" si="39"/>
        <v>#REF!</v>
      </c>
      <c r="Q263" s="1122"/>
      <c r="R263" s="1216"/>
      <c r="S263" s="575"/>
      <c r="T263" s="1137"/>
      <c r="U263" s="1122" t="str">
        <f t="shared" si="5"/>
        <v/>
      </c>
      <c r="V263" s="1103"/>
      <c r="W263" s="1122"/>
      <c r="X263" s="1217"/>
      <c r="Y263" s="1186"/>
      <c r="Z263" s="1218"/>
      <c r="AA263" s="1219"/>
      <c r="AB263" s="1219"/>
      <c r="AC263" s="1220"/>
      <c r="AD263" s="1220"/>
      <c r="AE263" s="1221"/>
      <c r="AF263" s="1137"/>
      <c r="AG263" s="1090"/>
      <c r="AH263" s="1090"/>
      <c r="AI263" s="1090"/>
    </row>
    <row r="264" ht="15.0" customHeight="1">
      <c r="A264" s="575"/>
      <c r="B264" s="575"/>
      <c r="C264" s="1137"/>
      <c r="D264" s="1215"/>
      <c r="E264" s="1215"/>
      <c r="F264" s="579"/>
      <c r="G264" s="579"/>
      <c r="H264" s="579"/>
      <c r="I264" s="1079" t="str">
        <f t="shared" si="16"/>
        <v>#REF!</v>
      </c>
      <c r="J264" s="413">
        <v>8.0</v>
      </c>
      <c r="K264" s="575">
        <v>2024.0</v>
      </c>
      <c r="L264" s="576"/>
      <c r="M264" s="576"/>
      <c r="N264" s="1122"/>
      <c r="O264" s="1084">
        <f t="shared" si="38"/>
        <v>0</v>
      </c>
      <c r="P264" s="1122" t="str">
        <f t="shared" si="39"/>
        <v>#REF!</v>
      </c>
      <c r="Q264" s="1122"/>
      <c r="R264" s="1216"/>
      <c r="S264" s="575"/>
      <c r="T264" s="1137"/>
      <c r="U264" s="1122" t="str">
        <f t="shared" si="5"/>
        <v/>
      </c>
      <c r="V264" s="1103"/>
      <c r="W264" s="1122"/>
      <c r="X264" s="1217"/>
      <c r="Y264" s="1186"/>
      <c r="Z264" s="1218"/>
      <c r="AA264" s="1219"/>
      <c r="AB264" s="1219"/>
      <c r="AC264" s="1220"/>
      <c r="AD264" s="1220"/>
      <c r="AE264" s="1221"/>
      <c r="AF264" s="1137"/>
      <c r="AG264" s="1090"/>
      <c r="AH264" s="1090"/>
      <c r="AI264" s="1090"/>
    </row>
    <row r="265" ht="15.0" customHeight="1">
      <c r="A265" s="270"/>
      <c r="B265" s="274"/>
      <c r="C265" s="287"/>
      <c r="D265" s="1108"/>
      <c r="E265" s="287"/>
      <c r="F265" s="537"/>
      <c r="G265" s="537"/>
      <c r="H265" s="270"/>
      <c r="I265" s="1079" t="str">
        <f t="shared" si="16"/>
        <v>#REF!</v>
      </c>
      <c r="J265" s="413">
        <v>8.0</v>
      </c>
      <c r="K265" s="575">
        <v>2024.0</v>
      </c>
      <c r="L265" s="576"/>
      <c r="M265" s="576"/>
      <c r="N265" s="1084"/>
      <c r="O265" s="1084">
        <f t="shared" si="38"/>
        <v>0</v>
      </c>
      <c r="P265" s="1084" t="str">
        <f t="shared" si="39"/>
        <v>#REF!</v>
      </c>
      <c r="Q265" s="1122"/>
      <c r="R265" s="1084"/>
      <c r="S265" s="270"/>
      <c r="T265" s="1137"/>
      <c r="U265" s="1122" t="str">
        <f t="shared" si="5"/>
        <v/>
      </c>
      <c r="V265" s="1103"/>
      <c r="W265" s="1122"/>
      <c r="X265" s="1217"/>
      <c r="Y265" s="1186"/>
      <c r="Z265" s="1218"/>
      <c r="AA265" s="1219"/>
      <c r="AB265" s="1219"/>
      <c r="AC265" s="1220"/>
      <c r="AD265" s="1220"/>
      <c r="AE265" s="1221"/>
      <c r="AF265" s="270"/>
      <c r="AG265" s="1090"/>
      <c r="AH265" s="1090"/>
      <c r="AI265" s="1090"/>
    </row>
    <row r="266" ht="15.0" customHeight="1">
      <c r="A266" s="270"/>
      <c r="B266" s="270"/>
      <c r="C266" s="325"/>
      <c r="D266" s="268"/>
      <c r="E266" s="287"/>
      <c r="F266" s="537"/>
      <c r="G266" s="537"/>
      <c r="H266" s="521"/>
      <c r="I266" s="1079" t="str">
        <f t="shared" si="16"/>
        <v>#REF!</v>
      </c>
      <c r="J266" s="413">
        <v>8.0</v>
      </c>
      <c r="K266" s="217">
        <v>2024.0</v>
      </c>
      <c r="L266" s="523"/>
      <c r="M266" s="523"/>
      <c r="N266" s="543"/>
      <c r="O266" s="1084">
        <f t="shared" si="38"/>
        <v>0</v>
      </c>
      <c r="P266" s="490" t="str">
        <f t="shared" si="39"/>
        <v>#REF!</v>
      </c>
      <c r="Q266" s="490"/>
      <c r="R266" s="1084"/>
      <c r="S266" s="270"/>
      <c r="T266" s="1099"/>
      <c r="U266" s="1084" t="str">
        <f t="shared" si="5"/>
        <v/>
      </c>
      <c r="V266" s="1102"/>
      <c r="W266" s="1084"/>
      <c r="X266" s="1084"/>
      <c r="Y266" s="1186"/>
      <c r="Z266" s="1206"/>
      <c r="AA266" s="1085"/>
      <c r="AB266" s="1085"/>
      <c r="AC266" s="1105"/>
      <c r="AD266" s="1105"/>
      <c r="AE266" s="1105"/>
      <c r="AF266" s="270"/>
      <c r="AG266" s="1090"/>
      <c r="AH266" s="1090"/>
      <c r="AI266" s="1090"/>
    </row>
    <row r="267" ht="15.0" customHeight="1">
      <c r="A267" s="270"/>
      <c r="B267" s="270"/>
      <c r="C267" s="325"/>
      <c r="D267" s="268"/>
      <c r="E267" s="287"/>
      <c r="F267" s="537"/>
      <c r="G267" s="537"/>
      <c r="H267" s="521"/>
      <c r="I267" s="1079" t="str">
        <f t="shared" si="16"/>
        <v>#REF!</v>
      </c>
      <c r="J267" s="413">
        <v>8.0</v>
      </c>
      <c r="K267" s="217">
        <v>2024.0</v>
      </c>
      <c r="L267" s="523"/>
      <c r="M267" s="523"/>
      <c r="N267" s="543"/>
      <c r="O267" s="1084">
        <f t="shared" si="38"/>
        <v>0</v>
      </c>
      <c r="P267" s="490" t="str">
        <f t="shared" si="39"/>
        <v>#REF!</v>
      </c>
      <c r="Q267" s="490"/>
      <c r="R267" s="1084"/>
      <c r="S267" s="270"/>
      <c r="T267" s="1099"/>
      <c r="U267" s="1084" t="str">
        <f t="shared" si="5"/>
        <v/>
      </c>
      <c r="V267" s="1102"/>
      <c r="W267" s="1084"/>
      <c r="X267" s="1084"/>
      <c r="Y267" s="1186"/>
      <c r="Z267" s="1206"/>
      <c r="AA267" s="1085"/>
      <c r="AB267" s="1085"/>
      <c r="AC267" s="1105"/>
      <c r="AD267" s="1105"/>
      <c r="AE267" s="1105"/>
      <c r="AF267" s="270"/>
      <c r="AG267" s="1090"/>
      <c r="AH267" s="1090"/>
      <c r="AI267" s="1090"/>
    </row>
    <row r="268" ht="15.0" customHeight="1">
      <c r="A268" s="270"/>
      <c r="B268" s="270"/>
      <c r="C268" s="325"/>
      <c r="D268" s="268"/>
      <c r="E268" s="287"/>
      <c r="F268" s="537"/>
      <c r="G268" s="537"/>
      <c r="H268" s="1192"/>
      <c r="I268" s="1079" t="str">
        <f t="shared" si="16"/>
        <v>#REF!</v>
      </c>
      <c r="J268" s="413">
        <v>8.0</v>
      </c>
      <c r="K268" s="217">
        <v>2024.0</v>
      </c>
      <c r="L268" s="523"/>
      <c r="M268" s="523"/>
      <c r="N268" s="543"/>
      <c r="O268" s="1084">
        <f t="shared" si="38"/>
        <v>0</v>
      </c>
      <c r="P268" s="490" t="str">
        <f t="shared" si="39"/>
        <v>#REF!</v>
      </c>
      <c r="Q268" s="490"/>
      <c r="R268" s="1084"/>
      <c r="S268" s="270"/>
      <c r="T268" s="1099"/>
      <c r="U268" s="1084" t="str">
        <f t="shared" si="5"/>
        <v/>
      </c>
      <c r="V268" s="1102"/>
      <c r="W268" s="1084"/>
      <c r="X268" s="1084"/>
      <c r="Y268" s="1186"/>
      <c r="Z268" s="1206"/>
      <c r="AA268" s="1085"/>
      <c r="AB268" s="1085"/>
      <c r="AC268" s="1105"/>
      <c r="AD268" s="1105"/>
      <c r="AE268" s="1105"/>
      <c r="AF268" s="270"/>
      <c r="AG268" s="1090"/>
      <c r="AH268" s="1090"/>
      <c r="AI268" s="1090"/>
    </row>
    <row r="269" ht="15.0" customHeight="1">
      <c r="A269" s="270"/>
      <c r="B269" s="270"/>
      <c r="C269" s="325"/>
      <c r="D269" s="268"/>
      <c r="E269" s="287"/>
      <c r="F269" s="537"/>
      <c r="G269" s="537"/>
      <c r="H269" s="1192"/>
      <c r="I269" s="1079" t="str">
        <f t="shared" si="16"/>
        <v>#REF!</v>
      </c>
      <c r="J269" s="413">
        <v>8.0</v>
      </c>
      <c r="K269" s="217">
        <v>2024.0</v>
      </c>
      <c r="L269" s="523"/>
      <c r="M269" s="523"/>
      <c r="N269" s="490"/>
      <c r="O269" s="1084">
        <f t="shared" si="38"/>
        <v>0</v>
      </c>
      <c r="P269" s="490" t="str">
        <f t="shared" si="39"/>
        <v>#REF!</v>
      </c>
      <c r="Q269" s="490"/>
      <c r="R269" s="1084"/>
      <c r="S269" s="270"/>
      <c r="T269" s="1099"/>
      <c r="U269" s="1084" t="str">
        <f t="shared" si="5"/>
        <v/>
      </c>
      <c r="V269" s="1102"/>
      <c r="W269" s="1084"/>
      <c r="X269" s="1084"/>
      <c r="Y269" s="1186"/>
      <c r="Z269" s="1206"/>
      <c r="AA269" s="1085"/>
      <c r="AB269" s="1085"/>
      <c r="AC269" s="1105"/>
      <c r="AD269" s="1105"/>
      <c r="AE269" s="1105"/>
      <c r="AF269" s="270"/>
      <c r="AG269" s="1090"/>
      <c r="AH269" s="1090"/>
      <c r="AI269" s="1090"/>
    </row>
    <row r="270" ht="15.0" customHeight="1">
      <c r="A270" s="270"/>
      <c r="B270" s="222"/>
      <c r="C270" s="220"/>
      <c r="D270" s="287"/>
      <c r="E270" s="287"/>
      <c r="F270" s="272"/>
      <c r="G270" s="226"/>
      <c r="H270" s="270"/>
      <c r="I270" s="1079" t="str">
        <f t="shared" si="16"/>
        <v>#REF!</v>
      </c>
      <c r="J270" s="413">
        <v>8.0</v>
      </c>
      <c r="K270" s="270">
        <v>2024.0</v>
      </c>
      <c r="L270" s="523"/>
      <c r="M270" s="523"/>
      <c r="N270" s="1084"/>
      <c r="O270" s="1084">
        <f t="shared" si="38"/>
        <v>0</v>
      </c>
      <c r="P270" s="1084" t="str">
        <f t="shared" si="39"/>
        <v>#REF!</v>
      </c>
      <c r="Q270" s="490"/>
      <c r="R270" s="1084"/>
      <c r="S270" s="274"/>
      <c r="T270" s="232"/>
      <c r="U270" s="1084" t="str">
        <f t="shared" si="5"/>
        <v/>
      </c>
      <c r="V270" s="1102"/>
      <c r="W270" s="1084"/>
      <c r="X270" s="1084"/>
      <c r="Y270" s="1186"/>
      <c r="Z270" s="1206"/>
      <c r="AA270" s="1085"/>
      <c r="AB270" s="1085"/>
      <c r="AC270" s="1105"/>
      <c r="AD270" s="1105"/>
      <c r="AE270" s="1105"/>
      <c r="AF270" s="270"/>
      <c r="AG270" s="1090"/>
      <c r="AH270" s="1090"/>
      <c r="AI270" s="1090"/>
    </row>
    <row r="271" ht="15.0" customHeight="1">
      <c r="A271" s="270"/>
      <c r="B271" s="274"/>
      <c r="C271" s="220"/>
      <c r="D271" s="287"/>
      <c r="E271" s="287"/>
      <c r="F271" s="272"/>
      <c r="G271" s="226"/>
      <c r="H271" s="270"/>
      <c r="I271" s="1079" t="str">
        <f t="shared" si="16"/>
        <v>#REF!</v>
      </c>
      <c r="J271" s="413">
        <v>8.0</v>
      </c>
      <c r="K271" s="270">
        <v>2024.0</v>
      </c>
      <c r="L271" s="523"/>
      <c r="M271" s="523"/>
      <c r="N271" s="1084"/>
      <c r="O271" s="1084">
        <f t="shared" si="38"/>
        <v>0</v>
      </c>
      <c r="P271" s="1084" t="str">
        <f t="shared" si="39"/>
        <v>#REF!</v>
      </c>
      <c r="Q271" s="490"/>
      <c r="R271" s="1084"/>
      <c r="S271" s="274"/>
      <c r="T271" s="232"/>
      <c r="U271" s="1084" t="str">
        <f t="shared" si="5"/>
        <v/>
      </c>
      <c r="V271" s="1102"/>
      <c r="W271" s="1084"/>
      <c r="X271" s="1084"/>
      <c r="Y271" s="1186"/>
      <c r="Z271" s="1206"/>
      <c r="AA271" s="1085"/>
      <c r="AB271" s="1085"/>
      <c r="AC271" s="1105"/>
      <c r="AD271" s="1105"/>
      <c r="AE271" s="1105"/>
      <c r="AF271" s="270"/>
      <c r="AG271" s="1090"/>
      <c r="AH271" s="1090"/>
      <c r="AI271" s="1090"/>
    </row>
    <row r="272" ht="15.0" customHeight="1">
      <c r="A272" s="270"/>
      <c r="B272" s="270"/>
      <c r="C272" s="519"/>
      <c r="D272" s="519"/>
      <c r="E272" s="519"/>
      <c r="F272" s="270"/>
      <c r="G272" s="270"/>
      <c r="H272" s="270"/>
      <c r="I272" s="1079" t="str">
        <f t="shared" si="16"/>
        <v>#REF!</v>
      </c>
      <c r="J272" s="413">
        <v>8.0</v>
      </c>
      <c r="K272" s="270">
        <v>2024.0</v>
      </c>
      <c r="L272" s="523"/>
      <c r="M272" s="523"/>
      <c r="N272" s="1084"/>
      <c r="O272" s="1084">
        <f t="shared" si="38"/>
        <v>0</v>
      </c>
      <c r="P272" s="1084" t="str">
        <f t="shared" si="39"/>
        <v>#REF!</v>
      </c>
      <c r="Q272" s="1084"/>
      <c r="R272" s="1084"/>
      <c r="S272" s="270"/>
      <c r="T272" s="220"/>
      <c r="U272" s="1084" t="str">
        <f t="shared" si="5"/>
        <v/>
      </c>
      <c r="V272" s="1102"/>
      <c r="W272" s="1084"/>
      <c r="X272" s="1084"/>
      <c r="Y272" s="1186"/>
      <c r="Z272" s="1206"/>
      <c r="AA272" s="1085"/>
      <c r="AB272" s="1085"/>
      <c r="AC272" s="1105"/>
      <c r="AD272" s="1105"/>
      <c r="AE272" s="1105"/>
      <c r="AF272" s="270"/>
      <c r="AG272" s="1090"/>
      <c r="AH272" s="1090"/>
      <c r="AI272" s="1090"/>
    </row>
    <row r="273" ht="15.0" customHeight="1">
      <c r="A273" s="270"/>
      <c r="B273" s="217"/>
      <c r="C273" s="220"/>
      <c r="D273" s="279"/>
      <c r="E273" s="279"/>
      <c r="F273" s="533"/>
      <c r="G273" s="533"/>
      <c r="H273" s="270"/>
      <c r="I273" s="1079" t="str">
        <f t="shared" si="16"/>
        <v>#REF!</v>
      </c>
      <c r="J273" s="413">
        <v>8.0</v>
      </c>
      <c r="K273" s="270">
        <v>2024.0</v>
      </c>
      <c r="L273" s="523"/>
      <c r="M273" s="523"/>
      <c r="N273" s="1084"/>
      <c r="O273" s="1084">
        <f t="shared" si="38"/>
        <v>0</v>
      </c>
      <c r="P273" s="1084" t="str">
        <f t="shared" si="39"/>
        <v>#REF!</v>
      </c>
      <c r="Q273" s="543"/>
      <c r="R273" s="543"/>
      <c r="S273" s="217"/>
      <c r="T273" s="220"/>
      <c r="U273" s="1084" t="str">
        <f t="shared" si="5"/>
        <v/>
      </c>
      <c r="V273" s="1102"/>
      <c r="W273" s="1084"/>
      <c r="X273" s="1084"/>
      <c r="Y273" s="1186"/>
      <c r="Z273" s="1206"/>
      <c r="AA273" s="1085"/>
      <c r="AB273" s="1085"/>
      <c r="AC273" s="1105"/>
      <c r="AD273" s="1105"/>
      <c r="AE273" s="1105"/>
      <c r="AF273" s="270"/>
      <c r="AG273" s="1090"/>
      <c r="AH273" s="1090"/>
      <c r="AI273" s="1090"/>
    </row>
    <row r="274" ht="15.75" customHeight="1">
      <c r="A274" s="270"/>
      <c r="B274" s="217"/>
      <c r="C274" s="210"/>
      <c r="D274" s="211"/>
      <c r="E274" s="279"/>
      <c r="F274" s="533"/>
      <c r="G274" s="533"/>
      <c r="H274" s="533"/>
      <c r="I274" s="1207" t="str">
        <f t="shared" si="16"/>
        <v>#REF!</v>
      </c>
      <c r="J274" s="413">
        <v>8.0</v>
      </c>
      <c r="K274" s="217">
        <v>2024.0</v>
      </c>
      <c r="L274" s="523"/>
      <c r="M274" s="523"/>
      <c r="N274" s="543"/>
      <c r="O274" s="1084">
        <f t="shared" si="38"/>
        <v>0</v>
      </c>
      <c r="P274" s="543" t="str">
        <f t="shared" si="39"/>
        <v>#REF!</v>
      </c>
      <c r="Q274" s="543"/>
      <c r="R274" s="543"/>
      <c r="S274" s="217"/>
      <c r="T274" s="220"/>
      <c r="U274" s="1084" t="str">
        <f t="shared" si="5"/>
        <v/>
      </c>
      <c r="V274" s="219"/>
      <c r="W274" s="543"/>
      <c r="X274" s="543"/>
      <c r="Y274" s="1186"/>
      <c r="Z274" s="436"/>
      <c r="AA274" s="1196"/>
      <c r="AB274" s="1196"/>
      <c r="AC274" s="1197"/>
      <c r="AD274" s="1197"/>
      <c r="AE274" s="1197"/>
      <c r="AF274" s="220"/>
      <c r="AG274" s="1090"/>
      <c r="AH274" s="1090"/>
      <c r="AI274" s="1090"/>
    </row>
    <row r="275" ht="15.0" customHeight="1">
      <c r="A275" s="270"/>
      <c r="B275" s="270"/>
      <c r="C275" s="519"/>
      <c r="D275" s="519"/>
      <c r="E275" s="519"/>
      <c r="F275" s="270"/>
      <c r="G275" s="270"/>
      <c r="H275" s="270"/>
      <c r="I275" s="1079" t="str">
        <f t="shared" si="16"/>
        <v>#REF!</v>
      </c>
      <c r="J275" s="413">
        <v>8.0</v>
      </c>
      <c r="K275" s="270">
        <v>2024.0</v>
      </c>
      <c r="L275" s="523"/>
      <c r="M275" s="523"/>
      <c r="N275" s="1084"/>
      <c r="O275" s="1084">
        <f t="shared" si="38"/>
        <v>0</v>
      </c>
      <c r="P275" s="1084" t="str">
        <f t="shared" si="39"/>
        <v>#REF!</v>
      </c>
      <c r="Q275" s="1084"/>
      <c r="R275" s="1084"/>
      <c r="S275" s="270"/>
      <c r="T275" s="519"/>
      <c r="U275" s="1084" t="str">
        <f t="shared" si="5"/>
        <v/>
      </c>
      <c r="V275" s="1102"/>
      <c r="W275" s="1084"/>
      <c r="X275" s="1084"/>
      <c r="Y275" s="1186"/>
      <c r="Z275" s="1206"/>
      <c r="AA275" s="1085"/>
      <c r="AB275" s="1085"/>
      <c r="AC275" s="1105"/>
      <c r="AD275" s="1105"/>
      <c r="AE275" s="1105"/>
      <c r="AF275" s="270"/>
      <c r="AG275" s="1090"/>
      <c r="AH275" s="1090"/>
      <c r="AI275" s="1090"/>
    </row>
    <row r="276" ht="15.0" customHeight="1">
      <c r="A276" s="270"/>
      <c r="B276" s="270"/>
      <c r="C276" s="519"/>
      <c r="D276" s="519"/>
      <c r="E276" s="519"/>
      <c r="F276" s="270"/>
      <c r="G276" s="270"/>
      <c r="H276" s="270"/>
      <c r="I276" s="1079" t="str">
        <f t="shared" si="16"/>
        <v>#REF!</v>
      </c>
      <c r="J276" s="413">
        <v>8.0</v>
      </c>
      <c r="K276" s="270">
        <v>2024.0</v>
      </c>
      <c r="L276" s="523"/>
      <c r="M276" s="523"/>
      <c r="N276" s="1084"/>
      <c r="O276" s="1084">
        <f t="shared" si="38"/>
        <v>0</v>
      </c>
      <c r="P276" s="1084" t="str">
        <f t="shared" si="39"/>
        <v>#REF!</v>
      </c>
      <c r="Q276" s="1084"/>
      <c r="R276" s="1084"/>
      <c r="S276" s="270"/>
      <c r="T276" s="519"/>
      <c r="U276" s="1084" t="str">
        <f t="shared" si="5"/>
        <v/>
      </c>
      <c r="V276" s="1102"/>
      <c r="W276" s="1084"/>
      <c r="X276" s="1084"/>
      <c r="Y276" s="1186"/>
      <c r="Z276" s="1206"/>
      <c r="AA276" s="1085"/>
      <c r="AB276" s="1085"/>
      <c r="AC276" s="1105"/>
      <c r="AD276" s="1105"/>
      <c r="AE276" s="1105"/>
      <c r="AF276" s="270"/>
      <c r="AG276" s="1090"/>
      <c r="AH276" s="1090"/>
      <c r="AI276" s="1090"/>
    </row>
    <row r="277" ht="15.0" customHeight="1">
      <c r="A277" s="270"/>
      <c r="B277" s="229"/>
      <c r="C277" s="232"/>
      <c r="D277" s="287"/>
      <c r="E277" s="287"/>
      <c r="F277" s="537"/>
      <c r="G277" s="537"/>
      <c r="H277" s="270"/>
      <c r="I277" s="1079" t="str">
        <f t="shared" si="16"/>
        <v>#REF!</v>
      </c>
      <c r="J277" s="413">
        <v>8.0</v>
      </c>
      <c r="K277" s="270">
        <v>2024.0</v>
      </c>
      <c r="L277" s="523"/>
      <c r="M277" s="523"/>
      <c r="N277" s="1084"/>
      <c r="O277" s="1084">
        <f t="shared" si="38"/>
        <v>0</v>
      </c>
      <c r="P277" s="1084" t="str">
        <f t="shared" si="39"/>
        <v>#REF!</v>
      </c>
      <c r="Q277" s="490"/>
      <c r="R277" s="490"/>
      <c r="S277" s="229"/>
      <c r="T277" s="232"/>
      <c r="U277" s="1084" t="str">
        <f t="shared" si="5"/>
        <v/>
      </c>
      <c r="V277" s="1102"/>
      <c r="W277" s="1084"/>
      <c r="X277" s="1084"/>
      <c r="Y277" s="1186"/>
      <c r="Z277" s="1206"/>
      <c r="AA277" s="1085"/>
      <c r="AB277" s="1085"/>
      <c r="AC277" s="1105"/>
      <c r="AD277" s="1105"/>
      <c r="AE277" s="1105"/>
      <c r="AF277" s="270"/>
      <c r="AG277" s="1090"/>
      <c r="AH277" s="1090"/>
      <c r="AI277" s="1090"/>
    </row>
    <row r="278" ht="15.0" customHeight="1">
      <c r="A278" s="270"/>
      <c r="B278" s="229"/>
      <c r="C278" s="232"/>
      <c r="D278" s="287"/>
      <c r="E278" s="287"/>
      <c r="F278" s="537"/>
      <c r="G278" s="537"/>
      <c r="H278" s="270"/>
      <c r="I278" s="1079" t="str">
        <f t="shared" si="16"/>
        <v>#REF!</v>
      </c>
      <c r="J278" s="413">
        <v>8.0</v>
      </c>
      <c r="K278" s="270">
        <v>2024.0</v>
      </c>
      <c r="L278" s="523"/>
      <c r="M278" s="523"/>
      <c r="N278" s="1084"/>
      <c r="O278" s="1084">
        <f t="shared" si="38"/>
        <v>0</v>
      </c>
      <c r="P278" s="1084" t="str">
        <f t="shared" si="39"/>
        <v>#REF!</v>
      </c>
      <c r="Q278" s="490"/>
      <c r="R278" s="490"/>
      <c r="S278" s="229"/>
      <c r="T278" s="232"/>
      <c r="U278" s="1084" t="str">
        <f t="shared" si="5"/>
        <v/>
      </c>
      <c r="V278" s="1102"/>
      <c r="W278" s="1084"/>
      <c r="X278" s="1084"/>
      <c r="Y278" s="1186"/>
      <c r="Z278" s="1206"/>
      <c r="AA278" s="1085"/>
      <c r="AB278" s="1085"/>
      <c r="AC278" s="1105"/>
      <c r="AD278" s="1105"/>
      <c r="AE278" s="1105"/>
      <c r="AF278" s="270"/>
      <c r="AG278" s="1090"/>
      <c r="AH278" s="1090"/>
      <c r="AI278" s="1090"/>
    </row>
    <row r="279" ht="15.0" customHeight="1">
      <c r="A279" s="270"/>
      <c r="B279" s="229"/>
      <c r="C279" s="232"/>
      <c r="D279" s="287"/>
      <c r="E279" s="287"/>
      <c r="F279" s="537"/>
      <c r="G279" s="537"/>
      <c r="H279" s="270"/>
      <c r="I279" s="1079" t="str">
        <f t="shared" si="16"/>
        <v>#REF!</v>
      </c>
      <c r="J279" s="413">
        <v>8.0</v>
      </c>
      <c r="K279" s="270">
        <v>2024.0</v>
      </c>
      <c r="L279" s="523"/>
      <c r="M279" s="523"/>
      <c r="N279" s="1084"/>
      <c r="O279" s="1084">
        <f t="shared" si="38"/>
        <v>0</v>
      </c>
      <c r="P279" s="1084" t="str">
        <f t="shared" si="39"/>
        <v>#REF!</v>
      </c>
      <c r="Q279" s="490"/>
      <c r="R279" s="490"/>
      <c r="S279" s="229"/>
      <c r="T279" s="232"/>
      <c r="U279" s="1084" t="str">
        <f t="shared" si="5"/>
        <v/>
      </c>
      <c r="V279" s="1102"/>
      <c r="W279" s="1084"/>
      <c r="X279" s="1084"/>
      <c r="Y279" s="1186"/>
      <c r="Z279" s="1206"/>
      <c r="AA279" s="1085"/>
      <c r="AB279" s="1085"/>
      <c r="AC279" s="1105"/>
      <c r="AD279" s="1105"/>
      <c r="AE279" s="1105"/>
      <c r="AF279" s="270"/>
      <c r="AG279" s="1090"/>
      <c r="AH279" s="1090"/>
      <c r="AI279" s="1090"/>
    </row>
    <row r="280" ht="15.0" customHeight="1">
      <c r="A280" s="270"/>
      <c r="B280" s="229"/>
      <c r="C280" s="232"/>
      <c r="D280" s="287"/>
      <c r="E280" s="287"/>
      <c r="F280" s="537"/>
      <c r="G280" s="537"/>
      <c r="H280" s="270"/>
      <c r="I280" s="1079" t="str">
        <f t="shared" si="16"/>
        <v>#REF!</v>
      </c>
      <c r="J280" s="413">
        <v>8.0</v>
      </c>
      <c r="K280" s="270">
        <v>2024.0</v>
      </c>
      <c r="L280" s="523"/>
      <c r="M280" s="523"/>
      <c r="N280" s="1084"/>
      <c r="O280" s="1084">
        <f t="shared" si="38"/>
        <v>0</v>
      </c>
      <c r="P280" s="1084" t="str">
        <f t="shared" si="39"/>
        <v>#REF!</v>
      </c>
      <c r="Q280" s="490"/>
      <c r="R280" s="490"/>
      <c r="S280" s="229"/>
      <c r="T280" s="232"/>
      <c r="U280" s="1084" t="str">
        <f t="shared" si="5"/>
        <v/>
      </c>
      <c r="V280" s="1102"/>
      <c r="W280" s="1084"/>
      <c r="X280" s="1084"/>
      <c r="Y280" s="1186"/>
      <c r="Z280" s="1206"/>
      <c r="AA280" s="1085"/>
      <c r="AB280" s="1085"/>
      <c r="AC280" s="1105"/>
      <c r="AD280" s="1105"/>
      <c r="AE280" s="1105"/>
      <c r="AF280" s="270"/>
      <c r="AG280" s="1090"/>
      <c r="AH280" s="1090"/>
      <c r="AI280" s="1090"/>
    </row>
    <row r="281" ht="15.0" customHeight="1">
      <c r="A281" s="270"/>
      <c r="B281" s="229"/>
      <c r="C281" s="232"/>
      <c r="D281" s="287"/>
      <c r="E281" s="287"/>
      <c r="F281" s="537"/>
      <c r="G281" s="537"/>
      <c r="H281" s="270"/>
      <c r="I281" s="1079" t="str">
        <f t="shared" si="16"/>
        <v>#REF!</v>
      </c>
      <c r="J281" s="413">
        <v>8.0</v>
      </c>
      <c r="K281" s="270">
        <v>2024.0</v>
      </c>
      <c r="L281" s="523"/>
      <c r="M281" s="523"/>
      <c r="N281" s="1084"/>
      <c r="O281" s="1084">
        <f t="shared" si="38"/>
        <v>0</v>
      </c>
      <c r="P281" s="1084" t="str">
        <f t="shared" si="39"/>
        <v>#REF!</v>
      </c>
      <c r="Q281" s="490"/>
      <c r="R281" s="490"/>
      <c r="S281" s="229"/>
      <c r="T281" s="232"/>
      <c r="U281" s="1084" t="str">
        <f t="shared" si="5"/>
        <v/>
      </c>
      <c r="V281" s="1102"/>
      <c r="W281" s="1084"/>
      <c r="X281" s="1084"/>
      <c r="Y281" s="1186"/>
      <c r="Z281" s="1206"/>
      <c r="AA281" s="1085"/>
      <c r="AB281" s="1085"/>
      <c r="AC281" s="1105"/>
      <c r="AD281" s="1105"/>
      <c r="AE281" s="1105"/>
      <c r="AF281" s="270"/>
      <c r="AG281" s="1090"/>
      <c r="AH281" s="1090"/>
      <c r="AI281" s="1090"/>
    </row>
    <row r="282" ht="15.0" customHeight="1">
      <c r="A282" s="270"/>
      <c r="B282" s="229"/>
      <c r="C282" s="232"/>
      <c r="D282" s="287"/>
      <c r="E282" s="287"/>
      <c r="F282" s="537"/>
      <c r="G282" s="537"/>
      <c r="H282" s="270"/>
      <c r="I282" s="1079" t="str">
        <f t="shared" si="16"/>
        <v>#REF!</v>
      </c>
      <c r="J282" s="413">
        <v>8.0</v>
      </c>
      <c r="K282" s="270">
        <v>2024.0</v>
      </c>
      <c r="L282" s="523"/>
      <c r="M282" s="523"/>
      <c r="N282" s="1084"/>
      <c r="O282" s="1084">
        <f t="shared" si="38"/>
        <v>0</v>
      </c>
      <c r="P282" s="1084" t="str">
        <f t="shared" si="39"/>
        <v>#REF!</v>
      </c>
      <c r="Q282" s="490"/>
      <c r="R282" s="490"/>
      <c r="S282" s="229"/>
      <c r="T282" s="232"/>
      <c r="U282" s="1084" t="str">
        <f t="shared" si="5"/>
        <v/>
      </c>
      <c r="V282" s="1102"/>
      <c r="W282" s="1084"/>
      <c r="X282" s="1084"/>
      <c r="Y282" s="1186"/>
      <c r="Z282" s="1206"/>
      <c r="AA282" s="1085"/>
      <c r="AB282" s="1085"/>
      <c r="AC282" s="1105"/>
      <c r="AD282" s="1105"/>
      <c r="AE282" s="1105"/>
      <c r="AF282" s="270"/>
      <c r="AG282" s="1090"/>
      <c r="AH282" s="1090"/>
      <c r="AI282" s="1090"/>
    </row>
    <row r="283" ht="15.0" customHeight="1">
      <c r="A283" s="270"/>
      <c r="B283" s="229"/>
      <c r="C283" s="232"/>
      <c r="D283" s="287"/>
      <c r="E283" s="287"/>
      <c r="F283" s="537"/>
      <c r="G283" s="537"/>
      <c r="H283" s="270"/>
      <c r="I283" s="1079" t="str">
        <f t="shared" si="16"/>
        <v>#REF!</v>
      </c>
      <c r="J283" s="413">
        <v>8.0</v>
      </c>
      <c r="K283" s="270">
        <v>2024.0</v>
      </c>
      <c r="L283" s="523"/>
      <c r="M283" s="523"/>
      <c r="N283" s="1084"/>
      <c r="O283" s="1084">
        <f t="shared" si="38"/>
        <v>0</v>
      </c>
      <c r="P283" s="1084" t="str">
        <f t="shared" si="39"/>
        <v>#REF!</v>
      </c>
      <c r="Q283" s="490"/>
      <c r="R283" s="490"/>
      <c r="S283" s="229"/>
      <c r="T283" s="232"/>
      <c r="U283" s="1084" t="str">
        <f t="shared" si="5"/>
        <v/>
      </c>
      <c r="V283" s="1102"/>
      <c r="W283" s="1084"/>
      <c r="X283" s="1084"/>
      <c r="Y283" s="1186"/>
      <c r="Z283" s="1206"/>
      <c r="AA283" s="1085"/>
      <c r="AB283" s="1085"/>
      <c r="AC283" s="1105"/>
      <c r="AD283" s="1105"/>
      <c r="AE283" s="1105"/>
      <c r="AF283" s="270"/>
      <c r="AG283" s="1090"/>
      <c r="AH283" s="1090"/>
      <c r="AI283" s="1090"/>
    </row>
    <row r="284" ht="15.0" customHeight="1">
      <c r="A284" s="270"/>
      <c r="B284" s="229"/>
      <c r="C284" s="232"/>
      <c r="D284" s="287"/>
      <c r="E284" s="287"/>
      <c r="F284" s="537"/>
      <c r="G284" s="537"/>
      <c r="H284" s="270"/>
      <c r="I284" s="1079" t="str">
        <f t="shared" si="16"/>
        <v>#REF!</v>
      </c>
      <c r="J284" s="413">
        <v>8.0</v>
      </c>
      <c r="K284" s="270">
        <v>2024.0</v>
      </c>
      <c r="L284" s="523"/>
      <c r="M284" s="523"/>
      <c r="N284" s="1084"/>
      <c r="O284" s="1084">
        <f t="shared" si="38"/>
        <v>0</v>
      </c>
      <c r="P284" s="1084" t="str">
        <f t="shared" si="39"/>
        <v>#REF!</v>
      </c>
      <c r="Q284" s="490"/>
      <c r="R284" s="490"/>
      <c r="S284" s="229"/>
      <c r="T284" s="232"/>
      <c r="U284" s="1084" t="str">
        <f t="shared" si="5"/>
        <v/>
      </c>
      <c r="V284" s="1102"/>
      <c r="W284" s="1084"/>
      <c r="X284" s="1084"/>
      <c r="Y284" s="1186"/>
      <c r="Z284" s="1206"/>
      <c r="AA284" s="1085"/>
      <c r="AB284" s="1085"/>
      <c r="AC284" s="1105"/>
      <c r="AD284" s="1105"/>
      <c r="AE284" s="1105"/>
      <c r="AF284" s="270"/>
      <c r="AG284" s="1090"/>
      <c r="AH284" s="1090"/>
      <c r="AI284" s="1090"/>
    </row>
    <row r="285" ht="15.0" customHeight="1">
      <c r="A285" s="270"/>
      <c r="B285" s="229"/>
      <c r="C285" s="232"/>
      <c r="D285" s="287"/>
      <c r="E285" s="287"/>
      <c r="F285" s="537"/>
      <c r="G285" s="537"/>
      <c r="H285" s="270"/>
      <c r="I285" s="1079" t="str">
        <f t="shared" si="16"/>
        <v>#REF!</v>
      </c>
      <c r="J285" s="413">
        <v>8.0</v>
      </c>
      <c r="K285" s="270">
        <v>2024.0</v>
      </c>
      <c r="L285" s="523"/>
      <c r="M285" s="523"/>
      <c r="N285" s="1084"/>
      <c r="O285" s="1084">
        <f t="shared" si="38"/>
        <v>0</v>
      </c>
      <c r="P285" s="1084" t="str">
        <f t="shared" si="39"/>
        <v>#REF!</v>
      </c>
      <c r="Q285" s="490"/>
      <c r="R285" s="490"/>
      <c r="S285" s="229"/>
      <c r="T285" s="232"/>
      <c r="U285" s="1084" t="str">
        <f t="shared" si="5"/>
        <v/>
      </c>
      <c r="V285" s="1102"/>
      <c r="W285" s="1084"/>
      <c r="X285" s="1084"/>
      <c r="Y285" s="1186"/>
      <c r="Z285" s="1206"/>
      <c r="AA285" s="1085"/>
      <c r="AB285" s="1085"/>
      <c r="AC285" s="1105"/>
      <c r="AD285" s="1105"/>
      <c r="AE285" s="1105"/>
      <c r="AF285" s="270"/>
      <c r="AG285" s="1090"/>
      <c r="AH285" s="1090"/>
      <c r="AI285" s="1090"/>
    </row>
    <row r="286" ht="15.0" customHeight="1">
      <c r="A286" s="270"/>
      <c r="B286" s="229"/>
      <c r="C286" s="232"/>
      <c r="D286" s="287"/>
      <c r="E286" s="287"/>
      <c r="F286" s="537"/>
      <c r="G286" s="537"/>
      <c r="H286" s="270"/>
      <c r="I286" s="1079" t="str">
        <f t="shared" si="16"/>
        <v>#REF!</v>
      </c>
      <c r="J286" s="413">
        <v>8.0</v>
      </c>
      <c r="K286" s="270">
        <v>2024.0</v>
      </c>
      <c r="L286" s="523"/>
      <c r="M286" s="523"/>
      <c r="N286" s="1084"/>
      <c r="O286" s="1084">
        <f t="shared" si="38"/>
        <v>0</v>
      </c>
      <c r="P286" s="1084" t="str">
        <f t="shared" si="39"/>
        <v>#REF!</v>
      </c>
      <c r="Q286" s="490"/>
      <c r="R286" s="490"/>
      <c r="S286" s="229"/>
      <c r="T286" s="232"/>
      <c r="U286" s="1084" t="str">
        <f t="shared" si="5"/>
        <v/>
      </c>
      <c r="V286" s="1102"/>
      <c r="W286" s="1084"/>
      <c r="X286" s="1084"/>
      <c r="Y286" s="1186"/>
      <c r="Z286" s="1206"/>
      <c r="AA286" s="1085"/>
      <c r="AB286" s="1085"/>
      <c r="AC286" s="1105"/>
      <c r="AD286" s="1105"/>
      <c r="AE286" s="1105"/>
      <c r="AF286" s="270"/>
      <c r="AG286" s="1090"/>
      <c r="AH286" s="1090"/>
      <c r="AI286" s="1090"/>
    </row>
    <row r="287" ht="15.0" customHeight="1">
      <c r="A287" s="270"/>
      <c r="B287" s="229"/>
      <c r="C287" s="232"/>
      <c r="D287" s="287"/>
      <c r="E287" s="287"/>
      <c r="F287" s="537"/>
      <c r="G287" s="537"/>
      <c r="H287" s="270"/>
      <c r="I287" s="1079" t="str">
        <f t="shared" si="16"/>
        <v>#REF!</v>
      </c>
      <c r="J287" s="413">
        <v>8.0</v>
      </c>
      <c r="K287" s="270">
        <v>2024.0</v>
      </c>
      <c r="L287" s="523"/>
      <c r="M287" s="523"/>
      <c r="N287" s="1084"/>
      <c r="O287" s="1084">
        <f t="shared" si="38"/>
        <v>0</v>
      </c>
      <c r="P287" s="1084" t="str">
        <f t="shared" si="39"/>
        <v>#REF!</v>
      </c>
      <c r="Q287" s="490"/>
      <c r="R287" s="490"/>
      <c r="S287" s="229"/>
      <c r="T287" s="232"/>
      <c r="U287" s="1084" t="str">
        <f t="shared" si="5"/>
        <v/>
      </c>
      <c r="V287" s="1102"/>
      <c r="W287" s="1084"/>
      <c r="X287" s="1084"/>
      <c r="Y287" s="1186"/>
      <c r="Z287" s="1206"/>
      <c r="AA287" s="1085"/>
      <c r="AB287" s="1085"/>
      <c r="AC287" s="1105"/>
      <c r="AD287" s="1105"/>
      <c r="AE287" s="1105"/>
      <c r="AF287" s="270"/>
      <c r="AG287" s="1090"/>
      <c r="AH287" s="1090"/>
      <c r="AI287" s="1090"/>
    </row>
    <row r="288" ht="15.0" customHeight="1">
      <c r="A288" s="270"/>
      <c r="B288" s="229"/>
      <c r="C288" s="232"/>
      <c r="D288" s="287"/>
      <c r="E288" s="287"/>
      <c r="F288" s="537"/>
      <c r="G288" s="537"/>
      <c r="H288" s="270"/>
      <c r="I288" s="1079" t="str">
        <f t="shared" si="16"/>
        <v>#REF!</v>
      </c>
      <c r="J288" s="413">
        <v>8.0</v>
      </c>
      <c r="K288" s="270">
        <v>2024.0</v>
      </c>
      <c r="L288" s="523"/>
      <c r="M288" s="523"/>
      <c r="N288" s="1084"/>
      <c r="O288" s="1084">
        <f t="shared" si="38"/>
        <v>0</v>
      </c>
      <c r="P288" s="1084" t="str">
        <f t="shared" si="39"/>
        <v>#REF!</v>
      </c>
      <c r="Q288" s="490"/>
      <c r="R288" s="490"/>
      <c r="S288" s="229"/>
      <c r="T288" s="232"/>
      <c r="U288" s="1084" t="str">
        <f t="shared" si="5"/>
        <v/>
      </c>
      <c r="V288" s="1102"/>
      <c r="W288" s="1084"/>
      <c r="X288" s="1084"/>
      <c r="Y288" s="1186"/>
      <c r="Z288" s="1206"/>
      <c r="AA288" s="1085"/>
      <c r="AB288" s="1085"/>
      <c r="AC288" s="1105"/>
      <c r="AD288" s="1105"/>
      <c r="AE288" s="1105"/>
      <c r="AF288" s="270"/>
      <c r="AG288" s="1090"/>
      <c r="AH288" s="1090"/>
      <c r="AI288" s="1090"/>
    </row>
    <row r="289" ht="15.0" customHeight="1">
      <c r="A289" s="270"/>
      <c r="B289" s="229"/>
      <c r="C289" s="232"/>
      <c r="D289" s="287"/>
      <c r="E289" s="287"/>
      <c r="F289" s="537"/>
      <c r="G289" s="537"/>
      <c r="H289" s="270"/>
      <c r="I289" s="1079" t="str">
        <f t="shared" si="16"/>
        <v>#REF!</v>
      </c>
      <c r="J289" s="413">
        <v>8.0</v>
      </c>
      <c r="K289" s="270">
        <v>2024.0</v>
      </c>
      <c r="L289" s="523"/>
      <c r="M289" s="523"/>
      <c r="N289" s="1084"/>
      <c r="O289" s="1084">
        <f t="shared" si="38"/>
        <v>0</v>
      </c>
      <c r="P289" s="1084" t="str">
        <f t="shared" si="39"/>
        <v>#REF!</v>
      </c>
      <c r="Q289" s="543"/>
      <c r="R289" s="543"/>
      <c r="S289" s="217"/>
      <c r="T289" s="220"/>
      <c r="U289" s="1084" t="str">
        <f t="shared" si="5"/>
        <v/>
      </c>
      <c r="V289" s="1102"/>
      <c r="W289" s="1084"/>
      <c r="X289" s="1084"/>
      <c r="Y289" s="1186"/>
      <c r="Z289" s="1206"/>
      <c r="AA289" s="1085"/>
      <c r="AB289" s="1085"/>
      <c r="AC289" s="1105"/>
      <c r="AD289" s="1105"/>
      <c r="AE289" s="1105"/>
      <c r="AF289" s="270"/>
      <c r="AG289" s="1090"/>
      <c r="AH289" s="1090"/>
      <c r="AI289" s="1090"/>
    </row>
    <row r="290" ht="15.0" customHeight="1">
      <c r="A290" s="270"/>
      <c r="B290" s="229"/>
      <c r="C290" s="232"/>
      <c r="D290" s="287"/>
      <c r="E290" s="287"/>
      <c r="F290" s="537"/>
      <c r="G290" s="537"/>
      <c r="H290" s="270"/>
      <c r="I290" s="1079" t="str">
        <f t="shared" si="16"/>
        <v>#REF!</v>
      </c>
      <c r="J290" s="413">
        <v>8.0</v>
      </c>
      <c r="K290" s="270">
        <v>2024.0</v>
      </c>
      <c r="L290" s="523"/>
      <c r="M290" s="523"/>
      <c r="N290" s="1084"/>
      <c r="O290" s="1084">
        <f t="shared" si="38"/>
        <v>0</v>
      </c>
      <c r="P290" s="1084" t="str">
        <f t="shared" si="39"/>
        <v>#REF!</v>
      </c>
      <c r="Q290" s="490"/>
      <c r="R290" s="490"/>
      <c r="S290" s="229"/>
      <c r="T290" s="232"/>
      <c r="U290" s="1084" t="str">
        <f t="shared" si="5"/>
        <v/>
      </c>
      <c r="V290" s="1102"/>
      <c r="W290" s="1084"/>
      <c r="X290" s="1084"/>
      <c r="Y290" s="1186"/>
      <c r="Z290" s="1206"/>
      <c r="AA290" s="1085"/>
      <c r="AB290" s="1085"/>
      <c r="AC290" s="1105"/>
      <c r="AD290" s="1105"/>
      <c r="AE290" s="1105"/>
      <c r="AF290" s="270"/>
      <c r="AG290" s="1090"/>
      <c r="AH290" s="1090"/>
      <c r="AI290" s="1090"/>
    </row>
    <row r="291" ht="15.0" customHeight="1">
      <c r="A291" s="270"/>
      <c r="B291" s="229"/>
      <c r="C291" s="232"/>
      <c r="D291" s="287"/>
      <c r="E291" s="287"/>
      <c r="F291" s="537"/>
      <c r="G291" s="537"/>
      <c r="H291" s="270"/>
      <c r="I291" s="1079" t="str">
        <f t="shared" si="16"/>
        <v>#REF!</v>
      </c>
      <c r="J291" s="413">
        <v>8.0</v>
      </c>
      <c r="K291" s="270">
        <v>2024.0</v>
      </c>
      <c r="L291" s="523"/>
      <c r="M291" s="523"/>
      <c r="N291" s="1084"/>
      <c r="O291" s="1084">
        <f t="shared" si="38"/>
        <v>0</v>
      </c>
      <c r="P291" s="1084" t="str">
        <f t="shared" si="39"/>
        <v>#REF!</v>
      </c>
      <c r="Q291" s="490"/>
      <c r="R291" s="490"/>
      <c r="S291" s="229"/>
      <c r="T291" s="232"/>
      <c r="U291" s="1084" t="str">
        <f t="shared" si="5"/>
        <v/>
      </c>
      <c r="V291" s="1102"/>
      <c r="W291" s="1084"/>
      <c r="X291" s="1084"/>
      <c r="Y291" s="1186"/>
      <c r="Z291" s="1206"/>
      <c r="AA291" s="1085"/>
      <c r="AB291" s="1085"/>
      <c r="AC291" s="1105"/>
      <c r="AD291" s="1105"/>
      <c r="AE291" s="1105"/>
      <c r="AF291" s="270"/>
      <c r="AG291" s="1090"/>
      <c r="AH291" s="1090"/>
      <c r="AI291" s="1090"/>
    </row>
    <row r="292" ht="15.0" customHeight="1">
      <c r="A292" s="270"/>
      <c r="B292" s="229"/>
      <c r="C292" s="232"/>
      <c r="D292" s="287"/>
      <c r="E292" s="287"/>
      <c r="F292" s="537"/>
      <c r="G292" s="537"/>
      <c r="H292" s="270"/>
      <c r="I292" s="1079" t="str">
        <f t="shared" si="16"/>
        <v>#REF!</v>
      </c>
      <c r="J292" s="413">
        <v>8.0</v>
      </c>
      <c r="K292" s="270">
        <v>2024.0</v>
      </c>
      <c r="L292" s="523"/>
      <c r="M292" s="523"/>
      <c r="N292" s="1084"/>
      <c r="O292" s="1084">
        <f t="shared" si="38"/>
        <v>0</v>
      </c>
      <c r="P292" s="1084" t="str">
        <f t="shared" si="39"/>
        <v>#REF!</v>
      </c>
      <c r="Q292" s="490"/>
      <c r="R292" s="490"/>
      <c r="S292" s="229"/>
      <c r="T292" s="232"/>
      <c r="U292" s="1084" t="str">
        <f t="shared" si="5"/>
        <v/>
      </c>
      <c r="V292" s="1102"/>
      <c r="W292" s="1084"/>
      <c r="X292" s="1084"/>
      <c r="Y292" s="1186"/>
      <c r="Z292" s="1206"/>
      <c r="AA292" s="1085"/>
      <c r="AB292" s="1085"/>
      <c r="AC292" s="1105"/>
      <c r="AD292" s="1105"/>
      <c r="AE292" s="1105"/>
      <c r="AF292" s="270"/>
      <c r="AG292" s="1090"/>
      <c r="AH292" s="1090"/>
      <c r="AI292" s="1090"/>
    </row>
    <row r="293" ht="15.0" customHeight="1">
      <c r="A293" s="270"/>
      <c r="B293" s="270"/>
      <c r="C293" s="519"/>
      <c r="D293" s="519"/>
      <c r="E293" s="519"/>
      <c r="F293" s="270"/>
      <c r="G293" s="270"/>
      <c r="H293" s="270"/>
      <c r="I293" s="1079" t="str">
        <f t="shared" si="16"/>
        <v>#REF!</v>
      </c>
      <c r="J293" s="413">
        <v>8.0</v>
      </c>
      <c r="K293" s="270">
        <v>2024.0</v>
      </c>
      <c r="L293" s="523"/>
      <c r="M293" s="523"/>
      <c r="N293" s="1084"/>
      <c r="O293" s="1084">
        <f t="shared" si="38"/>
        <v>0</v>
      </c>
      <c r="P293" s="1084" t="str">
        <f t="shared" si="39"/>
        <v>#REF!</v>
      </c>
      <c r="Q293" s="1084"/>
      <c r="R293" s="1084"/>
      <c r="S293" s="270"/>
      <c r="T293" s="232"/>
      <c r="U293" s="1084" t="str">
        <f t="shared" si="5"/>
        <v/>
      </c>
      <c r="V293" s="1102"/>
      <c r="W293" s="1084"/>
      <c r="X293" s="1084"/>
      <c r="Y293" s="1186"/>
      <c r="Z293" s="1206"/>
      <c r="AA293" s="1085"/>
      <c r="AB293" s="1085"/>
      <c r="AC293" s="1105"/>
      <c r="AD293" s="1105"/>
      <c r="AE293" s="1105"/>
      <c r="AF293" s="270"/>
      <c r="AG293" s="1090"/>
      <c r="AH293" s="1090"/>
      <c r="AI293" s="1090"/>
    </row>
    <row r="294" ht="15.0" customHeight="1">
      <c r="A294" s="270"/>
      <c r="B294" s="229"/>
      <c r="C294" s="232"/>
      <c r="D294" s="287"/>
      <c r="E294" s="287"/>
      <c r="F294" s="537"/>
      <c r="G294" s="537"/>
      <c r="H294" s="270"/>
      <c r="I294" s="1079" t="str">
        <f t="shared" si="16"/>
        <v>#REF!</v>
      </c>
      <c r="J294" s="413">
        <v>8.0</v>
      </c>
      <c r="K294" s="270">
        <v>2024.0</v>
      </c>
      <c r="L294" s="523"/>
      <c r="M294" s="523"/>
      <c r="N294" s="1084"/>
      <c r="O294" s="1084">
        <f t="shared" si="38"/>
        <v>0</v>
      </c>
      <c r="P294" s="1084" t="str">
        <f t="shared" si="39"/>
        <v>#REF!</v>
      </c>
      <c r="Q294" s="490"/>
      <c r="R294" s="490"/>
      <c r="S294" s="229"/>
      <c r="T294" s="232"/>
      <c r="U294" s="1084" t="str">
        <f t="shared" si="5"/>
        <v/>
      </c>
      <c r="V294" s="1102"/>
      <c r="W294" s="1084"/>
      <c r="X294" s="1084"/>
      <c r="Y294" s="1186"/>
      <c r="Z294" s="1206"/>
      <c r="AA294" s="1085"/>
      <c r="AB294" s="1085"/>
      <c r="AC294" s="1105"/>
      <c r="AD294" s="1105"/>
      <c r="AE294" s="1105"/>
      <c r="AF294" s="270"/>
      <c r="AG294" s="1090"/>
      <c r="AH294" s="1090"/>
      <c r="AI294" s="1090"/>
    </row>
    <row r="295" ht="15.0" customHeight="1">
      <c r="A295" s="270"/>
      <c r="B295" s="229"/>
      <c r="C295" s="232"/>
      <c r="D295" s="287"/>
      <c r="E295" s="287"/>
      <c r="F295" s="537"/>
      <c r="G295" s="537"/>
      <c r="H295" s="270"/>
      <c r="I295" s="1079" t="str">
        <f t="shared" si="16"/>
        <v>#REF!</v>
      </c>
      <c r="J295" s="413">
        <v>8.0</v>
      </c>
      <c r="K295" s="270">
        <v>2024.0</v>
      </c>
      <c r="L295" s="523"/>
      <c r="M295" s="523"/>
      <c r="N295" s="1084"/>
      <c r="O295" s="1084">
        <f t="shared" si="38"/>
        <v>0</v>
      </c>
      <c r="P295" s="1084" t="str">
        <f t="shared" si="39"/>
        <v>#REF!</v>
      </c>
      <c r="Q295" s="490"/>
      <c r="R295" s="490"/>
      <c r="S295" s="229"/>
      <c r="T295" s="232"/>
      <c r="U295" s="1084" t="str">
        <f t="shared" si="5"/>
        <v/>
      </c>
      <c r="V295" s="1102"/>
      <c r="W295" s="1084"/>
      <c r="X295" s="1084"/>
      <c r="Y295" s="1186"/>
      <c r="Z295" s="1206"/>
      <c r="AA295" s="1085"/>
      <c r="AB295" s="1085"/>
      <c r="AC295" s="1105"/>
      <c r="AD295" s="1105"/>
      <c r="AE295" s="1105"/>
      <c r="AF295" s="270"/>
      <c r="AG295" s="1090"/>
      <c r="AH295" s="1090"/>
      <c r="AI295" s="1090"/>
    </row>
    <row r="296" ht="15.0" customHeight="1">
      <c r="A296" s="270"/>
      <c r="B296" s="229"/>
      <c r="C296" s="232"/>
      <c r="D296" s="287"/>
      <c r="E296" s="287"/>
      <c r="F296" s="537"/>
      <c r="G296" s="537"/>
      <c r="H296" s="270"/>
      <c r="I296" s="1079" t="str">
        <f t="shared" si="16"/>
        <v>#REF!</v>
      </c>
      <c r="J296" s="413">
        <v>8.0</v>
      </c>
      <c r="K296" s="270">
        <v>2024.0</v>
      </c>
      <c r="L296" s="523"/>
      <c r="M296" s="523"/>
      <c r="N296" s="1084"/>
      <c r="O296" s="1084">
        <f t="shared" si="38"/>
        <v>0</v>
      </c>
      <c r="P296" s="1084" t="str">
        <f t="shared" si="39"/>
        <v>#REF!</v>
      </c>
      <c r="Q296" s="490"/>
      <c r="R296" s="490"/>
      <c r="S296" s="229"/>
      <c r="T296" s="232"/>
      <c r="U296" s="1084" t="str">
        <f t="shared" si="5"/>
        <v/>
      </c>
      <c r="V296" s="1102"/>
      <c r="W296" s="1084"/>
      <c r="X296" s="1084"/>
      <c r="Y296" s="1186"/>
      <c r="Z296" s="1206"/>
      <c r="AA296" s="1085"/>
      <c r="AB296" s="1085"/>
      <c r="AC296" s="1105"/>
      <c r="AD296" s="1105"/>
      <c r="AE296" s="1105"/>
      <c r="AF296" s="270"/>
      <c r="AG296" s="1090"/>
      <c r="AH296" s="1090"/>
      <c r="AI296" s="1090"/>
    </row>
    <row r="297" ht="15.0" customHeight="1">
      <c r="A297" s="270"/>
      <c r="B297" s="229"/>
      <c r="C297" s="232"/>
      <c r="D297" s="287"/>
      <c r="E297" s="287"/>
      <c r="F297" s="537"/>
      <c r="G297" s="537"/>
      <c r="H297" s="270"/>
      <c r="I297" s="1079" t="str">
        <f t="shared" si="16"/>
        <v>#REF!</v>
      </c>
      <c r="J297" s="413">
        <v>8.0</v>
      </c>
      <c r="K297" s="270">
        <v>2024.0</v>
      </c>
      <c r="L297" s="523"/>
      <c r="M297" s="523"/>
      <c r="N297" s="1084"/>
      <c r="O297" s="1084">
        <f t="shared" si="38"/>
        <v>0</v>
      </c>
      <c r="P297" s="1084" t="str">
        <f t="shared" si="39"/>
        <v>#REF!</v>
      </c>
      <c r="Q297" s="490"/>
      <c r="R297" s="490"/>
      <c r="S297" s="229"/>
      <c r="T297" s="232"/>
      <c r="U297" s="1084" t="str">
        <f t="shared" si="5"/>
        <v/>
      </c>
      <c r="V297" s="1102"/>
      <c r="W297" s="1084"/>
      <c r="X297" s="1084"/>
      <c r="Y297" s="1186"/>
      <c r="Z297" s="1206"/>
      <c r="AA297" s="1085"/>
      <c r="AB297" s="1085"/>
      <c r="AC297" s="1105"/>
      <c r="AD297" s="1105"/>
      <c r="AE297" s="1105"/>
      <c r="AF297" s="270"/>
      <c r="AG297" s="1090"/>
      <c r="AH297" s="1090"/>
      <c r="AI297" s="1090"/>
    </row>
    <row r="298" ht="15.0" customHeight="1">
      <c r="A298" s="270"/>
      <c r="B298" s="229"/>
      <c r="C298" s="232"/>
      <c r="D298" s="287"/>
      <c r="E298" s="287"/>
      <c r="F298" s="537"/>
      <c r="G298" s="537"/>
      <c r="H298" s="270"/>
      <c r="I298" s="1079" t="str">
        <f t="shared" si="16"/>
        <v>#REF!</v>
      </c>
      <c r="J298" s="413">
        <v>8.0</v>
      </c>
      <c r="K298" s="270">
        <v>2024.0</v>
      </c>
      <c r="L298" s="523"/>
      <c r="M298" s="523"/>
      <c r="N298" s="1084"/>
      <c r="O298" s="1084">
        <f t="shared" si="38"/>
        <v>0</v>
      </c>
      <c r="P298" s="1084" t="str">
        <f t="shared" si="39"/>
        <v>#REF!</v>
      </c>
      <c r="Q298" s="490"/>
      <c r="R298" s="490"/>
      <c r="S298" s="229"/>
      <c r="T298" s="232"/>
      <c r="U298" s="1084" t="str">
        <f t="shared" si="5"/>
        <v/>
      </c>
      <c r="V298" s="1102"/>
      <c r="W298" s="1084"/>
      <c r="X298" s="1084"/>
      <c r="Y298" s="1186"/>
      <c r="Z298" s="1206"/>
      <c r="AA298" s="1085"/>
      <c r="AB298" s="1085"/>
      <c r="AC298" s="1105"/>
      <c r="AD298" s="1105"/>
      <c r="AE298" s="1105"/>
      <c r="AF298" s="270"/>
      <c r="AG298" s="1090"/>
      <c r="AH298" s="1090"/>
      <c r="AI298" s="1090"/>
    </row>
    <row r="299" ht="15.0" customHeight="1">
      <c r="A299" s="270"/>
      <c r="B299" s="229"/>
      <c r="C299" s="232"/>
      <c r="D299" s="287"/>
      <c r="E299" s="287"/>
      <c r="F299" s="537"/>
      <c r="G299" s="537"/>
      <c r="H299" s="270"/>
      <c r="I299" s="1079" t="str">
        <f t="shared" si="16"/>
        <v>#REF!</v>
      </c>
      <c r="J299" s="413">
        <v>8.0</v>
      </c>
      <c r="K299" s="270">
        <v>2024.0</v>
      </c>
      <c r="L299" s="523"/>
      <c r="M299" s="523"/>
      <c r="N299" s="1084"/>
      <c r="O299" s="1084">
        <f t="shared" si="38"/>
        <v>0</v>
      </c>
      <c r="P299" s="1084" t="str">
        <f t="shared" si="39"/>
        <v>#REF!</v>
      </c>
      <c r="Q299" s="490"/>
      <c r="R299" s="490"/>
      <c r="S299" s="229"/>
      <c r="T299" s="232"/>
      <c r="U299" s="1084" t="str">
        <f t="shared" si="5"/>
        <v/>
      </c>
      <c r="V299" s="1102"/>
      <c r="W299" s="1084"/>
      <c r="X299" s="1084"/>
      <c r="Y299" s="1186"/>
      <c r="Z299" s="1206"/>
      <c r="AA299" s="1085"/>
      <c r="AB299" s="1085"/>
      <c r="AC299" s="1105"/>
      <c r="AD299" s="1105"/>
      <c r="AE299" s="1105"/>
      <c r="AF299" s="270"/>
      <c r="AG299" s="1090"/>
      <c r="AH299" s="1090"/>
      <c r="AI299" s="1090"/>
    </row>
    <row r="300" ht="15.0" customHeight="1">
      <c r="A300" s="270"/>
      <c r="B300" s="229"/>
      <c r="C300" s="232"/>
      <c r="D300" s="287"/>
      <c r="E300" s="287"/>
      <c r="F300" s="537"/>
      <c r="G300" s="537"/>
      <c r="H300" s="270"/>
      <c r="I300" s="1079" t="str">
        <f t="shared" si="16"/>
        <v>#REF!</v>
      </c>
      <c r="J300" s="413">
        <v>8.0</v>
      </c>
      <c r="K300" s="270">
        <v>2024.0</v>
      </c>
      <c r="L300" s="523"/>
      <c r="M300" s="523"/>
      <c r="N300" s="1084"/>
      <c r="O300" s="1084">
        <f t="shared" si="38"/>
        <v>0</v>
      </c>
      <c r="P300" s="1084" t="str">
        <f t="shared" si="39"/>
        <v>#REF!</v>
      </c>
      <c r="Q300" s="490"/>
      <c r="R300" s="490"/>
      <c r="S300" s="229"/>
      <c r="T300" s="232"/>
      <c r="U300" s="1084" t="str">
        <f t="shared" si="5"/>
        <v/>
      </c>
      <c r="V300" s="1102"/>
      <c r="W300" s="1084"/>
      <c r="X300" s="1084"/>
      <c r="Y300" s="1186"/>
      <c r="Z300" s="1206"/>
      <c r="AA300" s="1085"/>
      <c r="AB300" s="1085"/>
      <c r="AC300" s="1105"/>
      <c r="AD300" s="1105"/>
      <c r="AE300" s="1105"/>
      <c r="AF300" s="270"/>
      <c r="AG300" s="1090"/>
      <c r="AH300" s="1090"/>
      <c r="AI300" s="1090"/>
    </row>
    <row r="301" ht="15.0" customHeight="1">
      <c r="A301" s="270"/>
      <c r="B301" s="229"/>
      <c r="C301" s="232"/>
      <c r="D301" s="287"/>
      <c r="E301" s="287"/>
      <c r="F301" s="537"/>
      <c r="G301" s="537"/>
      <c r="H301" s="270"/>
      <c r="I301" s="1079" t="str">
        <f t="shared" si="16"/>
        <v>#REF!</v>
      </c>
      <c r="J301" s="413">
        <v>8.0</v>
      </c>
      <c r="K301" s="270">
        <v>2024.0</v>
      </c>
      <c r="L301" s="523"/>
      <c r="M301" s="523"/>
      <c r="N301" s="1084"/>
      <c r="O301" s="1084">
        <f t="shared" si="38"/>
        <v>0</v>
      </c>
      <c r="P301" s="1084" t="str">
        <f t="shared" si="39"/>
        <v>#REF!</v>
      </c>
      <c r="Q301" s="490"/>
      <c r="R301" s="490"/>
      <c r="S301" s="229"/>
      <c r="T301" s="232"/>
      <c r="U301" s="1084" t="str">
        <f t="shared" si="5"/>
        <v/>
      </c>
      <c r="V301" s="1102"/>
      <c r="W301" s="1084"/>
      <c r="X301" s="1084"/>
      <c r="Y301" s="1186"/>
      <c r="Z301" s="1206"/>
      <c r="AA301" s="1085"/>
      <c r="AB301" s="1085"/>
      <c r="AC301" s="1105"/>
      <c r="AD301" s="1105"/>
      <c r="AE301" s="1105"/>
      <c r="AF301" s="270"/>
      <c r="AG301" s="1090"/>
      <c r="AH301" s="1090"/>
      <c r="AI301" s="1090"/>
    </row>
    <row r="302" ht="15.0" customHeight="1">
      <c r="A302" s="270"/>
      <c r="B302" s="229"/>
      <c r="C302" s="232"/>
      <c r="D302" s="287"/>
      <c r="E302" s="287"/>
      <c r="F302" s="537"/>
      <c r="G302" s="537"/>
      <c r="H302" s="270"/>
      <c r="I302" s="1079" t="str">
        <f t="shared" si="16"/>
        <v>#REF!</v>
      </c>
      <c r="J302" s="413">
        <v>8.0</v>
      </c>
      <c r="K302" s="270">
        <v>2024.0</v>
      </c>
      <c r="L302" s="523"/>
      <c r="M302" s="523"/>
      <c r="N302" s="1084"/>
      <c r="O302" s="1084">
        <f t="shared" si="38"/>
        <v>0</v>
      </c>
      <c r="P302" s="1084" t="str">
        <f t="shared" si="39"/>
        <v>#REF!</v>
      </c>
      <c r="Q302" s="490"/>
      <c r="R302" s="490"/>
      <c r="S302" s="229"/>
      <c r="T302" s="232"/>
      <c r="U302" s="1084" t="str">
        <f t="shared" si="5"/>
        <v/>
      </c>
      <c r="V302" s="1102"/>
      <c r="W302" s="1084"/>
      <c r="X302" s="1084"/>
      <c r="Y302" s="1186"/>
      <c r="Z302" s="1206"/>
      <c r="AA302" s="1085"/>
      <c r="AB302" s="1085"/>
      <c r="AC302" s="1105"/>
      <c r="AD302" s="1105"/>
      <c r="AE302" s="1105"/>
      <c r="AF302" s="270"/>
      <c r="AG302" s="1090"/>
      <c r="AH302" s="1090"/>
      <c r="AI302" s="1090"/>
    </row>
    <row r="303" ht="15.0" customHeight="1">
      <c r="A303" s="270"/>
      <c r="B303" s="229"/>
      <c r="C303" s="232"/>
      <c r="D303" s="287"/>
      <c r="E303" s="287"/>
      <c r="F303" s="537"/>
      <c r="G303" s="537"/>
      <c r="H303" s="270"/>
      <c r="I303" s="1079" t="str">
        <f t="shared" si="16"/>
        <v>#REF!</v>
      </c>
      <c r="J303" s="413">
        <v>8.0</v>
      </c>
      <c r="K303" s="270">
        <v>2024.0</v>
      </c>
      <c r="L303" s="523"/>
      <c r="M303" s="523"/>
      <c r="N303" s="1084"/>
      <c r="O303" s="1084">
        <f t="shared" si="38"/>
        <v>0</v>
      </c>
      <c r="P303" s="1084" t="str">
        <f t="shared" si="39"/>
        <v>#REF!</v>
      </c>
      <c r="Q303" s="490"/>
      <c r="R303" s="490"/>
      <c r="S303" s="229"/>
      <c r="T303" s="232"/>
      <c r="U303" s="1084" t="str">
        <f t="shared" si="5"/>
        <v/>
      </c>
      <c r="V303" s="1102"/>
      <c r="W303" s="1084"/>
      <c r="X303" s="1084"/>
      <c r="Y303" s="1186"/>
      <c r="Z303" s="1206"/>
      <c r="AA303" s="1085"/>
      <c r="AB303" s="1085"/>
      <c r="AC303" s="1105"/>
      <c r="AD303" s="1105"/>
      <c r="AE303" s="1105"/>
      <c r="AF303" s="270"/>
      <c r="AG303" s="1090"/>
      <c r="AH303" s="1090"/>
      <c r="AI303" s="1090"/>
    </row>
    <row r="304" ht="15.0" customHeight="1">
      <c r="A304" s="270"/>
      <c r="B304" s="229"/>
      <c r="C304" s="232"/>
      <c r="D304" s="287"/>
      <c r="E304" s="287"/>
      <c r="F304" s="537"/>
      <c r="G304" s="537"/>
      <c r="H304" s="270"/>
      <c r="I304" s="1079" t="str">
        <f t="shared" si="16"/>
        <v>#REF!</v>
      </c>
      <c r="J304" s="413">
        <v>8.0</v>
      </c>
      <c r="K304" s="270">
        <v>2024.0</v>
      </c>
      <c r="L304" s="523"/>
      <c r="M304" s="523"/>
      <c r="N304" s="1084"/>
      <c r="O304" s="1084">
        <f t="shared" si="38"/>
        <v>0</v>
      </c>
      <c r="P304" s="1084" t="str">
        <f t="shared" si="39"/>
        <v>#REF!</v>
      </c>
      <c r="Q304" s="490"/>
      <c r="R304" s="490"/>
      <c r="S304" s="229"/>
      <c r="T304" s="232"/>
      <c r="U304" s="1084" t="str">
        <f t="shared" si="5"/>
        <v/>
      </c>
      <c r="V304" s="1102"/>
      <c r="W304" s="1084"/>
      <c r="X304" s="1084"/>
      <c r="Y304" s="1186"/>
      <c r="Z304" s="1206"/>
      <c r="AA304" s="1085"/>
      <c r="AB304" s="1085"/>
      <c r="AC304" s="1105"/>
      <c r="AD304" s="1105"/>
      <c r="AE304" s="1105"/>
      <c r="AF304" s="270"/>
      <c r="AG304" s="1090"/>
      <c r="AH304" s="1090"/>
      <c r="AI304" s="1090"/>
    </row>
    <row r="305" ht="15.0" customHeight="1">
      <c r="A305" s="270"/>
      <c r="B305" s="229"/>
      <c r="C305" s="232"/>
      <c r="D305" s="287"/>
      <c r="E305" s="287"/>
      <c r="F305" s="537"/>
      <c r="G305" s="537"/>
      <c r="H305" s="270"/>
      <c r="I305" s="1079" t="str">
        <f t="shared" si="16"/>
        <v>#REF!</v>
      </c>
      <c r="J305" s="413">
        <v>8.0</v>
      </c>
      <c r="K305" s="270">
        <v>2024.0</v>
      </c>
      <c r="L305" s="523"/>
      <c r="M305" s="523"/>
      <c r="N305" s="1084"/>
      <c r="O305" s="1084">
        <f t="shared" si="38"/>
        <v>0</v>
      </c>
      <c r="P305" s="1084" t="str">
        <f t="shared" si="39"/>
        <v>#REF!</v>
      </c>
      <c r="Q305" s="490"/>
      <c r="R305" s="490"/>
      <c r="S305" s="229"/>
      <c r="T305" s="232"/>
      <c r="U305" s="1084" t="str">
        <f t="shared" si="5"/>
        <v/>
      </c>
      <c r="V305" s="1102"/>
      <c r="W305" s="1084"/>
      <c r="X305" s="1084"/>
      <c r="Y305" s="1186"/>
      <c r="Z305" s="1206"/>
      <c r="AA305" s="1085"/>
      <c r="AB305" s="1085"/>
      <c r="AC305" s="1105"/>
      <c r="AD305" s="1105"/>
      <c r="AE305" s="1105"/>
      <c r="AF305" s="270"/>
      <c r="AG305" s="1090"/>
      <c r="AH305" s="1090"/>
      <c r="AI305" s="1090"/>
    </row>
    <row r="306" ht="15.0" customHeight="1">
      <c r="A306" s="270"/>
      <c r="B306" s="229"/>
      <c r="C306" s="232"/>
      <c r="D306" s="287"/>
      <c r="E306" s="287"/>
      <c r="F306" s="537"/>
      <c r="G306" s="537"/>
      <c r="H306" s="270"/>
      <c r="I306" s="1079" t="str">
        <f t="shared" si="16"/>
        <v>#REF!</v>
      </c>
      <c r="J306" s="413">
        <v>8.0</v>
      </c>
      <c r="K306" s="270">
        <v>2024.0</v>
      </c>
      <c r="L306" s="523"/>
      <c r="M306" s="523"/>
      <c r="N306" s="1084"/>
      <c r="O306" s="1084">
        <f t="shared" si="38"/>
        <v>0</v>
      </c>
      <c r="P306" s="1084" t="str">
        <f t="shared" si="39"/>
        <v>#REF!</v>
      </c>
      <c r="Q306" s="490"/>
      <c r="R306" s="490"/>
      <c r="S306" s="229"/>
      <c r="T306" s="232"/>
      <c r="U306" s="1084" t="str">
        <f t="shared" si="5"/>
        <v/>
      </c>
      <c r="V306" s="1102"/>
      <c r="W306" s="1084"/>
      <c r="X306" s="1084"/>
      <c r="Y306" s="1186"/>
      <c r="Z306" s="1206"/>
      <c r="AA306" s="1085"/>
      <c r="AB306" s="1085"/>
      <c r="AC306" s="1105"/>
      <c r="AD306" s="1105"/>
      <c r="AE306" s="1105"/>
      <c r="AF306" s="270"/>
      <c r="AG306" s="1090"/>
      <c r="AH306" s="1090"/>
      <c r="AI306" s="1090"/>
    </row>
    <row r="307" ht="15.0" customHeight="1">
      <c r="A307" s="270"/>
      <c r="B307" s="229"/>
      <c r="C307" s="232"/>
      <c r="D307" s="287"/>
      <c r="E307" s="287"/>
      <c r="F307" s="537"/>
      <c r="G307" s="537"/>
      <c r="H307" s="270"/>
      <c r="I307" s="1079" t="str">
        <f t="shared" si="16"/>
        <v>#REF!</v>
      </c>
      <c r="J307" s="413">
        <v>8.0</v>
      </c>
      <c r="K307" s="270">
        <v>2024.0</v>
      </c>
      <c r="L307" s="523"/>
      <c r="M307" s="523"/>
      <c r="N307" s="1084"/>
      <c r="O307" s="1084">
        <f t="shared" si="38"/>
        <v>0</v>
      </c>
      <c r="P307" s="1084" t="str">
        <f t="shared" si="39"/>
        <v>#REF!</v>
      </c>
      <c r="Q307" s="490"/>
      <c r="R307" s="490"/>
      <c r="S307" s="229"/>
      <c r="T307" s="232"/>
      <c r="U307" s="1084" t="str">
        <f t="shared" si="5"/>
        <v/>
      </c>
      <c r="V307" s="1102"/>
      <c r="W307" s="1084"/>
      <c r="X307" s="1084"/>
      <c r="Y307" s="1186"/>
      <c r="Z307" s="1206"/>
      <c r="AA307" s="1085"/>
      <c r="AB307" s="1085"/>
      <c r="AC307" s="1105"/>
      <c r="AD307" s="1105"/>
      <c r="AE307" s="1105"/>
      <c r="AF307" s="270"/>
      <c r="AG307" s="1090"/>
      <c r="AH307" s="1090"/>
      <c r="AI307" s="1090"/>
    </row>
    <row r="308" ht="15.0" customHeight="1">
      <c r="A308" s="270"/>
      <c r="B308" s="229"/>
      <c r="C308" s="232"/>
      <c r="D308" s="287"/>
      <c r="E308" s="287"/>
      <c r="F308" s="537"/>
      <c r="G308" s="537"/>
      <c r="H308" s="270"/>
      <c r="I308" s="1079" t="str">
        <f t="shared" si="16"/>
        <v>#REF!</v>
      </c>
      <c r="J308" s="413">
        <v>8.0</v>
      </c>
      <c r="K308" s="270">
        <v>2024.0</v>
      </c>
      <c r="L308" s="523"/>
      <c r="M308" s="523"/>
      <c r="N308" s="1084"/>
      <c r="O308" s="1084">
        <f t="shared" si="38"/>
        <v>0</v>
      </c>
      <c r="P308" s="1084" t="str">
        <f t="shared" si="39"/>
        <v>#REF!</v>
      </c>
      <c r="Q308" s="490"/>
      <c r="R308" s="490"/>
      <c r="S308" s="229"/>
      <c r="T308" s="232"/>
      <c r="U308" s="1084" t="str">
        <f t="shared" si="5"/>
        <v/>
      </c>
      <c r="V308" s="1102"/>
      <c r="W308" s="1084"/>
      <c r="X308" s="1084"/>
      <c r="Y308" s="1186"/>
      <c r="Z308" s="1206"/>
      <c r="AA308" s="1085"/>
      <c r="AB308" s="1085"/>
      <c r="AC308" s="1105"/>
      <c r="AD308" s="1105"/>
      <c r="AE308" s="1105"/>
      <c r="AF308" s="270"/>
      <c r="AG308" s="1090"/>
      <c r="AH308" s="1090"/>
      <c r="AI308" s="1090"/>
    </row>
    <row r="309" ht="15.0" customHeight="1">
      <c r="A309" s="270"/>
      <c r="B309" s="229"/>
      <c r="C309" s="232"/>
      <c r="D309" s="287"/>
      <c r="E309" s="287"/>
      <c r="F309" s="537"/>
      <c r="G309" s="537"/>
      <c r="H309" s="270"/>
      <c r="I309" s="1079" t="str">
        <f t="shared" si="16"/>
        <v>#REF!</v>
      </c>
      <c r="J309" s="413">
        <v>8.0</v>
      </c>
      <c r="K309" s="270">
        <v>2024.0</v>
      </c>
      <c r="L309" s="523"/>
      <c r="M309" s="523"/>
      <c r="N309" s="1084"/>
      <c r="O309" s="1084">
        <f t="shared" si="38"/>
        <v>0</v>
      </c>
      <c r="P309" s="1084" t="str">
        <f t="shared" si="39"/>
        <v>#REF!</v>
      </c>
      <c r="Q309" s="490"/>
      <c r="R309" s="490"/>
      <c r="S309" s="229"/>
      <c r="T309" s="232"/>
      <c r="U309" s="1084" t="str">
        <f t="shared" si="5"/>
        <v/>
      </c>
      <c r="V309" s="1102"/>
      <c r="W309" s="1084"/>
      <c r="X309" s="1084"/>
      <c r="Y309" s="1186"/>
      <c r="Z309" s="1206"/>
      <c r="AA309" s="1085"/>
      <c r="AB309" s="1085"/>
      <c r="AC309" s="1105"/>
      <c r="AD309" s="1105"/>
      <c r="AE309" s="1105"/>
      <c r="AF309" s="270"/>
      <c r="AG309" s="1090"/>
      <c r="AH309" s="1090"/>
      <c r="AI309" s="1090"/>
    </row>
    <row r="310" ht="15.0" customHeight="1">
      <c r="A310" s="270"/>
      <c r="B310" s="229"/>
      <c r="C310" s="232"/>
      <c r="D310" s="287"/>
      <c r="E310" s="287"/>
      <c r="F310" s="537"/>
      <c r="G310" s="537"/>
      <c r="H310" s="270"/>
      <c r="I310" s="1079" t="str">
        <f t="shared" si="16"/>
        <v>#REF!</v>
      </c>
      <c r="J310" s="413">
        <v>8.0</v>
      </c>
      <c r="K310" s="270">
        <v>2024.0</v>
      </c>
      <c r="L310" s="523"/>
      <c r="M310" s="523"/>
      <c r="N310" s="1084"/>
      <c r="O310" s="1084">
        <f t="shared" si="38"/>
        <v>0</v>
      </c>
      <c r="P310" s="1084" t="str">
        <f t="shared" si="39"/>
        <v>#REF!</v>
      </c>
      <c r="Q310" s="490"/>
      <c r="R310" s="490"/>
      <c r="S310" s="229"/>
      <c r="T310" s="232"/>
      <c r="U310" s="1084" t="str">
        <f t="shared" si="5"/>
        <v/>
      </c>
      <c r="V310" s="1102"/>
      <c r="W310" s="1084"/>
      <c r="X310" s="1084"/>
      <c r="Y310" s="1186"/>
      <c r="Z310" s="1206"/>
      <c r="AA310" s="1085"/>
      <c r="AB310" s="1085"/>
      <c r="AC310" s="1105"/>
      <c r="AD310" s="1105"/>
      <c r="AE310" s="1105"/>
      <c r="AF310" s="270"/>
      <c r="AG310" s="1090"/>
      <c r="AH310" s="1090"/>
      <c r="AI310" s="1090"/>
    </row>
    <row r="311" ht="15.0" customHeight="1">
      <c r="A311" s="270"/>
      <c r="B311" s="229"/>
      <c r="C311" s="232"/>
      <c r="D311" s="287"/>
      <c r="E311" s="287"/>
      <c r="F311" s="537"/>
      <c r="G311" s="537"/>
      <c r="H311" s="270"/>
      <c r="I311" s="1079" t="str">
        <f t="shared" si="16"/>
        <v>#REF!</v>
      </c>
      <c r="J311" s="413">
        <v>8.0</v>
      </c>
      <c r="K311" s="270">
        <v>2024.0</v>
      </c>
      <c r="L311" s="523"/>
      <c r="M311" s="523"/>
      <c r="N311" s="1084"/>
      <c r="O311" s="1084">
        <f t="shared" si="38"/>
        <v>0</v>
      </c>
      <c r="P311" s="1084" t="str">
        <f t="shared" si="39"/>
        <v>#REF!</v>
      </c>
      <c r="Q311" s="490"/>
      <c r="R311" s="490"/>
      <c r="S311" s="229"/>
      <c r="T311" s="232"/>
      <c r="U311" s="1084" t="str">
        <f t="shared" si="5"/>
        <v/>
      </c>
      <c r="V311" s="1102"/>
      <c r="W311" s="1084"/>
      <c r="X311" s="1084"/>
      <c r="Y311" s="1186"/>
      <c r="Z311" s="1206"/>
      <c r="AA311" s="1085"/>
      <c r="AB311" s="1085"/>
      <c r="AC311" s="1105"/>
      <c r="AD311" s="1105"/>
      <c r="AE311" s="1105"/>
      <c r="AF311" s="270"/>
      <c r="AG311" s="1090"/>
      <c r="AH311" s="1090"/>
      <c r="AI311" s="1090"/>
    </row>
    <row r="312" ht="15.0" customHeight="1">
      <c r="A312" s="270"/>
      <c r="B312" s="229"/>
      <c r="C312" s="232"/>
      <c r="D312" s="287"/>
      <c r="E312" s="287"/>
      <c r="F312" s="537"/>
      <c r="G312" s="537"/>
      <c r="H312" s="270"/>
      <c r="I312" s="1079" t="str">
        <f t="shared" si="16"/>
        <v>#REF!</v>
      </c>
      <c r="J312" s="413">
        <v>8.0</v>
      </c>
      <c r="K312" s="270">
        <v>2024.0</v>
      </c>
      <c r="L312" s="523"/>
      <c r="M312" s="523"/>
      <c r="N312" s="1084"/>
      <c r="O312" s="1084">
        <f t="shared" si="38"/>
        <v>0</v>
      </c>
      <c r="P312" s="1084" t="str">
        <f t="shared" si="39"/>
        <v>#REF!</v>
      </c>
      <c r="Q312" s="490"/>
      <c r="R312" s="490"/>
      <c r="S312" s="229"/>
      <c r="T312" s="232"/>
      <c r="U312" s="1084" t="str">
        <f t="shared" si="5"/>
        <v/>
      </c>
      <c r="V312" s="1102"/>
      <c r="W312" s="1084"/>
      <c r="X312" s="1084"/>
      <c r="Y312" s="1186"/>
      <c r="Z312" s="1206"/>
      <c r="AA312" s="1085"/>
      <c r="AB312" s="1085"/>
      <c r="AC312" s="1105"/>
      <c r="AD312" s="1105"/>
      <c r="AE312" s="1105"/>
      <c r="AF312" s="270"/>
      <c r="AG312" s="1090"/>
      <c r="AH312" s="1090"/>
      <c r="AI312" s="1090"/>
    </row>
    <row r="313" ht="15.0" customHeight="1">
      <c r="A313" s="270"/>
      <c r="B313" s="229"/>
      <c r="C313" s="232"/>
      <c r="D313" s="287"/>
      <c r="E313" s="287"/>
      <c r="F313" s="537"/>
      <c r="G313" s="537"/>
      <c r="H313" s="270"/>
      <c r="I313" s="1079" t="str">
        <f t="shared" si="16"/>
        <v>#REF!</v>
      </c>
      <c r="J313" s="413">
        <v>8.0</v>
      </c>
      <c r="K313" s="270">
        <v>2024.0</v>
      </c>
      <c r="L313" s="523"/>
      <c r="M313" s="523"/>
      <c r="N313" s="1084"/>
      <c r="O313" s="1084">
        <f t="shared" si="38"/>
        <v>0</v>
      </c>
      <c r="P313" s="1084" t="str">
        <f t="shared" si="39"/>
        <v>#REF!</v>
      </c>
      <c r="Q313" s="490"/>
      <c r="R313" s="490"/>
      <c r="S313" s="229"/>
      <c r="T313" s="232"/>
      <c r="U313" s="1084" t="str">
        <f t="shared" si="5"/>
        <v/>
      </c>
      <c r="V313" s="1102"/>
      <c r="W313" s="1084"/>
      <c r="X313" s="1084"/>
      <c r="Y313" s="1186"/>
      <c r="Z313" s="1206"/>
      <c r="AA313" s="1085"/>
      <c r="AB313" s="1085"/>
      <c r="AC313" s="1105"/>
      <c r="AD313" s="1105"/>
      <c r="AE313" s="1105"/>
      <c r="AF313" s="270"/>
      <c r="AG313" s="1090"/>
      <c r="AH313" s="1090"/>
      <c r="AI313" s="1090"/>
    </row>
    <row r="314" ht="15.0" customHeight="1">
      <c r="A314" s="270"/>
      <c r="B314" s="229"/>
      <c r="C314" s="232"/>
      <c r="D314" s="287"/>
      <c r="E314" s="287"/>
      <c r="F314" s="537"/>
      <c r="G314" s="537"/>
      <c r="H314" s="270"/>
      <c r="I314" s="1079" t="str">
        <f t="shared" si="16"/>
        <v>#REF!</v>
      </c>
      <c r="J314" s="413">
        <v>8.0</v>
      </c>
      <c r="K314" s="270">
        <v>2024.0</v>
      </c>
      <c r="L314" s="523"/>
      <c r="M314" s="523"/>
      <c r="N314" s="1084"/>
      <c r="O314" s="1084">
        <f t="shared" si="38"/>
        <v>0</v>
      </c>
      <c r="P314" s="1084" t="str">
        <f t="shared" si="39"/>
        <v>#REF!</v>
      </c>
      <c r="Q314" s="490"/>
      <c r="R314" s="490"/>
      <c r="S314" s="229"/>
      <c r="T314" s="232"/>
      <c r="U314" s="1084" t="str">
        <f t="shared" si="5"/>
        <v/>
      </c>
      <c r="V314" s="1102"/>
      <c r="W314" s="1084"/>
      <c r="X314" s="1084"/>
      <c r="Y314" s="1186"/>
      <c r="Z314" s="1206"/>
      <c r="AA314" s="1085"/>
      <c r="AB314" s="1085"/>
      <c r="AC314" s="1105"/>
      <c r="AD314" s="1105"/>
      <c r="AE314" s="1105"/>
      <c r="AF314" s="270"/>
      <c r="AG314" s="1090"/>
      <c r="AH314" s="1090"/>
      <c r="AI314" s="1090"/>
    </row>
    <row r="315" ht="15.0" customHeight="1">
      <c r="A315" s="270"/>
      <c r="B315" s="229"/>
      <c r="C315" s="232"/>
      <c r="D315" s="287"/>
      <c r="E315" s="287"/>
      <c r="F315" s="537"/>
      <c r="G315" s="537"/>
      <c r="H315" s="270"/>
      <c r="I315" s="1079" t="str">
        <f t="shared" si="16"/>
        <v>#REF!</v>
      </c>
      <c r="J315" s="413">
        <v>8.0</v>
      </c>
      <c r="K315" s="270">
        <v>2024.0</v>
      </c>
      <c r="L315" s="523"/>
      <c r="M315" s="523"/>
      <c r="N315" s="1084"/>
      <c r="O315" s="1084">
        <f t="shared" si="38"/>
        <v>0</v>
      </c>
      <c r="P315" s="1084" t="str">
        <f t="shared" si="39"/>
        <v>#REF!</v>
      </c>
      <c r="Q315" s="490"/>
      <c r="R315" s="490"/>
      <c r="S315" s="229"/>
      <c r="T315" s="232"/>
      <c r="U315" s="1084" t="str">
        <f t="shared" si="5"/>
        <v/>
      </c>
      <c r="V315" s="1102"/>
      <c r="W315" s="1084"/>
      <c r="X315" s="1084"/>
      <c r="Y315" s="1186"/>
      <c r="Z315" s="1206"/>
      <c r="AA315" s="1085"/>
      <c r="AB315" s="1085"/>
      <c r="AC315" s="1105"/>
      <c r="AD315" s="1105"/>
      <c r="AE315" s="1105"/>
      <c r="AF315" s="270"/>
      <c r="AG315" s="1090"/>
      <c r="AH315" s="1090"/>
      <c r="AI315" s="1090"/>
    </row>
    <row r="316" ht="15.0" customHeight="1">
      <c r="A316" s="270"/>
      <c r="B316" s="229"/>
      <c r="C316" s="232"/>
      <c r="D316" s="287"/>
      <c r="E316" s="287"/>
      <c r="F316" s="537"/>
      <c r="G316" s="537"/>
      <c r="H316" s="270"/>
      <c r="I316" s="1079" t="str">
        <f t="shared" si="16"/>
        <v>#REF!</v>
      </c>
      <c r="J316" s="413">
        <v>8.0</v>
      </c>
      <c r="K316" s="270">
        <v>2024.0</v>
      </c>
      <c r="L316" s="523"/>
      <c r="M316" s="523"/>
      <c r="N316" s="1084"/>
      <c r="O316" s="1084">
        <f t="shared" si="38"/>
        <v>0</v>
      </c>
      <c r="P316" s="1084" t="str">
        <f t="shared" si="39"/>
        <v>#REF!</v>
      </c>
      <c r="Q316" s="490"/>
      <c r="R316" s="490"/>
      <c r="S316" s="229"/>
      <c r="T316" s="232"/>
      <c r="U316" s="1084" t="str">
        <f t="shared" si="5"/>
        <v/>
      </c>
      <c r="V316" s="1102"/>
      <c r="W316" s="1084"/>
      <c r="X316" s="1084"/>
      <c r="Y316" s="1186"/>
      <c r="Z316" s="1206"/>
      <c r="AA316" s="1085"/>
      <c r="AB316" s="1085"/>
      <c r="AC316" s="1105"/>
      <c r="AD316" s="1105"/>
      <c r="AE316" s="1105"/>
      <c r="AF316" s="270"/>
      <c r="AG316" s="1090"/>
      <c r="AH316" s="1090"/>
      <c r="AI316" s="1090"/>
    </row>
    <row r="317" ht="15.0" customHeight="1">
      <c r="A317" s="270"/>
      <c r="B317" s="229"/>
      <c r="C317" s="232"/>
      <c r="D317" s="287"/>
      <c r="E317" s="287"/>
      <c r="F317" s="537"/>
      <c r="G317" s="537"/>
      <c r="H317" s="270"/>
      <c r="I317" s="1079" t="str">
        <f t="shared" si="16"/>
        <v>#REF!</v>
      </c>
      <c r="J317" s="413">
        <v>8.0</v>
      </c>
      <c r="K317" s="270">
        <v>2024.0</v>
      </c>
      <c r="L317" s="523"/>
      <c r="M317" s="523"/>
      <c r="N317" s="1084"/>
      <c r="O317" s="1084">
        <f t="shared" si="38"/>
        <v>0</v>
      </c>
      <c r="P317" s="1084" t="str">
        <f t="shared" si="39"/>
        <v>#REF!</v>
      </c>
      <c r="Q317" s="490"/>
      <c r="R317" s="490"/>
      <c r="S317" s="229"/>
      <c r="T317" s="232"/>
      <c r="U317" s="1084" t="str">
        <f t="shared" si="5"/>
        <v/>
      </c>
      <c r="V317" s="1102"/>
      <c r="W317" s="1084"/>
      <c r="X317" s="1084"/>
      <c r="Y317" s="1186"/>
      <c r="Z317" s="1206"/>
      <c r="AA317" s="1085"/>
      <c r="AB317" s="1085"/>
      <c r="AC317" s="1105"/>
      <c r="AD317" s="1105"/>
      <c r="AE317" s="1105"/>
      <c r="AF317" s="270"/>
      <c r="AG317" s="1090"/>
      <c r="AH317" s="1090"/>
      <c r="AI317" s="1090"/>
    </row>
    <row r="318" ht="15.0" customHeight="1">
      <c r="A318" s="270"/>
      <c r="B318" s="229"/>
      <c r="C318" s="232"/>
      <c r="D318" s="287"/>
      <c r="E318" s="287"/>
      <c r="F318" s="537"/>
      <c r="G318" s="537"/>
      <c r="H318" s="270"/>
      <c r="I318" s="1079" t="str">
        <f t="shared" si="16"/>
        <v>#REF!</v>
      </c>
      <c r="J318" s="413">
        <v>8.0</v>
      </c>
      <c r="K318" s="270">
        <v>2024.0</v>
      </c>
      <c r="L318" s="523"/>
      <c r="M318" s="523"/>
      <c r="N318" s="1084"/>
      <c r="O318" s="1084">
        <f t="shared" si="38"/>
        <v>0</v>
      </c>
      <c r="P318" s="1084" t="str">
        <f t="shared" si="39"/>
        <v>#REF!</v>
      </c>
      <c r="Q318" s="490"/>
      <c r="R318" s="490"/>
      <c r="S318" s="229"/>
      <c r="T318" s="232"/>
      <c r="U318" s="1084" t="str">
        <f t="shared" si="5"/>
        <v/>
      </c>
      <c r="V318" s="1102"/>
      <c r="W318" s="1084"/>
      <c r="X318" s="1084"/>
      <c r="Y318" s="1186"/>
      <c r="Z318" s="1206"/>
      <c r="AA318" s="1085"/>
      <c r="AB318" s="1085"/>
      <c r="AC318" s="1105"/>
      <c r="AD318" s="1105"/>
      <c r="AE318" s="1105"/>
      <c r="AF318" s="270"/>
      <c r="AG318" s="1090"/>
      <c r="AH318" s="1090"/>
      <c r="AI318" s="1090"/>
    </row>
    <row r="319" ht="15.0" customHeight="1">
      <c r="A319" s="270"/>
      <c r="B319" s="229"/>
      <c r="C319" s="232"/>
      <c r="D319" s="287"/>
      <c r="E319" s="287"/>
      <c r="F319" s="537"/>
      <c r="G319" s="537"/>
      <c r="H319" s="270"/>
      <c r="I319" s="1079" t="str">
        <f t="shared" si="16"/>
        <v>#REF!</v>
      </c>
      <c r="J319" s="413">
        <v>8.0</v>
      </c>
      <c r="K319" s="270">
        <v>2024.0</v>
      </c>
      <c r="L319" s="523"/>
      <c r="M319" s="523"/>
      <c r="N319" s="1145"/>
      <c r="O319" s="1084">
        <f t="shared" si="38"/>
        <v>0</v>
      </c>
      <c r="P319" s="1084" t="str">
        <f t="shared" si="39"/>
        <v>#REF!</v>
      </c>
      <c r="Q319" s="490"/>
      <c r="R319" s="490"/>
      <c r="S319" s="229"/>
      <c r="T319" s="232"/>
      <c r="U319" s="1084" t="str">
        <f t="shared" si="5"/>
        <v/>
      </c>
      <c r="V319" s="1102"/>
      <c r="W319" s="1084"/>
      <c r="X319" s="1084"/>
      <c r="Y319" s="1186"/>
      <c r="Z319" s="1206"/>
      <c r="AA319" s="1085"/>
      <c r="AB319" s="1085"/>
      <c r="AC319" s="1105"/>
      <c r="AD319" s="1105"/>
      <c r="AE319" s="1105"/>
      <c r="AF319" s="270"/>
      <c r="AG319" s="1090"/>
      <c r="AH319" s="1090"/>
      <c r="AI319" s="1090"/>
    </row>
    <row r="320" ht="15.0" customHeight="1">
      <c r="A320" s="270"/>
      <c r="B320" s="229"/>
      <c r="C320" s="232"/>
      <c r="D320" s="287"/>
      <c r="E320" s="287"/>
      <c r="F320" s="537"/>
      <c r="G320" s="537"/>
      <c r="H320" s="270"/>
      <c r="I320" s="1079" t="str">
        <f t="shared" si="16"/>
        <v>#REF!</v>
      </c>
      <c r="J320" s="413">
        <v>8.0</v>
      </c>
      <c r="K320" s="270">
        <v>2024.0</v>
      </c>
      <c r="L320" s="523"/>
      <c r="M320" s="523"/>
      <c r="N320" s="1145"/>
      <c r="O320" s="1084">
        <f t="shared" si="38"/>
        <v>0</v>
      </c>
      <c r="P320" s="1084" t="str">
        <f t="shared" si="39"/>
        <v>#REF!</v>
      </c>
      <c r="Q320" s="490"/>
      <c r="R320" s="490"/>
      <c r="S320" s="229"/>
      <c r="T320" s="232"/>
      <c r="U320" s="1084" t="str">
        <f t="shared" si="5"/>
        <v/>
      </c>
      <c r="V320" s="1102"/>
      <c r="W320" s="1084"/>
      <c r="X320" s="1084"/>
      <c r="Y320" s="1186"/>
      <c r="Z320" s="1206"/>
      <c r="AA320" s="1085"/>
      <c r="AB320" s="1085"/>
      <c r="AC320" s="1105"/>
      <c r="AD320" s="1105"/>
      <c r="AE320" s="1105"/>
      <c r="AF320" s="270"/>
      <c r="AG320" s="1090"/>
      <c r="AH320" s="1090"/>
      <c r="AI320" s="1090"/>
    </row>
    <row r="321" ht="15.0" customHeight="1">
      <c r="A321" s="270"/>
      <c r="B321" s="229"/>
      <c r="C321" s="232"/>
      <c r="D321" s="287"/>
      <c r="E321" s="287"/>
      <c r="F321" s="537"/>
      <c r="G321" s="537"/>
      <c r="H321" s="270"/>
      <c r="I321" s="1079" t="str">
        <f t="shared" si="16"/>
        <v>#REF!</v>
      </c>
      <c r="J321" s="413">
        <v>8.0</v>
      </c>
      <c r="K321" s="270">
        <v>2024.0</v>
      </c>
      <c r="L321" s="523"/>
      <c r="M321" s="523"/>
      <c r="N321" s="1145"/>
      <c r="O321" s="1084">
        <f t="shared" si="38"/>
        <v>0</v>
      </c>
      <c r="P321" s="1084" t="str">
        <f t="shared" si="39"/>
        <v>#REF!</v>
      </c>
      <c r="Q321" s="490"/>
      <c r="R321" s="490"/>
      <c r="S321" s="229"/>
      <c r="T321" s="232"/>
      <c r="U321" s="1084" t="str">
        <f t="shared" si="5"/>
        <v/>
      </c>
      <c r="V321" s="1102"/>
      <c r="W321" s="1084"/>
      <c r="X321" s="1084"/>
      <c r="Y321" s="1186"/>
      <c r="Z321" s="1206"/>
      <c r="AA321" s="1085"/>
      <c r="AB321" s="1085"/>
      <c r="AC321" s="1105"/>
      <c r="AD321" s="1105"/>
      <c r="AE321" s="1105"/>
      <c r="AF321" s="270"/>
      <c r="AG321" s="1090"/>
      <c r="AH321" s="1090"/>
      <c r="AI321" s="1090"/>
    </row>
    <row r="322" ht="15.0" customHeight="1">
      <c r="A322" s="270"/>
      <c r="B322" s="229"/>
      <c r="C322" s="232"/>
      <c r="D322" s="287"/>
      <c r="E322" s="287"/>
      <c r="F322" s="537"/>
      <c r="G322" s="537"/>
      <c r="H322" s="270"/>
      <c r="I322" s="1079" t="str">
        <f t="shared" si="16"/>
        <v>#REF!</v>
      </c>
      <c r="J322" s="413">
        <v>8.0</v>
      </c>
      <c r="K322" s="270">
        <v>2024.0</v>
      </c>
      <c r="L322" s="523"/>
      <c r="M322" s="523"/>
      <c r="N322" s="1084"/>
      <c r="O322" s="1084">
        <f t="shared" si="38"/>
        <v>0</v>
      </c>
      <c r="P322" s="1084" t="str">
        <f t="shared" si="39"/>
        <v>#REF!</v>
      </c>
      <c r="Q322" s="490"/>
      <c r="R322" s="490"/>
      <c r="S322" s="229"/>
      <c r="T322" s="232"/>
      <c r="U322" s="1084" t="str">
        <f t="shared" si="5"/>
        <v/>
      </c>
      <c r="V322" s="1102"/>
      <c r="W322" s="1084"/>
      <c r="X322" s="1084"/>
      <c r="Y322" s="1186"/>
      <c r="Z322" s="1206"/>
      <c r="AA322" s="1085"/>
      <c r="AB322" s="1085"/>
      <c r="AC322" s="1105"/>
      <c r="AD322" s="1105"/>
      <c r="AE322" s="1105"/>
      <c r="AF322" s="270"/>
      <c r="AG322" s="1090"/>
      <c r="AH322" s="1090"/>
      <c r="AI322" s="1090"/>
    </row>
    <row r="323" ht="15.0" customHeight="1">
      <c r="A323" s="270"/>
      <c r="B323" s="229"/>
      <c r="C323" s="232"/>
      <c r="D323" s="287"/>
      <c r="E323" s="287"/>
      <c r="F323" s="537"/>
      <c r="G323" s="537"/>
      <c r="H323" s="270"/>
      <c r="I323" s="1079" t="str">
        <f t="shared" si="16"/>
        <v>#REF!</v>
      </c>
      <c r="J323" s="413">
        <v>8.0</v>
      </c>
      <c r="K323" s="270">
        <v>2024.0</v>
      </c>
      <c r="L323" s="523"/>
      <c r="M323" s="523"/>
      <c r="N323" s="1145"/>
      <c r="O323" s="1084">
        <f t="shared" si="38"/>
        <v>0</v>
      </c>
      <c r="P323" s="1084" t="str">
        <f t="shared" si="39"/>
        <v>#REF!</v>
      </c>
      <c r="Q323" s="490"/>
      <c r="R323" s="490"/>
      <c r="S323" s="229"/>
      <c r="T323" s="232"/>
      <c r="U323" s="1084" t="str">
        <f t="shared" si="5"/>
        <v/>
      </c>
      <c r="V323" s="1102"/>
      <c r="W323" s="1084"/>
      <c r="X323" s="1084"/>
      <c r="Y323" s="1186"/>
      <c r="Z323" s="1206"/>
      <c r="AA323" s="1085"/>
      <c r="AB323" s="1085"/>
      <c r="AC323" s="1105"/>
      <c r="AD323" s="1105"/>
      <c r="AE323" s="1105"/>
      <c r="AF323" s="270"/>
      <c r="AG323" s="1090"/>
      <c r="AH323" s="1090"/>
      <c r="AI323" s="1090"/>
    </row>
    <row r="324" ht="15.0" customHeight="1">
      <c r="A324" s="270"/>
      <c r="B324" s="229"/>
      <c r="C324" s="232"/>
      <c r="D324" s="287"/>
      <c r="E324" s="287"/>
      <c r="F324" s="537"/>
      <c r="G324" s="537"/>
      <c r="H324" s="270"/>
      <c r="I324" s="1079" t="str">
        <f t="shared" si="16"/>
        <v>#REF!</v>
      </c>
      <c r="J324" s="413">
        <v>8.0</v>
      </c>
      <c r="K324" s="270">
        <v>2024.0</v>
      </c>
      <c r="L324" s="523"/>
      <c r="M324" s="523"/>
      <c r="N324" s="1145"/>
      <c r="O324" s="1084">
        <f t="shared" si="38"/>
        <v>0</v>
      </c>
      <c r="P324" s="1084" t="str">
        <f t="shared" si="39"/>
        <v>#REF!</v>
      </c>
      <c r="Q324" s="490"/>
      <c r="R324" s="490"/>
      <c r="S324" s="229"/>
      <c r="T324" s="232"/>
      <c r="U324" s="1084" t="str">
        <f t="shared" si="5"/>
        <v/>
      </c>
      <c r="V324" s="1102"/>
      <c r="W324" s="1084"/>
      <c r="X324" s="1084"/>
      <c r="Y324" s="1186"/>
      <c r="Z324" s="1206"/>
      <c r="AA324" s="1085"/>
      <c r="AB324" s="1085"/>
      <c r="AC324" s="1105"/>
      <c r="AD324" s="1105"/>
      <c r="AE324" s="1105"/>
      <c r="AF324" s="270"/>
      <c r="AG324" s="1090"/>
      <c r="AH324" s="1090"/>
      <c r="AI324" s="1090"/>
    </row>
    <row r="325" ht="15.0" customHeight="1">
      <c r="A325" s="270"/>
      <c r="B325" s="229"/>
      <c r="C325" s="232"/>
      <c r="D325" s="287"/>
      <c r="E325" s="287"/>
      <c r="F325" s="537"/>
      <c r="G325" s="537"/>
      <c r="H325" s="270"/>
      <c r="I325" s="1079" t="str">
        <f t="shared" si="16"/>
        <v>#REF!</v>
      </c>
      <c r="J325" s="413">
        <v>8.0</v>
      </c>
      <c r="K325" s="270">
        <v>2024.0</v>
      </c>
      <c r="L325" s="523"/>
      <c r="M325" s="523"/>
      <c r="N325" s="1145"/>
      <c r="O325" s="1084">
        <f t="shared" si="38"/>
        <v>0</v>
      </c>
      <c r="P325" s="1084" t="str">
        <f t="shared" si="39"/>
        <v>#REF!</v>
      </c>
      <c r="Q325" s="490"/>
      <c r="R325" s="490"/>
      <c r="S325" s="229"/>
      <c r="T325" s="232"/>
      <c r="U325" s="1084" t="str">
        <f t="shared" si="5"/>
        <v/>
      </c>
      <c r="V325" s="1102"/>
      <c r="W325" s="1084"/>
      <c r="X325" s="1084"/>
      <c r="Y325" s="1186"/>
      <c r="Z325" s="1206"/>
      <c r="AA325" s="1085"/>
      <c r="AB325" s="1085"/>
      <c r="AC325" s="1105"/>
      <c r="AD325" s="1105"/>
      <c r="AE325" s="1105"/>
      <c r="AF325" s="270"/>
      <c r="AG325" s="1090"/>
      <c r="AH325" s="1090"/>
      <c r="AI325" s="1090"/>
    </row>
    <row r="326" ht="15.0" customHeight="1">
      <c r="A326" s="270"/>
      <c r="B326" s="229"/>
      <c r="C326" s="232"/>
      <c r="D326" s="287"/>
      <c r="E326" s="287"/>
      <c r="F326" s="537"/>
      <c r="G326" s="537"/>
      <c r="H326" s="270"/>
      <c r="I326" s="1079" t="str">
        <f t="shared" si="16"/>
        <v>#REF!</v>
      </c>
      <c r="J326" s="413">
        <v>8.0</v>
      </c>
      <c r="K326" s="270">
        <v>2024.0</v>
      </c>
      <c r="L326" s="523"/>
      <c r="M326" s="523"/>
      <c r="N326" s="1145"/>
      <c r="O326" s="1084">
        <f t="shared" si="38"/>
        <v>0</v>
      </c>
      <c r="P326" s="1084" t="str">
        <f t="shared" si="39"/>
        <v>#REF!</v>
      </c>
      <c r="Q326" s="490"/>
      <c r="R326" s="490"/>
      <c r="S326" s="229"/>
      <c r="T326" s="232"/>
      <c r="U326" s="1084" t="str">
        <f t="shared" si="5"/>
        <v/>
      </c>
      <c r="V326" s="1102"/>
      <c r="W326" s="1084"/>
      <c r="X326" s="1084"/>
      <c r="Y326" s="1186"/>
      <c r="Z326" s="1206"/>
      <c r="AA326" s="1085"/>
      <c r="AB326" s="1085"/>
      <c r="AC326" s="1105"/>
      <c r="AD326" s="1105"/>
      <c r="AE326" s="1105"/>
      <c r="AF326" s="270"/>
      <c r="AG326" s="1090"/>
      <c r="AH326" s="1090"/>
      <c r="AI326" s="1090"/>
    </row>
    <row r="327" ht="15.0" customHeight="1">
      <c r="A327" s="270"/>
      <c r="B327" s="229"/>
      <c r="C327" s="232"/>
      <c r="D327" s="287"/>
      <c r="E327" s="287"/>
      <c r="F327" s="537"/>
      <c r="G327" s="537"/>
      <c r="H327" s="270"/>
      <c r="I327" s="1079" t="str">
        <f t="shared" si="16"/>
        <v>#REF!</v>
      </c>
      <c r="J327" s="413">
        <v>8.0</v>
      </c>
      <c r="K327" s="270">
        <v>2024.0</v>
      </c>
      <c r="L327" s="523"/>
      <c r="M327" s="523"/>
      <c r="N327" s="1084"/>
      <c r="O327" s="1084">
        <f t="shared" si="38"/>
        <v>0</v>
      </c>
      <c r="P327" s="1084" t="str">
        <f t="shared" si="39"/>
        <v>#REF!</v>
      </c>
      <c r="Q327" s="490"/>
      <c r="R327" s="490"/>
      <c r="S327" s="229"/>
      <c r="T327" s="232"/>
      <c r="U327" s="1084" t="str">
        <f t="shared" si="5"/>
        <v/>
      </c>
      <c r="V327" s="1102"/>
      <c r="W327" s="1084"/>
      <c r="X327" s="1084"/>
      <c r="Y327" s="1186"/>
      <c r="Z327" s="1206"/>
      <c r="AA327" s="1085"/>
      <c r="AB327" s="1085"/>
      <c r="AC327" s="1105"/>
      <c r="AD327" s="1105"/>
      <c r="AE327" s="1105"/>
      <c r="AF327" s="270"/>
      <c r="AG327" s="1090"/>
      <c r="AH327" s="1090"/>
      <c r="AI327" s="1090"/>
    </row>
    <row r="328" ht="15.0" customHeight="1">
      <c r="A328" s="270"/>
      <c r="B328" s="229"/>
      <c r="C328" s="232"/>
      <c r="D328" s="287"/>
      <c r="E328" s="287"/>
      <c r="F328" s="537"/>
      <c r="G328" s="537"/>
      <c r="H328" s="270"/>
      <c r="I328" s="1079" t="str">
        <f t="shared" si="16"/>
        <v>#REF!</v>
      </c>
      <c r="J328" s="413">
        <v>8.0</v>
      </c>
      <c r="K328" s="270">
        <v>2024.0</v>
      </c>
      <c r="L328" s="523"/>
      <c r="M328" s="523"/>
      <c r="N328" s="1084"/>
      <c r="O328" s="1084">
        <f t="shared" si="38"/>
        <v>0</v>
      </c>
      <c r="P328" s="1084" t="str">
        <f t="shared" si="39"/>
        <v>#REF!</v>
      </c>
      <c r="Q328" s="490"/>
      <c r="R328" s="490"/>
      <c r="S328" s="229"/>
      <c r="T328" s="232"/>
      <c r="U328" s="1084" t="str">
        <f t="shared" si="5"/>
        <v/>
      </c>
      <c r="V328" s="1102"/>
      <c r="W328" s="1084"/>
      <c r="X328" s="1084"/>
      <c r="Y328" s="1186"/>
      <c r="Z328" s="1206"/>
      <c r="AA328" s="1085"/>
      <c r="AB328" s="1085"/>
      <c r="AC328" s="1105"/>
      <c r="AD328" s="1105"/>
      <c r="AE328" s="1105"/>
      <c r="AF328" s="270"/>
      <c r="AG328" s="1090"/>
      <c r="AH328" s="1090"/>
      <c r="AI328" s="1090"/>
    </row>
    <row r="329" ht="15.0" customHeight="1">
      <c r="A329" s="270"/>
      <c r="B329" s="229"/>
      <c r="C329" s="232"/>
      <c r="D329" s="287"/>
      <c r="E329" s="287"/>
      <c r="F329" s="537"/>
      <c r="G329" s="537"/>
      <c r="H329" s="270"/>
      <c r="I329" s="1079" t="str">
        <f t="shared" si="16"/>
        <v>#REF!</v>
      </c>
      <c r="J329" s="413">
        <v>8.0</v>
      </c>
      <c r="K329" s="270">
        <v>2024.0</v>
      </c>
      <c r="L329" s="523"/>
      <c r="M329" s="523"/>
      <c r="N329" s="1084"/>
      <c r="O329" s="1084">
        <f t="shared" si="38"/>
        <v>0</v>
      </c>
      <c r="P329" s="1084" t="str">
        <f t="shared" si="39"/>
        <v>#REF!</v>
      </c>
      <c r="Q329" s="490"/>
      <c r="R329" s="490"/>
      <c r="S329" s="229"/>
      <c r="T329" s="232"/>
      <c r="U329" s="1084" t="str">
        <f t="shared" si="5"/>
        <v/>
      </c>
      <c r="V329" s="1102"/>
      <c r="W329" s="1084"/>
      <c r="X329" s="1084"/>
      <c r="Y329" s="1186"/>
      <c r="Z329" s="1206"/>
      <c r="AA329" s="1085"/>
      <c r="AB329" s="1085"/>
      <c r="AC329" s="1105"/>
      <c r="AD329" s="1105"/>
      <c r="AE329" s="1105"/>
      <c r="AF329" s="270"/>
      <c r="AG329" s="1090"/>
      <c r="AH329" s="1090"/>
      <c r="AI329" s="1090"/>
    </row>
    <row r="330" ht="15.0" customHeight="1">
      <c r="A330" s="270"/>
      <c r="B330" s="229"/>
      <c r="C330" s="232"/>
      <c r="D330" s="287"/>
      <c r="E330" s="287"/>
      <c r="F330" s="537"/>
      <c r="G330" s="537"/>
      <c r="H330" s="270"/>
      <c r="I330" s="1079" t="str">
        <f t="shared" si="16"/>
        <v>#REF!</v>
      </c>
      <c r="J330" s="413">
        <v>8.0</v>
      </c>
      <c r="K330" s="270">
        <v>2024.0</v>
      </c>
      <c r="L330" s="523"/>
      <c r="M330" s="523"/>
      <c r="N330" s="1084"/>
      <c r="O330" s="1084">
        <f t="shared" si="38"/>
        <v>0</v>
      </c>
      <c r="P330" s="1084" t="str">
        <f t="shared" si="39"/>
        <v>#REF!</v>
      </c>
      <c r="Q330" s="490"/>
      <c r="R330" s="490"/>
      <c r="S330" s="229"/>
      <c r="T330" s="232"/>
      <c r="U330" s="1084" t="str">
        <f t="shared" si="5"/>
        <v/>
      </c>
      <c r="V330" s="1102"/>
      <c r="W330" s="1084"/>
      <c r="X330" s="1084"/>
      <c r="Y330" s="1186"/>
      <c r="Z330" s="1206"/>
      <c r="AA330" s="1085"/>
      <c r="AB330" s="1085"/>
      <c r="AC330" s="1105"/>
      <c r="AD330" s="1105"/>
      <c r="AE330" s="1105"/>
      <c r="AF330" s="270"/>
      <c r="AG330" s="1090"/>
      <c r="AH330" s="1090"/>
      <c r="AI330" s="1090"/>
    </row>
    <row r="331" ht="15.0" customHeight="1">
      <c r="A331" s="270"/>
      <c r="B331" s="229"/>
      <c r="C331" s="232"/>
      <c r="D331" s="287"/>
      <c r="E331" s="287"/>
      <c r="F331" s="537"/>
      <c r="G331" s="537"/>
      <c r="H331" s="270"/>
      <c r="I331" s="1079" t="str">
        <f t="shared" si="16"/>
        <v>#REF!</v>
      </c>
      <c r="J331" s="413">
        <v>8.0</v>
      </c>
      <c r="K331" s="270">
        <v>2024.0</v>
      </c>
      <c r="L331" s="523"/>
      <c r="M331" s="523"/>
      <c r="N331" s="1145"/>
      <c r="O331" s="1084">
        <f t="shared" si="38"/>
        <v>0</v>
      </c>
      <c r="P331" s="1084" t="str">
        <f t="shared" si="39"/>
        <v>#REF!</v>
      </c>
      <c r="Q331" s="490"/>
      <c r="R331" s="490"/>
      <c r="S331" s="229"/>
      <c r="T331" s="232"/>
      <c r="U331" s="1084" t="str">
        <f t="shared" si="5"/>
        <v/>
      </c>
      <c r="V331" s="1102"/>
      <c r="W331" s="1084"/>
      <c r="X331" s="1084"/>
      <c r="Y331" s="1186"/>
      <c r="Z331" s="1206"/>
      <c r="AA331" s="1085"/>
      <c r="AB331" s="1085"/>
      <c r="AC331" s="1105"/>
      <c r="AD331" s="1105"/>
      <c r="AE331" s="1105"/>
      <c r="AF331" s="270"/>
      <c r="AG331" s="1090"/>
      <c r="AH331" s="1090"/>
      <c r="AI331" s="1090"/>
    </row>
    <row r="332" ht="15.0" customHeight="1">
      <c r="A332" s="270"/>
      <c r="B332" s="229"/>
      <c r="C332" s="232"/>
      <c r="D332" s="287"/>
      <c r="E332" s="287"/>
      <c r="F332" s="537"/>
      <c r="G332" s="537"/>
      <c r="H332" s="270"/>
      <c r="I332" s="1079" t="str">
        <f t="shared" si="16"/>
        <v>#REF!</v>
      </c>
      <c r="J332" s="413">
        <v>8.0</v>
      </c>
      <c r="K332" s="270">
        <v>2024.0</v>
      </c>
      <c r="L332" s="523"/>
      <c r="M332" s="523"/>
      <c r="N332" s="1145"/>
      <c r="O332" s="1084">
        <f t="shared" si="38"/>
        <v>0</v>
      </c>
      <c r="P332" s="1084" t="str">
        <f t="shared" si="39"/>
        <v>#REF!</v>
      </c>
      <c r="Q332" s="490"/>
      <c r="R332" s="490"/>
      <c r="S332" s="229"/>
      <c r="T332" s="232"/>
      <c r="U332" s="1084" t="str">
        <f t="shared" si="5"/>
        <v/>
      </c>
      <c r="V332" s="1102"/>
      <c r="W332" s="1084"/>
      <c r="X332" s="1084"/>
      <c r="Y332" s="1186"/>
      <c r="Z332" s="1206"/>
      <c r="AA332" s="1085"/>
      <c r="AB332" s="1085"/>
      <c r="AC332" s="1105"/>
      <c r="AD332" s="1105"/>
      <c r="AE332" s="1105"/>
      <c r="AF332" s="270"/>
      <c r="AG332" s="1090"/>
      <c r="AH332" s="1090"/>
      <c r="AI332" s="1090"/>
    </row>
    <row r="333" ht="15.0" customHeight="1">
      <c r="A333" s="270"/>
      <c r="B333" s="229"/>
      <c r="C333" s="232"/>
      <c r="D333" s="287"/>
      <c r="E333" s="287"/>
      <c r="F333" s="537"/>
      <c r="G333" s="537"/>
      <c r="H333" s="270"/>
      <c r="I333" s="1079" t="str">
        <f t="shared" si="16"/>
        <v>#REF!</v>
      </c>
      <c r="J333" s="413">
        <v>8.0</v>
      </c>
      <c r="K333" s="270">
        <v>2024.0</v>
      </c>
      <c r="L333" s="523"/>
      <c r="M333" s="523"/>
      <c r="N333" s="1145"/>
      <c r="O333" s="1084">
        <f t="shared" si="38"/>
        <v>0</v>
      </c>
      <c r="P333" s="1084" t="str">
        <f t="shared" si="39"/>
        <v>#REF!</v>
      </c>
      <c r="Q333" s="490"/>
      <c r="R333" s="490"/>
      <c r="S333" s="229"/>
      <c r="T333" s="232"/>
      <c r="U333" s="1084" t="str">
        <f t="shared" si="5"/>
        <v/>
      </c>
      <c r="V333" s="1102"/>
      <c r="W333" s="1084"/>
      <c r="X333" s="1084"/>
      <c r="Y333" s="1186"/>
      <c r="Z333" s="1206"/>
      <c r="AA333" s="1085"/>
      <c r="AB333" s="1085"/>
      <c r="AC333" s="1105"/>
      <c r="AD333" s="1105"/>
      <c r="AE333" s="1105"/>
      <c r="AF333" s="270"/>
      <c r="AG333" s="1090"/>
      <c r="AH333" s="1090"/>
      <c r="AI333" s="1090"/>
    </row>
    <row r="334" ht="15.0" customHeight="1">
      <c r="A334" s="270"/>
      <c r="B334" s="229"/>
      <c r="C334" s="232"/>
      <c r="D334" s="287"/>
      <c r="E334" s="287"/>
      <c r="F334" s="537"/>
      <c r="G334" s="537"/>
      <c r="H334" s="270"/>
      <c r="I334" s="1079" t="str">
        <f t="shared" si="16"/>
        <v>#REF!</v>
      </c>
      <c r="J334" s="413">
        <v>8.0</v>
      </c>
      <c r="K334" s="270">
        <v>2024.0</v>
      </c>
      <c r="L334" s="523"/>
      <c r="M334" s="523"/>
      <c r="N334" s="1145"/>
      <c r="O334" s="1084">
        <f t="shared" si="38"/>
        <v>0</v>
      </c>
      <c r="P334" s="1084" t="str">
        <f t="shared" si="39"/>
        <v>#REF!</v>
      </c>
      <c r="Q334" s="490"/>
      <c r="R334" s="490"/>
      <c r="S334" s="229"/>
      <c r="T334" s="232"/>
      <c r="U334" s="1084" t="str">
        <f t="shared" si="5"/>
        <v/>
      </c>
      <c r="V334" s="1102"/>
      <c r="W334" s="1084"/>
      <c r="X334" s="1084"/>
      <c r="Y334" s="1186"/>
      <c r="Z334" s="1206"/>
      <c r="AA334" s="1085"/>
      <c r="AB334" s="1085"/>
      <c r="AC334" s="1105"/>
      <c r="AD334" s="1105"/>
      <c r="AE334" s="1105"/>
      <c r="AF334" s="270"/>
      <c r="AG334" s="1090"/>
      <c r="AH334" s="1090"/>
      <c r="AI334" s="1090"/>
    </row>
    <row r="335" ht="15.0" customHeight="1">
      <c r="A335" s="270"/>
      <c r="B335" s="229"/>
      <c r="C335" s="232"/>
      <c r="D335" s="287"/>
      <c r="E335" s="287"/>
      <c r="F335" s="537"/>
      <c r="G335" s="537"/>
      <c r="H335" s="270"/>
      <c r="I335" s="1079" t="str">
        <f t="shared" si="16"/>
        <v>#REF!</v>
      </c>
      <c r="J335" s="413">
        <v>8.0</v>
      </c>
      <c r="K335" s="270">
        <v>2024.0</v>
      </c>
      <c r="L335" s="523"/>
      <c r="M335" s="523"/>
      <c r="N335" s="1145"/>
      <c r="O335" s="1084">
        <f t="shared" si="38"/>
        <v>0</v>
      </c>
      <c r="P335" s="1084" t="str">
        <f t="shared" si="39"/>
        <v>#REF!</v>
      </c>
      <c r="Q335" s="490"/>
      <c r="R335" s="490"/>
      <c r="S335" s="229"/>
      <c r="T335" s="232"/>
      <c r="U335" s="1084" t="str">
        <f t="shared" si="5"/>
        <v/>
      </c>
      <c r="V335" s="1102"/>
      <c r="W335" s="1084"/>
      <c r="X335" s="1084"/>
      <c r="Y335" s="1186"/>
      <c r="Z335" s="1206"/>
      <c r="AA335" s="1085"/>
      <c r="AB335" s="1085"/>
      <c r="AC335" s="1105"/>
      <c r="AD335" s="1105"/>
      <c r="AE335" s="1105"/>
      <c r="AF335" s="270"/>
      <c r="AG335" s="1090"/>
      <c r="AH335" s="1090"/>
      <c r="AI335" s="1090"/>
    </row>
    <row r="336" ht="15.0" customHeight="1">
      <c r="A336" s="270"/>
      <c r="B336" s="229"/>
      <c r="C336" s="232"/>
      <c r="D336" s="287"/>
      <c r="E336" s="287"/>
      <c r="F336" s="537"/>
      <c r="G336" s="537"/>
      <c r="H336" s="270"/>
      <c r="I336" s="1079" t="str">
        <f t="shared" si="16"/>
        <v>#REF!</v>
      </c>
      <c r="J336" s="413">
        <v>8.0</v>
      </c>
      <c r="K336" s="270">
        <v>2024.0</v>
      </c>
      <c r="L336" s="523"/>
      <c r="M336" s="523"/>
      <c r="N336" s="1145"/>
      <c r="O336" s="1084">
        <f t="shared" si="38"/>
        <v>0</v>
      </c>
      <c r="P336" s="1084" t="str">
        <f t="shared" si="39"/>
        <v>#REF!</v>
      </c>
      <c r="Q336" s="490"/>
      <c r="R336" s="490"/>
      <c r="S336" s="229"/>
      <c r="T336" s="232"/>
      <c r="U336" s="1084" t="str">
        <f t="shared" si="5"/>
        <v/>
      </c>
      <c r="V336" s="1102"/>
      <c r="W336" s="1084"/>
      <c r="X336" s="1084"/>
      <c r="Y336" s="1186"/>
      <c r="Z336" s="1206"/>
      <c r="AA336" s="1085"/>
      <c r="AB336" s="1085"/>
      <c r="AC336" s="1105"/>
      <c r="AD336" s="1105"/>
      <c r="AE336" s="1105"/>
      <c r="AF336" s="270"/>
      <c r="AG336" s="1090"/>
      <c r="AH336" s="1090"/>
      <c r="AI336" s="1090"/>
    </row>
    <row r="337" ht="15.0" customHeight="1">
      <c r="A337" s="270"/>
      <c r="B337" s="229"/>
      <c r="C337" s="232"/>
      <c r="D337" s="287"/>
      <c r="E337" s="287"/>
      <c r="F337" s="537"/>
      <c r="G337" s="537"/>
      <c r="H337" s="270"/>
      <c r="I337" s="1079" t="str">
        <f t="shared" si="16"/>
        <v>#REF!</v>
      </c>
      <c r="J337" s="413">
        <v>8.0</v>
      </c>
      <c r="K337" s="270">
        <v>2024.0</v>
      </c>
      <c r="L337" s="523"/>
      <c r="M337" s="523"/>
      <c r="N337" s="1084"/>
      <c r="O337" s="1084">
        <f t="shared" si="38"/>
        <v>0</v>
      </c>
      <c r="P337" s="1084" t="str">
        <f t="shared" si="39"/>
        <v>#REF!</v>
      </c>
      <c r="Q337" s="490"/>
      <c r="R337" s="490"/>
      <c r="S337" s="229"/>
      <c r="T337" s="232"/>
      <c r="U337" s="1084" t="str">
        <f t="shared" si="5"/>
        <v/>
      </c>
      <c r="V337" s="1102"/>
      <c r="W337" s="1084"/>
      <c r="X337" s="1084"/>
      <c r="Y337" s="1186"/>
      <c r="Z337" s="1206"/>
      <c r="AA337" s="1085"/>
      <c r="AB337" s="1085"/>
      <c r="AC337" s="1105"/>
      <c r="AD337" s="1105"/>
      <c r="AE337" s="1105"/>
      <c r="AF337" s="270"/>
      <c r="AG337" s="1090"/>
      <c r="AH337" s="1090"/>
      <c r="AI337" s="1090"/>
    </row>
    <row r="338" ht="15.0" customHeight="1">
      <c r="A338" s="270"/>
      <c r="B338" s="229"/>
      <c r="C338" s="232"/>
      <c r="D338" s="287"/>
      <c r="E338" s="287"/>
      <c r="F338" s="537"/>
      <c r="G338" s="537"/>
      <c r="H338" s="270"/>
      <c r="I338" s="1079" t="str">
        <f t="shared" si="16"/>
        <v>#REF!</v>
      </c>
      <c r="J338" s="413">
        <v>8.0</v>
      </c>
      <c r="K338" s="270">
        <v>2024.0</v>
      </c>
      <c r="L338" s="523"/>
      <c r="M338" s="523"/>
      <c r="N338" s="1084"/>
      <c r="O338" s="1084">
        <f t="shared" si="38"/>
        <v>0</v>
      </c>
      <c r="P338" s="1084" t="str">
        <f t="shared" si="39"/>
        <v>#REF!</v>
      </c>
      <c r="Q338" s="490"/>
      <c r="R338" s="490"/>
      <c r="S338" s="229"/>
      <c r="T338" s="232"/>
      <c r="U338" s="1084" t="str">
        <f t="shared" si="5"/>
        <v/>
      </c>
      <c r="V338" s="1102"/>
      <c r="W338" s="1084"/>
      <c r="X338" s="1084"/>
      <c r="Y338" s="1186"/>
      <c r="Z338" s="1206"/>
      <c r="AA338" s="1085"/>
      <c r="AB338" s="1085"/>
      <c r="AC338" s="1105"/>
      <c r="AD338" s="1105"/>
      <c r="AE338" s="1105"/>
      <c r="AF338" s="270"/>
      <c r="AG338" s="1090"/>
      <c r="AH338" s="1090"/>
      <c r="AI338" s="1090"/>
    </row>
    <row r="339" ht="15.0" customHeight="1">
      <c r="A339" s="270"/>
      <c r="B339" s="229"/>
      <c r="C339" s="232"/>
      <c r="D339" s="287"/>
      <c r="E339" s="287"/>
      <c r="F339" s="537"/>
      <c r="G339" s="537"/>
      <c r="H339" s="270"/>
      <c r="I339" s="1079" t="str">
        <f t="shared" si="16"/>
        <v>#REF!</v>
      </c>
      <c r="J339" s="413">
        <v>8.0</v>
      </c>
      <c r="K339" s="270">
        <v>2024.0</v>
      </c>
      <c r="L339" s="523"/>
      <c r="M339" s="523"/>
      <c r="N339" s="1084"/>
      <c r="O339" s="1084">
        <f t="shared" si="38"/>
        <v>0</v>
      </c>
      <c r="P339" s="1084" t="str">
        <f t="shared" si="39"/>
        <v>#REF!</v>
      </c>
      <c r="Q339" s="490"/>
      <c r="R339" s="490"/>
      <c r="S339" s="229"/>
      <c r="T339" s="232"/>
      <c r="U339" s="1084" t="str">
        <f t="shared" si="5"/>
        <v/>
      </c>
      <c r="V339" s="1102"/>
      <c r="W339" s="1084"/>
      <c r="X339" s="1084"/>
      <c r="Y339" s="1186"/>
      <c r="Z339" s="1206"/>
      <c r="AA339" s="1085"/>
      <c r="AB339" s="1085"/>
      <c r="AC339" s="1105"/>
      <c r="AD339" s="1105"/>
      <c r="AE339" s="1105"/>
      <c r="AF339" s="270"/>
      <c r="AG339" s="1090"/>
      <c r="AH339" s="1090"/>
      <c r="AI339" s="1090"/>
    </row>
    <row r="340" ht="15.0" customHeight="1">
      <c r="A340" s="270"/>
      <c r="B340" s="229"/>
      <c r="C340" s="232"/>
      <c r="D340" s="287"/>
      <c r="E340" s="287"/>
      <c r="F340" s="537"/>
      <c r="G340" s="537"/>
      <c r="H340" s="270"/>
      <c r="I340" s="1079" t="str">
        <f t="shared" si="16"/>
        <v>#REF!</v>
      </c>
      <c r="J340" s="413">
        <v>8.0</v>
      </c>
      <c r="K340" s="270">
        <v>2024.0</v>
      </c>
      <c r="L340" s="523"/>
      <c r="M340" s="523"/>
      <c r="N340" s="1084"/>
      <c r="O340" s="1084">
        <f t="shared" si="38"/>
        <v>0</v>
      </c>
      <c r="P340" s="1084" t="str">
        <f t="shared" si="39"/>
        <v>#REF!</v>
      </c>
      <c r="Q340" s="490"/>
      <c r="R340" s="490"/>
      <c r="S340" s="229"/>
      <c r="T340" s="232"/>
      <c r="U340" s="1084" t="str">
        <f t="shared" si="5"/>
        <v/>
      </c>
      <c r="V340" s="1102"/>
      <c r="W340" s="1084"/>
      <c r="X340" s="1084"/>
      <c r="Y340" s="1186"/>
      <c r="Z340" s="1206"/>
      <c r="AA340" s="1085"/>
      <c r="AB340" s="1085"/>
      <c r="AC340" s="1105"/>
      <c r="AD340" s="1105"/>
      <c r="AE340" s="1105"/>
      <c r="AF340" s="270"/>
      <c r="AG340" s="1090"/>
      <c r="AH340" s="1090"/>
      <c r="AI340" s="1090"/>
    </row>
    <row r="341" ht="15.0" customHeight="1">
      <c r="A341" s="270"/>
      <c r="B341" s="229"/>
      <c r="C341" s="232"/>
      <c r="D341" s="287"/>
      <c r="E341" s="287"/>
      <c r="F341" s="537"/>
      <c r="G341" s="537"/>
      <c r="H341" s="270"/>
      <c r="I341" s="1079" t="str">
        <f t="shared" si="16"/>
        <v>#REF!</v>
      </c>
      <c r="J341" s="413">
        <v>8.0</v>
      </c>
      <c r="K341" s="270">
        <v>2024.0</v>
      </c>
      <c r="L341" s="523"/>
      <c r="M341" s="523"/>
      <c r="N341" s="1084"/>
      <c r="O341" s="1084">
        <f t="shared" si="38"/>
        <v>0</v>
      </c>
      <c r="P341" s="1084" t="str">
        <f t="shared" si="39"/>
        <v>#REF!</v>
      </c>
      <c r="Q341" s="490"/>
      <c r="R341" s="490"/>
      <c r="S341" s="229"/>
      <c r="T341" s="232"/>
      <c r="U341" s="1084" t="str">
        <f t="shared" si="5"/>
        <v/>
      </c>
      <c r="V341" s="1102"/>
      <c r="W341" s="1084"/>
      <c r="X341" s="1084"/>
      <c r="Y341" s="1186"/>
      <c r="Z341" s="1206"/>
      <c r="AA341" s="1085"/>
      <c r="AB341" s="1085"/>
      <c r="AC341" s="1105"/>
      <c r="AD341" s="1105"/>
      <c r="AE341" s="1105"/>
      <c r="AF341" s="270"/>
      <c r="AG341" s="1090"/>
      <c r="AH341" s="1090"/>
      <c r="AI341" s="1090"/>
    </row>
    <row r="342" ht="15.0" customHeight="1">
      <c r="A342" s="270"/>
      <c r="B342" s="229"/>
      <c r="C342" s="232"/>
      <c r="D342" s="287"/>
      <c r="E342" s="287"/>
      <c r="F342" s="537"/>
      <c r="G342" s="537"/>
      <c r="H342" s="270"/>
      <c r="I342" s="1079" t="str">
        <f t="shared" si="16"/>
        <v>#REF!</v>
      </c>
      <c r="J342" s="413">
        <v>8.0</v>
      </c>
      <c r="K342" s="270">
        <v>2024.0</v>
      </c>
      <c r="L342" s="523"/>
      <c r="M342" s="523"/>
      <c r="N342" s="1084"/>
      <c r="O342" s="1084">
        <f t="shared" si="38"/>
        <v>0</v>
      </c>
      <c r="P342" s="1084" t="str">
        <f t="shared" si="39"/>
        <v>#REF!</v>
      </c>
      <c r="Q342" s="490"/>
      <c r="R342" s="490"/>
      <c r="S342" s="229"/>
      <c r="T342" s="232"/>
      <c r="U342" s="1084" t="str">
        <f t="shared" si="5"/>
        <v/>
      </c>
      <c r="V342" s="1102"/>
      <c r="W342" s="1084"/>
      <c r="X342" s="1084"/>
      <c r="Y342" s="1186"/>
      <c r="Z342" s="1206"/>
      <c r="AA342" s="1085"/>
      <c r="AB342" s="1085"/>
      <c r="AC342" s="1105"/>
      <c r="AD342" s="1105"/>
      <c r="AE342" s="1105"/>
      <c r="AF342" s="270"/>
      <c r="AG342" s="1090"/>
      <c r="AH342" s="1090"/>
      <c r="AI342" s="1090"/>
    </row>
    <row r="343" ht="15.0" customHeight="1">
      <c r="A343" s="270"/>
      <c r="B343" s="229"/>
      <c r="C343" s="232"/>
      <c r="D343" s="287"/>
      <c r="E343" s="287"/>
      <c r="F343" s="537"/>
      <c r="G343" s="537"/>
      <c r="H343" s="270"/>
      <c r="I343" s="1079" t="str">
        <f t="shared" si="16"/>
        <v>#REF!</v>
      </c>
      <c r="J343" s="413">
        <v>8.0</v>
      </c>
      <c r="K343" s="270">
        <v>2024.0</v>
      </c>
      <c r="L343" s="523"/>
      <c r="M343" s="523"/>
      <c r="N343" s="1084"/>
      <c r="O343" s="1084">
        <f t="shared" si="38"/>
        <v>0</v>
      </c>
      <c r="P343" s="1084" t="str">
        <f t="shared" si="39"/>
        <v>#REF!</v>
      </c>
      <c r="Q343" s="490"/>
      <c r="R343" s="490"/>
      <c r="S343" s="229"/>
      <c r="T343" s="232"/>
      <c r="U343" s="1084" t="str">
        <f t="shared" si="5"/>
        <v/>
      </c>
      <c r="V343" s="1102"/>
      <c r="W343" s="1084"/>
      <c r="X343" s="1084"/>
      <c r="Y343" s="1186"/>
      <c r="Z343" s="1206"/>
      <c r="AA343" s="1085"/>
      <c r="AB343" s="1085"/>
      <c r="AC343" s="1105"/>
      <c r="AD343" s="1105"/>
      <c r="AE343" s="1105"/>
      <c r="AF343" s="270"/>
      <c r="AG343" s="1090"/>
      <c r="AH343" s="1090"/>
      <c r="AI343" s="1090"/>
    </row>
    <row r="344" ht="15.0" customHeight="1">
      <c r="A344" s="270"/>
      <c r="B344" s="229"/>
      <c r="C344" s="232"/>
      <c r="D344" s="287"/>
      <c r="E344" s="287"/>
      <c r="F344" s="537"/>
      <c r="G344" s="537"/>
      <c r="H344" s="270"/>
      <c r="I344" s="1079" t="str">
        <f t="shared" si="16"/>
        <v>#REF!</v>
      </c>
      <c r="J344" s="413">
        <v>8.0</v>
      </c>
      <c r="K344" s="270">
        <v>2024.0</v>
      </c>
      <c r="L344" s="523"/>
      <c r="M344" s="523"/>
      <c r="N344" s="1084"/>
      <c r="O344" s="1084">
        <f t="shared" si="38"/>
        <v>0</v>
      </c>
      <c r="P344" s="1084" t="str">
        <f t="shared" si="39"/>
        <v>#REF!</v>
      </c>
      <c r="Q344" s="490"/>
      <c r="R344" s="490"/>
      <c r="S344" s="229"/>
      <c r="T344" s="232"/>
      <c r="U344" s="1084" t="str">
        <f t="shared" si="5"/>
        <v/>
      </c>
      <c r="V344" s="1102"/>
      <c r="W344" s="1084"/>
      <c r="X344" s="1084"/>
      <c r="Y344" s="1186"/>
      <c r="Z344" s="1206"/>
      <c r="AA344" s="1085"/>
      <c r="AB344" s="1085"/>
      <c r="AC344" s="1105"/>
      <c r="AD344" s="1105"/>
      <c r="AE344" s="1105"/>
      <c r="AF344" s="270"/>
      <c r="AG344" s="1090"/>
      <c r="AH344" s="1090"/>
      <c r="AI344" s="1090"/>
    </row>
    <row r="345" ht="15.0" customHeight="1">
      <c r="A345" s="270"/>
      <c r="B345" s="229"/>
      <c r="C345" s="232"/>
      <c r="D345" s="287"/>
      <c r="E345" s="287"/>
      <c r="F345" s="537"/>
      <c r="G345" s="537"/>
      <c r="H345" s="270"/>
      <c r="I345" s="1079" t="str">
        <f t="shared" si="16"/>
        <v>#REF!</v>
      </c>
      <c r="J345" s="413">
        <v>8.0</v>
      </c>
      <c r="K345" s="270">
        <v>2024.0</v>
      </c>
      <c r="L345" s="523"/>
      <c r="M345" s="523"/>
      <c r="N345" s="1084"/>
      <c r="O345" s="1084">
        <f t="shared" si="38"/>
        <v>0</v>
      </c>
      <c r="P345" s="1084" t="str">
        <f t="shared" si="39"/>
        <v>#REF!</v>
      </c>
      <c r="Q345" s="490"/>
      <c r="R345" s="490"/>
      <c r="S345" s="229"/>
      <c r="T345" s="232"/>
      <c r="U345" s="1084" t="str">
        <f t="shared" si="5"/>
        <v/>
      </c>
      <c r="V345" s="1102"/>
      <c r="W345" s="1084"/>
      <c r="X345" s="1084"/>
      <c r="Y345" s="1186"/>
      <c r="Z345" s="1206"/>
      <c r="AA345" s="1085"/>
      <c r="AB345" s="1085"/>
      <c r="AC345" s="1105"/>
      <c r="AD345" s="1105"/>
      <c r="AE345" s="1105"/>
      <c r="AF345" s="270"/>
      <c r="AG345" s="1090"/>
      <c r="AH345" s="1090"/>
      <c r="AI345" s="1090"/>
    </row>
    <row r="346" ht="15.0" customHeight="1">
      <c r="A346" s="270"/>
      <c r="B346" s="229"/>
      <c r="C346" s="232"/>
      <c r="D346" s="287"/>
      <c r="E346" s="287"/>
      <c r="F346" s="537"/>
      <c r="G346" s="537"/>
      <c r="H346" s="270"/>
      <c r="I346" s="1079" t="str">
        <f t="shared" si="16"/>
        <v>#REF!</v>
      </c>
      <c r="J346" s="413">
        <v>8.0</v>
      </c>
      <c r="K346" s="270">
        <v>2024.0</v>
      </c>
      <c r="L346" s="523"/>
      <c r="M346" s="523"/>
      <c r="N346" s="1084"/>
      <c r="O346" s="1084">
        <f t="shared" si="38"/>
        <v>0</v>
      </c>
      <c r="P346" s="1084" t="str">
        <f t="shared" si="39"/>
        <v>#REF!</v>
      </c>
      <c r="Q346" s="490"/>
      <c r="R346" s="490"/>
      <c r="S346" s="229"/>
      <c r="T346" s="232"/>
      <c r="U346" s="1084" t="str">
        <f t="shared" si="5"/>
        <v/>
      </c>
      <c r="V346" s="1102"/>
      <c r="W346" s="1084"/>
      <c r="X346" s="1084"/>
      <c r="Y346" s="1186"/>
      <c r="Z346" s="1206"/>
      <c r="AA346" s="1085"/>
      <c r="AB346" s="1085"/>
      <c r="AC346" s="1105"/>
      <c r="AD346" s="1105"/>
      <c r="AE346" s="1105"/>
      <c r="AF346" s="270"/>
      <c r="AG346" s="1090"/>
      <c r="AH346" s="1090"/>
      <c r="AI346" s="1090"/>
    </row>
    <row r="347" ht="15.0" customHeight="1">
      <c r="A347" s="270"/>
      <c r="B347" s="229"/>
      <c r="C347" s="232"/>
      <c r="D347" s="287"/>
      <c r="E347" s="287"/>
      <c r="F347" s="537"/>
      <c r="G347" s="537"/>
      <c r="H347" s="270"/>
      <c r="I347" s="1079" t="str">
        <f t="shared" si="16"/>
        <v>#REF!</v>
      </c>
      <c r="J347" s="413">
        <v>8.0</v>
      </c>
      <c r="K347" s="270">
        <v>2024.0</v>
      </c>
      <c r="L347" s="523"/>
      <c r="M347" s="523"/>
      <c r="N347" s="1084"/>
      <c r="O347" s="1084">
        <f t="shared" si="38"/>
        <v>0</v>
      </c>
      <c r="P347" s="1084" t="str">
        <f t="shared" si="39"/>
        <v>#REF!</v>
      </c>
      <c r="Q347" s="490"/>
      <c r="R347" s="490"/>
      <c r="S347" s="229"/>
      <c r="T347" s="232"/>
      <c r="U347" s="1084" t="str">
        <f t="shared" si="5"/>
        <v/>
      </c>
      <c r="V347" s="1102"/>
      <c r="W347" s="1084"/>
      <c r="X347" s="1084"/>
      <c r="Y347" s="1186"/>
      <c r="Z347" s="1206"/>
      <c r="AA347" s="1085"/>
      <c r="AB347" s="1085"/>
      <c r="AC347" s="1105"/>
      <c r="AD347" s="1105"/>
      <c r="AE347" s="1105"/>
      <c r="AF347" s="270"/>
      <c r="AG347" s="1090"/>
      <c r="AH347" s="1090"/>
      <c r="AI347" s="1090"/>
    </row>
    <row r="348" ht="15.0" customHeight="1">
      <c r="A348" s="270"/>
      <c r="B348" s="229"/>
      <c r="C348" s="232"/>
      <c r="D348" s="287"/>
      <c r="E348" s="287"/>
      <c r="F348" s="537"/>
      <c r="G348" s="537"/>
      <c r="H348" s="270"/>
      <c r="I348" s="1079" t="str">
        <f t="shared" si="16"/>
        <v>#REF!</v>
      </c>
      <c r="J348" s="413">
        <v>8.0</v>
      </c>
      <c r="K348" s="270">
        <v>2024.0</v>
      </c>
      <c r="L348" s="523"/>
      <c r="M348" s="523"/>
      <c r="N348" s="1084"/>
      <c r="O348" s="1084">
        <f t="shared" si="38"/>
        <v>0</v>
      </c>
      <c r="P348" s="1084" t="str">
        <f t="shared" si="39"/>
        <v>#REF!</v>
      </c>
      <c r="Q348" s="490"/>
      <c r="R348" s="490"/>
      <c r="S348" s="229"/>
      <c r="T348" s="232"/>
      <c r="U348" s="1084" t="str">
        <f t="shared" si="5"/>
        <v/>
      </c>
      <c r="V348" s="1102"/>
      <c r="W348" s="1084"/>
      <c r="X348" s="1084"/>
      <c r="Y348" s="1186"/>
      <c r="Z348" s="1206"/>
      <c r="AA348" s="1085"/>
      <c r="AB348" s="1085"/>
      <c r="AC348" s="1105"/>
      <c r="AD348" s="1105"/>
      <c r="AE348" s="1105"/>
      <c r="AF348" s="270"/>
      <c r="AG348" s="1090"/>
      <c r="AH348" s="1090"/>
      <c r="AI348" s="1090"/>
    </row>
    <row r="349" ht="15.0" customHeight="1">
      <c r="A349" s="270"/>
      <c r="B349" s="229"/>
      <c r="C349" s="232"/>
      <c r="D349" s="287"/>
      <c r="E349" s="287"/>
      <c r="F349" s="537"/>
      <c r="G349" s="537"/>
      <c r="H349" s="270"/>
      <c r="I349" s="1079" t="str">
        <f t="shared" si="16"/>
        <v>#REF!</v>
      </c>
      <c r="J349" s="413">
        <v>8.0</v>
      </c>
      <c r="K349" s="270">
        <v>2024.0</v>
      </c>
      <c r="L349" s="523"/>
      <c r="M349" s="523"/>
      <c r="N349" s="1084"/>
      <c r="O349" s="1084">
        <f t="shared" si="38"/>
        <v>0</v>
      </c>
      <c r="P349" s="1084" t="str">
        <f t="shared" si="39"/>
        <v>#REF!</v>
      </c>
      <c r="Q349" s="490"/>
      <c r="R349" s="490"/>
      <c r="S349" s="229"/>
      <c r="T349" s="232"/>
      <c r="U349" s="1084" t="str">
        <f t="shared" si="5"/>
        <v/>
      </c>
      <c r="V349" s="1102"/>
      <c r="W349" s="1084"/>
      <c r="X349" s="1084"/>
      <c r="Y349" s="1186"/>
      <c r="Z349" s="1206"/>
      <c r="AA349" s="1085"/>
      <c r="AB349" s="1085"/>
      <c r="AC349" s="1105"/>
      <c r="AD349" s="1105"/>
      <c r="AE349" s="1105"/>
      <c r="AF349" s="270"/>
      <c r="AG349" s="1090"/>
      <c r="AH349" s="1090"/>
      <c r="AI349" s="1090"/>
    </row>
    <row r="350" ht="15.0" customHeight="1">
      <c r="A350" s="270"/>
      <c r="B350" s="229"/>
      <c r="C350" s="232"/>
      <c r="D350" s="287"/>
      <c r="E350" s="287"/>
      <c r="F350" s="537"/>
      <c r="G350" s="537"/>
      <c r="H350" s="270"/>
      <c r="I350" s="1079" t="str">
        <f t="shared" si="16"/>
        <v>#REF!</v>
      </c>
      <c r="J350" s="413">
        <v>8.0</v>
      </c>
      <c r="K350" s="270">
        <v>2024.0</v>
      </c>
      <c r="L350" s="523"/>
      <c r="M350" s="523"/>
      <c r="N350" s="1084"/>
      <c r="O350" s="1084">
        <f t="shared" si="38"/>
        <v>0</v>
      </c>
      <c r="P350" s="1084" t="str">
        <f t="shared" si="39"/>
        <v>#REF!</v>
      </c>
      <c r="Q350" s="490"/>
      <c r="R350" s="490"/>
      <c r="S350" s="229"/>
      <c r="T350" s="232"/>
      <c r="U350" s="1084" t="str">
        <f t="shared" si="5"/>
        <v/>
      </c>
      <c r="V350" s="1102"/>
      <c r="W350" s="1084"/>
      <c r="X350" s="1084"/>
      <c r="Y350" s="1186"/>
      <c r="Z350" s="1206"/>
      <c r="AA350" s="1085"/>
      <c r="AB350" s="1085"/>
      <c r="AC350" s="1105"/>
      <c r="AD350" s="1105"/>
      <c r="AE350" s="1105"/>
      <c r="AF350" s="270"/>
      <c r="AG350" s="1090"/>
      <c r="AH350" s="1090"/>
      <c r="AI350" s="1090"/>
    </row>
    <row r="351" ht="15.0" customHeight="1">
      <c r="A351" s="270"/>
      <c r="B351" s="229"/>
      <c r="C351" s="232"/>
      <c r="D351" s="287"/>
      <c r="E351" s="287"/>
      <c r="F351" s="537"/>
      <c r="G351" s="537"/>
      <c r="H351" s="270"/>
      <c r="I351" s="1079" t="str">
        <f t="shared" si="16"/>
        <v>#REF!</v>
      </c>
      <c r="J351" s="413">
        <v>8.0</v>
      </c>
      <c r="K351" s="270">
        <v>2024.0</v>
      </c>
      <c r="L351" s="523"/>
      <c r="M351" s="523"/>
      <c r="N351" s="1084"/>
      <c r="O351" s="1084">
        <f t="shared" si="38"/>
        <v>0</v>
      </c>
      <c r="P351" s="1084" t="str">
        <f t="shared" si="39"/>
        <v>#REF!</v>
      </c>
      <c r="Q351" s="490"/>
      <c r="R351" s="490"/>
      <c r="S351" s="229"/>
      <c r="T351" s="232"/>
      <c r="U351" s="1084" t="str">
        <f t="shared" si="5"/>
        <v/>
      </c>
      <c r="V351" s="1102"/>
      <c r="W351" s="1084"/>
      <c r="X351" s="1084"/>
      <c r="Y351" s="1186"/>
      <c r="Z351" s="1206"/>
      <c r="AA351" s="1085"/>
      <c r="AB351" s="1085"/>
      <c r="AC351" s="1105"/>
      <c r="AD351" s="1105"/>
      <c r="AE351" s="1105"/>
      <c r="AF351" s="270"/>
      <c r="AG351" s="1090"/>
      <c r="AH351" s="1090"/>
      <c r="AI351" s="1090"/>
    </row>
    <row r="352" ht="15.0" customHeight="1">
      <c r="A352" s="270"/>
      <c r="B352" s="229"/>
      <c r="C352" s="232"/>
      <c r="D352" s="287"/>
      <c r="E352" s="287"/>
      <c r="F352" s="537"/>
      <c r="G352" s="537"/>
      <c r="H352" s="270"/>
      <c r="I352" s="1079" t="str">
        <f t="shared" si="16"/>
        <v>#REF!</v>
      </c>
      <c r="J352" s="413">
        <v>8.0</v>
      </c>
      <c r="K352" s="270">
        <v>2024.0</v>
      </c>
      <c r="L352" s="523"/>
      <c r="M352" s="523"/>
      <c r="N352" s="1084"/>
      <c r="O352" s="1084">
        <f t="shared" si="38"/>
        <v>0</v>
      </c>
      <c r="P352" s="1084" t="str">
        <f t="shared" si="39"/>
        <v>#REF!</v>
      </c>
      <c r="Q352" s="490"/>
      <c r="R352" s="490"/>
      <c r="S352" s="229"/>
      <c r="T352" s="232"/>
      <c r="U352" s="1084" t="str">
        <f t="shared" si="5"/>
        <v/>
      </c>
      <c r="V352" s="1102"/>
      <c r="W352" s="1084"/>
      <c r="X352" s="1084"/>
      <c r="Y352" s="1186"/>
      <c r="Z352" s="1206"/>
      <c r="AA352" s="1085"/>
      <c r="AB352" s="1085"/>
      <c r="AC352" s="1105"/>
      <c r="AD352" s="1105"/>
      <c r="AE352" s="1105"/>
      <c r="AF352" s="270"/>
      <c r="AG352" s="1090"/>
      <c r="AH352" s="1090"/>
      <c r="AI352" s="1090"/>
    </row>
    <row r="353" ht="15.0" customHeight="1">
      <c r="A353" s="270"/>
      <c r="B353" s="229"/>
      <c r="C353" s="232"/>
      <c r="D353" s="287"/>
      <c r="E353" s="287"/>
      <c r="F353" s="537"/>
      <c r="G353" s="537"/>
      <c r="H353" s="270"/>
      <c r="I353" s="1079" t="str">
        <f t="shared" si="16"/>
        <v>#REF!</v>
      </c>
      <c r="J353" s="413">
        <v>8.0</v>
      </c>
      <c r="K353" s="270">
        <v>2024.0</v>
      </c>
      <c r="L353" s="523"/>
      <c r="M353" s="523"/>
      <c r="N353" s="1084"/>
      <c r="O353" s="1084">
        <f t="shared" si="38"/>
        <v>0</v>
      </c>
      <c r="P353" s="1084" t="str">
        <f t="shared" si="39"/>
        <v>#REF!</v>
      </c>
      <c r="Q353" s="490"/>
      <c r="R353" s="490"/>
      <c r="S353" s="229"/>
      <c r="T353" s="232"/>
      <c r="U353" s="1084" t="str">
        <f t="shared" si="5"/>
        <v/>
      </c>
      <c r="V353" s="1102"/>
      <c r="W353" s="1084"/>
      <c r="X353" s="1084"/>
      <c r="Y353" s="1186"/>
      <c r="Z353" s="1206"/>
      <c r="AA353" s="1085"/>
      <c r="AB353" s="1085"/>
      <c r="AC353" s="1105"/>
      <c r="AD353" s="1105"/>
      <c r="AE353" s="1105"/>
      <c r="AF353" s="270"/>
      <c r="AG353" s="1090"/>
      <c r="AH353" s="1090"/>
      <c r="AI353" s="1090"/>
    </row>
    <row r="354" ht="15.0" customHeight="1">
      <c r="A354" s="270"/>
      <c r="B354" s="229"/>
      <c r="C354" s="232"/>
      <c r="D354" s="287"/>
      <c r="E354" s="287"/>
      <c r="F354" s="537"/>
      <c r="G354" s="537"/>
      <c r="H354" s="270"/>
      <c r="I354" s="1079" t="str">
        <f t="shared" si="16"/>
        <v>#REF!</v>
      </c>
      <c r="J354" s="413">
        <v>8.0</v>
      </c>
      <c r="K354" s="270">
        <v>2024.0</v>
      </c>
      <c r="L354" s="523"/>
      <c r="M354" s="523"/>
      <c r="N354" s="1084"/>
      <c r="O354" s="1084">
        <f t="shared" si="38"/>
        <v>0</v>
      </c>
      <c r="P354" s="1084" t="str">
        <f t="shared" si="39"/>
        <v>#REF!</v>
      </c>
      <c r="Q354" s="490"/>
      <c r="R354" s="490"/>
      <c r="S354" s="229"/>
      <c r="T354" s="232"/>
      <c r="U354" s="1084" t="str">
        <f t="shared" si="5"/>
        <v/>
      </c>
      <c r="V354" s="1102"/>
      <c r="W354" s="1084"/>
      <c r="X354" s="1084"/>
      <c r="Y354" s="1186"/>
      <c r="Z354" s="1206"/>
      <c r="AA354" s="1085"/>
      <c r="AB354" s="1085"/>
      <c r="AC354" s="1105"/>
      <c r="AD354" s="1105"/>
      <c r="AE354" s="1105"/>
      <c r="AF354" s="270"/>
      <c r="AG354" s="1090"/>
      <c r="AH354" s="1090"/>
      <c r="AI354" s="1090"/>
    </row>
    <row r="355" ht="15.0" customHeight="1">
      <c r="A355" s="270"/>
      <c r="B355" s="229"/>
      <c r="C355" s="232"/>
      <c r="D355" s="287"/>
      <c r="E355" s="287"/>
      <c r="F355" s="537"/>
      <c r="G355" s="537"/>
      <c r="H355" s="270"/>
      <c r="I355" s="1079" t="str">
        <f t="shared" si="16"/>
        <v>#REF!</v>
      </c>
      <c r="J355" s="413">
        <v>8.0</v>
      </c>
      <c r="K355" s="270">
        <v>2024.0</v>
      </c>
      <c r="L355" s="523"/>
      <c r="M355" s="523"/>
      <c r="N355" s="1084"/>
      <c r="O355" s="1084">
        <f t="shared" si="38"/>
        <v>0</v>
      </c>
      <c r="P355" s="1084" t="str">
        <f t="shared" si="39"/>
        <v>#REF!</v>
      </c>
      <c r="Q355" s="490"/>
      <c r="R355" s="490"/>
      <c r="S355" s="229"/>
      <c r="T355" s="232"/>
      <c r="U355" s="1084" t="str">
        <f t="shared" si="5"/>
        <v/>
      </c>
      <c r="V355" s="1102"/>
      <c r="W355" s="1084"/>
      <c r="X355" s="1084"/>
      <c r="Y355" s="1186"/>
      <c r="Z355" s="1206"/>
      <c r="AA355" s="1085"/>
      <c r="AB355" s="1085"/>
      <c r="AC355" s="1105"/>
      <c r="AD355" s="1105"/>
      <c r="AE355" s="1105"/>
      <c r="AF355" s="270"/>
      <c r="AG355" s="1090"/>
      <c r="AH355" s="1090"/>
      <c r="AI355" s="1090"/>
    </row>
    <row r="356" ht="15.0" customHeight="1">
      <c r="A356" s="270"/>
      <c r="B356" s="229"/>
      <c r="C356" s="232"/>
      <c r="D356" s="287"/>
      <c r="E356" s="287"/>
      <c r="F356" s="537"/>
      <c r="G356" s="537"/>
      <c r="H356" s="270"/>
      <c r="I356" s="1079" t="str">
        <f t="shared" si="16"/>
        <v>#REF!</v>
      </c>
      <c r="J356" s="413">
        <v>8.0</v>
      </c>
      <c r="K356" s="270">
        <v>2024.0</v>
      </c>
      <c r="L356" s="523"/>
      <c r="M356" s="523"/>
      <c r="N356" s="1084"/>
      <c r="O356" s="1084">
        <f t="shared" si="38"/>
        <v>0</v>
      </c>
      <c r="P356" s="1084" t="str">
        <f t="shared" si="39"/>
        <v>#REF!</v>
      </c>
      <c r="Q356" s="490"/>
      <c r="R356" s="490"/>
      <c r="S356" s="229"/>
      <c r="T356" s="232"/>
      <c r="U356" s="1084" t="str">
        <f t="shared" si="5"/>
        <v/>
      </c>
      <c r="V356" s="1102"/>
      <c r="W356" s="1084"/>
      <c r="X356" s="1084"/>
      <c r="Y356" s="1186"/>
      <c r="Z356" s="1206"/>
      <c r="AA356" s="1085"/>
      <c r="AB356" s="1085"/>
      <c r="AC356" s="1105"/>
      <c r="AD356" s="1105"/>
      <c r="AE356" s="1105"/>
      <c r="AF356" s="270"/>
      <c r="AG356" s="1090"/>
      <c r="AH356" s="1090"/>
      <c r="AI356" s="1090"/>
    </row>
    <row r="357" ht="15.0" customHeight="1">
      <c r="A357" s="270"/>
      <c r="B357" s="229"/>
      <c r="C357" s="232"/>
      <c r="D357" s="287"/>
      <c r="E357" s="287"/>
      <c r="F357" s="537"/>
      <c r="G357" s="537"/>
      <c r="H357" s="270"/>
      <c r="I357" s="1079" t="str">
        <f t="shared" si="16"/>
        <v>#REF!</v>
      </c>
      <c r="J357" s="413">
        <v>8.0</v>
      </c>
      <c r="K357" s="270">
        <v>2024.0</v>
      </c>
      <c r="L357" s="523"/>
      <c r="M357" s="523"/>
      <c r="N357" s="1084"/>
      <c r="O357" s="1084">
        <f t="shared" si="38"/>
        <v>0</v>
      </c>
      <c r="P357" s="1084" t="str">
        <f t="shared" si="39"/>
        <v>#REF!</v>
      </c>
      <c r="Q357" s="490"/>
      <c r="R357" s="490"/>
      <c r="S357" s="229"/>
      <c r="T357" s="232"/>
      <c r="U357" s="1084" t="str">
        <f t="shared" si="5"/>
        <v/>
      </c>
      <c r="V357" s="1102"/>
      <c r="W357" s="1084"/>
      <c r="X357" s="1084"/>
      <c r="Y357" s="1186"/>
      <c r="Z357" s="1206"/>
      <c r="AA357" s="1085"/>
      <c r="AB357" s="1085"/>
      <c r="AC357" s="1105"/>
      <c r="AD357" s="1105"/>
      <c r="AE357" s="1105"/>
      <c r="AF357" s="270"/>
      <c r="AG357" s="1090"/>
      <c r="AH357" s="1090"/>
      <c r="AI357" s="1090"/>
    </row>
    <row r="358" ht="15.0" customHeight="1">
      <c r="A358" s="270"/>
      <c r="B358" s="229"/>
      <c r="C358" s="232"/>
      <c r="D358" s="287"/>
      <c r="E358" s="287"/>
      <c r="F358" s="537"/>
      <c r="G358" s="537"/>
      <c r="H358" s="270"/>
      <c r="I358" s="1079" t="str">
        <f t="shared" si="16"/>
        <v>#REF!</v>
      </c>
      <c r="J358" s="413">
        <v>8.0</v>
      </c>
      <c r="K358" s="270">
        <v>2024.0</v>
      </c>
      <c r="L358" s="523"/>
      <c r="M358" s="523"/>
      <c r="N358" s="1084"/>
      <c r="O358" s="1084">
        <f t="shared" si="38"/>
        <v>0</v>
      </c>
      <c r="P358" s="1084" t="str">
        <f t="shared" si="39"/>
        <v>#REF!</v>
      </c>
      <c r="Q358" s="490"/>
      <c r="R358" s="490"/>
      <c r="S358" s="229"/>
      <c r="T358" s="232"/>
      <c r="U358" s="1084" t="str">
        <f t="shared" si="5"/>
        <v/>
      </c>
      <c r="V358" s="1102"/>
      <c r="W358" s="1084"/>
      <c r="X358" s="1084"/>
      <c r="Y358" s="1186"/>
      <c r="Z358" s="1206"/>
      <c r="AA358" s="1085"/>
      <c r="AB358" s="1085"/>
      <c r="AC358" s="1105"/>
      <c r="AD358" s="1105"/>
      <c r="AE358" s="1105"/>
      <c r="AF358" s="270"/>
      <c r="AG358" s="1090"/>
      <c r="AH358" s="1090"/>
      <c r="AI358" s="1090"/>
    </row>
    <row r="359" ht="15.0" customHeight="1">
      <c r="A359" s="270"/>
      <c r="B359" s="229"/>
      <c r="C359" s="232"/>
      <c r="D359" s="287"/>
      <c r="E359" s="287"/>
      <c r="F359" s="537"/>
      <c r="G359" s="537"/>
      <c r="H359" s="270"/>
      <c r="I359" s="1079" t="str">
        <f t="shared" si="16"/>
        <v>#REF!</v>
      </c>
      <c r="J359" s="413">
        <v>8.0</v>
      </c>
      <c r="K359" s="270">
        <v>2024.0</v>
      </c>
      <c r="L359" s="523"/>
      <c r="M359" s="523"/>
      <c r="N359" s="1084"/>
      <c r="O359" s="1084">
        <f t="shared" si="38"/>
        <v>0</v>
      </c>
      <c r="P359" s="1084" t="str">
        <f t="shared" si="39"/>
        <v>#REF!</v>
      </c>
      <c r="Q359" s="490"/>
      <c r="R359" s="490"/>
      <c r="S359" s="229"/>
      <c r="T359" s="232"/>
      <c r="U359" s="1084" t="str">
        <f t="shared" si="5"/>
        <v/>
      </c>
      <c r="V359" s="1102"/>
      <c r="W359" s="1084"/>
      <c r="X359" s="1084"/>
      <c r="Y359" s="1186"/>
      <c r="Z359" s="1206"/>
      <c r="AA359" s="1085"/>
      <c r="AB359" s="1085"/>
      <c r="AC359" s="1105"/>
      <c r="AD359" s="1105"/>
      <c r="AE359" s="1105"/>
      <c r="AF359" s="270"/>
      <c r="AG359" s="1090"/>
      <c r="AH359" s="1090"/>
      <c r="AI359" s="1090"/>
    </row>
    <row r="360" ht="15.0" customHeight="1">
      <c r="A360" s="270"/>
      <c r="B360" s="229"/>
      <c r="C360" s="232"/>
      <c r="D360" s="287"/>
      <c r="E360" s="287"/>
      <c r="F360" s="537"/>
      <c r="G360" s="537"/>
      <c r="H360" s="270"/>
      <c r="I360" s="1079" t="str">
        <f t="shared" si="16"/>
        <v>#REF!</v>
      </c>
      <c r="J360" s="413">
        <v>8.0</v>
      </c>
      <c r="K360" s="270">
        <v>2024.0</v>
      </c>
      <c r="L360" s="523"/>
      <c r="M360" s="523"/>
      <c r="N360" s="1084"/>
      <c r="O360" s="1084">
        <f t="shared" si="38"/>
        <v>0</v>
      </c>
      <c r="P360" s="1084" t="str">
        <f t="shared" si="39"/>
        <v>#REF!</v>
      </c>
      <c r="Q360" s="490"/>
      <c r="R360" s="490"/>
      <c r="S360" s="229"/>
      <c r="T360" s="232"/>
      <c r="U360" s="1084" t="str">
        <f t="shared" si="5"/>
        <v/>
      </c>
      <c r="V360" s="1102"/>
      <c r="W360" s="1084"/>
      <c r="X360" s="1084"/>
      <c r="Y360" s="1186"/>
      <c r="Z360" s="1206"/>
      <c r="AA360" s="1085"/>
      <c r="AB360" s="1085"/>
      <c r="AC360" s="1105"/>
      <c r="AD360" s="1105"/>
      <c r="AE360" s="1105"/>
      <c r="AF360" s="270"/>
      <c r="AG360" s="1090"/>
      <c r="AH360" s="1090"/>
      <c r="AI360" s="1090"/>
    </row>
    <row r="361" ht="15.0" customHeight="1">
      <c r="A361" s="270"/>
      <c r="B361" s="229"/>
      <c r="C361" s="232"/>
      <c r="D361" s="287"/>
      <c r="E361" s="287"/>
      <c r="F361" s="537"/>
      <c r="G361" s="537"/>
      <c r="H361" s="270"/>
      <c r="I361" s="1079" t="str">
        <f t="shared" si="16"/>
        <v>#REF!</v>
      </c>
      <c r="J361" s="413">
        <v>8.0</v>
      </c>
      <c r="K361" s="270">
        <v>2024.0</v>
      </c>
      <c r="L361" s="523"/>
      <c r="M361" s="523"/>
      <c r="N361" s="1084"/>
      <c r="O361" s="1084">
        <f t="shared" si="38"/>
        <v>0</v>
      </c>
      <c r="P361" s="1084" t="str">
        <f t="shared" si="39"/>
        <v>#REF!</v>
      </c>
      <c r="Q361" s="490"/>
      <c r="R361" s="490"/>
      <c r="S361" s="229"/>
      <c r="T361" s="232"/>
      <c r="U361" s="1084" t="str">
        <f t="shared" si="5"/>
        <v/>
      </c>
      <c r="V361" s="1102"/>
      <c r="W361" s="1084"/>
      <c r="X361" s="1084"/>
      <c r="Y361" s="1186"/>
      <c r="Z361" s="1206"/>
      <c r="AA361" s="1085"/>
      <c r="AB361" s="1085"/>
      <c r="AC361" s="1105"/>
      <c r="AD361" s="1105"/>
      <c r="AE361" s="1105"/>
      <c r="AF361" s="270"/>
      <c r="AG361" s="1090"/>
      <c r="AH361" s="1090"/>
      <c r="AI361" s="1090"/>
    </row>
    <row r="362" ht="15.0" customHeight="1">
      <c r="A362" s="270"/>
      <c r="B362" s="229"/>
      <c r="C362" s="232"/>
      <c r="D362" s="287"/>
      <c r="E362" s="287"/>
      <c r="F362" s="537"/>
      <c r="G362" s="537"/>
      <c r="H362" s="270"/>
      <c r="I362" s="1079" t="str">
        <f t="shared" si="16"/>
        <v>#REF!</v>
      </c>
      <c r="J362" s="413">
        <v>8.0</v>
      </c>
      <c r="K362" s="270">
        <v>2024.0</v>
      </c>
      <c r="L362" s="523"/>
      <c r="M362" s="523"/>
      <c r="N362" s="1084"/>
      <c r="O362" s="1084">
        <f t="shared" si="38"/>
        <v>0</v>
      </c>
      <c r="P362" s="1084" t="str">
        <f t="shared" si="39"/>
        <v>#REF!</v>
      </c>
      <c r="Q362" s="490"/>
      <c r="R362" s="490"/>
      <c r="S362" s="229"/>
      <c r="T362" s="232"/>
      <c r="U362" s="1084" t="str">
        <f t="shared" si="5"/>
        <v/>
      </c>
      <c r="V362" s="1102"/>
      <c r="W362" s="1084"/>
      <c r="X362" s="1084"/>
      <c r="Y362" s="1186"/>
      <c r="Z362" s="1206"/>
      <c r="AA362" s="1085"/>
      <c r="AB362" s="1085"/>
      <c r="AC362" s="1105"/>
      <c r="AD362" s="1105"/>
      <c r="AE362" s="1105"/>
      <c r="AF362" s="270"/>
      <c r="AG362" s="1090"/>
      <c r="AH362" s="1090"/>
      <c r="AI362" s="1090"/>
    </row>
    <row r="363" ht="15.0" customHeight="1">
      <c r="A363" s="270"/>
      <c r="B363" s="229"/>
      <c r="C363" s="232"/>
      <c r="D363" s="287"/>
      <c r="E363" s="287"/>
      <c r="F363" s="537"/>
      <c r="G363" s="537"/>
      <c r="H363" s="270"/>
      <c r="I363" s="1079" t="str">
        <f t="shared" si="16"/>
        <v>#REF!</v>
      </c>
      <c r="J363" s="413">
        <v>8.0</v>
      </c>
      <c r="K363" s="270">
        <v>2024.0</v>
      </c>
      <c r="L363" s="523"/>
      <c r="M363" s="523"/>
      <c r="N363" s="1084"/>
      <c r="O363" s="1084">
        <f t="shared" si="38"/>
        <v>0</v>
      </c>
      <c r="P363" s="1084" t="str">
        <f t="shared" si="39"/>
        <v>#REF!</v>
      </c>
      <c r="Q363" s="490"/>
      <c r="R363" s="490"/>
      <c r="S363" s="229"/>
      <c r="T363" s="232"/>
      <c r="U363" s="1084" t="str">
        <f t="shared" si="5"/>
        <v/>
      </c>
      <c r="V363" s="1102"/>
      <c r="W363" s="1084"/>
      <c r="X363" s="1084"/>
      <c r="Y363" s="1186"/>
      <c r="Z363" s="1206"/>
      <c r="AA363" s="1085"/>
      <c r="AB363" s="1085"/>
      <c r="AC363" s="1105"/>
      <c r="AD363" s="1105"/>
      <c r="AE363" s="1105"/>
      <c r="AF363" s="270"/>
      <c r="AG363" s="1090"/>
      <c r="AH363" s="1090"/>
      <c r="AI363" s="1090"/>
    </row>
    <row r="364" ht="15.0" customHeight="1">
      <c r="A364" s="270"/>
      <c r="B364" s="229"/>
      <c r="C364" s="232"/>
      <c r="D364" s="287"/>
      <c r="E364" s="287"/>
      <c r="F364" s="537"/>
      <c r="G364" s="537"/>
      <c r="H364" s="270"/>
      <c r="I364" s="1079" t="str">
        <f t="shared" si="16"/>
        <v>#REF!</v>
      </c>
      <c r="J364" s="413">
        <v>8.0</v>
      </c>
      <c r="K364" s="270">
        <v>2024.0</v>
      </c>
      <c r="L364" s="523"/>
      <c r="M364" s="523"/>
      <c r="N364" s="1084"/>
      <c r="O364" s="1084">
        <f t="shared" si="38"/>
        <v>0</v>
      </c>
      <c r="P364" s="1084" t="str">
        <f t="shared" si="39"/>
        <v>#REF!</v>
      </c>
      <c r="Q364" s="490"/>
      <c r="R364" s="490"/>
      <c r="S364" s="229"/>
      <c r="T364" s="232"/>
      <c r="U364" s="1084" t="str">
        <f t="shared" si="5"/>
        <v/>
      </c>
      <c r="V364" s="1102"/>
      <c r="W364" s="1084"/>
      <c r="X364" s="1084"/>
      <c r="Y364" s="1186"/>
      <c r="Z364" s="1206"/>
      <c r="AA364" s="1085"/>
      <c r="AB364" s="1085"/>
      <c r="AC364" s="1105"/>
      <c r="AD364" s="1105"/>
      <c r="AE364" s="1105"/>
      <c r="AF364" s="270"/>
      <c r="AG364" s="1090"/>
      <c r="AH364" s="1090"/>
      <c r="AI364" s="1090"/>
    </row>
    <row r="365" ht="15.0" customHeight="1">
      <c r="A365" s="270"/>
      <c r="B365" s="229"/>
      <c r="C365" s="232"/>
      <c r="D365" s="287"/>
      <c r="E365" s="287"/>
      <c r="F365" s="537"/>
      <c r="G365" s="537"/>
      <c r="H365" s="270"/>
      <c r="I365" s="1079" t="str">
        <f t="shared" si="16"/>
        <v>#REF!</v>
      </c>
      <c r="J365" s="413">
        <v>8.0</v>
      </c>
      <c r="K365" s="270">
        <v>2024.0</v>
      </c>
      <c r="L365" s="523"/>
      <c r="M365" s="523"/>
      <c r="N365" s="1084"/>
      <c r="O365" s="1084">
        <f t="shared" si="38"/>
        <v>0</v>
      </c>
      <c r="P365" s="1084" t="str">
        <f t="shared" si="39"/>
        <v>#REF!</v>
      </c>
      <c r="Q365" s="490"/>
      <c r="R365" s="490"/>
      <c r="S365" s="229"/>
      <c r="T365" s="232"/>
      <c r="U365" s="1084" t="str">
        <f t="shared" si="5"/>
        <v/>
      </c>
      <c r="V365" s="1102"/>
      <c r="W365" s="1084"/>
      <c r="X365" s="1084"/>
      <c r="Y365" s="1186"/>
      <c r="Z365" s="1206"/>
      <c r="AA365" s="1085"/>
      <c r="AB365" s="1085"/>
      <c r="AC365" s="1105"/>
      <c r="AD365" s="1105"/>
      <c r="AE365" s="1105"/>
      <c r="AF365" s="270"/>
      <c r="AG365" s="1090"/>
      <c r="AH365" s="1090"/>
      <c r="AI365" s="1090"/>
    </row>
    <row r="366" ht="15.0" customHeight="1">
      <c r="A366" s="270"/>
      <c r="B366" s="229"/>
      <c r="C366" s="232"/>
      <c r="D366" s="287"/>
      <c r="E366" s="287"/>
      <c r="F366" s="537"/>
      <c r="G366" s="537"/>
      <c r="H366" s="270"/>
      <c r="I366" s="1079" t="str">
        <f t="shared" si="16"/>
        <v>#REF!</v>
      </c>
      <c r="J366" s="413">
        <v>8.0</v>
      </c>
      <c r="K366" s="270">
        <v>2024.0</v>
      </c>
      <c r="L366" s="523"/>
      <c r="M366" s="523"/>
      <c r="N366" s="1084"/>
      <c r="O366" s="1084">
        <f t="shared" si="38"/>
        <v>0</v>
      </c>
      <c r="P366" s="1084" t="str">
        <f t="shared" si="39"/>
        <v>#REF!</v>
      </c>
      <c r="Q366" s="490"/>
      <c r="R366" s="490"/>
      <c r="S366" s="229"/>
      <c r="T366" s="232"/>
      <c r="U366" s="1084" t="str">
        <f t="shared" si="5"/>
        <v/>
      </c>
      <c r="V366" s="1102"/>
      <c r="W366" s="1084"/>
      <c r="X366" s="1084"/>
      <c r="Y366" s="1186"/>
      <c r="Z366" s="1206"/>
      <c r="AA366" s="1085"/>
      <c r="AB366" s="1085"/>
      <c r="AC366" s="1105"/>
      <c r="AD366" s="1105"/>
      <c r="AE366" s="1105"/>
      <c r="AF366" s="270"/>
      <c r="AG366" s="1090"/>
      <c r="AH366" s="1090"/>
      <c r="AI366" s="1090"/>
    </row>
    <row r="367" ht="15.0" customHeight="1">
      <c r="A367" s="270"/>
      <c r="B367" s="229"/>
      <c r="C367" s="232"/>
      <c r="D367" s="287"/>
      <c r="E367" s="287"/>
      <c r="F367" s="537"/>
      <c r="G367" s="537"/>
      <c r="H367" s="270"/>
      <c r="I367" s="1079" t="str">
        <f t="shared" si="16"/>
        <v>#REF!</v>
      </c>
      <c r="J367" s="413">
        <v>8.0</v>
      </c>
      <c r="K367" s="270">
        <v>2024.0</v>
      </c>
      <c r="L367" s="523"/>
      <c r="M367" s="523"/>
      <c r="N367" s="1084"/>
      <c r="O367" s="1084">
        <f t="shared" si="38"/>
        <v>0</v>
      </c>
      <c r="P367" s="1084" t="str">
        <f t="shared" si="39"/>
        <v>#REF!</v>
      </c>
      <c r="Q367" s="490"/>
      <c r="R367" s="490"/>
      <c r="S367" s="229"/>
      <c r="T367" s="232"/>
      <c r="U367" s="1084" t="str">
        <f t="shared" si="5"/>
        <v/>
      </c>
      <c r="V367" s="1102"/>
      <c r="W367" s="1084"/>
      <c r="X367" s="1084"/>
      <c r="Y367" s="1186"/>
      <c r="Z367" s="1206"/>
      <c r="AA367" s="1085"/>
      <c r="AB367" s="1085"/>
      <c r="AC367" s="1105"/>
      <c r="AD367" s="1105"/>
      <c r="AE367" s="1105"/>
      <c r="AF367" s="270"/>
      <c r="AG367" s="1090"/>
      <c r="AH367" s="1090"/>
      <c r="AI367" s="1090"/>
    </row>
    <row r="368" ht="15.0" customHeight="1">
      <c r="A368" s="270"/>
      <c r="B368" s="229"/>
      <c r="C368" s="232"/>
      <c r="D368" s="287"/>
      <c r="E368" s="287"/>
      <c r="F368" s="537"/>
      <c r="G368" s="537"/>
      <c r="H368" s="270"/>
      <c r="I368" s="1079" t="str">
        <f t="shared" si="16"/>
        <v>#REF!</v>
      </c>
      <c r="J368" s="413">
        <v>8.0</v>
      </c>
      <c r="K368" s="270">
        <v>2024.0</v>
      </c>
      <c r="L368" s="523"/>
      <c r="M368" s="523"/>
      <c r="N368" s="1084"/>
      <c r="O368" s="1084">
        <f t="shared" si="38"/>
        <v>0</v>
      </c>
      <c r="P368" s="1084" t="str">
        <f t="shared" si="39"/>
        <v>#REF!</v>
      </c>
      <c r="Q368" s="490"/>
      <c r="R368" s="490"/>
      <c r="S368" s="229"/>
      <c r="T368" s="232"/>
      <c r="U368" s="1084" t="str">
        <f t="shared" si="5"/>
        <v/>
      </c>
      <c r="V368" s="1102"/>
      <c r="W368" s="1084"/>
      <c r="X368" s="1084"/>
      <c r="Y368" s="1186"/>
      <c r="Z368" s="1206"/>
      <c r="AA368" s="1085"/>
      <c r="AB368" s="1085"/>
      <c r="AC368" s="1105"/>
      <c r="AD368" s="1105"/>
      <c r="AE368" s="1105"/>
      <c r="AF368" s="270"/>
      <c r="AG368" s="1090"/>
      <c r="AH368" s="1090"/>
      <c r="AI368" s="1090"/>
    </row>
    <row r="369" ht="15.0" customHeight="1">
      <c r="A369" s="270"/>
      <c r="B369" s="229"/>
      <c r="C369" s="232"/>
      <c r="D369" s="287"/>
      <c r="E369" s="287"/>
      <c r="F369" s="537"/>
      <c r="G369" s="537"/>
      <c r="H369" s="270"/>
      <c r="I369" s="1079" t="str">
        <f t="shared" si="16"/>
        <v>#REF!</v>
      </c>
      <c r="J369" s="413">
        <v>8.0</v>
      </c>
      <c r="K369" s="270">
        <v>2024.0</v>
      </c>
      <c r="L369" s="523"/>
      <c r="M369" s="523"/>
      <c r="N369" s="1084"/>
      <c r="O369" s="1084">
        <f t="shared" si="38"/>
        <v>0</v>
      </c>
      <c r="P369" s="1084" t="str">
        <f t="shared" si="39"/>
        <v>#REF!</v>
      </c>
      <c r="Q369" s="490"/>
      <c r="R369" s="490"/>
      <c r="S369" s="229"/>
      <c r="T369" s="232"/>
      <c r="U369" s="1084" t="str">
        <f t="shared" si="5"/>
        <v/>
      </c>
      <c r="V369" s="1102"/>
      <c r="W369" s="1084"/>
      <c r="X369" s="1084"/>
      <c r="Y369" s="1186"/>
      <c r="Z369" s="1206"/>
      <c r="AA369" s="1085"/>
      <c r="AB369" s="1085"/>
      <c r="AC369" s="1105"/>
      <c r="AD369" s="1105"/>
      <c r="AE369" s="1105"/>
      <c r="AF369" s="270"/>
      <c r="AG369" s="1090"/>
      <c r="AH369" s="1090"/>
      <c r="AI369" s="1090"/>
    </row>
    <row r="370" ht="15.0" customHeight="1">
      <c r="A370" s="270"/>
      <c r="B370" s="229"/>
      <c r="C370" s="232"/>
      <c r="D370" s="287"/>
      <c r="E370" s="287"/>
      <c r="F370" s="537"/>
      <c r="G370" s="537"/>
      <c r="H370" s="270"/>
      <c r="I370" s="1079" t="str">
        <f t="shared" si="16"/>
        <v>#REF!</v>
      </c>
      <c r="J370" s="413">
        <v>8.0</v>
      </c>
      <c r="K370" s="270">
        <v>2024.0</v>
      </c>
      <c r="L370" s="523"/>
      <c r="M370" s="523"/>
      <c r="N370" s="1084"/>
      <c r="O370" s="1084">
        <f t="shared" si="38"/>
        <v>0</v>
      </c>
      <c r="P370" s="1084" t="str">
        <f t="shared" si="39"/>
        <v>#REF!</v>
      </c>
      <c r="Q370" s="490"/>
      <c r="R370" s="490"/>
      <c r="S370" s="229"/>
      <c r="T370" s="232"/>
      <c r="U370" s="1084" t="str">
        <f t="shared" si="5"/>
        <v/>
      </c>
      <c r="V370" s="1102"/>
      <c r="W370" s="1084"/>
      <c r="X370" s="1084"/>
      <c r="Y370" s="1186"/>
      <c r="Z370" s="1206"/>
      <c r="AA370" s="1085"/>
      <c r="AB370" s="1085"/>
      <c r="AC370" s="1105"/>
      <c r="AD370" s="1105"/>
      <c r="AE370" s="1105"/>
      <c r="AF370" s="270"/>
      <c r="AG370" s="1090"/>
      <c r="AH370" s="1090"/>
      <c r="AI370" s="1090"/>
    </row>
    <row r="371" ht="15.0" customHeight="1">
      <c r="A371" s="270"/>
      <c r="B371" s="229"/>
      <c r="C371" s="232"/>
      <c r="D371" s="287"/>
      <c r="E371" s="287"/>
      <c r="F371" s="537"/>
      <c r="G371" s="537"/>
      <c r="H371" s="270"/>
      <c r="I371" s="1079" t="str">
        <f t="shared" si="16"/>
        <v>#REF!</v>
      </c>
      <c r="J371" s="413">
        <v>8.0</v>
      </c>
      <c r="K371" s="270">
        <v>2024.0</v>
      </c>
      <c r="L371" s="523"/>
      <c r="M371" s="523"/>
      <c r="N371" s="1084"/>
      <c r="O371" s="1084">
        <f t="shared" si="38"/>
        <v>0</v>
      </c>
      <c r="P371" s="1084" t="str">
        <f t="shared" si="39"/>
        <v>#REF!</v>
      </c>
      <c r="Q371" s="490"/>
      <c r="R371" s="490"/>
      <c r="S371" s="229"/>
      <c r="T371" s="232"/>
      <c r="U371" s="1084" t="str">
        <f t="shared" si="5"/>
        <v/>
      </c>
      <c r="V371" s="1102"/>
      <c r="W371" s="1084"/>
      <c r="X371" s="1084"/>
      <c r="Y371" s="1186"/>
      <c r="Z371" s="1206"/>
      <c r="AA371" s="1085"/>
      <c r="AB371" s="1085"/>
      <c r="AC371" s="1105"/>
      <c r="AD371" s="1105"/>
      <c r="AE371" s="1105"/>
      <c r="AF371" s="270"/>
      <c r="AG371" s="1090"/>
      <c r="AH371" s="1090"/>
      <c r="AI371" s="1090"/>
    </row>
    <row r="372" ht="15.0" customHeight="1">
      <c r="A372" s="270">
        <f t="shared" ref="A372:A487" si="40">A371+1</f>
        <v>1</v>
      </c>
      <c r="B372" s="229"/>
      <c r="C372" s="232"/>
      <c r="D372" s="287"/>
      <c r="E372" s="287"/>
      <c r="F372" s="537"/>
      <c r="G372" s="537"/>
      <c r="H372" s="270">
        <f t="shared" ref="H372:H487" si="41">IF(G372="fresher",F372&amp;"01",IF(G372="junior",F372&amp;"02",IF(G372="junior+",F372&amp;"03",IF(G372="middle",F372&amp;"04",IF(G372="middle+",F372&amp;"05",IF(G372="senior",F372&amp;"06",0))))))</f>
        <v>0</v>
      </c>
      <c r="I372" s="1079" t="str">
        <f t="shared" si="16"/>
        <v>#REF!</v>
      </c>
      <c r="J372" s="413">
        <v>8.0</v>
      </c>
      <c r="K372" s="270">
        <v>2024.0</v>
      </c>
      <c r="L372" s="523"/>
      <c r="M372" s="523"/>
      <c r="N372" s="1084"/>
      <c r="O372" s="1084">
        <f t="shared" si="38"/>
        <v>0</v>
      </c>
      <c r="P372" s="1084" t="str">
        <f t="shared" si="39"/>
        <v>#REF!</v>
      </c>
      <c r="Q372" s="490"/>
      <c r="R372" s="490"/>
      <c r="S372" s="229"/>
      <c r="T372" s="232"/>
      <c r="U372" s="1084" t="str">
        <f t="shared" si="5"/>
        <v/>
      </c>
      <c r="V372" s="1102"/>
      <c r="W372" s="1084"/>
      <c r="X372" s="1084"/>
      <c r="Y372" s="1186"/>
      <c r="Z372" s="1206"/>
      <c r="AA372" s="1085"/>
      <c r="AB372" s="1085"/>
      <c r="AC372" s="1105"/>
      <c r="AD372" s="1105"/>
      <c r="AE372" s="1105"/>
      <c r="AF372" s="270"/>
      <c r="AG372" s="1090"/>
      <c r="AH372" s="1090"/>
      <c r="AI372" s="1090"/>
    </row>
    <row r="373" ht="15.0" customHeight="1">
      <c r="A373" s="270">
        <f t="shared" si="40"/>
        <v>2</v>
      </c>
      <c r="B373" s="229"/>
      <c r="C373" s="232"/>
      <c r="D373" s="287"/>
      <c r="E373" s="287"/>
      <c r="F373" s="537"/>
      <c r="G373" s="537"/>
      <c r="H373" s="270">
        <f t="shared" si="41"/>
        <v>0</v>
      </c>
      <c r="I373" s="1079" t="str">
        <f t="shared" si="16"/>
        <v>#REF!</v>
      </c>
      <c r="J373" s="413">
        <v>8.0</v>
      </c>
      <c r="K373" s="270">
        <v>2024.0</v>
      </c>
      <c r="L373" s="523"/>
      <c r="M373" s="523"/>
      <c r="N373" s="1084"/>
      <c r="O373" s="1084">
        <f t="shared" si="38"/>
        <v>0</v>
      </c>
      <c r="P373" s="1084" t="str">
        <f t="shared" si="39"/>
        <v>#REF!</v>
      </c>
      <c r="Q373" s="490"/>
      <c r="R373" s="490"/>
      <c r="S373" s="229"/>
      <c r="T373" s="232"/>
      <c r="U373" s="1084" t="str">
        <f t="shared" si="5"/>
        <v/>
      </c>
      <c r="V373" s="1102"/>
      <c r="W373" s="1084"/>
      <c r="X373" s="1084"/>
      <c r="Y373" s="1186"/>
      <c r="Z373" s="1206"/>
      <c r="AA373" s="1085"/>
      <c r="AB373" s="1085"/>
      <c r="AC373" s="1105"/>
      <c r="AD373" s="1105"/>
      <c r="AE373" s="1105"/>
      <c r="AF373" s="270"/>
      <c r="AG373" s="1090"/>
      <c r="AH373" s="1090"/>
      <c r="AI373" s="1090"/>
    </row>
    <row r="374" ht="15.0" customHeight="1">
      <c r="A374" s="270">
        <f t="shared" si="40"/>
        <v>3</v>
      </c>
      <c r="B374" s="229"/>
      <c r="C374" s="232"/>
      <c r="D374" s="287"/>
      <c r="E374" s="287"/>
      <c r="F374" s="537"/>
      <c r="G374" s="537"/>
      <c r="H374" s="270">
        <f t="shared" si="41"/>
        <v>0</v>
      </c>
      <c r="I374" s="1079" t="str">
        <f t="shared" si="16"/>
        <v>#REF!</v>
      </c>
      <c r="J374" s="413">
        <v>8.0</v>
      </c>
      <c r="K374" s="270">
        <v>2024.0</v>
      </c>
      <c r="L374" s="523"/>
      <c r="M374" s="523"/>
      <c r="N374" s="1084"/>
      <c r="O374" s="1084">
        <f t="shared" si="38"/>
        <v>0</v>
      </c>
      <c r="P374" s="1084" t="str">
        <f t="shared" si="39"/>
        <v>#REF!</v>
      </c>
      <c r="Q374" s="490"/>
      <c r="R374" s="490"/>
      <c r="S374" s="229"/>
      <c r="T374" s="232"/>
      <c r="U374" s="1084" t="str">
        <f t="shared" si="5"/>
        <v/>
      </c>
      <c r="V374" s="1102"/>
      <c r="W374" s="1084"/>
      <c r="X374" s="1084"/>
      <c r="Y374" s="1186"/>
      <c r="Z374" s="1206"/>
      <c r="AA374" s="1085"/>
      <c r="AB374" s="1085"/>
      <c r="AC374" s="1105"/>
      <c r="AD374" s="1105"/>
      <c r="AE374" s="1105"/>
      <c r="AF374" s="270"/>
      <c r="AG374" s="1090"/>
      <c r="AH374" s="1090"/>
      <c r="AI374" s="1090"/>
    </row>
    <row r="375" ht="15.0" customHeight="1">
      <c r="A375" s="270">
        <f t="shared" si="40"/>
        <v>4</v>
      </c>
      <c r="B375" s="229"/>
      <c r="C375" s="232"/>
      <c r="D375" s="287"/>
      <c r="E375" s="287"/>
      <c r="F375" s="537"/>
      <c r="G375" s="537"/>
      <c r="H375" s="270">
        <f t="shared" si="41"/>
        <v>0</v>
      </c>
      <c r="I375" s="1079" t="str">
        <f t="shared" si="16"/>
        <v>#REF!</v>
      </c>
      <c r="J375" s="413">
        <v>8.0</v>
      </c>
      <c r="K375" s="270">
        <v>2024.0</v>
      </c>
      <c r="L375" s="523"/>
      <c r="M375" s="523"/>
      <c r="N375" s="1084"/>
      <c r="O375" s="1084">
        <f t="shared" si="38"/>
        <v>0</v>
      </c>
      <c r="P375" s="1084" t="str">
        <f t="shared" si="39"/>
        <v>#REF!</v>
      </c>
      <c r="Q375" s="490"/>
      <c r="R375" s="490"/>
      <c r="S375" s="229"/>
      <c r="T375" s="232"/>
      <c r="U375" s="1084" t="str">
        <f t="shared" si="5"/>
        <v/>
      </c>
      <c r="V375" s="1102"/>
      <c r="W375" s="1084"/>
      <c r="X375" s="1084"/>
      <c r="Y375" s="1186"/>
      <c r="Z375" s="1206"/>
      <c r="AA375" s="1085"/>
      <c r="AB375" s="1085"/>
      <c r="AC375" s="1105"/>
      <c r="AD375" s="1105"/>
      <c r="AE375" s="1105"/>
      <c r="AF375" s="270"/>
      <c r="AG375" s="1090"/>
      <c r="AH375" s="1090"/>
      <c r="AI375" s="1090"/>
    </row>
    <row r="376" ht="15.0" customHeight="1">
      <c r="A376" s="270">
        <f t="shared" si="40"/>
        <v>5</v>
      </c>
      <c r="B376" s="229"/>
      <c r="C376" s="232"/>
      <c r="D376" s="287"/>
      <c r="E376" s="287"/>
      <c r="F376" s="537"/>
      <c r="G376" s="537"/>
      <c r="H376" s="270">
        <f t="shared" si="41"/>
        <v>0</v>
      </c>
      <c r="I376" s="1079" t="str">
        <f t="shared" si="16"/>
        <v>#REF!</v>
      </c>
      <c r="J376" s="413">
        <v>8.0</v>
      </c>
      <c r="K376" s="270">
        <v>2024.0</v>
      </c>
      <c r="L376" s="523"/>
      <c r="M376" s="523"/>
      <c r="N376" s="1084"/>
      <c r="O376" s="1084">
        <f t="shared" si="38"/>
        <v>0</v>
      </c>
      <c r="P376" s="1084" t="str">
        <f t="shared" si="39"/>
        <v>#REF!</v>
      </c>
      <c r="Q376" s="490"/>
      <c r="R376" s="490"/>
      <c r="S376" s="229"/>
      <c r="T376" s="232"/>
      <c r="U376" s="1084" t="str">
        <f t="shared" si="5"/>
        <v/>
      </c>
      <c r="V376" s="1102"/>
      <c r="W376" s="1084"/>
      <c r="X376" s="1084"/>
      <c r="Y376" s="1186"/>
      <c r="Z376" s="1206"/>
      <c r="AA376" s="1085"/>
      <c r="AB376" s="1085"/>
      <c r="AC376" s="1105"/>
      <c r="AD376" s="1105"/>
      <c r="AE376" s="1105"/>
      <c r="AF376" s="270"/>
      <c r="AG376" s="1090"/>
      <c r="AH376" s="1090"/>
      <c r="AI376" s="1090"/>
    </row>
    <row r="377" ht="15.0" customHeight="1">
      <c r="A377" s="270">
        <f t="shared" si="40"/>
        <v>6</v>
      </c>
      <c r="B377" s="229"/>
      <c r="C377" s="232"/>
      <c r="D377" s="287"/>
      <c r="E377" s="287"/>
      <c r="F377" s="537"/>
      <c r="G377" s="537"/>
      <c r="H377" s="270">
        <f t="shared" si="41"/>
        <v>0</v>
      </c>
      <c r="I377" s="1079" t="str">
        <f t="shared" si="16"/>
        <v>#REF!</v>
      </c>
      <c r="J377" s="413">
        <v>8.0</v>
      </c>
      <c r="K377" s="270">
        <v>2024.0</v>
      </c>
      <c r="L377" s="523"/>
      <c r="M377" s="523"/>
      <c r="N377" s="1084"/>
      <c r="O377" s="1084">
        <f t="shared" si="38"/>
        <v>0</v>
      </c>
      <c r="P377" s="1084" t="str">
        <f t="shared" si="39"/>
        <v>#REF!</v>
      </c>
      <c r="Q377" s="490"/>
      <c r="R377" s="490"/>
      <c r="S377" s="229"/>
      <c r="T377" s="232"/>
      <c r="U377" s="1084" t="str">
        <f t="shared" si="5"/>
        <v/>
      </c>
      <c r="V377" s="1102"/>
      <c r="W377" s="1084"/>
      <c r="X377" s="1084"/>
      <c r="Y377" s="1186"/>
      <c r="Z377" s="1206"/>
      <c r="AA377" s="1085"/>
      <c r="AB377" s="1085"/>
      <c r="AC377" s="1105"/>
      <c r="AD377" s="1105"/>
      <c r="AE377" s="1105"/>
      <c r="AF377" s="270"/>
      <c r="AG377" s="1090"/>
      <c r="AH377" s="1090"/>
      <c r="AI377" s="1090"/>
    </row>
    <row r="378" ht="15.0" customHeight="1">
      <c r="A378" s="270">
        <f t="shared" si="40"/>
        <v>7</v>
      </c>
      <c r="B378" s="217"/>
      <c r="C378" s="220"/>
      <c r="D378" s="279"/>
      <c r="E378" s="279"/>
      <c r="F378" s="533"/>
      <c r="G378" s="533"/>
      <c r="H378" s="270">
        <f t="shared" si="41"/>
        <v>0</v>
      </c>
      <c r="I378" s="1079" t="str">
        <f t="shared" si="16"/>
        <v>#REF!</v>
      </c>
      <c r="J378" s="413">
        <v>8.0</v>
      </c>
      <c r="K378" s="270">
        <v>2024.0</v>
      </c>
      <c r="L378" s="523"/>
      <c r="M378" s="523"/>
      <c r="N378" s="1084"/>
      <c r="O378" s="1084">
        <f t="shared" si="38"/>
        <v>0</v>
      </c>
      <c r="P378" s="1084" t="str">
        <f t="shared" si="39"/>
        <v>#REF!</v>
      </c>
      <c r="Q378" s="543"/>
      <c r="R378" s="543"/>
      <c r="S378" s="217"/>
      <c r="T378" s="220"/>
      <c r="U378" s="1084" t="str">
        <f t="shared" si="5"/>
        <v/>
      </c>
      <c r="V378" s="1102"/>
      <c r="W378" s="1084"/>
      <c r="X378" s="1084"/>
      <c r="Y378" s="1186"/>
      <c r="Z378" s="1206"/>
      <c r="AA378" s="1085"/>
      <c r="AB378" s="1085"/>
      <c r="AC378" s="1105"/>
      <c r="AD378" s="1105"/>
      <c r="AE378" s="1105"/>
      <c r="AF378" s="270"/>
      <c r="AG378" s="1090"/>
      <c r="AH378" s="1090"/>
      <c r="AI378" s="1090"/>
    </row>
    <row r="379" ht="15.0" customHeight="1">
      <c r="A379" s="270">
        <f t="shared" si="40"/>
        <v>8</v>
      </c>
      <c r="B379" s="229"/>
      <c r="C379" s="232"/>
      <c r="D379" s="287"/>
      <c r="E379" s="287"/>
      <c r="F379" s="537"/>
      <c r="G379" s="537"/>
      <c r="H379" s="270">
        <f t="shared" si="41"/>
        <v>0</v>
      </c>
      <c r="I379" s="1079" t="str">
        <f t="shared" si="16"/>
        <v>#REF!</v>
      </c>
      <c r="J379" s="413">
        <v>8.0</v>
      </c>
      <c r="K379" s="270">
        <v>2024.0</v>
      </c>
      <c r="L379" s="523"/>
      <c r="M379" s="523"/>
      <c r="N379" s="1084"/>
      <c r="O379" s="1084">
        <f t="shared" si="38"/>
        <v>0</v>
      </c>
      <c r="P379" s="1084" t="str">
        <f t="shared" si="39"/>
        <v>#REF!</v>
      </c>
      <c r="Q379" s="490"/>
      <c r="R379" s="490"/>
      <c r="S379" s="229"/>
      <c r="T379" s="220"/>
      <c r="U379" s="1084" t="str">
        <f t="shared" si="5"/>
        <v/>
      </c>
      <c r="V379" s="1102"/>
      <c r="W379" s="1084"/>
      <c r="X379" s="1084"/>
      <c r="Y379" s="1186"/>
      <c r="Z379" s="1206"/>
      <c r="AA379" s="1085"/>
      <c r="AB379" s="1085"/>
      <c r="AC379" s="1105"/>
      <c r="AD379" s="1105"/>
      <c r="AE379" s="1105"/>
      <c r="AF379" s="1099"/>
      <c r="AG379" s="1090"/>
      <c r="AH379" s="1090"/>
      <c r="AI379" s="1090"/>
    </row>
    <row r="380" ht="15.0" customHeight="1">
      <c r="A380" s="270">
        <f t="shared" si="40"/>
        <v>9</v>
      </c>
      <c r="B380" s="229"/>
      <c r="C380" s="232"/>
      <c r="D380" s="287"/>
      <c r="E380" s="287"/>
      <c r="F380" s="537"/>
      <c r="G380" s="537"/>
      <c r="H380" s="270">
        <f t="shared" si="41"/>
        <v>0</v>
      </c>
      <c r="I380" s="1079" t="str">
        <f t="shared" si="16"/>
        <v>#REF!</v>
      </c>
      <c r="J380" s="413">
        <v>8.0</v>
      </c>
      <c r="K380" s="270">
        <v>2024.0</v>
      </c>
      <c r="L380" s="523"/>
      <c r="M380" s="523"/>
      <c r="N380" s="1084"/>
      <c r="O380" s="1084">
        <f t="shared" si="38"/>
        <v>0</v>
      </c>
      <c r="P380" s="1084" t="str">
        <f t="shared" si="39"/>
        <v>#REF!</v>
      </c>
      <c r="Q380" s="490"/>
      <c r="R380" s="490"/>
      <c r="S380" s="229"/>
      <c r="T380" s="232"/>
      <c r="U380" s="1084" t="str">
        <f t="shared" si="5"/>
        <v/>
      </c>
      <c r="V380" s="1102"/>
      <c r="W380" s="1084"/>
      <c r="X380" s="1084"/>
      <c r="Y380" s="1186"/>
      <c r="Z380" s="1206"/>
      <c r="AA380" s="1085"/>
      <c r="AB380" s="1085"/>
      <c r="AC380" s="1105"/>
      <c r="AD380" s="1105"/>
      <c r="AE380" s="1105"/>
      <c r="AF380" s="270"/>
      <c r="AG380" s="1090"/>
      <c r="AH380" s="1090"/>
      <c r="AI380" s="1090"/>
    </row>
    <row r="381" ht="15.0" customHeight="1">
      <c r="A381" s="270">
        <f t="shared" si="40"/>
        <v>10</v>
      </c>
      <c r="B381" s="229"/>
      <c r="C381" s="232"/>
      <c r="D381" s="287"/>
      <c r="E381" s="287"/>
      <c r="F381" s="537"/>
      <c r="G381" s="537"/>
      <c r="H381" s="270">
        <f t="shared" si="41"/>
        <v>0</v>
      </c>
      <c r="I381" s="1079" t="str">
        <f t="shared" si="16"/>
        <v>#REF!</v>
      </c>
      <c r="J381" s="413">
        <v>8.0</v>
      </c>
      <c r="K381" s="270">
        <v>2024.0</v>
      </c>
      <c r="L381" s="523"/>
      <c r="M381" s="523"/>
      <c r="N381" s="1084"/>
      <c r="O381" s="1084">
        <f t="shared" si="38"/>
        <v>0</v>
      </c>
      <c r="P381" s="1084" t="str">
        <f t="shared" si="39"/>
        <v>#REF!</v>
      </c>
      <c r="Q381" s="490"/>
      <c r="R381" s="490"/>
      <c r="S381" s="229"/>
      <c r="T381" s="232"/>
      <c r="U381" s="1084" t="str">
        <f t="shared" si="5"/>
        <v/>
      </c>
      <c r="V381" s="1102"/>
      <c r="W381" s="1084"/>
      <c r="X381" s="1084"/>
      <c r="Y381" s="1186"/>
      <c r="Z381" s="1206"/>
      <c r="AA381" s="1085"/>
      <c r="AB381" s="1085"/>
      <c r="AC381" s="1105"/>
      <c r="AD381" s="1105"/>
      <c r="AE381" s="1105"/>
      <c r="AF381" s="270"/>
      <c r="AG381" s="1090"/>
      <c r="AH381" s="1090"/>
      <c r="AI381" s="1090"/>
    </row>
    <row r="382" ht="15.0" customHeight="1">
      <c r="A382" s="270">
        <f t="shared" si="40"/>
        <v>11</v>
      </c>
      <c r="B382" s="229"/>
      <c r="C382" s="232"/>
      <c r="D382" s="287"/>
      <c r="E382" s="287"/>
      <c r="F382" s="537"/>
      <c r="G382" s="537"/>
      <c r="H382" s="270">
        <f t="shared" si="41"/>
        <v>0</v>
      </c>
      <c r="I382" s="1079" t="str">
        <f t="shared" si="16"/>
        <v>#REF!</v>
      </c>
      <c r="J382" s="413">
        <v>8.0</v>
      </c>
      <c r="K382" s="270">
        <v>2024.0</v>
      </c>
      <c r="L382" s="523"/>
      <c r="M382" s="523"/>
      <c r="N382" s="1084"/>
      <c r="O382" s="1084">
        <f t="shared" si="38"/>
        <v>0</v>
      </c>
      <c r="P382" s="1084" t="str">
        <f t="shared" si="39"/>
        <v>#REF!</v>
      </c>
      <c r="Q382" s="490"/>
      <c r="R382" s="490"/>
      <c r="S382" s="229"/>
      <c r="T382" s="232"/>
      <c r="U382" s="1084" t="str">
        <f t="shared" si="5"/>
        <v/>
      </c>
      <c r="V382" s="1102"/>
      <c r="W382" s="1084"/>
      <c r="X382" s="1084"/>
      <c r="Y382" s="1186"/>
      <c r="Z382" s="1206"/>
      <c r="AA382" s="1085"/>
      <c r="AB382" s="1085"/>
      <c r="AC382" s="1105"/>
      <c r="AD382" s="1105"/>
      <c r="AE382" s="1105"/>
      <c r="AF382" s="270"/>
      <c r="AG382" s="1090"/>
      <c r="AH382" s="1090"/>
      <c r="AI382" s="1090"/>
    </row>
    <row r="383" ht="15.0" customHeight="1">
      <c r="A383" s="270">
        <f t="shared" si="40"/>
        <v>12</v>
      </c>
      <c r="B383" s="229"/>
      <c r="C383" s="232"/>
      <c r="D383" s="287"/>
      <c r="E383" s="287"/>
      <c r="F383" s="537"/>
      <c r="G383" s="537"/>
      <c r="H383" s="270">
        <f t="shared" si="41"/>
        <v>0</v>
      </c>
      <c r="I383" s="1079" t="str">
        <f t="shared" si="16"/>
        <v>#REF!</v>
      </c>
      <c r="J383" s="413">
        <v>8.0</v>
      </c>
      <c r="K383" s="270">
        <v>2024.0</v>
      </c>
      <c r="L383" s="523"/>
      <c r="M383" s="523"/>
      <c r="N383" s="1084"/>
      <c r="O383" s="1084">
        <f t="shared" si="38"/>
        <v>0</v>
      </c>
      <c r="P383" s="1084" t="str">
        <f t="shared" si="39"/>
        <v>#REF!</v>
      </c>
      <c r="Q383" s="490"/>
      <c r="R383" s="490"/>
      <c r="S383" s="229"/>
      <c r="T383" s="232"/>
      <c r="U383" s="1084" t="str">
        <f t="shared" si="5"/>
        <v/>
      </c>
      <c r="V383" s="1102"/>
      <c r="W383" s="1084"/>
      <c r="X383" s="1084"/>
      <c r="Y383" s="1186"/>
      <c r="Z383" s="1206"/>
      <c r="AA383" s="1085"/>
      <c r="AB383" s="1085"/>
      <c r="AC383" s="1105"/>
      <c r="AD383" s="1105"/>
      <c r="AE383" s="1105"/>
      <c r="AF383" s="270"/>
      <c r="AG383" s="1090"/>
      <c r="AH383" s="1090"/>
      <c r="AI383" s="1090"/>
    </row>
    <row r="384" ht="15.0" customHeight="1">
      <c r="A384" s="270">
        <f t="shared" si="40"/>
        <v>13</v>
      </c>
      <c r="B384" s="229"/>
      <c r="C384" s="232"/>
      <c r="D384" s="287"/>
      <c r="E384" s="287"/>
      <c r="F384" s="537"/>
      <c r="G384" s="537"/>
      <c r="H384" s="270">
        <f t="shared" si="41"/>
        <v>0</v>
      </c>
      <c r="I384" s="1079" t="str">
        <f t="shared" si="16"/>
        <v>#REF!</v>
      </c>
      <c r="J384" s="413">
        <v>8.0</v>
      </c>
      <c r="K384" s="270">
        <v>2024.0</v>
      </c>
      <c r="L384" s="523"/>
      <c r="M384" s="523"/>
      <c r="N384" s="1084"/>
      <c r="O384" s="1084">
        <f t="shared" si="38"/>
        <v>0</v>
      </c>
      <c r="P384" s="1084" t="str">
        <f t="shared" si="39"/>
        <v>#REF!</v>
      </c>
      <c r="Q384" s="490"/>
      <c r="R384" s="490"/>
      <c r="S384" s="229"/>
      <c r="T384" s="232"/>
      <c r="U384" s="1084" t="str">
        <f t="shared" si="5"/>
        <v/>
      </c>
      <c r="V384" s="1102"/>
      <c r="W384" s="1084"/>
      <c r="X384" s="1084"/>
      <c r="Y384" s="1186"/>
      <c r="Z384" s="1206"/>
      <c r="AA384" s="1085"/>
      <c r="AB384" s="1085"/>
      <c r="AC384" s="1105"/>
      <c r="AD384" s="1105"/>
      <c r="AE384" s="1105"/>
      <c r="AF384" s="270"/>
      <c r="AG384" s="1090"/>
      <c r="AH384" s="1090"/>
      <c r="AI384" s="1090"/>
    </row>
    <row r="385" ht="15.0" customHeight="1">
      <c r="A385" s="270">
        <f t="shared" si="40"/>
        <v>14</v>
      </c>
      <c r="B385" s="229"/>
      <c r="C385" s="232"/>
      <c r="D385" s="287"/>
      <c r="E385" s="287"/>
      <c r="F385" s="537"/>
      <c r="G385" s="537"/>
      <c r="H385" s="270">
        <f t="shared" si="41"/>
        <v>0</v>
      </c>
      <c r="I385" s="1079" t="str">
        <f t="shared" si="16"/>
        <v>#REF!</v>
      </c>
      <c r="J385" s="413">
        <v>8.0</v>
      </c>
      <c r="K385" s="270">
        <v>2024.0</v>
      </c>
      <c r="L385" s="523"/>
      <c r="M385" s="523"/>
      <c r="N385" s="1084"/>
      <c r="O385" s="1084">
        <f t="shared" si="38"/>
        <v>0</v>
      </c>
      <c r="P385" s="1084" t="str">
        <f t="shared" si="39"/>
        <v>#REF!</v>
      </c>
      <c r="Q385" s="490"/>
      <c r="R385" s="490"/>
      <c r="S385" s="229"/>
      <c r="T385" s="232"/>
      <c r="U385" s="1084" t="str">
        <f t="shared" si="5"/>
        <v/>
      </c>
      <c r="V385" s="1102"/>
      <c r="W385" s="1084"/>
      <c r="X385" s="1084"/>
      <c r="Y385" s="1186"/>
      <c r="Z385" s="1206"/>
      <c r="AA385" s="1085"/>
      <c r="AB385" s="1085"/>
      <c r="AC385" s="1105"/>
      <c r="AD385" s="1105"/>
      <c r="AE385" s="1105"/>
      <c r="AF385" s="270"/>
      <c r="AG385" s="1090"/>
      <c r="AH385" s="1090"/>
      <c r="AI385" s="1090"/>
    </row>
    <row r="386" ht="15.0" customHeight="1">
      <c r="A386" s="270">
        <f t="shared" si="40"/>
        <v>15</v>
      </c>
      <c r="B386" s="229"/>
      <c r="C386" s="232"/>
      <c r="D386" s="287"/>
      <c r="E386" s="287"/>
      <c r="F386" s="537"/>
      <c r="G386" s="537"/>
      <c r="H386" s="270">
        <f t="shared" si="41"/>
        <v>0</v>
      </c>
      <c r="I386" s="1079" t="str">
        <f t="shared" si="16"/>
        <v>#REF!</v>
      </c>
      <c r="J386" s="413">
        <v>8.0</v>
      </c>
      <c r="K386" s="270">
        <v>2024.0</v>
      </c>
      <c r="L386" s="523"/>
      <c r="M386" s="523"/>
      <c r="N386" s="1084"/>
      <c r="O386" s="1084">
        <f t="shared" si="38"/>
        <v>0</v>
      </c>
      <c r="P386" s="1084" t="str">
        <f t="shared" si="39"/>
        <v>#REF!</v>
      </c>
      <c r="Q386" s="490"/>
      <c r="R386" s="490"/>
      <c r="S386" s="229"/>
      <c r="T386" s="232"/>
      <c r="U386" s="1084" t="str">
        <f t="shared" si="5"/>
        <v/>
      </c>
      <c r="V386" s="1102"/>
      <c r="W386" s="1084"/>
      <c r="X386" s="1084"/>
      <c r="Y386" s="1186"/>
      <c r="Z386" s="1206"/>
      <c r="AA386" s="1085"/>
      <c r="AB386" s="1085"/>
      <c r="AC386" s="1105"/>
      <c r="AD386" s="1105"/>
      <c r="AE386" s="1105"/>
      <c r="AF386" s="270"/>
      <c r="AG386" s="1090"/>
      <c r="AH386" s="1090"/>
      <c r="AI386" s="1090"/>
    </row>
    <row r="387" ht="15.0" customHeight="1">
      <c r="A387" s="270">
        <f t="shared" si="40"/>
        <v>16</v>
      </c>
      <c r="B387" s="229"/>
      <c r="C387" s="232"/>
      <c r="D387" s="287"/>
      <c r="E387" s="287"/>
      <c r="F387" s="537"/>
      <c r="G387" s="537"/>
      <c r="H387" s="270">
        <f t="shared" si="41"/>
        <v>0</v>
      </c>
      <c r="I387" s="1079" t="str">
        <f t="shared" si="16"/>
        <v>#REF!</v>
      </c>
      <c r="J387" s="413">
        <v>8.0</v>
      </c>
      <c r="K387" s="270">
        <v>2024.0</v>
      </c>
      <c r="L387" s="523"/>
      <c r="M387" s="523"/>
      <c r="N387" s="1084"/>
      <c r="O387" s="1084">
        <f t="shared" si="38"/>
        <v>0</v>
      </c>
      <c r="P387" s="1084" t="str">
        <f t="shared" si="39"/>
        <v>#REF!</v>
      </c>
      <c r="Q387" s="490"/>
      <c r="R387" s="490"/>
      <c r="S387" s="229"/>
      <c r="T387" s="232"/>
      <c r="U387" s="1084" t="str">
        <f t="shared" si="5"/>
        <v/>
      </c>
      <c r="V387" s="1102"/>
      <c r="W387" s="1084"/>
      <c r="X387" s="1084"/>
      <c r="Y387" s="1186"/>
      <c r="Z387" s="1206"/>
      <c r="AA387" s="1085"/>
      <c r="AB387" s="1085"/>
      <c r="AC387" s="1105"/>
      <c r="AD387" s="1105"/>
      <c r="AE387" s="1105"/>
      <c r="AF387" s="270"/>
      <c r="AG387" s="1090"/>
      <c r="AH387" s="1090"/>
      <c r="AI387" s="1090"/>
    </row>
    <row r="388" ht="15.0" customHeight="1">
      <c r="A388" s="270">
        <f t="shared" si="40"/>
        <v>17</v>
      </c>
      <c r="B388" s="229"/>
      <c r="C388" s="232"/>
      <c r="D388" s="287"/>
      <c r="E388" s="287"/>
      <c r="F388" s="537"/>
      <c r="G388" s="537"/>
      <c r="H388" s="270">
        <f t="shared" si="41"/>
        <v>0</v>
      </c>
      <c r="I388" s="1079" t="str">
        <f t="shared" si="16"/>
        <v>#REF!</v>
      </c>
      <c r="J388" s="413">
        <v>8.0</v>
      </c>
      <c r="K388" s="270">
        <v>2024.0</v>
      </c>
      <c r="L388" s="523"/>
      <c r="M388" s="523"/>
      <c r="N388" s="1084"/>
      <c r="O388" s="1084">
        <f t="shared" si="38"/>
        <v>0</v>
      </c>
      <c r="P388" s="1084" t="str">
        <f t="shared" si="39"/>
        <v>#REF!</v>
      </c>
      <c r="Q388" s="490"/>
      <c r="R388" s="490"/>
      <c r="S388" s="229"/>
      <c r="T388" s="232"/>
      <c r="U388" s="1084" t="str">
        <f t="shared" si="5"/>
        <v/>
      </c>
      <c r="V388" s="1102"/>
      <c r="W388" s="1084"/>
      <c r="X388" s="1084"/>
      <c r="Y388" s="1186"/>
      <c r="Z388" s="1206"/>
      <c r="AA388" s="1085"/>
      <c r="AB388" s="1085"/>
      <c r="AC388" s="1105"/>
      <c r="AD388" s="1105"/>
      <c r="AE388" s="1105"/>
      <c r="AF388" s="270"/>
      <c r="AG388" s="1090"/>
      <c r="AH388" s="1090"/>
      <c r="AI388" s="1090"/>
    </row>
    <row r="389" ht="15.0" customHeight="1">
      <c r="A389" s="270">
        <f t="shared" si="40"/>
        <v>18</v>
      </c>
      <c r="B389" s="229"/>
      <c r="C389" s="232"/>
      <c r="D389" s="287"/>
      <c r="E389" s="287"/>
      <c r="F389" s="537"/>
      <c r="G389" s="537"/>
      <c r="H389" s="270">
        <f t="shared" si="41"/>
        <v>0</v>
      </c>
      <c r="I389" s="1079" t="str">
        <f t="shared" si="16"/>
        <v>#REF!</v>
      </c>
      <c r="J389" s="413">
        <v>8.0</v>
      </c>
      <c r="K389" s="270">
        <v>2024.0</v>
      </c>
      <c r="L389" s="523"/>
      <c r="M389" s="523"/>
      <c r="N389" s="1084"/>
      <c r="O389" s="1084">
        <f t="shared" si="38"/>
        <v>0</v>
      </c>
      <c r="P389" s="1084" t="str">
        <f t="shared" si="39"/>
        <v>#REF!</v>
      </c>
      <c r="Q389" s="490"/>
      <c r="R389" s="490"/>
      <c r="S389" s="229"/>
      <c r="T389" s="232"/>
      <c r="U389" s="1084" t="str">
        <f t="shared" si="5"/>
        <v/>
      </c>
      <c r="V389" s="1102"/>
      <c r="W389" s="1084"/>
      <c r="X389" s="1084"/>
      <c r="Y389" s="1186"/>
      <c r="Z389" s="1206"/>
      <c r="AA389" s="1085"/>
      <c r="AB389" s="1085"/>
      <c r="AC389" s="1105"/>
      <c r="AD389" s="1105"/>
      <c r="AE389" s="1105"/>
      <c r="AF389" s="270"/>
      <c r="AG389" s="1090"/>
      <c r="AH389" s="1090"/>
      <c r="AI389" s="1090"/>
    </row>
    <row r="390" ht="15.0" customHeight="1">
      <c r="A390" s="270">
        <f t="shared" si="40"/>
        <v>19</v>
      </c>
      <c r="B390" s="217"/>
      <c r="C390" s="220"/>
      <c r="D390" s="279"/>
      <c r="E390" s="279"/>
      <c r="F390" s="533"/>
      <c r="G390" s="533"/>
      <c r="H390" s="270">
        <f t="shared" si="41"/>
        <v>0</v>
      </c>
      <c r="I390" s="1079" t="str">
        <f t="shared" si="16"/>
        <v>#REF!</v>
      </c>
      <c r="J390" s="413">
        <v>8.0</v>
      </c>
      <c r="K390" s="270">
        <v>2024.0</v>
      </c>
      <c r="L390" s="523"/>
      <c r="M390" s="523"/>
      <c r="N390" s="1084"/>
      <c r="O390" s="1084">
        <f t="shared" si="38"/>
        <v>0</v>
      </c>
      <c r="P390" s="1084" t="str">
        <f t="shared" si="39"/>
        <v>#REF!</v>
      </c>
      <c r="Q390" s="543"/>
      <c r="R390" s="543"/>
      <c r="S390" s="217"/>
      <c r="T390" s="220"/>
      <c r="U390" s="1084" t="str">
        <f t="shared" si="5"/>
        <v/>
      </c>
      <c r="V390" s="1102"/>
      <c r="W390" s="1084"/>
      <c r="X390" s="1084"/>
      <c r="Y390" s="1186"/>
      <c r="Z390" s="1206"/>
      <c r="AA390" s="1085"/>
      <c r="AB390" s="1085"/>
      <c r="AC390" s="1105"/>
      <c r="AD390" s="1105"/>
      <c r="AE390" s="1105"/>
      <c r="AF390" s="270"/>
      <c r="AG390" s="1090"/>
      <c r="AH390" s="1090"/>
      <c r="AI390" s="1090"/>
    </row>
    <row r="391" ht="15.0" customHeight="1">
      <c r="A391" s="270">
        <f t="shared" si="40"/>
        <v>20</v>
      </c>
      <c r="B391" s="229"/>
      <c r="C391" s="232"/>
      <c r="D391" s="287"/>
      <c r="E391" s="287"/>
      <c r="F391" s="537"/>
      <c r="G391" s="537"/>
      <c r="H391" s="270">
        <f t="shared" si="41"/>
        <v>0</v>
      </c>
      <c r="I391" s="1079" t="str">
        <f t="shared" si="16"/>
        <v>#REF!</v>
      </c>
      <c r="J391" s="413">
        <v>8.0</v>
      </c>
      <c r="K391" s="270">
        <v>2024.0</v>
      </c>
      <c r="L391" s="523"/>
      <c r="M391" s="523"/>
      <c r="N391" s="1084"/>
      <c r="O391" s="1084">
        <f t="shared" si="38"/>
        <v>0</v>
      </c>
      <c r="P391" s="1084" t="str">
        <f t="shared" si="39"/>
        <v>#REF!</v>
      </c>
      <c r="Q391" s="490"/>
      <c r="R391" s="490"/>
      <c r="S391" s="229"/>
      <c r="T391" s="232"/>
      <c r="U391" s="1084" t="str">
        <f t="shared" si="5"/>
        <v/>
      </c>
      <c r="V391" s="1102"/>
      <c r="W391" s="1084"/>
      <c r="X391" s="1084"/>
      <c r="Y391" s="1186"/>
      <c r="Z391" s="1206"/>
      <c r="AA391" s="1085"/>
      <c r="AB391" s="1085"/>
      <c r="AC391" s="1105"/>
      <c r="AD391" s="1105"/>
      <c r="AE391" s="1105"/>
      <c r="AF391" s="270"/>
      <c r="AG391" s="1090"/>
      <c r="AH391" s="1090"/>
      <c r="AI391" s="1090"/>
    </row>
    <row r="392" ht="15.0" customHeight="1">
      <c r="A392" s="270">
        <f t="shared" si="40"/>
        <v>21</v>
      </c>
      <c r="B392" s="229"/>
      <c r="C392" s="232"/>
      <c r="D392" s="287"/>
      <c r="E392" s="287"/>
      <c r="F392" s="537"/>
      <c r="G392" s="537"/>
      <c r="H392" s="270">
        <f t="shared" si="41"/>
        <v>0</v>
      </c>
      <c r="I392" s="1079" t="str">
        <f t="shared" si="16"/>
        <v>#REF!</v>
      </c>
      <c r="J392" s="413">
        <v>8.0</v>
      </c>
      <c r="K392" s="270">
        <v>2024.0</v>
      </c>
      <c r="L392" s="523"/>
      <c r="M392" s="523"/>
      <c r="N392" s="1084"/>
      <c r="O392" s="1084">
        <f t="shared" si="38"/>
        <v>0</v>
      </c>
      <c r="P392" s="1084" t="str">
        <f t="shared" si="39"/>
        <v>#REF!</v>
      </c>
      <c r="Q392" s="490"/>
      <c r="R392" s="490"/>
      <c r="S392" s="229"/>
      <c r="T392" s="232"/>
      <c r="U392" s="1084" t="str">
        <f t="shared" si="5"/>
        <v/>
      </c>
      <c r="V392" s="1102"/>
      <c r="W392" s="1084"/>
      <c r="X392" s="1084"/>
      <c r="Y392" s="1186"/>
      <c r="Z392" s="1206"/>
      <c r="AA392" s="1085"/>
      <c r="AB392" s="1085"/>
      <c r="AC392" s="1105"/>
      <c r="AD392" s="1105"/>
      <c r="AE392" s="1105"/>
      <c r="AF392" s="270"/>
      <c r="AG392" s="1090"/>
      <c r="AH392" s="1090"/>
      <c r="AI392" s="1090"/>
    </row>
    <row r="393" ht="15.0" customHeight="1">
      <c r="A393" s="270">
        <f t="shared" si="40"/>
        <v>22</v>
      </c>
      <c r="B393" s="223"/>
      <c r="C393" s="224"/>
      <c r="D393" s="287"/>
      <c r="E393" s="287"/>
      <c r="F393" s="537"/>
      <c r="G393" s="537"/>
      <c r="H393" s="270">
        <f t="shared" si="41"/>
        <v>0</v>
      </c>
      <c r="I393" s="1079" t="str">
        <f t="shared" si="16"/>
        <v>#REF!</v>
      </c>
      <c r="J393" s="413">
        <v>8.0</v>
      </c>
      <c r="K393" s="270">
        <v>2024.0</v>
      </c>
      <c r="L393" s="523"/>
      <c r="M393" s="523"/>
      <c r="N393" s="1084"/>
      <c r="O393" s="1084">
        <f t="shared" si="38"/>
        <v>0</v>
      </c>
      <c r="P393" s="1084" t="str">
        <f t="shared" si="39"/>
        <v>#REF!</v>
      </c>
      <c r="Q393" s="490"/>
      <c r="R393" s="490"/>
      <c r="S393" s="229"/>
      <c r="T393" s="232"/>
      <c r="U393" s="1084" t="str">
        <f t="shared" si="5"/>
        <v/>
      </c>
      <c r="V393" s="1102"/>
      <c r="W393" s="1084"/>
      <c r="X393" s="1084"/>
      <c r="Y393" s="1186"/>
      <c r="Z393" s="1206"/>
      <c r="AA393" s="1085"/>
      <c r="AB393" s="1085"/>
      <c r="AC393" s="1105"/>
      <c r="AD393" s="1105"/>
      <c r="AE393" s="1105"/>
      <c r="AF393" s="270"/>
      <c r="AG393" s="1090"/>
      <c r="AH393" s="1090"/>
      <c r="AI393" s="1090"/>
    </row>
    <row r="394" ht="15.0" customHeight="1">
      <c r="A394" s="270">
        <f t="shared" si="40"/>
        <v>23</v>
      </c>
      <c r="B394" s="229"/>
      <c r="C394" s="232"/>
      <c r="D394" s="287"/>
      <c r="E394" s="287"/>
      <c r="F394" s="537"/>
      <c r="G394" s="537"/>
      <c r="H394" s="270">
        <f t="shared" si="41"/>
        <v>0</v>
      </c>
      <c r="I394" s="1079" t="str">
        <f t="shared" si="16"/>
        <v>#REF!</v>
      </c>
      <c r="J394" s="413">
        <v>8.0</v>
      </c>
      <c r="K394" s="270">
        <v>2024.0</v>
      </c>
      <c r="L394" s="523"/>
      <c r="M394" s="523"/>
      <c r="N394" s="1084"/>
      <c r="O394" s="1084">
        <f t="shared" si="38"/>
        <v>0</v>
      </c>
      <c r="P394" s="1084" t="str">
        <f t="shared" si="39"/>
        <v>#REF!</v>
      </c>
      <c r="Q394" s="490"/>
      <c r="R394" s="490"/>
      <c r="S394" s="229"/>
      <c r="T394" s="232"/>
      <c r="U394" s="1084" t="str">
        <f t="shared" si="5"/>
        <v/>
      </c>
      <c r="V394" s="1102"/>
      <c r="W394" s="1084"/>
      <c r="X394" s="1084"/>
      <c r="Y394" s="1186"/>
      <c r="Z394" s="1206"/>
      <c r="AA394" s="1085"/>
      <c r="AB394" s="1085"/>
      <c r="AC394" s="1105"/>
      <c r="AD394" s="1105"/>
      <c r="AE394" s="1105"/>
      <c r="AF394" s="270"/>
      <c r="AG394" s="1090"/>
      <c r="AH394" s="1090"/>
      <c r="AI394" s="1090"/>
    </row>
    <row r="395" ht="15.0" customHeight="1">
      <c r="A395" s="270">
        <f t="shared" si="40"/>
        <v>24</v>
      </c>
      <c r="B395" s="229"/>
      <c r="C395" s="232"/>
      <c r="D395" s="287"/>
      <c r="E395" s="287"/>
      <c r="F395" s="537"/>
      <c r="G395" s="537"/>
      <c r="H395" s="270">
        <f t="shared" si="41"/>
        <v>0</v>
      </c>
      <c r="I395" s="1079" t="str">
        <f t="shared" si="16"/>
        <v>#REF!</v>
      </c>
      <c r="J395" s="413">
        <v>8.0</v>
      </c>
      <c r="K395" s="270">
        <v>2024.0</v>
      </c>
      <c r="L395" s="523"/>
      <c r="M395" s="523"/>
      <c r="N395" s="1084"/>
      <c r="O395" s="1084">
        <f t="shared" si="38"/>
        <v>0</v>
      </c>
      <c r="P395" s="1084" t="str">
        <f t="shared" si="39"/>
        <v>#REF!</v>
      </c>
      <c r="Q395" s="490"/>
      <c r="R395" s="490"/>
      <c r="S395" s="229"/>
      <c r="T395" s="232"/>
      <c r="U395" s="1084" t="str">
        <f t="shared" si="5"/>
        <v/>
      </c>
      <c r="V395" s="1102"/>
      <c r="W395" s="1084"/>
      <c r="X395" s="1084"/>
      <c r="Y395" s="1186"/>
      <c r="Z395" s="1206"/>
      <c r="AA395" s="1085"/>
      <c r="AB395" s="1085"/>
      <c r="AC395" s="1105"/>
      <c r="AD395" s="1105"/>
      <c r="AE395" s="1105"/>
      <c r="AF395" s="270"/>
      <c r="AG395" s="1090"/>
      <c r="AH395" s="1090"/>
      <c r="AI395" s="1090"/>
    </row>
    <row r="396" ht="15.0" customHeight="1">
      <c r="A396" s="270">
        <f t="shared" si="40"/>
        <v>25</v>
      </c>
      <c r="B396" s="229"/>
      <c r="C396" s="232"/>
      <c r="D396" s="287"/>
      <c r="E396" s="287"/>
      <c r="F396" s="537"/>
      <c r="G396" s="537"/>
      <c r="H396" s="270">
        <f t="shared" si="41"/>
        <v>0</v>
      </c>
      <c r="I396" s="1079" t="str">
        <f t="shared" si="16"/>
        <v>#REF!</v>
      </c>
      <c r="J396" s="413">
        <v>8.0</v>
      </c>
      <c r="K396" s="270">
        <v>2024.0</v>
      </c>
      <c r="L396" s="523"/>
      <c r="M396" s="523"/>
      <c r="N396" s="1084"/>
      <c r="O396" s="1084">
        <f t="shared" si="38"/>
        <v>0</v>
      </c>
      <c r="P396" s="1084" t="str">
        <f t="shared" si="39"/>
        <v>#REF!</v>
      </c>
      <c r="Q396" s="490"/>
      <c r="R396" s="490"/>
      <c r="S396" s="229"/>
      <c r="T396" s="232"/>
      <c r="U396" s="1084" t="str">
        <f t="shared" si="5"/>
        <v/>
      </c>
      <c r="V396" s="1102"/>
      <c r="W396" s="1084"/>
      <c r="X396" s="1084"/>
      <c r="Y396" s="1186"/>
      <c r="Z396" s="1206"/>
      <c r="AA396" s="1085"/>
      <c r="AB396" s="1085"/>
      <c r="AC396" s="1105"/>
      <c r="AD396" s="1105"/>
      <c r="AE396" s="1105"/>
      <c r="AF396" s="270"/>
      <c r="AG396" s="1090"/>
      <c r="AH396" s="1090"/>
      <c r="AI396" s="1090"/>
    </row>
    <row r="397" ht="15.0" customHeight="1">
      <c r="A397" s="270">
        <f t="shared" si="40"/>
        <v>26</v>
      </c>
      <c r="B397" s="229"/>
      <c r="C397" s="232"/>
      <c r="D397" s="287"/>
      <c r="E397" s="287"/>
      <c r="F397" s="537"/>
      <c r="G397" s="537"/>
      <c r="H397" s="270">
        <f t="shared" si="41"/>
        <v>0</v>
      </c>
      <c r="I397" s="1079" t="str">
        <f t="shared" si="16"/>
        <v>#REF!</v>
      </c>
      <c r="J397" s="413">
        <v>8.0</v>
      </c>
      <c r="K397" s="270">
        <v>2024.0</v>
      </c>
      <c r="L397" s="523"/>
      <c r="M397" s="523"/>
      <c r="N397" s="1084"/>
      <c r="O397" s="1084">
        <f t="shared" si="38"/>
        <v>0</v>
      </c>
      <c r="P397" s="1084" t="str">
        <f t="shared" si="39"/>
        <v>#REF!</v>
      </c>
      <c r="Q397" s="490"/>
      <c r="R397" s="490"/>
      <c r="S397" s="229"/>
      <c r="T397" s="232"/>
      <c r="U397" s="1084" t="str">
        <f t="shared" si="5"/>
        <v/>
      </c>
      <c r="V397" s="1102"/>
      <c r="W397" s="1084"/>
      <c r="X397" s="1084"/>
      <c r="Y397" s="1186"/>
      <c r="Z397" s="1206"/>
      <c r="AA397" s="1085"/>
      <c r="AB397" s="1085"/>
      <c r="AC397" s="1105"/>
      <c r="AD397" s="1105"/>
      <c r="AE397" s="1105"/>
      <c r="AF397" s="270"/>
      <c r="AG397" s="1090"/>
      <c r="AH397" s="1090"/>
      <c r="AI397" s="1090"/>
    </row>
    <row r="398" ht="15.0" customHeight="1">
      <c r="A398" s="270">
        <f t="shared" si="40"/>
        <v>27</v>
      </c>
      <c r="B398" s="229"/>
      <c r="C398" s="232"/>
      <c r="D398" s="287"/>
      <c r="E398" s="287"/>
      <c r="F398" s="537"/>
      <c r="G398" s="537"/>
      <c r="H398" s="270">
        <f t="shared" si="41"/>
        <v>0</v>
      </c>
      <c r="I398" s="1079" t="str">
        <f t="shared" si="16"/>
        <v>#REF!</v>
      </c>
      <c r="J398" s="413">
        <v>8.0</v>
      </c>
      <c r="K398" s="270">
        <v>2024.0</v>
      </c>
      <c r="L398" s="523"/>
      <c r="M398" s="523"/>
      <c r="N398" s="1084"/>
      <c r="O398" s="1084">
        <f t="shared" si="38"/>
        <v>0</v>
      </c>
      <c r="P398" s="1084" t="str">
        <f t="shared" si="39"/>
        <v>#REF!</v>
      </c>
      <c r="Q398" s="490"/>
      <c r="R398" s="490"/>
      <c r="S398" s="229"/>
      <c r="T398" s="232"/>
      <c r="U398" s="1084" t="str">
        <f t="shared" si="5"/>
        <v/>
      </c>
      <c r="V398" s="1102"/>
      <c r="W398" s="1084"/>
      <c r="X398" s="1084"/>
      <c r="Y398" s="1186"/>
      <c r="Z398" s="1206"/>
      <c r="AA398" s="1085"/>
      <c r="AB398" s="1085"/>
      <c r="AC398" s="1105"/>
      <c r="AD398" s="1105"/>
      <c r="AE398" s="1105"/>
      <c r="AF398" s="270"/>
      <c r="AG398" s="1090"/>
      <c r="AH398" s="1090"/>
      <c r="AI398" s="1090"/>
    </row>
    <row r="399" ht="15.0" customHeight="1">
      <c r="A399" s="270">
        <f t="shared" si="40"/>
        <v>28</v>
      </c>
      <c r="B399" s="223"/>
      <c r="C399" s="232"/>
      <c r="D399" s="225"/>
      <c r="E399" s="287"/>
      <c r="F399" s="226"/>
      <c r="G399" s="226"/>
      <c r="H399" s="270">
        <f t="shared" si="41"/>
        <v>0</v>
      </c>
      <c r="I399" s="1079" t="str">
        <f t="shared" si="16"/>
        <v>#REF!</v>
      </c>
      <c r="J399" s="413">
        <v>8.0</v>
      </c>
      <c r="K399" s="270">
        <v>2024.0</v>
      </c>
      <c r="L399" s="523"/>
      <c r="M399" s="523"/>
      <c r="N399" s="1084"/>
      <c r="O399" s="1084">
        <f t="shared" si="38"/>
        <v>0</v>
      </c>
      <c r="P399" s="1084" t="str">
        <f t="shared" si="39"/>
        <v>#REF!</v>
      </c>
      <c r="Q399" s="490"/>
      <c r="R399" s="490"/>
      <c r="S399" s="229"/>
      <c r="T399" s="232"/>
      <c r="U399" s="1084" t="str">
        <f t="shared" si="5"/>
        <v/>
      </c>
      <c r="V399" s="1102"/>
      <c r="W399" s="1084"/>
      <c r="X399" s="1084"/>
      <c r="Y399" s="1186"/>
      <c r="Z399" s="1206"/>
      <c r="AA399" s="1085"/>
      <c r="AB399" s="1085"/>
      <c r="AC399" s="1105"/>
      <c r="AD399" s="1105"/>
      <c r="AE399" s="1105"/>
      <c r="AF399" s="270"/>
      <c r="AG399" s="1090"/>
      <c r="AH399" s="1090"/>
      <c r="AI399" s="1090"/>
    </row>
    <row r="400" ht="15.0" customHeight="1">
      <c r="A400" s="270">
        <f t="shared" si="40"/>
        <v>29</v>
      </c>
      <c r="B400" s="229"/>
      <c r="C400" s="232"/>
      <c r="D400" s="287"/>
      <c r="E400" s="287"/>
      <c r="F400" s="537"/>
      <c r="G400" s="537"/>
      <c r="H400" s="270">
        <f t="shared" si="41"/>
        <v>0</v>
      </c>
      <c r="I400" s="1079" t="str">
        <f t="shared" si="16"/>
        <v>#REF!</v>
      </c>
      <c r="J400" s="413">
        <v>8.0</v>
      </c>
      <c r="K400" s="270">
        <v>2024.0</v>
      </c>
      <c r="L400" s="523"/>
      <c r="M400" s="523"/>
      <c r="N400" s="1084"/>
      <c r="O400" s="1084">
        <f t="shared" si="38"/>
        <v>0</v>
      </c>
      <c r="P400" s="1084" t="str">
        <f t="shared" si="39"/>
        <v>#REF!</v>
      </c>
      <c r="Q400" s="490"/>
      <c r="R400" s="490"/>
      <c r="S400" s="229"/>
      <c r="T400" s="232"/>
      <c r="U400" s="1084" t="str">
        <f t="shared" si="5"/>
        <v/>
      </c>
      <c r="V400" s="1102"/>
      <c r="W400" s="1084"/>
      <c r="X400" s="1084"/>
      <c r="Y400" s="1186"/>
      <c r="Z400" s="1206"/>
      <c r="AA400" s="1085"/>
      <c r="AB400" s="1085"/>
      <c r="AC400" s="1105"/>
      <c r="AD400" s="1105"/>
      <c r="AE400" s="1105"/>
      <c r="AF400" s="270"/>
      <c r="AG400" s="1090"/>
      <c r="AH400" s="1090"/>
      <c r="AI400" s="1090"/>
    </row>
    <row r="401" ht="15.0" customHeight="1">
      <c r="A401" s="270">
        <f t="shared" si="40"/>
        <v>30</v>
      </c>
      <c r="B401" s="217"/>
      <c r="C401" s="220"/>
      <c r="D401" s="279"/>
      <c r="E401" s="279"/>
      <c r="F401" s="533"/>
      <c r="G401" s="533"/>
      <c r="H401" s="270">
        <f t="shared" si="41"/>
        <v>0</v>
      </c>
      <c r="I401" s="1079" t="str">
        <f t="shared" si="16"/>
        <v>#REF!</v>
      </c>
      <c r="J401" s="413">
        <v>8.0</v>
      </c>
      <c r="K401" s="270">
        <v>2024.0</v>
      </c>
      <c r="L401" s="523"/>
      <c r="M401" s="523"/>
      <c r="N401" s="1084"/>
      <c r="O401" s="1084">
        <f t="shared" si="38"/>
        <v>0</v>
      </c>
      <c r="P401" s="1084" t="str">
        <f t="shared" si="39"/>
        <v>#REF!</v>
      </c>
      <c r="Q401" s="543"/>
      <c r="R401" s="543"/>
      <c r="S401" s="217"/>
      <c r="T401" s="220"/>
      <c r="U401" s="1084" t="str">
        <f t="shared" si="5"/>
        <v/>
      </c>
      <c r="V401" s="1102"/>
      <c r="W401" s="1084"/>
      <c r="X401" s="1084"/>
      <c r="Y401" s="1186"/>
      <c r="Z401" s="1206"/>
      <c r="AA401" s="1085"/>
      <c r="AB401" s="1085"/>
      <c r="AC401" s="1105"/>
      <c r="AD401" s="1105"/>
      <c r="AE401" s="1105"/>
      <c r="AF401" s="270"/>
      <c r="AG401" s="1090"/>
      <c r="AH401" s="1090"/>
      <c r="AI401" s="1090"/>
    </row>
    <row r="402" ht="15.0" customHeight="1">
      <c r="A402" s="270">
        <f t="shared" si="40"/>
        <v>31</v>
      </c>
      <c r="B402" s="229"/>
      <c r="C402" s="232"/>
      <c r="D402" s="287"/>
      <c r="E402" s="287"/>
      <c r="F402" s="537"/>
      <c r="G402" s="537"/>
      <c r="H402" s="270">
        <f t="shared" si="41"/>
        <v>0</v>
      </c>
      <c r="I402" s="1079" t="str">
        <f t="shared" si="16"/>
        <v>#REF!</v>
      </c>
      <c r="J402" s="413">
        <v>8.0</v>
      </c>
      <c r="K402" s="270">
        <v>2024.0</v>
      </c>
      <c r="L402" s="523"/>
      <c r="M402" s="523"/>
      <c r="N402" s="1084"/>
      <c r="O402" s="1084">
        <f t="shared" si="38"/>
        <v>0</v>
      </c>
      <c r="P402" s="1084" t="str">
        <f t="shared" si="39"/>
        <v>#REF!</v>
      </c>
      <c r="Q402" s="490"/>
      <c r="R402" s="490"/>
      <c r="S402" s="229"/>
      <c r="T402" s="232"/>
      <c r="U402" s="1084" t="str">
        <f t="shared" si="5"/>
        <v/>
      </c>
      <c r="V402" s="1102"/>
      <c r="W402" s="1084"/>
      <c r="X402" s="1084"/>
      <c r="Y402" s="1186"/>
      <c r="Z402" s="1206"/>
      <c r="AA402" s="1085"/>
      <c r="AB402" s="1085"/>
      <c r="AC402" s="1105"/>
      <c r="AD402" s="1105"/>
      <c r="AE402" s="1105"/>
      <c r="AF402" s="270"/>
      <c r="AG402" s="1090"/>
      <c r="AH402" s="1090"/>
      <c r="AI402" s="1090"/>
    </row>
    <row r="403" ht="15.0" customHeight="1">
      <c r="A403" s="270">
        <f t="shared" si="40"/>
        <v>32</v>
      </c>
      <c r="B403" s="229"/>
      <c r="C403" s="232"/>
      <c r="D403" s="287"/>
      <c r="E403" s="287"/>
      <c r="F403" s="537"/>
      <c r="G403" s="537"/>
      <c r="H403" s="270">
        <f t="shared" si="41"/>
        <v>0</v>
      </c>
      <c r="I403" s="1079" t="str">
        <f t="shared" si="16"/>
        <v>#REF!</v>
      </c>
      <c r="J403" s="413">
        <v>8.0</v>
      </c>
      <c r="K403" s="270">
        <v>2024.0</v>
      </c>
      <c r="L403" s="523"/>
      <c r="M403" s="523"/>
      <c r="N403" s="1084"/>
      <c r="O403" s="1084">
        <f t="shared" si="38"/>
        <v>0</v>
      </c>
      <c r="P403" s="1084" t="str">
        <f t="shared" si="39"/>
        <v>#REF!</v>
      </c>
      <c r="Q403" s="490"/>
      <c r="R403" s="490"/>
      <c r="S403" s="229"/>
      <c r="T403" s="232"/>
      <c r="U403" s="1084" t="str">
        <f t="shared" si="5"/>
        <v/>
      </c>
      <c r="V403" s="1102"/>
      <c r="W403" s="1084"/>
      <c r="X403" s="1084"/>
      <c r="Y403" s="1186"/>
      <c r="Z403" s="1206"/>
      <c r="AA403" s="1085"/>
      <c r="AB403" s="1085"/>
      <c r="AC403" s="1105"/>
      <c r="AD403" s="1105"/>
      <c r="AE403" s="1105"/>
      <c r="AF403" s="270"/>
      <c r="AG403" s="1090"/>
      <c r="AH403" s="1090"/>
      <c r="AI403" s="1090"/>
    </row>
    <row r="404" ht="15.0" customHeight="1">
      <c r="A404" s="270">
        <f t="shared" si="40"/>
        <v>33</v>
      </c>
      <c r="B404" s="223"/>
      <c r="C404" s="224"/>
      <c r="D404" s="225"/>
      <c r="E404" s="287"/>
      <c r="F404" s="537"/>
      <c r="G404" s="537"/>
      <c r="H404" s="270">
        <f t="shared" si="41"/>
        <v>0</v>
      </c>
      <c r="I404" s="1079" t="str">
        <f t="shared" si="16"/>
        <v>#REF!</v>
      </c>
      <c r="J404" s="413">
        <v>8.0</v>
      </c>
      <c r="K404" s="270">
        <v>2024.0</v>
      </c>
      <c r="L404" s="523"/>
      <c r="M404" s="523"/>
      <c r="N404" s="1084"/>
      <c r="O404" s="1084">
        <f t="shared" si="38"/>
        <v>0</v>
      </c>
      <c r="P404" s="1084" t="str">
        <f t="shared" si="39"/>
        <v>#REF!</v>
      </c>
      <c r="Q404" s="490"/>
      <c r="R404" s="490"/>
      <c r="S404" s="229"/>
      <c r="T404" s="232"/>
      <c r="U404" s="1084" t="str">
        <f t="shared" si="5"/>
        <v/>
      </c>
      <c r="V404" s="1102"/>
      <c r="W404" s="1084"/>
      <c r="X404" s="1084"/>
      <c r="Y404" s="1186"/>
      <c r="Z404" s="1206"/>
      <c r="AA404" s="1085"/>
      <c r="AB404" s="1085"/>
      <c r="AC404" s="1105"/>
      <c r="AD404" s="1105"/>
      <c r="AE404" s="1105"/>
      <c r="AF404" s="270"/>
      <c r="AG404" s="1090"/>
      <c r="AH404" s="1090"/>
      <c r="AI404" s="1090"/>
    </row>
    <row r="405" ht="15.0" customHeight="1">
      <c r="A405" s="270">
        <f t="shared" si="40"/>
        <v>34</v>
      </c>
      <c r="B405" s="229"/>
      <c r="C405" s="232"/>
      <c r="D405" s="287"/>
      <c r="E405" s="287"/>
      <c r="F405" s="537"/>
      <c r="G405" s="537"/>
      <c r="H405" s="270">
        <f t="shared" si="41"/>
        <v>0</v>
      </c>
      <c r="I405" s="1079" t="str">
        <f t="shared" si="16"/>
        <v>#REF!</v>
      </c>
      <c r="J405" s="413">
        <v>8.0</v>
      </c>
      <c r="K405" s="270">
        <v>2024.0</v>
      </c>
      <c r="L405" s="523"/>
      <c r="M405" s="523"/>
      <c r="N405" s="1084"/>
      <c r="O405" s="1084">
        <f t="shared" si="38"/>
        <v>0</v>
      </c>
      <c r="P405" s="1084" t="str">
        <f t="shared" si="39"/>
        <v>#REF!</v>
      </c>
      <c r="Q405" s="490"/>
      <c r="R405" s="490"/>
      <c r="S405" s="229"/>
      <c r="T405" s="232"/>
      <c r="U405" s="1084" t="str">
        <f t="shared" si="5"/>
        <v/>
      </c>
      <c r="V405" s="1102"/>
      <c r="W405" s="1084"/>
      <c r="X405" s="1084"/>
      <c r="Y405" s="1186"/>
      <c r="Z405" s="1206"/>
      <c r="AA405" s="1085"/>
      <c r="AB405" s="1085"/>
      <c r="AC405" s="1105"/>
      <c r="AD405" s="1105"/>
      <c r="AE405" s="1105"/>
      <c r="AF405" s="270"/>
      <c r="AG405" s="1090"/>
      <c r="AH405" s="1090"/>
      <c r="AI405" s="1090"/>
    </row>
    <row r="406" ht="15.0" customHeight="1">
      <c r="A406" s="270">
        <f t="shared" si="40"/>
        <v>35</v>
      </c>
      <c r="B406" s="229"/>
      <c r="C406" s="232"/>
      <c r="D406" s="287"/>
      <c r="E406" s="287"/>
      <c r="F406" s="537"/>
      <c r="G406" s="537"/>
      <c r="H406" s="270">
        <f t="shared" si="41"/>
        <v>0</v>
      </c>
      <c r="I406" s="1079" t="str">
        <f t="shared" si="16"/>
        <v>#REF!</v>
      </c>
      <c r="J406" s="413">
        <v>8.0</v>
      </c>
      <c r="K406" s="270">
        <v>2024.0</v>
      </c>
      <c r="L406" s="523"/>
      <c r="M406" s="523"/>
      <c r="N406" s="1084"/>
      <c r="O406" s="1084">
        <f t="shared" si="38"/>
        <v>0</v>
      </c>
      <c r="P406" s="1084" t="str">
        <f t="shared" si="39"/>
        <v>#REF!</v>
      </c>
      <c r="Q406" s="490"/>
      <c r="R406" s="490"/>
      <c r="S406" s="229"/>
      <c r="T406" s="232"/>
      <c r="U406" s="1084" t="str">
        <f t="shared" si="5"/>
        <v/>
      </c>
      <c r="V406" s="1102"/>
      <c r="W406" s="1084"/>
      <c r="X406" s="1084"/>
      <c r="Y406" s="1186"/>
      <c r="Z406" s="1206"/>
      <c r="AA406" s="1085"/>
      <c r="AB406" s="1085"/>
      <c r="AC406" s="1105"/>
      <c r="AD406" s="1105"/>
      <c r="AE406" s="1105"/>
      <c r="AF406" s="270"/>
      <c r="AG406" s="1090"/>
      <c r="AH406" s="1090"/>
      <c r="AI406" s="1090"/>
    </row>
    <row r="407" ht="15.0" customHeight="1">
      <c r="A407" s="270">
        <f t="shared" si="40"/>
        <v>36</v>
      </c>
      <c r="B407" s="229"/>
      <c r="C407" s="232"/>
      <c r="D407" s="287"/>
      <c r="E407" s="287"/>
      <c r="F407" s="537"/>
      <c r="G407" s="537"/>
      <c r="H407" s="270">
        <f t="shared" si="41"/>
        <v>0</v>
      </c>
      <c r="I407" s="1079" t="str">
        <f t="shared" si="16"/>
        <v>#REF!</v>
      </c>
      <c r="J407" s="413">
        <v>8.0</v>
      </c>
      <c r="K407" s="270">
        <v>2024.0</v>
      </c>
      <c r="L407" s="523"/>
      <c r="M407" s="523"/>
      <c r="N407" s="1084"/>
      <c r="O407" s="1084">
        <f t="shared" si="38"/>
        <v>0</v>
      </c>
      <c r="P407" s="1084" t="str">
        <f t="shared" si="39"/>
        <v>#REF!</v>
      </c>
      <c r="Q407" s="490"/>
      <c r="R407" s="490"/>
      <c r="S407" s="229"/>
      <c r="T407" s="232"/>
      <c r="U407" s="1084" t="str">
        <f t="shared" si="5"/>
        <v/>
      </c>
      <c r="V407" s="1102"/>
      <c r="W407" s="1084"/>
      <c r="X407" s="1084"/>
      <c r="Y407" s="1186"/>
      <c r="Z407" s="1206"/>
      <c r="AA407" s="1085"/>
      <c r="AB407" s="1085"/>
      <c r="AC407" s="1105"/>
      <c r="AD407" s="1105"/>
      <c r="AE407" s="1105"/>
      <c r="AF407" s="270"/>
      <c r="AG407" s="1090"/>
      <c r="AH407" s="1090"/>
      <c r="AI407" s="1090"/>
    </row>
    <row r="408" ht="15.0" customHeight="1">
      <c r="A408" s="270">
        <f t="shared" si="40"/>
        <v>37</v>
      </c>
      <c r="B408" s="229"/>
      <c r="C408" s="232"/>
      <c r="D408" s="287"/>
      <c r="E408" s="287"/>
      <c r="F408" s="537"/>
      <c r="G408" s="537"/>
      <c r="H408" s="270">
        <f t="shared" si="41"/>
        <v>0</v>
      </c>
      <c r="I408" s="1079" t="str">
        <f t="shared" si="16"/>
        <v>#REF!</v>
      </c>
      <c r="J408" s="413">
        <v>8.0</v>
      </c>
      <c r="K408" s="270">
        <v>2024.0</v>
      </c>
      <c r="L408" s="523"/>
      <c r="M408" s="523"/>
      <c r="N408" s="1084"/>
      <c r="O408" s="1084">
        <f t="shared" si="38"/>
        <v>0</v>
      </c>
      <c r="P408" s="1084" t="str">
        <f t="shared" si="39"/>
        <v>#REF!</v>
      </c>
      <c r="Q408" s="490"/>
      <c r="R408" s="490"/>
      <c r="S408" s="229"/>
      <c r="T408" s="232"/>
      <c r="U408" s="1084" t="str">
        <f t="shared" si="5"/>
        <v/>
      </c>
      <c r="V408" s="1102"/>
      <c r="W408" s="1084"/>
      <c r="X408" s="1084"/>
      <c r="Y408" s="1186"/>
      <c r="Z408" s="1206"/>
      <c r="AA408" s="1085"/>
      <c r="AB408" s="1085"/>
      <c r="AC408" s="1105"/>
      <c r="AD408" s="1105"/>
      <c r="AE408" s="1105"/>
      <c r="AF408" s="270"/>
      <c r="AG408" s="1090"/>
      <c r="AH408" s="1090"/>
      <c r="AI408" s="1090"/>
    </row>
    <row r="409" ht="15.0" customHeight="1">
      <c r="A409" s="270">
        <f t="shared" si="40"/>
        <v>38</v>
      </c>
      <c r="B409" s="229"/>
      <c r="C409" s="232"/>
      <c r="D409" s="287"/>
      <c r="E409" s="287"/>
      <c r="F409" s="537"/>
      <c r="G409" s="537"/>
      <c r="H409" s="270">
        <f t="shared" si="41"/>
        <v>0</v>
      </c>
      <c r="I409" s="1079" t="str">
        <f t="shared" si="16"/>
        <v>#REF!</v>
      </c>
      <c r="J409" s="413">
        <v>8.0</v>
      </c>
      <c r="K409" s="270">
        <v>2024.0</v>
      </c>
      <c r="L409" s="523"/>
      <c r="M409" s="523"/>
      <c r="N409" s="1084"/>
      <c r="O409" s="1084">
        <f t="shared" si="38"/>
        <v>0</v>
      </c>
      <c r="P409" s="1084" t="str">
        <f t="shared" si="39"/>
        <v>#REF!</v>
      </c>
      <c r="Q409" s="490"/>
      <c r="R409" s="490"/>
      <c r="S409" s="229"/>
      <c r="T409" s="232"/>
      <c r="U409" s="1084" t="str">
        <f t="shared" si="5"/>
        <v/>
      </c>
      <c r="V409" s="1102"/>
      <c r="W409" s="1084"/>
      <c r="X409" s="1084"/>
      <c r="Y409" s="1186"/>
      <c r="Z409" s="1206"/>
      <c r="AA409" s="1085"/>
      <c r="AB409" s="1085"/>
      <c r="AC409" s="1105"/>
      <c r="AD409" s="1105"/>
      <c r="AE409" s="1105"/>
      <c r="AF409" s="270"/>
      <c r="AG409" s="1090"/>
      <c r="AH409" s="1090"/>
      <c r="AI409" s="1090"/>
    </row>
    <row r="410" ht="15.0" customHeight="1">
      <c r="A410" s="270">
        <f t="shared" si="40"/>
        <v>39</v>
      </c>
      <c r="B410" s="229"/>
      <c r="C410" s="232"/>
      <c r="D410" s="287"/>
      <c r="E410" s="287"/>
      <c r="F410" s="537"/>
      <c r="G410" s="537"/>
      <c r="H410" s="270">
        <f t="shared" si="41"/>
        <v>0</v>
      </c>
      <c r="I410" s="1079" t="str">
        <f t="shared" si="16"/>
        <v>#REF!</v>
      </c>
      <c r="J410" s="413">
        <v>8.0</v>
      </c>
      <c r="K410" s="270">
        <v>2024.0</v>
      </c>
      <c r="L410" s="523"/>
      <c r="M410" s="523"/>
      <c r="N410" s="1084"/>
      <c r="O410" s="1084">
        <f t="shared" si="38"/>
        <v>0</v>
      </c>
      <c r="P410" s="1084" t="str">
        <f t="shared" si="39"/>
        <v>#REF!</v>
      </c>
      <c r="Q410" s="490"/>
      <c r="R410" s="490"/>
      <c r="S410" s="229"/>
      <c r="T410" s="232"/>
      <c r="U410" s="1084" t="str">
        <f t="shared" si="5"/>
        <v/>
      </c>
      <c r="V410" s="1102"/>
      <c r="W410" s="1084"/>
      <c r="X410" s="1084"/>
      <c r="Y410" s="1186"/>
      <c r="Z410" s="1206"/>
      <c r="AA410" s="1085"/>
      <c r="AB410" s="1085"/>
      <c r="AC410" s="1105"/>
      <c r="AD410" s="1105"/>
      <c r="AE410" s="1105"/>
      <c r="AF410" s="270"/>
      <c r="AG410" s="1090"/>
      <c r="AH410" s="1090"/>
      <c r="AI410" s="1090"/>
    </row>
    <row r="411" ht="15.0" customHeight="1">
      <c r="A411" s="270">
        <f t="shared" si="40"/>
        <v>40</v>
      </c>
      <c r="B411" s="229"/>
      <c r="C411" s="232"/>
      <c r="D411" s="287"/>
      <c r="E411" s="287"/>
      <c r="F411" s="537"/>
      <c r="G411" s="537"/>
      <c r="H411" s="270">
        <f t="shared" si="41"/>
        <v>0</v>
      </c>
      <c r="I411" s="1079" t="str">
        <f t="shared" si="16"/>
        <v>#REF!</v>
      </c>
      <c r="J411" s="413">
        <v>8.0</v>
      </c>
      <c r="K411" s="270">
        <v>2024.0</v>
      </c>
      <c r="L411" s="523"/>
      <c r="M411" s="523"/>
      <c r="N411" s="1084"/>
      <c r="O411" s="1084">
        <f t="shared" si="38"/>
        <v>0</v>
      </c>
      <c r="P411" s="1084" t="str">
        <f t="shared" si="39"/>
        <v>#REF!</v>
      </c>
      <c r="Q411" s="490"/>
      <c r="R411" s="490"/>
      <c r="S411" s="229"/>
      <c r="T411" s="232"/>
      <c r="U411" s="1084" t="str">
        <f t="shared" si="5"/>
        <v/>
      </c>
      <c r="V411" s="1102"/>
      <c r="W411" s="1084"/>
      <c r="X411" s="1084"/>
      <c r="Y411" s="1186"/>
      <c r="Z411" s="1206"/>
      <c r="AA411" s="1085"/>
      <c r="AB411" s="1085"/>
      <c r="AC411" s="1105"/>
      <c r="AD411" s="1105"/>
      <c r="AE411" s="1105"/>
      <c r="AF411" s="270"/>
      <c r="AG411" s="1090"/>
      <c r="AH411" s="1090"/>
      <c r="AI411" s="1090"/>
    </row>
    <row r="412" ht="15.0" customHeight="1">
      <c r="A412" s="270">
        <f t="shared" si="40"/>
        <v>41</v>
      </c>
      <c r="B412" s="229"/>
      <c r="C412" s="232"/>
      <c r="D412" s="287"/>
      <c r="E412" s="287"/>
      <c r="F412" s="537"/>
      <c r="G412" s="537"/>
      <c r="H412" s="270">
        <f t="shared" si="41"/>
        <v>0</v>
      </c>
      <c r="I412" s="1079" t="str">
        <f t="shared" si="16"/>
        <v>#REF!</v>
      </c>
      <c r="J412" s="413">
        <v>8.0</v>
      </c>
      <c r="K412" s="270">
        <v>2024.0</v>
      </c>
      <c r="L412" s="523"/>
      <c r="M412" s="523"/>
      <c r="N412" s="1084"/>
      <c r="O412" s="1084">
        <f t="shared" si="38"/>
        <v>0</v>
      </c>
      <c r="P412" s="1084" t="str">
        <f t="shared" si="39"/>
        <v>#REF!</v>
      </c>
      <c r="Q412" s="490"/>
      <c r="R412" s="490"/>
      <c r="S412" s="229"/>
      <c r="T412" s="232"/>
      <c r="U412" s="1084" t="str">
        <f t="shared" si="5"/>
        <v/>
      </c>
      <c r="V412" s="1102"/>
      <c r="W412" s="1084"/>
      <c r="X412" s="1084"/>
      <c r="Y412" s="1186"/>
      <c r="Z412" s="1206"/>
      <c r="AA412" s="1085"/>
      <c r="AB412" s="1085"/>
      <c r="AC412" s="1105"/>
      <c r="AD412" s="1105"/>
      <c r="AE412" s="1105"/>
      <c r="AF412" s="270"/>
      <c r="AG412" s="1090"/>
      <c r="AH412" s="1090"/>
      <c r="AI412" s="1090"/>
    </row>
    <row r="413" ht="15.0" customHeight="1">
      <c r="A413" s="270">
        <f t="shared" si="40"/>
        <v>42</v>
      </c>
      <c r="B413" s="229"/>
      <c r="C413" s="232"/>
      <c r="D413" s="287"/>
      <c r="E413" s="287"/>
      <c r="F413" s="537"/>
      <c r="G413" s="537"/>
      <c r="H413" s="270">
        <f t="shared" si="41"/>
        <v>0</v>
      </c>
      <c r="I413" s="1079" t="str">
        <f t="shared" si="16"/>
        <v>#REF!</v>
      </c>
      <c r="J413" s="413">
        <v>8.0</v>
      </c>
      <c r="K413" s="270">
        <v>2024.0</v>
      </c>
      <c r="L413" s="523"/>
      <c r="M413" s="523"/>
      <c r="N413" s="1084"/>
      <c r="O413" s="1084">
        <f t="shared" si="38"/>
        <v>0</v>
      </c>
      <c r="P413" s="1084" t="str">
        <f t="shared" si="39"/>
        <v>#REF!</v>
      </c>
      <c r="Q413" s="490"/>
      <c r="R413" s="490"/>
      <c r="S413" s="229"/>
      <c r="T413" s="232"/>
      <c r="U413" s="1084" t="str">
        <f t="shared" si="5"/>
        <v/>
      </c>
      <c r="V413" s="1102"/>
      <c r="W413" s="1084"/>
      <c r="X413" s="1084"/>
      <c r="Y413" s="1186"/>
      <c r="Z413" s="1206"/>
      <c r="AA413" s="1085"/>
      <c r="AB413" s="1085"/>
      <c r="AC413" s="1105"/>
      <c r="AD413" s="1105"/>
      <c r="AE413" s="1105"/>
      <c r="AF413" s="270"/>
      <c r="AG413" s="1090"/>
      <c r="AH413" s="1090"/>
      <c r="AI413" s="1090"/>
    </row>
    <row r="414" ht="15.0" customHeight="1">
      <c r="A414" s="270">
        <f t="shared" si="40"/>
        <v>43</v>
      </c>
      <c r="B414" s="229"/>
      <c r="C414" s="232"/>
      <c r="D414" s="287"/>
      <c r="E414" s="287"/>
      <c r="F414" s="537"/>
      <c r="G414" s="537"/>
      <c r="H414" s="270">
        <f t="shared" si="41"/>
        <v>0</v>
      </c>
      <c r="I414" s="1079" t="str">
        <f t="shared" si="16"/>
        <v>#REF!</v>
      </c>
      <c r="J414" s="413">
        <v>8.0</v>
      </c>
      <c r="K414" s="270">
        <v>2024.0</v>
      </c>
      <c r="L414" s="523"/>
      <c r="M414" s="523"/>
      <c r="N414" s="1084"/>
      <c r="O414" s="1084">
        <f t="shared" si="38"/>
        <v>0</v>
      </c>
      <c r="P414" s="1084" t="str">
        <f t="shared" si="39"/>
        <v>#REF!</v>
      </c>
      <c r="Q414" s="490"/>
      <c r="R414" s="490"/>
      <c r="S414" s="229"/>
      <c r="T414" s="232"/>
      <c r="U414" s="1084" t="str">
        <f t="shared" si="5"/>
        <v/>
      </c>
      <c r="V414" s="1102"/>
      <c r="W414" s="1084"/>
      <c r="X414" s="1084"/>
      <c r="Y414" s="1186"/>
      <c r="Z414" s="1206"/>
      <c r="AA414" s="1085"/>
      <c r="AB414" s="1085"/>
      <c r="AC414" s="1105"/>
      <c r="AD414" s="1105"/>
      <c r="AE414" s="1105"/>
      <c r="AF414" s="270"/>
      <c r="AG414" s="1090"/>
      <c r="AH414" s="1090"/>
      <c r="AI414" s="1090"/>
    </row>
    <row r="415" ht="15.0" customHeight="1">
      <c r="A415" s="270">
        <f t="shared" si="40"/>
        <v>44</v>
      </c>
      <c r="B415" s="217"/>
      <c r="C415" s="220"/>
      <c r="D415" s="279"/>
      <c r="E415" s="279"/>
      <c r="F415" s="533"/>
      <c r="G415" s="533"/>
      <c r="H415" s="270">
        <f t="shared" si="41"/>
        <v>0</v>
      </c>
      <c r="I415" s="1079" t="str">
        <f t="shared" si="16"/>
        <v>#REF!</v>
      </c>
      <c r="J415" s="413">
        <v>8.0</v>
      </c>
      <c r="K415" s="270">
        <v>2024.0</v>
      </c>
      <c r="L415" s="523"/>
      <c r="M415" s="523"/>
      <c r="N415" s="1084"/>
      <c r="O415" s="1084">
        <f t="shared" si="38"/>
        <v>0</v>
      </c>
      <c r="P415" s="1084" t="str">
        <f t="shared" si="39"/>
        <v>#REF!</v>
      </c>
      <c r="Q415" s="543"/>
      <c r="R415" s="543"/>
      <c r="S415" s="217"/>
      <c r="T415" s="220"/>
      <c r="U415" s="1084" t="str">
        <f t="shared" si="5"/>
        <v/>
      </c>
      <c r="V415" s="1102"/>
      <c r="W415" s="1084"/>
      <c r="X415" s="1084"/>
      <c r="Y415" s="1186"/>
      <c r="Z415" s="1206"/>
      <c r="AA415" s="1085"/>
      <c r="AB415" s="1085"/>
      <c r="AC415" s="1105"/>
      <c r="AD415" s="1105"/>
      <c r="AE415" s="1105"/>
      <c r="AF415" s="270"/>
      <c r="AG415" s="1090"/>
      <c r="AH415" s="1090"/>
      <c r="AI415" s="1090"/>
    </row>
    <row r="416" ht="15.0" customHeight="1">
      <c r="A416" s="270">
        <f t="shared" si="40"/>
        <v>45</v>
      </c>
      <c r="B416" s="229"/>
      <c r="C416" s="232"/>
      <c r="D416" s="287"/>
      <c r="E416" s="287"/>
      <c r="F416" s="537"/>
      <c r="G416" s="537"/>
      <c r="H416" s="270">
        <f t="shared" si="41"/>
        <v>0</v>
      </c>
      <c r="I416" s="1079" t="str">
        <f t="shared" si="16"/>
        <v>#REF!</v>
      </c>
      <c r="J416" s="413">
        <v>8.0</v>
      </c>
      <c r="K416" s="270">
        <v>2024.0</v>
      </c>
      <c r="L416" s="523"/>
      <c r="M416" s="523"/>
      <c r="N416" s="1084"/>
      <c r="O416" s="1084">
        <f t="shared" si="38"/>
        <v>0</v>
      </c>
      <c r="P416" s="1084" t="str">
        <f t="shared" si="39"/>
        <v>#REF!</v>
      </c>
      <c r="Q416" s="490"/>
      <c r="R416" s="490"/>
      <c r="S416" s="229"/>
      <c r="T416" s="232"/>
      <c r="U416" s="1084" t="str">
        <f t="shared" si="5"/>
        <v/>
      </c>
      <c r="V416" s="1102"/>
      <c r="W416" s="1084"/>
      <c r="X416" s="1084"/>
      <c r="Y416" s="1186"/>
      <c r="Z416" s="1206"/>
      <c r="AA416" s="1085"/>
      <c r="AB416" s="1085"/>
      <c r="AC416" s="1105"/>
      <c r="AD416" s="1105"/>
      <c r="AE416" s="1105"/>
      <c r="AF416" s="270"/>
      <c r="AG416" s="1090"/>
      <c r="AH416" s="1090"/>
      <c r="AI416" s="1090"/>
    </row>
    <row r="417" ht="15.0" customHeight="1">
      <c r="A417" s="270">
        <f t="shared" si="40"/>
        <v>46</v>
      </c>
      <c r="B417" s="229"/>
      <c r="C417" s="232"/>
      <c r="D417" s="287"/>
      <c r="E417" s="287"/>
      <c r="F417" s="537"/>
      <c r="G417" s="537"/>
      <c r="H417" s="270">
        <f t="shared" si="41"/>
        <v>0</v>
      </c>
      <c r="I417" s="1079" t="str">
        <f t="shared" si="16"/>
        <v>#REF!</v>
      </c>
      <c r="J417" s="413">
        <v>8.0</v>
      </c>
      <c r="K417" s="270">
        <v>2024.0</v>
      </c>
      <c r="L417" s="523"/>
      <c r="M417" s="523"/>
      <c r="N417" s="1084"/>
      <c r="O417" s="1084">
        <f t="shared" si="38"/>
        <v>0</v>
      </c>
      <c r="P417" s="1084" t="str">
        <f t="shared" si="39"/>
        <v>#REF!</v>
      </c>
      <c r="Q417" s="490"/>
      <c r="R417" s="490"/>
      <c r="S417" s="229"/>
      <c r="T417" s="232"/>
      <c r="U417" s="1084" t="str">
        <f t="shared" si="5"/>
        <v/>
      </c>
      <c r="V417" s="1102"/>
      <c r="W417" s="1084"/>
      <c r="X417" s="1084"/>
      <c r="Y417" s="1186"/>
      <c r="Z417" s="1206"/>
      <c r="AA417" s="1085"/>
      <c r="AB417" s="1085"/>
      <c r="AC417" s="1105"/>
      <c r="AD417" s="1105"/>
      <c r="AE417" s="1105"/>
      <c r="AF417" s="270"/>
      <c r="AG417" s="1090"/>
      <c r="AH417" s="1090"/>
      <c r="AI417" s="1090"/>
    </row>
    <row r="418" ht="15.0" customHeight="1">
      <c r="A418" s="270">
        <f t="shared" si="40"/>
        <v>47</v>
      </c>
      <c r="B418" s="229"/>
      <c r="C418" s="232"/>
      <c r="D418" s="287"/>
      <c r="E418" s="287"/>
      <c r="F418" s="537"/>
      <c r="G418" s="537"/>
      <c r="H418" s="270">
        <f t="shared" si="41"/>
        <v>0</v>
      </c>
      <c r="I418" s="1079" t="str">
        <f t="shared" si="16"/>
        <v>#REF!</v>
      </c>
      <c r="J418" s="413">
        <v>8.0</v>
      </c>
      <c r="K418" s="270">
        <v>2024.0</v>
      </c>
      <c r="L418" s="523"/>
      <c r="M418" s="523"/>
      <c r="N418" s="1084"/>
      <c r="O418" s="1084">
        <f t="shared" si="38"/>
        <v>0</v>
      </c>
      <c r="P418" s="1084" t="str">
        <f t="shared" si="39"/>
        <v>#REF!</v>
      </c>
      <c r="Q418" s="490"/>
      <c r="R418" s="490"/>
      <c r="S418" s="229"/>
      <c r="T418" s="232"/>
      <c r="U418" s="1084" t="str">
        <f t="shared" si="5"/>
        <v/>
      </c>
      <c r="V418" s="1102"/>
      <c r="W418" s="1084"/>
      <c r="X418" s="1084"/>
      <c r="Y418" s="1186"/>
      <c r="Z418" s="1206"/>
      <c r="AA418" s="1085"/>
      <c r="AB418" s="1085"/>
      <c r="AC418" s="1105"/>
      <c r="AD418" s="1105"/>
      <c r="AE418" s="1105"/>
      <c r="AF418" s="270"/>
      <c r="AG418" s="1090"/>
      <c r="AH418" s="1090"/>
      <c r="AI418" s="1090"/>
    </row>
    <row r="419" ht="15.0" customHeight="1">
      <c r="A419" s="270">
        <f t="shared" si="40"/>
        <v>48</v>
      </c>
      <c r="B419" s="229"/>
      <c r="C419" s="232"/>
      <c r="D419" s="287"/>
      <c r="E419" s="287"/>
      <c r="F419" s="537"/>
      <c r="G419" s="537"/>
      <c r="H419" s="270">
        <f t="shared" si="41"/>
        <v>0</v>
      </c>
      <c r="I419" s="1079" t="str">
        <f t="shared" si="16"/>
        <v>#REF!</v>
      </c>
      <c r="J419" s="413">
        <v>8.0</v>
      </c>
      <c r="K419" s="270">
        <v>2024.0</v>
      </c>
      <c r="L419" s="523"/>
      <c r="M419" s="523"/>
      <c r="N419" s="1084"/>
      <c r="O419" s="1084">
        <f t="shared" si="38"/>
        <v>0</v>
      </c>
      <c r="P419" s="1084" t="str">
        <f t="shared" si="39"/>
        <v>#REF!</v>
      </c>
      <c r="Q419" s="490"/>
      <c r="R419" s="490"/>
      <c r="S419" s="229"/>
      <c r="T419" s="232"/>
      <c r="U419" s="1084" t="str">
        <f t="shared" si="5"/>
        <v/>
      </c>
      <c r="V419" s="1102"/>
      <c r="W419" s="1084"/>
      <c r="X419" s="1084"/>
      <c r="Y419" s="1186"/>
      <c r="Z419" s="1206"/>
      <c r="AA419" s="1085"/>
      <c r="AB419" s="1085"/>
      <c r="AC419" s="1105"/>
      <c r="AD419" s="1105"/>
      <c r="AE419" s="1105"/>
      <c r="AF419" s="270"/>
      <c r="AG419" s="1090"/>
      <c r="AH419" s="1090"/>
      <c r="AI419" s="1090"/>
    </row>
    <row r="420" ht="15.0" customHeight="1">
      <c r="A420" s="270">
        <f t="shared" si="40"/>
        <v>49</v>
      </c>
      <c r="B420" s="229"/>
      <c r="C420" s="232"/>
      <c r="D420" s="287"/>
      <c r="E420" s="287"/>
      <c r="F420" s="537"/>
      <c r="G420" s="537"/>
      <c r="H420" s="270">
        <f t="shared" si="41"/>
        <v>0</v>
      </c>
      <c r="I420" s="1079" t="str">
        <f t="shared" si="16"/>
        <v>#REF!</v>
      </c>
      <c r="J420" s="413">
        <v>8.0</v>
      </c>
      <c r="K420" s="270">
        <v>2024.0</v>
      </c>
      <c r="L420" s="523"/>
      <c r="M420" s="523"/>
      <c r="N420" s="1084"/>
      <c r="O420" s="1084">
        <f t="shared" si="38"/>
        <v>0</v>
      </c>
      <c r="P420" s="1084" t="str">
        <f t="shared" si="39"/>
        <v>#REF!</v>
      </c>
      <c r="Q420" s="490"/>
      <c r="R420" s="490"/>
      <c r="S420" s="229"/>
      <c r="T420" s="232"/>
      <c r="U420" s="1084" t="str">
        <f t="shared" si="5"/>
        <v/>
      </c>
      <c r="V420" s="1102"/>
      <c r="W420" s="1084"/>
      <c r="X420" s="1084"/>
      <c r="Y420" s="1186"/>
      <c r="Z420" s="1206"/>
      <c r="AA420" s="1085"/>
      <c r="AB420" s="1085"/>
      <c r="AC420" s="1105"/>
      <c r="AD420" s="1105"/>
      <c r="AE420" s="1105"/>
      <c r="AF420" s="270"/>
      <c r="AG420" s="1090"/>
      <c r="AH420" s="1090"/>
      <c r="AI420" s="1090"/>
    </row>
    <row r="421" ht="15.0" customHeight="1">
      <c r="A421" s="270">
        <f t="shared" si="40"/>
        <v>50</v>
      </c>
      <c r="B421" s="229"/>
      <c r="C421" s="232"/>
      <c r="D421" s="287"/>
      <c r="E421" s="287"/>
      <c r="F421" s="537"/>
      <c r="G421" s="537"/>
      <c r="H421" s="270">
        <f t="shared" si="41"/>
        <v>0</v>
      </c>
      <c r="I421" s="1079" t="str">
        <f t="shared" si="16"/>
        <v>#REF!</v>
      </c>
      <c r="J421" s="413">
        <v>8.0</v>
      </c>
      <c r="K421" s="270">
        <v>2024.0</v>
      </c>
      <c r="L421" s="523"/>
      <c r="M421" s="523"/>
      <c r="N421" s="1084"/>
      <c r="O421" s="1084">
        <f t="shared" si="38"/>
        <v>0</v>
      </c>
      <c r="P421" s="1084" t="str">
        <f t="shared" si="39"/>
        <v>#REF!</v>
      </c>
      <c r="Q421" s="490"/>
      <c r="R421" s="490"/>
      <c r="S421" s="229"/>
      <c r="T421" s="232"/>
      <c r="U421" s="1084" t="str">
        <f t="shared" si="5"/>
        <v/>
      </c>
      <c r="V421" s="1102"/>
      <c r="W421" s="1084"/>
      <c r="X421" s="1084"/>
      <c r="Y421" s="1186"/>
      <c r="Z421" s="1206"/>
      <c r="AA421" s="1085"/>
      <c r="AB421" s="1085"/>
      <c r="AC421" s="1105"/>
      <c r="AD421" s="1105"/>
      <c r="AE421" s="1105"/>
      <c r="AF421" s="270"/>
      <c r="AG421" s="1090"/>
      <c r="AH421" s="1090"/>
      <c r="AI421" s="1090"/>
    </row>
    <row r="422" ht="15.0" customHeight="1">
      <c r="A422" s="270">
        <f t="shared" si="40"/>
        <v>51</v>
      </c>
      <c r="B422" s="229"/>
      <c r="C422" s="232"/>
      <c r="D422" s="287"/>
      <c r="E422" s="287"/>
      <c r="F422" s="537"/>
      <c r="G422" s="537"/>
      <c r="H422" s="270">
        <f t="shared" si="41"/>
        <v>0</v>
      </c>
      <c r="I422" s="1079" t="str">
        <f t="shared" si="16"/>
        <v>#REF!</v>
      </c>
      <c r="J422" s="413">
        <v>8.0</v>
      </c>
      <c r="K422" s="270">
        <v>2024.0</v>
      </c>
      <c r="L422" s="523"/>
      <c r="M422" s="523"/>
      <c r="N422" s="1084"/>
      <c r="O422" s="1084">
        <f t="shared" si="38"/>
        <v>0</v>
      </c>
      <c r="P422" s="1084" t="str">
        <f t="shared" si="39"/>
        <v>#REF!</v>
      </c>
      <c r="Q422" s="490"/>
      <c r="R422" s="490"/>
      <c r="S422" s="229"/>
      <c r="T422" s="232"/>
      <c r="U422" s="1084" t="str">
        <f t="shared" si="5"/>
        <v/>
      </c>
      <c r="V422" s="1102"/>
      <c r="W422" s="1084"/>
      <c r="X422" s="1084"/>
      <c r="Y422" s="1186"/>
      <c r="Z422" s="1206"/>
      <c r="AA422" s="1085"/>
      <c r="AB422" s="1085"/>
      <c r="AC422" s="1105"/>
      <c r="AD422" s="1105"/>
      <c r="AE422" s="1105"/>
      <c r="AF422" s="270"/>
      <c r="AG422" s="1090"/>
      <c r="AH422" s="1090"/>
      <c r="AI422" s="1090"/>
    </row>
    <row r="423" ht="15.0" customHeight="1">
      <c r="A423" s="270">
        <f t="shared" si="40"/>
        <v>52</v>
      </c>
      <c r="B423" s="229"/>
      <c r="C423" s="232"/>
      <c r="D423" s="287"/>
      <c r="E423" s="287"/>
      <c r="F423" s="537"/>
      <c r="G423" s="537"/>
      <c r="H423" s="270">
        <f t="shared" si="41"/>
        <v>0</v>
      </c>
      <c r="I423" s="1079" t="str">
        <f t="shared" si="16"/>
        <v>#REF!</v>
      </c>
      <c r="J423" s="413">
        <v>8.0</v>
      </c>
      <c r="K423" s="270">
        <v>2024.0</v>
      </c>
      <c r="L423" s="523"/>
      <c r="M423" s="523"/>
      <c r="N423" s="1084"/>
      <c r="O423" s="1084">
        <f t="shared" si="38"/>
        <v>0</v>
      </c>
      <c r="P423" s="1084" t="str">
        <f t="shared" si="39"/>
        <v>#REF!</v>
      </c>
      <c r="Q423" s="490"/>
      <c r="R423" s="490"/>
      <c r="S423" s="229"/>
      <c r="T423" s="232"/>
      <c r="U423" s="1084" t="str">
        <f t="shared" si="5"/>
        <v/>
      </c>
      <c r="V423" s="1102"/>
      <c r="W423" s="1084"/>
      <c r="X423" s="1084"/>
      <c r="Y423" s="1186"/>
      <c r="Z423" s="1206"/>
      <c r="AA423" s="1085"/>
      <c r="AB423" s="1085"/>
      <c r="AC423" s="1105"/>
      <c r="AD423" s="1105"/>
      <c r="AE423" s="1105"/>
      <c r="AF423" s="270"/>
      <c r="AG423" s="1090"/>
      <c r="AH423" s="1090"/>
      <c r="AI423" s="1090"/>
    </row>
    <row r="424" ht="15.0" customHeight="1">
      <c r="A424" s="270">
        <f t="shared" si="40"/>
        <v>53</v>
      </c>
      <c r="B424" s="229"/>
      <c r="C424" s="232"/>
      <c r="D424" s="287"/>
      <c r="E424" s="287"/>
      <c r="F424" s="537"/>
      <c r="G424" s="537"/>
      <c r="H424" s="270">
        <f t="shared" si="41"/>
        <v>0</v>
      </c>
      <c r="I424" s="1079" t="str">
        <f t="shared" si="16"/>
        <v>#REF!</v>
      </c>
      <c r="J424" s="413">
        <v>8.0</v>
      </c>
      <c r="K424" s="270">
        <v>2024.0</v>
      </c>
      <c r="L424" s="523"/>
      <c r="M424" s="523"/>
      <c r="N424" s="1084"/>
      <c r="O424" s="1084">
        <f t="shared" si="38"/>
        <v>0</v>
      </c>
      <c r="P424" s="1084" t="str">
        <f t="shared" si="39"/>
        <v>#REF!</v>
      </c>
      <c r="Q424" s="490"/>
      <c r="R424" s="490"/>
      <c r="S424" s="229"/>
      <c r="T424" s="232"/>
      <c r="U424" s="1084" t="str">
        <f t="shared" si="5"/>
        <v/>
      </c>
      <c r="V424" s="1102"/>
      <c r="W424" s="1084"/>
      <c r="X424" s="1084"/>
      <c r="Y424" s="1186"/>
      <c r="Z424" s="1206"/>
      <c r="AA424" s="1085"/>
      <c r="AB424" s="1085"/>
      <c r="AC424" s="1105"/>
      <c r="AD424" s="1105"/>
      <c r="AE424" s="1105"/>
      <c r="AF424" s="270"/>
      <c r="AG424" s="1090"/>
      <c r="AH424" s="1090"/>
      <c r="AI424" s="1090"/>
    </row>
    <row r="425" ht="15.0" customHeight="1">
      <c r="A425" s="270">
        <f t="shared" si="40"/>
        <v>54</v>
      </c>
      <c r="B425" s="229"/>
      <c r="C425" s="232"/>
      <c r="D425" s="287"/>
      <c r="E425" s="287"/>
      <c r="F425" s="537"/>
      <c r="G425" s="537"/>
      <c r="H425" s="270">
        <f t="shared" si="41"/>
        <v>0</v>
      </c>
      <c r="I425" s="1079" t="str">
        <f t="shared" si="16"/>
        <v>#REF!</v>
      </c>
      <c r="J425" s="413">
        <v>8.0</v>
      </c>
      <c r="K425" s="270">
        <v>2024.0</v>
      </c>
      <c r="L425" s="523"/>
      <c r="M425" s="523"/>
      <c r="N425" s="1084"/>
      <c r="O425" s="1084">
        <f t="shared" si="38"/>
        <v>0</v>
      </c>
      <c r="P425" s="1084" t="str">
        <f t="shared" si="39"/>
        <v>#REF!</v>
      </c>
      <c r="Q425" s="490"/>
      <c r="R425" s="490"/>
      <c r="S425" s="229"/>
      <c r="T425" s="232"/>
      <c r="U425" s="1084" t="str">
        <f t="shared" si="5"/>
        <v/>
      </c>
      <c r="V425" s="1102"/>
      <c r="W425" s="1084"/>
      <c r="X425" s="1084"/>
      <c r="Y425" s="1186"/>
      <c r="Z425" s="1206"/>
      <c r="AA425" s="1085"/>
      <c r="AB425" s="1085"/>
      <c r="AC425" s="1105"/>
      <c r="AD425" s="1105"/>
      <c r="AE425" s="1105"/>
      <c r="AF425" s="270"/>
      <c r="AG425" s="1090"/>
      <c r="AH425" s="1090"/>
      <c r="AI425" s="1090"/>
    </row>
    <row r="426" ht="15.0" customHeight="1">
      <c r="A426" s="270">
        <f t="shared" si="40"/>
        <v>55</v>
      </c>
      <c r="B426" s="209"/>
      <c r="C426" s="210"/>
      <c r="D426" s="211"/>
      <c r="E426" s="279"/>
      <c r="F426" s="212"/>
      <c r="G426" s="212"/>
      <c r="H426" s="270">
        <f t="shared" si="41"/>
        <v>0</v>
      </c>
      <c r="I426" s="1079" t="str">
        <f t="shared" si="16"/>
        <v>#REF!</v>
      </c>
      <c r="J426" s="413">
        <v>8.0</v>
      </c>
      <c r="K426" s="270">
        <v>2024.0</v>
      </c>
      <c r="L426" s="523"/>
      <c r="M426" s="523"/>
      <c r="N426" s="1084"/>
      <c r="O426" s="1084">
        <f t="shared" si="38"/>
        <v>0</v>
      </c>
      <c r="P426" s="1084" t="str">
        <f t="shared" si="39"/>
        <v>#REF!</v>
      </c>
      <c r="Q426" s="543"/>
      <c r="R426" s="543"/>
      <c r="S426" s="217"/>
      <c r="T426" s="220"/>
      <c r="U426" s="1084" t="str">
        <f t="shared" si="5"/>
        <v/>
      </c>
      <c r="V426" s="1102"/>
      <c r="W426" s="1084"/>
      <c r="X426" s="1084"/>
      <c r="Y426" s="1186"/>
      <c r="Z426" s="1206"/>
      <c r="AA426" s="1085"/>
      <c r="AB426" s="1085"/>
      <c r="AC426" s="1105"/>
      <c r="AD426" s="1105"/>
      <c r="AE426" s="1105"/>
      <c r="AF426" s="270"/>
      <c r="AG426" s="1090"/>
      <c r="AH426" s="1090"/>
      <c r="AI426" s="1090"/>
    </row>
    <row r="427" ht="15.0" customHeight="1">
      <c r="A427" s="270">
        <f t="shared" si="40"/>
        <v>56</v>
      </c>
      <c r="B427" s="223"/>
      <c r="C427" s="210"/>
      <c r="D427" s="225"/>
      <c r="E427" s="287"/>
      <c r="F427" s="226"/>
      <c r="G427" s="226"/>
      <c r="H427" s="270">
        <f t="shared" si="41"/>
        <v>0</v>
      </c>
      <c r="I427" s="1079" t="str">
        <f t="shared" si="16"/>
        <v>#REF!</v>
      </c>
      <c r="J427" s="413">
        <v>8.0</v>
      </c>
      <c r="K427" s="270">
        <v>2024.0</v>
      </c>
      <c r="L427" s="523"/>
      <c r="M427" s="523"/>
      <c r="N427" s="1084"/>
      <c r="O427" s="1084">
        <f t="shared" si="38"/>
        <v>0</v>
      </c>
      <c r="P427" s="1084" t="str">
        <f t="shared" si="39"/>
        <v>#REF!</v>
      </c>
      <c r="Q427" s="490"/>
      <c r="R427" s="490"/>
      <c r="S427" s="229"/>
      <c r="T427" s="232"/>
      <c r="U427" s="1084" t="str">
        <f t="shared" si="5"/>
        <v/>
      </c>
      <c r="V427" s="1102"/>
      <c r="W427" s="1084"/>
      <c r="X427" s="1084"/>
      <c r="Y427" s="1186"/>
      <c r="Z427" s="1206"/>
      <c r="AA427" s="1085"/>
      <c r="AB427" s="1085"/>
      <c r="AC427" s="1105"/>
      <c r="AD427" s="1105"/>
      <c r="AE427" s="1105"/>
      <c r="AF427" s="270"/>
      <c r="AG427" s="1090"/>
      <c r="AH427" s="1090"/>
      <c r="AI427" s="1090"/>
    </row>
    <row r="428" ht="15.0" customHeight="1">
      <c r="A428" s="270">
        <f t="shared" si="40"/>
        <v>57</v>
      </c>
      <c r="B428" s="229"/>
      <c r="C428" s="210"/>
      <c r="D428" s="287"/>
      <c r="E428" s="287"/>
      <c r="F428" s="537"/>
      <c r="G428" s="537"/>
      <c r="H428" s="270">
        <f t="shared" si="41"/>
        <v>0</v>
      </c>
      <c r="I428" s="1079" t="str">
        <f t="shared" si="16"/>
        <v>#REF!</v>
      </c>
      <c r="J428" s="413">
        <v>8.0</v>
      </c>
      <c r="K428" s="270">
        <v>2024.0</v>
      </c>
      <c r="L428" s="523"/>
      <c r="M428" s="523"/>
      <c r="N428" s="1084"/>
      <c r="O428" s="1084">
        <f t="shared" si="38"/>
        <v>0</v>
      </c>
      <c r="P428" s="1084" t="str">
        <f t="shared" si="39"/>
        <v>#REF!</v>
      </c>
      <c r="Q428" s="490"/>
      <c r="R428" s="490"/>
      <c r="S428" s="229"/>
      <c r="T428" s="232"/>
      <c r="U428" s="1084" t="str">
        <f t="shared" si="5"/>
        <v/>
      </c>
      <c r="V428" s="1102"/>
      <c r="W428" s="1084"/>
      <c r="X428" s="1084"/>
      <c r="Y428" s="1186"/>
      <c r="Z428" s="1206"/>
      <c r="AA428" s="1085"/>
      <c r="AB428" s="1085"/>
      <c r="AC428" s="1105"/>
      <c r="AD428" s="1105"/>
      <c r="AE428" s="1105"/>
      <c r="AF428" s="270"/>
      <c r="AG428" s="1090"/>
      <c r="AH428" s="1090"/>
      <c r="AI428" s="1090"/>
    </row>
    <row r="429" ht="15.0" customHeight="1">
      <c r="A429" s="270">
        <f t="shared" si="40"/>
        <v>58</v>
      </c>
      <c r="B429" s="229"/>
      <c r="C429" s="210"/>
      <c r="D429" s="287"/>
      <c r="E429" s="287"/>
      <c r="F429" s="537"/>
      <c r="G429" s="537"/>
      <c r="H429" s="270">
        <f t="shared" si="41"/>
        <v>0</v>
      </c>
      <c r="I429" s="1079" t="str">
        <f t="shared" si="16"/>
        <v>#REF!</v>
      </c>
      <c r="J429" s="413">
        <v>8.0</v>
      </c>
      <c r="K429" s="270">
        <v>2024.0</v>
      </c>
      <c r="L429" s="523"/>
      <c r="M429" s="523"/>
      <c r="N429" s="1084"/>
      <c r="O429" s="1084">
        <f t="shared" si="38"/>
        <v>0</v>
      </c>
      <c r="P429" s="1084" t="str">
        <f t="shared" si="39"/>
        <v>#REF!</v>
      </c>
      <c r="Q429" s="490"/>
      <c r="R429" s="490"/>
      <c r="S429" s="229"/>
      <c r="T429" s="232"/>
      <c r="U429" s="1084" t="str">
        <f t="shared" si="5"/>
        <v/>
      </c>
      <c r="V429" s="1102"/>
      <c r="W429" s="1084"/>
      <c r="X429" s="1084"/>
      <c r="Y429" s="1186"/>
      <c r="Z429" s="1206"/>
      <c r="AA429" s="1085"/>
      <c r="AB429" s="1085"/>
      <c r="AC429" s="1105"/>
      <c r="AD429" s="1105"/>
      <c r="AE429" s="1105"/>
      <c r="AF429" s="270"/>
      <c r="AG429" s="1090"/>
      <c r="AH429" s="1090"/>
      <c r="AI429" s="1090"/>
    </row>
    <row r="430" ht="15.0" customHeight="1">
      <c r="A430" s="270">
        <f t="shared" si="40"/>
        <v>59</v>
      </c>
      <c r="B430" s="229"/>
      <c r="C430" s="210"/>
      <c r="D430" s="287"/>
      <c r="E430" s="287"/>
      <c r="F430" s="537"/>
      <c r="G430" s="537"/>
      <c r="H430" s="270">
        <f t="shared" si="41"/>
        <v>0</v>
      </c>
      <c r="I430" s="1079" t="str">
        <f t="shared" si="16"/>
        <v>#REF!</v>
      </c>
      <c r="J430" s="413">
        <v>8.0</v>
      </c>
      <c r="K430" s="270">
        <v>2024.0</v>
      </c>
      <c r="L430" s="523"/>
      <c r="M430" s="523"/>
      <c r="N430" s="1084"/>
      <c r="O430" s="1084">
        <f t="shared" si="38"/>
        <v>0</v>
      </c>
      <c r="P430" s="1084" t="str">
        <f t="shared" si="39"/>
        <v>#REF!</v>
      </c>
      <c r="Q430" s="490"/>
      <c r="R430" s="490"/>
      <c r="S430" s="229"/>
      <c r="T430" s="232"/>
      <c r="U430" s="1084" t="str">
        <f t="shared" si="5"/>
        <v/>
      </c>
      <c r="V430" s="1102"/>
      <c r="W430" s="1084"/>
      <c r="X430" s="1084"/>
      <c r="Y430" s="1186"/>
      <c r="Z430" s="1206"/>
      <c r="AA430" s="1085"/>
      <c r="AB430" s="1085"/>
      <c r="AC430" s="1105"/>
      <c r="AD430" s="1105"/>
      <c r="AE430" s="1105"/>
      <c r="AF430" s="270"/>
      <c r="AG430" s="1090"/>
      <c r="AH430" s="1090"/>
      <c r="AI430" s="1090"/>
    </row>
    <row r="431" ht="15.0" customHeight="1">
      <c r="A431" s="270">
        <f t="shared" si="40"/>
        <v>60</v>
      </c>
      <c r="B431" s="229"/>
      <c r="C431" s="232"/>
      <c r="D431" s="287"/>
      <c r="E431" s="287"/>
      <c r="F431" s="537"/>
      <c r="G431" s="537"/>
      <c r="H431" s="270">
        <f t="shared" si="41"/>
        <v>0</v>
      </c>
      <c r="I431" s="1079" t="str">
        <f t="shared" si="16"/>
        <v>#REF!</v>
      </c>
      <c r="J431" s="413">
        <v>8.0</v>
      </c>
      <c r="K431" s="270">
        <v>2024.0</v>
      </c>
      <c r="L431" s="523"/>
      <c r="M431" s="523"/>
      <c r="N431" s="1084"/>
      <c r="O431" s="1084">
        <f t="shared" si="38"/>
        <v>0</v>
      </c>
      <c r="P431" s="1084" t="str">
        <f t="shared" si="39"/>
        <v>#REF!</v>
      </c>
      <c r="Q431" s="490"/>
      <c r="R431" s="490"/>
      <c r="S431" s="229"/>
      <c r="T431" s="232"/>
      <c r="U431" s="1084" t="str">
        <f t="shared" si="5"/>
        <v/>
      </c>
      <c r="V431" s="1102"/>
      <c r="W431" s="1084"/>
      <c r="X431" s="1084"/>
      <c r="Y431" s="1186"/>
      <c r="Z431" s="1206"/>
      <c r="AA431" s="1085"/>
      <c r="AB431" s="1085"/>
      <c r="AC431" s="1105"/>
      <c r="AD431" s="1105"/>
      <c r="AE431" s="1105"/>
      <c r="AF431" s="1099"/>
      <c r="AG431" s="1090"/>
      <c r="AH431" s="1090"/>
      <c r="AI431" s="1090"/>
    </row>
    <row r="432" ht="15.0" customHeight="1">
      <c r="A432" s="270">
        <f t="shared" si="40"/>
        <v>61</v>
      </c>
      <c r="B432" s="229"/>
      <c r="C432" s="210"/>
      <c r="D432" s="287"/>
      <c r="E432" s="287"/>
      <c r="F432" s="537"/>
      <c r="G432" s="537"/>
      <c r="H432" s="270">
        <f t="shared" si="41"/>
        <v>0</v>
      </c>
      <c r="I432" s="1079" t="str">
        <f t="shared" si="16"/>
        <v>#REF!</v>
      </c>
      <c r="J432" s="413">
        <v>8.0</v>
      </c>
      <c r="K432" s="270">
        <v>2024.0</v>
      </c>
      <c r="L432" s="523"/>
      <c r="M432" s="523"/>
      <c r="N432" s="1084"/>
      <c r="O432" s="1084">
        <f t="shared" si="38"/>
        <v>0</v>
      </c>
      <c r="P432" s="1084" t="str">
        <f t="shared" si="39"/>
        <v>#REF!</v>
      </c>
      <c r="Q432" s="490"/>
      <c r="R432" s="490"/>
      <c r="S432" s="229"/>
      <c r="T432" s="232"/>
      <c r="U432" s="1084" t="str">
        <f t="shared" si="5"/>
        <v/>
      </c>
      <c r="V432" s="1102"/>
      <c r="W432" s="1084"/>
      <c r="X432" s="1084"/>
      <c r="Y432" s="1186"/>
      <c r="Z432" s="1206"/>
      <c r="AA432" s="1085"/>
      <c r="AB432" s="1085"/>
      <c r="AC432" s="1105"/>
      <c r="AD432" s="1105"/>
      <c r="AE432" s="1105"/>
      <c r="AF432" s="270"/>
      <c r="AG432" s="1090"/>
      <c r="AH432" s="1090"/>
      <c r="AI432" s="1090"/>
    </row>
    <row r="433" ht="15.0" customHeight="1">
      <c r="A433" s="270">
        <f t="shared" si="40"/>
        <v>62</v>
      </c>
      <c r="B433" s="229"/>
      <c r="C433" s="232"/>
      <c r="D433" s="287"/>
      <c r="E433" s="287"/>
      <c r="F433" s="537"/>
      <c r="G433" s="537"/>
      <c r="H433" s="270">
        <f t="shared" si="41"/>
        <v>0</v>
      </c>
      <c r="I433" s="1079" t="str">
        <f t="shared" si="16"/>
        <v>#REF!</v>
      </c>
      <c r="J433" s="413">
        <v>8.0</v>
      </c>
      <c r="K433" s="270">
        <v>2024.0</v>
      </c>
      <c r="L433" s="523"/>
      <c r="M433" s="523"/>
      <c r="N433" s="1084"/>
      <c r="O433" s="1084">
        <f t="shared" si="38"/>
        <v>0</v>
      </c>
      <c r="P433" s="1084" t="str">
        <f t="shared" si="39"/>
        <v>#REF!</v>
      </c>
      <c r="Q433" s="490"/>
      <c r="R433" s="490"/>
      <c r="S433" s="229"/>
      <c r="T433" s="232"/>
      <c r="U433" s="1084">
        <v>1.24</v>
      </c>
      <c r="V433" s="1102"/>
      <c r="W433" s="1084"/>
      <c r="X433" s="1084"/>
      <c r="Y433" s="1186"/>
      <c r="Z433" s="1206"/>
      <c r="AA433" s="1085"/>
      <c r="AB433" s="1085"/>
      <c r="AC433" s="1105"/>
      <c r="AD433" s="1105"/>
      <c r="AE433" s="1105"/>
      <c r="AF433" s="270"/>
      <c r="AG433" s="1090"/>
      <c r="AH433" s="1090"/>
      <c r="AI433" s="1090"/>
    </row>
    <row r="434" ht="15.0" customHeight="1">
      <c r="A434" s="270">
        <f t="shared" si="40"/>
        <v>63</v>
      </c>
      <c r="B434" s="229"/>
      <c r="C434" s="232"/>
      <c r="D434" s="287"/>
      <c r="E434" s="287"/>
      <c r="F434" s="537"/>
      <c r="G434" s="537"/>
      <c r="H434" s="270">
        <f t="shared" si="41"/>
        <v>0</v>
      </c>
      <c r="I434" s="1079" t="str">
        <f t="shared" si="16"/>
        <v>#REF!</v>
      </c>
      <c r="J434" s="413">
        <v>8.0</v>
      </c>
      <c r="K434" s="270">
        <v>2024.0</v>
      </c>
      <c r="L434" s="523"/>
      <c r="M434" s="523"/>
      <c r="N434" s="1084"/>
      <c r="O434" s="1084">
        <f t="shared" si="38"/>
        <v>0</v>
      </c>
      <c r="P434" s="1084" t="str">
        <f t="shared" si="39"/>
        <v>#REF!</v>
      </c>
      <c r="Q434" s="490"/>
      <c r="R434" s="490"/>
      <c r="S434" s="229"/>
      <c r="T434" s="232"/>
      <c r="U434" s="1084">
        <v>1.19</v>
      </c>
      <c r="V434" s="1102"/>
      <c r="W434" s="1084"/>
      <c r="X434" s="1084"/>
      <c r="Y434" s="1186"/>
      <c r="Z434" s="1206"/>
      <c r="AA434" s="1085"/>
      <c r="AB434" s="1085"/>
      <c r="AC434" s="1105"/>
      <c r="AD434" s="1105"/>
      <c r="AE434" s="1105"/>
      <c r="AF434" s="270"/>
      <c r="AG434" s="1090"/>
      <c r="AH434" s="1090"/>
      <c r="AI434" s="1090"/>
    </row>
    <row r="435" ht="15.0" customHeight="1">
      <c r="A435" s="270">
        <f t="shared" si="40"/>
        <v>64</v>
      </c>
      <c r="B435" s="229"/>
      <c r="C435" s="232"/>
      <c r="D435" s="287"/>
      <c r="E435" s="287"/>
      <c r="F435" s="537"/>
      <c r="G435" s="537"/>
      <c r="H435" s="270">
        <f t="shared" si="41"/>
        <v>0</v>
      </c>
      <c r="I435" s="1079" t="str">
        <f t="shared" si="16"/>
        <v>#REF!</v>
      </c>
      <c r="J435" s="413">
        <v>8.0</v>
      </c>
      <c r="K435" s="270">
        <v>2024.0</v>
      </c>
      <c r="L435" s="523"/>
      <c r="M435" s="523"/>
      <c r="N435" s="1084"/>
      <c r="O435" s="1084">
        <f t="shared" si="38"/>
        <v>0</v>
      </c>
      <c r="P435" s="1084" t="str">
        <f t="shared" si="39"/>
        <v>#REF!</v>
      </c>
      <c r="Q435" s="490"/>
      <c r="R435" s="490"/>
      <c r="S435" s="229"/>
      <c r="T435" s="232"/>
      <c r="U435" s="1084">
        <v>0.8</v>
      </c>
      <c r="V435" s="1102"/>
      <c r="W435" s="1084"/>
      <c r="X435" s="1084"/>
      <c r="Y435" s="1186"/>
      <c r="Z435" s="1206"/>
      <c r="AA435" s="1085"/>
      <c r="AB435" s="1085"/>
      <c r="AC435" s="1105"/>
      <c r="AD435" s="1105"/>
      <c r="AE435" s="1105"/>
      <c r="AF435" s="270"/>
      <c r="AG435" s="1090"/>
      <c r="AH435" s="1090"/>
      <c r="AI435" s="1090"/>
    </row>
    <row r="436" ht="15.0" customHeight="1">
      <c r="A436" s="270">
        <f t="shared" si="40"/>
        <v>65</v>
      </c>
      <c r="B436" s="229"/>
      <c r="C436" s="232"/>
      <c r="D436" s="287"/>
      <c r="E436" s="287"/>
      <c r="F436" s="537"/>
      <c r="G436" s="537"/>
      <c r="H436" s="270">
        <f t="shared" si="41"/>
        <v>0</v>
      </c>
      <c r="I436" s="1079" t="str">
        <f t="shared" si="16"/>
        <v>#REF!</v>
      </c>
      <c r="J436" s="413">
        <v>8.0</v>
      </c>
      <c r="K436" s="270">
        <v>2024.0</v>
      </c>
      <c r="L436" s="523"/>
      <c r="M436" s="523"/>
      <c r="N436" s="1084"/>
      <c r="O436" s="1084">
        <f t="shared" si="38"/>
        <v>0</v>
      </c>
      <c r="P436" s="1084" t="str">
        <f t="shared" si="39"/>
        <v>#REF!</v>
      </c>
      <c r="Q436" s="490"/>
      <c r="R436" s="490"/>
      <c r="S436" s="229"/>
      <c r="T436" s="232"/>
      <c r="U436" s="1084">
        <v>1.59</v>
      </c>
      <c r="V436" s="1102"/>
      <c r="W436" s="1084"/>
      <c r="X436" s="1084"/>
      <c r="Y436" s="1186"/>
      <c r="Z436" s="1206"/>
      <c r="AA436" s="1085"/>
      <c r="AB436" s="1085"/>
      <c r="AC436" s="1105"/>
      <c r="AD436" s="1105"/>
      <c r="AE436" s="1105"/>
      <c r="AF436" s="270"/>
      <c r="AG436" s="1090"/>
      <c r="AH436" s="1090"/>
      <c r="AI436" s="1090"/>
    </row>
    <row r="437" ht="15.0" customHeight="1">
      <c r="A437" s="270">
        <f t="shared" si="40"/>
        <v>66</v>
      </c>
      <c r="B437" s="1285"/>
      <c r="C437" s="232"/>
      <c r="D437" s="225"/>
      <c r="E437" s="287"/>
      <c r="F437" s="537"/>
      <c r="G437" s="537"/>
      <c r="H437" s="270">
        <f t="shared" si="41"/>
        <v>0</v>
      </c>
      <c r="I437" s="1079" t="str">
        <f t="shared" si="16"/>
        <v>#REF!</v>
      </c>
      <c r="J437" s="413">
        <v>8.0</v>
      </c>
      <c r="K437" s="270">
        <v>2024.0</v>
      </c>
      <c r="L437" s="523"/>
      <c r="M437" s="523"/>
      <c r="N437" s="1084"/>
      <c r="O437" s="1084">
        <f t="shared" si="38"/>
        <v>0</v>
      </c>
      <c r="P437" s="1084" t="str">
        <f t="shared" si="39"/>
        <v>#REF!</v>
      </c>
      <c r="Q437" s="490"/>
      <c r="R437" s="490"/>
      <c r="S437" s="229"/>
      <c r="T437" s="232"/>
      <c r="U437" s="1084">
        <v>1.03</v>
      </c>
      <c r="V437" s="1102"/>
      <c r="W437" s="1084"/>
      <c r="X437" s="1084"/>
      <c r="Y437" s="1186"/>
      <c r="Z437" s="1206"/>
      <c r="AA437" s="1085"/>
      <c r="AB437" s="1085"/>
      <c r="AC437" s="1105"/>
      <c r="AD437" s="1105"/>
      <c r="AE437" s="1105"/>
      <c r="AF437" s="270"/>
      <c r="AG437" s="1090"/>
      <c r="AH437" s="1090"/>
      <c r="AI437" s="1090"/>
    </row>
    <row r="438" ht="15.0" customHeight="1">
      <c r="A438" s="270">
        <f t="shared" si="40"/>
        <v>67</v>
      </c>
      <c r="B438" s="229"/>
      <c r="C438" s="232"/>
      <c r="D438" s="287"/>
      <c r="E438" s="287"/>
      <c r="F438" s="537"/>
      <c r="G438" s="537"/>
      <c r="H438" s="270">
        <f t="shared" si="41"/>
        <v>0</v>
      </c>
      <c r="I438" s="1079" t="str">
        <f t="shared" si="16"/>
        <v>#REF!</v>
      </c>
      <c r="J438" s="413">
        <v>8.0</v>
      </c>
      <c r="K438" s="270">
        <v>2024.0</v>
      </c>
      <c r="L438" s="523"/>
      <c r="M438" s="523"/>
      <c r="N438" s="1084"/>
      <c r="O438" s="1084">
        <f t="shared" si="38"/>
        <v>0</v>
      </c>
      <c r="P438" s="1084" t="str">
        <f t="shared" si="39"/>
        <v>#REF!</v>
      </c>
      <c r="Q438" s="490"/>
      <c r="R438" s="490"/>
      <c r="S438" s="229"/>
      <c r="T438" s="232"/>
      <c r="U438" s="1084">
        <v>0.51</v>
      </c>
      <c r="V438" s="1102"/>
      <c r="W438" s="1084"/>
      <c r="X438" s="1084"/>
      <c r="Y438" s="1186"/>
      <c r="Z438" s="1206"/>
      <c r="AA438" s="1085"/>
      <c r="AB438" s="1085"/>
      <c r="AC438" s="1105"/>
      <c r="AD438" s="1105"/>
      <c r="AE438" s="1105"/>
      <c r="AF438" s="270"/>
      <c r="AG438" s="1090"/>
      <c r="AH438" s="1090"/>
      <c r="AI438" s="1090"/>
    </row>
    <row r="439" ht="15.0" customHeight="1">
      <c r="A439" s="270">
        <f t="shared" si="40"/>
        <v>68</v>
      </c>
      <c r="B439" s="229"/>
      <c r="C439" s="232"/>
      <c r="D439" s="287"/>
      <c r="E439" s="287"/>
      <c r="F439" s="537"/>
      <c r="G439" s="537"/>
      <c r="H439" s="270">
        <f t="shared" si="41"/>
        <v>0</v>
      </c>
      <c r="I439" s="1079" t="str">
        <f t="shared" si="16"/>
        <v>#REF!</v>
      </c>
      <c r="J439" s="413">
        <v>8.0</v>
      </c>
      <c r="K439" s="270">
        <v>2024.0</v>
      </c>
      <c r="L439" s="523"/>
      <c r="M439" s="523"/>
      <c r="N439" s="1084"/>
      <c r="O439" s="1084">
        <f t="shared" si="38"/>
        <v>0</v>
      </c>
      <c r="P439" s="1084" t="str">
        <f t="shared" si="39"/>
        <v>#REF!</v>
      </c>
      <c r="Q439" s="490"/>
      <c r="R439" s="490"/>
      <c r="S439" s="229"/>
      <c r="T439" s="232"/>
      <c r="U439" s="1084">
        <v>0.55</v>
      </c>
      <c r="V439" s="1102"/>
      <c r="W439" s="1084"/>
      <c r="X439" s="1084"/>
      <c r="Y439" s="1186"/>
      <c r="Z439" s="1206"/>
      <c r="AA439" s="1085"/>
      <c r="AB439" s="1085"/>
      <c r="AC439" s="1105"/>
      <c r="AD439" s="1105"/>
      <c r="AE439" s="1105"/>
      <c r="AF439" s="270"/>
      <c r="AG439" s="1090"/>
      <c r="AH439" s="1090"/>
      <c r="AI439" s="1090"/>
    </row>
    <row r="440" ht="15.0" customHeight="1">
      <c r="A440" s="270">
        <f t="shared" si="40"/>
        <v>69</v>
      </c>
      <c r="B440" s="223"/>
      <c r="C440" s="232"/>
      <c r="D440" s="225"/>
      <c r="E440" s="287"/>
      <c r="F440" s="226"/>
      <c r="G440" s="226"/>
      <c r="H440" s="270">
        <f t="shared" si="41"/>
        <v>0</v>
      </c>
      <c r="I440" s="1079" t="str">
        <f t="shared" si="16"/>
        <v>#REF!</v>
      </c>
      <c r="J440" s="413">
        <v>8.0</v>
      </c>
      <c r="K440" s="270">
        <v>2024.0</v>
      </c>
      <c r="L440" s="523"/>
      <c r="M440" s="523"/>
      <c r="N440" s="1084"/>
      <c r="O440" s="1084">
        <f t="shared" si="38"/>
        <v>0</v>
      </c>
      <c r="P440" s="1084" t="str">
        <f t="shared" si="39"/>
        <v>#REF!</v>
      </c>
      <c r="Q440" s="490"/>
      <c r="R440" s="490"/>
      <c r="S440" s="229"/>
      <c r="T440" s="232"/>
      <c r="U440" s="1084">
        <f>ROUND(SUMIF($B:$B,#REF!,O:O),3)</f>
        <v>0</v>
      </c>
      <c r="V440" s="1102"/>
      <c r="W440" s="1084"/>
      <c r="X440" s="1084"/>
      <c r="Y440" s="1186"/>
      <c r="Z440" s="1206"/>
      <c r="AA440" s="1085"/>
      <c r="AB440" s="1085"/>
      <c r="AC440" s="1105"/>
      <c r="AD440" s="1105"/>
      <c r="AE440" s="1105"/>
      <c r="AF440" s="270"/>
      <c r="AG440" s="1090"/>
      <c r="AH440" s="1090"/>
      <c r="AI440" s="1090"/>
    </row>
    <row r="441" ht="15.0" customHeight="1">
      <c r="A441" s="270">
        <f t="shared" si="40"/>
        <v>70</v>
      </c>
      <c r="B441" s="229"/>
      <c r="C441" s="232"/>
      <c r="D441" s="287"/>
      <c r="E441" s="287"/>
      <c r="F441" s="537"/>
      <c r="G441" s="537"/>
      <c r="H441" s="270">
        <f t="shared" si="41"/>
        <v>0</v>
      </c>
      <c r="I441" s="1079" t="str">
        <f t="shared" si="16"/>
        <v>#REF!</v>
      </c>
      <c r="J441" s="413">
        <v>8.0</v>
      </c>
      <c r="K441" s="270">
        <v>2024.0</v>
      </c>
      <c r="L441" s="523"/>
      <c r="M441" s="523"/>
      <c r="N441" s="1084"/>
      <c r="O441" s="1084">
        <f t="shared" si="38"/>
        <v>0</v>
      </c>
      <c r="P441" s="1084" t="str">
        <f t="shared" si="39"/>
        <v>#REF!</v>
      </c>
      <c r="Q441" s="490"/>
      <c r="R441" s="490"/>
      <c r="S441" s="229"/>
      <c r="T441" s="232"/>
      <c r="U441" s="1084">
        <v>2.08</v>
      </c>
      <c r="V441" s="1102"/>
      <c r="W441" s="1084"/>
      <c r="X441" s="1084"/>
      <c r="Y441" s="1186"/>
      <c r="Z441" s="1206"/>
      <c r="AA441" s="1085"/>
      <c r="AB441" s="1085"/>
      <c r="AC441" s="1105"/>
      <c r="AD441" s="1105"/>
      <c r="AE441" s="1105"/>
      <c r="AF441" s="270"/>
      <c r="AG441" s="1090"/>
      <c r="AH441" s="1090"/>
      <c r="AI441" s="1090"/>
    </row>
    <row r="442" ht="15.0" customHeight="1">
      <c r="A442" s="270">
        <f t="shared" si="40"/>
        <v>71</v>
      </c>
      <c r="B442" s="209"/>
      <c r="C442" s="210"/>
      <c r="D442" s="211"/>
      <c r="E442" s="279"/>
      <c r="F442" s="212"/>
      <c r="G442" s="212"/>
      <c r="H442" s="270">
        <f t="shared" si="41"/>
        <v>0</v>
      </c>
      <c r="I442" s="1079" t="str">
        <f t="shared" si="16"/>
        <v>#REF!</v>
      </c>
      <c r="J442" s="413">
        <v>8.0</v>
      </c>
      <c r="K442" s="270">
        <v>2024.0</v>
      </c>
      <c r="L442" s="523"/>
      <c r="M442" s="523"/>
      <c r="N442" s="1084"/>
      <c r="O442" s="1084">
        <f t="shared" si="38"/>
        <v>0</v>
      </c>
      <c r="P442" s="1084" t="str">
        <f t="shared" si="39"/>
        <v>#REF!</v>
      </c>
      <c r="Q442" s="543"/>
      <c r="R442" s="543"/>
      <c r="S442" s="217"/>
      <c r="T442" s="220"/>
      <c r="U442" s="1084">
        <v>1.0</v>
      </c>
      <c r="V442" s="1102"/>
      <c r="W442" s="1084"/>
      <c r="X442" s="1084"/>
      <c r="Y442" s="1186"/>
      <c r="Z442" s="1206"/>
      <c r="AA442" s="1085"/>
      <c r="AB442" s="1085"/>
      <c r="AC442" s="1105"/>
      <c r="AD442" s="1105"/>
      <c r="AE442" s="1105"/>
      <c r="AF442" s="270"/>
      <c r="AG442" s="1090"/>
      <c r="AH442" s="1090"/>
      <c r="AI442" s="1090"/>
    </row>
    <row r="443" ht="15.0" customHeight="1">
      <c r="A443" s="270">
        <f t="shared" si="40"/>
        <v>72</v>
      </c>
      <c r="B443" s="223"/>
      <c r="C443" s="210"/>
      <c r="D443" s="225"/>
      <c r="E443" s="287"/>
      <c r="F443" s="226"/>
      <c r="G443" s="226"/>
      <c r="H443" s="270">
        <f t="shared" si="41"/>
        <v>0</v>
      </c>
      <c r="I443" s="1079" t="str">
        <f t="shared" si="16"/>
        <v>#REF!</v>
      </c>
      <c r="J443" s="413">
        <v>8.0</v>
      </c>
      <c r="K443" s="270">
        <v>2024.0</v>
      </c>
      <c r="L443" s="523"/>
      <c r="M443" s="523"/>
      <c r="N443" s="1084"/>
      <c r="O443" s="1084">
        <f t="shared" si="38"/>
        <v>0</v>
      </c>
      <c r="P443" s="1084" t="str">
        <f t="shared" si="39"/>
        <v>#REF!</v>
      </c>
      <c r="Q443" s="490"/>
      <c r="R443" s="490"/>
      <c r="S443" s="229"/>
      <c r="T443" s="232"/>
      <c r="U443" s="1084">
        <v>1.24</v>
      </c>
      <c r="V443" s="1102"/>
      <c r="W443" s="1084"/>
      <c r="X443" s="1084"/>
      <c r="Y443" s="1186"/>
      <c r="Z443" s="1206"/>
      <c r="AA443" s="1085"/>
      <c r="AB443" s="1085"/>
      <c r="AC443" s="1105"/>
      <c r="AD443" s="1105"/>
      <c r="AE443" s="1105"/>
      <c r="AF443" s="270"/>
      <c r="AG443" s="1090"/>
      <c r="AH443" s="1090"/>
      <c r="AI443" s="1090"/>
    </row>
    <row r="444" ht="15.0" customHeight="1">
      <c r="A444" s="270">
        <f t="shared" si="40"/>
        <v>73</v>
      </c>
      <c r="B444" s="223"/>
      <c r="C444" s="210"/>
      <c r="D444" s="225"/>
      <c r="E444" s="287"/>
      <c r="F444" s="226"/>
      <c r="G444" s="226"/>
      <c r="H444" s="270">
        <f t="shared" si="41"/>
        <v>0</v>
      </c>
      <c r="I444" s="1079" t="str">
        <f t="shared" si="16"/>
        <v>#REF!</v>
      </c>
      <c r="J444" s="413">
        <v>8.0</v>
      </c>
      <c r="K444" s="270">
        <v>2024.0</v>
      </c>
      <c r="L444" s="523"/>
      <c r="M444" s="523"/>
      <c r="N444" s="1084"/>
      <c r="O444" s="1084">
        <f t="shared" si="38"/>
        <v>0</v>
      </c>
      <c r="P444" s="1084" t="str">
        <f t="shared" si="39"/>
        <v>#REF!</v>
      </c>
      <c r="Q444" s="490"/>
      <c r="R444" s="490"/>
      <c r="S444" s="229"/>
      <c r="T444" s="232"/>
      <c r="U444" s="1084">
        <v>1.24</v>
      </c>
      <c r="V444" s="1102"/>
      <c r="W444" s="1084"/>
      <c r="X444" s="1084"/>
      <c r="Y444" s="1186"/>
      <c r="Z444" s="1206"/>
      <c r="AA444" s="1085"/>
      <c r="AB444" s="1085"/>
      <c r="AC444" s="1105"/>
      <c r="AD444" s="1105"/>
      <c r="AE444" s="1105"/>
      <c r="AF444" s="270"/>
      <c r="AG444" s="1090"/>
      <c r="AH444" s="1090"/>
      <c r="AI444" s="1090"/>
    </row>
    <row r="445" ht="15.0" customHeight="1">
      <c r="A445" s="270">
        <f t="shared" si="40"/>
        <v>74</v>
      </c>
      <c r="B445" s="223"/>
      <c r="C445" s="210"/>
      <c r="D445" s="225"/>
      <c r="E445" s="287"/>
      <c r="F445" s="226"/>
      <c r="G445" s="226"/>
      <c r="H445" s="270">
        <f t="shared" si="41"/>
        <v>0</v>
      </c>
      <c r="I445" s="1079" t="str">
        <f t="shared" si="16"/>
        <v>#REF!</v>
      </c>
      <c r="J445" s="413">
        <v>8.0</v>
      </c>
      <c r="K445" s="270">
        <v>2024.0</v>
      </c>
      <c r="L445" s="523"/>
      <c r="M445" s="523"/>
      <c r="N445" s="1084"/>
      <c r="O445" s="1084">
        <f t="shared" si="38"/>
        <v>0</v>
      </c>
      <c r="P445" s="1084" t="str">
        <f t="shared" si="39"/>
        <v>#REF!</v>
      </c>
      <c r="Q445" s="490"/>
      <c r="R445" s="490"/>
      <c r="S445" s="229"/>
      <c r="T445" s="232"/>
      <c r="U445" s="1084">
        <v>0.55</v>
      </c>
      <c r="V445" s="1102"/>
      <c r="W445" s="1084"/>
      <c r="X445" s="1084"/>
      <c r="Y445" s="1186"/>
      <c r="Z445" s="1206"/>
      <c r="AA445" s="1085"/>
      <c r="AB445" s="1085"/>
      <c r="AC445" s="1105"/>
      <c r="AD445" s="1105"/>
      <c r="AE445" s="1105"/>
      <c r="AF445" s="270"/>
      <c r="AG445" s="1090"/>
      <c r="AH445" s="1090"/>
      <c r="AI445" s="1090"/>
    </row>
    <row r="446" ht="15.0" customHeight="1">
      <c r="A446" s="270">
        <f t="shared" si="40"/>
        <v>75</v>
      </c>
      <c r="B446" s="1294"/>
      <c r="C446" s="519"/>
      <c r="D446" s="519"/>
      <c r="E446" s="519"/>
      <c r="F446" s="270"/>
      <c r="G446" s="270"/>
      <c r="H446" s="270">
        <f t="shared" si="41"/>
        <v>0</v>
      </c>
      <c r="I446" s="1079" t="str">
        <f t="shared" si="16"/>
        <v>#REF!</v>
      </c>
      <c r="J446" s="413">
        <v>8.0</v>
      </c>
      <c r="K446" s="270">
        <v>2024.0</v>
      </c>
      <c r="L446" s="523"/>
      <c r="M446" s="523"/>
      <c r="N446" s="1084"/>
      <c r="O446" s="1084">
        <f t="shared" si="38"/>
        <v>0</v>
      </c>
      <c r="P446" s="1084" t="str">
        <f t="shared" si="39"/>
        <v>#REF!</v>
      </c>
      <c r="Q446" s="1084"/>
      <c r="R446" s="1084"/>
      <c r="S446" s="270"/>
      <c r="T446" s="519"/>
      <c r="U446" s="1084" t="str">
        <f t="shared" ref="U446:U450" si="42">IF(AND(Q446&gt;=1,S446="ODC"),P446,Q446)</f>
        <v/>
      </c>
      <c r="V446" s="1102"/>
      <c r="W446" s="1084"/>
      <c r="X446" s="1084"/>
      <c r="Y446" s="1186"/>
      <c r="Z446" s="1206"/>
      <c r="AA446" s="1085"/>
      <c r="AB446" s="1085"/>
      <c r="AC446" s="1105"/>
      <c r="AD446" s="1105"/>
      <c r="AE446" s="1105"/>
      <c r="AF446" s="270"/>
      <c r="AG446" s="1090"/>
      <c r="AH446" s="1090"/>
      <c r="AI446" s="1090"/>
    </row>
    <row r="447" ht="15.0" customHeight="1">
      <c r="A447" s="270">
        <f t="shared" si="40"/>
        <v>76</v>
      </c>
      <c r="B447" s="280"/>
      <c r="C447" s="220"/>
      <c r="D447" s="279"/>
      <c r="E447" s="279"/>
      <c r="F447" s="533"/>
      <c r="G447" s="533"/>
      <c r="H447" s="217">
        <f t="shared" si="41"/>
        <v>0</v>
      </c>
      <c r="I447" s="1207" t="str">
        <f t="shared" si="16"/>
        <v>#REF!</v>
      </c>
      <c r="J447" s="413">
        <v>8.0</v>
      </c>
      <c r="K447" s="217">
        <v>2024.0</v>
      </c>
      <c r="L447" s="523"/>
      <c r="M447" s="523"/>
      <c r="N447" s="543"/>
      <c r="O447" s="1084">
        <f t="shared" si="38"/>
        <v>0</v>
      </c>
      <c r="P447" s="543" t="str">
        <f t="shared" si="39"/>
        <v>#REF!</v>
      </c>
      <c r="Q447" s="543"/>
      <c r="R447" s="543"/>
      <c r="S447" s="217"/>
      <c r="T447" s="519"/>
      <c r="U447" s="543" t="str">
        <f t="shared" si="42"/>
        <v/>
      </c>
      <c r="V447" s="1102"/>
      <c r="W447" s="543"/>
      <c r="X447" s="543"/>
      <c r="Y447" s="1186"/>
      <c r="Z447" s="436"/>
      <c r="AA447" s="1196"/>
      <c r="AB447" s="1196"/>
      <c r="AC447" s="1197"/>
      <c r="AD447" s="1197"/>
      <c r="AE447" s="1197"/>
      <c r="AF447" s="220"/>
      <c r="AG447" s="1090"/>
      <c r="AH447" s="1090"/>
      <c r="AI447" s="1090"/>
    </row>
    <row r="448" ht="15.0" customHeight="1">
      <c r="A448" s="270">
        <f t="shared" si="40"/>
        <v>77</v>
      </c>
      <c r="B448" s="270"/>
      <c r="C448" s="1099"/>
      <c r="D448" s="1295"/>
      <c r="E448" s="287"/>
      <c r="F448" s="269"/>
      <c r="G448" s="269"/>
      <c r="H448" s="270">
        <f t="shared" si="41"/>
        <v>0</v>
      </c>
      <c r="I448" s="1079" t="str">
        <f t="shared" si="16"/>
        <v>#REF!</v>
      </c>
      <c r="J448" s="413">
        <v>8.0</v>
      </c>
      <c r="K448" s="270">
        <v>2024.0</v>
      </c>
      <c r="L448" s="523"/>
      <c r="M448" s="523"/>
      <c r="N448" s="1084"/>
      <c r="O448" s="1084">
        <f t="shared" si="38"/>
        <v>0</v>
      </c>
      <c r="P448" s="1084" t="str">
        <f t="shared" si="39"/>
        <v>#REF!</v>
      </c>
      <c r="Q448" s="1084"/>
      <c r="R448" s="1084"/>
      <c r="S448" s="270"/>
      <c r="T448" s="1099"/>
      <c r="U448" s="1084" t="str">
        <f t="shared" si="42"/>
        <v/>
      </c>
      <c r="V448" s="1102"/>
      <c r="W448" s="1084"/>
      <c r="X448" s="1084"/>
      <c r="Y448" s="1186"/>
      <c r="Z448" s="1206"/>
      <c r="AA448" s="1085"/>
      <c r="AB448" s="1085"/>
      <c r="AC448" s="1105"/>
      <c r="AD448" s="1105"/>
      <c r="AE448" s="1105"/>
      <c r="AF448" s="270"/>
      <c r="AG448" s="1090"/>
      <c r="AH448" s="1090"/>
      <c r="AI448" s="1090"/>
    </row>
    <row r="449" ht="15.0" customHeight="1">
      <c r="A449" s="270">
        <f t="shared" si="40"/>
        <v>78</v>
      </c>
      <c r="B449" s="270"/>
      <c r="C449" s="1099"/>
      <c r="D449" s="1296"/>
      <c r="E449" s="287"/>
      <c r="F449" s="269"/>
      <c r="G449" s="269"/>
      <c r="H449" s="270">
        <f t="shared" si="41"/>
        <v>0</v>
      </c>
      <c r="I449" s="1079" t="str">
        <f t="shared" si="16"/>
        <v>#REF!</v>
      </c>
      <c r="J449" s="413">
        <v>8.0</v>
      </c>
      <c r="K449" s="270">
        <v>2024.0</v>
      </c>
      <c r="L449" s="523"/>
      <c r="M449" s="523"/>
      <c r="N449" s="1084"/>
      <c r="O449" s="1084">
        <f t="shared" si="38"/>
        <v>0</v>
      </c>
      <c r="P449" s="1084" t="str">
        <f t="shared" si="39"/>
        <v>#REF!</v>
      </c>
      <c r="Q449" s="1084"/>
      <c r="R449" s="1084"/>
      <c r="S449" s="270"/>
      <c r="T449" s="1099"/>
      <c r="U449" s="1084" t="str">
        <f t="shared" si="42"/>
        <v/>
      </c>
      <c r="V449" s="1102"/>
      <c r="W449" s="1084"/>
      <c r="X449" s="1084"/>
      <c r="Y449" s="1186"/>
      <c r="Z449" s="1206"/>
      <c r="AA449" s="1085"/>
      <c r="AB449" s="1085"/>
      <c r="AC449" s="1105"/>
      <c r="AD449" s="1105"/>
      <c r="AE449" s="1105"/>
      <c r="AF449" s="270"/>
      <c r="AG449" s="1090"/>
      <c r="AH449" s="1090"/>
      <c r="AI449" s="1090"/>
    </row>
    <row r="450" ht="15.0" customHeight="1">
      <c r="A450" s="270">
        <f t="shared" si="40"/>
        <v>79</v>
      </c>
      <c r="B450" s="270"/>
      <c r="C450" s="1099"/>
      <c r="D450" s="1295"/>
      <c r="E450" s="287"/>
      <c r="F450" s="269"/>
      <c r="G450" s="269"/>
      <c r="H450" s="270">
        <f t="shared" si="41"/>
        <v>0</v>
      </c>
      <c r="I450" s="1079" t="str">
        <f t="shared" si="16"/>
        <v>#REF!</v>
      </c>
      <c r="J450" s="413">
        <v>8.0</v>
      </c>
      <c r="K450" s="270">
        <v>2024.0</v>
      </c>
      <c r="L450" s="523"/>
      <c r="M450" s="523"/>
      <c r="N450" s="1084"/>
      <c r="O450" s="1084">
        <f t="shared" si="38"/>
        <v>0</v>
      </c>
      <c r="P450" s="1084" t="str">
        <f t="shared" si="39"/>
        <v>#REF!</v>
      </c>
      <c r="Q450" s="1084"/>
      <c r="R450" s="1084"/>
      <c r="S450" s="270"/>
      <c r="T450" s="1099"/>
      <c r="U450" s="1084" t="str">
        <f t="shared" si="42"/>
        <v/>
      </c>
      <c r="V450" s="1102"/>
      <c r="W450" s="1084"/>
      <c r="X450" s="1084"/>
      <c r="Y450" s="1186"/>
      <c r="Z450" s="1206"/>
      <c r="AA450" s="1085"/>
      <c r="AB450" s="1085"/>
      <c r="AC450" s="1105"/>
      <c r="AD450" s="1105"/>
      <c r="AE450" s="1105"/>
      <c r="AF450" s="270"/>
      <c r="AG450" s="1090"/>
      <c r="AH450" s="1090"/>
      <c r="AI450" s="1090"/>
    </row>
    <row r="451" ht="15.75" customHeight="1">
      <c r="A451" s="270">
        <f t="shared" si="40"/>
        <v>80</v>
      </c>
      <c r="B451" s="270"/>
      <c r="C451" s="519"/>
      <c r="D451" s="519"/>
      <c r="E451" s="519"/>
      <c r="F451" s="270"/>
      <c r="G451" s="270"/>
      <c r="H451" s="270">
        <f t="shared" si="41"/>
        <v>0</v>
      </c>
      <c r="I451" s="1079" t="str">
        <f t="shared" si="16"/>
        <v>#REF!</v>
      </c>
      <c r="J451" s="413">
        <v>8.0</v>
      </c>
      <c r="K451" s="270">
        <v>2024.0</v>
      </c>
      <c r="L451" s="523"/>
      <c r="M451" s="523"/>
      <c r="N451" s="1084"/>
      <c r="O451" s="1084">
        <f t="shared" si="38"/>
        <v>0</v>
      </c>
      <c r="P451" s="1084" t="str">
        <f t="shared" si="39"/>
        <v>#REF!</v>
      </c>
      <c r="Q451" s="1084"/>
      <c r="R451" s="1084"/>
      <c r="S451" s="270"/>
      <c r="T451" s="519"/>
      <c r="U451" s="1084"/>
      <c r="V451" s="1102"/>
      <c r="W451" s="1084"/>
      <c r="X451" s="1084"/>
      <c r="Y451" s="1186"/>
      <c r="Z451" s="1206"/>
      <c r="AA451" s="1085"/>
      <c r="AB451" s="1085"/>
      <c r="AC451" s="1105"/>
      <c r="AD451" s="1105"/>
      <c r="AE451" s="1105"/>
      <c r="AF451" s="270"/>
      <c r="AG451" s="1090"/>
      <c r="AH451" s="1090"/>
      <c r="AI451" s="1090"/>
    </row>
    <row r="452" ht="15.75" customHeight="1">
      <c r="A452" s="270">
        <f t="shared" si="40"/>
        <v>81</v>
      </c>
      <c r="B452" s="270"/>
      <c r="C452" s="519"/>
      <c r="D452" s="519"/>
      <c r="E452" s="519"/>
      <c r="F452" s="270"/>
      <c r="G452" s="270"/>
      <c r="H452" s="270">
        <f t="shared" si="41"/>
        <v>0</v>
      </c>
      <c r="I452" s="1079" t="str">
        <f t="shared" si="16"/>
        <v>#REF!</v>
      </c>
      <c r="J452" s="413">
        <v>8.0</v>
      </c>
      <c r="K452" s="270">
        <v>2024.0</v>
      </c>
      <c r="L452" s="523"/>
      <c r="M452" s="523"/>
      <c r="N452" s="1084"/>
      <c r="O452" s="1084">
        <f t="shared" si="38"/>
        <v>0</v>
      </c>
      <c r="P452" s="1084" t="str">
        <f t="shared" si="39"/>
        <v>#REF!</v>
      </c>
      <c r="Q452" s="1084"/>
      <c r="R452" s="1084"/>
      <c r="S452" s="270"/>
      <c r="T452" s="519"/>
      <c r="U452" s="1084"/>
      <c r="V452" s="1102"/>
      <c r="W452" s="1084"/>
      <c r="X452" s="1084"/>
      <c r="Y452" s="1186"/>
      <c r="Z452" s="1206"/>
      <c r="AA452" s="1085"/>
      <c r="AB452" s="1085"/>
      <c r="AC452" s="1105"/>
      <c r="AD452" s="1105"/>
      <c r="AE452" s="1105"/>
      <c r="AF452" s="270"/>
      <c r="AG452" s="1090"/>
      <c r="AH452" s="1090"/>
      <c r="AI452" s="1090"/>
    </row>
    <row r="453" ht="15.75" customHeight="1">
      <c r="A453" s="270">
        <f t="shared" si="40"/>
        <v>82</v>
      </c>
      <c r="B453" s="270"/>
      <c r="C453" s="519"/>
      <c r="D453" s="519"/>
      <c r="E453" s="519"/>
      <c r="F453" s="270"/>
      <c r="G453" s="270"/>
      <c r="H453" s="270">
        <f t="shared" si="41"/>
        <v>0</v>
      </c>
      <c r="I453" s="1079" t="str">
        <f t="shared" si="16"/>
        <v>#REF!</v>
      </c>
      <c r="J453" s="413">
        <v>8.0</v>
      </c>
      <c r="K453" s="270">
        <v>2024.0</v>
      </c>
      <c r="L453" s="523"/>
      <c r="M453" s="523"/>
      <c r="N453" s="1084"/>
      <c r="O453" s="1084">
        <f t="shared" si="38"/>
        <v>0</v>
      </c>
      <c r="P453" s="1084" t="str">
        <f t="shared" si="39"/>
        <v>#REF!</v>
      </c>
      <c r="Q453" s="1084"/>
      <c r="R453" s="1084"/>
      <c r="S453" s="270"/>
      <c r="T453" s="519"/>
      <c r="U453" s="1084"/>
      <c r="V453" s="1102"/>
      <c r="W453" s="1084"/>
      <c r="X453" s="1084"/>
      <c r="Y453" s="1186"/>
      <c r="Z453" s="1206"/>
      <c r="AA453" s="1085"/>
      <c r="AB453" s="1085"/>
      <c r="AC453" s="1105"/>
      <c r="AD453" s="1105"/>
      <c r="AE453" s="1105"/>
      <c r="AF453" s="270"/>
      <c r="AG453" s="1090"/>
      <c r="AH453" s="1090"/>
      <c r="AI453" s="1090"/>
    </row>
    <row r="454" ht="15.75" customHeight="1">
      <c r="A454" s="270">
        <f t="shared" si="40"/>
        <v>83</v>
      </c>
      <c r="B454" s="270"/>
      <c r="C454" s="519"/>
      <c r="D454" s="519"/>
      <c r="E454" s="519"/>
      <c r="F454" s="270"/>
      <c r="G454" s="270"/>
      <c r="H454" s="270">
        <f t="shared" si="41"/>
        <v>0</v>
      </c>
      <c r="I454" s="1079" t="str">
        <f t="shared" si="16"/>
        <v>#REF!</v>
      </c>
      <c r="J454" s="413">
        <v>8.0</v>
      </c>
      <c r="K454" s="270">
        <v>2024.0</v>
      </c>
      <c r="L454" s="523"/>
      <c r="M454" s="523"/>
      <c r="N454" s="1084"/>
      <c r="O454" s="1084">
        <f t="shared" si="38"/>
        <v>0</v>
      </c>
      <c r="P454" s="1084" t="str">
        <f t="shared" si="39"/>
        <v>#REF!</v>
      </c>
      <c r="Q454" s="1084"/>
      <c r="R454" s="1084"/>
      <c r="S454" s="270"/>
      <c r="T454" s="519"/>
      <c r="U454" s="1084"/>
      <c r="V454" s="1102"/>
      <c r="W454" s="1084"/>
      <c r="X454" s="1084"/>
      <c r="Y454" s="1186"/>
      <c r="Z454" s="1206"/>
      <c r="AA454" s="1085"/>
      <c r="AB454" s="1085"/>
      <c r="AC454" s="1105"/>
      <c r="AD454" s="1105"/>
      <c r="AE454" s="1105"/>
      <c r="AF454" s="270"/>
      <c r="AG454" s="1090"/>
      <c r="AH454" s="1090"/>
      <c r="AI454" s="1090"/>
    </row>
    <row r="455" ht="15.75" customHeight="1">
      <c r="A455" s="270">
        <f t="shared" si="40"/>
        <v>84</v>
      </c>
      <c r="B455" s="270"/>
      <c r="C455" s="519"/>
      <c r="D455" s="519"/>
      <c r="E455" s="519"/>
      <c r="F455" s="270"/>
      <c r="G455" s="270"/>
      <c r="H455" s="270">
        <f t="shared" si="41"/>
        <v>0</v>
      </c>
      <c r="I455" s="1079" t="str">
        <f t="shared" si="16"/>
        <v>#REF!</v>
      </c>
      <c r="J455" s="413">
        <v>8.0</v>
      </c>
      <c r="K455" s="270">
        <v>2024.0</v>
      </c>
      <c r="L455" s="523"/>
      <c r="M455" s="523"/>
      <c r="N455" s="1084"/>
      <c r="O455" s="1084">
        <f t="shared" si="38"/>
        <v>0</v>
      </c>
      <c r="P455" s="1084" t="str">
        <f t="shared" si="39"/>
        <v>#REF!</v>
      </c>
      <c r="Q455" s="1084"/>
      <c r="R455" s="1084"/>
      <c r="S455" s="270"/>
      <c r="T455" s="519"/>
      <c r="U455" s="1084"/>
      <c r="V455" s="1102"/>
      <c r="W455" s="1084"/>
      <c r="X455" s="1084"/>
      <c r="Y455" s="1186"/>
      <c r="Z455" s="1206"/>
      <c r="AA455" s="1085"/>
      <c r="AB455" s="1085"/>
      <c r="AC455" s="1105"/>
      <c r="AD455" s="1105"/>
      <c r="AE455" s="1105"/>
      <c r="AF455" s="270"/>
      <c r="AG455" s="1090"/>
      <c r="AH455" s="1090"/>
      <c r="AI455" s="1090"/>
    </row>
    <row r="456" ht="15.75" customHeight="1">
      <c r="A456" s="270">
        <f t="shared" si="40"/>
        <v>85</v>
      </c>
      <c r="B456" s="270"/>
      <c r="C456" s="519"/>
      <c r="D456" s="519"/>
      <c r="E456" s="519"/>
      <c r="F456" s="270"/>
      <c r="G456" s="270"/>
      <c r="H456" s="270">
        <f t="shared" si="41"/>
        <v>0</v>
      </c>
      <c r="I456" s="1079" t="str">
        <f t="shared" si="16"/>
        <v>#REF!</v>
      </c>
      <c r="J456" s="413">
        <v>8.0</v>
      </c>
      <c r="K456" s="270">
        <v>2024.0</v>
      </c>
      <c r="L456" s="523"/>
      <c r="M456" s="523"/>
      <c r="N456" s="1084"/>
      <c r="O456" s="1084">
        <f t="shared" si="38"/>
        <v>0</v>
      </c>
      <c r="P456" s="1084" t="str">
        <f t="shared" si="39"/>
        <v>#REF!</v>
      </c>
      <c r="Q456" s="1084"/>
      <c r="R456" s="1084"/>
      <c r="S456" s="270"/>
      <c r="T456" s="519"/>
      <c r="U456" s="1084"/>
      <c r="V456" s="1102"/>
      <c r="W456" s="1084"/>
      <c r="X456" s="1084"/>
      <c r="Y456" s="1186"/>
      <c r="Z456" s="1206"/>
      <c r="AA456" s="1085"/>
      <c r="AB456" s="1085"/>
      <c r="AC456" s="1105"/>
      <c r="AD456" s="1105"/>
      <c r="AE456" s="1105"/>
      <c r="AF456" s="270"/>
      <c r="AG456" s="1090"/>
      <c r="AH456" s="1090"/>
      <c r="AI456" s="1090"/>
    </row>
    <row r="457" ht="15.75" customHeight="1">
      <c r="A457" s="270">
        <f t="shared" si="40"/>
        <v>86</v>
      </c>
      <c r="B457" s="270"/>
      <c r="C457" s="519"/>
      <c r="D457" s="519"/>
      <c r="E457" s="519"/>
      <c r="F457" s="270"/>
      <c r="G457" s="270"/>
      <c r="H457" s="270">
        <f t="shared" si="41"/>
        <v>0</v>
      </c>
      <c r="I457" s="1079" t="str">
        <f t="shared" si="16"/>
        <v>#REF!</v>
      </c>
      <c r="J457" s="413">
        <v>8.0</v>
      </c>
      <c r="K457" s="270">
        <v>2024.0</v>
      </c>
      <c r="L457" s="523"/>
      <c r="M457" s="523"/>
      <c r="N457" s="1084"/>
      <c r="O457" s="1084">
        <f t="shared" si="38"/>
        <v>0</v>
      </c>
      <c r="P457" s="1084" t="str">
        <f t="shared" si="39"/>
        <v>#REF!</v>
      </c>
      <c r="Q457" s="1084"/>
      <c r="R457" s="1084"/>
      <c r="S457" s="270"/>
      <c r="T457" s="519"/>
      <c r="U457" s="1084"/>
      <c r="V457" s="1102"/>
      <c r="W457" s="1084"/>
      <c r="X457" s="1084"/>
      <c r="Y457" s="1186"/>
      <c r="Z457" s="1206"/>
      <c r="AA457" s="1085"/>
      <c r="AB457" s="1085"/>
      <c r="AC457" s="1105"/>
      <c r="AD457" s="1105"/>
      <c r="AE457" s="1105"/>
      <c r="AF457" s="270"/>
      <c r="AG457" s="1090"/>
      <c r="AH457" s="1090"/>
      <c r="AI457" s="1090"/>
    </row>
    <row r="458" ht="15.75" customHeight="1">
      <c r="A458" s="270">
        <f t="shared" si="40"/>
        <v>87</v>
      </c>
      <c r="B458" s="270"/>
      <c r="C458" s="519"/>
      <c r="D458" s="519"/>
      <c r="E458" s="519"/>
      <c r="F458" s="270"/>
      <c r="G458" s="270"/>
      <c r="H458" s="270">
        <f t="shared" si="41"/>
        <v>0</v>
      </c>
      <c r="I458" s="1079" t="str">
        <f t="shared" si="16"/>
        <v>#REF!</v>
      </c>
      <c r="J458" s="413">
        <v>8.0</v>
      </c>
      <c r="K458" s="270">
        <v>2024.0</v>
      </c>
      <c r="L458" s="523"/>
      <c r="M458" s="523"/>
      <c r="N458" s="1084"/>
      <c r="O458" s="1084">
        <f t="shared" si="38"/>
        <v>0</v>
      </c>
      <c r="P458" s="1084" t="str">
        <f t="shared" si="39"/>
        <v>#REF!</v>
      </c>
      <c r="Q458" s="1084"/>
      <c r="R458" s="1084"/>
      <c r="S458" s="270"/>
      <c r="T458" s="519"/>
      <c r="U458" s="1084"/>
      <c r="V458" s="1102"/>
      <c r="W458" s="1084"/>
      <c r="X458" s="1084"/>
      <c r="Y458" s="1186"/>
      <c r="Z458" s="1206"/>
      <c r="AA458" s="1085"/>
      <c r="AB458" s="1085"/>
      <c r="AC458" s="1105"/>
      <c r="AD458" s="1105"/>
      <c r="AE458" s="1105"/>
      <c r="AF458" s="270"/>
      <c r="AG458" s="1090"/>
      <c r="AH458" s="1090"/>
      <c r="AI458" s="1090"/>
    </row>
    <row r="459" ht="15.75" customHeight="1">
      <c r="A459" s="270">
        <f t="shared" si="40"/>
        <v>88</v>
      </c>
      <c r="B459" s="270"/>
      <c r="C459" s="519"/>
      <c r="D459" s="519"/>
      <c r="E459" s="519"/>
      <c r="F459" s="270"/>
      <c r="G459" s="270"/>
      <c r="H459" s="270">
        <f t="shared" si="41"/>
        <v>0</v>
      </c>
      <c r="I459" s="1079" t="str">
        <f t="shared" si="16"/>
        <v>#REF!</v>
      </c>
      <c r="J459" s="413">
        <v>8.0</v>
      </c>
      <c r="K459" s="270">
        <v>2024.0</v>
      </c>
      <c r="L459" s="523"/>
      <c r="M459" s="523"/>
      <c r="N459" s="1084"/>
      <c r="O459" s="1084">
        <f t="shared" si="38"/>
        <v>0</v>
      </c>
      <c r="P459" s="1084" t="str">
        <f t="shared" si="39"/>
        <v>#REF!</v>
      </c>
      <c r="Q459" s="1084"/>
      <c r="R459" s="1084"/>
      <c r="S459" s="270"/>
      <c r="T459" s="519"/>
      <c r="U459" s="1084"/>
      <c r="V459" s="1102"/>
      <c r="W459" s="1084"/>
      <c r="X459" s="1084"/>
      <c r="Y459" s="1186"/>
      <c r="Z459" s="1206"/>
      <c r="AA459" s="1085"/>
      <c r="AB459" s="1085"/>
      <c r="AC459" s="1105"/>
      <c r="AD459" s="1105"/>
      <c r="AE459" s="1105"/>
      <c r="AF459" s="270"/>
      <c r="AG459" s="1090"/>
      <c r="AH459" s="1090"/>
      <c r="AI459" s="1090"/>
    </row>
    <row r="460" ht="15.75" customHeight="1">
      <c r="A460" s="270">
        <f t="shared" si="40"/>
        <v>89</v>
      </c>
      <c r="B460" s="270"/>
      <c r="C460" s="519"/>
      <c r="D460" s="519"/>
      <c r="E460" s="519"/>
      <c r="F460" s="270"/>
      <c r="G460" s="270"/>
      <c r="H460" s="270">
        <f t="shared" si="41"/>
        <v>0</v>
      </c>
      <c r="I460" s="1079" t="str">
        <f t="shared" si="16"/>
        <v>#REF!</v>
      </c>
      <c r="J460" s="413">
        <v>8.0</v>
      </c>
      <c r="K460" s="270">
        <v>2024.0</v>
      </c>
      <c r="L460" s="523"/>
      <c r="M460" s="523"/>
      <c r="N460" s="1084"/>
      <c r="O460" s="1084">
        <f t="shared" si="38"/>
        <v>0</v>
      </c>
      <c r="P460" s="1084" t="str">
        <f t="shared" si="39"/>
        <v>#REF!</v>
      </c>
      <c r="Q460" s="1084"/>
      <c r="R460" s="1084"/>
      <c r="S460" s="270"/>
      <c r="T460" s="519"/>
      <c r="U460" s="1084"/>
      <c r="V460" s="1102"/>
      <c r="W460" s="1084"/>
      <c r="X460" s="1084"/>
      <c r="Y460" s="1186"/>
      <c r="Z460" s="1206"/>
      <c r="AA460" s="1085"/>
      <c r="AB460" s="1085"/>
      <c r="AC460" s="1105"/>
      <c r="AD460" s="1105"/>
      <c r="AE460" s="1105"/>
      <c r="AF460" s="270"/>
      <c r="AG460" s="1090"/>
      <c r="AH460" s="1090"/>
      <c r="AI460" s="1090"/>
    </row>
    <row r="461" ht="15.75" customHeight="1">
      <c r="A461" s="270">
        <f t="shared" si="40"/>
        <v>90</v>
      </c>
      <c r="B461" s="270"/>
      <c r="C461" s="519"/>
      <c r="D461" s="519"/>
      <c r="E461" s="519"/>
      <c r="F461" s="270"/>
      <c r="G461" s="270"/>
      <c r="H461" s="270">
        <f t="shared" si="41"/>
        <v>0</v>
      </c>
      <c r="I461" s="1079" t="str">
        <f t="shared" si="16"/>
        <v>#REF!</v>
      </c>
      <c r="J461" s="413">
        <v>8.0</v>
      </c>
      <c r="K461" s="270">
        <v>2024.0</v>
      </c>
      <c r="L461" s="523"/>
      <c r="M461" s="523"/>
      <c r="N461" s="1084"/>
      <c r="O461" s="1084">
        <f t="shared" si="38"/>
        <v>0</v>
      </c>
      <c r="P461" s="1084" t="str">
        <f t="shared" si="39"/>
        <v>#REF!</v>
      </c>
      <c r="Q461" s="1084"/>
      <c r="R461" s="1084"/>
      <c r="S461" s="270"/>
      <c r="T461" s="519"/>
      <c r="U461" s="1084"/>
      <c r="V461" s="1102"/>
      <c r="W461" s="1084"/>
      <c r="X461" s="1084"/>
      <c r="Y461" s="1186"/>
      <c r="Z461" s="1206"/>
      <c r="AA461" s="1085"/>
      <c r="AB461" s="1085"/>
      <c r="AC461" s="1105"/>
      <c r="AD461" s="1105"/>
      <c r="AE461" s="1105"/>
      <c r="AF461" s="270"/>
      <c r="AG461" s="1090"/>
      <c r="AH461" s="1090"/>
      <c r="AI461" s="1090"/>
    </row>
    <row r="462" ht="15.75" customHeight="1">
      <c r="A462" s="270">
        <f t="shared" si="40"/>
        <v>91</v>
      </c>
      <c r="B462" s="270"/>
      <c r="C462" s="519"/>
      <c r="D462" s="519"/>
      <c r="E462" s="519"/>
      <c r="F462" s="270"/>
      <c r="G462" s="270"/>
      <c r="H462" s="270">
        <f t="shared" si="41"/>
        <v>0</v>
      </c>
      <c r="I462" s="1079" t="str">
        <f t="shared" si="16"/>
        <v>#REF!</v>
      </c>
      <c r="J462" s="413">
        <v>8.0</v>
      </c>
      <c r="K462" s="270">
        <v>2024.0</v>
      </c>
      <c r="L462" s="523"/>
      <c r="M462" s="523"/>
      <c r="N462" s="1084"/>
      <c r="O462" s="1084">
        <f t="shared" si="38"/>
        <v>0</v>
      </c>
      <c r="P462" s="1084" t="str">
        <f t="shared" si="39"/>
        <v>#REF!</v>
      </c>
      <c r="Q462" s="1084"/>
      <c r="R462" s="1084"/>
      <c r="S462" s="270"/>
      <c r="T462" s="519"/>
      <c r="U462" s="1084"/>
      <c r="V462" s="1102"/>
      <c r="W462" s="1084"/>
      <c r="X462" s="1084"/>
      <c r="Y462" s="1186"/>
      <c r="Z462" s="1206"/>
      <c r="AA462" s="1085"/>
      <c r="AB462" s="1085"/>
      <c r="AC462" s="1105"/>
      <c r="AD462" s="1105"/>
      <c r="AE462" s="1105"/>
      <c r="AF462" s="270"/>
      <c r="AG462" s="1090"/>
      <c r="AH462" s="1090"/>
      <c r="AI462" s="1090"/>
    </row>
    <row r="463" ht="15.75" customHeight="1">
      <c r="A463" s="270">
        <f t="shared" si="40"/>
        <v>92</v>
      </c>
      <c r="B463" s="270"/>
      <c r="C463" s="519"/>
      <c r="D463" s="519"/>
      <c r="E463" s="519"/>
      <c r="F463" s="270"/>
      <c r="G463" s="270"/>
      <c r="H463" s="270">
        <f t="shared" si="41"/>
        <v>0</v>
      </c>
      <c r="I463" s="1079" t="str">
        <f t="shared" si="16"/>
        <v>#REF!</v>
      </c>
      <c r="J463" s="413">
        <v>8.0</v>
      </c>
      <c r="K463" s="270">
        <v>2024.0</v>
      </c>
      <c r="L463" s="523"/>
      <c r="M463" s="523"/>
      <c r="N463" s="1084"/>
      <c r="O463" s="1084">
        <f t="shared" si="38"/>
        <v>0</v>
      </c>
      <c r="P463" s="1084" t="str">
        <f t="shared" si="39"/>
        <v>#REF!</v>
      </c>
      <c r="Q463" s="1084"/>
      <c r="R463" s="1084"/>
      <c r="S463" s="270"/>
      <c r="T463" s="519"/>
      <c r="U463" s="1084"/>
      <c r="V463" s="1102"/>
      <c r="W463" s="1084"/>
      <c r="X463" s="1084"/>
      <c r="Y463" s="1186"/>
      <c r="Z463" s="1206"/>
      <c r="AA463" s="1085"/>
      <c r="AB463" s="1085"/>
      <c r="AC463" s="1105"/>
      <c r="AD463" s="1105"/>
      <c r="AE463" s="1105"/>
      <c r="AF463" s="270"/>
      <c r="AG463" s="1090"/>
      <c r="AH463" s="1090"/>
      <c r="AI463" s="1090"/>
    </row>
    <row r="464" ht="15.75" customHeight="1">
      <c r="A464" s="270">
        <f t="shared" si="40"/>
        <v>93</v>
      </c>
      <c r="B464" s="270"/>
      <c r="C464" s="519"/>
      <c r="D464" s="519"/>
      <c r="E464" s="519"/>
      <c r="F464" s="270"/>
      <c r="G464" s="270"/>
      <c r="H464" s="270">
        <f t="shared" si="41"/>
        <v>0</v>
      </c>
      <c r="I464" s="1079" t="str">
        <f t="shared" si="16"/>
        <v>#REF!</v>
      </c>
      <c r="J464" s="413">
        <v>8.0</v>
      </c>
      <c r="K464" s="270">
        <v>2024.0</v>
      </c>
      <c r="L464" s="523"/>
      <c r="M464" s="523"/>
      <c r="N464" s="1084"/>
      <c r="O464" s="1084">
        <f t="shared" si="38"/>
        <v>0</v>
      </c>
      <c r="P464" s="1084" t="str">
        <f t="shared" si="39"/>
        <v>#REF!</v>
      </c>
      <c r="Q464" s="1084"/>
      <c r="R464" s="1084"/>
      <c r="S464" s="270"/>
      <c r="T464" s="519"/>
      <c r="U464" s="1084"/>
      <c r="V464" s="1102"/>
      <c r="W464" s="1084"/>
      <c r="X464" s="1084"/>
      <c r="Y464" s="1186"/>
      <c r="Z464" s="1206"/>
      <c r="AA464" s="1085"/>
      <c r="AB464" s="1085"/>
      <c r="AC464" s="1105"/>
      <c r="AD464" s="1105"/>
      <c r="AE464" s="1105"/>
      <c r="AF464" s="270"/>
      <c r="AG464" s="1090"/>
      <c r="AH464" s="1090"/>
      <c r="AI464" s="1090"/>
    </row>
    <row r="465" ht="15.75" customHeight="1">
      <c r="A465" s="270">
        <f t="shared" si="40"/>
        <v>94</v>
      </c>
      <c r="B465" s="270"/>
      <c r="C465" s="519"/>
      <c r="D465" s="519"/>
      <c r="E465" s="519"/>
      <c r="F465" s="270"/>
      <c r="G465" s="270"/>
      <c r="H465" s="270">
        <f t="shared" si="41"/>
        <v>0</v>
      </c>
      <c r="I465" s="1079" t="str">
        <f t="shared" si="16"/>
        <v>#REF!</v>
      </c>
      <c r="J465" s="413">
        <v>8.0</v>
      </c>
      <c r="K465" s="270">
        <v>2024.0</v>
      </c>
      <c r="L465" s="523"/>
      <c r="M465" s="523"/>
      <c r="N465" s="1084"/>
      <c r="O465" s="1084">
        <f t="shared" si="38"/>
        <v>0</v>
      </c>
      <c r="P465" s="1084" t="str">
        <f t="shared" si="39"/>
        <v>#REF!</v>
      </c>
      <c r="Q465" s="1084"/>
      <c r="R465" s="1084"/>
      <c r="S465" s="270"/>
      <c r="T465" s="519"/>
      <c r="U465" s="1084"/>
      <c r="V465" s="1102"/>
      <c r="W465" s="1084"/>
      <c r="X465" s="1084"/>
      <c r="Y465" s="1186"/>
      <c r="Z465" s="1206"/>
      <c r="AA465" s="1085"/>
      <c r="AB465" s="1085"/>
      <c r="AC465" s="1105"/>
      <c r="AD465" s="1105"/>
      <c r="AE465" s="1105"/>
      <c r="AF465" s="270"/>
      <c r="AG465" s="1090"/>
      <c r="AH465" s="1090"/>
      <c r="AI465" s="1090"/>
    </row>
    <row r="466" ht="15.75" customHeight="1">
      <c r="A466" s="270">
        <f t="shared" si="40"/>
        <v>95</v>
      </c>
      <c r="B466" s="270"/>
      <c r="C466" s="519"/>
      <c r="D466" s="519"/>
      <c r="E466" s="519"/>
      <c r="F466" s="270"/>
      <c r="G466" s="270"/>
      <c r="H466" s="270">
        <f t="shared" si="41"/>
        <v>0</v>
      </c>
      <c r="I466" s="1079" t="str">
        <f t="shared" si="16"/>
        <v>#REF!</v>
      </c>
      <c r="J466" s="413">
        <v>8.0</v>
      </c>
      <c r="K466" s="270">
        <v>2024.0</v>
      </c>
      <c r="L466" s="523"/>
      <c r="M466" s="523"/>
      <c r="N466" s="1084"/>
      <c r="O466" s="1084">
        <f t="shared" si="38"/>
        <v>0</v>
      </c>
      <c r="P466" s="1084" t="str">
        <f t="shared" si="39"/>
        <v>#REF!</v>
      </c>
      <c r="Q466" s="1084"/>
      <c r="R466" s="1084"/>
      <c r="S466" s="270"/>
      <c r="T466" s="519"/>
      <c r="U466" s="1084"/>
      <c r="V466" s="1102"/>
      <c r="W466" s="1084"/>
      <c r="X466" s="1084"/>
      <c r="Y466" s="1186"/>
      <c r="Z466" s="1206"/>
      <c r="AA466" s="1085"/>
      <c r="AB466" s="1085"/>
      <c r="AC466" s="1105"/>
      <c r="AD466" s="1105"/>
      <c r="AE466" s="1105"/>
      <c r="AF466" s="270"/>
      <c r="AG466" s="1090"/>
      <c r="AH466" s="1090"/>
      <c r="AI466" s="1090"/>
    </row>
    <row r="467" ht="15.75" customHeight="1">
      <c r="A467" s="270">
        <f t="shared" si="40"/>
        <v>96</v>
      </c>
      <c r="B467" s="270"/>
      <c r="C467" s="519"/>
      <c r="D467" s="519"/>
      <c r="E467" s="519"/>
      <c r="F467" s="270"/>
      <c r="G467" s="270"/>
      <c r="H467" s="270">
        <f t="shared" si="41"/>
        <v>0</v>
      </c>
      <c r="I467" s="1079" t="str">
        <f t="shared" si="16"/>
        <v>#REF!</v>
      </c>
      <c r="J467" s="413">
        <v>8.0</v>
      </c>
      <c r="K467" s="270">
        <v>2024.0</v>
      </c>
      <c r="L467" s="523"/>
      <c r="M467" s="523"/>
      <c r="N467" s="1084"/>
      <c r="O467" s="1084">
        <f t="shared" si="38"/>
        <v>0</v>
      </c>
      <c r="P467" s="1084" t="str">
        <f t="shared" si="39"/>
        <v>#REF!</v>
      </c>
      <c r="Q467" s="1084"/>
      <c r="R467" s="1084"/>
      <c r="S467" s="270"/>
      <c r="T467" s="519"/>
      <c r="U467" s="1084"/>
      <c r="V467" s="1102"/>
      <c r="W467" s="1084"/>
      <c r="X467" s="1084"/>
      <c r="Y467" s="1186"/>
      <c r="Z467" s="1206"/>
      <c r="AA467" s="1085"/>
      <c r="AB467" s="1085"/>
      <c r="AC467" s="1105"/>
      <c r="AD467" s="1105"/>
      <c r="AE467" s="1105"/>
      <c r="AF467" s="270"/>
      <c r="AG467" s="1090"/>
      <c r="AH467" s="1090"/>
      <c r="AI467" s="1090"/>
    </row>
    <row r="468" ht="15.75" customHeight="1">
      <c r="A468" s="270">
        <f t="shared" si="40"/>
        <v>97</v>
      </c>
      <c r="B468" s="270"/>
      <c r="C468" s="519"/>
      <c r="D468" s="519"/>
      <c r="E468" s="519"/>
      <c r="F468" s="270"/>
      <c r="G468" s="270"/>
      <c r="H468" s="270">
        <f t="shared" si="41"/>
        <v>0</v>
      </c>
      <c r="I468" s="1079" t="str">
        <f t="shared" si="16"/>
        <v>#REF!</v>
      </c>
      <c r="J468" s="413">
        <v>8.0</v>
      </c>
      <c r="K468" s="270">
        <v>2024.0</v>
      </c>
      <c r="L468" s="523"/>
      <c r="M468" s="523"/>
      <c r="N468" s="1084"/>
      <c r="O468" s="1084">
        <f t="shared" si="38"/>
        <v>0</v>
      </c>
      <c r="P468" s="1084" t="str">
        <f t="shared" si="39"/>
        <v>#REF!</v>
      </c>
      <c r="Q468" s="1084"/>
      <c r="R468" s="1084"/>
      <c r="S468" s="270"/>
      <c r="T468" s="519"/>
      <c r="U468" s="1084"/>
      <c r="V468" s="1102"/>
      <c r="W468" s="1084"/>
      <c r="X468" s="1084"/>
      <c r="Y468" s="1186"/>
      <c r="Z468" s="1206"/>
      <c r="AA468" s="1085"/>
      <c r="AB468" s="1085"/>
      <c r="AC468" s="1105"/>
      <c r="AD468" s="1105"/>
      <c r="AE468" s="1105"/>
      <c r="AF468" s="270"/>
      <c r="AG468" s="1090"/>
      <c r="AH468" s="1090"/>
      <c r="AI468" s="1090"/>
    </row>
    <row r="469" ht="15.75" customHeight="1">
      <c r="A469" s="270">
        <f t="shared" si="40"/>
        <v>98</v>
      </c>
      <c r="B469" s="270"/>
      <c r="C469" s="519"/>
      <c r="D469" s="519"/>
      <c r="E469" s="519"/>
      <c r="F469" s="270"/>
      <c r="G469" s="270"/>
      <c r="H469" s="270">
        <f t="shared" si="41"/>
        <v>0</v>
      </c>
      <c r="I469" s="1079" t="str">
        <f t="shared" si="16"/>
        <v>#REF!</v>
      </c>
      <c r="J469" s="413">
        <v>8.0</v>
      </c>
      <c r="K469" s="270">
        <v>2024.0</v>
      </c>
      <c r="L469" s="523"/>
      <c r="M469" s="523"/>
      <c r="N469" s="1084"/>
      <c r="O469" s="1084">
        <f t="shared" si="38"/>
        <v>0</v>
      </c>
      <c r="P469" s="1084" t="str">
        <f t="shared" si="39"/>
        <v>#REF!</v>
      </c>
      <c r="Q469" s="1084"/>
      <c r="R469" s="1084"/>
      <c r="S469" s="270"/>
      <c r="T469" s="519"/>
      <c r="U469" s="1084"/>
      <c r="V469" s="1102"/>
      <c r="W469" s="1084"/>
      <c r="X469" s="1084"/>
      <c r="Y469" s="1186"/>
      <c r="Z469" s="1206"/>
      <c r="AA469" s="1085"/>
      <c r="AB469" s="1085"/>
      <c r="AC469" s="1105"/>
      <c r="AD469" s="1105"/>
      <c r="AE469" s="1105"/>
      <c r="AF469" s="270"/>
      <c r="AG469" s="1090"/>
      <c r="AH469" s="1090"/>
      <c r="AI469" s="1090"/>
    </row>
    <row r="470" ht="15.75" customHeight="1">
      <c r="A470" s="270">
        <f t="shared" si="40"/>
        <v>99</v>
      </c>
      <c r="B470" s="270"/>
      <c r="C470" s="519"/>
      <c r="D470" s="519"/>
      <c r="E470" s="519"/>
      <c r="F470" s="270"/>
      <c r="G470" s="270"/>
      <c r="H470" s="270">
        <f t="shared" si="41"/>
        <v>0</v>
      </c>
      <c r="I470" s="1079" t="str">
        <f t="shared" si="16"/>
        <v>#REF!</v>
      </c>
      <c r="J470" s="413">
        <v>8.0</v>
      </c>
      <c r="K470" s="270">
        <v>2024.0</v>
      </c>
      <c r="L470" s="523"/>
      <c r="M470" s="523"/>
      <c r="N470" s="1084"/>
      <c r="O470" s="1084">
        <f t="shared" si="38"/>
        <v>0</v>
      </c>
      <c r="P470" s="1084" t="str">
        <f t="shared" si="39"/>
        <v>#REF!</v>
      </c>
      <c r="Q470" s="1084"/>
      <c r="R470" s="1084"/>
      <c r="S470" s="270"/>
      <c r="T470" s="232"/>
      <c r="U470" s="1084"/>
      <c r="V470" s="1102"/>
      <c r="W470" s="1084"/>
      <c r="X470" s="1084"/>
      <c r="Y470" s="1186"/>
      <c r="Z470" s="1206"/>
      <c r="AA470" s="1085"/>
      <c r="AB470" s="1085"/>
      <c r="AC470" s="1105"/>
      <c r="AD470" s="1105"/>
      <c r="AE470" s="1105"/>
      <c r="AF470" s="270"/>
      <c r="AG470" s="1090"/>
      <c r="AH470" s="1090"/>
      <c r="AI470" s="1090"/>
    </row>
    <row r="471" ht="15.75" customHeight="1">
      <c r="A471" s="270">
        <f t="shared" si="40"/>
        <v>100</v>
      </c>
      <c r="B471" s="270"/>
      <c r="C471" s="519"/>
      <c r="D471" s="519"/>
      <c r="E471" s="519"/>
      <c r="F471" s="270"/>
      <c r="G471" s="270"/>
      <c r="H471" s="270">
        <f t="shared" si="41"/>
        <v>0</v>
      </c>
      <c r="I471" s="1079" t="str">
        <f t="shared" si="16"/>
        <v>#REF!</v>
      </c>
      <c r="J471" s="413">
        <v>8.0</v>
      </c>
      <c r="K471" s="270">
        <v>2024.0</v>
      </c>
      <c r="L471" s="523"/>
      <c r="M471" s="523"/>
      <c r="N471" s="1084"/>
      <c r="O471" s="1084">
        <f t="shared" si="38"/>
        <v>0</v>
      </c>
      <c r="P471" s="1084" t="str">
        <f t="shared" si="39"/>
        <v>#REF!</v>
      </c>
      <c r="Q471" s="1084"/>
      <c r="R471" s="1084"/>
      <c r="S471" s="270"/>
      <c r="T471" s="519"/>
      <c r="U471" s="1084"/>
      <c r="V471" s="1102"/>
      <c r="W471" s="1084"/>
      <c r="X471" s="1084"/>
      <c r="Y471" s="1186"/>
      <c r="Z471" s="1206"/>
      <c r="AA471" s="1085"/>
      <c r="AB471" s="1085"/>
      <c r="AC471" s="1105"/>
      <c r="AD471" s="1105"/>
      <c r="AE471" s="1105"/>
      <c r="AF471" s="270"/>
      <c r="AG471" s="1090"/>
      <c r="AH471" s="1090"/>
      <c r="AI471" s="1090"/>
    </row>
    <row r="472" ht="15.75" customHeight="1">
      <c r="A472" s="270">
        <f t="shared" si="40"/>
        <v>101</v>
      </c>
      <c r="B472" s="270"/>
      <c r="C472" s="519"/>
      <c r="D472" s="519"/>
      <c r="E472" s="519"/>
      <c r="F472" s="270"/>
      <c r="G472" s="270"/>
      <c r="H472" s="270">
        <f t="shared" si="41"/>
        <v>0</v>
      </c>
      <c r="I472" s="1079" t="str">
        <f t="shared" si="16"/>
        <v>#REF!</v>
      </c>
      <c r="J472" s="413">
        <v>8.0</v>
      </c>
      <c r="K472" s="270">
        <v>2024.0</v>
      </c>
      <c r="L472" s="523"/>
      <c r="M472" s="523"/>
      <c r="N472" s="1084"/>
      <c r="O472" s="1084">
        <f t="shared" si="38"/>
        <v>0</v>
      </c>
      <c r="P472" s="1084" t="str">
        <f t="shared" si="39"/>
        <v>#REF!</v>
      </c>
      <c r="Q472" s="1084"/>
      <c r="R472" s="1084"/>
      <c r="S472" s="270"/>
      <c r="T472" s="519"/>
      <c r="U472" s="1084"/>
      <c r="V472" s="1102"/>
      <c r="W472" s="1084"/>
      <c r="X472" s="1084"/>
      <c r="Y472" s="1186"/>
      <c r="Z472" s="1206"/>
      <c r="AA472" s="1085"/>
      <c r="AB472" s="1085"/>
      <c r="AC472" s="1105"/>
      <c r="AD472" s="1105"/>
      <c r="AE472" s="1105"/>
      <c r="AF472" s="270"/>
      <c r="AG472" s="1090"/>
      <c r="AH472" s="1090"/>
      <c r="AI472" s="1090"/>
    </row>
    <row r="473" ht="15.75" customHeight="1">
      <c r="A473" s="270">
        <f t="shared" si="40"/>
        <v>102</v>
      </c>
      <c r="B473" s="270"/>
      <c r="C473" s="519"/>
      <c r="D473" s="519"/>
      <c r="E473" s="519"/>
      <c r="F473" s="270"/>
      <c r="G473" s="270"/>
      <c r="H473" s="270">
        <f t="shared" si="41"/>
        <v>0</v>
      </c>
      <c r="I473" s="1079" t="str">
        <f t="shared" si="16"/>
        <v>#REF!</v>
      </c>
      <c r="J473" s="413">
        <v>8.0</v>
      </c>
      <c r="K473" s="270">
        <v>2024.0</v>
      </c>
      <c r="L473" s="523"/>
      <c r="M473" s="523"/>
      <c r="N473" s="1084"/>
      <c r="O473" s="1084">
        <f t="shared" si="38"/>
        <v>0</v>
      </c>
      <c r="P473" s="1084" t="str">
        <f t="shared" si="39"/>
        <v>#REF!</v>
      </c>
      <c r="Q473" s="1084"/>
      <c r="R473" s="1084"/>
      <c r="S473" s="270"/>
      <c r="T473" s="232"/>
      <c r="U473" s="1084"/>
      <c r="V473" s="1102"/>
      <c r="W473" s="1084"/>
      <c r="X473" s="1084"/>
      <c r="Y473" s="1186"/>
      <c r="Z473" s="1206"/>
      <c r="AA473" s="1085"/>
      <c r="AB473" s="1085"/>
      <c r="AC473" s="1105"/>
      <c r="AD473" s="1105"/>
      <c r="AE473" s="1105"/>
      <c r="AF473" s="270"/>
      <c r="AG473" s="1090"/>
      <c r="AH473" s="1090"/>
      <c r="AI473" s="1090"/>
    </row>
    <row r="474" ht="15.75" customHeight="1">
      <c r="A474" s="270">
        <f t="shared" si="40"/>
        <v>103</v>
      </c>
      <c r="B474" s="270"/>
      <c r="C474" s="519"/>
      <c r="D474" s="519"/>
      <c r="E474" s="519"/>
      <c r="F474" s="270"/>
      <c r="G474" s="270"/>
      <c r="H474" s="270">
        <f t="shared" si="41"/>
        <v>0</v>
      </c>
      <c r="I474" s="1079" t="str">
        <f t="shared" si="16"/>
        <v>#REF!</v>
      </c>
      <c r="J474" s="413">
        <v>8.0</v>
      </c>
      <c r="K474" s="270">
        <v>2024.0</v>
      </c>
      <c r="L474" s="523"/>
      <c r="M474" s="523"/>
      <c r="N474" s="1084"/>
      <c r="O474" s="1084">
        <f t="shared" si="38"/>
        <v>0</v>
      </c>
      <c r="P474" s="1084" t="str">
        <f t="shared" si="39"/>
        <v>#REF!</v>
      </c>
      <c r="Q474" s="1084"/>
      <c r="R474" s="1084"/>
      <c r="S474" s="270"/>
      <c r="T474" s="519"/>
      <c r="U474" s="1084"/>
      <c r="V474" s="1102"/>
      <c r="W474" s="1084"/>
      <c r="X474" s="1084"/>
      <c r="Y474" s="1186"/>
      <c r="Z474" s="1206"/>
      <c r="AA474" s="1085"/>
      <c r="AB474" s="1085"/>
      <c r="AC474" s="1105"/>
      <c r="AD474" s="1105"/>
      <c r="AE474" s="1105"/>
      <c r="AF474" s="270"/>
      <c r="AG474" s="1090"/>
      <c r="AH474" s="1090"/>
      <c r="AI474" s="1090"/>
    </row>
    <row r="475" ht="15.75" customHeight="1">
      <c r="A475" s="270">
        <f t="shared" si="40"/>
        <v>104</v>
      </c>
      <c r="B475" s="270"/>
      <c r="C475" s="519"/>
      <c r="D475" s="519"/>
      <c r="E475" s="519"/>
      <c r="F475" s="270"/>
      <c r="G475" s="270"/>
      <c r="H475" s="270">
        <f t="shared" si="41"/>
        <v>0</v>
      </c>
      <c r="I475" s="1079" t="str">
        <f t="shared" si="16"/>
        <v>#REF!</v>
      </c>
      <c r="J475" s="413">
        <v>8.0</v>
      </c>
      <c r="K475" s="270">
        <v>2024.0</v>
      </c>
      <c r="L475" s="523"/>
      <c r="M475" s="523"/>
      <c r="N475" s="1084"/>
      <c r="O475" s="1084">
        <f t="shared" si="38"/>
        <v>0</v>
      </c>
      <c r="P475" s="1084" t="str">
        <f t="shared" si="39"/>
        <v>#REF!</v>
      </c>
      <c r="Q475" s="1084"/>
      <c r="R475" s="1084"/>
      <c r="S475" s="270"/>
      <c r="T475" s="232"/>
      <c r="U475" s="1084"/>
      <c r="V475" s="1102"/>
      <c r="W475" s="1084"/>
      <c r="X475" s="1084"/>
      <c r="Y475" s="1186"/>
      <c r="Z475" s="1206"/>
      <c r="AA475" s="1085"/>
      <c r="AB475" s="1085"/>
      <c r="AC475" s="1105"/>
      <c r="AD475" s="1105"/>
      <c r="AE475" s="1105"/>
      <c r="AF475" s="270"/>
      <c r="AG475" s="1090"/>
      <c r="AH475" s="1090"/>
      <c r="AI475" s="1090"/>
    </row>
    <row r="476" ht="15.75" customHeight="1">
      <c r="A476" s="270">
        <f t="shared" si="40"/>
        <v>105</v>
      </c>
      <c r="B476" s="270"/>
      <c r="C476" s="519"/>
      <c r="D476" s="519"/>
      <c r="E476" s="519"/>
      <c r="F476" s="270"/>
      <c r="G476" s="270"/>
      <c r="H476" s="270">
        <f t="shared" si="41"/>
        <v>0</v>
      </c>
      <c r="I476" s="1079" t="str">
        <f t="shared" si="16"/>
        <v>#REF!</v>
      </c>
      <c r="J476" s="413">
        <v>8.0</v>
      </c>
      <c r="K476" s="270">
        <v>2024.0</v>
      </c>
      <c r="L476" s="523"/>
      <c r="M476" s="523"/>
      <c r="N476" s="1084"/>
      <c r="O476" s="1084">
        <f t="shared" si="38"/>
        <v>0</v>
      </c>
      <c r="P476" s="1084" t="str">
        <f t="shared" si="39"/>
        <v>#REF!</v>
      </c>
      <c r="Q476" s="1084"/>
      <c r="R476" s="1084"/>
      <c r="S476" s="270"/>
      <c r="T476" s="519"/>
      <c r="U476" s="1084"/>
      <c r="V476" s="1102"/>
      <c r="W476" s="1084"/>
      <c r="X476" s="1084"/>
      <c r="Y476" s="1186"/>
      <c r="Z476" s="1206"/>
      <c r="AA476" s="1085"/>
      <c r="AB476" s="1085"/>
      <c r="AC476" s="1105"/>
      <c r="AD476" s="1105"/>
      <c r="AE476" s="1105"/>
      <c r="AF476" s="270"/>
      <c r="AG476" s="1090"/>
      <c r="AH476" s="1090"/>
      <c r="AI476" s="1090"/>
    </row>
    <row r="477" ht="15.75" customHeight="1">
      <c r="A477" s="270">
        <f t="shared" si="40"/>
        <v>106</v>
      </c>
      <c r="B477" s="270"/>
      <c r="C477" s="519"/>
      <c r="D477" s="519"/>
      <c r="E477" s="519"/>
      <c r="F477" s="270"/>
      <c r="G477" s="270"/>
      <c r="H477" s="270">
        <f t="shared" si="41"/>
        <v>0</v>
      </c>
      <c r="I477" s="1079" t="str">
        <f t="shared" si="16"/>
        <v>#REF!</v>
      </c>
      <c r="J477" s="413">
        <v>8.0</v>
      </c>
      <c r="K477" s="270">
        <v>2024.0</v>
      </c>
      <c r="L477" s="523"/>
      <c r="M477" s="523"/>
      <c r="N477" s="1084"/>
      <c r="O477" s="1084">
        <f t="shared" si="38"/>
        <v>0</v>
      </c>
      <c r="P477" s="1084" t="str">
        <f t="shared" si="39"/>
        <v>#REF!</v>
      </c>
      <c r="Q477" s="1084"/>
      <c r="R477" s="1084"/>
      <c r="S477" s="270"/>
      <c r="T477" s="519"/>
      <c r="U477" s="1084"/>
      <c r="V477" s="1102"/>
      <c r="W477" s="1084"/>
      <c r="X477" s="1084"/>
      <c r="Y477" s="1186"/>
      <c r="Z477" s="1206"/>
      <c r="AA477" s="1085"/>
      <c r="AB477" s="1085"/>
      <c r="AC477" s="1105"/>
      <c r="AD477" s="1105"/>
      <c r="AE477" s="1105"/>
      <c r="AF477" s="270"/>
      <c r="AG477" s="1090"/>
      <c r="AH477" s="1090"/>
      <c r="AI477" s="1090"/>
    </row>
    <row r="478" ht="15.75" customHeight="1">
      <c r="A478" s="270">
        <f t="shared" si="40"/>
        <v>107</v>
      </c>
      <c r="B478" s="270"/>
      <c r="C478" s="519"/>
      <c r="D478" s="519"/>
      <c r="E478" s="519"/>
      <c r="F478" s="270"/>
      <c r="G478" s="270"/>
      <c r="H478" s="270">
        <f t="shared" si="41"/>
        <v>0</v>
      </c>
      <c r="I478" s="1079" t="str">
        <f t="shared" si="16"/>
        <v>#REF!</v>
      </c>
      <c r="J478" s="413">
        <v>8.0</v>
      </c>
      <c r="K478" s="270">
        <v>2024.0</v>
      </c>
      <c r="L478" s="523"/>
      <c r="M478" s="523"/>
      <c r="N478" s="1084"/>
      <c r="O478" s="1084">
        <f t="shared" si="38"/>
        <v>0</v>
      </c>
      <c r="P478" s="1084" t="str">
        <f t="shared" si="39"/>
        <v>#REF!</v>
      </c>
      <c r="Q478" s="1084"/>
      <c r="R478" s="1084"/>
      <c r="S478" s="270"/>
      <c r="T478" s="519"/>
      <c r="U478" s="1084"/>
      <c r="V478" s="1102"/>
      <c r="W478" s="1084"/>
      <c r="X478" s="1084"/>
      <c r="Y478" s="1186"/>
      <c r="Z478" s="1206"/>
      <c r="AA478" s="1085"/>
      <c r="AB478" s="1085"/>
      <c r="AC478" s="1105"/>
      <c r="AD478" s="1105"/>
      <c r="AE478" s="1105"/>
      <c r="AF478" s="270"/>
      <c r="AG478" s="1090"/>
      <c r="AH478" s="1090"/>
      <c r="AI478" s="1090"/>
    </row>
    <row r="479" ht="15.75" customHeight="1">
      <c r="A479" s="270">
        <f t="shared" si="40"/>
        <v>108</v>
      </c>
      <c r="B479" s="270"/>
      <c r="C479" s="519"/>
      <c r="D479" s="519"/>
      <c r="E479" s="519"/>
      <c r="F479" s="270"/>
      <c r="G479" s="270"/>
      <c r="H479" s="270">
        <f t="shared" si="41"/>
        <v>0</v>
      </c>
      <c r="I479" s="1079" t="str">
        <f t="shared" si="16"/>
        <v>#REF!</v>
      </c>
      <c r="J479" s="413">
        <v>8.0</v>
      </c>
      <c r="K479" s="270">
        <v>2024.0</v>
      </c>
      <c r="L479" s="523"/>
      <c r="M479" s="523"/>
      <c r="N479" s="1084"/>
      <c r="O479" s="1084">
        <f t="shared" si="38"/>
        <v>0</v>
      </c>
      <c r="P479" s="1084" t="str">
        <f t="shared" si="39"/>
        <v>#REF!</v>
      </c>
      <c r="Q479" s="1084"/>
      <c r="R479" s="1084"/>
      <c r="S479" s="270"/>
      <c r="T479" s="519"/>
      <c r="U479" s="1084"/>
      <c r="V479" s="1102"/>
      <c r="W479" s="1084"/>
      <c r="X479" s="1084"/>
      <c r="Y479" s="1186"/>
      <c r="Z479" s="1206"/>
      <c r="AA479" s="1085"/>
      <c r="AB479" s="1085"/>
      <c r="AC479" s="1105"/>
      <c r="AD479" s="1105"/>
      <c r="AE479" s="1105"/>
      <c r="AF479" s="270"/>
      <c r="AG479" s="1090"/>
      <c r="AH479" s="1090"/>
      <c r="AI479" s="1090"/>
    </row>
    <row r="480" ht="15.75" customHeight="1">
      <c r="A480" s="270">
        <f t="shared" si="40"/>
        <v>109</v>
      </c>
      <c r="B480" s="270"/>
      <c r="C480" s="519"/>
      <c r="D480" s="519"/>
      <c r="E480" s="519"/>
      <c r="F480" s="270"/>
      <c r="G480" s="270"/>
      <c r="H480" s="270">
        <f t="shared" si="41"/>
        <v>0</v>
      </c>
      <c r="I480" s="1079" t="str">
        <f t="shared" si="16"/>
        <v>#REF!</v>
      </c>
      <c r="J480" s="413">
        <v>8.0</v>
      </c>
      <c r="K480" s="270">
        <v>2024.0</v>
      </c>
      <c r="L480" s="523"/>
      <c r="M480" s="523"/>
      <c r="N480" s="1084"/>
      <c r="O480" s="1084">
        <f t="shared" si="38"/>
        <v>0</v>
      </c>
      <c r="P480" s="1084" t="str">
        <f t="shared" si="39"/>
        <v>#REF!</v>
      </c>
      <c r="Q480" s="1084"/>
      <c r="R480" s="1084"/>
      <c r="S480" s="270"/>
      <c r="T480" s="519"/>
      <c r="U480" s="1084"/>
      <c r="V480" s="1102"/>
      <c r="W480" s="1084"/>
      <c r="X480" s="1084"/>
      <c r="Y480" s="1186"/>
      <c r="Z480" s="1206"/>
      <c r="AA480" s="1085"/>
      <c r="AB480" s="1085"/>
      <c r="AC480" s="1105"/>
      <c r="AD480" s="1105"/>
      <c r="AE480" s="1105"/>
      <c r="AF480" s="270"/>
      <c r="AG480" s="1090"/>
      <c r="AH480" s="1090"/>
      <c r="AI480" s="1090"/>
    </row>
    <row r="481" ht="15.75" customHeight="1">
      <c r="A481" s="270">
        <f t="shared" si="40"/>
        <v>110</v>
      </c>
      <c r="B481" s="270"/>
      <c r="C481" s="519"/>
      <c r="D481" s="519"/>
      <c r="E481" s="519"/>
      <c r="F481" s="270"/>
      <c r="G481" s="270"/>
      <c r="H481" s="270">
        <f t="shared" si="41"/>
        <v>0</v>
      </c>
      <c r="I481" s="1079" t="str">
        <f t="shared" si="16"/>
        <v>#REF!</v>
      </c>
      <c r="J481" s="413">
        <v>8.0</v>
      </c>
      <c r="K481" s="270">
        <v>2024.0</v>
      </c>
      <c r="L481" s="523"/>
      <c r="M481" s="523"/>
      <c r="N481" s="1084"/>
      <c r="O481" s="1084">
        <f t="shared" si="38"/>
        <v>0</v>
      </c>
      <c r="P481" s="1084" t="str">
        <f t="shared" si="39"/>
        <v>#REF!</v>
      </c>
      <c r="Q481" s="1084"/>
      <c r="R481" s="1084"/>
      <c r="S481" s="270"/>
      <c r="T481" s="519"/>
      <c r="U481" s="1084"/>
      <c r="V481" s="1102"/>
      <c r="W481" s="1084"/>
      <c r="X481" s="1084"/>
      <c r="Y481" s="1186"/>
      <c r="Z481" s="1206"/>
      <c r="AA481" s="1085"/>
      <c r="AB481" s="1085"/>
      <c r="AC481" s="1105"/>
      <c r="AD481" s="1105"/>
      <c r="AE481" s="1105"/>
      <c r="AF481" s="270"/>
      <c r="AG481" s="1090"/>
      <c r="AH481" s="1090"/>
      <c r="AI481" s="1090"/>
    </row>
    <row r="482" ht="15.75" customHeight="1">
      <c r="A482" s="270">
        <f t="shared" si="40"/>
        <v>111</v>
      </c>
      <c r="B482" s="270"/>
      <c r="C482" s="519"/>
      <c r="D482" s="519"/>
      <c r="E482" s="519"/>
      <c r="F482" s="270"/>
      <c r="G482" s="270"/>
      <c r="H482" s="270">
        <f t="shared" si="41"/>
        <v>0</v>
      </c>
      <c r="I482" s="1079" t="str">
        <f t="shared" si="16"/>
        <v>#REF!</v>
      </c>
      <c r="J482" s="413">
        <v>8.0</v>
      </c>
      <c r="K482" s="270">
        <v>2024.0</v>
      </c>
      <c r="L482" s="523"/>
      <c r="M482" s="523"/>
      <c r="N482" s="1084"/>
      <c r="O482" s="1084">
        <f t="shared" si="38"/>
        <v>0</v>
      </c>
      <c r="P482" s="1084" t="str">
        <f t="shared" si="39"/>
        <v>#REF!</v>
      </c>
      <c r="Q482" s="1084"/>
      <c r="R482" s="1084"/>
      <c r="S482" s="270"/>
      <c r="T482" s="519"/>
      <c r="U482" s="1084"/>
      <c r="V482" s="1102"/>
      <c r="W482" s="1084"/>
      <c r="X482" s="1084"/>
      <c r="Y482" s="1186"/>
      <c r="Z482" s="1206"/>
      <c r="AA482" s="1085"/>
      <c r="AB482" s="1085"/>
      <c r="AC482" s="1105"/>
      <c r="AD482" s="1105"/>
      <c r="AE482" s="1105"/>
      <c r="AF482" s="270"/>
      <c r="AG482" s="1090"/>
      <c r="AH482" s="1090"/>
      <c r="AI482" s="1090"/>
    </row>
    <row r="483" ht="15.75" customHeight="1">
      <c r="A483" s="270">
        <f t="shared" si="40"/>
        <v>112</v>
      </c>
      <c r="B483" s="270"/>
      <c r="C483" s="519"/>
      <c r="D483" s="519"/>
      <c r="E483" s="519"/>
      <c r="F483" s="270"/>
      <c r="G483" s="270"/>
      <c r="H483" s="270">
        <f t="shared" si="41"/>
        <v>0</v>
      </c>
      <c r="I483" s="1079" t="str">
        <f t="shared" si="16"/>
        <v>#REF!</v>
      </c>
      <c r="J483" s="413">
        <v>8.0</v>
      </c>
      <c r="K483" s="270">
        <v>2024.0</v>
      </c>
      <c r="L483" s="523"/>
      <c r="M483" s="523"/>
      <c r="N483" s="1084"/>
      <c r="O483" s="1084">
        <f t="shared" si="38"/>
        <v>0</v>
      </c>
      <c r="P483" s="1084" t="str">
        <f t="shared" si="39"/>
        <v>#REF!</v>
      </c>
      <c r="Q483" s="1084"/>
      <c r="R483" s="1084"/>
      <c r="S483" s="270"/>
      <c r="T483" s="519"/>
      <c r="U483" s="1084"/>
      <c r="V483" s="1102"/>
      <c r="W483" s="1084"/>
      <c r="X483" s="1084"/>
      <c r="Y483" s="1186"/>
      <c r="Z483" s="1206"/>
      <c r="AA483" s="1085"/>
      <c r="AB483" s="1085"/>
      <c r="AC483" s="1105"/>
      <c r="AD483" s="1105"/>
      <c r="AE483" s="1105"/>
      <c r="AF483" s="270"/>
      <c r="AG483" s="1090"/>
      <c r="AH483" s="1090"/>
      <c r="AI483" s="1090"/>
    </row>
    <row r="484" ht="15.75" customHeight="1">
      <c r="A484" s="270">
        <f t="shared" si="40"/>
        <v>113</v>
      </c>
      <c r="B484" s="270"/>
      <c r="C484" s="519"/>
      <c r="D484" s="519"/>
      <c r="E484" s="519"/>
      <c r="F484" s="270"/>
      <c r="G484" s="270"/>
      <c r="H484" s="270">
        <f t="shared" si="41"/>
        <v>0</v>
      </c>
      <c r="I484" s="1079" t="str">
        <f t="shared" si="16"/>
        <v>#REF!</v>
      </c>
      <c r="J484" s="413">
        <v>8.0</v>
      </c>
      <c r="K484" s="270">
        <v>2024.0</v>
      </c>
      <c r="L484" s="1148"/>
      <c r="M484" s="1148"/>
      <c r="N484" s="1084"/>
      <c r="O484" s="1084">
        <f t="shared" si="38"/>
        <v>0</v>
      </c>
      <c r="P484" s="1084" t="str">
        <f t="shared" si="39"/>
        <v>#REF!</v>
      </c>
      <c r="Q484" s="1084"/>
      <c r="R484" s="1084"/>
      <c r="S484" s="270"/>
      <c r="T484" s="220"/>
      <c r="U484" s="1084"/>
      <c r="V484" s="1102"/>
      <c r="W484" s="1084"/>
      <c r="X484" s="1084"/>
      <c r="Y484" s="1186"/>
      <c r="Z484" s="1206"/>
      <c r="AA484" s="1085"/>
      <c r="AB484" s="1085"/>
      <c r="AC484" s="1105"/>
      <c r="AD484" s="1105"/>
      <c r="AE484" s="1105"/>
      <c r="AF484" s="270"/>
      <c r="AG484" s="1090"/>
      <c r="AH484" s="1090"/>
      <c r="AI484" s="1090"/>
    </row>
    <row r="485" ht="15.75" customHeight="1">
      <c r="A485" s="270">
        <f t="shared" si="40"/>
        <v>114</v>
      </c>
      <c r="B485" s="270"/>
      <c r="C485" s="519"/>
      <c r="D485" s="519"/>
      <c r="E485" s="519"/>
      <c r="F485" s="270"/>
      <c r="G485" s="270"/>
      <c r="H485" s="270">
        <f t="shared" si="41"/>
        <v>0</v>
      </c>
      <c r="I485" s="1079" t="str">
        <f t="shared" si="16"/>
        <v>#REF!</v>
      </c>
      <c r="J485" s="413">
        <v>8.0</v>
      </c>
      <c r="K485" s="270">
        <v>2024.0</v>
      </c>
      <c r="L485" s="523"/>
      <c r="M485" s="270"/>
      <c r="N485" s="1084"/>
      <c r="O485" s="1084">
        <f t="shared" si="38"/>
        <v>0</v>
      </c>
      <c r="P485" s="1084" t="str">
        <f t="shared" si="39"/>
        <v>#REF!</v>
      </c>
      <c r="Q485" s="1084"/>
      <c r="R485" s="1084"/>
      <c r="S485" s="270"/>
      <c r="T485" s="519"/>
      <c r="U485" s="1084"/>
      <c r="V485" s="1102"/>
      <c r="W485" s="1084"/>
      <c r="X485" s="1084"/>
      <c r="Y485" s="1186"/>
      <c r="Z485" s="1206"/>
      <c r="AA485" s="1085"/>
      <c r="AB485" s="1085"/>
      <c r="AC485" s="1105"/>
      <c r="AD485" s="1105"/>
      <c r="AE485" s="1105"/>
      <c r="AF485" s="270"/>
      <c r="AG485" s="1090"/>
      <c r="AH485" s="1090"/>
      <c r="AI485" s="1090"/>
    </row>
    <row r="486" ht="15.75" customHeight="1">
      <c r="A486" s="270">
        <f t="shared" si="40"/>
        <v>115</v>
      </c>
      <c r="B486" s="270"/>
      <c r="C486" s="519"/>
      <c r="D486" s="519"/>
      <c r="E486" s="519"/>
      <c r="F486" s="270"/>
      <c r="G486" s="270"/>
      <c r="H486" s="270">
        <f t="shared" si="41"/>
        <v>0</v>
      </c>
      <c r="I486" s="1079" t="str">
        <f t="shared" si="16"/>
        <v>#REF!</v>
      </c>
      <c r="J486" s="413">
        <v>8.0</v>
      </c>
      <c r="K486" s="270">
        <v>2024.0</v>
      </c>
      <c r="L486" s="523"/>
      <c r="M486" s="270"/>
      <c r="N486" s="1084"/>
      <c r="O486" s="1084">
        <f t="shared" si="38"/>
        <v>0</v>
      </c>
      <c r="P486" s="1084" t="str">
        <f t="shared" si="39"/>
        <v>#REF!</v>
      </c>
      <c r="Q486" s="1084"/>
      <c r="R486" s="1084"/>
      <c r="S486" s="270"/>
      <c r="T486" s="519"/>
      <c r="U486" s="1084"/>
      <c r="V486" s="1102"/>
      <c r="W486" s="1084"/>
      <c r="X486" s="1084"/>
      <c r="Y486" s="1186"/>
      <c r="Z486" s="1206"/>
      <c r="AA486" s="1085"/>
      <c r="AB486" s="1085"/>
      <c r="AC486" s="1105"/>
      <c r="AD486" s="1105"/>
      <c r="AE486" s="1105"/>
      <c r="AF486" s="270"/>
      <c r="AG486" s="1090"/>
      <c r="AH486" s="1090"/>
      <c r="AI486" s="1090"/>
    </row>
    <row r="487" ht="15.75" customHeight="1">
      <c r="A487" s="270">
        <f t="shared" si="40"/>
        <v>116</v>
      </c>
      <c r="B487" s="270"/>
      <c r="C487" s="519"/>
      <c r="D487" s="519"/>
      <c r="E487" s="519"/>
      <c r="F487" s="270"/>
      <c r="G487" s="270"/>
      <c r="H487" s="270">
        <f t="shared" si="41"/>
        <v>0</v>
      </c>
      <c r="I487" s="1079" t="str">
        <f t="shared" si="16"/>
        <v>#REF!</v>
      </c>
      <c r="J487" s="413">
        <v>8.0</v>
      </c>
      <c r="K487" s="270">
        <v>2024.0</v>
      </c>
      <c r="L487" s="523"/>
      <c r="M487" s="270"/>
      <c r="N487" s="1084"/>
      <c r="O487" s="1084">
        <f t="shared" si="38"/>
        <v>0</v>
      </c>
      <c r="P487" s="1084" t="str">
        <f t="shared" si="39"/>
        <v>#REF!</v>
      </c>
      <c r="Q487" s="1084"/>
      <c r="R487" s="1084"/>
      <c r="S487" s="270"/>
      <c r="T487" s="519"/>
      <c r="U487" s="1084"/>
      <c r="V487" s="1102"/>
      <c r="W487" s="1084"/>
      <c r="X487" s="1084"/>
      <c r="Y487" s="1186"/>
      <c r="Z487" s="1206"/>
      <c r="AA487" s="1085"/>
      <c r="AB487" s="1085"/>
      <c r="AC487" s="1105"/>
      <c r="AD487" s="1105"/>
      <c r="AE487" s="1105"/>
      <c r="AF487" s="270"/>
      <c r="AG487" s="1090"/>
      <c r="AH487" s="1090"/>
      <c r="AI487" s="1090"/>
    </row>
    <row r="488" ht="15.75" customHeight="1">
      <c r="A488" s="1089"/>
      <c r="B488" s="1089"/>
      <c r="C488" s="1304"/>
      <c r="D488" s="1304"/>
      <c r="E488" s="1304"/>
      <c r="F488" s="1089"/>
      <c r="G488" s="1089"/>
      <c r="H488" s="1089"/>
      <c r="I488" s="1090"/>
      <c r="J488" s="1089"/>
      <c r="K488" s="1089"/>
      <c r="L488" s="1308"/>
      <c r="M488" s="1089"/>
      <c r="N488" s="1309"/>
      <c r="O488" s="1309"/>
      <c r="P488" s="1310"/>
      <c r="Q488" s="1309"/>
      <c r="R488" s="1309"/>
      <c r="S488" s="1089"/>
      <c r="T488" s="1304"/>
      <c r="U488" s="1309"/>
      <c r="V488" s="1310"/>
      <c r="W488" s="1309"/>
      <c r="X488" s="1309"/>
      <c r="Y488" s="1310"/>
      <c r="Z488" s="1311"/>
      <c r="AA488" s="1312"/>
      <c r="AB488" s="1312"/>
      <c r="AC488" s="1088"/>
      <c r="AD488" s="1088"/>
      <c r="AE488" s="1088"/>
      <c r="AF488" s="1089"/>
      <c r="AG488" s="1090"/>
      <c r="AH488" s="1090"/>
      <c r="AI488" s="1090"/>
    </row>
    <row r="489" ht="15.75" customHeight="1">
      <c r="A489" s="1089"/>
      <c r="B489" s="1089"/>
      <c r="C489" s="1304"/>
      <c r="D489" s="1304"/>
      <c r="E489" s="1304"/>
      <c r="F489" s="1089"/>
      <c r="G489" s="1089"/>
      <c r="H489" s="1089"/>
      <c r="I489" s="1090"/>
      <c r="J489" s="1089"/>
      <c r="K489" s="1089"/>
      <c r="L489" s="1308"/>
      <c r="M489" s="1089"/>
      <c r="N489" s="1309"/>
      <c r="O489" s="1309"/>
      <c r="P489" s="1310"/>
      <c r="Q489" s="1309"/>
      <c r="R489" s="1309"/>
      <c r="S489" s="1089"/>
      <c r="T489" s="1304"/>
      <c r="U489" s="1309"/>
      <c r="V489" s="1310"/>
      <c r="W489" s="1309"/>
      <c r="X489" s="1309"/>
      <c r="Y489" s="1310"/>
      <c r="Z489" s="1311"/>
      <c r="AA489" s="1312"/>
      <c r="AB489" s="1312"/>
      <c r="AC489" s="1088"/>
      <c r="AD489" s="1088"/>
      <c r="AE489" s="1088"/>
      <c r="AF489" s="1089"/>
      <c r="AG489" s="1090"/>
      <c r="AH489" s="1090"/>
      <c r="AI489" s="1090"/>
    </row>
    <row r="490" ht="15.75" customHeight="1">
      <c r="A490" s="1089"/>
      <c r="B490" s="1089"/>
      <c r="C490" s="1304"/>
      <c r="D490" s="1304"/>
      <c r="E490" s="1304"/>
      <c r="F490" s="1089"/>
      <c r="G490" s="1089"/>
      <c r="H490" s="1089"/>
      <c r="I490" s="1090"/>
      <c r="J490" s="1089"/>
      <c r="K490" s="1089"/>
      <c r="L490" s="1308"/>
      <c r="M490" s="1089"/>
      <c r="N490" s="1309"/>
      <c r="O490" s="1309"/>
      <c r="P490" s="1310"/>
      <c r="Q490" s="1309"/>
      <c r="R490" s="1309"/>
      <c r="S490" s="1089"/>
      <c r="T490" s="1304"/>
      <c r="U490" s="1309"/>
      <c r="V490" s="1310"/>
      <c r="W490" s="1309"/>
      <c r="X490" s="1309"/>
      <c r="Y490" s="1310"/>
      <c r="Z490" s="1311"/>
      <c r="AA490" s="1312"/>
      <c r="AB490" s="1312"/>
      <c r="AC490" s="1088"/>
      <c r="AD490" s="1088"/>
      <c r="AE490" s="1088"/>
      <c r="AF490" s="1089"/>
      <c r="AG490" s="1090"/>
      <c r="AH490" s="1090"/>
      <c r="AI490" s="1090"/>
    </row>
    <row r="491" ht="15.75" customHeight="1">
      <c r="A491" s="1089"/>
      <c r="B491" s="1089"/>
      <c r="C491" s="1304"/>
      <c r="D491" s="1304"/>
      <c r="E491" s="1304"/>
      <c r="F491" s="1089"/>
      <c r="G491" s="1089"/>
      <c r="H491" s="1089"/>
      <c r="I491" s="1090"/>
      <c r="J491" s="1089"/>
      <c r="K491" s="1089"/>
      <c r="L491" s="1308"/>
      <c r="M491" s="1089"/>
      <c r="N491" s="1309"/>
      <c r="O491" s="1309"/>
      <c r="P491" s="1310"/>
      <c r="Q491" s="1309"/>
      <c r="R491" s="1309"/>
      <c r="S491" s="1089"/>
      <c r="T491" s="1304"/>
      <c r="U491" s="1309"/>
      <c r="V491" s="1310"/>
      <c r="W491" s="1309"/>
      <c r="X491" s="1309"/>
      <c r="Y491" s="1310"/>
      <c r="Z491" s="1311"/>
      <c r="AA491" s="1312"/>
      <c r="AB491" s="1312"/>
      <c r="AC491" s="1088"/>
      <c r="AD491" s="1088"/>
      <c r="AE491" s="1088"/>
      <c r="AF491" s="1089"/>
      <c r="AG491" s="1090"/>
      <c r="AH491" s="1090"/>
      <c r="AI491" s="1090"/>
    </row>
    <row r="492" ht="15.75" customHeight="1">
      <c r="A492" s="1089"/>
      <c r="B492" s="1089"/>
      <c r="C492" s="1304"/>
      <c r="D492" s="1304"/>
      <c r="E492" s="1304"/>
      <c r="F492" s="1089"/>
      <c r="G492" s="1089"/>
      <c r="H492" s="1089"/>
      <c r="I492" s="1090"/>
      <c r="J492" s="1089"/>
      <c r="K492" s="1089"/>
      <c r="L492" s="1308"/>
      <c r="M492" s="1089"/>
      <c r="N492" s="1309"/>
      <c r="O492" s="1309"/>
      <c r="P492" s="1310"/>
      <c r="Q492" s="1309"/>
      <c r="R492" s="1309"/>
      <c r="S492" s="1089"/>
      <c r="T492" s="1304"/>
      <c r="U492" s="1309"/>
      <c r="V492" s="1310"/>
      <c r="W492" s="1309"/>
      <c r="X492" s="1309"/>
      <c r="Y492" s="1310"/>
      <c r="Z492" s="1311"/>
      <c r="AA492" s="1312"/>
      <c r="AB492" s="1312"/>
      <c r="AC492" s="1088"/>
      <c r="AD492" s="1088"/>
      <c r="AE492" s="1088"/>
      <c r="AF492" s="1089"/>
      <c r="AG492" s="1090"/>
      <c r="AH492" s="1090"/>
      <c r="AI492" s="1090"/>
    </row>
    <row r="493" ht="15.75" customHeight="1">
      <c r="A493" s="1089"/>
      <c r="B493" s="1089"/>
      <c r="C493" s="1304"/>
      <c r="D493" s="1304"/>
      <c r="E493" s="1304"/>
      <c r="F493" s="1089"/>
      <c r="G493" s="1089"/>
      <c r="H493" s="1089"/>
      <c r="I493" s="1090"/>
      <c r="J493" s="1089"/>
      <c r="K493" s="1089"/>
      <c r="L493" s="1308"/>
      <c r="M493" s="1089"/>
      <c r="N493" s="1309"/>
      <c r="O493" s="1309"/>
      <c r="P493" s="1310"/>
      <c r="Q493" s="1309"/>
      <c r="R493" s="1309"/>
      <c r="S493" s="1089"/>
      <c r="T493" s="1304"/>
      <c r="U493" s="1309"/>
      <c r="V493" s="1310"/>
      <c r="W493" s="1309"/>
      <c r="X493" s="1309"/>
      <c r="Y493" s="1310"/>
      <c r="Z493" s="1311"/>
      <c r="AA493" s="1312"/>
      <c r="AB493" s="1312"/>
      <c r="AC493" s="1088"/>
      <c r="AD493" s="1088"/>
      <c r="AE493" s="1088"/>
      <c r="AF493" s="1089"/>
      <c r="AG493" s="1090"/>
      <c r="AH493" s="1090"/>
      <c r="AI493" s="1090"/>
    </row>
    <row r="494" ht="15.75" customHeight="1">
      <c r="A494" s="1089"/>
      <c r="B494" s="1089"/>
      <c r="C494" s="1304"/>
      <c r="D494" s="1304"/>
      <c r="E494" s="1304"/>
      <c r="F494" s="1089"/>
      <c r="G494" s="1089"/>
      <c r="H494" s="1089"/>
      <c r="I494" s="1090"/>
      <c r="J494" s="1089"/>
      <c r="K494" s="1089"/>
      <c r="L494" s="1308"/>
      <c r="M494" s="1089"/>
      <c r="N494" s="1309"/>
      <c r="O494" s="1309"/>
      <c r="P494" s="1310"/>
      <c r="Q494" s="1309"/>
      <c r="R494" s="1309"/>
      <c r="S494" s="1089"/>
      <c r="T494" s="1304"/>
      <c r="U494" s="1309"/>
      <c r="V494" s="1310"/>
      <c r="W494" s="1309"/>
      <c r="X494" s="1309"/>
      <c r="Y494" s="1310"/>
      <c r="Z494" s="1311"/>
      <c r="AA494" s="1312"/>
      <c r="AB494" s="1312"/>
      <c r="AC494" s="1088"/>
      <c r="AD494" s="1088"/>
      <c r="AE494" s="1088"/>
      <c r="AF494" s="1089"/>
      <c r="AG494" s="1090"/>
      <c r="AH494" s="1090"/>
      <c r="AI494" s="1090"/>
    </row>
    <row r="495" ht="15.75" customHeight="1">
      <c r="A495" s="1089"/>
      <c r="B495" s="1089"/>
      <c r="C495" s="1304"/>
      <c r="D495" s="1304"/>
      <c r="E495" s="1304"/>
      <c r="F495" s="1089"/>
      <c r="G495" s="1089"/>
      <c r="H495" s="1089"/>
      <c r="I495" s="1090"/>
      <c r="J495" s="1089"/>
      <c r="K495" s="1089"/>
      <c r="L495" s="1308"/>
      <c r="M495" s="1089"/>
      <c r="N495" s="1309"/>
      <c r="O495" s="1309"/>
      <c r="P495" s="1310"/>
      <c r="Q495" s="1309"/>
      <c r="R495" s="1309"/>
      <c r="S495" s="1089"/>
      <c r="T495" s="1304"/>
      <c r="U495" s="1309"/>
      <c r="V495" s="1310"/>
      <c r="W495" s="1309"/>
      <c r="X495" s="1309"/>
      <c r="Y495" s="1310"/>
      <c r="Z495" s="1311"/>
      <c r="AA495" s="1312"/>
      <c r="AB495" s="1312"/>
      <c r="AC495" s="1088"/>
      <c r="AD495" s="1088"/>
      <c r="AE495" s="1088"/>
      <c r="AF495" s="1089"/>
      <c r="AG495" s="1090"/>
      <c r="AH495" s="1090"/>
      <c r="AI495" s="1090"/>
    </row>
    <row r="496" ht="15.75" customHeight="1">
      <c r="A496" s="1089"/>
      <c r="B496" s="1089"/>
      <c r="C496" s="1304"/>
      <c r="D496" s="1304"/>
      <c r="E496" s="1304"/>
      <c r="F496" s="1089"/>
      <c r="G496" s="1089"/>
      <c r="H496" s="1089"/>
      <c r="I496" s="1090"/>
      <c r="J496" s="1089"/>
      <c r="K496" s="1089"/>
      <c r="L496" s="1308"/>
      <c r="M496" s="1089"/>
      <c r="N496" s="1309"/>
      <c r="O496" s="1309"/>
      <c r="P496" s="1310"/>
      <c r="Q496" s="1309"/>
      <c r="R496" s="1309"/>
      <c r="S496" s="1089"/>
      <c r="T496" s="1304"/>
      <c r="U496" s="1309"/>
      <c r="V496" s="1310"/>
      <c r="W496" s="1309"/>
      <c r="X496" s="1309"/>
      <c r="Y496" s="1310"/>
      <c r="Z496" s="1311"/>
      <c r="AA496" s="1312"/>
      <c r="AB496" s="1312"/>
      <c r="AC496" s="1088"/>
      <c r="AD496" s="1088"/>
      <c r="AE496" s="1088"/>
      <c r="AF496" s="1089"/>
      <c r="AG496" s="1090"/>
      <c r="AH496" s="1090"/>
      <c r="AI496" s="1090"/>
    </row>
    <row r="497" ht="15.75" customHeight="1">
      <c r="A497" s="1089"/>
      <c r="B497" s="1089"/>
      <c r="C497" s="1304"/>
      <c r="D497" s="1304"/>
      <c r="E497" s="1304"/>
      <c r="F497" s="1089"/>
      <c r="G497" s="1089"/>
      <c r="H497" s="1089"/>
      <c r="I497" s="1090"/>
      <c r="J497" s="1089"/>
      <c r="K497" s="1089"/>
      <c r="L497" s="1308"/>
      <c r="M497" s="1089"/>
      <c r="N497" s="1309"/>
      <c r="O497" s="1309"/>
      <c r="P497" s="1310"/>
      <c r="Q497" s="1309"/>
      <c r="R497" s="1309"/>
      <c r="S497" s="1089"/>
      <c r="T497" s="1304"/>
      <c r="U497" s="1309"/>
      <c r="V497" s="1310"/>
      <c r="W497" s="1309"/>
      <c r="X497" s="1309"/>
      <c r="Y497" s="1310"/>
      <c r="Z497" s="1311"/>
      <c r="AA497" s="1312"/>
      <c r="AB497" s="1312"/>
      <c r="AC497" s="1088"/>
      <c r="AD497" s="1088"/>
      <c r="AE497" s="1088"/>
      <c r="AF497" s="1089"/>
      <c r="AG497" s="1090"/>
      <c r="AH497" s="1090"/>
      <c r="AI497" s="1090"/>
    </row>
    <row r="498" ht="15.75" customHeight="1">
      <c r="A498" s="1089"/>
      <c r="B498" s="1089"/>
      <c r="C498" s="1304"/>
      <c r="D498" s="1304"/>
      <c r="E498" s="1304"/>
      <c r="F498" s="1089"/>
      <c r="G498" s="1089"/>
      <c r="H498" s="1089"/>
      <c r="I498" s="1090"/>
      <c r="J498" s="1089"/>
      <c r="K498" s="1089"/>
      <c r="L498" s="1308"/>
      <c r="M498" s="1089"/>
      <c r="N498" s="1309"/>
      <c r="O498" s="1309"/>
      <c r="P498" s="1310"/>
      <c r="Q498" s="1309"/>
      <c r="R498" s="1309"/>
      <c r="S498" s="1089"/>
      <c r="T498" s="1304"/>
      <c r="U498" s="1309"/>
      <c r="V498" s="1310"/>
      <c r="W498" s="1309"/>
      <c r="X498" s="1309"/>
      <c r="Y498" s="1310"/>
      <c r="Z498" s="1311"/>
      <c r="AA498" s="1312"/>
      <c r="AB498" s="1312"/>
      <c r="AC498" s="1088"/>
      <c r="AD498" s="1088"/>
      <c r="AE498" s="1088"/>
      <c r="AF498" s="1089"/>
      <c r="AG498" s="1090"/>
      <c r="AH498" s="1090"/>
      <c r="AI498" s="1090"/>
    </row>
    <row r="499" ht="15.75" customHeight="1">
      <c r="A499" s="1089"/>
      <c r="B499" s="1089"/>
      <c r="C499" s="1304"/>
      <c r="D499" s="1304"/>
      <c r="E499" s="1304"/>
      <c r="F499" s="1089"/>
      <c r="G499" s="1089"/>
      <c r="H499" s="1089"/>
      <c r="I499" s="1090"/>
      <c r="J499" s="1089"/>
      <c r="K499" s="1089"/>
      <c r="L499" s="1308"/>
      <c r="M499" s="1089"/>
      <c r="N499" s="1309"/>
      <c r="O499" s="1309"/>
      <c r="P499" s="1310"/>
      <c r="Q499" s="1309"/>
      <c r="R499" s="1309"/>
      <c r="S499" s="1089"/>
      <c r="T499" s="1304"/>
      <c r="U499" s="1309"/>
      <c r="V499" s="1310"/>
      <c r="W499" s="1309"/>
      <c r="X499" s="1309"/>
      <c r="Y499" s="1310"/>
      <c r="Z499" s="1311"/>
      <c r="AA499" s="1312"/>
      <c r="AB499" s="1312"/>
      <c r="AC499" s="1088"/>
      <c r="AD499" s="1088"/>
      <c r="AE499" s="1088"/>
      <c r="AF499" s="1089"/>
      <c r="AG499" s="1090"/>
      <c r="AH499" s="1090"/>
      <c r="AI499" s="1090"/>
    </row>
    <row r="500" ht="15.75" customHeight="1">
      <c r="A500" s="1089"/>
      <c r="B500" s="1089"/>
      <c r="C500" s="1304"/>
      <c r="D500" s="1304"/>
      <c r="E500" s="1304"/>
      <c r="F500" s="1089"/>
      <c r="G500" s="1089"/>
      <c r="H500" s="1089"/>
      <c r="I500" s="1090"/>
      <c r="J500" s="1089"/>
      <c r="K500" s="1089"/>
      <c r="L500" s="1308"/>
      <c r="M500" s="1089"/>
      <c r="N500" s="1309"/>
      <c r="O500" s="1309"/>
      <c r="P500" s="1310"/>
      <c r="Q500" s="1309"/>
      <c r="R500" s="1309"/>
      <c r="S500" s="1089"/>
      <c r="T500" s="1304"/>
      <c r="U500" s="1309"/>
      <c r="V500" s="1310"/>
      <c r="W500" s="1309"/>
      <c r="X500" s="1309"/>
      <c r="Y500" s="1310"/>
      <c r="Z500" s="1311"/>
      <c r="AA500" s="1312"/>
      <c r="AB500" s="1312"/>
      <c r="AC500" s="1088"/>
      <c r="AD500" s="1088"/>
      <c r="AE500" s="1088"/>
      <c r="AF500" s="1089"/>
      <c r="AG500" s="1090"/>
      <c r="AH500" s="1090"/>
      <c r="AI500" s="1090"/>
    </row>
    <row r="501" ht="15.75" customHeight="1">
      <c r="A501" s="1089"/>
      <c r="B501" s="1089"/>
      <c r="C501" s="1304"/>
      <c r="D501" s="1304"/>
      <c r="E501" s="1304"/>
      <c r="F501" s="1089"/>
      <c r="G501" s="1089"/>
      <c r="H501" s="1089"/>
      <c r="I501" s="1090"/>
      <c r="J501" s="1089"/>
      <c r="K501" s="1089"/>
      <c r="L501" s="1308"/>
      <c r="M501" s="1089"/>
      <c r="N501" s="1309"/>
      <c r="O501" s="1309"/>
      <c r="P501" s="1310"/>
      <c r="Q501" s="1309"/>
      <c r="R501" s="1309"/>
      <c r="S501" s="1089"/>
      <c r="T501" s="1304"/>
      <c r="U501" s="1309"/>
      <c r="V501" s="1310"/>
      <c r="W501" s="1309"/>
      <c r="X501" s="1309"/>
      <c r="Y501" s="1310"/>
      <c r="Z501" s="1311"/>
      <c r="AA501" s="1312"/>
      <c r="AB501" s="1312"/>
      <c r="AC501" s="1088"/>
      <c r="AD501" s="1088"/>
      <c r="AE501" s="1088"/>
      <c r="AF501" s="1089"/>
      <c r="AG501" s="1090"/>
      <c r="AH501" s="1090"/>
      <c r="AI501" s="1090"/>
    </row>
    <row r="502" ht="15.75" customHeight="1">
      <c r="A502" s="1089"/>
      <c r="B502" s="1089"/>
      <c r="C502" s="1304"/>
      <c r="D502" s="1304"/>
      <c r="E502" s="1304"/>
      <c r="F502" s="1089"/>
      <c r="G502" s="1089"/>
      <c r="H502" s="1089"/>
      <c r="I502" s="1090"/>
      <c r="J502" s="1089"/>
      <c r="K502" s="1089"/>
      <c r="L502" s="1308"/>
      <c r="M502" s="1089"/>
      <c r="N502" s="1309"/>
      <c r="O502" s="1309"/>
      <c r="P502" s="1310"/>
      <c r="Q502" s="1309"/>
      <c r="R502" s="1309"/>
      <c r="S502" s="1089"/>
      <c r="T502" s="1304"/>
      <c r="U502" s="1309"/>
      <c r="V502" s="1310"/>
      <c r="W502" s="1309"/>
      <c r="X502" s="1309"/>
      <c r="Y502" s="1310"/>
      <c r="Z502" s="1311"/>
      <c r="AA502" s="1312"/>
      <c r="AB502" s="1312"/>
      <c r="AC502" s="1088"/>
      <c r="AD502" s="1088"/>
      <c r="AE502" s="1088"/>
      <c r="AF502" s="1089"/>
      <c r="AG502" s="1090"/>
      <c r="AH502" s="1090"/>
      <c r="AI502" s="1090"/>
    </row>
    <row r="503" ht="15.75" customHeight="1">
      <c r="A503" s="1089"/>
      <c r="B503" s="1089"/>
      <c r="C503" s="1304"/>
      <c r="D503" s="1304"/>
      <c r="E503" s="1304"/>
      <c r="F503" s="1089"/>
      <c r="G503" s="1089"/>
      <c r="H503" s="1089"/>
      <c r="I503" s="1090"/>
      <c r="J503" s="1089"/>
      <c r="K503" s="1089"/>
      <c r="L503" s="1308"/>
      <c r="M503" s="1089"/>
      <c r="N503" s="1309"/>
      <c r="O503" s="1309"/>
      <c r="P503" s="1310"/>
      <c r="Q503" s="1309"/>
      <c r="R503" s="1309"/>
      <c r="S503" s="1089"/>
      <c r="T503" s="1304"/>
      <c r="U503" s="1309"/>
      <c r="V503" s="1310"/>
      <c r="W503" s="1309"/>
      <c r="X503" s="1309"/>
      <c r="Y503" s="1310"/>
      <c r="Z503" s="1311"/>
      <c r="AA503" s="1312"/>
      <c r="AB503" s="1312"/>
      <c r="AC503" s="1088"/>
      <c r="AD503" s="1088"/>
      <c r="AE503" s="1088"/>
      <c r="AF503" s="1089"/>
      <c r="AG503" s="1090"/>
      <c r="AH503" s="1090"/>
      <c r="AI503" s="1090"/>
    </row>
    <row r="504" ht="15.75" customHeight="1">
      <c r="A504" s="1089"/>
      <c r="B504" s="1089"/>
      <c r="C504" s="1304"/>
      <c r="D504" s="1304"/>
      <c r="E504" s="1304"/>
      <c r="F504" s="1089"/>
      <c r="G504" s="1089"/>
      <c r="H504" s="1089"/>
      <c r="I504" s="1090"/>
      <c r="J504" s="1089"/>
      <c r="K504" s="1089"/>
      <c r="L504" s="1308"/>
      <c r="M504" s="1089"/>
      <c r="N504" s="1309"/>
      <c r="O504" s="1309"/>
      <c r="P504" s="1310"/>
      <c r="Q504" s="1309"/>
      <c r="R504" s="1309"/>
      <c r="S504" s="1089"/>
      <c r="T504" s="1304"/>
      <c r="U504" s="1309"/>
      <c r="V504" s="1310"/>
      <c r="W504" s="1309"/>
      <c r="X504" s="1309"/>
      <c r="Y504" s="1310"/>
      <c r="Z504" s="1311"/>
      <c r="AA504" s="1312"/>
      <c r="AB504" s="1312"/>
      <c r="AC504" s="1088"/>
      <c r="AD504" s="1088"/>
      <c r="AE504" s="1088"/>
      <c r="AF504" s="1089"/>
      <c r="AG504" s="1090"/>
      <c r="AH504" s="1090"/>
      <c r="AI504" s="1090"/>
    </row>
    <row r="505" ht="15.75" customHeight="1">
      <c r="A505" s="1089"/>
      <c r="B505" s="1089"/>
      <c r="C505" s="1304"/>
      <c r="D505" s="1304"/>
      <c r="E505" s="1304"/>
      <c r="F505" s="1089"/>
      <c r="G505" s="1089"/>
      <c r="H505" s="1089"/>
      <c r="I505" s="1090"/>
      <c r="J505" s="1089"/>
      <c r="K505" s="1089"/>
      <c r="L505" s="1308"/>
      <c r="M505" s="1089"/>
      <c r="N505" s="1309"/>
      <c r="O505" s="1309"/>
      <c r="P505" s="1310"/>
      <c r="Q505" s="1309"/>
      <c r="R505" s="1309"/>
      <c r="S505" s="1089"/>
      <c r="T505" s="1304"/>
      <c r="U505" s="1309"/>
      <c r="V505" s="1310"/>
      <c r="W505" s="1309"/>
      <c r="X505" s="1309"/>
      <c r="Y505" s="1310"/>
      <c r="Z505" s="1311"/>
      <c r="AA505" s="1312"/>
      <c r="AB505" s="1312"/>
      <c r="AC505" s="1088"/>
      <c r="AD505" s="1088"/>
      <c r="AE505" s="1088"/>
      <c r="AF505" s="1089"/>
      <c r="AG505" s="1090"/>
      <c r="AH505" s="1090"/>
      <c r="AI505" s="1090"/>
    </row>
    <row r="506" ht="15.75" customHeight="1">
      <c r="A506" s="1089"/>
      <c r="B506" s="1089"/>
      <c r="C506" s="1304"/>
      <c r="D506" s="1304"/>
      <c r="E506" s="1304"/>
      <c r="F506" s="1089"/>
      <c r="G506" s="1089"/>
      <c r="H506" s="1089"/>
      <c r="I506" s="1090"/>
      <c r="J506" s="1089"/>
      <c r="K506" s="1089"/>
      <c r="L506" s="1308"/>
      <c r="M506" s="1089"/>
      <c r="N506" s="1309"/>
      <c r="O506" s="1309"/>
      <c r="P506" s="1310"/>
      <c r="Q506" s="1309"/>
      <c r="R506" s="1309"/>
      <c r="S506" s="1089"/>
      <c r="T506" s="1304"/>
      <c r="U506" s="1309"/>
      <c r="V506" s="1310"/>
      <c r="W506" s="1309"/>
      <c r="X506" s="1309"/>
      <c r="Y506" s="1310"/>
      <c r="Z506" s="1311"/>
      <c r="AA506" s="1312"/>
      <c r="AB506" s="1312"/>
      <c r="AC506" s="1088"/>
      <c r="AD506" s="1088"/>
      <c r="AE506" s="1088"/>
      <c r="AF506" s="1089"/>
      <c r="AG506" s="1090"/>
      <c r="AH506" s="1090"/>
      <c r="AI506" s="1090"/>
    </row>
    <row r="507" ht="15.75" customHeight="1">
      <c r="A507" s="1089"/>
      <c r="B507" s="1089"/>
      <c r="C507" s="1304"/>
      <c r="D507" s="1304"/>
      <c r="E507" s="1304"/>
      <c r="F507" s="1089"/>
      <c r="G507" s="1089"/>
      <c r="H507" s="1089"/>
      <c r="I507" s="1090"/>
      <c r="J507" s="1089"/>
      <c r="K507" s="1089"/>
      <c r="L507" s="1308"/>
      <c r="M507" s="1089"/>
      <c r="N507" s="1309"/>
      <c r="O507" s="1309"/>
      <c r="P507" s="1310"/>
      <c r="Q507" s="1309"/>
      <c r="R507" s="1309"/>
      <c r="S507" s="1089"/>
      <c r="T507" s="1304"/>
      <c r="U507" s="1309"/>
      <c r="V507" s="1310"/>
      <c r="W507" s="1309"/>
      <c r="X507" s="1309"/>
      <c r="Y507" s="1310"/>
      <c r="Z507" s="1311"/>
      <c r="AA507" s="1312"/>
      <c r="AB507" s="1312"/>
      <c r="AC507" s="1088"/>
      <c r="AD507" s="1088"/>
      <c r="AE507" s="1088"/>
      <c r="AF507" s="1089"/>
      <c r="AG507" s="1090"/>
      <c r="AH507" s="1090"/>
      <c r="AI507" s="1090"/>
    </row>
    <row r="508" ht="15.75" customHeight="1">
      <c r="A508" s="1089"/>
      <c r="B508" s="1089"/>
      <c r="C508" s="1304"/>
      <c r="D508" s="1304"/>
      <c r="E508" s="1304"/>
      <c r="F508" s="1089"/>
      <c r="G508" s="1089"/>
      <c r="H508" s="1089"/>
      <c r="I508" s="1090"/>
      <c r="J508" s="1089"/>
      <c r="K508" s="1089"/>
      <c r="L508" s="1308"/>
      <c r="M508" s="1089"/>
      <c r="N508" s="1309"/>
      <c r="O508" s="1309"/>
      <c r="P508" s="1310"/>
      <c r="Q508" s="1309"/>
      <c r="R508" s="1309"/>
      <c r="S508" s="1089"/>
      <c r="T508" s="1304"/>
      <c r="U508" s="1309"/>
      <c r="V508" s="1310"/>
      <c r="W508" s="1309"/>
      <c r="X508" s="1309"/>
      <c r="Y508" s="1310"/>
      <c r="Z508" s="1311"/>
      <c r="AA508" s="1312"/>
      <c r="AB508" s="1312"/>
      <c r="AC508" s="1088"/>
      <c r="AD508" s="1088"/>
      <c r="AE508" s="1088"/>
      <c r="AF508" s="1089"/>
      <c r="AG508" s="1090"/>
      <c r="AH508" s="1090"/>
      <c r="AI508" s="1090"/>
    </row>
    <row r="509" ht="15.75" customHeight="1">
      <c r="A509" s="1089"/>
      <c r="B509" s="1089"/>
      <c r="C509" s="1304"/>
      <c r="D509" s="1304"/>
      <c r="E509" s="1304"/>
      <c r="F509" s="1089"/>
      <c r="G509" s="1089"/>
      <c r="H509" s="1089"/>
      <c r="I509" s="1090"/>
      <c r="J509" s="1089"/>
      <c r="K509" s="1089"/>
      <c r="L509" s="1308"/>
      <c r="M509" s="1089"/>
      <c r="N509" s="1309"/>
      <c r="O509" s="1309"/>
      <c r="P509" s="1310"/>
      <c r="Q509" s="1309"/>
      <c r="R509" s="1309"/>
      <c r="S509" s="1089"/>
      <c r="T509" s="1304"/>
      <c r="U509" s="1309"/>
      <c r="V509" s="1310"/>
      <c r="W509" s="1309"/>
      <c r="X509" s="1309"/>
      <c r="Y509" s="1310"/>
      <c r="Z509" s="1311"/>
      <c r="AA509" s="1312"/>
      <c r="AB509" s="1312"/>
      <c r="AC509" s="1088"/>
      <c r="AD509" s="1088"/>
      <c r="AE509" s="1088"/>
      <c r="AF509" s="1089"/>
      <c r="AG509" s="1090"/>
      <c r="AH509" s="1090"/>
      <c r="AI509" s="1090"/>
    </row>
    <row r="510" ht="15.75" customHeight="1">
      <c r="A510" s="1089"/>
      <c r="B510" s="1089"/>
      <c r="C510" s="1304"/>
      <c r="D510" s="1304"/>
      <c r="E510" s="1304"/>
      <c r="F510" s="1089"/>
      <c r="G510" s="1089"/>
      <c r="H510" s="1089"/>
      <c r="I510" s="1090"/>
      <c r="J510" s="1089"/>
      <c r="K510" s="1089"/>
      <c r="L510" s="1308"/>
      <c r="M510" s="1089"/>
      <c r="N510" s="1309"/>
      <c r="O510" s="1309"/>
      <c r="P510" s="1310"/>
      <c r="Q510" s="1309"/>
      <c r="R510" s="1309"/>
      <c r="S510" s="1089"/>
      <c r="T510" s="1304"/>
      <c r="U510" s="1309"/>
      <c r="V510" s="1310"/>
      <c r="W510" s="1309"/>
      <c r="X510" s="1309"/>
      <c r="Y510" s="1310"/>
      <c r="Z510" s="1311"/>
      <c r="AA510" s="1312"/>
      <c r="AB510" s="1312"/>
      <c r="AC510" s="1088"/>
      <c r="AD510" s="1088"/>
      <c r="AE510" s="1088"/>
      <c r="AF510" s="1089"/>
      <c r="AG510" s="1090"/>
      <c r="AH510" s="1090"/>
      <c r="AI510" s="1090"/>
    </row>
    <row r="511" ht="15.75" customHeight="1">
      <c r="A511" s="1089"/>
      <c r="B511" s="1089"/>
      <c r="C511" s="1304"/>
      <c r="D511" s="1304"/>
      <c r="E511" s="1304"/>
      <c r="F511" s="1089"/>
      <c r="G511" s="1089"/>
      <c r="H511" s="1089"/>
      <c r="I511" s="1090"/>
      <c r="J511" s="1089"/>
      <c r="K511" s="1089"/>
      <c r="L511" s="1308"/>
      <c r="M511" s="1089"/>
      <c r="N511" s="1309"/>
      <c r="O511" s="1309"/>
      <c r="P511" s="1310"/>
      <c r="Q511" s="1309"/>
      <c r="R511" s="1309"/>
      <c r="S511" s="1089"/>
      <c r="T511" s="1304"/>
      <c r="U511" s="1309"/>
      <c r="V511" s="1310"/>
      <c r="W511" s="1309"/>
      <c r="X511" s="1309"/>
      <c r="Y511" s="1310"/>
      <c r="Z511" s="1311"/>
      <c r="AA511" s="1312"/>
      <c r="AB511" s="1312"/>
      <c r="AC511" s="1088"/>
      <c r="AD511" s="1088"/>
      <c r="AE511" s="1088"/>
      <c r="AF511" s="1089"/>
      <c r="AG511" s="1090"/>
      <c r="AH511" s="1090"/>
      <c r="AI511" s="1090"/>
    </row>
    <row r="512" ht="15.75" customHeight="1">
      <c r="A512" s="1089"/>
      <c r="B512" s="1089"/>
      <c r="C512" s="1304"/>
      <c r="D512" s="1304"/>
      <c r="E512" s="1304"/>
      <c r="F512" s="1089"/>
      <c r="G512" s="1089"/>
      <c r="H512" s="1089"/>
      <c r="I512" s="1090"/>
      <c r="J512" s="1089"/>
      <c r="K512" s="1089"/>
      <c r="L512" s="1308"/>
      <c r="M512" s="1089"/>
      <c r="N512" s="1309"/>
      <c r="O512" s="1309"/>
      <c r="P512" s="1310"/>
      <c r="Q512" s="1309"/>
      <c r="R512" s="1309"/>
      <c r="S512" s="1089"/>
      <c r="T512" s="1304"/>
      <c r="U512" s="1309"/>
      <c r="V512" s="1310"/>
      <c r="W512" s="1309"/>
      <c r="X512" s="1309"/>
      <c r="Y512" s="1310"/>
      <c r="Z512" s="1311"/>
      <c r="AA512" s="1312"/>
      <c r="AB512" s="1312"/>
      <c r="AC512" s="1088"/>
      <c r="AD512" s="1088"/>
      <c r="AE512" s="1088"/>
      <c r="AF512" s="1089"/>
      <c r="AG512" s="1090"/>
      <c r="AH512" s="1090"/>
      <c r="AI512" s="1090"/>
    </row>
    <row r="513" ht="15.75" customHeight="1">
      <c r="A513" s="1089"/>
      <c r="B513" s="1089"/>
      <c r="C513" s="1304"/>
      <c r="D513" s="1304"/>
      <c r="E513" s="1304"/>
      <c r="F513" s="1089"/>
      <c r="G513" s="1089"/>
      <c r="H513" s="1089"/>
      <c r="I513" s="1090"/>
      <c r="J513" s="1089"/>
      <c r="K513" s="1089"/>
      <c r="L513" s="1308"/>
      <c r="M513" s="1089"/>
      <c r="N513" s="1309"/>
      <c r="O513" s="1309"/>
      <c r="P513" s="1310"/>
      <c r="Q513" s="1309"/>
      <c r="R513" s="1309"/>
      <c r="S513" s="1089"/>
      <c r="T513" s="1304"/>
      <c r="U513" s="1309"/>
      <c r="V513" s="1310"/>
      <c r="W513" s="1309"/>
      <c r="X513" s="1309"/>
      <c r="Y513" s="1310"/>
      <c r="Z513" s="1311"/>
      <c r="AA513" s="1312"/>
      <c r="AB513" s="1312"/>
      <c r="AC513" s="1088"/>
      <c r="AD513" s="1088"/>
      <c r="AE513" s="1088"/>
      <c r="AF513" s="1089"/>
      <c r="AG513" s="1090"/>
      <c r="AH513" s="1090"/>
      <c r="AI513" s="1090"/>
    </row>
    <row r="514" ht="15.75" customHeight="1">
      <c r="A514" s="1089"/>
      <c r="B514" s="1089"/>
      <c r="C514" s="1304"/>
      <c r="D514" s="1304"/>
      <c r="E514" s="1304"/>
      <c r="F514" s="1089"/>
      <c r="G514" s="1089"/>
      <c r="H514" s="1089"/>
      <c r="I514" s="1090"/>
      <c r="J514" s="1089"/>
      <c r="K514" s="1089"/>
      <c r="L514" s="1308"/>
      <c r="M514" s="1089"/>
      <c r="N514" s="1309"/>
      <c r="O514" s="1309"/>
      <c r="P514" s="1310"/>
      <c r="Q514" s="1309"/>
      <c r="R514" s="1309"/>
      <c r="S514" s="1089"/>
      <c r="T514" s="1304"/>
      <c r="U514" s="1309"/>
      <c r="V514" s="1310"/>
      <c r="W514" s="1309"/>
      <c r="X514" s="1309"/>
      <c r="Y514" s="1310"/>
      <c r="Z514" s="1311"/>
      <c r="AA514" s="1312"/>
      <c r="AB514" s="1312"/>
      <c r="AC514" s="1088"/>
      <c r="AD514" s="1088"/>
      <c r="AE514" s="1088"/>
      <c r="AF514" s="1089"/>
      <c r="AG514" s="1090"/>
      <c r="AH514" s="1090"/>
      <c r="AI514" s="1090"/>
    </row>
    <row r="515" ht="15.75" customHeight="1">
      <c r="A515" s="1089"/>
      <c r="B515" s="1089"/>
      <c r="C515" s="1304"/>
      <c r="D515" s="1304"/>
      <c r="E515" s="1304"/>
      <c r="F515" s="1089"/>
      <c r="G515" s="1089"/>
      <c r="H515" s="1089"/>
      <c r="I515" s="1090"/>
      <c r="J515" s="1089"/>
      <c r="K515" s="1089"/>
      <c r="L515" s="1308"/>
      <c r="M515" s="1089"/>
      <c r="N515" s="1309"/>
      <c r="O515" s="1309"/>
      <c r="P515" s="1310"/>
      <c r="Q515" s="1309"/>
      <c r="R515" s="1309"/>
      <c r="S515" s="1089"/>
      <c r="T515" s="1304"/>
      <c r="U515" s="1309"/>
      <c r="V515" s="1310"/>
      <c r="W515" s="1309"/>
      <c r="X515" s="1309"/>
      <c r="Y515" s="1310"/>
      <c r="Z515" s="1311"/>
      <c r="AA515" s="1312"/>
      <c r="AB515" s="1312"/>
      <c r="AC515" s="1088"/>
      <c r="AD515" s="1088"/>
      <c r="AE515" s="1088"/>
      <c r="AF515" s="1089"/>
      <c r="AG515" s="1090"/>
      <c r="AH515" s="1090"/>
      <c r="AI515" s="1090"/>
    </row>
    <row r="516" ht="15.75" customHeight="1">
      <c r="A516" s="1089"/>
      <c r="B516" s="1089"/>
      <c r="C516" s="1304"/>
      <c r="D516" s="1304"/>
      <c r="E516" s="1304"/>
      <c r="F516" s="1089"/>
      <c r="G516" s="1089"/>
      <c r="H516" s="1089"/>
      <c r="I516" s="1090"/>
      <c r="J516" s="1089"/>
      <c r="K516" s="1089"/>
      <c r="L516" s="1308"/>
      <c r="M516" s="1089"/>
      <c r="N516" s="1309"/>
      <c r="O516" s="1309"/>
      <c r="P516" s="1310"/>
      <c r="Q516" s="1309"/>
      <c r="R516" s="1309"/>
      <c r="S516" s="1089"/>
      <c r="T516" s="1304"/>
      <c r="U516" s="1309"/>
      <c r="V516" s="1310"/>
      <c r="W516" s="1309"/>
      <c r="X516" s="1309"/>
      <c r="Y516" s="1310"/>
      <c r="Z516" s="1311"/>
      <c r="AA516" s="1312"/>
      <c r="AB516" s="1312"/>
      <c r="AC516" s="1088"/>
      <c r="AD516" s="1088"/>
      <c r="AE516" s="1088"/>
      <c r="AF516" s="1089"/>
      <c r="AG516" s="1090"/>
      <c r="AH516" s="1090"/>
      <c r="AI516" s="1090"/>
    </row>
    <row r="517" ht="15.75" customHeight="1">
      <c r="A517" s="1089"/>
      <c r="B517" s="1089"/>
      <c r="C517" s="1304"/>
      <c r="D517" s="1304"/>
      <c r="E517" s="1304"/>
      <c r="F517" s="1089"/>
      <c r="G517" s="1089"/>
      <c r="H517" s="1089"/>
      <c r="I517" s="1090"/>
      <c r="J517" s="1089"/>
      <c r="K517" s="1089"/>
      <c r="L517" s="1308"/>
      <c r="M517" s="1089"/>
      <c r="N517" s="1309"/>
      <c r="O517" s="1309"/>
      <c r="P517" s="1310"/>
      <c r="Q517" s="1309"/>
      <c r="R517" s="1309"/>
      <c r="S517" s="1089"/>
      <c r="T517" s="1304"/>
      <c r="U517" s="1309"/>
      <c r="V517" s="1310"/>
      <c r="W517" s="1309"/>
      <c r="X517" s="1309"/>
      <c r="Y517" s="1310"/>
      <c r="Z517" s="1311"/>
      <c r="AA517" s="1312"/>
      <c r="AB517" s="1312"/>
      <c r="AC517" s="1088"/>
      <c r="AD517" s="1088"/>
      <c r="AE517" s="1088"/>
      <c r="AF517" s="1089"/>
      <c r="AG517" s="1090"/>
      <c r="AH517" s="1090"/>
      <c r="AI517" s="1090"/>
    </row>
    <row r="518" ht="15.75" customHeight="1">
      <c r="A518" s="1089"/>
      <c r="B518" s="1089"/>
      <c r="C518" s="1304"/>
      <c r="D518" s="1304"/>
      <c r="E518" s="1304"/>
      <c r="F518" s="1089"/>
      <c r="G518" s="1089"/>
      <c r="H518" s="1089"/>
      <c r="I518" s="1090"/>
      <c r="J518" s="1089"/>
      <c r="K518" s="1089"/>
      <c r="L518" s="1308"/>
      <c r="M518" s="1089"/>
      <c r="N518" s="1309"/>
      <c r="O518" s="1309"/>
      <c r="P518" s="1310"/>
      <c r="Q518" s="1309"/>
      <c r="R518" s="1309"/>
      <c r="S518" s="1089"/>
      <c r="T518" s="1304"/>
      <c r="U518" s="1309"/>
      <c r="V518" s="1310"/>
      <c r="W518" s="1309"/>
      <c r="X518" s="1309"/>
      <c r="Y518" s="1310"/>
      <c r="Z518" s="1311"/>
      <c r="AA518" s="1312"/>
      <c r="AB518" s="1312"/>
      <c r="AC518" s="1088"/>
      <c r="AD518" s="1088"/>
      <c r="AE518" s="1088"/>
      <c r="AF518" s="1089"/>
      <c r="AG518" s="1090"/>
      <c r="AH518" s="1090"/>
      <c r="AI518" s="1090"/>
    </row>
    <row r="519" ht="15.75" customHeight="1">
      <c r="A519" s="1089"/>
      <c r="B519" s="1089"/>
      <c r="C519" s="1304"/>
      <c r="D519" s="1304"/>
      <c r="E519" s="1304"/>
      <c r="F519" s="1089"/>
      <c r="G519" s="1089"/>
      <c r="H519" s="1089"/>
      <c r="I519" s="1090"/>
      <c r="J519" s="1089"/>
      <c r="K519" s="1089"/>
      <c r="L519" s="1308"/>
      <c r="M519" s="1089"/>
      <c r="N519" s="1309"/>
      <c r="O519" s="1309"/>
      <c r="P519" s="1310"/>
      <c r="Q519" s="1309"/>
      <c r="R519" s="1309"/>
      <c r="S519" s="1089"/>
      <c r="T519" s="1304"/>
      <c r="U519" s="1309"/>
      <c r="V519" s="1310"/>
      <c r="W519" s="1309"/>
      <c r="X519" s="1309"/>
      <c r="Y519" s="1310"/>
      <c r="Z519" s="1311"/>
      <c r="AA519" s="1312"/>
      <c r="AB519" s="1312"/>
      <c r="AC519" s="1088"/>
      <c r="AD519" s="1088"/>
      <c r="AE519" s="1088"/>
      <c r="AF519" s="1089"/>
      <c r="AG519" s="1090"/>
      <c r="AH519" s="1090"/>
      <c r="AI519" s="1090"/>
    </row>
    <row r="520" ht="15.75" customHeight="1">
      <c r="A520" s="1089"/>
      <c r="B520" s="1089"/>
      <c r="C520" s="1304"/>
      <c r="D520" s="1304"/>
      <c r="E520" s="1304"/>
      <c r="F520" s="1089"/>
      <c r="G520" s="1089"/>
      <c r="H520" s="1089"/>
      <c r="I520" s="1090"/>
      <c r="J520" s="1089"/>
      <c r="K520" s="1089"/>
      <c r="L520" s="1308"/>
      <c r="M520" s="1089"/>
      <c r="N520" s="1309"/>
      <c r="O520" s="1309"/>
      <c r="P520" s="1310"/>
      <c r="Q520" s="1309"/>
      <c r="R520" s="1309"/>
      <c r="S520" s="1089"/>
      <c r="T520" s="1304"/>
      <c r="U520" s="1309"/>
      <c r="V520" s="1310"/>
      <c r="W520" s="1309"/>
      <c r="X520" s="1309"/>
      <c r="Y520" s="1310"/>
      <c r="Z520" s="1311"/>
      <c r="AA520" s="1312"/>
      <c r="AB520" s="1312"/>
      <c r="AC520" s="1088"/>
      <c r="AD520" s="1088"/>
      <c r="AE520" s="1088"/>
      <c r="AF520" s="1089"/>
      <c r="AG520" s="1090"/>
      <c r="AH520" s="1090"/>
      <c r="AI520" s="1090"/>
    </row>
    <row r="521" ht="15.75" customHeight="1">
      <c r="A521" s="1089"/>
      <c r="B521" s="1089"/>
      <c r="C521" s="1304"/>
      <c r="D521" s="1304"/>
      <c r="E521" s="1304"/>
      <c r="F521" s="1089"/>
      <c r="G521" s="1089"/>
      <c r="H521" s="1089"/>
      <c r="I521" s="1090"/>
      <c r="J521" s="1089"/>
      <c r="K521" s="1089"/>
      <c r="L521" s="1308"/>
      <c r="M521" s="1089"/>
      <c r="N521" s="1309"/>
      <c r="O521" s="1309"/>
      <c r="P521" s="1310"/>
      <c r="Q521" s="1309"/>
      <c r="R521" s="1309"/>
      <c r="S521" s="1089"/>
      <c r="T521" s="1304"/>
      <c r="U521" s="1309"/>
      <c r="V521" s="1310"/>
      <c r="W521" s="1309"/>
      <c r="X521" s="1309"/>
      <c r="Y521" s="1310"/>
      <c r="Z521" s="1311"/>
      <c r="AA521" s="1312"/>
      <c r="AB521" s="1312"/>
      <c r="AC521" s="1088"/>
      <c r="AD521" s="1088"/>
      <c r="AE521" s="1088"/>
      <c r="AF521" s="1089"/>
      <c r="AG521" s="1090"/>
      <c r="AH521" s="1090"/>
      <c r="AI521" s="1090"/>
    </row>
    <row r="522" ht="15.75" customHeight="1">
      <c r="A522" s="1089"/>
      <c r="B522" s="1089"/>
      <c r="C522" s="1304"/>
      <c r="D522" s="1304"/>
      <c r="E522" s="1304"/>
      <c r="F522" s="1089"/>
      <c r="G522" s="1089"/>
      <c r="H522" s="1089"/>
      <c r="I522" s="1090"/>
      <c r="J522" s="1089"/>
      <c r="K522" s="1089"/>
      <c r="L522" s="1308"/>
      <c r="M522" s="1089"/>
      <c r="N522" s="1309"/>
      <c r="O522" s="1309"/>
      <c r="P522" s="1310"/>
      <c r="Q522" s="1309"/>
      <c r="R522" s="1309"/>
      <c r="S522" s="1089"/>
      <c r="T522" s="1304"/>
      <c r="U522" s="1309"/>
      <c r="V522" s="1310"/>
      <c r="W522" s="1309"/>
      <c r="X522" s="1309"/>
      <c r="Y522" s="1310"/>
      <c r="Z522" s="1311"/>
      <c r="AA522" s="1312"/>
      <c r="AB522" s="1312"/>
      <c r="AC522" s="1088"/>
      <c r="AD522" s="1088"/>
      <c r="AE522" s="1088"/>
      <c r="AF522" s="1089"/>
      <c r="AG522" s="1090"/>
      <c r="AH522" s="1090"/>
      <c r="AI522" s="1090"/>
    </row>
    <row r="523" ht="15.75" customHeight="1">
      <c r="A523" s="1089"/>
      <c r="B523" s="1089"/>
      <c r="C523" s="1304"/>
      <c r="D523" s="1304"/>
      <c r="E523" s="1304"/>
      <c r="F523" s="1089"/>
      <c r="G523" s="1089"/>
      <c r="H523" s="1089"/>
      <c r="I523" s="1090"/>
      <c r="J523" s="1089"/>
      <c r="K523" s="1089"/>
      <c r="L523" s="1308"/>
      <c r="M523" s="1089"/>
      <c r="N523" s="1309"/>
      <c r="O523" s="1309"/>
      <c r="P523" s="1310"/>
      <c r="Q523" s="1309"/>
      <c r="R523" s="1309"/>
      <c r="S523" s="1089"/>
      <c r="T523" s="1304"/>
      <c r="U523" s="1309"/>
      <c r="V523" s="1310"/>
      <c r="W523" s="1309"/>
      <c r="X523" s="1309"/>
      <c r="Y523" s="1310"/>
      <c r="Z523" s="1311"/>
      <c r="AA523" s="1312"/>
      <c r="AB523" s="1312"/>
      <c r="AC523" s="1088"/>
      <c r="AD523" s="1088"/>
      <c r="AE523" s="1088"/>
      <c r="AF523" s="1089"/>
      <c r="AG523" s="1090"/>
      <c r="AH523" s="1090"/>
      <c r="AI523" s="1090"/>
    </row>
    <row r="524" ht="15.75" customHeight="1">
      <c r="A524" s="1089"/>
      <c r="B524" s="1089"/>
      <c r="C524" s="1304"/>
      <c r="D524" s="1304"/>
      <c r="E524" s="1304"/>
      <c r="F524" s="1089"/>
      <c r="G524" s="1089"/>
      <c r="H524" s="1089"/>
      <c r="I524" s="1090"/>
      <c r="J524" s="1089"/>
      <c r="K524" s="1089"/>
      <c r="L524" s="1308"/>
      <c r="M524" s="1089"/>
      <c r="N524" s="1309"/>
      <c r="O524" s="1309"/>
      <c r="P524" s="1310"/>
      <c r="Q524" s="1309"/>
      <c r="R524" s="1309"/>
      <c r="S524" s="1089"/>
      <c r="T524" s="1304"/>
      <c r="U524" s="1309"/>
      <c r="V524" s="1310"/>
      <c r="W524" s="1309"/>
      <c r="X524" s="1309"/>
      <c r="Y524" s="1310"/>
      <c r="Z524" s="1311"/>
      <c r="AA524" s="1312"/>
      <c r="AB524" s="1312"/>
      <c r="AC524" s="1088"/>
      <c r="AD524" s="1088"/>
      <c r="AE524" s="1088"/>
      <c r="AF524" s="1089"/>
      <c r="AG524" s="1090"/>
      <c r="AH524" s="1090"/>
      <c r="AI524" s="1090"/>
    </row>
    <row r="525" ht="15.75" customHeight="1">
      <c r="A525" s="1089"/>
      <c r="B525" s="1089"/>
      <c r="C525" s="1304"/>
      <c r="D525" s="1304"/>
      <c r="E525" s="1304"/>
      <c r="F525" s="1089"/>
      <c r="G525" s="1089"/>
      <c r="H525" s="1089"/>
      <c r="I525" s="1090"/>
      <c r="J525" s="1089"/>
      <c r="K525" s="1089"/>
      <c r="L525" s="1308"/>
      <c r="M525" s="1089"/>
      <c r="N525" s="1309"/>
      <c r="O525" s="1309"/>
      <c r="P525" s="1310"/>
      <c r="Q525" s="1309"/>
      <c r="R525" s="1309"/>
      <c r="S525" s="1089"/>
      <c r="T525" s="1304"/>
      <c r="U525" s="1309"/>
      <c r="V525" s="1310"/>
      <c r="W525" s="1309"/>
      <c r="X525" s="1309"/>
      <c r="Y525" s="1310"/>
      <c r="Z525" s="1311"/>
      <c r="AA525" s="1312"/>
      <c r="AB525" s="1312"/>
      <c r="AC525" s="1088"/>
      <c r="AD525" s="1088"/>
      <c r="AE525" s="1088"/>
      <c r="AF525" s="1089"/>
      <c r="AG525" s="1090"/>
      <c r="AH525" s="1090"/>
      <c r="AI525" s="1090"/>
    </row>
    <row r="526" ht="15.75" customHeight="1">
      <c r="A526" s="1089"/>
      <c r="B526" s="1089"/>
      <c r="C526" s="1304"/>
      <c r="D526" s="1304"/>
      <c r="E526" s="1304"/>
      <c r="F526" s="1089"/>
      <c r="G526" s="1089"/>
      <c r="H526" s="1089"/>
      <c r="I526" s="1090"/>
      <c r="J526" s="1089"/>
      <c r="K526" s="1089"/>
      <c r="L526" s="1308"/>
      <c r="M526" s="1089"/>
      <c r="N526" s="1309"/>
      <c r="O526" s="1309"/>
      <c r="P526" s="1310"/>
      <c r="Q526" s="1309"/>
      <c r="R526" s="1309"/>
      <c r="S526" s="1089"/>
      <c r="T526" s="1304"/>
      <c r="U526" s="1309"/>
      <c r="V526" s="1310"/>
      <c r="W526" s="1309"/>
      <c r="X526" s="1309"/>
      <c r="Y526" s="1310"/>
      <c r="Z526" s="1311"/>
      <c r="AA526" s="1312"/>
      <c r="AB526" s="1312"/>
      <c r="AC526" s="1088"/>
      <c r="AD526" s="1088"/>
      <c r="AE526" s="1088"/>
      <c r="AF526" s="1089"/>
      <c r="AG526" s="1090"/>
      <c r="AH526" s="1090"/>
      <c r="AI526" s="1090"/>
    </row>
    <row r="527" ht="15.75" customHeight="1">
      <c r="A527" s="1089"/>
      <c r="B527" s="1089"/>
      <c r="C527" s="1304"/>
      <c r="D527" s="1304"/>
      <c r="E527" s="1304"/>
      <c r="F527" s="1089"/>
      <c r="G527" s="1089"/>
      <c r="H527" s="1089"/>
      <c r="I527" s="1090"/>
      <c r="J527" s="1089"/>
      <c r="K527" s="1089"/>
      <c r="L527" s="1308"/>
      <c r="M527" s="1089"/>
      <c r="N527" s="1309"/>
      <c r="O527" s="1309"/>
      <c r="P527" s="1310"/>
      <c r="Q527" s="1309"/>
      <c r="R527" s="1309"/>
      <c r="S527" s="1089"/>
      <c r="T527" s="1304"/>
      <c r="U527" s="1309"/>
      <c r="V527" s="1310"/>
      <c r="W527" s="1309"/>
      <c r="X527" s="1309"/>
      <c r="Y527" s="1310"/>
      <c r="Z527" s="1311"/>
      <c r="AA527" s="1312"/>
      <c r="AB527" s="1312"/>
      <c r="AC527" s="1088"/>
      <c r="AD527" s="1088"/>
      <c r="AE527" s="1088"/>
      <c r="AF527" s="1089"/>
      <c r="AG527" s="1090"/>
      <c r="AH527" s="1090"/>
      <c r="AI527" s="1090"/>
    </row>
    <row r="528" ht="15.75" customHeight="1">
      <c r="A528" s="1089"/>
      <c r="B528" s="1089"/>
      <c r="C528" s="1304"/>
      <c r="D528" s="1304"/>
      <c r="E528" s="1304"/>
      <c r="F528" s="1089"/>
      <c r="G528" s="1089"/>
      <c r="H528" s="1089"/>
      <c r="I528" s="1090"/>
      <c r="J528" s="1089"/>
      <c r="K528" s="1089"/>
      <c r="L528" s="1308"/>
      <c r="M528" s="1089"/>
      <c r="N528" s="1309"/>
      <c r="O528" s="1309"/>
      <c r="P528" s="1310"/>
      <c r="Q528" s="1309"/>
      <c r="R528" s="1309"/>
      <c r="S528" s="1089"/>
      <c r="T528" s="1304"/>
      <c r="U528" s="1309"/>
      <c r="V528" s="1310"/>
      <c r="W528" s="1309"/>
      <c r="X528" s="1309"/>
      <c r="Y528" s="1310"/>
      <c r="Z528" s="1311"/>
      <c r="AA528" s="1312"/>
      <c r="AB528" s="1312"/>
      <c r="AC528" s="1088"/>
      <c r="AD528" s="1088"/>
      <c r="AE528" s="1088"/>
      <c r="AF528" s="1089"/>
      <c r="AG528" s="1090"/>
      <c r="AH528" s="1090"/>
      <c r="AI528" s="1090"/>
    </row>
    <row r="529" ht="15.75" customHeight="1">
      <c r="A529" s="1089"/>
      <c r="B529" s="1089"/>
      <c r="C529" s="1304"/>
      <c r="D529" s="1304"/>
      <c r="E529" s="1304"/>
      <c r="F529" s="1089"/>
      <c r="G529" s="1089"/>
      <c r="H529" s="1089"/>
      <c r="I529" s="1090"/>
      <c r="J529" s="1089"/>
      <c r="K529" s="1089"/>
      <c r="L529" s="1308"/>
      <c r="M529" s="1089"/>
      <c r="N529" s="1309"/>
      <c r="O529" s="1309"/>
      <c r="P529" s="1310"/>
      <c r="Q529" s="1309"/>
      <c r="R529" s="1309"/>
      <c r="S529" s="1089"/>
      <c r="T529" s="1304"/>
      <c r="U529" s="1309"/>
      <c r="V529" s="1310"/>
      <c r="W529" s="1309"/>
      <c r="X529" s="1309"/>
      <c r="Y529" s="1310"/>
      <c r="Z529" s="1311"/>
      <c r="AA529" s="1312"/>
      <c r="AB529" s="1312"/>
      <c r="AC529" s="1088"/>
      <c r="AD529" s="1088"/>
      <c r="AE529" s="1088"/>
      <c r="AF529" s="1089"/>
      <c r="AG529" s="1090"/>
      <c r="AH529" s="1090"/>
      <c r="AI529" s="1090"/>
    </row>
    <row r="530" ht="15.75" customHeight="1">
      <c r="A530" s="1089"/>
      <c r="B530" s="1089"/>
      <c r="C530" s="1304"/>
      <c r="D530" s="1304"/>
      <c r="E530" s="1304"/>
      <c r="F530" s="1089"/>
      <c r="G530" s="1089"/>
      <c r="H530" s="1089"/>
      <c r="I530" s="1090"/>
      <c r="J530" s="1089"/>
      <c r="K530" s="1089"/>
      <c r="L530" s="1308"/>
      <c r="M530" s="1089"/>
      <c r="N530" s="1309"/>
      <c r="O530" s="1309"/>
      <c r="P530" s="1310"/>
      <c r="Q530" s="1309"/>
      <c r="R530" s="1309"/>
      <c r="S530" s="1089"/>
      <c r="T530" s="1304"/>
      <c r="U530" s="1309"/>
      <c r="V530" s="1310"/>
      <c r="W530" s="1309"/>
      <c r="X530" s="1309"/>
      <c r="Y530" s="1310"/>
      <c r="Z530" s="1311"/>
      <c r="AA530" s="1312"/>
      <c r="AB530" s="1312"/>
      <c r="AC530" s="1088"/>
      <c r="AD530" s="1088"/>
      <c r="AE530" s="1088"/>
      <c r="AF530" s="1089"/>
      <c r="AG530" s="1090"/>
      <c r="AH530" s="1090"/>
      <c r="AI530" s="1090"/>
    </row>
    <row r="531" ht="15.75" customHeight="1">
      <c r="A531" s="1089"/>
      <c r="B531" s="1089"/>
      <c r="C531" s="1304"/>
      <c r="D531" s="1304"/>
      <c r="E531" s="1304"/>
      <c r="F531" s="1089"/>
      <c r="G531" s="1089"/>
      <c r="H531" s="1089"/>
      <c r="I531" s="1090"/>
      <c r="J531" s="1089"/>
      <c r="K531" s="1089"/>
      <c r="L531" s="1308"/>
      <c r="M531" s="1089"/>
      <c r="N531" s="1309"/>
      <c r="O531" s="1309"/>
      <c r="P531" s="1310"/>
      <c r="Q531" s="1309"/>
      <c r="R531" s="1309"/>
      <c r="S531" s="1089"/>
      <c r="T531" s="1304"/>
      <c r="U531" s="1309"/>
      <c r="V531" s="1310"/>
      <c r="W531" s="1309"/>
      <c r="X531" s="1309"/>
      <c r="Y531" s="1310"/>
      <c r="Z531" s="1311"/>
      <c r="AA531" s="1312"/>
      <c r="AB531" s="1312"/>
      <c r="AC531" s="1088"/>
      <c r="AD531" s="1088"/>
      <c r="AE531" s="1088"/>
      <c r="AF531" s="1089"/>
      <c r="AG531" s="1090"/>
      <c r="AH531" s="1090"/>
      <c r="AI531" s="1090"/>
    </row>
    <row r="532" ht="15.75" customHeight="1">
      <c r="A532" s="1089"/>
      <c r="B532" s="1089"/>
      <c r="C532" s="1304"/>
      <c r="D532" s="1304"/>
      <c r="E532" s="1304"/>
      <c r="F532" s="1089"/>
      <c r="G532" s="1089"/>
      <c r="H532" s="1089"/>
      <c r="I532" s="1090"/>
      <c r="J532" s="1089"/>
      <c r="K532" s="1089"/>
      <c r="L532" s="1308"/>
      <c r="M532" s="1089"/>
      <c r="N532" s="1309"/>
      <c r="O532" s="1309"/>
      <c r="P532" s="1310"/>
      <c r="Q532" s="1309"/>
      <c r="R532" s="1309"/>
      <c r="S532" s="1089"/>
      <c r="T532" s="1304"/>
      <c r="U532" s="1309"/>
      <c r="V532" s="1310"/>
      <c r="W532" s="1309"/>
      <c r="X532" s="1309"/>
      <c r="Y532" s="1310"/>
      <c r="Z532" s="1311"/>
      <c r="AA532" s="1312"/>
      <c r="AB532" s="1312"/>
      <c r="AC532" s="1088"/>
      <c r="AD532" s="1088"/>
      <c r="AE532" s="1088"/>
      <c r="AF532" s="1089"/>
      <c r="AG532" s="1090"/>
      <c r="AH532" s="1090"/>
      <c r="AI532" s="1090"/>
    </row>
    <row r="533" ht="15.75" customHeight="1">
      <c r="A533" s="1089"/>
      <c r="B533" s="1089"/>
      <c r="C533" s="1304"/>
      <c r="D533" s="1304"/>
      <c r="E533" s="1304"/>
      <c r="F533" s="1089"/>
      <c r="G533" s="1089"/>
      <c r="H533" s="1089"/>
      <c r="I533" s="1090"/>
      <c r="J533" s="1089"/>
      <c r="K533" s="1089"/>
      <c r="L533" s="1308"/>
      <c r="M533" s="1089"/>
      <c r="N533" s="1309"/>
      <c r="O533" s="1309"/>
      <c r="P533" s="1310"/>
      <c r="Q533" s="1309"/>
      <c r="R533" s="1309"/>
      <c r="S533" s="1089"/>
      <c r="T533" s="1304"/>
      <c r="U533" s="1309"/>
      <c r="V533" s="1310"/>
      <c r="W533" s="1309"/>
      <c r="X533" s="1309"/>
      <c r="Y533" s="1310"/>
      <c r="Z533" s="1311"/>
      <c r="AA533" s="1312"/>
      <c r="AB533" s="1312"/>
      <c r="AC533" s="1088"/>
      <c r="AD533" s="1088"/>
      <c r="AE533" s="1088"/>
      <c r="AF533" s="1089"/>
      <c r="AG533" s="1090"/>
      <c r="AH533" s="1090"/>
      <c r="AI533" s="1090"/>
    </row>
    <row r="534" ht="15.75" customHeight="1">
      <c r="A534" s="1089"/>
      <c r="B534" s="1089"/>
      <c r="C534" s="1304"/>
      <c r="D534" s="1304"/>
      <c r="E534" s="1304"/>
      <c r="F534" s="1089"/>
      <c r="G534" s="1089"/>
      <c r="H534" s="1089"/>
      <c r="I534" s="1090"/>
      <c r="J534" s="1089"/>
      <c r="K534" s="1089"/>
      <c r="L534" s="1308"/>
      <c r="M534" s="1089"/>
      <c r="N534" s="1309"/>
      <c r="O534" s="1309"/>
      <c r="P534" s="1310"/>
      <c r="Q534" s="1309"/>
      <c r="R534" s="1309"/>
      <c r="S534" s="1089"/>
      <c r="T534" s="1304"/>
      <c r="U534" s="1309"/>
      <c r="V534" s="1310"/>
      <c r="W534" s="1309"/>
      <c r="X534" s="1309"/>
      <c r="Y534" s="1310"/>
      <c r="Z534" s="1311"/>
      <c r="AA534" s="1312"/>
      <c r="AB534" s="1312"/>
      <c r="AC534" s="1088"/>
      <c r="AD534" s="1088"/>
      <c r="AE534" s="1088"/>
      <c r="AF534" s="1089"/>
      <c r="AG534" s="1090"/>
      <c r="AH534" s="1090"/>
      <c r="AI534" s="1090"/>
    </row>
    <row r="535" ht="15.75" customHeight="1">
      <c r="A535" s="1089"/>
      <c r="B535" s="1089"/>
      <c r="C535" s="1304"/>
      <c r="D535" s="1304"/>
      <c r="E535" s="1304"/>
      <c r="F535" s="1089"/>
      <c r="G535" s="1089"/>
      <c r="H535" s="1089"/>
      <c r="I535" s="1090"/>
      <c r="J535" s="1089"/>
      <c r="K535" s="1089"/>
      <c r="L535" s="1308"/>
      <c r="M535" s="1089"/>
      <c r="N535" s="1309"/>
      <c r="O535" s="1309"/>
      <c r="P535" s="1310"/>
      <c r="Q535" s="1309"/>
      <c r="R535" s="1309"/>
      <c r="S535" s="1089"/>
      <c r="T535" s="1304"/>
      <c r="U535" s="1309"/>
      <c r="V535" s="1310"/>
      <c r="W535" s="1309"/>
      <c r="X535" s="1309"/>
      <c r="Y535" s="1310"/>
      <c r="Z535" s="1311"/>
      <c r="AA535" s="1312"/>
      <c r="AB535" s="1312"/>
      <c r="AC535" s="1088"/>
      <c r="AD535" s="1088"/>
      <c r="AE535" s="1088"/>
      <c r="AF535" s="1089"/>
      <c r="AG535" s="1090"/>
      <c r="AH535" s="1090"/>
      <c r="AI535" s="1090"/>
    </row>
    <row r="536" ht="15.75" customHeight="1">
      <c r="A536" s="1089"/>
      <c r="B536" s="1089"/>
      <c r="C536" s="1304"/>
      <c r="D536" s="1304"/>
      <c r="E536" s="1304"/>
      <c r="F536" s="1089"/>
      <c r="G536" s="1089"/>
      <c r="H536" s="1089"/>
      <c r="I536" s="1090"/>
      <c r="J536" s="1089"/>
      <c r="K536" s="1089"/>
      <c r="L536" s="1308"/>
      <c r="M536" s="1089"/>
      <c r="N536" s="1309"/>
      <c r="O536" s="1309"/>
      <c r="P536" s="1310"/>
      <c r="Q536" s="1309"/>
      <c r="R536" s="1309"/>
      <c r="S536" s="1089"/>
      <c r="T536" s="1304"/>
      <c r="U536" s="1309"/>
      <c r="V536" s="1310"/>
      <c r="W536" s="1309"/>
      <c r="X536" s="1309"/>
      <c r="Y536" s="1310"/>
      <c r="Z536" s="1311"/>
      <c r="AA536" s="1312"/>
      <c r="AB536" s="1312"/>
      <c r="AC536" s="1088"/>
      <c r="AD536" s="1088"/>
      <c r="AE536" s="1088"/>
      <c r="AF536" s="1089"/>
      <c r="AG536" s="1090"/>
      <c r="AH536" s="1090"/>
      <c r="AI536" s="1090"/>
    </row>
    <row r="537" ht="15.75" customHeight="1">
      <c r="A537" s="1089"/>
      <c r="B537" s="1089"/>
      <c r="C537" s="1304"/>
      <c r="D537" s="1304"/>
      <c r="E537" s="1304"/>
      <c r="F537" s="1089"/>
      <c r="G537" s="1089"/>
      <c r="H537" s="1089"/>
      <c r="I537" s="1090"/>
      <c r="J537" s="1089"/>
      <c r="K537" s="1089"/>
      <c r="L537" s="1308"/>
      <c r="M537" s="1089"/>
      <c r="N537" s="1309"/>
      <c r="O537" s="1309"/>
      <c r="P537" s="1310"/>
      <c r="Q537" s="1309"/>
      <c r="R537" s="1309"/>
      <c r="S537" s="1089"/>
      <c r="T537" s="1304"/>
      <c r="U537" s="1309"/>
      <c r="V537" s="1310"/>
      <c r="W537" s="1309"/>
      <c r="X537" s="1309"/>
      <c r="Y537" s="1310"/>
      <c r="Z537" s="1311"/>
      <c r="AA537" s="1312"/>
      <c r="AB537" s="1312"/>
      <c r="AC537" s="1088"/>
      <c r="AD537" s="1088"/>
      <c r="AE537" s="1088"/>
      <c r="AF537" s="1089"/>
      <c r="AG537" s="1090"/>
      <c r="AH537" s="1090"/>
      <c r="AI537" s="1090"/>
    </row>
    <row r="538" ht="15.75" customHeight="1">
      <c r="A538" s="1089"/>
      <c r="B538" s="1089"/>
      <c r="C538" s="1304"/>
      <c r="D538" s="1304"/>
      <c r="E538" s="1304"/>
      <c r="F538" s="1089"/>
      <c r="G538" s="1089"/>
      <c r="H538" s="1089"/>
      <c r="I538" s="1090"/>
      <c r="J538" s="1089"/>
      <c r="K538" s="1089"/>
      <c r="L538" s="1308"/>
      <c r="M538" s="1089"/>
      <c r="N538" s="1309"/>
      <c r="O538" s="1309"/>
      <c r="P538" s="1310"/>
      <c r="Q538" s="1309"/>
      <c r="R538" s="1309"/>
      <c r="S538" s="1089"/>
      <c r="T538" s="1304"/>
      <c r="U538" s="1309"/>
      <c r="V538" s="1310"/>
      <c r="W538" s="1309"/>
      <c r="X538" s="1309"/>
      <c r="Y538" s="1310"/>
      <c r="Z538" s="1311"/>
      <c r="AA538" s="1312"/>
      <c r="AB538" s="1312"/>
      <c r="AC538" s="1088"/>
      <c r="AD538" s="1088"/>
      <c r="AE538" s="1088"/>
      <c r="AF538" s="1089"/>
      <c r="AG538" s="1090"/>
      <c r="AH538" s="1090"/>
      <c r="AI538" s="1090"/>
    </row>
    <row r="539" ht="15.75" customHeight="1">
      <c r="A539" s="1089"/>
      <c r="B539" s="1089"/>
      <c r="C539" s="1304"/>
      <c r="D539" s="1304"/>
      <c r="E539" s="1304"/>
      <c r="F539" s="1089"/>
      <c r="G539" s="1089"/>
      <c r="H539" s="1089"/>
      <c r="I539" s="1090"/>
      <c r="J539" s="1089"/>
      <c r="K539" s="1089"/>
      <c r="L539" s="1308"/>
      <c r="M539" s="1089"/>
      <c r="N539" s="1309"/>
      <c r="O539" s="1309"/>
      <c r="P539" s="1310"/>
      <c r="Q539" s="1309"/>
      <c r="R539" s="1309"/>
      <c r="S539" s="1089"/>
      <c r="T539" s="1304"/>
      <c r="U539" s="1309"/>
      <c r="V539" s="1310"/>
      <c r="W539" s="1309"/>
      <c r="X539" s="1309"/>
      <c r="Y539" s="1310"/>
      <c r="Z539" s="1311"/>
      <c r="AA539" s="1312"/>
      <c r="AB539" s="1312"/>
      <c r="AC539" s="1088"/>
      <c r="AD539" s="1088"/>
      <c r="AE539" s="1088"/>
      <c r="AF539" s="1089"/>
      <c r="AG539" s="1090"/>
      <c r="AH539" s="1090"/>
      <c r="AI539" s="1090"/>
    </row>
    <row r="540" ht="15.75" customHeight="1">
      <c r="A540" s="1089"/>
      <c r="B540" s="1089"/>
      <c r="C540" s="1304"/>
      <c r="D540" s="1304"/>
      <c r="E540" s="1304"/>
      <c r="F540" s="1089"/>
      <c r="G540" s="1089"/>
      <c r="H540" s="1089"/>
      <c r="I540" s="1090"/>
      <c r="J540" s="1089"/>
      <c r="K540" s="1089"/>
      <c r="L540" s="1308"/>
      <c r="M540" s="1089"/>
      <c r="N540" s="1309"/>
      <c r="O540" s="1309"/>
      <c r="P540" s="1310"/>
      <c r="Q540" s="1309"/>
      <c r="R540" s="1309"/>
      <c r="S540" s="1089"/>
      <c r="T540" s="1304"/>
      <c r="U540" s="1309"/>
      <c r="V540" s="1310"/>
      <c r="W540" s="1309"/>
      <c r="X540" s="1309"/>
      <c r="Y540" s="1310"/>
      <c r="Z540" s="1311"/>
      <c r="AA540" s="1312"/>
      <c r="AB540" s="1312"/>
      <c r="AC540" s="1088"/>
      <c r="AD540" s="1088"/>
      <c r="AE540" s="1088"/>
      <c r="AF540" s="1089"/>
      <c r="AG540" s="1090"/>
      <c r="AH540" s="1090"/>
      <c r="AI540" s="1090"/>
    </row>
    <row r="541" ht="15.75" customHeight="1">
      <c r="A541" s="1089"/>
      <c r="B541" s="1089"/>
      <c r="C541" s="1304"/>
      <c r="D541" s="1304"/>
      <c r="E541" s="1304"/>
      <c r="F541" s="1089"/>
      <c r="G541" s="1089"/>
      <c r="H541" s="1089"/>
      <c r="I541" s="1090"/>
      <c r="J541" s="1089"/>
      <c r="K541" s="1089"/>
      <c r="L541" s="1308"/>
      <c r="M541" s="1089"/>
      <c r="N541" s="1309"/>
      <c r="O541" s="1309"/>
      <c r="P541" s="1310"/>
      <c r="Q541" s="1309"/>
      <c r="R541" s="1309"/>
      <c r="S541" s="1089"/>
      <c r="T541" s="1304"/>
      <c r="U541" s="1309"/>
      <c r="V541" s="1310"/>
      <c r="W541" s="1309"/>
      <c r="X541" s="1309"/>
      <c r="Y541" s="1310"/>
      <c r="Z541" s="1311"/>
      <c r="AA541" s="1312"/>
      <c r="AB541" s="1312"/>
      <c r="AC541" s="1088"/>
      <c r="AD541" s="1088"/>
      <c r="AE541" s="1088"/>
      <c r="AF541" s="1089"/>
      <c r="AG541" s="1090"/>
      <c r="AH541" s="1090"/>
      <c r="AI541" s="1090"/>
    </row>
    <row r="542" ht="15.75" customHeight="1">
      <c r="A542" s="1089"/>
      <c r="B542" s="1089"/>
      <c r="C542" s="1304"/>
      <c r="D542" s="1304"/>
      <c r="E542" s="1304"/>
      <c r="F542" s="1089"/>
      <c r="G542" s="1089"/>
      <c r="H542" s="1089"/>
      <c r="I542" s="1090"/>
      <c r="J542" s="1089"/>
      <c r="K542" s="1089"/>
      <c r="L542" s="1308"/>
      <c r="M542" s="1089"/>
      <c r="N542" s="1309"/>
      <c r="O542" s="1309"/>
      <c r="P542" s="1310"/>
      <c r="Q542" s="1309"/>
      <c r="R542" s="1309"/>
      <c r="S542" s="1089"/>
      <c r="T542" s="1304"/>
      <c r="U542" s="1309"/>
      <c r="V542" s="1310"/>
      <c r="W542" s="1309"/>
      <c r="X542" s="1309"/>
      <c r="Y542" s="1310"/>
      <c r="Z542" s="1311"/>
      <c r="AA542" s="1312"/>
      <c r="AB542" s="1312"/>
      <c r="AC542" s="1088"/>
      <c r="AD542" s="1088"/>
      <c r="AE542" s="1088"/>
      <c r="AF542" s="1089"/>
      <c r="AG542" s="1090"/>
      <c r="AH542" s="1090"/>
      <c r="AI542" s="1090"/>
    </row>
    <row r="543" ht="15.75" customHeight="1">
      <c r="A543" s="1089"/>
      <c r="B543" s="1089"/>
      <c r="C543" s="1304"/>
      <c r="D543" s="1304"/>
      <c r="E543" s="1304"/>
      <c r="F543" s="1089"/>
      <c r="G543" s="1089"/>
      <c r="H543" s="1089"/>
      <c r="I543" s="1090"/>
      <c r="J543" s="1089"/>
      <c r="K543" s="1089"/>
      <c r="L543" s="1308"/>
      <c r="M543" s="1089"/>
      <c r="N543" s="1309"/>
      <c r="O543" s="1309"/>
      <c r="P543" s="1310"/>
      <c r="Q543" s="1309"/>
      <c r="R543" s="1309"/>
      <c r="S543" s="1089"/>
      <c r="T543" s="1304"/>
      <c r="U543" s="1309"/>
      <c r="V543" s="1310"/>
      <c r="W543" s="1309"/>
      <c r="X543" s="1309"/>
      <c r="Y543" s="1310"/>
      <c r="Z543" s="1311"/>
      <c r="AA543" s="1312"/>
      <c r="AB543" s="1312"/>
      <c r="AC543" s="1088"/>
      <c r="AD543" s="1088"/>
      <c r="AE543" s="1088"/>
      <c r="AF543" s="1089"/>
      <c r="AG543" s="1090"/>
      <c r="AH543" s="1090"/>
      <c r="AI543" s="1090"/>
    </row>
    <row r="544" ht="15.75" customHeight="1">
      <c r="A544" s="1089"/>
      <c r="B544" s="1089"/>
      <c r="C544" s="1304"/>
      <c r="D544" s="1304"/>
      <c r="E544" s="1304"/>
      <c r="F544" s="1089"/>
      <c r="G544" s="1089"/>
      <c r="H544" s="1089"/>
      <c r="I544" s="1090"/>
      <c r="J544" s="1089"/>
      <c r="K544" s="1089"/>
      <c r="L544" s="1308"/>
      <c r="M544" s="1089"/>
      <c r="N544" s="1309"/>
      <c r="O544" s="1309"/>
      <c r="P544" s="1310"/>
      <c r="Q544" s="1309"/>
      <c r="R544" s="1309"/>
      <c r="S544" s="1089"/>
      <c r="T544" s="1304"/>
      <c r="U544" s="1309"/>
      <c r="V544" s="1310"/>
      <c r="W544" s="1309"/>
      <c r="X544" s="1309"/>
      <c r="Y544" s="1310"/>
      <c r="Z544" s="1311"/>
      <c r="AA544" s="1312"/>
      <c r="AB544" s="1312"/>
      <c r="AC544" s="1088"/>
      <c r="AD544" s="1088"/>
      <c r="AE544" s="1088"/>
      <c r="AF544" s="1089"/>
      <c r="AG544" s="1090"/>
      <c r="AH544" s="1090"/>
      <c r="AI544" s="1090"/>
    </row>
    <row r="545" ht="15.75" customHeight="1">
      <c r="A545" s="1089"/>
      <c r="B545" s="1089"/>
      <c r="C545" s="1304"/>
      <c r="D545" s="1304"/>
      <c r="E545" s="1304"/>
      <c r="F545" s="1089"/>
      <c r="G545" s="1089"/>
      <c r="H545" s="1089"/>
      <c r="I545" s="1090"/>
      <c r="J545" s="1089"/>
      <c r="K545" s="1089"/>
      <c r="L545" s="1308"/>
      <c r="M545" s="1089"/>
      <c r="N545" s="1309"/>
      <c r="O545" s="1309"/>
      <c r="P545" s="1310"/>
      <c r="Q545" s="1309"/>
      <c r="R545" s="1309"/>
      <c r="S545" s="1089"/>
      <c r="T545" s="1304"/>
      <c r="U545" s="1309"/>
      <c r="V545" s="1310"/>
      <c r="W545" s="1309"/>
      <c r="X545" s="1309"/>
      <c r="Y545" s="1310"/>
      <c r="Z545" s="1311"/>
      <c r="AA545" s="1312"/>
      <c r="AB545" s="1312"/>
      <c r="AC545" s="1088"/>
      <c r="AD545" s="1088"/>
      <c r="AE545" s="1088"/>
      <c r="AF545" s="1089"/>
      <c r="AG545" s="1090"/>
      <c r="AH545" s="1090"/>
      <c r="AI545" s="1090"/>
    </row>
    <row r="546" ht="15.75" customHeight="1">
      <c r="A546" s="1089"/>
      <c r="B546" s="1089"/>
      <c r="C546" s="1304"/>
      <c r="D546" s="1304"/>
      <c r="E546" s="1304"/>
      <c r="F546" s="1089"/>
      <c r="G546" s="1089"/>
      <c r="H546" s="1089"/>
      <c r="I546" s="1090"/>
      <c r="J546" s="1089"/>
      <c r="K546" s="1089"/>
      <c r="L546" s="1308"/>
      <c r="M546" s="1089"/>
      <c r="N546" s="1309"/>
      <c r="O546" s="1309"/>
      <c r="P546" s="1310"/>
      <c r="Q546" s="1309"/>
      <c r="R546" s="1309"/>
      <c r="S546" s="1089"/>
      <c r="T546" s="1304"/>
      <c r="U546" s="1309"/>
      <c r="V546" s="1310"/>
      <c r="W546" s="1309"/>
      <c r="X546" s="1309"/>
      <c r="Y546" s="1310"/>
      <c r="Z546" s="1311"/>
      <c r="AA546" s="1312"/>
      <c r="AB546" s="1312"/>
      <c r="AC546" s="1088"/>
      <c r="AD546" s="1088"/>
      <c r="AE546" s="1088"/>
      <c r="AF546" s="1089"/>
      <c r="AG546" s="1090"/>
      <c r="AH546" s="1090"/>
      <c r="AI546" s="1090"/>
    </row>
    <row r="547" ht="15.75" customHeight="1">
      <c r="A547" s="1089"/>
      <c r="B547" s="1089"/>
      <c r="C547" s="1304"/>
      <c r="D547" s="1304"/>
      <c r="E547" s="1304"/>
      <c r="F547" s="1089"/>
      <c r="G547" s="1089"/>
      <c r="H547" s="1089"/>
      <c r="I547" s="1090"/>
      <c r="J547" s="1089"/>
      <c r="K547" s="1089"/>
      <c r="L547" s="1308"/>
      <c r="M547" s="1089"/>
      <c r="N547" s="1309"/>
      <c r="O547" s="1309"/>
      <c r="P547" s="1310"/>
      <c r="Q547" s="1309"/>
      <c r="R547" s="1309"/>
      <c r="S547" s="1089"/>
      <c r="T547" s="1304"/>
      <c r="U547" s="1309"/>
      <c r="V547" s="1310"/>
      <c r="W547" s="1309"/>
      <c r="X547" s="1309"/>
      <c r="Y547" s="1310"/>
      <c r="Z547" s="1311"/>
      <c r="AA547" s="1312"/>
      <c r="AB547" s="1312"/>
      <c r="AC547" s="1088"/>
      <c r="AD547" s="1088"/>
      <c r="AE547" s="1088"/>
      <c r="AF547" s="1089"/>
      <c r="AG547" s="1090"/>
      <c r="AH547" s="1090"/>
      <c r="AI547" s="1090"/>
    </row>
    <row r="548" ht="15.75" customHeight="1">
      <c r="A548" s="1089"/>
      <c r="B548" s="1089"/>
      <c r="C548" s="1304"/>
      <c r="D548" s="1304"/>
      <c r="E548" s="1304"/>
      <c r="F548" s="1089"/>
      <c r="G548" s="1089"/>
      <c r="H548" s="1089"/>
      <c r="I548" s="1090"/>
      <c r="J548" s="1089"/>
      <c r="K548" s="1089"/>
      <c r="L548" s="1308"/>
      <c r="M548" s="1089"/>
      <c r="N548" s="1309"/>
      <c r="O548" s="1309"/>
      <c r="P548" s="1310"/>
      <c r="Q548" s="1309"/>
      <c r="R548" s="1309"/>
      <c r="S548" s="1089"/>
      <c r="T548" s="1304"/>
      <c r="U548" s="1309"/>
      <c r="V548" s="1310"/>
      <c r="W548" s="1309"/>
      <c r="X548" s="1309"/>
      <c r="Y548" s="1310"/>
      <c r="Z548" s="1311"/>
      <c r="AA548" s="1312"/>
      <c r="AB548" s="1312"/>
      <c r="AC548" s="1088"/>
      <c r="AD548" s="1088"/>
      <c r="AE548" s="1088"/>
      <c r="AF548" s="1089"/>
      <c r="AG548" s="1090"/>
      <c r="AH548" s="1090"/>
      <c r="AI548" s="1090"/>
    </row>
    <row r="549" ht="15.75" customHeight="1">
      <c r="A549" s="1089"/>
      <c r="B549" s="1089"/>
      <c r="C549" s="1304"/>
      <c r="D549" s="1304"/>
      <c r="E549" s="1304"/>
      <c r="F549" s="1089"/>
      <c r="G549" s="1089"/>
      <c r="H549" s="1089"/>
      <c r="I549" s="1090"/>
      <c r="J549" s="1089"/>
      <c r="K549" s="1089"/>
      <c r="L549" s="1308"/>
      <c r="M549" s="1089"/>
      <c r="N549" s="1309"/>
      <c r="O549" s="1309"/>
      <c r="P549" s="1310"/>
      <c r="Q549" s="1309"/>
      <c r="R549" s="1309"/>
      <c r="S549" s="1089"/>
      <c r="T549" s="1304"/>
      <c r="U549" s="1309"/>
      <c r="V549" s="1310"/>
      <c r="W549" s="1309"/>
      <c r="X549" s="1309"/>
      <c r="Y549" s="1310"/>
      <c r="Z549" s="1311"/>
      <c r="AA549" s="1312"/>
      <c r="AB549" s="1312"/>
      <c r="AC549" s="1088"/>
      <c r="AD549" s="1088"/>
      <c r="AE549" s="1088"/>
      <c r="AF549" s="1089"/>
      <c r="AG549" s="1090"/>
      <c r="AH549" s="1090"/>
      <c r="AI549" s="1090"/>
    </row>
    <row r="550" ht="15.75" customHeight="1">
      <c r="A550" s="1089"/>
      <c r="B550" s="1089"/>
      <c r="C550" s="1304"/>
      <c r="D550" s="1304"/>
      <c r="E550" s="1304"/>
      <c r="F550" s="1089"/>
      <c r="G550" s="1089"/>
      <c r="H550" s="1089"/>
      <c r="I550" s="1090"/>
      <c r="J550" s="1089"/>
      <c r="K550" s="1089"/>
      <c r="L550" s="1308"/>
      <c r="M550" s="1089"/>
      <c r="N550" s="1309"/>
      <c r="O550" s="1309"/>
      <c r="P550" s="1310"/>
      <c r="Q550" s="1309"/>
      <c r="R550" s="1309"/>
      <c r="S550" s="1089"/>
      <c r="T550" s="1304"/>
      <c r="U550" s="1309"/>
      <c r="V550" s="1310"/>
      <c r="W550" s="1309"/>
      <c r="X550" s="1309"/>
      <c r="Y550" s="1310"/>
      <c r="Z550" s="1311"/>
      <c r="AA550" s="1312"/>
      <c r="AB550" s="1312"/>
      <c r="AC550" s="1088"/>
      <c r="AD550" s="1088"/>
      <c r="AE550" s="1088"/>
      <c r="AF550" s="1089"/>
      <c r="AG550" s="1090"/>
      <c r="AH550" s="1090"/>
      <c r="AI550" s="1090"/>
    </row>
    <row r="551" ht="15.75" customHeight="1">
      <c r="A551" s="1089"/>
      <c r="B551" s="1089"/>
      <c r="C551" s="1304"/>
      <c r="D551" s="1304"/>
      <c r="E551" s="1304"/>
      <c r="F551" s="1089"/>
      <c r="G551" s="1089"/>
      <c r="H551" s="1089"/>
      <c r="I551" s="1090"/>
      <c r="J551" s="1089"/>
      <c r="K551" s="1089"/>
      <c r="L551" s="1308"/>
      <c r="M551" s="1089"/>
      <c r="N551" s="1309"/>
      <c r="O551" s="1309"/>
      <c r="P551" s="1310"/>
      <c r="Q551" s="1309"/>
      <c r="R551" s="1309"/>
      <c r="S551" s="1089"/>
      <c r="T551" s="1304"/>
      <c r="U551" s="1309"/>
      <c r="V551" s="1310"/>
      <c r="W551" s="1309"/>
      <c r="X551" s="1309"/>
      <c r="Y551" s="1310"/>
      <c r="Z551" s="1311"/>
      <c r="AA551" s="1312"/>
      <c r="AB551" s="1312"/>
      <c r="AC551" s="1088"/>
      <c r="AD551" s="1088"/>
      <c r="AE551" s="1088"/>
      <c r="AF551" s="1089"/>
      <c r="AG551" s="1090"/>
      <c r="AH551" s="1090"/>
      <c r="AI551" s="1090"/>
    </row>
    <row r="552" ht="15.75" customHeight="1">
      <c r="A552" s="1089"/>
      <c r="B552" s="1089"/>
      <c r="C552" s="1304"/>
      <c r="D552" s="1304"/>
      <c r="E552" s="1304"/>
      <c r="F552" s="1089"/>
      <c r="G552" s="1089"/>
      <c r="H552" s="1089"/>
      <c r="I552" s="1090"/>
      <c r="J552" s="1089"/>
      <c r="K552" s="1089"/>
      <c r="L552" s="1308"/>
      <c r="M552" s="1089"/>
      <c r="N552" s="1309"/>
      <c r="O552" s="1309"/>
      <c r="P552" s="1310"/>
      <c r="Q552" s="1309"/>
      <c r="R552" s="1309"/>
      <c r="S552" s="1089"/>
      <c r="T552" s="1304"/>
      <c r="U552" s="1309"/>
      <c r="V552" s="1310"/>
      <c r="W552" s="1309"/>
      <c r="X552" s="1309"/>
      <c r="Y552" s="1310"/>
      <c r="Z552" s="1311"/>
      <c r="AA552" s="1312"/>
      <c r="AB552" s="1312"/>
      <c r="AC552" s="1088"/>
      <c r="AD552" s="1088"/>
      <c r="AE552" s="1088"/>
      <c r="AF552" s="1089"/>
      <c r="AG552" s="1090"/>
      <c r="AH552" s="1090"/>
      <c r="AI552" s="1090"/>
    </row>
    <row r="553" ht="15.75" customHeight="1">
      <c r="A553" s="1089"/>
      <c r="B553" s="1089"/>
      <c r="C553" s="1304"/>
      <c r="D553" s="1304"/>
      <c r="E553" s="1304"/>
      <c r="F553" s="1089"/>
      <c r="G553" s="1089"/>
      <c r="H553" s="1089"/>
      <c r="I553" s="1090"/>
      <c r="J553" s="1089"/>
      <c r="K553" s="1089"/>
      <c r="L553" s="1308"/>
      <c r="M553" s="1089"/>
      <c r="N553" s="1309"/>
      <c r="O553" s="1309"/>
      <c r="P553" s="1310"/>
      <c r="Q553" s="1309"/>
      <c r="R553" s="1309"/>
      <c r="S553" s="1089"/>
      <c r="T553" s="1304"/>
      <c r="U553" s="1309"/>
      <c r="V553" s="1310"/>
      <c r="W553" s="1309"/>
      <c r="X553" s="1309"/>
      <c r="Y553" s="1310"/>
      <c r="Z553" s="1311"/>
      <c r="AA553" s="1312"/>
      <c r="AB553" s="1312"/>
      <c r="AC553" s="1088"/>
      <c r="AD553" s="1088"/>
      <c r="AE553" s="1088"/>
      <c r="AF553" s="1089"/>
      <c r="AG553" s="1090"/>
      <c r="AH553" s="1090"/>
      <c r="AI553" s="1090"/>
    </row>
    <row r="554" ht="15.75" customHeight="1">
      <c r="A554" s="1089"/>
      <c r="B554" s="1089"/>
      <c r="C554" s="1304"/>
      <c r="D554" s="1304"/>
      <c r="E554" s="1304"/>
      <c r="F554" s="1089"/>
      <c r="G554" s="1089"/>
      <c r="H554" s="1089"/>
      <c r="I554" s="1090"/>
      <c r="J554" s="1089"/>
      <c r="K554" s="1089"/>
      <c r="L554" s="1308"/>
      <c r="M554" s="1089"/>
      <c r="N554" s="1309"/>
      <c r="O554" s="1309"/>
      <c r="P554" s="1310"/>
      <c r="Q554" s="1309"/>
      <c r="R554" s="1309"/>
      <c r="S554" s="1089"/>
      <c r="T554" s="1304"/>
      <c r="U554" s="1309"/>
      <c r="V554" s="1310"/>
      <c r="W554" s="1309"/>
      <c r="X554" s="1309"/>
      <c r="Y554" s="1310"/>
      <c r="Z554" s="1311"/>
      <c r="AA554" s="1312"/>
      <c r="AB554" s="1312"/>
      <c r="AC554" s="1088"/>
      <c r="AD554" s="1088"/>
      <c r="AE554" s="1088"/>
      <c r="AF554" s="1089"/>
      <c r="AG554" s="1090"/>
      <c r="AH554" s="1090"/>
      <c r="AI554" s="1090"/>
    </row>
    <row r="555" ht="15.75" customHeight="1">
      <c r="A555" s="1089"/>
      <c r="B555" s="1089"/>
      <c r="C555" s="1304"/>
      <c r="D555" s="1304"/>
      <c r="E555" s="1304"/>
      <c r="F555" s="1089"/>
      <c r="G555" s="1089"/>
      <c r="H555" s="1089"/>
      <c r="I555" s="1090"/>
      <c r="J555" s="1089"/>
      <c r="K555" s="1089"/>
      <c r="L555" s="1308"/>
      <c r="M555" s="1089"/>
      <c r="N555" s="1309"/>
      <c r="O555" s="1309"/>
      <c r="P555" s="1310"/>
      <c r="Q555" s="1309"/>
      <c r="R555" s="1309"/>
      <c r="S555" s="1089"/>
      <c r="T555" s="1304"/>
      <c r="U555" s="1309"/>
      <c r="V555" s="1310"/>
      <c r="W555" s="1309"/>
      <c r="X555" s="1309"/>
      <c r="Y555" s="1310"/>
      <c r="Z555" s="1311"/>
      <c r="AA555" s="1312"/>
      <c r="AB555" s="1312"/>
      <c r="AC555" s="1088"/>
      <c r="AD555" s="1088"/>
      <c r="AE555" s="1088"/>
      <c r="AF555" s="1089"/>
      <c r="AG555" s="1090"/>
      <c r="AH555" s="1090"/>
      <c r="AI555" s="1090"/>
    </row>
    <row r="556" ht="15.75" customHeight="1">
      <c r="A556" s="1089"/>
      <c r="B556" s="1089"/>
      <c r="C556" s="1304"/>
      <c r="D556" s="1304"/>
      <c r="E556" s="1304"/>
      <c r="F556" s="1089"/>
      <c r="G556" s="1089"/>
      <c r="H556" s="1089"/>
      <c r="I556" s="1090"/>
      <c r="J556" s="1089"/>
      <c r="K556" s="1089"/>
      <c r="L556" s="1308"/>
      <c r="M556" s="1089"/>
      <c r="N556" s="1309"/>
      <c r="O556" s="1309"/>
      <c r="P556" s="1310"/>
      <c r="Q556" s="1309"/>
      <c r="R556" s="1309"/>
      <c r="S556" s="1089"/>
      <c r="T556" s="1304"/>
      <c r="U556" s="1309"/>
      <c r="V556" s="1310"/>
      <c r="W556" s="1309"/>
      <c r="X556" s="1309"/>
      <c r="Y556" s="1310"/>
      <c r="Z556" s="1311"/>
      <c r="AA556" s="1312"/>
      <c r="AB556" s="1312"/>
      <c r="AC556" s="1088"/>
      <c r="AD556" s="1088"/>
      <c r="AE556" s="1088"/>
      <c r="AF556" s="1089"/>
      <c r="AG556" s="1090"/>
      <c r="AH556" s="1090"/>
      <c r="AI556" s="1090"/>
    </row>
    <row r="557" ht="15.75" customHeight="1">
      <c r="A557" s="1089"/>
      <c r="B557" s="1089"/>
      <c r="C557" s="1304"/>
      <c r="D557" s="1304"/>
      <c r="E557" s="1304"/>
      <c r="F557" s="1089"/>
      <c r="G557" s="1089"/>
      <c r="H557" s="1089"/>
      <c r="I557" s="1090"/>
      <c r="J557" s="1089"/>
      <c r="K557" s="1089"/>
      <c r="L557" s="1308"/>
      <c r="M557" s="1089"/>
      <c r="N557" s="1309"/>
      <c r="O557" s="1309"/>
      <c r="P557" s="1310"/>
      <c r="Q557" s="1309"/>
      <c r="R557" s="1309"/>
      <c r="S557" s="1089"/>
      <c r="T557" s="1304"/>
      <c r="U557" s="1309"/>
      <c r="V557" s="1310"/>
      <c r="W557" s="1309"/>
      <c r="X557" s="1309"/>
      <c r="Y557" s="1310"/>
      <c r="Z557" s="1311"/>
      <c r="AA557" s="1312"/>
      <c r="AB557" s="1312"/>
      <c r="AC557" s="1088"/>
      <c r="AD557" s="1088"/>
      <c r="AE557" s="1088"/>
      <c r="AF557" s="1089"/>
      <c r="AG557" s="1090"/>
      <c r="AH557" s="1090"/>
      <c r="AI557" s="1090"/>
    </row>
    <row r="558" ht="15.75" customHeight="1">
      <c r="A558" s="1089"/>
      <c r="B558" s="1089"/>
      <c r="C558" s="1304"/>
      <c r="D558" s="1304"/>
      <c r="E558" s="1304"/>
      <c r="F558" s="1089"/>
      <c r="G558" s="1089"/>
      <c r="H558" s="1089"/>
      <c r="I558" s="1090"/>
      <c r="J558" s="1089"/>
      <c r="K558" s="1089"/>
      <c r="L558" s="1308"/>
      <c r="M558" s="1089"/>
      <c r="N558" s="1309"/>
      <c r="O558" s="1309"/>
      <c r="P558" s="1310"/>
      <c r="Q558" s="1309"/>
      <c r="R558" s="1309"/>
      <c r="S558" s="1089"/>
      <c r="T558" s="1304"/>
      <c r="U558" s="1309"/>
      <c r="V558" s="1310"/>
      <c r="W558" s="1309"/>
      <c r="X558" s="1309"/>
      <c r="Y558" s="1310"/>
      <c r="Z558" s="1311"/>
      <c r="AA558" s="1312"/>
      <c r="AB558" s="1312"/>
      <c r="AC558" s="1088"/>
      <c r="AD558" s="1088"/>
      <c r="AE558" s="1088"/>
      <c r="AF558" s="1089"/>
      <c r="AG558" s="1090"/>
      <c r="AH558" s="1090"/>
      <c r="AI558" s="1090"/>
    </row>
    <row r="559" ht="15.75" customHeight="1">
      <c r="A559" s="1089"/>
      <c r="B559" s="1089"/>
      <c r="C559" s="1304"/>
      <c r="D559" s="1304"/>
      <c r="E559" s="1304"/>
      <c r="F559" s="1089"/>
      <c r="G559" s="1089"/>
      <c r="H559" s="1089"/>
      <c r="I559" s="1090"/>
      <c r="J559" s="1089"/>
      <c r="K559" s="1089"/>
      <c r="L559" s="1308"/>
      <c r="M559" s="1089"/>
      <c r="N559" s="1309"/>
      <c r="O559" s="1309"/>
      <c r="P559" s="1310"/>
      <c r="Q559" s="1309"/>
      <c r="R559" s="1309"/>
      <c r="S559" s="1089"/>
      <c r="T559" s="1304"/>
      <c r="U559" s="1309"/>
      <c r="V559" s="1310"/>
      <c r="W559" s="1309"/>
      <c r="X559" s="1309"/>
      <c r="Y559" s="1310"/>
      <c r="Z559" s="1311"/>
      <c r="AA559" s="1312"/>
      <c r="AB559" s="1312"/>
      <c r="AC559" s="1088"/>
      <c r="AD559" s="1088"/>
      <c r="AE559" s="1088"/>
      <c r="AF559" s="1089"/>
      <c r="AG559" s="1090"/>
      <c r="AH559" s="1090"/>
      <c r="AI559" s="1090"/>
    </row>
    <row r="560" ht="15.75" customHeight="1">
      <c r="A560" s="1089"/>
      <c r="B560" s="1089"/>
      <c r="C560" s="1304"/>
      <c r="D560" s="1304"/>
      <c r="E560" s="1304"/>
      <c r="F560" s="1089"/>
      <c r="G560" s="1089"/>
      <c r="H560" s="1089"/>
      <c r="I560" s="1090"/>
      <c r="J560" s="1089"/>
      <c r="K560" s="1089"/>
      <c r="L560" s="1308"/>
      <c r="M560" s="1089"/>
      <c r="N560" s="1309"/>
      <c r="O560" s="1309"/>
      <c r="P560" s="1310"/>
      <c r="Q560" s="1309"/>
      <c r="R560" s="1309"/>
      <c r="S560" s="1089"/>
      <c r="T560" s="1304"/>
      <c r="U560" s="1309"/>
      <c r="V560" s="1310"/>
      <c r="W560" s="1309"/>
      <c r="X560" s="1309"/>
      <c r="Y560" s="1310"/>
      <c r="Z560" s="1311"/>
      <c r="AA560" s="1312"/>
      <c r="AB560" s="1312"/>
      <c r="AC560" s="1088"/>
      <c r="AD560" s="1088"/>
      <c r="AE560" s="1088"/>
      <c r="AF560" s="1089"/>
      <c r="AG560" s="1090"/>
      <c r="AH560" s="1090"/>
      <c r="AI560" s="1090"/>
    </row>
    <row r="561" ht="15.75" customHeight="1">
      <c r="A561" s="1089"/>
      <c r="B561" s="1089"/>
      <c r="C561" s="1304"/>
      <c r="D561" s="1304"/>
      <c r="E561" s="1304"/>
      <c r="F561" s="1089"/>
      <c r="G561" s="1089"/>
      <c r="H561" s="1089"/>
      <c r="I561" s="1090"/>
      <c r="J561" s="1089"/>
      <c r="K561" s="1089"/>
      <c r="L561" s="1308"/>
      <c r="M561" s="1089"/>
      <c r="N561" s="1309"/>
      <c r="O561" s="1309"/>
      <c r="P561" s="1310"/>
      <c r="Q561" s="1309"/>
      <c r="R561" s="1309"/>
      <c r="S561" s="1089"/>
      <c r="T561" s="1304"/>
      <c r="U561" s="1309"/>
      <c r="V561" s="1310"/>
      <c r="W561" s="1309"/>
      <c r="X561" s="1309"/>
      <c r="Y561" s="1310"/>
      <c r="Z561" s="1311"/>
      <c r="AA561" s="1312"/>
      <c r="AB561" s="1312"/>
      <c r="AC561" s="1088"/>
      <c r="AD561" s="1088"/>
      <c r="AE561" s="1088"/>
      <c r="AF561" s="1089"/>
      <c r="AG561" s="1090"/>
      <c r="AH561" s="1090"/>
      <c r="AI561" s="1090"/>
    </row>
    <row r="562" ht="15.75" customHeight="1">
      <c r="A562" s="1089"/>
      <c r="B562" s="1089"/>
      <c r="C562" s="1304"/>
      <c r="D562" s="1304"/>
      <c r="E562" s="1304"/>
      <c r="F562" s="1089"/>
      <c r="G562" s="1089"/>
      <c r="H562" s="1089"/>
      <c r="I562" s="1090"/>
      <c r="J562" s="1089"/>
      <c r="K562" s="1089"/>
      <c r="L562" s="1308"/>
      <c r="M562" s="1089"/>
      <c r="N562" s="1309"/>
      <c r="O562" s="1309"/>
      <c r="P562" s="1310"/>
      <c r="Q562" s="1309"/>
      <c r="R562" s="1309"/>
      <c r="S562" s="1089"/>
      <c r="T562" s="1304"/>
      <c r="U562" s="1309"/>
      <c r="V562" s="1310"/>
      <c r="W562" s="1309"/>
      <c r="X562" s="1309"/>
      <c r="Y562" s="1310"/>
      <c r="Z562" s="1311"/>
      <c r="AA562" s="1312"/>
      <c r="AB562" s="1312"/>
      <c r="AC562" s="1088"/>
      <c r="AD562" s="1088"/>
      <c r="AE562" s="1088"/>
      <c r="AF562" s="1089"/>
      <c r="AG562" s="1090"/>
      <c r="AH562" s="1090"/>
      <c r="AI562" s="1090"/>
    </row>
    <row r="563" ht="15.75" customHeight="1">
      <c r="A563" s="1089"/>
      <c r="B563" s="1089"/>
      <c r="C563" s="1304"/>
      <c r="D563" s="1304"/>
      <c r="E563" s="1304"/>
      <c r="F563" s="1089"/>
      <c r="G563" s="1089"/>
      <c r="H563" s="1089"/>
      <c r="I563" s="1090"/>
      <c r="J563" s="1089"/>
      <c r="K563" s="1089"/>
      <c r="L563" s="1308"/>
      <c r="M563" s="1089"/>
      <c r="N563" s="1309"/>
      <c r="O563" s="1309"/>
      <c r="P563" s="1310"/>
      <c r="Q563" s="1309"/>
      <c r="R563" s="1309"/>
      <c r="S563" s="1089"/>
      <c r="T563" s="1304"/>
      <c r="U563" s="1309"/>
      <c r="V563" s="1310"/>
      <c r="W563" s="1309"/>
      <c r="X563" s="1309"/>
      <c r="Y563" s="1310"/>
      <c r="Z563" s="1311"/>
      <c r="AA563" s="1312"/>
      <c r="AB563" s="1312"/>
      <c r="AC563" s="1088"/>
      <c r="AD563" s="1088"/>
      <c r="AE563" s="1088"/>
      <c r="AF563" s="1089"/>
      <c r="AG563" s="1090"/>
      <c r="AH563" s="1090"/>
      <c r="AI563" s="1090"/>
    </row>
    <row r="564" ht="15.75" customHeight="1">
      <c r="A564" s="1089"/>
      <c r="B564" s="1089"/>
      <c r="C564" s="1304"/>
      <c r="D564" s="1304"/>
      <c r="E564" s="1304"/>
      <c r="F564" s="1089"/>
      <c r="G564" s="1089"/>
      <c r="H564" s="1089"/>
      <c r="I564" s="1090"/>
      <c r="J564" s="1089"/>
      <c r="K564" s="1089"/>
      <c r="L564" s="1308"/>
      <c r="M564" s="1089"/>
      <c r="N564" s="1309"/>
      <c r="O564" s="1309"/>
      <c r="P564" s="1310"/>
      <c r="Q564" s="1309"/>
      <c r="R564" s="1309"/>
      <c r="S564" s="1089"/>
      <c r="T564" s="1304"/>
      <c r="U564" s="1309"/>
      <c r="V564" s="1310"/>
      <c r="W564" s="1309"/>
      <c r="X564" s="1309"/>
      <c r="Y564" s="1310"/>
      <c r="Z564" s="1311"/>
      <c r="AA564" s="1312"/>
      <c r="AB564" s="1312"/>
      <c r="AC564" s="1088"/>
      <c r="AD564" s="1088"/>
      <c r="AE564" s="1088"/>
      <c r="AF564" s="1089"/>
      <c r="AG564" s="1090"/>
      <c r="AH564" s="1090"/>
      <c r="AI564" s="1090"/>
    </row>
    <row r="565" ht="15.75" customHeight="1">
      <c r="A565" s="1089"/>
      <c r="B565" s="1089"/>
      <c r="C565" s="1304"/>
      <c r="D565" s="1304"/>
      <c r="E565" s="1304"/>
      <c r="F565" s="1089"/>
      <c r="G565" s="1089"/>
      <c r="H565" s="1089"/>
      <c r="I565" s="1090"/>
      <c r="J565" s="1089"/>
      <c r="K565" s="1089"/>
      <c r="L565" s="1308"/>
      <c r="M565" s="1089"/>
      <c r="N565" s="1309"/>
      <c r="O565" s="1309"/>
      <c r="P565" s="1310"/>
      <c r="Q565" s="1309"/>
      <c r="R565" s="1309"/>
      <c r="S565" s="1089"/>
      <c r="T565" s="1304"/>
      <c r="U565" s="1309"/>
      <c r="V565" s="1310"/>
      <c r="W565" s="1309"/>
      <c r="X565" s="1309"/>
      <c r="Y565" s="1310"/>
      <c r="Z565" s="1311"/>
      <c r="AA565" s="1312"/>
      <c r="AB565" s="1312"/>
      <c r="AC565" s="1088"/>
      <c r="AD565" s="1088"/>
      <c r="AE565" s="1088"/>
      <c r="AF565" s="1089"/>
      <c r="AG565" s="1090"/>
      <c r="AH565" s="1090"/>
      <c r="AI565" s="1090"/>
    </row>
    <row r="566" ht="15.75" customHeight="1">
      <c r="A566" s="1089"/>
      <c r="B566" s="1089"/>
      <c r="C566" s="1304"/>
      <c r="D566" s="1304"/>
      <c r="E566" s="1304"/>
      <c r="F566" s="1089"/>
      <c r="G566" s="1089"/>
      <c r="H566" s="1089"/>
      <c r="I566" s="1090"/>
      <c r="J566" s="1089"/>
      <c r="K566" s="1089"/>
      <c r="L566" s="1308"/>
      <c r="M566" s="1089"/>
      <c r="N566" s="1309"/>
      <c r="O566" s="1309"/>
      <c r="P566" s="1310"/>
      <c r="Q566" s="1309"/>
      <c r="R566" s="1309"/>
      <c r="S566" s="1089"/>
      <c r="T566" s="1304"/>
      <c r="U566" s="1309"/>
      <c r="V566" s="1310"/>
      <c r="W566" s="1309"/>
      <c r="X566" s="1309"/>
      <c r="Y566" s="1310"/>
      <c r="Z566" s="1311"/>
      <c r="AA566" s="1312"/>
      <c r="AB566" s="1312"/>
      <c r="AC566" s="1088"/>
      <c r="AD566" s="1088"/>
      <c r="AE566" s="1088"/>
      <c r="AF566" s="1089"/>
      <c r="AG566" s="1090"/>
      <c r="AH566" s="1090"/>
      <c r="AI566" s="1090"/>
    </row>
    <row r="567" ht="15.75" customHeight="1">
      <c r="A567" s="1089"/>
      <c r="B567" s="1089"/>
      <c r="C567" s="1304"/>
      <c r="D567" s="1304"/>
      <c r="E567" s="1304"/>
      <c r="F567" s="1089"/>
      <c r="G567" s="1089"/>
      <c r="H567" s="1089"/>
      <c r="I567" s="1090"/>
      <c r="J567" s="1089"/>
      <c r="K567" s="1089"/>
      <c r="L567" s="1308"/>
      <c r="M567" s="1089"/>
      <c r="N567" s="1309"/>
      <c r="O567" s="1309"/>
      <c r="P567" s="1310"/>
      <c r="Q567" s="1309"/>
      <c r="R567" s="1309"/>
      <c r="S567" s="1089"/>
      <c r="T567" s="1304"/>
      <c r="U567" s="1309"/>
      <c r="V567" s="1310"/>
      <c r="W567" s="1309"/>
      <c r="X567" s="1309"/>
      <c r="Y567" s="1310"/>
      <c r="Z567" s="1311"/>
      <c r="AA567" s="1312"/>
      <c r="AB567" s="1312"/>
      <c r="AC567" s="1088"/>
      <c r="AD567" s="1088"/>
      <c r="AE567" s="1088"/>
      <c r="AF567" s="1089"/>
      <c r="AG567" s="1090"/>
      <c r="AH567" s="1090"/>
      <c r="AI567" s="1090"/>
    </row>
    <row r="568" ht="15.75" customHeight="1">
      <c r="A568" s="1089"/>
      <c r="B568" s="1089"/>
      <c r="C568" s="1304"/>
      <c r="D568" s="1304"/>
      <c r="E568" s="1304"/>
      <c r="F568" s="1089"/>
      <c r="G568" s="1089"/>
      <c r="H568" s="1089"/>
      <c r="I568" s="1090"/>
      <c r="J568" s="1089"/>
      <c r="K568" s="1089"/>
      <c r="L568" s="1308"/>
      <c r="M568" s="1089"/>
      <c r="N568" s="1309"/>
      <c r="O568" s="1309"/>
      <c r="P568" s="1310"/>
      <c r="Q568" s="1309"/>
      <c r="R568" s="1309"/>
      <c r="S568" s="1089"/>
      <c r="T568" s="1304"/>
      <c r="U568" s="1309"/>
      <c r="V568" s="1310"/>
      <c r="W568" s="1309"/>
      <c r="X568" s="1309"/>
      <c r="Y568" s="1310"/>
      <c r="Z568" s="1311"/>
      <c r="AA568" s="1312"/>
      <c r="AB568" s="1312"/>
      <c r="AC568" s="1088"/>
      <c r="AD568" s="1088"/>
      <c r="AE568" s="1088"/>
      <c r="AF568" s="1089"/>
      <c r="AG568" s="1090"/>
      <c r="AH568" s="1090"/>
      <c r="AI568" s="1090"/>
    </row>
    <row r="569" ht="15.75" customHeight="1">
      <c r="A569" s="1089"/>
      <c r="B569" s="1089"/>
      <c r="C569" s="1304"/>
      <c r="D569" s="1304"/>
      <c r="E569" s="1304"/>
      <c r="F569" s="1089"/>
      <c r="G569" s="1089"/>
      <c r="H569" s="1089"/>
      <c r="I569" s="1090"/>
      <c r="J569" s="1089"/>
      <c r="K569" s="1089"/>
      <c r="L569" s="1308"/>
      <c r="M569" s="1089"/>
      <c r="N569" s="1309"/>
      <c r="O569" s="1309"/>
      <c r="P569" s="1310"/>
      <c r="Q569" s="1309"/>
      <c r="R569" s="1309"/>
      <c r="S569" s="1089"/>
      <c r="T569" s="1304"/>
      <c r="U569" s="1309"/>
      <c r="V569" s="1310"/>
      <c r="W569" s="1309"/>
      <c r="X569" s="1309"/>
      <c r="Y569" s="1310"/>
      <c r="Z569" s="1311"/>
      <c r="AA569" s="1312"/>
      <c r="AB569" s="1312"/>
      <c r="AC569" s="1088"/>
      <c r="AD569" s="1088"/>
      <c r="AE569" s="1088"/>
      <c r="AF569" s="1089"/>
      <c r="AG569" s="1090"/>
      <c r="AH569" s="1090"/>
      <c r="AI569" s="1090"/>
    </row>
    <row r="570" ht="15.75" customHeight="1">
      <c r="A570" s="1089"/>
      <c r="B570" s="1089"/>
      <c r="C570" s="1304"/>
      <c r="D570" s="1304"/>
      <c r="E570" s="1304"/>
      <c r="F570" s="1089"/>
      <c r="G570" s="1089"/>
      <c r="H570" s="1089"/>
      <c r="I570" s="1090"/>
      <c r="J570" s="1089"/>
      <c r="K570" s="1089"/>
      <c r="L570" s="1308"/>
      <c r="M570" s="1089"/>
      <c r="N570" s="1309"/>
      <c r="O570" s="1309"/>
      <c r="P570" s="1310"/>
      <c r="Q570" s="1309"/>
      <c r="R570" s="1309"/>
      <c r="S570" s="1089"/>
      <c r="T570" s="1304"/>
      <c r="U570" s="1309"/>
      <c r="V570" s="1310"/>
      <c r="W570" s="1309"/>
      <c r="X570" s="1309"/>
      <c r="Y570" s="1310"/>
      <c r="Z570" s="1311"/>
      <c r="AA570" s="1312"/>
      <c r="AB570" s="1312"/>
      <c r="AC570" s="1088"/>
      <c r="AD570" s="1088"/>
      <c r="AE570" s="1088"/>
      <c r="AF570" s="1089"/>
      <c r="AG570" s="1090"/>
      <c r="AH570" s="1090"/>
      <c r="AI570" s="1090"/>
    </row>
    <row r="571" ht="15.75" customHeight="1">
      <c r="A571" s="1089"/>
      <c r="B571" s="1089"/>
      <c r="C571" s="1304"/>
      <c r="D571" s="1304"/>
      <c r="E571" s="1304"/>
      <c r="F571" s="1089"/>
      <c r="G571" s="1089"/>
      <c r="H571" s="1089"/>
      <c r="I571" s="1090"/>
      <c r="J571" s="1089"/>
      <c r="K571" s="1089"/>
      <c r="L571" s="1308"/>
      <c r="M571" s="1089"/>
      <c r="N571" s="1309"/>
      <c r="O571" s="1309"/>
      <c r="P571" s="1310"/>
      <c r="Q571" s="1309"/>
      <c r="R571" s="1309"/>
      <c r="S571" s="1089"/>
      <c r="T571" s="1304"/>
      <c r="U571" s="1309"/>
      <c r="V571" s="1310"/>
      <c r="W571" s="1309"/>
      <c r="X571" s="1309"/>
      <c r="Y571" s="1310"/>
      <c r="Z571" s="1311"/>
      <c r="AA571" s="1312"/>
      <c r="AB571" s="1312"/>
      <c r="AC571" s="1088"/>
      <c r="AD571" s="1088"/>
      <c r="AE571" s="1088"/>
      <c r="AF571" s="1089"/>
      <c r="AG571" s="1090"/>
      <c r="AH571" s="1090"/>
      <c r="AI571" s="1090"/>
    </row>
    <row r="572" ht="15.75" customHeight="1">
      <c r="A572" s="1089"/>
      <c r="B572" s="1089"/>
      <c r="C572" s="1304"/>
      <c r="D572" s="1304"/>
      <c r="E572" s="1304"/>
      <c r="F572" s="1089"/>
      <c r="G572" s="1089"/>
      <c r="H572" s="1089"/>
      <c r="I572" s="1090"/>
      <c r="J572" s="1089"/>
      <c r="K572" s="1089"/>
      <c r="L572" s="1308"/>
      <c r="M572" s="1089"/>
      <c r="N572" s="1309"/>
      <c r="O572" s="1309"/>
      <c r="P572" s="1310"/>
      <c r="Q572" s="1309"/>
      <c r="R572" s="1309"/>
      <c r="S572" s="1089"/>
      <c r="T572" s="1304"/>
      <c r="U572" s="1309"/>
      <c r="V572" s="1310"/>
      <c r="W572" s="1309"/>
      <c r="X572" s="1309"/>
      <c r="Y572" s="1310"/>
      <c r="Z572" s="1311"/>
      <c r="AA572" s="1312"/>
      <c r="AB572" s="1312"/>
      <c r="AC572" s="1088"/>
      <c r="AD572" s="1088"/>
      <c r="AE572" s="1088"/>
      <c r="AF572" s="1089"/>
      <c r="AG572" s="1090"/>
      <c r="AH572" s="1090"/>
      <c r="AI572" s="1090"/>
    </row>
    <row r="573" ht="15.75" customHeight="1">
      <c r="A573" s="1089"/>
      <c r="B573" s="1089"/>
      <c r="C573" s="1304"/>
      <c r="D573" s="1304"/>
      <c r="E573" s="1304"/>
      <c r="F573" s="1089"/>
      <c r="G573" s="1089"/>
      <c r="H573" s="1089"/>
      <c r="I573" s="1090"/>
      <c r="J573" s="1089"/>
      <c r="K573" s="1089"/>
      <c r="L573" s="1308"/>
      <c r="M573" s="1089"/>
      <c r="N573" s="1309"/>
      <c r="O573" s="1309"/>
      <c r="P573" s="1310"/>
      <c r="Q573" s="1309"/>
      <c r="R573" s="1309"/>
      <c r="S573" s="1089"/>
      <c r="T573" s="1304"/>
      <c r="U573" s="1309"/>
      <c r="V573" s="1310"/>
      <c r="W573" s="1309"/>
      <c r="X573" s="1309"/>
      <c r="Y573" s="1310"/>
      <c r="Z573" s="1311"/>
      <c r="AA573" s="1312"/>
      <c r="AB573" s="1312"/>
      <c r="AC573" s="1088"/>
      <c r="AD573" s="1088"/>
      <c r="AE573" s="1088"/>
      <c r="AF573" s="1089"/>
      <c r="AG573" s="1090"/>
      <c r="AH573" s="1090"/>
      <c r="AI573" s="1090"/>
    </row>
    <row r="574" ht="15.75" customHeight="1">
      <c r="A574" s="1089"/>
      <c r="B574" s="1089"/>
      <c r="C574" s="1304"/>
      <c r="D574" s="1304"/>
      <c r="E574" s="1304"/>
      <c r="F574" s="1089"/>
      <c r="G574" s="1089"/>
      <c r="H574" s="1089"/>
      <c r="I574" s="1090"/>
      <c r="J574" s="1089"/>
      <c r="K574" s="1089"/>
      <c r="L574" s="1308"/>
      <c r="M574" s="1089"/>
      <c r="N574" s="1309"/>
      <c r="O574" s="1309"/>
      <c r="P574" s="1310"/>
      <c r="Q574" s="1309"/>
      <c r="R574" s="1309"/>
      <c r="S574" s="1089"/>
      <c r="T574" s="1304"/>
      <c r="U574" s="1309"/>
      <c r="V574" s="1310"/>
      <c r="W574" s="1309"/>
      <c r="X574" s="1309"/>
      <c r="Y574" s="1310"/>
      <c r="Z574" s="1311"/>
      <c r="AA574" s="1312"/>
      <c r="AB574" s="1312"/>
      <c r="AC574" s="1088"/>
      <c r="AD574" s="1088"/>
      <c r="AE574" s="1088"/>
      <c r="AF574" s="1089"/>
      <c r="AG574" s="1090"/>
      <c r="AH574" s="1090"/>
      <c r="AI574" s="1090"/>
    </row>
    <row r="575" ht="15.75" customHeight="1">
      <c r="A575" s="1089"/>
      <c r="B575" s="1089"/>
      <c r="C575" s="1304"/>
      <c r="D575" s="1304"/>
      <c r="E575" s="1304"/>
      <c r="F575" s="1089"/>
      <c r="G575" s="1089"/>
      <c r="H575" s="1089"/>
      <c r="I575" s="1090"/>
      <c r="J575" s="1089"/>
      <c r="K575" s="1089"/>
      <c r="L575" s="1308"/>
      <c r="M575" s="1089"/>
      <c r="N575" s="1309"/>
      <c r="O575" s="1309"/>
      <c r="P575" s="1310"/>
      <c r="Q575" s="1309"/>
      <c r="R575" s="1309"/>
      <c r="S575" s="1089"/>
      <c r="T575" s="1304"/>
      <c r="U575" s="1309"/>
      <c r="V575" s="1310"/>
      <c r="W575" s="1309"/>
      <c r="X575" s="1309"/>
      <c r="Y575" s="1310"/>
      <c r="Z575" s="1311"/>
      <c r="AA575" s="1312"/>
      <c r="AB575" s="1312"/>
      <c r="AC575" s="1088"/>
      <c r="AD575" s="1088"/>
      <c r="AE575" s="1088"/>
      <c r="AF575" s="1089"/>
      <c r="AG575" s="1090"/>
      <c r="AH575" s="1090"/>
      <c r="AI575" s="1090"/>
    </row>
    <row r="576" ht="15.75" customHeight="1">
      <c r="A576" s="1089"/>
      <c r="B576" s="1089"/>
      <c r="C576" s="1304"/>
      <c r="D576" s="1304"/>
      <c r="E576" s="1304"/>
      <c r="F576" s="1089"/>
      <c r="G576" s="1089"/>
      <c r="H576" s="1089"/>
      <c r="I576" s="1090"/>
      <c r="J576" s="1089"/>
      <c r="K576" s="1089"/>
      <c r="L576" s="1308"/>
      <c r="M576" s="1089"/>
      <c r="N576" s="1309"/>
      <c r="O576" s="1309"/>
      <c r="P576" s="1310"/>
      <c r="Q576" s="1309"/>
      <c r="R576" s="1309"/>
      <c r="S576" s="1089"/>
      <c r="T576" s="1304"/>
      <c r="U576" s="1309"/>
      <c r="V576" s="1310"/>
      <c r="W576" s="1309"/>
      <c r="X576" s="1309"/>
      <c r="Y576" s="1310"/>
      <c r="Z576" s="1311"/>
      <c r="AA576" s="1312"/>
      <c r="AB576" s="1312"/>
      <c r="AC576" s="1088"/>
      <c r="AD576" s="1088"/>
      <c r="AE576" s="1088"/>
      <c r="AF576" s="1089"/>
      <c r="AG576" s="1090"/>
      <c r="AH576" s="1090"/>
      <c r="AI576" s="1090"/>
    </row>
    <row r="577" ht="15.75" customHeight="1">
      <c r="A577" s="1089"/>
      <c r="B577" s="1089"/>
      <c r="C577" s="1304"/>
      <c r="D577" s="1304"/>
      <c r="E577" s="1304"/>
      <c r="F577" s="1089"/>
      <c r="G577" s="1089"/>
      <c r="H577" s="1089"/>
      <c r="I577" s="1090"/>
      <c r="J577" s="1089"/>
      <c r="K577" s="1089"/>
      <c r="L577" s="1308"/>
      <c r="M577" s="1089"/>
      <c r="N577" s="1309"/>
      <c r="O577" s="1309"/>
      <c r="P577" s="1310"/>
      <c r="Q577" s="1309"/>
      <c r="R577" s="1309"/>
      <c r="S577" s="1089"/>
      <c r="T577" s="1304"/>
      <c r="U577" s="1309"/>
      <c r="V577" s="1310"/>
      <c r="W577" s="1309"/>
      <c r="X577" s="1309"/>
      <c r="Y577" s="1310"/>
      <c r="Z577" s="1311"/>
      <c r="AA577" s="1312"/>
      <c r="AB577" s="1312"/>
      <c r="AC577" s="1088"/>
      <c r="AD577" s="1088"/>
      <c r="AE577" s="1088"/>
      <c r="AF577" s="1089"/>
      <c r="AG577" s="1090"/>
      <c r="AH577" s="1090"/>
      <c r="AI577" s="1090"/>
    </row>
    <row r="578" ht="15.75" customHeight="1">
      <c r="A578" s="1089"/>
      <c r="B578" s="1089"/>
      <c r="C578" s="1304"/>
      <c r="D578" s="1304"/>
      <c r="E578" s="1304"/>
      <c r="F578" s="1089"/>
      <c r="G578" s="1089"/>
      <c r="H578" s="1089"/>
      <c r="I578" s="1090"/>
      <c r="J578" s="1089"/>
      <c r="K578" s="1089"/>
      <c r="L578" s="1308"/>
      <c r="M578" s="1089"/>
      <c r="N578" s="1309"/>
      <c r="O578" s="1309"/>
      <c r="P578" s="1310"/>
      <c r="Q578" s="1309"/>
      <c r="R578" s="1309"/>
      <c r="S578" s="1089"/>
      <c r="T578" s="1304"/>
      <c r="U578" s="1309"/>
      <c r="V578" s="1310"/>
      <c r="W578" s="1309"/>
      <c r="X578" s="1309"/>
      <c r="Y578" s="1310"/>
      <c r="Z578" s="1311"/>
      <c r="AA578" s="1312"/>
      <c r="AB578" s="1312"/>
      <c r="AC578" s="1088"/>
      <c r="AD578" s="1088"/>
      <c r="AE578" s="1088"/>
      <c r="AF578" s="1089"/>
      <c r="AG578" s="1090"/>
      <c r="AH578" s="1090"/>
      <c r="AI578" s="1090"/>
    </row>
    <row r="579" ht="15.75" customHeight="1">
      <c r="A579" s="1089"/>
      <c r="B579" s="1089"/>
      <c r="C579" s="1304"/>
      <c r="D579" s="1304"/>
      <c r="E579" s="1304"/>
      <c r="F579" s="1089"/>
      <c r="G579" s="1089"/>
      <c r="H579" s="1089"/>
      <c r="I579" s="1090"/>
      <c r="J579" s="1089"/>
      <c r="K579" s="1089"/>
      <c r="L579" s="1308"/>
      <c r="M579" s="1089"/>
      <c r="N579" s="1309"/>
      <c r="O579" s="1309"/>
      <c r="P579" s="1310"/>
      <c r="Q579" s="1309"/>
      <c r="R579" s="1309"/>
      <c r="S579" s="1089"/>
      <c r="T579" s="1304"/>
      <c r="U579" s="1309"/>
      <c r="V579" s="1310"/>
      <c r="W579" s="1309"/>
      <c r="X579" s="1309"/>
      <c r="Y579" s="1310"/>
      <c r="Z579" s="1311"/>
      <c r="AA579" s="1312"/>
      <c r="AB579" s="1312"/>
      <c r="AC579" s="1088"/>
      <c r="AD579" s="1088"/>
      <c r="AE579" s="1088"/>
      <c r="AF579" s="1089"/>
      <c r="AG579" s="1090"/>
      <c r="AH579" s="1090"/>
      <c r="AI579" s="1090"/>
    </row>
    <row r="580" ht="15.75" customHeight="1">
      <c r="A580" s="1089"/>
      <c r="B580" s="1089"/>
      <c r="C580" s="1304"/>
      <c r="D580" s="1304"/>
      <c r="E580" s="1304"/>
      <c r="F580" s="1089"/>
      <c r="G580" s="1089"/>
      <c r="H580" s="1089"/>
      <c r="I580" s="1090"/>
      <c r="J580" s="1089"/>
      <c r="K580" s="1089"/>
      <c r="L580" s="1308"/>
      <c r="M580" s="1089"/>
      <c r="N580" s="1309"/>
      <c r="O580" s="1309"/>
      <c r="P580" s="1310"/>
      <c r="Q580" s="1309"/>
      <c r="R580" s="1309"/>
      <c r="S580" s="1089"/>
      <c r="T580" s="1304"/>
      <c r="U580" s="1309"/>
      <c r="V580" s="1310"/>
      <c r="W580" s="1309"/>
      <c r="X580" s="1309"/>
      <c r="Y580" s="1310"/>
      <c r="Z580" s="1311"/>
      <c r="AA580" s="1312"/>
      <c r="AB580" s="1312"/>
      <c r="AC580" s="1088"/>
      <c r="AD580" s="1088"/>
      <c r="AE580" s="1088"/>
      <c r="AF580" s="1089"/>
      <c r="AG580" s="1090"/>
      <c r="AH580" s="1090"/>
      <c r="AI580" s="1090"/>
    </row>
    <row r="581" ht="15.75" customHeight="1">
      <c r="A581" s="1089"/>
      <c r="B581" s="1089"/>
      <c r="C581" s="1304"/>
      <c r="D581" s="1304"/>
      <c r="E581" s="1304"/>
      <c r="F581" s="1089"/>
      <c r="G581" s="1089"/>
      <c r="H581" s="1089"/>
      <c r="I581" s="1090"/>
      <c r="J581" s="1089"/>
      <c r="K581" s="1089"/>
      <c r="L581" s="1308"/>
      <c r="M581" s="1089"/>
      <c r="N581" s="1309"/>
      <c r="O581" s="1309"/>
      <c r="P581" s="1310"/>
      <c r="Q581" s="1309"/>
      <c r="R581" s="1309"/>
      <c r="S581" s="1089"/>
      <c r="T581" s="1304"/>
      <c r="U581" s="1309"/>
      <c r="V581" s="1310"/>
      <c r="W581" s="1309"/>
      <c r="X581" s="1309"/>
      <c r="Y581" s="1310"/>
      <c r="Z581" s="1311"/>
      <c r="AA581" s="1312"/>
      <c r="AB581" s="1312"/>
      <c r="AC581" s="1088"/>
      <c r="AD581" s="1088"/>
      <c r="AE581" s="1088"/>
      <c r="AF581" s="1089"/>
      <c r="AG581" s="1090"/>
      <c r="AH581" s="1090"/>
      <c r="AI581" s="1090"/>
    </row>
    <row r="582" ht="15.75" customHeight="1">
      <c r="A582" s="1089"/>
      <c r="B582" s="1089"/>
      <c r="C582" s="1304"/>
      <c r="D582" s="1304"/>
      <c r="E582" s="1304"/>
      <c r="F582" s="1089"/>
      <c r="G582" s="1089"/>
      <c r="H582" s="1089"/>
      <c r="I582" s="1090"/>
      <c r="J582" s="1089"/>
      <c r="K582" s="1089"/>
      <c r="L582" s="1308"/>
      <c r="M582" s="1089"/>
      <c r="N582" s="1309"/>
      <c r="O582" s="1309"/>
      <c r="P582" s="1310"/>
      <c r="Q582" s="1309"/>
      <c r="R582" s="1309"/>
      <c r="S582" s="1089"/>
      <c r="T582" s="1304"/>
      <c r="U582" s="1309"/>
      <c r="V582" s="1310"/>
      <c r="W582" s="1309"/>
      <c r="X582" s="1309"/>
      <c r="Y582" s="1310"/>
      <c r="Z582" s="1311"/>
      <c r="AA582" s="1312"/>
      <c r="AB582" s="1312"/>
      <c r="AC582" s="1088"/>
      <c r="AD582" s="1088"/>
      <c r="AE582" s="1088"/>
      <c r="AF582" s="1089"/>
      <c r="AG582" s="1090"/>
      <c r="AH582" s="1090"/>
      <c r="AI582" s="1090"/>
    </row>
    <row r="583" ht="15.75" customHeight="1">
      <c r="A583" s="1089"/>
      <c r="B583" s="1089"/>
      <c r="C583" s="1304"/>
      <c r="D583" s="1304"/>
      <c r="E583" s="1304"/>
      <c r="F583" s="1089"/>
      <c r="G583" s="1089"/>
      <c r="H583" s="1089"/>
      <c r="I583" s="1090"/>
      <c r="J583" s="1089"/>
      <c r="K583" s="1089"/>
      <c r="L583" s="1308"/>
      <c r="M583" s="1089"/>
      <c r="N583" s="1309"/>
      <c r="O583" s="1309"/>
      <c r="P583" s="1310"/>
      <c r="Q583" s="1309"/>
      <c r="R583" s="1309"/>
      <c r="S583" s="1089"/>
      <c r="T583" s="1304"/>
      <c r="U583" s="1309"/>
      <c r="V583" s="1310"/>
      <c r="W583" s="1309"/>
      <c r="X583" s="1309"/>
      <c r="Y583" s="1310"/>
      <c r="Z583" s="1311"/>
      <c r="AA583" s="1312"/>
      <c r="AB583" s="1312"/>
      <c r="AC583" s="1088"/>
      <c r="AD583" s="1088"/>
      <c r="AE583" s="1088"/>
      <c r="AF583" s="1089"/>
      <c r="AG583" s="1090"/>
      <c r="AH583" s="1090"/>
      <c r="AI583" s="1090"/>
    </row>
    <row r="584" ht="15.75" customHeight="1">
      <c r="A584" s="1089"/>
      <c r="B584" s="1089"/>
      <c r="C584" s="1304"/>
      <c r="D584" s="1304"/>
      <c r="E584" s="1304"/>
      <c r="F584" s="1089"/>
      <c r="G584" s="1089"/>
      <c r="H584" s="1089"/>
      <c r="I584" s="1090"/>
      <c r="J584" s="1089"/>
      <c r="K584" s="1089"/>
      <c r="L584" s="1308"/>
      <c r="M584" s="1089"/>
      <c r="N584" s="1309"/>
      <c r="O584" s="1309"/>
      <c r="P584" s="1310"/>
      <c r="Q584" s="1309"/>
      <c r="R584" s="1309"/>
      <c r="S584" s="1089"/>
      <c r="T584" s="1304"/>
      <c r="U584" s="1309"/>
      <c r="V584" s="1310"/>
      <c r="W584" s="1309"/>
      <c r="X584" s="1309"/>
      <c r="Y584" s="1310"/>
      <c r="Z584" s="1311"/>
      <c r="AA584" s="1312"/>
      <c r="AB584" s="1312"/>
      <c r="AC584" s="1088"/>
      <c r="AD584" s="1088"/>
      <c r="AE584" s="1088"/>
      <c r="AF584" s="1089"/>
      <c r="AG584" s="1090"/>
      <c r="AH584" s="1090"/>
      <c r="AI584" s="1090"/>
    </row>
    <row r="585" ht="15.75" customHeight="1">
      <c r="A585" s="1089"/>
      <c r="B585" s="1089"/>
      <c r="C585" s="1304"/>
      <c r="D585" s="1304"/>
      <c r="E585" s="1304"/>
      <c r="F585" s="1089"/>
      <c r="G585" s="1089"/>
      <c r="H585" s="1089"/>
      <c r="I585" s="1090"/>
      <c r="J585" s="1089"/>
      <c r="K585" s="1089"/>
      <c r="L585" s="1308"/>
      <c r="M585" s="1089"/>
      <c r="N585" s="1309"/>
      <c r="O585" s="1309"/>
      <c r="P585" s="1310"/>
      <c r="Q585" s="1309"/>
      <c r="R585" s="1309"/>
      <c r="S585" s="1089"/>
      <c r="T585" s="1304"/>
      <c r="U585" s="1309"/>
      <c r="V585" s="1310"/>
      <c r="W585" s="1309"/>
      <c r="X585" s="1309"/>
      <c r="Y585" s="1310"/>
      <c r="Z585" s="1311"/>
      <c r="AA585" s="1312"/>
      <c r="AB585" s="1312"/>
      <c r="AC585" s="1088"/>
      <c r="AD585" s="1088"/>
      <c r="AE585" s="1088"/>
      <c r="AF585" s="1089"/>
      <c r="AG585" s="1090"/>
      <c r="AH585" s="1090"/>
      <c r="AI585" s="1090"/>
    </row>
    <row r="586" ht="15.75" customHeight="1">
      <c r="A586" s="1089"/>
      <c r="B586" s="1089"/>
      <c r="C586" s="1304"/>
      <c r="D586" s="1304"/>
      <c r="E586" s="1304"/>
      <c r="F586" s="1089"/>
      <c r="G586" s="1089"/>
      <c r="H586" s="1089"/>
      <c r="I586" s="1090"/>
      <c r="J586" s="1089"/>
      <c r="K586" s="1089"/>
      <c r="L586" s="1308"/>
      <c r="M586" s="1089"/>
      <c r="N586" s="1309"/>
      <c r="O586" s="1309"/>
      <c r="P586" s="1310"/>
      <c r="Q586" s="1309"/>
      <c r="R586" s="1309"/>
      <c r="S586" s="1089"/>
      <c r="T586" s="1304"/>
      <c r="U586" s="1309"/>
      <c r="V586" s="1310"/>
      <c r="W586" s="1309"/>
      <c r="X586" s="1309"/>
      <c r="Y586" s="1310"/>
      <c r="Z586" s="1311"/>
      <c r="AA586" s="1312"/>
      <c r="AB586" s="1312"/>
      <c r="AC586" s="1088"/>
      <c r="AD586" s="1088"/>
      <c r="AE586" s="1088"/>
      <c r="AF586" s="1089"/>
      <c r="AG586" s="1090"/>
      <c r="AH586" s="1090"/>
      <c r="AI586" s="1090"/>
    </row>
    <row r="587" ht="15.75" customHeight="1">
      <c r="A587" s="1089"/>
      <c r="B587" s="1089"/>
      <c r="C587" s="1304"/>
      <c r="D587" s="1304"/>
      <c r="E587" s="1304"/>
      <c r="F587" s="1089"/>
      <c r="G587" s="1089"/>
      <c r="H587" s="1089"/>
      <c r="I587" s="1090"/>
      <c r="J587" s="1089"/>
      <c r="K587" s="1089"/>
      <c r="L587" s="1308"/>
      <c r="M587" s="1089"/>
      <c r="N587" s="1309"/>
      <c r="O587" s="1309"/>
      <c r="P587" s="1310"/>
      <c r="Q587" s="1309"/>
      <c r="R587" s="1309"/>
      <c r="S587" s="1089"/>
      <c r="T587" s="1304"/>
      <c r="U587" s="1309"/>
      <c r="V587" s="1310"/>
      <c r="W587" s="1309"/>
      <c r="X587" s="1309"/>
      <c r="Y587" s="1310"/>
      <c r="Z587" s="1311"/>
      <c r="AA587" s="1312"/>
      <c r="AB587" s="1312"/>
      <c r="AC587" s="1088"/>
      <c r="AD587" s="1088"/>
      <c r="AE587" s="1088"/>
      <c r="AF587" s="1089"/>
      <c r="AG587" s="1090"/>
      <c r="AH587" s="1090"/>
      <c r="AI587" s="1090"/>
    </row>
    <row r="588" ht="15.75" customHeight="1">
      <c r="A588" s="1089"/>
      <c r="B588" s="1089"/>
      <c r="C588" s="1304"/>
      <c r="D588" s="1304"/>
      <c r="E588" s="1304"/>
      <c r="F588" s="1089"/>
      <c r="G588" s="1089"/>
      <c r="H588" s="1089"/>
      <c r="I588" s="1090"/>
      <c r="J588" s="1089"/>
      <c r="K588" s="1089"/>
      <c r="L588" s="1308"/>
      <c r="M588" s="1089"/>
      <c r="N588" s="1309"/>
      <c r="O588" s="1309"/>
      <c r="P588" s="1310"/>
      <c r="Q588" s="1309"/>
      <c r="R588" s="1309"/>
      <c r="S588" s="1089"/>
      <c r="T588" s="1304"/>
      <c r="U588" s="1309"/>
      <c r="V588" s="1310"/>
      <c r="W588" s="1309"/>
      <c r="X588" s="1309"/>
      <c r="Y588" s="1310"/>
      <c r="Z588" s="1311"/>
      <c r="AA588" s="1312"/>
      <c r="AB588" s="1312"/>
      <c r="AC588" s="1088"/>
      <c r="AD588" s="1088"/>
      <c r="AE588" s="1088"/>
      <c r="AF588" s="1089"/>
      <c r="AG588" s="1090"/>
      <c r="AH588" s="1090"/>
      <c r="AI588" s="1090"/>
    </row>
    <row r="589" ht="15.75" customHeight="1">
      <c r="A589" s="1089"/>
      <c r="B589" s="1089"/>
      <c r="C589" s="1304"/>
      <c r="D589" s="1304"/>
      <c r="E589" s="1304"/>
      <c r="F589" s="1089"/>
      <c r="G589" s="1089"/>
      <c r="H589" s="1089"/>
      <c r="I589" s="1090"/>
      <c r="J589" s="1089"/>
      <c r="K589" s="1089"/>
      <c r="L589" s="1308"/>
      <c r="M589" s="1089"/>
      <c r="N589" s="1309"/>
      <c r="O589" s="1309"/>
      <c r="P589" s="1310"/>
      <c r="Q589" s="1309"/>
      <c r="R589" s="1309"/>
      <c r="S589" s="1089"/>
      <c r="T589" s="1304"/>
      <c r="U589" s="1309"/>
      <c r="V589" s="1310"/>
      <c r="W589" s="1309"/>
      <c r="X589" s="1309"/>
      <c r="Y589" s="1310"/>
      <c r="Z589" s="1311"/>
      <c r="AA589" s="1312"/>
      <c r="AB589" s="1312"/>
      <c r="AC589" s="1088"/>
      <c r="AD589" s="1088"/>
      <c r="AE589" s="1088"/>
      <c r="AF589" s="1089"/>
      <c r="AG589" s="1090"/>
      <c r="AH589" s="1090"/>
      <c r="AI589" s="1090"/>
    </row>
    <row r="590" ht="15.75" customHeight="1">
      <c r="A590" s="1089"/>
      <c r="B590" s="1089"/>
      <c r="C590" s="1304"/>
      <c r="D590" s="1304"/>
      <c r="E590" s="1304"/>
      <c r="F590" s="1089"/>
      <c r="G590" s="1089"/>
      <c r="H590" s="1089"/>
      <c r="I590" s="1090"/>
      <c r="J590" s="1089"/>
      <c r="K590" s="1089"/>
      <c r="L590" s="1308"/>
      <c r="M590" s="1089"/>
      <c r="N590" s="1309"/>
      <c r="O590" s="1309"/>
      <c r="P590" s="1310"/>
      <c r="Q590" s="1309"/>
      <c r="R590" s="1309"/>
      <c r="S590" s="1089"/>
      <c r="T590" s="1304"/>
      <c r="U590" s="1309"/>
      <c r="V590" s="1310"/>
      <c r="W590" s="1309"/>
      <c r="X590" s="1309"/>
      <c r="Y590" s="1310"/>
      <c r="Z590" s="1311"/>
      <c r="AA590" s="1312"/>
      <c r="AB590" s="1312"/>
      <c r="AC590" s="1088"/>
      <c r="AD590" s="1088"/>
      <c r="AE590" s="1088"/>
      <c r="AF590" s="1089"/>
      <c r="AG590" s="1090"/>
      <c r="AH590" s="1090"/>
      <c r="AI590" s="1090"/>
    </row>
    <row r="591" ht="15.75" customHeight="1">
      <c r="A591" s="1089"/>
      <c r="B591" s="1089"/>
      <c r="C591" s="1304"/>
      <c r="D591" s="1304"/>
      <c r="E591" s="1304"/>
      <c r="F591" s="1089"/>
      <c r="G591" s="1089"/>
      <c r="H591" s="1089"/>
      <c r="I591" s="1090"/>
      <c r="J591" s="1089"/>
      <c r="K591" s="1089"/>
      <c r="L591" s="1308"/>
      <c r="M591" s="1089"/>
      <c r="N591" s="1309"/>
      <c r="O591" s="1309"/>
      <c r="P591" s="1310"/>
      <c r="Q591" s="1309"/>
      <c r="R591" s="1309"/>
      <c r="S591" s="1089"/>
      <c r="T591" s="1304"/>
      <c r="U591" s="1309"/>
      <c r="V591" s="1310"/>
      <c r="W591" s="1309"/>
      <c r="X591" s="1309"/>
      <c r="Y591" s="1310"/>
      <c r="Z591" s="1311"/>
      <c r="AA591" s="1312"/>
      <c r="AB591" s="1312"/>
      <c r="AC591" s="1088"/>
      <c r="AD591" s="1088"/>
      <c r="AE591" s="1088"/>
      <c r="AF591" s="1089"/>
      <c r="AG591" s="1090"/>
      <c r="AH591" s="1090"/>
      <c r="AI591" s="1090"/>
    </row>
    <row r="592" ht="15.75" customHeight="1">
      <c r="A592" s="1089"/>
      <c r="B592" s="1089"/>
      <c r="C592" s="1304"/>
      <c r="D592" s="1304"/>
      <c r="E592" s="1304"/>
      <c r="F592" s="1089"/>
      <c r="G592" s="1089"/>
      <c r="H592" s="1089"/>
      <c r="I592" s="1090"/>
      <c r="J592" s="1089"/>
      <c r="K592" s="1089"/>
      <c r="L592" s="1308"/>
      <c r="M592" s="1089"/>
      <c r="N592" s="1309"/>
      <c r="O592" s="1309"/>
      <c r="P592" s="1310"/>
      <c r="Q592" s="1309"/>
      <c r="R592" s="1309"/>
      <c r="S592" s="1089"/>
      <c r="T592" s="1304"/>
      <c r="U592" s="1309"/>
      <c r="V592" s="1310"/>
      <c r="W592" s="1309"/>
      <c r="X592" s="1309"/>
      <c r="Y592" s="1310"/>
      <c r="Z592" s="1311"/>
      <c r="AA592" s="1312"/>
      <c r="AB592" s="1312"/>
      <c r="AC592" s="1088"/>
      <c r="AD592" s="1088"/>
      <c r="AE592" s="1088"/>
      <c r="AF592" s="1089"/>
      <c r="AG592" s="1090"/>
      <c r="AH592" s="1090"/>
      <c r="AI592" s="1090"/>
    </row>
    <row r="593" ht="15.75" customHeight="1">
      <c r="A593" s="1089"/>
      <c r="B593" s="1089"/>
      <c r="C593" s="1304"/>
      <c r="D593" s="1304"/>
      <c r="E593" s="1304"/>
      <c r="F593" s="1089"/>
      <c r="G593" s="1089"/>
      <c r="H593" s="1089"/>
      <c r="I593" s="1090"/>
      <c r="J593" s="1089"/>
      <c r="K593" s="1089"/>
      <c r="L593" s="1308"/>
      <c r="M593" s="1089"/>
      <c r="N593" s="1309"/>
      <c r="O593" s="1309"/>
      <c r="P593" s="1310"/>
      <c r="Q593" s="1309"/>
      <c r="R593" s="1309"/>
      <c r="S593" s="1089"/>
      <c r="T593" s="1304"/>
      <c r="U593" s="1309"/>
      <c r="V593" s="1310"/>
      <c r="W593" s="1309"/>
      <c r="X593" s="1309"/>
      <c r="Y593" s="1310"/>
      <c r="Z593" s="1311"/>
      <c r="AA593" s="1312"/>
      <c r="AB593" s="1312"/>
      <c r="AC593" s="1088"/>
      <c r="AD593" s="1088"/>
      <c r="AE593" s="1088"/>
      <c r="AF593" s="1089"/>
      <c r="AG593" s="1090"/>
      <c r="AH593" s="1090"/>
      <c r="AI593" s="1090"/>
    </row>
    <row r="594" ht="15.75" customHeight="1">
      <c r="A594" s="1089"/>
      <c r="B594" s="1089"/>
      <c r="C594" s="1304"/>
      <c r="D594" s="1304"/>
      <c r="E594" s="1304"/>
      <c r="F594" s="1089"/>
      <c r="G594" s="1089"/>
      <c r="H594" s="1089"/>
      <c r="I594" s="1090"/>
      <c r="J594" s="1089"/>
      <c r="K594" s="1089"/>
      <c r="L594" s="1308"/>
      <c r="M594" s="1089"/>
      <c r="N594" s="1309"/>
      <c r="O594" s="1309"/>
      <c r="P594" s="1310"/>
      <c r="Q594" s="1309"/>
      <c r="R594" s="1309"/>
      <c r="S594" s="1089"/>
      <c r="T594" s="1304"/>
      <c r="U594" s="1309"/>
      <c r="V594" s="1310"/>
      <c r="W594" s="1309"/>
      <c r="X594" s="1309"/>
      <c r="Y594" s="1310"/>
      <c r="Z594" s="1311"/>
      <c r="AA594" s="1312"/>
      <c r="AB594" s="1312"/>
      <c r="AC594" s="1088"/>
      <c r="AD594" s="1088"/>
      <c r="AE594" s="1088"/>
      <c r="AF594" s="1089"/>
      <c r="AG594" s="1090"/>
      <c r="AH594" s="1090"/>
      <c r="AI594" s="1090"/>
    </row>
    <row r="595" ht="15.75" customHeight="1">
      <c r="A595" s="1089"/>
      <c r="B595" s="1089"/>
      <c r="C595" s="1304"/>
      <c r="D595" s="1304"/>
      <c r="E595" s="1304"/>
      <c r="F595" s="1089"/>
      <c r="G595" s="1089"/>
      <c r="H595" s="1089"/>
      <c r="I595" s="1090"/>
      <c r="J595" s="1089"/>
      <c r="K595" s="1089"/>
      <c r="L595" s="1308"/>
      <c r="M595" s="1089"/>
      <c r="N595" s="1309"/>
      <c r="O595" s="1309"/>
      <c r="P595" s="1310"/>
      <c r="Q595" s="1309"/>
      <c r="R595" s="1309"/>
      <c r="S595" s="1089"/>
      <c r="T595" s="1304"/>
      <c r="U595" s="1309"/>
      <c r="V595" s="1310"/>
      <c r="W595" s="1309"/>
      <c r="X595" s="1309"/>
      <c r="Y595" s="1310"/>
      <c r="Z595" s="1311"/>
      <c r="AA595" s="1312"/>
      <c r="AB595" s="1312"/>
      <c r="AC595" s="1088"/>
      <c r="AD595" s="1088"/>
      <c r="AE595" s="1088"/>
      <c r="AF595" s="1089"/>
      <c r="AG595" s="1090"/>
      <c r="AH595" s="1090"/>
      <c r="AI595" s="1090"/>
    </row>
    <row r="596" ht="15.75" customHeight="1">
      <c r="A596" s="1089"/>
      <c r="B596" s="1089"/>
      <c r="C596" s="1304"/>
      <c r="D596" s="1304"/>
      <c r="E596" s="1304"/>
      <c r="F596" s="1089"/>
      <c r="G596" s="1089"/>
      <c r="H596" s="1089"/>
      <c r="I596" s="1090"/>
      <c r="J596" s="1089"/>
      <c r="K596" s="1089"/>
      <c r="L596" s="1308"/>
      <c r="M596" s="1089"/>
      <c r="N596" s="1309"/>
      <c r="O596" s="1309"/>
      <c r="P596" s="1310"/>
      <c r="Q596" s="1309"/>
      <c r="R596" s="1309"/>
      <c r="S596" s="1089"/>
      <c r="T596" s="1304"/>
      <c r="U596" s="1309"/>
      <c r="V596" s="1310"/>
      <c r="W596" s="1309"/>
      <c r="X596" s="1309"/>
      <c r="Y596" s="1310"/>
      <c r="Z596" s="1311"/>
      <c r="AA596" s="1312"/>
      <c r="AB596" s="1312"/>
      <c r="AC596" s="1088"/>
      <c r="AD596" s="1088"/>
      <c r="AE596" s="1088"/>
      <c r="AF596" s="1089"/>
      <c r="AG596" s="1090"/>
      <c r="AH596" s="1090"/>
      <c r="AI596" s="1090"/>
    </row>
    <row r="597" ht="15.75" customHeight="1">
      <c r="A597" s="1089"/>
      <c r="B597" s="1089"/>
      <c r="C597" s="1304"/>
      <c r="D597" s="1304"/>
      <c r="E597" s="1304"/>
      <c r="F597" s="1089"/>
      <c r="G597" s="1089"/>
      <c r="H597" s="1089"/>
      <c r="I597" s="1090"/>
      <c r="J597" s="1089"/>
      <c r="K597" s="1089"/>
      <c r="L597" s="1308"/>
      <c r="M597" s="1089"/>
      <c r="N597" s="1309"/>
      <c r="O597" s="1309"/>
      <c r="P597" s="1310"/>
      <c r="Q597" s="1309"/>
      <c r="R597" s="1309"/>
      <c r="S597" s="1089"/>
      <c r="T597" s="1304"/>
      <c r="U597" s="1309"/>
      <c r="V597" s="1310"/>
      <c r="W597" s="1309"/>
      <c r="X597" s="1309"/>
      <c r="Y597" s="1310"/>
      <c r="Z597" s="1311"/>
      <c r="AA597" s="1312"/>
      <c r="AB597" s="1312"/>
      <c r="AC597" s="1088"/>
      <c r="AD597" s="1088"/>
      <c r="AE597" s="1088"/>
      <c r="AF597" s="1089"/>
      <c r="AG597" s="1090"/>
      <c r="AH597" s="1090"/>
      <c r="AI597" s="1090"/>
    </row>
    <row r="598" ht="15.75" customHeight="1">
      <c r="A598" s="1089"/>
      <c r="B598" s="1089"/>
      <c r="C598" s="1304"/>
      <c r="D598" s="1304"/>
      <c r="E598" s="1304"/>
      <c r="F598" s="1089"/>
      <c r="G598" s="1089"/>
      <c r="H598" s="1089"/>
      <c r="I598" s="1090"/>
      <c r="J598" s="1089"/>
      <c r="K598" s="1089"/>
      <c r="L598" s="1308"/>
      <c r="M598" s="1089"/>
      <c r="N598" s="1309"/>
      <c r="O598" s="1309"/>
      <c r="P598" s="1310"/>
      <c r="Q598" s="1309"/>
      <c r="R598" s="1309"/>
      <c r="S598" s="1089"/>
      <c r="T598" s="1304"/>
      <c r="U598" s="1309"/>
      <c r="V598" s="1310"/>
      <c r="W598" s="1309"/>
      <c r="X598" s="1309"/>
      <c r="Y598" s="1310"/>
      <c r="Z598" s="1311"/>
      <c r="AA598" s="1312"/>
      <c r="AB598" s="1312"/>
      <c r="AC598" s="1088"/>
      <c r="AD598" s="1088"/>
      <c r="AE598" s="1088"/>
      <c r="AF598" s="1089"/>
      <c r="AG598" s="1090"/>
      <c r="AH598" s="1090"/>
      <c r="AI598" s="1090"/>
    </row>
    <row r="599" ht="15.75" customHeight="1">
      <c r="A599" s="1089"/>
      <c r="B599" s="1089"/>
      <c r="C599" s="1304"/>
      <c r="D599" s="1304"/>
      <c r="E599" s="1304"/>
      <c r="F599" s="1089"/>
      <c r="G599" s="1089"/>
      <c r="H599" s="1089"/>
      <c r="I599" s="1090"/>
      <c r="J599" s="1089"/>
      <c r="K599" s="1089"/>
      <c r="L599" s="1308"/>
      <c r="M599" s="1089"/>
      <c r="N599" s="1309"/>
      <c r="O599" s="1309"/>
      <c r="P599" s="1310"/>
      <c r="Q599" s="1309"/>
      <c r="R599" s="1309"/>
      <c r="S599" s="1089"/>
      <c r="T599" s="1304"/>
      <c r="U599" s="1309"/>
      <c r="V599" s="1310"/>
      <c r="W599" s="1309"/>
      <c r="X599" s="1309"/>
      <c r="Y599" s="1310"/>
      <c r="Z599" s="1311"/>
      <c r="AA599" s="1312"/>
      <c r="AB599" s="1312"/>
      <c r="AC599" s="1088"/>
      <c r="AD599" s="1088"/>
      <c r="AE599" s="1088"/>
      <c r="AF599" s="1089"/>
      <c r="AG599" s="1090"/>
      <c r="AH599" s="1090"/>
      <c r="AI599" s="1090"/>
    </row>
    <row r="600" ht="15.75" customHeight="1">
      <c r="A600" s="1089"/>
      <c r="B600" s="1089"/>
      <c r="C600" s="1304"/>
      <c r="D600" s="1304"/>
      <c r="E600" s="1304"/>
      <c r="F600" s="1089"/>
      <c r="G600" s="1089"/>
      <c r="H600" s="1089"/>
      <c r="I600" s="1090"/>
      <c r="J600" s="1089"/>
      <c r="K600" s="1089"/>
      <c r="L600" s="1308"/>
      <c r="M600" s="1089"/>
      <c r="N600" s="1309"/>
      <c r="O600" s="1309"/>
      <c r="P600" s="1310"/>
      <c r="Q600" s="1309"/>
      <c r="R600" s="1309"/>
      <c r="S600" s="1089"/>
      <c r="T600" s="1304"/>
      <c r="U600" s="1309"/>
      <c r="V600" s="1310"/>
      <c r="W600" s="1309"/>
      <c r="X600" s="1309"/>
      <c r="Y600" s="1310"/>
      <c r="Z600" s="1311"/>
      <c r="AA600" s="1312"/>
      <c r="AB600" s="1312"/>
      <c r="AC600" s="1088"/>
      <c r="AD600" s="1088"/>
      <c r="AE600" s="1088"/>
      <c r="AF600" s="1089"/>
      <c r="AG600" s="1090"/>
      <c r="AH600" s="1090"/>
      <c r="AI600" s="1090"/>
    </row>
    <row r="601" ht="15.75" customHeight="1">
      <c r="A601" s="1089"/>
      <c r="B601" s="1089"/>
      <c r="C601" s="1304"/>
      <c r="D601" s="1304"/>
      <c r="E601" s="1304"/>
      <c r="F601" s="1089"/>
      <c r="G601" s="1089"/>
      <c r="H601" s="1089"/>
      <c r="I601" s="1090"/>
      <c r="J601" s="1089"/>
      <c r="K601" s="1089"/>
      <c r="L601" s="1308"/>
      <c r="M601" s="1089"/>
      <c r="N601" s="1309"/>
      <c r="O601" s="1309"/>
      <c r="P601" s="1310"/>
      <c r="Q601" s="1309"/>
      <c r="R601" s="1309"/>
      <c r="S601" s="1089"/>
      <c r="T601" s="1304"/>
      <c r="U601" s="1309"/>
      <c r="V601" s="1310"/>
      <c r="W601" s="1309"/>
      <c r="X601" s="1309"/>
      <c r="Y601" s="1310"/>
      <c r="Z601" s="1311"/>
      <c r="AA601" s="1312"/>
      <c r="AB601" s="1312"/>
      <c r="AC601" s="1088"/>
      <c r="AD601" s="1088"/>
      <c r="AE601" s="1088"/>
      <c r="AF601" s="1089"/>
      <c r="AG601" s="1090"/>
      <c r="AH601" s="1090"/>
      <c r="AI601" s="1090"/>
    </row>
    <row r="602" ht="15.75" customHeight="1">
      <c r="A602" s="1089"/>
      <c r="B602" s="1089"/>
      <c r="C602" s="1304"/>
      <c r="D602" s="1304"/>
      <c r="E602" s="1304"/>
      <c r="F602" s="1089"/>
      <c r="G602" s="1089"/>
      <c r="H602" s="1089"/>
      <c r="I602" s="1090"/>
      <c r="J602" s="1089"/>
      <c r="K602" s="1089"/>
      <c r="L602" s="1308"/>
      <c r="M602" s="1089"/>
      <c r="N602" s="1309"/>
      <c r="O602" s="1309"/>
      <c r="P602" s="1310"/>
      <c r="Q602" s="1309"/>
      <c r="R602" s="1309"/>
      <c r="S602" s="1089"/>
      <c r="T602" s="1304"/>
      <c r="U602" s="1309"/>
      <c r="V602" s="1310"/>
      <c r="W602" s="1309"/>
      <c r="X602" s="1309"/>
      <c r="Y602" s="1310"/>
      <c r="Z602" s="1311"/>
      <c r="AA602" s="1312"/>
      <c r="AB602" s="1312"/>
      <c r="AC602" s="1088"/>
      <c r="AD602" s="1088"/>
      <c r="AE602" s="1088"/>
      <c r="AF602" s="1089"/>
      <c r="AG602" s="1090"/>
      <c r="AH602" s="1090"/>
      <c r="AI602" s="1090"/>
    </row>
    <row r="603" ht="15.75" customHeight="1">
      <c r="A603" s="1089"/>
      <c r="B603" s="1089"/>
      <c r="C603" s="1304"/>
      <c r="D603" s="1304"/>
      <c r="E603" s="1304"/>
      <c r="F603" s="1089"/>
      <c r="G603" s="1089"/>
      <c r="H603" s="1089"/>
      <c r="I603" s="1090"/>
      <c r="J603" s="1089"/>
      <c r="K603" s="1089"/>
      <c r="L603" s="1308"/>
      <c r="M603" s="1089"/>
      <c r="N603" s="1309"/>
      <c r="O603" s="1309"/>
      <c r="P603" s="1310"/>
      <c r="Q603" s="1309"/>
      <c r="R603" s="1309"/>
      <c r="S603" s="1089"/>
      <c r="T603" s="1304"/>
      <c r="U603" s="1309"/>
      <c r="V603" s="1310"/>
      <c r="W603" s="1309"/>
      <c r="X603" s="1309"/>
      <c r="Y603" s="1310"/>
      <c r="Z603" s="1311"/>
      <c r="AA603" s="1312"/>
      <c r="AB603" s="1312"/>
      <c r="AC603" s="1088"/>
      <c r="AD603" s="1088"/>
      <c r="AE603" s="1088"/>
      <c r="AF603" s="1089"/>
      <c r="AG603" s="1090"/>
      <c r="AH603" s="1090"/>
      <c r="AI603" s="1090"/>
    </row>
    <row r="604" ht="15.75" customHeight="1">
      <c r="A604" s="1089"/>
      <c r="B604" s="1089"/>
      <c r="C604" s="1304"/>
      <c r="D604" s="1304"/>
      <c r="E604" s="1304"/>
      <c r="F604" s="1089"/>
      <c r="G604" s="1089"/>
      <c r="H604" s="1089"/>
      <c r="I604" s="1090"/>
      <c r="J604" s="1089"/>
      <c r="K604" s="1089"/>
      <c r="L604" s="1308"/>
      <c r="M604" s="1089"/>
      <c r="N604" s="1309"/>
      <c r="O604" s="1309"/>
      <c r="P604" s="1310"/>
      <c r="Q604" s="1309"/>
      <c r="R604" s="1309"/>
      <c r="S604" s="1089"/>
      <c r="T604" s="1304"/>
      <c r="U604" s="1309"/>
      <c r="V604" s="1310"/>
      <c r="W604" s="1309"/>
      <c r="X604" s="1309"/>
      <c r="Y604" s="1310"/>
      <c r="Z604" s="1311"/>
      <c r="AA604" s="1312"/>
      <c r="AB604" s="1312"/>
      <c r="AC604" s="1088"/>
      <c r="AD604" s="1088"/>
      <c r="AE604" s="1088"/>
      <c r="AF604" s="1089"/>
      <c r="AG604" s="1090"/>
      <c r="AH604" s="1090"/>
      <c r="AI604" s="1090"/>
    </row>
    <row r="605" ht="15.75" customHeight="1">
      <c r="A605" s="1089"/>
      <c r="B605" s="1089"/>
      <c r="C605" s="1304"/>
      <c r="D605" s="1304"/>
      <c r="E605" s="1304"/>
      <c r="F605" s="1089"/>
      <c r="G605" s="1089"/>
      <c r="H605" s="1089"/>
      <c r="I605" s="1090"/>
      <c r="J605" s="1089"/>
      <c r="K605" s="1089"/>
      <c r="L605" s="1308"/>
      <c r="M605" s="1089"/>
      <c r="N605" s="1309"/>
      <c r="O605" s="1309"/>
      <c r="P605" s="1310"/>
      <c r="Q605" s="1309"/>
      <c r="R605" s="1309"/>
      <c r="S605" s="1089"/>
      <c r="T605" s="1304"/>
      <c r="U605" s="1309"/>
      <c r="V605" s="1310"/>
      <c r="W605" s="1309"/>
      <c r="X605" s="1309"/>
      <c r="Y605" s="1310"/>
      <c r="Z605" s="1311"/>
      <c r="AA605" s="1312"/>
      <c r="AB605" s="1312"/>
      <c r="AC605" s="1088"/>
      <c r="AD605" s="1088"/>
      <c r="AE605" s="1088"/>
      <c r="AF605" s="1089"/>
      <c r="AG605" s="1090"/>
      <c r="AH605" s="1090"/>
      <c r="AI605" s="1090"/>
    </row>
    <row r="606" ht="15.75" customHeight="1">
      <c r="A606" s="1089"/>
      <c r="B606" s="1089"/>
      <c r="C606" s="1304"/>
      <c r="D606" s="1304"/>
      <c r="E606" s="1304"/>
      <c r="F606" s="1089"/>
      <c r="G606" s="1089"/>
      <c r="H606" s="1089"/>
      <c r="I606" s="1090"/>
      <c r="J606" s="1089"/>
      <c r="K606" s="1089"/>
      <c r="L606" s="1308"/>
      <c r="M606" s="1089"/>
      <c r="N606" s="1309"/>
      <c r="O606" s="1309"/>
      <c r="P606" s="1310"/>
      <c r="Q606" s="1309"/>
      <c r="R606" s="1309"/>
      <c r="S606" s="1089"/>
      <c r="T606" s="1304"/>
      <c r="U606" s="1309"/>
      <c r="V606" s="1310"/>
      <c r="W606" s="1309"/>
      <c r="X606" s="1309"/>
      <c r="Y606" s="1310"/>
      <c r="Z606" s="1311"/>
      <c r="AA606" s="1312"/>
      <c r="AB606" s="1312"/>
      <c r="AC606" s="1088"/>
      <c r="AD606" s="1088"/>
      <c r="AE606" s="1088"/>
      <c r="AF606" s="1089"/>
      <c r="AG606" s="1090"/>
      <c r="AH606" s="1090"/>
      <c r="AI606" s="1090"/>
    </row>
    <row r="607" ht="15.75" customHeight="1">
      <c r="A607" s="1089"/>
      <c r="B607" s="1089"/>
      <c r="C607" s="1304"/>
      <c r="D607" s="1304"/>
      <c r="E607" s="1304"/>
      <c r="F607" s="1089"/>
      <c r="G607" s="1089"/>
      <c r="H607" s="1089"/>
      <c r="I607" s="1090"/>
      <c r="J607" s="1089"/>
      <c r="K607" s="1089"/>
      <c r="L607" s="1308"/>
      <c r="M607" s="1089"/>
      <c r="N607" s="1309"/>
      <c r="O607" s="1309"/>
      <c r="P607" s="1310"/>
      <c r="Q607" s="1309"/>
      <c r="R607" s="1309"/>
      <c r="S607" s="1089"/>
      <c r="T607" s="1304"/>
      <c r="U607" s="1309"/>
      <c r="V607" s="1310"/>
      <c r="W607" s="1309"/>
      <c r="X607" s="1309"/>
      <c r="Y607" s="1310"/>
      <c r="Z607" s="1311"/>
      <c r="AA607" s="1312"/>
      <c r="AB607" s="1312"/>
      <c r="AC607" s="1088"/>
      <c r="AD607" s="1088"/>
      <c r="AE607" s="1088"/>
      <c r="AF607" s="1089"/>
      <c r="AG607" s="1090"/>
      <c r="AH607" s="1090"/>
      <c r="AI607" s="1090"/>
    </row>
    <row r="608" ht="15.75" customHeight="1">
      <c r="A608" s="1089"/>
      <c r="B608" s="1089"/>
      <c r="C608" s="1304"/>
      <c r="D608" s="1304"/>
      <c r="E608" s="1304"/>
      <c r="F608" s="1089"/>
      <c r="G608" s="1089"/>
      <c r="H608" s="1089"/>
      <c r="I608" s="1090"/>
      <c r="J608" s="1089"/>
      <c r="K608" s="1089"/>
      <c r="L608" s="1308"/>
      <c r="M608" s="1089"/>
      <c r="N608" s="1309"/>
      <c r="O608" s="1309"/>
      <c r="P608" s="1310"/>
      <c r="Q608" s="1309"/>
      <c r="R608" s="1309"/>
      <c r="S608" s="1089"/>
      <c r="T608" s="1304"/>
      <c r="U608" s="1309"/>
      <c r="V608" s="1310"/>
      <c r="W608" s="1309"/>
      <c r="X608" s="1309"/>
      <c r="Y608" s="1310"/>
      <c r="Z608" s="1311"/>
      <c r="AA608" s="1312"/>
      <c r="AB608" s="1312"/>
      <c r="AC608" s="1088"/>
      <c r="AD608" s="1088"/>
      <c r="AE608" s="1088"/>
      <c r="AF608" s="1089"/>
      <c r="AG608" s="1090"/>
      <c r="AH608" s="1090"/>
      <c r="AI608" s="1090"/>
    </row>
    <row r="609" ht="15.75" customHeight="1">
      <c r="A609" s="1089"/>
      <c r="B609" s="1089"/>
      <c r="C609" s="1304"/>
      <c r="D609" s="1304"/>
      <c r="E609" s="1304"/>
      <c r="F609" s="1089"/>
      <c r="G609" s="1089"/>
      <c r="H609" s="1089"/>
      <c r="I609" s="1090"/>
      <c r="J609" s="1089"/>
      <c r="K609" s="1089"/>
      <c r="L609" s="1308"/>
      <c r="M609" s="1089"/>
      <c r="N609" s="1309"/>
      <c r="O609" s="1309"/>
      <c r="P609" s="1310"/>
      <c r="Q609" s="1309"/>
      <c r="R609" s="1309"/>
      <c r="S609" s="1089"/>
      <c r="T609" s="1304"/>
      <c r="U609" s="1309"/>
      <c r="V609" s="1310"/>
      <c r="W609" s="1309"/>
      <c r="X609" s="1309"/>
      <c r="Y609" s="1310"/>
      <c r="Z609" s="1311"/>
      <c r="AA609" s="1312"/>
      <c r="AB609" s="1312"/>
      <c r="AC609" s="1088"/>
      <c r="AD609" s="1088"/>
      <c r="AE609" s="1088"/>
      <c r="AF609" s="1089"/>
      <c r="AG609" s="1090"/>
      <c r="AH609" s="1090"/>
      <c r="AI609" s="1090"/>
    </row>
    <row r="610" ht="15.75" customHeight="1">
      <c r="A610" s="1089"/>
      <c r="B610" s="1089"/>
      <c r="C610" s="1304"/>
      <c r="D610" s="1304"/>
      <c r="E610" s="1304"/>
      <c r="F610" s="1089"/>
      <c r="G610" s="1089"/>
      <c r="H610" s="1089"/>
      <c r="I610" s="1090"/>
      <c r="J610" s="1089"/>
      <c r="K610" s="1089"/>
      <c r="L610" s="1308"/>
      <c r="M610" s="1089"/>
      <c r="N610" s="1309"/>
      <c r="O610" s="1309"/>
      <c r="P610" s="1310"/>
      <c r="Q610" s="1309"/>
      <c r="R610" s="1309"/>
      <c r="S610" s="1089"/>
      <c r="T610" s="1304"/>
      <c r="U610" s="1309"/>
      <c r="V610" s="1310"/>
      <c r="W610" s="1309"/>
      <c r="X610" s="1309"/>
      <c r="Y610" s="1310"/>
      <c r="Z610" s="1311"/>
      <c r="AA610" s="1312"/>
      <c r="AB610" s="1312"/>
      <c r="AC610" s="1088"/>
      <c r="AD610" s="1088"/>
      <c r="AE610" s="1088"/>
      <c r="AF610" s="1089"/>
      <c r="AG610" s="1090"/>
      <c r="AH610" s="1090"/>
      <c r="AI610" s="1090"/>
    </row>
    <row r="611" ht="15.75" customHeight="1">
      <c r="A611" s="1089"/>
      <c r="B611" s="1089"/>
      <c r="C611" s="1304"/>
      <c r="D611" s="1304"/>
      <c r="E611" s="1304"/>
      <c r="F611" s="1089"/>
      <c r="G611" s="1089"/>
      <c r="H611" s="1089"/>
      <c r="I611" s="1090"/>
      <c r="J611" s="1089"/>
      <c r="K611" s="1089"/>
      <c r="L611" s="1308"/>
      <c r="M611" s="1089"/>
      <c r="N611" s="1309"/>
      <c r="O611" s="1309"/>
      <c r="P611" s="1310"/>
      <c r="Q611" s="1309"/>
      <c r="R611" s="1309"/>
      <c r="S611" s="1089"/>
      <c r="T611" s="1304"/>
      <c r="U611" s="1309"/>
      <c r="V611" s="1310"/>
      <c r="W611" s="1309"/>
      <c r="X611" s="1309"/>
      <c r="Y611" s="1310"/>
      <c r="Z611" s="1311"/>
      <c r="AA611" s="1312"/>
      <c r="AB611" s="1312"/>
      <c r="AC611" s="1088"/>
      <c r="AD611" s="1088"/>
      <c r="AE611" s="1088"/>
      <c r="AF611" s="1089"/>
      <c r="AG611" s="1090"/>
      <c r="AH611" s="1090"/>
      <c r="AI611" s="1090"/>
    </row>
    <row r="612" ht="15.75" customHeight="1">
      <c r="A612" s="1089"/>
      <c r="B612" s="1089"/>
      <c r="C612" s="1304"/>
      <c r="D612" s="1304"/>
      <c r="E612" s="1304"/>
      <c r="F612" s="1089"/>
      <c r="G612" s="1089"/>
      <c r="H612" s="1089"/>
      <c r="I612" s="1090"/>
      <c r="J612" s="1089"/>
      <c r="K612" s="1089"/>
      <c r="L612" s="1308"/>
      <c r="M612" s="1089"/>
      <c r="N612" s="1309"/>
      <c r="O612" s="1309"/>
      <c r="P612" s="1310"/>
      <c r="Q612" s="1309"/>
      <c r="R612" s="1309"/>
      <c r="S612" s="1089"/>
      <c r="T612" s="1304"/>
      <c r="U612" s="1309"/>
      <c r="V612" s="1310"/>
      <c r="W612" s="1309"/>
      <c r="X612" s="1309"/>
      <c r="Y612" s="1310"/>
      <c r="Z612" s="1311"/>
      <c r="AA612" s="1312"/>
      <c r="AB612" s="1312"/>
      <c r="AC612" s="1088"/>
      <c r="AD612" s="1088"/>
      <c r="AE612" s="1088"/>
      <c r="AF612" s="1089"/>
      <c r="AG612" s="1090"/>
      <c r="AH612" s="1090"/>
      <c r="AI612" s="1090"/>
    </row>
    <row r="613" ht="15.75" customHeight="1">
      <c r="A613" s="1089"/>
      <c r="B613" s="1089"/>
      <c r="C613" s="1304"/>
      <c r="D613" s="1304"/>
      <c r="E613" s="1304"/>
      <c r="F613" s="1089"/>
      <c r="G613" s="1089"/>
      <c r="H613" s="1089"/>
      <c r="I613" s="1090"/>
      <c r="J613" s="1089"/>
      <c r="K613" s="1089"/>
      <c r="L613" s="1308"/>
      <c r="M613" s="1089"/>
      <c r="N613" s="1309"/>
      <c r="O613" s="1309"/>
      <c r="P613" s="1310"/>
      <c r="Q613" s="1309"/>
      <c r="R613" s="1309"/>
      <c r="S613" s="1089"/>
      <c r="T613" s="1304"/>
      <c r="U613" s="1309"/>
      <c r="V613" s="1310"/>
      <c r="W613" s="1309"/>
      <c r="X613" s="1309"/>
      <c r="Y613" s="1310"/>
      <c r="Z613" s="1311"/>
      <c r="AA613" s="1312"/>
      <c r="AB613" s="1312"/>
      <c r="AC613" s="1088"/>
      <c r="AD613" s="1088"/>
      <c r="AE613" s="1088"/>
      <c r="AF613" s="1089"/>
      <c r="AG613" s="1090"/>
      <c r="AH613" s="1090"/>
      <c r="AI613" s="1090"/>
    </row>
    <row r="614" ht="15.75" customHeight="1">
      <c r="A614" s="1089"/>
      <c r="B614" s="1089"/>
      <c r="C614" s="1304"/>
      <c r="D614" s="1304"/>
      <c r="E614" s="1304"/>
      <c r="F614" s="1089"/>
      <c r="G614" s="1089"/>
      <c r="H614" s="1089"/>
      <c r="I614" s="1090"/>
      <c r="J614" s="1089"/>
      <c r="K614" s="1089"/>
      <c r="L614" s="1308"/>
      <c r="M614" s="1089"/>
      <c r="N614" s="1309"/>
      <c r="O614" s="1309"/>
      <c r="P614" s="1310"/>
      <c r="Q614" s="1309"/>
      <c r="R614" s="1309"/>
      <c r="S614" s="1089"/>
      <c r="T614" s="1304"/>
      <c r="U614" s="1309"/>
      <c r="V614" s="1310"/>
      <c r="W614" s="1309"/>
      <c r="X614" s="1309"/>
      <c r="Y614" s="1310"/>
      <c r="Z614" s="1311"/>
      <c r="AA614" s="1312"/>
      <c r="AB614" s="1312"/>
      <c r="AC614" s="1088"/>
      <c r="AD614" s="1088"/>
      <c r="AE614" s="1088"/>
      <c r="AF614" s="1089"/>
      <c r="AG614" s="1090"/>
      <c r="AH614" s="1090"/>
      <c r="AI614" s="1090"/>
    </row>
    <row r="615" ht="15.75" customHeight="1">
      <c r="A615" s="1089"/>
      <c r="B615" s="1089"/>
      <c r="C615" s="1304"/>
      <c r="D615" s="1304"/>
      <c r="E615" s="1304"/>
      <c r="F615" s="1089"/>
      <c r="G615" s="1089"/>
      <c r="H615" s="1089"/>
      <c r="I615" s="1090"/>
      <c r="J615" s="1089"/>
      <c r="K615" s="1089"/>
      <c r="L615" s="1308"/>
      <c r="M615" s="1089"/>
      <c r="N615" s="1309"/>
      <c r="O615" s="1309"/>
      <c r="P615" s="1310"/>
      <c r="Q615" s="1309"/>
      <c r="R615" s="1309"/>
      <c r="S615" s="1089"/>
      <c r="T615" s="1304"/>
      <c r="U615" s="1309"/>
      <c r="V615" s="1310"/>
      <c r="W615" s="1309"/>
      <c r="X615" s="1309"/>
      <c r="Y615" s="1310"/>
      <c r="Z615" s="1311"/>
      <c r="AA615" s="1312"/>
      <c r="AB615" s="1312"/>
      <c r="AC615" s="1088"/>
      <c r="AD615" s="1088"/>
      <c r="AE615" s="1088"/>
      <c r="AF615" s="1089"/>
      <c r="AG615" s="1090"/>
      <c r="AH615" s="1090"/>
      <c r="AI615" s="1090"/>
    </row>
    <row r="616" ht="15.75" customHeight="1">
      <c r="A616" s="1089"/>
      <c r="B616" s="1089"/>
      <c r="C616" s="1304"/>
      <c r="D616" s="1304"/>
      <c r="E616" s="1304"/>
      <c r="F616" s="1089"/>
      <c r="G616" s="1089"/>
      <c r="H616" s="1089"/>
      <c r="I616" s="1090"/>
      <c r="J616" s="1089"/>
      <c r="K616" s="1089"/>
      <c r="L616" s="1308"/>
      <c r="M616" s="1089"/>
      <c r="N616" s="1309"/>
      <c r="O616" s="1309"/>
      <c r="P616" s="1310"/>
      <c r="Q616" s="1309"/>
      <c r="R616" s="1309"/>
      <c r="S616" s="1089"/>
      <c r="T616" s="1304"/>
      <c r="U616" s="1309"/>
      <c r="V616" s="1310"/>
      <c r="W616" s="1309"/>
      <c r="X616" s="1309"/>
      <c r="Y616" s="1310"/>
      <c r="Z616" s="1311"/>
      <c r="AA616" s="1312"/>
      <c r="AB616" s="1312"/>
      <c r="AC616" s="1088"/>
      <c r="AD616" s="1088"/>
      <c r="AE616" s="1088"/>
      <c r="AF616" s="1089"/>
      <c r="AG616" s="1090"/>
      <c r="AH616" s="1090"/>
      <c r="AI616" s="1090"/>
    </row>
    <row r="617" ht="15.75" customHeight="1">
      <c r="A617" s="1089"/>
      <c r="B617" s="1089"/>
      <c r="C617" s="1304"/>
      <c r="D617" s="1304"/>
      <c r="E617" s="1304"/>
      <c r="F617" s="1089"/>
      <c r="G617" s="1089"/>
      <c r="H617" s="1089"/>
      <c r="I617" s="1090"/>
      <c r="J617" s="1089"/>
      <c r="K617" s="1089"/>
      <c r="L617" s="1308"/>
      <c r="M617" s="1089"/>
      <c r="N617" s="1309"/>
      <c r="O617" s="1309"/>
      <c r="P617" s="1310"/>
      <c r="Q617" s="1309"/>
      <c r="R617" s="1309"/>
      <c r="S617" s="1089"/>
      <c r="T617" s="1304"/>
      <c r="U617" s="1309"/>
      <c r="V617" s="1310"/>
      <c r="W617" s="1309"/>
      <c r="X617" s="1309"/>
      <c r="Y617" s="1310"/>
      <c r="Z617" s="1311"/>
      <c r="AA617" s="1312"/>
      <c r="AB617" s="1312"/>
      <c r="AC617" s="1088"/>
      <c r="AD617" s="1088"/>
      <c r="AE617" s="1088"/>
      <c r="AF617" s="1089"/>
      <c r="AG617" s="1090"/>
      <c r="AH617" s="1090"/>
      <c r="AI617" s="1090"/>
    </row>
    <row r="618" ht="15.75" customHeight="1">
      <c r="A618" s="1089"/>
      <c r="B618" s="1089"/>
      <c r="C618" s="1304"/>
      <c r="D618" s="1304"/>
      <c r="E618" s="1304"/>
      <c r="F618" s="1089"/>
      <c r="G618" s="1089"/>
      <c r="H618" s="1089"/>
      <c r="I618" s="1090"/>
      <c r="J618" s="1089"/>
      <c r="K618" s="1089"/>
      <c r="L618" s="1308"/>
      <c r="M618" s="1089"/>
      <c r="N618" s="1309"/>
      <c r="O618" s="1309"/>
      <c r="P618" s="1310"/>
      <c r="Q618" s="1309"/>
      <c r="R618" s="1309"/>
      <c r="S618" s="1089"/>
      <c r="T618" s="1304"/>
      <c r="U618" s="1309"/>
      <c r="V618" s="1310"/>
      <c r="W618" s="1309"/>
      <c r="X618" s="1309"/>
      <c r="Y618" s="1310"/>
      <c r="Z618" s="1311"/>
      <c r="AA618" s="1312"/>
      <c r="AB618" s="1312"/>
      <c r="AC618" s="1088"/>
      <c r="AD618" s="1088"/>
      <c r="AE618" s="1088"/>
      <c r="AF618" s="1089"/>
      <c r="AG618" s="1090"/>
      <c r="AH618" s="1090"/>
      <c r="AI618" s="1090"/>
    </row>
    <row r="619" ht="15.75" customHeight="1">
      <c r="A619" s="1089"/>
      <c r="B619" s="1089"/>
      <c r="C619" s="1304"/>
      <c r="D619" s="1304"/>
      <c r="E619" s="1304"/>
      <c r="F619" s="1089"/>
      <c r="G619" s="1089"/>
      <c r="H619" s="1089"/>
      <c r="I619" s="1090"/>
      <c r="J619" s="1089"/>
      <c r="K619" s="1089"/>
      <c r="L619" s="1308"/>
      <c r="M619" s="1089"/>
      <c r="N619" s="1309"/>
      <c r="O619" s="1309"/>
      <c r="P619" s="1310"/>
      <c r="Q619" s="1309"/>
      <c r="R619" s="1309"/>
      <c r="S619" s="1089"/>
      <c r="T619" s="1304"/>
      <c r="U619" s="1309"/>
      <c r="V619" s="1310"/>
      <c r="W619" s="1309"/>
      <c r="X619" s="1309"/>
      <c r="Y619" s="1310"/>
      <c r="Z619" s="1311"/>
      <c r="AA619" s="1312"/>
      <c r="AB619" s="1312"/>
      <c r="AC619" s="1088"/>
      <c r="AD619" s="1088"/>
      <c r="AE619" s="1088"/>
      <c r="AF619" s="1089"/>
      <c r="AG619" s="1090"/>
      <c r="AH619" s="1090"/>
      <c r="AI619" s="1090"/>
    </row>
    <row r="620" ht="15.75" customHeight="1">
      <c r="A620" s="1089"/>
      <c r="B620" s="1089"/>
      <c r="C620" s="1304"/>
      <c r="D620" s="1304"/>
      <c r="E620" s="1304"/>
      <c r="F620" s="1089"/>
      <c r="G620" s="1089"/>
      <c r="H620" s="1089"/>
      <c r="I620" s="1090"/>
      <c r="J620" s="1089"/>
      <c r="K620" s="1089"/>
      <c r="L620" s="1308"/>
      <c r="M620" s="1089"/>
      <c r="N620" s="1309"/>
      <c r="O620" s="1309"/>
      <c r="P620" s="1310"/>
      <c r="Q620" s="1309"/>
      <c r="R620" s="1309"/>
      <c r="S620" s="1089"/>
      <c r="T620" s="1304"/>
      <c r="U620" s="1309"/>
      <c r="V620" s="1310"/>
      <c r="W620" s="1309"/>
      <c r="X620" s="1309"/>
      <c r="Y620" s="1310"/>
      <c r="Z620" s="1311"/>
      <c r="AA620" s="1312"/>
      <c r="AB620" s="1312"/>
      <c r="AC620" s="1088"/>
      <c r="AD620" s="1088"/>
      <c r="AE620" s="1088"/>
      <c r="AF620" s="1089"/>
      <c r="AG620" s="1090"/>
      <c r="AH620" s="1090"/>
      <c r="AI620" s="1090"/>
    </row>
    <row r="621" ht="15.75" customHeight="1">
      <c r="A621" s="1089"/>
      <c r="B621" s="1089"/>
      <c r="C621" s="1304"/>
      <c r="D621" s="1304"/>
      <c r="E621" s="1304"/>
      <c r="F621" s="1089"/>
      <c r="G621" s="1089"/>
      <c r="H621" s="1089"/>
      <c r="I621" s="1090"/>
      <c r="J621" s="1089"/>
      <c r="K621" s="1089"/>
      <c r="L621" s="1308"/>
      <c r="M621" s="1089"/>
      <c r="N621" s="1309"/>
      <c r="O621" s="1309"/>
      <c r="P621" s="1310"/>
      <c r="Q621" s="1309"/>
      <c r="R621" s="1309"/>
      <c r="S621" s="1089"/>
      <c r="T621" s="1304"/>
      <c r="U621" s="1309"/>
      <c r="V621" s="1310"/>
      <c r="W621" s="1309"/>
      <c r="X621" s="1309"/>
      <c r="Y621" s="1310"/>
      <c r="Z621" s="1311"/>
      <c r="AA621" s="1312"/>
      <c r="AB621" s="1312"/>
      <c r="AC621" s="1088"/>
      <c r="AD621" s="1088"/>
      <c r="AE621" s="1088"/>
      <c r="AF621" s="1089"/>
      <c r="AG621" s="1090"/>
      <c r="AH621" s="1090"/>
      <c r="AI621" s="1090"/>
    </row>
    <row r="622" ht="15.75" customHeight="1">
      <c r="A622" s="1089"/>
      <c r="B622" s="1089"/>
      <c r="C622" s="1304"/>
      <c r="D622" s="1304"/>
      <c r="E622" s="1304"/>
      <c r="F622" s="1089"/>
      <c r="G622" s="1089"/>
      <c r="H622" s="1089"/>
      <c r="I622" s="1090"/>
      <c r="J622" s="1089"/>
      <c r="K622" s="1089"/>
      <c r="L622" s="1308"/>
      <c r="M622" s="1089"/>
      <c r="N622" s="1309"/>
      <c r="O622" s="1309"/>
      <c r="P622" s="1310"/>
      <c r="Q622" s="1309"/>
      <c r="R622" s="1309"/>
      <c r="S622" s="1089"/>
      <c r="T622" s="1304"/>
      <c r="U622" s="1309"/>
      <c r="V622" s="1310"/>
      <c r="W622" s="1309"/>
      <c r="X622" s="1309"/>
      <c r="Y622" s="1310"/>
      <c r="Z622" s="1311"/>
      <c r="AA622" s="1312"/>
      <c r="AB622" s="1312"/>
      <c r="AC622" s="1088"/>
      <c r="AD622" s="1088"/>
      <c r="AE622" s="1088"/>
      <c r="AF622" s="1089"/>
      <c r="AG622" s="1090"/>
      <c r="AH622" s="1090"/>
      <c r="AI622" s="1090"/>
    </row>
    <row r="623" ht="15.75" customHeight="1">
      <c r="A623" s="1089"/>
      <c r="B623" s="1089"/>
      <c r="C623" s="1304"/>
      <c r="D623" s="1304"/>
      <c r="E623" s="1304"/>
      <c r="F623" s="1089"/>
      <c r="G623" s="1089"/>
      <c r="H623" s="1089"/>
      <c r="I623" s="1090"/>
      <c r="J623" s="1089"/>
      <c r="K623" s="1089"/>
      <c r="L623" s="1308"/>
      <c r="M623" s="1089"/>
      <c r="N623" s="1309"/>
      <c r="O623" s="1309"/>
      <c r="P623" s="1310"/>
      <c r="Q623" s="1309"/>
      <c r="R623" s="1309"/>
      <c r="S623" s="1089"/>
      <c r="T623" s="1304"/>
      <c r="U623" s="1309"/>
      <c r="V623" s="1310"/>
      <c r="W623" s="1309"/>
      <c r="X623" s="1309"/>
      <c r="Y623" s="1310"/>
      <c r="Z623" s="1311"/>
      <c r="AA623" s="1312"/>
      <c r="AB623" s="1312"/>
      <c r="AC623" s="1088"/>
      <c r="AD623" s="1088"/>
      <c r="AE623" s="1088"/>
      <c r="AF623" s="1089"/>
      <c r="AG623" s="1090"/>
      <c r="AH623" s="1090"/>
      <c r="AI623" s="1090"/>
    </row>
    <row r="624" ht="15.75" customHeight="1">
      <c r="A624" s="1089"/>
      <c r="B624" s="1089"/>
      <c r="C624" s="1304"/>
      <c r="D624" s="1304"/>
      <c r="E624" s="1304"/>
      <c r="F624" s="1089"/>
      <c r="G624" s="1089"/>
      <c r="H624" s="1089"/>
      <c r="I624" s="1090"/>
      <c r="J624" s="1089"/>
      <c r="K624" s="1089"/>
      <c r="L624" s="1308"/>
      <c r="M624" s="1089"/>
      <c r="N624" s="1309"/>
      <c r="O624" s="1309"/>
      <c r="P624" s="1310"/>
      <c r="Q624" s="1309"/>
      <c r="R624" s="1309"/>
      <c r="S624" s="1089"/>
      <c r="T624" s="1304"/>
      <c r="U624" s="1309"/>
      <c r="V624" s="1310"/>
      <c r="W624" s="1309"/>
      <c r="X624" s="1309"/>
      <c r="Y624" s="1310"/>
      <c r="Z624" s="1311"/>
      <c r="AA624" s="1312"/>
      <c r="AB624" s="1312"/>
      <c r="AC624" s="1088"/>
      <c r="AD624" s="1088"/>
      <c r="AE624" s="1088"/>
      <c r="AF624" s="1089"/>
      <c r="AG624" s="1090"/>
      <c r="AH624" s="1090"/>
      <c r="AI624" s="1090"/>
    </row>
    <row r="625" ht="15.75" customHeight="1">
      <c r="A625" s="1089"/>
      <c r="B625" s="1089"/>
      <c r="C625" s="1304"/>
      <c r="D625" s="1304"/>
      <c r="E625" s="1304"/>
      <c r="F625" s="1089"/>
      <c r="G625" s="1089"/>
      <c r="H625" s="1089"/>
      <c r="I625" s="1090"/>
      <c r="J625" s="1089"/>
      <c r="K625" s="1089"/>
      <c r="L625" s="1308"/>
      <c r="M625" s="1089"/>
      <c r="N625" s="1309"/>
      <c r="O625" s="1309"/>
      <c r="P625" s="1310"/>
      <c r="Q625" s="1309"/>
      <c r="R625" s="1309"/>
      <c r="S625" s="1089"/>
      <c r="T625" s="1304"/>
      <c r="U625" s="1309"/>
      <c r="V625" s="1310"/>
      <c r="W625" s="1309"/>
      <c r="X625" s="1309"/>
      <c r="Y625" s="1310"/>
      <c r="Z625" s="1311"/>
      <c r="AA625" s="1312"/>
      <c r="AB625" s="1312"/>
      <c r="AC625" s="1088"/>
      <c r="AD625" s="1088"/>
      <c r="AE625" s="1088"/>
      <c r="AF625" s="1089"/>
      <c r="AG625" s="1090"/>
      <c r="AH625" s="1090"/>
      <c r="AI625" s="1090"/>
    </row>
    <row r="626" ht="15.75" customHeight="1">
      <c r="A626" s="1089"/>
      <c r="B626" s="1089"/>
      <c r="C626" s="1304"/>
      <c r="D626" s="1304"/>
      <c r="E626" s="1304"/>
      <c r="F626" s="1089"/>
      <c r="G626" s="1089"/>
      <c r="H626" s="1089"/>
      <c r="I626" s="1090"/>
      <c r="J626" s="1089"/>
      <c r="K626" s="1089"/>
      <c r="L626" s="1308"/>
      <c r="M626" s="1089"/>
      <c r="N626" s="1309"/>
      <c r="O626" s="1309"/>
      <c r="P626" s="1310"/>
      <c r="Q626" s="1309"/>
      <c r="R626" s="1309"/>
      <c r="S626" s="1089"/>
      <c r="T626" s="1304"/>
      <c r="U626" s="1309"/>
      <c r="V626" s="1310"/>
      <c r="W626" s="1309"/>
      <c r="X626" s="1309"/>
      <c r="Y626" s="1310"/>
      <c r="Z626" s="1311"/>
      <c r="AA626" s="1312"/>
      <c r="AB626" s="1312"/>
      <c r="AC626" s="1088"/>
      <c r="AD626" s="1088"/>
      <c r="AE626" s="1088"/>
      <c r="AF626" s="1089"/>
      <c r="AG626" s="1090"/>
      <c r="AH626" s="1090"/>
      <c r="AI626" s="1090"/>
    </row>
    <row r="627" ht="15.75" customHeight="1">
      <c r="A627" s="1089"/>
      <c r="B627" s="1089"/>
      <c r="C627" s="1304"/>
      <c r="D627" s="1304"/>
      <c r="E627" s="1304"/>
      <c r="F627" s="1089"/>
      <c r="G627" s="1089"/>
      <c r="H627" s="1089"/>
      <c r="I627" s="1090"/>
      <c r="J627" s="1089"/>
      <c r="K627" s="1089"/>
      <c r="L627" s="1308"/>
      <c r="M627" s="1089"/>
      <c r="N627" s="1309"/>
      <c r="O627" s="1309"/>
      <c r="P627" s="1310"/>
      <c r="Q627" s="1309"/>
      <c r="R627" s="1309"/>
      <c r="S627" s="1089"/>
      <c r="T627" s="1304"/>
      <c r="U627" s="1309"/>
      <c r="V627" s="1310"/>
      <c r="W627" s="1309"/>
      <c r="X627" s="1309"/>
      <c r="Y627" s="1310"/>
      <c r="Z627" s="1311"/>
      <c r="AA627" s="1312"/>
      <c r="AB627" s="1312"/>
      <c r="AC627" s="1088"/>
      <c r="AD627" s="1088"/>
      <c r="AE627" s="1088"/>
      <c r="AF627" s="1089"/>
      <c r="AG627" s="1090"/>
      <c r="AH627" s="1090"/>
      <c r="AI627" s="1090"/>
    </row>
    <row r="628" ht="15.75" customHeight="1">
      <c r="A628" s="1089"/>
      <c r="B628" s="1089"/>
      <c r="C628" s="1304"/>
      <c r="D628" s="1304"/>
      <c r="E628" s="1304"/>
      <c r="F628" s="1089"/>
      <c r="G628" s="1089"/>
      <c r="H628" s="1089"/>
      <c r="I628" s="1090"/>
      <c r="J628" s="1089"/>
      <c r="K628" s="1089"/>
      <c r="L628" s="1308"/>
      <c r="M628" s="1089"/>
      <c r="N628" s="1309"/>
      <c r="O628" s="1309"/>
      <c r="P628" s="1310"/>
      <c r="Q628" s="1309"/>
      <c r="R628" s="1309"/>
      <c r="S628" s="1089"/>
      <c r="T628" s="1304"/>
      <c r="U628" s="1309"/>
      <c r="V628" s="1310"/>
      <c r="W628" s="1309"/>
      <c r="X628" s="1309"/>
      <c r="Y628" s="1310"/>
      <c r="Z628" s="1311"/>
      <c r="AA628" s="1312"/>
      <c r="AB628" s="1312"/>
      <c r="AC628" s="1088"/>
      <c r="AD628" s="1088"/>
      <c r="AE628" s="1088"/>
      <c r="AF628" s="1089"/>
      <c r="AG628" s="1090"/>
      <c r="AH628" s="1090"/>
      <c r="AI628" s="1090"/>
    </row>
    <row r="629" ht="15.75" customHeight="1">
      <c r="A629" s="1089"/>
      <c r="B629" s="1089"/>
      <c r="C629" s="1304"/>
      <c r="D629" s="1304"/>
      <c r="E629" s="1304"/>
      <c r="F629" s="1089"/>
      <c r="G629" s="1089"/>
      <c r="H629" s="1089"/>
      <c r="I629" s="1090"/>
      <c r="J629" s="1089"/>
      <c r="K629" s="1089"/>
      <c r="L629" s="1308"/>
      <c r="M629" s="1089"/>
      <c r="N629" s="1309"/>
      <c r="O629" s="1309"/>
      <c r="P629" s="1310"/>
      <c r="Q629" s="1309"/>
      <c r="R629" s="1309"/>
      <c r="S629" s="1089"/>
      <c r="T629" s="1304"/>
      <c r="U629" s="1309"/>
      <c r="V629" s="1310"/>
      <c r="W629" s="1309"/>
      <c r="X629" s="1309"/>
      <c r="Y629" s="1310"/>
      <c r="Z629" s="1311"/>
      <c r="AA629" s="1312"/>
      <c r="AB629" s="1312"/>
      <c r="AC629" s="1088"/>
      <c r="AD629" s="1088"/>
      <c r="AE629" s="1088"/>
      <c r="AF629" s="1089"/>
      <c r="AG629" s="1090"/>
      <c r="AH629" s="1090"/>
      <c r="AI629" s="1090"/>
    </row>
    <row r="630" ht="15.75" customHeight="1">
      <c r="A630" s="1089"/>
      <c r="B630" s="1089"/>
      <c r="C630" s="1304"/>
      <c r="D630" s="1304"/>
      <c r="E630" s="1304"/>
      <c r="F630" s="1089"/>
      <c r="G630" s="1089"/>
      <c r="H630" s="1089"/>
      <c r="I630" s="1090"/>
      <c r="J630" s="1089"/>
      <c r="K630" s="1089"/>
      <c r="L630" s="1308"/>
      <c r="M630" s="1089"/>
      <c r="N630" s="1309"/>
      <c r="O630" s="1309"/>
      <c r="P630" s="1310"/>
      <c r="Q630" s="1309"/>
      <c r="R630" s="1309"/>
      <c r="S630" s="1089"/>
      <c r="T630" s="1304"/>
      <c r="U630" s="1309"/>
      <c r="V630" s="1310"/>
      <c r="W630" s="1309"/>
      <c r="X630" s="1309"/>
      <c r="Y630" s="1310"/>
      <c r="Z630" s="1311"/>
      <c r="AA630" s="1312"/>
      <c r="AB630" s="1312"/>
      <c r="AC630" s="1088"/>
      <c r="AD630" s="1088"/>
      <c r="AE630" s="1088"/>
      <c r="AF630" s="1089"/>
      <c r="AG630" s="1090"/>
      <c r="AH630" s="1090"/>
      <c r="AI630" s="1090"/>
    </row>
    <row r="631" ht="15.75" customHeight="1">
      <c r="A631" s="1089"/>
      <c r="B631" s="1089"/>
      <c r="C631" s="1304"/>
      <c r="D631" s="1304"/>
      <c r="E631" s="1304"/>
      <c r="F631" s="1089"/>
      <c r="G631" s="1089"/>
      <c r="H631" s="1089"/>
      <c r="I631" s="1090"/>
      <c r="J631" s="1089"/>
      <c r="K631" s="1089"/>
      <c r="L631" s="1308"/>
      <c r="M631" s="1089"/>
      <c r="N631" s="1309"/>
      <c r="O631" s="1309"/>
      <c r="P631" s="1310"/>
      <c r="Q631" s="1309"/>
      <c r="R631" s="1309"/>
      <c r="S631" s="1089"/>
      <c r="T631" s="1304"/>
      <c r="U631" s="1309"/>
      <c r="V631" s="1310"/>
      <c r="W631" s="1309"/>
      <c r="X631" s="1309"/>
      <c r="Y631" s="1310"/>
      <c r="Z631" s="1311"/>
      <c r="AA631" s="1312"/>
      <c r="AB631" s="1312"/>
      <c r="AC631" s="1088"/>
      <c r="AD631" s="1088"/>
      <c r="AE631" s="1088"/>
      <c r="AF631" s="1089"/>
      <c r="AG631" s="1090"/>
      <c r="AH631" s="1090"/>
      <c r="AI631" s="1090"/>
    </row>
    <row r="632" ht="15.75" customHeight="1">
      <c r="A632" s="1089"/>
      <c r="B632" s="1089"/>
      <c r="C632" s="1304"/>
      <c r="D632" s="1304"/>
      <c r="E632" s="1304"/>
      <c r="F632" s="1089"/>
      <c r="G632" s="1089"/>
      <c r="H632" s="1089"/>
      <c r="I632" s="1090"/>
      <c r="J632" s="1089"/>
      <c r="K632" s="1089"/>
      <c r="L632" s="1308"/>
      <c r="M632" s="1089"/>
      <c r="N632" s="1309"/>
      <c r="O632" s="1309"/>
      <c r="P632" s="1310"/>
      <c r="Q632" s="1309"/>
      <c r="R632" s="1309"/>
      <c r="S632" s="1089"/>
      <c r="T632" s="1304"/>
      <c r="U632" s="1309"/>
      <c r="V632" s="1310"/>
      <c r="W632" s="1309"/>
      <c r="X632" s="1309"/>
      <c r="Y632" s="1310"/>
      <c r="Z632" s="1311"/>
      <c r="AA632" s="1312"/>
      <c r="AB632" s="1312"/>
      <c r="AC632" s="1088"/>
      <c r="AD632" s="1088"/>
      <c r="AE632" s="1088"/>
      <c r="AF632" s="1089"/>
      <c r="AG632" s="1090"/>
      <c r="AH632" s="1090"/>
      <c r="AI632" s="1090"/>
    </row>
    <row r="633" ht="15.75" customHeight="1">
      <c r="A633" s="1089"/>
      <c r="B633" s="1089"/>
      <c r="C633" s="1304"/>
      <c r="D633" s="1304"/>
      <c r="E633" s="1304"/>
      <c r="F633" s="1089"/>
      <c r="G633" s="1089"/>
      <c r="H633" s="1089"/>
      <c r="I633" s="1090"/>
      <c r="J633" s="1089"/>
      <c r="K633" s="1089"/>
      <c r="L633" s="1308"/>
      <c r="M633" s="1089"/>
      <c r="N633" s="1309"/>
      <c r="O633" s="1309"/>
      <c r="P633" s="1310"/>
      <c r="Q633" s="1309"/>
      <c r="R633" s="1309"/>
      <c r="S633" s="1089"/>
      <c r="T633" s="1304"/>
      <c r="U633" s="1309"/>
      <c r="V633" s="1310"/>
      <c r="W633" s="1309"/>
      <c r="X633" s="1309"/>
      <c r="Y633" s="1310"/>
      <c r="Z633" s="1311"/>
      <c r="AA633" s="1312"/>
      <c r="AB633" s="1312"/>
      <c r="AC633" s="1088"/>
      <c r="AD633" s="1088"/>
      <c r="AE633" s="1088"/>
      <c r="AF633" s="1089"/>
      <c r="AG633" s="1090"/>
      <c r="AH633" s="1090"/>
      <c r="AI633" s="1090"/>
    </row>
    <row r="634" ht="15.75" customHeight="1">
      <c r="A634" s="1089"/>
      <c r="B634" s="1089"/>
      <c r="C634" s="1304"/>
      <c r="D634" s="1304"/>
      <c r="E634" s="1304"/>
      <c r="F634" s="1089"/>
      <c r="G634" s="1089"/>
      <c r="H634" s="1089"/>
      <c r="I634" s="1090"/>
      <c r="J634" s="1089"/>
      <c r="K634" s="1089"/>
      <c r="L634" s="1308"/>
      <c r="M634" s="1089"/>
      <c r="N634" s="1309"/>
      <c r="O634" s="1309"/>
      <c r="P634" s="1310"/>
      <c r="Q634" s="1309"/>
      <c r="R634" s="1309"/>
      <c r="S634" s="1089"/>
      <c r="T634" s="1304"/>
      <c r="U634" s="1309"/>
      <c r="V634" s="1310"/>
      <c r="W634" s="1309"/>
      <c r="X634" s="1309"/>
      <c r="Y634" s="1310"/>
      <c r="Z634" s="1311"/>
      <c r="AA634" s="1312"/>
      <c r="AB634" s="1312"/>
      <c r="AC634" s="1088"/>
      <c r="AD634" s="1088"/>
      <c r="AE634" s="1088"/>
      <c r="AF634" s="1089"/>
      <c r="AG634" s="1090"/>
      <c r="AH634" s="1090"/>
      <c r="AI634" s="1090"/>
    </row>
    <row r="635" ht="15.75" customHeight="1">
      <c r="A635" s="1089"/>
      <c r="B635" s="1089"/>
      <c r="C635" s="1304"/>
      <c r="D635" s="1304"/>
      <c r="E635" s="1304"/>
      <c r="F635" s="1089"/>
      <c r="G635" s="1089"/>
      <c r="H635" s="1089"/>
      <c r="I635" s="1090"/>
      <c r="J635" s="1089"/>
      <c r="K635" s="1089"/>
      <c r="L635" s="1308"/>
      <c r="M635" s="1089"/>
      <c r="N635" s="1309"/>
      <c r="O635" s="1309"/>
      <c r="P635" s="1310"/>
      <c r="Q635" s="1309"/>
      <c r="R635" s="1309"/>
      <c r="S635" s="1089"/>
      <c r="T635" s="1304"/>
      <c r="U635" s="1309"/>
      <c r="V635" s="1310"/>
      <c r="W635" s="1309"/>
      <c r="X635" s="1309"/>
      <c r="Y635" s="1310"/>
      <c r="Z635" s="1311"/>
      <c r="AA635" s="1312"/>
      <c r="AB635" s="1312"/>
      <c r="AC635" s="1088"/>
      <c r="AD635" s="1088"/>
      <c r="AE635" s="1088"/>
      <c r="AF635" s="1089"/>
      <c r="AG635" s="1090"/>
      <c r="AH635" s="1090"/>
      <c r="AI635" s="1090"/>
    </row>
    <row r="636" ht="15.75" customHeight="1">
      <c r="A636" s="1089"/>
      <c r="B636" s="1089"/>
      <c r="C636" s="1304"/>
      <c r="D636" s="1304"/>
      <c r="E636" s="1304"/>
      <c r="F636" s="1089"/>
      <c r="G636" s="1089"/>
      <c r="H636" s="1089"/>
      <c r="I636" s="1090"/>
      <c r="J636" s="1089"/>
      <c r="K636" s="1089"/>
      <c r="L636" s="1308"/>
      <c r="M636" s="1089"/>
      <c r="N636" s="1309"/>
      <c r="O636" s="1309"/>
      <c r="P636" s="1310"/>
      <c r="Q636" s="1309"/>
      <c r="R636" s="1309"/>
      <c r="S636" s="1089"/>
      <c r="T636" s="1304"/>
      <c r="U636" s="1309"/>
      <c r="V636" s="1310"/>
      <c r="W636" s="1309"/>
      <c r="X636" s="1309"/>
      <c r="Y636" s="1310"/>
      <c r="Z636" s="1311"/>
      <c r="AA636" s="1312"/>
      <c r="AB636" s="1312"/>
      <c r="AC636" s="1088"/>
      <c r="AD636" s="1088"/>
      <c r="AE636" s="1088"/>
      <c r="AF636" s="1089"/>
      <c r="AG636" s="1090"/>
      <c r="AH636" s="1090"/>
      <c r="AI636" s="1090"/>
    </row>
    <row r="637" ht="15.75" customHeight="1">
      <c r="A637" s="1089"/>
      <c r="B637" s="1089"/>
      <c r="C637" s="1304"/>
      <c r="D637" s="1304"/>
      <c r="E637" s="1304"/>
      <c r="F637" s="1089"/>
      <c r="G637" s="1089"/>
      <c r="H637" s="1089"/>
      <c r="I637" s="1090"/>
      <c r="J637" s="1089"/>
      <c r="K637" s="1089"/>
      <c r="L637" s="1308"/>
      <c r="M637" s="1089"/>
      <c r="N637" s="1309"/>
      <c r="O637" s="1309"/>
      <c r="P637" s="1310"/>
      <c r="Q637" s="1309"/>
      <c r="R637" s="1309"/>
      <c r="S637" s="1089"/>
      <c r="T637" s="1304"/>
      <c r="U637" s="1309"/>
      <c r="V637" s="1310"/>
      <c r="W637" s="1309"/>
      <c r="X637" s="1309"/>
      <c r="Y637" s="1310"/>
      <c r="Z637" s="1311"/>
      <c r="AA637" s="1312"/>
      <c r="AB637" s="1312"/>
      <c r="AC637" s="1088"/>
      <c r="AD637" s="1088"/>
      <c r="AE637" s="1088"/>
      <c r="AF637" s="1089"/>
      <c r="AG637" s="1090"/>
      <c r="AH637" s="1090"/>
      <c r="AI637" s="1090"/>
    </row>
    <row r="638" ht="15.75" customHeight="1">
      <c r="A638" s="1089"/>
      <c r="B638" s="1089"/>
      <c r="C638" s="1304"/>
      <c r="D638" s="1304"/>
      <c r="E638" s="1304"/>
      <c r="F638" s="1089"/>
      <c r="G638" s="1089"/>
      <c r="H638" s="1089"/>
      <c r="I638" s="1090"/>
      <c r="J638" s="1089"/>
      <c r="K638" s="1089"/>
      <c r="L638" s="1308"/>
      <c r="M638" s="1089"/>
      <c r="N638" s="1309"/>
      <c r="O638" s="1309"/>
      <c r="P638" s="1310"/>
      <c r="Q638" s="1309"/>
      <c r="R638" s="1309"/>
      <c r="S638" s="1089"/>
      <c r="T638" s="1304"/>
      <c r="U638" s="1309"/>
      <c r="V638" s="1310"/>
      <c r="W638" s="1309"/>
      <c r="X638" s="1309"/>
      <c r="Y638" s="1310"/>
      <c r="Z638" s="1311"/>
      <c r="AA638" s="1312"/>
      <c r="AB638" s="1312"/>
      <c r="AC638" s="1088"/>
      <c r="AD638" s="1088"/>
      <c r="AE638" s="1088"/>
      <c r="AF638" s="1089"/>
      <c r="AG638" s="1090"/>
      <c r="AH638" s="1090"/>
      <c r="AI638" s="1090"/>
    </row>
    <row r="639" ht="15.75" customHeight="1">
      <c r="A639" s="1089"/>
      <c r="B639" s="1089"/>
      <c r="C639" s="1304"/>
      <c r="D639" s="1304"/>
      <c r="E639" s="1304"/>
      <c r="F639" s="1089"/>
      <c r="G639" s="1089"/>
      <c r="H639" s="1089"/>
      <c r="I639" s="1090"/>
      <c r="J639" s="1089"/>
      <c r="K639" s="1089"/>
      <c r="L639" s="1308"/>
      <c r="M639" s="1089"/>
      <c r="N639" s="1309"/>
      <c r="O639" s="1309"/>
      <c r="P639" s="1310"/>
      <c r="Q639" s="1309"/>
      <c r="R639" s="1309"/>
      <c r="S639" s="1089"/>
      <c r="T639" s="1304"/>
      <c r="U639" s="1309"/>
      <c r="V639" s="1310"/>
      <c r="W639" s="1309"/>
      <c r="X639" s="1309"/>
      <c r="Y639" s="1310"/>
      <c r="Z639" s="1311"/>
      <c r="AA639" s="1312"/>
      <c r="AB639" s="1312"/>
      <c r="AC639" s="1088"/>
      <c r="AD639" s="1088"/>
      <c r="AE639" s="1088"/>
      <c r="AF639" s="1089"/>
      <c r="AG639" s="1090"/>
      <c r="AH639" s="1090"/>
      <c r="AI639" s="1090"/>
    </row>
    <row r="640" ht="15.75" customHeight="1">
      <c r="A640" s="1089"/>
      <c r="B640" s="1089"/>
      <c r="C640" s="1304"/>
      <c r="D640" s="1304"/>
      <c r="E640" s="1304"/>
      <c r="F640" s="1089"/>
      <c r="G640" s="1089"/>
      <c r="H640" s="1089"/>
      <c r="I640" s="1090"/>
      <c r="J640" s="1089"/>
      <c r="K640" s="1089"/>
      <c r="L640" s="1308"/>
      <c r="M640" s="1089"/>
      <c r="N640" s="1309"/>
      <c r="O640" s="1309"/>
      <c r="P640" s="1310"/>
      <c r="Q640" s="1309"/>
      <c r="R640" s="1309"/>
      <c r="S640" s="1089"/>
      <c r="T640" s="1304"/>
      <c r="U640" s="1309"/>
      <c r="V640" s="1310"/>
      <c r="W640" s="1309"/>
      <c r="X640" s="1309"/>
      <c r="Y640" s="1310"/>
      <c r="Z640" s="1311"/>
      <c r="AA640" s="1312"/>
      <c r="AB640" s="1312"/>
      <c r="AC640" s="1088"/>
      <c r="AD640" s="1088"/>
      <c r="AE640" s="1088"/>
      <c r="AF640" s="1089"/>
      <c r="AG640" s="1090"/>
      <c r="AH640" s="1090"/>
      <c r="AI640" s="1090"/>
    </row>
    <row r="641" ht="15.75" customHeight="1">
      <c r="A641" s="1089"/>
      <c r="B641" s="1089"/>
      <c r="C641" s="1304"/>
      <c r="D641" s="1304"/>
      <c r="E641" s="1304"/>
      <c r="F641" s="1089"/>
      <c r="G641" s="1089"/>
      <c r="H641" s="1089"/>
      <c r="I641" s="1090"/>
      <c r="J641" s="1089"/>
      <c r="K641" s="1089"/>
      <c r="L641" s="1308"/>
      <c r="M641" s="1089"/>
      <c r="N641" s="1309"/>
      <c r="O641" s="1309"/>
      <c r="P641" s="1310"/>
      <c r="Q641" s="1309"/>
      <c r="R641" s="1309"/>
      <c r="S641" s="1089"/>
      <c r="T641" s="1304"/>
      <c r="U641" s="1309"/>
      <c r="V641" s="1310"/>
      <c r="W641" s="1309"/>
      <c r="X641" s="1309"/>
      <c r="Y641" s="1310"/>
      <c r="Z641" s="1311"/>
      <c r="AA641" s="1312"/>
      <c r="AB641" s="1312"/>
      <c r="AC641" s="1088"/>
      <c r="AD641" s="1088"/>
      <c r="AE641" s="1088"/>
      <c r="AF641" s="1089"/>
      <c r="AG641" s="1090"/>
      <c r="AH641" s="1090"/>
      <c r="AI641" s="1090"/>
    </row>
    <row r="642" ht="15.75" customHeight="1">
      <c r="A642" s="1089"/>
      <c r="B642" s="1089"/>
      <c r="C642" s="1304"/>
      <c r="D642" s="1304"/>
      <c r="E642" s="1304"/>
      <c r="F642" s="1089"/>
      <c r="G642" s="1089"/>
      <c r="H642" s="1089"/>
      <c r="I642" s="1090"/>
      <c r="J642" s="1089"/>
      <c r="K642" s="1089"/>
      <c r="L642" s="1308"/>
      <c r="M642" s="1089"/>
      <c r="N642" s="1309"/>
      <c r="O642" s="1309"/>
      <c r="P642" s="1310"/>
      <c r="Q642" s="1309"/>
      <c r="R642" s="1309"/>
      <c r="S642" s="1089"/>
      <c r="T642" s="1304"/>
      <c r="U642" s="1309"/>
      <c r="V642" s="1310"/>
      <c r="W642" s="1309"/>
      <c r="X642" s="1309"/>
      <c r="Y642" s="1310"/>
      <c r="Z642" s="1311"/>
      <c r="AA642" s="1312"/>
      <c r="AB642" s="1312"/>
      <c r="AC642" s="1088"/>
      <c r="AD642" s="1088"/>
      <c r="AE642" s="1088"/>
      <c r="AF642" s="1089"/>
      <c r="AG642" s="1090"/>
      <c r="AH642" s="1090"/>
      <c r="AI642" s="1090"/>
    </row>
    <row r="643" ht="15.75" customHeight="1">
      <c r="A643" s="1089"/>
      <c r="B643" s="1089"/>
      <c r="C643" s="1304"/>
      <c r="D643" s="1304"/>
      <c r="E643" s="1304"/>
      <c r="F643" s="1089"/>
      <c r="G643" s="1089"/>
      <c r="H643" s="1089"/>
      <c r="I643" s="1090"/>
      <c r="J643" s="1089"/>
      <c r="K643" s="1089"/>
      <c r="L643" s="1308"/>
      <c r="M643" s="1089"/>
      <c r="N643" s="1309"/>
      <c r="O643" s="1309"/>
      <c r="P643" s="1310"/>
      <c r="Q643" s="1309"/>
      <c r="R643" s="1309"/>
      <c r="S643" s="1089"/>
      <c r="T643" s="1304"/>
      <c r="U643" s="1309"/>
      <c r="V643" s="1310"/>
      <c r="W643" s="1309"/>
      <c r="X643" s="1309"/>
      <c r="Y643" s="1310"/>
      <c r="Z643" s="1311"/>
      <c r="AA643" s="1312"/>
      <c r="AB643" s="1312"/>
      <c r="AC643" s="1088"/>
      <c r="AD643" s="1088"/>
      <c r="AE643" s="1088"/>
      <c r="AF643" s="1089"/>
      <c r="AG643" s="1090"/>
      <c r="AH643" s="1090"/>
      <c r="AI643" s="1090"/>
    </row>
    <row r="644" ht="15.75" customHeight="1">
      <c r="A644" s="1089"/>
      <c r="B644" s="1089"/>
      <c r="C644" s="1304"/>
      <c r="D644" s="1304"/>
      <c r="E644" s="1304"/>
      <c r="F644" s="1089"/>
      <c r="G644" s="1089"/>
      <c r="H644" s="1089"/>
      <c r="I644" s="1090"/>
      <c r="J644" s="1089"/>
      <c r="K644" s="1089"/>
      <c r="L644" s="1308"/>
      <c r="M644" s="1089"/>
      <c r="N644" s="1309"/>
      <c r="O644" s="1309"/>
      <c r="P644" s="1310"/>
      <c r="Q644" s="1309"/>
      <c r="R644" s="1309"/>
      <c r="S644" s="1089"/>
      <c r="T644" s="1304"/>
      <c r="U644" s="1309"/>
      <c r="V644" s="1310"/>
      <c r="W644" s="1309"/>
      <c r="X644" s="1309"/>
      <c r="Y644" s="1310"/>
      <c r="Z644" s="1311"/>
      <c r="AA644" s="1312"/>
      <c r="AB644" s="1312"/>
      <c r="AC644" s="1088"/>
      <c r="AD644" s="1088"/>
      <c r="AE644" s="1088"/>
      <c r="AF644" s="1089"/>
      <c r="AG644" s="1090"/>
      <c r="AH644" s="1090"/>
      <c r="AI644" s="1090"/>
    </row>
    <row r="645" ht="15.75" customHeight="1">
      <c r="A645" s="1089"/>
      <c r="B645" s="1089"/>
      <c r="C645" s="1304"/>
      <c r="D645" s="1304"/>
      <c r="E645" s="1304"/>
      <c r="F645" s="1089"/>
      <c r="G645" s="1089"/>
      <c r="H645" s="1089"/>
      <c r="I645" s="1090"/>
      <c r="J645" s="1089"/>
      <c r="K645" s="1089"/>
      <c r="L645" s="1308"/>
      <c r="M645" s="1089"/>
      <c r="N645" s="1309"/>
      <c r="O645" s="1309"/>
      <c r="P645" s="1310"/>
      <c r="Q645" s="1309"/>
      <c r="R645" s="1309"/>
      <c r="S645" s="1089"/>
      <c r="T645" s="1304"/>
      <c r="U645" s="1309"/>
      <c r="V645" s="1310"/>
      <c r="W645" s="1309"/>
      <c r="X645" s="1309"/>
      <c r="Y645" s="1310"/>
      <c r="Z645" s="1311"/>
      <c r="AA645" s="1312"/>
      <c r="AB645" s="1312"/>
      <c r="AC645" s="1088"/>
      <c r="AD645" s="1088"/>
      <c r="AE645" s="1088"/>
      <c r="AF645" s="1089"/>
      <c r="AG645" s="1090"/>
      <c r="AH645" s="1090"/>
      <c r="AI645" s="1090"/>
    </row>
    <row r="646" ht="15.75" customHeight="1">
      <c r="A646" s="1089"/>
      <c r="B646" s="1089"/>
      <c r="C646" s="1304"/>
      <c r="D646" s="1304"/>
      <c r="E646" s="1304"/>
      <c r="F646" s="1089"/>
      <c r="G646" s="1089"/>
      <c r="H646" s="1089"/>
      <c r="I646" s="1090"/>
      <c r="J646" s="1089"/>
      <c r="K646" s="1089"/>
      <c r="L646" s="1308"/>
      <c r="M646" s="1089"/>
      <c r="N646" s="1309"/>
      <c r="O646" s="1309"/>
      <c r="P646" s="1310"/>
      <c r="Q646" s="1309"/>
      <c r="R646" s="1309"/>
      <c r="S646" s="1089"/>
      <c r="T646" s="1304"/>
      <c r="U646" s="1309"/>
      <c r="V646" s="1310"/>
      <c r="W646" s="1309"/>
      <c r="X646" s="1309"/>
      <c r="Y646" s="1310"/>
      <c r="Z646" s="1311"/>
      <c r="AA646" s="1312"/>
      <c r="AB646" s="1312"/>
      <c r="AC646" s="1088"/>
      <c r="AD646" s="1088"/>
      <c r="AE646" s="1088"/>
      <c r="AF646" s="1089"/>
      <c r="AG646" s="1090"/>
      <c r="AH646" s="1090"/>
      <c r="AI646" s="1090"/>
    </row>
    <row r="647" ht="15.75" customHeight="1">
      <c r="A647" s="1089"/>
      <c r="B647" s="1089"/>
      <c r="C647" s="1304"/>
      <c r="D647" s="1304"/>
      <c r="E647" s="1304"/>
      <c r="F647" s="1089"/>
      <c r="G647" s="1089"/>
      <c r="H647" s="1089"/>
      <c r="I647" s="1090"/>
      <c r="J647" s="1089"/>
      <c r="K647" s="1089"/>
      <c r="L647" s="1308"/>
      <c r="M647" s="1089"/>
      <c r="N647" s="1309"/>
      <c r="O647" s="1309"/>
      <c r="P647" s="1310"/>
      <c r="Q647" s="1309"/>
      <c r="R647" s="1309"/>
      <c r="S647" s="1089"/>
      <c r="T647" s="1304"/>
      <c r="U647" s="1309"/>
      <c r="V647" s="1310"/>
      <c r="W647" s="1309"/>
      <c r="X647" s="1309"/>
      <c r="Y647" s="1310"/>
      <c r="Z647" s="1311"/>
      <c r="AA647" s="1312"/>
      <c r="AB647" s="1312"/>
      <c r="AC647" s="1088"/>
      <c r="AD647" s="1088"/>
      <c r="AE647" s="1088"/>
      <c r="AF647" s="1089"/>
      <c r="AG647" s="1090"/>
      <c r="AH647" s="1090"/>
      <c r="AI647" s="1090"/>
    </row>
    <row r="648" ht="15.75" customHeight="1">
      <c r="A648" s="1089"/>
      <c r="B648" s="1089"/>
      <c r="C648" s="1304"/>
      <c r="D648" s="1304"/>
      <c r="E648" s="1304"/>
      <c r="F648" s="1089"/>
      <c r="G648" s="1089"/>
      <c r="H648" s="1089"/>
      <c r="I648" s="1090"/>
      <c r="J648" s="1089"/>
      <c r="K648" s="1089"/>
      <c r="L648" s="1308"/>
      <c r="M648" s="1089"/>
      <c r="N648" s="1309"/>
      <c r="O648" s="1309"/>
      <c r="P648" s="1310"/>
      <c r="Q648" s="1309"/>
      <c r="R648" s="1309"/>
      <c r="S648" s="1089"/>
      <c r="T648" s="1304"/>
      <c r="U648" s="1309"/>
      <c r="V648" s="1310"/>
      <c r="W648" s="1309"/>
      <c r="X648" s="1309"/>
      <c r="Y648" s="1310"/>
      <c r="Z648" s="1311"/>
      <c r="AA648" s="1312"/>
      <c r="AB648" s="1312"/>
      <c r="AC648" s="1088"/>
      <c r="AD648" s="1088"/>
      <c r="AE648" s="1088"/>
      <c r="AF648" s="1089"/>
      <c r="AG648" s="1090"/>
      <c r="AH648" s="1090"/>
      <c r="AI648" s="1090"/>
    </row>
    <row r="649" ht="15.75" customHeight="1">
      <c r="A649" s="1089"/>
      <c r="B649" s="1089"/>
      <c r="C649" s="1304"/>
      <c r="D649" s="1304"/>
      <c r="E649" s="1304"/>
      <c r="F649" s="1089"/>
      <c r="G649" s="1089"/>
      <c r="H649" s="1089"/>
      <c r="I649" s="1090"/>
      <c r="J649" s="1089"/>
      <c r="K649" s="1089"/>
      <c r="L649" s="1308"/>
      <c r="M649" s="1089"/>
      <c r="N649" s="1309"/>
      <c r="O649" s="1309"/>
      <c r="P649" s="1310"/>
      <c r="Q649" s="1309"/>
      <c r="R649" s="1309"/>
      <c r="S649" s="1089"/>
      <c r="T649" s="1304"/>
      <c r="U649" s="1309"/>
      <c r="V649" s="1310"/>
      <c r="W649" s="1309"/>
      <c r="X649" s="1309"/>
      <c r="Y649" s="1310"/>
      <c r="Z649" s="1311"/>
      <c r="AA649" s="1312"/>
      <c r="AB649" s="1312"/>
      <c r="AC649" s="1088"/>
      <c r="AD649" s="1088"/>
      <c r="AE649" s="1088"/>
      <c r="AF649" s="1089"/>
      <c r="AG649" s="1090"/>
      <c r="AH649" s="1090"/>
      <c r="AI649" s="1090"/>
    </row>
    <row r="650" ht="15.75" customHeight="1">
      <c r="A650" s="1089"/>
      <c r="B650" s="1089"/>
      <c r="C650" s="1304"/>
      <c r="D650" s="1304"/>
      <c r="E650" s="1304"/>
      <c r="F650" s="1089"/>
      <c r="G650" s="1089"/>
      <c r="H650" s="1089"/>
      <c r="I650" s="1090"/>
      <c r="J650" s="1089"/>
      <c r="K650" s="1089"/>
      <c r="L650" s="1308"/>
      <c r="M650" s="1089"/>
      <c r="N650" s="1309"/>
      <c r="O650" s="1309"/>
      <c r="P650" s="1310"/>
      <c r="Q650" s="1309"/>
      <c r="R650" s="1309"/>
      <c r="S650" s="1089"/>
      <c r="T650" s="1304"/>
      <c r="U650" s="1309"/>
      <c r="V650" s="1310"/>
      <c r="W650" s="1309"/>
      <c r="X650" s="1309"/>
      <c r="Y650" s="1310"/>
      <c r="Z650" s="1311"/>
      <c r="AA650" s="1312"/>
      <c r="AB650" s="1312"/>
      <c r="AC650" s="1088"/>
      <c r="AD650" s="1088"/>
      <c r="AE650" s="1088"/>
      <c r="AF650" s="1089"/>
      <c r="AG650" s="1090"/>
      <c r="AH650" s="1090"/>
      <c r="AI650" s="1090"/>
    </row>
    <row r="651" ht="15.75" customHeight="1">
      <c r="A651" s="1089"/>
      <c r="B651" s="1089"/>
      <c r="C651" s="1304"/>
      <c r="D651" s="1304"/>
      <c r="E651" s="1304"/>
      <c r="F651" s="1089"/>
      <c r="G651" s="1089"/>
      <c r="H651" s="1089"/>
      <c r="I651" s="1090"/>
      <c r="J651" s="1089"/>
      <c r="K651" s="1089"/>
      <c r="L651" s="1308"/>
      <c r="M651" s="1089"/>
      <c r="N651" s="1309"/>
      <c r="O651" s="1309"/>
      <c r="P651" s="1310"/>
      <c r="Q651" s="1309"/>
      <c r="R651" s="1309"/>
      <c r="S651" s="1089"/>
      <c r="T651" s="1304"/>
      <c r="U651" s="1309"/>
      <c r="V651" s="1310"/>
      <c r="W651" s="1309"/>
      <c r="X651" s="1309"/>
      <c r="Y651" s="1310"/>
      <c r="Z651" s="1311"/>
      <c r="AA651" s="1312"/>
      <c r="AB651" s="1312"/>
      <c r="AC651" s="1088"/>
      <c r="AD651" s="1088"/>
      <c r="AE651" s="1088"/>
      <c r="AF651" s="1089"/>
      <c r="AG651" s="1090"/>
      <c r="AH651" s="1090"/>
      <c r="AI651" s="1090"/>
    </row>
    <row r="652" ht="15.75" customHeight="1">
      <c r="A652" s="1089"/>
      <c r="B652" s="1089"/>
      <c r="C652" s="1304"/>
      <c r="D652" s="1304"/>
      <c r="E652" s="1304"/>
      <c r="F652" s="1089"/>
      <c r="G652" s="1089"/>
      <c r="H652" s="1089"/>
      <c r="I652" s="1090"/>
      <c r="J652" s="1089"/>
      <c r="K652" s="1089"/>
      <c r="L652" s="1308"/>
      <c r="M652" s="1089"/>
      <c r="N652" s="1309"/>
      <c r="O652" s="1309"/>
      <c r="P652" s="1310"/>
      <c r="Q652" s="1309"/>
      <c r="R652" s="1309"/>
      <c r="S652" s="1089"/>
      <c r="T652" s="1304"/>
      <c r="U652" s="1309"/>
      <c r="V652" s="1310"/>
      <c r="W652" s="1309"/>
      <c r="X652" s="1309"/>
      <c r="Y652" s="1310"/>
      <c r="Z652" s="1311"/>
      <c r="AA652" s="1312"/>
      <c r="AB652" s="1312"/>
      <c r="AC652" s="1088"/>
      <c r="AD652" s="1088"/>
      <c r="AE652" s="1088"/>
      <c r="AF652" s="1089"/>
      <c r="AG652" s="1090"/>
      <c r="AH652" s="1090"/>
      <c r="AI652" s="1090"/>
    </row>
    <row r="653" ht="15.75" customHeight="1">
      <c r="A653" s="1089"/>
      <c r="B653" s="1089"/>
      <c r="C653" s="1304"/>
      <c r="D653" s="1304"/>
      <c r="E653" s="1304"/>
      <c r="F653" s="1089"/>
      <c r="G653" s="1089"/>
      <c r="H653" s="1089"/>
      <c r="I653" s="1090"/>
      <c r="J653" s="1089"/>
      <c r="K653" s="1089"/>
      <c r="L653" s="1308"/>
      <c r="M653" s="1089"/>
      <c r="N653" s="1309"/>
      <c r="O653" s="1309"/>
      <c r="P653" s="1310"/>
      <c r="Q653" s="1309"/>
      <c r="R653" s="1309"/>
      <c r="S653" s="1089"/>
      <c r="T653" s="1304"/>
      <c r="U653" s="1309"/>
      <c r="V653" s="1310"/>
      <c r="W653" s="1309"/>
      <c r="X653" s="1309"/>
      <c r="Y653" s="1310"/>
      <c r="Z653" s="1311"/>
      <c r="AA653" s="1312"/>
      <c r="AB653" s="1312"/>
      <c r="AC653" s="1088"/>
      <c r="AD653" s="1088"/>
      <c r="AE653" s="1088"/>
      <c r="AF653" s="1089"/>
      <c r="AG653" s="1090"/>
      <c r="AH653" s="1090"/>
      <c r="AI653" s="1090"/>
    </row>
    <row r="654" ht="15.75" customHeight="1">
      <c r="A654" s="1089"/>
      <c r="B654" s="1089"/>
      <c r="C654" s="1304"/>
      <c r="D654" s="1304"/>
      <c r="E654" s="1304"/>
      <c r="F654" s="1089"/>
      <c r="G654" s="1089"/>
      <c r="H654" s="1089"/>
      <c r="I654" s="1090"/>
      <c r="J654" s="1089"/>
      <c r="K654" s="1089"/>
      <c r="L654" s="1308"/>
      <c r="M654" s="1089"/>
      <c r="N654" s="1309"/>
      <c r="O654" s="1309"/>
      <c r="P654" s="1310"/>
      <c r="Q654" s="1309"/>
      <c r="R654" s="1309"/>
      <c r="S654" s="1089"/>
      <c r="T654" s="1304"/>
      <c r="U654" s="1309"/>
      <c r="V654" s="1310"/>
      <c r="W654" s="1309"/>
      <c r="X654" s="1309"/>
      <c r="Y654" s="1310"/>
      <c r="Z654" s="1311"/>
      <c r="AA654" s="1312"/>
      <c r="AB654" s="1312"/>
      <c r="AC654" s="1088"/>
      <c r="AD654" s="1088"/>
      <c r="AE654" s="1088"/>
      <c r="AF654" s="1089"/>
      <c r="AG654" s="1090"/>
      <c r="AH654" s="1090"/>
      <c r="AI654" s="1090"/>
    </row>
    <row r="655" ht="15.75" customHeight="1">
      <c r="A655" s="1089"/>
      <c r="B655" s="1089"/>
      <c r="C655" s="1304"/>
      <c r="D655" s="1304"/>
      <c r="E655" s="1304"/>
      <c r="F655" s="1089"/>
      <c r="G655" s="1089"/>
      <c r="H655" s="1089"/>
      <c r="I655" s="1090"/>
      <c r="J655" s="1089"/>
      <c r="K655" s="1089"/>
      <c r="L655" s="1308"/>
      <c r="M655" s="1089"/>
      <c r="N655" s="1309"/>
      <c r="O655" s="1309"/>
      <c r="P655" s="1310"/>
      <c r="Q655" s="1309"/>
      <c r="R655" s="1309"/>
      <c r="S655" s="1089"/>
      <c r="T655" s="1304"/>
      <c r="U655" s="1309"/>
      <c r="V655" s="1310"/>
      <c r="W655" s="1309"/>
      <c r="X655" s="1309"/>
      <c r="Y655" s="1310"/>
      <c r="Z655" s="1311"/>
      <c r="AA655" s="1312"/>
      <c r="AB655" s="1312"/>
      <c r="AC655" s="1088"/>
      <c r="AD655" s="1088"/>
      <c r="AE655" s="1088"/>
      <c r="AF655" s="1089"/>
      <c r="AG655" s="1090"/>
      <c r="AH655" s="1090"/>
      <c r="AI655" s="1090"/>
    </row>
    <row r="656" ht="15.75" customHeight="1">
      <c r="A656" s="1089"/>
      <c r="B656" s="1089"/>
      <c r="C656" s="1304"/>
      <c r="D656" s="1304"/>
      <c r="E656" s="1304"/>
      <c r="F656" s="1089"/>
      <c r="G656" s="1089"/>
      <c r="H656" s="1089"/>
      <c r="I656" s="1090"/>
      <c r="J656" s="1089"/>
      <c r="K656" s="1089"/>
      <c r="L656" s="1308"/>
      <c r="M656" s="1089"/>
      <c r="N656" s="1309"/>
      <c r="O656" s="1309"/>
      <c r="P656" s="1310"/>
      <c r="Q656" s="1309"/>
      <c r="R656" s="1309"/>
      <c r="S656" s="1089"/>
      <c r="T656" s="1304"/>
      <c r="U656" s="1309"/>
      <c r="V656" s="1310"/>
      <c r="W656" s="1309"/>
      <c r="X656" s="1309"/>
      <c r="Y656" s="1310"/>
      <c r="Z656" s="1311"/>
      <c r="AA656" s="1312"/>
      <c r="AB656" s="1312"/>
      <c r="AC656" s="1088"/>
      <c r="AD656" s="1088"/>
      <c r="AE656" s="1088"/>
      <c r="AF656" s="1089"/>
      <c r="AG656" s="1090"/>
      <c r="AH656" s="1090"/>
      <c r="AI656" s="1090"/>
    </row>
    <row r="657" ht="15.75" customHeight="1">
      <c r="A657" s="1089"/>
      <c r="B657" s="1089"/>
      <c r="C657" s="1304"/>
      <c r="D657" s="1304"/>
      <c r="E657" s="1304"/>
      <c r="F657" s="1089"/>
      <c r="G657" s="1089"/>
      <c r="H657" s="1089"/>
      <c r="I657" s="1090"/>
      <c r="J657" s="1089"/>
      <c r="K657" s="1089"/>
      <c r="L657" s="1308"/>
      <c r="M657" s="1089"/>
      <c r="N657" s="1309"/>
      <c r="O657" s="1309"/>
      <c r="P657" s="1310"/>
      <c r="Q657" s="1309"/>
      <c r="R657" s="1309"/>
      <c r="S657" s="1089"/>
      <c r="T657" s="1304"/>
      <c r="U657" s="1309"/>
      <c r="V657" s="1310"/>
      <c r="W657" s="1309"/>
      <c r="X657" s="1309"/>
      <c r="Y657" s="1310"/>
      <c r="Z657" s="1311"/>
      <c r="AA657" s="1312"/>
      <c r="AB657" s="1312"/>
      <c r="AC657" s="1088"/>
      <c r="AD657" s="1088"/>
      <c r="AE657" s="1088"/>
      <c r="AF657" s="1089"/>
      <c r="AG657" s="1090"/>
      <c r="AH657" s="1090"/>
      <c r="AI657" s="1090"/>
    </row>
    <row r="658" ht="15.75" customHeight="1">
      <c r="A658" s="1089"/>
      <c r="B658" s="1089"/>
      <c r="C658" s="1304"/>
      <c r="D658" s="1304"/>
      <c r="E658" s="1304"/>
      <c r="F658" s="1089"/>
      <c r="G658" s="1089"/>
      <c r="H658" s="1089"/>
      <c r="I658" s="1090"/>
      <c r="J658" s="1089"/>
      <c r="K658" s="1089"/>
      <c r="L658" s="1308"/>
      <c r="M658" s="1089"/>
      <c r="N658" s="1309"/>
      <c r="O658" s="1309"/>
      <c r="P658" s="1310"/>
      <c r="Q658" s="1309"/>
      <c r="R658" s="1309"/>
      <c r="S658" s="1089"/>
      <c r="T658" s="1304"/>
      <c r="U658" s="1309"/>
      <c r="V658" s="1310"/>
      <c r="W658" s="1309"/>
      <c r="X658" s="1309"/>
      <c r="Y658" s="1310"/>
      <c r="Z658" s="1311"/>
      <c r="AA658" s="1312"/>
      <c r="AB658" s="1312"/>
      <c r="AC658" s="1088"/>
      <c r="AD658" s="1088"/>
      <c r="AE658" s="1088"/>
      <c r="AF658" s="1089"/>
      <c r="AG658" s="1090"/>
      <c r="AH658" s="1090"/>
      <c r="AI658" s="1090"/>
    </row>
    <row r="659" ht="15.75" customHeight="1">
      <c r="A659" s="1089"/>
      <c r="B659" s="1089"/>
      <c r="C659" s="1304"/>
      <c r="D659" s="1304"/>
      <c r="E659" s="1304"/>
      <c r="F659" s="1089"/>
      <c r="G659" s="1089"/>
      <c r="H659" s="1089"/>
      <c r="I659" s="1090"/>
      <c r="J659" s="1089"/>
      <c r="K659" s="1089"/>
      <c r="L659" s="1308"/>
      <c r="M659" s="1089"/>
      <c r="N659" s="1309"/>
      <c r="O659" s="1309"/>
      <c r="P659" s="1310"/>
      <c r="Q659" s="1309"/>
      <c r="R659" s="1309"/>
      <c r="S659" s="1089"/>
      <c r="T659" s="1304"/>
      <c r="U659" s="1309"/>
      <c r="V659" s="1310"/>
      <c r="W659" s="1309"/>
      <c r="X659" s="1309"/>
      <c r="Y659" s="1310"/>
      <c r="Z659" s="1311"/>
      <c r="AA659" s="1312"/>
      <c r="AB659" s="1312"/>
      <c r="AC659" s="1088"/>
      <c r="AD659" s="1088"/>
      <c r="AE659" s="1088"/>
      <c r="AF659" s="1089"/>
      <c r="AG659" s="1090"/>
      <c r="AH659" s="1090"/>
      <c r="AI659" s="1090"/>
    </row>
    <row r="660" ht="15.75" customHeight="1">
      <c r="A660" s="1089"/>
      <c r="B660" s="1089"/>
      <c r="C660" s="1304"/>
      <c r="D660" s="1304"/>
      <c r="E660" s="1304"/>
      <c r="F660" s="1089"/>
      <c r="G660" s="1089"/>
      <c r="H660" s="1089"/>
      <c r="I660" s="1090"/>
      <c r="J660" s="1089"/>
      <c r="K660" s="1089"/>
      <c r="L660" s="1308"/>
      <c r="M660" s="1089"/>
      <c r="N660" s="1309"/>
      <c r="O660" s="1309"/>
      <c r="P660" s="1310"/>
      <c r="Q660" s="1309"/>
      <c r="R660" s="1309"/>
      <c r="S660" s="1089"/>
      <c r="T660" s="1304"/>
      <c r="U660" s="1309"/>
      <c r="V660" s="1310"/>
      <c r="W660" s="1309"/>
      <c r="X660" s="1309"/>
      <c r="Y660" s="1310"/>
      <c r="Z660" s="1311"/>
      <c r="AA660" s="1312"/>
      <c r="AB660" s="1312"/>
      <c r="AC660" s="1088"/>
      <c r="AD660" s="1088"/>
      <c r="AE660" s="1088"/>
      <c r="AF660" s="1089"/>
      <c r="AG660" s="1090"/>
      <c r="AH660" s="1090"/>
      <c r="AI660" s="1090"/>
    </row>
    <row r="661" ht="15.75" customHeight="1">
      <c r="A661" s="1089"/>
      <c r="B661" s="1089"/>
      <c r="C661" s="1304"/>
      <c r="D661" s="1304"/>
      <c r="E661" s="1304"/>
      <c r="F661" s="1089"/>
      <c r="G661" s="1089"/>
      <c r="H661" s="1089"/>
      <c r="I661" s="1090"/>
      <c r="J661" s="1089"/>
      <c r="K661" s="1089"/>
      <c r="L661" s="1308"/>
      <c r="M661" s="1089"/>
      <c r="N661" s="1309"/>
      <c r="O661" s="1309"/>
      <c r="P661" s="1310"/>
      <c r="Q661" s="1309"/>
      <c r="R661" s="1309"/>
      <c r="S661" s="1089"/>
      <c r="T661" s="1304"/>
      <c r="U661" s="1309"/>
      <c r="V661" s="1310"/>
      <c r="W661" s="1309"/>
      <c r="X661" s="1309"/>
      <c r="Y661" s="1310"/>
      <c r="Z661" s="1311"/>
      <c r="AA661" s="1312"/>
      <c r="AB661" s="1312"/>
      <c r="AC661" s="1088"/>
      <c r="AD661" s="1088"/>
      <c r="AE661" s="1088"/>
      <c r="AF661" s="1089"/>
      <c r="AG661" s="1090"/>
      <c r="AH661" s="1090"/>
      <c r="AI661" s="1090"/>
    </row>
    <row r="662" ht="15.75" customHeight="1">
      <c r="A662" s="1089"/>
      <c r="B662" s="1089"/>
      <c r="C662" s="1304"/>
      <c r="D662" s="1304"/>
      <c r="E662" s="1304"/>
      <c r="F662" s="1089"/>
      <c r="G662" s="1089"/>
      <c r="H662" s="1089"/>
      <c r="I662" s="1090"/>
      <c r="J662" s="1089"/>
      <c r="K662" s="1089"/>
      <c r="L662" s="1308"/>
      <c r="M662" s="1089"/>
      <c r="N662" s="1309"/>
      <c r="O662" s="1309"/>
      <c r="P662" s="1310"/>
      <c r="Q662" s="1309"/>
      <c r="R662" s="1309"/>
      <c r="S662" s="1089"/>
      <c r="T662" s="1304"/>
      <c r="U662" s="1309"/>
      <c r="V662" s="1310"/>
      <c r="W662" s="1309"/>
      <c r="X662" s="1309"/>
      <c r="Y662" s="1310"/>
      <c r="Z662" s="1311"/>
      <c r="AA662" s="1312"/>
      <c r="AB662" s="1312"/>
      <c r="AC662" s="1088"/>
      <c r="AD662" s="1088"/>
      <c r="AE662" s="1088"/>
      <c r="AF662" s="1089"/>
      <c r="AG662" s="1090"/>
      <c r="AH662" s="1090"/>
      <c r="AI662" s="1090"/>
    </row>
    <row r="663" ht="15.75" customHeight="1">
      <c r="A663" s="1089"/>
      <c r="B663" s="1089"/>
      <c r="C663" s="1304"/>
      <c r="D663" s="1304"/>
      <c r="E663" s="1304"/>
      <c r="F663" s="1089"/>
      <c r="G663" s="1089"/>
      <c r="H663" s="1089"/>
      <c r="I663" s="1090"/>
      <c r="J663" s="1089"/>
      <c r="K663" s="1089"/>
      <c r="L663" s="1308"/>
      <c r="M663" s="1089"/>
      <c r="N663" s="1309"/>
      <c r="O663" s="1309"/>
      <c r="P663" s="1310"/>
      <c r="Q663" s="1309"/>
      <c r="R663" s="1309"/>
      <c r="S663" s="1089"/>
      <c r="T663" s="1304"/>
      <c r="U663" s="1309"/>
      <c r="V663" s="1310"/>
      <c r="W663" s="1309"/>
      <c r="X663" s="1309"/>
      <c r="Y663" s="1310"/>
      <c r="Z663" s="1311"/>
      <c r="AA663" s="1312"/>
      <c r="AB663" s="1312"/>
      <c r="AC663" s="1088"/>
      <c r="AD663" s="1088"/>
      <c r="AE663" s="1088"/>
      <c r="AF663" s="1089"/>
      <c r="AG663" s="1090"/>
      <c r="AH663" s="1090"/>
      <c r="AI663" s="1090"/>
    </row>
    <row r="664" ht="15.75" customHeight="1">
      <c r="A664" s="1089"/>
      <c r="B664" s="1089"/>
      <c r="C664" s="1304"/>
      <c r="D664" s="1304"/>
      <c r="E664" s="1304"/>
      <c r="F664" s="1089"/>
      <c r="G664" s="1089"/>
      <c r="H664" s="1089"/>
      <c r="I664" s="1090"/>
      <c r="J664" s="1089"/>
      <c r="K664" s="1089"/>
      <c r="L664" s="1308"/>
      <c r="M664" s="1089"/>
      <c r="N664" s="1309"/>
      <c r="O664" s="1309"/>
      <c r="P664" s="1310"/>
      <c r="Q664" s="1309"/>
      <c r="R664" s="1309"/>
      <c r="S664" s="1089"/>
      <c r="T664" s="1304"/>
      <c r="U664" s="1309"/>
      <c r="V664" s="1310"/>
      <c r="W664" s="1309"/>
      <c r="X664" s="1309"/>
      <c r="Y664" s="1310"/>
      <c r="Z664" s="1311"/>
      <c r="AA664" s="1312"/>
      <c r="AB664" s="1312"/>
      <c r="AC664" s="1088"/>
      <c r="AD664" s="1088"/>
      <c r="AE664" s="1088"/>
      <c r="AF664" s="1089"/>
      <c r="AG664" s="1090"/>
      <c r="AH664" s="1090"/>
      <c r="AI664" s="1090"/>
    </row>
    <row r="665" ht="15.75" customHeight="1">
      <c r="A665" s="1089"/>
      <c r="B665" s="1089"/>
      <c r="C665" s="1304"/>
      <c r="D665" s="1304"/>
      <c r="E665" s="1304"/>
      <c r="F665" s="1089"/>
      <c r="G665" s="1089"/>
      <c r="H665" s="1089"/>
      <c r="I665" s="1090"/>
      <c r="J665" s="1089"/>
      <c r="K665" s="1089"/>
      <c r="L665" s="1308"/>
      <c r="M665" s="1089"/>
      <c r="N665" s="1309"/>
      <c r="O665" s="1309"/>
      <c r="P665" s="1310"/>
      <c r="Q665" s="1309"/>
      <c r="R665" s="1309"/>
      <c r="S665" s="1089"/>
      <c r="T665" s="1304"/>
      <c r="U665" s="1309"/>
      <c r="V665" s="1310"/>
      <c r="W665" s="1309"/>
      <c r="X665" s="1309"/>
      <c r="Y665" s="1310"/>
      <c r="Z665" s="1311"/>
      <c r="AA665" s="1312"/>
      <c r="AB665" s="1312"/>
      <c r="AC665" s="1088"/>
      <c r="AD665" s="1088"/>
      <c r="AE665" s="1088"/>
      <c r="AF665" s="1089"/>
      <c r="AG665" s="1090"/>
      <c r="AH665" s="1090"/>
      <c r="AI665" s="1090"/>
    </row>
    <row r="666" ht="15.75" customHeight="1">
      <c r="A666" s="1089"/>
      <c r="B666" s="1089"/>
      <c r="C666" s="1304"/>
      <c r="D666" s="1304"/>
      <c r="E666" s="1304"/>
      <c r="F666" s="1089"/>
      <c r="G666" s="1089"/>
      <c r="H666" s="1089"/>
      <c r="I666" s="1090"/>
      <c r="J666" s="1089"/>
      <c r="K666" s="1089"/>
      <c r="L666" s="1308"/>
      <c r="M666" s="1089"/>
      <c r="N666" s="1309"/>
      <c r="O666" s="1309"/>
      <c r="P666" s="1310"/>
      <c r="Q666" s="1309"/>
      <c r="R666" s="1309"/>
      <c r="S666" s="1089"/>
      <c r="T666" s="1304"/>
      <c r="U666" s="1309"/>
      <c r="V666" s="1310"/>
      <c r="W666" s="1309"/>
      <c r="X666" s="1309"/>
      <c r="Y666" s="1310"/>
      <c r="Z666" s="1311"/>
      <c r="AA666" s="1312"/>
      <c r="AB666" s="1312"/>
      <c r="AC666" s="1088"/>
      <c r="AD666" s="1088"/>
      <c r="AE666" s="1088"/>
      <c r="AF666" s="1089"/>
      <c r="AG666" s="1090"/>
      <c r="AH666" s="1090"/>
      <c r="AI666" s="1090"/>
    </row>
    <row r="667" ht="15.75" customHeight="1">
      <c r="A667" s="1089"/>
      <c r="B667" s="1089"/>
      <c r="C667" s="1304"/>
      <c r="D667" s="1304"/>
      <c r="E667" s="1304"/>
      <c r="F667" s="1089"/>
      <c r="G667" s="1089"/>
      <c r="H667" s="1089"/>
      <c r="I667" s="1090"/>
      <c r="J667" s="1089"/>
      <c r="K667" s="1089"/>
      <c r="L667" s="1308"/>
      <c r="M667" s="1089"/>
      <c r="N667" s="1309"/>
      <c r="O667" s="1309"/>
      <c r="P667" s="1310"/>
      <c r="Q667" s="1309"/>
      <c r="R667" s="1309"/>
      <c r="S667" s="1089"/>
      <c r="T667" s="1304"/>
      <c r="U667" s="1309"/>
      <c r="V667" s="1310"/>
      <c r="W667" s="1309"/>
      <c r="X667" s="1309"/>
      <c r="Y667" s="1310"/>
      <c r="Z667" s="1311"/>
      <c r="AA667" s="1312"/>
      <c r="AB667" s="1312"/>
      <c r="AC667" s="1088"/>
      <c r="AD667" s="1088"/>
      <c r="AE667" s="1088"/>
      <c r="AF667" s="1089"/>
      <c r="AG667" s="1090"/>
      <c r="AH667" s="1090"/>
      <c r="AI667" s="1090"/>
    </row>
    <row r="668" ht="15.75" customHeight="1">
      <c r="A668" s="1089"/>
      <c r="B668" s="1089"/>
      <c r="C668" s="1304"/>
      <c r="D668" s="1304"/>
      <c r="E668" s="1304"/>
      <c r="F668" s="1089"/>
      <c r="G668" s="1089"/>
      <c r="H668" s="1089"/>
      <c r="I668" s="1090"/>
      <c r="J668" s="1089"/>
      <c r="K668" s="1089"/>
      <c r="L668" s="1308"/>
      <c r="M668" s="1089"/>
      <c r="N668" s="1309"/>
      <c r="O668" s="1309"/>
      <c r="P668" s="1310"/>
      <c r="Q668" s="1309"/>
      <c r="R668" s="1309"/>
      <c r="S668" s="1089"/>
      <c r="T668" s="1304"/>
      <c r="U668" s="1309"/>
      <c r="V668" s="1310"/>
      <c r="W668" s="1309"/>
      <c r="X668" s="1309"/>
      <c r="Y668" s="1310"/>
      <c r="Z668" s="1311"/>
      <c r="AA668" s="1312"/>
      <c r="AB668" s="1312"/>
      <c r="AC668" s="1088"/>
      <c r="AD668" s="1088"/>
      <c r="AE668" s="1088"/>
      <c r="AF668" s="1089"/>
      <c r="AG668" s="1090"/>
      <c r="AH668" s="1090"/>
      <c r="AI668" s="1090"/>
    </row>
    <row r="669" ht="15.75" customHeight="1">
      <c r="A669" s="1089"/>
      <c r="B669" s="1089"/>
      <c r="C669" s="1304"/>
      <c r="D669" s="1304"/>
      <c r="E669" s="1304"/>
      <c r="F669" s="1089"/>
      <c r="G669" s="1089"/>
      <c r="H669" s="1089"/>
      <c r="I669" s="1090"/>
      <c r="J669" s="1089"/>
      <c r="K669" s="1089"/>
      <c r="L669" s="1308"/>
      <c r="M669" s="1089"/>
      <c r="N669" s="1309"/>
      <c r="O669" s="1309"/>
      <c r="P669" s="1310"/>
      <c r="Q669" s="1309"/>
      <c r="R669" s="1309"/>
      <c r="S669" s="1089"/>
      <c r="T669" s="1304"/>
      <c r="U669" s="1309"/>
      <c r="V669" s="1310"/>
      <c r="W669" s="1309"/>
      <c r="X669" s="1309"/>
      <c r="Y669" s="1310"/>
      <c r="Z669" s="1311"/>
      <c r="AA669" s="1312"/>
      <c r="AB669" s="1312"/>
      <c r="AC669" s="1088"/>
      <c r="AD669" s="1088"/>
      <c r="AE669" s="1088"/>
      <c r="AF669" s="1089"/>
      <c r="AG669" s="1090"/>
      <c r="AH669" s="1090"/>
      <c r="AI669" s="1090"/>
    </row>
    <row r="670" ht="15.75" customHeight="1">
      <c r="A670" s="1089"/>
      <c r="B670" s="1089"/>
      <c r="C670" s="1304"/>
      <c r="D670" s="1304"/>
      <c r="E670" s="1304"/>
      <c r="F670" s="1089"/>
      <c r="G670" s="1089"/>
      <c r="H670" s="1089"/>
      <c r="I670" s="1090"/>
      <c r="J670" s="1089"/>
      <c r="K670" s="1089"/>
      <c r="L670" s="1308"/>
      <c r="M670" s="1089"/>
      <c r="N670" s="1309"/>
      <c r="O670" s="1309"/>
      <c r="P670" s="1310"/>
      <c r="Q670" s="1309"/>
      <c r="R670" s="1309"/>
      <c r="S670" s="1089"/>
      <c r="T670" s="1304"/>
      <c r="U670" s="1309"/>
      <c r="V670" s="1310"/>
      <c r="W670" s="1309"/>
      <c r="X670" s="1309"/>
      <c r="Y670" s="1310"/>
      <c r="Z670" s="1311"/>
      <c r="AA670" s="1312"/>
      <c r="AB670" s="1312"/>
      <c r="AC670" s="1088"/>
      <c r="AD670" s="1088"/>
      <c r="AE670" s="1088"/>
      <c r="AF670" s="1089"/>
      <c r="AG670" s="1090"/>
      <c r="AH670" s="1090"/>
      <c r="AI670" s="1090"/>
    </row>
    <row r="671" ht="15.75" customHeight="1">
      <c r="A671" s="1089"/>
      <c r="B671" s="1089"/>
      <c r="C671" s="1304"/>
      <c r="D671" s="1304"/>
      <c r="E671" s="1304"/>
      <c r="F671" s="1089"/>
      <c r="G671" s="1089"/>
      <c r="H671" s="1089"/>
      <c r="I671" s="1090"/>
      <c r="J671" s="1089"/>
      <c r="K671" s="1089"/>
      <c r="L671" s="1308"/>
      <c r="M671" s="1089"/>
      <c r="N671" s="1309"/>
      <c r="O671" s="1309"/>
      <c r="P671" s="1310"/>
      <c r="Q671" s="1309"/>
      <c r="R671" s="1309"/>
      <c r="S671" s="1089"/>
      <c r="T671" s="1304"/>
      <c r="U671" s="1309"/>
      <c r="V671" s="1310"/>
      <c r="W671" s="1309"/>
      <c r="X671" s="1309"/>
      <c r="Y671" s="1310"/>
      <c r="Z671" s="1311"/>
      <c r="AA671" s="1312"/>
      <c r="AB671" s="1312"/>
      <c r="AC671" s="1088"/>
      <c r="AD671" s="1088"/>
      <c r="AE671" s="1088"/>
      <c r="AF671" s="1089"/>
      <c r="AG671" s="1090"/>
      <c r="AH671" s="1090"/>
      <c r="AI671" s="1090"/>
    </row>
    <row r="672" ht="15.75" customHeight="1">
      <c r="A672" s="1089"/>
      <c r="B672" s="1089"/>
      <c r="C672" s="1304"/>
      <c r="D672" s="1304"/>
      <c r="E672" s="1304"/>
      <c r="F672" s="1089"/>
      <c r="G672" s="1089"/>
      <c r="H672" s="1089"/>
      <c r="I672" s="1090"/>
      <c r="J672" s="1089"/>
      <c r="K672" s="1089"/>
      <c r="L672" s="1308"/>
      <c r="M672" s="1089"/>
      <c r="N672" s="1309"/>
      <c r="O672" s="1309"/>
      <c r="P672" s="1310"/>
      <c r="Q672" s="1309"/>
      <c r="R672" s="1309"/>
      <c r="S672" s="1089"/>
      <c r="T672" s="1304"/>
      <c r="U672" s="1309"/>
      <c r="V672" s="1310"/>
      <c r="W672" s="1309"/>
      <c r="X672" s="1309"/>
      <c r="Y672" s="1310"/>
      <c r="Z672" s="1311"/>
      <c r="AA672" s="1312"/>
      <c r="AB672" s="1312"/>
      <c r="AC672" s="1088"/>
      <c r="AD672" s="1088"/>
      <c r="AE672" s="1088"/>
      <c r="AF672" s="1089"/>
      <c r="AG672" s="1090"/>
      <c r="AH672" s="1090"/>
      <c r="AI672" s="1090"/>
    </row>
    <row r="673" ht="15.75" customHeight="1">
      <c r="A673" s="1089"/>
      <c r="B673" s="1089"/>
      <c r="C673" s="1304"/>
      <c r="D673" s="1304"/>
      <c r="E673" s="1304"/>
      <c r="F673" s="1089"/>
      <c r="G673" s="1089"/>
      <c r="H673" s="1089"/>
      <c r="I673" s="1090"/>
      <c r="J673" s="1089"/>
      <c r="K673" s="1089"/>
      <c r="L673" s="1308"/>
      <c r="M673" s="1089"/>
      <c r="N673" s="1309"/>
      <c r="O673" s="1309"/>
      <c r="P673" s="1310"/>
      <c r="Q673" s="1309"/>
      <c r="R673" s="1309"/>
      <c r="S673" s="1089"/>
      <c r="T673" s="1304"/>
      <c r="U673" s="1309"/>
      <c r="V673" s="1310"/>
      <c r="W673" s="1309"/>
      <c r="X673" s="1309"/>
      <c r="Y673" s="1310"/>
      <c r="Z673" s="1311"/>
      <c r="AA673" s="1312"/>
      <c r="AB673" s="1312"/>
      <c r="AC673" s="1088"/>
      <c r="AD673" s="1088"/>
      <c r="AE673" s="1088"/>
      <c r="AF673" s="1089"/>
      <c r="AG673" s="1090"/>
      <c r="AH673" s="1090"/>
      <c r="AI673" s="1090"/>
    </row>
    <row r="674" ht="15.75" customHeight="1">
      <c r="A674" s="1089"/>
      <c r="B674" s="1089"/>
      <c r="C674" s="1304"/>
      <c r="D674" s="1304"/>
      <c r="E674" s="1304"/>
      <c r="F674" s="1089"/>
      <c r="G674" s="1089"/>
      <c r="H674" s="1089"/>
      <c r="I674" s="1090"/>
      <c r="J674" s="1089"/>
      <c r="K674" s="1089"/>
      <c r="L674" s="1308"/>
      <c r="M674" s="1089"/>
      <c r="N674" s="1309"/>
      <c r="O674" s="1309"/>
      <c r="P674" s="1310"/>
      <c r="Q674" s="1309"/>
      <c r="R674" s="1309"/>
      <c r="S674" s="1089"/>
      <c r="T674" s="1304"/>
      <c r="U674" s="1309"/>
      <c r="V674" s="1310"/>
      <c r="W674" s="1309"/>
      <c r="X674" s="1309"/>
      <c r="Y674" s="1310"/>
      <c r="Z674" s="1311"/>
      <c r="AA674" s="1312"/>
      <c r="AB674" s="1312"/>
      <c r="AC674" s="1088"/>
      <c r="AD674" s="1088"/>
      <c r="AE674" s="1088"/>
      <c r="AF674" s="1089"/>
      <c r="AG674" s="1090"/>
      <c r="AH674" s="1090"/>
      <c r="AI674" s="1090"/>
    </row>
    <row r="675" ht="15.75" customHeight="1">
      <c r="A675" s="1089"/>
      <c r="B675" s="1089"/>
      <c r="C675" s="1304"/>
      <c r="D675" s="1304"/>
      <c r="E675" s="1304"/>
      <c r="F675" s="1089"/>
      <c r="G675" s="1089"/>
      <c r="H675" s="1089"/>
      <c r="I675" s="1090"/>
      <c r="J675" s="1089"/>
      <c r="K675" s="1089"/>
      <c r="L675" s="1308"/>
      <c r="M675" s="1089"/>
      <c r="N675" s="1309"/>
      <c r="O675" s="1309"/>
      <c r="P675" s="1310"/>
      <c r="Q675" s="1309"/>
      <c r="R675" s="1309"/>
      <c r="S675" s="1089"/>
      <c r="T675" s="1304"/>
      <c r="U675" s="1309"/>
      <c r="V675" s="1310"/>
      <c r="W675" s="1309"/>
      <c r="X675" s="1309"/>
      <c r="Y675" s="1310"/>
      <c r="Z675" s="1311"/>
      <c r="AA675" s="1312"/>
      <c r="AB675" s="1312"/>
      <c r="AC675" s="1088"/>
      <c r="AD675" s="1088"/>
      <c r="AE675" s="1088"/>
      <c r="AF675" s="1089"/>
      <c r="AG675" s="1090"/>
      <c r="AH675" s="1090"/>
      <c r="AI675" s="1090"/>
    </row>
    <row r="676" ht="15.75" customHeight="1">
      <c r="A676" s="1089"/>
      <c r="B676" s="1089"/>
      <c r="C676" s="1304"/>
      <c r="D676" s="1304"/>
      <c r="E676" s="1304"/>
      <c r="F676" s="1089"/>
      <c r="G676" s="1089"/>
      <c r="H676" s="1089"/>
      <c r="I676" s="1090"/>
      <c r="J676" s="1089"/>
      <c r="K676" s="1089"/>
      <c r="L676" s="1308"/>
      <c r="M676" s="1089"/>
      <c r="N676" s="1309"/>
      <c r="O676" s="1309"/>
      <c r="P676" s="1310"/>
      <c r="Q676" s="1309"/>
      <c r="R676" s="1309"/>
      <c r="S676" s="1089"/>
      <c r="T676" s="1304"/>
      <c r="U676" s="1309"/>
      <c r="V676" s="1310"/>
      <c r="W676" s="1309"/>
      <c r="X676" s="1309"/>
      <c r="Y676" s="1310"/>
      <c r="Z676" s="1311"/>
      <c r="AA676" s="1312"/>
      <c r="AB676" s="1312"/>
      <c r="AC676" s="1088"/>
      <c r="AD676" s="1088"/>
      <c r="AE676" s="1088"/>
      <c r="AF676" s="1089"/>
      <c r="AG676" s="1090"/>
      <c r="AH676" s="1090"/>
      <c r="AI676" s="1090"/>
    </row>
    <row r="677" ht="15.75" customHeight="1">
      <c r="A677" s="1089"/>
      <c r="B677" s="1089"/>
      <c r="C677" s="1304"/>
      <c r="D677" s="1304"/>
      <c r="E677" s="1304"/>
      <c r="F677" s="1089"/>
      <c r="G677" s="1089"/>
      <c r="H677" s="1089"/>
      <c r="I677" s="1090"/>
      <c r="J677" s="1089"/>
      <c r="K677" s="1089"/>
      <c r="L677" s="1308"/>
      <c r="M677" s="1089"/>
      <c r="N677" s="1309"/>
      <c r="O677" s="1309"/>
      <c r="P677" s="1310"/>
      <c r="Q677" s="1309"/>
      <c r="R677" s="1309"/>
      <c r="S677" s="1089"/>
      <c r="T677" s="1304"/>
      <c r="U677" s="1309"/>
      <c r="V677" s="1310"/>
      <c r="W677" s="1309"/>
      <c r="X677" s="1309"/>
      <c r="Y677" s="1310"/>
      <c r="Z677" s="1311"/>
      <c r="AA677" s="1312"/>
      <c r="AB677" s="1312"/>
      <c r="AC677" s="1088"/>
      <c r="AD677" s="1088"/>
      <c r="AE677" s="1088"/>
      <c r="AF677" s="1089"/>
      <c r="AG677" s="1090"/>
      <c r="AH677" s="1090"/>
      <c r="AI677" s="1090"/>
    </row>
    <row r="678" ht="15.75" customHeight="1">
      <c r="A678" s="1089"/>
      <c r="B678" s="1089"/>
      <c r="C678" s="1304"/>
      <c r="D678" s="1304"/>
      <c r="E678" s="1304"/>
      <c r="F678" s="1089"/>
      <c r="G678" s="1089"/>
      <c r="H678" s="1089"/>
      <c r="I678" s="1090"/>
      <c r="J678" s="1089"/>
      <c r="K678" s="1089"/>
      <c r="L678" s="1308"/>
      <c r="M678" s="1089"/>
      <c r="N678" s="1309"/>
      <c r="O678" s="1309"/>
      <c r="P678" s="1310"/>
      <c r="Q678" s="1309"/>
      <c r="R678" s="1309"/>
      <c r="S678" s="1089"/>
      <c r="T678" s="1304"/>
      <c r="U678" s="1309"/>
      <c r="V678" s="1310"/>
      <c r="W678" s="1309"/>
      <c r="X678" s="1309"/>
      <c r="Y678" s="1310"/>
      <c r="Z678" s="1311"/>
      <c r="AA678" s="1312"/>
      <c r="AB678" s="1312"/>
      <c r="AC678" s="1088"/>
      <c r="AD678" s="1088"/>
      <c r="AE678" s="1088"/>
      <c r="AF678" s="1089"/>
      <c r="AG678" s="1090"/>
      <c r="AH678" s="1090"/>
      <c r="AI678" s="1090"/>
    </row>
    <row r="679" ht="15.75" customHeight="1">
      <c r="A679" s="1089"/>
      <c r="B679" s="1089"/>
      <c r="C679" s="1304"/>
      <c r="D679" s="1304"/>
      <c r="E679" s="1304"/>
      <c r="F679" s="1089"/>
      <c r="G679" s="1089"/>
      <c r="H679" s="1089"/>
      <c r="I679" s="1090"/>
      <c r="J679" s="1089"/>
      <c r="K679" s="1089"/>
      <c r="L679" s="1308"/>
      <c r="M679" s="1089"/>
      <c r="N679" s="1309"/>
      <c r="O679" s="1309"/>
      <c r="P679" s="1310"/>
      <c r="Q679" s="1309"/>
      <c r="R679" s="1309"/>
      <c r="S679" s="1089"/>
      <c r="T679" s="1304"/>
      <c r="U679" s="1309"/>
      <c r="V679" s="1310"/>
      <c r="W679" s="1309"/>
      <c r="X679" s="1309"/>
      <c r="Y679" s="1310"/>
      <c r="Z679" s="1311"/>
      <c r="AA679" s="1312"/>
      <c r="AB679" s="1312"/>
      <c r="AC679" s="1088"/>
      <c r="AD679" s="1088"/>
      <c r="AE679" s="1088"/>
      <c r="AF679" s="1089"/>
      <c r="AG679" s="1090"/>
      <c r="AH679" s="1090"/>
      <c r="AI679" s="1090"/>
    </row>
    <row r="680" ht="15.75" customHeight="1">
      <c r="A680" s="1089"/>
      <c r="B680" s="1089"/>
      <c r="C680" s="1304"/>
      <c r="D680" s="1304"/>
      <c r="E680" s="1304"/>
      <c r="F680" s="1089"/>
      <c r="G680" s="1089"/>
      <c r="H680" s="1089"/>
      <c r="I680" s="1090"/>
      <c r="J680" s="1089"/>
      <c r="K680" s="1089"/>
      <c r="L680" s="1308"/>
      <c r="M680" s="1089"/>
      <c r="N680" s="1309"/>
      <c r="O680" s="1309"/>
      <c r="P680" s="1310"/>
      <c r="Q680" s="1309"/>
      <c r="R680" s="1309"/>
      <c r="S680" s="1089"/>
      <c r="T680" s="1304"/>
      <c r="U680" s="1309"/>
      <c r="V680" s="1310"/>
      <c r="W680" s="1309"/>
      <c r="X680" s="1309"/>
      <c r="Y680" s="1310"/>
      <c r="Z680" s="1311"/>
      <c r="AA680" s="1312"/>
      <c r="AB680" s="1312"/>
      <c r="AC680" s="1088"/>
      <c r="AD680" s="1088"/>
      <c r="AE680" s="1088"/>
      <c r="AF680" s="1089"/>
      <c r="AG680" s="1090"/>
      <c r="AH680" s="1090"/>
      <c r="AI680" s="1090"/>
    </row>
    <row r="681" ht="15.75" customHeight="1">
      <c r="A681" s="1089"/>
      <c r="B681" s="1089"/>
      <c r="C681" s="1304"/>
      <c r="D681" s="1304"/>
      <c r="E681" s="1304"/>
      <c r="F681" s="1089"/>
      <c r="G681" s="1089"/>
      <c r="H681" s="1089"/>
      <c r="I681" s="1090"/>
      <c r="J681" s="1089"/>
      <c r="K681" s="1089"/>
      <c r="L681" s="1308"/>
      <c r="M681" s="1089"/>
      <c r="N681" s="1309"/>
      <c r="O681" s="1309"/>
      <c r="P681" s="1310"/>
      <c r="Q681" s="1309"/>
      <c r="R681" s="1309"/>
      <c r="S681" s="1089"/>
      <c r="T681" s="1304"/>
      <c r="U681" s="1309"/>
      <c r="V681" s="1310"/>
      <c r="W681" s="1309"/>
      <c r="X681" s="1309"/>
      <c r="Y681" s="1310"/>
      <c r="Z681" s="1311"/>
      <c r="AA681" s="1312"/>
      <c r="AB681" s="1312"/>
      <c r="AC681" s="1088"/>
      <c r="AD681" s="1088"/>
      <c r="AE681" s="1088"/>
      <c r="AF681" s="1089"/>
      <c r="AG681" s="1090"/>
      <c r="AH681" s="1090"/>
      <c r="AI681" s="1090"/>
    </row>
    <row r="682" ht="15.75" customHeight="1">
      <c r="A682" s="1089"/>
      <c r="B682" s="1089"/>
      <c r="C682" s="1304"/>
      <c r="D682" s="1304"/>
      <c r="E682" s="1304"/>
      <c r="F682" s="1089"/>
      <c r="G682" s="1089"/>
      <c r="H682" s="1089"/>
      <c r="I682" s="1090"/>
      <c r="J682" s="1089"/>
      <c r="K682" s="1089"/>
      <c r="L682" s="1308"/>
      <c r="M682" s="1089"/>
      <c r="N682" s="1309"/>
      <c r="O682" s="1309"/>
      <c r="P682" s="1310"/>
      <c r="Q682" s="1309"/>
      <c r="R682" s="1309"/>
      <c r="S682" s="1089"/>
      <c r="T682" s="1304"/>
      <c r="U682" s="1309"/>
      <c r="V682" s="1310"/>
      <c r="W682" s="1309"/>
      <c r="X682" s="1309"/>
      <c r="Y682" s="1310"/>
      <c r="Z682" s="1311"/>
      <c r="AA682" s="1312"/>
      <c r="AB682" s="1312"/>
      <c r="AC682" s="1088"/>
      <c r="AD682" s="1088"/>
      <c r="AE682" s="1088"/>
      <c r="AF682" s="1089"/>
      <c r="AG682" s="1090"/>
      <c r="AH682" s="1090"/>
      <c r="AI682" s="1090"/>
    </row>
    <row r="683" ht="15.75" customHeight="1">
      <c r="A683" s="1089"/>
      <c r="B683" s="1089"/>
      <c r="C683" s="1304"/>
      <c r="D683" s="1304"/>
      <c r="E683" s="1304"/>
      <c r="F683" s="1089"/>
      <c r="G683" s="1089"/>
      <c r="H683" s="1089"/>
      <c r="I683" s="1090"/>
      <c r="J683" s="1089"/>
      <c r="K683" s="1089"/>
      <c r="L683" s="1308"/>
      <c r="M683" s="1089"/>
      <c r="N683" s="1309"/>
      <c r="O683" s="1309"/>
      <c r="P683" s="1310"/>
      <c r="Q683" s="1309"/>
      <c r="R683" s="1309"/>
      <c r="S683" s="1089"/>
      <c r="T683" s="1304"/>
      <c r="U683" s="1309"/>
      <c r="V683" s="1310"/>
      <c r="W683" s="1309"/>
      <c r="X683" s="1309"/>
      <c r="Y683" s="1310"/>
      <c r="Z683" s="1311"/>
      <c r="AA683" s="1312"/>
      <c r="AB683" s="1312"/>
      <c r="AC683" s="1088"/>
      <c r="AD683" s="1088"/>
      <c r="AE683" s="1088"/>
      <c r="AF683" s="1089"/>
      <c r="AG683" s="1090"/>
      <c r="AH683" s="1090"/>
      <c r="AI683" s="1090"/>
    </row>
    <row r="684" ht="15.75" customHeight="1">
      <c r="A684" s="1089"/>
      <c r="B684" s="1089"/>
      <c r="C684" s="1304"/>
      <c r="D684" s="1304"/>
      <c r="E684" s="1304"/>
      <c r="F684" s="1089"/>
      <c r="G684" s="1089"/>
      <c r="H684" s="1089"/>
      <c r="I684" s="1090"/>
      <c r="J684" s="1089"/>
      <c r="K684" s="1089"/>
      <c r="L684" s="1308"/>
      <c r="M684" s="1089"/>
      <c r="N684" s="1309"/>
      <c r="O684" s="1309"/>
      <c r="P684" s="1310"/>
      <c r="Q684" s="1309"/>
      <c r="R684" s="1309"/>
      <c r="S684" s="1089"/>
      <c r="T684" s="1304"/>
      <c r="U684" s="1309"/>
      <c r="V684" s="1310"/>
      <c r="W684" s="1309"/>
      <c r="X684" s="1309"/>
      <c r="Y684" s="1310"/>
      <c r="Z684" s="1311"/>
      <c r="AA684" s="1312"/>
      <c r="AB684" s="1312"/>
      <c r="AC684" s="1088"/>
      <c r="AD684" s="1088"/>
      <c r="AE684" s="1088"/>
      <c r="AF684" s="1089"/>
      <c r="AG684" s="1090"/>
      <c r="AH684" s="1090"/>
      <c r="AI684" s="1090"/>
    </row>
    <row r="685" ht="15.75" customHeight="1">
      <c r="A685" s="1089"/>
      <c r="B685" s="1089"/>
      <c r="C685" s="1304"/>
      <c r="D685" s="1304"/>
      <c r="E685" s="1304"/>
      <c r="F685" s="1089"/>
      <c r="G685" s="1089"/>
      <c r="H685" s="1089"/>
      <c r="I685" s="1090"/>
      <c r="J685" s="1089"/>
      <c r="K685" s="1089"/>
      <c r="L685" s="1308"/>
      <c r="M685" s="1089"/>
      <c r="N685" s="1309"/>
      <c r="O685" s="1309"/>
      <c r="P685" s="1310"/>
      <c r="Q685" s="1309"/>
      <c r="R685" s="1309"/>
      <c r="S685" s="1089"/>
      <c r="T685" s="1304"/>
      <c r="U685" s="1309"/>
      <c r="V685" s="1310"/>
      <c r="W685" s="1309"/>
      <c r="X685" s="1309"/>
      <c r="Y685" s="1310"/>
      <c r="Z685" s="1311"/>
      <c r="AA685" s="1312"/>
      <c r="AB685" s="1312"/>
      <c r="AC685" s="1088"/>
      <c r="AD685" s="1088"/>
      <c r="AE685" s="1088"/>
      <c r="AF685" s="1089"/>
      <c r="AG685" s="1090"/>
      <c r="AH685" s="1090"/>
      <c r="AI685" s="1090"/>
    </row>
    <row r="686" ht="15.75" customHeight="1">
      <c r="A686" s="1089"/>
      <c r="B686" s="1089"/>
      <c r="C686" s="1304"/>
      <c r="D686" s="1304"/>
      <c r="E686" s="1304"/>
      <c r="F686" s="1089"/>
      <c r="G686" s="1089"/>
      <c r="H686" s="1089"/>
      <c r="I686" s="1090"/>
      <c r="J686" s="1089"/>
      <c r="K686" s="1089"/>
      <c r="L686" s="1308"/>
      <c r="M686" s="1089"/>
      <c r="N686" s="1309"/>
      <c r="O686" s="1309"/>
      <c r="P686" s="1310"/>
      <c r="Q686" s="1309"/>
      <c r="R686" s="1309"/>
      <c r="S686" s="1089"/>
      <c r="T686" s="1304"/>
      <c r="U686" s="1309"/>
      <c r="V686" s="1310"/>
      <c r="W686" s="1309"/>
      <c r="X686" s="1309"/>
      <c r="Y686" s="1310"/>
      <c r="Z686" s="1311"/>
      <c r="AA686" s="1312"/>
      <c r="AB686" s="1312"/>
      <c r="AC686" s="1088"/>
      <c r="AD686" s="1088"/>
      <c r="AE686" s="1088"/>
      <c r="AF686" s="1089"/>
      <c r="AG686" s="1090"/>
      <c r="AH686" s="1090"/>
      <c r="AI686" s="1090"/>
    </row>
    <row r="687" ht="15.75" customHeight="1">
      <c r="A687" s="1089"/>
      <c r="B687" s="1089"/>
      <c r="C687" s="1304"/>
      <c r="D687" s="1304"/>
      <c r="E687" s="1304"/>
      <c r="F687" s="1089"/>
      <c r="G687" s="1089"/>
      <c r="H687" s="1089"/>
      <c r="I687" s="1090"/>
      <c r="J687" s="1089"/>
      <c r="K687" s="1089"/>
      <c r="L687" s="1308"/>
      <c r="M687" s="1089"/>
      <c r="N687" s="1309"/>
      <c r="O687" s="1309"/>
      <c r="P687" s="1310"/>
      <c r="Q687" s="1309"/>
      <c r="R687" s="1309"/>
      <c r="S687" s="1089"/>
      <c r="T687" s="1304"/>
      <c r="U687" s="1309"/>
      <c r="V687" s="1310"/>
      <c r="W687" s="1309"/>
      <c r="X687" s="1309"/>
      <c r="Y687" s="1310"/>
      <c r="Z687" s="1311"/>
      <c r="AA687" s="1312"/>
      <c r="AB687" s="1312"/>
      <c r="AC687" s="1088"/>
      <c r="AD687" s="1088"/>
      <c r="AE687" s="1088"/>
      <c r="AF687" s="1089"/>
      <c r="AG687" s="1090"/>
      <c r="AH687" s="1090"/>
      <c r="AI687" s="1090"/>
    </row>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customSheetViews>
    <customSheetView guid="{22E19C42-DB2A-4E0A-9123-982840C575C2}" filter="1" showAutoFilter="1">
      <autoFilter ref="$A$2:$AF$417">
        <filterColumn colId="4">
          <filters>
            <filter val="BU01 - Quản trị doanh nghiệp"/>
          </filters>
        </filterColumn>
        <sortState ref="A2:AF417">
          <sortCondition ref="T2:T417"/>
        </sortState>
      </autoFilter>
    </customSheetView>
    <customSheetView guid="{E6D78B58-63E5-4B25-88AA-131E60D4404B}" filter="1" showAutoFilter="1">
      <autoFilter ref="$A$2:$W$447">
        <filterColumn colId="4">
          <filters>
            <filter val="BU01 - Quản trị doanh nghiệp"/>
          </filters>
        </filterColumn>
      </autoFilter>
    </customSheetView>
    <customSheetView guid="{24ACE0AB-70FC-4EC6-98C2-AB100224222A}" filter="1" showAutoFilter="1">
      <autoFilter ref="$A$2:$AF$417">
        <filterColumn colId="4">
          <filters>
            <filter val="BU01 - Quản trị doanh nghiệp"/>
          </filters>
        </filterColumn>
      </autoFilter>
    </customSheetView>
    <customSheetView guid="{F47F2B0B-0F7A-4723-9694-73423C8E7C11}" filter="1" showAutoFilter="1">
      <autoFilter ref="$A$2:$AF$417">
        <filterColumn colId="19">
          <filters>
            <filter val="BU01.BCN.vMail"/>
            <filter val="BU01.VTPost.QLTS.SX"/>
            <filter val="BU01.VTS.Voffice4.1"/>
            <filter val="BU01.BCN.VTF.Phase3"/>
            <filter val="BU01.BCN.SAP"/>
            <filter val="BU01.VTG.Website"/>
            <filter val="BU01.VTG.HRM.OSDC"/>
            <filter val="BU01.Mytel.Dashboard"/>
            <filter val="BU01.VTS.Voffice4.0"/>
            <filter val="BU01.VNA.Dashboard"/>
            <filter val="BU01.VTT.MYTEL.BDS"/>
            <filter val="BU01.BCN.vERP"/>
            <filter val="BU01.VTNet.TOOL"/>
            <filter val="BU01.BCN.NONSAP.Phase3"/>
            <filter val="BU01.VHT.VTIT.OSDC"/>
            <filter val="BU01.TPB"/>
          </filters>
        </filterColumn>
      </autoFilter>
    </customSheetView>
    <customSheetView guid="{54B49785-DE43-43F1-9703-50D5C15C28EA}" filter="1" showAutoFilter="1">
      <autoFilter ref="$A$2:$AF$27"/>
    </customSheetView>
    <customSheetView guid="{5129CB80-9770-499E-9B51-B17A1AFD7CD9}" filter="1" showAutoFilter="1">
      <autoFilter ref="$A$1:$AF$417">
        <filterColumn colId="19">
          <filters>
            <filter val="BU01.BCN.vMail"/>
            <filter val="BU01.VTPost.QLTS.SX"/>
            <filter val="BU01.VTS.Voffice4.1"/>
            <filter val="BU01.BCN.VTF.Phase3"/>
            <filter val="BU01.BCN.SAP"/>
            <filter val="BU01.VTG.Website"/>
            <filter val="BU01.VTG.HRM.OSDC"/>
            <filter val="BU01.Mytel.Dashboard"/>
            <filter val="BU01.VTS.Voffice4.0"/>
            <filter val="BU01.VNA.Dashboard"/>
            <filter val="BU01.VTT.MYTEL.BDS"/>
            <filter val="BU01.BCN.vERP"/>
            <filter val="BU01.METFONE.SMOS.Phase1"/>
            <filter val="BU01.VTNet.TOOL"/>
            <filter val="BU01.BCN.NONSAP.Phase3"/>
            <filter val="BU01.TPB"/>
          </filters>
        </filterColumn>
      </autoFilter>
    </customSheetView>
    <customSheetView guid="{2BF545D7-FBDA-48BA-B3F1-E57DE59A9E26}" filter="1" showAutoFilter="1">
      <autoFilter ref="$T$1:$T$687"/>
    </customSheetView>
    <customSheetView guid="{D96257B2-66E3-4DBC-89C1-ADC724FA8878}" filter="1" showAutoFilter="1">
      <autoFilter ref="$A$2:$AF$125"/>
    </customSheetView>
  </customSheetViews>
  <conditionalFormatting sqref="X182:X226">
    <cfRule type="cellIs" dxfId="8" priority="1" operator="lessThan">
      <formula>1</formula>
    </cfRule>
  </conditionalFormatting>
  <dataValidations>
    <dataValidation type="list" allowBlank="1" showErrorMessage="1" sqref="K3:K487">
      <formula1>"2018,2019,2020,2021,2022,2023,2024,2025,2026,2027,2028"</formula1>
    </dataValidation>
    <dataValidation type="list" allowBlank="1" showErrorMessage="1" sqref="J3:J487">
      <formula1>"1,2,3,4,5,6,7,8,9,10,11,12"</formula1>
    </dataValidation>
  </dataValidations>
  <hyperlinks>
    <hyperlink r:id="rId2" ref="T109"/>
    <hyperlink r:id="rId3" ref="T110"/>
    <hyperlink r:id="rId4" ref="T111"/>
    <hyperlink r:id="rId5" ref="T112"/>
    <hyperlink r:id="rId6" ref="T113"/>
    <hyperlink r:id="rId7" ref="T114"/>
    <hyperlink r:id="rId8" ref="T115"/>
    <hyperlink r:id="rId9" ref="T116"/>
  </hyperlinks>
  <printOptions/>
  <pageMargins bottom="0.75" footer="0.0" header="0.0" left="0.7" right="0.7" top="0.75"/>
  <pageSetup orientation="landscape"/>
  <drawing r:id="rId10"/>
  <legacyDrawing r:id="rId1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4.63"/>
    <col customWidth="1" min="2" max="2" width="7.75"/>
    <col customWidth="1" min="3" max="3" width="19.0"/>
    <col customWidth="1" min="4" max="4" width="24.38"/>
    <col customWidth="1" min="5" max="5" width="35.38"/>
    <col customWidth="1" min="6" max="6" width="7.75"/>
    <col customWidth="1" min="7" max="7" width="10.75"/>
    <col customWidth="1" min="8" max="8" width="12.0"/>
    <col customWidth="1" min="9" max="9" width="13.88"/>
    <col customWidth="1" min="10" max="10" width="7.88"/>
    <col customWidth="1" min="11" max="11" width="7.63"/>
    <col customWidth="1" min="12" max="12" width="10.63"/>
    <col customWidth="1" min="13" max="13" width="10.88"/>
    <col customWidth="1" min="14" max="14" width="7.88"/>
    <col customWidth="1" min="15" max="15" width="8.25"/>
    <col customWidth="1" min="16" max="16" width="7.63"/>
    <col customWidth="1" min="17" max="17" width="10.0"/>
    <col customWidth="1" min="18" max="18" width="7.25"/>
    <col customWidth="1" min="19" max="19" width="9.5"/>
    <col customWidth="1" min="20" max="20" width="26.13"/>
    <col customWidth="1" min="21" max="21" width="9.63"/>
    <col customWidth="1" min="22" max="22" width="7.63"/>
    <col customWidth="1" min="23" max="23" width="9.63"/>
    <col customWidth="1" min="24" max="24" width="10.63"/>
    <col customWidth="1" min="25" max="25" width="8.88"/>
    <col customWidth="1" min="26" max="26" width="9.88"/>
    <col customWidth="1" min="27" max="27" width="8.25"/>
    <col customWidth="1" min="28" max="28" width="7.88"/>
    <col customWidth="1" min="29" max="29" width="10.75"/>
    <col customWidth="1" min="30" max="30" width="12.0"/>
    <col customWidth="1" min="31" max="31" width="10.63"/>
    <col customWidth="1" min="32" max="32" width="7.63"/>
    <col customWidth="1" min="33" max="33" width="16.13"/>
    <col customWidth="1" min="34" max="35" width="7.63"/>
  </cols>
  <sheetData>
    <row r="1" ht="15.0" customHeight="1">
      <c r="A1" s="270" t="s">
        <v>1238</v>
      </c>
      <c r="B1" s="270"/>
      <c r="C1" s="519"/>
      <c r="D1" s="519"/>
      <c r="E1" s="519"/>
      <c r="F1" s="270"/>
      <c r="G1" s="270"/>
      <c r="H1" s="270"/>
      <c r="I1" s="1079"/>
      <c r="J1" s="270"/>
      <c r="K1" s="270"/>
      <c r="L1" s="270"/>
      <c r="M1" s="270"/>
      <c r="N1" s="1080"/>
      <c r="O1" s="1080"/>
      <c r="P1" s="1081"/>
      <c r="Q1" s="1082" t="s">
        <v>2083</v>
      </c>
      <c r="R1" s="1083"/>
      <c r="S1" s="270"/>
      <c r="T1" s="519"/>
      <c r="U1" s="1084"/>
      <c r="V1" s="1085"/>
      <c r="W1" s="1102"/>
      <c r="X1" s="1102"/>
      <c r="Y1" s="1084"/>
      <c r="Z1" s="1086"/>
      <c r="AA1" s="1085"/>
      <c r="AB1" s="1085"/>
      <c r="AC1" s="1087">
        <v>10000.0</v>
      </c>
      <c r="AD1" s="1088"/>
      <c r="AE1" s="1088" t="s">
        <v>1194</v>
      </c>
      <c r="AF1" s="1089"/>
      <c r="AG1" s="1090"/>
      <c r="AH1" s="1090"/>
      <c r="AI1" s="1090"/>
    </row>
    <row r="2">
      <c r="A2" s="469" t="s">
        <v>448</v>
      </c>
      <c r="B2" s="469" t="s">
        <v>449</v>
      </c>
      <c r="C2" s="469" t="s">
        <v>450</v>
      </c>
      <c r="D2" s="205" t="s">
        <v>452</v>
      </c>
      <c r="E2" s="205" t="s">
        <v>487</v>
      </c>
      <c r="F2" s="205" t="s">
        <v>488</v>
      </c>
      <c r="G2" s="205" t="s">
        <v>489</v>
      </c>
      <c r="H2" s="205" t="s">
        <v>490</v>
      </c>
      <c r="I2" s="1091" t="s">
        <v>491</v>
      </c>
      <c r="J2" s="469" t="s">
        <v>492</v>
      </c>
      <c r="K2" s="469" t="s">
        <v>493</v>
      </c>
      <c r="L2" s="205" t="s">
        <v>494</v>
      </c>
      <c r="M2" s="205" t="s">
        <v>495</v>
      </c>
      <c r="N2" s="1092" t="s">
        <v>496</v>
      </c>
      <c r="O2" s="1092" t="s">
        <v>542</v>
      </c>
      <c r="P2" s="1093" t="s">
        <v>498</v>
      </c>
      <c r="Q2" s="1094" t="s">
        <v>1242</v>
      </c>
      <c r="R2" s="1092" t="s">
        <v>499</v>
      </c>
      <c r="S2" s="205" t="s">
        <v>500</v>
      </c>
      <c r="T2" s="202" t="s">
        <v>501</v>
      </c>
      <c r="U2" s="1092" t="s">
        <v>502</v>
      </c>
      <c r="V2" s="1095" t="s">
        <v>503</v>
      </c>
      <c r="W2" s="1093" t="s">
        <v>504</v>
      </c>
      <c r="X2" s="1224" t="s">
        <v>505</v>
      </c>
      <c r="Y2" s="1092" t="s">
        <v>1195</v>
      </c>
      <c r="Z2" s="1096" t="s">
        <v>1196</v>
      </c>
      <c r="AA2" s="1095" t="s">
        <v>1197</v>
      </c>
      <c r="AB2" s="1095" t="s">
        <v>1198</v>
      </c>
      <c r="AC2" s="1095" t="s">
        <v>1199</v>
      </c>
      <c r="AD2" s="1095" t="s">
        <v>1200</v>
      </c>
      <c r="AE2" s="1095" t="s">
        <v>1201</v>
      </c>
      <c r="AF2" s="194" t="s">
        <v>1202</v>
      </c>
      <c r="AG2" s="1097" t="s">
        <v>506</v>
      </c>
      <c r="AH2" s="1097" t="s">
        <v>1244</v>
      </c>
      <c r="AI2" s="1097" t="s">
        <v>1245</v>
      </c>
    </row>
    <row r="3" ht="15.0" customHeight="1">
      <c r="A3" s="1098">
        <v>1.0</v>
      </c>
      <c r="B3" s="1099">
        <v>271033.0</v>
      </c>
      <c r="C3" s="1181" t="s">
        <v>1271</v>
      </c>
      <c r="D3" s="370" t="s">
        <v>1272</v>
      </c>
      <c r="E3" s="220" t="s">
        <v>511</v>
      </c>
      <c r="F3" s="1181" t="s">
        <v>564</v>
      </c>
      <c r="G3" s="370" t="s">
        <v>787</v>
      </c>
      <c r="H3" s="370" t="s">
        <v>949</v>
      </c>
      <c r="I3" s="1100" t="str">
        <f t="shared" ref="I3:I32" si="1">VLOOKUP(H3,NLTC!$C$5:$D$28,2,0)</f>
        <v>#REF!</v>
      </c>
      <c r="J3" s="413">
        <v>9.0</v>
      </c>
      <c r="K3" s="413">
        <v>2024.0</v>
      </c>
      <c r="L3" s="523">
        <v>45536.0</v>
      </c>
      <c r="M3" s="416">
        <v>45565.0</v>
      </c>
      <c r="N3" s="543">
        <f t="shared" ref="N3:N7" si="2">NETWORKDAYS(L3,M3)</f>
        <v>21</v>
      </c>
      <c r="O3" s="1084">
        <f t="shared" ref="O3:O190" si="3">N3/21</f>
        <v>1</v>
      </c>
      <c r="P3" s="231">
        <f t="shared" ref="P3:P190" si="4">ROUND(IF(S3="ODC",1*O3,I3*O3),3)</f>
        <v>1</v>
      </c>
      <c r="Q3" s="1101">
        <v>1.0</v>
      </c>
      <c r="R3" s="1101"/>
      <c r="S3" s="1181" t="s">
        <v>517</v>
      </c>
      <c r="T3" s="370" t="s">
        <v>1269</v>
      </c>
      <c r="U3" s="1084">
        <f t="shared" ref="U3:U190" si="5">IF(AND(Q3&gt;=1,S3="ODC"),P3,Q3)</f>
        <v>1</v>
      </c>
      <c r="V3" s="1102">
        <f t="shared" ref="V3:V190" si="6">ROUND(SUMIF(B:B,B3,P:P),3)</f>
        <v>1</v>
      </c>
      <c r="W3" s="1102">
        <f t="shared" ref="W3:W150" si="7">ROUND(SUMIF(B:B,B3,U:U),3)</f>
        <v>1</v>
      </c>
      <c r="X3" s="1102">
        <f t="shared" ref="X3:X190" si="8">ROUND(W3/V3,2)</f>
        <v>1</v>
      </c>
      <c r="Y3" s="1103">
        <f t="shared" ref="Y3:Y190" si="9">SUMIF(B:B,B3,O:O)</f>
        <v>1</v>
      </c>
      <c r="Z3" s="1104" t="str">
        <f t="shared" ref="Z3:Z190" si="10">VLOOKUP(H3,NLTC!$C$5:$H$271,6,0)/1000</f>
        <v>#REF!</v>
      </c>
      <c r="AA3" s="1085" t="str">
        <f t="shared" ref="AA3:AA190" si="11">ROUND(IF(X3&lt;=1,AB3*O3*X3,AB3*O3),0)</f>
        <v>#REF!</v>
      </c>
      <c r="AB3" s="1085" t="str">
        <f t="shared" ref="AB3:AB190" si="12">ROUND(IF(X3&lt;=1,Z3*O3*X3,Z3*O3),0)</f>
        <v>#REF!</v>
      </c>
      <c r="AC3" s="1105">
        <f t="shared" ref="AC3:AC190" si="13">ROUND(IF(X3&gt;1,(W3-V3)*$AC$1,0)*(O3/Y3),0)</f>
        <v>0</v>
      </c>
      <c r="AD3" s="1105" t="str">
        <f t="shared" ref="AD3:AD190" si="14">+ROUND(AB3+AC3,0)</f>
        <v>#REF!</v>
      </c>
      <c r="AE3" s="1105" t="str">
        <f t="shared" ref="AE3:AE190" si="15">SUMIF(B:B,B3,AD:AD)</f>
        <v>#REF!</v>
      </c>
      <c r="AF3" s="1106"/>
      <c r="AG3" s="1090"/>
      <c r="AH3" s="1090"/>
      <c r="AI3" s="1090"/>
    </row>
    <row r="4" ht="15.0" customHeight="1">
      <c r="A4" s="1107">
        <v>2.0</v>
      </c>
      <c r="B4" s="1181">
        <v>275041.0</v>
      </c>
      <c r="C4" s="370" t="s">
        <v>1102</v>
      </c>
      <c r="D4" s="370" t="s">
        <v>1275</v>
      </c>
      <c r="E4" s="232" t="s">
        <v>511</v>
      </c>
      <c r="F4" s="1181" t="s">
        <v>512</v>
      </c>
      <c r="G4" s="370" t="s">
        <v>665</v>
      </c>
      <c r="H4" s="370" t="s">
        <v>580</v>
      </c>
      <c r="I4" s="1100" t="str">
        <f t="shared" si="1"/>
        <v>#REF!</v>
      </c>
      <c r="J4" s="413">
        <v>9.0</v>
      </c>
      <c r="K4" s="413">
        <v>2024.0</v>
      </c>
      <c r="L4" s="1109">
        <v>45536.0</v>
      </c>
      <c r="M4" s="416">
        <v>45565.0</v>
      </c>
      <c r="N4" s="543">
        <f t="shared" si="2"/>
        <v>21</v>
      </c>
      <c r="O4" s="1084">
        <f t="shared" si="3"/>
        <v>1</v>
      </c>
      <c r="P4" s="231" t="str">
        <f t="shared" si="4"/>
        <v>#REF!</v>
      </c>
      <c r="Q4" s="1101">
        <v>1.0</v>
      </c>
      <c r="R4" s="1101"/>
      <c r="S4" s="1108" t="s">
        <v>525</v>
      </c>
      <c r="T4" s="1181" t="s">
        <v>2088</v>
      </c>
      <c r="U4" s="1084">
        <f t="shared" si="5"/>
        <v>1</v>
      </c>
      <c r="V4" s="1102" t="str">
        <f t="shared" si="6"/>
        <v>#REF!</v>
      </c>
      <c r="W4" s="1102">
        <f t="shared" si="7"/>
        <v>1</v>
      </c>
      <c r="X4" s="1102" t="str">
        <f t="shared" si="8"/>
        <v>#REF!</v>
      </c>
      <c r="Y4" s="1103">
        <f t="shared" si="9"/>
        <v>1</v>
      </c>
      <c r="Z4" s="1104" t="str">
        <f t="shared" si="10"/>
        <v>#REF!</v>
      </c>
      <c r="AA4" s="1085" t="str">
        <f t="shared" si="11"/>
        <v>#REF!</v>
      </c>
      <c r="AB4" s="1085" t="str">
        <f t="shared" si="12"/>
        <v>#REF!</v>
      </c>
      <c r="AC4" s="1105" t="str">
        <f t="shared" si="13"/>
        <v>#REF!</v>
      </c>
      <c r="AD4" s="1105" t="str">
        <f t="shared" si="14"/>
        <v>#REF!</v>
      </c>
      <c r="AE4" s="1105" t="str">
        <f t="shared" si="15"/>
        <v>#REF!</v>
      </c>
      <c r="AF4" s="1106"/>
      <c r="AG4" s="1090"/>
      <c r="AH4" s="1090"/>
      <c r="AI4" s="1090"/>
    </row>
    <row r="5" ht="15.0" customHeight="1">
      <c r="A5" s="1098">
        <v>3.0</v>
      </c>
      <c r="B5" s="1182">
        <v>283181.0</v>
      </c>
      <c r="C5" s="1183" t="s">
        <v>658</v>
      </c>
      <c r="D5" s="1183" t="s">
        <v>1278</v>
      </c>
      <c r="E5" s="232" t="s">
        <v>511</v>
      </c>
      <c r="F5" s="1182" t="s">
        <v>564</v>
      </c>
      <c r="G5" s="1183" t="s">
        <v>771</v>
      </c>
      <c r="H5" s="1183" t="s">
        <v>612</v>
      </c>
      <c r="I5" s="1100" t="str">
        <f t="shared" si="1"/>
        <v>#REF!</v>
      </c>
      <c r="J5" s="413">
        <v>9.0</v>
      </c>
      <c r="K5" s="413">
        <v>2024.0</v>
      </c>
      <c r="L5" s="1109">
        <v>45536.0</v>
      </c>
      <c r="M5" s="416">
        <v>45565.0</v>
      </c>
      <c r="N5" s="543">
        <f t="shared" si="2"/>
        <v>21</v>
      </c>
      <c r="O5" s="1084">
        <f t="shared" si="3"/>
        <v>1</v>
      </c>
      <c r="P5" s="231" t="str">
        <f t="shared" si="4"/>
        <v>#REF!</v>
      </c>
      <c r="Q5" s="1101">
        <v>1.59</v>
      </c>
      <c r="R5" s="1101"/>
      <c r="S5" s="1108" t="s">
        <v>525</v>
      </c>
      <c r="T5" s="1182" t="s">
        <v>2088</v>
      </c>
      <c r="U5" s="1084">
        <f t="shared" si="5"/>
        <v>1.59</v>
      </c>
      <c r="V5" s="1102" t="str">
        <f t="shared" si="6"/>
        <v>#REF!</v>
      </c>
      <c r="W5" s="1102">
        <f t="shared" si="7"/>
        <v>1.59</v>
      </c>
      <c r="X5" s="1102" t="str">
        <f t="shared" si="8"/>
        <v>#REF!</v>
      </c>
      <c r="Y5" s="1103">
        <f t="shared" si="9"/>
        <v>1</v>
      </c>
      <c r="Z5" s="1104" t="str">
        <f t="shared" si="10"/>
        <v>#REF!</v>
      </c>
      <c r="AA5" s="1085" t="str">
        <f t="shared" si="11"/>
        <v>#REF!</v>
      </c>
      <c r="AB5" s="1085" t="str">
        <f t="shared" si="12"/>
        <v>#REF!</v>
      </c>
      <c r="AC5" s="1105" t="str">
        <f t="shared" si="13"/>
        <v>#REF!</v>
      </c>
      <c r="AD5" s="1105" t="str">
        <f t="shared" si="14"/>
        <v>#REF!</v>
      </c>
      <c r="AE5" s="1105" t="str">
        <f t="shared" si="15"/>
        <v>#REF!</v>
      </c>
      <c r="AF5" s="1106"/>
      <c r="AG5" s="1090"/>
      <c r="AH5" s="1090"/>
      <c r="AI5" s="1090"/>
    </row>
    <row r="6" ht="15.0" customHeight="1">
      <c r="A6" s="1107">
        <v>4.0</v>
      </c>
      <c r="B6" s="1182">
        <v>292506.0</v>
      </c>
      <c r="C6" s="1183" t="s">
        <v>1460</v>
      </c>
      <c r="D6" s="1183" t="s">
        <v>1461</v>
      </c>
      <c r="E6" s="232" t="s">
        <v>511</v>
      </c>
      <c r="F6" s="1182" t="s">
        <v>564</v>
      </c>
      <c r="G6" s="1183" t="s">
        <v>771</v>
      </c>
      <c r="H6" s="1183" t="s">
        <v>612</v>
      </c>
      <c r="I6" s="1100" t="str">
        <f t="shared" si="1"/>
        <v>#REF!</v>
      </c>
      <c r="J6" s="413">
        <v>9.0</v>
      </c>
      <c r="K6" s="413">
        <v>2024.0</v>
      </c>
      <c r="L6" s="1109">
        <v>45536.0</v>
      </c>
      <c r="M6" s="416">
        <v>45559.0</v>
      </c>
      <c r="N6" s="543">
        <f t="shared" si="2"/>
        <v>17</v>
      </c>
      <c r="O6" s="1084">
        <f t="shared" si="3"/>
        <v>0.8095238095</v>
      </c>
      <c r="P6" s="231" t="str">
        <f t="shared" si="4"/>
        <v>#REF!</v>
      </c>
      <c r="Q6" s="1101">
        <v>1.287</v>
      </c>
      <c r="R6" s="1101"/>
      <c r="S6" s="1108" t="s">
        <v>525</v>
      </c>
      <c r="T6" s="1182" t="s">
        <v>2088</v>
      </c>
      <c r="U6" s="1084">
        <f t="shared" si="5"/>
        <v>1.287</v>
      </c>
      <c r="V6" s="1102" t="str">
        <f t="shared" si="6"/>
        <v>#REF!</v>
      </c>
      <c r="W6" s="1102">
        <f t="shared" si="7"/>
        <v>1.59</v>
      </c>
      <c r="X6" s="1102" t="str">
        <f t="shared" si="8"/>
        <v>#REF!</v>
      </c>
      <c r="Y6" s="1103">
        <f t="shared" si="9"/>
        <v>1</v>
      </c>
      <c r="Z6" s="1104" t="str">
        <f t="shared" si="10"/>
        <v>#REF!</v>
      </c>
      <c r="AA6" s="1085" t="str">
        <f t="shared" si="11"/>
        <v>#REF!</v>
      </c>
      <c r="AB6" s="1085" t="str">
        <f t="shared" si="12"/>
        <v>#REF!</v>
      </c>
      <c r="AC6" s="1105" t="str">
        <f t="shared" si="13"/>
        <v>#REF!</v>
      </c>
      <c r="AD6" s="1105" t="str">
        <f t="shared" si="14"/>
        <v>#REF!</v>
      </c>
      <c r="AE6" s="1105" t="str">
        <f t="shared" si="15"/>
        <v>#REF!</v>
      </c>
      <c r="AF6" s="1106"/>
      <c r="AG6" s="1090"/>
      <c r="AH6" s="1090"/>
      <c r="AI6" s="1090"/>
    </row>
    <row r="7" ht="15.0" customHeight="1">
      <c r="A7" s="1098">
        <v>5.0</v>
      </c>
      <c r="B7" s="1182">
        <v>427203.0</v>
      </c>
      <c r="C7" s="1183" t="s">
        <v>1006</v>
      </c>
      <c r="D7" s="1183" t="s">
        <v>1279</v>
      </c>
      <c r="E7" s="232" t="s">
        <v>511</v>
      </c>
      <c r="F7" s="1182" t="s">
        <v>512</v>
      </c>
      <c r="G7" s="1183" t="s">
        <v>665</v>
      </c>
      <c r="H7" s="1183" t="s">
        <v>580</v>
      </c>
      <c r="I7" s="1100" t="str">
        <f t="shared" si="1"/>
        <v>#REF!</v>
      </c>
      <c r="J7" s="413">
        <v>9.0</v>
      </c>
      <c r="K7" s="413">
        <v>2024.0</v>
      </c>
      <c r="L7" s="1109">
        <v>45536.0</v>
      </c>
      <c r="M7" s="416">
        <v>45565.0</v>
      </c>
      <c r="N7" s="543">
        <f t="shared" si="2"/>
        <v>21</v>
      </c>
      <c r="O7" s="1084">
        <f t="shared" si="3"/>
        <v>1</v>
      </c>
      <c r="P7" s="231" t="str">
        <f t="shared" si="4"/>
        <v>#REF!</v>
      </c>
      <c r="Q7" s="1225">
        <v>1.24</v>
      </c>
      <c r="R7" s="1101"/>
      <c r="S7" s="1108" t="s">
        <v>525</v>
      </c>
      <c r="T7" s="1226" t="s">
        <v>2088</v>
      </c>
      <c r="U7" s="1227">
        <f t="shared" si="5"/>
        <v>1.24</v>
      </c>
      <c r="V7" s="1102" t="str">
        <f t="shared" si="6"/>
        <v>#REF!</v>
      </c>
      <c r="W7" s="1102">
        <f t="shared" si="7"/>
        <v>1.24</v>
      </c>
      <c r="X7" s="1102" t="str">
        <f t="shared" si="8"/>
        <v>#REF!</v>
      </c>
      <c r="Y7" s="1103">
        <f t="shared" si="9"/>
        <v>1</v>
      </c>
      <c r="Z7" s="1104" t="str">
        <f t="shared" si="10"/>
        <v>#REF!</v>
      </c>
      <c r="AA7" s="1085" t="str">
        <f t="shared" si="11"/>
        <v>#REF!</v>
      </c>
      <c r="AB7" s="1085" t="str">
        <f t="shared" si="12"/>
        <v>#REF!</v>
      </c>
      <c r="AC7" s="1105" t="str">
        <f t="shared" si="13"/>
        <v>#REF!</v>
      </c>
      <c r="AD7" s="1105" t="str">
        <f t="shared" si="14"/>
        <v>#REF!</v>
      </c>
      <c r="AE7" s="1105" t="str">
        <f t="shared" si="15"/>
        <v>#REF!</v>
      </c>
      <c r="AF7" s="1106"/>
      <c r="AG7" s="1090"/>
      <c r="AH7" s="1090"/>
      <c r="AI7" s="1090"/>
    </row>
    <row r="8" ht="15.0" customHeight="1">
      <c r="A8" s="1107">
        <v>6.0</v>
      </c>
      <c r="B8" s="1182">
        <v>427332.0</v>
      </c>
      <c r="C8" s="1183" t="s">
        <v>995</v>
      </c>
      <c r="D8" s="1183" t="s">
        <v>1308</v>
      </c>
      <c r="E8" s="232" t="s">
        <v>511</v>
      </c>
      <c r="F8" s="1182" t="s">
        <v>512</v>
      </c>
      <c r="G8" s="1183" t="s">
        <v>771</v>
      </c>
      <c r="H8" s="1183" t="s">
        <v>541</v>
      </c>
      <c r="I8" s="1100" t="str">
        <f t="shared" si="1"/>
        <v>#REF!</v>
      </c>
      <c r="J8" s="413">
        <v>9.0</v>
      </c>
      <c r="K8" s="413">
        <v>2024.0</v>
      </c>
      <c r="L8" s="1109">
        <v>45536.0</v>
      </c>
      <c r="M8" s="416">
        <v>45565.0</v>
      </c>
      <c r="N8" s="543">
        <f>NETWORKDAYS(L8,M8)*55%</f>
        <v>11.55</v>
      </c>
      <c r="O8" s="1084">
        <f t="shared" si="3"/>
        <v>0.55</v>
      </c>
      <c r="P8" s="231" t="str">
        <f t="shared" si="4"/>
        <v>#REF!</v>
      </c>
      <c r="Q8" s="1101">
        <v>0.875</v>
      </c>
      <c r="R8" s="1101"/>
      <c r="S8" s="1108" t="s">
        <v>525</v>
      </c>
      <c r="T8" s="1182" t="s">
        <v>2088</v>
      </c>
      <c r="U8" s="1084">
        <f t="shared" si="5"/>
        <v>0.875</v>
      </c>
      <c r="V8" s="1102" t="str">
        <f t="shared" si="6"/>
        <v>#REF!</v>
      </c>
      <c r="W8" s="1102" t="str">
        <f t="shared" si="7"/>
        <v>#REF!</v>
      </c>
      <c r="X8" s="1102" t="str">
        <f t="shared" si="8"/>
        <v>#REF!</v>
      </c>
      <c r="Y8" s="1103">
        <f t="shared" si="9"/>
        <v>0.8928571429</v>
      </c>
      <c r="Z8" s="1104" t="str">
        <f t="shared" si="10"/>
        <v>#REF!</v>
      </c>
      <c r="AA8" s="1085" t="str">
        <f t="shared" si="11"/>
        <v>#REF!</v>
      </c>
      <c r="AB8" s="1085" t="str">
        <f t="shared" si="12"/>
        <v>#REF!</v>
      </c>
      <c r="AC8" s="1105" t="str">
        <f t="shared" si="13"/>
        <v>#REF!</v>
      </c>
      <c r="AD8" s="1105" t="str">
        <f t="shared" si="14"/>
        <v>#REF!</v>
      </c>
      <c r="AE8" s="1105" t="str">
        <f t="shared" si="15"/>
        <v>#REF!</v>
      </c>
      <c r="AF8" s="1106"/>
      <c r="AG8" s="1090"/>
      <c r="AH8" s="1090"/>
      <c r="AI8" s="1090"/>
    </row>
    <row r="9" ht="15.0" customHeight="1">
      <c r="A9" s="1098">
        <v>7.0</v>
      </c>
      <c r="B9" s="1182">
        <v>458877.0</v>
      </c>
      <c r="C9" s="1183" t="s">
        <v>521</v>
      </c>
      <c r="D9" s="1183" t="s">
        <v>1285</v>
      </c>
      <c r="E9" s="232" t="s">
        <v>511</v>
      </c>
      <c r="F9" s="1182" t="s">
        <v>512</v>
      </c>
      <c r="G9" s="1183" t="s">
        <v>893</v>
      </c>
      <c r="H9" s="1183" t="s">
        <v>514</v>
      </c>
      <c r="I9" s="1100" t="str">
        <f t="shared" si="1"/>
        <v>#REF!</v>
      </c>
      <c r="J9" s="413">
        <v>9.0</v>
      </c>
      <c r="K9" s="413">
        <v>2024.0</v>
      </c>
      <c r="L9" s="1109">
        <v>45536.0</v>
      </c>
      <c r="M9" s="416">
        <v>45565.0</v>
      </c>
      <c r="N9" s="543">
        <f t="shared" ref="N9:N34" si="16">NETWORKDAYS(L9,M9)</f>
        <v>21</v>
      </c>
      <c r="O9" s="1084">
        <f t="shared" si="3"/>
        <v>1</v>
      </c>
      <c r="P9" s="231" t="str">
        <f t="shared" si="4"/>
        <v>#REF!</v>
      </c>
      <c r="Q9" s="1101">
        <v>2.27</v>
      </c>
      <c r="R9" s="1101"/>
      <c r="S9" s="1108" t="s">
        <v>525</v>
      </c>
      <c r="T9" s="1182" t="s">
        <v>2088</v>
      </c>
      <c r="U9" s="1084">
        <f t="shared" si="5"/>
        <v>2.27</v>
      </c>
      <c r="V9" s="1102" t="str">
        <f t="shared" si="6"/>
        <v>#REF!</v>
      </c>
      <c r="W9" s="1102">
        <f t="shared" si="7"/>
        <v>2.27</v>
      </c>
      <c r="X9" s="1102" t="str">
        <f t="shared" si="8"/>
        <v>#REF!</v>
      </c>
      <c r="Y9" s="1103">
        <f t="shared" si="9"/>
        <v>1</v>
      </c>
      <c r="Z9" s="1104" t="str">
        <f t="shared" si="10"/>
        <v>#REF!</v>
      </c>
      <c r="AA9" s="1085" t="str">
        <f t="shared" si="11"/>
        <v>#REF!</v>
      </c>
      <c r="AB9" s="1085" t="str">
        <f t="shared" si="12"/>
        <v>#REF!</v>
      </c>
      <c r="AC9" s="1105" t="str">
        <f t="shared" si="13"/>
        <v>#REF!</v>
      </c>
      <c r="AD9" s="1105" t="str">
        <f t="shared" si="14"/>
        <v>#REF!</v>
      </c>
      <c r="AE9" s="1105" t="str">
        <f t="shared" si="15"/>
        <v>#REF!</v>
      </c>
      <c r="AF9" s="1106"/>
      <c r="AG9" s="1090"/>
      <c r="AH9" s="1090"/>
      <c r="AI9" s="1090"/>
    </row>
    <row r="10" ht="15.0" customHeight="1">
      <c r="A10" s="1107">
        <v>8.0</v>
      </c>
      <c r="B10" s="1182">
        <v>459063.0</v>
      </c>
      <c r="C10" s="1183" t="s">
        <v>1127</v>
      </c>
      <c r="D10" s="1183" t="s">
        <v>1352</v>
      </c>
      <c r="E10" s="232" t="s">
        <v>511</v>
      </c>
      <c r="F10" s="1182" t="s">
        <v>512</v>
      </c>
      <c r="G10" s="1183" t="s">
        <v>790</v>
      </c>
      <c r="H10" s="1183" t="s">
        <v>531</v>
      </c>
      <c r="I10" s="1100" t="str">
        <f t="shared" si="1"/>
        <v>#REF!</v>
      </c>
      <c r="J10" s="413">
        <v>9.0</v>
      </c>
      <c r="K10" s="413">
        <v>2024.0</v>
      </c>
      <c r="L10" s="1109">
        <v>45536.0</v>
      </c>
      <c r="M10" s="416">
        <v>45565.0</v>
      </c>
      <c r="N10" s="543">
        <f t="shared" si="16"/>
        <v>21</v>
      </c>
      <c r="O10" s="1084">
        <f t="shared" si="3"/>
        <v>1</v>
      </c>
      <c r="P10" s="231" t="str">
        <f t="shared" si="4"/>
        <v>#REF!</v>
      </c>
      <c r="Q10" s="1101">
        <v>1.24</v>
      </c>
      <c r="R10" s="1101"/>
      <c r="S10" s="1108" t="s">
        <v>525</v>
      </c>
      <c r="T10" s="1182" t="s">
        <v>2088</v>
      </c>
      <c r="U10" s="1084">
        <f t="shared" si="5"/>
        <v>1.24</v>
      </c>
      <c r="V10" s="1102" t="str">
        <f t="shared" si="6"/>
        <v>#REF!</v>
      </c>
      <c r="W10" s="1102">
        <f t="shared" si="7"/>
        <v>1.24</v>
      </c>
      <c r="X10" s="1102" t="str">
        <f t="shared" si="8"/>
        <v>#REF!</v>
      </c>
      <c r="Y10" s="1103">
        <f t="shared" si="9"/>
        <v>1</v>
      </c>
      <c r="Z10" s="1104" t="str">
        <f t="shared" si="10"/>
        <v>#REF!</v>
      </c>
      <c r="AA10" s="1085" t="str">
        <f t="shared" si="11"/>
        <v>#REF!</v>
      </c>
      <c r="AB10" s="1085" t="str">
        <f t="shared" si="12"/>
        <v>#REF!</v>
      </c>
      <c r="AC10" s="1105" t="str">
        <f t="shared" si="13"/>
        <v>#REF!</v>
      </c>
      <c r="AD10" s="1105" t="str">
        <f t="shared" si="14"/>
        <v>#REF!</v>
      </c>
      <c r="AE10" s="1105" t="str">
        <f t="shared" si="15"/>
        <v>#REF!</v>
      </c>
      <c r="AF10" s="1106"/>
      <c r="AG10" s="1090"/>
      <c r="AH10" s="1090"/>
      <c r="AI10" s="1090"/>
    </row>
    <row r="11" ht="15.0" customHeight="1">
      <c r="A11" s="1098">
        <v>9.0</v>
      </c>
      <c r="B11" s="1182">
        <v>463031.0</v>
      </c>
      <c r="C11" s="1183" t="s">
        <v>1288</v>
      </c>
      <c r="D11" s="1183" t="s">
        <v>1289</v>
      </c>
      <c r="E11" s="232" t="s">
        <v>511</v>
      </c>
      <c r="F11" s="1182" t="s">
        <v>512</v>
      </c>
      <c r="G11" s="1183" t="s">
        <v>790</v>
      </c>
      <c r="H11" s="1183" t="s">
        <v>531</v>
      </c>
      <c r="I11" s="1100" t="str">
        <f t="shared" si="1"/>
        <v>#REF!</v>
      </c>
      <c r="J11" s="413">
        <v>9.0</v>
      </c>
      <c r="K11" s="437">
        <v>2024.0</v>
      </c>
      <c r="L11" s="1109">
        <v>45536.0</v>
      </c>
      <c r="M11" s="416">
        <v>45565.0</v>
      </c>
      <c r="N11" s="543">
        <f t="shared" si="16"/>
        <v>21</v>
      </c>
      <c r="O11" s="1084">
        <f t="shared" si="3"/>
        <v>1</v>
      </c>
      <c r="P11" s="231" t="str">
        <f t="shared" si="4"/>
        <v>#REF!</v>
      </c>
      <c r="Q11" s="1101">
        <v>1.24</v>
      </c>
      <c r="R11" s="1111"/>
      <c r="S11" s="1108" t="s">
        <v>525</v>
      </c>
      <c r="T11" s="1182" t="s">
        <v>2088</v>
      </c>
      <c r="U11" s="1084">
        <f t="shared" si="5"/>
        <v>1.24</v>
      </c>
      <c r="V11" s="1102" t="str">
        <f t="shared" si="6"/>
        <v>#REF!</v>
      </c>
      <c r="W11" s="1102">
        <f t="shared" si="7"/>
        <v>1.24</v>
      </c>
      <c r="X11" s="1102" t="str">
        <f t="shared" si="8"/>
        <v>#REF!</v>
      </c>
      <c r="Y11" s="1103">
        <f t="shared" si="9"/>
        <v>1</v>
      </c>
      <c r="Z11" s="1104" t="str">
        <f t="shared" si="10"/>
        <v>#REF!</v>
      </c>
      <c r="AA11" s="1085" t="str">
        <f t="shared" si="11"/>
        <v>#REF!</v>
      </c>
      <c r="AB11" s="1085" t="str">
        <f t="shared" si="12"/>
        <v>#REF!</v>
      </c>
      <c r="AC11" s="1105" t="str">
        <f t="shared" si="13"/>
        <v>#REF!</v>
      </c>
      <c r="AD11" s="1105" t="str">
        <f t="shared" si="14"/>
        <v>#REF!</v>
      </c>
      <c r="AE11" s="1105" t="str">
        <f t="shared" si="15"/>
        <v>#REF!</v>
      </c>
      <c r="AF11" s="541"/>
      <c r="AG11" s="1090"/>
      <c r="AH11" s="1090"/>
      <c r="AI11" s="1090"/>
    </row>
    <row r="12" ht="15.0" customHeight="1">
      <c r="A12" s="1098">
        <v>10.0</v>
      </c>
      <c r="B12" s="1182">
        <v>463029.0</v>
      </c>
      <c r="C12" s="1183" t="s">
        <v>1290</v>
      </c>
      <c r="D12" s="1183" t="s">
        <v>1291</v>
      </c>
      <c r="E12" s="232" t="s">
        <v>511</v>
      </c>
      <c r="F12" s="1182" t="s">
        <v>512</v>
      </c>
      <c r="G12" s="1183" t="s">
        <v>795</v>
      </c>
      <c r="H12" s="1183" t="s">
        <v>641</v>
      </c>
      <c r="I12" s="1100" t="str">
        <f t="shared" si="1"/>
        <v>#REF!</v>
      </c>
      <c r="J12" s="413">
        <v>9.0</v>
      </c>
      <c r="K12" s="413">
        <v>2024.0</v>
      </c>
      <c r="L12" s="1109">
        <v>45536.0</v>
      </c>
      <c r="M12" s="416">
        <v>45565.0</v>
      </c>
      <c r="N12" s="543">
        <f t="shared" si="16"/>
        <v>21</v>
      </c>
      <c r="O12" s="1084">
        <f t="shared" si="3"/>
        <v>1</v>
      </c>
      <c r="P12" s="231" t="str">
        <f t="shared" si="4"/>
        <v>#REF!</v>
      </c>
      <c r="Q12" s="1101">
        <v>0.55</v>
      </c>
      <c r="R12" s="1101"/>
      <c r="S12" s="1108" t="s">
        <v>525</v>
      </c>
      <c r="T12" s="1182" t="s">
        <v>2088</v>
      </c>
      <c r="U12" s="1084">
        <f t="shared" si="5"/>
        <v>0.55</v>
      </c>
      <c r="V12" s="1102" t="str">
        <f t="shared" si="6"/>
        <v>#REF!</v>
      </c>
      <c r="W12" s="1102">
        <f t="shared" si="7"/>
        <v>0.55</v>
      </c>
      <c r="X12" s="1102" t="str">
        <f t="shared" si="8"/>
        <v>#REF!</v>
      </c>
      <c r="Y12" s="1103">
        <f t="shared" si="9"/>
        <v>1</v>
      </c>
      <c r="Z12" s="1104" t="str">
        <f t="shared" si="10"/>
        <v>#REF!</v>
      </c>
      <c r="AA12" s="1085" t="str">
        <f t="shared" si="11"/>
        <v>#REF!</v>
      </c>
      <c r="AB12" s="1085" t="str">
        <f t="shared" si="12"/>
        <v>#REF!</v>
      </c>
      <c r="AC12" s="1105" t="str">
        <f t="shared" si="13"/>
        <v>#REF!</v>
      </c>
      <c r="AD12" s="1105" t="str">
        <f t="shared" si="14"/>
        <v>#REF!</v>
      </c>
      <c r="AE12" s="1105" t="str">
        <f t="shared" si="15"/>
        <v>#REF!</v>
      </c>
      <c r="AF12" s="1106"/>
      <c r="AG12" s="1090"/>
      <c r="AH12" s="1090"/>
      <c r="AI12" s="1090"/>
    </row>
    <row r="13" ht="15.0" customHeight="1">
      <c r="A13" s="1107">
        <v>11.0</v>
      </c>
      <c r="B13" s="1182">
        <v>463041.0</v>
      </c>
      <c r="C13" s="1183" t="s">
        <v>1293</v>
      </c>
      <c r="D13" s="1183" t="s">
        <v>1294</v>
      </c>
      <c r="E13" s="232" t="s">
        <v>511</v>
      </c>
      <c r="F13" s="1182" t="s">
        <v>546</v>
      </c>
      <c r="G13" s="1183" t="s">
        <v>665</v>
      </c>
      <c r="H13" s="1183" t="s">
        <v>556</v>
      </c>
      <c r="I13" s="1100" t="str">
        <f t="shared" si="1"/>
        <v>#REF!</v>
      </c>
      <c r="J13" s="413">
        <v>9.0</v>
      </c>
      <c r="K13" s="413">
        <v>2024.0</v>
      </c>
      <c r="L13" s="1109">
        <v>45536.0</v>
      </c>
      <c r="M13" s="416">
        <v>45565.0</v>
      </c>
      <c r="N13" s="543">
        <f t="shared" si="16"/>
        <v>21</v>
      </c>
      <c r="O13" s="1084">
        <f t="shared" si="3"/>
        <v>1</v>
      </c>
      <c r="P13" s="231" t="str">
        <f t="shared" si="4"/>
        <v>#REF!</v>
      </c>
      <c r="Q13" s="1101">
        <v>0.86</v>
      </c>
      <c r="R13" s="1101"/>
      <c r="S13" s="1108" t="s">
        <v>525</v>
      </c>
      <c r="T13" s="1182" t="s">
        <v>2088</v>
      </c>
      <c r="U13" s="1084">
        <f t="shared" si="5"/>
        <v>0.86</v>
      </c>
      <c r="V13" s="1102" t="str">
        <f t="shared" si="6"/>
        <v>#REF!</v>
      </c>
      <c r="W13" s="1102">
        <f t="shared" si="7"/>
        <v>0.86</v>
      </c>
      <c r="X13" s="1102" t="str">
        <f t="shared" si="8"/>
        <v>#REF!</v>
      </c>
      <c r="Y13" s="1103">
        <f t="shared" si="9"/>
        <v>1</v>
      </c>
      <c r="Z13" s="1104" t="str">
        <f t="shared" si="10"/>
        <v>#REF!</v>
      </c>
      <c r="AA13" s="1085" t="str">
        <f t="shared" si="11"/>
        <v>#REF!</v>
      </c>
      <c r="AB13" s="1085" t="str">
        <f t="shared" si="12"/>
        <v>#REF!</v>
      </c>
      <c r="AC13" s="1105" t="str">
        <f t="shared" si="13"/>
        <v>#REF!</v>
      </c>
      <c r="AD13" s="1105" t="str">
        <f t="shared" si="14"/>
        <v>#REF!</v>
      </c>
      <c r="AE13" s="1105" t="str">
        <f t="shared" si="15"/>
        <v>#REF!</v>
      </c>
      <c r="AF13" s="1106"/>
      <c r="AG13" s="1090"/>
      <c r="AH13" s="1090"/>
      <c r="AI13" s="1090"/>
    </row>
    <row r="14" ht="15.0" customHeight="1">
      <c r="A14" s="1098">
        <v>12.0</v>
      </c>
      <c r="B14" s="1182">
        <v>463293.0</v>
      </c>
      <c r="C14" s="1183" t="s">
        <v>1296</v>
      </c>
      <c r="D14" s="1183" t="s">
        <v>1297</v>
      </c>
      <c r="E14" s="232" t="s">
        <v>511</v>
      </c>
      <c r="F14" s="1182" t="s">
        <v>564</v>
      </c>
      <c r="G14" s="1183" t="s">
        <v>665</v>
      </c>
      <c r="H14" s="1183" t="s">
        <v>925</v>
      </c>
      <c r="I14" s="1100" t="str">
        <f t="shared" si="1"/>
        <v>#REF!</v>
      </c>
      <c r="J14" s="413">
        <v>9.0</v>
      </c>
      <c r="K14" s="1112">
        <v>2024.0</v>
      </c>
      <c r="L14" s="1109">
        <v>45536.0</v>
      </c>
      <c r="M14" s="416">
        <v>45565.0</v>
      </c>
      <c r="N14" s="543">
        <f t="shared" si="16"/>
        <v>21</v>
      </c>
      <c r="O14" s="1084">
        <f t="shared" si="3"/>
        <v>1</v>
      </c>
      <c r="P14" s="231" t="str">
        <f t="shared" si="4"/>
        <v>#REF!</v>
      </c>
      <c r="Q14" s="1113">
        <v>1.03</v>
      </c>
      <c r="R14" s="1114"/>
      <c r="S14" s="1108" t="s">
        <v>525</v>
      </c>
      <c r="T14" s="1182" t="s">
        <v>2088</v>
      </c>
      <c r="U14" s="1084">
        <f t="shared" si="5"/>
        <v>1.03</v>
      </c>
      <c r="V14" s="1103" t="str">
        <f t="shared" si="6"/>
        <v>#REF!</v>
      </c>
      <c r="W14" s="1103">
        <f t="shared" si="7"/>
        <v>1.03</v>
      </c>
      <c r="X14" s="1102" t="str">
        <f t="shared" si="8"/>
        <v>#REF!</v>
      </c>
      <c r="Y14" s="1103">
        <f t="shared" si="9"/>
        <v>1</v>
      </c>
      <c r="Z14" s="1104" t="str">
        <f t="shared" si="10"/>
        <v>#REF!</v>
      </c>
      <c r="AA14" s="1115" t="str">
        <f t="shared" si="11"/>
        <v>#REF!</v>
      </c>
      <c r="AB14" s="1115" t="str">
        <f t="shared" si="12"/>
        <v>#REF!</v>
      </c>
      <c r="AC14" s="1105" t="str">
        <f t="shared" si="13"/>
        <v>#REF!</v>
      </c>
      <c r="AD14" s="1116" t="str">
        <f t="shared" si="14"/>
        <v>#REF!</v>
      </c>
      <c r="AE14" s="1116" t="str">
        <f t="shared" si="15"/>
        <v>#REF!</v>
      </c>
      <c r="AF14" s="541"/>
      <c r="AG14" s="1117"/>
      <c r="AH14" s="1117"/>
      <c r="AI14" s="1117"/>
    </row>
    <row r="15" ht="15.0" customHeight="1">
      <c r="A15" s="1107">
        <v>13.0</v>
      </c>
      <c r="B15" s="1182">
        <v>463511.0</v>
      </c>
      <c r="C15" s="1183" t="s">
        <v>1520</v>
      </c>
      <c r="D15" s="1183" t="s">
        <v>1521</v>
      </c>
      <c r="E15" s="1106" t="s">
        <v>511</v>
      </c>
      <c r="F15" s="1182" t="s">
        <v>512</v>
      </c>
      <c r="G15" s="1183" t="s">
        <v>790</v>
      </c>
      <c r="H15" s="1183" t="s">
        <v>531</v>
      </c>
      <c r="I15" s="1100" t="str">
        <f t="shared" si="1"/>
        <v>#REF!</v>
      </c>
      <c r="J15" s="413">
        <v>9.0</v>
      </c>
      <c r="K15" s="575">
        <v>2024.0</v>
      </c>
      <c r="L15" s="1109">
        <v>45536.0</v>
      </c>
      <c r="M15" s="416">
        <v>45553.0</v>
      </c>
      <c r="N15" s="543">
        <f t="shared" si="16"/>
        <v>13</v>
      </c>
      <c r="O15" s="1084">
        <f t="shared" si="3"/>
        <v>0.619047619</v>
      </c>
      <c r="P15" s="1186" t="str">
        <f t="shared" si="4"/>
        <v>#REF!</v>
      </c>
      <c r="Q15" s="1122">
        <v>0.7</v>
      </c>
      <c r="R15" s="1216"/>
      <c r="S15" s="1125" t="s">
        <v>525</v>
      </c>
      <c r="T15" s="1182" t="s">
        <v>2088</v>
      </c>
      <c r="U15" s="1084">
        <f t="shared" si="5"/>
        <v>0.7</v>
      </c>
      <c r="V15" s="1103" t="str">
        <f t="shared" si="6"/>
        <v>#REF!</v>
      </c>
      <c r="W15" s="1103">
        <f t="shared" si="7"/>
        <v>0.7</v>
      </c>
      <c r="X15" s="1102" t="str">
        <f t="shared" si="8"/>
        <v>#REF!</v>
      </c>
      <c r="Y15" s="1103">
        <f t="shared" si="9"/>
        <v>0.619047619</v>
      </c>
      <c r="Z15" s="1126" t="str">
        <f t="shared" si="10"/>
        <v>#REF!</v>
      </c>
      <c r="AA15" s="1115" t="str">
        <f t="shared" si="11"/>
        <v>#REF!</v>
      </c>
      <c r="AB15" s="1115" t="str">
        <f t="shared" si="12"/>
        <v>#REF!</v>
      </c>
      <c r="AC15" s="1116" t="str">
        <f t="shared" si="13"/>
        <v>#REF!</v>
      </c>
      <c r="AD15" s="1116" t="str">
        <f t="shared" si="14"/>
        <v>#REF!</v>
      </c>
      <c r="AE15" s="1116" t="str">
        <f t="shared" si="15"/>
        <v>#REF!</v>
      </c>
      <c r="AF15" s="1137"/>
      <c r="AG15" s="1139"/>
      <c r="AH15" s="1139"/>
      <c r="AI15" s="1139"/>
    </row>
    <row r="16" ht="15.0" customHeight="1">
      <c r="A16" s="1098">
        <v>14.0</v>
      </c>
      <c r="B16" s="1182">
        <v>464611.0</v>
      </c>
      <c r="C16" s="1183" t="s">
        <v>1312</v>
      </c>
      <c r="D16" s="1183" t="s">
        <v>1313</v>
      </c>
      <c r="E16" s="1106" t="s">
        <v>511</v>
      </c>
      <c r="F16" s="1182" t="s">
        <v>512</v>
      </c>
      <c r="G16" s="1183" t="s">
        <v>665</v>
      </c>
      <c r="H16" s="1183" t="s">
        <v>580</v>
      </c>
      <c r="I16" s="1100" t="str">
        <f t="shared" si="1"/>
        <v>#REF!</v>
      </c>
      <c r="J16" s="413">
        <v>9.0</v>
      </c>
      <c r="K16" s="1112">
        <v>2024.0</v>
      </c>
      <c r="L16" s="1109">
        <v>45536.0</v>
      </c>
      <c r="M16" s="416">
        <v>45565.0</v>
      </c>
      <c r="N16" s="543">
        <f t="shared" si="16"/>
        <v>21</v>
      </c>
      <c r="O16" s="1084">
        <f t="shared" si="3"/>
        <v>1</v>
      </c>
      <c r="P16" s="1186" t="str">
        <f t="shared" si="4"/>
        <v>#REF!</v>
      </c>
      <c r="Q16" s="1113">
        <v>0.8</v>
      </c>
      <c r="R16" s="1114"/>
      <c r="S16" s="1125" t="s">
        <v>525</v>
      </c>
      <c r="T16" s="1182" t="s">
        <v>2088</v>
      </c>
      <c r="U16" s="1122">
        <f t="shared" si="5"/>
        <v>0.8</v>
      </c>
      <c r="V16" s="1103" t="str">
        <f t="shared" si="6"/>
        <v>#REF!</v>
      </c>
      <c r="W16" s="1103">
        <f t="shared" si="7"/>
        <v>0.8</v>
      </c>
      <c r="X16" s="1103" t="str">
        <f t="shared" si="8"/>
        <v>#REF!</v>
      </c>
      <c r="Y16" s="1103">
        <f t="shared" si="9"/>
        <v>1</v>
      </c>
      <c r="Z16" s="1104" t="str">
        <f t="shared" si="10"/>
        <v>#REF!</v>
      </c>
      <c r="AA16" s="1115" t="str">
        <f t="shared" si="11"/>
        <v>#REF!</v>
      </c>
      <c r="AB16" s="1115" t="str">
        <f t="shared" si="12"/>
        <v>#REF!</v>
      </c>
      <c r="AC16" s="1116" t="str">
        <f t="shared" si="13"/>
        <v>#REF!</v>
      </c>
      <c r="AD16" s="1116" t="str">
        <f t="shared" si="14"/>
        <v>#REF!</v>
      </c>
      <c r="AE16" s="1116" t="str">
        <f t="shared" si="15"/>
        <v>#REF!</v>
      </c>
      <c r="AF16" s="541"/>
      <c r="AG16" s="1117"/>
      <c r="AH16" s="1117"/>
      <c r="AI16" s="1117"/>
    </row>
    <row r="17" ht="15.0" customHeight="1">
      <c r="A17" s="1107">
        <v>15.0</v>
      </c>
      <c r="B17" s="1182">
        <v>465799.0</v>
      </c>
      <c r="C17" s="1183" t="s">
        <v>1310</v>
      </c>
      <c r="D17" s="1183" t="s">
        <v>1311</v>
      </c>
      <c r="E17" s="220" t="s">
        <v>511</v>
      </c>
      <c r="F17" s="1182" t="s">
        <v>546</v>
      </c>
      <c r="G17" s="1183" t="s">
        <v>771</v>
      </c>
      <c r="H17" s="1183" t="s">
        <v>547</v>
      </c>
      <c r="I17" s="1100" t="str">
        <f t="shared" si="1"/>
        <v>#REF!</v>
      </c>
      <c r="J17" s="413">
        <v>9.0</v>
      </c>
      <c r="K17" s="437">
        <v>2024.0</v>
      </c>
      <c r="L17" s="1109">
        <v>45536.0</v>
      </c>
      <c r="M17" s="416">
        <v>45565.0</v>
      </c>
      <c r="N17" s="543">
        <f t="shared" si="16"/>
        <v>21</v>
      </c>
      <c r="O17" s="1084">
        <f t="shared" si="3"/>
        <v>1</v>
      </c>
      <c r="P17" s="231" t="str">
        <f t="shared" si="4"/>
        <v>#REF!</v>
      </c>
      <c r="Q17" s="1101">
        <v>1.41</v>
      </c>
      <c r="R17" s="1111"/>
      <c r="S17" s="1108" t="s">
        <v>525</v>
      </c>
      <c r="T17" s="1182" t="s">
        <v>2088</v>
      </c>
      <c r="U17" s="1084">
        <f t="shared" si="5"/>
        <v>1.41</v>
      </c>
      <c r="V17" s="1102" t="str">
        <f t="shared" si="6"/>
        <v>#REF!</v>
      </c>
      <c r="W17" s="1102">
        <f t="shared" si="7"/>
        <v>1.41</v>
      </c>
      <c r="X17" s="1102" t="str">
        <f t="shared" si="8"/>
        <v>#REF!</v>
      </c>
      <c r="Y17" s="1103">
        <f t="shared" si="9"/>
        <v>1</v>
      </c>
      <c r="Z17" s="1104" t="str">
        <f t="shared" si="10"/>
        <v>#REF!</v>
      </c>
      <c r="AA17" s="1085" t="str">
        <f t="shared" si="11"/>
        <v>#REF!</v>
      </c>
      <c r="AB17" s="1085" t="str">
        <f t="shared" si="12"/>
        <v>#REF!</v>
      </c>
      <c r="AC17" s="1105" t="str">
        <f t="shared" si="13"/>
        <v>#REF!</v>
      </c>
      <c r="AD17" s="1105" t="str">
        <f t="shared" si="14"/>
        <v>#REF!</v>
      </c>
      <c r="AE17" s="1105" t="str">
        <f t="shared" si="15"/>
        <v>#REF!</v>
      </c>
      <c r="AF17" s="541"/>
      <c r="AG17" s="1090"/>
      <c r="AH17" s="1090"/>
      <c r="AI17" s="1090"/>
    </row>
    <row r="18" ht="15.0" customHeight="1">
      <c r="A18" s="1098">
        <v>16.0</v>
      </c>
      <c r="B18" s="1182">
        <v>468695.0</v>
      </c>
      <c r="C18" s="1183" t="s">
        <v>788</v>
      </c>
      <c r="D18" s="1183" t="s">
        <v>2237</v>
      </c>
      <c r="E18" s="220" t="s">
        <v>511</v>
      </c>
      <c r="F18" s="1182" t="s">
        <v>512</v>
      </c>
      <c r="G18" s="1183" t="s">
        <v>771</v>
      </c>
      <c r="H18" s="1183" t="s">
        <v>541</v>
      </c>
      <c r="I18" s="1100" t="str">
        <f t="shared" si="1"/>
        <v>#REF!</v>
      </c>
      <c r="J18" s="413">
        <v>9.0</v>
      </c>
      <c r="K18" s="413">
        <v>2024.0</v>
      </c>
      <c r="L18" s="1109">
        <v>45536.0</v>
      </c>
      <c r="M18" s="416">
        <v>45539.0</v>
      </c>
      <c r="N18" s="543">
        <f t="shared" si="16"/>
        <v>3</v>
      </c>
      <c r="O18" s="1084">
        <f t="shared" si="3"/>
        <v>0.1428571429</v>
      </c>
      <c r="P18" s="231" t="str">
        <f t="shared" si="4"/>
        <v>#REF!</v>
      </c>
      <c r="Q18" s="1101">
        <v>0.227</v>
      </c>
      <c r="R18" s="1101"/>
      <c r="S18" s="1099" t="s">
        <v>525</v>
      </c>
      <c r="T18" s="1182" t="s">
        <v>2088</v>
      </c>
      <c r="U18" s="1084">
        <f t="shared" si="5"/>
        <v>0.227</v>
      </c>
      <c r="V18" s="1102" t="str">
        <f t="shared" si="6"/>
        <v>#REF!</v>
      </c>
      <c r="W18" s="1102" t="str">
        <f t="shared" si="7"/>
        <v>#REF!</v>
      </c>
      <c r="X18" s="1102" t="str">
        <f t="shared" si="8"/>
        <v>#REF!</v>
      </c>
      <c r="Y18" s="1103">
        <f t="shared" si="9"/>
        <v>1</v>
      </c>
      <c r="Z18" s="1104" t="str">
        <f t="shared" si="10"/>
        <v>#REF!</v>
      </c>
      <c r="AA18" s="1085" t="str">
        <f t="shared" si="11"/>
        <v>#REF!</v>
      </c>
      <c r="AB18" s="1085" t="str">
        <f t="shared" si="12"/>
        <v>#REF!</v>
      </c>
      <c r="AC18" s="1105" t="str">
        <f t="shared" si="13"/>
        <v>#REF!</v>
      </c>
      <c r="AD18" s="1105" t="str">
        <f t="shared" si="14"/>
        <v>#REF!</v>
      </c>
      <c r="AE18" s="1105" t="str">
        <f t="shared" si="15"/>
        <v>#REF!</v>
      </c>
      <c r="AF18" s="1106"/>
      <c r="AG18" s="1090"/>
      <c r="AH18" s="1090"/>
      <c r="AI18" s="1090"/>
    </row>
    <row r="19" ht="15.0" customHeight="1">
      <c r="A19" s="1107">
        <v>17.0</v>
      </c>
      <c r="B19" s="1182">
        <v>469691.0</v>
      </c>
      <c r="C19" s="1183" t="s">
        <v>2238</v>
      </c>
      <c r="D19" s="1183" t="s">
        <v>2239</v>
      </c>
      <c r="E19" s="232" t="s">
        <v>511</v>
      </c>
      <c r="F19" s="1182" t="s">
        <v>546</v>
      </c>
      <c r="G19" s="1183" t="s">
        <v>790</v>
      </c>
      <c r="H19" s="1183" t="s">
        <v>616</v>
      </c>
      <c r="I19" s="1100" t="str">
        <f t="shared" si="1"/>
        <v>#REF!</v>
      </c>
      <c r="J19" s="413">
        <v>9.0</v>
      </c>
      <c r="K19" s="413">
        <v>2024.0</v>
      </c>
      <c r="L19" s="416">
        <v>45551.0</v>
      </c>
      <c r="M19" s="416">
        <v>45565.0</v>
      </c>
      <c r="N19" s="543">
        <f t="shared" si="16"/>
        <v>11</v>
      </c>
      <c r="O19" s="1084">
        <f t="shared" si="3"/>
        <v>0.5238095238</v>
      </c>
      <c r="P19" s="231" t="str">
        <f t="shared" si="4"/>
        <v>#REF!</v>
      </c>
      <c r="Q19" s="1101">
        <v>0.623</v>
      </c>
      <c r="R19" s="1101"/>
      <c r="S19" s="1108" t="s">
        <v>525</v>
      </c>
      <c r="T19" s="1182" t="s">
        <v>2088</v>
      </c>
      <c r="U19" s="1084">
        <f t="shared" si="5"/>
        <v>0.623</v>
      </c>
      <c r="V19" s="1102" t="str">
        <f t="shared" si="6"/>
        <v>#REF!</v>
      </c>
      <c r="W19" s="1102">
        <f t="shared" si="7"/>
        <v>0.623</v>
      </c>
      <c r="X19" s="1102" t="str">
        <f t="shared" si="8"/>
        <v>#REF!</v>
      </c>
      <c r="Y19" s="1103">
        <f t="shared" si="9"/>
        <v>0.5238095238</v>
      </c>
      <c r="Z19" s="1104" t="str">
        <f t="shared" si="10"/>
        <v>#REF!</v>
      </c>
      <c r="AA19" s="1085" t="str">
        <f t="shared" si="11"/>
        <v>#REF!</v>
      </c>
      <c r="AB19" s="1085" t="str">
        <f t="shared" si="12"/>
        <v>#REF!</v>
      </c>
      <c r="AC19" s="1105" t="str">
        <f t="shared" si="13"/>
        <v>#REF!</v>
      </c>
      <c r="AD19" s="1105" t="str">
        <f t="shared" si="14"/>
        <v>#REF!</v>
      </c>
      <c r="AE19" s="1105" t="str">
        <f t="shared" si="15"/>
        <v>#REF!</v>
      </c>
      <c r="AF19" s="1106"/>
      <c r="AG19" s="1090"/>
      <c r="AH19" s="1090"/>
      <c r="AI19" s="1090"/>
    </row>
    <row r="20" ht="15.0" customHeight="1">
      <c r="A20" s="1098">
        <v>18.0</v>
      </c>
      <c r="B20" s="1182">
        <v>469685.0</v>
      </c>
      <c r="C20" s="1228" t="s">
        <v>2240</v>
      </c>
      <c r="D20" s="1183" t="s">
        <v>2241</v>
      </c>
      <c r="E20" s="232" t="s">
        <v>511</v>
      </c>
      <c r="F20" s="1229" t="s">
        <v>512</v>
      </c>
      <c r="G20" s="1228" t="s">
        <v>790</v>
      </c>
      <c r="H20" s="1183" t="s">
        <v>531</v>
      </c>
      <c r="I20" s="1100" t="str">
        <f t="shared" si="1"/>
        <v>#REF!</v>
      </c>
      <c r="J20" s="413">
        <v>9.0</v>
      </c>
      <c r="K20" s="413">
        <v>2024.0</v>
      </c>
      <c r="L20" s="416">
        <v>45551.0</v>
      </c>
      <c r="M20" s="416">
        <v>45565.0</v>
      </c>
      <c r="N20" s="543">
        <f t="shared" si="16"/>
        <v>11</v>
      </c>
      <c r="O20" s="1084">
        <f t="shared" si="3"/>
        <v>0.5238095238</v>
      </c>
      <c r="P20" s="231" t="str">
        <f t="shared" si="4"/>
        <v>#REF!</v>
      </c>
      <c r="Q20" s="1101">
        <v>0.65</v>
      </c>
      <c r="R20" s="1101"/>
      <c r="S20" s="1108" t="s">
        <v>525</v>
      </c>
      <c r="T20" s="1182" t="s">
        <v>2088</v>
      </c>
      <c r="U20" s="1084">
        <f t="shared" si="5"/>
        <v>0.65</v>
      </c>
      <c r="V20" s="1102" t="str">
        <f t="shared" si="6"/>
        <v>#REF!</v>
      </c>
      <c r="W20" s="1102">
        <f t="shared" si="7"/>
        <v>0.65</v>
      </c>
      <c r="X20" s="1102" t="str">
        <f t="shared" si="8"/>
        <v>#REF!</v>
      </c>
      <c r="Y20" s="1103">
        <f t="shared" si="9"/>
        <v>0.5238095238</v>
      </c>
      <c r="Z20" s="1104" t="str">
        <f t="shared" si="10"/>
        <v>#REF!</v>
      </c>
      <c r="AA20" s="1085" t="str">
        <f t="shared" si="11"/>
        <v>#REF!</v>
      </c>
      <c r="AB20" s="1085" t="str">
        <f t="shared" si="12"/>
        <v>#REF!</v>
      </c>
      <c r="AC20" s="1105" t="str">
        <f t="shared" si="13"/>
        <v>#REF!</v>
      </c>
      <c r="AD20" s="1105" t="str">
        <f t="shared" si="14"/>
        <v>#REF!</v>
      </c>
      <c r="AE20" s="1105" t="str">
        <f t="shared" si="15"/>
        <v>#REF!</v>
      </c>
      <c r="AF20" s="1106"/>
      <c r="AG20" s="1090"/>
      <c r="AH20" s="1090"/>
      <c r="AI20" s="1090"/>
    </row>
    <row r="21" ht="15.0" customHeight="1">
      <c r="A21" s="1098">
        <v>19.0</v>
      </c>
      <c r="B21" s="1181">
        <v>466045.0</v>
      </c>
      <c r="C21" s="1230" t="s">
        <v>1490</v>
      </c>
      <c r="D21" s="370" t="s">
        <v>1491</v>
      </c>
      <c r="E21" s="232" t="s">
        <v>511</v>
      </c>
      <c r="F21" s="1231" t="s">
        <v>564</v>
      </c>
      <c r="G21" s="1230" t="s">
        <v>771</v>
      </c>
      <c r="H21" s="370" t="s">
        <v>612</v>
      </c>
      <c r="I21" s="1100" t="str">
        <f t="shared" si="1"/>
        <v>#REF!</v>
      </c>
      <c r="J21" s="413">
        <v>9.0</v>
      </c>
      <c r="K21" s="413">
        <v>2024.0</v>
      </c>
      <c r="L21" s="1109">
        <v>45536.0</v>
      </c>
      <c r="M21" s="416">
        <v>45565.0</v>
      </c>
      <c r="N21" s="543">
        <f t="shared" si="16"/>
        <v>21</v>
      </c>
      <c r="O21" s="1084">
        <f t="shared" si="3"/>
        <v>1</v>
      </c>
      <c r="P21" s="231">
        <f t="shared" si="4"/>
        <v>1</v>
      </c>
      <c r="Q21" s="1101">
        <v>1.0</v>
      </c>
      <c r="R21" s="1101"/>
      <c r="S21" s="1125" t="s">
        <v>517</v>
      </c>
      <c r="T21" s="1181" t="s">
        <v>2104</v>
      </c>
      <c r="U21" s="1084">
        <f t="shared" si="5"/>
        <v>1</v>
      </c>
      <c r="V21" s="1102">
        <f t="shared" si="6"/>
        <v>1</v>
      </c>
      <c r="W21" s="1102">
        <f t="shared" si="7"/>
        <v>1</v>
      </c>
      <c r="X21" s="1102">
        <f t="shared" si="8"/>
        <v>1</v>
      </c>
      <c r="Y21" s="1103">
        <f t="shared" si="9"/>
        <v>1</v>
      </c>
      <c r="Z21" s="1104" t="str">
        <f t="shared" si="10"/>
        <v>#REF!</v>
      </c>
      <c r="AA21" s="1085" t="str">
        <f t="shared" si="11"/>
        <v>#REF!</v>
      </c>
      <c r="AB21" s="1085" t="str">
        <f t="shared" si="12"/>
        <v>#REF!</v>
      </c>
      <c r="AC21" s="1105">
        <f t="shared" si="13"/>
        <v>0</v>
      </c>
      <c r="AD21" s="1105" t="str">
        <f t="shared" si="14"/>
        <v>#REF!</v>
      </c>
      <c r="AE21" s="1105" t="str">
        <f t="shared" si="15"/>
        <v>#REF!</v>
      </c>
      <c r="AF21" s="1106"/>
      <c r="AG21" s="1090"/>
      <c r="AH21" s="1090"/>
      <c r="AI21" s="1090"/>
    </row>
    <row r="22" ht="15.0" customHeight="1">
      <c r="A22" s="1107">
        <v>20.0</v>
      </c>
      <c r="B22" s="1182">
        <v>468891.0</v>
      </c>
      <c r="C22" s="1228" t="s">
        <v>2242</v>
      </c>
      <c r="D22" s="1183" t="s">
        <v>2243</v>
      </c>
      <c r="E22" s="1106" t="s">
        <v>511</v>
      </c>
      <c r="F22" s="1229" t="s">
        <v>564</v>
      </c>
      <c r="G22" s="1228" t="s">
        <v>787</v>
      </c>
      <c r="H22" s="1183" t="s">
        <v>949</v>
      </c>
      <c r="I22" s="1100" t="str">
        <f t="shared" si="1"/>
        <v>#REF!</v>
      </c>
      <c r="J22" s="413">
        <v>9.0</v>
      </c>
      <c r="K22" s="1120">
        <v>2024.0</v>
      </c>
      <c r="L22" s="1109">
        <v>45545.0</v>
      </c>
      <c r="M22" s="416">
        <v>45565.0</v>
      </c>
      <c r="N22" s="543">
        <f t="shared" si="16"/>
        <v>15</v>
      </c>
      <c r="O22" s="1084">
        <f t="shared" si="3"/>
        <v>0.7142857143</v>
      </c>
      <c r="P22" s="1186">
        <f t="shared" si="4"/>
        <v>0.714</v>
      </c>
      <c r="Q22" s="1113">
        <v>1.0</v>
      </c>
      <c r="R22" s="1113"/>
      <c r="S22" s="1125" t="s">
        <v>517</v>
      </c>
      <c r="T22" s="1182" t="s">
        <v>2104</v>
      </c>
      <c r="U22" s="1122">
        <f t="shared" si="5"/>
        <v>0.714</v>
      </c>
      <c r="V22" s="1103">
        <f t="shared" si="6"/>
        <v>0.714</v>
      </c>
      <c r="W22" s="1103">
        <f t="shared" si="7"/>
        <v>0.714</v>
      </c>
      <c r="X22" s="1103">
        <f t="shared" si="8"/>
        <v>1</v>
      </c>
      <c r="Y22" s="1103">
        <f t="shared" si="9"/>
        <v>0.7142857143</v>
      </c>
      <c r="Z22" s="1104" t="str">
        <f t="shared" si="10"/>
        <v>#REF!</v>
      </c>
      <c r="AA22" s="1115" t="str">
        <f t="shared" si="11"/>
        <v>#REF!</v>
      </c>
      <c r="AB22" s="1115" t="str">
        <f t="shared" si="12"/>
        <v>#REF!</v>
      </c>
      <c r="AC22" s="1116">
        <f t="shared" si="13"/>
        <v>0</v>
      </c>
      <c r="AD22" s="1116" t="str">
        <f t="shared" si="14"/>
        <v>#REF!</v>
      </c>
      <c r="AE22" s="1116" t="str">
        <f t="shared" si="15"/>
        <v>#REF!</v>
      </c>
      <c r="AF22" s="1106"/>
      <c r="AG22" s="1117"/>
      <c r="AH22" s="1117"/>
      <c r="AI22" s="1117"/>
    </row>
    <row r="23" ht="15.0" customHeight="1">
      <c r="A23" s="1098">
        <v>21.0</v>
      </c>
      <c r="B23" s="1181">
        <v>461353.0</v>
      </c>
      <c r="C23" s="1230" t="s">
        <v>1246</v>
      </c>
      <c r="D23" s="370" t="s">
        <v>1247</v>
      </c>
      <c r="E23" s="1106" t="s">
        <v>511</v>
      </c>
      <c r="F23" s="1231" t="s">
        <v>546</v>
      </c>
      <c r="G23" s="1230" t="s">
        <v>790</v>
      </c>
      <c r="H23" s="370" t="s">
        <v>616</v>
      </c>
      <c r="I23" s="1100" t="str">
        <f t="shared" si="1"/>
        <v>#REF!</v>
      </c>
      <c r="J23" s="413">
        <v>9.0</v>
      </c>
      <c r="K23" s="1120">
        <v>2024.0</v>
      </c>
      <c r="L23" s="1109">
        <v>45536.0</v>
      </c>
      <c r="M23" s="416">
        <v>45565.0</v>
      </c>
      <c r="N23" s="543">
        <f t="shared" si="16"/>
        <v>21</v>
      </c>
      <c r="O23" s="1084">
        <f t="shared" si="3"/>
        <v>1</v>
      </c>
      <c r="P23" s="1186">
        <f t="shared" si="4"/>
        <v>1</v>
      </c>
      <c r="Q23" s="1113">
        <v>1.0</v>
      </c>
      <c r="R23" s="1113"/>
      <c r="S23" s="1125" t="s">
        <v>517</v>
      </c>
      <c r="T23" s="1181" t="s">
        <v>2105</v>
      </c>
      <c r="U23" s="1122">
        <f t="shared" si="5"/>
        <v>1</v>
      </c>
      <c r="V23" s="1103">
        <f t="shared" si="6"/>
        <v>1</v>
      </c>
      <c r="W23" s="1103">
        <f t="shared" si="7"/>
        <v>1</v>
      </c>
      <c r="X23" s="1103">
        <f t="shared" si="8"/>
        <v>1</v>
      </c>
      <c r="Y23" s="1103">
        <f t="shared" si="9"/>
        <v>1</v>
      </c>
      <c r="Z23" s="1104" t="str">
        <f t="shared" si="10"/>
        <v>#REF!</v>
      </c>
      <c r="AA23" s="1115" t="str">
        <f t="shared" si="11"/>
        <v>#REF!</v>
      </c>
      <c r="AB23" s="1115" t="str">
        <f t="shared" si="12"/>
        <v>#REF!</v>
      </c>
      <c r="AC23" s="1116">
        <f t="shared" si="13"/>
        <v>0</v>
      </c>
      <c r="AD23" s="1116" t="str">
        <f t="shared" si="14"/>
        <v>#REF!</v>
      </c>
      <c r="AE23" s="1116" t="str">
        <f t="shared" si="15"/>
        <v>#REF!</v>
      </c>
      <c r="AF23" s="1106"/>
      <c r="AG23" s="1117"/>
      <c r="AH23" s="1117"/>
      <c r="AI23" s="1117"/>
    </row>
    <row r="24" ht="15.0" customHeight="1">
      <c r="A24" s="1107">
        <v>22.0</v>
      </c>
      <c r="B24" s="1182">
        <v>463387.0</v>
      </c>
      <c r="C24" s="1228" t="s">
        <v>1251</v>
      </c>
      <c r="D24" s="1183" t="s">
        <v>1252</v>
      </c>
      <c r="E24" s="1106" t="s">
        <v>511</v>
      </c>
      <c r="F24" s="1229" t="s">
        <v>512</v>
      </c>
      <c r="G24" s="1228" t="s">
        <v>790</v>
      </c>
      <c r="H24" s="1183" t="s">
        <v>531</v>
      </c>
      <c r="I24" s="1100" t="str">
        <f t="shared" si="1"/>
        <v>#REF!</v>
      </c>
      <c r="J24" s="413">
        <v>9.0</v>
      </c>
      <c r="K24" s="1120">
        <v>2024.0</v>
      </c>
      <c r="L24" s="1109">
        <v>45536.0</v>
      </c>
      <c r="M24" s="416">
        <v>45565.0</v>
      </c>
      <c r="N24" s="543">
        <f t="shared" si="16"/>
        <v>21</v>
      </c>
      <c r="O24" s="1084">
        <f t="shared" si="3"/>
        <v>1</v>
      </c>
      <c r="P24" s="1186">
        <f t="shared" si="4"/>
        <v>1</v>
      </c>
      <c r="Q24" s="1113">
        <v>1.0</v>
      </c>
      <c r="R24" s="1113"/>
      <c r="S24" s="1125" t="s">
        <v>517</v>
      </c>
      <c r="T24" s="1182" t="s">
        <v>2105</v>
      </c>
      <c r="U24" s="1122">
        <f t="shared" si="5"/>
        <v>1</v>
      </c>
      <c r="V24" s="1103">
        <f t="shared" si="6"/>
        <v>1</v>
      </c>
      <c r="W24" s="1103">
        <f t="shared" si="7"/>
        <v>1</v>
      </c>
      <c r="X24" s="1103">
        <f t="shared" si="8"/>
        <v>1</v>
      </c>
      <c r="Y24" s="1103">
        <f t="shared" si="9"/>
        <v>1</v>
      </c>
      <c r="Z24" s="1104" t="str">
        <f t="shared" si="10"/>
        <v>#REF!</v>
      </c>
      <c r="AA24" s="1115" t="str">
        <f t="shared" si="11"/>
        <v>#REF!</v>
      </c>
      <c r="AB24" s="1115" t="str">
        <f t="shared" si="12"/>
        <v>#REF!</v>
      </c>
      <c r="AC24" s="1116">
        <f t="shared" si="13"/>
        <v>0</v>
      </c>
      <c r="AD24" s="1116" t="str">
        <f t="shared" si="14"/>
        <v>#REF!</v>
      </c>
      <c r="AE24" s="1116" t="str">
        <f t="shared" si="15"/>
        <v>#REF!</v>
      </c>
      <c r="AF24" s="1106"/>
      <c r="AG24" s="1117"/>
      <c r="AH24" s="1117"/>
      <c r="AI24" s="1117"/>
    </row>
    <row r="25" ht="15.0" customHeight="1">
      <c r="A25" s="1098">
        <v>23.0</v>
      </c>
      <c r="B25" s="1182">
        <v>463417.0</v>
      </c>
      <c r="C25" s="1228" t="s">
        <v>1253</v>
      </c>
      <c r="D25" s="1183" t="s">
        <v>1254</v>
      </c>
      <c r="E25" s="1106" t="s">
        <v>511</v>
      </c>
      <c r="F25" s="1229" t="s">
        <v>564</v>
      </c>
      <c r="G25" s="1228" t="s">
        <v>771</v>
      </c>
      <c r="H25" s="1183" t="s">
        <v>612</v>
      </c>
      <c r="I25" s="1100" t="str">
        <f t="shared" si="1"/>
        <v>#REF!</v>
      </c>
      <c r="J25" s="413">
        <v>9.0</v>
      </c>
      <c r="K25" s="1120">
        <v>2024.0</v>
      </c>
      <c r="L25" s="1109">
        <v>45536.0</v>
      </c>
      <c r="M25" s="416">
        <v>45565.0</v>
      </c>
      <c r="N25" s="543">
        <f t="shared" si="16"/>
        <v>21</v>
      </c>
      <c r="O25" s="1084">
        <f t="shared" si="3"/>
        <v>1</v>
      </c>
      <c r="P25" s="1186">
        <f t="shared" si="4"/>
        <v>1</v>
      </c>
      <c r="Q25" s="1113">
        <v>1.0</v>
      </c>
      <c r="R25" s="1113"/>
      <c r="S25" s="1125" t="s">
        <v>517</v>
      </c>
      <c r="T25" s="1182" t="s">
        <v>2105</v>
      </c>
      <c r="U25" s="1122">
        <f t="shared" si="5"/>
        <v>1</v>
      </c>
      <c r="V25" s="1103">
        <f t="shared" si="6"/>
        <v>1</v>
      </c>
      <c r="W25" s="1103">
        <f t="shared" si="7"/>
        <v>1</v>
      </c>
      <c r="X25" s="1103">
        <f t="shared" si="8"/>
        <v>1</v>
      </c>
      <c r="Y25" s="1103">
        <f t="shared" si="9"/>
        <v>1</v>
      </c>
      <c r="Z25" s="1104" t="str">
        <f t="shared" si="10"/>
        <v>#REF!</v>
      </c>
      <c r="AA25" s="1115" t="str">
        <f t="shared" si="11"/>
        <v>#REF!</v>
      </c>
      <c r="AB25" s="1115" t="str">
        <f t="shared" si="12"/>
        <v>#REF!</v>
      </c>
      <c r="AC25" s="1116">
        <f t="shared" si="13"/>
        <v>0</v>
      </c>
      <c r="AD25" s="1116" t="str">
        <f t="shared" si="14"/>
        <v>#REF!</v>
      </c>
      <c r="AE25" s="1116" t="str">
        <f t="shared" si="15"/>
        <v>#REF!</v>
      </c>
      <c r="AF25" s="1106"/>
      <c r="AG25" s="1117"/>
      <c r="AH25" s="1117"/>
      <c r="AI25" s="1117"/>
    </row>
    <row r="26" ht="15.0" customHeight="1">
      <c r="A26" s="1107">
        <v>24.0</v>
      </c>
      <c r="B26" s="1182">
        <v>174873.0</v>
      </c>
      <c r="C26" s="1228" t="s">
        <v>1473</v>
      </c>
      <c r="D26" s="1183" t="s">
        <v>1474</v>
      </c>
      <c r="E26" s="232" t="s">
        <v>511</v>
      </c>
      <c r="F26" s="1229" t="s">
        <v>564</v>
      </c>
      <c r="G26" s="1228" t="s">
        <v>771</v>
      </c>
      <c r="H26" s="1183" t="s">
        <v>612</v>
      </c>
      <c r="I26" s="1100" t="str">
        <f t="shared" si="1"/>
        <v>#REF!</v>
      </c>
      <c r="J26" s="413">
        <v>9.0</v>
      </c>
      <c r="K26" s="413">
        <v>2024.0</v>
      </c>
      <c r="L26" s="1109">
        <v>45536.0</v>
      </c>
      <c r="M26" s="416">
        <v>45565.0</v>
      </c>
      <c r="N26" s="543">
        <f t="shared" si="16"/>
        <v>21</v>
      </c>
      <c r="O26" s="1084">
        <f t="shared" si="3"/>
        <v>1</v>
      </c>
      <c r="P26" s="231">
        <f t="shared" si="4"/>
        <v>1</v>
      </c>
      <c r="Q26" s="1113">
        <v>1.0</v>
      </c>
      <c r="R26" s="1101"/>
      <c r="S26" s="1125" t="s">
        <v>517</v>
      </c>
      <c r="T26" s="1182" t="s">
        <v>2105</v>
      </c>
      <c r="U26" s="1084">
        <f t="shared" si="5"/>
        <v>1</v>
      </c>
      <c r="V26" s="1102">
        <f t="shared" si="6"/>
        <v>1</v>
      </c>
      <c r="W26" s="1102">
        <f t="shared" si="7"/>
        <v>1</v>
      </c>
      <c r="X26" s="1102">
        <f t="shared" si="8"/>
        <v>1</v>
      </c>
      <c r="Y26" s="1103">
        <f t="shared" si="9"/>
        <v>1</v>
      </c>
      <c r="Z26" s="1104" t="str">
        <f t="shared" si="10"/>
        <v>#REF!</v>
      </c>
      <c r="AA26" s="1085" t="str">
        <f t="shared" si="11"/>
        <v>#REF!</v>
      </c>
      <c r="AB26" s="1085" t="str">
        <f t="shared" si="12"/>
        <v>#REF!</v>
      </c>
      <c r="AC26" s="1105">
        <f t="shared" si="13"/>
        <v>0</v>
      </c>
      <c r="AD26" s="1105" t="str">
        <f t="shared" si="14"/>
        <v>#REF!</v>
      </c>
      <c r="AE26" s="1105" t="str">
        <f t="shared" si="15"/>
        <v>#REF!</v>
      </c>
      <c r="AF26" s="1106"/>
      <c r="AG26" s="1090"/>
      <c r="AH26" s="1090"/>
      <c r="AI26" s="1090"/>
    </row>
    <row r="27" ht="15.0" customHeight="1">
      <c r="A27" s="1098">
        <v>25.0</v>
      </c>
      <c r="B27" s="1182">
        <v>465487.0</v>
      </c>
      <c r="C27" s="1228" t="s">
        <v>1582</v>
      </c>
      <c r="D27" s="1183" t="s">
        <v>1583</v>
      </c>
      <c r="E27" s="220" t="s">
        <v>511</v>
      </c>
      <c r="F27" s="1229" t="s">
        <v>546</v>
      </c>
      <c r="G27" s="1228" t="s">
        <v>790</v>
      </c>
      <c r="H27" s="1183" t="s">
        <v>616</v>
      </c>
      <c r="I27" s="1100" t="str">
        <f t="shared" si="1"/>
        <v>#REF!</v>
      </c>
      <c r="J27" s="413">
        <v>9.0</v>
      </c>
      <c r="K27" s="413">
        <v>2024.0</v>
      </c>
      <c r="L27" s="1109">
        <v>45536.0</v>
      </c>
      <c r="M27" s="416">
        <v>45565.0</v>
      </c>
      <c r="N27" s="543">
        <f t="shared" si="16"/>
        <v>21</v>
      </c>
      <c r="O27" s="1084">
        <f t="shared" si="3"/>
        <v>1</v>
      </c>
      <c r="P27" s="231">
        <f t="shared" si="4"/>
        <v>1</v>
      </c>
      <c r="Q27" s="1113">
        <v>1.0</v>
      </c>
      <c r="R27" s="1101"/>
      <c r="S27" s="1125" t="s">
        <v>517</v>
      </c>
      <c r="T27" s="1182" t="s">
        <v>2105</v>
      </c>
      <c r="U27" s="1084">
        <f t="shared" si="5"/>
        <v>1</v>
      </c>
      <c r="V27" s="1102">
        <f t="shared" si="6"/>
        <v>1</v>
      </c>
      <c r="W27" s="1102">
        <f t="shared" si="7"/>
        <v>1</v>
      </c>
      <c r="X27" s="1102">
        <f t="shared" si="8"/>
        <v>1</v>
      </c>
      <c r="Y27" s="1103">
        <f t="shared" si="9"/>
        <v>1</v>
      </c>
      <c r="Z27" s="1104" t="str">
        <f t="shared" si="10"/>
        <v>#REF!</v>
      </c>
      <c r="AA27" s="1085" t="str">
        <f t="shared" si="11"/>
        <v>#REF!</v>
      </c>
      <c r="AB27" s="1085" t="str">
        <f t="shared" si="12"/>
        <v>#REF!</v>
      </c>
      <c r="AC27" s="1105">
        <f t="shared" si="13"/>
        <v>0</v>
      </c>
      <c r="AD27" s="1105" t="str">
        <f t="shared" si="14"/>
        <v>#REF!</v>
      </c>
      <c r="AE27" s="1105" t="str">
        <f t="shared" si="15"/>
        <v>#REF!</v>
      </c>
      <c r="AF27" s="1106"/>
      <c r="AG27" s="1090"/>
      <c r="AH27" s="1090"/>
      <c r="AI27" s="1090"/>
    </row>
    <row r="28" ht="15.0" customHeight="1">
      <c r="A28" s="1107">
        <v>26.0</v>
      </c>
      <c r="B28" s="1182">
        <v>465625.0</v>
      </c>
      <c r="C28" s="1228" t="s">
        <v>1259</v>
      </c>
      <c r="D28" s="1183" t="s">
        <v>1260</v>
      </c>
      <c r="E28" s="232" t="s">
        <v>511</v>
      </c>
      <c r="F28" s="1229" t="s">
        <v>512</v>
      </c>
      <c r="G28" s="1228" t="s">
        <v>771</v>
      </c>
      <c r="H28" s="1183" t="s">
        <v>541</v>
      </c>
      <c r="I28" s="1100" t="str">
        <f t="shared" si="1"/>
        <v>#REF!</v>
      </c>
      <c r="J28" s="413">
        <v>9.0</v>
      </c>
      <c r="K28" s="413">
        <v>2024.0</v>
      </c>
      <c r="L28" s="1109">
        <v>45536.0</v>
      </c>
      <c r="M28" s="416">
        <v>45565.0</v>
      </c>
      <c r="N28" s="543">
        <f t="shared" si="16"/>
        <v>21</v>
      </c>
      <c r="O28" s="1084">
        <f t="shared" si="3"/>
        <v>1</v>
      </c>
      <c r="P28" s="231">
        <f t="shared" si="4"/>
        <v>1</v>
      </c>
      <c r="Q28" s="1113">
        <v>1.0</v>
      </c>
      <c r="R28" s="1101"/>
      <c r="S28" s="1125" t="s">
        <v>517</v>
      </c>
      <c r="T28" s="1182" t="s">
        <v>2105</v>
      </c>
      <c r="U28" s="1084">
        <f t="shared" si="5"/>
        <v>1</v>
      </c>
      <c r="V28" s="1102">
        <f t="shared" si="6"/>
        <v>1</v>
      </c>
      <c r="W28" s="1102">
        <f t="shared" si="7"/>
        <v>1</v>
      </c>
      <c r="X28" s="1102">
        <f t="shared" si="8"/>
        <v>1</v>
      </c>
      <c r="Y28" s="1103">
        <f t="shared" si="9"/>
        <v>1</v>
      </c>
      <c r="Z28" s="1104" t="str">
        <f t="shared" si="10"/>
        <v>#REF!</v>
      </c>
      <c r="AA28" s="1085" t="str">
        <f t="shared" si="11"/>
        <v>#REF!</v>
      </c>
      <c r="AB28" s="1085" t="str">
        <f t="shared" si="12"/>
        <v>#REF!</v>
      </c>
      <c r="AC28" s="1105">
        <f t="shared" si="13"/>
        <v>0</v>
      </c>
      <c r="AD28" s="1105" t="str">
        <f t="shared" si="14"/>
        <v>#REF!</v>
      </c>
      <c r="AE28" s="1105" t="str">
        <f t="shared" si="15"/>
        <v>#REF!</v>
      </c>
      <c r="AF28" s="1106"/>
      <c r="AG28" s="1090"/>
      <c r="AH28" s="1090"/>
      <c r="AI28" s="1090"/>
    </row>
    <row r="29" ht="15.0" customHeight="1">
      <c r="A29" s="1098">
        <v>27.0</v>
      </c>
      <c r="B29" s="1182">
        <v>466041.0</v>
      </c>
      <c r="C29" s="1228" t="s">
        <v>1495</v>
      </c>
      <c r="D29" s="1183" t="s">
        <v>1496</v>
      </c>
      <c r="E29" s="232" t="s">
        <v>511</v>
      </c>
      <c r="F29" s="1229" t="s">
        <v>564</v>
      </c>
      <c r="G29" s="1228" t="s">
        <v>771</v>
      </c>
      <c r="H29" s="1183" t="s">
        <v>612</v>
      </c>
      <c r="I29" s="1100" t="str">
        <f t="shared" si="1"/>
        <v>#REF!</v>
      </c>
      <c r="J29" s="413">
        <v>9.0</v>
      </c>
      <c r="K29" s="413">
        <v>2024.0</v>
      </c>
      <c r="L29" s="1109">
        <v>45536.0</v>
      </c>
      <c r="M29" s="416">
        <v>45565.0</v>
      </c>
      <c r="N29" s="543">
        <f t="shared" si="16"/>
        <v>21</v>
      </c>
      <c r="O29" s="1084">
        <f t="shared" si="3"/>
        <v>1</v>
      </c>
      <c r="P29" s="231">
        <f t="shared" si="4"/>
        <v>1</v>
      </c>
      <c r="Q29" s="1113">
        <v>1.0</v>
      </c>
      <c r="R29" s="1101"/>
      <c r="S29" s="1125" t="s">
        <v>517</v>
      </c>
      <c r="T29" s="1182" t="s">
        <v>2105</v>
      </c>
      <c r="U29" s="1084">
        <f t="shared" si="5"/>
        <v>1</v>
      </c>
      <c r="V29" s="1102">
        <f t="shared" si="6"/>
        <v>1</v>
      </c>
      <c r="W29" s="1102">
        <f t="shared" si="7"/>
        <v>1</v>
      </c>
      <c r="X29" s="1102">
        <f t="shared" si="8"/>
        <v>1</v>
      </c>
      <c r="Y29" s="1103">
        <f t="shared" si="9"/>
        <v>1</v>
      </c>
      <c r="Z29" s="1104" t="str">
        <f t="shared" si="10"/>
        <v>#REF!</v>
      </c>
      <c r="AA29" s="1085" t="str">
        <f t="shared" si="11"/>
        <v>#REF!</v>
      </c>
      <c r="AB29" s="1085" t="str">
        <f t="shared" si="12"/>
        <v>#REF!</v>
      </c>
      <c r="AC29" s="1105">
        <f t="shared" si="13"/>
        <v>0</v>
      </c>
      <c r="AD29" s="1105" t="str">
        <f t="shared" si="14"/>
        <v>#REF!</v>
      </c>
      <c r="AE29" s="1105" t="str">
        <f t="shared" si="15"/>
        <v>#REF!</v>
      </c>
      <c r="AF29" s="1106"/>
      <c r="AG29" s="1090"/>
      <c r="AH29" s="1090"/>
      <c r="AI29" s="1090"/>
    </row>
    <row r="30" ht="15.0" customHeight="1">
      <c r="A30" s="1098">
        <v>28.0</v>
      </c>
      <c r="B30" s="1182">
        <v>467513.0</v>
      </c>
      <c r="C30" s="1228" t="s">
        <v>2146</v>
      </c>
      <c r="D30" s="1183" t="s">
        <v>2147</v>
      </c>
      <c r="E30" s="232" t="s">
        <v>511</v>
      </c>
      <c r="F30" s="1229" t="s">
        <v>512</v>
      </c>
      <c r="G30" s="1228" t="s">
        <v>771</v>
      </c>
      <c r="H30" s="1183" t="s">
        <v>541</v>
      </c>
      <c r="I30" s="1100" t="str">
        <f t="shared" si="1"/>
        <v>#REF!</v>
      </c>
      <c r="J30" s="413">
        <v>9.0</v>
      </c>
      <c r="K30" s="413">
        <v>2024.0</v>
      </c>
      <c r="L30" s="1109">
        <v>45536.0</v>
      </c>
      <c r="M30" s="416">
        <v>45565.0</v>
      </c>
      <c r="N30" s="543">
        <f t="shared" si="16"/>
        <v>21</v>
      </c>
      <c r="O30" s="1084">
        <f t="shared" si="3"/>
        <v>1</v>
      </c>
      <c r="P30" s="231">
        <f t="shared" si="4"/>
        <v>1</v>
      </c>
      <c r="Q30" s="1113">
        <v>1.0</v>
      </c>
      <c r="R30" s="1101"/>
      <c r="S30" s="1125" t="s">
        <v>517</v>
      </c>
      <c r="T30" s="1182" t="s">
        <v>2105</v>
      </c>
      <c r="U30" s="1084">
        <f t="shared" si="5"/>
        <v>1</v>
      </c>
      <c r="V30" s="1102">
        <f t="shared" si="6"/>
        <v>1</v>
      </c>
      <c r="W30" s="1102">
        <f t="shared" si="7"/>
        <v>1</v>
      </c>
      <c r="X30" s="1102">
        <f t="shared" si="8"/>
        <v>1</v>
      </c>
      <c r="Y30" s="1103">
        <f t="shared" si="9"/>
        <v>1</v>
      </c>
      <c r="Z30" s="1104" t="str">
        <f t="shared" si="10"/>
        <v>#REF!</v>
      </c>
      <c r="AA30" s="1085" t="str">
        <f t="shared" si="11"/>
        <v>#REF!</v>
      </c>
      <c r="AB30" s="1085" t="str">
        <f t="shared" si="12"/>
        <v>#REF!</v>
      </c>
      <c r="AC30" s="1105">
        <f t="shared" si="13"/>
        <v>0</v>
      </c>
      <c r="AD30" s="1105" t="str">
        <f t="shared" si="14"/>
        <v>#REF!</v>
      </c>
      <c r="AE30" s="1105" t="str">
        <f t="shared" si="15"/>
        <v>#REF!</v>
      </c>
      <c r="AF30" s="1106"/>
      <c r="AG30" s="1090"/>
      <c r="AH30" s="1090"/>
      <c r="AI30" s="1090"/>
    </row>
    <row r="31" ht="15.0" customHeight="1">
      <c r="A31" s="1232">
        <v>29.0</v>
      </c>
      <c r="B31" s="1233">
        <v>465333.0</v>
      </c>
      <c r="C31" s="1234" t="s">
        <v>1261</v>
      </c>
      <c r="D31" s="1235" t="s">
        <v>1262</v>
      </c>
      <c r="E31" s="1236" t="s">
        <v>511</v>
      </c>
      <c r="F31" s="1237" t="s">
        <v>512</v>
      </c>
      <c r="G31" s="1234" t="s">
        <v>790</v>
      </c>
      <c r="H31" s="1235" t="s">
        <v>531</v>
      </c>
      <c r="I31" s="1238" t="str">
        <f t="shared" si="1"/>
        <v>#REF!</v>
      </c>
      <c r="J31" s="1239">
        <v>9.0</v>
      </c>
      <c r="K31" s="1239">
        <v>2024.0</v>
      </c>
      <c r="L31" s="1240">
        <v>45536.0</v>
      </c>
      <c r="M31" s="1241">
        <v>45557.0</v>
      </c>
      <c r="N31" s="1242">
        <f t="shared" si="16"/>
        <v>15</v>
      </c>
      <c r="O31" s="1227">
        <f t="shared" si="3"/>
        <v>0.7142857143</v>
      </c>
      <c r="P31" s="1243">
        <f t="shared" si="4"/>
        <v>0.714</v>
      </c>
      <c r="Q31" s="1244">
        <f t="shared" ref="Q31:Q58" si="17">P31</f>
        <v>0.714</v>
      </c>
      <c r="R31" s="1244"/>
      <c r="S31" s="1245" t="s">
        <v>517</v>
      </c>
      <c r="T31" s="1233" t="s">
        <v>2113</v>
      </c>
      <c r="U31" s="1227">
        <f t="shared" si="5"/>
        <v>0.714</v>
      </c>
      <c r="V31" s="1246">
        <f t="shared" si="6"/>
        <v>1</v>
      </c>
      <c r="W31" s="1246">
        <f t="shared" si="7"/>
        <v>1</v>
      </c>
      <c r="X31" s="1246">
        <f t="shared" si="8"/>
        <v>1</v>
      </c>
      <c r="Y31" s="1247">
        <f t="shared" si="9"/>
        <v>1</v>
      </c>
      <c r="Z31" s="1248" t="str">
        <f t="shared" si="10"/>
        <v>#REF!</v>
      </c>
      <c r="AA31" s="1249" t="str">
        <f t="shared" si="11"/>
        <v>#REF!</v>
      </c>
      <c r="AB31" s="1249" t="str">
        <f t="shared" si="12"/>
        <v>#REF!</v>
      </c>
      <c r="AC31" s="1250">
        <f t="shared" si="13"/>
        <v>0</v>
      </c>
      <c r="AD31" s="1250" t="str">
        <f t="shared" si="14"/>
        <v>#REF!</v>
      </c>
      <c r="AE31" s="1250" t="str">
        <f t="shared" si="15"/>
        <v>#REF!</v>
      </c>
      <c r="AF31" s="1251"/>
      <c r="AG31" s="1252"/>
      <c r="AH31" s="1252"/>
      <c r="AI31" s="1252"/>
    </row>
    <row r="32" ht="15.0" customHeight="1">
      <c r="A32" s="1253">
        <v>30.0</v>
      </c>
      <c r="B32" s="1226">
        <v>466839.0</v>
      </c>
      <c r="C32" s="1254" t="s">
        <v>1501</v>
      </c>
      <c r="D32" s="1236" t="s">
        <v>1502</v>
      </c>
      <c r="E32" s="1255" t="s">
        <v>511</v>
      </c>
      <c r="F32" s="1256" t="s">
        <v>512</v>
      </c>
      <c r="G32" s="1254" t="s">
        <v>790</v>
      </c>
      <c r="H32" s="1236" t="s">
        <v>531</v>
      </c>
      <c r="I32" s="1238" t="str">
        <f t="shared" si="1"/>
        <v>#REF!</v>
      </c>
      <c r="J32" s="1239">
        <v>9.0</v>
      </c>
      <c r="K32" s="1257">
        <v>2024.0</v>
      </c>
      <c r="L32" s="1240">
        <v>45536.0</v>
      </c>
      <c r="M32" s="1241">
        <v>45565.0</v>
      </c>
      <c r="N32" s="1242">
        <f t="shared" si="16"/>
        <v>21</v>
      </c>
      <c r="O32" s="1227">
        <f t="shared" si="3"/>
        <v>1</v>
      </c>
      <c r="P32" s="1243">
        <f t="shared" si="4"/>
        <v>1</v>
      </c>
      <c r="Q32" s="1244">
        <f t="shared" si="17"/>
        <v>1</v>
      </c>
      <c r="R32" s="1258"/>
      <c r="S32" s="1245" t="s">
        <v>517</v>
      </c>
      <c r="T32" s="1226" t="s">
        <v>2113</v>
      </c>
      <c r="U32" s="1259">
        <f t="shared" si="5"/>
        <v>1</v>
      </c>
      <c r="V32" s="1246">
        <f t="shared" si="6"/>
        <v>1</v>
      </c>
      <c r="W32" s="1247">
        <f t="shared" si="7"/>
        <v>1</v>
      </c>
      <c r="X32" s="1247">
        <f t="shared" si="8"/>
        <v>1</v>
      </c>
      <c r="Y32" s="1247">
        <f t="shared" si="9"/>
        <v>1</v>
      </c>
      <c r="Z32" s="1260" t="str">
        <f t="shared" si="10"/>
        <v>#REF!</v>
      </c>
      <c r="AA32" s="1261" t="str">
        <f t="shared" si="11"/>
        <v>#REF!</v>
      </c>
      <c r="AB32" s="1261" t="str">
        <f t="shared" si="12"/>
        <v>#REF!</v>
      </c>
      <c r="AC32" s="1250">
        <f t="shared" si="13"/>
        <v>0</v>
      </c>
      <c r="AD32" s="1262" t="str">
        <f t="shared" si="14"/>
        <v>#REF!</v>
      </c>
      <c r="AE32" s="1262" t="str">
        <f t="shared" si="15"/>
        <v>#REF!</v>
      </c>
      <c r="AF32" s="1251"/>
      <c r="AG32" s="1263"/>
      <c r="AH32" s="1263"/>
      <c r="AI32" s="1263"/>
    </row>
    <row r="33" ht="15.0" customHeight="1">
      <c r="A33" s="1232">
        <v>31.0</v>
      </c>
      <c r="B33" s="1226">
        <v>467151.0</v>
      </c>
      <c r="C33" s="1254" t="s">
        <v>1504</v>
      </c>
      <c r="D33" s="1236" t="s">
        <v>1505</v>
      </c>
      <c r="E33" s="1235" t="s">
        <v>511</v>
      </c>
      <c r="F33" s="1256" t="s">
        <v>1506</v>
      </c>
      <c r="G33" s="1254" t="s">
        <v>790</v>
      </c>
      <c r="H33" s="1236" t="s">
        <v>531</v>
      </c>
      <c r="I33" s="1238">
        <v>1.24</v>
      </c>
      <c r="J33" s="1239">
        <v>9.0</v>
      </c>
      <c r="K33" s="1264">
        <v>2024.0</v>
      </c>
      <c r="L33" s="1240">
        <v>45536.0</v>
      </c>
      <c r="M33" s="1241">
        <v>45565.0</v>
      </c>
      <c r="N33" s="1242">
        <f t="shared" si="16"/>
        <v>21</v>
      </c>
      <c r="O33" s="1227">
        <f t="shared" si="3"/>
        <v>1</v>
      </c>
      <c r="P33" s="1243">
        <f t="shared" si="4"/>
        <v>1</v>
      </c>
      <c r="Q33" s="1244">
        <f t="shared" si="17"/>
        <v>1</v>
      </c>
      <c r="R33" s="1265"/>
      <c r="S33" s="1245" t="s">
        <v>517</v>
      </c>
      <c r="T33" s="1226" t="s">
        <v>2113</v>
      </c>
      <c r="U33" s="1227">
        <f t="shared" si="5"/>
        <v>1</v>
      </c>
      <c r="V33" s="1246">
        <f t="shared" si="6"/>
        <v>1</v>
      </c>
      <c r="W33" s="1246">
        <f t="shared" si="7"/>
        <v>1</v>
      </c>
      <c r="X33" s="1246">
        <f t="shared" si="8"/>
        <v>1</v>
      </c>
      <c r="Y33" s="1247">
        <f t="shared" si="9"/>
        <v>1</v>
      </c>
      <c r="Z33" s="1248" t="str">
        <f t="shared" si="10"/>
        <v>#REF!</v>
      </c>
      <c r="AA33" s="1249" t="str">
        <f t="shared" si="11"/>
        <v>#REF!</v>
      </c>
      <c r="AB33" s="1261" t="str">
        <f t="shared" si="12"/>
        <v>#REF!</v>
      </c>
      <c r="AC33" s="1250">
        <f t="shared" si="13"/>
        <v>0</v>
      </c>
      <c r="AD33" s="1262" t="str">
        <f t="shared" si="14"/>
        <v>#REF!</v>
      </c>
      <c r="AE33" s="1250" t="str">
        <f t="shared" si="15"/>
        <v>#REF!</v>
      </c>
      <c r="AF33" s="1255"/>
      <c r="AG33" s="1252"/>
      <c r="AH33" s="1252"/>
      <c r="AI33" s="1252"/>
    </row>
    <row r="34" ht="15.0" customHeight="1">
      <c r="A34" s="1253">
        <v>32.0</v>
      </c>
      <c r="B34" s="1226">
        <v>468599.0</v>
      </c>
      <c r="C34" s="1254" t="s">
        <v>2114</v>
      </c>
      <c r="D34" s="1236" t="s">
        <v>2115</v>
      </c>
      <c r="E34" s="1236" t="s">
        <v>511</v>
      </c>
      <c r="F34" s="1256" t="s">
        <v>546</v>
      </c>
      <c r="G34" s="1254" t="s">
        <v>790</v>
      </c>
      <c r="H34" s="1236" t="s">
        <v>616</v>
      </c>
      <c r="I34" s="1238" t="str">
        <f t="shared" ref="I34:I56" si="18">VLOOKUP(H34,NLTC!$C$5:$D$28,2,0)</f>
        <v>#REF!</v>
      </c>
      <c r="J34" s="1239">
        <v>9.0</v>
      </c>
      <c r="K34" s="1239">
        <v>2024.0</v>
      </c>
      <c r="L34" s="1240">
        <v>45536.0</v>
      </c>
      <c r="M34" s="1241">
        <v>45565.0</v>
      </c>
      <c r="N34" s="1242">
        <f t="shared" si="16"/>
        <v>21</v>
      </c>
      <c r="O34" s="1227">
        <f t="shared" si="3"/>
        <v>1</v>
      </c>
      <c r="P34" s="1243">
        <f t="shared" si="4"/>
        <v>1</v>
      </c>
      <c r="Q34" s="1244">
        <f t="shared" si="17"/>
        <v>1</v>
      </c>
      <c r="R34" s="1244"/>
      <c r="S34" s="1245" t="s">
        <v>517</v>
      </c>
      <c r="T34" s="1226" t="s">
        <v>2113</v>
      </c>
      <c r="U34" s="1227">
        <f t="shared" si="5"/>
        <v>1</v>
      </c>
      <c r="V34" s="1246">
        <f t="shared" si="6"/>
        <v>1</v>
      </c>
      <c r="W34" s="1246">
        <f t="shared" si="7"/>
        <v>1</v>
      </c>
      <c r="X34" s="1246">
        <f t="shared" si="8"/>
        <v>1</v>
      </c>
      <c r="Y34" s="1247">
        <f t="shared" si="9"/>
        <v>1</v>
      </c>
      <c r="Z34" s="1248" t="str">
        <f t="shared" si="10"/>
        <v>#REF!</v>
      </c>
      <c r="AA34" s="1249" t="str">
        <f t="shared" si="11"/>
        <v>#REF!</v>
      </c>
      <c r="AB34" s="1249" t="str">
        <f t="shared" si="12"/>
        <v>#REF!</v>
      </c>
      <c r="AC34" s="1250">
        <f t="shared" si="13"/>
        <v>0</v>
      </c>
      <c r="AD34" s="1262" t="str">
        <f t="shared" si="14"/>
        <v>#REF!</v>
      </c>
      <c r="AE34" s="1250" t="str">
        <f t="shared" si="15"/>
        <v>#REF!</v>
      </c>
      <c r="AF34" s="1251"/>
      <c r="AG34" s="1252"/>
      <c r="AH34" s="1252"/>
      <c r="AI34" s="1252"/>
    </row>
    <row r="35" ht="15.0" customHeight="1">
      <c r="A35" s="1232">
        <v>33.0</v>
      </c>
      <c r="B35" s="1233">
        <v>282563.0</v>
      </c>
      <c r="C35" s="1234" t="s">
        <v>1109</v>
      </c>
      <c r="D35" s="1235" t="s">
        <v>1320</v>
      </c>
      <c r="E35" s="1236" t="s">
        <v>511</v>
      </c>
      <c r="F35" s="1237" t="s">
        <v>546</v>
      </c>
      <c r="G35" s="1234" t="s">
        <v>771</v>
      </c>
      <c r="H35" s="1235" t="s">
        <v>547</v>
      </c>
      <c r="I35" s="1238" t="str">
        <f t="shared" si="18"/>
        <v>#REF!</v>
      </c>
      <c r="J35" s="1239">
        <v>9.0</v>
      </c>
      <c r="K35" s="1239">
        <v>2024.0</v>
      </c>
      <c r="L35" s="1240">
        <v>45536.0</v>
      </c>
      <c r="M35" s="1240">
        <v>45565.0</v>
      </c>
      <c r="N35" s="1227">
        <v>10.5</v>
      </c>
      <c r="O35" s="1227">
        <f t="shared" si="3"/>
        <v>0.5</v>
      </c>
      <c r="P35" s="1243" t="str">
        <f t="shared" si="4"/>
        <v>#REF!</v>
      </c>
      <c r="Q35" s="1244" t="str">
        <f t="shared" si="17"/>
        <v>#REF!</v>
      </c>
      <c r="R35" s="1244"/>
      <c r="S35" s="1233" t="s">
        <v>525</v>
      </c>
      <c r="T35" s="1235" t="s">
        <v>2118</v>
      </c>
      <c r="U35" s="1227" t="str">
        <f t="shared" si="5"/>
        <v>#REF!</v>
      </c>
      <c r="V35" s="1246" t="str">
        <f t="shared" si="6"/>
        <v>#REF!</v>
      </c>
      <c r="W35" s="1246" t="str">
        <f t="shared" si="7"/>
        <v>#REF!</v>
      </c>
      <c r="X35" s="1246" t="str">
        <f t="shared" si="8"/>
        <v>#REF!</v>
      </c>
      <c r="Y35" s="1247">
        <f t="shared" si="9"/>
        <v>1</v>
      </c>
      <c r="Z35" s="1248" t="str">
        <f t="shared" si="10"/>
        <v>#REF!</v>
      </c>
      <c r="AA35" s="1249" t="str">
        <f t="shared" si="11"/>
        <v>#REF!</v>
      </c>
      <c r="AB35" s="1249" t="str">
        <f t="shared" si="12"/>
        <v>#REF!</v>
      </c>
      <c r="AC35" s="1250" t="str">
        <f t="shared" si="13"/>
        <v>#REF!</v>
      </c>
      <c r="AD35" s="1250" t="str">
        <f t="shared" si="14"/>
        <v>#REF!</v>
      </c>
      <c r="AE35" s="1250" t="str">
        <f t="shared" si="15"/>
        <v>#REF!</v>
      </c>
      <c r="AF35" s="1251"/>
      <c r="AG35" s="1263"/>
      <c r="AH35" s="1263"/>
      <c r="AI35" s="1266"/>
    </row>
    <row r="36" ht="15.0" customHeight="1">
      <c r="A36" s="1253">
        <v>34.0</v>
      </c>
      <c r="B36" s="1226">
        <v>427331.0</v>
      </c>
      <c r="C36" s="1254" t="s">
        <v>1168</v>
      </c>
      <c r="D36" s="1236" t="s">
        <v>1323</v>
      </c>
      <c r="E36" s="1236" t="s">
        <v>511</v>
      </c>
      <c r="F36" s="1256" t="s">
        <v>512</v>
      </c>
      <c r="G36" s="1254" t="s">
        <v>771</v>
      </c>
      <c r="H36" s="1236" t="s">
        <v>541</v>
      </c>
      <c r="I36" s="1238" t="str">
        <f t="shared" si="18"/>
        <v>#REF!</v>
      </c>
      <c r="J36" s="1239">
        <v>9.0</v>
      </c>
      <c r="K36" s="1239">
        <v>2024.0</v>
      </c>
      <c r="L36" s="1240">
        <v>45536.0</v>
      </c>
      <c r="M36" s="1240">
        <v>45557.0</v>
      </c>
      <c r="N36" s="1267">
        <v>15.0</v>
      </c>
      <c r="O36" s="1227">
        <f t="shared" si="3"/>
        <v>0.7142857143</v>
      </c>
      <c r="P36" s="1243" t="str">
        <f t="shared" si="4"/>
        <v>#REF!</v>
      </c>
      <c r="Q36" s="1244" t="str">
        <f t="shared" si="17"/>
        <v>#REF!</v>
      </c>
      <c r="R36" s="1244"/>
      <c r="S36" s="1226" t="s">
        <v>525</v>
      </c>
      <c r="T36" s="1236" t="s">
        <v>2118</v>
      </c>
      <c r="U36" s="1227" t="str">
        <f t="shared" si="5"/>
        <v>#REF!</v>
      </c>
      <c r="V36" s="1246" t="str">
        <f t="shared" si="6"/>
        <v>#REF!</v>
      </c>
      <c r="W36" s="1246" t="str">
        <f t="shared" si="7"/>
        <v>#REF!</v>
      </c>
      <c r="X36" s="1246" t="str">
        <f t="shared" si="8"/>
        <v>#REF!</v>
      </c>
      <c r="Y36" s="1247">
        <f t="shared" si="9"/>
        <v>1</v>
      </c>
      <c r="Z36" s="1248" t="str">
        <f t="shared" si="10"/>
        <v>#REF!</v>
      </c>
      <c r="AA36" s="1249" t="str">
        <f t="shared" si="11"/>
        <v>#REF!</v>
      </c>
      <c r="AB36" s="1249" t="str">
        <f t="shared" si="12"/>
        <v>#REF!</v>
      </c>
      <c r="AC36" s="1250" t="str">
        <f t="shared" si="13"/>
        <v>#REF!</v>
      </c>
      <c r="AD36" s="1250" t="str">
        <f t="shared" si="14"/>
        <v>#REF!</v>
      </c>
      <c r="AE36" s="1250" t="str">
        <f t="shared" si="15"/>
        <v>#REF!</v>
      </c>
      <c r="AF36" s="1251"/>
      <c r="AG36" s="1252"/>
      <c r="AH36" s="1252"/>
      <c r="AI36" s="1252"/>
    </row>
    <row r="37" ht="15.0" customHeight="1">
      <c r="A37" s="1232">
        <v>35.0</v>
      </c>
      <c r="B37" s="1226">
        <v>427331.0</v>
      </c>
      <c r="C37" s="1254" t="s">
        <v>1168</v>
      </c>
      <c r="D37" s="1236" t="s">
        <v>1323</v>
      </c>
      <c r="E37" s="1236" t="s">
        <v>511</v>
      </c>
      <c r="F37" s="1256" t="s">
        <v>512</v>
      </c>
      <c r="G37" s="1254" t="s">
        <v>771</v>
      </c>
      <c r="H37" s="1236" t="s">
        <v>541</v>
      </c>
      <c r="I37" s="1238" t="str">
        <f t="shared" si="18"/>
        <v>#REF!</v>
      </c>
      <c r="J37" s="1239">
        <v>9.0</v>
      </c>
      <c r="K37" s="1239">
        <v>2024.0</v>
      </c>
      <c r="L37" s="1240">
        <v>45561.0</v>
      </c>
      <c r="M37" s="1240">
        <v>45565.0</v>
      </c>
      <c r="N37" s="1267">
        <v>3.0</v>
      </c>
      <c r="O37" s="1227">
        <f t="shared" si="3"/>
        <v>0.1428571429</v>
      </c>
      <c r="P37" s="1243" t="str">
        <f t="shared" si="4"/>
        <v>#REF!</v>
      </c>
      <c r="Q37" s="1244" t="str">
        <f t="shared" si="17"/>
        <v>#REF!</v>
      </c>
      <c r="R37" s="1244"/>
      <c r="S37" s="1226" t="s">
        <v>525</v>
      </c>
      <c r="T37" s="1236" t="s">
        <v>2118</v>
      </c>
      <c r="U37" s="1227" t="str">
        <f t="shared" si="5"/>
        <v>#REF!</v>
      </c>
      <c r="V37" s="1246" t="str">
        <f t="shared" si="6"/>
        <v>#REF!</v>
      </c>
      <c r="W37" s="1246" t="str">
        <f t="shared" si="7"/>
        <v>#REF!</v>
      </c>
      <c r="X37" s="1246" t="str">
        <f t="shared" si="8"/>
        <v>#REF!</v>
      </c>
      <c r="Y37" s="1247">
        <f t="shared" si="9"/>
        <v>1</v>
      </c>
      <c r="Z37" s="1248" t="str">
        <f t="shared" si="10"/>
        <v>#REF!</v>
      </c>
      <c r="AA37" s="1249" t="str">
        <f t="shared" si="11"/>
        <v>#REF!</v>
      </c>
      <c r="AB37" s="1249" t="str">
        <f t="shared" si="12"/>
        <v>#REF!</v>
      </c>
      <c r="AC37" s="1250" t="str">
        <f t="shared" si="13"/>
        <v>#REF!</v>
      </c>
      <c r="AD37" s="1250" t="str">
        <f t="shared" si="14"/>
        <v>#REF!</v>
      </c>
      <c r="AE37" s="1250" t="str">
        <f t="shared" si="15"/>
        <v>#REF!</v>
      </c>
      <c r="AF37" s="1251"/>
      <c r="AG37" s="1252"/>
      <c r="AH37" s="1252"/>
      <c r="AI37" s="1252"/>
    </row>
    <row r="38" ht="15.0" customHeight="1">
      <c r="A38" s="1253">
        <v>36.0</v>
      </c>
      <c r="B38" s="1226">
        <v>429770.0</v>
      </c>
      <c r="C38" s="1254" t="s">
        <v>1174</v>
      </c>
      <c r="D38" s="1236" t="s">
        <v>1324</v>
      </c>
      <c r="E38" s="1236" t="s">
        <v>511</v>
      </c>
      <c r="F38" s="1256" t="s">
        <v>512</v>
      </c>
      <c r="G38" s="1254" t="s">
        <v>665</v>
      </c>
      <c r="H38" s="1236" t="s">
        <v>580</v>
      </c>
      <c r="I38" s="1238" t="str">
        <f t="shared" si="18"/>
        <v>#REF!</v>
      </c>
      <c r="J38" s="1239">
        <v>9.0</v>
      </c>
      <c r="K38" s="1239">
        <v>2024.0</v>
      </c>
      <c r="L38" s="1240">
        <v>45536.0</v>
      </c>
      <c r="M38" s="1240">
        <v>45565.0</v>
      </c>
      <c r="N38" s="1267">
        <v>10.5</v>
      </c>
      <c r="O38" s="1227">
        <f t="shared" si="3"/>
        <v>0.5</v>
      </c>
      <c r="P38" s="1243" t="str">
        <f t="shared" si="4"/>
        <v>#REF!</v>
      </c>
      <c r="Q38" s="1244" t="str">
        <f t="shared" si="17"/>
        <v>#REF!</v>
      </c>
      <c r="R38" s="1244"/>
      <c r="S38" s="1226" t="s">
        <v>525</v>
      </c>
      <c r="T38" s="1236" t="s">
        <v>2118</v>
      </c>
      <c r="U38" s="1227" t="str">
        <f t="shared" si="5"/>
        <v>#REF!</v>
      </c>
      <c r="V38" s="1246" t="str">
        <f t="shared" si="6"/>
        <v>#REF!</v>
      </c>
      <c r="W38" s="1246" t="str">
        <f t="shared" si="7"/>
        <v>#REF!</v>
      </c>
      <c r="X38" s="1246" t="str">
        <f t="shared" si="8"/>
        <v>#REF!</v>
      </c>
      <c r="Y38" s="1247">
        <f t="shared" si="9"/>
        <v>1</v>
      </c>
      <c r="Z38" s="1248" t="str">
        <f t="shared" si="10"/>
        <v>#REF!</v>
      </c>
      <c r="AA38" s="1249" t="str">
        <f t="shared" si="11"/>
        <v>#REF!</v>
      </c>
      <c r="AB38" s="1249" t="str">
        <f t="shared" si="12"/>
        <v>#REF!</v>
      </c>
      <c r="AC38" s="1250" t="str">
        <f t="shared" si="13"/>
        <v>#REF!</v>
      </c>
      <c r="AD38" s="1250" t="str">
        <f t="shared" si="14"/>
        <v>#REF!</v>
      </c>
      <c r="AE38" s="1250" t="str">
        <f t="shared" si="15"/>
        <v>#REF!</v>
      </c>
      <c r="AF38" s="1251"/>
      <c r="AG38" s="1252"/>
      <c r="AH38" s="1252"/>
      <c r="AI38" s="1252"/>
    </row>
    <row r="39" ht="15.0" customHeight="1">
      <c r="A39" s="1253">
        <v>37.0</v>
      </c>
      <c r="B39" s="1226">
        <v>433414.0</v>
      </c>
      <c r="C39" s="1254" t="s">
        <v>1161</v>
      </c>
      <c r="D39" s="1236" t="s">
        <v>1331</v>
      </c>
      <c r="E39" s="1236" t="s">
        <v>511</v>
      </c>
      <c r="F39" s="1256" t="s">
        <v>564</v>
      </c>
      <c r="G39" s="1254" t="s">
        <v>790</v>
      </c>
      <c r="H39" s="1236" t="s">
        <v>565</v>
      </c>
      <c r="I39" s="1238" t="str">
        <f t="shared" si="18"/>
        <v>#REF!</v>
      </c>
      <c r="J39" s="1239">
        <v>9.0</v>
      </c>
      <c r="K39" s="1239">
        <v>2024.0</v>
      </c>
      <c r="L39" s="1240">
        <v>45536.0</v>
      </c>
      <c r="M39" s="1240">
        <v>45565.0</v>
      </c>
      <c r="N39" s="1267">
        <v>21.0</v>
      </c>
      <c r="O39" s="1227">
        <f t="shared" si="3"/>
        <v>1</v>
      </c>
      <c r="P39" s="1243" t="str">
        <f t="shared" si="4"/>
        <v>#REF!</v>
      </c>
      <c r="Q39" s="1244" t="str">
        <f t="shared" si="17"/>
        <v>#REF!</v>
      </c>
      <c r="R39" s="1244"/>
      <c r="S39" s="1226" t="s">
        <v>525</v>
      </c>
      <c r="T39" s="1236" t="s">
        <v>2118</v>
      </c>
      <c r="U39" s="1227" t="str">
        <f t="shared" si="5"/>
        <v>#REF!</v>
      </c>
      <c r="V39" s="1246" t="str">
        <f t="shared" si="6"/>
        <v>#REF!</v>
      </c>
      <c r="W39" s="1246" t="str">
        <f t="shared" si="7"/>
        <v>#REF!</v>
      </c>
      <c r="X39" s="1246" t="str">
        <f t="shared" si="8"/>
        <v>#REF!</v>
      </c>
      <c r="Y39" s="1247">
        <f t="shared" si="9"/>
        <v>1</v>
      </c>
      <c r="Z39" s="1248" t="str">
        <f t="shared" si="10"/>
        <v>#REF!</v>
      </c>
      <c r="AA39" s="1249" t="str">
        <f t="shared" si="11"/>
        <v>#REF!</v>
      </c>
      <c r="AB39" s="1249" t="str">
        <f t="shared" si="12"/>
        <v>#REF!</v>
      </c>
      <c r="AC39" s="1250" t="str">
        <f t="shared" si="13"/>
        <v>#REF!</v>
      </c>
      <c r="AD39" s="1250" t="str">
        <f t="shared" si="14"/>
        <v>#REF!</v>
      </c>
      <c r="AE39" s="1250" t="str">
        <f t="shared" si="15"/>
        <v>#REF!</v>
      </c>
      <c r="AF39" s="1251"/>
      <c r="AG39" s="1252"/>
      <c r="AH39" s="1252"/>
      <c r="AI39" s="1252"/>
    </row>
    <row r="40" ht="15.0" customHeight="1">
      <c r="A40" s="1232">
        <v>38.0</v>
      </c>
      <c r="B40" s="1226">
        <v>434052.0</v>
      </c>
      <c r="C40" s="1254" t="s">
        <v>1178</v>
      </c>
      <c r="D40" s="1236" t="s">
        <v>1326</v>
      </c>
      <c r="E40" s="1236" t="s">
        <v>511</v>
      </c>
      <c r="F40" s="1256" t="s">
        <v>512</v>
      </c>
      <c r="G40" s="1254" t="s">
        <v>665</v>
      </c>
      <c r="H40" s="1236" t="s">
        <v>580</v>
      </c>
      <c r="I40" s="1238" t="str">
        <f t="shared" si="18"/>
        <v>#REF!</v>
      </c>
      <c r="J40" s="1239">
        <v>9.0</v>
      </c>
      <c r="K40" s="1239">
        <v>2024.0</v>
      </c>
      <c r="L40" s="1240">
        <v>45536.0</v>
      </c>
      <c r="M40" s="1240">
        <v>45557.0</v>
      </c>
      <c r="N40" s="1267">
        <v>15.0</v>
      </c>
      <c r="O40" s="1227">
        <f t="shared" si="3"/>
        <v>0.7142857143</v>
      </c>
      <c r="P40" s="1243" t="str">
        <f t="shared" si="4"/>
        <v>#REF!</v>
      </c>
      <c r="Q40" s="1244" t="str">
        <f t="shared" si="17"/>
        <v>#REF!</v>
      </c>
      <c r="R40" s="1244"/>
      <c r="S40" s="1226" t="s">
        <v>525</v>
      </c>
      <c r="T40" s="1236" t="s">
        <v>2118</v>
      </c>
      <c r="U40" s="1227" t="str">
        <f t="shared" si="5"/>
        <v>#REF!</v>
      </c>
      <c r="V40" s="1246" t="str">
        <f t="shared" si="6"/>
        <v>#REF!</v>
      </c>
      <c r="W40" s="1246" t="str">
        <f t="shared" si="7"/>
        <v>#REF!</v>
      </c>
      <c r="X40" s="1246" t="str">
        <f t="shared" si="8"/>
        <v>#REF!</v>
      </c>
      <c r="Y40" s="1247">
        <f t="shared" si="9"/>
        <v>1</v>
      </c>
      <c r="Z40" s="1248" t="str">
        <f t="shared" si="10"/>
        <v>#REF!</v>
      </c>
      <c r="AA40" s="1249" t="str">
        <f t="shared" si="11"/>
        <v>#REF!</v>
      </c>
      <c r="AB40" s="1249" t="str">
        <f t="shared" si="12"/>
        <v>#REF!</v>
      </c>
      <c r="AC40" s="1250" t="str">
        <f t="shared" si="13"/>
        <v>#REF!</v>
      </c>
      <c r="AD40" s="1250" t="str">
        <f t="shared" si="14"/>
        <v>#REF!</v>
      </c>
      <c r="AE40" s="1250" t="str">
        <f t="shared" si="15"/>
        <v>#REF!</v>
      </c>
      <c r="AF40" s="1251"/>
      <c r="AG40" s="1252"/>
      <c r="AH40" s="1252"/>
      <c r="AI40" s="1252"/>
    </row>
    <row r="41" ht="15.0" customHeight="1">
      <c r="A41" s="1253">
        <v>39.0</v>
      </c>
      <c r="B41" s="1226">
        <v>434041.0</v>
      </c>
      <c r="C41" s="1254" t="s">
        <v>957</v>
      </c>
      <c r="D41" s="1236" t="s">
        <v>1328</v>
      </c>
      <c r="E41" s="1236" t="s">
        <v>511</v>
      </c>
      <c r="F41" s="1256" t="s">
        <v>512</v>
      </c>
      <c r="G41" s="1254" t="s">
        <v>795</v>
      </c>
      <c r="H41" s="1236" t="s">
        <v>641</v>
      </c>
      <c r="I41" s="1238" t="str">
        <f t="shared" si="18"/>
        <v>#REF!</v>
      </c>
      <c r="J41" s="1239">
        <v>9.0</v>
      </c>
      <c r="K41" s="1257">
        <v>2024.0</v>
      </c>
      <c r="L41" s="1240">
        <v>45536.0</v>
      </c>
      <c r="M41" s="1240">
        <v>45565.0</v>
      </c>
      <c r="N41" s="1267">
        <v>21.0</v>
      </c>
      <c r="O41" s="1227">
        <f t="shared" si="3"/>
        <v>1</v>
      </c>
      <c r="P41" s="1243" t="str">
        <f t="shared" si="4"/>
        <v>#REF!</v>
      </c>
      <c r="Q41" s="1244" t="str">
        <f t="shared" si="17"/>
        <v>#REF!</v>
      </c>
      <c r="R41" s="1258"/>
      <c r="S41" s="1226" t="s">
        <v>525</v>
      </c>
      <c r="T41" s="1236" t="s">
        <v>2118</v>
      </c>
      <c r="U41" s="1227" t="str">
        <f t="shared" si="5"/>
        <v>#REF!</v>
      </c>
      <c r="V41" s="1246" t="str">
        <f t="shared" si="6"/>
        <v>#REF!</v>
      </c>
      <c r="W41" s="1247" t="str">
        <f t="shared" si="7"/>
        <v>#REF!</v>
      </c>
      <c r="X41" s="1247" t="str">
        <f t="shared" si="8"/>
        <v>#REF!</v>
      </c>
      <c r="Y41" s="1247">
        <f t="shared" si="9"/>
        <v>1</v>
      </c>
      <c r="Z41" s="1248" t="str">
        <f t="shared" si="10"/>
        <v>#REF!</v>
      </c>
      <c r="AA41" s="1261" t="str">
        <f t="shared" si="11"/>
        <v>#REF!</v>
      </c>
      <c r="AB41" s="1261" t="str">
        <f t="shared" si="12"/>
        <v>#REF!</v>
      </c>
      <c r="AC41" s="1262" t="str">
        <f t="shared" si="13"/>
        <v>#REF!</v>
      </c>
      <c r="AD41" s="1262" t="str">
        <f t="shared" si="14"/>
        <v>#REF!</v>
      </c>
      <c r="AE41" s="1262" t="str">
        <f t="shared" si="15"/>
        <v>#REF!</v>
      </c>
      <c r="AF41" s="1268"/>
      <c r="AG41" s="1266"/>
      <c r="AH41" s="1266"/>
      <c r="AI41" s="1266"/>
    </row>
    <row r="42" ht="15.0" customHeight="1">
      <c r="A42" s="1232">
        <v>40.0</v>
      </c>
      <c r="B42" s="1226">
        <v>434052.0</v>
      </c>
      <c r="C42" s="1254" t="s">
        <v>1178</v>
      </c>
      <c r="D42" s="1236" t="s">
        <v>1326</v>
      </c>
      <c r="E42" s="1236" t="s">
        <v>511</v>
      </c>
      <c r="F42" s="1256" t="s">
        <v>512</v>
      </c>
      <c r="G42" s="1254" t="s">
        <v>665</v>
      </c>
      <c r="H42" s="1236" t="s">
        <v>580</v>
      </c>
      <c r="I42" s="1238" t="str">
        <f t="shared" si="18"/>
        <v>#REF!</v>
      </c>
      <c r="J42" s="1239">
        <v>9.0</v>
      </c>
      <c r="K42" s="1239">
        <v>2024.0</v>
      </c>
      <c r="L42" s="1240">
        <v>45562.0</v>
      </c>
      <c r="M42" s="1240">
        <v>45565.0</v>
      </c>
      <c r="N42" s="1267">
        <v>2.0</v>
      </c>
      <c r="O42" s="1227">
        <f t="shared" si="3"/>
        <v>0.09523809524</v>
      </c>
      <c r="P42" s="1243" t="str">
        <f t="shared" si="4"/>
        <v>#REF!</v>
      </c>
      <c r="Q42" s="1244" t="str">
        <f t="shared" si="17"/>
        <v>#REF!</v>
      </c>
      <c r="R42" s="1244"/>
      <c r="S42" s="1226" t="s">
        <v>525</v>
      </c>
      <c r="T42" s="1236" t="s">
        <v>2118</v>
      </c>
      <c r="U42" s="1227" t="str">
        <f t="shared" si="5"/>
        <v>#REF!</v>
      </c>
      <c r="V42" s="1246" t="str">
        <f t="shared" si="6"/>
        <v>#REF!</v>
      </c>
      <c r="W42" s="1246" t="str">
        <f t="shared" si="7"/>
        <v>#REF!</v>
      </c>
      <c r="X42" s="1246" t="str">
        <f t="shared" si="8"/>
        <v>#REF!</v>
      </c>
      <c r="Y42" s="1247">
        <f t="shared" si="9"/>
        <v>1</v>
      </c>
      <c r="Z42" s="1248" t="str">
        <f t="shared" si="10"/>
        <v>#REF!</v>
      </c>
      <c r="AA42" s="1249" t="str">
        <f t="shared" si="11"/>
        <v>#REF!</v>
      </c>
      <c r="AB42" s="1249" t="str">
        <f t="shared" si="12"/>
        <v>#REF!</v>
      </c>
      <c r="AC42" s="1250" t="str">
        <f t="shared" si="13"/>
        <v>#REF!</v>
      </c>
      <c r="AD42" s="1250" t="str">
        <f t="shared" si="14"/>
        <v>#REF!</v>
      </c>
      <c r="AE42" s="1250" t="str">
        <f t="shared" si="15"/>
        <v>#REF!</v>
      </c>
      <c r="AF42" s="1251"/>
      <c r="AG42" s="1252"/>
      <c r="AH42" s="1252"/>
      <c r="AI42" s="1252"/>
    </row>
    <row r="43" ht="15.0" customHeight="1">
      <c r="A43" s="1253">
        <v>41.0</v>
      </c>
      <c r="B43" s="1226">
        <v>436920.0</v>
      </c>
      <c r="C43" s="1254" t="s">
        <v>761</v>
      </c>
      <c r="D43" s="1236" t="s">
        <v>1332</v>
      </c>
      <c r="E43" s="1236" t="s">
        <v>511</v>
      </c>
      <c r="F43" s="1256" t="s">
        <v>546</v>
      </c>
      <c r="G43" s="1254" t="s">
        <v>665</v>
      </c>
      <c r="H43" s="1236" t="s">
        <v>556</v>
      </c>
      <c r="I43" s="1238" t="str">
        <f t="shared" si="18"/>
        <v>#REF!</v>
      </c>
      <c r="J43" s="1239">
        <v>9.0</v>
      </c>
      <c r="K43" s="1239">
        <v>2024.0</v>
      </c>
      <c r="L43" s="1240">
        <v>45536.0</v>
      </c>
      <c r="M43" s="1240">
        <v>45557.0</v>
      </c>
      <c r="N43" s="1267">
        <v>15.0</v>
      </c>
      <c r="O43" s="1227">
        <f t="shared" si="3"/>
        <v>0.7142857143</v>
      </c>
      <c r="P43" s="1243" t="str">
        <f t="shared" si="4"/>
        <v>#REF!</v>
      </c>
      <c r="Q43" s="1244" t="str">
        <f t="shared" si="17"/>
        <v>#REF!</v>
      </c>
      <c r="R43" s="1244"/>
      <c r="S43" s="1226" t="s">
        <v>525</v>
      </c>
      <c r="T43" s="1236" t="s">
        <v>2118</v>
      </c>
      <c r="U43" s="1227" t="str">
        <f t="shared" si="5"/>
        <v>#REF!</v>
      </c>
      <c r="V43" s="1246" t="str">
        <f t="shared" si="6"/>
        <v>#REF!</v>
      </c>
      <c r="W43" s="1246" t="str">
        <f t="shared" si="7"/>
        <v>#REF!</v>
      </c>
      <c r="X43" s="1246" t="str">
        <f t="shared" si="8"/>
        <v>#REF!</v>
      </c>
      <c r="Y43" s="1247">
        <f t="shared" si="9"/>
        <v>1</v>
      </c>
      <c r="Z43" s="1248" t="str">
        <f t="shared" si="10"/>
        <v>#REF!</v>
      </c>
      <c r="AA43" s="1249" t="str">
        <f t="shared" si="11"/>
        <v>#REF!</v>
      </c>
      <c r="AB43" s="1249" t="str">
        <f t="shared" si="12"/>
        <v>#REF!</v>
      </c>
      <c r="AC43" s="1250" t="str">
        <f t="shared" si="13"/>
        <v>#REF!</v>
      </c>
      <c r="AD43" s="1250" t="str">
        <f t="shared" si="14"/>
        <v>#REF!</v>
      </c>
      <c r="AE43" s="1250" t="str">
        <f t="shared" si="15"/>
        <v>#REF!</v>
      </c>
      <c r="AF43" s="1251"/>
      <c r="AG43" s="1270"/>
      <c r="AH43" s="1252"/>
      <c r="AI43" s="1252"/>
    </row>
    <row r="44" ht="15.0" customHeight="1">
      <c r="A44" s="1232">
        <v>42.0</v>
      </c>
      <c r="B44" s="1226">
        <v>436920.0</v>
      </c>
      <c r="C44" s="1254" t="s">
        <v>761</v>
      </c>
      <c r="D44" s="1236" t="s">
        <v>1332</v>
      </c>
      <c r="E44" s="1236" t="s">
        <v>511</v>
      </c>
      <c r="F44" s="1256" t="s">
        <v>546</v>
      </c>
      <c r="G44" s="1254" t="s">
        <v>665</v>
      </c>
      <c r="H44" s="1236" t="s">
        <v>556</v>
      </c>
      <c r="I44" s="1238" t="str">
        <f t="shared" si="18"/>
        <v>#REF!</v>
      </c>
      <c r="J44" s="1239">
        <v>9.0</v>
      </c>
      <c r="K44" s="1239">
        <v>2024.0</v>
      </c>
      <c r="L44" s="1240">
        <v>45562.0</v>
      </c>
      <c r="M44" s="1240">
        <v>45565.0</v>
      </c>
      <c r="N44" s="1267">
        <v>2.0</v>
      </c>
      <c r="O44" s="1227">
        <f t="shared" si="3"/>
        <v>0.09523809524</v>
      </c>
      <c r="P44" s="1243" t="str">
        <f t="shared" si="4"/>
        <v>#REF!</v>
      </c>
      <c r="Q44" s="1244" t="str">
        <f t="shared" si="17"/>
        <v>#REF!</v>
      </c>
      <c r="R44" s="1244"/>
      <c r="S44" s="1226" t="s">
        <v>525</v>
      </c>
      <c r="T44" s="1236" t="s">
        <v>2118</v>
      </c>
      <c r="U44" s="1227" t="str">
        <f t="shared" si="5"/>
        <v>#REF!</v>
      </c>
      <c r="V44" s="1246" t="str">
        <f t="shared" si="6"/>
        <v>#REF!</v>
      </c>
      <c r="W44" s="1246" t="str">
        <f t="shared" si="7"/>
        <v>#REF!</v>
      </c>
      <c r="X44" s="1246" t="str">
        <f t="shared" si="8"/>
        <v>#REF!</v>
      </c>
      <c r="Y44" s="1247">
        <f t="shared" si="9"/>
        <v>1</v>
      </c>
      <c r="Z44" s="1248" t="str">
        <f t="shared" si="10"/>
        <v>#REF!</v>
      </c>
      <c r="AA44" s="1249" t="str">
        <f t="shared" si="11"/>
        <v>#REF!</v>
      </c>
      <c r="AB44" s="1249" t="str">
        <f t="shared" si="12"/>
        <v>#REF!</v>
      </c>
      <c r="AC44" s="1250" t="str">
        <f t="shared" si="13"/>
        <v>#REF!</v>
      </c>
      <c r="AD44" s="1250" t="str">
        <f t="shared" si="14"/>
        <v>#REF!</v>
      </c>
      <c r="AE44" s="1250" t="str">
        <f t="shared" si="15"/>
        <v>#REF!</v>
      </c>
      <c r="AF44" s="1251"/>
      <c r="AG44" s="1252"/>
      <c r="AH44" s="1252"/>
      <c r="AI44" s="1252"/>
    </row>
    <row r="45" ht="15.0" customHeight="1">
      <c r="A45" s="1253">
        <v>43.0</v>
      </c>
      <c r="B45" s="1226">
        <v>439018.0</v>
      </c>
      <c r="C45" s="1254" t="s">
        <v>1010</v>
      </c>
      <c r="D45" s="1236" t="s">
        <v>1336</v>
      </c>
      <c r="E45" s="1236" t="s">
        <v>511</v>
      </c>
      <c r="F45" s="1256" t="s">
        <v>546</v>
      </c>
      <c r="G45" s="1254" t="s">
        <v>665</v>
      </c>
      <c r="H45" s="1236" t="s">
        <v>556</v>
      </c>
      <c r="I45" s="1238" t="str">
        <f t="shared" si="18"/>
        <v>#REF!</v>
      </c>
      <c r="J45" s="1239">
        <v>9.0</v>
      </c>
      <c r="K45" s="1239">
        <v>2024.0</v>
      </c>
      <c r="L45" s="1240">
        <v>45536.0</v>
      </c>
      <c r="M45" s="1240">
        <v>45565.0</v>
      </c>
      <c r="N45" s="1267">
        <v>10.5</v>
      </c>
      <c r="O45" s="1227">
        <f t="shared" si="3"/>
        <v>0.5</v>
      </c>
      <c r="P45" s="1243" t="str">
        <f t="shared" si="4"/>
        <v>#REF!</v>
      </c>
      <c r="Q45" s="1244" t="str">
        <f t="shared" si="17"/>
        <v>#REF!</v>
      </c>
      <c r="R45" s="1244"/>
      <c r="S45" s="1226" t="s">
        <v>525</v>
      </c>
      <c r="T45" s="1236" t="s">
        <v>2118</v>
      </c>
      <c r="U45" s="1227" t="str">
        <f t="shared" si="5"/>
        <v>#REF!</v>
      </c>
      <c r="V45" s="1246" t="str">
        <f t="shared" si="6"/>
        <v>#REF!</v>
      </c>
      <c r="W45" s="1246" t="str">
        <f t="shared" si="7"/>
        <v>#REF!</v>
      </c>
      <c r="X45" s="1246" t="str">
        <f t="shared" si="8"/>
        <v>#REF!</v>
      </c>
      <c r="Y45" s="1247">
        <f t="shared" si="9"/>
        <v>1</v>
      </c>
      <c r="Z45" s="1248" t="str">
        <f t="shared" si="10"/>
        <v>#REF!</v>
      </c>
      <c r="AA45" s="1249" t="str">
        <f t="shared" si="11"/>
        <v>#REF!</v>
      </c>
      <c r="AB45" s="1249" t="str">
        <f t="shared" si="12"/>
        <v>#REF!</v>
      </c>
      <c r="AC45" s="1250" t="str">
        <f t="shared" si="13"/>
        <v>#REF!</v>
      </c>
      <c r="AD45" s="1250" t="str">
        <f t="shared" si="14"/>
        <v>#REF!</v>
      </c>
      <c r="AE45" s="1250" t="str">
        <f t="shared" si="15"/>
        <v>#REF!</v>
      </c>
      <c r="AF45" s="1251"/>
      <c r="AG45" s="1252"/>
      <c r="AH45" s="1252"/>
      <c r="AI45" s="1252"/>
    </row>
    <row r="46" ht="15.0" customHeight="1">
      <c r="A46" s="1232">
        <v>44.0</v>
      </c>
      <c r="B46" s="1226">
        <v>440698.0</v>
      </c>
      <c r="C46" s="1254" t="s">
        <v>1182</v>
      </c>
      <c r="D46" s="1236" t="s">
        <v>1341</v>
      </c>
      <c r="E46" s="1236" t="s">
        <v>511</v>
      </c>
      <c r="F46" s="1256" t="s">
        <v>564</v>
      </c>
      <c r="G46" s="1254" t="s">
        <v>790</v>
      </c>
      <c r="H46" s="1236" t="s">
        <v>565</v>
      </c>
      <c r="I46" s="1238" t="str">
        <f t="shared" si="18"/>
        <v>#REF!</v>
      </c>
      <c r="J46" s="1239">
        <v>9.0</v>
      </c>
      <c r="K46" s="1239">
        <v>2024.0</v>
      </c>
      <c r="L46" s="1240">
        <v>45536.0</v>
      </c>
      <c r="M46" s="1240">
        <v>45565.0</v>
      </c>
      <c r="N46" s="1267">
        <v>10.5</v>
      </c>
      <c r="O46" s="1227">
        <f t="shared" si="3"/>
        <v>0.5</v>
      </c>
      <c r="P46" s="1243" t="str">
        <f t="shared" si="4"/>
        <v>#REF!</v>
      </c>
      <c r="Q46" s="1244" t="str">
        <f t="shared" si="17"/>
        <v>#REF!</v>
      </c>
      <c r="R46" s="1244"/>
      <c r="S46" s="1226" t="s">
        <v>525</v>
      </c>
      <c r="T46" s="1236" t="s">
        <v>2118</v>
      </c>
      <c r="U46" s="1227" t="str">
        <f t="shared" si="5"/>
        <v>#REF!</v>
      </c>
      <c r="V46" s="1246" t="str">
        <f t="shared" si="6"/>
        <v>#REF!</v>
      </c>
      <c r="W46" s="1246" t="str">
        <f t="shared" si="7"/>
        <v>#REF!</v>
      </c>
      <c r="X46" s="1246" t="str">
        <f t="shared" si="8"/>
        <v>#REF!</v>
      </c>
      <c r="Y46" s="1247">
        <f t="shared" si="9"/>
        <v>1</v>
      </c>
      <c r="Z46" s="1248" t="str">
        <f t="shared" si="10"/>
        <v>#REF!</v>
      </c>
      <c r="AA46" s="1249" t="str">
        <f t="shared" si="11"/>
        <v>#REF!</v>
      </c>
      <c r="AB46" s="1249" t="str">
        <f t="shared" si="12"/>
        <v>#REF!</v>
      </c>
      <c r="AC46" s="1250" t="str">
        <f t="shared" si="13"/>
        <v>#REF!</v>
      </c>
      <c r="AD46" s="1250" t="str">
        <f t="shared" si="14"/>
        <v>#REF!</v>
      </c>
      <c r="AE46" s="1250" t="str">
        <f t="shared" si="15"/>
        <v>#REF!</v>
      </c>
      <c r="AF46" s="1251"/>
      <c r="AG46" s="1252"/>
      <c r="AH46" s="1252"/>
      <c r="AI46" s="1252"/>
    </row>
    <row r="47" ht="15.0" customHeight="1">
      <c r="A47" s="1253">
        <v>45.0</v>
      </c>
      <c r="B47" s="1226">
        <v>447405.0</v>
      </c>
      <c r="C47" s="1254" t="s">
        <v>1165</v>
      </c>
      <c r="D47" s="1236" t="s">
        <v>1343</v>
      </c>
      <c r="E47" s="1236" t="s">
        <v>511</v>
      </c>
      <c r="F47" s="1256" t="s">
        <v>564</v>
      </c>
      <c r="G47" s="1254" t="s">
        <v>665</v>
      </c>
      <c r="H47" s="1236" t="s">
        <v>925</v>
      </c>
      <c r="I47" s="1238" t="str">
        <f t="shared" si="18"/>
        <v>#REF!</v>
      </c>
      <c r="J47" s="1239">
        <v>9.0</v>
      </c>
      <c r="K47" s="1239">
        <v>2024.0</v>
      </c>
      <c r="L47" s="1240">
        <v>45536.0</v>
      </c>
      <c r="M47" s="1240">
        <v>45557.0</v>
      </c>
      <c r="N47" s="1267">
        <v>15.0</v>
      </c>
      <c r="O47" s="1227">
        <f t="shared" si="3"/>
        <v>0.7142857143</v>
      </c>
      <c r="P47" s="1243" t="str">
        <f t="shared" si="4"/>
        <v>#REF!</v>
      </c>
      <c r="Q47" s="1244" t="str">
        <f t="shared" si="17"/>
        <v>#REF!</v>
      </c>
      <c r="R47" s="1244"/>
      <c r="S47" s="1226" t="s">
        <v>525</v>
      </c>
      <c r="T47" s="1236" t="s">
        <v>2118</v>
      </c>
      <c r="U47" s="1227" t="str">
        <f t="shared" si="5"/>
        <v>#REF!</v>
      </c>
      <c r="V47" s="1246" t="str">
        <f t="shared" si="6"/>
        <v>#REF!</v>
      </c>
      <c r="W47" s="1246" t="str">
        <f t="shared" si="7"/>
        <v>#REF!</v>
      </c>
      <c r="X47" s="1246" t="str">
        <f t="shared" si="8"/>
        <v>#REF!</v>
      </c>
      <c r="Y47" s="1247">
        <f t="shared" si="9"/>
        <v>1</v>
      </c>
      <c r="Z47" s="1248" t="str">
        <f t="shared" si="10"/>
        <v>#REF!</v>
      </c>
      <c r="AA47" s="1249" t="str">
        <f t="shared" si="11"/>
        <v>#REF!</v>
      </c>
      <c r="AB47" s="1249" t="str">
        <f t="shared" si="12"/>
        <v>#REF!</v>
      </c>
      <c r="AC47" s="1250" t="str">
        <f t="shared" si="13"/>
        <v>#REF!</v>
      </c>
      <c r="AD47" s="1250" t="str">
        <f t="shared" si="14"/>
        <v>#REF!</v>
      </c>
      <c r="AE47" s="1250" t="str">
        <f t="shared" si="15"/>
        <v>#REF!</v>
      </c>
      <c r="AF47" s="1251"/>
      <c r="AG47" s="1252"/>
      <c r="AH47" s="1252"/>
      <c r="AI47" s="1252"/>
    </row>
    <row r="48" ht="15.0" customHeight="1">
      <c r="A48" s="1253">
        <v>46.0</v>
      </c>
      <c r="B48" s="1226">
        <v>244496.0</v>
      </c>
      <c r="C48" s="1236" t="s">
        <v>1176</v>
      </c>
      <c r="D48" s="1236" t="s">
        <v>1347</v>
      </c>
      <c r="E48" s="1236" t="s">
        <v>511</v>
      </c>
      <c r="F48" s="1226" t="s">
        <v>512</v>
      </c>
      <c r="G48" s="1236" t="s">
        <v>665</v>
      </c>
      <c r="H48" s="1236" t="s">
        <v>580</v>
      </c>
      <c r="I48" s="1238" t="str">
        <f t="shared" si="18"/>
        <v>#REF!</v>
      </c>
      <c r="J48" s="1239">
        <v>9.0</v>
      </c>
      <c r="K48" s="1239">
        <v>2024.0</v>
      </c>
      <c r="L48" s="1240">
        <v>45536.0</v>
      </c>
      <c r="M48" s="1240">
        <v>45565.0</v>
      </c>
      <c r="N48" s="1267">
        <v>10.5</v>
      </c>
      <c r="O48" s="1227">
        <f t="shared" si="3"/>
        <v>0.5</v>
      </c>
      <c r="P48" s="1243" t="str">
        <f t="shared" si="4"/>
        <v>#REF!</v>
      </c>
      <c r="Q48" s="1244" t="str">
        <f t="shared" si="17"/>
        <v>#REF!</v>
      </c>
      <c r="R48" s="1244"/>
      <c r="S48" s="1226" t="s">
        <v>525</v>
      </c>
      <c r="T48" s="1236" t="s">
        <v>2118</v>
      </c>
      <c r="U48" s="1227" t="str">
        <f t="shared" si="5"/>
        <v>#REF!</v>
      </c>
      <c r="V48" s="1246" t="str">
        <f t="shared" si="6"/>
        <v>#REF!</v>
      </c>
      <c r="W48" s="1246" t="str">
        <f t="shared" si="7"/>
        <v>#REF!</v>
      </c>
      <c r="X48" s="1246" t="str">
        <f t="shared" si="8"/>
        <v>#REF!</v>
      </c>
      <c r="Y48" s="1247">
        <f t="shared" si="9"/>
        <v>1</v>
      </c>
      <c r="Z48" s="1248" t="str">
        <f t="shared" si="10"/>
        <v>#REF!</v>
      </c>
      <c r="AA48" s="1249" t="str">
        <f t="shared" si="11"/>
        <v>#REF!</v>
      </c>
      <c r="AB48" s="1249" t="str">
        <f t="shared" si="12"/>
        <v>#REF!</v>
      </c>
      <c r="AC48" s="1250" t="str">
        <f t="shared" si="13"/>
        <v>#REF!</v>
      </c>
      <c r="AD48" s="1250" t="str">
        <f t="shared" si="14"/>
        <v>#REF!</v>
      </c>
      <c r="AE48" s="1250" t="str">
        <f t="shared" si="15"/>
        <v>#REF!</v>
      </c>
      <c r="AF48" s="1251"/>
      <c r="AG48" s="1252"/>
      <c r="AH48" s="1252"/>
      <c r="AI48" s="1252"/>
    </row>
    <row r="49" ht="15.0" customHeight="1">
      <c r="A49" s="1232">
        <v>47.0</v>
      </c>
      <c r="B49" s="1226">
        <v>458879.0</v>
      </c>
      <c r="C49" s="1236" t="s">
        <v>1124</v>
      </c>
      <c r="D49" s="1236" t="s">
        <v>1351</v>
      </c>
      <c r="E49" s="1236" t="s">
        <v>511</v>
      </c>
      <c r="F49" s="1226" t="s">
        <v>512</v>
      </c>
      <c r="G49" s="1236" t="s">
        <v>771</v>
      </c>
      <c r="H49" s="1236" t="s">
        <v>541</v>
      </c>
      <c r="I49" s="1238" t="str">
        <f t="shared" si="18"/>
        <v>#REF!</v>
      </c>
      <c r="J49" s="1239">
        <v>9.0</v>
      </c>
      <c r="K49" s="1239">
        <v>2024.0</v>
      </c>
      <c r="L49" s="1240">
        <v>45536.0</v>
      </c>
      <c r="M49" s="1240">
        <v>45565.0</v>
      </c>
      <c r="N49" s="1267">
        <v>21.0</v>
      </c>
      <c r="O49" s="1227">
        <f t="shared" si="3"/>
        <v>1</v>
      </c>
      <c r="P49" s="1243" t="str">
        <f t="shared" si="4"/>
        <v>#REF!</v>
      </c>
      <c r="Q49" s="1244" t="str">
        <f t="shared" si="17"/>
        <v>#REF!</v>
      </c>
      <c r="R49" s="1244"/>
      <c r="S49" s="1226" t="s">
        <v>525</v>
      </c>
      <c r="T49" s="1236" t="s">
        <v>2118</v>
      </c>
      <c r="U49" s="1227" t="str">
        <f t="shared" si="5"/>
        <v>#REF!</v>
      </c>
      <c r="V49" s="1246" t="str">
        <f t="shared" si="6"/>
        <v>#REF!</v>
      </c>
      <c r="W49" s="1246" t="str">
        <f t="shared" si="7"/>
        <v>#REF!</v>
      </c>
      <c r="X49" s="1246" t="str">
        <f t="shared" si="8"/>
        <v>#REF!</v>
      </c>
      <c r="Y49" s="1247">
        <f t="shared" si="9"/>
        <v>1</v>
      </c>
      <c r="Z49" s="1248" t="str">
        <f t="shared" si="10"/>
        <v>#REF!</v>
      </c>
      <c r="AA49" s="1249" t="str">
        <f t="shared" si="11"/>
        <v>#REF!</v>
      </c>
      <c r="AB49" s="1249" t="str">
        <f t="shared" si="12"/>
        <v>#REF!</v>
      </c>
      <c r="AC49" s="1250" t="str">
        <f t="shared" si="13"/>
        <v>#REF!</v>
      </c>
      <c r="AD49" s="1250" t="str">
        <f t="shared" si="14"/>
        <v>#REF!</v>
      </c>
      <c r="AE49" s="1250" t="str">
        <f t="shared" si="15"/>
        <v>#REF!</v>
      </c>
      <c r="AF49" s="1251"/>
      <c r="AG49" s="1252"/>
      <c r="AH49" s="1252"/>
      <c r="AI49" s="1252"/>
    </row>
    <row r="50" ht="15.0" customHeight="1">
      <c r="A50" s="1253">
        <v>48.0</v>
      </c>
      <c r="B50" s="1226">
        <v>459051.0</v>
      </c>
      <c r="C50" s="1236" t="s">
        <v>1180</v>
      </c>
      <c r="D50" s="1236" t="s">
        <v>1353</v>
      </c>
      <c r="E50" s="1235" t="s">
        <v>511</v>
      </c>
      <c r="F50" s="1226" t="s">
        <v>546</v>
      </c>
      <c r="G50" s="1236" t="s">
        <v>665</v>
      </c>
      <c r="H50" s="1236" t="s">
        <v>556</v>
      </c>
      <c r="I50" s="1238" t="str">
        <f t="shared" si="18"/>
        <v>#REF!</v>
      </c>
      <c r="J50" s="1239">
        <v>9.0</v>
      </c>
      <c r="K50" s="1239">
        <v>2024.0</v>
      </c>
      <c r="L50" s="1240">
        <v>45536.0</v>
      </c>
      <c r="M50" s="1240">
        <v>45565.0</v>
      </c>
      <c r="N50" s="1267">
        <v>10.5</v>
      </c>
      <c r="O50" s="1227">
        <f t="shared" si="3"/>
        <v>0.5</v>
      </c>
      <c r="P50" s="1243" t="str">
        <f t="shared" si="4"/>
        <v>#REF!</v>
      </c>
      <c r="Q50" s="1244" t="str">
        <f t="shared" si="17"/>
        <v>#REF!</v>
      </c>
      <c r="R50" s="1244"/>
      <c r="S50" s="1226" t="s">
        <v>525</v>
      </c>
      <c r="T50" s="1236" t="s">
        <v>2118</v>
      </c>
      <c r="U50" s="1227" t="str">
        <f t="shared" si="5"/>
        <v>#REF!</v>
      </c>
      <c r="V50" s="1246" t="str">
        <f t="shared" si="6"/>
        <v>#REF!</v>
      </c>
      <c r="W50" s="1246" t="str">
        <f t="shared" si="7"/>
        <v>#REF!</v>
      </c>
      <c r="X50" s="1246" t="str">
        <f t="shared" si="8"/>
        <v>#REF!</v>
      </c>
      <c r="Y50" s="1247">
        <f t="shared" si="9"/>
        <v>1.5</v>
      </c>
      <c r="Z50" s="1248" t="str">
        <f t="shared" si="10"/>
        <v>#REF!</v>
      </c>
      <c r="AA50" s="1249" t="str">
        <f t="shared" si="11"/>
        <v>#REF!</v>
      </c>
      <c r="AB50" s="1249" t="str">
        <f t="shared" si="12"/>
        <v>#REF!</v>
      </c>
      <c r="AC50" s="1250" t="str">
        <f t="shared" si="13"/>
        <v>#REF!</v>
      </c>
      <c r="AD50" s="1250" t="str">
        <f t="shared" si="14"/>
        <v>#REF!</v>
      </c>
      <c r="AE50" s="1250" t="str">
        <f t="shared" si="15"/>
        <v>#REF!</v>
      </c>
      <c r="AF50" s="1251"/>
      <c r="AG50" s="1252"/>
      <c r="AH50" s="1252"/>
      <c r="AI50" s="1252"/>
    </row>
    <row r="51" ht="15.0" customHeight="1">
      <c r="A51" s="1232">
        <v>49.0</v>
      </c>
      <c r="B51" s="1226">
        <v>461687.0</v>
      </c>
      <c r="C51" s="1236" t="s">
        <v>1225</v>
      </c>
      <c r="D51" s="1236" t="s">
        <v>1415</v>
      </c>
      <c r="E51" s="1236" t="s">
        <v>511</v>
      </c>
      <c r="F51" s="1226" t="s">
        <v>546</v>
      </c>
      <c r="G51" s="1236" t="s">
        <v>665</v>
      </c>
      <c r="H51" s="1236" t="s">
        <v>556</v>
      </c>
      <c r="I51" s="1238" t="str">
        <f t="shared" si="18"/>
        <v>#REF!</v>
      </c>
      <c r="J51" s="1239">
        <v>9.0</v>
      </c>
      <c r="K51" s="1239">
        <v>2024.0</v>
      </c>
      <c r="L51" s="1240">
        <v>45536.0</v>
      </c>
      <c r="M51" s="1240">
        <v>45565.0</v>
      </c>
      <c r="N51" s="1267">
        <v>21.0</v>
      </c>
      <c r="O51" s="1227">
        <f t="shared" si="3"/>
        <v>1</v>
      </c>
      <c r="P51" s="1243" t="str">
        <f t="shared" si="4"/>
        <v>#REF!</v>
      </c>
      <c r="Q51" s="1244" t="str">
        <f t="shared" si="17"/>
        <v>#REF!</v>
      </c>
      <c r="R51" s="1244"/>
      <c r="S51" s="1226" t="s">
        <v>525</v>
      </c>
      <c r="T51" s="1236" t="s">
        <v>2118</v>
      </c>
      <c r="U51" s="1227" t="str">
        <f t="shared" si="5"/>
        <v>#REF!</v>
      </c>
      <c r="V51" s="1246" t="str">
        <f t="shared" si="6"/>
        <v>#REF!</v>
      </c>
      <c r="W51" s="1246" t="str">
        <f t="shared" si="7"/>
        <v>#REF!</v>
      </c>
      <c r="X51" s="1246" t="str">
        <f t="shared" si="8"/>
        <v>#REF!</v>
      </c>
      <c r="Y51" s="1247">
        <f t="shared" si="9"/>
        <v>1</v>
      </c>
      <c r="Z51" s="1248" t="str">
        <f t="shared" si="10"/>
        <v>#REF!</v>
      </c>
      <c r="AA51" s="1249" t="str">
        <f t="shared" si="11"/>
        <v>#REF!</v>
      </c>
      <c r="AB51" s="1249" t="str">
        <f t="shared" si="12"/>
        <v>#REF!</v>
      </c>
      <c r="AC51" s="1250" t="str">
        <f t="shared" si="13"/>
        <v>#REF!</v>
      </c>
      <c r="AD51" s="1250" t="str">
        <f t="shared" si="14"/>
        <v>#REF!</v>
      </c>
      <c r="AE51" s="1250" t="str">
        <f t="shared" si="15"/>
        <v>#REF!</v>
      </c>
      <c r="AF51" s="1251"/>
      <c r="AG51" s="1252"/>
      <c r="AH51" s="1252"/>
      <c r="AI51" s="1252"/>
    </row>
    <row r="52" ht="15.0" customHeight="1">
      <c r="A52" s="1253">
        <v>50.0</v>
      </c>
      <c r="B52" s="1226">
        <v>465485.0</v>
      </c>
      <c r="C52" s="1236" t="s">
        <v>1357</v>
      </c>
      <c r="D52" s="1236" t="s">
        <v>1358</v>
      </c>
      <c r="E52" s="1236" t="s">
        <v>511</v>
      </c>
      <c r="F52" s="1226" t="s">
        <v>512</v>
      </c>
      <c r="G52" s="1236" t="s">
        <v>790</v>
      </c>
      <c r="H52" s="1236" t="s">
        <v>531</v>
      </c>
      <c r="I52" s="1238" t="str">
        <f t="shared" si="18"/>
        <v>#REF!</v>
      </c>
      <c r="J52" s="1239">
        <v>9.0</v>
      </c>
      <c r="K52" s="1239">
        <v>2024.0</v>
      </c>
      <c r="L52" s="1240">
        <v>45536.0</v>
      </c>
      <c r="M52" s="1240">
        <v>45557.0</v>
      </c>
      <c r="N52" s="1267">
        <v>15.0</v>
      </c>
      <c r="O52" s="1227">
        <f t="shared" si="3"/>
        <v>0.7142857143</v>
      </c>
      <c r="P52" s="1243" t="str">
        <f t="shared" si="4"/>
        <v>#REF!</v>
      </c>
      <c r="Q52" s="1244" t="str">
        <f t="shared" si="17"/>
        <v>#REF!</v>
      </c>
      <c r="R52" s="1244"/>
      <c r="S52" s="1226" t="s">
        <v>525</v>
      </c>
      <c r="T52" s="1236" t="s">
        <v>2118</v>
      </c>
      <c r="U52" s="1227" t="str">
        <f t="shared" si="5"/>
        <v>#REF!</v>
      </c>
      <c r="V52" s="1246" t="str">
        <f t="shared" si="6"/>
        <v>#REF!</v>
      </c>
      <c r="W52" s="1246" t="str">
        <f t="shared" si="7"/>
        <v>#REF!</v>
      </c>
      <c r="X52" s="1246" t="str">
        <f t="shared" si="8"/>
        <v>#REF!</v>
      </c>
      <c r="Y52" s="1247">
        <f t="shared" si="9"/>
        <v>1</v>
      </c>
      <c r="Z52" s="1248" t="str">
        <f t="shared" si="10"/>
        <v>#REF!</v>
      </c>
      <c r="AA52" s="1249" t="str">
        <f t="shared" si="11"/>
        <v>#REF!</v>
      </c>
      <c r="AB52" s="1249" t="str">
        <f t="shared" si="12"/>
        <v>#REF!</v>
      </c>
      <c r="AC52" s="1250" t="str">
        <f t="shared" si="13"/>
        <v>#REF!</v>
      </c>
      <c r="AD52" s="1250" t="str">
        <f t="shared" si="14"/>
        <v>#REF!</v>
      </c>
      <c r="AE52" s="1250" t="str">
        <f t="shared" si="15"/>
        <v>#REF!</v>
      </c>
      <c r="AF52" s="1251"/>
      <c r="AG52" s="1252"/>
      <c r="AH52" s="1252"/>
      <c r="AI52" s="1252"/>
    </row>
    <row r="53" ht="15.0" customHeight="1">
      <c r="A53" s="1232">
        <v>51.0</v>
      </c>
      <c r="B53" s="1226">
        <v>465485.0</v>
      </c>
      <c r="C53" s="1236" t="s">
        <v>1357</v>
      </c>
      <c r="D53" s="1236" t="s">
        <v>1358</v>
      </c>
      <c r="E53" s="1236" t="s">
        <v>511</v>
      </c>
      <c r="F53" s="1226" t="s">
        <v>512</v>
      </c>
      <c r="G53" s="1236" t="s">
        <v>790</v>
      </c>
      <c r="H53" s="1236" t="s">
        <v>531</v>
      </c>
      <c r="I53" s="1238" t="str">
        <f t="shared" si="18"/>
        <v>#REF!</v>
      </c>
      <c r="J53" s="1239">
        <v>9.0</v>
      </c>
      <c r="K53" s="1239">
        <v>2024.0</v>
      </c>
      <c r="L53" s="1240">
        <v>45563.0</v>
      </c>
      <c r="M53" s="1240">
        <v>45565.0</v>
      </c>
      <c r="N53" s="1267">
        <v>1.0</v>
      </c>
      <c r="O53" s="1227">
        <f t="shared" si="3"/>
        <v>0.04761904762</v>
      </c>
      <c r="P53" s="1243" t="str">
        <f t="shared" si="4"/>
        <v>#REF!</v>
      </c>
      <c r="Q53" s="1244" t="str">
        <f t="shared" si="17"/>
        <v>#REF!</v>
      </c>
      <c r="R53" s="1244"/>
      <c r="S53" s="1226" t="s">
        <v>525</v>
      </c>
      <c r="T53" s="1236" t="s">
        <v>2118</v>
      </c>
      <c r="U53" s="1227" t="str">
        <f t="shared" si="5"/>
        <v>#REF!</v>
      </c>
      <c r="V53" s="1246" t="str">
        <f t="shared" si="6"/>
        <v>#REF!</v>
      </c>
      <c r="W53" s="1246" t="str">
        <f t="shared" si="7"/>
        <v>#REF!</v>
      </c>
      <c r="X53" s="1246" t="str">
        <f t="shared" si="8"/>
        <v>#REF!</v>
      </c>
      <c r="Y53" s="1247">
        <f t="shared" si="9"/>
        <v>1</v>
      </c>
      <c r="Z53" s="1248" t="str">
        <f t="shared" si="10"/>
        <v>#REF!</v>
      </c>
      <c r="AA53" s="1249" t="str">
        <f t="shared" si="11"/>
        <v>#REF!</v>
      </c>
      <c r="AB53" s="1249" t="str">
        <f t="shared" si="12"/>
        <v>#REF!</v>
      </c>
      <c r="AC53" s="1250" t="str">
        <f t="shared" si="13"/>
        <v>#REF!</v>
      </c>
      <c r="AD53" s="1250" t="str">
        <f t="shared" si="14"/>
        <v>#REF!</v>
      </c>
      <c r="AE53" s="1250" t="str">
        <f t="shared" si="15"/>
        <v>#REF!</v>
      </c>
      <c r="AF53" s="1251"/>
      <c r="AG53" s="1252"/>
      <c r="AH53" s="1252"/>
      <c r="AI53" s="1252"/>
    </row>
    <row r="54" ht="15.0" customHeight="1">
      <c r="A54" s="1253">
        <v>52.0</v>
      </c>
      <c r="B54" s="1226">
        <v>465801.0</v>
      </c>
      <c r="C54" s="1236" t="s">
        <v>1360</v>
      </c>
      <c r="D54" s="1236" t="s">
        <v>1361</v>
      </c>
      <c r="E54" s="1236" t="s">
        <v>511</v>
      </c>
      <c r="F54" s="1226" t="s">
        <v>512</v>
      </c>
      <c r="G54" s="1236" t="s">
        <v>893</v>
      </c>
      <c r="H54" s="1236" t="s">
        <v>514</v>
      </c>
      <c r="I54" s="1238" t="str">
        <f t="shared" si="18"/>
        <v>#REF!</v>
      </c>
      <c r="J54" s="1239">
        <v>9.0</v>
      </c>
      <c r="K54" s="1239">
        <v>2024.0</v>
      </c>
      <c r="L54" s="1240">
        <v>45536.0</v>
      </c>
      <c r="M54" s="1240">
        <v>45565.0</v>
      </c>
      <c r="N54" s="1267">
        <v>14.7</v>
      </c>
      <c r="O54" s="1227">
        <f t="shared" si="3"/>
        <v>0.7</v>
      </c>
      <c r="P54" s="1243" t="str">
        <f t="shared" si="4"/>
        <v>#REF!</v>
      </c>
      <c r="Q54" s="1244" t="str">
        <f t="shared" si="17"/>
        <v>#REF!</v>
      </c>
      <c r="R54" s="1244"/>
      <c r="S54" s="1226" t="s">
        <v>525</v>
      </c>
      <c r="T54" s="1236" t="s">
        <v>2118</v>
      </c>
      <c r="U54" s="1227" t="str">
        <f t="shared" si="5"/>
        <v>#REF!</v>
      </c>
      <c r="V54" s="1246" t="str">
        <f t="shared" si="6"/>
        <v>#REF!</v>
      </c>
      <c r="W54" s="1246" t="str">
        <f t="shared" si="7"/>
        <v>#REF!</v>
      </c>
      <c r="X54" s="1246" t="str">
        <f t="shared" si="8"/>
        <v>#REF!</v>
      </c>
      <c r="Y54" s="1247">
        <f t="shared" si="9"/>
        <v>1.7</v>
      </c>
      <c r="Z54" s="1248" t="str">
        <f t="shared" si="10"/>
        <v>#REF!</v>
      </c>
      <c r="AA54" s="1249" t="str">
        <f t="shared" si="11"/>
        <v>#REF!</v>
      </c>
      <c r="AB54" s="1249" t="str">
        <f t="shared" si="12"/>
        <v>#REF!</v>
      </c>
      <c r="AC54" s="1250" t="str">
        <f t="shared" si="13"/>
        <v>#REF!</v>
      </c>
      <c r="AD54" s="1250" t="str">
        <f t="shared" si="14"/>
        <v>#REF!</v>
      </c>
      <c r="AE54" s="1250" t="str">
        <f t="shared" si="15"/>
        <v>#REF!</v>
      </c>
      <c r="AF54" s="1251"/>
      <c r="AG54" s="1252"/>
      <c r="AH54" s="1252"/>
      <c r="AI54" s="1252"/>
    </row>
    <row r="55" ht="15.0" customHeight="1">
      <c r="A55" s="1232">
        <v>53.0</v>
      </c>
      <c r="B55" s="1226">
        <v>466133.0</v>
      </c>
      <c r="C55" s="1236" t="s">
        <v>1568</v>
      </c>
      <c r="D55" s="1236" t="s">
        <v>1569</v>
      </c>
      <c r="E55" s="1236" t="s">
        <v>511</v>
      </c>
      <c r="F55" s="1226" t="s">
        <v>663</v>
      </c>
      <c r="G55" s="1236" t="s">
        <v>787</v>
      </c>
      <c r="H55" s="1236" t="s">
        <v>1570</v>
      </c>
      <c r="I55" s="1238" t="str">
        <f t="shared" si="18"/>
        <v>#REF!</v>
      </c>
      <c r="J55" s="1239">
        <v>9.0</v>
      </c>
      <c r="K55" s="1239">
        <v>2024.0</v>
      </c>
      <c r="L55" s="1240">
        <v>45536.0</v>
      </c>
      <c r="M55" s="1240">
        <v>45565.0</v>
      </c>
      <c r="N55" s="1267">
        <v>10.5</v>
      </c>
      <c r="O55" s="1227">
        <f t="shared" si="3"/>
        <v>0.5</v>
      </c>
      <c r="P55" s="1243" t="str">
        <f t="shared" si="4"/>
        <v>#REF!</v>
      </c>
      <c r="Q55" s="1244" t="str">
        <f t="shared" si="17"/>
        <v>#REF!</v>
      </c>
      <c r="R55" s="1244"/>
      <c r="S55" s="1226" t="s">
        <v>525</v>
      </c>
      <c r="T55" s="1236" t="s">
        <v>2118</v>
      </c>
      <c r="U55" s="1227" t="str">
        <f t="shared" si="5"/>
        <v>#REF!</v>
      </c>
      <c r="V55" s="1246" t="str">
        <f t="shared" si="6"/>
        <v>#REF!</v>
      </c>
      <c r="W55" s="1246" t="str">
        <f t="shared" si="7"/>
        <v>#REF!</v>
      </c>
      <c r="X55" s="1246" t="str">
        <f t="shared" si="8"/>
        <v>#REF!</v>
      </c>
      <c r="Y55" s="1247">
        <f t="shared" si="9"/>
        <v>1.333333333</v>
      </c>
      <c r="Z55" s="1248" t="str">
        <f t="shared" si="10"/>
        <v>#REF!</v>
      </c>
      <c r="AA55" s="1249" t="str">
        <f t="shared" si="11"/>
        <v>#REF!</v>
      </c>
      <c r="AB55" s="1249" t="str">
        <f t="shared" si="12"/>
        <v>#REF!</v>
      </c>
      <c r="AC55" s="1250" t="str">
        <f t="shared" si="13"/>
        <v>#REF!</v>
      </c>
      <c r="AD55" s="1250" t="str">
        <f t="shared" si="14"/>
        <v>#REF!</v>
      </c>
      <c r="AE55" s="1250" t="str">
        <f t="shared" si="15"/>
        <v>#REF!</v>
      </c>
      <c r="AF55" s="1251"/>
      <c r="AG55" s="1252"/>
      <c r="AH55" s="1252"/>
      <c r="AI55" s="1252"/>
    </row>
    <row r="56" ht="15.0" customHeight="1">
      <c r="A56" s="1253">
        <v>54.0</v>
      </c>
      <c r="B56" s="1226">
        <v>434722.0</v>
      </c>
      <c r="C56" s="1236" t="s">
        <v>2244</v>
      </c>
      <c r="D56" s="1236" t="s">
        <v>2245</v>
      </c>
      <c r="E56" s="1236" t="s">
        <v>511</v>
      </c>
      <c r="F56" s="1226" t="s">
        <v>564</v>
      </c>
      <c r="G56" s="1236" t="s">
        <v>665</v>
      </c>
      <c r="H56" s="1236" t="s">
        <v>925</v>
      </c>
      <c r="I56" s="1238" t="str">
        <f t="shared" si="18"/>
        <v>#REF!</v>
      </c>
      <c r="J56" s="1239">
        <v>9.0</v>
      </c>
      <c r="K56" s="1239">
        <v>2024.0</v>
      </c>
      <c r="L56" s="1240">
        <v>45551.0</v>
      </c>
      <c r="M56" s="1240">
        <v>45565.0</v>
      </c>
      <c r="N56" s="1267">
        <v>11.0</v>
      </c>
      <c r="O56" s="1227">
        <f t="shared" si="3"/>
        <v>0.5238095238</v>
      </c>
      <c r="P56" s="1243" t="str">
        <f t="shared" si="4"/>
        <v>#REF!</v>
      </c>
      <c r="Q56" s="1244" t="str">
        <f t="shared" si="17"/>
        <v>#REF!</v>
      </c>
      <c r="R56" s="1244"/>
      <c r="S56" s="1226" t="s">
        <v>525</v>
      </c>
      <c r="T56" s="1236" t="s">
        <v>2118</v>
      </c>
      <c r="U56" s="1227" t="str">
        <f t="shared" si="5"/>
        <v>#REF!</v>
      </c>
      <c r="V56" s="1246" t="str">
        <f t="shared" si="6"/>
        <v>#REF!</v>
      </c>
      <c r="W56" s="1246" t="str">
        <f t="shared" si="7"/>
        <v>#REF!</v>
      </c>
      <c r="X56" s="1246" t="str">
        <f t="shared" si="8"/>
        <v>#REF!</v>
      </c>
      <c r="Y56" s="1247">
        <f t="shared" si="9"/>
        <v>0.5238095238</v>
      </c>
      <c r="Z56" s="1248" t="str">
        <f t="shared" si="10"/>
        <v>#REF!</v>
      </c>
      <c r="AA56" s="1249" t="str">
        <f t="shared" si="11"/>
        <v>#REF!</v>
      </c>
      <c r="AB56" s="1249" t="str">
        <f t="shared" si="12"/>
        <v>#REF!</v>
      </c>
      <c r="AC56" s="1250" t="str">
        <f t="shared" si="13"/>
        <v>#REF!</v>
      </c>
      <c r="AD56" s="1250" t="str">
        <f t="shared" si="14"/>
        <v>#REF!</v>
      </c>
      <c r="AE56" s="1250" t="str">
        <f t="shared" si="15"/>
        <v>#REF!</v>
      </c>
      <c r="AF56" s="1251"/>
      <c r="AG56" s="1252"/>
      <c r="AH56" s="1252"/>
      <c r="AI56" s="1252"/>
    </row>
    <row r="57" ht="15.0" customHeight="1">
      <c r="A57" s="1253"/>
      <c r="B57" s="1290">
        <v>463665.0</v>
      </c>
      <c r="C57" s="1291" t="s">
        <v>1821</v>
      </c>
      <c r="D57" s="1291" t="s">
        <v>1822</v>
      </c>
      <c r="E57" s="1291" t="s">
        <v>892</v>
      </c>
      <c r="F57" s="1290" t="s">
        <v>512</v>
      </c>
      <c r="G57" s="1236" t="s">
        <v>787</v>
      </c>
      <c r="H57" s="1236" t="s">
        <v>570</v>
      </c>
      <c r="I57" s="1238">
        <v>2.03</v>
      </c>
      <c r="J57" s="1239">
        <v>9.0</v>
      </c>
      <c r="K57" s="1239">
        <v>2024.0</v>
      </c>
      <c r="L57" s="1240">
        <v>45536.0</v>
      </c>
      <c r="M57" s="1240">
        <v>45565.0</v>
      </c>
      <c r="N57" s="1267">
        <v>21.0</v>
      </c>
      <c r="O57" s="1227">
        <f t="shared" si="3"/>
        <v>1</v>
      </c>
      <c r="P57" s="1243">
        <f t="shared" si="4"/>
        <v>2.03</v>
      </c>
      <c r="Q57" s="1244">
        <f t="shared" si="17"/>
        <v>2.03</v>
      </c>
      <c r="R57" s="1244"/>
      <c r="S57" s="1226" t="s">
        <v>525</v>
      </c>
      <c r="T57" s="1236" t="s">
        <v>2118</v>
      </c>
      <c r="U57" s="1227">
        <f t="shared" si="5"/>
        <v>2.03</v>
      </c>
      <c r="V57" s="1246">
        <f t="shared" si="6"/>
        <v>2.03</v>
      </c>
      <c r="W57" s="1246">
        <f t="shared" si="7"/>
        <v>2.03</v>
      </c>
      <c r="X57" s="1246">
        <f t="shared" si="8"/>
        <v>1</v>
      </c>
      <c r="Y57" s="1247">
        <f t="shared" si="9"/>
        <v>1</v>
      </c>
      <c r="Z57" s="1248" t="str">
        <f t="shared" si="10"/>
        <v>#REF!</v>
      </c>
      <c r="AA57" s="1249" t="str">
        <f t="shared" si="11"/>
        <v>#REF!</v>
      </c>
      <c r="AB57" s="1249" t="str">
        <f t="shared" si="12"/>
        <v>#REF!</v>
      </c>
      <c r="AC57" s="1250">
        <f t="shared" si="13"/>
        <v>0</v>
      </c>
      <c r="AD57" s="1250" t="str">
        <f t="shared" si="14"/>
        <v>#REF!</v>
      </c>
      <c r="AE57" s="1250" t="str">
        <f t="shared" si="15"/>
        <v>#REF!</v>
      </c>
      <c r="AF57" s="1251"/>
      <c r="AG57" s="1252" t="s">
        <v>2246</v>
      </c>
      <c r="AH57" s="1252"/>
      <c r="AI57" s="1252"/>
    </row>
    <row r="58" ht="15.0" customHeight="1">
      <c r="A58" s="1253"/>
      <c r="B58" s="1292">
        <v>283551.0</v>
      </c>
      <c r="C58" s="1293" t="s">
        <v>914</v>
      </c>
      <c r="D58" s="1293" t="s">
        <v>1772</v>
      </c>
      <c r="E58" s="1293" t="s">
        <v>892</v>
      </c>
      <c r="F58" s="1292" t="s">
        <v>512</v>
      </c>
      <c r="G58" s="1236" t="s">
        <v>665</v>
      </c>
      <c r="H58" s="1236" t="s">
        <v>580</v>
      </c>
      <c r="I58" s="1238">
        <v>1.0</v>
      </c>
      <c r="J58" s="1239">
        <v>9.0</v>
      </c>
      <c r="K58" s="1239">
        <v>2024.0</v>
      </c>
      <c r="L58" s="1240">
        <v>45536.0</v>
      </c>
      <c r="M58" s="1240">
        <v>45565.0</v>
      </c>
      <c r="N58" s="1267">
        <v>21.0</v>
      </c>
      <c r="O58" s="1227">
        <f t="shared" si="3"/>
        <v>1</v>
      </c>
      <c r="P58" s="1243">
        <f t="shared" si="4"/>
        <v>1</v>
      </c>
      <c r="Q58" s="1244">
        <f t="shared" si="17"/>
        <v>1</v>
      </c>
      <c r="R58" s="1244"/>
      <c r="S58" s="1226" t="s">
        <v>525</v>
      </c>
      <c r="T58" s="1236" t="s">
        <v>2118</v>
      </c>
      <c r="U58" s="1227">
        <f t="shared" si="5"/>
        <v>1</v>
      </c>
      <c r="V58" s="1246">
        <f t="shared" si="6"/>
        <v>1</v>
      </c>
      <c r="W58" s="1246">
        <f t="shared" si="7"/>
        <v>1</v>
      </c>
      <c r="X58" s="1246">
        <f t="shared" si="8"/>
        <v>1</v>
      </c>
      <c r="Y58" s="1247">
        <f t="shared" si="9"/>
        <v>1</v>
      </c>
      <c r="Z58" s="1248" t="str">
        <f t="shared" si="10"/>
        <v>#REF!</v>
      </c>
      <c r="AA58" s="1249" t="str">
        <f t="shared" si="11"/>
        <v>#REF!</v>
      </c>
      <c r="AB58" s="1249" t="str">
        <f t="shared" si="12"/>
        <v>#REF!</v>
      </c>
      <c r="AC58" s="1250">
        <f t="shared" si="13"/>
        <v>0</v>
      </c>
      <c r="AD58" s="1250" t="str">
        <f t="shared" si="14"/>
        <v>#REF!</v>
      </c>
      <c r="AE58" s="1250" t="str">
        <f t="shared" si="15"/>
        <v>#REF!</v>
      </c>
      <c r="AF58" s="1251"/>
      <c r="AG58" s="1252" t="s">
        <v>2246</v>
      </c>
      <c r="AH58" s="1252"/>
      <c r="AI58" s="1252"/>
    </row>
    <row r="59" ht="15.0" customHeight="1">
      <c r="A59" s="1098">
        <v>55.0</v>
      </c>
      <c r="B59" s="1181">
        <v>272968.0</v>
      </c>
      <c r="C59" s="370" t="s">
        <v>582</v>
      </c>
      <c r="D59" s="370" t="s">
        <v>1365</v>
      </c>
      <c r="E59" s="232" t="s">
        <v>511</v>
      </c>
      <c r="F59" s="1181" t="s">
        <v>512</v>
      </c>
      <c r="G59" s="370" t="s">
        <v>893</v>
      </c>
      <c r="H59" s="370" t="s">
        <v>514</v>
      </c>
      <c r="I59" s="1100" t="str">
        <f t="shared" ref="I59:I190" si="19">VLOOKUP(H59,NLTC!$C$5:$D$28,2,0)</f>
        <v>#REF!</v>
      </c>
      <c r="J59" s="413">
        <v>9.0</v>
      </c>
      <c r="K59" s="413">
        <v>2024.0</v>
      </c>
      <c r="L59" s="1109">
        <v>45536.0</v>
      </c>
      <c r="M59" s="1109">
        <v>45565.0</v>
      </c>
      <c r="N59" s="543">
        <f t="shared" ref="N59:N67" si="20">NETWORKDAYS(L59,M59)</f>
        <v>21</v>
      </c>
      <c r="O59" s="1084">
        <f t="shared" si="3"/>
        <v>1</v>
      </c>
      <c r="P59" s="231">
        <f t="shared" si="4"/>
        <v>1</v>
      </c>
      <c r="Q59" s="490">
        <v>1.0</v>
      </c>
      <c r="R59" s="1101"/>
      <c r="S59" s="1181" t="s">
        <v>517</v>
      </c>
      <c r="T59" s="370" t="s">
        <v>1367</v>
      </c>
      <c r="U59" s="1084">
        <f t="shared" si="5"/>
        <v>1</v>
      </c>
      <c r="V59" s="1102">
        <f t="shared" si="6"/>
        <v>1</v>
      </c>
      <c r="W59" s="1102">
        <f t="shared" si="7"/>
        <v>1</v>
      </c>
      <c r="X59" s="1102">
        <f t="shared" si="8"/>
        <v>1</v>
      </c>
      <c r="Y59" s="1103">
        <f t="shared" si="9"/>
        <v>1</v>
      </c>
      <c r="Z59" s="1104" t="str">
        <f t="shared" si="10"/>
        <v>#REF!</v>
      </c>
      <c r="AA59" s="1085" t="str">
        <f t="shared" si="11"/>
        <v>#REF!</v>
      </c>
      <c r="AB59" s="1085" t="str">
        <f t="shared" si="12"/>
        <v>#REF!</v>
      </c>
      <c r="AC59" s="1105">
        <f t="shared" si="13"/>
        <v>0</v>
      </c>
      <c r="AD59" s="1105" t="str">
        <f t="shared" si="14"/>
        <v>#REF!</v>
      </c>
      <c r="AE59" s="1105" t="str">
        <f t="shared" si="15"/>
        <v>#REF!</v>
      </c>
      <c r="AF59" s="1106"/>
      <c r="AG59" s="1090"/>
      <c r="AH59" s="1090"/>
      <c r="AI59" s="1090"/>
    </row>
    <row r="60" ht="15.0" customHeight="1">
      <c r="A60" s="1107">
        <v>56.0</v>
      </c>
      <c r="B60" s="1182">
        <v>277202.0</v>
      </c>
      <c r="C60" s="1183" t="s">
        <v>638</v>
      </c>
      <c r="D60" s="1183" t="s">
        <v>1369</v>
      </c>
      <c r="E60" s="232" t="s">
        <v>511</v>
      </c>
      <c r="F60" s="1182" t="s">
        <v>512</v>
      </c>
      <c r="G60" s="1183" t="s">
        <v>787</v>
      </c>
      <c r="H60" s="1183" t="s">
        <v>570</v>
      </c>
      <c r="I60" s="1100" t="str">
        <f t="shared" si="19"/>
        <v>#REF!</v>
      </c>
      <c r="J60" s="413">
        <v>9.0</v>
      </c>
      <c r="K60" s="413">
        <v>2024.0</v>
      </c>
      <c r="L60" s="1109">
        <v>45536.0</v>
      </c>
      <c r="M60" s="1109">
        <v>45565.0</v>
      </c>
      <c r="N60" s="543">
        <f t="shared" si="20"/>
        <v>21</v>
      </c>
      <c r="O60" s="1084">
        <f t="shared" si="3"/>
        <v>1</v>
      </c>
      <c r="P60" s="231">
        <f t="shared" si="4"/>
        <v>1</v>
      </c>
      <c r="Q60" s="490">
        <v>1.0</v>
      </c>
      <c r="R60" s="1101"/>
      <c r="S60" s="1182" t="s">
        <v>517</v>
      </c>
      <c r="T60" s="1183" t="s">
        <v>1367</v>
      </c>
      <c r="U60" s="1084">
        <f t="shared" si="5"/>
        <v>1</v>
      </c>
      <c r="V60" s="1102">
        <f t="shared" si="6"/>
        <v>1</v>
      </c>
      <c r="W60" s="1102">
        <f t="shared" si="7"/>
        <v>1</v>
      </c>
      <c r="X60" s="1102">
        <f t="shared" si="8"/>
        <v>1</v>
      </c>
      <c r="Y60" s="1103">
        <f t="shared" si="9"/>
        <v>1</v>
      </c>
      <c r="Z60" s="1104" t="str">
        <f t="shared" si="10"/>
        <v>#REF!</v>
      </c>
      <c r="AA60" s="1085" t="str">
        <f t="shared" si="11"/>
        <v>#REF!</v>
      </c>
      <c r="AB60" s="1085" t="str">
        <f t="shared" si="12"/>
        <v>#REF!</v>
      </c>
      <c r="AC60" s="1105">
        <f t="shared" si="13"/>
        <v>0</v>
      </c>
      <c r="AD60" s="1105" t="str">
        <f t="shared" si="14"/>
        <v>#REF!</v>
      </c>
      <c r="AE60" s="1105" t="str">
        <f t="shared" si="15"/>
        <v>#REF!</v>
      </c>
      <c r="AF60" s="1106"/>
      <c r="AG60" s="1090"/>
      <c r="AH60" s="1090"/>
      <c r="AI60" s="1090"/>
    </row>
    <row r="61" ht="15.0" customHeight="1">
      <c r="A61" s="1098">
        <v>57.0</v>
      </c>
      <c r="B61" s="1182">
        <v>281845.0</v>
      </c>
      <c r="C61" s="1183" t="s">
        <v>588</v>
      </c>
      <c r="D61" s="1183" t="s">
        <v>1371</v>
      </c>
      <c r="E61" s="220" t="s">
        <v>511</v>
      </c>
      <c r="F61" s="1182" t="s">
        <v>512</v>
      </c>
      <c r="G61" s="1183" t="s">
        <v>771</v>
      </c>
      <c r="H61" s="1183" t="s">
        <v>541</v>
      </c>
      <c r="I61" s="1100" t="str">
        <f t="shared" si="19"/>
        <v>#REF!</v>
      </c>
      <c r="J61" s="413">
        <v>9.0</v>
      </c>
      <c r="K61" s="413">
        <v>2024.0</v>
      </c>
      <c r="L61" s="1109">
        <v>45536.0</v>
      </c>
      <c r="M61" s="1109">
        <v>45565.0</v>
      </c>
      <c r="N61" s="543">
        <f t="shared" si="20"/>
        <v>21</v>
      </c>
      <c r="O61" s="1084">
        <f t="shared" si="3"/>
        <v>1</v>
      </c>
      <c r="P61" s="231">
        <f t="shared" si="4"/>
        <v>1</v>
      </c>
      <c r="Q61" s="490">
        <v>1.0</v>
      </c>
      <c r="R61" s="1101"/>
      <c r="S61" s="1182" t="s">
        <v>517</v>
      </c>
      <c r="T61" s="1183" t="s">
        <v>1367</v>
      </c>
      <c r="U61" s="1084">
        <f t="shared" si="5"/>
        <v>1</v>
      </c>
      <c r="V61" s="1102">
        <f t="shared" si="6"/>
        <v>1</v>
      </c>
      <c r="W61" s="1102">
        <f t="shared" si="7"/>
        <v>1</v>
      </c>
      <c r="X61" s="1102">
        <f t="shared" si="8"/>
        <v>1</v>
      </c>
      <c r="Y61" s="1103">
        <f t="shared" si="9"/>
        <v>1</v>
      </c>
      <c r="Z61" s="1104" t="str">
        <f t="shared" si="10"/>
        <v>#REF!</v>
      </c>
      <c r="AA61" s="1085" t="str">
        <f t="shared" si="11"/>
        <v>#REF!</v>
      </c>
      <c r="AB61" s="1085" t="str">
        <f t="shared" si="12"/>
        <v>#REF!</v>
      </c>
      <c r="AC61" s="1105">
        <f t="shared" si="13"/>
        <v>0</v>
      </c>
      <c r="AD61" s="1105" t="str">
        <f t="shared" si="14"/>
        <v>#REF!</v>
      </c>
      <c r="AE61" s="1105" t="str">
        <f t="shared" si="15"/>
        <v>#REF!</v>
      </c>
      <c r="AF61" s="1106"/>
      <c r="AG61" s="1090"/>
      <c r="AH61" s="1090"/>
      <c r="AI61" s="1090"/>
    </row>
    <row r="62" ht="15.0" customHeight="1">
      <c r="A62" s="1107">
        <v>58.0</v>
      </c>
      <c r="B62" s="1182">
        <v>291197.0</v>
      </c>
      <c r="C62" s="1183" t="s">
        <v>544</v>
      </c>
      <c r="D62" s="1183" t="s">
        <v>1374</v>
      </c>
      <c r="E62" s="232" t="s">
        <v>511</v>
      </c>
      <c r="F62" s="1182" t="s">
        <v>546</v>
      </c>
      <c r="G62" s="1183" t="s">
        <v>787</v>
      </c>
      <c r="H62" s="1183" t="s">
        <v>596</v>
      </c>
      <c r="I62" s="1100" t="str">
        <f t="shared" si="19"/>
        <v>#REF!</v>
      </c>
      <c r="J62" s="413">
        <v>9.0</v>
      </c>
      <c r="K62" s="413">
        <v>2024.0</v>
      </c>
      <c r="L62" s="1109">
        <v>45536.0</v>
      </c>
      <c r="M62" s="1109">
        <v>45565.0</v>
      </c>
      <c r="N62" s="543">
        <f t="shared" si="20"/>
        <v>21</v>
      </c>
      <c r="O62" s="1084">
        <f t="shared" si="3"/>
        <v>1</v>
      </c>
      <c r="P62" s="231">
        <f t="shared" si="4"/>
        <v>1</v>
      </c>
      <c r="Q62" s="490">
        <v>1.0</v>
      </c>
      <c r="R62" s="1101"/>
      <c r="S62" s="1182" t="s">
        <v>517</v>
      </c>
      <c r="T62" s="1183" t="s">
        <v>1367</v>
      </c>
      <c r="U62" s="1084">
        <f t="shared" si="5"/>
        <v>1</v>
      </c>
      <c r="V62" s="1102">
        <f t="shared" si="6"/>
        <v>1</v>
      </c>
      <c r="W62" s="1102">
        <f t="shared" si="7"/>
        <v>1</v>
      </c>
      <c r="X62" s="1102">
        <f t="shared" si="8"/>
        <v>1</v>
      </c>
      <c r="Y62" s="1103">
        <f t="shared" si="9"/>
        <v>1</v>
      </c>
      <c r="Z62" s="1104" t="str">
        <f t="shared" si="10"/>
        <v>#REF!</v>
      </c>
      <c r="AA62" s="1085" t="str">
        <f t="shared" si="11"/>
        <v>#REF!</v>
      </c>
      <c r="AB62" s="1085" t="str">
        <f t="shared" si="12"/>
        <v>#REF!</v>
      </c>
      <c r="AC62" s="1105">
        <f t="shared" si="13"/>
        <v>0</v>
      </c>
      <c r="AD62" s="1105" t="str">
        <f t="shared" si="14"/>
        <v>#REF!</v>
      </c>
      <c r="AE62" s="1105" t="str">
        <f t="shared" si="15"/>
        <v>#REF!</v>
      </c>
      <c r="AF62" s="1106"/>
      <c r="AG62" s="1090"/>
      <c r="AH62" s="1090"/>
      <c r="AI62" s="1090"/>
    </row>
    <row r="63" ht="15.0" customHeight="1">
      <c r="A63" s="1098">
        <v>59.0</v>
      </c>
      <c r="B63" s="1182">
        <v>293052.0</v>
      </c>
      <c r="C63" s="1183" t="s">
        <v>614</v>
      </c>
      <c r="D63" s="1183" t="s">
        <v>1375</v>
      </c>
      <c r="E63" s="232" t="s">
        <v>511</v>
      </c>
      <c r="F63" s="1182" t="s">
        <v>546</v>
      </c>
      <c r="G63" s="1183" t="s">
        <v>790</v>
      </c>
      <c r="H63" s="1183" t="s">
        <v>616</v>
      </c>
      <c r="I63" s="1100" t="str">
        <f t="shared" si="19"/>
        <v>#REF!</v>
      </c>
      <c r="J63" s="413">
        <v>9.0</v>
      </c>
      <c r="K63" s="413">
        <v>2024.0</v>
      </c>
      <c r="L63" s="1109">
        <v>45536.0</v>
      </c>
      <c r="M63" s="1109">
        <v>45565.0</v>
      </c>
      <c r="N63" s="543">
        <f t="shared" si="20"/>
        <v>21</v>
      </c>
      <c r="O63" s="1084">
        <f t="shared" si="3"/>
        <v>1</v>
      </c>
      <c r="P63" s="231">
        <f t="shared" si="4"/>
        <v>1</v>
      </c>
      <c r="Q63" s="490">
        <v>1.0</v>
      </c>
      <c r="R63" s="1101"/>
      <c r="S63" s="1182" t="s">
        <v>517</v>
      </c>
      <c r="T63" s="1183" t="s">
        <v>1367</v>
      </c>
      <c r="U63" s="1084">
        <f t="shared" si="5"/>
        <v>1</v>
      </c>
      <c r="V63" s="1102">
        <f t="shared" si="6"/>
        <v>1</v>
      </c>
      <c r="W63" s="1102">
        <f t="shared" si="7"/>
        <v>1</v>
      </c>
      <c r="X63" s="1102">
        <f t="shared" si="8"/>
        <v>1</v>
      </c>
      <c r="Y63" s="1103">
        <f t="shared" si="9"/>
        <v>1</v>
      </c>
      <c r="Z63" s="1104" t="str">
        <f t="shared" si="10"/>
        <v>#REF!</v>
      </c>
      <c r="AA63" s="1085" t="str">
        <f t="shared" si="11"/>
        <v>#REF!</v>
      </c>
      <c r="AB63" s="1085" t="str">
        <f t="shared" si="12"/>
        <v>#REF!</v>
      </c>
      <c r="AC63" s="1105">
        <f t="shared" si="13"/>
        <v>0</v>
      </c>
      <c r="AD63" s="1105" t="str">
        <f t="shared" si="14"/>
        <v>#REF!</v>
      </c>
      <c r="AE63" s="1105" t="str">
        <f t="shared" si="15"/>
        <v>#REF!</v>
      </c>
      <c r="AF63" s="1106"/>
      <c r="AG63" s="1090"/>
      <c r="AH63" s="1090"/>
      <c r="AI63" s="1090"/>
    </row>
    <row r="64" ht="15.0" customHeight="1">
      <c r="A64" s="1107">
        <v>60.0</v>
      </c>
      <c r="B64" s="1182">
        <v>428532.0</v>
      </c>
      <c r="C64" s="1183" t="s">
        <v>553</v>
      </c>
      <c r="D64" s="1183" t="s">
        <v>1381</v>
      </c>
      <c r="E64" s="232" t="s">
        <v>511</v>
      </c>
      <c r="F64" s="1182" t="s">
        <v>546</v>
      </c>
      <c r="G64" s="1183" t="s">
        <v>790</v>
      </c>
      <c r="H64" s="1183" t="s">
        <v>616</v>
      </c>
      <c r="I64" s="1100" t="str">
        <f t="shared" si="19"/>
        <v>#REF!</v>
      </c>
      <c r="J64" s="413">
        <v>9.0</v>
      </c>
      <c r="K64" s="437">
        <v>2024.0</v>
      </c>
      <c r="L64" s="1109">
        <v>45536.0</v>
      </c>
      <c r="M64" s="1109">
        <v>45565.0</v>
      </c>
      <c r="N64" s="543">
        <f t="shared" si="20"/>
        <v>21</v>
      </c>
      <c r="O64" s="1084">
        <f t="shared" si="3"/>
        <v>1</v>
      </c>
      <c r="P64" s="231">
        <f t="shared" si="4"/>
        <v>1</v>
      </c>
      <c r="Q64" s="490">
        <v>1.0</v>
      </c>
      <c r="R64" s="1111"/>
      <c r="S64" s="1182" t="s">
        <v>517</v>
      </c>
      <c r="T64" s="1183" t="s">
        <v>1367</v>
      </c>
      <c r="U64" s="1084">
        <f t="shared" si="5"/>
        <v>1</v>
      </c>
      <c r="V64" s="1102">
        <f t="shared" si="6"/>
        <v>1</v>
      </c>
      <c r="W64" s="1102">
        <f t="shared" si="7"/>
        <v>1</v>
      </c>
      <c r="X64" s="1102">
        <f t="shared" si="8"/>
        <v>1</v>
      </c>
      <c r="Y64" s="1103">
        <f t="shared" si="9"/>
        <v>1</v>
      </c>
      <c r="Z64" s="1104" t="str">
        <f t="shared" si="10"/>
        <v>#REF!</v>
      </c>
      <c r="AA64" s="1085" t="str">
        <f t="shared" si="11"/>
        <v>#REF!</v>
      </c>
      <c r="AB64" s="1085" t="str">
        <f t="shared" si="12"/>
        <v>#REF!</v>
      </c>
      <c r="AC64" s="1105">
        <f t="shared" si="13"/>
        <v>0</v>
      </c>
      <c r="AD64" s="1105" t="str">
        <f t="shared" si="14"/>
        <v>#REF!</v>
      </c>
      <c r="AE64" s="1105" t="str">
        <f t="shared" si="15"/>
        <v>#REF!</v>
      </c>
      <c r="AF64" s="541"/>
      <c r="AG64" s="1090"/>
      <c r="AH64" s="1090"/>
      <c r="AI64" s="1090"/>
    </row>
    <row r="65" ht="15.0" customHeight="1">
      <c r="A65" s="1098">
        <v>61.0</v>
      </c>
      <c r="B65" s="1182">
        <v>427333.0</v>
      </c>
      <c r="C65" s="1183" t="s">
        <v>558</v>
      </c>
      <c r="D65" s="1183" t="s">
        <v>1378</v>
      </c>
      <c r="E65" s="232" t="s">
        <v>511</v>
      </c>
      <c r="F65" s="1182" t="s">
        <v>512</v>
      </c>
      <c r="G65" s="1183" t="s">
        <v>771</v>
      </c>
      <c r="H65" s="1183" t="s">
        <v>541</v>
      </c>
      <c r="I65" s="1100" t="str">
        <f t="shared" si="19"/>
        <v>#REF!</v>
      </c>
      <c r="J65" s="413">
        <v>9.0</v>
      </c>
      <c r="K65" s="413">
        <v>2024.0</v>
      </c>
      <c r="L65" s="1109">
        <v>45536.0</v>
      </c>
      <c r="M65" s="1109">
        <v>45565.0</v>
      </c>
      <c r="N65" s="543">
        <f t="shared" si="20"/>
        <v>21</v>
      </c>
      <c r="O65" s="1084">
        <f t="shared" si="3"/>
        <v>1</v>
      </c>
      <c r="P65" s="231">
        <f t="shared" si="4"/>
        <v>1</v>
      </c>
      <c r="Q65" s="490">
        <v>1.0</v>
      </c>
      <c r="R65" s="1101"/>
      <c r="S65" s="1182" t="s">
        <v>517</v>
      </c>
      <c r="T65" s="1183" t="s">
        <v>1367</v>
      </c>
      <c r="U65" s="1084">
        <f t="shared" si="5"/>
        <v>1</v>
      </c>
      <c r="V65" s="1102">
        <f t="shared" si="6"/>
        <v>1</v>
      </c>
      <c r="W65" s="1102">
        <f t="shared" si="7"/>
        <v>1</v>
      </c>
      <c r="X65" s="1102">
        <f t="shared" si="8"/>
        <v>1</v>
      </c>
      <c r="Y65" s="1103">
        <f t="shared" si="9"/>
        <v>1</v>
      </c>
      <c r="Z65" s="1104" t="str">
        <f t="shared" si="10"/>
        <v>#REF!</v>
      </c>
      <c r="AA65" s="1085" t="str">
        <f t="shared" si="11"/>
        <v>#REF!</v>
      </c>
      <c r="AB65" s="1085" t="str">
        <f t="shared" si="12"/>
        <v>#REF!</v>
      </c>
      <c r="AC65" s="1105">
        <f t="shared" si="13"/>
        <v>0</v>
      </c>
      <c r="AD65" s="1105" t="str">
        <f t="shared" si="14"/>
        <v>#REF!</v>
      </c>
      <c r="AE65" s="1105" t="str">
        <f t="shared" si="15"/>
        <v>#REF!</v>
      </c>
      <c r="AF65" s="1106"/>
      <c r="AG65" s="1090"/>
      <c r="AH65" s="1090"/>
      <c r="AI65" s="1090"/>
    </row>
    <row r="66" ht="15.0" customHeight="1">
      <c r="A66" s="1107">
        <v>62.0</v>
      </c>
      <c r="B66" s="1182">
        <v>434038.0</v>
      </c>
      <c r="C66" s="1183" t="s">
        <v>594</v>
      </c>
      <c r="D66" s="1183" t="s">
        <v>1384</v>
      </c>
      <c r="E66" s="232" t="s">
        <v>511</v>
      </c>
      <c r="F66" s="1182" t="s">
        <v>546</v>
      </c>
      <c r="G66" s="1183" t="s">
        <v>787</v>
      </c>
      <c r="H66" s="1183" t="s">
        <v>596</v>
      </c>
      <c r="I66" s="1100" t="str">
        <f t="shared" si="19"/>
        <v>#REF!</v>
      </c>
      <c r="J66" s="413">
        <v>9.0</v>
      </c>
      <c r="K66" s="413">
        <v>2024.0</v>
      </c>
      <c r="L66" s="1109">
        <v>45536.0</v>
      </c>
      <c r="M66" s="1109">
        <v>45565.0</v>
      </c>
      <c r="N66" s="543">
        <f t="shared" si="20"/>
        <v>21</v>
      </c>
      <c r="O66" s="1084">
        <f t="shared" si="3"/>
        <v>1</v>
      </c>
      <c r="P66" s="231">
        <f t="shared" si="4"/>
        <v>1</v>
      </c>
      <c r="Q66" s="490">
        <v>1.0</v>
      </c>
      <c r="R66" s="1101"/>
      <c r="S66" s="1182" t="s">
        <v>517</v>
      </c>
      <c r="T66" s="1183" t="s">
        <v>1367</v>
      </c>
      <c r="U66" s="1084">
        <f t="shared" si="5"/>
        <v>1</v>
      </c>
      <c r="V66" s="1102">
        <f t="shared" si="6"/>
        <v>1</v>
      </c>
      <c r="W66" s="1102">
        <f t="shared" si="7"/>
        <v>1</v>
      </c>
      <c r="X66" s="1102">
        <f t="shared" si="8"/>
        <v>1</v>
      </c>
      <c r="Y66" s="1103">
        <f t="shared" si="9"/>
        <v>1</v>
      </c>
      <c r="Z66" s="1104" t="str">
        <f t="shared" si="10"/>
        <v>#REF!</v>
      </c>
      <c r="AA66" s="1085" t="str">
        <f t="shared" si="11"/>
        <v>#REF!</v>
      </c>
      <c r="AB66" s="1085" t="str">
        <f t="shared" si="12"/>
        <v>#REF!</v>
      </c>
      <c r="AC66" s="1105">
        <f t="shared" si="13"/>
        <v>0</v>
      </c>
      <c r="AD66" s="1105" t="str">
        <f t="shared" si="14"/>
        <v>#REF!</v>
      </c>
      <c r="AE66" s="1105" t="str">
        <f t="shared" si="15"/>
        <v>#REF!</v>
      </c>
      <c r="AF66" s="1106"/>
      <c r="AG66" s="1090"/>
      <c r="AH66" s="1090"/>
      <c r="AI66" s="1090"/>
    </row>
    <row r="67" ht="15.0" customHeight="1">
      <c r="A67" s="1098">
        <v>63.0</v>
      </c>
      <c r="B67" s="1182">
        <v>441534.0</v>
      </c>
      <c r="C67" s="1183" t="s">
        <v>509</v>
      </c>
      <c r="D67" s="1183" t="s">
        <v>1388</v>
      </c>
      <c r="E67" s="232" t="s">
        <v>511</v>
      </c>
      <c r="F67" s="1182" t="s">
        <v>512</v>
      </c>
      <c r="G67" s="1183" t="s">
        <v>893</v>
      </c>
      <c r="H67" s="1183" t="s">
        <v>514</v>
      </c>
      <c r="I67" s="1100" t="str">
        <f t="shared" si="19"/>
        <v>#REF!</v>
      </c>
      <c r="J67" s="413">
        <v>9.0</v>
      </c>
      <c r="K67" s="413">
        <v>2024.0</v>
      </c>
      <c r="L67" s="1109">
        <v>45536.0</v>
      </c>
      <c r="M67" s="1109">
        <v>45565.0</v>
      </c>
      <c r="N67" s="543">
        <f t="shared" si="20"/>
        <v>21</v>
      </c>
      <c r="O67" s="1084">
        <f t="shared" si="3"/>
        <v>1</v>
      </c>
      <c r="P67" s="231">
        <f t="shared" si="4"/>
        <v>1</v>
      </c>
      <c r="Q67" s="490">
        <v>1.0</v>
      </c>
      <c r="R67" s="1101"/>
      <c r="S67" s="1182" t="s">
        <v>517</v>
      </c>
      <c r="T67" s="1183" t="s">
        <v>1367</v>
      </c>
      <c r="U67" s="1084">
        <f t="shared" si="5"/>
        <v>1</v>
      </c>
      <c r="V67" s="1102">
        <f t="shared" si="6"/>
        <v>1</v>
      </c>
      <c r="W67" s="1102">
        <f t="shared" si="7"/>
        <v>1</v>
      </c>
      <c r="X67" s="1102">
        <f t="shared" si="8"/>
        <v>1</v>
      </c>
      <c r="Y67" s="1103">
        <f t="shared" si="9"/>
        <v>1</v>
      </c>
      <c r="Z67" s="1104" t="str">
        <f t="shared" si="10"/>
        <v>#REF!</v>
      </c>
      <c r="AA67" s="1085" t="str">
        <f t="shared" si="11"/>
        <v>#REF!</v>
      </c>
      <c r="AB67" s="1085" t="str">
        <f t="shared" si="12"/>
        <v>#REF!</v>
      </c>
      <c r="AC67" s="1105">
        <f t="shared" si="13"/>
        <v>0</v>
      </c>
      <c r="AD67" s="1105" t="str">
        <f t="shared" si="14"/>
        <v>#REF!</v>
      </c>
      <c r="AE67" s="1105" t="str">
        <f t="shared" si="15"/>
        <v>#REF!</v>
      </c>
      <c r="AF67" s="1106"/>
      <c r="AG67" s="1090"/>
      <c r="AH67" s="1090"/>
      <c r="AI67" s="1090"/>
    </row>
    <row r="68" ht="15.0" customHeight="1">
      <c r="A68" s="1098">
        <v>64.0</v>
      </c>
      <c r="B68" s="1182">
        <v>455599.0</v>
      </c>
      <c r="C68" s="1183" t="s">
        <v>567</v>
      </c>
      <c r="D68" s="1183" t="s">
        <v>1395</v>
      </c>
      <c r="E68" s="232" t="s">
        <v>511</v>
      </c>
      <c r="F68" s="1182" t="s">
        <v>512</v>
      </c>
      <c r="G68" s="1183" t="s">
        <v>787</v>
      </c>
      <c r="H68" s="1183" t="s">
        <v>570</v>
      </c>
      <c r="I68" s="1100" t="str">
        <f t="shared" si="19"/>
        <v>#REF!</v>
      </c>
      <c r="J68" s="413">
        <v>9.0</v>
      </c>
      <c r="K68" s="413">
        <v>2024.0</v>
      </c>
      <c r="L68" s="1109">
        <v>45536.0</v>
      </c>
      <c r="M68" s="1109">
        <v>45555.0</v>
      </c>
      <c r="N68" s="1111">
        <v>14.5</v>
      </c>
      <c r="O68" s="1084">
        <f t="shared" si="3"/>
        <v>0.6904761905</v>
      </c>
      <c r="P68" s="231">
        <f t="shared" si="4"/>
        <v>0.69</v>
      </c>
      <c r="Q68" s="490">
        <v>1.0</v>
      </c>
      <c r="R68" s="1101"/>
      <c r="S68" s="1182" t="s">
        <v>517</v>
      </c>
      <c r="T68" s="1183" t="s">
        <v>1367</v>
      </c>
      <c r="U68" s="1084">
        <f t="shared" si="5"/>
        <v>0.69</v>
      </c>
      <c r="V68" s="1102">
        <f t="shared" si="6"/>
        <v>0.69</v>
      </c>
      <c r="W68" s="1102">
        <f t="shared" si="7"/>
        <v>0.69</v>
      </c>
      <c r="X68" s="1102">
        <f t="shared" si="8"/>
        <v>1</v>
      </c>
      <c r="Y68" s="1103">
        <f t="shared" si="9"/>
        <v>0.6904761905</v>
      </c>
      <c r="Z68" s="1104" t="str">
        <f t="shared" si="10"/>
        <v>#REF!</v>
      </c>
      <c r="AA68" s="1085" t="str">
        <f t="shared" si="11"/>
        <v>#REF!</v>
      </c>
      <c r="AB68" s="1085" t="str">
        <f t="shared" si="12"/>
        <v>#REF!</v>
      </c>
      <c r="AC68" s="1105">
        <f t="shared" si="13"/>
        <v>0</v>
      </c>
      <c r="AD68" s="1105" t="str">
        <f t="shared" si="14"/>
        <v>#REF!</v>
      </c>
      <c r="AE68" s="1105" t="str">
        <f t="shared" si="15"/>
        <v>#REF!</v>
      </c>
      <c r="AF68" s="1106"/>
      <c r="AG68" s="1090"/>
      <c r="AH68" s="1090"/>
      <c r="AI68" s="1090"/>
    </row>
    <row r="69" ht="15.0" customHeight="1">
      <c r="A69" s="1107">
        <v>65.0</v>
      </c>
      <c r="B69" s="1182">
        <v>465483.0</v>
      </c>
      <c r="C69" s="1183" t="s">
        <v>458</v>
      </c>
      <c r="D69" s="1183" t="s">
        <v>459</v>
      </c>
      <c r="E69" s="232" t="s">
        <v>511</v>
      </c>
      <c r="F69" s="1182" t="s">
        <v>512</v>
      </c>
      <c r="G69" s="1183" t="s">
        <v>790</v>
      </c>
      <c r="H69" s="1183" t="s">
        <v>531</v>
      </c>
      <c r="I69" s="1100" t="str">
        <f t="shared" si="19"/>
        <v>#REF!</v>
      </c>
      <c r="J69" s="413">
        <v>9.0</v>
      </c>
      <c r="K69" s="413">
        <v>2024.0</v>
      </c>
      <c r="L69" s="1109">
        <v>45536.0</v>
      </c>
      <c r="M69" s="1109">
        <v>45565.0</v>
      </c>
      <c r="N69" s="543">
        <f t="shared" ref="N69:N79" si="21">NETWORKDAYS(L69,M69)</f>
        <v>21</v>
      </c>
      <c r="O69" s="1084">
        <f t="shared" si="3"/>
        <v>1</v>
      </c>
      <c r="P69" s="231">
        <f t="shared" si="4"/>
        <v>1</v>
      </c>
      <c r="Q69" s="490">
        <v>1.0</v>
      </c>
      <c r="R69" s="1101"/>
      <c r="S69" s="1182" t="s">
        <v>517</v>
      </c>
      <c r="T69" s="1183" t="s">
        <v>1367</v>
      </c>
      <c r="U69" s="1084">
        <f t="shared" si="5"/>
        <v>1</v>
      </c>
      <c r="V69" s="1102">
        <f t="shared" si="6"/>
        <v>1</v>
      </c>
      <c r="W69" s="1102">
        <f t="shared" si="7"/>
        <v>1</v>
      </c>
      <c r="X69" s="1102">
        <f t="shared" si="8"/>
        <v>1</v>
      </c>
      <c r="Y69" s="1103">
        <f t="shared" si="9"/>
        <v>1</v>
      </c>
      <c r="Z69" s="1104" t="str">
        <f t="shared" si="10"/>
        <v>#REF!</v>
      </c>
      <c r="AA69" s="1085" t="str">
        <f t="shared" si="11"/>
        <v>#REF!</v>
      </c>
      <c r="AB69" s="1085" t="str">
        <f t="shared" si="12"/>
        <v>#REF!</v>
      </c>
      <c r="AC69" s="1105">
        <f t="shared" si="13"/>
        <v>0</v>
      </c>
      <c r="AD69" s="1105" t="str">
        <f t="shared" si="14"/>
        <v>#REF!</v>
      </c>
      <c r="AE69" s="1105" t="str">
        <f t="shared" si="15"/>
        <v>#REF!</v>
      </c>
      <c r="AF69" s="1106"/>
      <c r="AG69" s="1090"/>
      <c r="AH69" s="1090"/>
      <c r="AI69" s="1090"/>
    </row>
    <row r="70" ht="15.0" customHeight="1">
      <c r="A70" s="1253">
        <v>66.0</v>
      </c>
      <c r="B70" s="1233">
        <v>278440.0</v>
      </c>
      <c r="C70" s="1235" t="s">
        <v>1159</v>
      </c>
      <c r="D70" s="1235" t="s">
        <v>1403</v>
      </c>
      <c r="E70" s="1236" t="s">
        <v>511</v>
      </c>
      <c r="F70" s="1233" t="s">
        <v>512</v>
      </c>
      <c r="G70" s="1235" t="s">
        <v>790</v>
      </c>
      <c r="H70" s="1235" t="s">
        <v>531</v>
      </c>
      <c r="I70" s="1238" t="str">
        <f t="shared" si="19"/>
        <v>#REF!</v>
      </c>
      <c r="J70" s="1239">
        <v>9.0</v>
      </c>
      <c r="K70" s="1239">
        <v>2024.0</v>
      </c>
      <c r="L70" s="1240">
        <v>45536.0</v>
      </c>
      <c r="M70" s="1240">
        <v>45550.0</v>
      </c>
      <c r="N70" s="1242">
        <f t="shared" si="21"/>
        <v>10</v>
      </c>
      <c r="O70" s="1227">
        <f t="shared" si="3"/>
        <v>0.4761904762</v>
      </c>
      <c r="P70" s="1243" t="str">
        <f t="shared" si="4"/>
        <v>#REF!</v>
      </c>
      <c r="Q70" s="1265" t="str">
        <f t="shared" ref="Q70:Q76" si="22">P70</f>
        <v>#REF!</v>
      </c>
      <c r="R70" s="1244"/>
      <c r="S70" s="1233" t="s">
        <v>525</v>
      </c>
      <c r="T70" s="1235" t="s">
        <v>1401</v>
      </c>
      <c r="U70" s="1227" t="str">
        <f t="shared" si="5"/>
        <v>#REF!</v>
      </c>
      <c r="V70" s="1246" t="str">
        <f t="shared" si="6"/>
        <v>#REF!</v>
      </c>
      <c r="W70" s="1246" t="str">
        <f t="shared" si="7"/>
        <v>#REF!</v>
      </c>
      <c r="X70" s="1246" t="str">
        <f t="shared" si="8"/>
        <v>#REF!</v>
      </c>
      <c r="Y70" s="1247">
        <f t="shared" si="9"/>
        <v>1</v>
      </c>
      <c r="Z70" s="1248" t="str">
        <f t="shared" si="10"/>
        <v>#REF!</v>
      </c>
      <c r="AA70" s="1249" t="str">
        <f t="shared" si="11"/>
        <v>#REF!</v>
      </c>
      <c r="AB70" s="1249" t="str">
        <f t="shared" si="12"/>
        <v>#REF!</v>
      </c>
      <c r="AC70" s="1250" t="str">
        <f t="shared" si="13"/>
        <v>#REF!</v>
      </c>
      <c r="AD70" s="1250" t="str">
        <f t="shared" si="14"/>
        <v>#REF!</v>
      </c>
      <c r="AE70" s="1250" t="str">
        <f t="shared" si="15"/>
        <v>#REF!</v>
      </c>
      <c r="AF70" s="1251"/>
      <c r="AG70" s="1252"/>
      <c r="AH70" s="1252"/>
      <c r="AI70" s="1252"/>
    </row>
    <row r="71" ht="15.0" customHeight="1">
      <c r="A71" s="1232">
        <v>67.0</v>
      </c>
      <c r="B71" s="1226">
        <v>276374.0</v>
      </c>
      <c r="C71" s="1254" t="s">
        <v>1399</v>
      </c>
      <c r="D71" s="1236" t="s">
        <v>1400</v>
      </c>
      <c r="E71" s="1235" t="s">
        <v>511</v>
      </c>
      <c r="F71" s="1256" t="s">
        <v>546</v>
      </c>
      <c r="G71" s="1254" t="s">
        <v>790</v>
      </c>
      <c r="H71" s="1236" t="s">
        <v>616</v>
      </c>
      <c r="I71" s="1238" t="str">
        <f t="shared" si="19"/>
        <v>#REF!</v>
      </c>
      <c r="J71" s="1239">
        <v>9.0</v>
      </c>
      <c r="K71" s="1264">
        <v>2024.0</v>
      </c>
      <c r="L71" s="1240">
        <v>45536.0</v>
      </c>
      <c r="M71" s="1240">
        <v>45550.0</v>
      </c>
      <c r="N71" s="1242">
        <f t="shared" si="21"/>
        <v>10</v>
      </c>
      <c r="O71" s="1227">
        <f t="shared" si="3"/>
        <v>0.4761904762</v>
      </c>
      <c r="P71" s="1243" t="str">
        <f t="shared" si="4"/>
        <v>#REF!</v>
      </c>
      <c r="Q71" s="1265" t="str">
        <f t="shared" si="22"/>
        <v>#REF!</v>
      </c>
      <c r="R71" s="1265"/>
      <c r="S71" s="1226" t="s">
        <v>525</v>
      </c>
      <c r="T71" s="1236" t="s">
        <v>1401</v>
      </c>
      <c r="U71" s="1227" t="str">
        <f t="shared" si="5"/>
        <v>#REF!</v>
      </c>
      <c r="V71" s="1246" t="str">
        <f t="shared" si="6"/>
        <v>#REF!</v>
      </c>
      <c r="W71" s="1246" t="str">
        <f t="shared" si="7"/>
        <v>#REF!</v>
      </c>
      <c r="X71" s="1246" t="str">
        <f t="shared" si="8"/>
        <v>#REF!</v>
      </c>
      <c r="Y71" s="1247">
        <f t="shared" si="9"/>
        <v>1</v>
      </c>
      <c r="Z71" s="1248" t="str">
        <f t="shared" si="10"/>
        <v>#REF!</v>
      </c>
      <c r="AA71" s="1249" t="str">
        <f t="shared" si="11"/>
        <v>#REF!</v>
      </c>
      <c r="AB71" s="1249" t="str">
        <f t="shared" si="12"/>
        <v>#REF!</v>
      </c>
      <c r="AC71" s="1250" t="str">
        <f t="shared" si="13"/>
        <v>#REF!</v>
      </c>
      <c r="AD71" s="1250" t="str">
        <f t="shared" si="14"/>
        <v>#REF!</v>
      </c>
      <c r="AE71" s="1250" t="str">
        <f t="shared" si="15"/>
        <v>#REF!</v>
      </c>
      <c r="AF71" s="1255"/>
      <c r="AG71" s="1252"/>
      <c r="AH71" s="1252"/>
      <c r="AI71" s="1252"/>
    </row>
    <row r="72" ht="15.0" customHeight="1">
      <c r="A72" s="1253">
        <v>68.0</v>
      </c>
      <c r="B72" s="1226">
        <v>289435.0</v>
      </c>
      <c r="C72" s="1254" t="s">
        <v>1138</v>
      </c>
      <c r="D72" s="1236" t="s">
        <v>1404</v>
      </c>
      <c r="E72" s="1235" t="s">
        <v>511</v>
      </c>
      <c r="F72" s="1256" t="s">
        <v>512</v>
      </c>
      <c r="G72" s="1254" t="s">
        <v>771</v>
      </c>
      <c r="H72" s="1236" t="s">
        <v>541</v>
      </c>
      <c r="I72" s="1238" t="str">
        <f t="shared" si="19"/>
        <v>#REF!</v>
      </c>
      <c r="J72" s="1239">
        <v>9.0</v>
      </c>
      <c r="K72" s="1257">
        <v>2024.0</v>
      </c>
      <c r="L72" s="1240">
        <v>45536.0</v>
      </c>
      <c r="M72" s="1240">
        <v>45550.0</v>
      </c>
      <c r="N72" s="1242">
        <f t="shared" si="21"/>
        <v>10</v>
      </c>
      <c r="O72" s="1227">
        <f t="shared" si="3"/>
        <v>0.4761904762</v>
      </c>
      <c r="P72" s="1243" t="str">
        <f t="shared" si="4"/>
        <v>#REF!</v>
      </c>
      <c r="Q72" s="1265" t="str">
        <f t="shared" si="22"/>
        <v>#REF!</v>
      </c>
      <c r="R72" s="1303"/>
      <c r="S72" s="1226" t="s">
        <v>525</v>
      </c>
      <c r="T72" s="1236" t="s">
        <v>1401</v>
      </c>
      <c r="U72" s="1259" t="str">
        <f t="shared" si="5"/>
        <v>#REF!</v>
      </c>
      <c r="V72" s="1246" t="str">
        <f t="shared" si="6"/>
        <v>#REF!</v>
      </c>
      <c r="W72" s="1247" t="str">
        <f t="shared" si="7"/>
        <v>#REF!</v>
      </c>
      <c r="X72" s="1247" t="str">
        <f t="shared" si="8"/>
        <v>#REF!</v>
      </c>
      <c r="Y72" s="1247">
        <f t="shared" si="9"/>
        <v>1</v>
      </c>
      <c r="Z72" s="1260" t="str">
        <f t="shared" si="10"/>
        <v>#REF!</v>
      </c>
      <c r="AA72" s="1261" t="str">
        <f t="shared" si="11"/>
        <v>#REF!</v>
      </c>
      <c r="AB72" s="1261" t="str">
        <f t="shared" si="12"/>
        <v>#REF!</v>
      </c>
      <c r="AC72" s="1262" t="str">
        <f t="shared" si="13"/>
        <v>#REF!</v>
      </c>
      <c r="AD72" s="1262" t="str">
        <f t="shared" si="14"/>
        <v>#REF!</v>
      </c>
      <c r="AE72" s="1262" t="str">
        <f t="shared" si="15"/>
        <v>#REF!</v>
      </c>
      <c r="AF72" s="1245"/>
      <c r="AG72" s="1263"/>
      <c r="AH72" s="1263"/>
      <c r="AI72" s="1266" t="str">
        <f>AVERAGEIF(D:D,D72,Q:Q)</f>
        <v>#REF!</v>
      </c>
    </row>
    <row r="73" ht="15.0" customHeight="1">
      <c r="A73" s="1232">
        <v>69.0</v>
      </c>
      <c r="B73" s="1226">
        <v>439829.0</v>
      </c>
      <c r="C73" s="1254" t="s">
        <v>1157</v>
      </c>
      <c r="D73" s="1236" t="s">
        <v>1409</v>
      </c>
      <c r="E73" s="1235" t="s">
        <v>511</v>
      </c>
      <c r="F73" s="1256" t="s">
        <v>546</v>
      </c>
      <c r="G73" s="1254" t="s">
        <v>790</v>
      </c>
      <c r="H73" s="1236" t="s">
        <v>616</v>
      </c>
      <c r="I73" s="1238" t="str">
        <f t="shared" si="19"/>
        <v>#REF!</v>
      </c>
      <c r="J73" s="1239">
        <v>9.0</v>
      </c>
      <c r="K73" s="1239">
        <v>2024.0</v>
      </c>
      <c r="L73" s="1240">
        <v>45536.0</v>
      </c>
      <c r="M73" s="1240">
        <v>45550.0</v>
      </c>
      <c r="N73" s="1242">
        <f t="shared" si="21"/>
        <v>10</v>
      </c>
      <c r="O73" s="1227">
        <f t="shared" si="3"/>
        <v>0.4761904762</v>
      </c>
      <c r="P73" s="1243" t="str">
        <f t="shared" si="4"/>
        <v>#REF!</v>
      </c>
      <c r="Q73" s="1265" t="str">
        <f t="shared" si="22"/>
        <v>#REF!</v>
      </c>
      <c r="R73" s="1244"/>
      <c r="S73" s="1226" t="s">
        <v>525</v>
      </c>
      <c r="T73" s="1236" t="s">
        <v>1401</v>
      </c>
      <c r="U73" s="1227" t="str">
        <f t="shared" si="5"/>
        <v>#REF!</v>
      </c>
      <c r="V73" s="1246" t="str">
        <f t="shared" si="6"/>
        <v>#REF!</v>
      </c>
      <c r="W73" s="1246" t="str">
        <f t="shared" si="7"/>
        <v>#REF!</v>
      </c>
      <c r="X73" s="1246" t="str">
        <f t="shared" si="8"/>
        <v>#REF!</v>
      </c>
      <c r="Y73" s="1247">
        <f t="shared" si="9"/>
        <v>1</v>
      </c>
      <c r="Z73" s="1248" t="str">
        <f t="shared" si="10"/>
        <v>#REF!</v>
      </c>
      <c r="AA73" s="1249" t="str">
        <f t="shared" si="11"/>
        <v>#REF!</v>
      </c>
      <c r="AB73" s="1249" t="str">
        <f t="shared" si="12"/>
        <v>#REF!</v>
      </c>
      <c r="AC73" s="1250" t="str">
        <f t="shared" si="13"/>
        <v>#REF!</v>
      </c>
      <c r="AD73" s="1250" t="str">
        <f t="shared" si="14"/>
        <v>#REF!</v>
      </c>
      <c r="AE73" s="1250" t="str">
        <f t="shared" si="15"/>
        <v>#REF!</v>
      </c>
      <c r="AF73" s="1251"/>
      <c r="AG73" s="1252"/>
      <c r="AH73" s="1252"/>
      <c r="AI73" s="1252"/>
    </row>
    <row r="74" ht="15.0" customHeight="1">
      <c r="A74" s="1253">
        <v>70.0</v>
      </c>
      <c r="B74" s="1226">
        <v>439827.0</v>
      </c>
      <c r="C74" s="1254" t="s">
        <v>1406</v>
      </c>
      <c r="D74" s="1236" t="s">
        <v>1407</v>
      </c>
      <c r="E74" s="1236" t="s">
        <v>511</v>
      </c>
      <c r="F74" s="1256" t="s">
        <v>512</v>
      </c>
      <c r="G74" s="1254" t="s">
        <v>771</v>
      </c>
      <c r="H74" s="1236" t="s">
        <v>541</v>
      </c>
      <c r="I74" s="1238" t="str">
        <f t="shared" si="19"/>
        <v>#REF!</v>
      </c>
      <c r="J74" s="1239">
        <v>9.0</v>
      </c>
      <c r="K74" s="1239">
        <v>2024.0</v>
      </c>
      <c r="L74" s="1240">
        <v>45536.0</v>
      </c>
      <c r="M74" s="1240">
        <v>45550.0</v>
      </c>
      <c r="N74" s="1242">
        <f t="shared" si="21"/>
        <v>10</v>
      </c>
      <c r="O74" s="1227">
        <f t="shared" si="3"/>
        <v>0.4761904762</v>
      </c>
      <c r="P74" s="1243" t="str">
        <f t="shared" si="4"/>
        <v>#REF!</v>
      </c>
      <c r="Q74" s="1265" t="str">
        <f t="shared" si="22"/>
        <v>#REF!</v>
      </c>
      <c r="R74" s="1244"/>
      <c r="S74" s="1226" t="s">
        <v>525</v>
      </c>
      <c r="T74" s="1236" t="s">
        <v>1401</v>
      </c>
      <c r="U74" s="1227" t="str">
        <f t="shared" si="5"/>
        <v>#REF!</v>
      </c>
      <c r="V74" s="1246" t="str">
        <f t="shared" si="6"/>
        <v>#REF!</v>
      </c>
      <c r="W74" s="1246" t="str">
        <f t="shared" si="7"/>
        <v>#REF!</v>
      </c>
      <c r="X74" s="1246" t="str">
        <f t="shared" si="8"/>
        <v>#REF!</v>
      </c>
      <c r="Y74" s="1247">
        <f t="shared" si="9"/>
        <v>1</v>
      </c>
      <c r="Z74" s="1248" t="str">
        <f t="shared" si="10"/>
        <v>#REF!</v>
      </c>
      <c r="AA74" s="1249" t="str">
        <f t="shared" si="11"/>
        <v>#REF!</v>
      </c>
      <c r="AB74" s="1249" t="str">
        <f t="shared" si="12"/>
        <v>#REF!</v>
      </c>
      <c r="AC74" s="1250" t="str">
        <f t="shared" si="13"/>
        <v>#REF!</v>
      </c>
      <c r="AD74" s="1250" t="str">
        <f t="shared" si="14"/>
        <v>#REF!</v>
      </c>
      <c r="AE74" s="1250" t="str">
        <f t="shared" si="15"/>
        <v>#REF!</v>
      </c>
      <c r="AF74" s="1251"/>
      <c r="AG74" s="1252"/>
      <c r="AH74" s="1252"/>
      <c r="AI74" s="1252"/>
    </row>
    <row r="75" ht="15.0" customHeight="1">
      <c r="A75" s="1232">
        <v>71.0</v>
      </c>
      <c r="B75" s="1226">
        <v>463039.0</v>
      </c>
      <c r="C75" s="1254" t="s">
        <v>1418</v>
      </c>
      <c r="D75" s="1236" t="s">
        <v>1419</v>
      </c>
      <c r="E75" s="1236" t="s">
        <v>511</v>
      </c>
      <c r="F75" s="1256" t="s">
        <v>512</v>
      </c>
      <c r="G75" s="1254" t="s">
        <v>790</v>
      </c>
      <c r="H75" s="1236" t="s">
        <v>531</v>
      </c>
      <c r="I75" s="1238" t="str">
        <f t="shared" si="19"/>
        <v>#REF!</v>
      </c>
      <c r="J75" s="1239">
        <v>9.0</v>
      </c>
      <c r="K75" s="1239">
        <v>2024.0</v>
      </c>
      <c r="L75" s="1240">
        <v>45536.0</v>
      </c>
      <c r="M75" s="1240">
        <v>45550.0</v>
      </c>
      <c r="N75" s="1242">
        <f t="shared" si="21"/>
        <v>10</v>
      </c>
      <c r="O75" s="1227">
        <f t="shared" si="3"/>
        <v>0.4761904762</v>
      </c>
      <c r="P75" s="1243" t="str">
        <f t="shared" si="4"/>
        <v>#REF!</v>
      </c>
      <c r="Q75" s="1265" t="str">
        <f t="shared" si="22"/>
        <v>#REF!</v>
      </c>
      <c r="R75" s="1244"/>
      <c r="S75" s="1226" t="s">
        <v>525</v>
      </c>
      <c r="T75" s="1236" t="s">
        <v>1401</v>
      </c>
      <c r="U75" s="1227" t="str">
        <f t="shared" si="5"/>
        <v>#REF!</v>
      </c>
      <c r="V75" s="1246" t="str">
        <f t="shared" si="6"/>
        <v>#REF!</v>
      </c>
      <c r="W75" s="1246" t="str">
        <f t="shared" si="7"/>
        <v>#REF!</v>
      </c>
      <c r="X75" s="1246" t="str">
        <f t="shared" si="8"/>
        <v>#REF!</v>
      </c>
      <c r="Y75" s="1247">
        <f t="shared" si="9"/>
        <v>1</v>
      </c>
      <c r="Z75" s="1248" t="str">
        <f t="shared" si="10"/>
        <v>#REF!</v>
      </c>
      <c r="AA75" s="1249" t="str">
        <f t="shared" si="11"/>
        <v>#REF!</v>
      </c>
      <c r="AB75" s="1249" t="str">
        <f t="shared" si="12"/>
        <v>#REF!</v>
      </c>
      <c r="AC75" s="1250" t="str">
        <f t="shared" si="13"/>
        <v>#REF!</v>
      </c>
      <c r="AD75" s="1250" t="str">
        <f t="shared" si="14"/>
        <v>#REF!</v>
      </c>
      <c r="AE75" s="1250" t="str">
        <f t="shared" si="15"/>
        <v>#REF!</v>
      </c>
      <c r="AF75" s="1251"/>
      <c r="AG75" s="1252"/>
      <c r="AH75" s="1252"/>
      <c r="AI75" s="1252"/>
    </row>
    <row r="76" ht="15.0" customHeight="1">
      <c r="A76" s="1253">
        <v>72.0</v>
      </c>
      <c r="B76" s="1226">
        <v>466133.0</v>
      </c>
      <c r="C76" s="1254" t="s">
        <v>1568</v>
      </c>
      <c r="D76" s="1236" t="s">
        <v>1569</v>
      </c>
      <c r="E76" s="1235" t="s">
        <v>511</v>
      </c>
      <c r="F76" s="1256" t="s">
        <v>663</v>
      </c>
      <c r="G76" s="1254" t="s">
        <v>787</v>
      </c>
      <c r="H76" s="1236" t="s">
        <v>1570</v>
      </c>
      <c r="I76" s="1238" t="str">
        <f t="shared" si="19"/>
        <v>#REF!</v>
      </c>
      <c r="J76" s="1239">
        <v>9.0</v>
      </c>
      <c r="K76" s="1239">
        <v>2024.0</v>
      </c>
      <c r="L76" s="1240">
        <v>45536.0</v>
      </c>
      <c r="M76" s="1240">
        <v>45550.0</v>
      </c>
      <c r="N76" s="1242">
        <f t="shared" si="21"/>
        <v>10</v>
      </c>
      <c r="O76" s="1227">
        <f t="shared" si="3"/>
        <v>0.4761904762</v>
      </c>
      <c r="P76" s="1243" t="str">
        <f t="shared" si="4"/>
        <v>#REF!</v>
      </c>
      <c r="Q76" s="1265" t="str">
        <f t="shared" si="22"/>
        <v>#REF!</v>
      </c>
      <c r="R76" s="1244"/>
      <c r="S76" s="1226" t="s">
        <v>525</v>
      </c>
      <c r="T76" s="1236" t="s">
        <v>1401</v>
      </c>
      <c r="U76" s="1227" t="str">
        <f t="shared" si="5"/>
        <v>#REF!</v>
      </c>
      <c r="V76" s="1246" t="str">
        <f t="shared" si="6"/>
        <v>#REF!</v>
      </c>
      <c r="W76" s="1246" t="str">
        <f t="shared" si="7"/>
        <v>#REF!</v>
      </c>
      <c r="X76" s="1246" t="str">
        <f t="shared" si="8"/>
        <v>#REF!</v>
      </c>
      <c r="Y76" s="1247">
        <f t="shared" si="9"/>
        <v>1.333333333</v>
      </c>
      <c r="Z76" s="1248" t="str">
        <f t="shared" si="10"/>
        <v>#REF!</v>
      </c>
      <c r="AA76" s="1249" t="str">
        <f t="shared" si="11"/>
        <v>#REF!</v>
      </c>
      <c r="AB76" s="1249" t="str">
        <f t="shared" si="12"/>
        <v>#REF!</v>
      </c>
      <c r="AC76" s="1250" t="str">
        <f t="shared" si="13"/>
        <v>#REF!</v>
      </c>
      <c r="AD76" s="1250" t="str">
        <f t="shared" si="14"/>
        <v>#REF!</v>
      </c>
      <c r="AE76" s="1250" t="str">
        <f t="shared" si="15"/>
        <v>#REF!</v>
      </c>
      <c r="AF76" s="1251"/>
      <c r="AG76" s="1252"/>
      <c r="AH76" s="1252"/>
      <c r="AI76" s="1252"/>
    </row>
    <row r="77" ht="15.0" customHeight="1">
      <c r="A77" s="1098">
        <v>73.0</v>
      </c>
      <c r="B77" s="1181">
        <v>459635.0</v>
      </c>
      <c r="C77" s="1230" t="s">
        <v>1086</v>
      </c>
      <c r="D77" s="370" t="s">
        <v>1434</v>
      </c>
      <c r="E77" s="232" t="s">
        <v>511</v>
      </c>
      <c r="F77" s="1231" t="s">
        <v>564</v>
      </c>
      <c r="G77" s="1230" t="s">
        <v>790</v>
      </c>
      <c r="H77" s="370" t="s">
        <v>565</v>
      </c>
      <c r="I77" s="1100" t="str">
        <f t="shared" si="19"/>
        <v>#REF!</v>
      </c>
      <c r="J77" s="413">
        <v>9.0</v>
      </c>
      <c r="K77" s="413">
        <v>2024.0</v>
      </c>
      <c r="L77" s="1109">
        <v>45536.0</v>
      </c>
      <c r="M77" s="1109">
        <v>45565.0</v>
      </c>
      <c r="N77" s="543">
        <f t="shared" si="21"/>
        <v>21</v>
      </c>
      <c r="O77" s="1084">
        <f t="shared" si="3"/>
        <v>1</v>
      </c>
      <c r="P77" s="231">
        <f t="shared" si="4"/>
        <v>1</v>
      </c>
      <c r="Q77" s="490">
        <v>1.0</v>
      </c>
      <c r="R77" s="1101"/>
      <c r="S77" s="1181" t="s">
        <v>517</v>
      </c>
      <c r="T77" s="370" t="s">
        <v>1437</v>
      </c>
      <c r="U77" s="1084">
        <f t="shared" si="5"/>
        <v>1</v>
      </c>
      <c r="V77" s="1102">
        <f t="shared" si="6"/>
        <v>1</v>
      </c>
      <c r="W77" s="1102">
        <f t="shared" si="7"/>
        <v>1</v>
      </c>
      <c r="X77" s="1102">
        <f t="shared" si="8"/>
        <v>1</v>
      </c>
      <c r="Y77" s="1103">
        <f t="shared" si="9"/>
        <v>1</v>
      </c>
      <c r="Z77" s="1104" t="str">
        <f t="shared" si="10"/>
        <v>#REF!</v>
      </c>
      <c r="AA77" s="1085" t="str">
        <f t="shared" si="11"/>
        <v>#REF!</v>
      </c>
      <c r="AB77" s="1085" t="str">
        <f t="shared" si="12"/>
        <v>#REF!</v>
      </c>
      <c r="AC77" s="1105">
        <f t="shared" si="13"/>
        <v>0</v>
      </c>
      <c r="AD77" s="1105" t="str">
        <f t="shared" si="14"/>
        <v>#REF!</v>
      </c>
      <c r="AE77" s="1105" t="str">
        <f t="shared" si="15"/>
        <v>#REF!</v>
      </c>
      <c r="AF77" s="1106"/>
      <c r="AG77" s="1090"/>
      <c r="AH77" s="1090"/>
      <c r="AI77" s="1090"/>
    </row>
    <row r="78" ht="15.0" customHeight="1">
      <c r="A78" s="1107">
        <v>74.0</v>
      </c>
      <c r="B78" s="1182">
        <v>459517.0</v>
      </c>
      <c r="C78" s="1228" t="s">
        <v>1083</v>
      </c>
      <c r="D78" s="1228" t="s">
        <v>1440</v>
      </c>
      <c r="E78" s="541" t="s">
        <v>511</v>
      </c>
      <c r="F78" s="1229" t="s">
        <v>564</v>
      </c>
      <c r="G78" s="1228" t="s">
        <v>790</v>
      </c>
      <c r="H78" s="1183" t="s">
        <v>565</v>
      </c>
      <c r="I78" s="1100" t="str">
        <f t="shared" si="19"/>
        <v>#REF!</v>
      </c>
      <c r="J78" s="413">
        <v>9.0</v>
      </c>
      <c r="K78" s="1120">
        <v>2024.0</v>
      </c>
      <c r="L78" s="1109">
        <v>45536.0</v>
      </c>
      <c r="M78" s="1109">
        <v>45565.0</v>
      </c>
      <c r="N78" s="543">
        <f t="shared" si="21"/>
        <v>21</v>
      </c>
      <c r="O78" s="1084">
        <f t="shared" si="3"/>
        <v>1</v>
      </c>
      <c r="P78" s="231">
        <f t="shared" si="4"/>
        <v>1</v>
      </c>
      <c r="Q78" s="1123">
        <v>1.0</v>
      </c>
      <c r="R78" s="1113"/>
      <c r="S78" s="1182" t="s">
        <v>517</v>
      </c>
      <c r="T78" s="1183" t="s">
        <v>1437</v>
      </c>
      <c r="U78" s="1122">
        <f t="shared" si="5"/>
        <v>1</v>
      </c>
      <c r="V78" s="1102">
        <f t="shared" si="6"/>
        <v>1</v>
      </c>
      <c r="W78" s="1103">
        <f t="shared" si="7"/>
        <v>1</v>
      </c>
      <c r="X78" s="1103">
        <f t="shared" si="8"/>
        <v>1</v>
      </c>
      <c r="Y78" s="1103">
        <f t="shared" si="9"/>
        <v>1</v>
      </c>
      <c r="Z78" s="1104" t="str">
        <f t="shared" si="10"/>
        <v>#REF!</v>
      </c>
      <c r="AA78" s="1115" t="str">
        <f t="shared" si="11"/>
        <v>#REF!</v>
      </c>
      <c r="AB78" s="1115" t="str">
        <f t="shared" si="12"/>
        <v>#REF!</v>
      </c>
      <c r="AC78" s="1116">
        <f t="shared" si="13"/>
        <v>0</v>
      </c>
      <c r="AD78" s="1116" t="str">
        <f t="shared" si="14"/>
        <v>#REF!</v>
      </c>
      <c r="AE78" s="1116" t="str">
        <f t="shared" si="15"/>
        <v>#REF!</v>
      </c>
      <c r="AF78" s="1106"/>
      <c r="AG78" s="1117"/>
      <c r="AH78" s="1117"/>
      <c r="AI78" s="1117"/>
    </row>
    <row r="79" ht="15.0" customHeight="1">
      <c r="A79" s="1098">
        <v>75.0</v>
      </c>
      <c r="B79" s="1182">
        <v>459779.0</v>
      </c>
      <c r="C79" s="1228" t="s">
        <v>1088</v>
      </c>
      <c r="D79" s="1183" t="s">
        <v>1445</v>
      </c>
      <c r="E79" s="220" t="s">
        <v>511</v>
      </c>
      <c r="F79" s="1229" t="s">
        <v>564</v>
      </c>
      <c r="G79" s="1228" t="s">
        <v>790</v>
      </c>
      <c r="H79" s="1183" t="s">
        <v>565</v>
      </c>
      <c r="I79" s="1100" t="str">
        <f t="shared" si="19"/>
        <v>#REF!</v>
      </c>
      <c r="J79" s="413">
        <v>9.0</v>
      </c>
      <c r="K79" s="437">
        <v>2024.0</v>
      </c>
      <c r="L79" s="1109">
        <v>45536.0</v>
      </c>
      <c r="M79" s="1109">
        <v>45565.0</v>
      </c>
      <c r="N79" s="543">
        <f t="shared" si="21"/>
        <v>21</v>
      </c>
      <c r="O79" s="1084">
        <f t="shared" si="3"/>
        <v>1</v>
      </c>
      <c r="P79" s="231">
        <f t="shared" si="4"/>
        <v>1</v>
      </c>
      <c r="Q79" s="1111">
        <v>1.0</v>
      </c>
      <c r="R79" s="1111"/>
      <c r="S79" s="1182" t="s">
        <v>517</v>
      </c>
      <c r="T79" s="1183" t="s">
        <v>1437</v>
      </c>
      <c r="U79" s="1084">
        <f t="shared" si="5"/>
        <v>1</v>
      </c>
      <c r="V79" s="1102">
        <f t="shared" si="6"/>
        <v>1</v>
      </c>
      <c r="W79" s="1102">
        <f t="shared" si="7"/>
        <v>1</v>
      </c>
      <c r="X79" s="1102">
        <f t="shared" si="8"/>
        <v>1</v>
      </c>
      <c r="Y79" s="1103">
        <f t="shared" si="9"/>
        <v>1</v>
      </c>
      <c r="Z79" s="1104" t="str">
        <f t="shared" si="10"/>
        <v>#REF!</v>
      </c>
      <c r="AA79" s="1085" t="str">
        <f t="shared" si="11"/>
        <v>#REF!</v>
      </c>
      <c r="AB79" s="1085" t="str">
        <f t="shared" si="12"/>
        <v>#REF!</v>
      </c>
      <c r="AC79" s="1105">
        <f t="shared" si="13"/>
        <v>0</v>
      </c>
      <c r="AD79" s="1105" t="str">
        <f t="shared" si="14"/>
        <v>#REF!</v>
      </c>
      <c r="AE79" s="1105" t="str">
        <f t="shared" si="15"/>
        <v>#REF!</v>
      </c>
      <c r="AF79" s="541"/>
      <c r="AG79" s="1090"/>
      <c r="AH79" s="1090"/>
      <c r="AI79" s="1090"/>
    </row>
    <row r="80" ht="15.0" customHeight="1">
      <c r="A80" s="1232">
        <v>76.0</v>
      </c>
      <c r="B80" s="1233">
        <v>463509.0</v>
      </c>
      <c r="C80" s="1234" t="s">
        <v>1442</v>
      </c>
      <c r="D80" s="1235" t="s">
        <v>1446</v>
      </c>
      <c r="E80" s="1236" t="s">
        <v>511</v>
      </c>
      <c r="F80" s="1237" t="s">
        <v>564</v>
      </c>
      <c r="G80" s="1234" t="s">
        <v>790</v>
      </c>
      <c r="H80" s="1235" t="s">
        <v>565</v>
      </c>
      <c r="I80" s="1238" t="str">
        <f t="shared" si="19"/>
        <v>#REF!</v>
      </c>
      <c r="J80" s="1239">
        <v>9.0</v>
      </c>
      <c r="K80" s="1239">
        <v>2024.0</v>
      </c>
      <c r="L80" s="1240">
        <v>45536.0</v>
      </c>
      <c r="M80" s="1240">
        <v>45565.0</v>
      </c>
      <c r="N80" s="1242">
        <v>18.0</v>
      </c>
      <c r="O80" s="1227">
        <f t="shared" si="3"/>
        <v>0.8571428571</v>
      </c>
      <c r="P80" s="1243" t="str">
        <f t="shared" si="4"/>
        <v>#REF!</v>
      </c>
      <c r="Q80" s="1265" t="str">
        <f>P80</f>
        <v>#REF!</v>
      </c>
      <c r="R80" s="1244"/>
      <c r="S80" s="1233" t="s">
        <v>525</v>
      </c>
      <c r="T80" s="1235" t="s">
        <v>1448</v>
      </c>
      <c r="U80" s="1227" t="str">
        <f t="shared" si="5"/>
        <v>#REF!</v>
      </c>
      <c r="V80" s="1246" t="str">
        <f t="shared" si="6"/>
        <v>#REF!</v>
      </c>
      <c r="W80" s="1246" t="str">
        <f t="shared" si="7"/>
        <v>#REF!</v>
      </c>
      <c r="X80" s="1246" t="str">
        <f t="shared" si="8"/>
        <v>#REF!</v>
      </c>
      <c r="Y80" s="1247">
        <f t="shared" si="9"/>
        <v>1.357142857</v>
      </c>
      <c r="Z80" s="1248" t="str">
        <f t="shared" si="10"/>
        <v>#REF!</v>
      </c>
      <c r="AA80" s="1249" t="str">
        <f t="shared" si="11"/>
        <v>#REF!</v>
      </c>
      <c r="AB80" s="1249" t="str">
        <f t="shared" si="12"/>
        <v>#REF!</v>
      </c>
      <c r="AC80" s="1250" t="str">
        <f t="shared" si="13"/>
        <v>#REF!</v>
      </c>
      <c r="AD80" s="1250" t="str">
        <f t="shared" si="14"/>
        <v>#REF!</v>
      </c>
      <c r="AE80" s="1250" t="str">
        <f t="shared" si="15"/>
        <v>#REF!</v>
      </c>
      <c r="AF80" s="1251"/>
      <c r="AG80" s="1252"/>
      <c r="AH80" s="1252"/>
      <c r="AI80" s="1252"/>
    </row>
    <row r="81" ht="15.0" customHeight="1">
      <c r="A81" s="1253">
        <v>77.0</v>
      </c>
      <c r="B81" s="1226">
        <v>469445.0</v>
      </c>
      <c r="C81" s="1254" t="s">
        <v>2249</v>
      </c>
      <c r="D81" s="1236" t="s">
        <v>2250</v>
      </c>
      <c r="E81" s="1235" t="s">
        <v>511</v>
      </c>
      <c r="F81" s="1256" t="s">
        <v>564</v>
      </c>
      <c r="G81" s="1254" t="s">
        <v>771</v>
      </c>
      <c r="H81" s="1236" t="s">
        <v>612</v>
      </c>
      <c r="I81" s="1238" t="str">
        <f t="shared" si="19"/>
        <v>#REF!</v>
      </c>
      <c r="J81" s="1239">
        <v>9.0</v>
      </c>
      <c r="K81" s="1239">
        <v>2024.0</v>
      </c>
      <c r="L81" s="1240">
        <v>45546.0</v>
      </c>
      <c r="M81" s="1240">
        <v>45565.0</v>
      </c>
      <c r="N81" s="1242">
        <f t="shared" ref="N81:N82" si="23">NETWORKDAYS(L81,M81)</f>
        <v>14</v>
      </c>
      <c r="O81" s="1227">
        <f t="shared" si="3"/>
        <v>0.6666666667</v>
      </c>
      <c r="P81" s="1243" t="str">
        <f t="shared" si="4"/>
        <v>#REF!</v>
      </c>
      <c r="Q81" s="1265">
        <f>(N81-3)/N81</f>
        <v>0.7857142857</v>
      </c>
      <c r="R81" s="1244"/>
      <c r="S81" s="1226" t="s">
        <v>525</v>
      </c>
      <c r="T81" s="1236" t="s">
        <v>1448</v>
      </c>
      <c r="U81" s="1227">
        <f t="shared" si="5"/>
        <v>0.7857142857</v>
      </c>
      <c r="V81" s="1246" t="str">
        <f t="shared" si="6"/>
        <v>#REF!</v>
      </c>
      <c r="W81" s="1246">
        <f t="shared" si="7"/>
        <v>1.316</v>
      </c>
      <c r="X81" s="1246" t="str">
        <f t="shared" si="8"/>
        <v>#REF!</v>
      </c>
      <c r="Y81" s="1247">
        <f t="shared" si="9"/>
        <v>1</v>
      </c>
      <c r="Z81" s="1248" t="str">
        <f t="shared" si="10"/>
        <v>#REF!</v>
      </c>
      <c r="AA81" s="1249" t="str">
        <f t="shared" si="11"/>
        <v>#REF!</v>
      </c>
      <c r="AB81" s="1249" t="str">
        <f t="shared" si="12"/>
        <v>#REF!</v>
      </c>
      <c r="AC81" s="1250" t="str">
        <f t="shared" si="13"/>
        <v>#REF!</v>
      </c>
      <c r="AD81" s="1250" t="str">
        <f t="shared" si="14"/>
        <v>#REF!</v>
      </c>
      <c r="AE81" s="1250" t="str">
        <f t="shared" si="15"/>
        <v>#REF!</v>
      </c>
      <c r="AF81" s="1251"/>
      <c r="AG81" s="1252"/>
      <c r="AH81" s="1252"/>
      <c r="AI81" s="1252"/>
    </row>
    <row r="82" ht="15.0" customHeight="1">
      <c r="A82" s="1107">
        <v>78.0</v>
      </c>
      <c r="B82" s="1181">
        <v>212015.0</v>
      </c>
      <c r="C82" s="1230" t="s">
        <v>629</v>
      </c>
      <c r="D82" s="370" t="s">
        <v>1514</v>
      </c>
      <c r="E82" s="370" t="s">
        <v>511</v>
      </c>
      <c r="F82" s="1230" t="s">
        <v>564</v>
      </c>
      <c r="G82" s="1230" t="s">
        <v>893</v>
      </c>
      <c r="H82" s="370" t="s">
        <v>633</v>
      </c>
      <c r="I82" s="1100" t="str">
        <f t="shared" si="19"/>
        <v>#REF!</v>
      </c>
      <c r="J82" s="413">
        <v>9.0</v>
      </c>
      <c r="K82" s="437">
        <v>2024.0</v>
      </c>
      <c r="L82" s="1109">
        <v>45536.0</v>
      </c>
      <c r="M82" s="1109">
        <v>45548.0</v>
      </c>
      <c r="N82" s="543">
        <f t="shared" si="23"/>
        <v>10</v>
      </c>
      <c r="O82" s="1084">
        <f t="shared" si="3"/>
        <v>0.4761904762</v>
      </c>
      <c r="P82" s="231" t="str">
        <f t="shared" si="4"/>
        <v>#REF!</v>
      </c>
      <c r="Q82" s="490">
        <v>1.11</v>
      </c>
      <c r="R82" s="1111"/>
      <c r="S82" s="1181" t="s">
        <v>525</v>
      </c>
      <c r="T82" s="370" t="s">
        <v>1636</v>
      </c>
      <c r="U82" s="1084">
        <f t="shared" si="5"/>
        <v>1.11</v>
      </c>
      <c r="V82" s="1102" t="str">
        <f t="shared" si="6"/>
        <v>#REF!</v>
      </c>
      <c r="W82" s="1102">
        <f t="shared" si="7"/>
        <v>2.33</v>
      </c>
      <c r="X82" s="1102" t="str">
        <f t="shared" si="8"/>
        <v>#REF!</v>
      </c>
      <c r="Y82" s="1103">
        <f t="shared" si="9"/>
        <v>1</v>
      </c>
      <c r="Z82" s="1104" t="str">
        <f t="shared" si="10"/>
        <v>#REF!</v>
      </c>
      <c r="AA82" s="1085" t="str">
        <f t="shared" si="11"/>
        <v>#REF!</v>
      </c>
      <c r="AB82" s="1085" t="str">
        <f t="shared" si="12"/>
        <v>#REF!</v>
      </c>
      <c r="AC82" s="1105" t="str">
        <f t="shared" si="13"/>
        <v>#REF!</v>
      </c>
      <c r="AD82" s="1105" t="str">
        <f t="shared" si="14"/>
        <v>#REF!</v>
      </c>
      <c r="AE82" s="1105" t="str">
        <f t="shared" si="15"/>
        <v>#REF!</v>
      </c>
      <c r="AF82" s="541"/>
      <c r="AG82" s="1090"/>
      <c r="AH82" s="1090"/>
      <c r="AI82" s="1090"/>
    </row>
    <row r="83" ht="15.0" customHeight="1">
      <c r="A83" s="1098">
        <v>79.0</v>
      </c>
      <c r="B83" s="1181">
        <v>212015.0</v>
      </c>
      <c r="C83" s="1230" t="s">
        <v>629</v>
      </c>
      <c r="D83" s="370" t="s">
        <v>1514</v>
      </c>
      <c r="E83" s="370" t="s">
        <v>511</v>
      </c>
      <c r="F83" s="1230" t="s">
        <v>564</v>
      </c>
      <c r="G83" s="1230" t="s">
        <v>893</v>
      </c>
      <c r="H83" s="370" t="s">
        <v>633</v>
      </c>
      <c r="I83" s="1100" t="str">
        <f t="shared" si="19"/>
        <v>#REF!</v>
      </c>
      <c r="J83" s="413">
        <v>9.0</v>
      </c>
      <c r="K83" s="1120">
        <v>2024.0</v>
      </c>
      <c r="L83" s="1109">
        <v>45551.0</v>
      </c>
      <c r="M83" s="1109">
        <v>45565.0</v>
      </c>
      <c r="N83" s="543">
        <v>5.5</v>
      </c>
      <c r="O83" s="1084">
        <f t="shared" si="3"/>
        <v>0.2619047619</v>
      </c>
      <c r="P83" s="231" t="str">
        <f t="shared" si="4"/>
        <v>#REF!</v>
      </c>
      <c r="Q83" s="1114">
        <v>0.61</v>
      </c>
      <c r="R83" s="1113"/>
      <c r="S83" s="1181" t="s">
        <v>525</v>
      </c>
      <c r="T83" s="370" t="s">
        <v>2251</v>
      </c>
      <c r="U83" s="1084">
        <f t="shared" si="5"/>
        <v>0.61</v>
      </c>
      <c r="V83" s="1102" t="str">
        <f t="shared" si="6"/>
        <v>#REF!</v>
      </c>
      <c r="W83" s="1102">
        <f t="shared" si="7"/>
        <v>2.33</v>
      </c>
      <c r="X83" s="1103" t="str">
        <f t="shared" si="8"/>
        <v>#REF!</v>
      </c>
      <c r="Y83" s="1103">
        <f t="shared" si="9"/>
        <v>1</v>
      </c>
      <c r="Z83" s="1104" t="str">
        <f t="shared" si="10"/>
        <v>#REF!</v>
      </c>
      <c r="AA83" s="1115" t="str">
        <f t="shared" si="11"/>
        <v>#REF!</v>
      </c>
      <c r="AB83" s="1115" t="str">
        <f t="shared" si="12"/>
        <v>#REF!</v>
      </c>
      <c r="AC83" s="1116" t="str">
        <f t="shared" si="13"/>
        <v>#REF!</v>
      </c>
      <c r="AD83" s="1116" t="str">
        <f t="shared" si="14"/>
        <v>#REF!</v>
      </c>
      <c r="AE83" s="1116" t="str">
        <f t="shared" si="15"/>
        <v>#REF!</v>
      </c>
      <c r="AF83" s="1106"/>
      <c r="AG83" s="1117"/>
      <c r="AH83" s="1117"/>
      <c r="AI83" s="1117"/>
    </row>
    <row r="84" ht="15.0" customHeight="1">
      <c r="A84" s="1107">
        <v>80.0</v>
      </c>
      <c r="B84" s="1181">
        <v>212015.0</v>
      </c>
      <c r="C84" s="1230" t="s">
        <v>629</v>
      </c>
      <c r="D84" s="370" t="s">
        <v>1514</v>
      </c>
      <c r="E84" s="370" t="s">
        <v>511</v>
      </c>
      <c r="F84" s="1230" t="s">
        <v>564</v>
      </c>
      <c r="G84" s="1230" t="s">
        <v>893</v>
      </c>
      <c r="H84" s="370" t="s">
        <v>633</v>
      </c>
      <c r="I84" s="1100" t="str">
        <f t="shared" si="19"/>
        <v>#REF!</v>
      </c>
      <c r="J84" s="413">
        <v>9.0</v>
      </c>
      <c r="K84" s="1120">
        <v>2024.0</v>
      </c>
      <c r="L84" s="1109">
        <v>45551.0</v>
      </c>
      <c r="M84" s="1109">
        <v>45565.0</v>
      </c>
      <c r="N84" s="543">
        <v>5.5</v>
      </c>
      <c r="O84" s="1084">
        <f t="shared" si="3"/>
        <v>0.2619047619</v>
      </c>
      <c r="P84" s="231" t="str">
        <f t="shared" si="4"/>
        <v>#REF!</v>
      </c>
      <c r="Q84" s="490">
        <v>0.61</v>
      </c>
      <c r="R84" s="1113"/>
      <c r="S84" s="1181" t="s">
        <v>525</v>
      </c>
      <c r="T84" s="370" t="s">
        <v>2252</v>
      </c>
      <c r="U84" s="1084">
        <f t="shared" si="5"/>
        <v>0.61</v>
      </c>
      <c r="V84" s="1102" t="str">
        <f t="shared" si="6"/>
        <v>#REF!</v>
      </c>
      <c r="W84" s="1103">
        <f t="shared" si="7"/>
        <v>2.33</v>
      </c>
      <c r="X84" s="1103" t="str">
        <f t="shared" si="8"/>
        <v>#REF!</v>
      </c>
      <c r="Y84" s="1103">
        <f t="shared" si="9"/>
        <v>1</v>
      </c>
      <c r="Z84" s="1104" t="str">
        <f t="shared" si="10"/>
        <v>#REF!</v>
      </c>
      <c r="AA84" s="1115" t="str">
        <f t="shared" si="11"/>
        <v>#REF!</v>
      </c>
      <c r="AB84" s="1115" t="str">
        <f t="shared" si="12"/>
        <v>#REF!</v>
      </c>
      <c r="AC84" s="1116" t="str">
        <f t="shared" si="13"/>
        <v>#REF!</v>
      </c>
      <c r="AD84" s="1116" t="str">
        <f t="shared" si="14"/>
        <v>#REF!</v>
      </c>
      <c r="AE84" s="1116" t="str">
        <f t="shared" si="15"/>
        <v>#REF!</v>
      </c>
      <c r="AF84" s="1106"/>
      <c r="AG84" s="1117"/>
      <c r="AH84" s="1117"/>
      <c r="AI84" s="1117"/>
    </row>
    <row r="85" ht="15.0" customHeight="1">
      <c r="A85" s="1098">
        <v>81.0</v>
      </c>
      <c r="B85" s="1181">
        <v>467507.0</v>
      </c>
      <c r="C85" s="1230" t="s">
        <v>2131</v>
      </c>
      <c r="D85" s="370" t="s">
        <v>2132</v>
      </c>
      <c r="E85" s="370" t="s">
        <v>511</v>
      </c>
      <c r="F85" s="1230" t="s">
        <v>564</v>
      </c>
      <c r="G85" s="1230" t="s">
        <v>771</v>
      </c>
      <c r="H85" s="370" t="s">
        <v>612</v>
      </c>
      <c r="I85" s="1100" t="str">
        <f t="shared" si="19"/>
        <v>#REF!</v>
      </c>
      <c r="J85" s="413">
        <v>9.0</v>
      </c>
      <c r="K85" s="437">
        <v>2024.0</v>
      </c>
      <c r="L85" s="1109">
        <v>45536.0</v>
      </c>
      <c r="M85" s="1109">
        <v>45565.0</v>
      </c>
      <c r="N85" s="543">
        <f t="shared" ref="N85:N101" si="24">NETWORKDAYS(L85,M85)</f>
        <v>21</v>
      </c>
      <c r="O85" s="1084">
        <f t="shared" si="3"/>
        <v>1</v>
      </c>
      <c r="P85" s="231">
        <f t="shared" si="4"/>
        <v>1</v>
      </c>
      <c r="Q85" s="490">
        <v>1.0</v>
      </c>
      <c r="R85" s="1111"/>
      <c r="S85" s="1181" t="s">
        <v>517</v>
      </c>
      <c r="T85" s="370" t="s">
        <v>2133</v>
      </c>
      <c r="U85" s="1084">
        <f t="shared" si="5"/>
        <v>1</v>
      </c>
      <c r="V85" s="1102">
        <f t="shared" si="6"/>
        <v>1</v>
      </c>
      <c r="W85" s="1102">
        <f t="shared" si="7"/>
        <v>1</v>
      </c>
      <c r="X85" s="1102">
        <f t="shared" si="8"/>
        <v>1</v>
      </c>
      <c r="Y85" s="1103">
        <f t="shared" si="9"/>
        <v>1</v>
      </c>
      <c r="Z85" s="1104" t="str">
        <f t="shared" si="10"/>
        <v>#REF!</v>
      </c>
      <c r="AA85" s="1085" t="str">
        <f t="shared" si="11"/>
        <v>#REF!</v>
      </c>
      <c r="AB85" s="1085" t="str">
        <f t="shared" si="12"/>
        <v>#REF!</v>
      </c>
      <c r="AC85" s="1105">
        <f t="shared" si="13"/>
        <v>0</v>
      </c>
      <c r="AD85" s="1105" t="str">
        <f t="shared" si="14"/>
        <v>#REF!</v>
      </c>
      <c r="AE85" s="1105" t="str">
        <f t="shared" si="15"/>
        <v>#REF!</v>
      </c>
      <c r="AF85" s="541"/>
      <c r="AG85" s="1090"/>
      <c r="AH85" s="1090"/>
      <c r="AI85" s="1090"/>
    </row>
    <row r="86" ht="15.0" customHeight="1">
      <c r="A86" s="1098">
        <v>82.0</v>
      </c>
      <c r="B86" s="1182">
        <v>468647.0</v>
      </c>
      <c r="C86" s="1183" t="s">
        <v>2135</v>
      </c>
      <c r="D86" s="1183" t="s">
        <v>2136</v>
      </c>
      <c r="E86" s="1183" t="s">
        <v>511</v>
      </c>
      <c r="F86" s="1183" t="s">
        <v>546</v>
      </c>
      <c r="G86" s="1183" t="s">
        <v>790</v>
      </c>
      <c r="H86" s="1183" t="s">
        <v>616</v>
      </c>
      <c r="I86" s="1100" t="str">
        <f t="shared" si="19"/>
        <v>#REF!</v>
      </c>
      <c r="J86" s="413">
        <v>9.0</v>
      </c>
      <c r="K86" s="437">
        <v>2024.0</v>
      </c>
      <c r="L86" s="1109">
        <v>45536.0</v>
      </c>
      <c r="M86" s="1109">
        <v>45565.0</v>
      </c>
      <c r="N86" s="543">
        <f t="shared" si="24"/>
        <v>21</v>
      </c>
      <c r="O86" s="1084">
        <f t="shared" si="3"/>
        <v>1</v>
      </c>
      <c r="P86" s="231">
        <f t="shared" si="4"/>
        <v>1</v>
      </c>
      <c r="Q86" s="1111">
        <v>1.0</v>
      </c>
      <c r="R86" s="1111"/>
      <c r="S86" s="1182" t="s">
        <v>517</v>
      </c>
      <c r="T86" s="1183" t="s">
        <v>2133</v>
      </c>
      <c r="U86" s="1084">
        <f t="shared" si="5"/>
        <v>1</v>
      </c>
      <c r="V86" s="1102">
        <f t="shared" si="6"/>
        <v>1</v>
      </c>
      <c r="W86" s="1102">
        <f t="shared" si="7"/>
        <v>1</v>
      </c>
      <c r="X86" s="1102">
        <f t="shared" si="8"/>
        <v>1</v>
      </c>
      <c r="Y86" s="1103">
        <f t="shared" si="9"/>
        <v>1</v>
      </c>
      <c r="Z86" s="1104" t="str">
        <f t="shared" si="10"/>
        <v>#REF!</v>
      </c>
      <c r="AA86" s="1085" t="str">
        <f t="shared" si="11"/>
        <v>#REF!</v>
      </c>
      <c r="AB86" s="1085" t="str">
        <f t="shared" si="12"/>
        <v>#REF!</v>
      </c>
      <c r="AC86" s="1105">
        <f t="shared" si="13"/>
        <v>0</v>
      </c>
      <c r="AD86" s="1105" t="str">
        <f t="shared" si="14"/>
        <v>#REF!</v>
      </c>
      <c r="AE86" s="1105" t="str">
        <f t="shared" si="15"/>
        <v>#REF!</v>
      </c>
      <c r="AF86" s="541"/>
      <c r="AG86" s="1090"/>
      <c r="AH86" s="1090"/>
      <c r="AI86" s="1090"/>
    </row>
    <row r="87" ht="15.0" customHeight="1">
      <c r="A87" s="1107">
        <v>83.0</v>
      </c>
      <c r="B87" s="1182">
        <v>469693.0</v>
      </c>
      <c r="C87" s="1228" t="s">
        <v>2253</v>
      </c>
      <c r="D87" s="1183" t="s">
        <v>2254</v>
      </c>
      <c r="E87" s="1183" t="s">
        <v>511</v>
      </c>
      <c r="F87" s="1228" t="s">
        <v>546</v>
      </c>
      <c r="G87" s="1228" t="s">
        <v>790</v>
      </c>
      <c r="H87" s="1183" t="s">
        <v>616</v>
      </c>
      <c r="I87" s="1100" t="str">
        <f t="shared" si="19"/>
        <v>#REF!</v>
      </c>
      <c r="J87" s="413">
        <v>9.0</v>
      </c>
      <c r="K87" s="437">
        <v>2024.0</v>
      </c>
      <c r="L87" s="1109">
        <v>45551.0</v>
      </c>
      <c r="M87" s="1109">
        <v>45565.0</v>
      </c>
      <c r="N87" s="543">
        <f t="shared" si="24"/>
        <v>11</v>
      </c>
      <c r="O87" s="1084">
        <f t="shared" si="3"/>
        <v>0.5238095238</v>
      </c>
      <c r="P87" s="231">
        <f t="shared" si="4"/>
        <v>0.524</v>
      </c>
      <c r="Q87" s="1111">
        <v>0.524</v>
      </c>
      <c r="R87" s="1111"/>
      <c r="S87" s="1182" t="s">
        <v>517</v>
      </c>
      <c r="T87" s="1183" t="s">
        <v>2133</v>
      </c>
      <c r="U87" s="1084">
        <f t="shared" si="5"/>
        <v>0.524</v>
      </c>
      <c r="V87" s="1102">
        <f t="shared" si="6"/>
        <v>0.524</v>
      </c>
      <c r="W87" s="1102">
        <f t="shared" si="7"/>
        <v>0.524</v>
      </c>
      <c r="X87" s="1102">
        <f t="shared" si="8"/>
        <v>1</v>
      </c>
      <c r="Y87" s="1103">
        <f t="shared" si="9"/>
        <v>0.5238095238</v>
      </c>
      <c r="Z87" s="1104" t="str">
        <f t="shared" si="10"/>
        <v>#REF!</v>
      </c>
      <c r="AA87" s="1085" t="str">
        <f t="shared" si="11"/>
        <v>#REF!</v>
      </c>
      <c r="AB87" s="1085" t="str">
        <f t="shared" si="12"/>
        <v>#REF!</v>
      </c>
      <c r="AC87" s="1105">
        <f t="shared" si="13"/>
        <v>0</v>
      </c>
      <c r="AD87" s="1105" t="str">
        <f t="shared" si="14"/>
        <v>#REF!</v>
      </c>
      <c r="AE87" s="1105" t="str">
        <f t="shared" si="15"/>
        <v>#REF!</v>
      </c>
      <c r="AF87" s="541"/>
      <c r="AG87" s="1090"/>
      <c r="AH87" s="1090"/>
      <c r="AI87" s="1090"/>
    </row>
    <row r="88" ht="15.0" customHeight="1">
      <c r="A88" s="1253">
        <v>84.0</v>
      </c>
      <c r="B88" s="1233">
        <v>427331.0</v>
      </c>
      <c r="C88" s="1234" t="s">
        <v>1168</v>
      </c>
      <c r="D88" s="1235" t="s">
        <v>1323</v>
      </c>
      <c r="E88" s="1235" t="s">
        <v>511</v>
      </c>
      <c r="F88" s="1234" t="s">
        <v>512</v>
      </c>
      <c r="G88" s="1234" t="s">
        <v>771</v>
      </c>
      <c r="H88" s="1235" t="s">
        <v>541</v>
      </c>
      <c r="I88" s="1238" t="str">
        <f t="shared" si="19"/>
        <v>#REF!</v>
      </c>
      <c r="J88" s="1239">
        <v>9.0</v>
      </c>
      <c r="K88" s="1239">
        <v>2024.0</v>
      </c>
      <c r="L88" s="1240">
        <v>45558.0</v>
      </c>
      <c r="M88" s="1240">
        <v>45560.0</v>
      </c>
      <c r="N88" s="1242">
        <f t="shared" si="24"/>
        <v>3</v>
      </c>
      <c r="O88" s="1227">
        <f t="shared" si="3"/>
        <v>0.1428571429</v>
      </c>
      <c r="P88" s="1243" t="str">
        <f t="shared" si="4"/>
        <v>#REF!</v>
      </c>
      <c r="Q88" s="1265" t="str">
        <f t="shared" ref="Q88:Q92" si="25">P88</f>
        <v>#REF!</v>
      </c>
      <c r="R88" s="1244"/>
      <c r="S88" s="1233" t="s">
        <v>525</v>
      </c>
      <c r="T88" s="1235" t="s">
        <v>2255</v>
      </c>
      <c r="U88" s="1227" t="str">
        <f t="shared" si="5"/>
        <v>#REF!</v>
      </c>
      <c r="V88" s="1246" t="str">
        <f t="shared" si="6"/>
        <v>#REF!</v>
      </c>
      <c r="W88" s="1246" t="str">
        <f t="shared" si="7"/>
        <v>#REF!</v>
      </c>
      <c r="X88" s="1246" t="str">
        <f t="shared" si="8"/>
        <v>#REF!</v>
      </c>
      <c r="Y88" s="1247">
        <f t="shared" si="9"/>
        <v>1</v>
      </c>
      <c r="Z88" s="1248" t="str">
        <f t="shared" si="10"/>
        <v>#REF!</v>
      </c>
      <c r="AA88" s="1249" t="str">
        <f t="shared" si="11"/>
        <v>#REF!</v>
      </c>
      <c r="AB88" s="1249" t="str">
        <f t="shared" si="12"/>
        <v>#REF!</v>
      </c>
      <c r="AC88" s="1250" t="str">
        <f t="shared" si="13"/>
        <v>#REF!</v>
      </c>
      <c r="AD88" s="1250" t="str">
        <f t="shared" si="14"/>
        <v>#REF!</v>
      </c>
      <c r="AE88" s="1250" t="str">
        <f t="shared" si="15"/>
        <v>#REF!</v>
      </c>
      <c r="AF88" s="1251"/>
      <c r="AG88" s="1307"/>
      <c r="AH88" s="1307"/>
      <c r="AI88" s="1252"/>
    </row>
    <row r="89" ht="15.0" customHeight="1">
      <c r="A89" s="1232">
        <v>85.0</v>
      </c>
      <c r="B89" s="1226">
        <v>434052.0</v>
      </c>
      <c r="C89" s="1254" t="s">
        <v>1178</v>
      </c>
      <c r="D89" s="1236" t="s">
        <v>1326</v>
      </c>
      <c r="E89" s="1236" t="s">
        <v>511</v>
      </c>
      <c r="F89" s="1254" t="s">
        <v>512</v>
      </c>
      <c r="G89" s="1254" t="s">
        <v>665</v>
      </c>
      <c r="H89" s="1236" t="s">
        <v>580</v>
      </c>
      <c r="I89" s="1238" t="str">
        <f t="shared" si="19"/>
        <v>#REF!</v>
      </c>
      <c r="J89" s="1239">
        <v>9.0</v>
      </c>
      <c r="K89" s="1264">
        <v>2024.0</v>
      </c>
      <c r="L89" s="1240">
        <v>45558.0</v>
      </c>
      <c r="M89" s="1240">
        <v>45561.0</v>
      </c>
      <c r="N89" s="1242">
        <f t="shared" si="24"/>
        <v>4</v>
      </c>
      <c r="O89" s="1227">
        <f t="shared" si="3"/>
        <v>0.1904761905</v>
      </c>
      <c r="P89" s="1243" t="str">
        <f t="shared" si="4"/>
        <v>#REF!</v>
      </c>
      <c r="Q89" s="1265" t="str">
        <f t="shared" si="25"/>
        <v>#REF!</v>
      </c>
      <c r="R89" s="1265"/>
      <c r="S89" s="1226" t="s">
        <v>525</v>
      </c>
      <c r="T89" s="1236" t="s">
        <v>2255</v>
      </c>
      <c r="U89" s="1227" t="str">
        <f t="shared" si="5"/>
        <v>#REF!</v>
      </c>
      <c r="V89" s="1246" t="str">
        <f t="shared" si="6"/>
        <v>#REF!</v>
      </c>
      <c r="W89" s="1246" t="str">
        <f t="shared" si="7"/>
        <v>#REF!</v>
      </c>
      <c r="X89" s="1246" t="str">
        <f t="shared" si="8"/>
        <v>#REF!</v>
      </c>
      <c r="Y89" s="1247">
        <f t="shared" si="9"/>
        <v>1</v>
      </c>
      <c r="Z89" s="1248" t="str">
        <f t="shared" si="10"/>
        <v>#REF!</v>
      </c>
      <c r="AA89" s="1249" t="str">
        <f t="shared" si="11"/>
        <v>#REF!</v>
      </c>
      <c r="AB89" s="1249" t="str">
        <f t="shared" si="12"/>
        <v>#REF!</v>
      </c>
      <c r="AC89" s="1250" t="str">
        <f t="shared" si="13"/>
        <v>#REF!</v>
      </c>
      <c r="AD89" s="1250" t="str">
        <f t="shared" si="14"/>
        <v>#REF!</v>
      </c>
      <c r="AE89" s="1250" t="str">
        <f t="shared" si="15"/>
        <v>#REF!</v>
      </c>
      <c r="AF89" s="1255"/>
      <c r="AG89" s="1252"/>
      <c r="AH89" s="1252"/>
      <c r="AI89" s="1252"/>
    </row>
    <row r="90" ht="15.0" customHeight="1">
      <c r="A90" s="1253">
        <v>86.0</v>
      </c>
      <c r="B90" s="1226">
        <v>436920.0</v>
      </c>
      <c r="C90" s="1254" t="s">
        <v>761</v>
      </c>
      <c r="D90" s="1236" t="s">
        <v>1332</v>
      </c>
      <c r="E90" s="1236" t="s">
        <v>511</v>
      </c>
      <c r="F90" s="1254" t="s">
        <v>546</v>
      </c>
      <c r="G90" s="1254" t="s">
        <v>665</v>
      </c>
      <c r="H90" s="1236" t="s">
        <v>556</v>
      </c>
      <c r="I90" s="1238" t="str">
        <f t="shared" si="19"/>
        <v>#REF!</v>
      </c>
      <c r="J90" s="1239">
        <v>9.0</v>
      </c>
      <c r="K90" s="1239">
        <v>2024.0</v>
      </c>
      <c r="L90" s="1240">
        <v>45558.0</v>
      </c>
      <c r="M90" s="1240">
        <v>45561.0</v>
      </c>
      <c r="N90" s="1242">
        <f t="shared" si="24"/>
        <v>4</v>
      </c>
      <c r="O90" s="1227">
        <f t="shared" si="3"/>
        <v>0.1904761905</v>
      </c>
      <c r="P90" s="1243" t="str">
        <f t="shared" si="4"/>
        <v>#REF!</v>
      </c>
      <c r="Q90" s="1265" t="str">
        <f t="shared" si="25"/>
        <v>#REF!</v>
      </c>
      <c r="R90" s="1244"/>
      <c r="S90" s="1226" t="s">
        <v>525</v>
      </c>
      <c r="T90" s="1236" t="s">
        <v>2255</v>
      </c>
      <c r="U90" s="1227" t="str">
        <f t="shared" si="5"/>
        <v>#REF!</v>
      </c>
      <c r="V90" s="1246" t="str">
        <f t="shared" si="6"/>
        <v>#REF!</v>
      </c>
      <c r="W90" s="1246" t="str">
        <f t="shared" si="7"/>
        <v>#REF!</v>
      </c>
      <c r="X90" s="1246" t="str">
        <f t="shared" si="8"/>
        <v>#REF!</v>
      </c>
      <c r="Y90" s="1247">
        <f t="shared" si="9"/>
        <v>1</v>
      </c>
      <c r="Z90" s="1248" t="str">
        <f t="shared" si="10"/>
        <v>#REF!</v>
      </c>
      <c r="AA90" s="1249" t="str">
        <f t="shared" si="11"/>
        <v>#REF!</v>
      </c>
      <c r="AB90" s="1249" t="str">
        <f t="shared" si="12"/>
        <v>#REF!</v>
      </c>
      <c r="AC90" s="1250" t="str">
        <f t="shared" si="13"/>
        <v>#REF!</v>
      </c>
      <c r="AD90" s="1250" t="str">
        <f t="shared" si="14"/>
        <v>#REF!</v>
      </c>
      <c r="AE90" s="1250" t="str">
        <f t="shared" si="15"/>
        <v>#REF!</v>
      </c>
      <c r="AF90" s="1251"/>
      <c r="AG90" s="1252"/>
      <c r="AH90" s="1252"/>
      <c r="AI90" s="1252"/>
    </row>
    <row r="91" ht="15.0" customHeight="1">
      <c r="A91" s="1232">
        <v>87.0</v>
      </c>
      <c r="B91" s="1226">
        <v>447405.0</v>
      </c>
      <c r="C91" s="1254" t="s">
        <v>1165</v>
      </c>
      <c r="D91" s="1236" t="s">
        <v>1343</v>
      </c>
      <c r="E91" s="1236" t="s">
        <v>511</v>
      </c>
      <c r="F91" s="1254" t="s">
        <v>564</v>
      </c>
      <c r="G91" s="1254" t="s">
        <v>665</v>
      </c>
      <c r="H91" s="1236" t="s">
        <v>925</v>
      </c>
      <c r="I91" s="1238" t="str">
        <f t="shared" si="19"/>
        <v>#REF!</v>
      </c>
      <c r="J91" s="1239">
        <v>9.0</v>
      </c>
      <c r="K91" s="1239">
        <v>2024.0</v>
      </c>
      <c r="L91" s="1240">
        <v>45558.0</v>
      </c>
      <c r="M91" s="1240">
        <v>45565.0</v>
      </c>
      <c r="N91" s="1242">
        <f t="shared" si="24"/>
        <v>6</v>
      </c>
      <c r="O91" s="1227">
        <f t="shared" si="3"/>
        <v>0.2857142857</v>
      </c>
      <c r="P91" s="1243" t="str">
        <f t="shared" si="4"/>
        <v>#REF!</v>
      </c>
      <c r="Q91" s="1265" t="str">
        <f t="shared" si="25"/>
        <v>#REF!</v>
      </c>
      <c r="R91" s="1244"/>
      <c r="S91" s="1226" t="s">
        <v>525</v>
      </c>
      <c r="T91" s="1236" t="s">
        <v>2255</v>
      </c>
      <c r="U91" s="1227" t="str">
        <f t="shared" si="5"/>
        <v>#REF!</v>
      </c>
      <c r="V91" s="1246" t="str">
        <f t="shared" si="6"/>
        <v>#REF!</v>
      </c>
      <c r="W91" s="1246" t="str">
        <f t="shared" si="7"/>
        <v>#REF!</v>
      </c>
      <c r="X91" s="1246" t="str">
        <f t="shared" si="8"/>
        <v>#REF!</v>
      </c>
      <c r="Y91" s="1247">
        <f t="shared" si="9"/>
        <v>1</v>
      </c>
      <c r="Z91" s="1248" t="str">
        <f t="shared" si="10"/>
        <v>#REF!</v>
      </c>
      <c r="AA91" s="1249" t="str">
        <f t="shared" si="11"/>
        <v>#REF!</v>
      </c>
      <c r="AB91" s="1249" t="str">
        <f t="shared" si="12"/>
        <v>#REF!</v>
      </c>
      <c r="AC91" s="1250" t="str">
        <f t="shared" si="13"/>
        <v>#REF!</v>
      </c>
      <c r="AD91" s="1250" t="str">
        <f t="shared" si="14"/>
        <v>#REF!</v>
      </c>
      <c r="AE91" s="1250" t="str">
        <f t="shared" si="15"/>
        <v>#REF!</v>
      </c>
      <c r="AF91" s="1251"/>
      <c r="AG91" s="1252"/>
      <c r="AH91" s="1252"/>
      <c r="AI91" s="1252"/>
    </row>
    <row r="92" ht="15.0" customHeight="1">
      <c r="A92" s="1253">
        <v>88.0</v>
      </c>
      <c r="B92" s="1226">
        <v>465485.0</v>
      </c>
      <c r="C92" s="1254" t="s">
        <v>1357</v>
      </c>
      <c r="D92" s="1236" t="s">
        <v>1358</v>
      </c>
      <c r="E92" s="1236" t="s">
        <v>511</v>
      </c>
      <c r="F92" s="1254" t="s">
        <v>512</v>
      </c>
      <c r="G92" s="1254" t="s">
        <v>790</v>
      </c>
      <c r="H92" s="1236" t="s">
        <v>531</v>
      </c>
      <c r="I92" s="1238" t="str">
        <f t="shared" si="19"/>
        <v>#REF!</v>
      </c>
      <c r="J92" s="1239">
        <v>9.0</v>
      </c>
      <c r="K92" s="1239">
        <v>2024.0</v>
      </c>
      <c r="L92" s="1240">
        <v>45558.0</v>
      </c>
      <c r="M92" s="1240">
        <v>45562.0</v>
      </c>
      <c r="N92" s="1242">
        <f t="shared" si="24"/>
        <v>5</v>
      </c>
      <c r="O92" s="1227">
        <f t="shared" si="3"/>
        <v>0.2380952381</v>
      </c>
      <c r="P92" s="1243" t="str">
        <f t="shared" si="4"/>
        <v>#REF!</v>
      </c>
      <c r="Q92" s="1265" t="str">
        <f t="shared" si="25"/>
        <v>#REF!</v>
      </c>
      <c r="R92" s="1244"/>
      <c r="S92" s="1226" t="s">
        <v>525</v>
      </c>
      <c r="T92" s="1236" t="s">
        <v>2255</v>
      </c>
      <c r="U92" s="1227" t="str">
        <f t="shared" si="5"/>
        <v>#REF!</v>
      </c>
      <c r="V92" s="1246" t="str">
        <f t="shared" si="6"/>
        <v>#REF!</v>
      </c>
      <c r="W92" s="1246" t="str">
        <f t="shared" si="7"/>
        <v>#REF!</v>
      </c>
      <c r="X92" s="1246" t="str">
        <f t="shared" si="8"/>
        <v>#REF!</v>
      </c>
      <c r="Y92" s="1247">
        <f t="shared" si="9"/>
        <v>1</v>
      </c>
      <c r="Z92" s="1248" t="str">
        <f t="shared" si="10"/>
        <v>#REF!</v>
      </c>
      <c r="AA92" s="1249" t="str">
        <f t="shared" si="11"/>
        <v>#REF!</v>
      </c>
      <c r="AB92" s="1249" t="str">
        <f t="shared" si="12"/>
        <v>#REF!</v>
      </c>
      <c r="AC92" s="1250" t="str">
        <f t="shared" si="13"/>
        <v>#REF!</v>
      </c>
      <c r="AD92" s="1250" t="str">
        <f t="shared" si="14"/>
        <v>#REF!</v>
      </c>
      <c r="AE92" s="1250" t="str">
        <f t="shared" si="15"/>
        <v>#REF!</v>
      </c>
      <c r="AF92" s="1251"/>
      <c r="AG92" s="1252"/>
      <c r="AH92" s="1252"/>
      <c r="AI92" s="1252"/>
    </row>
    <row r="93" ht="15.0" customHeight="1">
      <c r="A93" s="1107">
        <v>89.0</v>
      </c>
      <c r="B93" s="1181">
        <v>276388.0</v>
      </c>
      <c r="C93" s="1230" t="s">
        <v>1033</v>
      </c>
      <c r="D93" s="370" t="s">
        <v>1456</v>
      </c>
      <c r="E93" s="370" t="s">
        <v>511</v>
      </c>
      <c r="F93" s="1230" t="s">
        <v>546</v>
      </c>
      <c r="G93" s="1230" t="s">
        <v>665</v>
      </c>
      <c r="H93" s="370" t="s">
        <v>556</v>
      </c>
      <c r="I93" s="1100" t="str">
        <f t="shared" si="19"/>
        <v>#REF!</v>
      </c>
      <c r="J93" s="413">
        <v>9.0</v>
      </c>
      <c r="K93" s="1112">
        <v>2024.0</v>
      </c>
      <c r="L93" s="1109">
        <v>45536.0</v>
      </c>
      <c r="M93" s="1109">
        <v>45565.0</v>
      </c>
      <c r="N93" s="543">
        <f t="shared" si="24"/>
        <v>21</v>
      </c>
      <c r="O93" s="1084">
        <f t="shared" si="3"/>
        <v>1</v>
      </c>
      <c r="P93" s="231">
        <f t="shared" si="4"/>
        <v>1</v>
      </c>
      <c r="Q93" s="1114">
        <v>1.0</v>
      </c>
      <c r="R93" s="1114"/>
      <c r="S93" s="1181" t="s">
        <v>517</v>
      </c>
      <c r="T93" s="370" t="s">
        <v>1458</v>
      </c>
      <c r="U93" s="1084">
        <f t="shared" si="5"/>
        <v>1</v>
      </c>
      <c r="V93" s="1102">
        <f t="shared" si="6"/>
        <v>1</v>
      </c>
      <c r="W93" s="1103">
        <f t="shared" si="7"/>
        <v>1</v>
      </c>
      <c r="X93" s="1103">
        <f t="shared" si="8"/>
        <v>1</v>
      </c>
      <c r="Y93" s="1103">
        <f t="shared" si="9"/>
        <v>1</v>
      </c>
      <c r="Z93" s="1104" t="str">
        <f t="shared" si="10"/>
        <v>#REF!</v>
      </c>
      <c r="AA93" s="1115" t="str">
        <f t="shared" si="11"/>
        <v>#REF!</v>
      </c>
      <c r="AB93" s="1115" t="str">
        <f t="shared" si="12"/>
        <v>#REF!</v>
      </c>
      <c r="AC93" s="1116">
        <f t="shared" si="13"/>
        <v>0</v>
      </c>
      <c r="AD93" s="1116" t="str">
        <f t="shared" si="14"/>
        <v>#REF!</v>
      </c>
      <c r="AE93" s="1116" t="str">
        <f t="shared" si="15"/>
        <v>#REF!</v>
      </c>
      <c r="AF93" s="541"/>
      <c r="AG93" s="1117"/>
      <c r="AH93" s="1117"/>
      <c r="AI93" s="1117"/>
    </row>
    <row r="94" ht="15.0" customHeight="1">
      <c r="A94" s="1098">
        <v>90.0</v>
      </c>
      <c r="B94" s="1181">
        <v>465333.0</v>
      </c>
      <c r="C94" s="1230" t="s">
        <v>1261</v>
      </c>
      <c r="D94" s="370" t="s">
        <v>1262</v>
      </c>
      <c r="E94" s="370" t="s">
        <v>511</v>
      </c>
      <c r="F94" s="1230" t="s">
        <v>512</v>
      </c>
      <c r="G94" s="1230" t="s">
        <v>790</v>
      </c>
      <c r="H94" s="370" t="s">
        <v>531</v>
      </c>
      <c r="I94" s="1100" t="str">
        <f t="shared" si="19"/>
        <v>#REF!</v>
      </c>
      <c r="J94" s="413">
        <v>9.0</v>
      </c>
      <c r="K94" s="1120">
        <v>2024.0</v>
      </c>
      <c r="L94" s="1109">
        <v>45558.0</v>
      </c>
      <c r="M94" s="1109">
        <v>45565.0</v>
      </c>
      <c r="N94" s="543">
        <f t="shared" si="24"/>
        <v>6</v>
      </c>
      <c r="O94" s="1084">
        <f t="shared" si="3"/>
        <v>0.2857142857</v>
      </c>
      <c r="P94" s="231">
        <f t="shared" si="4"/>
        <v>0.286</v>
      </c>
      <c r="Q94" s="1114">
        <f t="shared" ref="Q94:Q106" si="26">P94</f>
        <v>0.286</v>
      </c>
      <c r="R94" s="1113"/>
      <c r="S94" s="1181" t="s">
        <v>517</v>
      </c>
      <c r="T94" s="370" t="s">
        <v>2258</v>
      </c>
      <c r="U94" s="1084">
        <f t="shared" si="5"/>
        <v>0.286</v>
      </c>
      <c r="V94" s="1102">
        <f t="shared" si="6"/>
        <v>1</v>
      </c>
      <c r="W94" s="1103">
        <f t="shared" si="7"/>
        <v>1</v>
      </c>
      <c r="X94" s="1103">
        <f t="shared" si="8"/>
        <v>1</v>
      </c>
      <c r="Y94" s="1103">
        <f t="shared" si="9"/>
        <v>1</v>
      </c>
      <c r="Z94" s="1104" t="str">
        <f t="shared" si="10"/>
        <v>#REF!</v>
      </c>
      <c r="AA94" s="1115" t="str">
        <f t="shared" si="11"/>
        <v>#REF!</v>
      </c>
      <c r="AB94" s="1115" t="str">
        <f t="shared" si="12"/>
        <v>#REF!</v>
      </c>
      <c r="AC94" s="1116">
        <f t="shared" si="13"/>
        <v>0</v>
      </c>
      <c r="AD94" s="1116" t="str">
        <f t="shared" si="14"/>
        <v>#REF!</v>
      </c>
      <c r="AE94" s="1116" t="str">
        <f t="shared" si="15"/>
        <v>#REF!</v>
      </c>
      <c r="AF94" s="1106"/>
      <c r="AG94" s="1117"/>
      <c r="AH94" s="1117"/>
      <c r="AI94" s="1117"/>
    </row>
    <row r="95" ht="17.25" customHeight="1">
      <c r="A95" s="1253">
        <v>91.0</v>
      </c>
      <c r="B95" s="1233">
        <v>278440.0</v>
      </c>
      <c r="C95" s="1234" t="s">
        <v>1159</v>
      </c>
      <c r="D95" s="1235" t="s">
        <v>1403</v>
      </c>
      <c r="E95" s="1235" t="s">
        <v>511</v>
      </c>
      <c r="F95" s="1234" t="s">
        <v>512</v>
      </c>
      <c r="G95" s="1234" t="s">
        <v>790</v>
      </c>
      <c r="H95" s="1235" t="s">
        <v>531</v>
      </c>
      <c r="I95" s="1238" t="str">
        <f t="shared" si="19"/>
        <v>#REF!</v>
      </c>
      <c r="J95" s="1239">
        <v>9.0</v>
      </c>
      <c r="K95" s="1257">
        <v>2024.0</v>
      </c>
      <c r="L95" s="1240">
        <v>45551.0</v>
      </c>
      <c r="M95" s="1240">
        <v>45565.0</v>
      </c>
      <c r="N95" s="1242">
        <f t="shared" si="24"/>
        <v>11</v>
      </c>
      <c r="O95" s="1227">
        <f t="shared" si="3"/>
        <v>0.5238095238</v>
      </c>
      <c r="P95" s="1243" t="str">
        <f t="shared" si="4"/>
        <v>#REF!</v>
      </c>
      <c r="Q95" s="1299" t="str">
        <f t="shared" si="26"/>
        <v>#REF!</v>
      </c>
      <c r="R95" s="1258"/>
      <c r="S95" s="1233" t="s">
        <v>525</v>
      </c>
      <c r="T95" s="1235" t="s">
        <v>2138</v>
      </c>
      <c r="U95" s="1227" t="str">
        <f t="shared" si="5"/>
        <v>#REF!</v>
      </c>
      <c r="V95" s="1246" t="str">
        <f t="shared" si="6"/>
        <v>#REF!</v>
      </c>
      <c r="W95" s="1247" t="str">
        <f t="shared" si="7"/>
        <v>#REF!</v>
      </c>
      <c r="X95" s="1247" t="str">
        <f t="shared" si="8"/>
        <v>#REF!</v>
      </c>
      <c r="Y95" s="1247">
        <f t="shared" si="9"/>
        <v>1</v>
      </c>
      <c r="Z95" s="1248" t="str">
        <f t="shared" si="10"/>
        <v>#REF!</v>
      </c>
      <c r="AA95" s="1261" t="str">
        <f t="shared" si="11"/>
        <v>#REF!</v>
      </c>
      <c r="AB95" s="1261" t="str">
        <f t="shared" si="12"/>
        <v>#REF!</v>
      </c>
      <c r="AC95" s="1262" t="str">
        <f t="shared" si="13"/>
        <v>#REF!</v>
      </c>
      <c r="AD95" s="1262" t="str">
        <f t="shared" si="14"/>
        <v>#REF!</v>
      </c>
      <c r="AE95" s="1262" t="str">
        <f t="shared" si="15"/>
        <v>#REF!</v>
      </c>
      <c r="AF95" s="1251"/>
      <c r="AG95" s="1266"/>
      <c r="AH95" s="1266"/>
      <c r="AI95" s="1266"/>
    </row>
    <row r="96" ht="15.0" customHeight="1">
      <c r="A96" s="1232">
        <v>92.0</v>
      </c>
      <c r="B96" s="1226">
        <v>276374.0</v>
      </c>
      <c r="C96" s="1254" t="s">
        <v>1399</v>
      </c>
      <c r="D96" s="1236" t="s">
        <v>1400</v>
      </c>
      <c r="E96" s="1236" t="s">
        <v>511</v>
      </c>
      <c r="F96" s="1254" t="s">
        <v>546</v>
      </c>
      <c r="G96" s="1254" t="s">
        <v>790</v>
      </c>
      <c r="H96" s="1236" t="s">
        <v>616</v>
      </c>
      <c r="I96" s="1238" t="str">
        <f t="shared" si="19"/>
        <v>#REF!</v>
      </c>
      <c r="J96" s="1239">
        <v>9.0</v>
      </c>
      <c r="K96" s="1257">
        <v>2024.0</v>
      </c>
      <c r="L96" s="1240">
        <v>45551.0</v>
      </c>
      <c r="M96" s="1240">
        <v>45565.0</v>
      </c>
      <c r="N96" s="1242">
        <f t="shared" si="24"/>
        <v>11</v>
      </c>
      <c r="O96" s="1227">
        <f t="shared" si="3"/>
        <v>0.5238095238</v>
      </c>
      <c r="P96" s="1243" t="str">
        <f t="shared" si="4"/>
        <v>#REF!</v>
      </c>
      <c r="Q96" s="1299" t="str">
        <f t="shared" si="26"/>
        <v>#REF!</v>
      </c>
      <c r="R96" s="1258"/>
      <c r="S96" s="1226" t="s">
        <v>525</v>
      </c>
      <c r="T96" s="1236" t="s">
        <v>2138</v>
      </c>
      <c r="U96" s="1227" t="str">
        <f t="shared" si="5"/>
        <v>#REF!</v>
      </c>
      <c r="V96" s="1246" t="str">
        <f t="shared" si="6"/>
        <v>#REF!</v>
      </c>
      <c r="W96" s="1247" t="str">
        <f t="shared" si="7"/>
        <v>#REF!</v>
      </c>
      <c r="X96" s="1247" t="str">
        <f t="shared" si="8"/>
        <v>#REF!</v>
      </c>
      <c r="Y96" s="1247">
        <f t="shared" si="9"/>
        <v>1</v>
      </c>
      <c r="Z96" s="1248" t="str">
        <f t="shared" si="10"/>
        <v>#REF!</v>
      </c>
      <c r="AA96" s="1261" t="str">
        <f t="shared" si="11"/>
        <v>#REF!</v>
      </c>
      <c r="AB96" s="1261" t="str">
        <f t="shared" si="12"/>
        <v>#REF!</v>
      </c>
      <c r="AC96" s="1262" t="str">
        <f t="shared" si="13"/>
        <v>#REF!</v>
      </c>
      <c r="AD96" s="1262" t="str">
        <f t="shared" si="14"/>
        <v>#REF!</v>
      </c>
      <c r="AE96" s="1262" t="str">
        <f t="shared" si="15"/>
        <v>#REF!</v>
      </c>
      <c r="AF96" s="1251"/>
      <c r="AG96" s="1266"/>
      <c r="AH96" s="1266"/>
      <c r="AI96" s="1266"/>
    </row>
    <row r="97" ht="15.0" customHeight="1">
      <c r="A97" s="1253">
        <v>93.0</v>
      </c>
      <c r="B97" s="1226">
        <v>289435.0</v>
      </c>
      <c r="C97" s="1254" t="s">
        <v>1138</v>
      </c>
      <c r="D97" s="1236" t="s">
        <v>1404</v>
      </c>
      <c r="E97" s="1236" t="s">
        <v>511</v>
      </c>
      <c r="F97" s="1254" t="s">
        <v>512</v>
      </c>
      <c r="G97" s="1254" t="s">
        <v>771</v>
      </c>
      <c r="H97" s="1236" t="s">
        <v>541</v>
      </c>
      <c r="I97" s="1238" t="str">
        <f t="shared" si="19"/>
        <v>#REF!</v>
      </c>
      <c r="J97" s="1239">
        <v>9.0</v>
      </c>
      <c r="K97" s="1257">
        <v>2024.0</v>
      </c>
      <c r="L97" s="1240">
        <v>45551.0</v>
      </c>
      <c r="M97" s="1240">
        <v>45565.0</v>
      </c>
      <c r="N97" s="1242">
        <f t="shared" si="24"/>
        <v>11</v>
      </c>
      <c r="O97" s="1227">
        <f t="shared" si="3"/>
        <v>0.5238095238</v>
      </c>
      <c r="P97" s="1243" t="str">
        <f t="shared" si="4"/>
        <v>#REF!</v>
      </c>
      <c r="Q97" s="1299" t="str">
        <f t="shared" si="26"/>
        <v>#REF!</v>
      </c>
      <c r="R97" s="1258"/>
      <c r="S97" s="1226" t="s">
        <v>525</v>
      </c>
      <c r="T97" s="1236" t="s">
        <v>2138</v>
      </c>
      <c r="U97" s="1227" t="str">
        <f t="shared" si="5"/>
        <v>#REF!</v>
      </c>
      <c r="V97" s="1246" t="str">
        <f t="shared" si="6"/>
        <v>#REF!</v>
      </c>
      <c r="W97" s="1247" t="str">
        <f t="shared" si="7"/>
        <v>#REF!</v>
      </c>
      <c r="X97" s="1247" t="str">
        <f t="shared" si="8"/>
        <v>#REF!</v>
      </c>
      <c r="Y97" s="1247">
        <f t="shared" si="9"/>
        <v>1</v>
      </c>
      <c r="Z97" s="1248" t="str">
        <f t="shared" si="10"/>
        <v>#REF!</v>
      </c>
      <c r="AA97" s="1261" t="str">
        <f t="shared" si="11"/>
        <v>#REF!</v>
      </c>
      <c r="AB97" s="1261" t="str">
        <f t="shared" si="12"/>
        <v>#REF!</v>
      </c>
      <c r="AC97" s="1262" t="str">
        <f t="shared" si="13"/>
        <v>#REF!</v>
      </c>
      <c r="AD97" s="1262" t="str">
        <f t="shared" si="14"/>
        <v>#REF!</v>
      </c>
      <c r="AE97" s="1262" t="str">
        <f t="shared" si="15"/>
        <v>#REF!</v>
      </c>
      <c r="AF97" s="1251"/>
      <c r="AG97" s="1266"/>
      <c r="AH97" s="1266"/>
      <c r="AI97" s="1266"/>
    </row>
    <row r="98" ht="15.0" customHeight="1">
      <c r="A98" s="1232">
        <v>94.0</v>
      </c>
      <c r="B98" s="1226">
        <v>439829.0</v>
      </c>
      <c r="C98" s="1254" t="s">
        <v>1157</v>
      </c>
      <c r="D98" s="1236" t="s">
        <v>1409</v>
      </c>
      <c r="E98" s="1236" t="s">
        <v>511</v>
      </c>
      <c r="F98" s="1254" t="s">
        <v>546</v>
      </c>
      <c r="G98" s="1254" t="s">
        <v>790</v>
      </c>
      <c r="H98" s="1236" t="s">
        <v>616</v>
      </c>
      <c r="I98" s="1238" t="str">
        <f t="shared" si="19"/>
        <v>#REF!</v>
      </c>
      <c r="J98" s="1239">
        <v>9.0</v>
      </c>
      <c r="K98" s="1239">
        <v>2024.0</v>
      </c>
      <c r="L98" s="1240">
        <v>45551.0</v>
      </c>
      <c r="M98" s="1240">
        <v>45565.0</v>
      </c>
      <c r="N98" s="1242">
        <f t="shared" si="24"/>
        <v>11</v>
      </c>
      <c r="O98" s="1227">
        <f t="shared" si="3"/>
        <v>0.5238095238</v>
      </c>
      <c r="P98" s="1243" t="str">
        <f t="shared" si="4"/>
        <v>#REF!</v>
      </c>
      <c r="Q98" s="1299" t="str">
        <f t="shared" si="26"/>
        <v>#REF!</v>
      </c>
      <c r="R98" s="1244"/>
      <c r="S98" s="1226" t="s">
        <v>525</v>
      </c>
      <c r="T98" s="1236" t="s">
        <v>2138</v>
      </c>
      <c r="U98" s="1227" t="str">
        <f t="shared" si="5"/>
        <v>#REF!</v>
      </c>
      <c r="V98" s="1246" t="str">
        <f t="shared" si="6"/>
        <v>#REF!</v>
      </c>
      <c r="W98" s="1246" t="str">
        <f t="shared" si="7"/>
        <v>#REF!</v>
      </c>
      <c r="X98" s="1246" t="str">
        <f t="shared" si="8"/>
        <v>#REF!</v>
      </c>
      <c r="Y98" s="1247">
        <f t="shared" si="9"/>
        <v>1</v>
      </c>
      <c r="Z98" s="1248" t="str">
        <f t="shared" si="10"/>
        <v>#REF!</v>
      </c>
      <c r="AA98" s="1249" t="str">
        <f t="shared" si="11"/>
        <v>#REF!</v>
      </c>
      <c r="AB98" s="1249" t="str">
        <f t="shared" si="12"/>
        <v>#REF!</v>
      </c>
      <c r="AC98" s="1250" t="str">
        <f t="shared" si="13"/>
        <v>#REF!</v>
      </c>
      <c r="AD98" s="1250" t="str">
        <f t="shared" si="14"/>
        <v>#REF!</v>
      </c>
      <c r="AE98" s="1250" t="str">
        <f t="shared" si="15"/>
        <v>#REF!</v>
      </c>
      <c r="AF98" s="1251"/>
      <c r="AG98" s="1252"/>
      <c r="AH98" s="1252"/>
      <c r="AI98" s="1252"/>
    </row>
    <row r="99" ht="15.0" customHeight="1">
      <c r="A99" s="1253">
        <v>95.0</v>
      </c>
      <c r="B99" s="1226">
        <v>439827.0</v>
      </c>
      <c r="C99" s="1254" t="s">
        <v>1406</v>
      </c>
      <c r="D99" s="1236" t="s">
        <v>1407</v>
      </c>
      <c r="E99" s="1236" t="s">
        <v>511</v>
      </c>
      <c r="F99" s="1254" t="s">
        <v>512</v>
      </c>
      <c r="G99" s="1254" t="s">
        <v>771</v>
      </c>
      <c r="H99" s="1236" t="s">
        <v>541</v>
      </c>
      <c r="I99" s="1238" t="str">
        <f t="shared" si="19"/>
        <v>#REF!</v>
      </c>
      <c r="J99" s="1239">
        <v>9.0</v>
      </c>
      <c r="K99" s="1257">
        <v>2024.0</v>
      </c>
      <c r="L99" s="1240">
        <v>45551.0</v>
      </c>
      <c r="M99" s="1240">
        <v>45565.0</v>
      </c>
      <c r="N99" s="1242">
        <f t="shared" si="24"/>
        <v>11</v>
      </c>
      <c r="O99" s="1227">
        <f t="shared" si="3"/>
        <v>0.5238095238</v>
      </c>
      <c r="P99" s="1243" t="str">
        <f t="shared" si="4"/>
        <v>#REF!</v>
      </c>
      <c r="Q99" s="1299" t="str">
        <f t="shared" si="26"/>
        <v>#REF!</v>
      </c>
      <c r="R99" s="1258"/>
      <c r="S99" s="1226" t="s">
        <v>525</v>
      </c>
      <c r="T99" s="1236" t="s">
        <v>2138</v>
      </c>
      <c r="U99" s="1227" t="str">
        <f t="shared" si="5"/>
        <v>#REF!</v>
      </c>
      <c r="V99" s="1246" t="str">
        <f t="shared" si="6"/>
        <v>#REF!</v>
      </c>
      <c r="W99" s="1247" t="str">
        <f t="shared" si="7"/>
        <v>#REF!</v>
      </c>
      <c r="X99" s="1247" t="str">
        <f t="shared" si="8"/>
        <v>#REF!</v>
      </c>
      <c r="Y99" s="1247">
        <f t="shared" si="9"/>
        <v>1</v>
      </c>
      <c r="Z99" s="1248" t="str">
        <f t="shared" si="10"/>
        <v>#REF!</v>
      </c>
      <c r="AA99" s="1261" t="str">
        <f t="shared" si="11"/>
        <v>#REF!</v>
      </c>
      <c r="AB99" s="1261" t="str">
        <f t="shared" si="12"/>
        <v>#REF!</v>
      </c>
      <c r="AC99" s="1262" t="str">
        <f t="shared" si="13"/>
        <v>#REF!</v>
      </c>
      <c r="AD99" s="1262" t="str">
        <f t="shared" si="14"/>
        <v>#REF!</v>
      </c>
      <c r="AE99" s="1262" t="str">
        <f t="shared" si="15"/>
        <v>#REF!</v>
      </c>
      <c r="AF99" s="1251"/>
      <c r="AG99" s="1266"/>
      <c r="AH99" s="1266"/>
      <c r="AI99" s="1266"/>
    </row>
    <row r="100" ht="15.0" customHeight="1">
      <c r="A100" s="1232">
        <v>96.0</v>
      </c>
      <c r="B100" s="1226">
        <v>463039.0</v>
      </c>
      <c r="C100" s="1254" t="s">
        <v>1418</v>
      </c>
      <c r="D100" s="1236" t="s">
        <v>1419</v>
      </c>
      <c r="E100" s="1236" t="s">
        <v>511</v>
      </c>
      <c r="F100" s="1254" t="s">
        <v>512</v>
      </c>
      <c r="G100" s="1254" t="s">
        <v>790</v>
      </c>
      <c r="H100" s="1236" t="s">
        <v>531</v>
      </c>
      <c r="I100" s="1238" t="str">
        <f t="shared" si="19"/>
        <v>#REF!</v>
      </c>
      <c r="J100" s="1239">
        <v>9.0</v>
      </c>
      <c r="K100" s="1297">
        <v>2024.0</v>
      </c>
      <c r="L100" s="1240">
        <v>45551.0</v>
      </c>
      <c r="M100" s="1240">
        <v>45565.0</v>
      </c>
      <c r="N100" s="1242">
        <f t="shared" si="24"/>
        <v>11</v>
      </c>
      <c r="O100" s="1227">
        <f t="shared" si="3"/>
        <v>0.5238095238</v>
      </c>
      <c r="P100" s="1243" t="str">
        <f t="shared" si="4"/>
        <v>#REF!</v>
      </c>
      <c r="Q100" s="1299" t="str">
        <f t="shared" si="26"/>
        <v>#REF!</v>
      </c>
      <c r="R100" s="1299"/>
      <c r="S100" s="1226" t="s">
        <v>525</v>
      </c>
      <c r="T100" s="1236" t="s">
        <v>2138</v>
      </c>
      <c r="U100" s="1227" t="str">
        <f t="shared" si="5"/>
        <v>#REF!</v>
      </c>
      <c r="V100" s="1246" t="str">
        <f t="shared" si="6"/>
        <v>#REF!</v>
      </c>
      <c r="W100" s="1247" t="str">
        <f t="shared" si="7"/>
        <v>#REF!</v>
      </c>
      <c r="X100" s="1247" t="str">
        <f t="shared" si="8"/>
        <v>#REF!</v>
      </c>
      <c r="Y100" s="1247">
        <f t="shared" si="9"/>
        <v>1</v>
      </c>
      <c r="Z100" s="1248" t="str">
        <f t="shared" si="10"/>
        <v>#REF!</v>
      </c>
      <c r="AA100" s="1261" t="str">
        <f t="shared" si="11"/>
        <v>#REF!</v>
      </c>
      <c r="AB100" s="1261" t="str">
        <f t="shared" si="12"/>
        <v>#REF!</v>
      </c>
      <c r="AC100" s="1262" t="str">
        <f t="shared" si="13"/>
        <v>#REF!</v>
      </c>
      <c r="AD100" s="1262" t="str">
        <f t="shared" si="14"/>
        <v>#REF!</v>
      </c>
      <c r="AE100" s="1262" t="str">
        <f t="shared" si="15"/>
        <v>#REF!</v>
      </c>
      <c r="AF100" s="1255"/>
      <c r="AG100" s="1266"/>
      <c r="AH100" s="1266"/>
      <c r="AI100" s="1266"/>
    </row>
    <row r="101" ht="15.0" customHeight="1">
      <c r="A101" s="1253">
        <v>97.0</v>
      </c>
      <c r="B101" s="1226">
        <v>464849.0</v>
      </c>
      <c r="C101" s="1254" t="s">
        <v>1421</v>
      </c>
      <c r="D101" s="1236" t="s">
        <v>1422</v>
      </c>
      <c r="E101" s="1236" t="s">
        <v>511</v>
      </c>
      <c r="F101" s="1254" t="s">
        <v>564</v>
      </c>
      <c r="G101" s="1254" t="s">
        <v>790</v>
      </c>
      <c r="H101" s="1236" t="s">
        <v>565</v>
      </c>
      <c r="I101" s="1238" t="str">
        <f t="shared" si="19"/>
        <v>#REF!</v>
      </c>
      <c r="J101" s="1239">
        <v>9.0</v>
      </c>
      <c r="K101" s="1297">
        <v>2024.0</v>
      </c>
      <c r="L101" s="1240">
        <v>45536.0</v>
      </c>
      <c r="M101" s="1240">
        <v>45565.0</v>
      </c>
      <c r="N101" s="1242">
        <f t="shared" si="24"/>
        <v>21</v>
      </c>
      <c r="O101" s="1227">
        <f t="shared" si="3"/>
        <v>1</v>
      </c>
      <c r="P101" s="1243" t="str">
        <f t="shared" si="4"/>
        <v>#REF!</v>
      </c>
      <c r="Q101" s="1299" t="str">
        <f t="shared" si="26"/>
        <v>#REF!</v>
      </c>
      <c r="R101" s="1299"/>
      <c r="S101" s="1226" t="s">
        <v>525</v>
      </c>
      <c r="T101" s="1236" t="s">
        <v>2138</v>
      </c>
      <c r="U101" s="1227" t="str">
        <f t="shared" si="5"/>
        <v>#REF!</v>
      </c>
      <c r="V101" s="1246" t="str">
        <f t="shared" si="6"/>
        <v>#REF!</v>
      </c>
      <c r="W101" s="1247" t="str">
        <f t="shared" si="7"/>
        <v>#REF!</v>
      </c>
      <c r="X101" s="1247" t="str">
        <f t="shared" si="8"/>
        <v>#REF!</v>
      </c>
      <c r="Y101" s="1247">
        <f t="shared" si="9"/>
        <v>1</v>
      </c>
      <c r="Z101" s="1248" t="str">
        <f t="shared" si="10"/>
        <v>#REF!</v>
      </c>
      <c r="AA101" s="1261" t="str">
        <f t="shared" si="11"/>
        <v>#REF!</v>
      </c>
      <c r="AB101" s="1261" t="str">
        <f t="shared" si="12"/>
        <v>#REF!</v>
      </c>
      <c r="AC101" s="1262" t="str">
        <f t="shared" si="13"/>
        <v>#REF!</v>
      </c>
      <c r="AD101" s="1262" t="str">
        <f t="shared" si="14"/>
        <v>#REF!</v>
      </c>
      <c r="AE101" s="1262" t="str">
        <f t="shared" si="15"/>
        <v>#REF!</v>
      </c>
      <c r="AF101" s="1255"/>
      <c r="AG101" s="1266"/>
      <c r="AH101" s="1266"/>
      <c r="AI101" s="1266"/>
    </row>
    <row r="102" ht="15.0" customHeight="1">
      <c r="A102" s="1232">
        <v>98.0</v>
      </c>
      <c r="B102" s="1226">
        <v>155317.0</v>
      </c>
      <c r="C102" s="1254" t="s">
        <v>1273</v>
      </c>
      <c r="D102" s="1236" t="s">
        <v>1274</v>
      </c>
      <c r="E102" s="1236" t="s">
        <v>511</v>
      </c>
      <c r="F102" s="1254" t="s">
        <v>564</v>
      </c>
      <c r="G102" s="1254" t="s">
        <v>893</v>
      </c>
      <c r="H102" s="1236" t="s">
        <v>633</v>
      </c>
      <c r="I102" s="1238" t="str">
        <f t="shared" si="19"/>
        <v>#REF!</v>
      </c>
      <c r="J102" s="1239">
        <v>9.0</v>
      </c>
      <c r="K102" s="1257">
        <v>2024.0</v>
      </c>
      <c r="L102" s="1240">
        <v>45536.0</v>
      </c>
      <c r="M102" s="1240">
        <v>45565.0</v>
      </c>
      <c r="N102" s="1242">
        <v>4.2</v>
      </c>
      <c r="O102" s="1227">
        <f t="shared" si="3"/>
        <v>0.2</v>
      </c>
      <c r="P102" s="1243" t="str">
        <f t="shared" si="4"/>
        <v>#REF!</v>
      </c>
      <c r="Q102" s="1299" t="str">
        <f t="shared" si="26"/>
        <v>#REF!</v>
      </c>
      <c r="R102" s="1299" t="str">
        <f>Q102</f>
        <v>#REF!</v>
      </c>
      <c r="S102" s="1226" t="s">
        <v>525</v>
      </c>
      <c r="T102" s="1236" t="s">
        <v>2138</v>
      </c>
      <c r="U102" s="1227" t="str">
        <f t="shared" si="5"/>
        <v>#REF!</v>
      </c>
      <c r="V102" s="1246" t="str">
        <f t="shared" si="6"/>
        <v>#REF!</v>
      </c>
      <c r="W102" s="1247" t="str">
        <f t="shared" si="7"/>
        <v>#REF!</v>
      </c>
      <c r="X102" s="1247" t="str">
        <f t="shared" si="8"/>
        <v>#REF!</v>
      </c>
      <c r="Y102" s="1247">
        <f t="shared" si="9"/>
        <v>1</v>
      </c>
      <c r="Z102" s="1248" t="str">
        <f t="shared" si="10"/>
        <v>#REF!</v>
      </c>
      <c r="AA102" s="1261" t="str">
        <f t="shared" si="11"/>
        <v>#REF!</v>
      </c>
      <c r="AB102" s="1261" t="str">
        <f t="shared" si="12"/>
        <v>#REF!</v>
      </c>
      <c r="AC102" s="1262" t="str">
        <f t="shared" si="13"/>
        <v>#REF!</v>
      </c>
      <c r="AD102" s="1262" t="str">
        <f t="shared" si="14"/>
        <v>#REF!</v>
      </c>
      <c r="AE102" s="1262" t="str">
        <f t="shared" si="15"/>
        <v>#REF!</v>
      </c>
      <c r="AF102" s="1251"/>
      <c r="AG102" s="1266"/>
      <c r="AH102" s="1266"/>
      <c r="AI102" s="1266"/>
    </row>
    <row r="103" ht="15.0" customHeight="1">
      <c r="A103" s="1253">
        <v>99.0</v>
      </c>
      <c r="B103" s="1226">
        <v>466133.0</v>
      </c>
      <c r="C103" s="1254" t="s">
        <v>1568</v>
      </c>
      <c r="D103" s="1236" t="s">
        <v>1569</v>
      </c>
      <c r="E103" s="1236" t="s">
        <v>511</v>
      </c>
      <c r="F103" s="1254" t="s">
        <v>663</v>
      </c>
      <c r="G103" s="1254" t="s">
        <v>787</v>
      </c>
      <c r="H103" s="1236" t="s">
        <v>1570</v>
      </c>
      <c r="I103" s="1238" t="str">
        <f t="shared" si="19"/>
        <v>#REF!</v>
      </c>
      <c r="J103" s="1239">
        <v>9.0</v>
      </c>
      <c r="K103" s="1257">
        <v>2024.0</v>
      </c>
      <c r="L103" s="1240">
        <v>45536.0</v>
      </c>
      <c r="M103" s="1240">
        <v>45550.0</v>
      </c>
      <c r="N103" s="1242">
        <v>2.0</v>
      </c>
      <c r="O103" s="1227">
        <f t="shared" si="3"/>
        <v>0.09523809524</v>
      </c>
      <c r="P103" s="1243" t="str">
        <f t="shared" si="4"/>
        <v>#REF!</v>
      </c>
      <c r="Q103" s="1299" t="str">
        <f t="shared" si="26"/>
        <v>#REF!</v>
      </c>
      <c r="R103" s="1258"/>
      <c r="S103" s="1226" t="s">
        <v>525</v>
      </c>
      <c r="T103" s="1236" t="s">
        <v>2138</v>
      </c>
      <c r="U103" s="1227" t="str">
        <f t="shared" si="5"/>
        <v>#REF!</v>
      </c>
      <c r="V103" s="1246" t="str">
        <f t="shared" si="6"/>
        <v>#REF!</v>
      </c>
      <c r="W103" s="1247" t="str">
        <f t="shared" si="7"/>
        <v>#REF!</v>
      </c>
      <c r="X103" s="1247" t="str">
        <f t="shared" si="8"/>
        <v>#REF!</v>
      </c>
      <c r="Y103" s="1247">
        <f t="shared" si="9"/>
        <v>1.333333333</v>
      </c>
      <c r="Z103" s="1248" t="str">
        <f t="shared" si="10"/>
        <v>#REF!</v>
      </c>
      <c r="AA103" s="1261" t="str">
        <f t="shared" si="11"/>
        <v>#REF!</v>
      </c>
      <c r="AB103" s="1261" t="str">
        <f t="shared" si="12"/>
        <v>#REF!</v>
      </c>
      <c r="AC103" s="1262" t="str">
        <f t="shared" si="13"/>
        <v>#REF!</v>
      </c>
      <c r="AD103" s="1262" t="str">
        <f t="shared" si="14"/>
        <v>#REF!</v>
      </c>
      <c r="AE103" s="1262" t="str">
        <f t="shared" si="15"/>
        <v>#REF!</v>
      </c>
      <c r="AF103" s="1251"/>
      <c r="AG103" s="1266"/>
      <c r="AH103" s="1266"/>
      <c r="AI103" s="1266"/>
    </row>
    <row r="104" ht="15.0" customHeight="1">
      <c r="A104" s="1253">
        <v>100.0</v>
      </c>
      <c r="B104" s="1226">
        <v>466133.0</v>
      </c>
      <c r="C104" s="1254" t="s">
        <v>1568</v>
      </c>
      <c r="D104" s="1236" t="s">
        <v>1569</v>
      </c>
      <c r="E104" s="1236" t="s">
        <v>511</v>
      </c>
      <c r="F104" s="1254" t="s">
        <v>663</v>
      </c>
      <c r="G104" s="1254" t="s">
        <v>787</v>
      </c>
      <c r="H104" s="1236" t="s">
        <v>1570</v>
      </c>
      <c r="I104" s="1238" t="str">
        <f t="shared" si="19"/>
        <v>#REF!</v>
      </c>
      <c r="J104" s="1239">
        <v>9.0</v>
      </c>
      <c r="K104" s="1257">
        <v>2024.0</v>
      </c>
      <c r="L104" s="1240">
        <v>45551.0</v>
      </c>
      <c r="M104" s="1240">
        <v>45565.0</v>
      </c>
      <c r="N104" s="1242">
        <v>5.5</v>
      </c>
      <c r="O104" s="1227">
        <f t="shared" si="3"/>
        <v>0.2619047619</v>
      </c>
      <c r="P104" s="1243" t="str">
        <f t="shared" si="4"/>
        <v>#REF!</v>
      </c>
      <c r="Q104" s="1299" t="str">
        <f t="shared" si="26"/>
        <v>#REF!</v>
      </c>
      <c r="R104" s="1258"/>
      <c r="S104" s="1226" t="s">
        <v>525</v>
      </c>
      <c r="T104" s="1236" t="s">
        <v>2138</v>
      </c>
      <c r="U104" s="1227" t="str">
        <f t="shared" si="5"/>
        <v>#REF!</v>
      </c>
      <c r="V104" s="1246" t="str">
        <f t="shared" si="6"/>
        <v>#REF!</v>
      </c>
      <c r="W104" s="1247" t="str">
        <f t="shared" si="7"/>
        <v>#REF!</v>
      </c>
      <c r="X104" s="1247" t="str">
        <f t="shared" si="8"/>
        <v>#REF!</v>
      </c>
      <c r="Y104" s="1247">
        <f t="shared" si="9"/>
        <v>1.333333333</v>
      </c>
      <c r="Z104" s="1248" t="str">
        <f t="shared" si="10"/>
        <v>#REF!</v>
      </c>
      <c r="AA104" s="1261" t="str">
        <f t="shared" si="11"/>
        <v>#REF!</v>
      </c>
      <c r="AB104" s="1261" t="str">
        <f t="shared" si="12"/>
        <v>#REF!</v>
      </c>
      <c r="AC104" s="1262" t="str">
        <f t="shared" si="13"/>
        <v>#REF!</v>
      </c>
      <c r="AD104" s="1262" t="str">
        <f t="shared" si="14"/>
        <v>#REF!</v>
      </c>
      <c r="AE104" s="1262" t="str">
        <f t="shared" si="15"/>
        <v>#REF!</v>
      </c>
      <c r="AF104" s="1251"/>
      <c r="AG104" s="1266"/>
      <c r="AH104" s="1266"/>
      <c r="AI104" s="1266"/>
    </row>
    <row r="105" ht="15.0" customHeight="1">
      <c r="A105" s="1232">
        <v>101.0</v>
      </c>
      <c r="B105" s="1226">
        <v>466475.0</v>
      </c>
      <c r="C105" s="1254" t="s">
        <v>1815</v>
      </c>
      <c r="D105" s="1236" t="s">
        <v>1816</v>
      </c>
      <c r="E105" s="1236" t="s">
        <v>511</v>
      </c>
      <c r="F105" s="1254" t="s">
        <v>564</v>
      </c>
      <c r="G105" s="1254" t="s">
        <v>790</v>
      </c>
      <c r="H105" s="1236" t="s">
        <v>565</v>
      </c>
      <c r="I105" s="1238" t="str">
        <f t="shared" si="19"/>
        <v>#REF!</v>
      </c>
      <c r="J105" s="1239">
        <v>9.0</v>
      </c>
      <c r="K105" s="1257">
        <v>2024.0</v>
      </c>
      <c r="L105" s="1240">
        <v>45536.0</v>
      </c>
      <c r="M105" s="1240">
        <v>45565.0</v>
      </c>
      <c r="N105" s="1242">
        <f t="shared" ref="N105:N112" si="27">NETWORKDAYS(L105,M105)</f>
        <v>21</v>
      </c>
      <c r="O105" s="1227">
        <f t="shared" si="3"/>
        <v>1</v>
      </c>
      <c r="P105" s="1243" t="str">
        <f t="shared" si="4"/>
        <v>#REF!</v>
      </c>
      <c r="Q105" s="1299" t="str">
        <f t="shared" si="26"/>
        <v>#REF!</v>
      </c>
      <c r="R105" s="1258"/>
      <c r="S105" s="1226" t="s">
        <v>525</v>
      </c>
      <c r="T105" s="1236" t="s">
        <v>2138</v>
      </c>
      <c r="U105" s="1227" t="str">
        <f t="shared" si="5"/>
        <v>#REF!</v>
      </c>
      <c r="V105" s="1246" t="str">
        <f t="shared" si="6"/>
        <v>#REF!</v>
      </c>
      <c r="W105" s="1247" t="str">
        <f t="shared" si="7"/>
        <v>#REF!</v>
      </c>
      <c r="X105" s="1247" t="str">
        <f t="shared" si="8"/>
        <v>#REF!</v>
      </c>
      <c r="Y105" s="1247">
        <f t="shared" si="9"/>
        <v>1</v>
      </c>
      <c r="Z105" s="1248" t="str">
        <f t="shared" si="10"/>
        <v>#REF!</v>
      </c>
      <c r="AA105" s="1261" t="str">
        <f t="shared" si="11"/>
        <v>#REF!</v>
      </c>
      <c r="AB105" s="1261" t="str">
        <f t="shared" si="12"/>
        <v>#REF!</v>
      </c>
      <c r="AC105" s="1262" t="str">
        <f t="shared" si="13"/>
        <v>#REF!</v>
      </c>
      <c r="AD105" s="1262" t="str">
        <f t="shared" si="14"/>
        <v>#REF!</v>
      </c>
      <c r="AE105" s="1262" t="str">
        <f t="shared" si="15"/>
        <v>#REF!</v>
      </c>
      <c r="AF105" s="1251"/>
      <c r="AG105" s="1266"/>
      <c r="AH105" s="1266"/>
      <c r="AI105" s="1266"/>
    </row>
    <row r="106" ht="15.0" customHeight="1">
      <c r="A106" s="1253">
        <v>102.0</v>
      </c>
      <c r="B106" s="1226">
        <v>467515.0</v>
      </c>
      <c r="C106" s="1254" t="s">
        <v>2140</v>
      </c>
      <c r="D106" s="1236" t="s">
        <v>2141</v>
      </c>
      <c r="E106" s="1236" t="s">
        <v>511</v>
      </c>
      <c r="F106" s="1254" t="s">
        <v>564</v>
      </c>
      <c r="G106" s="1254" t="s">
        <v>771</v>
      </c>
      <c r="H106" s="1236" t="s">
        <v>612</v>
      </c>
      <c r="I106" s="1238" t="str">
        <f t="shared" si="19"/>
        <v>#REF!</v>
      </c>
      <c r="J106" s="1239">
        <v>9.0</v>
      </c>
      <c r="K106" s="1297">
        <v>2024.0</v>
      </c>
      <c r="L106" s="1240">
        <v>45536.0</v>
      </c>
      <c r="M106" s="1240">
        <v>45565.0</v>
      </c>
      <c r="N106" s="1242">
        <f t="shared" si="27"/>
        <v>21</v>
      </c>
      <c r="O106" s="1227">
        <f t="shared" si="3"/>
        <v>1</v>
      </c>
      <c r="P106" s="1243" t="str">
        <f t="shared" si="4"/>
        <v>#REF!</v>
      </c>
      <c r="Q106" s="1299" t="str">
        <f t="shared" si="26"/>
        <v>#REF!</v>
      </c>
      <c r="R106" s="1299"/>
      <c r="S106" s="1226" t="s">
        <v>525</v>
      </c>
      <c r="T106" s="1236" t="s">
        <v>2138</v>
      </c>
      <c r="U106" s="1227" t="str">
        <f t="shared" si="5"/>
        <v>#REF!</v>
      </c>
      <c r="V106" s="1246" t="str">
        <f t="shared" si="6"/>
        <v>#REF!</v>
      </c>
      <c r="W106" s="1247" t="str">
        <f t="shared" si="7"/>
        <v>#REF!</v>
      </c>
      <c r="X106" s="1247" t="str">
        <f t="shared" si="8"/>
        <v>#REF!</v>
      </c>
      <c r="Y106" s="1247">
        <f t="shared" si="9"/>
        <v>1</v>
      </c>
      <c r="Z106" s="1248" t="str">
        <f t="shared" si="10"/>
        <v>#REF!</v>
      </c>
      <c r="AA106" s="1261" t="str">
        <f t="shared" si="11"/>
        <v>#REF!</v>
      </c>
      <c r="AB106" s="1261" t="str">
        <f t="shared" si="12"/>
        <v>#REF!</v>
      </c>
      <c r="AC106" s="1262" t="str">
        <f t="shared" si="13"/>
        <v>#REF!</v>
      </c>
      <c r="AD106" s="1262" t="str">
        <f t="shared" si="14"/>
        <v>#REF!</v>
      </c>
      <c r="AE106" s="1262" t="str">
        <f t="shared" si="15"/>
        <v>#REF!</v>
      </c>
      <c r="AF106" s="1255"/>
      <c r="AG106" s="1266"/>
      <c r="AH106" s="1266"/>
      <c r="AI106" s="1266"/>
    </row>
    <row r="107" ht="15.0" customHeight="1">
      <c r="A107" s="1107">
        <v>103.0</v>
      </c>
      <c r="B107" s="1181">
        <v>280298.0</v>
      </c>
      <c r="C107" s="1230" t="s">
        <v>1105</v>
      </c>
      <c r="D107" s="370" t="s">
        <v>1477</v>
      </c>
      <c r="E107" s="1230" t="s">
        <v>511</v>
      </c>
      <c r="F107" s="1230" t="s">
        <v>564</v>
      </c>
      <c r="G107" s="1230" t="s">
        <v>771</v>
      </c>
      <c r="H107" s="370" t="s">
        <v>612</v>
      </c>
      <c r="I107" s="1100" t="str">
        <f t="shared" si="19"/>
        <v>#REF!</v>
      </c>
      <c r="J107" s="413">
        <v>9.0</v>
      </c>
      <c r="K107" s="1120">
        <v>2024.0</v>
      </c>
      <c r="L107" s="1109">
        <v>45536.0</v>
      </c>
      <c r="M107" s="1109">
        <v>45565.0</v>
      </c>
      <c r="N107" s="543">
        <f t="shared" si="27"/>
        <v>21</v>
      </c>
      <c r="O107" s="1084">
        <f t="shared" si="3"/>
        <v>1</v>
      </c>
      <c r="P107" s="231">
        <f t="shared" si="4"/>
        <v>1</v>
      </c>
      <c r="Q107" s="1084">
        <v>1.0</v>
      </c>
      <c r="R107" s="1084"/>
      <c r="S107" s="1181" t="s">
        <v>517</v>
      </c>
      <c r="T107" s="370" t="s">
        <v>1463</v>
      </c>
      <c r="U107" s="1084">
        <f t="shared" si="5"/>
        <v>1</v>
      </c>
      <c r="V107" s="1102">
        <f t="shared" si="6"/>
        <v>1</v>
      </c>
      <c r="W107" s="1103">
        <f t="shared" si="7"/>
        <v>1</v>
      </c>
      <c r="X107" s="1103">
        <f t="shared" si="8"/>
        <v>1</v>
      </c>
      <c r="Y107" s="1103">
        <f t="shared" si="9"/>
        <v>1</v>
      </c>
      <c r="Z107" s="1104" t="str">
        <f t="shared" si="10"/>
        <v>#REF!</v>
      </c>
      <c r="AA107" s="1115" t="str">
        <f t="shared" si="11"/>
        <v>#REF!</v>
      </c>
      <c r="AB107" s="1115" t="str">
        <f t="shared" si="12"/>
        <v>#REF!</v>
      </c>
      <c r="AC107" s="1116">
        <f t="shared" si="13"/>
        <v>0</v>
      </c>
      <c r="AD107" s="1116" t="str">
        <f t="shared" si="14"/>
        <v>#REF!</v>
      </c>
      <c r="AE107" s="1116" t="str">
        <f t="shared" si="15"/>
        <v>#REF!</v>
      </c>
      <c r="AF107" s="270"/>
      <c r="AG107" s="1090"/>
      <c r="AH107" s="1090"/>
      <c r="AI107" s="1090">
        <f>AVERAGEIF(D:D,D107,Q:Q)</f>
        <v>1</v>
      </c>
    </row>
    <row r="108" ht="15.0" customHeight="1">
      <c r="A108" s="1098">
        <v>104.0</v>
      </c>
      <c r="B108" s="1182">
        <v>428993.0</v>
      </c>
      <c r="C108" s="1228" t="s">
        <v>1023</v>
      </c>
      <c r="D108" s="1183" t="s">
        <v>1283</v>
      </c>
      <c r="E108" s="1183" t="s">
        <v>511</v>
      </c>
      <c r="F108" s="1228" t="s">
        <v>512</v>
      </c>
      <c r="G108" s="1228" t="s">
        <v>771</v>
      </c>
      <c r="H108" s="1183" t="s">
        <v>541</v>
      </c>
      <c r="I108" s="1100" t="str">
        <f t="shared" si="19"/>
        <v>#REF!</v>
      </c>
      <c r="J108" s="413">
        <v>9.0</v>
      </c>
      <c r="K108" s="1120">
        <v>2024.0</v>
      </c>
      <c r="L108" s="1109">
        <v>45536.0</v>
      </c>
      <c r="M108" s="1109">
        <v>45565.0</v>
      </c>
      <c r="N108" s="543">
        <f t="shared" si="27"/>
        <v>21</v>
      </c>
      <c r="O108" s="1084">
        <f t="shared" si="3"/>
        <v>1</v>
      </c>
      <c r="P108" s="231">
        <f t="shared" si="4"/>
        <v>1</v>
      </c>
      <c r="Q108" s="1113">
        <v>1.0</v>
      </c>
      <c r="R108" s="1113"/>
      <c r="S108" s="1182" t="s">
        <v>517</v>
      </c>
      <c r="T108" s="1183" t="s">
        <v>1463</v>
      </c>
      <c r="U108" s="1084">
        <f t="shared" si="5"/>
        <v>1</v>
      </c>
      <c r="V108" s="1102">
        <f t="shared" si="6"/>
        <v>1</v>
      </c>
      <c r="W108" s="1103">
        <f t="shared" si="7"/>
        <v>1</v>
      </c>
      <c r="X108" s="1103">
        <f t="shared" si="8"/>
        <v>1</v>
      </c>
      <c r="Y108" s="1103">
        <f t="shared" si="9"/>
        <v>1</v>
      </c>
      <c r="Z108" s="1104" t="str">
        <f t="shared" si="10"/>
        <v>#REF!</v>
      </c>
      <c r="AA108" s="1115" t="str">
        <f t="shared" si="11"/>
        <v>#REF!</v>
      </c>
      <c r="AB108" s="1115" t="str">
        <f t="shared" si="12"/>
        <v>#REF!</v>
      </c>
      <c r="AC108" s="1116">
        <f t="shared" si="13"/>
        <v>0</v>
      </c>
      <c r="AD108" s="1116" t="str">
        <f t="shared" si="14"/>
        <v>#REF!</v>
      </c>
      <c r="AE108" s="1116" t="str">
        <f t="shared" si="15"/>
        <v>#REF!</v>
      </c>
      <c r="AF108" s="1106"/>
      <c r="AG108" s="1117"/>
      <c r="AH108" s="1117"/>
      <c r="AI108" s="1117"/>
    </row>
    <row r="109" ht="15.0" customHeight="1">
      <c r="A109" s="1107">
        <v>105.0</v>
      </c>
      <c r="B109" s="1182">
        <v>439024.0</v>
      </c>
      <c r="C109" s="1228" t="s">
        <v>652</v>
      </c>
      <c r="D109" s="1183" t="s">
        <v>1314</v>
      </c>
      <c r="E109" s="1183" t="s">
        <v>511</v>
      </c>
      <c r="F109" s="1228" t="s">
        <v>546</v>
      </c>
      <c r="G109" s="1228" t="s">
        <v>787</v>
      </c>
      <c r="H109" s="1183" t="s">
        <v>596</v>
      </c>
      <c r="I109" s="1100" t="str">
        <f t="shared" si="19"/>
        <v>#REF!</v>
      </c>
      <c r="J109" s="413">
        <v>9.0</v>
      </c>
      <c r="K109" s="1120">
        <v>2024.0</v>
      </c>
      <c r="L109" s="1109">
        <v>45536.0</v>
      </c>
      <c r="M109" s="1109">
        <v>45565.0</v>
      </c>
      <c r="N109" s="543">
        <f t="shared" si="27"/>
        <v>21</v>
      </c>
      <c r="O109" s="1084">
        <f t="shared" si="3"/>
        <v>1</v>
      </c>
      <c r="P109" s="231">
        <f t="shared" si="4"/>
        <v>1</v>
      </c>
      <c r="Q109" s="1113">
        <v>1.0</v>
      </c>
      <c r="R109" s="1113"/>
      <c r="S109" s="1182" t="s">
        <v>517</v>
      </c>
      <c r="T109" s="1183" t="s">
        <v>1463</v>
      </c>
      <c r="U109" s="1084">
        <f t="shared" si="5"/>
        <v>1</v>
      </c>
      <c r="V109" s="1102">
        <f t="shared" si="6"/>
        <v>1</v>
      </c>
      <c r="W109" s="1103">
        <f t="shared" si="7"/>
        <v>1</v>
      </c>
      <c r="X109" s="1103">
        <f t="shared" si="8"/>
        <v>1</v>
      </c>
      <c r="Y109" s="1103">
        <f t="shared" si="9"/>
        <v>1</v>
      </c>
      <c r="Z109" s="1104" t="str">
        <f t="shared" si="10"/>
        <v>#REF!</v>
      </c>
      <c r="AA109" s="1115" t="str">
        <f t="shared" si="11"/>
        <v>#REF!</v>
      </c>
      <c r="AB109" s="1115" t="str">
        <f t="shared" si="12"/>
        <v>#REF!</v>
      </c>
      <c r="AC109" s="1116">
        <f t="shared" si="13"/>
        <v>0</v>
      </c>
      <c r="AD109" s="1116" t="str">
        <f t="shared" si="14"/>
        <v>#REF!</v>
      </c>
      <c r="AE109" s="1116" t="str">
        <f t="shared" si="15"/>
        <v>#REF!</v>
      </c>
      <c r="AF109" s="1106"/>
      <c r="AG109" s="1117"/>
      <c r="AH109" s="1117"/>
      <c r="AI109" s="1117"/>
    </row>
    <row r="110" ht="15.0" customHeight="1">
      <c r="A110" s="1098">
        <v>106.0</v>
      </c>
      <c r="B110" s="1182">
        <v>447599.0</v>
      </c>
      <c r="C110" s="1228" t="s">
        <v>601</v>
      </c>
      <c r="D110" s="1183" t="s">
        <v>1318</v>
      </c>
      <c r="E110" s="1183" t="s">
        <v>511</v>
      </c>
      <c r="F110" s="1228" t="s">
        <v>564</v>
      </c>
      <c r="G110" s="1228" t="s">
        <v>790</v>
      </c>
      <c r="H110" s="1183" t="s">
        <v>565</v>
      </c>
      <c r="I110" s="1100" t="str">
        <f t="shared" si="19"/>
        <v>#REF!</v>
      </c>
      <c r="J110" s="413">
        <v>9.0</v>
      </c>
      <c r="K110" s="413">
        <v>2024.0</v>
      </c>
      <c r="L110" s="1109">
        <v>45536.0</v>
      </c>
      <c r="M110" s="1109">
        <v>45565.0</v>
      </c>
      <c r="N110" s="543">
        <f t="shared" si="27"/>
        <v>21</v>
      </c>
      <c r="O110" s="1084">
        <f t="shared" si="3"/>
        <v>1</v>
      </c>
      <c r="P110" s="231">
        <f t="shared" si="4"/>
        <v>1</v>
      </c>
      <c r="Q110" s="1101">
        <v>1.0</v>
      </c>
      <c r="R110" s="1101"/>
      <c r="S110" s="1182" t="s">
        <v>517</v>
      </c>
      <c r="T110" s="1183" t="s">
        <v>1463</v>
      </c>
      <c r="U110" s="1084">
        <f t="shared" si="5"/>
        <v>1</v>
      </c>
      <c r="V110" s="1102">
        <f t="shared" si="6"/>
        <v>1</v>
      </c>
      <c r="W110" s="1102">
        <f t="shared" si="7"/>
        <v>1</v>
      </c>
      <c r="X110" s="1102">
        <f t="shared" si="8"/>
        <v>1</v>
      </c>
      <c r="Y110" s="1103">
        <f t="shared" si="9"/>
        <v>1</v>
      </c>
      <c r="Z110" s="1104" t="str">
        <f t="shared" si="10"/>
        <v>#REF!</v>
      </c>
      <c r="AA110" s="1085" t="str">
        <f t="shared" si="11"/>
        <v>#REF!</v>
      </c>
      <c r="AB110" s="1085" t="str">
        <f t="shared" si="12"/>
        <v>#REF!</v>
      </c>
      <c r="AC110" s="1105">
        <f t="shared" si="13"/>
        <v>0</v>
      </c>
      <c r="AD110" s="1105" t="str">
        <f t="shared" si="14"/>
        <v>#REF!</v>
      </c>
      <c r="AE110" s="1105" t="str">
        <f t="shared" si="15"/>
        <v>#REF!</v>
      </c>
      <c r="AF110" s="1106"/>
      <c r="AG110" s="1090"/>
      <c r="AH110" s="1090"/>
      <c r="AI110" s="1090"/>
    </row>
    <row r="111" ht="15.0" customHeight="1">
      <c r="A111" s="1107">
        <v>107.0</v>
      </c>
      <c r="B111" s="1182">
        <v>463641.0</v>
      </c>
      <c r="C111" s="1228" t="s">
        <v>1464</v>
      </c>
      <c r="D111" s="1183" t="s">
        <v>1466</v>
      </c>
      <c r="E111" s="1183" t="s">
        <v>511</v>
      </c>
      <c r="F111" s="1228" t="s">
        <v>512</v>
      </c>
      <c r="G111" s="1228" t="s">
        <v>790</v>
      </c>
      <c r="H111" s="1183" t="s">
        <v>531</v>
      </c>
      <c r="I111" s="1100" t="str">
        <f t="shared" si="19"/>
        <v>#REF!</v>
      </c>
      <c r="J111" s="413">
        <v>9.0</v>
      </c>
      <c r="K111" s="1120">
        <v>2024.0</v>
      </c>
      <c r="L111" s="1109">
        <v>45536.0</v>
      </c>
      <c r="M111" s="1109">
        <v>45565.0</v>
      </c>
      <c r="N111" s="543">
        <f t="shared" si="27"/>
        <v>21</v>
      </c>
      <c r="O111" s="1084">
        <f t="shared" si="3"/>
        <v>1</v>
      </c>
      <c r="P111" s="231">
        <f t="shared" si="4"/>
        <v>1</v>
      </c>
      <c r="Q111" s="1113">
        <v>1.0</v>
      </c>
      <c r="R111" s="1113"/>
      <c r="S111" s="1182" t="s">
        <v>517</v>
      </c>
      <c r="T111" s="1183" t="s">
        <v>1463</v>
      </c>
      <c r="U111" s="1084">
        <f t="shared" si="5"/>
        <v>1</v>
      </c>
      <c r="V111" s="1102">
        <f t="shared" si="6"/>
        <v>1</v>
      </c>
      <c r="W111" s="1103">
        <f t="shared" si="7"/>
        <v>1</v>
      </c>
      <c r="X111" s="1103">
        <f t="shared" si="8"/>
        <v>1</v>
      </c>
      <c r="Y111" s="1103">
        <f t="shared" si="9"/>
        <v>1</v>
      </c>
      <c r="Z111" s="1104" t="str">
        <f t="shared" si="10"/>
        <v>#REF!</v>
      </c>
      <c r="AA111" s="1115" t="str">
        <f t="shared" si="11"/>
        <v>#REF!</v>
      </c>
      <c r="AB111" s="1115" t="str">
        <f t="shared" si="12"/>
        <v>#REF!</v>
      </c>
      <c r="AC111" s="1116">
        <f t="shared" si="13"/>
        <v>0</v>
      </c>
      <c r="AD111" s="1116" t="str">
        <f t="shared" si="14"/>
        <v>#REF!</v>
      </c>
      <c r="AE111" s="1116" t="str">
        <f t="shared" si="15"/>
        <v>#REF!</v>
      </c>
      <c r="AF111" s="1106"/>
      <c r="AG111" s="1117"/>
      <c r="AH111" s="1117"/>
      <c r="AI111" s="1117"/>
    </row>
    <row r="112" ht="15.0" customHeight="1">
      <c r="A112" s="1098">
        <v>108.0</v>
      </c>
      <c r="B112" s="1182">
        <v>466701.0</v>
      </c>
      <c r="C112" s="1228" t="s">
        <v>1653</v>
      </c>
      <c r="D112" s="1183" t="s">
        <v>1654</v>
      </c>
      <c r="E112" s="1183" t="s">
        <v>511</v>
      </c>
      <c r="F112" s="1228" t="s">
        <v>512</v>
      </c>
      <c r="G112" s="1228" t="s">
        <v>790</v>
      </c>
      <c r="H112" s="1183" t="s">
        <v>531</v>
      </c>
      <c r="I112" s="1100" t="str">
        <f t="shared" si="19"/>
        <v>#REF!</v>
      </c>
      <c r="J112" s="413">
        <v>9.0</v>
      </c>
      <c r="K112" s="413">
        <v>2024.0</v>
      </c>
      <c r="L112" s="1109">
        <v>45536.0</v>
      </c>
      <c r="M112" s="1109">
        <v>45565.0</v>
      </c>
      <c r="N112" s="543">
        <f t="shared" si="27"/>
        <v>21</v>
      </c>
      <c r="O112" s="1084">
        <f t="shared" si="3"/>
        <v>1</v>
      </c>
      <c r="P112" s="231">
        <f t="shared" si="4"/>
        <v>1</v>
      </c>
      <c r="Q112" s="1113">
        <v>1.0</v>
      </c>
      <c r="R112" s="1101"/>
      <c r="S112" s="1182" t="s">
        <v>517</v>
      </c>
      <c r="T112" s="1183" t="s">
        <v>1463</v>
      </c>
      <c r="U112" s="1084">
        <f t="shared" si="5"/>
        <v>1</v>
      </c>
      <c r="V112" s="1102">
        <f t="shared" si="6"/>
        <v>1</v>
      </c>
      <c r="W112" s="1102">
        <f t="shared" si="7"/>
        <v>1</v>
      </c>
      <c r="X112" s="1102">
        <f t="shared" si="8"/>
        <v>1</v>
      </c>
      <c r="Y112" s="1103">
        <f t="shared" si="9"/>
        <v>1</v>
      </c>
      <c r="Z112" s="1104" t="str">
        <f t="shared" si="10"/>
        <v>#REF!</v>
      </c>
      <c r="AA112" s="1085" t="str">
        <f t="shared" si="11"/>
        <v>#REF!</v>
      </c>
      <c r="AB112" s="1085" t="str">
        <f t="shared" si="12"/>
        <v>#REF!</v>
      </c>
      <c r="AC112" s="1105">
        <f t="shared" si="13"/>
        <v>0</v>
      </c>
      <c r="AD112" s="1105" t="str">
        <f t="shared" si="14"/>
        <v>#REF!</v>
      </c>
      <c r="AE112" s="1105" t="str">
        <f t="shared" si="15"/>
        <v>#REF!</v>
      </c>
      <c r="AF112" s="1106"/>
      <c r="AG112" s="1090"/>
      <c r="AH112" s="1090"/>
      <c r="AI112" s="1090"/>
    </row>
    <row r="113" ht="15.0" customHeight="1">
      <c r="A113" s="1253">
        <v>109.0</v>
      </c>
      <c r="B113" s="1233">
        <v>282563.0</v>
      </c>
      <c r="C113" s="1234" t="s">
        <v>1109</v>
      </c>
      <c r="D113" s="1235" t="s">
        <v>1320</v>
      </c>
      <c r="E113" s="1235" t="s">
        <v>511</v>
      </c>
      <c r="F113" s="1234" t="s">
        <v>546</v>
      </c>
      <c r="G113" s="1234" t="s">
        <v>771</v>
      </c>
      <c r="H113" s="1235" t="s">
        <v>547</v>
      </c>
      <c r="I113" s="1238" t="str">
        <f t="shared" si="19"/>
        <v>#REF!</v>
      </c>
      <c r="J113" s="1239">
        <v>9.0</v>
      </c>
      <c r="K113" s="1314">
        <v>2024.0</v>
      </c>
      <c r="L113" s="1240">
        <v>45536.0</v>
      </c>
      <c r="M113" s="1240">
        <v>45565.0</v>
      </c>
      <c r="N113" s="1267">
        <v>10.5</v>
      </c>
      <c r="O113" s="1227">
        <f t="shared" si="3"/>
        <v>0.5</v>
      </c>
      <c r="P113" s="1243" t="str">
        <f t="shared" si="4"/>
        <v>#REF!</v>
      </c>
      <c r="Q113" s="1243" t="str">
        <f t="shared" ref="Q113:Q120" si="28">P113</f>
        <v>#REF!</v>
      </c>
      <c r="R113" s="1227"/>
      <c r="S113" s="1233" t="s">
        <v>525</v>
      </c>
      <c r="T113" s="1235" t="s">
        <v>2148</v>
      </c>
      <c r="U113" s="1227" t="str">
        <f t="shared" si="5"/>
        <v>#REF!</v>
      </c>
      <c r="V113" s="1246" t="str">
        <f t="shared" si="6"/>
        <v>#REF!</v>
      </c>
      <c r="W113" s="1246" t="str">
        <f t="shared" si="7"/>
        <v>#REF!</v>
      </c>
      <c r="X113" s="1246" t="str">
        <f t="shared" si="8"/>
        <v>#REF!</v>
      </c>
      <c r="Y113" s="1247">
        <f t="shared" si="9"/>
        <v>1</v>
      </c>
      <c r="Z113" s="1248" t="str">
        <f t="shared" si="10"/>
        <v>#REF!</v>
      </c>
      <c r="AA113" s="1249" t="str">
        <f t="shared" si="11"/>
        <v>#REF!</v>
      </c>
      <c r="AB113" s="1249" t="str">
        <f t="shared" si="12"/>
        <v>#REF!</v>
      </c>
      <c r="AC113" s="1250" t="str">
        <f t="shared" si="13"/>
        <v>#REF!</v>
      </c>
      <c r="AD113" s="1250" t="str">
        <f t="shared" si="14"/>
        <v>#REF!</v>
      </c>
      <c r="AE113" s="1250" t="str">
        <f t="shared" si="15"/>
        <v>#REF!</v>
      </c>
      <c r="AF113" s="1314"/>
      <c r="AG113" s="1252"/>
      <c r="AH113" s="1252"/>
      <c r="AI113" s="1252"/>
    </row>
    <row r="114" ht="15.0" customHeight="1">
      <c r="A114" s="1232">
        <v>110.0</v>
      </c>
      <c r="B114" s="1226">
        <v>429770.0</v>
      </c>
      <c r="C114" s="1254" t="s">
        <v>1174</v>
      </c>
      <c r="D114" s="1236" t="s">
        <v>1324</v>
      </c>
      <c r="E114" s="1236" t="s">
        <v>511</v>
      </c>
      <c r="F114" s="1254" t="s">
        <v>512</v>
      </c>
      <c r="G114" s="1254" t="s">
        <v>665</v>
      </c>
      <c r="H114" s="1236" t="s">
        <v>580</v>
      </c>
      <c r="I114" s="1238" t="str">
        <f t="shared" si="19"/>
        <v>#REF!</v>
      </c>
      <c r="J114" s="1239">
        <v>9.0</v>
      </c>
      <c r="K114" s="1314">
        <v>2024.0</v>
      </c>
      <c r="L114" s="1240">
        <v>45536.0</v>
      </c>
      <c r="M114" s="1240">
        <v>45565.0</v>
      </c>
      <c r="N114" s="1267">
        <v>10.5</v>
      </c>
      <c r="O114" s="1227">
        <f t="shared" si="3"/>
        <v>0.5</v>
      </c>
      <c r="P114" s="1243" t="str">
        <f t="shared" si="4"/>
        <v>#REF!</v>
      </c>
      <c r="Q114" s="1243" t="str">
        <f t="shared" si="28"/>
        <v>#REF!</v>
      </c>
      <c r="R114" s="1227"/>
      <c r="S114" s="1226" t="s">
        <v>525</v>
      </c>
      <c r="T114" s="1236" t="s">
        <v>2148</v>
      </c>
      <c r="U114" s="1227" t="str">
        <f t="shared" si="5"/>
        <v>#REF!</v>
      </c>
      <c r="V114" s="1246" t="str">
        <f t="shared" si="6"/>
        <v>#REF!</v>
      </c>
      <c r="W114" s="1246" t="str">
        <f t="shared" si="7"/>
        <v>#REF!</v>
      </c>
      <c r="X114" s="1246" t="str">
        <f t="shared" si="8"/>
        <v>#REF!</v>
      </c>
      <c r="Y114" s="1247">
        <f t="shared" si="9"/>
        <v>1</v>
      </c>
      <c r="Z114" s="1248" t="str">
        <f t="shared" si="10"/>
        <v>#REF!</v>
      </c>
      <c r="AA114" s="1249" t="str">
        <f t="shared" si="11"/>
        <v>#REF!</v>
      </c>
      <c r="AB114" s="1249" t="str">
        <f t="shared" si="12"/>
        <v>#REF!</v>
      </c>
      <c r="AC114" s="1250" t="str">
        <f t="shared" si="13"/>
        <v>#REF!</v>
      </c>
      <c r="AD114" s="1250" t="str">
        <f t="shared" si="14"/>
        <v>#REF!</v>
      </c>
      <c r="AE114" s="1250" t="str">
        <f t="shared" si="15"/>
        <v>#REF!</v>
      </c>
      <c r="AF114" s="1314"/>
      <c r="AG114" s="1252"/>
      <c r="AH114" s="1252"/>
      <c r="AI114" s="1252"/>
    </row>
    <row r="115" ht="15.0" customHeight="1">
      <c r="A115" s="1253">
        <v>111.0</v>
      </c>
      <c r="B115" s="1226">
        <v>439018.0</v>
      </c>
      <c r="C115" s="1254" t="s">
        <v>1010</v>
      </c>
      <c r="D115" s="1236" t="s">
        <v>1336</v>
      </c>
      <c r="E115" s="1236" t="s">
        <v>511</v>
      </c>
      <c r="F115" s="1254" t="s">
        <v>546</v>
      </c>
      <c r="G115" s="1254" t="s">
        <v>665</v>
      </c>
      <c r="H115" s="1236" t="s">
        <v>556</v>
      </c>
      <c r="I115" s="1238" t="str">
        <f t="shared" si="19"/>
        <v>#REF!</v>
      </c>
      <c r="J115" s="1239">
        <v>9.0</v>
      </c>
      <c r="K115" s="1301">
        <v>2024.0</v>
      </c>
      <c r="L115" s="1240">
        <v>45536.0</v>
      </c>
      <c r="M115" s="1240">
        <v>45565.0</v>
      </c>
      <c r="N115" s="1267">
        <v>10.5</v>
      </c>
      <c r="O115" s="1227">
        <f t="shared" si="3"/>
        <v>0.5</v>
      </c>
      <c r="P115" s="1243" t="str">
        <f t="shared" si="4"/>
        <v>#REF!</v>
      </c>
      <c r="Q115" s="1243" t="str">
        <f t="shared" si="28"/>
        <v>#REF!</v>
      </c>
      <c r="R115" s="1259"/>
      <c r="S115" s="1226" t="s">
        <v>525</v>
      </c>
      <c r="T115" s="1236" t="s">
        <v>2148</v>
      </c>
      <c r="U115" s="1227" t="str">
        <f t="shared" si="5"/>
        <v>#REF!</v>
      </c>
      <c r="V115" s="1246" t="str">
        <f t="shared" si="6"/>
        <v>#REF!</v>
      </c>
      <c r="W115" s="1247" t="str">
        <f t="shared" si="7"/>
        <v>#REF!</v>
      </c>
      <c r="X115" s="1247" t="str">
        <f t="shared" si="8"/>
        <v>#REF!</v>
      </c>
      <c r="Y115" s="1247">
        <f t="shared" si="9"/>
        <v>1</v>
      </c>
      <c r="Z115" s="1248" t="str">
        <f t="shared" si="10"/>
        <v>#REF!</v>
      </c>
      <c r="AA115" s="1261" t="str">
        <f t="shared" si="11"/>
        <v>#REF!</v>
      </c>
      <c r="AB115" s="1261" t="str">
        <f t="shared" si="12"/>
        <v>#REF!</v>
      </c>
      <c r="AC115" s="1262" t="str">
        <f t="shared" si="13"/>
        <v>#REF!</v>
      </c>
      <c r="AD115" s="1262" t="str">
        <f t="shared" si="14"/>
        <v>#REF!</v>
      </c>
      <c r="AE115" s="1262" t="str">
        <f t="shared" si="15"/>
        <v>#REF!</v>
      </c>
      <c r="AF115" s="1301"/>
      <c r="AG115" s="1266"/>
      <c r="AH115" s="1266"/>
      <c r="AI115" s="1266"/>
    </row>
    <row r="116" ht="15.0" customHeight="1">
      <c r="A116" s="1232">
        <v>112.0</v>
      </c>
      <c r="B116" s="1226">
        <v>440698.0</v>
      </c>
      <c r="C116" s="1254" t="s">
        <v>1182</v>
      </c>
      <c r="D116" s="1236" t="s">
        <v>1341</v>
      </c>
      <c r="E116" s="1236" t="s">
        <v>511</v>
      </c>
      <c r="F116" s="1254" t="s">
        <v>564</v>
      </c>
      <c r="G116" s="1254" t="s">
        <v>790</v>
      </c>
      <c r="H116" s="1236" t="s">
        <v>565</v>
      </c>
      <c r="I116" s="1238" t="str">
        <f t="shared" si="19"/>
        <v>#REF!</v>
      </c>
      <c r="J116" s="1239">
        <v>9.0</v>
      </c>
      <c r="K116" s="1301">
        <v>2024.0</v>
      </c>
      <c r="L116" s="1240">
        <v>45536.0</v>
      </c>
      <c r="M116" s="1240">
        <v>45565.0</v>
      </c>
      <c r="N116" s="1267">
        <v>10.5</v>
      </c>
      <c r="O116" s="1227">
        <f t="shared" si="3"/>
        <v>0.5</v>
      </c>
      <c r="P116" s="1243" t="str">
        <f t="shared" si="4"/>
        <v>#REF!</v>
      </c>
      <c r="Q116" s="1243" t="str">
        <f t="shared" si="28"/>
        <v>#REF!</v>
      </c>
      <c r="R116" s="1259"/>
      <c r="S116" s="1226" t="s">
        <v>525</v>
      </c>
      <c r="T116" s="1236" t="s">
        <v>2148</v>
      </c>
      <c r="U116" s="1227" t="str">
        <f t="shared" si="5"/>
        <v>#REF!</v>
      </c>
      <c r="V116" s="1246" t="str">
        <f t="shared" si="6"/>
        <v>#REF!</v>
      </c>
      <c r="W116" s="1247" t="str">
        <f t="shared" si="7"/>
        <v>#REF!</v>
      </c>
      <c r="X116" s="1247" t="str">
        <f t="shared" si="8"/>
        <v>#REF!</v>
      </c>
      <c r="Y116" s="1247">
        <f t="shared" si="9"/>
        <v>1</v>
      </c>
      <c r="Z116" s="1248" t="str">
        <f t="shared" si="10"/>
        <v>#REF!</v>
      </c>
      <c r="AA116" s="1261" t="str">
        <f t="shared" si="11"/>
        <v>#REF!</v>
      </c>
      <c r="AB116" s="1261" t="str">
        <f t="shared" si="12"/>
        <v>#REF!</v>
      </c>
      <c r="AC116" s="1262" t="str">
        <f t="shared" si="13"/>
        <v>#REF!</v>
      </c>
      <c r="AD116" s="1262" t="str">
        <f t="shared" si="14"/>
        <v>#REF!</v>
      </c>
      <c r="AE116" s="1262" t="str">
        <f t="shared" si="15"/>
        <v>#REF!</v>
      </c>
      <c r="AF116" s="1301"/>
      <c r="AG116" s="1266"/>
      <c r="AH116" s="1266"/>
      <c r="AI116" s="1266"/>
    </row>
    <row r="117" ht="15.0" customHeight="1">
      <c r="A117" s="1253">
        <v>113.0</v>
      </c>
      <c r="B117" s="1226">
        <v>244496.0</v>
      </c>
      <c r="C117" s="1254" t="s">
        <v>1176</v>
      </c>
      <c r="D117" s="1236" t="s">
        <v>1347</v>
      </c>
      <c r="E117" s="1236" t="s">
        <v>511</v>
      </c>
      <c r="F117" s="1254" t="s">
        <v>512</v>
      </c>
      <c r="G117" s="1254" t="s">
        <v>665</v>
      </c>
      <c r="H117" s="1236" t="s">
        <v>580</v>
      </c>
      <c r="I117" s="1238" t="str">
        <f t="shared" si="19"/>
        <v>#REF!</v>
      </c>
      <c r="J117" s="1239">
        <v>9.0</v>
      </c>
      <c r="K117" s="1314">
        <v>2024.0</v>
      </c>
      <c r="L117" s="1240">
        <v>45536.0</v>
      </c>
      <c r="M117" s="1240">
        <v>45565.0</v>
      </c>
      <c r="N117" s="1267">
        <v>10.5</v>
      </c>
      <c r="O117" s="1227">
        <f t="shared" si="3"/>
        <v>0.5</v>
      </c>
      <c r="P117" s="1243" t="str">
        <f t="shared" si="4"/>
        <v>#REF!</v>
      </c>
      <c r="Q117" s="1243" t="str">
        <f t="shared" si="28"/>
        <v>#REF!</v>
      </c>
      <c r="R117" s="1227"/>
      <c r="S117" s="1226" t="s">
        <v>525</v>
      </c>
      <c r="T117" s="1236" t="s">
        <v>2148</v>
      </c>
      <c r="U117" s="1227" t="str">
        <f t="shared" si="5"/>
        <v>#REF!</v>
      </c>
      <c r="V117" s="1246" t="str">
        <f t="shared" si="6"/>
        <v>#REF!</v>
      </c>
      <c r="W117" s="1246" t="str">
        <f t="shared" si="7"/>
        <v>#REF!</v>
      </c>
      <c r="X117" s="1246" t="str">
        <f t="shared" si="8"/>
        <v>#REF!</v>
      </c>
      <c r="Y117" s="1247">
        <f t="shared" si="9"/>
        <v>1</v>
      </c>
      <c r="Z117" s="1248" t="str">
        <f t="shared" si="10"/>
        <v>#REF!</v>
      </c>
      <c r="AA117" s="1249" t="str">
        <f t="shared" si="11"/>
        <v>#REF!</v>
      </c>
      <c r="AB117" s="1249" t="str">
        <f t="shared" si="12"/>
        <v>#REF!</v>
      </c>
      <c r="AC117" s="1250" t="str">
        <f t="shared" si="13"/>
        <v>#REF!</v>
      </c>
      <c r="AD117" s="1250" t="str">
        <f t="shared" si="14"/>
        <v>#REF!</v>
      </c>
      <c r="AE117" s="1250" t="str">
        <f t="shared" si="15"/>
        <v>#REF!</v>
      </c>
      <c r="AF117" s="1314"/>
      <c r="AG117" s="1252"/>
      <c r="AH117" s="1252"/>
      <c r="AI117" s="1252"/>
    </row>
    <row r="118" ht="15.0" customHeight="1">
      <c r="A118" s="1232">
        <v>114.0</v>
      </c>
      <c r="B118" s="1226">
        <v>459051.0</v>
      </c>
      <c r="C118" s="1254" t="s">
        <v>1180</v>
      </c>
      <c r="D118" s="1236" t="s">
        <v>1353</v>
      </c>
      <c r="E118" s="1236" t="s">
        <v>511</v>
      </c>
      <c r="F118" s="1254" t="s">
        <v>546</v>
      </c>
      <c r="G118" s="1254" t="s">
        <v>665</v>
      </c>
      <c r="H118" s="1236" t="s">
        <v>556</v>
      </c>
      <c r="I118" s="1238" t="str">
        <f t="shared" si="19"/>
        <v>#REF!</v>
      </c>
      <c r="J118" s="1239">
        <v>9.0</v>
      </c>
      <c r="K118" s="1314">
        <v>2024.0</v>
      </c>
      <c r="L118" s="1240">
        <v>45536.0</v>
      </c>
      <c r="M118" s="1240">
        <v>45565.0</v>
      </c>
      <c r="N118" s="1267">
        <v>21.0</v>
      </c>
      <c r="O118" s="1227">
        <f t="shared" si="3"/>
        <v>1</v>
      </c>
      <c r="P118" s="1243" t="str">
        <f t="shared" si="4"/>
        <v>#REF!</v>
      </c>
      <c r="Q118" s="1243" t="str">
        <f t="shared" si="28"/>
        <v>#REF!</v>
      </c>
      <c r="R118" s="1227"/>
      <c r="S118" s="1226" t="s">
        <v>525</v>
      </c>
      <c r="T118" s="1236" t="s">
        <v>2148</v>
      </c>
      <c r="U118" s="1227" t="str">
        <f t="shared" si="5"/>
        <v>#REF!</v>
      </c>
      <c r="V118" s="1246" t="str">
        <f t="shared" si="6"/>
        <v>#REF!</v>
      </c>
      <c r="W118" s="1246" t="str">
        <f t="shared" si="7"/>
        <v>#REF!</v>
      </c>
      <c r="X118" s="1246" t="str">
        <f t="shared" si="8"/>
        <v>#REF!</v>
      </c>
      <c r="Y118" s="1247">
        <f t="shared" si="9"/>
        <v>1.5</v>
      </c>
      <c r="Z118" s="1248" t="str">
        <f t="shared" si="10"/>
        <v>#REF!</v>
      </c>
      <c r="AA118" s="1249" t="str">
        <f t="shared" si="11"/>
        <v>#REF!</v>
      </c>
      <c r="AB118" s="1249" t="str">
        <f t="shared" si="12"/>
        <v>#REF!</v>
      </c>
      <c r="AC118" s="1250" t="str">
        <f t="shared" si="13"/>
        <v>#REF!</v>
      </c>
      <c r="AD118" s="1250" t="str">
        <f t="shared" si="14"/>
        <v>#REF!</v>
      </c>
      <c r="AE118" s="1250" t="str">
        <f t="shared" si="15"/>
        <v>#REF!</v>
      </c>
      <c r="AF118" s="1314"/>
      <c r="AG118" s="1252"/>
      <c r="AH118" s="1252"/>
      <c r="AI118" s="1252"/>
    </row>
    <row r="119" ht="15.0" customHeight="1">
      <c r="A119" s="1253">
        <v>115.0</v>
      </c>
      <c r="B119" s="1226">
        <v>464853.0</v>
      </c>
      <c r="C119" s="1254" t="s">
        <v>1355</v>
      </c>
      <c r="D119" s="1236" t="s">
        <v>1356</v>
      </c>
      <c r="E119" s="1236" t="s">
        <v>511</v>
      </c>
      <c r="F119" s="1254" t="s">
        <v>512</v>
      </c>
      <c r="G119" s="1254" t="s">
        <v>790</v>
      </c>
      <c r="H119" s="1236" t="s">
        <v>531</v>
      </c>
      <c r="I119" s="1238" t="str">
        <f t="shared" si="19"/>
        <v>#REF!</v>
      </c>
      <c r="J119" s="1239">
        <v>9.0</v>
      </c>
      <c r="K119" s="1314">
        <v>2024.0</v>
      </c>
      <c r="L119" s="1240">
        <v>45536.0</v>
      </c>
      <c r="M119" s="1240">
        <v>45565.0</v>
      </c>
      <c r="N119" s="1267">
        <v>6.3</v>
      </c>
      <c r="O119" s="1227">
        <f t="shared" si="3"/>
        <v>0.3</v>
      </c>
      <c r="P119" s="1243" t="str">
        <f t="shared" si="4"/>
        <v>#REF!</v>
      </c>
      <c r="Q119" s="1243" t="str">
        <f t="shared" si="28"/>
        <v>#REF!</v>
      </c>
      <c r="R119" s="1227"/>
      <c r="S119" s="1226" t="s">
        <v>525</v>
      </c>
      <c r="T119" s="1236" t="s">
        <v>2148</v>
      </c>
      <c r="U119" s="1227" t="str">
        <f t="shared" si="5"/>
        <v>#REF!</v>
      </c>
      <c r="V119" s="1246" t="str">
        <f t="shared" si="6"/>
        <v>#REF!</v>
      </c>
      <c r="W119" s="1246" t="str">
        <f t="shared" si="7"/>
        <v>#REF!</v>
      </c>
      <c r="X119" s="1246" t="str">
        <f t="shared" si="8"/>
        <v>#REF!</v>
      </c>
      <c r="Y119" s="1247">
        <f t="shared" si="9"/>
        <v>0.3</v>
      </c>
      <c r="Z119" s="1248" t="str">
        <f t="shared" si="10"/>
        <v>#REF!</v>
      </c>
      <c r="AA119" s="1249" t="str">
        <f t="shared" si="11"/>
        <v>#REF!</v>
      </c>
      <c r="AB119" s="1249" t="str">
        <f t="shared" si="12"/>
        <v>#REF!</v>
      </c>
      <c r="AC119" s="1250" t="str">
        <f t="shared" si="13"/>
        <v>#REF!</v>
      </c>
      <c r="AD119" s="1250" t="str">
        <f t="shared" si="14"/>
        <v>#REF!</v>
      </c>
      <c r="AE119" s="1250" t="str">
        <f t="shared" si="15"/>
        <v>#REF!</v>
      </c>
      <c r="AF119" s="1314"/>
      <c r="AG119" s="1252"/>
      <c r="AH119" s="1252"/>
      <c r="AI119" s="1252"/>
    </row>
    <row r="120" ht="15.0" customHeight="1">
      <c r="A120" s="1232">
        <v>116.0</v>
      </c>
      <c r="B120" s="1226">
        <v>465801.0</v>
      </c>
      <c r="C120" s="1254" t="s">
        <v>1360</v>
      </c>
      <c r="D120" s="1236" t="s">
        <v>1361</v>
      </c>
      <c r="E120" s="1236" t="s">
        <v>511</v>
      </c>
      <c r="F120" s="1254" t="s">
        <v>512</v>
      </c>
      <c r="G120" s="1236" t="s">
        <v>893</v>
      </c>
      <c r="H120" s="1236" t="s">
        <v>514</v>
      </c>
      <c r="I120" s="1238" t="str">
        <f t="shared" si="19"/>
        <v>#REF!</v>
      </c>
      <c r="J120" s="1239">
        <v>9.0</v>
      </c>
      <c r="K120" s="1314">
        <v>2024.0</v>
      </c>
      <c r="L120" s="1240">
        <v>45536.0</v>
      </c>
      <c r="M120" s="1240">
        <v>45565.0</v>
      </c>
      <c r="N120" s="1242">
        <f>NETWORKDAYS(L120,M120)</f>
        <v>21</v>
      </c>
      <c r="O120" s="1227">
        <f t="shared" si="3"/>
        <v>1</v>
      </c>
      <c r="P120" s="1243" t="str">
        <f t="shared" si="4"/>
        <v>#REF!</v>
      </c>
      <c r="Q120" s="1243" t="str">
        <f t="shared" si="28"/>
        <v>#REF!</v>
      </c>
      <c r="R120" s="1227"/>
      <c r="S120" s="1226" t="s">
        <v>525</v>
      </c>
      <c r="T120" s="1236" t="s">
        <v>2148</v>
      </c>
      <c r="U120" s="1227" t="str">
        <f t="shared" si="5"/>
        <v>#REF!</v>
      </c>
      <c r="V120" s="1246" t="str">
        <f t="shared" si="6"/>
        <v>#REF!</v>
      </c>
      <c r="W120" s="1246" t="str">
        <f t="shared" si="7"/>
        <v>#REF!</v>
      </c>
      <c r="X120" s="1246" t="str">
        <f t="shared" si="8"/>
        <v>#REF!</v>
      </c>
      <c r="Y120" s="1247">
        <f t="shared" si="9"/>
        <v>1.7</v>
      </c>
      <c r="Z120" s="1248" t="str">
        <f t="shared" si="10"/>
        <v>#REF!</v>
      </c>
      <c r="AA120" s="1249" t="str">
        <f t="shared" si="11"/>
        <v>#REF!</v>
      </c>
      <c r="AB120" s="1249" t="str">
        <f t="shared" si="12"/>
        <v>#REF!</v>
      </c>
      <c r="AC120" s="1250" t="str">
        <f t="shared" si="13"/>
        <v>#REF!</v>
      </c>
      <c r="AD120" s="1250" t="str">
        <f t="shared" si="14"/>
        <v>#REF!</v>
      </c>
      <c r="AE120" s="1250" t="str">
        <f t="shared" si="15"/>
        <v>#REF!</v>
      </c>
      <c r="AF120" s="1314"/>
      <c r="AG120" s="1252"/>
      <c r="AH120" s="1252"/>
      <c r="AI120" s="1252"/>
    </row>
    <row r="121" ht="15.0" customHeight="1">
      <c r="A121" s="1098">
        <v>117.0</v>
      </c>
      <c r="B121" s="1182">
        <v>463509.0</v>
      </c>
      <c r="C121" s="1183" t="s">
        <v>1442</v>
      </c>
      <c r="D121" s="1228" t="s">
        <v>1446</v>
      </c>
      <c r="E121" s="1228" t="s">
        <v>511</v>
      </c>
      <c r="F121" s="1228" t="s">
        <v>564</v>
      </c>
      <c r="G121" s="1228" t="s">
        <v>790</v>
      </c>
      <c r="H121" s="1183" t="s">
        <v>565</v>
      </c>
      <c r="I121" s="1100" t="str">
        <f t="shared" si="19"/>
        <v>#REF!</v>
      </c>
      <c r="J121" s="413">
        <v>9.0</v>
      </c>
      <c r="K121" s="575">
        <v>2024.0</v>
      </c>
      <c r="L121" s="1109">
        <v>45536.0</v>
      </c>
      <c r="M121" s="1109">
        <v>45565.0</v>
      </c>
      <c r="N121" s="1315">
        <v>10.5</v>
      </c>
      <c r="O121" s="1084">
        <f t="shared" si="3"/>
        <v>0.5</v>
      </c>
      <c r="P121" s="231" t="str">
        <f t="shared" si="4"/>
        <v>#REF!</v>
      </c>
      <c r="Q121" s="231">
        <v>0.705</v>
      </c>
      <c r="R121" s="1122"/>
      <c r="S121" s="1181" t="s">
        <v>525</v>
      </c>
      <c r="T121" s="370" t="s">
        <v>1657</v>
      </c>
      <c r="U121" s="1084">
        <f t="shared" si="5"/>
        <v>0.705</v>
      </c>
      <c r="V121" s="1102" t="str">
        <f t="shared" si="6"/>
        <v>#REF!</v>
      </c>
      <c r="W121" s="1102" t="str">
        <f t="shared" si="7"/>
        <v>#REF!</v>
      </c>
      <c r="X121" s="1102" t="str">
        <f t="shared" si="8"/>
        <v>#REF!</v>
      </c>
      <c r="Y121" s="1103">
        <f t="shared" si="9"/>
        <v>1.357142857</v>
      </c>
      <c r="Z121" s="1104" t="str">
        <f t="shared" si="10"/>
        <v>#REF!</v>
      </c>
      <c r="AA121" s="1085" t="str">
        <f t="shared" si="11"/>
        <v>#REF!</v>
      </c>
      <c r="AB121" s="1085" t="str">
        <f t="shared" si="12"/>
        <v>#REF!</v>
      </c>
      <c r="AC121" s="1105" t="str">
        <f t="shared" si="13"/>
        <v>#REF!</v>
      </c>
      <c r="AD121" s="1105" t="str">
        <f t="shared" si="14"/>
        <v>#REF!</v>
      </c>
      <c r="AE121" s="1105" t="str">
        <f t="shared" si="15"/>
        <v>#REF!</v>
      </c>
      <c r="AF121" s="575"/>
      <c r="AG121" s="1117"/>
      <c r="AH121" s="1117"/>
      <c r="AI121" s="1117"/>
    </row>
    <row r="122" ht="15.0" customHeight="1">
      <c r="A122" s="1098">
        <v>118.0</v>
      </c>
      <c r="B122" s="1182">
        <v>155317.0</v>
      </c>
      <c r="C122" s="1228" t="s">
        <v>1273</v>
      </c>
      <c r="D122" s="1183" t="s">
        <v>1274</v>
      </c>
      <c r="E122" s="1183" t="s">
        <v>511</v>
      </c>
      <c r="F122" s="1228" t="s">
        <v>564</v>
      </c>
      <c r="G122" s="1228" t="s">
        <v>893</v>
      </c>
      <c r="H122" s="1183" t="s">
        <v>633</v>
      </c>
      <c r="I122" s="1100" t="str">
        <f t="shared" si="19"/>
        <v>#REF!</v>
      </c>
      <c r="J122" s="413">
        <v>9.0</v>
      </c>
      <c r="K122" s="575">
        <v>2024.0</v>
      </c>
      <c r="L122" s="1109">
        <v>45536.0</v>
      </c>
      <c r="M122" s="1109">
        <v>45565.0</v>
      </c>
      <c r="N122" s="1316">
        <v>12.6</v>
      </c>
      <c r="O122" s="1084">
        <f t="shared" si="3"/>
        <v>0.6</v>
      </c>
      <c r="P122" s="231" t="str">
        <f t="shared" si="4"/>
        <v>#REF!</v>
      </c>
      <c r="Q122" s="231">
        <v>1.398</v>
      </c>
      <c r="R122" s="1122"/>
      <c r="S122" s="1182" t="s">
        <v>525</v>
      </c>
      <c r="T122" s="1183" t="s">
        <v>1657</v>
      </c>
      <c r="U122" s="1084">
        <f t="shared" si="5"/>
        <v>1.398</v>
      </c>
      <c r="V122" s="1102" t="str">
        <f t="shared" si="6"/>
        <v>#REF!</v>
      </c>
      <c r="W122" s="1103" t="str">
        <f t="shared" si="7"/>
        <v>#REF!</v>
      </c>
      <c r="X122" s="1103" t="str">
        <f t="shared" si="8"/>
        <v>#REF!</v>
      </c>
      <c r="Y122" s="1103">
        <f t="shared" si="9"/>
        <v>1</v>
      </c>
      <c r="Z122" s="1104" t="str">
        <f t="shared" si="10"/>
        <v>#REF!</v>
      </c>
      <c r="AA122" s="1115" t="str">
        <f t="shared" si="11"/>
        <v>#REF!</v>
      </c>
      <c r="AB122" s="1115" t="str">
        <f t="shared" si="12"/>
        <v>#REF!</v>
      </c>
      <c r="AC122" s="1116" t="str">
        <f t="shared" si="13"/>
        <v>#REF!</v>
      </c>
      <c r="AD122" s="1116" t="str">
        <f t="shared" si="14"/>
        <v>#REF!</v>
      </c>
      <c r="AE122" s="1116" t="str">
        <f t="shared" si="15"/>
        <v>#REF!</v>
      </c>
      <c r="AF122" s="575"/>
      <c r="AG122" s="1117"/>
      <c r="AH122" s="1117"/>
      <c r="AI122" s="1117"/>
    </row>
    <row r="123" ht="15.0" customHeight="1">
      <c r="A123" s="1107">
        <v>119.0</v>
      </c>
      <c r="B123" s="1182">
        <v>465609.0</v>
      </c>
      <c r="C123" s="1228" t="s">
        <v>1584</v>
      </c>
      <c r="D123" s="1183" t="s">
        <v>1585</v>
      </c>
      <c r="E123" s="1183" t="s">
        <v>511</v>
      </c>
      <c r="F123" s="1228" t="s">
        <v>512</v>
      </c>
      <c r="G123" s="1228" t="s">
        <v>787</v>
      </c>
      <c r="H123" s="1183" t="s">
        <v>570</v>
      </c>
      <c r="I123" s="1100" t="str">
        <f t="shared" si="19"/>
        <v>#REF!</v>
      </c>
      <c r="J123" s="413">
        <v>9.0</v>
      </c>
      <c r="K123" s="270">
        <v>2024.0</v>
      </c>
      <c r="L123" s="1109">
        <v>45536.0</v>
      </c>
      <c r="M123" s="1109">
        <v>45550.0</v>
      </c>
      <c r="N123" s="1316">
        <v>10.0</v>
      </c>
      <c r="O123" s="1084">
        <f t="shared" si="3"/>
        <v>0.4761904762</v>
      </c>
      <c r="P123" s="231" t="str">
        <f t="shared" si="4"/>
        <v>#REF!</v>
      </c>
      <c r="Q123" s="231">
        <v>0.967</v>
      </c>
      <c r="R123" s="1084"/>
      <c r="S123" s="1182" t="s">
        <v>525</v>
      </c>
      <c r="T123" s="1183" t="s">
        <v>1657</v>
      </c>
      <c r="U123" s="1084">
        <f t="shared" si="5"/>
        <v>0.967</v>
      </c>
      <c r="V123" s="1102" t="str">
        <f t="shared" si="6"/>
        <v>#REF!</v>
      </c>
      <c r="W123" s="1102" t="str">
        <f t="shared" si="7"/>
        <v>#REF!</v>
      </c>
      <c r="X123" s="1102" t="str">
        <f t="shared" si="8"/>
        <v>#REF!</v>
      </c>
      <c r="Y123" s="1103">
        <f t="shared" si="9"/>
        <v>1</v>
      </c>
      <c r="Z123" s="1104" t="str">
        <f t="shared" si="10"/>
        <v>#REF!</v>
      </c>
      <c r="AA123" s="1085" t="str">
        <f t="shared" si="11"/>
        <v>#REF!</v>
      </c>
      <c r="AB123" s="1085" t="str">
        <f t="shared" si="12"/>
        <v>#REF!</v>
      </c>
      <c r="AC123" s="1105" t="str">
        <f t="shared" si="13"/>
        <v>#REF!</v>
      </c>
      <c r="AD123" s="1105" t="str">
        <f t="shared" si="14"/>
        <v>#REF!</v>
      </c>
      <c r="AE123" s="1105" t="str">
        <f t="shared" si="15"/>
        <v>#REF!</v>
      </c>
      <c r="AF123" s="270"/>
      <c r="AG123" s="1090"/>
      <c r="AH123" s="1090"/>
      <c r="AI123" s="1090"/>
    </row>
    <row r="124" ht="15.0" customHeight="1">
      <c r="A124" s="1098">
        <v>120.0</v>
      </c>
      <c r="B124" s="1182">
        <v>466069.0</v>
      </c>
      <c r="C124" s="1228" t="s">
        <v>1665</v>
      </c>
      <c r="D124" s="1183" t="s">
        <v>1666</v>
      </c>
      <c r="E124" s="1183" t="s">
        <v>511</v>
      </c>
      <c r="F124" s="1228" t="s">
        <v>512</v>
      </c>
      <c r="G124" s="1228" t="s">
        <v>771</v>
      </c>
      <c r="H124" s="1183" t="s">
        <v>541</v>
      </c>
      <c r="I124" s="1100" t="str">
        <f t="shared" si="19"/>
        <v>#REF!</v>
      </c>
      <c r="J124" s="413">
        <v>9.0</v>
      </c>
      <c r="K124" s="270">
        <v>2024.0</v>
      </c>
      <c r="L124" s="1109">
        <v>45560.0</v>
      </c>
      <c r="M124" s="1109">
        <v>45565.0</v>
      </c>
      <c r="N124" s="1316">
        <v>4.0</v>
      </c>
      <c r="O124" s="1084">
        <f t="shared" si="3"/>
        <v>0.1904761905</v>
      </c>
      <c r="P124" s="231" t="str">
        <f t="shared" si="4"/>
        <v>#REF!</v>
      </c>
      <c r="Q124" s="231">
        <v>0.303</v>
      </c>
      <c r="R124" s="1084"/>
      <c r="S124" s="1182" t="s">
        <v>525</v>
      </c>
      <c r="T124" s="1183" t="s">
        <v>1657</v>
      </c>
      <c r="U124" s="1084">
        <f t="shared" si="5"/>
        <v>0.303</v>
      </c>
      <c r="V124" s="1102" t="str">
        <f t="shared" si="6"/>
        <v>#REF!</v>
      </c>
      <c r="W124" s="1102" t="str">
        <f t="shared" si="7"/>
        <v>#REF!</v>
      </c>
      <c r="X124" s="1102" t="str">
        <f t="shared" si="8"/>
        <v>#REF!</v>
      </c>
      <c r="Y124" s="1103">
        <f t="shared" si="9"/>
        <v>0.9285714286</v>
      </c>
      <c r="Z124" s="1104" t="str">
        <f t="shared" si="10"/>
        <v>#REF!</v>
      </c>
      <c r="AA124" s="1085" t="str">
        <f t="shared" si="11"/>
        <v>#REF!</v>
      </c>
      <c r="AB124" s="1085" t="str">
        <f t="shared" si="12"/>
        <v>#REF!</v>
      </c>
      <c r="AC124" s="1105" t="str">
        <f t="shared" si="13"/>
        <v>#REF!</v>
      </c>
      <c r="AD124" s="1105" t="str">
        <f t="shared" si="14"/>
        <v>#REF!</v>
      </c>
      <c r="AE124" s="1105" t="str">
        <f t="shared" si="15"/>
        <v>#REF!</v>
      </c>
      <c r="AF124" s="270"/>
      <c r="AG124" s="1090"/>
      <c r="AH124" s="1090"/>
      <c r="AI124" s="1090"/>
    </row>
    <row r="125" ht="15.0" customHeight="1">
      <c r="A125" s="1107">
        <v>121.0</v>
      </c>
      <c r="B125" s="1182">
        <v>466333.0</v>
      </c>
      <c r="C125" s="1183" t="s">
        <v>1675</v>
      </c>
      <c r="D125" s="1183" t="s">
        <v>1676</v>
      </c>
      <c r="E125" s="1183" t="s">
        <v>511</v>
      </c>
      <c r="F125" s="1183" t="s">
        <v>546</v>
      </c>
      <c r="G125" s="1183" t="s">
        <v>790</v>
      </c>
      <c r="H125" s="1183" t="s">
        <v>616</v>
      </c>
      <c r="I125" s="1100" t="str">
        <f t="shared" si="19"/>
        <v>#REF!</v>
      </c>
      <c r="J125" s="413">
        <v>9.0</v>
      </c>
      <c r="K125" s="575">
        <v>2024.0</v>
      </c>
      <c r="L125" s="1109">
        <v>45536.0</v>
      </c>
      <c r="M125" s="1109">
        <v>45565.0</v>
      </c>
      <c r="N125" s="1316">
        <v>21.0</v>
      </c>
      <c r="O125" s="1084">
        <f t="shared" si="3"/>
        <v>1</v>
      </c>
      <c r="P125" s="231" t="str">
        <f t="shared" si="4"/>
        <v>#REF!</v>
      </c>
      <c r="Q125" s="231">
        <v>1.19</v>
      </c>
      <c r="R125" s="1122"/>
      <c r="S125" s="1182" t="s">
        <v>525</v>
      </c>
      <c r="T125" s="1183" t="s">
        <v>1657</v>
      </c>
      <c r="U125" s="1122">
        <f t="shared" si="5"/>
        <v>1.19</v>
      </c>
      <c r="V125" s="1102" t="str">
        <f t="shared" si="6"/>
        <v>#REF!</v>
      </c>
      <c r="W125" s="1103">
        <f t="shared" si="7"/>
        <v>1.19</v>
      </c>
      <c r="X125" s="1103" t="str">
        <f t="shared" si="8"/>
        <v>#REF!</v>
      </c>
      <c r="Y125" s="1103">
        <f t="shared" si="9"/>
        <v>1</v>
      </c>
      <c r="Z125" s="1104" t="str">
        <f t="shared" si="10"/>
        <v>#REF!</v>
      </c>
      <c r="AA125" s="1115" t="str">
        <f t="shared" si="11"/>
        <v>#REF!</v>
      </c>
      <c r="AB125" s="1115" t="str">
        <f t="shared" si="12"/>
        <v>#REF!</v>
      </c>
      <c r="AC125" s="1116" t="str">
        <f t="shared" si="13"/>
        <v>#REF!</v>
      </c>
      <c r="AD125" s="1116" t="str">
        <f t="shared" si="14"/>
        <v>#REF!</v>
      </c>
      <c r="AE125" s="1116" t="str">
        <f t="shared" si="15"/>
        <v>#REF!</v>
      </c>
      <c r="AF125" s="575"/>
      <c r="AG125" s="1117"/>
      <c r="AH125" s="1117"/>
      <c r="AI125" s="1117"/>
    </row>
    <row r="126" ht="15.0" customHeight="1">
      <c r="A126" s="1098">
        <v>122.0</v>
      </c>
      <c r="B126" s="1182">
        <v>466999.0</v>
      </c>
      <c r="C126" s="1183" t="s">
        <v>1690</v>
      </c>
      <c r="D126" s="1183" t="s">
        <v>1691</v>
      </c>
      <c r="E126" s="1183" t="s">
        <v>511</v>
      </c>
      <c r="F126" s="1183" t="s">
        <v>512</v>
      </c>
      <c r="G126" s="1183" t="s">
        <v>790</v>
      </c>
      <c r="H126" s="1183" t="s">
        <v>531</v>
      </c>
      <c r="I126" s="1100" t="str">
        <f t="shared" si="19"/>
        <v>#REF!</v>
      </c>
      <c r="J126" s="413">
        <v>9.0</v>
      </c>
      <c r="K126" s="575">
        <v>2024.0</v>
      </c>
      <c r="L126" s="1109">
        <v>45536.0</v>
      </c>
      <c r="M126" s="1109">
        <v>45565.0</v>
      </c>
      <c r="N126" s="1316">
        <v>21.0</v>
      </c>
      <c r="O126" s="1084">
        <f t="shared" si="3"/>
        <v>1</v>
      </c>
      <c r="P126" s="231" t="str">
        <f t="shared" si="4"/>
        <v>#REF!</v>
      </c>
      <c r="Q126" s="231">
        <v>1.24</v>
      </c>
      <c r="R126" s="1122"/>
      <c r="S126" s="1182" t="s">
        <v>525</v>
      </c>
      <c r="T126" s="1183" t="s">
        <v>1657</v>
      </c>
      <c r="U126" s="1122">
        <f t="shared" si="5"/>
        <v>1.24</v>
      </c>
      <c r="V126" s="1102" t="str">
        <f t="shared" si="6"/>
        <v>#REF!</v>
      </c>
      <c r="W126" s="1103">
        <f t="shared" si="7"/>
        <v>1.24</v>
      </c>
      <c r="X126" s="1103" t="str">
        <f t="shared" si="8"/>
        <v>#REF!</v>
      </c>
      <c r="Y126" s="1103">
        <f t="shared" si="9"/>
        <v>1</v>
      </c>
      <c r="Z126" s="1104" t="str">
        <f t="shared" si="10"/>
        <v>#REF!</v>
      </c>
      <c r="AA126" s="1115" t="str">
        <f t="shared" si="11"/>
        <v>#REF!</v>
      </c>
      <c r="AB126" s="1115" t="str">
        <f t="shared" si="12"/>
        <v>#REF!</v>
      </c>
      <c r="AC126" s="1116" t="str">
        <f t="shared" si="13"/>
        <v>#REF!</v>
      </c>
      <c r="AD126" s="1116" t="str">
        <f t="shared" si="14"/>
        <v>#REF!</v>
      </c>
      <c r="AE126" s="1116" t="str">
        <f t="shared" si="15"/>
        <v>#REF!</v>
      </c>
      <c r="AF126" s="575"/>
      <c r="AG126" s="1117"/>
      <c r="AH126" s="1117"/>
      <c r="AI126" s="1117"/>
    </row>
    <row r="127" ht="15.0" customHeight="1">
      <c r="A127" s="1107">
        <v>123.0</v>
      </c>
      <c r="B127" s="1182">
        <v>197760.0</v>
      </c>
      <c r="C127" s="1183" t="s">
        <v>876</v>
      </c>
      <c r="D127" s="1183" t="s">
        <v>1678</v>
      </c>
      <c r="E127" s="1183" t="s">
        <v>511</v>
      </c>
      <c r="F127" s="1183" t="s">
        <v>512</v>
      </c>
      <c r="G127" s="1183" t="s">
        <v>893</v>
      </c>
      <c r="H127" s="1183" t="s">
        <v>514</v>
      </c>
      <c r="I127" s="1100" t="str">
        <f t="shared" si="19"/>
        <v>#REF!</v>
      </c>
      <c r="J127" s="413">
        <v>9.0</v>
      </c>
      <c r="K127" s="575">
        <v>2024.0</v>
      </c>
      <c r="L127" s="1109">
        <v>45536.0</v>
      </c>
      <c r="M127" s="1109">
        <v>45565.0</v>
      </c>
      <c r="N127" s="1316">
        <v>10.5</v>
      </c>
      <c r="O127" s="1084">
        <f t="shared" si="3"/>
        <v>0.5</v>
      </c>
      <c r="P127" s="231" t="str">
        <f t="shared" si="4"/>
        <v>#REF!</v>
      </c>
      <c r="Q127" s="231">
        <v>1.135</v>
      </c>
      <c r="R127" s="1122"/>
      <c r="S127" s="1182" t="s">
        <v>525</v>
      </c>
      <c r="T127" s="1183" t="s">
        <v>1657</v>
      </c>
      <c r="U127" s="1122">
        <f t="shared" si="5"/>
        <v>1.135</v>
      </c>
      <c r="V127" s="1102" t="str">
        <f t="shared" si="6"/>
        <v>#REF!</v>
      </c>
      <c r="W127" s="1103">
        <f t="shared" si="7"/>
        <v>2.27</v>
      </c>
      <c r="X127" s="1103" t="str">
        <f t="shared" si="8"/>
        <v>#REF!</v>
      </c>
      <c r="Y127" s="1103">
        <f t="shared" si="9"/>
        <v>1</v>
      </c>
      <c r="Z127" s="1104" t="str">
        <f t="shared" si="10"/>
        <v>#REF!</v>
      </c>
      <c r="AA127" s="1115" t="str">
        <f t="shared" si="11"/>
        <v>#REF!</v>
      </c>
      <c r="AB127" s="1115" t="str">
        <f t="shared" si="12"/>
        <v>#REF!</v>
      </c>
      <c r="AC127" s="1116" t="str">
        <f t="shared" si="13"/>
        <v>#REF!</v>
      </c>
      <c r="AD127" s="1116" t="str">
        <f t="shared" si="14"/>
        <v>#REF!</v>
      </c>
      <c r="AE127" s="1116" t="str">
        <f t="shared" si="15"/>
        <v>#REF!</v>
      </c>
      <c r="AF127" s="575"/>
      <c r="AG127" s="1117"/>
      <c r="AH127" s="1117"/>
      <c r="AI127" s="1117"/>
    </row>
    <row r="128" ht="15.0" customHeight="1">
      <c r="A128" s="1098">
        <v>124.0</v>
      </c>
      <c r="B128" s="1182">
        <v>467781.0</v>
      </c>
      <c r="C128" s="1183" t="s">
        <v>2160</v>
      </c>
      <c r="D128" s="1183" t="s">
        <v>2161</v>
      </c>
      <c r="E128" s="1183" t="s">
        <v>511</v>
      </c>
      <c r="F128" s="1183" t="s">
        <v>564</v>
      </c>
      <c r="G128" s="1183" t="s">
        <v>665</v>
      </c>
      <c r="H128" s="1183" t="s">
        <v>925</v>
      </c>
      <c r="I128" s="1100" t="str">
        <f t="shared" si="19"/>
        <v>#REF!</v>
      </c>
      <c r="J128" s="413">
        <v>9.0</v>
      </c>
      <c r="K128" s="575">
        <v>2024.0</v>
      </c>
      <c r="L128" s="1109">
        <v>45536.0</v>
      </c>
      <c r="M128" s="1109">
        <v>45565.0</v>
      </c>
      <c r="N128" s="1316">
        <v>21.0</v>
      </c>
      <c r="O128" s="1084">
        <f t="shared" si="3"/>
        <v>1</v>
      </c>
      <c r="P128" s="231" t="str">
        <f t="shared" si="4"/>
        <v>#REF!</v>
      </c>
      <c r="Q128" s="231">
        <v>1.03</v>
      </c>
      <c r="R128" s="1122"/>
      <c r="S128" s="1182" t="s">
        <v>525</v>
      </c>
      <c r="T128" s="1183" t="s">
        <v>1657</v>
      </c>
      <c r="U128" s="1122">
        <f t="shared" si="5"/>
        <v>1.03</v>
      </c>
      <c r="V128" s="1102" t="str">
        <f t="shared" si="6"/>
        <v>#REF!</v>
      </c>
      <c r="W128" s="1103">
        <f t="shared" si="7"/>
        <v>1.03</v>
      </c>
      <c r="X128" s="1103" t="str">
        <f t="shared" si="8"/>
        <v>#REF!</v>
      </c>
      <c r="Y128" s="1103">
        <f t="shared" si="9"/>
        <v>1</v>
      </c>
      <c r="Z128" s="1104" t="str">
        <f t="shared" si="10"/>
        <v>#REF!</v>
      </c>
      <c r="AA128" s="1115" t="str">
        <f t="shared" si="11"/>
        <v>#REF!</v>
      </c>
      <c r="AB128" s="1115" t="str">
        <f t="shared" si="12"/>
        <v>#REF!</v>
      </c>
      <c r="AC128" s="1116" t="str">
        <f t="shared" si="13"/>
        <v>#REF!</v>
      </c>
      <c r="AD128" s="1116" t="str">
        <f t="shared" si="14"/>
        <v>#REF!</v>
      </c>
      <c r="AE128" s="1116" t="str">
        <f t="shared" si="15"/>
        <v>#REF!</v>
      </c>
      <c r="AF128" s="575"/>
      <c r="AG128" s="1117"/>
      <c r="AH128" s="1117"/>
      <c r="AI128" s="1117"/>
    </row>
    <row r="129" ht="15.0" customHeight="1">
      <c r="A129" s="1107">
        <v>125.0</v>
      </c>
      <c r="B129" s="1182">
        <v>469445.0</v>
      </c>
      <c r="C129" s="1183" t="s">
        <v>2249</v>
      </c>
      <c r="D129" s="1183" t="s">
        <v>2250</v>
      </c>
      <c r="E129" s="1183" t="s">
        <v>511</v>
      </c>
      <c r="F129" s="1183" t="s">
        <v>564</v>
      </c>
      <c r="G129" s="1183" t="s">
        <v>771</v>
      </c>
      <c r="H129" s="1183" t="s">
        <v>612</v>
      </c>
      <c r="I129" s="1100" t="str">
        <f t="shared" si="19"/>
        <v>#REF!</v>
      </c>
      <c r="J129" s="413">
        <v>9.0</v>
      </c>
      <c r="K129" s="575">
        <v>2024.0</v>
      </c>
      <c r="L129" s="1109">
        <v>45546.0</v>
      </c>
      <c r="M129" s="1109">
        <v>45565.0</v>
      </c>
      <c r="N129" s="1316">
        <v>7.0</v>
      </c>
      <c r="O129" s="1084">
        <f t="shared" si="3"/>
        <v>0.3333333333</v>
      </c>
      <c r="P129" s="231" t="str">
        <f t="shared" si="4"/>
        <v>#REF!</v>
      </c>
      <c r="Q129" s="231">
        <v>0.53</v>
      </c>
      <c r="R129" s="1129"/>
      <c r="S129" s="1182" t="s">
        <v>525</v>
      </c>
      <c r="T129" s="1183" t="s">
        <v>1657</v>
      </c>
      <c r="U129" s="1122">
        <f t="shared" si="5"/>
        <v>0.53</v>
      </c>
      <c r="V129" s="1102" t="str">
        <f t="shared" si="6"/>
        <v>#REF!</v>
      </c>
      <c r="W129" s="1103">
        <f t="shared" si="7"/>
        <v>1.316</v>
      </c>
      <c r="X129" s="1103" t="str">
        <f t="shared" si="8"/>
        <v>#REF!</v>
      </c>
      <c r="Y129" s="1103">
        <f t="shared" si="9"/>
        <v>1</v>
      </c>
      <c r="Z129" s="1104" t="str">
        <f t="shared" si="10"/>
        <v>#REF!</v>
      </c>
      <c r="AA129" s="1115" t="str">
        <f t="shared" si="11"/>
        <v>#REF!</v>
      </c>
      <c r="AB129" s="1115" t="str">
        <f t="shared" si="12"/>
        <v>#REF!</v>
      </c>
      <c r="AC129" s="1116" t="str">
        <f t="shared" si="13"/>
        <v>#REF!</v>
      </c>
      <c r="AD129" s="1116" t="str">
        <f t="shared" si="14"/>
        <v>#REF!</v>
      </c>
      <c r="AE129" s="1116" t="str">
        <f t="shared" si="15"/>
        <v>#REF!</v>
      </c>
      <c r="AF129" s="541"/>
      <c r="AG129" s="1117"/>
      <c r="AH129" s="1117"/>
      <c r="AI129" s="1117"/>
    </row>
    <row r="130" ht="15.0" customHeight="1">
      <c r="A130" s="1098">
        <v>126.0</v>
      </c>
      <c r="B130" s="1181">
        <v>278454.0</v>
      </c>
      <c r="C130" s="370" t="s">
        <v>1190</v>
      </c>
      <c r="D130" s="370" t="s">
        <v>1402</v>
      </c>
      <c r="E130" s="370" t="s">
        <v>511</v>
      </c>
      <c r="F130" s="370" t="s">
        <v>512</v>
      </c>
      <c r="G130" s="370" t="s">
        <v>665</v>
      </c>
      <c r="H130" s="370" t="s">
        <v>580</v>
      </c>
      <c r="I130" s="1100" t="str">
        <f t="shared" si="19"/>
        <v>#REF!</v>
      </c>
      <c r="J130" s="413">
        <v>9.0</v>
      </c>
      <c r="K130" s="575">
        <v>2024.0</v>
      </c>
      <c r="L130" s="1109">
        <v>45536.0</v>
      </c>
      <c r="M130" s="1109">
        <v>45565.0</v>
      </c>
      <c r="N130" s="1315">
        <v>21.0</v>
      </c>
      <c r="O130" s="1084">
        <f t="shared" si="3"/>
        <v>1</v>
      </c>
      <c r="P130" s="231" t="str">
        <f t="shared" si="4"/>
        <v>#REF!</v>
      </c>
      <c r="Q130" s="231">
        <v>1.0</v>
      </c>
      <c r="R130" s="1129"/>
      <c r="S130" s="1181" t="s">
        <v>525</v>
      </c>
      <c r="T130" s="1317" t="s">
        <v>2164</v>
      </c>
      <c r="U130" s="1122">
        <f t="shared" si="5"/>
        <v>1</v>
      </c>
      <c r="V130" s="1102" t="str">
        <f t="shared" si="6"/>
        <v>#REF!</v>
      </c>
      <c r="W130" s="1103">
        <f t="shared" si="7"/>
        <v>1</v>
      </c>
      <c r="X130" s="1103" t="str">
        <f t="shared" si="8"/>
        <v>#REF!</v>
      </c>
      <c r="Y130" s="1103">
        <f t="shared" si="9"/>
        <v>1</v>
      </c>
      <c r="Z130" s="1104" t="str">
        <f t="shared" si="10"/>
        <v>#REF!</v>
      </c>
      <c r="AA130" s="1154" t="str">
        <f t="shared" si="11"/>
        <v>#REF!</v>
      </c>
      <c r="AB130" s="1154" t="str">
        <f t="shared" si="12"/>
        <v>#REF!</v>
      </c>
      <c r="AC130" s="1155" t="str">
        <f t="shared" si="13"/>
        <v>#REF!</v>
      </c>
      <c r="AD130" s="1155" t="str">
        <f t="shared" si="14"/>
        <v>#REF!</v>
      </c>
      <c r="AE130" s="1155" t="str">
        <f t="shared" si="15"/>
        <v>#REF!</v>
      </c>
      <c r="AF130" s="541"/>
      <c r="AG130" s="1117"/>
      <c r="AH130" s="1117"/>
      <c r="AI130" s="1117"/>
    </row>
    <row r="131" ht="15.0" customHeight="1">
      <c r="A131" s="1098">
        <v>127.0</v>
      </c>
      <c r="B131" s="1182">
        <v>292506.0</v>
      </c>
      <c r="C131" s="1183" t="s">
        <v>1460</v>
      </c>
      <c r="D131" s="1183" t="s">
        <v>1461</v>
      </c>
      <c r="E131" s="1183" t="s">
        <v>511</v>
      </c>
      <c r="F131" s="1183" t="s">
        <v>564</v>
      </c>
      <c r="G131" s="1183" t="s">
        <v>771</v>
      </c>
      <c r="H131" s="1183" t="s">
        <v>612</v>
      </c>
      <c r="I131" s="1100" t="str">
        <f t="shared" si="19"/>
        <v>#REF!</v>
      </c>
      <c r="J131" s="413">
        <v>9.0</v>
      </c>
      <c r="K131" s="575">
        <v>2024.0</v>
      </c>
      <c r="L131" s="1109">
        <v>45560.0</v>
      </c>
      <c r="M131" s="1109">
        <v>45565.0</v>
      </c>
      <c r="N131" s="1316">
        <v>4.0</v>
      </c>
      <c r="O131" s="1084">
        <f t="shared" si="3"/>
        <v>0.1904761905</v>
      </c>
      <c r="P131" s="231" t="str">
        <f t="shared" si="4"/>
        <v>#REF!</v>
      </c>
      <c r="Q131" s="231">
        <v>0.303</v>
      </c>
      <c r="R131" s="1123"/>
      <c r="S131" s="1182" t="s">
        <v>525</v>
      </c>
      <c r="T131" s="1318" t="s">
        <v>2164</v>
      </c>
      <c r="U131" s="1122">
        <f t="shared" si="5"/>
        <v>0.303</v>
      </c>
      <c r="V131" s="1102" t="str">
        <f t="shared" si="6"/>
        <v>#REF!</v>
      </c>
      <c r="W131" s="1103">
        <f t="shared" si="7"/>
        <v>1.59</v>
      </c>
      <c r="X131" s="1103" t="str">
        <f t="shared" si="8"/>
        <v>#REF!</v>
      </c>
      <c r="Y131" s="1103">
        <f t="shared" si="9"/>
        <v>1</v>
      </c>
      <c r="Z131" s="1104" t="str">
        <f t="shared" si="10"/>
        <v>#REF!</v>
      </c>
      <c r="AA131" s="1156" t="str">
        <f t="shared" si="11"/>
        <v>#REF!</v>
      </c>
      <c r="AB131" s="1156" t="str">
        <f t="shared" si="12"/>
        <v>#REF!</v>
      </c>
      <c r="AC131" s="1157" t="str">
        <f t="shared" si="13"/>
        <v>#REF!</v>
      </c>
      <c r="AD131" s="1157" t="str">
        <f t="shared" si="14"/>
        <v>#REF!</v>
      </c>
      <c r="AE131" s="1157" t="str">
        <f t="shared" si="15"/>
        <v>#REF!</v>
      </c>
      <c r="AF131" s="1106"/>
      <c r="AG131" s="1117"/>
      <c r="AH131" s="1117"/>
      <c r="AI131" s="1117"/>
    </row>
    <row r="132" ht="15.0" customHeight="1">
      <c r="A132" s="1107">
        <v>128.0</v>
      </c>
      <c r="B132" s="1182">
        <v>460051.0</v>
      </c>
      <c r="C132" s="1183" t="s">
        <v>1081</v>
      </c>
      <c r="D132" s="1183" t="s">
        <v>1605</v>
      </c>
      <c r="E132" s="1183" t="s">
        <v>511</v>
      </c>
      <c r="F132" s="1183" t="s">
        <v>512</v>
      </c>
      <c r="G132" s="1183" t="s">
        <v>790</v>
      </c>
      <c r="H132" s="1183" t="s">
        <v>531</v>
      </c>
      <c r="I132" s="1100" t="str">
        <f t="shared" si="19"/>
        <v>#REF!</v>
      </c>
      <c r="J132" s="413">
        <v>9.0</v>
      </c>
      <c r="K132" s="575">
        <v>2024.0</v>
      </c>
      <c r="L132" s="1109">
        <v>45544.0</v>
      </c>
      <c r="M132" s="1109">
        <v>45565.0</v>
      </c>
      <c r="N132" s="1316">
        <v>16.0</v>
      </c>
      <c r="O132" s="1084">
        <f t="shared" si="3"/>
        <v>0.7619047619</v>
      </c>
      <c r="P132" s="231" t="str">
        <f t="shared" si="4"/>
        <v>#REF!</v>
      </c>
      <c r="Q132" s="231">
        <v>0.945</v>
      </c>
      <c r="R132" s="1123"/>
      <c r="S132" s="1182" t="s">
        <v>525</v>
      </c>
      <c r="T132" s="1318" t="s">
        <v>2164</v>
      </c>
      <c r="U132" s="1122">
        <f t="shared" si="5"/>
        <v>0.945</v>
      </c>
      <c r="V132" s="1102" t="str">
        <f t="shared" si="6"/>
        <v>#REF!</v>
      </c>
      <c r="W132" s="1103" t="str">
        <f t="shared" si="7"/>
        <v>#REF!</v>
      </c>
      <c r="X132" s="1103" t="str">
        <f t="shared" si="8"/>
        <v>#REF!</v>
      </c>
      <c r="Y132" s="1103">
        <f t="shared" si="9"/>
        <v>1</v>
      </c>
      <c r="Z132" s="1104" t="str">
        <f t="shared" si="10"/>
        <v>#REF!</v>
      </c>
      <c r="AA132" s="1115" t="str">
        <f t="shared" si="11"/>
        <v>#REF!</v>
      </c>
      <c r="AB132" s="1115" t="str">
        <f t="shared" si="12"/>
        <v>#REF!</v>
      </c>
      <c r="AC132" s="1116" t="str">
        <f t="shared" si="13"/>
        <v>#REF!</v>
      </c>
      <c r="AD132" s="1116" t="str">
        <f t="shared" si="14"/>
        <v>#REF!</v>
      </c>
      <c r="AE132" s="1116" t="str">
        <f t="shared" si="15"/>
        <v>#REF!</v>
      </c>
      <c r="AF132" s="1106"/>
      <c r="AG132" s="1117"/>
      <c r="AH132" s="1117"/>
      <c r="AI132" s="1117"/>
    </row>
    <row r="133" ht="15.0" customHeight="1">
      <c r="A133" s="1098">
        <v>129.0</v>
      </c>
      <c r="B133" s="1182">
        <v>461363.0</v>
      </c>
      <c r="C133" s="1183" t="s">
        <v>456</v>
      </c>
      <c r="D133" s="1183" t="s">
        <v>457</v>
      </c>
      <c r="E133" s="1183" t="s">
        <v>511</v>
      </c>
      <c r="F133" s="1183" t="s">
        <v>512</v>
      </c>
      <c r="G133" s="1183" t="s">
        <v>790</v>
      </c>
      <c r="H133" s="1183" t="s">
        <v>531</v>
      </c>
      <c r="I133" s="1100" t="str">
        <f t="shared" si="19"/>
        <v>#REF!</v>
      </c>
      <c r="J133" s="413">
        <v>9.0</v>
      </c>
      <c r="K133" s="575">
        <v>2024.0</v>
      </c>
      <c r="L133" s="1109">
        <v>45536.0</v>
      </c>
      <c r="M133" s="1109">
        <v>45565.0</v>
      </c>
      <c r="N133" s="1316">
        <v>21.0</v>
      </c>
      <c r="O133" s="1084">
        <f t="shared" si="3"/>
        <v>1</v>
      </c>
      <c r="P133" s="231" t="str">
        <f t="shared" si="4"/>
        <v>#REF!</v>
      </c>
      <c r="Q133" s="1103">
        <v>1.24</v>
      </c>
      <c r="R133" s="1123"/>
      <c r="S133" s="1182" t="s">
        <v>525</v>
      </c>
      <c r="T133" s="1318" t="s">
        <v>2164</v>
      </c>
      <c r="U133" s="1122">
        <f t="shared" si="5"/>
        <v>1.24</v>
      </c>
      <c r="V133" s="1102" t="str">
        <f t="shared" si="6"/>
        <v>#REF!</v>
      </c>
      <c r="W133" s="1103">
        <f t="shared" si="7"/>
        <v>1.24</v>
      </c>
      <c r="X133" s="1103" t="str">
        <f t="shared" si="8"/>
        <v>#REF!</v>
      </c>
      <c r="Y133" s="1103">
        <f t="shared" si="9"/>
        <v>1</v>
      </c>
      <c r="Z133" s="1104" t="str">
        <f t="shared" si="10"/>
        <v>#REF!</v>
      </c>
      <c r="AA133" s="1156" t="str">
        <f t="shared" si="11"/>
        <v>#REF!</v>
      </c>
      <c r="AB133" s="1156" t="str">
        <f t="shared" si="12"/>
        <v>#REF!</v>
      </c>
      <c r="AC133" s="1157" t="str">
        <f t="shared" si="13"/>
        <v>#REF!</v>
      </c>
      <c r="AD133" s="1157" t="str">
        <f t="shared" si="14"/>
        <v>#REF!</v>
      </c>
      <c r="AE133" s="1157" t="str">
        <f t="shared" si="15"/>
        <v>#REF!</v>
      </c>
      <c r="AF133" s="1106"/>
      <c r="AG133" s="1117"/>
      <c r="AH133" s="1117"/>
      <c r="AI133" s="1117"/>
    </row>
    <row r="134" ht="15.0" customHeight="1">
      <c r="A134" s="1107">
        <v>130.0</v>
      </c>
      <c r="B134" s="1182">
        <v>463623.0</v>
      </c>
      <c r="C134" s="1183" t="s">
        <v>667</v>
      </c>
      <c r="D134" s="1183" t="s">
        <v>1480</v>
      </c>
      <c r="E134" s="1183" t="s">
        <v>511</v>
      </c>
      <c r="F134" s="1183" t="s">
        <v>564</v>
      </c>
      <c r="G134" s="1183" t="s">
        <v>790</v>
      </c>
      <c r="H134" s="1183" t="s">
        <v>565</v>
      </c>
      <c r="I134" s="1100" t="str">
        <f t="shared" si="19"/>
        <v>#REF!</v>
      </c>
      <c r="J134" s="413">
        <v>9.0</v>
      </c>
      <c r="K134" s="575">
        <v>2024.0</v>
      </c>
      <c r="L134" s="1109">
        <v>45536.0</v>
      </c>
      <c r="M134" s="1109">
        <v>45565.0</v>
      </c>
      <c r="N134" s="1316">
        <v>21.0</v>
      </c>
      <c r="O134" s="1084">
        <f t="shared" si="3"/>
        <v>1</v>
      </c>
      <c r="P134" s="231" t="str">
        <f t="shared" si="4"/>
        <v>#REF!</v>
      </c>
      <c r="Q134" s="1103">
        <v>1.41</v>
      </c>
      <c r="R134" s="1123"/>
      <c r="S134" s="1182" t="s">
        <v>525</v>
      </c>
      <c r="T134" s="1318" t="s">
        <v>2164</v>
      </c>
      <c r="U134" s="1122">
        <f t="shared" si="5"/>
        <v>1.41</v>
      </c>
      <c r="V134" s="1102" t="str">
        <f t="shared" si="6"/>
        <v>#REF!</v>
      </c>
      <c r="W134" s="1103">
        <f t="shared" si="7"/>
        <v>1.41</v>
      </c>
      <c r="X134" s="1103" t="str">
        <f t="shared" si="8"/>
        <v>#REF!</v>
      </c>
      <c r="Y134" s="1103">
        <f t="shared" si="9"/>
        <v>1</v>
      </c>
      <c r="Z134" s="1104" t="str">
        <f t="shared" si="10"/>
        <v>#REF!</v>
      </c>
      <c r="AA134" s="1156" t="str">
        <f t="shared" si="11"/>
        <v>#REF!</v>
      </c>
      <c r="AB134" s="1156" t="str">
        <f t="shared" si="12"/>
        <v>#REF!</v>
      </c>
      <c r="AC134" s="1157" t="str">
        <f t="shared" si="13"/>
        <v>#REF!</v>
      </c>
      <c r="AD134" s="1157" t="str">
        <f t="shared" si="14"/>
        <v>#REF!</v>
      </c>
      <c r="AE134" s="1157" t="str">
        <f t="shared" si="15"/>
        <v>#REF!</v>
      </c>
      <c r="AF134" s="1106"/>
      <c r="AG134" s="1117"/>
      <c r="AH134" s="1117"/>
      <c r="AI134" s="1117"/>
    </row>
    <row r="135" ht="15.0" customHeight="1">
      <c r="A135" s="1098">
        <v>131.0</v>
      </c>
      <c r="B135" s="1182">
        <v>465611.0</v>
      </c>
      <c r="C135" s="1183" t="s">
        <v>1493</v>
      </c>
      <c r="D135" s="1228" t="s">
        <v>1494</v>
      </c>
      <c r="E135" s="1183" t="s">
        <v>511</v>
      </c>
      <c r="F135" s="1228" t="s">
        <v>564</v>
      </c>
      <c r="G135" s="1228" t="s">
        <v>790</v>
      </c>
      <c r="H135" s="1183" t="s">
        <v>565</v>
      </c>
      <c r="I135" s="1100" t="str">
        <f t="shared" si="19"/>
        <v>#REF!</v>
      </c>
      <c r="J135" s="413">
        <v>9.0</v>
      </c>
      <c r="K135" s="1146">
        <v>2024.0</v>
      </c>
      <c r="L135" s="1109">
        <v>45536.0</v>
      </c>
      <c r="M135" s="1109">
        <v>45559.0</v>
      </c>
      <c r="N135" s="1316">
        <v>17.0</v>
      </c>
      <c r="O135" s="1084">
        <f t="shared" si="3"/>
        <v>0.8095238095</v>
      </c>
      <c r="P135" s="231" t="str">
        <f t="shared" si="4"/>
        <v>#REF!</v>
      </c>
      <c r="Q135" s="1103">
        <v>1.141</v>
      </c>
      <c r="R135" s="1114"/>
      <c r="S135" s="1182" t="s">
        <v>525</v>
      </c>
      <c r="T135" s="1318" t="s">
        <v>2164</v>
      </c>
      <c r="U135" s="1122">
        <f t="shared" si="5"/>
        <v>1.141</v>
      </c>
      <c r="V135" s="1102" t="str">
        <f t="shared" si="6"/>
        <v>#REF!</v>
      </c>
      <c r="W135" s="1103">
        <f t="shared" si="7"/>
        <v>1.141</v>
      </c>
      <c r="X135" s="1103" t="str">
        <f t="shared" si="8"/>
        <v>#REF!</v>
      </c>
      <c r="Y135" s="1103">
        <f t="shared" si="9"/>
        <v>0.8095238095</v>
      </c>
      <c r="Z135" s="1104" t="str">
        <f t="shared" si="10"/>
        <v>#REF!</v>
      </c>
      <c r="AA135" s="1156" t="str">
        <f t="shared" si="11"/>
        <v>#REF!</v>
      </c>
      <c r="AB135" s="1156" t="str">
        <f t="shared" si="12"/>
        <v>#REF!</v>
      </c>
      <c r="AC135" s="1157" t="str">
        <f t="shared" si="13"/>
        <v>#REF!</v>
      </c>
      <c r="AD135" s="1157" t="str">
        <f t="shared" si="14"/>
        <v>#REF!</v>
      </c>
      <c r="AE135" s="1157" t="str">
        <f t="shared" si="15"/>
        <v>#REF!</v>
      </c>
      <c r="AF135" s="1137"/>
      <c r="AG135" s="1158"/>
      <c r="AH135" s="1117"/>
      <c r="AI135" s="1117"/>
    </row>
    <row r="136" ht="15.0" customHeight="1">
      <c r="A136" s="1107">
        <v>132.0</v>
      </c>
      <c r="B136" s="1182">
        <v>466997.0</v>
      </c>
      <c r="C136" s="1183" t="s">
        <v>1692</v>
      </c>
      <c r="D136" s="1228" t="s">
        <v>1693</v>
      </c>
      <c r="E136" s="1183" t="s">
        <v>511</v>
      </c>
      <c r="F136" s="1228" t="s">
        <v>564</v>
      </c>
      <c r="G136" s="1228" t="s">
        <v>790</v>
      </c>
      <c r="H136" s="1183" t="s">
        <v>565</v>
      </c>
      <c r="I136" s="1100" t="str">
        <f t="shared" si="19"/>
        <v>#REF!</v>
      </c>
      <c r="J136" s="413">
        <v>9.0</v>
      </c>
      <c r="K136" s="1133">
        <v>2024.0</v>
      </c>
      <c r="L136" s="1109">
        <v>45536.0</v>
      </c>
      <c r="M136" s="1109">
        <v>45565.0</v>
      </c>
      <c r="N136" s="1316">
        <v>21.0</v>
      </c>
      <c r="O136" s="1084">
        <f t="shared" si="3"/>
        <v>1</v>
      </c>
      <c r="P136" s="231" t="str">
        <f t="shared" si="4"/>
        <v>#REF!</v>
      </c>
      <c r="Q136" s="1103">
        <v>1.41</v>
      </c>
      <c r="R136" s="1113"/>
      <c r="S136" s="1182" t="s">
        <v>525</v>
      </c>
      <c r="T136" s="1318" t="s">
        <v>2164</v>
      </c>
      <c r="U136" s="1122">
        <f t="shared" si="5"/>
        <v>1.41</v>
      </c>
      <c r="V136" s="1102" t="str">
        <f t="shared" si="6"/>
        <v>#REF!</v>
      </c>
      <c r="W136" s="1103">
        <f t="shared" si="7"/>
        <v>1.41</v>
      </c>
      <c r="X136" s="1103" t="str">
        <f t="shared" si="8"/>
        <v>#REF!</v>
      </c>
      <c r="Y136" s="1103">
        <f t="shared" si="9"/>
        <v>1</v>
      </c>
      <c r="Z136" s="1104" t="str">
        <f t="shared" si="10"/>
        <v>#REF!</v>
      </c>
      <c r="AA136" s="1156" t="str">
        <f t="shared" si="11"/>
        <v>#REF!</v>
      </c>
      <c r="AB136" s="1156" t="str">
        <f t="shared" si="12"/>
        <v>#REF!</v>
      </c>
      <c r="AC136" s="1157" t="str">
        <f t="shared" si="13"/>
        <v>#REF!</v>
      </c>
      <c r="AD136" s="1157" t="str">
        <f t="shared" si="14"/>
        <v>#REF!</v>
      </c>
      <c r="AE136" s="1157" t="str">
        <f t="shared" si="15"/>
        <v>#REF!</v>
      </c>
      <c r="AF136" s="1137"/>
      <c r="AG136" s="1158"/>
      <c r="AH136" s="1117"/>
      <c r="AI136" s="1117"/>
    </row>
    <row r="137" ht="15.0" customHeight="1">
      <c r="A137" s="1098">
        <v>133.0</v>
      </c>
      <c r="B137" s="1182">
        <v>466717.0</v>
      </c>
      <c r="C137" s="1183" t="s">
        <v>1688</v>
      </c>
      <c r="D137" s="1228" t="s">
        <v>1689</v>
      </c>
      <c r="E137" s="1183" t="s">
        <v>511</v>
      </c>
      <c r="F137" s="1228" t="s">
        <v>663</v>
      </c>
      <c r="G137" s="1228" t="s">
        <v>790</v>
      </c>
      <c r="H137" s="1183" t="s">
        <v>1155</v>
      </c>
      <c r="I137" s="1100" t="str">
        <f t="shared" si="19"/>
        <v>#REF!</v>
      </c>
      <c r="J137" s="413">
        <v>9.0</v>
      </c>
      <c r="K137" s="1133">
        <v>2024.0</v>
      </c>
      <c r="L137" s="1109">
        <v>45536.0</v>
      </c>
      <c r="M137" s="1109">
        <v>45565.0</v>
      </c>
      <c r="N137" s="1316">
        <v>21.0</v>
      </c>
      <c r="O137" s="1084">
        <f t="shared" si="3"/>
        <v>1</v>
      </c>
      <c r="P137" s="231" t="str">
        <f t="shared" si="4"/>
        <v>#REF!</v>
      </c>
      <c r="Q137" s="1103">
        <v>1.24</v>
      </c>
      <c r="R137" s="1113"/>
      <c r="S137" s="1182" t="s">
        <v>525</v>
      </c>
      <c r="T137" s="1318" t="s">
        <v>2164</v>
      </c>
      <c r="U137" s="1122">
        <f t="shared" si="5"/>
        <v>1.24</v>
      </c>
      <c r="V137" s="1102" t="str">
        <f t="shared" si="6"/>
        <v>#REF!</v>
      </c>
      <c r="W137" s="1103">
        <f t="shared" si="7"/>
        <v>1.24</v>
      </c>
      <c r="X137" s="1103" t="str">
        <f t="shared" si="8"/>
        <v>#REF!</v>
      </c>
      <c r="Y137" s="1103">
        <f t="shared" si="9"/>
        <v>1</v>
      </c>
      <c r="Z137" s="1104" t="str">
        <f t="shared" si="10"/>
        <v>#REF!</v>
      </c>
      <c r="AA137" s="1156" t="str">
        <f t="shared" si="11"/>
        <v>#REF!</v>
      </c>
      <c r="AB137" s="1156" t="str">
        <f t="shared" si="12"/>
        <v>#REF!</v>
      </c>
      <c r="AC137" s="1157" t="str">
        <f t="shared" si="13"/>
        <v>#REF!</v>
      </c>
      <c r="AD137" s="1157" t="str">
        <f t="shared" si="14"/>
        <v>#REF!</v>
      </c>
      <c r="AE137" s="1157" t="str">
        <f t="shared" si="15"/>
        <v>#REF!</v>
      </c>
      <c r="AF137" s="1137"/>
      <c r="AG137" s="1158"/>
      <c r="AH137" s="1117"/>
      <c r="AI137" s="1117"/>
    </row>
    <row r="138" ht="15.0" customHeight="1">
      <c r="A138" s="1107">
        <v>134.0</v>
      </c>
      <c r="B138" s="1182">
        <v>197760.0</v>
      </c>
      <c r="C138" s="1183" t="s">
        <v>876</v>
      </c>
      <c r="D138" s="1228" t="s">
        <v>1678</v>
      </c>
      <c r="E138" s="1183" t="s">
        <v>511</v>
      </c>
      <c r="F138" s="1228" t="s">
        <v>512</v>
      </c>
      <c r="G138" s="1228" t="s">
        <v>893</v>
      </c>
      <c r="H138" s="1183" t="s">
        <v>514</v>
      </c>
      <c r="I138" s="1100" t="str">
        <f t="shared" si="19"/>
        <v>#REF!</v>
      </c>
      <c r="J138" s="413">
        <v>9.0</v>
      </c>
      <c r="K138" s="1133">
        <v>2024.0</v>
      </c>
      <c r="L138" s="1109">
        <v>45536.0</v>
      </c>
      <c r="M138" s="1109">
        <v>45565.0</v>
      </c>
      <c r="N138" s="1316">
        <v>10.5</v>
      </c>
      <c r="O138" s="1084">
        <f t="shared" si="3"/>
        <v>0.5</v>
      </c>
      <c r="P138" s="231" t="str">
        <f t="shared" si="4"/>
        <v>#REF!</v>
      </c>
      <c r="Q138" s="1103">
        <v>1.135</v>
      </c>
      <c r="R138" s="1113"/>
      <c r="S138" s="1182" t="s">
        <v>525</v>
      </c>
      <c r="T138" s="1318" t="s">
        <v>2164</v>
      </c>
      <c r="U138" s="1122">
        <f t="shared" si="5"/>
        <v>1.135</v>
      </c>
      <c r="V138" s="1102" t="str">
        <f t="shared" si="6"/>
        <v>#REF!</v>
      </c>
      <c r="W138" s="1103">
        <f t="shared" si="7"/>
        <v>2.27</v>
      </c>
      <c r="X138" s="1103" t="str">
        <f t="shared" si="8"/>
        <v>#REF!</v>
      </c>
      <c r="Y138" s="1103">
        <f t="shared" si="9"/>
        <v>1</v>
      </c>
      <c r="Z138" s="1104" t="str">
        <f t="shared" si="10"/>
        <v>#REF!</v>
      </c>
      <c r="AA138" s="1156" t="str">
        <f t="shared" si="11"/>
        <v>#REF!</v>
      </c>
      <c r="AB138" s="1156" t="str">
        <f t="shared" si="12"/>
        <v>#REF!</v>
      </c>
      <c r="AC138" s="1157" t="str">
        <f t="shared" si="13"/>
        <v>#REF!</v>
      </c>
      <c r="AD138" s="1157" t="str">
        <f t="shared" si="14"/>
        <v>#REF!</v>
      </c>
      <c r="AE138" s="1157" t="str">
        <f t="shared" si="15"/>
        <v>#REF!</v>
      </c>
      <c r="AF138" s="1137"/>
      <c r="AG138" s="1158"/>
      <c r="AH138" s="1117"/>
      <c r="AI138" s="1117"/>
    </row>
    <row r="139" ht="15.0" customHeight="1">
      <c r="A139" s="1098">
        <v>135.0</v>
      </c>
      <c r="B139" s="1182">
        <v>468725.0</v>
      </c>
      <c r="C139" s="1183" t="s">
        <v>2273</v>
      </c>
      <c r="D139" s="1228" t="s">
        <v>2274</v>
      </c>
      <c r="E139" s="1183" t="s">
        <v>511</v>
      </c>
      <c r="F139" s="1228" t="s">
        <v>564</v>
      </c>
      <c r="G139" s="1228" t="s">
        <v>787</v>
      </c>
      <c r="H139" s="1183" t="s">
        <v>949</v>
      </c>
      <c r="I139" s="1100" t="str">
        <f t="shared" si="19"/>
        <v>#REF!</v>
      </c>
      <c r="J139" s="413">
        <v>9.0</v>
      </c>
      <c r="K139" s="1133">
        <v>2024.0</v>
      </c>
      <c r="L139" s="1109">
        <v>45536.0</v>
      </c>
      <c r="M139" s="1109">
        <v>45565.0</v>
      </c>
      <c r="N139" s="1316">
        <v>21.0</v>
      </c>
      <c r="O139" s="1084">
        <f t="shared" si="3"/>
        <v>1</v>
      </c>
      <c r="P139" s="231" t="str">
        <f t="shared" si="4"/>
        <v>#REF!</v>
      </c>
      <c r="Q139" s="1103">
        <v>2.07</v>
      </c>
      <c r="R139" s="1113"/>
      <c r="S139" s="1182" t="s">
        <v>525</v>
      </c>
      <c r="T139" s="1318" t="s">
        <v>2164</v>
      </c>
      <c r="U139" s="1122">
        <f t="shared" si="5"/>
        <v>2.07</v>
      </c>
      <c r="V139" s="1102" t="str">
        <f t="shared" si="6"/>
        <v>#REF!</v>
      </c>
      <c r="W139" s="1103">
        <f t="shared" si="7"/>
        <v>2.07</v>
      </c>
      <c r="X139" s="1103" t="str">
        <f t="shared" si="8"/>
        <v>#REF!</v>
      </c>
      <c r="Y139" s="1103">
        <f t="shared" si="9"/>
        <v>1</v>
      </c>
      <c r="Z139" s="1104" t="str">
        <f t="shared" si="10"/>
        <v>#REF!</v>
      </c>
      <c r="AA139" s="1156" t="str">
        <f t="shared" si="11"/>
        <v>#REF!</v>
      </c>
      <c r="AB139" s="1156" t="str">
        <f t="shared" si="12"/>
        <v>#REF!</v>
      </c>
      <c r="AC139" s="1157" t="str">
        <f t="shared" si="13"/>
        <v>#REF!</v>
      </c>
      <c r="AD139" s="1157" t="str">
        <f t="shared" si="14"/>
        <v>#REF!</v>
      </c>
      <c r="AE139" s="1157" t="str">
        <f t="shared" si="15"/>
        <v>#REF!</v>
      </c>
      <c r="AF139" s="1137"/>
      <c r="AG139" s="1158"/>
      <c r="AH139" s="1117"/>
      <c r="AI139" s="1117"/>
    </row>
    <row r="140" ht="15.0" customHeight="1">
      <c r="A140" s="1098">
        <v>136.0</v>
      </c>
      <c r="B140" s="1182">
        <v>469447.0</v>
      </c>
      <c r="C140" s="1183" t="s">
        <v>2275</v>
      </c>
      <c r="D140" s="1228" t="s">
        <v>2276</v>
      </c>
      <c r="E140" s="1183" t="s">
        <v>511</v>
      </c>
      <c r="F140" s="1228" t="s">
        <v>564</v>
      </c>
      <c r="G140" s="1228" t="s">
        <v>790</v>
      </c>
      <c r="H140" s="1183" t="s">
        <v>565</v>
      </c>
      <c r="I140" s="1100" t="str">
        <f t="shared" si="19"/>
        <v>#REF!</v>
      </c>
      <c r="J140" s="413">
        <v>9.0</v>
      </c>
      <c r="K140" s="229">
        <v>2024.0</v>
      </c>
      <c r="L140" s="1109">
        <v>45546.0</v>
      </c>
      <c r="M140" s="1109">
        <v>45565.0</v>
      </c>
      <c r="N140" s="1316">
        <v>14.0</v>
      </c>
      <c r="O140" s="1084">
        <f t="shared" si="3"/>
        <v>0.6666666667</v>
      </c>
      <c r="P140" s="231" t="str">
        <f t="shared" si="4"/>
        <v>#REF!</v>
      </c>
      <c r="Q140" s="1103">
        <v>0.94</v>
      </c>
      <c r="R140" s="1101"/>
      <c r="S140" s="1182" t="s">
        <v>525</v>
      </c>
      <c r="T140" s="1318" t="s">
        <v>2164</v>
      </c>
      <c r="U140" s="1084">
        <f t="shared" si="5"/>
        <v>0.94</v>
      </c>
      <c r="V140" s="1102" t="str">
        <f t="shared" si="6"/>
        <v>#REF!</v>
      </c>
      <c r="W140" s="1102">
        <f t="shared" si="7"/>
        <v>0.94</v>
      </c>
      <c r="X140" s="1102" t="str">
        <f t="shared" si="8"/>
        <v>#REF!</v>
      </c>
      <c r="Y140" s="1103">
        <f t="shared" si="9"/>
        <v>0.6666666667</v>
      </c>
      <c r="Z140" s="1104" t="str">
        <f t="shared" si="10"/>
        <v>#REF!</v>
      </c>
      <c r="AA140" s="1161" t="str">
        <f t="shared" si="11"/>
        <v>#REF!</v>
      </c>
      <c r="AB140" s="1161" t="str">
        <f t="shared" si="12"/>
        <v>#REF!</v>
      </c>
      <c r="AC140" s="1162" t="str">
        <f t="shared" si="13"/>
        <v>#REF!</v>
      </c>
      <c r="AD140" s="1162" t="str">
        <f t="shared" si="14"/>
        <v>#REF!</v>
      </c>
      <c r="AE140" s="1162" t="str">
        <f t="shared" si="15"/>
        <v>#REF!</v>
      </c>
      <c r="AF140" s="1099"/>
      <c r="AG140" s="1163"/>
      <c r="AH140" s="1090"/>
      <c r="AI140" s="1090"/>
    </row>
    <row r="141" ht="15.0" customHeight="1">
      <c r="A141" s="1107">
        <v>137.0</v>
      </c>
      <c r="B141" s="1182">
        <v>469949.0</v>
      </c>
      <c r="C141" s="1183" t="s">
        <v>2277</v>
      </c>
      <c r="D141" s="1228" t="s">
        <v>2278</v>
      </c>
      <c r="E141" s="1183" t="s">
        <v>511</v>
      </c>
      <c r="F141" s="1228" t="s">
        <v>512</v>
      </c>
      <c r="G141" s="1228" t="s">
        <v>790</v>
      </c>
      <c r="H141" s="1183" t="s">
        <v>531</v>
      </c>
      <c r="I141" s="1100" t="str">
        <f t="shared" si="19"/>
        <v>#REF!</v>
      </c>
      <c r="J141" s="413">
        <v>9.0</v>
      </c>
      <c r="K141" s="1133">
        <v>2024.0</v>
      </c>
      <c r="L141" s="1109">
        <v>45558.0</v>
      </c>
      <c r="M141" s="1109">
        <v>45565.0</v>
      </c>
      <c r="N141" s="1316">
        <v>6.0</v>
      </c>
      <c r="O141" s="1084">
        <f t="shared" si="3"/>
        <v>0.2857142857</v>
      </c>
      <c r="P141" s="231" t="str">
        <f t="shared" si="4"/>
        <v>#REF!</v>
      </c>
      <c r="Q141" s="1103">
        <v>0.354</v>
      </c>
      <c r="R141" s="1113"/>
      <c r="S141" s="1182" t="s">
        <v>525</v>
      </c>
      <c r="T141" s="1318" t="s">
        <v>2164</v>
      </c>
      <c r="U141" s="1084">
        <f t="shared" si="5"/>
        <v>0.354</v>
      </c>
      <c r="V141" s="1102" t="str">
        <f t="shared" si="6"/>
        <v>#REF!</v>
      </c>
      <c r="W141" s="1103">
        <f t="shared" si="7"/>
        <v>0.354</v>
      </c>
      <c r="X141" s="1103" t="str">
        <f t="shared" si="8"/>
        <v>#REF!</v>
      </c>
      <c r="Y141" s="1103">
        <f t="shared" si="9"/>
        <v>0.2857142857</v>
      </c>
      <c r="Z141" s="1104" t="str">
        <f t="shared" si="10"/>
        <v>#REF!</v>
      </c>
      <c r="AA141" s="1156" t="str">
        <f t="shared" si="11"/>
        <v>#REF!</v>
      </c>
      <c r="AB141" s="1156" t="str">
        <f t="shared" si="12"/>
        <v>#REF!</v>
      </c>
      <c r="AC141" s="1157" t="str">
        <f t="shared" si="13"/>
        <v>#REF!</v>
      </c>
      <c r="AD141" s="1157" t="str">
        <f t="shared" si="14"/>
        <v>#REF!</v>
      </c>
      <c r="AE141" s="1157" t="str">
        <f t="shared" si="15"/>
        <v>#REF!</v>
      </c>
      <c r="AF141" s="1137"/>
      <c r="AG141" s="1158"/>
      <c r="AH141" s="1117"/>
      <c r="AI141" s="1117"/>
    </row>
    <row r="142" ht="15.0" customHeight="1">
      <c r="A142" s="1098">
        <v>138.0</v>
      </c>
      <c r="B142" s="1181">
        <v>468893.0</v>
      </c>
      <c r="C142" s="370" t="s">
        <v>2279</v>
      </c>
      <c r="D142" s="1230" t="s">
        <v>2280</v>
      </c>
      <c r="E142" s="370" t="s">
        <v>511</v>
      </c>
      <c r="F142" s="1230" t="s">
        <v>512</v>
      </c>
      <c r="G142" s="1230" t="s">
        <v>787</v>
      </c>
      <c r="H142" s="370" t="s">
        <v>570</v>
      </c>
      <c r="I142" s="1100" t="str">
        <f t="shared" si="19"/>
        <v>#REF!</v>
      </c>
      <c r="J142" s="413">
        <v>9.0</v>
      </c>
      <c r="K142" s="1133">
        <v>2024.0</v>
      </c>
      <c r="L142" s="1109">
        <v>45541.0</v>
      </c>
      <c r="M142" s="1109">
        <v>45565.0</v>
      </c>
      <c r="N142" s="543">
        <f>NETWORKDAYS(L142,M142)</f>
        <v>17</v>
      </c>
      <c r="O142" s="1084">
        <f t="shared" si="3"/>
        <v>0.8095238095</v>
      </c>
      <c r="P142" s="231">
        <f t="shared" si="4"/>
        <v>0.81</v>
      </c>
      <c r="Q142" s="1122">
        <v>0.81</v>
      </c>
      <c r="R142" s="1113"/>
      <c r="S142" s="1181" t="s">
        <v>517</v>
      </c>
      <c r="T142" s="370" t="s">
        <v>2281</v>
      </c>
      <c r="U142" s="1122">
        <f t="shared" si="5"/>
        <v>0.81</v>
      </c>
      <c r="V142" s="1102">
        <f t="shared" si="6"/>
        <v>0.81</v>
      </c>
      <c r="W142" s="1103">
        <f t="shared" si="7"/>
        <v>0.81</v>
      </c>
      <c r="X142" s="1103">
        <f t="shared" si="8"/>
        <v>1</v>
      </c>
      <c r="Y142" s="1103">
        <f t="shared" si="9"/>
        <v>0.8095238095</v>
      </c>
      <c r="Z142" s="1104" t="str">
        <f t="shared" si="10"/>
        <v>#REF!</v>
      </c>
      <c r="AA142" s="1156" t="str">
        <f t="shared" si="11"/>
        <v>#REF!</v>
      </c>
      <c r="AB142" s="1156" t="str">
        <f t="shared" si="12"/>
        <v>#REF!</v>
      </c>
      <c r="AC142" s="1157">
        <f t="shared" si="13"/>
        <v>0</v>
      </c>
      <c r="AD142" s="1157" t="str">
        <f t="shared" si="14"/>
        <v>#REF!</v>
      </c>
      <c r="AE142" s="1157" t="str">
        <f t="shared" si="15"/>
        <v>#REF!</v>
      </c>
      <c r="AF142" s="1137"/>
      <c r="AG142" s="1158"/>
      <c r="AH142" s="1117"/>
      <c r="AI142" s="1117"/>
    </row>
    <row r="143" ht="15.0" customHeight="1">
      <c r="A143" s="1107">
        <v>139.0</v>
      </c>
      <c r="B143" s="1181">
        <v>452887.0</v>
      </c>
      <c r="C143" s="370" t="s">
        <v>1046</v>
      </c>
      <c r="D143" s="1230" t="s">
        <v>1511</v>
      </c>
      <c r="E143" s="370" t="s">
        <v>511</v>
      </c>
      <c r="F143" s="1230" t="s">
        <v>512</v>
      </c>
      <c r="G143" s="1230" t="s">
        <v>787</v>
      </c>
      <c r="H143" s="370" t="s">
        <v>570</v>
      </c>
      <c r="I143" s="1100" t="str">
        <f t="shared" si="19"/>
        <v>#REF!</v>
      </c>
      <c r="J143" s="413">
        <v>9.0</v>
      </c>
      <c r="K143" s="1112">
        <v>2024.0</v>
      </c>
      <c r="L143" s="1109">
        <v>45536.0</v>
      </c>
      <c r="M143" s="1109">
        <v>45565.0</v>
      </c>
      <c r="N143" s="1315">
        <v>21.0</v>
      </c>
      <c r="O143" s="1084">
        <f t="shared" si="3"/>
        <v>1</v>
      </c>
      <c r="P143" s="231">
        <f t="shared" si="4"/>
        <v>1</v>
      </c>
      <c r="Q143" s="1122">
        <f t="shared" ref="Q143:Q188" si="29">P143</f>
        <v>1</v>
      </c>
      <c r="R143" s="1114"/>
      <c r="S143" s="1181" t="s">
        <v>517</v>
      </c>
      <c r="T143" s="370" t="s">
        <v>2282</v>
      </c>
      <c r="U143" s="1122">
        <f t="shared" si="5"/>
        <v>1</v>
      </c>
      <c r="V143" s="1102">
        <f t="shared" si="6"/>
        <v>1</v>
      </c>
      <c r="W143" s="1103">
        <f t="shared" si="7"/>
        <v>1</v>
      </c>
      <c r="X143" s="1103">
        <f t="shared" si="8"/>
        <v>1</v>
      </c>
      <c r="Y143" s="1103">
        <f t="shared" si="9"/>
        <v>1</v>
      </c>
      <c r="Z143" s="1104" t="str">
        <f t="shared" si="10"/>
        <v>#REF!</v>
      </c>
      <c r="AA143" s="1156" t="str">
        <f t="shared" si="11"/>
        <v>#REF!</v>
      </c>
      <c r="AB143" s="1156" t="str">
        <f t="shared" si="12"/>
        <v>#REF!</v>
      </c>
      <c r="AC143" s="1157">
        <f t="shared" si="13"/>
        <v>0</v>
      </c>
      <c r="AD143" s="1157" t="str">
        <f t="shared" si="14"/>
        <v>#REF!</v>
      </c>
      <c r="AE143" s="1157" t="str">
        <f t="shared" si="15"/>
        <v>#REF!</v>
      </c>
      <c r="AF143" s="1137"/>
      <c r="AG143" s="1158"/>
      <c r="AH143" s="1117"/>
      <c r="AI143" s="1117"/>
    </row>
    <row r="144" ht="15.0" customHeight="1">
      <c r="A144" s="1098">
        <v>140.0</v>
      </c>
      <c r="B144" s="1182">
        <v>453001.0</v>
      </c>
      <c r="C144" s="1183" t="s">
        <v>1053</v>
      </c>
      <c r="D144" s="1228" t="s">
        <v>1512</v>
      </c>
      <c r="E144" s="1183" t="s">
        <v>511</v>
      </c>
      <c r="F144" s="1228" t="s">
        <v>512</v>
      </c>
      <c r="G144" s="1228" t="s">
        <v>771</v>
      </c>
      <c r="H144" s="1183" t="s">
        <v>541</v>
      </c>
      <c r="I144" s="1100" t="str">
        <f t="shared" si="19"/>
        <v>#REF!</v>
      </c>
      <c r="J144" s="413">
        <v>9.0</v>
      </c>
      <c r="K144" s="1120">
        <v>2024.0</v>
      </c>
      <c r="L144" s="1109">
        <v>45536.0</v>
      </c>
      <c r="M144" s="1109">
        <v>45565.0</v>
      </c>
      <c r="N144" s="1316">
        <v>21.0</v>
      </c>
      <c r="O144" s="1084">
        <f t="shared" si="3"/>
        <v>1</v>
      </c>
      <c r="P144" s="231">
        <f t="shared" si="4"/>
        <v>1</v>
      </c>
      <c r="Q144" s="1122">
        <f t="shared" si="29"/>
        <v>1</v>
      </c>
      <c r="R144" s="1113"/>
      <c r="S144" s="1182" t="s">
        <v>517</v>
      </c>
      <c r="T144" s="1183" t="s">
        <v>2282</v>
      </c>
      <c r="U144" s="1122">
        <f t="shared" si="5"/>
        <v>1</v>
      </c>
      <c r="V144" s="1102">
        <f t="shared" si="6"/>
        <v>1</v>
      </c>
      <c r="W144" s="1103">
        <f t="shared" si="7"/>
        <v>1</v>
      </c>
      <c r="X144" s="1103">
        <f t="shared" si="8"/>
        <v>1</v>
      </c>
      <c r="Y144" s="1103">
        <f t="shared" si="9"/>
        <v>1</v>
      </c>
      <c r="Z144" s="1104" t="str">
        <f t="shared" si="10"/>
        <v>#REF!</v>
      </c>
      <c r="AA144" s="1156" t="str">
        <f t="shared" si="11"/>
        <v>#REF!</v>
      </c>
      <c r="AB144" s="1156" t="str">
        <f t="shared" si="12"/>
        <v>#REF!</v>
      </c>
      <c r="AC144" s="1157">
        <f t="shared" si="13"/>
        <v>0</v>
      </c>
      <c r="AD144" s="1157" t="str">
        <f t="shared" si="14"/>
        <v>#REF!</v>
      </c>
      <c r="AE144" s="1157" t="str">
        <f t="shared" si="15"/>
        <v>#REF!</v>
      </c>
      <c r="AF144" s="1137"/>
      <c r="AG144" s="1158"/>
      <c r="AH144" s="1117"/>
      <c r="AI144" s="1117"/>
    </row>
    <row r="145" ht="15.0" customHeight="1">
      <c r="A145" s="1107">
        <v>141.0</v>
      </c>
      <c r="B145" s="1181">
        <v>281844.0</v>
      </c>
      <c r="C145" s="370" t="s">
        <v>1066</v>
      </c>
      <c r="D145" s="1230" t="s">
        <v>1498</v>
      </c>
      <c r="E145" s="370" t="s">
        <v>511</v>
      </c>
      <c r="F145" s="1230" t="s">
        <v>512</v>
      </c>
      <c r="G145" s="1230" t="s">
        <v>771</v>
      </c>
      <c r="H145" s="370" t="s">
        <v>541</v>
      </c>
      <c r="I145" s="1100" t="str">
        <f t="shared" si="19"/>
        <v>#REF!</v>
      </c>
      <c r="J145" s="413">
        <v>9.0</v>
      </c>
      <c r="K145" s="437">
        <v>2024.0</v>
      </c>
      <c r="L145" s="1109">
        <v>45536.0</v>
      </c>
      <c r="M145" s="1109">
        <v>45565.0</v>
      </c>
      <c r="N145" s="1339">
        <v>21.0</v>
      </c>
      <c r="O145" s="1084">
        <f t="shared" si="3"/>
        <v>1</v>
      </c>
      <c r="P145" s="231">
        <f t="shared" si="4"/>
        <v>1</v>
      </c>
      <c r="Q145" s="1122">
        <f t="shared" si="29"/>
        <v>1</v>
      </c>
      <c r="R145" s="1111"/>
      <c r="S145" s="1181" t="s">
        <v>517</v>
      </c>
      <c r="T145" s="370" t="s">
        <v>2283</v>
      </c>
      <c r="U145" s="1084">
        <f t="shared" si="5"/>
        <v>1</v>
      </c>
      <c r="V145" s="1102">
        <f t="shared" si="6"/>
        <v>1</v>
      </c>
      <c r="W145" s="1102">
        <f t="shared" si="7"/>
        <v>1</v>
      </c>
      <c r="X145" s="1102">
        <f t="shared" si="8"/>
        <v>1</v>
      </c>
      <c r="Y145" s="1103">
        <f t="shared" si="9"/>
        <v>1</v>
      </c>
      <c r="Z145" s="1104" t="str">
        <f t="shared" si="10"/>
        <v>#REF!</v>
      </c>
      <c r="AA145" s="1161" t="str">
        <f t="shared" si="11"/>
        <v>#REF!</v>
      </c>
      <c r="AB145" s="1161" t="str">
        <f t="shared" si="12"/>
        <v>#REF!</v>
      </c>
      <c r="AC145" s="1162">
        <f t="shared" si="13"/>
        <v>0</v>
      </c>
      <c r="AD145" s="1162" t="str">
        <f t="shared" si="14"/>
        <v>#REF!</v>
      </c>
      <c r="AE145" s="1162" t="str">
        <f t="shared" si="15"/>
        <v>#REF!</v>
      </c>
      <c r="AF145" s="1137"/>
      <c r="AG145" s="1163"/>
      <c r="AH145" s="1090"/>
      <c r="AI145" s="1090"/>
    </row>
    <row r="146" ht="15.0" customHeight="1">
      <c r="A146" s="1098">
        <v>142.0</v>
      </c>
      <c r="B146" s="1182">
        <v>452021.0</v>
      </c>
      <c r="C146" s="1183" t="s">
        <v>1059</v>
      </c>
      <c r="D146" s="1228" t="s">
        <v>1509</v>
      </c>
      <c r="E146" s="1183" t="s">
        <v>511</v>
      </c>
      <c r="F146" s="1228" t="s">
        <v>512</v>
      </c>
      <c r="G146" s="1228" t="s">
        <v>790</v>
      </c>
      <c r="H146" s="1183" t="s">
        <v>531</v>
      </c>
      <c r="I146" s="1100" t="str">
        <f t="shared" si="19"/>
        <v>#REF!</v>
      </c>
      <c r="J146" s="413">
        <v>9.0</v>
      </c>
      <c r="K146" s="413">
        <v>2024.0</v>
      </c>
      <c r="L146" s="1109">
        <v>45536.0</v>
      </c>
      <c r="M146" s="1109">
        <v>45565.0</v>
      </c>
      <c r="N146" s="1340">
        <v>21.0</v>
      </c>
      <c r="O146" s="1084">
        <f t="shared" si="3"/>
        <v>1</v>
      </c>
      <c r="P146" s="231">
        <f t="shared" si="4"/>
        <v>1</v>
      </c>
      <c r="Q146" s="1122">
        <f t="shared" si="29"/>
        <v>1</v>
      </c>
      <c r="R146" s="1101"/>
      <c r="S146" s="1182" t="s">
        <v>517</v>
      </c>
      <c r="T146" s="1183" t="s">
        <v>2283</v>
      </c>
      <c r="U146" s="1084">
        <f t="shared" si="5"/>
        <v>1</v>
      </c>
      <c r="V146" s="1102">
        <f t="shared" si="6"/>
        <v>1</v>
      </c>
      <c r="W146" s="1102">
        <f t="shared" si="7"/>
        <v>1</v>
      </c>
      <c r="X146" s="1102">
        <f t="shared" si="8"/>
        <v>1</v>
      </c>
      <c r="Y146" s="1103">
        <f t="shared" si="9"/>
        <v>1</v>
      </c>
      <c r="Z146" s="1104" t="str">
        <f t="shared" si="10"/>
        <v>#REF!</v>
      </c>
      <c r="AA146" s="1161" t="str">
        <f t="shared" si="11"/>
        <v>#REF!</v>
      </c>
      <c r="AB146" s="1161" t="str">
        <f t="shared" si="12"/>
        <v>#REF!</v>
      </c>
      <c r="AC146" s="1162">
        <f t="shared" si="13"/>
        <v>0</v>
      </c>
      <c r="AD146" s="1162" t="str">
        <f t="shared" si="14"/>
        <v>#REF!</v>
      </c>
      <c r="AE146" s="1162" t="str">
        <f t="shared" si="15"/>
        <v>#REF!</v>
      </c>
      <c r="AF146" s="1137"/>
      <c r="AG146" s="1163"/>
      <c r="AH146" s="1090"/>
      <c r="AI146" s="1090"/>
    </row>
    <row r="147" ht="15.0" customHeight="1">
      <c r="A147" s="1107">
        <v>143.0</v>
      </c>
      <c r="B147" s="1182">
        <v>437933.0</v>
      </c>
      <c r="C147" s="1183" t="s">
        <v>1062</v>
      </c>
      <c r="D147" s="1228" t="s">
        <v>1508</v>
      </c>
      <c r="E147" s="1183" t="s">
        <v>511</v>
      </c>
      <c r="F147" s="1228" t="s">
        <v>546</v>
      </c>
      <c r="G147" s="1228" t="s">
        <v>665</v>
      </c>
      <c r="H147" s="1183" t="s">
        <v>556</v>
      </c>
      <c r="I147" s="1100" t="str">
        <f t="shared" si="19"/>
        <v>#REF!</v>
      </c>
      <c r="J147" s="413">
        <v>9.0</v>
      </c>
      <c r="K147" s="1168">
        <v>2024.0</v>
      </c>
      <c r="L147" s="1109">
        <v>45536.0</v>
      </c>
      <c r="M147" s="1109">
        <v>45565.0</v>
      </c>
      <c r="N147" s="1340">
        <v>21.0</v>
      </c>
      <c r="O147" s="1084">
        <f t="shared" si="3"/>
        <v>1</v>
      </c>
      <c r="P147" s="231">
        <f t="shared" si="4"/>
        <v>1</v>
      </c>
      <c r="Q147" s="1122">
        <f t="shared" si="29"/>
        <v>1</v>
      </c>
      <c r="R147" s="1173"/>
      <c r="S147" s="1182" t="s">
        <v>517</v>
      </c>
      <c r="T147" s="1183" t="s">
        <v>2283</v>
      </c>
      <c r="U147" s="1172">
        <f t="shared" si="5"/>
        <v>1</v>
      </c>
      <c r="V147" s="1102">
        <f t="shared" si="6"/>
        <v>1</v>
      </c>
      <c r="W147" s="1102">
        <f t="shared" si="7"/>
        <v>1</v>
      </c>
      <c r="X147" s="1102">
        <f t="shared" si="8"/>
        <v>1</v>
      </c>
      <c r="Y147" s="1103">
        <f t="shared" si="9"/>
        <v>1</v>
      </c>
      <c r="Z147" s="1104" t="str">
        <f t="shared" si="10"/>
        <v>#REF!</v>
      </c>
      <c r="AA147" s="1161" t="str">
        <f t="shared" si="11"/>
        <v>#REF!</v>
      </c>
      <c r="AB147" s="1161" t="str">
        <f t="shared" si="12"/>
        <v>#REF!</v>
      </c>
      <c r="AC147" s="1162">
        <f t="shared" si="13"/>
        <v>0</v>
      </c>
      <c r="AD147" s="1162" t="str">
        <f t="shared" si="14"/>
        <v>#REF!</v>
      </c>
      <c r="AE147" s="1162" t="str">
        <f t="shared" si="15"/>
        <v>#REF!</v>
      </c>
      <c r="AF147" s="1174"/>
      <c r="AG147" s="1175"/>
      <c r="AH147" s="1176"/>
      <c r="AI147" s="1176"/>
    </row>
    <row r="148" ht="15.0" customHeight="1">
      <c r="A148" s="1098">
        <v>144.0</v>
      </c>
      <c r="B148" s="1181">
        <v>450033.0</v>
      </c>
      <c r="C148" s="370" t="s">
        <v>1064</v>
      </c>
      <c r="D148" s="1230" t="s">
        <v>1503</v>
      </c>
      <c r="E148" s="370" t="s">
        <v>511</v>
      </c>
      <c r="F148" s="1230" t="s">
        <v>546</v>
      </c>
      <c r="G148" s="1230" t="s">
        <v>665</v>
      </c>
      <c r="H148" s="370" t="s">
        <v>556</v>
      </c>
      <c r="I148" s="1100" t="str">
        <f t="shared" si="19"/>
        <v>#REF!</v>
      </c>
      <c r="J148" s="413">
        <v>9.0</v>
      </c>
      <c r="K148" s="413">
        <v>2024.0</v>
      </c>
      <c r="L148" s="1109">
        <v>45536.0</v>
      </c>
      <c r="M148" s="1109">
        <v>45552.0</v>
      </c>
      <c r="N148" s="1339">
        <v>12.0</v>
      </c>
      <c r="O148" s="1084">
        <f t="shared" si="3"/>
        <v>0.5714285714</v>
      </c>
      <c r="P148" s="231">
        <f t="shared" si="4"/>
        <v>0.571</v>
      </c>
      <c r="Q148" s="1122">
        <f t="shared" si="29"/>
        <v>0.571</v>
      </c>
      <c r="R148" s="1101"/>
      <c r="S148" s="1181" t="s">
        <v>517</v>
      </c>
      <c r="T148" s="370" t="s">
        <v>2285</v>
      </c>
      <c r="U148" s="1084">
        <f t="shared" si="5"/>
        <v>0.571</v>
      </c>
      <c r="V148" s="1102">
        <f t="shared" si="6"/>
        <v>0.571</v>
      </c>
      <c r="W148" s="1102">
        <f t="shared" si="7"/>
        <v>0.571</v>
      </c>
      <c r="X148" s="1102">
        <f t="shared" si="8"/>
        <v>1</v>
      </c>
      <c r="Y148" s="1103">
        <f t="shared" si="9"/>
        <v>0.5714285714</v>
      </c>
      <c r="Z148" s="1104" t="str">
        <f t="shared" si="10"/>
        <v>#REF!</v>
      </c>
      <c r="AA148" s="1161" t="str">
        <f t="shared" si="11"/>
        <v>#REF!</v>
      </c>
      <c r="AB148" s="1161" t="str">
        <f t="shared" si="12"/>
        <v>#REF!</v>
      </c>
      <c r="AC148" s="1162">
        <f t="shared" si="13"/>
        <v>0</v>
      </c>
      <c r="AD148" s="1162" t="str">
        <f t="shared" si="14"/>
        <v>#REF!</v>
      </c>
      <c r="AE148" s="1162" t="str">
        <f t="shared" si="15"/>
        <v>#REF!</v>
      </c>
      <c r="AF148" s="1137"/>
      <c r="AG148" s="1163"/>
      <c r="AH148" s="1090"/>
      <c r="AI148" s="1090"/>
    </row>
    <row r="149" ht="15.0" customHeight="1">
      <c r="A149" s="1107">
        <v>148.0</v>
      </c>
      <c r="B149" s="1181">
        <v>436611.0</v>
      </c>
      <c r="C149" s="1235" t="s">
        <v>978</v>
      </c>
      <c r="D149" s="370" t="s">
        <v>1597</v>
      </c>
      <c r="E149" s="1230" t="s">
        <v>511</v>
      </c>
      <c r="F149" s="370" t="s">
        <v>546</v>
      </c>
      <c r="G149" s="370" t="s">
        <v>787</v>
      </c>
      <c r="H149" s="370" t="s">
        <v>596</v>
      </c>
      <c r="I149" s="1100" t="str">
        <f t="shared" si="19"/>
        <v>#REF!</v>
      </c>
      <c r="J149" s="413">
        <v>9.0</v>
      </c>
      <c r="K149" s="1120">
        <v>2024.0</v>
      </c>
      <c r="L149" s="1109">
        <v>45536.0</v>
      </c>
      <c r="M149" s="1109">
        <v>45565.0</v>
      </c>
      <c r="N149" s="1339">
        <v>21.0</v>
      </c>
      <c r="O149" s="1084">
        <f t="shared" si="3"/>
        <v>1</v>
      </c>
      <c r="P149" s="231" t="str">
        <f t="shared" si="4"/>
        <v>#REF!</v>
      </c>
      <c r="Q149" s="1122" t="str">
        <f t="shared" si="29"/>
        <v>#REF!</v>
      </c>
      <c r="R149" s="1113"/>
      <c r="S149" s="1181" t="s">
        <v>525</v>
      </c>
      <c r="T149" s="370" t="s">
        <v>1515</v>
      </c>
      <c r="U149" s="1122" t="str">
        <f t="shared" si="5"/>
        <v>#REF!</v>
      </c>
      <c r="V149" s="1102" t="str">
        <f t="shared" si="6"/>
        <v>#REF!</v>
      </c>
      <c r="W149" s="1103" t="str">
        <f t="shared" si="7"/>
        <v>#REF!</v>
      </c>
      <c r="X149" s="1102" t="str">
        <f t="shared" si="8"/>
        <v>#REF!</v>
      </c>
      <c r="Y149" s="1103">
        <f t="shared" si="9"/>
        <v>1</v>
      </c>
      <c r="Z149" s="1104" t="str">
        <f t="shared" si="10"/>
        <v>#REF!</v>
      </c>
      <c r="AA149" s="1156" t="str">
        <f t="shared" si="11"/>
        <v>#REF!</v>
      </c>
      <c r="AB149" s="1156" t="str">
        <f t="shared" si="12"/>
        <v>#REF!</v>
      </c>
      <c r="AC149" s="1157" t="str">
        <f t="shared" si="13"/>
        <v>#REF!</v>
      </c>
      <c r="AD149" s="1157" t="str">
        <f t="shared" si="14"/>
        <v>#REF!</v>
      </c>
      <c r="AE149" s="1157" t="str">
        <f t="shared" si="15"/>
        <v>#REF!</v>
      </c>
      <c r="AF149" s="1137"/>
      <c r="AG149" s="1117"/>
      <c r="AH149" s="1117"/>
      <c r="AI149" s="1117"/>
    </row>
    <row r="150" ht="15.75" customHeight="1">
      <c r="A150" s="1098">
        <v>149.0</v>
      </c>
      <c r="B150" s="1182">
        <v>463617.0</v>
      </c>
      <c r="C150" s="1236" t="s">
        <v>1523</v>
      </c>
      <c r="D150" s="1228" t="s">
        <v>1524</v>
      </c>
      <c r="E150" s="1228" t="s">
        <v>511</v>
      </c>
      <c r="F150" s="1228" t="s">
        <v>512</v>
      </c>
      <c r="G150" s="1228" t="s">
        <v>787</v>
      </c>
      <c r="H150" s="1183" t="s">
        <v>570</v>
      </c>
      <c r="I150" s="1100" t="str">
        <f t="shared" si="19"/>
        <v>#REF!</v>
      </c>
      <c r="J150" s="413">
        <v>9.0</v>
      </c>
      <c r="K150" s="1120">
        <v>2024.0</v>
      </c>
      <c r="L150" s="1109">
        <v>45536.0</v>
      </c>
      <c r="M150" s="1109">
        <v>45565.0</v>
      </c>
      <c r="N150" s="1340">
        <v>21.0</v>
      </c>
      <c r="O150" s="1084">
        <f t="shared" si="3"/>
        <v>1</v>
      </c>
      <c r="P150" s="231" t="str">
        <f t="shared" si="4"/>
        <v>#REF!</v>
      </c>
      <c r="Q150" s="1122" t="str">
        <f t="shared" si="29"/>
        <v>#REF!</v>
      </c>
      <c r="R150" s="1113"/>
      <c r="S150" s="1182" t="s">
        <v>525</v>
      </c>
      <c r="T150" s="1183" t="s">
        <v>1515</v>
      </c>
      <c r="U150" s="1084" t="str">
        <f t="shared" si="5"/>
        <v>#REF!</v>
      </c>
      <c r="V150" s="1102" t="str">
        <f t="shared" si="6"/>
        <v>#REF!</v>
      </c>
      <c r="W150" s="1103" t="str">
        <f t="shared" si="7"/>
        <v>#REF!</v>
      </c>
      <c r="X150" s="1103" t="str">
        <f t="shared" si="8"/>
        <v>#REF!</v>
      </c>
      <c r="Y150" s="1103">
        <f t="shared" si="9"/>
        <v>1</v>
      </c>
      <c r="Z150" s="1104" t="str">
        <f t="shared" si="10"/>
        <v>#REF!</v>
      </c>
      <c r="AA150" s="1156" t="str">
        <f t="shared" si="11"/>
        <v>#REF!</v>
      </c>
      <c r="AB150" s="1156" t="str">
        <f t="shared" si="12"/>
        <v>#REF!</v>
      </c>
      <c r="AC150" s="1157" t="str">
        <f t="shared" si="13"/>
        <v>#REF!</v>
      </c>
      <c r="AD150" s="1157" t="str">
        <f t="shared" si="14"/>
        <v>#REF!</v>
      </c>
      <c r="AE150" s="1157" t="str">
        <f t="shared" si="15"/>
        <v>#REF!</v>
      </c>
      <c r="AF150" s="1106"/>
      <c r="AG150" s="1117"/>
      <c r="AH150" s="1117"/>
      <c r="AI150" s="1117"/>
    </row>
    <row r="151" ht="15.0" customHeight="1">
      <c r="A151" s="1107">
        <v>150.0</v>
      </c>
      <c r="B151" s="1182">
        <v>463621.0</v>
      </c>
      <c r="C151" s="1236" t="s">
        <v>1525</v>
      </c>
      <c r="D151" s="1228" t="s">
        <v>1526</v>
      </c>
      <c r="E151" s="1228" t="s">
        <v>511</v>
      </c>
      <c r="F151" s="1228" t="s">
        <v>564</v>
      </c>
      <c r="G151" s="1228" t="s">
        <v>665</v>
      </c>
      <c r="H151" s="1228" t="s">
        <v>925</v>
      </c>
      <c r="I151" s="1100" t="str">
        <f t="shared" si="19"/>
        <v>#REF!</v>
      </c>
      <c r="J151" s="413">
        <v>9.0</v>
      </c>
      <c r="K151" s="217">
        <v>2024.0</v>
      </c>
      <c r="L151" s="1109">
        <v>45536.0</v>
      </c>
      <c r="M151" s="1109">
        <v>45565.0</v>
      </c>
      <c r="N151" s="1340">
        <v>20.0</v>
      </c>
      <c r="O151" s="1084">
        <f t="shared" si="3"/>
        <v>0.9523809524</v>
      </c>
      <c r="P151" s="231" t="str">
        <f t="shared" si="4"/>
        <v>#REF!</v>
      </c>
      <c r="Q151" s="1122" t="str">
        <f t="shared" si="29"/>
        <v>#REF!</v>
      </c>
      <c r="R151" s="1084"/>
      <c r="S151" s="1182" t="s">
        <v>525</v>
      </c>
      <c r="T151" s="1183" t="s">
        <v>1515</v>
      </c>
      <c r="U151" s="1084" t="str">
        <f t="shared" si="5"/>
        <v>#REF!</v>
      </c>
      <c r="V151" s="1102" t="str">
        <f t="shared" si="6"/>
        <v>#REF!</v>
      </c>
      <c r="W151" s="1102" t="str">
        <f t="shared" ref="W151:W190" si="30">ROUND(SUMIF($B:$B,B151,U:U),3)</f>
        <v>#REF!</v>
      </c>
      <c r="X151" s="1102" t="str">
        <f t="shared" si="8"/>
        <v>#REF!</v>
      </c>
      <c r="Y151" s="1103">
        <f t="shared" si="9"/>
        <v>0.9523809524</v>
      </c>
      <c r="Z151" s="1104" t="str">
        <f t="shared" si="10"/>
        <v>#REF!</v>
      </c>
      <c r="AA151" s="1156" t="str">
        <f t="shared" si="11"/>
        <v>#REF!</v>
      </c>
      <c r="AB151" s="1085" t="str">
        <f t="shared" si="12"/>
        <v>#REF!</v>
      </c>
      <c r="AC151" s="1105" t="str">
        <f t="shared" si="13"/>
        <v>#REF!</v>
      </c>
      <c r="AD151" s="1105" t="str">
        <f t="shared" si="14"/>
        <v>#REF!</v>
      </c>
      <c r="AE151" s="1105" t="str">
        <f t="shared" si="15"/>
        <v>#REF!</v>
      </c>
      <c r="AF151" s="270"/>
      <c r="AG151" s="1090"/>
      <c r="AH151" s="1090"/>
      <c r="AI151" s="1090"/>
    </row>
    <row r="152" ht="15.0" customHeight="1">
      <c r="A152" s="1098">
        <v>151.0</v>
      </c>
      <c r="B152" s="1182">
        <v>463671.0</v>
      </c>
      <c r="C152" s="1236" t="s">
        <v>1531</v>
      </c>
      <c r="D152" s="1228" t="s">
        <v>1532</v>
      </c>
      <c r="E152" s="1228" t="s">
        <v>511</v>
      </c>
      <c r="F152" s="1228" t="s">
        <v>512</v>
      </c>
      <c r="G152" s="1228" t="s">
        <v>790</v>
      </c>
      <c r="H152" s="1228" t="s">
        <v>531</v>
      </c>
      <c r="I152" s="1100" t="str">
        <f t="shared" si="19"/>
        <v>#REF!</v>
      </c>
      <c r="J152" s="413">
        <v>9.0</v>
      </c>
      <c r="K152" s="217">
        <v>2024.0</v>
      </c>
      <c r="L152" s="1109">
        <v>45536.0</v>
      </c>
      <c r="M152" s="1109">
        <v>45565.0</v>
      </c>
      <c r="N152" s="1340">
        <v>21.0</v>
      </c>
      <c r="O152" s="1084">
        <f t="shared" si="3"/>
        <v>1</v>
      </c>
      <c r="P152" s="231" t="str">
        <f t="shared" si="4"/>
        <v>#REF!</v>
      </c>
      <c r="Q152" s="1122" t="str">
        <f t="shared" si="29"/>
        <v>#REF!</v>
      </c>
      <c r="R152" s="1084"/>
      <c r="S152" s="1182" t="s">
        <v>525</v>
      </c>
      <c r="T152" s="1183" t="s">
        <v>1515</v>
      </c>
      <c r="U152" s="1084" t="str">
        <f t="shared" si="5"/>
        <v>#REF!</v>
      </c>
      <c r="V152" s="1102" t="str">
        <f t="shared" si="6"/>
        <v>#REF!</v>
      </c>
      <c r="W152" s="1102" t="str">
        <f t="shared" si="30"/>
        <v>#REF!</v>
      </c>
      <c r="X152" s="1102" t="str">
        <f t="shared" si="8"/>
        <v>#REF!</v>
      </c>
      <c r="Y152" s="1103">
        <f t="shared" si="9"/>
        <v>1</v>
      </c>
      <c r="Z152" s="1104" t="str">
        <f t="shared" si="10"/>
        <v>#REF!</v>
      </c>
      <c r="AA152" s="1085" t="str">
        <f t="shared" si="11"/>
        <v>#REF!</v>
      </c>
      <c r="AB152" s="1085" t="str">
        <f t="shared" si="12"/>
        <v>#REF!</v>
      </c>
      <c r="AC152" s="1105" t="str">
        <f t="shared" si="13"/>
        <v>#REF!</v>
      </c>
      <c r="AD152" s="1105" t="str">
        <f t="shared" si="14"/>
        <v>#REF!</v>
      </c>
      <c r="AE152" s="1105" t="str">
        <f t="shared" si="15"/>
        <v>#REF!</v>
      </c>
      <c r="AF152" s="270"/>
      <c r="AG152" s="1090"/>
      <c r="AH152" s="1090"/>
      <c r="AI152" s="1090"/>
    </row>
    <row r="153" ht="15.0" customHeight="1">
      <c r="A153" s="1107">
        <v>152.0</v>
      </c>
      <c r="B153" s="1182">
        <v>463643.0</v>
      </c>
      <c r="C153" s="1236" t="s">
        <v>1302</v>
      </c>
      <c r="D153" s="1228" t="s">
        <v>1303</v>
      </c>
      <c r="E153" s="1228" t="s">
        <v>511</v>
      </c>
      <c r="F153" s="1228" t="s">
        <v>512</v>
      </c>
      <c r="G153" s="1228" t="s">
        <v>790</v>
      </c>
      <c r="H153" s="1228" t="s">
        <v>531</v>
      </c>
      <c r="I153" s="1100" t="str">
        <f t="shared" si="19"/>
        <v>#REF!</v>
      </c>
      <c r="J153" s="413">
        <v>9.0</v>
      </c>
      <c r="K153" s="217">
        <v>2024.0</v>
      </c>
      <c r="L153" s="1109">
        <v>45536.0</v>
      </c>
      <c r="M153" s="1109">
        <v>45565.0</v>
      </c>
      <c r="N153" s="1340">
        <v>21.0</v>
      </c>
      <c r="O153" s="1084">
        <f t="shared" si="3"/>
        <v>1</v>
      </c>
      <c r="P153" s="231" t="str">
        <f t="shared" si="4"/>
        <v>#REF!</v>
      </c>
      <c r="Q153" s="1122" t="str">
        <f t="shared" si="29"/>
        <v>#REF!</v>
      </c>
      <c r="R153" s="1084"/>
      <c r="S153" s="1182" t="s">
        <v>525</v>
      </c>
      <c r="T153" s="1183" t="s">
        <v>1515</v>
      </c>
      <c r="U153" s="1084" t="str">
        <f t="shared" si="5"/>
        <v>#REF!</v>
      </c>
      <c r="V153" s="1102" t="str">
        <f t="shared" si="6"/>
        <v>#REF!</v>
      </c>
      <c r="W153" s="1102" t="str">
        <f t="shared" si="30"/>
        <v>#REF!</v>
      </c>
      <c r="X153" s="1102" t="str">
        <f t="shared" si="8"/>
        <v>#REF!</v>
      </c>
      <c r="Y153" s="1103">
        <f t="shared" si="9"/>
        <v>1</v>
      </c>
      <c r="Z153" s="1104" t="str">
        <f t="shared" si="10"/>
        <v>#REF!</v>
      </c>
      <c r="AA153" s="1085" t="str">
        <f t="shared" si="11"/>
        <v>#REF!</v>
      </c>
      <c r="AB153" s="1085" t="str">
        <f t="shared" si="12"/>
        <v>#REF!</v>
      </c>
      <c r="AC153" s="1105" t="str">
        <f t="shared" si="13"/>
        <v>#REF!</v>
      </c>
      <c r="AD153" s="1105" t="str">
        <f t="shared" si="14"/>
        <v>#REF!</v>
      </c>
      <c r="AE153" s="1105" t="str">
        <f t="shared" si="15"/>
        <v>#REF!</v>
      </c>
      <c r="AF153" s="270"/>
      <c r="AG153" s="1090"/>
      <c r="AH153" s="1090"/>
      <c r="AI153" s="1090"/>
    </row>
    <row r="154" ht="15.0" customHeight="1">
      <c r="A154" s="1098">
        <v>153.0</v>
      </c>
      <c r="B154" s="1182">
        <v>458599.0</v>
      </c>
      <c r="C154" s="1236" t="s">
        <v>876</v>
      </c>
      <c r="D154" s="1228" t="s">
        <v>1539</v>
      </c>
      <c r="E154" s="1228" t="s">
        <v>511</v>
      </c>
      <c r="F154" s="1228" t="s">
        <v>512</v>
      </c>
      <c r="G154" s="1228" t="s">
        <v>790</v>
      </c>
      <c r="H154" s="1228" t="s">
        <v>531</v>
      </c>
      <c r="I154" s="1100" t="str">
        <f t="shared" si="19"/>
        <v>#REF!</v>
      </c>
      <c r="J154" s="413">
        <v>9.0</v>
      </c>
      <c r="K154" s="217">
        <v>2024.0</v>
      </c>
      <c r="L154" s="1109">
        <v>45536.0</v>
      </c>
      <c r="M154" s="1109">
        <v>45565.0</v>
      </c>
      <c r="N154" s="1340">
        <v>19.5</v>
      </c>
      <c r="O154" s="1084">
        <f t="shared" si="3"/>
        <v>0.9285714286</v>
      </c>
      <c r="P154" s="231" t="str">
        <f t="shared" si="4"/>
        <v>#REF!</v>
      </c>
      <c r="Q154" s="1122" t="str">
        <f t="shared" si="29"/>
        <v>#REF!</v>
      </c>
      <c r="R154" s="1084"/>
      <c r="S154" s="1182" t="s">
        <v>525</v>
      </c>
      <c r="T154" s="1183" t="s">
        <v>1515</v>
      </c>
      <c r="U154" s="1084" t="str">
        <f t="shared" si="5"/>
        <v>#REF!</v>
      </c>
      <c r="V154" s="1102" t="str">
        <f t="shared" si="6"/>
        <v>#REF!</v>
      </c>
      <c r="W154" s="1102" t="str">
        <f t="shared" si="30"/>
        <v>#REF!</v>
      </c>
      <c r="X154" s="1102" t="str">
        <f t="shared" si="8"/>
        <v>#REF!</v>
      </c>
      <c r="Y154" s="1103">
        <f t="shared" si="9"/>
        <v>0.9285714286</v>
      </c>
      <c r="Z154" s="1104" t="str">
        <f t="shared" si="10"/>
        <v>#REF!</v>
      </c>
      <c r="AA154" s="1085" t="str">
        <f t="shared" si="11"/>
        <v>#REF!</v>
      </c>
      <c r="AB154" s="1085" t="str">
        <f t="shared" si="12"/>
        <v>#REF!</v>
      </c>
      <c r="AC154" s="1105" t="str">
        <f t="shared" si="13"/>
        <v>#REF!</v>
      </c>
      <c r="AD154" s="1105" t="str">
        <f t="shared" si="14"/>
        <v>#REF!</v>
      </c>
      <c r="AE154" s="1105" t="str">
        <f t="shared" si="15"/>
        <v>#REF!</v>
      </c>
      <c r="AF154" s="270"/>
      <c r="AG154" s="1090"/>
      <c r="AH154" s="1090"/>
      <c r="AI154" s="1090"/>
    </row>
    <row r="155" ht="15.0" customHeight="1">
      <c r="A155" s="1098">
        <v>154.0</v>
      </c>
      <c r="B155" s="1182">
        <v>463897.0</v>
      </c>
      <c r="C155" s="1236" t="s">
        <v>1535</v>
      </c>
      <c r="D155" s="1228" t="s">
        <v>1536</v>
      </c>
      <c r="E155" s="1228" t="s">
        <v>511</v>
      </c>
      <c r="F155" s="1228" t="s">
        <v>512</v>
      </c>
      <c r="G155" s="1228" t="s">
        <v>790</v>
      </c>
      <c r="H155" s="1228" t="s">
        <v>531</v>
      </c>
      <c r="I155" s="1100" t="str">
        <f t="shared" si="19"/>
        <v>#REF!</v>
      </c>
      <c r="J155" s="413">
        <v>9.0</v>
      </c>
      <c r="K155" s="217">
        <v>2024.0</v>
      </c>
      <c r="L155" s="1109">
        <v>45536.0</v>
      </c>
      <c r="M155" s="1109">
        <v>45565.0</v>
      </c>
      <c r="N155" s="1340">
        <v>21.0</v>
      </c>
      <c r="O155" s="1084">
        <f t="shared" si="3"/>
        <v>1</v>
      </c>
      <c r="P155" s="231" t="str">
        <f t="shared" si="4"/>
        <v>#REF!</v>
      </c>
      <c r="Q155" s="1122" t="str">
        <f t="shared" si="29"/>
        <v>#REF!</v>
      </c>
      <c r="R155" s="1084"/>
      <c r="S155" s="1182" t="s">
        <v>525</v>
      </c>
      <c r="T155" s="1183" t="s">
        <v>1515</v>
      </c>
      <c r="U155" s="1084" t="str">
        <f t="shared" si="5"/>
        <v>#REF!</v>
      </c>
      <c r="V155" s="1102" t="str">
        <f t="shared" si="6"/>
        <v>#REF!</v>
      </c>
      <c r="W155" s="1102" t="str">
        <f t="shared" si="30"/>
        <v>#REF!</v>
      </c>
      <c r="X155" s="1102" t="str">
        <f t="shared" si="8"/>
        <v>#REF!</v>
      </c>
      <c r="Y155" s="1103">
        <f t="shared" si="9"/>
        <v>1</v>
      </c>
      <c r="Z155" s="1104" t="str">
        <f t="shared" si="10"/>
        <v>#REF!</v>
      </c>
      <c r="AA155" s="1085" t="str">
        <f t="shared" si="11"/>
        <v>#REF!</v>
      </c>
      <c r="AB155" s="1085" t="str">
        <f t="shared" si="12"/>
        <v>#REF!</v>
      </c>
      <c r="AC155" s="1105" t="str">
        <f t="shared" si="13"/>
        <v>#REF!</v>
      </c>
      <c r="AD155" s="1105" t="str">
        <f t="shared" si="14"/>
        <v>#REF!</v>
      </c>
      <c r="AE155" s="1105" t="str">
        <f t="shared" si="15"/>
        <v>#REF!</v>
      </c>
      <c r="AF155" s="270"/>
      <c r="AG155" s="1090"/>
      <c r="AH155" s="1090"/>
      <c r="AI155" s="1090"/>
    </row>
    <row r="156" ht="15.0" customHeight="1">
      <c r="A156" s="1107">
        <v>155.0</v>
      </c>
      <c r="B156" s="1182">
        <v>463899.0</v>
      </c>
      <c r="C156" s="1236" t="s">
        <v>1537</v>
      </c>
      <c r="D156" s="1228" t="s">
        <v>1538</v>
      </c>
      <c r="E156" s="1228" t="s">
        <v>511</v>
      </c>
      <c r="F156" s="1228" t="s">
        <v>512</v>
      </c>
      <c r="G156" s="1228" t="s">
        <v>790</v>
      </c>
      <c r="H156" s="1228" t="s">
        <v>531</v>
      </c>
      <c r="I156" s="1100" t="str">
        <f t="shared" si="19"/>
        <v>#REF!</v>
      </c>
      <c r="J156" s="413">
        <v>9.0</v>
      </c>
      <c r="K156" s="217">
        <v>2024.0</v>
      </c>
      <c r="L156" s="1109">
        <v>45536.0</v>
      </c>
      <c r="M156" s="1109">
        <v>45565.0</v>
      </c>
      <c r="N156" s="1340">
        <v>19.5</v>
      </c>
      <c r="O156" s="1084">
        <f t="shared" si="3"/>
        <v>0.9285714286</v>
      </c>
      <c r="P156" s="231" t="str">
        <f t="shared" si="4"/>
        <v>#REF!</v>
      </c>
      <c r="Q156" s="1122" t="str">
        <f t="shared" si="29"/>
        <v>#REF!</v>
      </c>
      <c r="R156" s="1084"/>
      <c r="S156" s="1182" t="s">
        <v>525</v>
      </c>
      <c r="T156" s="1183" t="s">
        <v>1515</v>
      </c>
      <c r="U156" s="1084" t="str">
        <f t="shared" si="5"/>
        <v>#REF!</v>
      </c>
      <c r="V156" s="1102" t="str">
        <f t="shared" si="6"/>
        <v>#REF!</v>
      </c>
      <c r="W156" s="1102" t="str">
        <f t="shared" si="30"/>
        <v>#REF!</v>
      </c>
      <c r="X156" s="1102" t="str">
        <f t="shared" si="8"/>
        <v>#REF!</v>
      </c>
      <c r="Y156" s="1103">
        <f t="shared" si="9"/>
        <v>0.9285714286</v>
      </c>
      <c r="Z156" s="1104" t="str">
        <f t="shared" si="10"/>
        <v>#REF!</v>
      </c>
      <c r="AA156" s="1085" t="str">
        <f t="shared" si="11"/>
        <v>#REF!</v>
      </c>
      <c r="AB156" s="1085" t="str">
        <f t="shared" si="12"/>
        <v>#REF!</v>
      </c>
      <c r="AC156" s="1105" t="str">
        <f t="shared" si="13"/>
        <v>#REF!</v>
      </c>
      <c r="AD156" s="1105" t="str">
        <f t="shared" si="14"/>
        <v>#REF!</v>
      </c>
      <c r="AE156" s="1105" t="str">
        <f t="shared" si="15"/>
        <v>#REF!</v>
      </c>
      <c r="AF156" s="270"/>
      <c r="AG156" s="1090"/>
      <c r="AH156" s="1090"/>
      <c r="AI156" s="1090"/>
    </row>
    <row r="157" ht="15.0" customHeight="1">
      <c r="A157" s="1098">
        <v>156.0</v>
      </c>
      <c r="B157" s="1182">
        <v>464019.0</v>
      </c>
      <c r="C157" s="1236" t="s">
        <v>1540</v>
      </c>
      <c r="D157" s="1228" t="s">
        <v>1541</v>
      </c>
      <c r="E157" s="1228" t="s">
        <v>511</v>
      </c>
      <c r="F157" s="1228" t="s">
        <v>546</v>
      </c>
      <c r="G157" s="1228" t="s">
        <v>665</v>
      </c>
      <c r="H157" s="1228" t="s">
        <v>556</v>
      </c>
      <c r="I157" s="1100" t="str">
        <f t="shared" si="19"/>
        <v>#REF!</v>
      </c>
      <c r="J157" s="413">
        <v>9.0</v>
      </c>
      <c r="K157" s="217">
        <v>2024.0</v>
      </c>
      <c r="L157" s="1109">
        <v>45536.0</v>
      </c>
      <c r="M157" s="1109">
        <v>45565.0</v>
      </c>
      <c r="N157" s="1340">
        <v>20.0</v>
      </c>
      <c r="O157" s="1084">
        <f t="shared" si="3"/>
        <v>0.9523809524</v>
      </c>
      <c r="P157" s="231" t="str">
        <f t="shared" si="4"/>
        <v>#REF!</v>
      </c>
      <c r="Q157" s="1122" t="str">
        <f t="shared" si="29"/>
        <v>#REF!</v>
      </c>
      <c r="R157" s="1084"/>
      <c r="S157" s="1182" t="s">
        <v>525</v>
      </c>
      <c r="T157" s="1183" t="s">
        <v>1515</v>
      </c>
      <c r="U157" s="1084" t="str">
        <f t="shared" si="5"/>
        <v>#REF!</v>
      </c>
      <c r="V157" s="1102" t="str">
        <f t="shared" si="6"/>
        <v>#REF!</v>
      </c>
      <c r="W157" s="1102" t="str">
        <f t="shared" si="30"/>
        <v>#REF!</v>
      </c>
      <c r="X157" s="1102" t="str">
        <f t="shared" si="8"/>
        <v>#REF!</v>
      </c>
      <c r="Y157" s="1103">
        <f t="shared" si="9"/>
        <v>0.9523809524</v>
      </c>
      <c r="Z157" s="1104" t="str">
        <f t="shared" si="10"/>
        <v>#REF!</v>
      </c>
      <c r="AA157" s="1085" t="str">
        <f t="shared" si="11"/>
        <v>#REF!</v>
      </c>
      <c r="AB157" s="1085" t="str">
        <f t="shared" si="12"/>
        <v>#REF!</v>
      </c>
      <c r="AC157" s="1105" t="str">
        <f t="shared" si="13"/>
        <v>#REF!</v>
      </c>
      <c r="AD157" s="1105" t="str">
        <f t="shared" si="14"/>
        <v>#REF!</v>
      </c>
      <c r="AE157" s="1105" t="str">
        <f t="shared" si="15"/>
        <v>#REF!</v>
      </c>
      <c r="AF157" s="270"/>
      <c r="AG157" s="1090"/>
      <c r="AH157" s="1090"/>
      <c r="AI157" s="1090"/>
    </row>
    <row r="158" ht="15.0" customHeight="1">
      <c r="A158" s="1107">
        <v>157.0</v>
      </c>
      <c r="B158" s="1182">
        <v>463993.0</v>
      </c>
      <c r="C158" s="1236" t="s">
        <v>1542</v>
      </c>
      <c r="D158" s="1228" t="s">
        <v>1543</v>
      </c>
      <c r="E158" s="1228" t="s">
        <v>511</v>
      </c>
      <c r="F158" s="1228" t="s">
        <v>512</v>
      </c>
      <c r="G158" s="1228" t="s">
        <v>790</v>
      </c>
      <c r="H158" s="1228" t="s">
        <v>531</v>
      </c>
      <c r="I158" s="1100" t="str">
        <f t="shared" si="19"/>
        <v>#REF!</v>
      </c>
      <c r="J158" s="413">
        <v>9.0</v>
      </c>
      <c r="K158" s="217">
        <v>2024.0</v>
      </c>
      <c r="L158" s="1109">
        <v>45536.0</v>
      </c>
      <c r="M158" s="1109">
        <v>45565.0</v>
      </c>
      <c r="N158" s="1340">
        <v>21.0</v>
      </c>
      <c r="O158" s="1084">
        <f t="shared" si="3"/>
        <v>1</v>
      </c>
      <c r="P158" s="231" t="str">
        <f t="shared" si="4"/>
        <v>#REF!</v>
      </c>
      <c r="Q158" s="1122" t="str">
        <f t="shared" si="29"/>
        <v>#REF!</v>
      </c>
      <c r="R158" s="1084"/>
      <c r="S158" s="1182" t="s">
        <v>525</v>
      </c>
      <c r="T158" s="1183" t="s">
        <v>1515</v>
      </c>
      <c r="U158" s="1084" t="str">
        <f t="shared" si="5"/>
        <v>#REF!</v>
      </c>
      <c r="V158" s="1102" t="str">
        <f t="shared" si="6"/>
        <v>#REF!</v>
      </c>
      <c r="W158" s="1102" t="str">
        <f t="shared" si="30"/>
        <v>#REF!</v>
      </c>
      <c r="X158" s="1102" t="str">
        <f t="shared" si="8"/>
        <v>#REF!</v>
      </c>
      <c r="Y158" s="1103">
        <f t="shared" si="9"/>
        <v>1</v>
      </c>
      <c r="Z158" s="1104" t="str">
        <f t="shared" si="10"/>
        <v>#REF!</v>
      </c>
      <c r="AA158" s="1085" t="str">
        <f t="shared" si="11"/>
        <v>#REF!</v>
      </c>
      <c r="AB158" s="1085" t="str">
        <f t="shared" si="12"/>
        <v>#REF!</v>
      </c>
      <c r="AC158" s="1105" t="str">
        <f t="shared" si="13"/>
        <v>#REF!</v>
      </c>
      <c r="AD158" s="1105" t="str">
        <f t="shared" si="14"/>
        <v>#REF!</v>
      </c>
      <c r="AE158" s="1105" t="str">
        <f t="shared" si="15"/>
        <v>#REF!</v>
      </c>
      <c r="AF158" s="270"/>
      <c r="AG158" s="1090"/>
      <c r="AH158" s="1090"/>
      <c r="AI158" s="1090"/>
    </row>
    <row r="159" ht="15.0" customHeight="1">
      <c r="A159" s="1098">
        <v>158.0</v>
      </c>
      <c r="B159" s="1182">
        <v>464111.0</v>
      </c>
      <c r="C159" s="1236" t="s">
        <v>1544</v>
      </c>
      <c r="D159" s="1228" t="s">
        <v>1545</v>
      </c>
      <c r="E159" s="1228" t="s">
        <v>511</v>
      </c>
      <c r="F159" s="1228" t="s">
        <v>564</v>
      </c>
      <c r="G159" s="1228" t="s">
        <v>665</v>
      </c>
      <c r="H159" s="1228" t="s">
        <v>925</v>
      </c>
      <c r="I159" s="1100" t="str">
        <f t="shared" si="19"/>
        <v>#REF!</v>
      </c>
      <c r="J159" s="413">
        <v>9.0</v>
      </c>
      <c r="K159" s="217">
        <v>2024.0</v>
      </c>
      <c r="L159" s="1109">
        <v>45536.0</v>
      </c>
      <c r="M159" s="1109">
        <v>45565.0</v>
      </c>
      <c r="N159" s="1340">
        <v>21.0</v>
      </c>
      <c r="O159" s="1084">
        <f t="shared" si="3"/>
        <v>1</v>
      </c>
      <c r="P159" s="231" t="str">
        <f t="shared" si="4"/>
        <v>#REF!</v>
      </c>
      <c r="Q159" s="1122" t="str">
        <f t="shared" si="29"/>
        <v>#REF!</v>
      </c>
      <c r="R159" s="1084"/>
      <c r="S159" s="1182" t="s">
        <v>525</v>
      </c>
      <c r="T159" s="1183" t="s">
        <v>1515</v>
      </c>
      <c r="U159" s="1084" t="str">
        <f t="shared" si="5"/>
        <v>#REF!</v>
      </c>
      <c r="V159" s="1102" t="str">
        <f t="shared" si="6"/>
        <v>#REF!</v>
      </c>
      <c r="W159" s="1102" t="str">
        <f t="shared" si="30"/>
        <v>#REF!</v>
      </c>
      <c r="X159" s="1102" t="str">
        <f t="shared" si="8"/>
        <v>#REF!</v>
      </c>
      <c r="Y159" s="1103">
        <f t="shared" si="9"/>
        <v>1</v>
      </c>
      <c r="Z159" s="1104" t="str">
        <f t="shared" si="10"/>
        <v>#REF!</v>
      </c>
      <c r="AA159" s="1085" t="str">
        <f t="shared" si="11"/>
        <v>#REF!</v>
      </c>
      <c r="AB159" s="1085" t="str">
        <f t="shared" si="12"/>
        <v>#REF!</v>
      </c>
      <c r="AC159" s="1105" t="str">
        <f t="shared" si="13"/>
        <v>#REF!</v>
      </c>
      <c r="AD159" s="1105" t="str">
        <f t="shared" si="14"/>
        <v>#REF!</v>
      </c>
      <c r="AE159" s="1105" t="str">
        <f t="shared" si="15"/>
        <v>#REF!</v>
      </c>
      <c r="AF159" s="270"/>
      <c r="AG159" s="1090"/>
      <c r="AH159" s="1090"/>
      <c r="AI159" s="1090"/>
    </row>
    <row r="160" ht="15.0" customHeight="1">
      <c r="A160" s="1107">
        <v>159.0</v>
      </c>
      <c r="B160" s="1182">
        <v>464119.0</v>
      </c>
      <c r="C160" s="1236" t="s">
        <v>1546</v>
      </c>
      <c r="D160" s="1228" t="s">
        <v>1547</v>
      </c>
      <c r="E160" s="1228" t="s">
        <v>511</v>
      </c>
      <c r="F160" s="1228" t="s">
        <v>546</v>
      </c>
      <c r="G160" s="1228" t="s">
        <v>665</v>
      </c>
      <c r="H160" s="1228" t="s">
        <v>556</v>
      </c>
      <c r="I160" s="1100" t="str">
        <f t="shared" si="19"/>
        <v>#REF!</v>
      </c>
      <c r="J160" s="413">
        <v>9.0</v>
      </c>
      <c r="K160" s="217">
        <v>2024.0</v>
      </c>
      <c r="L160" s="1109">
        <v>45536.0</v>
      </c>
      <c r="M160" s="1109">
        <v>45565.0</v>
      </c>
      <c r="N160" s="1340">
        <v>20.0</v>
      </c>
      <c r="O160" s="1084">
        <f t="shared" si="3"/>
        <v>0.9523809524</v>
      </c>
      <c r="P160" s="231" t="str">
        <f t="shared" si="4"/>
        <v>#REF!</v>
      </c>
      <c r="Q160" s="1122" t="str">
        <f t="shared" si="29"/>
        <v>#REF!</v>
      </c>
      <c r="R160" s="1084"/>
      <c r="S160" s="1182" t="s">
        <v>525</v>
      </c>
      <c r="T160" s="1183" t="s">
        <v>1515</v>
      </c>
      <c r="U160" s="1084" t="str">
        <f t="shared" si="5"/>
        <v>#REF!</v>
      </c>
      <c r="V160" s="1102" t="str">
        <f t="shared" si="6"/>
        <v>#REF!</v>
      </c>
      <c r="W160" s="1102" t="str">
        <f t="shared" si="30"/>
        <v>#REF!</v>
      </c>
      <c r="X160" s="1102" t="str">
        <f t="shared" si="8"/>
        <v>#REF!</v>
      </c>
      <c r="Y160" s="1103">
        <f t="shared" si="9"/>
        <v>0.9523809524</v>
      </c>
      <c r="Z160" s="1104" t="str">
        <f t="shared" si="10"/>
        <v>#REF!</v>
      </c>
      <c r="AA160" s="1085" t="str">
        <f t="shared" si="11"/>
        <v>#REF!</v>
      </c>
      <c r="AB160" s="1085" t="str">
        <f t="shared" si="12"/>
        <v>#REF!</v>
      </c>
      <c r="AC160" s="1105" t="str">
        <f t="shared" si="13"/>
        <v>#REF!</v>
      </c>
      <c r="AD160" s="1105" t="str">
        <f t="shared" si="14"/>
        <v>#REF!</v>
      </c>
      <c r="AE160" s="1105" t="str">
        <f t="shared" si="15"/>
        <v>#REF!</v>
      </c>
      <c r="AF160" s="270"/>
      <c r="AG160" s="1090"/>
      <c r="AH160" s="1090"/>
      <c r="AI160" s="1090"/>
    </row>
    <row r="161" ht="15.0" customHeight="1">
      <c r="A161" s="1098">
        <v>160.0</v>
      </c>
      <c r="B161" s="1182">
        <v>464205.0</v>
      </c>
      <c r="C161" s="1236" t="s">
        <v>1548</v>
      </c>
      <c r="D161" s="1228" t="s">
        <v>1549</v>
      </c>
      <c r="E161" s="1228" t="s">
        <v>511</v>
      </c>
      <c r="F161" s="1228" t="s">
        <v>546</v>
      </c>
      <c r="G161" s="1228" t="s">
        <v>790</v>
      </c>
      <c r="H161" s="1228" t="s">
        <v>616</v>
      </c>
      <c r="I161" s="1100" t="str">
        <f t="shared" si="19"/>
        <v>#REF!</v>
      </c>
      <c r="J161" s="413">
        <v>9.0</v>
      </c>
      <c r="K161" s="217">
        <v>2024.0</v>
      </c>
      <c r="L161" s="1109">
        <v>45536.0</v>
      </c>
      <c r="M161" s="1109">
        <v>45565.0</v>
      </c>
      <c r="N161" s="1340">
        <v>18.0</v>
      </c>
      <c r="O161" s="1084">
        <f t="shared" si="3"/>
        <v>0.8571428571</v>
      </c>
      <c r="P161" s="231" t="str">
        <f t="shared" si="4"/>
        <v>#REF!</v>
      </c>
      <c r="Q161" s="1122" t="str">
        <f t="shared" si="29"/>
        <v>#REF!</v>
      </c>
      <c r="R161" s="1084"/>
      <c r="S161" s="1182" t="s">
        <v>525</v>
      </c>
      <c r="T161" s="1183" t="s">
        <v>1515</v>
      </c>
      <c r="U161" s="1084" t="str">
        <f t="shared" si="5"/>
        <v>#REF!</v>
      </c>
      <c r="V161" s="1102" t="str">
        <f t="shared" si="6"/>
        <v>#REF!</v>
      </c>
      <c r="W161" s="1102" t="str">
        <f t="shared" si="30"/>
        <v>#REF!</v>
      </c>
      <c r="X161" s="1102" t="str">
        <f t="shared" si="8"/>
        <v>#REF!</v>
      </c>
      <c r="Y161" s="1103">
        <f t="shared" si="9"/>
        <v>0.8571428571</v>
      </c>
      <c r="Z161" s="1104" t="str">
        <f t="shared" si="10"/>
        <v>#REF!</v>
      </c>
      <c r="AA161" s="1085" t="str">
        <f t="shared" si="11"/>
        <v>#REF!</v>
      </c>
      <c r="AB161" s="1085" t="str">
        <f t="shared" si="12"/>
        <v>#REF!</v>
      </c>
      <c r="AC161" s="1105" t="str">
        <f t="shared" si="13"/>
        <v>#REF!</v>
      </c>
      <c r="AD161" s="1105" t="str">
        <f t="shared" si="14"/>
        <v>#REF!</v>
      </c>
      <c r="AE161" s="1105" t="str">
        <f t="shared" si="15"/>
        <v>#REF!</v>
      </c>
      <c r="AF161" s="270"/>
      <c r="AG161" s="1090"/>
      <c r="AH161" s="1090"/>
      <c r="AI161" s="1090"/>
    </row>
    <row r="162" ht="15.0" customHeight="1">
      <c r="A162" s="1107">
        <v>161.0</v>
      </c>
      <c r="B162" s="1182">
        <v>464355.0</v>
      </c>
      <c r="C162" s="1236" t="s">
        <v>1551</v>
      </c>
      <c r="D162" s="1228" t="s">
        <v>1552</v>
      </c>
      <c r="E162" s="1228" t="s">
        <v>511</v>
      </c>
      <c r="F162" s="1228" t="s">
        <v>512</v>
      </c>
      <c r="G162" s="1228" t="s">
        <v>665</v>
      </c>
      <c r="H162" s="1228" t="s">
        <v>580</v>
      </c>
      <c r="I162" s="1100" t="str">
        <f t="shared" si="19"/>
        <v>#REF!</v>
      </c>
      <c r="J162" s="413">
        <v>9.0</v>
      </c>
      <c r="K162" s="217">
        <v>2024.0</v>
      </c>
      <c r="L162" s="1109">
        <v>45536.0</v>
      </c>
      <c r="M162" s="1109">
        <v>45565.0</v>
      </c>
      <c r="N162" s="1340">
        <v>21.0</v>
      </c>
      <c r="O162" s="1084">
        <f t="shared" si="3"/>
        <v>1</v>
      </c>
      <c r="P162" s="231" t="str">
        <f t="shared" si="4"/>
        <v>#REF!</v>
      </c>
      <c r="Q162" s="1122" t="str">
        <f t="shared" si="29"/>
        <v>#REF!</v>
      </c>
      <c r="R162" s="1084"/>
      <c r="S162" s="1182" t="s">
        <v>525</v>
      </c>
      <c r="T162" s="1183" t="s">
        <v>1515</v>
      </c>
      <c r="U162" s="1084" t="str">
        <f t="shared" si="5"/>
        <v>#REF!</v>
      </c>
      <c r="V162" s="1102" t="str">
        <f t="shared" si="6"/>
        <v>#REF!</v>
      </c>
      <c r="W162" s="1102" t="str">
        <f t="shared" si="30"/>
        <v>#REF!</v>
      </c>
      <c r="X162" s="1102" t="str">
        <f t="shared" si="8"/>
        <v>#REF!</v>
      </c>
      <c r="Y162" s="1103">
        <f t="shared" si="9"/>
        <v>1</v>
      </c>
      <c r="Z162" s="1104" t="str">
        <f t="shared" si="10"/>
        <v>#REF!</v>
      </c>
      <c r="AA162" s="1085" t="str">
        <f t="shared" si="11"/>
        <v>#REF!</v>
      </c>
      <c r="AB162" s="1085" t="str">
        <f t="shared" si="12"/>
        <v>#REF!</v>
      </c>
      <c r="AC162" s="1105" t="str">
        <f t="shared" si="13"/>
        <v>#REF!</v>
      </c>
      <c r="AD162" s="1105" t="str">
        <f t="shared" si="14"/>
        <v>#REF!</v>
      </c>
      <c r="AE162" s="1105" t="str">
        <f t="shared" si="15"/>
        <v>#REF!</v>
      </c>
      <c r="AF162" s="270"/>
      <c r="AG162" s="1090"/>
      <c r="AH162" s="1090"/>
      <c r="AI162" s="1090"/>
    </row>
    <row r="163" ht="15.0" customHeight="1">
      <c r="A163" s="1098">
        <v>162.0</v>
      </c>
      <c r="B163" s="1182">
        <v>464615.0</v>
      </c>
      <c r="C163" s="1236" t="s">
        <v>1555</v>
      </c>
      <c r="D163" s="1183" t="s">
        <v>1556</v>
      </c>
      <c r="E163" s="1228" t="s">
        <v>511</v>
      </c>
      <c r="F163" s="1228" t="s">
        <v>546</v>
      </c>
      <c r="G163" s="1228" t="s">
        <v>790</v>
      </c>
      <c r="H163" s="1183" t="s">
        <v>616</v>
      </c>
      <c r="I163" s="1100" t="str">
        <f t="shared" si="19"/>
        <v>#REF!</v>
      </c>
      <c r="J163" s="413">
        <v>9.0</v>
      </c>
      <c r="K163" s="270">
        <v>2024.0</v>
      </c>
      <c r="L163" s="1109">
        <v>45536.0</v>
      </c>
      <c r="M163" s="1109">
        <v>45565.0</v>
      </c>
      <c r="N163" s="1340">
        <v>19.5</v>
      </c>
      <c r="O163" s="1084">
        <f t="shared" si="3"/>
        <v>0.9285714286</v>
      </c>
      <c r="P163" s="231" t="str">
        <f t="shared" si="4"/>
        <v>#REF!</v>
      </c>
      <c r="Q163" s="1122" t="str">
        <f t="shared" si="29"/>
        <v>#REF!</v>
      </c>
      <c r="R163" s="490"/>
      <c r="S163" s="1182" t="s">
        <v>525</v>
      </c>
      <c r="T163" s="1183" t="s">
        <v>1515</v>
      </c>
      <c r="U163" s="490" t="str">
        <f t="shared" si="5"/>
        <v>#REF!</v>
      </c>
      <c r="V163" s="1102" t="str">
        <f t="shared" si="6"/>
        <v>#REF!</v>
      </c>
      <c r="W163" s="1102" t="str">
        <f t="shared" si="30"/>
        <v>#REF!</v>
      </c>
      <c r="X163" s="1102" t="str">
        <f t="shared" si="8"/>
        <v>#REF!</v>
      </c>
      <c r="Y163" s="1103">
        <f t="shared" si="9"/>
        <v>0.9285714286</v>
      </c>
      <c r="Z163" s="1104" t="str">
        <f t="shared" si="10"/>
        <v>#REF!</v>
      </c>
      <c r="AA163" s="1085" t="str">
        <f t="shared" si="11"/>
        <v>#REF!</v>
      </c>
      <c r="AB163" s="1085" t="str">
        <f t="shared" si="12"/>
        <v>#REF!</v>
      </c>
      <c r="AC163" s="1105" t="str">
        <f t="shared" si="13"/>
        <v>#REF!</v>
      </c>
      <c r="AD163" s="1105" t="str">
        <f t="shared" si="14"/>
        <v>#REF!</v>
      </c>
      <c r="AE163" s="1105" t="str">
        <f t="shared" si="15"/>
        <v>#REF!</v>
      </c>
      <c r="AF163" s="232"/>
      <c r="AG163" s="1090"/>
      <c r="AH163" s="1090"/>
      <c r="AI163" s="1090"/>
    </row>
    <row r="164" ht="15.0" customHeight="1">
      <c r="A164" s="1098">
        <v>163.0</v>
      </c>
      <c r="B164" s="1182">
        <v>465271.0</v>
      </c>
      <c r="C164" s="1236" t="s">
        <v>1564</v>
      </c>
      <c r="D164" s="1183" t="s">
        <v>1565</v>
      </c>
      <c r="E164" s="1228" t="s">
        <v>511</v>
      </c>
      <c r="F164" s="1228" t="s">
        <v>546</v>
      </c>
      <c r="G164" s="1183" t="s">
        <v>771</v>
      </c>
      <c r="H164" s="1228" t="s">
        <v>547</v>
      </c>
      <c r="I164" s="1100" t="str">
        <f t="shared" si="19"/>
        <v>#REF!</v>
      </c>
      <c r="J164" s="413">
        <v>9.0</v>
      </c>
      <c r="K164" s="270">
        <v>2024.0</v>
      </c>
      <c r="L164" s="1109">
        <v>45536.0</v>
      </c>
      <c r="M164" s="1109">
        <v>45565.0</v>
      </c>
      <c r="N164" s="1340">
        <v>20.5</v>
      </c>
      <c r="O164" s="1084">
        <f t="shared" si="3"/>
        <v>0.9761904762</v>
      </c>
      <c r="P164" s="231" t="str">
        <f t="shared" si="4"/>
        <v>#REF!</v>
      </c>
      <c r="Q164" s="1122" t="str">
        <f t="shared" si="29"/>
        <v>#REF!</v>
      </c>
      <c r="R164" s="490"/>
      <c r="S164" s="1182" t="s">
        <v>525</v>
      </c>
      <c r="T164" s="1183" t="s">
        <v>1515</v>
      </c>
      <c r="U164" s="490" t="str">
        <f t="shared" si="5"/>
        <v>#REF!</v>
      </c>
      <c r="V164" s="1102" t="str">
        <f t="shared" si="6"/>
        <v>#REF!</v>
      </c>
      <c r="W164" s="1102" t="str">
        <f t="shared" si="30"/>
        <v>#REF!</v>
      </c>
      <c r="X164" s="1102" t="str">
        <f t="shared" si="8"/>
        <v>#REF!</v>
      </c>
      <c r="Y164" s="1103">
        <f t="shared" si="9"/>
        <v>0.9761904762</v>
      </c>
      <c r="Z164" s="1104" t="str">
        <f t="shared" si="10"/>
        <v>#REF!</v>
      </c>
      <c r="AA164" s="1085" t="str">
        <f t="shared" si="11"/>
        <v>#REF!</v>
      </c>
      <c r="AB164" s="1085" t="str">
        <f t="shared" si="12"/>
        <v>#REF!</v>
      </c>
      <c r="AC164" s="1105" t="str">
        <f t="shared" si="13"/>
        <v>#REF!</v>
      </c>
      <c r="AD164" s="1105" t="str">
        <f t="shared" si="14"/>
        <v>#REF!</v>
      </c>
      <c r="AE164" s="1105" t="str">
        <f t="shared" si="15"/>
        <v>#REF!</v>
      </c>
      <c r="AF164" s="232"/>
      <c r="AG164" s="1090"/>
      <c r="AH164" s="1090"/>
      <c r="AI164" s="1090"/>
    </row>
    <row r="165" ht="15.0" customHeight="1">
      <c r="A165" s="1107">
        <v>164.0</v>
      </c>
      <c r="B165" s="1182">
        <v>465279.0</v>
      </c>
      <c r="C165" s="1236" t="s">
        <v>1571</v>
      </c>
      <c r="D165" s="1183" t="s">
        <v>1572</v>
      </c>
      <c r="E165" s="1228" t="s">
        <v>511</v>
      </c>
      <c r="F165" s="1228" t="s">
        <v>564</v>
      </c>
      <c r="G165" s="1183" t="s">
        <v>665</v>
      </c>
      <c r="H165" s="1228" t="s">
        <v>925</v>
      </c>
      <c r="I165" s="1100" t="str">
        <f t="shared" si="19"/>
        <v>#REF!</v>
      </c>
      <c r="J165" s="413">
        <v>9.0</v>
      </c>
      <c r="K165" s="270">
        <v>2024.0</v>
      </c>
      <c r="L165" s="1109">
        <v>45536.0</v>
      </c>
      <c r="M165" s="1109">
        <v>45565.0</v>
      </c>
      <c r="N165" s="1340">
        <v>20.0</v>
      </c>
      <c r="O165" s="1084">
        <f t="shared" si="3"/>
        <v>0.9523809524</v>
      </c>
      <c r="P165" s="231" t="str">
        <f t="shared" si="4"/>
        <v>#REF!</v>
      </c>
      <c r="Q165" s="1122" t="str">
        <f t="shared" si="29"/>
        <v>#REF!</v>
      </c>
      <c r="R165" s="490"/>
      <c r="S165" s="1182" t="s">
        <v>525</v>
      </c>
      <c r="T165" s="1183" t="s">
        <v>1515</v>
      </c>
      <c r="U165" s="490" t="str">
        <f t="shared" si="5"/>
        <v>#REF!</v>
      </c>
      <c r="V165" s="1102" t="str">
        <f t="shared" si="6"/>
        <v>#REF!</v>
      </c>
      <c r="W165" s="1102" t="str">
        <f t="shared" si="30"/>
        <v>#REF!</v>
      </c>
      <c r="X165" s="1102" t="str">
        <f t="shared" si="8"/>
        <v>#REF!</v>
      </c>
      <c r="Y165" s="1103">
        <f t="shared" si="9"/>
        <v>0.9523809524</v>
      </c>
      <c r="Z165" s="1104" t="str">
        <f t="shared" si="10"/>
        <v>#REF!</v>
      </c>
      <c r="AA165" s="1085" t="str">
        <f t="shared" si="11"/>
        <v>#REF!</v>
      </c>
      <c r="AB165" s="1085" t="str">
        <f t="shared" si="12"/>
        <v>#REF!</v>
      </c>
      <c r="AC165" s="1105" t="str">
        <f t="shared" si="13"/>
        <v>#REF!</v>
      </c>
      <c r="AD165" s="1105" t="str">
        <f t="shared" si="14"/>
        <v>#REF!</v>
      </c>
      <c r="AE165" s="1105" t="str">
        <f t="shared" si="15"/>
        <v>#REF!</v>
      </c>
      <c r="AF165" s="232"/>
      <c r="AG165" s="1090"/>
      <c r="AH165" s="1090"/>
      <c r="AI165" s="1090"/>
    </row>
    <row r="166" ht="15.0" customHeight="1">
      <c r="A166" s="1098">
        <v>165.0</v>
      </c>
      <c r="B166" s="1182">
        <v>465339.0</v>
      </c>
      <c r="C166" s="1236" t="s">
        <v>1450</v>
      </c>
      <c r="D166" s="1183" t="s">
        <v>1451</v>
      </c>
      <c r="E166" s="1228" t="s">
        <v>511</v>
      </c>
      <c r="F166" s="1228" t="s">
        <v>512</v>
      </c>
      <c r="G166" s="1183" t="s">
        <v>790</v>
      </c>
      <c r="H166" s="1228" t="s">
        <v>531</v>
      </c>
      <c r="I166" s="1100" t="str">
        <f t="shared" si="19"/>
        <v>#REF!</v>
      </c>
      <c r="J166" s="413">
        <v>9.0</v>
      </c>
      <c r="K166" s="270">
        <v>2024.0</v>
      </c>
      <c r="L166" s="1109">
        <v>45539.0</v>
      </c>
      <c r="M166" s="1109">
        <v>45565.0</v>
      </c>
      <c r="N166" s="1340">
        <v>20.0</v>
      </c>
      <c r="O166" s="1084">
        <f t="shared" si="3"/>
        <v>0.9523809524</v>
      </c>
      <c r="P166" s="231" t="str">
        <f t="shared" si="4"/>
        <v>#REF!</v>
      </c>
      <c r="Q166" s="1122" t="str">
        <f t="shared" si="29"/>
        <v>#REF!</v>
      </c>
      <c r="R166" s="490"/>
      <c r="S166" s="1182" t="s">
        <v>525</v>
      </c>
      <c r="T166" s="1183" t="s">
        <v>1515</v>
      </c>
      <c r="U166" s="490" t="str">
        <f t="shared" si="5"/>
        <v>#REF!</v>
      </c>
      <c r="V166" s="1102" t="str">
        <f t="shared" si="6"/>
        <v>#REF!</v>
      </c>
      <c r="W166" s="1102" t="str">
        <f t="shared" si="30"/>
        <v>#REF!</v>
      </c>
      <c r="X166" s="1102" t="str">
        <f t="shared" si="8"/>
        <v>#REF!</v>
      </c>
      <c r="Y166" s="1103">
        <f t="shared" si="9"/>
        <v>0.9523809524</v>
      </c>
      <c r="Z166" s="1104" t="str">
        <f t="shared" si="10"/>
        <v>#REF!</v>
      </c>
      <c r="AA166" s="1085" t="str">
        <f t="shared" si="11"/>
        <v>#REF!</v>
      </c>
      <c r="AB166" s="1085" t="str">
        <f t="shared" si="12"/>
        <v>#REF!</v>
      </c>
      <c r="AC166" s="1105" t="str">
        <f t="shared" si="13"/>
        <v>#REF!</v>
      </c>
      <c r="AD166" s="1105" t="str">
        <f t="shared" si="14"/>
        <v>#REF!</v>
      </c>
      <c r="AE166" s="1105" t="str">
        <f t="shared" si="15"/>
        <v>#REF!</v>
      </c>
      <c r="AF166" s="232"/>
      <c r="AG166" s="1090"/>
      <c r="AH166" s="1090"/>
      <c r="AI166" s="1090"/>
    </row>
    <row r="167" ht="15.0" customHeight="1">
      <c r="A167" s="1107">
        <v>166.0</v>
      </c>
      <c r="B167" s="1182">
        <v>465177.0</v>
      </c>
      <c r="C167" s="1236" t="s">
        <v>1573</v>
      </c>
      <c r="D167" s="1183" t="s">
        <v>1574</v>
      </c>
      <c r="E167" s="1228" t="s">
        <v>511</v>
      </c>
      <c r="F167" s="1228" t="s">
        <v>512</v>
      </c>
      <c r="G167" s="1183" t="s">
        <v>771</v>
      </c>
      <c r="H167" s="1228" t="s">
        <v>541</v>
      </c>
      <c r="I167" s="1100" t="str">
        <f t="shared" si="19"/>
        <v>#REF!</v>
      </c>
      <c r="J167" s="413">
        <v>9.0</v>
      </c>
      <c r="K167" s="270">
        <v>2024.0</v>
      </c>
      <c r="L167" s="1109">
        <v>45536.0</v>
      </c>
      <c r="M167" s="1109">
        <v>45565.0</v>
      </c>
      <c r="N167" s="1340">
        <v>19.5</v>
      </c>
      <c r="O167" s="1084">
        <f t="shared" si="3"/>
        <v>0.9285714286</v>
      </c>
      <c r="P167" s="231" t="str">
        <f t="shared" si="4"/>
        <v>#REF!</v>
      </c>
      <c r="Q167" s="1122" t="str">
        <f t="shared" si="29"/>
        <v>#REF!</v>
      </c>
      <c r="R167" s="490"/>
      <c r="S167" s="1182" t="s">
        <v>525</v>
      </c>
      <c r="T167" s="1183" t="s">
        <v>1515</v>
      </c>
      <c r="U167" s="490" t="str">
        <f t="shared" si="5"/>
        <v>#REF!</v>
      </c>
      <c r="V167" s="1102" t="str">
        <f t="shared" si="6"/>
        <v>#REF!</v>
      </c>
      <c r="W167" s="1102" t="str">
        <f t="shared" si="30"/>
        <v>#REF!</v>
      </c>
      <c r="X167" s="1102" t="str">
        <f t="shared" si="8"/>
        <v>#REF!</v>
      </c>
      <c r="Y167" s="1103">
        <f t="shared" si="9"/>
        <v>0.9285714286</v>
      </c>
      <c r="Z167" s="1104" t="str">
        <f t="shared" si="10"/>
        <v>#REF!</v>
      </c>
      <c r="AA167" s="1085" t="str">
        <f t="shared" si="11"/>
        <v>#REF!</v>
      </c>
      <c r="AB167" s="1085" t="str">
        <f t="shared" si="12"/>
        <v>#REF!</v>
      </c>
      <c r="AC167" s="1105" t="str">
        <f t="shared" si="13"/>
        <v>#REF!</v>
      </c>
      <c r="AD167" s="1105" t="str">
        <f t="shared" si="14"/>
        <v>#REF!</v>
      </c>
      <c r="AE167" s="1105" t="str">
        <f t="shared" si="15"/>
        <v>#REF!</v>
      </c>
      <c r="AF167" s="232"/>
      <c r="AG167" s="1090"/>
      <c r="AH167" s="1090"/>
      <c r="AI167" s="1090"/>
    </row>
    <row r="168" ht="15.0" customHeight="1">
      <c r="A168" s="1098">
        <v>167.0</v>
      </c>
      <c r="B168" s="1182">
        <v>465605.0</v>
      </c>
      <c r="C168" s="1236" t="s">
        <v>1310</v>
      </c>
      <c r="D168" s="1183" t="s">
        <v>1589</v>
      </c>
      <c r="E168" s="1228" t="s">
        <v>511</v>
      </c>
      <c r="F168" s="1228" t="s">
        <v>546</v>
      </c>
      <c r="G168" s="1228" t="s">
        <v>771</v>
      </c>
      <c r="H168" s="1228" t="s">
        <v>547</v>
      </c>
      <c r="I168" s="1100" t="str">
        <f t="shared" si="19"/>
        <v>#REF!</v>
      </c>
      <c r="J168" s="413">
        <v>9.0</v>
      </c>
      <c r="K168" s="270">
        <v>2024.0</v>
      </c>
      <c r="L168" s="1109">
        <v>45536.0</v>
      </c>
      <c r="M168" s="1109">
        <v>45565.0</v>
      </c>
      <c r="N168" s="1340">
        <v>21.0</v>
      </c>
      <c r="O168" s="1084">
        <f t="shared" si="3"/>
        <v>1</v>
      </c>
      <c r="P168" s="231" t="str">
        <f t="shared" si="4"/>
        <v>#REF!</v>
      </c>
      <c r="Q168" s="1122" t="str">
        <f t="shared" si="29"/>
        <v>#REF!</v>
      </c>
      <c r="R168" s="490"/>
      <c r="S168" s="1182" t="s">
        <v>525</v>
      </c>
      <c r="T168" s="1183" t="s">
        <v>1515</v>
      </c>
      <c r="U168" s="490" t="str">
        <f t="shared" si="5"/>
        <v>#REF!</v>
      </c>
      <c r="V168" s="1102" t="str">
        <f t="shared" si="6"/>
        <v>#REF!</v>
      </c>
      <c r="W168" s="1102" t="str">
        <f t="shared" si="30"/>
        <v>#REF!</v>
      </c>
      <c r="X168" s="1102" t="str">
        <f t="shared" si="8"/>
        <v>#REF!</v>
      </c>
      <c r="Y168" s="1103">
        <f t="shared" si="9"/>
        <v>1</v>
      </c>
      <c r="Z168" s="1104" t="str">
        <f t="shared" si="10"/>
        <v>#REF!</v>
      </c>
      <c r="AA168" s="1085" t="str">
        <f t="shared" si="11"/>
        <v>#REF!</v>
      </c>
      <c r="AB168" s="1085" t="str">
        <f t="shared" si="12"/>
        <v>#REF!</v>
      </c>
      <c r="AC168" s="1105" t="str">
        <f t="shared" si="13"/>
        <v>#REF!</v>
      </c>
      <c r="AD168" s="1105" t="str">
        <f t="shared" si="14"/>
        <v>#REF!</v>
      </c>
      <c r="AE168" s="1105" t="str">
        <f t="shared" si="15"/>
        <v>#REF!</v>
      </c>
      <c r="AF168" s="232"/>
      <c r="AG168" s="1090"/>
      <c r="AH168" s="1090"/>
      <c r="AI168" s="1090"/>
    </row>
    <row r="169" ht="15.0" customHeight="1">
      <c r="A169" s="1107">
        <v>168.0</v>
      </c>
      <c r="B169" s="1182">
        <v>465607.0</v>
      </c>
      <c r="C169" s="1236" t="s">
        <v>1580</v>
      </c>
      <c r="D169" s="1183" t="s">
        <v>1581</v>
      </c>
      <c r="E169" s="1228" t="s">
        <v>511</v>
      </c>
      <c r="F169" s="1228" t="s">
        <v>512</v>
      </c>
      <c r="G169" s="1183" t="s">
        <v>771</v>
      </c>
      <c r="H169" s="1228" t="s">
        <v>541</v>
      </c>
      <c r="I169" s="1100" t="str">
        <f t="shared" si="19"/>
        <v>#REF!</v>
      </c>
      <c r="J169" s="413">
        <v>9.0</v>
      </c>
      <c r="K169" s="270">
        <v>2024.0</v>
      </c>
      <c r="L169" s="1109">
        <v>45536.0</v>
      </c>
      <c r="M169" s="1109">
        <v>45565.0</v>
      </c>
      <c r="N169" s="1340">
        <v>21.0</v>
      </c>
      <c r="O169" s="1084">
        <f t="shared" si="3"/>
        <v>1</v>
      </c>
      <c r="P169" s="231" t="str">
        <f t="shared" si="4"/>
        <v>#REF!</v>
      </c>
      <c r="Q169" s="1122" t="str">
        <f t="shared" si="29"/>
        <v>#REF!</v>
      </c>
      <c r="R169" s="490"/>
      <c r="S169" s="1182" t="s">
        <v>525</v>
      </c>
      <c r="T169" s="1183" t="s">
        <v>1515</v>
      </c>
      <c r="U169" s="490" t="str">
        <f t="shared" si="5"/>
        <v>#REF!</v>
      </c>
      <c r="V169" s="1102" t="str">
        <f t="shared" si="6"/>
        <v>#REF!</v>
      </c>
      <c r="W169" s="1102" t="str">
        <f t="shared" si="30"/>
        <v>#REF!</v>
      </c>
      <c r="X169" s="1102" t="str">
        <f t="shared" si="8"/>
        <v>#REF!</v>
      </c>
      <c r="Y169" s="1103">
        <f t="shared" si="9"/>
        <v>1</v>
      </c>
      <c r="Z169" s="1104" t="str">
        <f t="shared" si="10"/>
        <v>#REF!</v>
      </c>
      <c r="AA169" s="1085" t="str">
        <f t="shared" si="11"/>
        <v>#REF!</v>
      </c>
      <c r="AB169" s="1085" t="str">
        <f t="shared" si="12"/>
        <v>#REF!</v>
      </c>
      <c r="AC169" s="1105" t="str">
        <f t="shared" si="13"/>
        <v>#REF!</v>
      </c>
      <c r="AD169" s="1105" t="str">
        <f t="shared" si="14"/>
        <v>#REF!</v>
      </c>
      <c r="AE169" s="1105" t="str">
        <f t="shared" si="15"/>
        <v>#REF!</v>
      </c>
      <c r="AF169" s="232"/>
      <c r="AG169" s="1090"/>
      <c r="AH169" s="1090"/>
      <c r="AI169" s="1090"/>
    </row>
    <row r="170" ht="15.0" customHeight="1">
      <c r="A170" s="1098">
        <v>169.0</v>
      </c>
      <c r="B170" s="1182">
        <v>465609.0</v>
      </c>
      <c r="C170" s="1236" t="s">
        <v>1584</v>
      </c>
      <c r="D170" s="1183" t="s">
        <v>1585</v>
      </c>
      <c r="E170" s="1228" t="s">
        <v>511</v>
      </c>
      <c r="F170" s="1228" t="s">
        <v>512</v>
      </c>
      <c r="G170" s="1183" t="s">
        <v>787</v>
      </c>
      <c r="H170" s="1228" t="s">
        <v>570</v>
      </c>
      <c r="I170" s="1100" t="str">
        <f t="shared" si="19"/>
        <v>#REF!</v>
      </c>
      <c r="J170" s="413">
        <v>9.0</v>
      </c>
      <c r="K170" s="270">
        <v>2024.0</v>
      </c>
      <c r="L170" s="1109">
        <v>45551.0</v>
      </c>
      <c r="M170" s="1109">
        <v>45565.0</v>
      </c>
      <c r="N170" s="1340">
        <v>11.0</v>
      </c>
      <c r="O170" s="1084">
        <f t="shared" si="3"/>
        <v>0.5238095238</v>
      </c>
      <c r="P170" s="231" t="str">
        <f t="shared" si="4"/>
        <v>#REF!</v>
      </c>
      <c r="Q170" s="1122" t="str">
        <f t="shared" si="29"/>
        <v>#REF!</v>
      </c>
      <c r="R170" s="490"/>
      <c r="S170" s="1182" t="s">
        <v>525</v>
      </c>
      <c r="T170" s="1183" t="s">
        <v>1515</v>
      </c>
      <c r="U170" s="490" t="str">
        <f t="shared" si="5"/>
        <v>#REF!</v>
      </c>
      <c r="V170" s="1102" t="str">
        <f t="shared" si="6"/>
        <v>#REF!</v>
      </c>
      <c r="W170" s="1102" t="str">
        <f t="shared" si="30"/>
        <v>#REF!</v>
      </c>
      <c r="X170" s="1102" t="str">
        <f t="shared" si="8"/>
        <v>#REF!</v>
      </c>
      <c r="Y170" s="1103">
        <f t="shared" si="9"/>
        <v>1</v>
      </c>
      <c r="Z170" s="1104" t="str">
        <f t="shared" si="10"/>
        <v>#REF!</v>
      </c>
      <c r="AA170" s="1085" t="str">
        <f t="shared" si="11"/>
        <v>#REF!</v>
      </c>
      <c r="AB170" s="1085" t="str">
        <f t="shared" si="12"/>
        <v>#REF!</v>
      </c>
      <c r="AC170" s="1105" t="str">
        <f t="shared" si="13"/>
        <v>#REF!</v>
      </c>
      <c r="AD170" s="1105" t="str">
        <f t="shared" si="14"/>
        <v>#REF!</v>
      </c>
      <c r="AE170" s="1105" t="str">
        <f t="shared" si="15"/>
        <v>#REF!</v>
      </c>
      <c r="AF170" s="232"/>
      <c r="AG170" s="1090"/>
      <c r="AH170" s="1090"/>
      <c r="AI170" s="1090"/>
    </row>
    <row r="171" ht="15.0" customHeight="1">
      <c r="A171" s="1107">
        <v>170.0</v>
      </c>
      <c r="B171" s="1182">
        <v>465797.0</v>
      </c>
      <c r="C171" s="1236" t="s">
        <v>1594</v>
      </c>
      <c r="D171" s="1183" t="s">
        <v>1595</v>
      </c>
      <c r="E171" s="1228" t="s">
        <v>511</v>
      </c>
      <c r="F171" s="1228" t="s">
        <v>512</v>
      </c>
      <c r="G171" s="1183" t="s">
        <v>790</v>
      </c>
      <c r="H171" s="1228" t="s">
        <v>531</v>
      </c>
      <c r="I171" s="1100" t="str">
        <f t="shared" si="19"/>
        <v>#REF!</v>
      </c>
      <c r="J171" s="413">
        <v>9.0</v>
      </c>
      <c r="K171" s="270">
        <v>2024.0</v>
      </c>
      <c r="L171" s="1109">
        <v>45536.0</v>
      </c>
      <c r="M171" s="1109">
        <v>45565.0</v>
      </c>
      <c r="N171" s="1340">
        <v>20.5</v>
      </c>
      <c r="O171" s="1084">
        <f t="shared" si="3"/>
        <v>0.9761904762</v>
      </c>
      <c r="P171" s="231" t="str">
        <f t="shared" si="4"/>
        <v>#REF!</v>
      </c>
      <c r="Q171" s="1122" t="str">
        <f t="shared" si="29"/>
        <v>#REF!</v>
      </c>
      <c r="R171" s="490"/>
      <c r="S171" s="1182" t="s">
        <v>525</v>
      </c>
      <c r="T171" s="1183" t="s">
        <v>1515</v>
      </c>
      <c r="U171" s="490" t="str">
        <f t="shared" si="5"/>
        <v>#REF!</v>
      </c>
      <c r="V171" s="1102" t="str">
        <f t="shared" si="6"/>
        <v>#REF!</v>
      </c>
      <c r="W171" s="1102" t="str">
        <f t="shared" si="30"/>
        <v>#REF!</v>
      </c>
      <c r="X171" s="1102" t="str">
        <f t="shared" si="8"/>
        <v>#REF!</v>
      </c>
      <c r="Y171" s="1103">
        <f t="shared" si="9"/>
        <v>0.9761904762</v>
      </c>
      <c r="Z171" s="1104" t="str">
        <f t="shared" si="10"/>
        <v>#REF!</v>
      </c>
      <c r="AA171" s="1085" t="str">
        <f t="shared" si="11"/>
        <v>#REF!</v>
      </c>
      <c r="AB171" s="1085" t="str">
        <f t="shared" si="12"/>
        <v>#REF!</v>
      </c>
      <c r="AC171" s="1105" t="str">
        <f t="shared" si="13"/>
        <v>#REF!</v>
      </c>
      <c r="AD171" s="1105" t="str">
        <f t="shared" si="14"/>
        <v>#REF!</v>
      </c>
      <c r="AE171" s="1105" t="str">
        <f t="shared" si="15"/>
        <v>#REF!</v>
      </c>
      <c r="AF171" s="232"/>
      <c r="AG171" s="1090"/>
      <c r="AH171" s="1090"/>
      <c r="AI171" s="1090"/>
    </row>
    <row r="172" ht="15.0" customHeight="1">
      <c r="A172" s="1098">
        <v>171.0</v>
      </c>
      <c r="B172" s="1182">
        <v>467783.0</v>
      </c>
      <c r="C172" s="1236" t="s">
        <v>2204</v>
      </c>
      <c r="D172" s="1183" t="s">
        <v>2205</v>
      </c>
      <c r="E172" s="1228" t="s">
        <v>511</v>
      </c>
      <c r="F172" s="1228" t="s">
        <v>512</v>
      </c>
      <c r="G172" s="1228" t="s">
        <v>790</v>
      </c>
      <c r="H172" s="1183" t="s">
        <v>531</v>
      </c>
      <c r="I172" s="1100" t="str">
        <f t="shared" si="19"/>
        <v>#REF!</v>
      </c>
      <c r="J172" s="413">
        <v>9.0</v>
      </c>
      <c r="K172" s="270">
        <v>2024.0</v>
      </c>
      <c r="L172" s="1109">
        <v>45536.0</v>
      </c>
      <c r="M172" s="1109">
        <v>45565.0</v>
      </c>
      <c r="N172" s="1340">
        <v>21.0</v>
      </c>
      <c r="O172" s="1084">
        <f t="shared" si="3"/>
        <v>1</v>
      </c>
      <c r="P172" s="231" t="str">
        <f t="shared" si="4"/>
        <v>#REF!</v>
      </c>
      <c r="Q172" s="1122" t="str">
        <f t="shared" si="29"/>
        <v>#REF!</v>
      </c>
      <c r="R172" s="490"/>
      <c r="S172" s="1182" t="s">
        <v>525</v>
      </c>
      <c r="T172" s="1183" t="s">
        <v>1515</v>
      </c>
      <c r="U172" s="490" t="str">
        <f t="shared" si="5"/>
        <v>#REF!</v>
      </c>
      <c r="V172" s="1102" t="str">
        <f t="shared" si="6"/>
        <v>#REF!</v>
      </c>
      <c r="W172" s="1102" t="str">
        <f t="shared" si="30"/>
        <v>#REF!</v>
      </c>
      <c r="X172" s="1102" t="str">
        <f t="shared" si="8"/>
        <v>#REF!</v>
      </c>
      <c r="Y172" s="1103">
        <f t="shared" si="9"/>
        <v>1</v>
      </c>
      <c r="Z172" s="1104" t="str">
        <f t="shared" si="10"/>
        <v>#REF!</v>
      </c>
      <c r="AA172" s="1085" t="str">
        <f t="shared" si="11"/>
        <v>#REF!</v>
      </c>
      <c r="AB172" s="1085" t="str">
        <f t="shared" si="12"/>
        <v>#REF!</v>
      </c>
      <c r="AC172" s="1105" t="str">
        <f t="shared" si="13"/>
        <v>#REF!</v>
      </c>
      <c r="AD172" s="1105" t="str">
        <f t="shared" si="14"/>
        <v>#REF!</v>
      </c>
      <c r="AE172" s="1105" t="str">
        <f t="shared" si="15"/>
        <v>#REF!</v>
      </c>
      <c r="AF172" s="232"/>
      <c r="AG172" s="1090"/>
      <c r="AH172" s="1090"/>
      <c r="AI172" s="1090"/>
    </row>
    <row r="173" ht="15.0" customHeight="1">
      <c r="A173" s="1098">
        <v>172.0</v>
      </c>
      <c r="B173" s="1182">
        <v>468089.0</v>
      </c>
      <c r="C173" s="1236" t="s">
        <v>2207</v>
      </c>
      <c r="D173" s="1183" t="s">
        <v>2208</v>
      </c>
      <c r="E173" s="1228" t="s">
        <v>511</v>
      </c>
      <c r="F173" s="1228" t="s">
        <v>546</v>
      </c>
      <c r="G173" s="1228" t="s">
        <v>790</v>
      </c>
      <c r="H173" s="1183" t="s">
        <v>616</v>
      </c>
      <c r="I173" s="1100" t="str">
        <f t="shared" si="19"/>
        <v>#REF!</v>
      </c>
      <c r="J173" s="413">
        <v>9.0</v>
      </c>
      <c r="K173" s="270">
        <v>2024.0</v>
      </c>
      <c r="L173" s="1109">
        <v>45536.0</v>
      </c>
      <c r="M173" s="1109">
        <v>45565.0</v>
      </c>
      <c r="N173" s="1340">
        <v>20.5</v>
      </c>
      <c r="O173" s="1084">
        <f t="shared" si="3"/>
        <v>0.9761904762</v>
      </c>
      <c r="P173" s="231" t="str">
        <f t="shared" si="4"/>
        <v>#REF!</v>
      </c>
      <c r="Q173" s="1122" t="str">
        <f t="shared" si="29"/>
        <v>#REF!</v>
      </c>
      <c r="R173" s="490"/>
      <c r="S173" s="1182" t="s">
        <v>525</v>
      </c>
      <c r="T173" s="1183" t="s">
        <v>1515</v>
      </c>
      <c r="U173" s="490" t="str">
        <f t="shared" si="5"/>
        <v>#REF!</v>
      </c>
      <c r="V173" s="1102" t="str">
        <f t="shared" si="6"/>
        <v>#REF!</v>
      </c>
      <c r="W173" s="1102" t="str">
        <f t="shared" si="30"/>
        <v>#REF!</v>
      </c>
      <c r="X173" s="1102" t="str">
        <f t="shared" si="8"/>
        <v>#REF!</v>
      </c>
      <c r="Y173" s="1103">
        <f t="shared" si="9"/>
        <v>0.9761904762</v>
      </c>
      <c r="Z173" s="1104" t="str">
        <f t="shared" si="10"/>
        <v>#REF!</v>
      </c>
      <c r="AA173" s="1085" t="str">
        <f t="shared" si="11"/>
        <v>#REF!</v>
      </c>
      <c r="AB173" s="1085" t="str">
        <f t="shared" si="12"/>
        <v>#REF!</v>
      </c>
      <c r="AC173" s="1105" t="str">
        <f t="shared" si="13"/>
        <v>#REF!</v>
      </c>
      <c r="AD173" s="1105" t="str">
        <f t="shared" si="14"/>
        <v>#REF!</v>
      </c>
      <c r="AE173" s="1105" t="str">
        <f t="shared" si="15"/>
        <v>#REF!</v>
      </c>
      <c r="AF173" s="232"/>
      <c r="AG173" s="1090"/>
      <c r="AH173" s="1090"/>
      <c r="AI173" s="1090"/>
    </row>
    <row r="174" ht="15.0" customHeight="1">
      <c r="A174" s="1107">
        <v>173.0</v>
      </c>
      <c r="B174" s="1182">
        <v>468601.0</v>
      </c>
      <c r="C174" s="1236" t="s">
        <v>2210</v>
      </c>
      <c r="D174" s="1183" t="s">
        <v>2211</v>
      </c>
      <c r="E174" s="1228" t="s">
        <v>511</v>
      </c>
      <c r="F174" s="1228" t="s">
        <v>512</v>
      </c>
      <c r="G174" s="1228" t="s">
        <v>790</v>
      </c>
      <c r="H174" s="1228" t="s">
        <v>531</v>
      </c>
      <c r="I174" s="1100" t="str">
        <f t="shared" si="19"/>
        <v>#REF!</v>
      </c>
      <c r="J174" s="413">
        <v>9.0</v>
      </c>
      <c r="K174" s="270">
        <v>2024.0</v>
      </c>
      <c r="L174" s="1109">
        <v>45536.0</v>
      </c>
      <c r="M174" s="1109">
        <v>45565.0</v>
      </c>
      <c r="N174" s="1340">
        <v>20.0</v>
      </c>
      <c r="O174" s="1084">
        <f t="shared" si="3"/>
        <v>0.9523809524</v>
      </c>
      <c r="P174" s="231" t="str">
        <f t="shared" si="4"/>
        <v>#REF!</v>
      </c>
      <c r="Q174" s="1122" t="str">
        <f t="shared" si="29"/>
        <v>#REF!</v>
      </c>
      <c r="R174" s="1084"/>
      <c r="S174" s="1182" t="s">
        <v>525</v>
      </c>
      <c r="T174" s="1183" t="s">
        <v>1515</v>
      </c>
      <c r="U174" s="1084" t="str">
        <f t="shared" si="5"/>
        <v>#REF!</v>
      </c>
      <c r="V174" s="1102" t="str">
        <f t="shared" si="6"/>
        <v>#REF!</v>
      </c>
      <c r="W174" s="1102" t="str">
        <f t="shared" si="30"/>
        <v>#REF!</v>
      </c>
      <c r="X174" s="1102" t="str">
        <f t="shared" si="8"/>
        <v>#REF!</v>
      </c>
      <c r="Y174" s="1103">
        <f t="shared" si="9"/>
        <v>0.9523809524</v>
      </c>
      <c r="Z174" s="1104" t="str">
        <f t="shared" si="10"/>
        <v>#REF!</v>
      </c>
      <c r="AA174" s="1085" t="str">
        <f t="shared" si="11"/>
        <v>#REF!</v>
      </c>
      <c r="AB174" s="1085" t="str">
        <f t="shared" si="12"/>
        <v>#REF!</v>
      </c>
      <c r="AC174" s="1105" t="str">
        <f t="shared" si="13"/>
        <v>#REF!</v>
      </c>
      <c r="AD174" s="1105" t="str">
        <f t="shared" si="14"/>
        <v>#REF!</v>
      </c>
      <c r="AE174" s="1105" t="str">
        <f t="shared" si="15"/>
        <v>#REF!</v>
      </c>
      <c r="AF174" s="1099"/>
      <c r="AG174" s="1090"/>
      <c r="AH174" s="1090"/>
      <c r="AI174" s="1090"/>
    </row>
    <row r="175" ht="15.0" customHeight="1">
      <c r="A175" s="1098">
        <v>174.0</v>
      </c>
      <c r="B175" s="1182">
        <v>468695.0</v>
      </c>
      <c r="C175" s="1236" t="s">
        <v>788</v>
      </c>
      <c r="D175" s="1228" t="s">
        <v>2237</v>
      </c>
      <c r="E175" s="1228" t="s">
        <v>511</v>
      </c>
      <c r="F175" s="1228" t="s">
        <v>512</v>
      </c>
      <c r="G175" s="1228" t="s">
        <v>771</v>
      </c>
      <c r="H175" s="1228" t="s">
        <v>541</v>
      </c>
      <c r="I175" s="1100" t="str">
        <f t="shared" si="19"/>
        <v>#REF!</v>
      </c>
      <c r="J175" s="413">
        <v>9.0</v>
      </c>
      <c r="K175" s="217">
        <v>2024.0</v>
      </c>
      <c r="L175" s="1109">
        <v>45540.0</v>
      </c>
      <c r="M175" s="1109">
        <v>45565.0</v>
      </c>
      <c r="N175" s="1340">
        <v>18.0</v>
      </c>
      <c r="O175" s="1084">
        <f t="shared" si="3"/>
        <v>0.8571428571</v>
      </c>
      <c r="P175" s="231" t="str">
        <f t="shared" si="4"/>
        <v>#REF!</v>
      </c>
      <c r="Q175" s="1122" t="str">
        <f t="shared" si="29"/>
        <v>#REF!</v>
      </c>
      <c r="R175" s="543"/>
      <c r="S175" s="1182" t="s">
        <v>525</v>
      </c>
      <c r="T175" s="1183" t="s">
        <v>1515</v>
      </c>
      <c r="U175" s="543" t="str">
        <f t="shared" si="5"/>
        <v>#REF!</v>
      </c>
      <c r="V175" s="1102" t="str">
        <f t="shared" si="6"/>
        <v>#REF!</v>
      </c>
      <c r="W175" s="1102" t="str">
        <f t="shared" si="30"/>
        <v>#REF!</v>
      </c>
      <c r="X175" s="1102" t="str">
        <f t="shared" si="8"/>
        <v>#REF!</v>
      </c>
      <c r="Y175" s="1103">
        <f t="shared" si="9"/>
        <v>1</v>
      </c>
      <c r="Z175" s="1104" t="str">
        <f t="shared" si="10"/>
        <v>#REF!</v>
      </c>
      <c r="AA175" s="1085" t="str">
        <f t="shared" si="11"/>
        <v>#REF!</v>
      </c>
      <c r="AB175" s="1085" t="str">
        <f t="shared" si="12"/>
        <v>#REF!</v>
      </c>
      <c r="AC175" s="1105" t="str">
        <f t="shared" si="13"/>
        <v>#REF!</v>
      </c>
      <c r="AD175" s="1105" t="str">
        <f t="shared" si="14"/>
        <v>#REF!</v>
      </c>
      <c r="AE175" s="1105" t="str">
        <f t="shared" si="15"/>
        <v>#REF!</v>
      </c>
      <c r="AF175" s="220"/>
      <c r="AG175" s="1090"/>
      <c r="AH175" s="1090"/>
      <c r="AI175" s="1090"/>
    </row>
    <row r="176" ht="15.0" customHeight="1">
      <c r="A176" s="1107">
        <v>175.0</v>
      </c>
      <c r="B176" s="1182">
        <v>469231.0</v>
      </c>
      <c r="C176" s="1236" t="s">
        <v>2295</v>
      </c>
      <c r="D176" s="1183" t="s">
        <v>2296</v>
      </c>
      <c r="E176" s="1228" t="s">
        <v>511</v>
      </c>
      <c r="F176" s="1183" t="s">
        <v>663</v>
      </c>
      <c r="G176" s="1183" t="s">
        <v>771</v>
      </c>
      <c r="H176" s="1183" t="s">
        <v>750</v>
      </c>
      <c r="I176" s="1100" t="str">
        <f t="shared" si="19"/>
        <v>#REF!</v>
      </c>
      <c r="J176" s="413">
        <v>9.0</v>
      </c>
      <c r="K176" s="270">
        <v>2024.0</v>
      </c>
      <c r="L176" s="1109">
        <v>45544.0</v>
      </c>
      <c r="M176" s="1109">
        <v>45565.0</v>
      </c>
      <c r="N176" s="1340">
        <v>15.0</v>
      </c>
      <c r="O176" s="1084">
        <f t="shared" si="3"/>
        <v>0.7142857143</v>
      </c>
      <c r="P176" s="231" t="str">
        <f t="shared" si="4"/>
        <v>#REF!</v>
      </c>
      <c r="Q176" s="1122" t="str">
        <f t="shared" si="29"/>
        <v>#REF!</v>
      </c>
      <c r="R176" s="490"/>
      <c r="S176" s="1182" t="s">
        <v>525</v>
      </c>
      <c r="T176" s="1183" t="s">
        <v>1515</v>
      </c>
      <c r="U176" s="490" t="str">
        <f t="shared" si="5"/>
        <v>#REF!</v>
      </c>
      <c r="V176" s="1102" t="str">
        <f t="shared" si="6"/>
        <v>#REF!</v>
      </c>
      <c r="W176" s="1102" t="str">
        <f t="shared" si="30"/>
        <v>#REF!</v>
      </c>
      <c r="X176" s="1102" t="str">
        <f t="shared" si="8"/>
        <v>#REF!</v>
      </c>
      <c r="Y176" s="1103">
        <f t="shared" si="9"/>
        <v>0.7142857143</v>
      </c>
      <c r="Z176" s="1104" t="str">
        <f t="shared" si="10"/>
        <v>#REF!</v>
      </c>
      <c r="AA176" s="1085" t="str">
        <f t="shared" si="11"/>
        <v>#REF!</v>
      </c>
      <c r="AB176" s="1085" t="str">
        <f t="shared" si="12"/>
        <v>#REF!</v>
      </c>
      <c r="AC176" s="1105" t="str">
        <f t="shared" si="13"/>
        <v>#REF!</v>
      </c>
      <c r="AD176" s="1105" t="str">
        <f t="shared" si="14"/>
        <v>#REF!</v>
      </c>
      <c r="AE176" s="1105" t="str">
        <f t="shared" si="15"/>
        <v>#REF!</v>
      </c>
      <c r="AF176" s="232"/>
      <c r="AG176" s="1090"/>
      <c r="AH176" s="1090"/>
      <c r="AI176" s="1090"/>
    </row>
    <row r="177" ht="15.0" customHeight="1">
      <c r="A177" s="1098">
        <v>176.0</v>
      </c>
      <c r="B177" s="1182">
        <v>469441.0</v>
      </c>
      <c r="C177" s="1236" t="s">
        <v>2299</v>
      </c>
      <c r="D177" s="1183" t="s">
        <v>2300</v>
      </c>
      <c r="E177" s="1228" t="s">
        <v>511</v>
      </c>
      <c r="F177" s="1183" t="s">
        <v>546</v>
      </c>
      <c r="G177" s="1183" t="s">
        <v>771</v>
      </c>
      <c r="H177" s="1183" t="s">
        <v>547</v>
      </c>
      <c r="I177" s="1100" t="str">
        <f t="shared" si="19"/>
        <v>#REF!</v>
      </c>
      <c r="J177" s="413">
        <v>9.0</v>
      </c>
      <c r="K177" s="270">
        <v>2024.0</v>
      </c>
      <c r="L177" s="1109">
        <v>45546.0</v>
      </c>
      <c r="M177" s="1109">
        <v>45565.0</v>
      </c>
      <c r="N177" s="1340">
        <v>11.5</v>
      </c>
      <c r="O177" s="1084">
        <f t="shared" si="3"/>
        <v>0.5476190476</v>
      </c>
      <c r="P177" s="231" t="str">
        <f t="shared" si="4"/>
        <v>#REF!</v>
      </c>
      <c r="Q177" s="1122" t="str">
        <f t="shared" si="29"/>
        <v>#REF!</v>
      </c>
      <c r="R177" s="490"/>
      <c r="S177" s="1182" t="s">
        <v>525</v>
      </c>
      <c r="T177" s="1183" t="s">
        <v>1515</v>
      </c>
      <c r="U177" s="490" t="str">
        <f t="shared" si="5"/>
        <v>#REF!</v>
      </c>
      <c r="V177" s="1102" t="str">
        <f t="shared" si="6"/>
        <v>#REF!</v>
      </c>
      <c r="W177" s="1102" t="str">
        <f t="shared" si="30"/>
        <v>#REF!</v>
      </c>
      <c r="X177" s="1102" t="str">
        <f t="shared" si="8"/>
        <v>#REF!</v>
      </c>
      <c r="Y177" s="1103">
        <f t="shared" si="9"/>
        <v>0.5476190476</v>
      </c>
      <c r="Z177" s="1104" t="str">
        <f t="shared" si="10"/>
        <v>#REF!</v>
      </c>
      <c r="AA177" s="1085" t="str">
        <f t="shared" si="11"/>
        <v>#REF!</v>
      </c>
      <c r="AB177" s="1085" t="str">
        <f t="shared" si="12"/>
        <v>#REF!</v>
      </c>
      <c r="AC177" s="1105" t="str">
        <f t="shared" si="13"/>
        <v>#REF!</v>
      </c>
      <c r="AD177" s="1105" t="str">
        <f t="shared" si="14"/>
        <v>#REF!</v>
      </c>
      <c r="AE177" s="1105" t="str">
        <f t="shared" si="15"/>
        <v>#REF!</v>
      </c>
      <c r="AF177" s="232"/>
      <c r="AG177" s="1090"/>
      <c r="AH177" s="1090"/>
      <c r="AI177" s="1090"/>
    </row>
    <row r="178" ht="15.0" customHeight="1">
      <c r="A178" s="1107">
        <v>177.0</v>
      </c>
      <c r="B178" s="1182">
        <v>469443.0</v>
      </c>
      <c r="C178" s="1236" t="s">
        <v>2301</v>
      </c>
      <c r="D178" s="1183" t="s">
        <v>2302</v>
      </c>
      <c r="E178" s="1228" t="s">
        <v>511</v>
      </c>
      <c r="F178" s="1183" t="s">
        <v>512</v>
      </c>
      <c r="G178" s="1183" t="s">
        <v>790</v>
      </c>
      <c r="H178" s="1183" t="s">
        <v>531</v>
      </c>
      <c r="I178" s="1100" t="str">
        <f t="shared" si="19"/>
        <v>#REF!</v>
      </c>
      <c r="J178" s="413">
        <v>9.0</v>
      </c>
      <c r="K178" s="270">
        <v>2024.0</v>
      </c>
      <c r="L178" s="1109">
        <v>45546.0</v>
      </c>
      <c r="M178" s="1109">
        <v>45565.0</v>
      </c>
      <c r="N178" s="1340">
        <v>14.0</v>
      </c>
      <c r="O178" s="1084">
        <f t="shared" si="3"/>
        <v>0.6666666667</v>
      </c>
      <c r="P178" s="231" t="str">
        <f t="shared" si="4"/>
        <v>#REF!</v>
      </c>
      <c r="Q178" s="1122" t="str">
        <f t="shared" si="29"/>
        <v>#REF!</v>
      </c>
      <c r="R178" s="490"/>
      <c r="S178" s="1182" t="s">
        <v>525</v>
      </c>
      <c r="T178" s="1183" t="s">
        <v>1515</v>
      </c>
      <c r="U178" s="490" t="str">
        <f t="shared" si="5"/>
        <v>#REF!</v>
      </c>
      <c r="V178" s="1102" t="str">
        <f t="shared" si="6"/>
        <v>#REF!</v>
      </c>
      <c r="W178" s="1102" t="str">
        <f t="shared" si="30"/>
        <v>#REF!</v>
      </c>
      <c r="X178" s="1102" t="str">
        <f t="shared" si="8"/>
        <v>#REF!</v>
      </c>
      <c r="Y178" s="1103">
        <f t="shared" si="9"/>
        <v>0.6666666667</v>
      </c>
      <c r="Z178" s="1104" t="str">
        <f t="shared" si="10"/>
        <v>#REF!</v>
      </c>
      <c r="AA178" s="1085" t="str">
        <f t="shared" si="11"/>
        <v>#REF!</v>
      </c>
      <c r="AB178" s="1085" t="str">
        <f t="shared" si="12"/>
        <v>#REF!</v>
      </c>
      <c r="AC178" s="1105" t="str">
        <f t="shared" si="13"/>
        <v>#REF!</v>
      </c>
      <c r="AD178" s="1105" t="str">
        <f t="shared" si="14"/>
        <v>#REF!</v>
      </c>
      <c r="AE178" s="1105" t="str">
        <f t="shared" si="15"/>
        <v>#REF!</v>
      </c>
      <c r="AF178" s="232"/>
      <c r="AG178" s="1090"/>
      <c r="AH178" s="1090"/>
      <c r="AI178" s="1090"/>
    </row>
    <row r="179" ht="15.0" customHeight="1">
      <c r="A179" s="1098">
        <v>178.0</v>
      </c>
      <c r="B179" s="1181">
        <v>290985.0</v>
      </c>
      <c r="C179" s="370" t="s">
        <v>1076</v>
      </c>
      <c r="D179" s="370" t="s">
        <v>1602</v>
      </c>
      <c r="E179" s="1230" t="s">
        <v>511</v>
      </c>
      <c r="F179" s="370" t="s">
        <v>546</v>
      </c>
      <c r="G179" s="370" t="s">
        <v>771</v>
      </c>
      <c r="H179" s="370" t="s">
        <v>547</v>
      </c>
      <c r="I179" s="1100" t="str">
        <f t="shared" si="19"/>
        <v>#REF!</v>
      </c>
      <c r="J179" s="413">
        <v>9.0</v>
      </c>
      <c r="K179" s="270">
        <v>2024.0</v>
      </c>
      <c r="L179" s="1109">
        <v>45536.0</v>
      </c>
      <c r="M179" s="1109">
        <v>45565.0</v>
      </c>
      <c r="N179" s="1339">
        <v>21.0</v>
      </c>
      <c r="O179" s="1084">
        <f t="shared" si="3"/>
        <v>1</v>
      </c>
      <c r="P179" s="231">
        <f t="shared" si="4"/>
        <v>1</v>
      </c>
      <c r="Q179" s="543">
        <f t="shared" si="29"/>
        <v>1</v>
      </c>
      <c r="R179" s="490"/>
      <c r="S179" s="1181" t="s">
        <v>517</v>
      </c>
      <c r="T179" s="370" t="s">
        <v>1603</v>
      </c>
      <c r="U179" s="490">
        <f t="shared" si="5"/>
        <v>1</v>
      </c>
      <c r="V179" s="1102">
        <f t="shared" si="6"/>
        <v>1</v>
      </c>
      <c r="W179" s="1102">
        <f t="shared" si="30"/>
        <v>1</v>
      </c>
      <c r="X179" s="1102">
        <f t="shared" si="8"/>
        <v>1</v>
      </c>
      <c r="Y179" s="1103">
        <f t="shared" si="9"/>
        <v>1</v>
      </c>
      <c r="Z179" s="1104" t="str">
        <f t="shared" si="10"/>
        <v>#REF!</v>
      </c>
      <c r="AA179" s="1085" t="str">
        <f t="shared" si="11"/>
        <v>#REF!</v>
      </c>
      <c r="AB179" s="1085" t="str">
        <f t="shared" si="12"/>
        <v>#REF!</v>
      </c>
      <c r="AC179" s="1105">
        <f t="shared" si="13"/>
        <v>0</v>
      </c>
      <c r="AD179" s="1105" t="str">
        <f t="shared" si="14"/>
        <v>#REF!</v>
      </c>
      <c r="AE179" s="1105" t="str">
        <f t="shared" si="15"/>
        <v>#REF!</v>
      </c>
      <c r="AF179" s="232"/>
      <c r="AG179" s="1090"/>
      <c r="AH179" s="1090"/>
      <c r="AI179" s="1090"/>
    </row>
    <row r="180" ht="15.0" customHeight="1">
      <c r="A180" s="1107">
        <v>179.0</v>
      </c>
      <c r="B180" s="1182">
        <v>459849.0</v>
      </c>
      <c r="C180" s="1183" t="s">
        <v>1072</v>
      </c>
      <c r="D180" s="1228" t="s">
        <v>1604</v>
      </c>
      <c r="E180" s="1228" t="s">
        <v>511</v>
      </c>
      <c r="F180" s="1228" t="s">
        <v>512</v>
      </c>
      <c r="G180" s="1228" t="s">
        <v>787</v>
      </c>
      <c r="H180" s="1228" t="s">
        <v>570</v>
      </c>
      <c r="I180" s="1100" t="str">
        <f t="shared" si="19"/>
        <v>#REF!</v>
      </c>
      <c r="J180" s="413">
        <v>9.0</v>
      </c>
      <c r="K180" s="229">
        <v>2024.0</v>
      </c>
      <c r="L180" s="1109">
        <v>45536.0</v>
      </c>
      <c r="M180" s="1109">
        <v>45565.0</v>
      </c>
      <c r="N180" s="1340">
        <v>20.0</v>
      </c>
      <c r="O180" s="1084">
        <f t="shared" si="3"/>
        <v>0.9523809524</v>
      </c>
      <c r="P180" s="231">
        <f t="shared" si="4"/>
        <v>0.952</v>
      </c>
      <c r="Q180" s="543">
        <f t="shared" si="29"/>
        <v>0.952</v>
      </c>
      <c r="R180" s="1203"/>
      <c r="S180" s="1182" t="s">
        <v>517</v>
      </c>
      <c r="T180" s="1183" t="s">
        <v>1603</v>
      </c>
      <c r="U180" s="490">
        <f t="shared" si="5"/>
        <v>0.952</v>
      </c>
      <c r="V180" s="1102">
        <f t="shared" si="6"/>
        <v>0.952</v>
      </c>
      <c r="W180" s="1102">
        <f t="shared" si="30"/>
        <v>0.952</v>
      </c>
      <c r="X180" s="1102">
        <f t="shared" si="8"/>
        <v>1</v>
      </c>
      <c r="Y180" s="1103">
        <f t="shared" si="9"/>
        <v>0.9523809524</v>
      </c>
      <c r="Z180" s="1104" t="str">
        <f t="shared" si="10"/>
        <v>#REF!</v>
      </c>
      <c r="AA180" s="1085" t="str">
        <f t="shared" si="11"/>
        <v>#REF!</v>
      </c>
      <c r="AB180" s="1085" t="str">
        <f t="shared" si="12"/>
        <v>#REF!</v>
      </c>
      <c r="AC180" s="1105">
        <f t="shared" si="13"/>
        <v>0</v>
      </c>
      <c r="AD180" s="1105" t="str">
        <f t="shared" si="14"/>
        <v>#REF!</v>
      </c>
      <c r="AE180" s="1105" t="str">
        <f t="shared" si="15"/>
        <v>#REF!</v>
      </c>
      <c r="AF180" s="232"/>
      <c r="AG180" s="1090"/>
      <c r="AH180" s="1090"/>
      <c r="AI180" s="1090"/>
    </row>
    <row r="181" ht="15.0" customHeight="1">
      <c r="A181" s="1098">
        <v>180.0</v>
      </c>
      <c r="B181" s="1181">
        <v>433095.0</v>
      </c>
      <c r="C181" s="370" t="s">
        <v>809</v>
      </c>
      <c r="D181" s="1230" t="s">
        <v>1517</v>
      </c>
      <c r="E181" s="1230" t="s">
        <v>511</v>
      </c>
      <c r="F181" s="1230" t="s">
        <v>546</v>
      </c>
      <c r="G181" s="1230" t="s">
        <v>771</v>
      </c>
      <c r="H181" s="1230" t="s">
        <v>547</v>
      </c>
      <c r="I181" s="1100" t="str">
        <f t="shared" si="19"/>
        <v>#REF!</v>
      </c>
      <c r="J181" s="413">
        <v>9.0</v>
      </c>
      <c r="K181" s="229">
        <v>2024.0</v>
      </c>
      <c r="L181" s="1109">
        <v>45536.0</v>
      </c>
      <c r="M181" s="1109">
        <v>45560.0</v>
      </c>
      <c r="N181" s="371">
        <v>15.5</v>
      </c>
      <c r="O181" s="1084">
        <f t="shared" si="3"/>
        <v>0.7380952381</v>
      </c>
      <c r="P181" s="231" t="str">
        <f t="shared" si="4"/>
        <v>#REF!</v>
      </c>
      <c r="Q181" s="543" t="str">
        <f t="shared" si="29"/>
        <v>#REF!</v>
      </c>
      <c r="R181" s="1203"/>
      <c r="S181" s="1181" t="s">
        <v>525</v>
      </c>
      <c r="T181" s="370" t="s">
        <v>1809</v>
      </c>
      <c r="U181" s="490" t="str">
        <f t="shared" si="5"/>
        <v>#REF!</v>
      </c>
      <c r="V181" s="1102" t="str">
        <f t="shared" si="6"/>
        <v>#REF!</v>
      </c>
      <c r="W181" s="1102" t="str">
        <f t="shared" si="30"/>
        <v>#REF!</v>
      </c>
      <c r="X181" s="1102" t="str">
        <f t="shared" si="8"/>
        <v>#REF!</v>
      </c>
      <c r="Y181" s="1103">
        <f t="shared" si="9"/>
        <v>0.7380952381</v>
      </c>
      <c r="Z181" s="1104" t="str">
        <f t="shared" si="10"/>
        <v>#REF!</v>
      </c>
      <c r="AA181" s="1085" t="str">
        <f t="shared" si="11"/>
        <v>#REF!</v>
      </c>
      <c r="AB181" s="1085" t="str">
        <f t="shared" si="12"/>
        <v>#REF!</v>
      </c>
      <c r="AC181" s="1105" t="str">
        <f t="shared" si="13"/>
        <v>#REF!</v>
      </c>
      <c r="AD181" s="1105" t="str">
        <f t="shared" si="14"/>
        <v>#REF!</v>
      </c>
      <c r="AE181" s="1105" t="str">
        <f t="shared" si="15"/>
        <v>#REF!</v>
      </c>
      <c r="AF181" s="232"/>
      <c r="AG181" s="1090"/>
      <c r="AH181" s="1090"/>
      <c r="AI181" s="1090"/>
    </row>
    <row r="182" ht="15.0" customHeight="1">
      <c r="A182" s="1098">
        <v>181.0</v>
      </c>
      <c r="B182" s="1182">
        <v>460051.0</v>
      </c>
      <c r="C182" s="1183" t="s">
        <v>1081</v>
      </c>
      <c r="D182" s="1228" t="s">
        <v>1605</v>
      </c>
      <c r="E182" s="1228" t="s">
        <v>511</v>
      </c>
      <c r="F182" s="1228" t="s">
        <v>512</v>
      </c>
      <c r="G182" s="1228" t="s">
        <v>790</v>
      </c>
      <c r="H182" s="1228" t="s">
        <v>531</v>
      </c>
      <c r="I182" s="1100" t="str">
        <f t="shared" si="19"/>
        <v>#REF!</v>
      </c>
      <c r="J182" s="413">
        <v>9.0</v>
      </c>
      <c r="K182" s="229">
        <v>2024.0</v>
      </c>
      <c r="L182" s="1109">
        <v>45536.0</v>
      </c>
      <c r="M182" s="1109">
        <v>45543.0</v>
      </c>
      <c r="N182" s="1340">
        <v>5.0</v>
      </c>
      <c r="O182" s="1084">
        <f t="shared" si="3"/>
        <v>0.2380952381</v>
      </c>
      <c r="P182" s="231" t="str">
        <f t="shared" si="4"/>
        <v>#REF!</v>
      </c>
      <c r="Q182" s="543" t="str">
        <f t="shared" si="29"/>
        <v>#REF!</v>
      </c>
      <c r="R182" s="1203"/>
      <c r="S182" s="1182" t="s">
        <v>525</v>
      </c>
      <c r="T182" s="1183" t="s">
        <v>1809</v>
      </c>
      <c r="U182" s="490" t="str">
        <f t="shared" si="5"/>
        <v>#REF!</v>
      </c>
      <c r="V182" s="1102" t="str">
        <f t="shared" si="6"/>
        <v>#REF!</v>
      </c>
      <c r="W182" s="1102" t="str">
        <f t="shared" si="30"/>
        <v>#REF!</v>
      </c>
      <c r="X182" s="1102" t="str">
        <f t="shared" si="8"/>
        <v>#REF!</v>
      </c>
      <c r="Y182" s="1103">
        <f t="shared" si="9"/>
        <v>1</v>
      </c>
      <c r="Z182" s="1104" t="str">
        <f t="shared" si="10"/>
        <v>#REF!</v>
      </c>
      <c r="AA182" s="1085" t="str">
        <f t="shared" si="11"/>
        <v>#REF!</v>
      </c>
      <c r="AB182" s="1085" t="str">
        <f t="shared" si="12"/>
        <v>#REF!</v>
      </c>
      <c r="AC182" s="1105" t="str">
        <f t="shared" si="13"/>
        <v>#REF!</v>
      </c>
      <c r="AD182" s="1105" t="str">
        <f t="shared" si="14"/>
        <v>#REF!</v>
      </c>
      <c r="AE182" s="1105" t="str">
        <f t="shared" si="15"/>
        <v>#REF!</v>
      </c>
      <c r="AF182" s="232"/>
      <c r="AG182" s="1090"/>
      <c r="AH182" s="1090"/>
      <c r="AI182" s="1090"/>
    </row>
    <row r="183" ht="15.0" customHeight="1">
      <c r="A183" s="1107">
        <v>182.0</v>
      </c>
      <c r="B183" s="1182">
        <v>155317.0</v>
      </c>
      <c r="C183" s="1183" t="s">
        <v>1273</v>
      </c>
      <c r="D183" s="1228" t="s">
        <v>1274</v>
      </c>
      <c r="E183" s="1228" t="s">
        <v>511</v>
      </c>
      <c r="F183" s="1228" t="s">
        <v>564</v>
      </c>
      <c r="G183" s="1228" t="s">
        <v>893</v>
      </c>
      <c r="H183" s="1228" t="s">
        <v>633</v>
      </c>
      <c r="I183" s="1100" t="str">
        <f t="shared" si="19"/>
        <v>#REF!</v>
      </c>
      <c r="J183" s="413">
        <v>9.0</v>
      </c>
      <c r="K183" s="229">
        <v>2024.0</v>
      </c>
      <c r="L183" s="1109">
        <v>45536.0</v>
      </c>
      <c r="M183" s="1109">
        <v>45565.0</v>
      </c>
      <c r="N183" s="1340">
        <v>4.2</v>
      </c>
      <c r="O183" s="1084">
        <f t="shared" si="3"/>
        <v>0.2</v>
      </c>
      <c r="P183" s="231" t="str">
        <f t="shared" si="4"/>
        <v>#REF!</v>
      </c>
      <c r="Q183" s="543" t="str">
        <f t="shared" si="29"/>
        <v>#REF!</v>
      </c>
      <c r="R183" s="1203"/>
      <c r="S183" s="1182" t="s">
        <v>525</v>
      </c>
      <c r="T183" s="1183" t="s">
        <v>1809</v>
      </c>
      <c r="U183" s="490" t="str">
        <f t="shared" si="5"/>
        <v>#REF!</v>
      </c>
      <c r="V183" s="1102" t="str">
        <f t="shared" si="6"/>
        <v>#REF!</v>
      </c>
      <c r="W183" s="1102" t="str">
        <f t="shared" si="30"/>
        <v>#REF!</v>
      </c>
      <c r="X183" s="1102" t="str">
        <f t="shared" si="8"/>
        <v>#REF!</v>
      </c>
      <c r="Y183" s="1103">
        <f t="shared" si="9"/>
        <v>1</v>
      </c>
      <c r="Z183" s="1104" t="str">
        <f t="shared" si="10"/>
        <v>#REF!</v>
      </c>
      <c r="AA183" s="1085" t="str">
        <f t="shared" si="11"/>
        <v>#REF!</v>
      </c>
      <c r="AB183" s="1085" t="str">
        <f t="shared" si="12"/>
        <v>#REF!</v>
      </c>
      <c r="AC183" s="1105" t="str">
        <f t="shared" si="13"/>
        <v>#REF!</v>
      </c>
      <c r="AD183" s="1105" t="str">
        <f t="shared" si="14"/>
        <v>#REF!</v>
      </c>
      <c r="AE183" s="1105" t="str">
        <f t="shared" si="15"/>
        <v>#REF!</v>
      </c>
      <c r="AF183" s="232"/>
      <c r="AG183" s="1090"/>
      <c r="AH183" s="1090"/>
      <c r="AI183" s="1090"/>
    </row>
    <row r="184" ht="15.0" customHeight="1">
      <c r="A184" s="1098">
        <v>183.0</v>
      </c>
      <c r="B184" s="1182">
        <v>466069.0</v>
      </c>
      <c r="C184" s="1183" t="s">
        <v>1665</v>
      </c>
      <c r="D184" s="1228" t="s">
        <v>1666</v>
      </c>
      <c r="E184" s="1228" t="s">
        <v>511</v>
      </c>
      <c r="F184" s="1228" t="s">
        <v>512</v>
      </c>
      <c r="G184" s="1228" t="s">
        <v>771</v>
      </c>
      <c r="H184" s="1228" t="s">
        <v>541</v>
      </c>
      <c r="I184" s="1100" t="str">
        <f t="shared" si="19"/>
        <v>#REF!</v>
      </c>
      <c r="J184" s="413">
        <v>9.0</v>
      </c>
      <c r="K184" s="229">
        <v>2024.0</v>
      </c>
      <c r="L184" s="1109">
        <v>45536.0</v>
      </c>
      <c r="M184" s="1109">
        <v>45559.0</v>
      </c>
      <c r="N184" s="1340">
        <v>15.5</v>
      </c>
      <c r="O184" s="1084">
        <f t="shared" si="3"/>
        <v>0.7380952381</v>
      </c>
      <c r="P184" s="231" t="str">
        <f t="shared" si="4"/>
        <v>#REF!</v>
      </c>
      <c r="Q184" s="543" t="str">
        <f t="shared" si="29"/>
        <v>#REF!</v>
      </c>
      <c r="R184" s="1203"/>
      <c r="S184" s="1182" t="s">
        <v>525</v>
      </c>
      <c r="T184" s="1183" t="s">
        <v>1809</v>
      </c>
      <c r="U184" s="490" t="str">
        <f t="shared" si="5"/>
        <v>#REF!</v>
      </c>
      <c r="V184" s="1102" t="str">
        <f t="shared" si="6"/>
        <v>#REF!</v>
      </c>
      <c r="W184" s="1102" t="str">
        <f t="shared" si="30"/>
        <v>#REF!</v>
      </c>
      <c r="X184" s="1102" t="str">
        <f t="shared" si="8"/>
        <v>#REF!</v>
      </c>
      <c r="Y184" s="1103">
        <f t="shared" si="9"/>
        <v>0.9285714286</v>
      </c>
      <c r="Z184" s="1104" t="str">
        <f t="shared" si="10"/>
        <v>#REF!</v>
      </c>
      <c r="AA184" s="1085" t="str">
        <f t="shared" si="11"/>
        <v>#REF!</v>
      </c>
      <c r="AB184" s="1085" t="str">
        <f t="shared" si="12"/>
        <v>#REF!</v>
      </c>
      <c r="AC184" s="1105" t="str">
        <f t="shared" si="13"/>
        <v>#REF!</v>
      </c>
      <c r="AD184" s="1105" t="str">
        <f t="shared" si="14"/>
        <v>#REF!</v>
      </c>
      <c r="AE184" s="1105" t="str">
        <f t="shared" si="15"/>
        <v>#REF!</v>
      </c>
      <c r="AF184" s="232"/>
      <c r="AG184" s="1090"/>
      <c r="AH184" s="1090"/>
      <c r="AI184" s="1090"/>
    </row>
    <row r="185" ht="15.0" customHeight="1">
      <c r="A185" s="1107">
        <v>184.0</v>
      </c>
      <c r="B185" s="370">
        <v>427332.0</v>
      </c>
      <c r="C185" s="370" t="s">
        <v>995</v>
      </c>
      <c r="D185" s="1230" t="s">
        <v>1308</v>
      </c>
      <c r="E185" s="1230" t="s">
        <v>511</v>
      </c>
      <c r="F185" s="1230" t="s">
        <v>512</v>
      </c>
      <c r="G185" s="1230" t="s">
        <v>771</v>
      </c>
      <c r="H185" s="1230" t="s">
        <v>541</v>
      </c>
      <c r="I185" s="1100" t="str">
        <f t="shared" si="19"/>
        <v>#REF!</v>
      </c>
      <c r="J185" s="413">
        <v>9.0</v>
      </c>
      <c r="K185" s="217">
        <v>2024.0</v>
      </c>
      <c r="L185" s="1109">
        <v>45544.0</v>
      </c>
      <c r="M185" s="1109">
        <v>45565.0</v>
      </c>
      <c r="N185" s="1339">
        <v>7.2</v>
      </c>
      <c r="O185" s="1084">
        <f t="shared" si="3"/>
        <v>0.3428571429</v>
      </c>
      <c r="P185" s="231" t="str">
        <f t="shared" si="4"/>
        <v>#REF!</v>
      </c>
      <c r="Q185" s="543" t="str">
        <f t="shared" si="29"/>
        <v>#REF!</v>
      </c>
      <c r="R185" s="1111"/>
      <c r="S185" s="1181" t="s">
        <v>525</v>
      </c>
      <c r="T185" s="370" t="s">
        <v>2304</v>
      </c>
      <c r="U185" s="490" t="str">
        <f t="shared" si="5"/>
        <v>#REF!</v>
      </c>
      <c r="V185" s="1102" t="str">
        <f t="shared" si="6"/>
        <v>#REF!</v>
      </c>
      <c r="W185" s="1102" t="str">
        <f t="shared" si="30"/>
        <v>#REF!</v>
      </c>
      <c r="X185" s="1102" t="str">
        <f t="shared" si="8"/>
        <v>#REF!</v>
      </c>
      <c r="Y185" s="1103">
        <f t="shared" si="9"/>
        <v>0.8928571429</v>
      </c>
      <c r="Z185" s="1104" t="str">
        <f t="shared" si="10"/>
        <v>#REF!</v>
      </c>
      <c r="AA185" s="1085" t="str">
        <f t="shared" si="11"/>
        <v>#REF!</v>
      </c>
      <c r="AB185" s="1085" t="str">
        <f t="shared" si="12"/>
        <v>#REF!</v>
      </c>
      <c r="AC185" s="1105" t="str">
        <f t="shared" si="13"/>
        <v>#REF!</v>
      </c>
      <c r="AD185" s="1105" t="str">
        <f t="shared" si="14"/>
        <v>#REF!</v>
      </c>
      <c r="AE185" s="1105" t="str">
        <f t="shared" si="15"/>
        <v>#REF!</v>
      </c>
      <c r="AF185" s="270"/>
      <c r="AG185" s="1204"/>
      <c r="AH185" s="1090"/>
      <c r="AI185" s="1090"/>
    </row>
    <row r="186" ht="15.0" customHeight="1">
      <c r="A186" s="1098">
        <v>185.0</v>
      </c>
      <c r="B186" s="1181">
        <v>285884.0</v>
      </c>
      <c r="C186" s="370" t="s">
        <v>1760</v>
      </c>
      <c r="D186" s="1230" t="s">
        <v>2196</v>
      </c>
      <c r="E186" s="1230" t="s">
        <v>511</v>
      </c>
      <c r="F186" s="1230" t="s">
        <v>512</v>
      </c>
      <c r="G186" s="1230" t="s">
        <v>790</v>
      </c>
      <c r="H186" s="1230" t="s">
        <v>531</v>
      </c>
      <c r="I186" s="1100" t="str">
        <f t="shared" si="19"/>
        <v>#REF!</v>
      </c>
      <c r="J186" s="413">
        <v>9.0</v>
      </c>
      <c r="K186" s="229">
        <v>2024.0</v>
      </c>
      <c r="L186" s="1109">
        <v>45536.0</v>
      </c>
      <c r="M186" s="1109">
        <v>45565.0</v>
      </c>
      <c r="N186" s="1339">
        <v>21.0</v>
      </c>
      <c r="O186" s="1084">
        <f t="shared" si="3"/>
        <v>1</v>
      </c>
      <c r="P186" s="231" t="str">
        <f t="shared" si="4"/>
        <v>#REF!</v>
      </c>
      <c r="Q186" s="543" t="str">
        <f t="shared" si="29"/>
        <v>#REF!</v>
      </c>
      <c r="R186" s="1101"/>
      <c r="S186" s="1181" t="s">
        <v>525</v>
      </c>
      <c r="T186" s="370" t="s">
        <v>2197</v>
      </c>
      <c r="U186" s="490" t="str">
        <f t="shared" si="5"/>
        <v>#REF!</v>
      </c>
      <c r="V186" s="1102" t="str">
        <f t="shared" si="6"/>
        <v>#REF!</v>
      </c>
      <c r="W186" s="1102" t="str">
        <f t="shared" si="30"/>
        <v>#REF!</v>
      </c>
      <c r="X186" s="1102" t="str">
        <f t="shared" si="8"/>
        <v>#REF!</v>
      </c>
      <c r="Y186" s="1103">
        <f t="shared" si="9"/>
        <v>1</v>
      </c>
      <c r="Z186" s="1104" t="str">
        <f t="shared" si="10"/>
        <v>#REF!</v>
      </c>
      <c r="AA186" s="1085" t="str">
        <f t="shared" si="11"/>
        <v>#REF!</v>
      </c>
      <c r="AB186" s="1085" t="str">
        <f t="shared" si="12"/>
        <v>#REF!</v>
      </c>
      <c r="AC186" s="1105" t="str">
        <f t="shared" si="13"/>
        <v>#REF!</v>
      </c>
      <c r="AD186" s="1105" t="str">
        <f t="shared" si="14"/>
        <v>#REF!</v>
      </c>
      <c r="AE186" s="1105" t="str">
        <f t="shared" si="15"/>
        <v>#REF!</v>
      </c>
      <c r="AF186" s="270"/>
      <c r="AG186" s="1205"/>
      <c r="AH186" s="1090"/>
      <c r="AI186" s="1090"/>
    </row>
    <row r="187" ht="15.0" customHeight="1">
      <c r="A187" s="1107">
        <v>186.0</v>
      </c>
      <c r="B187" s="1182">
        <v>288850.0</v>
      </c>
      <c r="C187" s="1183" t="s">
        <v>1135</v>
      </c>
      <c r="D187" s="1228" t="s">
        <v>2198</v>
      </c>
      <c r="E187" s="1228" t="s">
        <v>511</v>
      </c>
      <c r="F187" s="1228" t="s">
        <v>546</v>
      </c>
      <c r="G187" s="1228" t="s">
        <v>790</v>
      </c>
      <c r="H187" s="1228" t="s">
        <v>616</v>
      </c>
      <c r="I187" s="1100" t="str">
        <f t="shared" si="19"/>
        <v>#REF!</v>
      </c>
      <c r="J187" s="413">
        <v>9.0</v>
      </c>
      <c r="K187" s="229">
        <v>2024.0</v>
      </c>
      <c r="L187" s="1109">
        <v>45536.0</v>
      </c>
      <c r="M187" s="1109">
        <v>45565.0</v>
      </c>
      <c r="N187" s="1340">
        <v>21.0</v>
      </c>
      <c r="O187" s="1084">
        <f t="shared" si="3"/>
        <v>1</v>
      </c>
      <c r="P187" s="231" t="str">
        <f t="shared" si="4"/>
        <v>#REF!</v>
      </c>
      <c r="Q187" s="543" t="str">
        <f t="shared" si="29"/>
        <v>#REF!</v>
      </c>
      <c r="R187" s="1101"/>
      <c r="S187" s="1182" t="s">
        <v>525</v>
      </c>
      <c r="T187" s="1183" t="s">
        <v>2197</v>
      </c>
      <c r="U187" s="490" t="str">
        <f t="shared" si="5"/>
        <v>#REF!</v>
      </c>
      <c r="V187" s="1102" t="str">
        <f t="shared" si="6"/>
        <v>#REF!</v>
      </c>
      <c r="W187" s="1102" t="str">
        <f t="shared" si="30"/>
        <v>#REF!</v>
      </c>
      <c r="X187" s="1102" t="str">
        <f t="shared" si="8"/>
        <v>#REF!</v>
      </c>
      <c r="Y187" s="1103">
        <f t="shared" si="9"/>
        <v>1</v>
      </c>
      <c r="Z187" s="1104" t="str">
        <f t="shared" si="10"/>
        <v>#REF!</v>
      </c>
      <c r="AA187" s="1085" t="str">
        <f t="shared" si="11"/>
        <v>#REF!</v>
      </c>
      <c r="AB187" s="1085" t="str">
        <f t="shared" si="12"/>
        <v>#REF!</v>
      </c>
      <c r="AC187" s="1105" t="str">
        <f t="shared" si="13"/>
        <v>#REF!</v>
      </c>
      <c r="AD187" s="1105" t="str">
        <f t="shared" si="14"/>
        <v>#REF!</v>
      </c>
      <c r="AE187" s="1105" t="str">
        <f t="shared" si="15"/>
        <v>#REF!</v>
      </c>
      <c r="AF187" s="270"/>
      <c r="AG187" s="1205"/>
      <c r="AH187" s="1090"/>
      <c r="AI187" s="1090"/>
    </row>
    <row r="188" ht="15.0" customHeight="1">
      <c r="A188" s="1098">
        <v>187.0</v>
      </c>
      <c r="B188" s="1182">
        <v>435266.0</v>
      </c>
      <c r="C188" s="1183" t="s">
        <v>1770</v>
      </c>
      <c r="D188" s="1228" t="s">
        <v>2200</v>
      </c>
      <c r="E188" s="1228" t="s">
        <v>511</v>
      </c>
      <c r="F188" s="1228" t="s">
        <v>512</v>
      </c>
      <c r="G188" s="1228" t="s">
        <v>771</v>
      </c>
      <c r="H188" s="1228" t="s">
        <v>541</v>
      </c>
      <c r="I188" s="1100" t="str">
        <f t="shared" si="19"/>
        <v>#REF!</v>
      </c>
      <c r="J188" s="413">
        <v>9.0</v>
      </c>
      <c r="K188" s="229">
        <v>2024.0</v>
      </c>
      <c r="L188" s="1109">
        <v>45536.0</v>
      </c>
      <c r="M188" s="1109">
        <v>45565.0</v>
      </c>
      <c r="N188" s="1340">
        <v>21.0</v>
      </c>
      <c r="O188" s="1084">
        <f t="shared" si="3"/>
        <v>1</v>
      </c>
      <c r="P188" s="231" t="str">
        <f t="shared" si="4"/>
        <v>#REF!</v>
      </c>
      <c r="Q188" s="543" t="str">
        <f t="shared" si="29"/>
        <v>#REF!</v>
      </c>
      <c r="R188" s="1101"/>
      <c r="S188" s="1182" t="s">
        <v>525</v>
      </c>
      <c r="T188" s="1183" t="s">
        <v>2197</v>
      </c>
      <c r="U188" s="490" t="str">
        <f t="shared" si="5"/>
        <v>#REF!</v>
      </c>
      <c r="V188" s="1102" t="str">
        <f t="shared" si="6"/>
        <v>#REF!</v>
      </c>
      <c r="W188" s="1102" t="str">
        <f t="shared" si="30"/>
        <v>#REF!</v>
      </c>
      <c r="X188" s="1102" t="str">
        <f t="shared" si="8"/>
        <v>#REF!</v>
      </c>
      <c r="Y188" s="1103">
        <f t="shared" si="9"/>
        <v>1</v>
      </c>
      <c r="Z188" s="1104" t="str">
        <f t="shared" si="10"/>
        <v>#REF!</v>
      </c>
      <c r="AA188" s="1085" t="str">
        <f t="shared" si="11"/>
        <v>#REF!</v>
      </c>
      <c r="AB188" s="1085" t="str">
        <f t="shared" si="12"/>
        <v>#REF!</v>
      </c>
      <c r="AC188" s="1105" t="str">
        <f t="shared" si="13"/>
        <v>#REF!</v>
      </c>
      <c r="AD188" s="1105" t="str">
        <f t="shared" si="14"/>
        <v>#REF!</v>
      </c>
      <c r="AE188" s="1105" t="str">
        <f t="shared" si="15"/>
        <v>#REF!</v>
      </c>
      <c r="AF188" s="270"/>
      <c r="AG188" s="1205"/>
      <c r="AH188" s="1090"/>
      <c r="AI188" s="1090"/>
    </row>
    <row r="189" ht="15.0" customHeight="1">
      <c r="A189" s="270"/>
      <c r="B189" s="229"/>
      <c r="C189" s="232"/>
      <c r="D189" s="287"/>
      <c r="E189" s="287"/>
      <c r="F189" s="537"/>
      <c r="G189" s="537"/>
      <c r="H189" s="537"/>
      <c r="I189" s="1100" t="str">
        <f t="shared" si="19"/>
        <v>#REF!</v>
      </c>
      <c r="J189" s="413">
        <v>9.0</v>
      </c>
      <c r="K189" s="229">
        <v>2024.0</v>
      </c>
      <c r="L189" s="523"/>
      <c r="M189" s="523"/>
      <c r="N189" s="543">
        <f t="shared" ref="N189:N190" si="31">NETWORKDAYS(L189,M189)</f>
        <v>0</v>
      </c>
      <c r="O189" s="1084">
        <f t="shared" si="3"/>
        <v>0</v>
      </c>
      <c r="P189" s="231" t="str">
        <f t="shared" si="4"/>
        <v>#REF!</v>
      </c>
      <c r="Q189" s="543"/>
      <c r="R189" s="1101"/>
      <c r="S189" s="229"/>
      <c r="T189" s="232"/>
      <c r="U189" s="490" t="str">
        <f t="shared" si="5"/>
        <v/>
      </c>
      <c r="V189" s="1102">
        <f t="shared" si="6"/>
        <v>0</v>
      </c>
      <c r="W189" s="1102">
        <f t="shared" si="30"/>
        <v>0</v>
      </c>
      <c r="X189" s="1102" t="str">
        <f t="shared" si="8"/>
        <v>#DIV/0!</v>
      </c>
      <c r="Y189" s="1103">
        <f t="shared" si="9"/>
        <v>0</v>
      </c>
      <c r="Z189" s="1104" t="str">
        <f t="shared" si="10"/>
        <v>#REF!</v>
      </c>
      <c r="AA189" s="1085" t="str">
        <f t="shared" si="11"/>
        <v>#DIV/0!</v>
      </c>
      <c r="AB189" s="1085" t="str">
        <f t="shared" si="12"/>
        <v>#DIV/0!</v>
      </c>
      <c r="AC189" s="1105" t="str">
        <f t="shared" si="13"/>
        <v>#DIV/0!</v>
      </c>
      <c r="AD189" s="1105" t="str">
        <f t="shared" si="14"/>
        <v>#DIV/0!</v>
      </c>
      <c r="AE189" s="1105">
        <f t="shared" si="15"/>
        <v>0</v>
      </c>
      <c r="AF189" s="270"/>
      <c r="AG189" s="1205"/>
      <c r="AH189" s="1090"/>
      <c r="AI189" s="1090"/>
    </row>
    <row r="190" ht="15.0" customHeight="1">
      <c r="A190" s="270"/>
      <c r="B190" s="229"/>
      <c r="C190" s="232"/>
      <c r="D190" s="225"/>
      <c r="E190" s="287"/>
      <c r="F190" s="537"/>
      <c r="G190" s="537"/>
      <c r="H190" s="537"/>
      <c r="I190" s="1100" t="str">
        <f t="shared" si="19"/>
        <v>#REF!</v>
      </c>
      <c r="J190" s="413">
        <v>9.0</v>
      </c>
      <c r="K190" s="229">
        <v>2024.0</v>
      </c>
      <c r="L190" s="523"/>
      <c r="M190" s="523"/>
      <c r="N190" s="543">
        <f t="shared" si="31"/>
        <v>0</v>
      </c>
      <c r="O190" s="1084">
        <f t="shared" si="3"/>
        <v>0</v>
      </c>
      <c r="P190" s="231" t="str">
        <f t="shared" si="4"/>
        <v>#REF!</v>
      </c>
      <c r="Q190" s="543"/>
      <c r="R190" s="1101"/>
      <c r="S190" s="229"/>
      <c r="T190" s="232"/>
      <c r="U190" s="490" t="str">
        <f t="shared" si="5"/>
        <v/>
      </c>
      <c r="V190" s="1102">
        <f t="shared" si="6"/>
        <v>0</v>
      </c>
      <c r="W190" s="1102">
        <f t="shared" si="30"/>
        <v>0</v>
      </c>
      <c r="X190" s="1102" t="str">
        <f t="shared" si="8"/>
        <v>#DIV/0!</v>
      </c>
      <c r="Y190" s="1103">
        <f t="shared" si="9"/>
        <v>0</v>
      </c>
      <c r="Z190" s="1104" t="str">
        <f t="shared" si="10"/>
        <v>#REF!</v>
      </c>
      <c r="AA190" s="1085" t="str">
        <f t="shared" si="11"/>
        <v>#DIV/0!</v>
      </c>
      <c r="AB190" s="1085" t="str">
        <f t="shared" si="12"/>
        <v>#DIV/0!</v>
      </c>
      <c r="AC190" s="1105" t="str">
        <f t="shared" si="13"/>
        <v>#DIV/0!</v>
      </c>
      <c r="AD190" s="1105" t="str">
        <f t="shared" si="14"/>
        <v>#DIV/0!</v>
      </c>
      <c r="AE190" s="1105">
        <f t="shared" si="15"/>
        <v>0</v>
      </c>
      <c r="AF190" s="270"/>
      <c r="AG190" s="1205"/>
      <c r="AH190" s="1090"/>
      <c r="AI190" s="1090"/>
    </row>
    <row r="191" ht="15.75" customHeight="1">
      <c r="A191" s="1089"/>
      <c r="B191" s="1089"/>
      <c r="C191" s="1304"/>
      <c r="D191" s="1304"/>
      <c r="E191" s="1304"/>
      <c r="F191" s="1089"/>
      <c r="G191" s="1089"/>
      <c r="H191" s="1089"/>
      <c r="I191" s="1090"/>
      <c r="J191" s="1089"/>
      <c r="K191" s="1089"/>
      <c r="L191" s="1308"/>
      <c r="M191" s="1089"/>
      <c r="N191" s="1309"/>
      <c r="O191" s="1309"/>
      <c r="P191" s="1310"/>
      <c r="Q191" s="1309"/>
      <c r="R191" s="1309"/>
      <c r="S191" s="1089"/>
      <c r="T191" s="1304"/>
      <c r="U191" s="1309"/>
      <c r="V191" s="1310"/>
      <c r="W191" s="1310"/>
      <c r="X191" s="1310"/>
      <c r="Y191" s="1310"/>
      <c r="Z191" s="1311"/>
      <c r="AA191" s="1312"/>
      <c r="AB191" s="1312"/>
      <c r="AC191" s="1088"/>
      <c r="AD191" s="1088"/>
      <c r="AE191" s="1088"/>
      <c r="AF191" s="1089"/>
      <c r="AG191" s="1090"/>
      <c r="AH191" s="1090"/>
      <c r="AI191" s="1090"/>
    </row>
    <row r="192" ht="15.75" customHeight="1">
      <c r="A192" s="1089"/>
      <c r="B192" s="1089"/>
      <c r="C192" s="1304"/>
      <c r="D192" s="1304"/>
      <c r="E192" s="1304"/>
      <c r="F192" s="1089"/>
      <c r="G192" s="1089"/>
      <c r="H192" s="1089"/>
      <c r="I192" s="1090"/>
      <c r="J192" s="1089"/>
      <c r="K192" s="1089"/>
      <c r="L192" s="1308"/>
      <c r="M192" s="1089"/>
      <c r="N192" s="1309"/>
      <c r="O192" s="1309"/>
      <c r="P192" s="1310"/>
      <c r="Q192" s="1309"/>
      <c r="R192" s="1309"/>
      <c r="S192" s="1089"/>
      <c r="T192" s="1304"/>
      <c r="U192" s="1309"/>
      <c r="V192" s="1310"/>
      <c r="W192" s="1310"/>
      <c r="X192" s="1310"/>
      <c r="Y192" s="1310"/>
      <c r="Z192" s="1311"/>
      <c r="AA192" s="1312"/>
      <c r="AB192" s="1312"/>
      <c r="AC192" s="1088"/>
      <c r="AD192" s="1088"/>
      <c r="AE192" s="1088"/>
      <c r="AF192" s="1089"/>
      <c r="AG192" s="1090"/>
      <c r="AH192" s="1090"/>
      <c r="AI192" s="1090"/>
    </row>
    <row r="193" ht="15.75" customHeight="1">
      <c r="A193" s="1089"/>
      <c r="B193" s="1089"/>
      <c r="C193" s="1304"/>
      <c r="D193" s="1304"/>
      <c r="E193" s="1304"/>
      <c r="F193" s="1089"/>
      <c r="G193" s="1089"/>
      <c r="H193" s="1089"/>
      <c r="I193" s="1090"/>
      <c r="J193" s="1089"/>
      <c r="K193" s="1089"/>
      <c r="L193" s="1308"/>
      <c r="M193" s="1089"/>
      <c r="N193" s="1309"/>
      <c r="O193" s="1309"/>
      <c r="P193" s="1310"/>
      <c r="Q193" s="1309"/>
      <c r="R193" s="1309"/>
      <c r="S193" s="1089"/>
      <c r="T193" s="1304"/>
      <c r="U193" s="1309"/>
      <c r="V193" s="1310"/>
      <c r="W193" s="1310"/>
      <c r="X193" s="1310"/>
      <c r="Y193" s="1310"/>
      <c r="Z193" s="1311"/>
      <c r="AA193" s="1312"/>
      <c r="AB193" s="1312"/>
      <c r="AC193" s="1088"/>
      <c r="AD193" s="1088"/>
      <c r="AE193" s="1088"/>
      <c r="AF193" s="1089"/>
      <c r="AG193" s="1090"/>
      <c r="AH193" s="1090"/>
      <c r="AI193" s="1090"/>
    </row>
    <row r="194" ht="15.75" customHeight="1">
      <c r="A194" s="1089"/>
      <c r="B194" s="1089"/>
      <c r="C194" s="1304"/>
      <c r="D194" s="1304"/>
      <c r="E194" s="1304"/>
      <c r="F194" s="1089"/>
      <c r="G194" s="1089"/>
      <c r="H194" s="1089"/>
      <c r="I194" s="1090"/>
      <c r="J194" s="1089"/>
      <c r="K194" s="1089"/>
      <c r="L194" s="1308"/>
      <c r="M194" s="1089"/>
      <c r="N194" s="1309"/>
      <c r="O194" s="1309"/>
      <c r="P194" s="1310"/>
      <c r="Q194" s="1309"/>
      <c r="R194" s="1309"/>
      <c r="S194" s="1089"/>
      <c r="T194" s="1304"/>
      <c r="U194" s="1309"/>
      <c r="V194" s="1310"/>
      <c r="W194" s="1310"/>
      <c r="X194" s="1310"/>
      <c r="Y194" s="1310"/>
      <c r="Z194" s="1311"/>
      <c r="AA194" s="1312"/>
      <c r="AB194" s="1312"/>
      <c r="AC194" s="1088"/>
      <c r="AD194" s="1088"/>
      <c r="AE194" s="1088"/>
      <c r="AF194" s="1089"/>
      <c r="AG194" s="1090"/>
      <c r="AH194" s="1090"/>
      <c r="AI194" s="1090"/>
    </row>
    <row r="195" ht="15.75" customHeight="1">
      <c r="A195" s="1089"/>
      <c r="B195" s="1089"/>
      <c r="C195" s="1304"/>
      <c r="D195" s="1304"/>
      <c r="E195" s="1304"/>
      <c r="F195" s="1089"/>
      <c r="G195" s="1089"/>
      <c r="H195" s="1089"/>
      <c r="I195" s="1090"/>
      <c r="J195" s="1089"/>
      <c r="K195" s="1089"/>
      <c r="L195" s="1308"/>
      <c r="M195" s="1089"/>
      <c r="N195" s="1309"/>
      <c r="O195" s="1309"/>
      <c r="P195" s="1310"/>
      <c r="Q195" s="1309"/>
      <c r="R195" s="1309"/>
      <c r="S195" s="1089"/>
      <c r="T195" s="1304"/>
      <c r="U195" s="1309"/>
      <c r="V195" s="1310"/>
      <c r="W195" s="1310"/>
      <c r="X195" s="1310"/>
      <c r="Y195" s="1310"/>
      <c r="Z195" s="1311"/>
      <c r="AA195" s="1312"/>
      <c r="AB195" s="1312"/>
      <c r="AC195" s="1088"/>
      <c r="AD195" s="1088"/>
      <c r="AE195" s="1088"/>
      <c r="AF195" s="1089"/>
      <c r="AG195" s="1090"/>
      <c r="AH195" s="1090"/>
      <c r="AI195" s="1090"/>
    </row>
    <row r="196" ht="15.75" customHeight="1">
      <c r="A196" s="1089"/>
      <c r="B196" s="1089"/>
      <c r="C196" s="1304"/>
      <c r="D196" s="1304"/>
      <c r="E196" s="1304"/>
      <c r="F196" s="1089"/>
      <c r="G196" s="1089"/>
      <c r="H196" s="1089"/>
      <c r="I196" s="1090"/>
      <c r="J196" s="1089"/>
      <c r="K196" s="1089"/>
      <c r="L196" s="1308"/>
      <c r="M196" s="1089"/>
      <c r="N196" s="1309"/>
      <c r="O196" s="1309"/>
      <c r="P196" s="1310"/>
      <c r="Q196" s="1309"/>
      <c r="R196" s="1309"/>
      <c r="S196" s="1089"/>
      <c r="T196" s="1304"/>
      <c r="U196" s="1309"/>
      <c r="V196" s="1310"/>
      <c r="W196" s="1310"/>
      <c r="X196" s="1310"/>
      <c r="Y196" s="1310"/>
      <c r="Z196" s="1311"/>
      <c r="AA196" s="1312"/>
      <c r="AB196" s="1312"/>
      <c r="AC196" s="1088"/>
      <c r="AD196" s="1088"/>
      <c r="AE196" s="1088"/>
      <c r="AF196" s="1089"/>
      <c r="AG196" s="1090"/>
      <c r="AH196" s="1090"/>
      <c r="AI196" s="1090"/>
    </row>
    <row r="197" ht="15.75" customHeight="1">
      <c r="A197" s="1089"/>
      <c r="B197" s="1089"/>
      <c r="C197" s="1304"/>
      <c r="D197" s="1304"/>
      <c r="E197" s="1304"/>
      <c r="F197" s="1089"/>
      <c r="G197" s="1089"/>
      <c r="H197" s="1089"/>
      <c r="I197" s="1090"/>
      <c r="J197" s="1089"/>
      <c r="K197" s="1089"/>
      <c r="L197" s="1308"/>
      <c r="M197" s="1089"/>
      <c r="N197" s="1309"/>
      <c r="O197" s="1309"/>
      <c r="P197" s="1310"/>
      <c r="Q197" s="1309"/>
      <c r="R197" s="1309"/>
      <c r="S197" s="1089"/>
      <c r="T197" s="1304"/>
      <c r="U197" s="1309"/>
      <c r="V197" s="1310"/>
      <c r="W197" s="1310"/>
      <c r="X197" s="1310"/>
      <c r="Y197" s="1310"/>
      <c r="Z197" s="1311"/>
      <c r="AA197" s="1312"/>
      <c r="AB197" s="1312"/>
      <c r="AC197" s="1088"/>
      <c r="AD197" s="1088"/>
      <c r="AE197" s="1088"/>
      <c r="AF197" s="1089"/>
      <c r="AG197" s="1090"/>
      <c r="AH197" s="1090"/>
      <c r="AI197" s="1090"/>
    </row>
    <row r="198" ht="15.75" customHeight="1">
      <c r="A198" s="1089"/>
      <c r="B198" s="1089"/>
      <c r="C198" s="1304"/>
      <c r="D198" s="1304"/>
      <c r="E198" s="1304"/>
      <c r="F198" s="1089"/>
      <c r="G198" s="1089"/>
      <c r="H198" s="1089"/>
      <c r="I198" s="1090"/>
      <c r="J198" s="1089"/>
      <c r="K198" s="1089"/>
      <c r="L198" s="1308"/>
      <c r="M198" s="1089"/>
      <c r="N198" s="1309"/>
      <c r="O198" s="1309"/>
      <c r="P198" s="1310"/>
      <c r="Q198" s="1309"/>
      <c r="R198" s="1309"/>
      <c r="S198" s="1089"/>
      <c r="T198" s="1304"/>
      <c r="U198" s="1309"/>
      <c r="V198" s="1310"/>
      <c r="W198" s="1310"/>
      <c r="X198" s="1310"/>
      <c r="Y198" s="1310"/>
      <c r="Z198" s="1311"/>
      <c r="AA198" s="1312"/>
      <c r="AB198" s="1312"/>
      <c r="AC198" s="1088"/>
      <c r="AD198" s="1088"/>
      <c r="AE198" s="1088"/>
      <c r="AF198" s="1089"/>
      <c r="AG198" s="1090"/>
      <c r="AH198" s="1090"/>
      <c r="AI198" s="1090"/>
    </row>
    <row r="199" ht="15.75" customHeight="1">
      <c r="A199" s="1089"/>
      <c r="B199" s="1089"/>
      <c r="C199" s="1304"/>
      <c r="D199" s="1304"/>
      <c r="E199" s="1304"/>
      <c r="F199" s="1089"/>
      <c r="G199" s="1089"/>
      <c r="H199" s="1089"/>
      <c r="I199" s="1090"/>
      <c r="J199" s="1089"/>
      <c r="K199" s="1089"/>
      <c r="L199" s="1308"/>
      <c r="M199" s="1089"/>
      <c r="N199" s="1309"/>
      <c r="O199" s="1309"/>
      <c r="P199" s="1310"/>
      <c r="Q199" s="1309"/>
      <c r="R199" s="1309"/>
      <c r="S199" s="1089"/>
      <c r="T199" s="1304"/>
      <c r="U199" s="1309"/>
      <c r="V199" s="1310"/>
      <c r="W199" s="1310"/>
      <c r="X199" s="1310"/>
      <c r="Y199" s="1310"/>
      <c r="Z199" s="1311"/>
      <c r="AA199" s="1312"/>
      <c r="AB199" s="1312"/>
      <c r="AC199" s="1088"/>
      <c r="AD199" s="1088"/>
      <c r="AE199" s="1088"/>
      <c r="AF199" s="1089"/>
      <c r="AG199" s="1090"/>
      <c r="AH199" s="1090"/>
      <c r="AI199" s="1090"/>
    </row>
    <row r="200" ht="15.75" customHeight="1">
      <c r="A200" s="1089"/>
      <c r="B200" s="1089"/>
      <c r="C200" s="1304"/>
      <c r="D200" s="1304"/>
      <c r="E200" s="1304"/>
      <c r="F200" s="1089"/>
      <c r="G200" s="1089"/>
      <c r="H200" s="1089"/>
      <c r="I200" s="1090"/>
      <c r="J200" s="1089"/>
      <c r="K200" s="1089"/>
      <c r="L200" s="1308"/>
      <c r="M200" s="1089"/>
      <c r="N200" s="1309"/>
      <c r="O200" s="1309"/>
      <c r="P200" s="1310"/>
      <c r="Q200" s="1309"/>
      <c r="R200" s="1309"/>
      <c r="S200" s="1089"/>
      <c r="T200" s="1304"/>
      <c r="U200" s="1309"/>
      <c r="V200" s="1310"/>
      <c r="W200" s="1310"/>
      <c r="X200" s="1310"/>
      <c r="Y200" s="1310"/>
      <c r="Z200" s="1311"/>
      <c r="AA200" s="1312"/>
      <c r="AB200" s="1312"/>
      <c r="AC200" s="1088"/>
      <c r="AD200" s="1088"/>
      <c r="AE200" s="1088"/>
      <c r="AF200" s="1089"/>
      <c r="AG200" s="1090"/>
      <c r="AH200" s="1090"/>
      <c r="AI200" s="1090"/>
    </row>
    <row r="201" ht="15.75" customHeight="1">
      <c r="A201" s="1089"/>
      <c r="B201" s="1089"/>
      <c r="C201" s="1304"/>
      <c r="D201" s="1304"/>
      <c r="E201" s="1304"/>
      <c r="F201" s="1089"/>
      <c r="G201" s="1089"/>
      <c r="H201" s="1089"/>
      <c r="I201" s="1090"/>
      <c r="J201" s="1089"/>
      <c r="K201" s="1089"/>
      <c r="L201" s="1308"/>
      <c r="M201" s="1089"/>
      <c r="N201" s="1309"/>
      <c r="O201" s="1309"/>
      <c r="P201" s="1310"/>
      <c r="Q201" s="1309"/>
      <c r="R201" s="1309"/>
      <c r="S201" s="1089"/>
      <c r="T201" s="1304"/>
      <c r="U201" s="1309"/>
      <c r="V201" s="1310"/>
      <c r="W201" s="1310"/>
      <c r="X201" s="1310"/>
      <c r="Y201" s="1310"/>
      <c r="Z201" s="1311"/>
      <c r="AA201" s="1312"/>
      <c r="AB201" s="1312"/>
      <c r="AC201" s="1088"/>
      <c r="AD201" s="1088"/>
      <c r="AE201" s="1088"/>
      <c r="AF201" s="1089"/>
      <c r="AG201" s="1090"/>
      <c r="AH201" s="1090"/>
      <c r="AI201" s="1090"/>
    </row>
    <row r="202" ht="15.75" customHeight="1">
      <c r="A202" s="1089"/>
      <c r="B202" s="1089"/>
      <c r="C202" s="1304"/>
      <c r="D202" s="1304"/>
      <c r="E202" s="1304"/>
      <c r="F202" s="1089"/>
      <c r="G202" s="1089"/>
      <c r="H202" s="1089"/>
      <c r="I202" s="1090"/>
      <c r="J202" s="1089"/>
      <c r="K202" s="1089"/>
      <c r="L202" s="1308"/>
      <c r="M202" s="1089"/>
      <c r="N202" s="1309"/>
      <c r="O202" s="1309"/>
      <c r="P202" s="1310"/>
      <c r="Q202" s="1309"/>
      <c r="R202" s="1309"/>
      <c r="S202" s="1089"/>
      <c r="T202" s="1304"/>
      <c r="U202" s="1309"/>
      <c r="V202" s="1310"/>
      <c r="W202" s="1310"/>
      <c r="X202" s="1310"/>
      <c r="Y202" s="1310"/>
      <c r="Z202" s="1311"/>
      <c r="AA202" s="1312"/>
      <c r="AB202" s="1312"/>
      <c r="AC202" s="1088"/>
      <c r="AD202" s="1088"/>
      <c r="AE202" s="1088"/>
      <c r="AF202" s="1089"/>
      <c r="AG202" s="1090"/>
      <c r="AH202" s="1090"/>
      <c r="AI202" s="1090"/>
    </row>
    <row r="203" ht="15.75" customHeight="1">
      <c r="A203" s="1089"/>
      <c r="B203" s="1089"/>
      <c r="C203" s="1304"/>
      <c r="D203" s="1304"/>
      <c r="E203" s="1304"/>
      <c r="F203" s="1089"/>
      <c r="G203" s="1089"/>
      <c r="H203" s="1089"/>
      <c r="I203" s="1090"/>
      <c r="J203" s="1089"/>
      <c r="K203" s="1089"/>
      <c r="L203" s="1308"/>
      <c r="M203" s="1089"/>
      <c r="N203" s="1309"/>
      <c r="O203" s="1309"/>
      <c r="P203" s="1310"/>
      <c r="Q203" s="1309"/>
      <c r="R203" s="1309"/>
      <c r="S203" s="1089"/>
      <c r="T203" s="1304"/>
      <c r="U203" s="1309"/>
      <c r="V203" s="1310"/>
      <c r="W203" s="1310"/>
      <c r="X203" s="1310"/>
      <c r="Y203" s="1310"/>
      <c r="Z203" s="1311"/>
      <c r="AA203" s="1312"/>
      <c r="AB203" s="1312"/>
      <c r="AC203" s="1088"/>
      <c r="AD203" s="1088"/>
      <c r="AE203" s="1088"/>
      <c r="AF203" s="1089"/>
      <c r="AG203" s="1090"/>
      <c r="AH203" s="1090"/>
      <c r="AI203" s="1090"/>
    </row>
    <row r="204" ht="15.75" customHeight="1">
      <c r="A204" s="1089"/>
      <c r="B204" s="1089"/>
      <c r="C204" s="1304"/>
      <c r="D204" s="1304"/>
      <c r="E204" s="1304"/>
      <c r="F204" s="1089"/>
      <c r="G204" s="1089"/>
      <c r="H204" s="1089"/>
      <c r="I204" s="1090"/>
      <c r="J204" s="1089"/>
      <c r="K204" s="1089"/>
      <c r="L204" s="1308"/>
      <c r="M204" s="1089"/>
      <c r="N204" s="1309"/>
      <c r="O204" s="1309"/>
      <c r="P204" s="1310"/>
      <c r="Q204" s="1309"/>
      <c r="R204" s="1309"/>
      <c r="S204" s="1089"/>
      <c r="T204" s="1304"/>
      <c r="U204" s="1309"/>
      <c r="V204" s="1310"/>
      <c r="W204" s="1310"/>
      <c r="X204" s="1310"/>
      <c r="Y204" s="1310"/>
      <c r="Z204" s="1311"/>
      <c r="AA204" s="1312"/>
      <c r="AB204" s="1312"/>
      <c r="AC204" s="1088"/>
      <c r="AD204" s="1088"/>
      <c r="AE204" s="1088"/>
      <c r="AF204" s="1089"/>
      <c r="AG204" s="1090"/>
      <c r="AH204" s="1090"/>
      <c r="AI204" s="1090"/>
    </row>
    <row r="205" ht="15.75" customHeight="1">
      <c r="A205" s="1089"/>
      <c r="B205" s="1089"/>
      <c r="C205" s="1304"/>
      <c r="D205" s="1304"/>
      <c r="E205" s="1304"/>
      <c r="F205" s="1089"/>
      <c r="G205" s="1089"/>
      <c r="H205" s="1089"/>
      <c r="I205" s="1090"/>
      <c r="J205" s="1089"/>
      <c r="K205" s="1089"/>
      <c r="L205" s="1308"/>
      <c r="M205" s="1089"/>
      <c r="N205" s="1309"/>
      <c r="O205" s="1309"/>
      <c r="P205" s="1310"/>
      <c r="Q205" s="1309"/>
      <c r="R205" s="1309"/>
      <c r="S205" s="1089"/>
      <c r="T205" s="1304"/>
      <c r="U205" s="1309"/>
      <c r="V205" s="1310"/>
      <c r="W205" s="1310"/>
      <c r="X205" s="1310"/>
      <c r="Y205" s="1310"/>
      <c r="Z205" s="1311"/>
      <c r="AA205" s="1312"/>
      <c r="AB205" s="1312"/>
      <c r="AC205" s="1088"/>
      <c r="AD205" s="1088"/>
      <c r="AE205" s="1088"/>
      <c r="AF205" s="1089"/>
      <c r="AG205" s="1090"/>
      <c r="AH205" s="1090"/>
      <c r="AI205" s="1090"/>
    </row>
    <row r="206" ht="15.75" customHeight="1">
      <c r="A206" s="1089"/>
      <c r="B206" s="1089"/>
      <c r="C206" s="1304"/>
      <c r="D206" s="1304"/>
      <c r="E206" s="1304"/>
      <c r="F206" s="1089"/>
      <c r="G206" s="1089"/>
      <c r="H206" s="1089"/>
      <c r="I206" s="1090"/>
      <c r="J206" s="1089"/>
      <c r="K206" s="1089"/>
      <c r="L206" s="1308"/>
      <c r="M206" s="1089"/>
      <c r="N206" s="1309"/>
      <c r="O206" s="1309"/>
      <c r="P206" s="1310"/>
      <c r="Q206" s="1309"/>
      <c r="R206" s="1309"/>
      <c r="S206" s="1089"/>
      <c r="T206" s="1304"/>
      <c r="U206" s="1309"/>
      <c r="V206" s="1310"/>
      <c r="W206" s="1310"/>
      <c r="X206" s="1310"/>
      <c r="Y206" s="1310"/>
      <c r="Z206" s="1311"/>
      <c r="AA206" s="1312"/>
      <c r="AB206" s="1312"/>
      <c r="AC206" s="1088"/>
      <c r="AD206" s="1088"/>
      <c r="AE206" s="1088"/>
      <c r="AF206" s="1089"/>
      <c r="AG206" s="1090"/>
      <c r="AH206" s="1090"/>
      <c r="AI206" s="1090"/>
    </row>
    <row r="207" ht="15.75" customHeight="1">
      <c r="A207" s="1089"/>
      <c r="B207" s="1089"/>
      <c r="C207" s="1304"/>
      <c r="D207" s="1304"/>
      <c r="E207" s="1304"/>
      <c r="F207" s="1089"/>
      <c r="G207" s="1089"/>
      <c r="H207" s="1089"/>
      <c r="I207" s="1090"/>
      <c r="J207" s="1089"/>
      <c r="K207" s="1089"/>
      <c r="L207" s="1308"/>
      <c r="M207" s="1089"/>
      <c r="N207" s="1309"/>
      <c r="O207" s="1309"/>
      <c r="P207" s="1310"/>
      <c r="Q207" s="1309"/>
      <c r="R207" s="1309"/>
      <c r="S207" s="1089"/>
      <c r="T207" s="1304"/>
      <c r="U207" s="1309"/>
      <c r="V207" s="1310"/>
      <c r="W207" s="1310"/>
      <c r="X207" s="1310"/>
      <c r="Y207" s="1310"/>
      <c r="Z207" s="1311"/>
      <c r="AA207" s="1312"/>
      <c r="AB207" s="1312"/>
      <c r="AC207" s="1088"/>
      <c r="AD207" s="1088"/>
      <c r="AE207" s="1088"/>
      <c r="AF207" s="1089"/>
      <c r="AG207" s="1090"/>
      <c r="AH207" s="1090"/>
      <c r="AI207" s="1090"/>
    </row>
    <row r="208" ht="15.75" customHeight="1">
      <c r="A208" s="1089"/>
      <c r="B208" s="1089"/>
      <c r="C208" s="1304"/>
      <c r="D208" s="1304"/>
      <c r="E208" s="1304"/>
      <c r="F208" s="1089"/>
      <c r="G208" s="1089"/>
      <c r="H208" s="1089"/>
      <c r="I208" s="1090"/>
      <c r="J208" s="1089"/>
      <c r="K208" s="1089"/>
      <c r="L208" s="1308"/>
      <c r="M208" s="1089"/>
      <c r="N208" s="1309"/>
      <c r="O208" s="1309"/>
      <c r="P208" s="1310"/>
      <c r="Q208" s="1309"/>
      <c r="R208" s="1309"/>
      <c r="S208" s="1089"/>
      <c r="T208" s="1304"/>
      <c r="U208" s="1309"/>
      <c r="V208" s="1310"/>
      <c r="W208" s="1310"/>
      <c r="X208" s="1310"/>
      <c r="Y208" s="1310"/>
      <c r="Z208" s="1311"/>
      <c r="AA208" s="1312"/>
      <c r="AB208" s="1312"/>
      <c r="AC208" s="1088"/>
      <c r="AD208" s="1088"/>
      <c r="AE208" s="1088"/>
      <c r="AF208" s="1089"/>
      <c r="AG208" s="1090"/>
      <c r="AH208" s="1090"/>
      <c r="AI208" s="1090"/>
    </row>
    <row r="209" ht="15.75" customHeight="1">
      <c r="A209" s="1089"/>
      <c r="B209" s="1089"/>
      <c r="C209" s="1304"/>
      <c r="D209" s="1304"/>
      <c r="E209" s="1304"/>
      <c r="F209" s="1089"/>
      <c r="G209" s="1089"/>
      <c r="H209" s="1089"/>
      <c r="I209" s="1090"/>
      <c r="J209" s="1089"/>
      <c r="K209" s="1089"/>
      <c r="L209" s="1308"/>
      <c r="M209" s="1089"/>
      <c r="N209" s="1309"/>
      <c r="O209" s="1309"/>
      <c r="P209" s="1310"/>
      <c r="Q209" s="1309"/>
      <c r="R209" s="1309"/>
      <c r="S209" s="1089"/>
      <c r="T209" s="1304"/>
      <c r="U209" s="1309"/>
      <c r="V209" s="1310"/>
      <c r="W209" s="1310"/>
      <c r="X209" s="1310"/>
      <c r="Y209" s="1310"/>
      <c r="Z209" s="1311"/>
      <c r="AA209" s="1312"/>
      <c r="AB209" s="1312"/>
      <c r="AC209" s="1088"/>
      <c r="AD209" s="1088"/>
      <c r="AE209" s="1088"/>
      <c r="AF209" s="1089"/>
      <c r="AG209" s="1090"/>
      <c r="AH209" s="1090"/>
      <c r="AI209" s="1090"/>
    </row>
    <row r="210" ht="15.75" customHeight="1">
      <c r="A210" s="1089"/>
      <c r="B210" s="1089"/>
      <c r="C210" s="1304"/>
      <c r="D210" s="1304"/>
      <c r="E210" s="1304"/>
      <c r="F210" s="1089"/>
      <c r="G210" s="1089"/>
      <c r="H210" s="1089"/>
      <c r="I210" s="1090"/>
      <c r="J210" s="1089"/>
      <c r="K210" s="1089"/>
      <c r="L210" s="1308"/>
      <c r="M210" s="1089"/>
      <c r="N210" s="1309"/>
      <c r="O210" s="1309"/>
      <c r="P210" s="1310"/>
      <c r="Q210" s="1309"/>
      <c r="R210" s="1309"/>
      <c r="S210" s="1089"/>
      <c r="T210" s="1304"/>
      <c r="U210" s="1309"/>
      <c r="V210" s="1310"/>
      <c r="W210" s="1310"/>
      <c r="X210" s="1310"/>
      <c r="Y210" s="1310"/>
      <c r="Z210" s="1311"/>
      <c r="AA210" s="1312"/>
      <c r="AB210" s="1312"/>
      <c r="AC210" s="1088"/>
      <c r="AD210" s="1088"/>
      <c r="AE210" s="1088"/>
      <c r="AF210" s="1089"/>
      <c r="AG210" s="1090"/>
      <c r="AH210" s="1090"/>
      <c r="AI210" s="1090"/>
    </row>
    <row r="211" ht="15.75" customHeight="1">
      <c r="A211" s="1089"/>
      <c r="B211" s="1089"/>
      <c r="C211" s="1304"/>
      <c r="D211" s="1304"/>
      <c r="E211" s="1304"/>
      <c r="F211" s="1089"/>
      <c r="G211" s="1089"/>
      <c r="H211" s="1089"/>
      <c r="I211" s="1090"/>
      <c r="J211" s="1089"/>
      <c r="K211" s="1089"/>
      <c r="L211" s="1308"/>
      <c r="M211" s="1089"/>
      <c r="N211" s="1309"/>
      <c r="O211" s="1309"/>
      <c r="P211" s="1310"/>
      <c r="Q211" s="1309"/>
      <c r="R211" s="1309"/>
      <c r="S211" s="1089"/>
      <c r="T211" s="1304"/>
      <c r="U211" s="1309"/>
      <c r="V211" s="1310"/>
      <c r="W211" s="1310"/>
      <c r="X211" s="1310"/>
      <c r="Y211" s="1310"/>
      <c r="Z211" s="1311"/>
      <c r="AA211" s="1312"/>
      <c r="AB211" s="1312"/>
      <c r="AC211" s="1088"/>
      <c r="AD211" s="1088"/>
      <c r="AE211" s="1088"/>
      <c r="AF211" s="1089"/>
      <c r="AG211" s="1090"/>
      <c r="AH211" s="1090"/>
      <c r="AI211" s="1090"/>
    </row>
    <row r="212" ht="15.75" customHeight="1">
      <c r="A212" s="1089"/>
      <c r="B212" s="1089"/>
      <c r="C212" s="1304"/>
      <c r="D212" s="1304"/>
      <c r="E212" s="1304"/>
      <c r="F212" s="1089"/>
      <c r="G212" s="1089"/>
      <c r="H212" s="1089"/>
      <c r="I212" s="1090"/>
      <c r="J212" s="1089"/>
      <c r="K212" s="1089"/>
      <c r="L212" s="1308"/>
      <c r="M212" s="1089"/>
      <c r="N212" s="1309"/>
      <c r="O212" s="1309"/>
      <c r="P212" s="1310"/>
      <c r="Q212" s="1309"/>
      <c r="R212" s="1309"/>
      <c r="S212" s="1089"/>
      <c r="T212" s="1304"/>
      <c r="U212" s="1309"/>
      <c r="V212" s="1310"/>
      <c r="W212" s="1310"/>
      <c r="X212" s="1310"/>
      <c r="Y212" s="1310"/>
      <c r="Z212" s="1311"/>
      <c r="AA212" s="1312"/>
      <c r="AB212" s="1312"/>
      <c r="AC212" s="1088"/>
      <c r="AD212" s="1088"/>
      <c r="AE212" s="1088"/>
      <c r="AF212" s="1089"/>
      <c r="AG212" s="1090"/>
      <c r="AH212" s="1090"/>
      <c r="AI212" s="1090"/>
    </row>
    <row r="213" ht="15.75" customHeight="1">
      <c r="A213" s="1089"/>
      <c r="B213" s="1089"/>
      <c r="C213" s="1304"/>
      <c r="D213" s="1304"/>
      <c r="E213" s="1304"/>
      <c r="F213" s="1089"/>
      <c r="G213" s="1089"/>
      <c r="H213" s="1089"/>
      <c r="I213" s="1090"/>
      <c r="J213" s="1089"/>
      <c r="K213" s="1089"/>
      <c r="L213" s="1308"/>
      <c r="M213" s="1089"/>
      <c r="N213" s="1309"/>
      <c r="O213" s="1309"/>
      <c r="P213" s="1310"/>
      <c r="Q213" s="1309"/>
      <c r="R213" s="1309"/>
      <c r="S213" s="1089"/>
      <c r="T213" s="1304"/>
      <c r="U213" s="1309"/>
      <c r="V213" s="1310"/>
      <c r="W213" s="1310"/>
      <c r="X213" s="1310"/>
      <c r="Y213" s="1310"/>
      <c r="Z213" s="1311"/>
      <c r="AA213" s="1312"/>
      <c r="AB213" s="1312"/>
      <c r="AC213" s="1088"/>
      <c r="AD213" s="1088"/>
      <c r="AE213" s="1088"/>
      <c r="AF213" s="1089"/>
      <c r="AG213" s="1090"/>
      <c r="AH213" s="1090"/>
      <c r="AI213" s="1090"/>
    </row>
    <row r="214" ht="15.75" customHeight="1">
      <c r="A214" s="1089"/>
      <c r="B214" s="1089"/>
      <c r="C214" s="1304"/>
      <c r="D214" s="1304"/>
      <c r="E214" s="1304"/>
      <c r="F214" s="1089"/>
      <c r="G214" s="1089"/>
      <c r="H214" s="1089"/>
      <c r="I214" s="1090"/>
      <c r="J214" s="1089"/>
      <c r="K214" s="1089"/>
      <c r="L214" s="1308"/>
      <c r="M214" s="1089"/>
      <c r="N214" s="1309"/>
      <c r="O214" s="1309"/>
      <c r="P214" s="1310"/>
      <c r="Q214" s="1309"/>
      <c r="R214" s="1309"/>
      <c r="S214" s="1089"/>
      <c r="T214" s="1304"/>
      <c r="U214" s="1309"/>
      <c r="V214" s="1310"/>
      <c r="W214" s="1310"/>
      <c r="X214" s="1310"/>
      <c r="Y214" s="1310"/>
      <c r="Z214" s="1311"/>
      <c r="AA214" s="1312"/>
      <c r="AB214" s="1312"/>
      <c r="AC214" s="1088"/>
      <c r="AD214" s="1088"/>
      <c r="AE214" s="1088"/>
      <c r="AF214" s="1089"/>
      <c r="AG214" s="1090"/>
      <c r="AH214" s="1090"/>
      <c r="AI214" s="1090"/>
    </row>
    <row r="215" ht="15.75" customHeight="1">
      <c r="A215" s="1089"/>
      <c r="B215" s="1089"/>
      <c r="C215" s="1304"/>
      <c r="D215" s="1304"/>
      <c r="E215" s="1304"/>
      <c r="F215" s="1089"/>
      <c r="G215" s="1089"/>
      <c r="H215" s="1089"/>
      <c r="I215" s="1090"/>
      <c r="J215" s="1089"/>
      <c r="K215" s="1089"/>
      <c r="L215" s="1308"/>
      <c r="M215" s="1089"/>
      <c r="N215" s="1309"/>
      <c r="O215" s="1309"/>
      <c r="P215" s="1310"/>
      <c r="Q215" s="1309"/>
      <c r="R215" s="1309"/>
      <c r="S215" s="1089"/>
      <c r="T215" s="1304"/>
      <c r="U215" s="1309"/>
      <c r="V215" s="1310"/>
      <c r="W215" s="1310"/>
      <c r="X215" s="1310"/>
      <c r="Y215" s="1310"/>
      <c r="Z215" s="1311"/>
      <c r="AA215" s="1312"/>
      <c r="AB215" s="1312"/>
      <c r="AC215" s="1088"/>
      <c r="AD215" s="1088"/>
      <c r="AE215" s="1088"/>
      <c r="AF215" s="1089"/>
      <c r="AG215" s="1090"/>
      <c r="AH215" s="1090"/>
      <c r="AI215" s="1090"/>
    </row>
    <row r="216" ht="15.75" customHeight="1">
      <c r="A216" s="1089"/>
      <c r="B216" s="1089"/>
      <c r="C216" s="1304"/>
      <c r="D216" s="1304"/>
      <c r="E216" s="1304"/>
      <c r="F216" s="1089"/>
      <c r="G216" s="1089"/>
      <c r="H216" s="1089"/>
      <c r="I216" s="1090"/>
      <c r="J216" s="1089"/>
      <c r="K216" s="1089"/>
      <c r="L216" s="1308"/>
      <c r="M216" s="1089"/>
      <c r="N216" s="1309"/>
      <c r="O216" s="1309"/>
      <c r="P216" s="1310"/>
      <c r="Q216" s="1309"/>
      <c r="R216" s="1309"/>
      <c r="S216" s="1089"/>
      <c r="T216" s="1304"/>
      <c r="U216" s="1309"/>
      <c r="V216" s="1310"/>
      <c r="W216" s="1310"/>
      <c r="X216" s="1310"/>
      <c r="Y216" s="1310"/>
      <c r="Z216" s="1311"/>
      <c r="AA216" s="1312"/>
      <c r="AB216" s="1312"/>
      <c r="AC216" s="1088"/>
      <c r="AD216" s="1088"/>
      <c r="AE216" s="1088"/>
      <c r="AF216" s="1089"/>
      <c r="AG216" s="1090"/>
      <c r="AH216" s="1090"/>
      <c r="AI216" s="1090"/>
    </row>
    <row r="217" ht="15.75" customHeight="1">
      <c r="A217" s="1089"/>
      <c r="B217" s="1089"/>
      <c r="C217" s="1304"/>
      <c r="D217" s="1304"/>
      <c r="E217" s="1304"/>
      <c r="F217" s="1089"/>
      <c r="G217" s="1089"/>
      <c r="H217" s="1089"/>
      <c r="I217" s="1090"/>
      <c r="J217" s="1089"/>
      <c r="K217" s="1089"/>
      <c r="L217" s="1308"/>
      <c r="M217" s="1089"/>
      <c r="N217" s="1309"/>
      <c r="O217" s="1309"/>
      <c r="P217" s="1310"/>
      <c r="Q217" s="1309"/>
      <c r="R217" s="1309"/>
      <c r="S217" s="1089"/>
      <c r="T217" s="1304"/>
      <c r="U217" s="1309"/>
      <c r="V217" s="1310"/>
      <c r="W217" s="1310"/>
      <c r="X217" s="1310"/>
      <c r="Y217" s="1310"/>
      <c r="Z217" s="1311"/>
      <c r="AA217" s="1312"/>
      <c r="AB217" s="1312"/>
      <c r="AC217" s="1088"/>
      <c r="AD217" s="1088"/>
      <c r="AE217" s="1088"/>
      <c r="AF217" s="1089"/>
      <c r="AG217" s="1090"/>
      <c r="AH217" s="1090"/>
      <c r="AI217" s="1090"/>
    </row>
    <row r="218" ht="15.75" customHeight="1">
      <c r="A218" s="1089"/>
      <c r="B218" s="1089"/>
      <c r="C218" s="1304"/>
      <c r="D218" s="1304"/>
      <c r="E218" s="1304"/>
      <c r="F218" s="1089"/>
      <c r="G218" s="1089"/>
      <c r="H218" s="1089"/>
      <c r="I218" s="1090"/>
      <c r="J218" s="1089"/>
      <c r="K218" s="1089"/>
      <c r="L218" s="1308"/>
      <c r="M218" s="1089"/>
      <c r="N218" s="1309"/>
      <c r="O218" s="1309"/>
      <c r="P218" s="1310"/>
      <c r="Q218" s="1309"/>
      <c r="R218" s="1309"/>
      <c r="S218" s="1089"/>
      <c r="T218" s="1304"/>
      <c r="U218" s="1309"/>
      <c r="V218" s="1310"/>
      <c r="W218" s="1310"/>
      <c r="X218" s="1310"/>
      <c r="Y218" s="1310"/>
      <c r="Z218" s="1311"/>
      <c r="AA218" s="1312"/>
      <c r="AB218" s="1312"/>
      <c r="AC218" s="1088"/>
      <c r="AD218" s="1088"/>
      <c r="AE218" s="1088"/>
      <c r="AF218" s="1089"/>
      <c r="AG218" s="1090"/>
      <c r="AH218" s="1090"/>
      <c r="AI218" s="1090"/>
    </row>
    <row r="219" ht="15.75" customHeight="1">
      <c r="A219" s="1089"/>
      <c r="B219" s="1089"/>
      <c r="C219" s="1304"/>
      <c r="D219" s="1304"/>
      <c r="E219" s="1304"/>
      <c r="F219" s="1089"/>
      <c r="G219" s="1089"/>
      <c r="H219" s="1089"/>
      <c r="I219" s="1090"/>
      <c r="J219" s="1089"/>
      <c r="K219" s="1089"/>
      <c r="L219" s="1308"/>
      <c r="M219" s="1089"/>
      <c r="N219" s="1309"/>
      <c r="O219" s="1309"/>
      <c r="P219" s="1310"/>
      <c r="Q219" s="1309"/>
      <c r="R219" s="1309"/>
      <c r="S219" s="1089"/>
      <c r="T219" s="1304"/>
      <c r="U219" s="1309"/>
      <c r="V219" s="1310"/>
      <c r="W219" s="1310"/>
      <c r="X219" s="1310"/>
      <c r="Y219" s="1310"/>
      <c r="Z219" s="1311"/>
      <c r="AA219" s="1312"/>
      <c r="AB219" s="1312"/>
      <c r="AC219" s="1088"/>
      <c r="AD219" s="1088"/>
      <c r="AE219" s="1088"/>
      <c r="AF219" s="1089"/>
      <c r="AG219" s="1090"/>
      <c r="AH219" s="1090"/>
      <c r="AI219" s="1090"/>
    </row>
    <row r="220" ht="15.75" customHeight="1">
      <c r="A220" s="1089"/>
      <c r="B220" s="1089"/>
      <c r="C220" s="1304"/>
      <c r="D220" s="1304"/>
      <c r="E220" s="1304"/>
      <c r="F220" s="1089"/>
      <c r="G220" s="1089"/>
      <c r="H220" s="1089"/>
      <c r="I220" s="1090"/>
      <c r="J220" s="1089"/>
      <c r="K220" s="1089"/>
      <c r="L220" s="1308"/>
      <c r="M220" s="1089"/>
      <c r="N220" s="1309"/>
      <c r="O220" s="1309"/>
      <c r="P220" s="1310"/>
      <c r="Q220" s="1309"/>
      <c r="R220" s="1309"/>
      <c r="S220" s="1089"/>
      <c r="T220" s="1304"/>
      <c r="U220" s="1309"/>
      <c r="V220" s="1310"/>
      <c r="W220" s="1310"/>
      <c r="X220" s="1310"/>
      <c r="Y220" s="1310"/>
      <c r="Z220" s="1311"/>
      <c r="AA220" s="1312"/>
      <c r="AB220" s="1312"/>
      <c r="AC220" s="1088"/>
      <c r="AD220" s="1088"/>
      <c r="AE220" s="1088"/>
      <c r="AF220" s="1089"/>
      <c r="AG220" s="1090"/>
      <c r="AH220" s="1090"/>
      <c r="AI220" s="1090"/>
    </row>
    <row r="221" ht="15.75" customHeight="1">
      <c r="A221" s="1089"/>
      <c r="B221" s="1089"/>
      <c r="C221" s="1304"/>
      <c r="D221" s="1304"/>
      <c r="E221" s="1304"/>
      <c r="F221" s="1089"/>
      <c r="G221" s="1089"/>
      <c r="H221" s="1089"/>
      <c r="I221" s="1090"/>
      <c r="J221" s="1089"/>
      <c r="K221" s="1089"/>
      <c r="L221" s="1308"/>
      <c r="M221" s="1089"/>
      <c r="N221" s="1309"/>
      <c r="O221" s="1309"/>
      <c r="P221" s="1310"/>
      <c r="Q221" s="1309"/>
      <c r="R221" s="1309"/>
      <c r="S221" s="1089"/>
      <c r="T221" s="1304"/>
      <c r="U221" s="1309"/>
      <c r="V221" s="1310"/>
      <c r="W221" s="1310"/>
      <c r="X221" s="1310"/>
      <c r="Y221" s="1310"/>
      <c r="Z221" s="1311"/>
      <c r="AA221" s="1312"/>
      <c r="AB221" s="1312"/>
      <c r="AC221" s="1088"/>
      <c r="AD221" s="1088"/>
      <c r="AE221" s="1088"/>
      <c r="AF221" s="1089"/>
      <c r="AG221" s="1090"/>
      <c r="AH221" s="1090"/>
      <c r="AI221" s="1090"/>
    </row>
    <row r="222" ht="15.75" customHeight="1">
      <c r="A222" s="1089"/>
      <c r="B222" s="1089"/>
      <c r="C222" s="1304"/>
      <c r="D222" s="1304"/>
      <c r="E222" s="1304"/>
      <c r="F222" s="1089"/>
      <c r="G222" s="1089"/>
      <c r="H222" s="1089"/>
      <c r="I222" s="1090"/>
      <c r="J222" s="1089"/>
      <c r="K222" s="1089"/>
      <c r="L222" s="1308"/>
      <c r="M222" s="1089"/>
      <c r="N222" s="1309"/>
      <c r="O222" s="1309"/>
      <c r="P222" s="1310"/>
      <c r="Q222" s="1309"/>
      <c r="R222" s="1309"/>
      <c r="S222" s="1089"/>
      <c r="T222" s="1304"/>
      <c r="U222" s="1309"/>
      <c r="V222" s="1310"/>
      <c r="W222" s="1310"/>
      <c r="X222" s="1310"/>
      <c r="Y222" s="1310"/>
      <c r="Z222" s="1311"/>
      <c r="AA222" s="1312"/>
      <c r="AB222" s="1312"/>
      <c r="AC222" s="1088"/>
      <c r="AD222" s="1088"/>
      <c r="AE222" s="1088"/>
      <c r="AF222" s="1089"/>
      <c r="AG222" s="1090"/>
      <c r="AH222" s="1090"/>
      <c r="AI222" s="1090"/>
    </row>
    <row r="223" ht="15.75" customHeight="1">
      <c r="A223" s="1089"/>
      <c r="B223" s="1089"/>
      <c r="C223" s="1304"/>
      <c r="D223" s="1304"/>
      <c r="E223" s="1304"/>
      <c r="F223" s="1089"/>
      <c r="G223" s="1089"/>
      <c r="H223" s="1089"/>
      <c r="I223" s="1090"/>
      <c r="J223" s="1089"/>
      <c r="K223" s="1089"/>
      <c r="L223" s="1308"/>
      <c r="M223" s="1089"/>
      <c r="N223" s="1309"/>
      <c r="O223" s="1309"/>
      <c r="P223" s="1310"/>
      <c r="Q223" s="1309"/>
      <c r="R223" s="1309"/>
      <c r="S223" s="1089"/>
      <c r="T223" s="1304"/>
      <c r="U223" s="1309"/>
      <c r="V223" s="1310"/>
      <c r="W223" s="1310"/>
      <c r="X223" s="1310"/>
      <c r="Y223" s="1310"/>
      <c r="Z223" s="1311"/>
      <c r="AA223" s="1312"/>
      <c r="AB223" s="1312"/>
      <c r="AC223" s="1088"/>
      <c r="AD223" s="1088"/>
      <c r="AE223" s="1088"/>
      <c r="AF223" s="1089"/>
      <c r="AG223" s="1090"/>
      <c r="AH223" s="1090"/>
      <c r="AI223" s="1090"/>
    </row>
    <row r="224" ht="15.75" customHeight="1">
      <c r="A224" s="1089"/>
      <c r="B224" s="1089"/>
      <c r="C224" s="1304"/>
      <c r="D224" s="1304"/>
      <c r="E224" s="1304"/>
      <c r="F224" s="1089"/>
      <c r="G224" s="1089"/>
      <c r="H224" s="1089"/>
      <c r="I224" s="1090"/>
      <c r="J224" s="1089"/>
      <c r="K224" s="1089"/>
      <c r="L224" s="1308"/>
      <c r="M224" s="1089"/>
      <c r="N224" s="1309"/>
      <c r="O224" s="1309"/>
      <c r="P224" s="1310"/>
      <c r="Q224" s="1309"/>
      <c r="R224" s="1309"/>
      <c r="S224" s="1089"/>
      <c r="T224" s="1304"/>
      <c r="U224" s="1309"/>
      <c r="V224" s="1310"/>
      <c r="W224" s="1310"/>
      <c r="X224" s="1310"/>
      <c r="Y224" s="1310"/>
      <c r="Z224" s="1311"/>
      <c r="AA224" s="1312"/>
      <c r="AB224" s="1312"/>
      <c r="AC224" s="1088"/>
      <c r="AD224" s="1088"/>
      <c r="AE224" s="1088"/>
      <c r="AF224" s="1089"/>
      <c r="AG224" s="1090"/>
      <c r="AH224" s="1090"/>
      <c r="AI224" s="1090"/>
    </row>
    <row r="225" ht="15.75" customHeight="1">
      <c r="A225" s="1089"/>
      <c r="B225" s="1089"/>
      <c r="C225" s="1304"/>
      <c r="D225" s="1304"/>
      <c r="E225" s="1304"/>
      <c r="F225" s="1089"/>
      <c r="G225" s="1089"/>
      <c r="H225" s="1089"/>
      <c r="I225" s="1090"/>
      <c r="J225" s="1089"/>
      <c r="K225" s="1089"/>
      <c r="L225" s="1308"/>
      <c r="M225" s="1089"/>
      <c r="N225" s="1309"/>
      <c r="O225" s="1309"/>
      <c r="P225" s="1310"/>
      <c r="Q225" s="1309"/>
      <c r="R225" s="1309"/>
      <c r="S225" s="1089"/>
      <c r="T225" s="1304"/>
      <c r="U225" s="1309"/>
      <c r="V225" s="1310"/>
      <c r="W225" s="1310"/>
      <c r="X225" s="1310"/>
      <c r="Y225" s="1310"/>
      <c r="Z225" s="1311"/>
      <c r="AA225" s="1312"/>
      <c r="AB225" s="1312"/>
      <c r="AC225" s="1088"/>
      <c r="AD225" s="1088"/>
      <c r="AE225" s="1088"/>
      <c r="AF225" s="1089"/>
      <c r="AG225" s="1090"/>
      <c r="AH225" s="1090"/>
      <c r="AI225" s="1090"/>
    </row>
    <row r="226" ht="15.75" customHeight="1">
      <c r="A226" s="1089"/>
      <c r="B226" s="1089"/>
      <c r="C226" s="1304"/>
      <c r="D226" s="1304"/>
      <c r="E226" s="1304"/>
      <c r="F226" s="1089"/>
      <c r="G226" s="1089"/>
      <c r="H226" s="1089"/>
      <c r="I226" s="1090"/>
      <c r="J226" s="1089"/>
      <c r="K226" s="1089"/>
      <c r="L226" s="1308"/>
      <c r="M226" s="1089"/>
      <c r="N226" s="1309"/>
      <c r="O226" s="1309"/>
      <c r="P226" s="1310"/>
      <c r="Q226" s="1309"/>
      <c r="R226" s="1309"/>
      <c r="S226" s="1089"/>
      <c r="T226" s="1304"/>
      <c r="U226" s="1309"/>
      <c r="V226" s="1310"/>
      <c r="W226" s="1310"/>
      <c r="X226" s="1310"/>
      <c r="Y226" s="1310"/>
      <c r="Z226" s="1311"/>
      <c r="AA226" s="1312"/>
      <c r="AB226" s="1312"/>
      <c r="AC226" s="1088"/>
      <c r="AD226" s="1088"/>
      <c r="AE226" s="1088"/>
      <c r="AF226" s="1089"/>
      <c r="AG226" s="1090"/>
      <c r="AH226" s="1090"/>
      <c r="AI226" s="1090"/>
    </row>
    <row r="227" ht="15.75" customHeight="1">
      <c r="A227" s="1089"/>
      <c r="B227" s="1089"/>
      <c r="C227" s="1304"/>
      <c r="D227" s="1304"/>
      <c r="E227" s="1304"/>
      <c r="F227" s="1089"/>
      <c r="G227" s="1089"/>
      <c r="H227" s="1089"/>
      <c r="I227" s="1090"/>
      <c r="J227" s="1089"/>
      <c r="K227" s="1089"/>
      <c r="L227" s="1308"/>
      <c r="M227" s="1089"/>
      <c r="N227" s="1309"/>
      <c r="O227" s="1309"/>
      <c r="P227" s="1310"/>
      <c r="Q227" s="1309"/>
      <c r="R227" s="1309"/>
      <c r="S227" s="1089"/>
      <c r="T227" s="1304"/>
      <c r="U227" s="1309"/>
      <c r="V227" s="1310"/>
      <c r="W227" s="1310"/>
      <c r="X227" s="1310"/>
      <c r="Y227" s="1310"/>
      <c r="Z227" s="1311"/>
      <c r="AA227" s="1312"/>
      <c r="AB227" s="1312"/>
      <c r="AC227" s="1088"/>
      <c r="AD227" s="1088"/>
      <c r="AE227" s="1088"/>
      <c r="AF227" s="1089"/>
      <c r="AG227" s="1090"/>
      <c r="AH227" s="1090"/>
      <c r="AI227" s="1090"/>
    </row>
    <row r="228" ht="15.75" customHeight="1">
      <c r="A228" s="1089"/>
      <c r="B228" s="1089"/>
      <c r="C228" s="1304"/>
      <c r="D228" s="1304"/>
      <c r="E228" s="1304"/>
      <c r="F228" s="1089"/>
      <c r="G228" s="1089"/>
      <c r="H228" s="1089"/>
      <c r="I228" s="1090"/>
      <c r="J228" s="1089"/>
      <c r="K228" s="1089"/>
      <c r="L228" s="1308"/>
      <c r="M228" s="1089"/>
      <c r="N228" s="1309"/>
      <c r="O228" s="1309"/>
      <c r="P228" s="1310"/>
      <c r="Q228" s="1309"/>
      <c r="R228" s="1309"/>
      <c r="S228" s="1089"/>
      <c r="T228" s="1304"/>
      <c r="U228" s="1309"/>
      <c r="V228" s="1310"/>
      <c r="W228" s="1310"/>
      <c r="X228" s="1310"/>
      <c r="Y228" s="1310"/>
      <c r="Z228" s="1311"/>
      <c r="AA228" s="1312"/>
      <c r="AB228" s="1312"/>
      <c r="AC228" s="1088"/>
      <c r="AD228" s="1088"/>
      <c r="AE228" s="1088"/>
      <c r="AF228" s="1089"/>
      <c r="AG228" s="1090"/>
      <c r="AH228" s="1090"/>
      <c r="AI228" s="1090"/>
    </row>
    <row r="229" ht="15.75" customHeight="1">
      <c r="A229" s="1089"/>
      <c r="B229" s="1089"/>
      <c r="C229" s="1304"/>
      <c r="D229" s="1304"/>
      <c r="E229" s="1304"/>
      <c r="F229" s="1089"/>
      <c r="G229" s="1089"/>
      <c r="H229" s="1089"/>
      <c r="I229" s="1090"/>
      <c r="J229" s="1089"/>
      <c r="K229" s="1089"/>
      <c r="L229" s="1308"/>
      <c r="M229" s="1089"/>
      <c r="N229" s="1309"/>
      <c r="O229" s="1309"/>
      <c r="P229" s="1310"/>
      <c r="Q229" s="1309"/>
      <c r="R229" s="1309"/>
      <c r="S229" s="1089"/>
      <c r="T229" s="1304"/>
      <c r="U229" s="1309"/>
      <c r="V229" s="1310"/>
      <c r="W229" s="1310"/>
      <c r="X229" s="1310"/>
      <c r="Y229" s="1310"/>
      <c r="Z229" s="1311"/>
      <c r="AA229" s="1312"/>
      <c r="AB229" s="1312"/>
      <c r="AC229" s="1088"/>
      <c r="AD229" s="1088"/>
      <c r="AE229" s="1088"/>
      <c r="AF229" s="1089"/>
      <c r="AG229" s="1090"/>
      <c r="AH229" s="1090"/>
      <c r="AI229" s="1090"/>
    </row>
    <row r="230" ht="15.75" customHeight="1">
      <c r="A230" s="1089"/>
      <c r="B230" s="1089"/>
      <c r="C230" s="1304"/>
      <c r="D230" s="1304"/>
      <c r="E230" s="1304"/>
      <c r="F230" s="1089"/>
      <c r="G230" s="1089"/>
      <c r="H230" s="1089"/>
      <c r="I230" s="1090"/>
      <c r="J230" s="1089"/>
      <c r="K230" s="1089"/>
      <c r="L230" s="1308"/>
      <c r="M230" s="1089"/>
      <c r="N230" s="1309"/>
      <c r="O230" s="1309"/>
      <c r="P230" s="1310"/>
      <c r="Q230" s="1309"/>
      <c r="R230" s="1309"/>
      <c r="S230" s="1089"/>
      <c r="T230" s="1304"/>
      <c r="U230" s="1309"/>
      <c r="V230" s="1310"/>
      <c r="W230" s="1310"/>
      <c r="X230" s="1310"/>
      <c r="Y230" s="1310"/>
      <c r="Z230" s="1311"/>
      <c r="AA230" s="1312"/>
      <c r="AB230" s="1312"/>
      <c r="AC230" s="1088"/>
      <c r="AD230" s="1088"/>
      <c r="AE230" s="1088"/>
      <c r="AF230" s="1089"/>
      <c r="AG230" s="1090"/>
      <c r="AH230" s="1090"/>
      <c r="AI230" s="1090"/>
    </row>
    <row r="231" ht="15.75" customHeight="1">
      <c r="A231" s="1089"/>
      <c r="B231" s="1089"/>
      <c r="C231" s="1304"/>
      <c r="D231" s="1304"/>
      <c r="E231" s="1304"/>
      <c r="F231" s="1089"/>
      <c r="G231" s="1089"/>
      <c r="H231" s="1089"/>
      <c r="I231" s="1090"/>
      <c r="J231" s="1089"/>
      <c r="K231" s="1089"/>
      <c r="L231" s="1308"/>
      <c r="M231" s="1089"/>
      <c r="N231" s="1309"/>
      <c r="O231" s="1309"/>
      <c r="P231" s="1310"/>
      <c r="Q231" s="1309"/>
      <c r="R231" s="1309"/>
      <c r="S231" s="1089"/>
      <c r="T231" s="1304"/>
      <c r="U231" s="1309"/>
      <c r="V231" s="1310"/>
      <c r="W231" s="1310"/>
      <c r="X231" s="1310"/>
      <c r="Y231" s="1310"/>
      <c r="Z231" s="1311"/>
      <c r="AA231" s="1312"/>
      <c r="AB231" s="1312"/>
      <c r="AC231" s="1088"/>
      <c r="AD231" s="1088"/>
      <c r="AE231" s="1088"/>
      <c r="AF231" s="1089"/>
      <c r="AG231" s="1090"/>
      <c r="AH231" s="1090"/>
      <c r="AI231" s="1090"/>
    </row>
    <row r="232" ht="15.75" customHeight="1">
      <c r="A232" s="1089"/>
      <c r="B232" s="1089"/>
      <c r="C232" s="1304"/>
      <c r="D232" s="1304"/>
      <c r="E232" s="1304"/>
      <c r="F232" s="1089"/>
      <c r="G232" s="1089"/>
      <c r="H232" s="1089"/>
      <c r="I232" s="1090"/>
      <c r="J232" s="1089"/>
      <c r="K232" s="1089"/>
      <c r="L232" s="1308"/>
      <c r="M232" s="1089"/>
      <c r="N232" s="1309"/>
      <c r="O232" s="1309"/>
      <c r="P232" s="1310"/>
      <c r="Q232" s="1309"/>
      <c r="R232" s="1309"/>
      <c r="S232" s="1089"/>
      <c r="T232" s="1304"/>
      <c r="U232" s="1309"/>
      <c r="V232" s="1310"/>
      <c r="W232" s="1310"/>
      <c r="X232" s="1310"/>
      <c r="Y232" s="1310"/>
      <c r="Z232" s="1311"/>
      <c r="AA232" s="1312"/>
      <c r="AB232" s="1312"/>
      <c r="AC232" s="1088"/>
      <c r="AD232" s="1088"/>
      <c r="AE232" s="1088"/>
      <c r="AF232" s="1089"/>
      <c r="AG232" s="1090"/>
      <c r="AH232" s="1090"/>
      <c r="AI232" s="1090"/>
    </row>
    <row r="233" ht="15.75" customHeight="1">
      <c r="A233" s="1089"/>
      <c r="B233" s="1089"/>
      <c r="C233" s="1304"/>
      <c r="D233" s="1304"/>
      <c r="E233" s="1304"/>
      <c r="F233" s="1089"/>
      <c r="G233" s="1089"/>
      <c r="H233" s="1089"/>
      <c r="I233" s="1090"/>
      <c r="J233" s="1089"/>
      <c r="K233" s="1089"/>
      <c r="L233" s="1308"/>
      <c r="M233" s="1089"/>
      <c r="N233" s="1309"/>
      <c r="O233" s="1309"/>
      <c r="P233" s="1310"/>
      <c r="Q233" s="1309"/>
      <c r="R233" s="1309"/>
      <c r="S233" s="1089"/>
      <c r="T233" s="1304"/>
      <c r="U233" s="1309"/>
      <c r="V233" s="1310"/>
      <c r="W233" s="1310"/>
      <c r="X233" s="1310"/>
      <c r="Y233" s="1310"/>
      <c r="Z233" s="1311"/>
      <c r="AA233" s="1312"/>
      <c r="AB233" s="1312"/>
      <c r="AC233" s="1088"/>
      <c r="AD233" s="1088"/>
      <c r="AE233" s="1088"/>
      <c r="AF233" s="1089"/>
      <c r="AG233" s="1090"/>
      <c r="AH233" s="1090"/>
      <c r="AI233" s="1090"/>
    </row>
    <row r="234" ht="15.75" customHeight="1">
      <c r="A234" s="1089"/>
      <c r="B234" s="1089"/>
      <c r="C234" s="1304"/>
      <c r="D234" s="1304"/>
      <c r="E234" s="1304"/>
      <c r="F234" s="1089"/>
      <c r="G234" s="1089"/>
      <c r="H234" s="1089"/>
      <c r="I234" s="1090"/>
      <c r="J234" s="1089"/>
      <c r="K234" s="1089"/>
      <c r="L234" s="1308"/>
      <c r="M234" s="1089"/>
      <c r="N234" s="1309"/>
      <c r="O234" s="1309"/>
      <c r="P234" s="1310"/>
      <c r="Q234" s="1309"/>
      <c r="R234" s="1309"/>
      <c r="S234" s="1089"/>
      <c r="T234" s="1304"/>
      <c r="U234" s="1309"/>
      <c r="V234" s="1310"/>
      <c r="W234" s="1310"/>
      <c r="X234" s="1310"/>
      <c r="Y234" s="1310"/>
      <c r="Z234" s="1311"/>
      <c r="AA234" s="1312"/>
      <c r="AB234" s="1312"/>
      <c r="AC234" s="1088"/>
      <c r="AD234" s="1088"/>
      <c r="AE234" s="1088"/>
      <c r="AF234" s="1089"/>
      <c r="AG234" s="1090"/>
      <c r="AH234" s="1090"/>
      <c r="AI234" s="1090"/>
    </row>
    <row r="235" ht="15.75" customHeight="1">
      <c r="A235" s="1089"/>
      <c r="B235" s="1089"/>
      <c r="C235" s="1304"/>
      <c r="D235" s="1304"/>
      <c r="E235" s="1304"/>
      <c r="F235" s="1089"/>
      <c r="G235" s="1089"/>
      <c r="H235" s="1089"/>
      <c r="I235" s="1090"/>
      <c r="J235" s="1089"/>
      <c r="K235" s="1089"/>
      <c r="L235" s="1308"/>
      <c r="M235" s="1089"/>
      <c r="N235" s="1309"/>
      <c r="O235" s="1309"/>
      <c r="P235" s="1310"/>
      <c r="Q235" s="1309"/>
      <c r="R235" s="1309"/>
      <c r="S235" s="1089"/>
      <c r="T235" s="1304"/>
      <c r="U235" s="1309"/>
      <c r="V235" s="1310"/>
      <c r="W235" s="1310"/>
      <c r="X235" s="1310"/>
      <c r="Y235" s="1310"/>
      <c r="Z235" s="1311"/>
      <c r="AA235" s="1312"/>
      <c r="AB235" s="1312"/>
      <c r="AC235" s="1088"/>
      <c r="AD235" s="1088"/>
      <c r="AE235" s="1088"/>
      <c r="AF235" s="1089"/>
      <c r="AG235" s="1090"/>
      <c r="AH235" s="1090"/>
      <c r="AI235" s="1090"/>
    </row>
    <row r="236" ht="15.75" customHeight="1">
      <c r="A236" s="1089"/>
      <c r="B236" s="1089"/>
      <c r="C236" s="1304"/>
      <c r="D236" s="1304"/>
      <c r="E236" s="1304"/>
      <c r="F236" s="1089"/>
      <c r="G236" s="1089"/>
      <c r="H236" s="1089"/>
      <c r="I236" s="1090"/>
      <c r="J236" s="1089"/>
      <c r="K236" s="1089"/>
      <c r="L236" s="1308"/>
      <c r="M236" s="1089"/>
      <c r="N236" s="1309"/>
      <c r="O236" s="1309"/>
      <c r="P236" s="1310"/>
      <c r="Q236" s="1309"/>
      <c r="R236" s="1309"/>
      <c r="S236" s="1089"/>
      <c r="T236" s="1304"/>
      <c r="U236" s="1309"/>
      <c r="V236" s="1310"/>
      <c r="W236" s="1310"/>
      <c r="X236" s="1310"/>
      <c r="Y236" s="1310"/>
      <c r="Z236" s="1311"/>
      <c r="AA236" s="1312"/>
      <c r="AB236" s="1312"/>
      <c r="AC236" s="1088"/>
      <c r="AD236" s="1088"/>
      <c r="AE236" s="1088"/>
      <c r="AF236" s="1089"/>
      <c r="AG236" s="1090"/>
      <c r="AH236" s="1090"/>
      <c r="AI236" s="1090"/>
    </row>
    <row r="237" ht="15.75" customHeight="1">
      <c r="A237" s="1089"/>
      <c r="B237" s="1089"/>
      <c r="C237" s="1304"/>
      <c r="D237" s="1304"/>
      <c r="E237" s="1304"/>
      <c r="F237" s="1089"/>
      <c r="G237" s="1089"/>
      <c r="H237" s="1089"/>
      <c r="I237" s="1090"/>
      <c r="J237" s="1089"/>
      <c r="K237" s="1089"/>
      <c r="L237" s="1308"/>
      <c r="M237" s="1089"/>
      <c r="N237" s="1309"/>
      <c r="O237" s="1309"/>
      <c r="P237" s="1310"/>
      <c r="Q237" s="1309"/>
      <c r="R237" s="1309"/>
      <c r="S237" s="1089"/>
      <c r="T237" s="1304"/>
      <c r="U237" s="1309"/>
      <c r="V237" s="1310"/>
      <c r="W237" s="1310"/>
      <c r="X237" s="1310"/>
      <c r="Y237" s="1310"/>
      <c r="Z237" s="1311"/>
      <c r="AA237" s="1312"/>
      <c r="AB237" s="1312"/>
      <c r="AC237" s="1088"/>
      <c r="AD237" s="1088"/>
      <c r="AE237" s="1088"/>
      <c r="AF237" s="1089"/>
      <c r="AG237" s="1090"/>
      <c r="AH237" s="1090"/>
      <c r="AI237" s="1090"/>
    </row>
    <row r="238" ht="15.75" customHeight="1">
      <c r="A238" s="1089"/>
      <c r="B238" s="1089"/>
      <c r="C238" s="1304"/>
      <c r="D238" s="1304"/>
      <c r="E238" s="1304"/>
      <c r="F238" s="1089"/>
      <c r="G238" s="1089"/>
      <c r="H238" s="1089"/>
      <c r="I238" s="1090"/>
      <c r="J238" s="1089"/>
      <c r="K238" s="1089"/>
      <c r="L238" s="1308"/>
      <c r="M238" s="1089"/>
      <c r="N238" s="1309"/>
      <c r="O238" s="1309"/>
      <c r="P238" s="1310"/>
      <c r="Q238" s="1309"/>
      <c r="R238" s="1309"/>
      <c r="S238" s="1089"/>
      <c r="T238" s="1304"/>
      <c r="U238" s="1309"/>
      <c r="V238" s="1310"/>
      <c r="W238" s="1310"/>
      <c r="X238" s="1310"/>
      <c r="Y238" s="1310"/>
      <c r="Z238" s="1311"/>
      <c r="AA238" s="1312"/>
      <c r="AB238" s="1312"/>
      <c r="AC238" s="1088"/>
      <c r="AD238" s="1088"/>
      <c r="AE238" s="1088"/>
      <c r="AF238" s="1089"/>
      <c r="AG238" s="1090"/>
      <c r="AH238" s="1090"/>
      <c r="AI238" s="1090"/>
    </row>
    <row r="239" ht="15.75" customHeight="1">
      <c r="A239" s="1089"/>
      <c r="B239" s="1089"/>
      <c r="C239" s="1304"/>
      <c r="D239" s="1304"/>
      <c r="E239" s="1304"/>
      <c r="F239" s="1089"/>
      <c r="G239" s="1089"/>
      <c r="H239" s="1089"/>
      <c r="I239" s="1090"/>
      <c r="J239" s="1089"/>
      <c r="K239" s="1089"/>
      <c r="L239" s="1308"/>
      <c r="M239" s="1089"/>
      <c r="N239" s="1309"/>
      <c r="O239" s="1309"/>
      <c r="P239" s="1310"/>
      <c r="Q239" s="1309"/>
      <c r="R239" s="1309"/>
      <c r="S239" s="1089"/>
      <c r="T239" s="1304"/>
      <c r="U239" s="1309"/>
      <c r="V239" s="1310"/>
      <c r="W239" s="1310"/>
      <c r="X239" s="1310"/>
      <c r="Y239" s="1310"/>
      <c r="Z239" s="1311"/>
      <c r="AA239" s="1312"/>
      <c r="AB239" s="1312"/>
      <c r="AC239" s="1088"/>
      <c r="AD239" s="1088"/>
      <c r="AE239" s="1088"/>
      <c r="AF239" s="1089"/>
      <c r="AG239" s="1090"/>
      <c r="AH239" s="1090"/>
      <c r="AI239" s="1090"/>
    </row>
    <row r="240" ht="15.75" customHeight="1">
      <c r="A240" s="1089"/>
      <c r="B240" s="1089"/>
      <c r="C240" s="1304"/>
      <c r="D240" s="1304"/>
      <c r="E240" s="1304"/>
      <c r="F240" s="1089"/>
      <c r="G240" s="1089"/>
      <c r="H240" s="1089"/>
      <c r="I240" s="1090"/>
      <c r="J240" s="1089"/>
      <c r="K240" s="1089"/>
      <c r="L240" s="1308"/>
      <c r="M240" s="1089"/>
      <c r="N240" s="1309"/>
      <c r="O240" s="1309"/>
      <c r="P240" s="1310"/>
      <c r="Q240" s="1309"/>
      <c r="R240" s="1309"/>
      <c r="S240" s="1089"/>
      <c r="T240" s="1304"/>
      <c r="U240" s="1309"/>
      <c r="V240" s="1310"/>
      <c r="W240" s="1310"/>
      <c r="X240" s="1310"/>
      <c r="Y240" s="1310"/>
      <c r="Z240" s="1311"/>
      <c r="AA240" s="1312"/>
      <c r="AB240" s="1312"/>
      <c r="AC240" s="1088"/>
      <c r="AD240" s="1088"/>
      <c r="AE240" s="1088"/>
      <c r="AF240" s="1089"/>
      <c r="AG240" s="1090"/>
      <c r="AH240" s="1090"/>
      <c r="AI240" s="1090"/>
    </row>
    <row r="241" ht="15.75" customHeight="1">
      <c r="A241" s="1089"/>
      <c r="B241" s="1089"/>
      <c r="C241" s="1304"/>
      <c r="D241" s="1304"/>
      <c r="E241" s="1304"/>
      <c r="F241" s="1089"/>
      <c r="G241" s="1089"/>
      <c r="H241" s="1089"/>
      <c r="I241" s="1090"/>
      <c r="J241" s="1089"/>
      <c r="K241" s="1089"/>
      <c r="L241" s="1308"/>
      <c r="M241" s="1089"/>
      <c r="N241" s="1309"/>
      <c r="O241" s="1309"/>
      <c r="P241" s="1310"/>
      <c r="Q241" s="1309"/>
      <c r="R241" s="1309"/>
      <c r="S241" s="1089"/>
      <c r="T241" s="1304"/>
      <c r="U241" s="1309"/>
      <c r="V241" s="1310"/>
      <c r="W241" s="1310"/>
      <c r="X241" s="1310"/>
      <c r="Y241" s="1310"/>
      <c r="Z241" s="1311"/>
      <c r="AA241" s="1312"/>
      <c r="AB241" s="1312"/>
      <c r="AC241" s="1088"/>
      <c r="AD241" s="1088"/>
      <c r="AE241" s="1088"/>
      <c r="AF241" s="1089"/>
      <c r="AG241" s="1090"/>
      <c r="AH241" s="1090"/>
      <c r="AI241" s="1090"/>
    </row>
    <row r="242" ht="15.75" customHeight="1">
      <c r="A242" s="1089"/>
      <c r="B242" s="1089"/>
      <c r="C242" s="1304"/>
      <c r="D242" s="1304"/>
      <c r="E242" s="1304"/>
      <c r="F242" s="1089"/>
      <c r="G242" s="1089"/>
      <c r="H242" s="1089"/>
      <c r="I242" s="1090"/>
      <c r="J242" s="1089"/>
      <c r="K242" s="1089"/>
      <c r="L242" s="1308"/>
      <c r="M242" s="1089"/>
      <c r="N242" s="1309"/>
      <c r="O242" s="1309"/>
      <c r="P242" s="1310"/>
      <c r="Q242" s="1309"/>
      <c r="R242" s="1309"/>
      <c r="S242" s="1089"/>
      <c r="T242" s="1304"/>
      <c r="U242" s="1309"/>
      <c r="V242" s="1310"/>
      <c r="W242" s="1310"/>
      <c r="X242" s="1310"/>
      <c r="Y242" s="1310"/>
      <c r="Z242" s="1311"/>
      <c r="AA242" s="1312"/>
      <c r="AB242" s="1312"/>
      <c r="AC242" s="1088"/>
      <c r="AD242" s="1088"/>
      <c r="AE242" s="1088"/>
      <c r="AF242" s="1089"/>
      <c r="AG242" s="1090"/>
      <c r="AH242" s="1090"/>
      <c r="AI242" s="1090"/>
    </row>
    <row r="243" ht="15.75" customHeight="1">
      <c r="A243" s="1089"/>
      <c r="B243" s="1089"/>
      <c r="C243" s="1304"/>
      <c r="D243" s="1304"/>
      <c r="E243" s="1304"/>
      <c r="F243" s="1089"/>
      <c r="G243" s="1089"/>
      <c r="H243" s="1089"/>
      <c r="I243" s="1090"/>
      <c r="J243" s="1089"/>
      <c r="K243" s="1089"/>
      <c r="L243" s="1308"/>
      <c r="M243" s="1089"/>
      <c r="N243" s="1309"/>
      <c r="O243" s="1309"/>
      <c r="P243" s="1310"/>
      <c r="Q243" s="1309"/>
      <c r="R243" s="1309"/>
      <c r="S243" s="1089"/>
      <c r="T243" s="1304"/>
      <c r="U243" s="1309"/>
      <c r="V243" s="1310"/>
      <c r="W243" s="1310"/>
      <c r="X243" s="1310"/>
      <c r="Y243" s="1310"/>
      <c r="Z243" s="1311"/>
      <c r="AA243" s="1312"/>
      <c r="AB243" s="1312"/>
      <c r="AC243" s="1088"/>
      <c r="AD243" s="1088"/>
      <c r="AE243" s="1088"/>
      <c r="AF243" s="1089"/>
      <c r="AG243" s="1090"/>
      <c r="AH243" s="1090"/>
      <c r="AI243" s="1090"/>
    </row>
    <row r="244" ht="15.75" customHeight="1">
      <c r="A244" s="1089"/>
      <c r="B244" s="1089"/>
      <c r="C244" s="1304"/>
      <c r="D244" s="1304"/>
      <c r="E244" s="1304"/>
      <c r="F244" s="1089"/>
      <c r="G244" s="1089"/>
      <c r="H244" s="1089"/>
      <c r="I244" s="1090"/>
      <c r="J244" s="1089"/>
      <c r="K244" s="1089"/>
      <c r="L244" s="1308"/>
      <c r="M244" s="1089"/>
      <c r="N244" s="1309"/>
      <c r="O244" s="1309"/>
      <c r="P244" s="1310"/>
      <c r="Q244" s="1309"/>
      <c r="R244" s="1309"/>
      <c r="S244" s="1089"/>
      <c r="T244" s="1304"/>
      <c r="U244" s="1309"/>
      <c r="V244" s="1310"/>
      <c r="W244" s="1310"/>
      <c r="X244" s="1310"/>
      <c r="Y244" s="1310"/>
      <c r="Z244" s="1311"/>
      <c r="AA244" s="1312"/>
      <c r="AB244" s="1312"/>
      <c r="AC244" s="1088"/>
      <c r="AD244" s="1088"/>
      <c r="AE244" s="1088"/>
      <c r="AF244" s="1089"/>
      <c r="AG244" s="1090"/>
      <c r="AH244" s="1090"/>
      <c r="AI244" s="1090"/>
    </row>
    <row r="245" ht="15.75" customHeight="1">
      <c r="A245" s="1089"/>
      <c r="B245" s="1089"/>
      <c r="C245" s="1304"/>
      <c r="D245" s="1304"/>
      <c r="E245" s="1304"/>
      <c r="F245" s="1089"/>
      <c r="G245" s="1089"/>
      <c r="H245" s="1089"/>
      <c r="I245" s="1090"/>
      <c r="J245" s="1089"/>
      <c r="K245" s="1089"/>
      <c r="L245" s="1308"/>
      <c r="M245" s="1089"/>
      <c r="N245" s="1309"/>
      <c r="O245" s="1309"/>
      <c r="P245" s="1310"/>
      <c r="Q245" s="1309"/>
      <c r="R245" s="1309"/>
      <c r="S245" s="1089"/>
      <c r="T245" s="1304"/>
      <c r="U245" s="1309"/>
      <c r="V245" s="1310"/>
      <c r="W245" s="1310"/>
      <c r="X245" s="1310"/>
      <c r="Y245" s="1310"/>
      <c r="Z245" s="1311"/>
      <c r="AA245" s="1312"/>
      <c r="AB245" s="1312"/>
      <c r="AC245" s="1088"/>
      <c r="AD245" s="1088"/>
      <c r="AE245" s="1088"/>
      <c r="AF245" s="1089"/>
      <c r="AG245" s="1090"/>
      <c r="AH245" s="1090"/>
      <c r="AI245" s="1090"/>
    </row>
    <row r="246" ht="15.75" customHeight="1">
      <c r="A246" s="1089"/>
      <c r="B246" s="1089"/>
      <c r="C246" s="1304"/>
      <c r="D246" s="1304"/>
      <c r="E246" s="1304"/>
      <c r="F246" s="1089"/>
      <c r="G246" s="1089"/>
      <c r="H246" s="1089"/>
      <c r="I246" s="1090"/>
      <c r="J246" s="1089"/>
      <c r="K246" s="1089"/>
      <c r="L246" s="1308"/>
      <c r="M246" s="1089"/>
      <c r="N246" s="1309"/>
      <c r="O246" s="1309"/>
      <c r="P246" s="1310"/>
      <c r="Q246" s="1309"/>
      <c r="R246" s="1309"/>
      <c r="S246" s="1089"/>
      <c r="T246" s="1304"/>
      <c r="U246" s="1309"/>
      <c r="V246" s="1310"/>
      <c r="W246" s="1310"/>
      <c r="X246" s="1310"/>
      <c r="Y246" s="1310"/>
      <c r="Z246" s="1311"/>
      <c r="AA246" s="1312"/>
      <c r="AB246" s="1312"/>
      <c r="AC246" s="1088"/>
      <c r="AD246" s="1088"/>
      <c r="AE246" s="1088"/>
      <c r="AF246" s="1089"/>
      <c r="AG246" s="1090"/>
      <c r="AH246" s="1090"/>
      <c r="AI246" s="1090"/>
    </row>
    <row r="247" ht="15.75" customHeight="1">
      <c r="A247" s="1089"/>
      <c r="B247" s="1089"/>
      <c r="C247" s="1304"/>
      <c r="D247" s="1304"/>
      <c r="E247" s="1304"/>
      <c r="F247" s="1089"/>
      <c r="G247" s="1089"/>
      <c r="H247" s="1089"/>
      <c r="I247" s="1090"/>
      <c r="J247" s="1089"/>
      <c r="K247" s="1089"/>
      <c r="L247" s="1308"/>
      <c r="M247" s="1089"/>
      <c r="N247" s="1309"/>
      <c r="O247" s="1309"/>
      <c r="P247" s="1310"/>
      <c r="Q247" s="1309"/>
      <c r="R247" s="1309"/>
      <c r="S247" s="1089"/>
      <c r="T247" s="1304"/>
      <c r="U247" s="1309"/>
      <c r="V247" s="1310"/>
      <c r="W247" s="1310"/>
      <c r="X247" s="1310"/>
      <c r="Y247" s="1310"/>
      <c r="Z247" s="1311"/>
      <c r="AA247" s="1312"/>
      <c r="AB247" s="1312"/>
      <c r="AC247" s="1088"/>
      <c r="AD247" s="1088"/>
      <c r="AE247" s="1088"/>
      <c r="AF247" s="1089"/>
      <c r="AG247" s="1090"/>
      <c r="AH247" s="1090"/>
      <c r="AI247" s="1090"/>
    </row>
    <row r="248" ht="15.75" customHeight="1">
      <c r="A248" s="1089"/>
      <c r="B248" s="1089"/>
      <c r="C248" s="1304"/>
      <c r="D248" s="1304"/>
      <c r="E248" s="1304"/>
      <c r="F248" s="1089"/>
      <c r="G248" s="1089"/>
      <c r="H248" s="1089"/>
      <c r="I248" s="1090"/>
      <c r="J248" s="1089"/>
      <c r="K248" s="1089"/>
      <c r="L248" s="1308"/>
      <c r="M248" s="1089"/>
      <c r="N248" s="1309"/>
      <c r="O248" s="1309"/>
      <c r="P248" s="1310"/>
      <c r="Q248" s="1309"/>
      <c r="R248" s="1309"/>
      <c r="S248" s="1089"/>
      <c r="T248" s="1304"/>
      <c r="U248" s="1309"/>
      <c r="V248" s="1310"/>
      <c r="W248" s="1310"/>
      <c r="X248" s="1310"/>
      <c r="Y248" s="1310"/>
      <c r="Z248" s="1311"/>
      <c r="AA248" s="1312"/>
      <c r="AB248" s="1312"/>
      <c r="AC248" s="1088"/>
      <c r="AD248" s="1088"/>
      <c r="AE248" s="1088"/>
      <c r="AF248" s="1089"/>
      <c r="AG248" s="1090"/>
      <c r="AH248" s="1090"/>
      <c r="AI248" s="1090"/>
    </row>
    <row r="249" ht="15.75" customHeight="1">
      <c r="A249" s="1089"/>
      <c r="B249" s="1089"/>
      <c r="C249" s="1304"/>
      <c r="D249" s="1304"/>
      <c r="E249" s="1304"/>
      <c r="F249" s="1089"/>
      <c r="G249" s="1089"/>
      <c r="H249" s="1089"/>
      <c r="I249" s="1090"/>
      <c r="J249" s="1089"/>
      <c r="K249" s="1089"/>
      <c r="L249" s="1308"/>
      <c r="M249" s="1089"/>
      <c r="N249" s="1309"/>
      <c r="O249" s="1309"/>
      <c r="P249" s="1310"/>
      <c r="Q249" s="1309"/>
      <c r="R249" s="1309"/>
      <c r="S249" s="1089"/>
      <c r="T249" s="1304"/>
      <c r="U249" s="1309"/>
      <c r="V249" s="1310"/>
      <c r="W249" s="1310"/>
      <c r="X249" s="1310"/>
      <c r="Y249" s="1310"/>
      <c r="Z249" s="1311"/>
      <c r="AA249" s="1312"/>
      <c r="AB249" s="1312"/>
      <c r="AC249" s="1088"/>
      <c r="AD249" s="1088"/>
      <c r="AE249" s="1088"/>
      <c r="AF249" s="1089"/>
      <c r="AG249" s="1090"/>
      <c r="AH249" s="1090"/>
      <c r="AI249" s="1090"/>
    </row>
    <row r="250" ht="15.75" customHeight="1">
      <c r="A250" s="1089"/>
      <c r="B250" s="1089"/>
      <c r="C250" s="1304"/>
      <c r="D250" s="1304"/>
      <c r="E250" s="1304"/>
      <c r="F250" s="1089"/>
      <c r="G250" s="1089"/>
      <c r="H250" s="1089"/>
      <c r="I250" s="1090"/>
      <c r="J250" s="1089"/>
      <c r="K250" s="1089"/>
      <c r="L250" s="1308"/>
      <c r="M250" s="1089"/>
      <c r="N250" s="1309"/>
      <c r="O250" s="1309"/>
      <c r="P250" s="1310"/>
      <c r="Q250" s="1309"/>
      <c r="R250" s="1309"/>
      <c r="S250" s="1089"/>
      <c r="T250" s="1304"/>
      <c r="U250" s="1309"/>
      <c r="V250" s="1310"/>
      <c r="W250" s="1310"/>
      <c r="X250" s="1310"/>
      <c r="Y250" s="1310"/>
      <c r="Z250" s="1311"/>
      <c r="AA250" s="1312"/>
      <c r="AB250" s="1312"/>
      <c r="AC250" s="1088"/>
      <c r="AD250" s="1088"/>
      <c r="AE250" s="1088"/>
      <c r="AF250" s="1089"/>
      <c r="AG250" s="1090"/>
      <c r="AH250" s="1090"/>
      <c r="AI250" s="1090"/>
    </row>
    <row r="251" ht="15.75" customHeight="1">
      <c r="A251" s="1089"/>
      <c r="B251" s="1089"/>
      <c r="C251" s="1304"/>
      <c r="D251" s="1304"/>
      <c r="E251" s="1304"/>
      <c r="F251" s="1089"/>
      <c r="G251" s="1089"/>
      <c r="H251" s="1089"/>
      <c r="I251" s="1090"/>
      <c r="J251" s="1089"/>
      <c r="K251" s="1089"/>
      <c r="L251" s="1308"/>
      <c r="M251" s="1089"/>
      <c r="N251" s="1309"/>
      <c r="O251" s="1309"/>
      <c r="P251" s="1310"/>
      <c r="Q251" s="1309"/>
      <c r="R251" s="1309"/>
      <c r="S251" s="1089"/>
      <c r="T251" s="1304"/>
      <c r="U251" s="1309"/>
      <c r="V251" s="1310"/>
      <c r="W251" s="1310"/>
      <c r="X251" s="1310"/>
      <c r="Y251" s="1310"/>
      <c r="Z251" s="1311"/>
      <c r="AA251" s="1312"/>
      <c r="AB251" s="1312"/>
      <c r="AC251" s="1088"/>
      <c r="AD251" s="1088"/>
      <c r="AE251" s="1088"/>
      <c r="AF251" s="1089"/>
      <c r="AG251" s="1090"/>
      <c r="AH251" s="1090"/>
      <c r="AI251" s="1090"/>
    </row>
    <row r="252" ht="15.75" customHeight="1">
      <c r="A252" s="1089"/>
      <c r="B252" s="1089"/>
      <c r="C252" s="1304"/>
      <c r="D252" s="1304"/>
      <c r="E252" s="1304"/>
      <c r="F252" s="1089"/>
      <c r="G252" s="1089"/>
      <c r="H252" s="1089"/>
      <c r="I252" s="1090"/>
      <c r="J252" s="1089"/>
      <c r="K252" s="1089"/>
      <c r="L252" s="1308"/>
      <c r="M252" s="1089"/>
      <c r="N252" s="1309"/>
      <c r="O252" s="1309"/>
      <c r="P252" s="1310"/>
      <c r="Q252" s="1309"/>
      <c r="R252" s="1309"/>
      <c r="S252" s="1089"/>
      <c r="T252" s="1304"/>
      <c r="U252" s="1309"/>
      <c r="V252" s="1310"/>
      <c r="W252" s="1310"/>
      <c r="X252" s="1310"/>
      <c r="Y252" s="1310"/>
      <c r="Z252" s="1311"/>
      <c r="AA252" s="1312"/>
      <c r="AB252" s="1312"/>
      <c r="AC252" s="1088"/>
      <c r="AD252" s="1088"/>
      <c r="AE252" s="1088"/>
      <c r="AF252" s="1089"/>
      <c r="AG252" s="1090"/>
      <c r="AH252" s="1090"/>
      <c r="AI252" s="1090"/>
    </row>
    <row r="253" ht="15.75" customHeight="1">
      <c r="A253" s="1089"/>
      <c r="B253" s="1089"/>
      <c r="C253" s="1304"/>
      <c r="D253" s="1304"/>
      <c r="E253" s="1304"/>
      <c r="F253" s="1089"/>
      <c r="G253" s="1089"/>
      <c r="H253" s="1089"/>
      <c r="I253" s="1090"/>
      <c r="J253" s="1089"/>
      <c r="K253" s="1089"/>
      <c r="L253" s="1308"/>
      <c r="M253" s="1089"/>
      <c r="N253" s="1309"/>
      <c r="O253" s="1309"/>
      <c r="P253" s="1310"/>
      <c r="Q253" s="1309"/>
      <c r="R253" s="1309"/>
      <c r="S253" s="1089"/>
      <c r="T253" s="1304"/>
      <c r="U253" s="1309"/>
      <c r="V253" s="1310"/>
      <c r="W253" s="1310"/>
      <c r="X253" s="1310"/>
      <c r="Y253" s="1310"/>
      <c r="Z253" s="1311"/>
      <c r="AA253" s="1312"/>
      <c r="AB253" s="1312"/>
      <c r="AC253" s="1088"/>
      <c r="AD253" s="1088"/>
      <c r="AE253" s="1088"/>
      <c r="AF253" s="1089"/>
      <c r="AG253" s="1090"/>
      <c r="AH253" s="1090"/>
      <c r="AI253" s="1090"/>
    </row>
    <row r="254" ht="15.75" customHeight="1">
      <c r="A254" s="1089"/>
      <c r="B254" s="1089"/>
      <c r="C254" s="1304"/>
      <c r="D254" s="1304"/>
      <c r="E254" s="1304"/>
      <c r="F254" s="1089"/>
      <c r="G254" s="1089"/>
      <c r="H254" s="1089"/>
      <c r="I254" s="1090"/>
      <c r="J254" s="1089"/>
      <c r="K254" s="1089"/>
      <c r="L254" s="1308"/>
      <c r="M254" s="1089"/>
      <c r="N254" s="1309"/>
      <c r="O254" s="1309"/>
      <c r="P254" s="1310"/>
      <c r="Q254" s="1309"/>
      <c r="R254" s="1309"/>
      <c r="S254" s="1089"/>
      <c r="T254" s="1304"/>
      <c r="U254" s="1309"/>
      <c r="V254" s="1310"/>
      <c r="W254" s="1310"/>
      <c r="X254" s="1310"/>
      <c r="Y254" s="1310"/>
      <c r="Z254" s="1311"/>
      <c r="AA254" s="1312"/>
      <c r="AB254" s="1312"/>
      <c r="AC254" s="1088"/>
      <c r="AD254" s="1088"/>
      <c r="AE254" s="1088"/>
      <c r="AF254" s="1089"/>
      <c r="AG254" s="1090"/>
      <c r="AH254" s="1090"/>
      <c r="AI254" s="1090"/>
    </row>
    <row r="255" ht="15.75" customHeight="1">
      <c r="A255" s="1089"/>
      <c r="B255" s="1089"/>
      <c r="C255" s="1304"/>
      <c r="D255" s="1304"/>
      <c r="E255" s="1304"/>
      <c r="F255" s="1089"/>
      <c r="G255" s="1089"/>
      <c r="H255" s="1089"/>
      <c r="I255" s="1090"/>
      <c r="J255" s="1089"/>
      <c r="K255" s="1089"/>
      <c r="L255" s="1308"/>
      <c r="M255" s="1089"/>
      <c r="N255" s="1309"/>
      <c r="O255" s="1309"/>
      <c r="P255" s="1310"/>
      <c r="Q255" s="1309"/>
      <c r="R255" s="1309"/>
      <c r="S255" s="1089"/>
      <c r="T255" s="1304"/>
      <c r="U255" s="1309"/>
      <c r="V255" s="1310"/>
      <c r="W255" s="1310"/>
      <c r="X255" s="1310"/>
      <c r="Y255" s="1310"/>
      <c r="Z255" s="1311"/>
      <c r="AA255" s="1312"/>
      <c r="AB255" s="1312"/>
      <c r="AC255" s="1088"/>
      <c r="AD255" s="1088"/>
      <c r="AE255" s="1088"/>
      <c r="AF255" s="1089"/>
      <c r="AG255" s="1090"/>
      <c r="AH255" s="1090"/>
      <c r="AI255" s="1090"/>
    </row>
    <row r="256" ht="15.75" customHeight="1">
      <c r="A256" s="1089"/>
      <c r="B256" s="1089"/>
      <c r="C256" s="1304"/>
      <c r="D256" s="1304"/>
      <c r="E256" s="1304"/>
      <c r="F256" s="1089"/>
      <c r="G256" s="1089"/>
      <c r="H256" s="1089"/>
      <c r="I256" s="1090"/>
      <c r="J256" s="1089"/>
      <c r="K256" s="1089"/>
      <c r="L256" s="1308"/>
      <c r="M256" s="1089"/>
      <c r="N256" s="1309"/>
      <c r="O256" s="1309"/>
      <c r="P256" s="1310"/>
      <c r="Q256" s="1309"/>
      <c r="R256" s="1309"/>
      <c r="S256" s="1089"/>
      <c r="T256" s="1304"/>
      <c r="U256" s="1309"/>
      <c r="V256" s="1310"/>
      <c r="W256" s="1310"/>
      <c r="X256" s="1310"/>
      <c r="Y256" s="1310"/>
      <c r="Z256" s="1311"/>
      <c r="AA256" s="1312"/>
      <c r="AB256" s="1312"/>
      <c r="AC256" s="1088"/>
      <c r="AD256" s="1088"/>
      <c r="AE256" s="1088"/>
      <c r="AF256" s="1089"/>
      <c r="AG256" s="1090"/>
      <c r="AH256" s="1090"/>
      <c r="AI256" s="1090"/>
    </row>
    <row r="257" ht="15.75" customHeight="1">
      <c r="A257" s="1089"/>
      <c r="B257" s="1089"/>
      <c r="C257" s="1304"/>
      <c r="D257" s="1304"/>
      <c r="E257" s="1304"/>
      <c r="F257" s="1089"/>
      <c r="G257" s="1089"/>
      <c r="H257" s="1089"/>
      <c r="I257" s="1090"/>
      <c r="J257" s="1089"/>
      <c r="K257" s="1089"/>
      <c r="L257" s="1308"/>
      <c r="M257" s="1089"/>
      <c r="N257" s="1309"/>
      <c r="O257" s="1309"/>
      <c r="P257" s="1310"/>
      <c r="Q257" s="1309"/>
      <c r="R257" s="1309"/>
      <c r="S257" s="1089"/>
      <c r="T257" s="1304"/>
      <c r="U257" s="1309"/>
      <c r="V257" s="1310"/>
      <c r="W257" s="1310"/>
      <c r="X257" s="1310"/>
      <c r="Y257" s="1310"/>
      <c r="Z257" s="1311"/>
      <c r="AA257" s="1312"/>
      <c r="AB257" s="1312"/>
      <c r="AC257" s="1088"/>
      <c r="AD257" s="1088"/>
      <c r="AE257" s="1088"/>
      <c r="AF257" s="1089"/>
      <c r="AG257" s="1090"/>
      <c r="AH257" s="1090"/>
      <c r="AI257" s="1090"/>
    </row>
    <row r="258" ht="15.75" customHeight="1">
      <c r="A258" s="1089"/>
      <c r="B258" s="1089"/>
      <c r="C258" s="1304"/>
      <c r="D258" s="1304"/>
      <c r="E258" s="1304"/>
      <c r="F258" s="1089"/>
      <c r="G258" s="1089"/>
      <c r="H258" s="1089"/>
      <c r="I258" s="1090"/>
      <c r="J258" s="1089"/>
      <c r="K258" s="1089"/>
      <c r="L258" s="1308"/>
      <c r="M258" s="1089"/>
      <c r="N258" s="1309"/>
      <c r="O258" s="1309"/>
      <c r="P258" s="1310"/>
      <c r="Q258" s="1309"/>
      <c r="R258" s="1309"/>
      <c r="S258" s="1089"/>
      <c r="T258" s="1304"/>
      <c r="U258" s="1309"/>
      <c r="V258" s="1310"/>
      <c r="W258" s="1310"/>
      <c r="X258" s="1310"/>
      <c r="Y258" s="1310"/>
      <c r="Z258" s="1311"/>
      <c r="AA258" s="1312"/>
      <c r="AB258" s="1312"/>
      <c r="AC258" s="1088"/>
      <c r="AD258" s="1088"/>
      <c r="AE258" s="1088"/>
      <c r="AF258" s="1089"/>
      <c r="AG258" s="1090"/>
      <c r="AH258" s="1090"/>
      <c r="AI258" s="1090"/>
    </row>
    <row r="259" ht="15.75" customHeight="1">
      <c r="A259" s="1089"/>
      <c r="B259" s="1089"/>
      <c r="C259" s="1304"/>
      <c r="D259" s="1304"/>
      <c r="E259" s="1304"/>
      <c r="F259" s="1089"/>
      <c r="G259" s="1089"/>
      <c r="H259" s="1089"/>
      <c r="I259" s="1090"/>
      <c r="J259" s="1089"/>
      <c r="K259" s="1089"/>
      <c r="L259" s="1308"/>
      <c r="M259" s="1089"/>
      <c r="N259" s="1309"/>
      <c r="O259" s="1309"/>
      <c r="P259" s="1310"/>
      <c r="Q259" s="1309"/>
      <c r="R259" s="1309"/>
      <c r="S259" s="1089"/>
      <c r="T259" s="1304"/>
      <c r="U259" s="1309"/>
      <c r="V259" s="1310"/>
      <c r="W259" s="1310"/>
      <c r="X259" s="1310"/>
      <c r="Y259" s="1310"/>
      <c r="Z259" s="1311"/>
      <c r="AA259" s="1312"/>
      <c r="AB259" s="1312"/>
      <c r="AC259" s="1088"/>
      <c r="AD259" s="1088"/>
      <c r="AE259" s="1088"/>
      <c r="AF259" s="1089"/>
      <c r="AG259" s="1090"/>
      <c r="AH259" s="1090"/>
      <c r="AI259" s="1090"/>
    </row>
    <row r="260" ht="15.75" customHeight="1">
      <c r="A260" s="1089"/>
      <c r="B260" s="1089"/>
      <c r="C260" s="1304"/>
      <c r="D260" s="1304"/>
      <c r="E260" s="1304"/>
      <c r="F260" s="1089"/>
      <c r="G260" s="1089"/>
      <c r="H260" s="1089"/>
      <c r="I260" s="1090"/>
      <c r="J260" s="1089"/>
      <c r="K260" s="1089"/>
      <c r="L260" s="1308"/>
      <c r="M260" s="1089"/>
      <c r="N260" s="1309"/>
      <c r="O260" s="1309"/>
      <c r="P260" s="1310"/>
      <c r="Q260" s="1309"/>
      <c r="R260" s="1309"/>
      <c r="S260" s="1089"/>
      <c r="T260" s="1304"/>
      <c r="U260" s="1309"/>
      <c r="V260" s="1310"/>
      <c r="W260" s="1310"/>
      <c r="X260" s="1310"/>
      <c r="Y260" s="1310"/>
      <c r="Z260" s="1311"/>
      <c r="AA260" s="1312"/>
      <c r="AB260" s="1312"/>
      <c r="AC260" s="1088"/>
      <c r="AD260" s="1088"/>
      <c r="AE260" s="1088"/>
      <c r="AF260" s="1089"/>
      <c r="AG260" s="1090"/>
      <c r="AH260" s="1090"/>
      <c r="AI260" s="1090"/>
    </row>
    <row r="261" ht="15.75" customHeight="1">
      <c r="A261" s="1089"/>
      <c r="B261" s="1089"/>
      <c r="C261" s="1304"/>
      <c r="D261" s="1304"/>
      <c r="E261" s="1304"/>
      <c r="F261" s="1089"/>
      <c r="G261" s="1089"/>
      <c r="H261" s="1089"/>
      <c r="I261" s="1090"/>
      <c r="J261" s="1089"/>
      <c r="K261" s="1089"/>
      <c r="L261" s="1308"/>
      <c r="M261" s="1089"/>
      <c r="N261" s="1309"/>
      <c r="O261" s="1309"/>
      <c r="P261" s="1310"/>
      <c r="Q261" s="1309"/>
      <c r="R261" s="1309"/>
      <c r="S261" s="1089"/>
      <c r="T261" s="1304"/>
      <c r="U261" s="1309"/>
      <c r="V261" s="1310"/>
      <c r="W261" s="1310"/>
      <c r="X261" s="1310"/>
      <c r="Y261" s="1310"/>
      <c r="Z261" s="1311"/>
      <c r="AA261" s="1312"/>
      <c r="AB261" s="1312"/>
      <c r="AC261" s="1088"/>
      <c r="AD261" s="1088"/>
      <c r="AE261" s="1088"/>
      <c r="AF261" s="1089"/>
      <c r="AG261" s="1090"/>
      <c r="AH261" s="1090"/>
      <c r="AI261" s="1090"/>
    </row>
    <row r="262" ht="15.75" customHeight="1">
      <c r="A262" s="1089"/>
      <c r="B262" s="1089"/>
      <c r="C262" s="1304"/>
      <c r="D262" s="1304"/>
      <c r="E262" s="1304"/>
      <c r="F262" s="1089"/>
      <c r="G262" s="1089"/>
      <c r="H262" s="1089"/>
      <c r="I262" s="1090"/>
      <c r="J262" s="1089"/>
      <c r="K262" s="1089"/>
      <c r="L262" s="1308"/>
      <c r="M262" s="1089"/>
      <c r="N262" s="1309"/>
      <c r="O262" s="1309"/>
      <c r="P262" s="1310"/>
      <c r="Q262" s="1309"/>
      <c r="R262" s="1309"/>
      <c r="S262" s="1089"/>
      <c r="T262" s="1304"/>
      <c r="U262" s="1309"/>
      <c r="V262" s="1310"/>
      <c r="W262" s="1310"/>
      <c r="X262" s="1310"/>
      <c r="Y262" s="1310"/>
      <c r="Z262" s="1311"/>
      <c r="AA262" s="1312"/>
      <c r="AB262" s="1312"/>
      <c r="AC262" s="1088"/>
      <c r="AD262" s="1088"/>
      <c r="AE262" s="1088"/>
      <c r="AF262" s="1089"/>
      <c r="AG262" s="1090"/>
      <c r="AH262" s="1090"/>
      <c r="AI262" s="1090"/>
    </row>
    <row r="263" ht="15.75" customHeight="1">
      <c r="A263" s="1089"/>
      <c r="B263" s="1089"/>
      <c r="C263" s="1304"/>
      <c r="D263" s="1304"/>
      <c r="E263" s="1304"/>
      <c r="F263" s="1089"/>
      <c r="G263" s="1089"/>
      <c r="H263" s="1089"/>
      <c r="I263" s="1090"/>
      <c r="J263" s="1089"/>
      <c r="K263" s="1089"/>
      <c r="L263" s="1308"/>
      <c r="M263" s="1089"/>
      <c r="N263" s="1309"/>
      <c r="O263" s="1309"/>
      <c r="P263" s="1310"/>
      <c r="Q263" s="1309"/>
      <c r="R263" s="1309"/>
      <c r="S263" s="1089"/>
      <c r="T263" s="1304"/>
      <c r="U263" s="1309"/>
      <c r="V263" s="1310"/>
      <c r="W263" s="1310"/>
      <c r="X263" s="1310"/>
      <c r="Y263" s="1310"/>
      <c r="Z263" s="1311"/>
      <c r="AA263" s="1312"/>
      <c r="AB263" s="1312"/>
      <c r="AC263" s="1088"/>
      <c r="AD263" s="1088"/>
      <c r="AE263" s="1088"/>
      <c r="AF263" s="1089"/>
      <c r="AG263" s="1090"/>
      <c r="AH263" s="1090"/>
      <c r="AI263" s="1090"/>
    </row>
    <row r="264" ht="15.75" customHeight="1">
      <c r="A264" s="1089"/>
      <c r="B264" s="1089"/>
      <c r="C264" s="1304"/>
      <c r="D264" s="1304"/>
      <c r="E264" s="1304"/>
      <c r="F264" s="1089"/>
      <c r="G264" s="1089"/>
      <c r="H264" s="1089"/>
      <c r="I264" s="1090"/>
      <c r="J264" s="1089"/>
      <c r="K264" s="1089"/>
      <c r="L264" s="1308"/>
      <c r="M264" s="1089"/>
      <c r="N264" s="1309"/>
      <c r="O264" s="1309"/>
      <c r="P264" s="1310"/>
      <c r="Q264" s="1309"/>
      <c r="R264" s="1309"/>
      <c r="S264" s="1089"/>
      <c r="T264" s="1304"/>
      <c r="U264" s="1309"/>
      <c r="V264" s="1310"/>
      <c r="W264" s="1310"/>
      <c r="X264" s="1310"/>
      <c r="Y264" s="1310"/>
      <c r="Z264" s="1311"/>
      <c r="AA264" s="1312"/>
      <c r="AB264" s="1312"/>
      <c r="AC264" s="1088"/>
      <c r="AD264" s="1088"/>
      <c r="AE264" s="1088"/>
      <c r="AF264" s="1089"/>
      <c r="AG264" s="1090"/>
      <c r="AH264" s="1090"/>
      <c r="AI264" s="1090"/>
    </row>
    <row r="265" ht="15.75" customHeight="1">
      <c r="A265" s="1089"/>
      <c r="B265" s="1089"/>
      <c r="C265" s="1304"/>
      <c r="D265" s="1304"/>
      <c r="E265" s="1304"/>
      <c r="F265" s="1089"/>
      <c r="G265" s="1089"/>
      <c r="H265" s="1089"/>
      <c r="I265" s="1090"/>
      <c r="J265" s="1089"/>
      <c r="K265" s="1089"/>
      <c r="L265" s="1308"/>
      <c r="M265" s="1089"/>
      <c r="N265" s="1309"/>
      <c r="O265" s="1309"/>
      <c r="P265" s="1310"/>
      <c r="Q265" s="1309"/>
      <c r="R265" s="1309"/>
      <c r="S265" s="1089"/>
      <c r="T265" s="1304"/>
      <c r="U265" s="1309"/>
      <c r="V265" s="1310"/>
      <c r="W265" s="1310"/>
      <c r="X265" s="1310"/>
      <c r="Y265" s="1310"/>
      <c r="Z265" s="1311"/>
      <c r="AA265" s="1312"/>
      <c r="AB265" s="1312"/>
      <c r="AC265" s="1088"/>
      <c r="AD265" s="1088"/>
      <c r="AE265" s="1088"/>
      <c r="AF265" s="1089"/>
      <c r="AG265" s="1090"/>
      <c r="AH265" s="1090"/>
      <c r="AI265" s="1090"/>
    </row>
    <row r="266" ht="15.75" customHeight="1">
      <c r="A266" s="1089"/>
      <c r="B266" s="1089"/>
      <c r="C266" s="1304"/>
      <c r="D266" s="1304"/>
      <c r="E266" s="1304"/>
      <c r="F266" s="1089"/>
      <c r="G266" s="1089"/>
      <c r="H266" s="1089"/>
      <c r="I266" s="1090"/>
      <c r="J266" s="1089"/>
      <c r="K266" s="1089"/>
      <c r="L266" s="1308"/>
      <c r="M266" s="1089"/>
      <c r="N266" s="1309"/>
      <c r="O266" s="1309"/>
      <c r="P266" s="1310"/>
      <c r="Q266" s="1309"/>
      <c r="R266" s="1309"/>
      <c r="S266" s="1089"/>
      <c r="T266" s="1304"/>
      <c r="U266" s="1309"/>
      <c r="V266" s="1310"/>
      <c r="W266" s="1310"/>
      <c r="X266" s="1310"/>
      <c r="Y266" s="1310"/>
      <c r="Z266" s="1311"/>
      <c r="AA266" s="1312"/>
      <c r="AB266" s="1312"/>
      <c r="AC266" s="1088"/>
      <c r="AD266" s="1088"/>
      <c r="AE266" s="1088"/>
      <c r="AF266" s="1089"/>
      <c r="AG266" s="1090"/>
      <c r="AH266" s="1090"/>
      <c r="AI266" s="1090"/>
    </row>
    <row r="267" ht="15.75" customHeight="1">
      <c r="A267" s="1089"/>
      <c r="B267" s="1089"/>
      <c r="C267" s="1304"/>
      <c r="D267" s="1304"/>
      <c r="E267" s="1304"/>
      <c r="F267" s="1089"/>
      <c r="G267" s="1089"/>
      <c r="H267" s="1089"/>
      <c r="I267" s="1090"/>
      <c r="J267" s="1089"/>
      <c r="K267" s="1089"/>
      <c r="L267" s="1308"/>
      <c r="M267" s="1089"/>
      <c r="N267" s="1309"/>
      <c r="O267" s="1309"/>
      <c r="P267" s="1310"/>
      <c r="Q267" s="1309"/>
      <c r="R267" s="1309"/>
      <c r="S267" s="1089"/>
      <c r="T267" s="1304"/>
      <c r="U267" s="1309"/>
      <c r="V267" s="1310"/>
      <c r="W267" s="1310"/>
      <c r="X267" s="1310"/>
      <c r="Y267" s="1310"/>
      <c r="Z267" s="1311"/>
      <c r="AA267" s="1312"/>
      <c r="AB267" s="1312"/>
      <c r="AC267" s="1088"/>
      <c r="AD267" s="1088"/>
      <c r="AE267" s="1088"/>
      <c r="AF267" s="1089"/>
      <c r="AG267" s="1090"/>
      <c r="AH267" s="1090"/>
      <c r="AI267" s="1090"/>
    </row>
    <row r="268" ht="15.75" customHeight="1">
      <c r="A268" s="1089"/>
      <c r="B268" s="1089"/>
      <c r="C268" s="1304"/>
      <c r="D268" s="1304"/>
      <c r="E268" s="1304"/>
      <c r="F268" s="1089"/>
      <c r="G268" s="1089"/>
      <c r="H268" s="1089"/>
      <c r="I268" s="1090"/>
      <c r="J268" s="1089"/>
      <c r="K268" s="1089"/>
      <c r="L268" s="1308"/>
      <c r="M268" s="1089"/>
      <c r="N268" s="1309"/>
      <c r="O268" s="1309"/>
      <c r="P268" s="1310"/>
      <c r="Q268" s="1309"/>
      <c r="R268" s="1309"/>
      <c r="S268" s="1089"/>
      <c r="T268" s="1304"/>
      <c r="U268" s="1309"/>
      <c r="V268" s="1310"/>
      <c r="W268" s="1310"/>
      <c r="X268" s="1310"/>
      <c r="Y268" s="1310"/>
      <c r="Z268" s="1311"/>
      <c r="AA268" s="1312"/>
      <c r="AB268" s="1312"/>
      <c r="AC268" s="1088"/>
      <c r="AD268" s="1088"/>
      <c r="AE268" s="1088"/>
      <c r="AF268" s="1089"/>
      <c r="AG268" s="1090"/>
      <c r="AH268" s="1090"/>
      <c r="AI268" s="1090"/>
    </row>
    <row r="269" ht="15.75" customHeight="1">
      <c r="A269" s="1089"/>
      <c r="B269" s="1089"/>
      <c r="C269" s="1304"/>
      <c r="D269" s="1304"/>
      <c r="E269" s="1304"/>
      <c r="F269" s="1089"/>
      <c r="G269" s="1089"/>
      <c r="H269" s="1089"/>
      <c r="I269" s="1090"/>
      <c r="J269" s="1089"/>
      <c r="K269" s="1089"/>
      <c r="L269" s="1308"/>
      <c r="M269" s="1089"/>
      <c r="N269" s="1309"/>
      <c r="O269" s="1309"/>
      <c r="P269" s="1310"/>
      <c r="Q269" s="1309"/>
      <c r="R269" s="1309"/>
      <c r="S269" s="1089"/>
      <c r="T269" s="1304"/>
      <c r="U269" s="1309"/>
      <c r="V269" s="1310"/>
      <c r="W269" s="1310"/>
      <c r="X269" s="1310"/>
      <c r="Y269" s="1310"/>
      <c r="Z269" s="1311"/>
      <c r="AA269" s="1312"/>
      <c r="AB269" s="1312"/>
      <c r="AC269" s="1088"/>
      <c r="AD269" s="1088"/>
      <c r="AE269" s="1088"/>
      <c r="AF269" s="1089"/>
      <c r="AG269" s="1090"/>
      <c r="AH269" s="1090"/>
      <c r="AI269" s="1090"/>
    </row>
    <row r="270" ht="15.75" customHeight="1">
      <c r="A270" s="1089"/>
      <c r="B270" s="1089"/>
      <c r="C270" s="1304"/>
      <c r="D270" s="1304"/>
      <c r="E270" s="1304"/>
      <c r="F270" s="1089"/>
      <c r="G270" s="1089"/>
      <c r="H270" s="1089"/>
      <c r="I270" s="1090"/>
      <c r="J270" s="1089"/>
      <c r="K270" s="1089"/>
      <c r="L270" s="1308"/>
      <c r="M270" s="1089"/>
      <c r="N270" s="1309"/>
      <c r="O270" s="1309"/>
      <c r="P270" s="1310"/>
      <c r="Q270" s="1309"/>
      <c r="R270" s="1309"/>
      <c r="S270" s="1089"/>
      <c r="T270" s="1304"/>
      <c r="U270" s="1309"/>
      <c r="V270" s="1310"/>
      <c r="W270" s="1310"/>
      <c r="X270" s="1310"/>
      <c r="Y270" s="1310"/>
      <c r="Z270" s="1311"/>
      <c r="AA270" s="1312"/>
      <c r="AB270" s="1312"/>
      <c r="AC270" s="1088"/>
      <c r="AD270" s="1088"/>
      <c r="AE270" s="1088"/>
      <c r="AF270" s="1089"/>
      <c r="AG270" s="1090"/>
      <c r="AH270" s="1090"/>
      <c r="AI270" s="1090"/>
    </row>
    <row r="271" ht="15.75" customHeight="1">
      <c r="A271" s="1089"/>
      <c r="B271" s="1089"/>
      <c r="C271" s="1304"/>
      <c r="D271" s="1304"/>
      <c r="E271" s="1304"/>
      <c r="F271" s="1089"/>
      <c r="G271" s="1089"/>
      <c r="H271" s="1089"/>
      <c r="I271" s="1090"/>
      <c r="J271" s="1089"/>
      <c r="K271" s="1089"/>
      <c r="L271" s="1308"/>
      <c r="M271" s="1089"/>
      <c r="N271" s="1309"/>
      <c r="O271" s="1309"/>
      <c r="P271" s="1310"/>
      <c r="Q271" s="1309"/>
      <c r="R271" s="1309"/>
      <c r="S271" s="1089"/>
      <c r="T271" s="1304"/>
      <c r="U271" s="1309"/>
      <c r="V271" s="1310"/>
      <c r="W271" s="1310"/>
      <c r="X271" s="1310"/>
      <c r="Y271" s="1310"/>
      <c r="Z271" s="1311"/>
      <c r="AA271" s="1312"/>
      <c r="AB271" s="1312"/>
      <c r="AC271" s="1088"/>
      <c r="AD271" s="1088"/>
      <c r="AE271" s="1088"/>
      <c r="AF271" s="1089"/>
      <c r="AG271" s="1090"/>
      <c r="AH271" s="1090"/>
      <c r="AI271" s="1090"/>
    </row>
    <row r="272" ht="15.75" customHeight="1">
      <c r="A272" s="1089"/>
      <c r="B272" s="1089"/>
      <c r="C272" s="1304"/>
      <c r="D272" s="1304"/>
      <c r="E272" s="1304"/>
      <c r="F272" s="1089"/>
      <c r="G272" s="1089"/>
      <c r="H272" s="1089"/>
      <c r="I272" s="1090"/>
      <c r="J272" s="1089"/>
      <c r="K272" s="1089"/>
      <c r="L272" s="1308"/>
      <c r="M272" s="1089"/>
      <c r="N272" s="1309"/>
      <c r="O272" s="1309"/>
      <c r="P272" s="1310"/>
      <c r="Q272" s="1309"/>
      <c r="R272" s="1309"/>
      <c r="S272" s="1089"/>
      <c r="T272" s="1304"/>
      <c r="U272" s="1309"/>
      <c r="V272" s="1310"/>
      <c r="W272" s="1310"/>
      <c r="X272" s="1310"/>
      <c r="Y272" s="1310"/>
      <c r="Z272" s="1311"/>
      <c r="AA272" s="1312"/>
      <c r="AB272" s="1312"/>
      <c r="AC272" s="1088"/>
      <c r="AD272" s="1088"/>
      <c r="AE272" s="1088"/>
      <c r="AF272" s="1089"/>
      <c r="AG272" s="1090"/>
      <c r="AH272" s="1090"/>
      <c r="AI272" s="1090"/>
    </row>
    <row r="273" ht="15.75" customHeight="1">
      <c r="A273" s="1089"/>
      <c r="B273" s="1089"/>
      <c r="C273" s="1304"/>
      <c r="D273" s="1304"/>
      <c r="E273" s="1304"/>
      <c r="F273" s="1089"/>
      <c r="G273" s="1089"/>
      <c r="H273" s="1089"/>
      <c r="I273" s="1090"/>
      <c r="J273" s="1089"/>
      <c r="K273" s="1089"/>
      <c r="L273" s="1308"/>
      <c r="M273" s="1089"/>
      <c r="N273" s="1309"/>
      <c r="O273" s="1309"/>
      <c r="P273" s="1310"/>
      <c r="Q273" s="1309"/>
      <c r="R273" s="1309"/>
      <c r="S273" s="1089"/>
      <c r="T273" s="1304"/>
      <c r="U273" s="1309"/>
      <c r="V273" s="1310"/>
      <c r="W273" s="1310"/>
      <c r="X273" s="1310"/>
      <c r="Y273" s="1310"/>
      <c r="Z273" s="1311"/>
      <c r="AA273" s="1312"/>
      <c r="AB273" s="1312"/>
      <c r="AC273" s="1088"/>
      <c r="AD273" s="1088"/>
      <c r="AE273" s="1088"/>
      <c r="AF273" s="1089"/>
      <c r="AG273" s="1090"/>
      <c r="AH273" s="1090"/>
      <c r="AI273" s="1090"/>
    </row>
    <row r="274" ht="15.75" customHeight="1">
      <c r="A274" s="1089"/>
      <c r="B274" s="1089"/>
      <c r="C274" s="1304"/>
      <c r="D274" s="1304"/>
      <c r="E274" s="1304"/>
      <c r="F274" s="1089"/>
      <c r="G274" s="1089"/>
      <c r="H274" s="1089"/>
      <c r="I274" s="1090"/>
      <c r="J274" s="1089"/>
      <c r="K274" s="1089"/>
      <c r="L274" s="1308"/>
      <c r="M274" s="1089"/>
      <c r="N274" s="1309"/>
      <c r="O274" s="1309"/>
      <c r="P274" s="1310"/>
      <c r="Q274" s="1309"/>
      <c r="R274" s="1309"/>
      <c r="S274" s="1089"/>
      <c r="T274" s="1304"/>
      <c r="U274" s="1309"/>
      <c r="V274" s="1310"/>
      <c r="W274" s="1310"/>
      <c r="X274" s="1310"/>
      <c r="Y274" s="1310"/>
      <c r="Z274" s="1311"/>
      <c r="AA274" s="1312"/>
      <c r="AB274" s="1312"/>
      <c r="AC274" s="1088"/>
      <c r="AD274" s="1088"/>
      <c r="AE274" s="1088"/>
      <c r="AF274" s="1089"/>
      <c r="AG274" s="1090"/>
      <c r="AH274" s="1090"/>
      <c r="AI274" s="1090"/>
    </row>
    <row r="275" ht="15.75" customHeight="1">
      <c r="A275" s="1089"/>
      <c r="B275" s="1089"/>
      <c r="C275" s="1304"/>
      <c r="D275" s="1304"/>
      <c r="E275" s="1304"/>
      <c r="F275" s="1089"/>
      <c r="G275" s="1089"/>
      <c r="H275" s="1089"/>
      <c r="I275" s="1090"/>
      <c r="J275" s="1089"/>
      <c r="K275" s="1089"/>
      <c r="L275" s="1308"/>
      <c r="M275" s="1089"/>
      <c r="N275" s="1309"/>
      <c r="O275" s="1309"/>
      <c r="P275" s="1310"/>
      <c r="Q275" s="1309"/>
      <c r="R275" s="1309"/>
      <c r="S275" s="1089"/>
      <c r="T275" s="1304"/>
      <c r="U275" s="1309"/>
      <c r="V275" s="1310"/>
      <c r="W275" s="1310"/>
      <c r="X275" s="1310"/>
      <c r="Y275" s="1310"/>
      <c r="Z275" s="1311"/>
      <c r="AA275" s="1312"/>
      <c r="AB275" s="1312"/>
      <c r="AC275" s="1088"/>
      <c r="AD275" s="1088"/>
      <c r="AE275" s="1088"/>
      <c r="AF275" s="1089"/>
      <c r="AG275" s="1090"/>
      <c r="AH275" s="1090"/>
      <c r="AI275" s="1090"/>
    </row>
    <row r="276" ht="15.75" customHeight="1">
      <c r="A276" s="1089"/>
      <c r="B276" s="1089"/>
      <c r="C276" s="1304"/>
      <c r="D276" s="1304"/>
      <c r="E276" s="1304"/>
      <c r="F276" s="1089"/>
      <c r="G276" s="1089"/>
      <c r="H276" s="1089"/>
      <c r="I276" s="1090"/>
      <c r="J276" s="1089"/>
      <c r="K276" s="1089"/>
      <c r="L276" s="1308"/>
      <c r="M276" s="1089"/>
      <c r="N276" s="1309"/>
      <c r="O276" s="1309"/>
      <c r="P276" s="1310"/>
      <c r="Q276" s="1309"/>
      <c r="R276" s="1309"/>
      <c r="S276" s="1089"/>
      <c r="T276" s="1304"/>
      <c r="U276" s="1309"/>
      <c r="V276" s="1310"/>
      <c r="W276" s="1310"/>
      <c r="X276" s="1310"/>
      <c r="Y276" s="1310"/>
      <c r="Z276" s="1311"/>
      <c r="AA276" s="1312"/>
      <c r="AB276" s="1312"/>
      <c r="AC276" s="1088"/>
      <c r="AD276" s="1088"/>
      <c r="AE276" s="1088"/>
      <c r="AF276" s="1089"/>
      <c r="AG276" s="1090"/>
      <c r="AH276" s="1090"/>
      <c r="AI276" s="1090"/>
    </row>
    <row r="277" ht="15.75" customHeight="1">
      <c r="A277" s="1089"/>
      <c r="B277" s="1089"/>
      <c r="C277" s="1304"/>
      <c r="D277" s="1304"/>
      <c r="E277" s="1304"/>
      <c r="F277" s="1089"/>
      <c r="G277" s="1089"/>
      <c r="H277" s="1089"/>
      <c r="I277" s="1090"/>
      <c r="J277" s="1089"/>
      <c r="K277" s="1089"/>
      <c r="L277" s="1308"/>
      <c r="M277" s="1089"/>
      <c r="N277" s="1309"/>
      <c r="O277" s="1309"/>
      <c r="P277" s="1310"/>
      <c r="Q277" s="1309"/>
      <c r="R277" s="1309"/>
      <c r="S277" s="1089"/>
      <c r="T277" s="1304"/>
      <c r="U277" s="1309"/>
      <c r="V277" s="1310"/>
      <c r="W277" s="1310"/>
      <c r="X277" s="1310"/>
      <c r="Y277" s="1310"/>
      <c r="Z277" s="1311"/>
      <c r="AA277" s="1312"/>
      <c r="AB277" s="1312"/>
      <c r="AC277" s="1088"/>
      <c r="AD277" s="1088"/>
      <c r="AE277" s="1088"/>
      <c r="AF277" s="1089"/>
      <c r="AG277" s="1090"/>
      <c r="AH277" s="1090"/>
      <c r="AI277" s="1090"/>
    </row>
    <row r="278" ht="15.75" customHeight="1">
      <c r="A278" s="1089"/>
      <c r="B278" s="1089"/>
      <c r="C278" s="1304"/>
      <c r="D278" s="1304"/>
      <c r="E278" s="1304"/>
      <c r="F278" s="1089"/>
      <c r="G278" s="1089"/>
      <c r="H278" s="1089"/>
      <c r="I278" s="1090"/>
      <c r="J278" s="1089"/>
      <c r="K278" s="1089"/>
      <c r="L278" s="1308"/>
      <c r="M278" s="1089"/>
      <c r="N278" s="1309"/>
      <c r="O278" s="1309"/>
      <c r="P278" s="1310"/>
      <c r="Q278" s="1309"/>
      <c r="R278" s="1309"/>
      <c r="S278" s="1089"/>
      <c r="T278" s="1304"/>
      <c r="U278" s="1309"/>
      <c r="V278" s="1310"/>
      <c r="W278" s="1310"/>
      <c r="X278" s="1310"/>
      <c r="Y278" s="1310"/>
      <c r="Z278" s="1311"/>
      <c r="AA278" s="1312"/>
      <c r="AB278" s="1312"/>
      <c r="AC278" s="1088"/>
      <c r="AD278" s="1088"/>
      <c r="AE278" s="1088"/>
      <c r="AF278" s="1089"/>
      <c r="AG278" s="1090"/>
      <c r="AH278" s="1090"/>
      <c r="AI278" s="1090"/>
    </row>
    <row r="279" ht="15.75" customHeight="1">
      <c r="A279" s="1089"/>
      <c r="B279" s="1089"/>
      <c r="C279" s="1304"/>
      <c r="D279" s="1304"/>
      <c r="E279" s="1304"/>
      <c r="F279" s="1089"/>
      <c r="G279" s="1089"/>
      <c r="H279" s="1089"/>
      <c r="I279" s="1090"/>
      <c r="J279" s="1089"/>
      <c r="K279" s="1089"/>
      <c r="L279" s="1308"/>
      <c r="M279" s="1089"/>
      <c r="N279" s="1309"/>
      <c r="O279" s="1309"/>
      <c r="P279" s="1310"/>
      <c r="Q279" s="1309"/>
      <c r="R279" s="1309"/>
      <c r="S279" s="1089"/>
      <c r="T279" s="1304"/>
      <c r="U279" s="1309"/>
      <c r="V279" s="1310"/>
      <c r="W279" s="1310"/>
      <c r="X279" s="1310"/>
      <c r="Y279" s="1310"/>
      <c r="Z279" s="1311"/>
      <c r="AA279" s="1312"/>
      <c r="AB279" s="1312"/>
      <c r="AC279" s="1088"/>
      <c r="AD279" s="1088"/>
      <c r="AE279" s="1088"/>
      <c r="AF279" s="1089"/>
      <c r="AG279" s="1090"/>
      <c r="AH279" s="1090"/>
      <c r="AI279" s="1090"/>
    </row>
    <row r="280" ht="15.75" customHeight="1">
      <c r="A280" s="1089"/>
      <c r="B280" s="1089"/>
      <c r="C280" s="1304"/>
      <c r="D280" s="1304"/>
      <c r="E280" s="1304"/>
      <c r="F280" s="1089"/>
      <c r="G280" s="1089"/>
      <c r="H280" s="1089"/>
      <c r="I280" s="1090"/>
      <c r="J280" s="1089"/>
      <c r="K280" s="1089"/>
      <c r="L280" s="1308"/>
      <c r="M280" s="1089"/>
      <c r="N280" s="1309"/>
      <c r="O280" s="1309"/>
      <c r="P280" s="1310"/>
      <c r="Q280" s="1309"/>
      <c r="R280" s="1309"/>
      <c r="S280" s="1089"/>
      <c r="T280" s="1304"/>
      <c r="U280" s="1309"/>
      <c r="V280" s="1310"/>
      <c r="W280" s="1310"/>
      <c r="X280" s="1310"/>
      <c r="Y280" s="1310"/>
      <c r="Z280" s="1311"/>
      <c r="AA280" s="1312"/>
      <c r="AB280" s="1312"/>
      <c r="AC280" s="1088"/>
      <c r="AD280" s="1088"/>
      <c r="AE280" s="1088"/>
      <c r="AF280" s="1089"/>
      <c r="AG280" s="1090"/>
      <c r="AH280" s="1090"/>
      <c r="AI280" s="1090"/>
    </row>
    <row r="281" ht="15.75" customHeight="1">
      <c r="A281" s="1089"/>
      <c r="B281" s="1089"/>
      <c r="C281" s="1304"/>
      <c r="D281" s="1304"/>
      <c r="E281" s="1304"/>
      <c r="F281" s="1089"/>
      <c r="G281" s="1089"/>
      <c r="H281" s="1089"/>
      <c r="I281" s="1090"/>
      <c r="J281" s="1089"/>
      <c r="K281" s="1089"/>
      <c r="L281" s="1308"/>
      <c r="M281" s="1089"/>
      <c r="N281" s="1309"/>
      <c r="O281" s="1309"/>
      <c r="P281" s="1310"/>
      <c r="Q281" s="1309"/>
      <c r="R281" s="1309"/>
      <c r="S281" s="1089"/>
      <c r="T281" s="1304"/>
      <c r="U281" s="1309"/>
      <c r="V281" s="1310"/>
      <c r="W281" s="1310"/>
      <c r="X281" s="1310"/>
      <c r="Y281" s="1310"/>
      <c r="Z281" s="1311"/>
      <c r="AA281" s="1312"/>
      <c r="AB281" s="1312"/>
      <c r="AC281" s="1088"/>
      <c r="AD281" s="1088"/>
      <c r="AE281" s="1088"/>
      <c r="AF281" s="1089"/>
      <c r="AG281" s="1090"/>
      <c r="AH281" s="1090"/>
      <c r="AI281" s="1090"/>
    </row>
    <row r="282" ht="15.75" customHeight="1">
      <c r="A282" s="1089"/>
      <c r="B282" s="1089"/>
      <c r="C282" s="1304"/>
      <c r="D282" s="1304"/>
      <c r="E282" s="1304"/>
      <c r="F282" s="1089"/>
      <c r="G282" s="1089"/>
      <c r="H282" s="1089"/>
      <c r="I282" s="1090"/>
      <c r="J282" s="1089"/>
      <c r="K282" s="1089"/>
      <c r="L282" s="1308"/>
      <c r="M282" s="1089"/>
      <c r="N282" s="1309"/>
      <c r="O282" s="1309"/>
      <c r="P282" s="1310"/>
      <c r="Q282" s="1309"/>
      <c r="R282" s="1309"/>
      <c r="S282" s="1089"/>
      <c r="T282" s="1304"/>
      <c r="U282" s="1309"/>
      <c r="V282" s="1310"/>
      <c r="W282" s="1310"/>
      <c r="X282" s="1310"/>
      <c r="Y282" s="1310"/>
      <c r="Z282" s="1311"/>
      <c r="AA282" s="1312"/>
      <c r="AB282" s="1312"/>
      <c r="AC282" s="1088"/>
      <c r="AD282" s="1088"/>
      <c r="AE282" s="1088"/>
      <c r="AF282" s="1089"/>
      <c r="AG282" s="1090"/>
      <c r="AH282" s="1090"/>
      <c r="AI282" s="1090"/>
    </row>
    <row r="283" ht="15.75" customHeight="1">
      <c r="A283" s="1089"/>
      <c r="B283" s="1089"/>
      <c r="C283" s="1304"/>
      <c r="D283" s="1304"/>
      <c r="E283" s="1304"/>
      <c r="F283" s="1089"/>
      <c r="G283" s="1089"/>
      <c r="H283" s="1089"/>
      <c r="I283" s="1090"/>
      <c r="J283" s="1089"/>
      <c r="K283" s="1089"/>
      <c r="L283" s="1308"/>
      <c r="M283" s="1089"/>
      <c r="N283" s="1309"/>
      <c r="O283" s="1309"/>
      <c r="P283" s="1310"/>
      <c r="Q283" s="1309"/>
      <c r="R283" s="1309"/>
      <c r="S283" s="1089"/>
      <c r="T283" s="1304"/>
      <c r="U283" s="1309"/>
      <c r="V283" s="1310"/>
      <c r="W283" s="1310"/>
      <c r="X283" s="1310"/>
      <c r="Y283" s="1310"/>
      <c r="Z283" s="1311"/>
      <c r="AA283" s="1312"/>
      <c r="AB283" s="1312"/>
      <c r="AC283" s="1088"/>
      <c r="AD283" s="1088"/>
      <c r="AE283" s="1088"/>
      <c r="AF283" s="1089"/>
      <c r="AG283" s="1090"/>
      <c r="AH283" s="1090"/>
      <c r="AI283" s="1090"/>
    </row>
    <row r="284" ht="15.75" customHeight="1">
      <c r="A284" s="1089"/>
      <c r="B284" s="1089"/>
      <c r="C284" s="1304"/>
      <c r="D284" s="1304"/>
      <c r="E284" s="1304"/>
      <c r="F284" s="1089"/>
      <c r="G284" s="1089"/>
      <c r="H284" s="1089"/>
      <c r="I284" s="1090"/>
      <c r="J284" s="1089"/>
      <c r="K284" s="1089"/>
      <c r="L284" s="1308"/>
      <c r="M284" s="1089"/>
      <c r="N284" s="1309"/>
      <c r="O284" s="1309"/>
      <c r="P284" s="1310"/>
      <c r="Q284" s="1309"/>
      <c r="R284" s="1309"/>
      <c r="S284" s="1089"/>
      <c r="T284" s="1304"/>
      <c r="U284" s="1309"/>
      <c r="V284" s="1310"/>
      <c r="W284" s="1310"/>
      <c r="X284" s="1310"/>
      <c r="Y284" s="1310"/>
      <c r="Z284" s="1311"/>
      <c r="AA284" s="1312"/>
      <c r="AB284" s="1312"/>
      <c r="AC284" s="1088"/>
      <c r="AD284" s="1088"/>
      <c r="AE284" s="1088"/>
      <c r="AF284" s="1089"/>
      <c r="AG284" s="1090"/>
      <c r="AH284" s="1090"/>
      <c r="AI284" s="1090"/>
    </row>
    <row r="285" ht="15.75" customHeight="1">
      <c r="A285" s="1089"/>
      <c r="B285" s="1089"/>
      <c r="C285" s="1304"/>
      <c r="D285" s="1304"/>
      <c r="E285" s="1304"/>
      <c r="F285" s="1089"/>
      <c r="G285" s="1089"/>
      <c r="H285" s="1089"/>
      <c r="I285" s="1090"/>
      <c r="J285" s="1089"/>
      <c r="K285" s="1089"/>
      <c r="L285" s="1308"/>
      <c r="M285" s="1089"/>
      <c r="N285" s="1309"/>
      <c r="O285" s="1309"/>
      <c r="P285" s="1310"/>
      <c r="Q285" s="1309"/>
      <c r="R285" s="1309"/>
      <c r="S285" s="1089"/>
      <c r="T285" s="1304"/>
      <c r="U285" s="1309"/>
      <c r="V285" s="1310"/>
      <c r="W285" s="1310"/>
      <c r="X285" s="1310"/>
      <c r="Y285" s="1310"/>
      <c r="Z285" s="1311"/>
      <c r="AA285" s="1312"/>
      <c r="AB285" s="1312"/>
      <c r="AC285" s="1088"/>
      <c r="AD285" s="1088"/>
      <c r="AE285" s="1088"/>
      <c r="AF285" s="1089"/>
      <c r="AG285" s="1090"/>
      <c r="AH285" s="1090"/>
      <c r="AI285" s="1090"/>
    </row>
    <row r="286" ht="15.75" customHeight="1">
      <c r="A286" s="1089"/>
      <c r="B286" s="1089"/>
      <c r="C286" s="1304"/>
      <c r="D286" s="1304"/>
      <c r="E286" s="1304"/>
      <c r="F286" s="1089"/>
      <c r="G286" s="1089"/>
      <c r="H286" s="1089"/>
      <c r="I286" s="1090"/>
      <c r="J286" s="1089"/>
      <c r="K286" s="1089"/>
      <c r="L286" s="1308"/>
      <c r="M286" s="1089"/>
      <c r="N286" s="1309"/>
      <c r="O286" s="1309"/>
      <c r="P286" s="1310"/>
      <c r="Q286" s="1309"/>
      <c r="R286" s="1309"/>
      <c r="S286" s="1089"/>
      <c r="T286" s="1304"/>
      <c r="U286" s="1309"/>
      <c r="V286" s="1310"/>
      <c r="W286" s="1310"/>
      <c r="X286" s="1310"/>
      <c r="Y286" s="1310"/>
      <c r="Z286" s="1311"/>
      <c r="AA286" s="1312"/>
      <c r="AB286" s="1312"/>
      <c r="AC286" s="1088"/>
      <c r="AD286" s="1088"/>
      <c r="AE286" s="1088"/>
      <c r="AF286" s="1089"/>
      <c r="AG286" s="1090"/>
      <c r="AH286" s="1090"/>
      <c r="AI286" s="1090"/>
    </row>
    <row r="287" ht="15.75" customHeight="1">
      <c r="A287" s="1089"/>
      <c r="B287" s="1089"/>
      <c r="C287" s="1304"/>
      <c r="D287" s="1304"/>
      <c r="E287" s="1304"/>
      <c r="F287" s="1089"/>
      <c r="G287" s="1089"/>
      <c r="H287" s="1089"/>
      <c r="I287" s="1090"/>
      <c r="J287" s="1089"/>
      <c r="K287" s="1089"/>
      <c r="L287" s="1308"/>
      <c r="M287" s="1089"/>
      <c r="N287" s="1309"/>
      <c r="O287" s="1309"/>
      <c r="P287" s="1310"/>
      <c r="Q287" s="1309"/>
      <c r="R287" s="1309"/>
      <c r="S287" s="1089"/>
      <c r="T287" s="1304"/>
      <c r="U287" s="1309"/>
      <c r="V287" s="1310"/>
      <c r="W287" s="1310"/>
      <c r="X287" s="1310"/>
      <c r="Y287" s="1310"/>
      <c r="Z287" s="1311"/>
      <c r="AA287" s="1312"/>
      <c r="AB287" s="1312"/>
      <c r="AC287" s="1088"/>
      <c r="AD287" s="1088"/>
      <c r="AE287" s="1088"/>
      <c r="AF287" s="1089"/>
      <c r="AG287" s="1090"/>
      <c r="AH287" s="1090"/>
      <c r="AI287" s="1090"/>
    </row>
    <row r="288" ht="15.75" customHeight="1">
      <c r="A288" s="1089"/>
      <c r="B288" s="1089"/>
      <c r="C288" s="1304"/>
      <c r="D288" s="1304"/>
      <c r="E288" s="1304"/>
      <c r="F288" s="1089"/>
      <c r="G288" s="1089"/>
      <c r="H288" s="1089"/>
      <c r="I288" s="1090"/>
      <c r="J288" s="1089"/>
      <c r="K288" s="1089"/>
      <c r="L288" s="1308"/>
      <c r="M288" s="1089"/>
      <c r="N288" s="1309"/>
      <c r="O288" s="1309"/>
      <c r="P288" s="1310"/>
      <c r="Q288" s="1309"/>
      <c r="R288" s="1309"/>
      <c r="S288" s="1089"/>
      <c r="T288" s="1304"/>
      <c r="U288" s="1309"/>
      <c r="V288" s="1310"/>
      <c r="W288" s="1310"/>
      <c r="X288" s="1310"/>
      <c r="Y288" s="1310"/>
      <c r="Z288" s="1311"/>
      <c r="AA288" s="1312"/>
      <c r="AB288" s="1312"/>
      <c r="AC288" s="1088"/>
      <c r="AD288" s="1088"/>
      <c r="AE288" s="1088"/>
      <c r="AF288" s="1089"/>
      <c r="AG288" s="1090"/>
      <c r="AH288" s="1090"/>
      <c r="AI288" s="1090"/>
    </row>
    <row r="289" ht="15.75" customHeight="1">
      <c r="A289" s="1089"/>
      <c r="B289" s="1089"/>
      <c r="C289" s="1304"/>
      <c r="D289" s="1304"/>
      <c r="E289" s="1304"/>
      <c r="F289" s="1089"/>
      <c r="G289" s="1089"/>
      <c r="H289" s="1089"/>
      <c r="I289" s="1090"/>
      <c r="J289" s="1089"/>
      <c r="K289" s="1089"/>
      <c r="L289" s="1308"/>
      <c r="M289" s="1089"/>
      <c r="N289" s="1309"/>
      <c r="O289" s="1309"/>
      <c r="P289" s="1310"/>
      <c r="Q289" s="1309"/>
      <c r="R289" s="1309"/>
      <c r="S289" s="1089"/>
      <c r="T289" s="1304"/>
      <c r="U289" s="1309"/>
      <c r="V289" s="1310"/>
      <c r="W289" s="1310"/>
      <c r="X289" s="1310"/>
      <c r="Y289" s="1310"/>
      <c r="Z289" s="1311"/>
      <c r="AA289" s="1312"/>
      <c r="AB289" s="1312"/>
      <c r="AC289" s="1088"/>
      <c r="AD289" s="1088"/>
      <c r="AE289" s="1088"/>
      <c r="AF289" s="1089"/>
      <c r="AG289" s="1090"/>
      <c r="AH289" s="1090"/>
      <c r="AI289" s="1090"/>
    </row>
    <row r="290" ht="15.75" customHeight="1">
      <c r="A290" s="1089"/>
      <c r="B290" s="1089"/>
      <c r="C290" s="1304"/>
      <c r="D290" s="1304"/>
      <c r="E290" s="1304"/>
      <c r="F290" s="1089"/>
      <c r="G290" s="1089"/>
      <c r="H290" s="1089"/>
      <c r="I290" s="1090"/>
      <c r="J290" s="1089"/>
      <c r="K290" s="1089"/>
      <c r="L290" s="1308"/>
      <c r="M290" s="1089"/>
      <c r="N290" s="1309"/>
      <c r="O290" s="1309"/>
      <c r="P290" s="1310"/>
      <c r="Q290" s="1309"/>
      <c r="R290" s="1309"/>
      <c r="S290" s="1089"/>
      <c r="T290" s="1304"/>
      <c r="U290" s="1309"/>
      <c r="V290" s="1310"/>
      <c r="W290" s="1310"/>
      <c r="X290" s="1310"/>
      <c r="Y290" s="1310"/>
      <c r="Z290" s="1311"/>
      <c r="AA290" s="1312"/>
      <c r="AB290" s="1312"/>
      <c r="AC290" s="1088"/>
      <c r="AD290" s="1088"/>
      <c r="AE290" s="1088"/>
      <c r="AF290" s="1089"/>
      <c r="AG290" s="1090"/>
      <c r="AH290" s="1090"/>
      <c r="AI290" s="1090"/>
    </row>
    <row r="291" ht="15.75" customHeight="1">
      <c r="A291" s="1089"/>
      <c r="B291" s="1089"/>
      <c r="C291" s="1304"/>
      <c r="D291" s="1304"/>
      <c r="E291" s="1304"/>
      <c r="F291" s="1089"/>
      <c r="G291" s="1089"/>
      <c r="H291" s="1089"/>
      <c r="I291" s="1090"/>
      <c r="J291" s="1089"/>
      <c r="K291" s="1089"/>
      <c r="L291" s="1308"/>
      <c r="M291" s="1089"/>
      <c r="N291" s="1309"/>
      <c r="O291" s="1309"/>
      <c r="P291" s="1310"/>
      <c r="Q291" s="1309"/>
      <c r="R291" s="1309"/>
      <c r="S291" s="1089"/>
      <c r="T291" s="1304"/>
      <c r="U291" s="1309"/>
      <c r="V291" s="1310"/>
      <c r="W291" s="1310"/>
      <c r="X291" s="1310"/>
      <c r="Y291" s="1310"/>
      <c r="Z291" s="1311"/>
      <c r="AA291" s="1312"/>
      <c r="AB291" s="1312"/>
      <c r="AC291" s="1088"/>
      <c r="AD291" s="1088"/>
      <c r="AE291" s="1088"/>
      <c r="AF291" s="1089"/>
      <c r="AG291" s="1090"/>
      <c r="AH291" s="1090"/>
      <c r="AI291" s="1090"/>
    </row>
    <row r="292" ht="15.75" customHeight="1">
      <c r="A292" s="1089"/>
      <c r="B292" s="1089"/>
      <c r="C292" s="1304"/>
      <c r="D292" s="1304"/>
      <c r="E292" s="1304"/>
      <c r="F292" s="1089"/>
      <c r="G292" s="1089"/>
      <c r="H292" s="1089"/>
      <c r="I292" s="1090"/>
      <c r="J292" s="1089"/>
      <c r="K292" s="1089"/>
      <c r="L292" s="1308"/>
      <c r="M292" s="1089"/>
      <c r="N292" s="1309"/>
      <c r="O292" s="1309"/>
      <c r="P292" s="1310"/>
      <c r="Q292" s="1309"/>
      <c r="R292" s="1309"/>
      <c r="S292" s="1089"/>
      <c r="T292" s="1304"/>
      <c r="U292" s="1309"/>
      <c r="V292" s="1310"/>
      <c r="W292" s="1310"/>
      <c r="X292" s="1310"/>
      <c r="Y292" s="1310"/>
      <c r="Z292" s="1311"/>
      <c r="AA292" s="1312"/>
      <c r="AB292" s="1312"/>
      <c r="AC292" s="1088"/>
      <c r="AD292" s="1088"/>
      <c r="AE292" s="1088"/>
      <c r="AF292" s="1089"/>
      <c r="AG292" s="1090"/>
      <c r="AH292" s="1090"/>
      <c r="AI292" s="1090"/>
    </row>
    <row r="293" ht="15.75" customHeight="1">
      <c r="A293" s="1089"/>
      <c r="B293" s="1089"/>
      <c r="C293" s="1304"/>
      <c r="D293" s="1304"/>
      <c r="E293" s="1304"/>
      <c r="F293" s="1089"/>
      <c r="G293" s="1089"/>
      <c r="H293" s="1089"/>
      <c r="I293" s="1090"/>
      <c r="J293" s="1089"/>
      <c r="K293" s="1089"/>
      <c r="L293" s="1308"/>
      <c r="M293" s="1089"/>
      <c r="N293" s="1309"/>
      <c r="O293" s="1309"/>
      <c r="P293" s="1310"/>
      <c r="Q293" s="1309"/>
      <c r="R293" s="1309"/>
      <c r="S293" s="1089"/>
      <c r="T293" s="1304"/>
      <c r="U293" s="1309"/>
      <c r="V293" s="1310"/>
      <c r="W293" s="1310"/>
      <c r="X293" s="1310"/>
      <c r="Y293" s="1310"/>
      <c r="Z293" s="1311"/>
      <c r="AA293" s="1312"/>
      <c r="AB293" s="1312"/>
      <c r="AC293" s="1088"/>
      <c r="AD293" s="1088"/>
      <c r="AE293" s="1088"/>
      <c r="AF293" s="1089"/>
      <c r="AG293" s="1090"/>
      <c r="AH293" s="1090"/>
      <c r="AI293" s="1090"/>
    </row>
    <row r="294" ht="15.75" customHeight="1">
      <c r="A294" s="1089"/>
      <c r="B294" s="1089"/>
      <c r="C294" s="1304"/>
      <c r="D294" s="1304"/>
      <c r="E294" s="1304"/>
      <c r="F294" s="1089"/>
      <c r="G294" s="1089"/>
      <c r="H294" s="1089"/>
      <c r="I294" s="1090"/>
      <c r="J294" s="1089"/>
      <c r="K294" s="1089"/>
      <c r="L294" s="1308"/>
      <c r="M294" s="1089"/>
      <c r="N294" s="1309"/>
      <c r="O294" s="1309"/>
      <c r="P294" s="1310"/>
      <c r="Q294" s="1309"/>
      <c r="R294" s="1309"/>
      <c r="S294" s="1089"/>
      <c r="T294" s="1304"/>
      <c r="U294" s="1309"/>
      <c r="V294" s="1310"/>
      <c r="W294" s="1310"/>
      <c r="X294" s="1310"/>
      <c r="Y294" s="1310"/>
      <c r="Z294" s="1311"/>
      <c r="AA294" s="1312"/>
      <c r="AB294" s="1312"/>
      <c r="AC294" s="1088"/>
      <c r="AD294" s="1088"/>
      <c r="AE294" s="1088"/>
      <c r="AF294" s="1089"/>
      <c r="AG294" s="1090"/>
      <c r="AH294" s="1090"/>
      <c r="AI294" s="1090"/>
    </row>
    <row r="295" ht="15.75" customHeight="1">
      <c r="A295" s="1089"/>
      <c r="B295" s="1089"/>
      <c r="C295" s="1304"/>
      <c r="D295" s="1304"/>
      <c r="E295" s="1304"/>
      <c r="F295" s="1089"/>
      <c r="G295" s="1089"/>
      <c r="H295" s="1089"/>
      <c r="I295" s="1090"/>
      <c r="J295" s="1089"/>
      <c r="K295" s="1089"/>
      <c r="L295" s="1308"/>
      <c r="M295" s="1089"/>
      <c r="N295" s="1309"/>
      <c r="O295" s="1309"/>
      <c r="P295" s="1310"/>
      <c r="Q295" s="1309"/>
      <c r="R295" s="1309"/>
      <c r="S295" s="1089"/>
      <c r="T295" s="1304"/>
      <c r="U295" s="1309"/>
      <c r="V295" s="1310"/>
      <c r="W295" s="1310"/>
      <c r="X295" s="1310"/>
      <c r="Y295" s="1310"/>
      <c r="Z295" s="1311"/>
      <c r="AA295" s="1312"/>
      <c r="AB295" s="1312"/>
      <c r="AC295" s="1088"/>
      <c r="AD295" s="1088"/>
      <c r="AE295" s="1088"/>
      <c r="AF295" s="1089"/>
      <c r="AG295" s="1090"/>
      <c r="AH295" s="1090"/>
      <c r="AI295" s="1090"/>
    </row>
    <row r="296" ht="15.75" customHeight="1">
      <c r="A296" s="1089"/>
      <c r="B296" s="1089"/>
      <c r="C296" s="1304"/>
      <c r="D296" s="1304"/>
      <c r="E296" s="1304"/>
      <c r="F296" s="1089"/>
      <c r="G296" s="1089"/>
      <c r="H296" s="1089"/>
      <c r="I296" s="1090"/>
      <c r="J296" s="1089"/>
      <c r="K296" s="1089"/>
      <c r="L296" s="1308"/>
      <c r="M296" s="1089"/>
      <c r="N296" s="1309"/>
      <c r="O296" s="1309"/>
      <c r="P296" s="1310"/>
      <c r="Q296" s="1309"/>
      <c r="R296" s="1309"/>
      <c r="S296" s="1089"/>
      <c r="T296" s="1304"/>
      <c r="U296" s="1309"/>
      <c r="V296" s="1310"/>
      <c r="W296" s="1310"/>
      <c r="X296" s="1310"/>
      <c r="Y296" s="1310"/>
      <c r="Z296" s="1311"/>
      <c r="AA296" s="1312"/>
      <c r="AB296" s="1312"/>
      <c r="AC296" s="1088"/>
      <c r="AD296" s="1088"/>
      <c r="AE296" s="1088"/>
      <c r="AF296" s="1089"/>
      <c r="AG296" s="1090"/>
      <c r="AH296" s="1090"/>
      <c r="AI296" s="1090"/>
    </row>
    <row r="297" ht="15.75" customHeight="1">
      <c r="A297" s="1089"/>
      <c r="B297" s="1089"/>
      <c r="C297" s="1304"/>
      <c r="D297" s="1304"/>
      <c r="E297" s="1304"/>
      <c r="F297" s="1089"/>
      <c r="G297" s="1089"/>
      <c r="H297" s="1089"/>
      <c r="I297" s="1090"/>
      <c r="J297" s="1089"/>
      <c r="K297" s="1089"/>
      <c r="L297" s="1308"/>
      <c r="M297" s="1089"/>
      <c r="N297" s="1309"/>
      <c r="O297" s="1309"/>
      <c r="P297" s="1310"/>
      <c r="Q297" s="1309"/>
      <c r="R297" s="1309"/>
      <c r="S297" s="1089"/>
      <c r="T297" s="1304"/>
      <c r="U297" s="1309"/>
      <c r="V297" s="1310"/>
      <c r="W297" s="1310"/>
      <c r="X297" s="1310"/>
      <c r="Y297" s="1310"/>
      <c r="Z297" s="1311"/>
      <c r="AA297" s="1312"/>
      <c r="AB297" s="1312"/>
      <c r="AC297" s="1088"/>
      <c r="AD297" s="1088"/>
      <c r="AE297" s="1088"/>
      <c r="AF297" s="1089"/>
      <c r="AG297" s="1090"/>
      <c r="AH297" s="1090"/>
      <c r="AI297" s="1090"/>
    </row>
    <row r="298" ht="15.75" customHeight="1">
      <c r="A298" s="1089"/>
      <c r="B298" s="1089"/>
      <c r="C298" s="1304"/>
      <c r="D298" s="1304"/>
      <c r="E298" s="1304"/>
      <c r="F298" s="1089"/>
      <c r="G298" s="1089"/>
      <c r="H298" s="1089"/>
      <c r="I298" s="1090"/>
      <c r="J298" s="1089"/>
      <c r="K298" s="1089"/>
      <c r="L298" s="1308"/>
      <c r="M298" s="1089"/>
      <c r="N298" s="1309"/>
      <c r="O298" s="1309"/>
      <c r="P298" s="1310"/>
      <c r="Q298" s="1309"/>
      <c r="R298" s="1309"/>
      <c r="S298" s="1089"/>
      <c r="T298" s="1304"/>
      <c r="U298" s="1309"/>
      <c r="V298" s="1310"/>
      <c r="W298" s="1310"/>
      <c r="X298" s="1310"/>
      <c r="Y298" s="1310"/>
      <c r="Z298" s="1311"/>
      <c r="AA298" s="1312"/>
      <c r="AB298" s="1312"/>
      <c r="AC298" s="1088"/>
      <c r="AD298" s="1088"/>
      <c r="AE298" s="1088"/>
      <c r="AF298" s="1089"/>
      <c r="AG298" s="1090"/>
      <c r="AH298" s="1090"/>
      <c r="AI298" s="1090"/>
    </row>
    <row r="299" ht="15.75" customHeight="1">
      <c r="A299" s="1089"/>
      <c r="B299" s="1089"/>
      <c r="C299" s="1304"/>
      <c r="D299" s="1304"/>
      <c r="E299" s="1304"/>
      <c r="F299" s="1089"/>
      <c r="G299" s="1089"/>
      <c r="H299" s="1089"/>
      <c r="I299" s="1090"/>
      <c r="J299" s="1089"/>
      <c r="K299" s="1089"/>
      <c r="L299" s="1308"/>
      <c r="M299" s="1089"/>
      <c r="N299" s="1309"/>
      <c r="O299" s="1309"/>
      <c r="P299" s="1310"/>
      <c r="Q299" s="1309"/>
      <c r="R299" s="1309"/>
      <c r="S299" s="1089"/>
      <c r="T299" s="1304"/>
      <c r="U299" s="1309"/>
      <c r="V299" s="1310"/>
      <c r="W299" s="1310"/>
      <c r="X299" s="1310"/>
      <c r="Y299" s="1310"/>
      <c r="Z299" s="1311"/>
      <c r="AA299" s="1312"/>
      <c r="AB299" s="1312"/>
      <c r="AC299" s="1088"/>
      <c r="AD299" s="1088"/>
      <c r="AE299" s="1088"/>
      <c r="AF299" s="1089"/>
      <c r="AG299" s="1090"/>
      <c r="AH299" s="1090"/>
      <c r="AI299" s="1090"/>
    </row>
    <row r="300" ht="15.75" customHeight="1">
      <c r="A300" s="1089"/>
      <c r="B300" s="1089"/>
      <c r="C300" s="1304"/>
      <c r="D300" s="1304"/>
      <c r="E300" s="1304"/>
      <c r="F300" s="1089"/>
      <c r="G300" s="1089"/>
      <c r="H300" s="1089"/>
      <c r="I300" s="1090"/>
      <c r="J300" s="1089"/>
      <c r="K300" s="1089"/>
      <c r="L300" s="1308"/>
      <c r="M300" s="1089"/>
      <c r="N300" s="1309"/>
      <c r="O300" s="1309"/>
      <c r="P300" s="1310"/>
      <c r="Q300" s="1309"/>
      <c r="R300" s="1309"/>
      <c r="S300" s="1089"/>
      <c r="T300" s="1304"/>
      <c r="U300" s="1309"/>
      <c r="V300" s="1310"/>
      <c r="W300" s="1310"/>
      <c r="X300" s="1310"/>
      <c r="Y300" s="1310"/>
      <c r="Z300" s="1311"/>
      <c r="AA300" s="1312"/>
      <c r="AB300" s="1312"/>
      <c r="AC300" s="1088"/>
      <c r="AD300" s="1088"/>
      <c r="AE300" s="1088"/>
      <c r="AF300" s="1089"/>
      <c r="AG300" s="1090"/>
      <c r="AH300" s="1090"/>
      <c r="AI300" s="1090"/>
    </row>
    <row r="301" ht="15.75" customHeight="1">
      <c r="A301" s="1089"/>
      <c r="B301" s="1089"/>
      <c r="C301" s="1304"/>
      <c r="D301" s="1304"/>
      <c r="E301" s="1304"/>
      <c r="F301" s="1089"/>
      <c r="G301" s="1089"/>
      <c r="H301" s="1089"/>
      <c r="I301" s="1090"/>
      <c r="J301" s="1089"/>
      <c r="K301" s="1089"/>
      <c r="L301" s="1308"/>
      <c r="M301" s="1089"/>
      <c r="N301" s="1309"/>
      <c r="O301" s="1309"/>
      <c r="P301" s="1310"/>
      <c r="Q301" s="1309"/>
      <c r="R301" s="1309"/>
      <c r="S301" s="1089"/>
      <c r="T301" s="1304"/>
      <c r="U301" s="1309"/>
      <c r="V301" s="1310"/>
      <c r="W301" s="1310"/>
      <c r="X301" s="1310"/>
      <c r="Y301" s="1310"/>
      <c r="Z301" s="1311"/>
      <c r="AA301" s="1312"/>
      <c r="AB301" s="1312"/>
      <c r="AC301" s="1088"/>
      <c r="AD301" s="1088"/>
      <c r="AE301" s="1088"/>
      <c r="AF301" s="1089"/>
      <c r="AG301" s="1090"/>
      <c r="AH301" s="1090"/>
      <c r="AI301" s="1090"/>
    </row>
    <row r="302" ht="15.75" customHeight="1">
      <c r="A302" s="1089"/>
      <c r="B302" s="1089"/>
      <c r="C302" s="1304"/>
      <c r="D302" s="1304"/>
      <c r="E302" s="1304"/>
      <c r="F302" s="1089"/>
      <c r="G302" s="1089"/>
      <c r="H302" s="1089"/>
      <c r="I302" s="1090"/>
      <c r="J302" s="1089"/>
      <c r="K302" s="1089"/>
      <c r="L302" s="1308"/>
      <c r="M302" s="1089"/>
      <c r="N302" s="1309"/>
      <c r="O302" s="1309"/>
      <c r="P302" s="1310"/>
      <c r="Q302" s="1309"/>
      <c r="R302" s="1309"/>
      <c r="S302" s="1089"/>
      <c r="T302" s="1304"/>
      <c r="U302" s="1309"/>
      <c r="V302" s="1310"/>
      <c r="W302" s="1310"/>
      <c r="X302" s="1310"/>
      <c r="Y302" s="1310"/>
      <c r="Z302" s="1311"/>
      <c r="AA302" s="1312"/>
      <c r="AB302" s="1312"/>
      <c r="AC302" s="1088"/>
      <c r="AD302" s="1088"/>
      <c r="AE302" s="1088"/>
      <c r="AF302" s="1089"/>
      <c r="AG302" s="1090"/>
      <c r="AH302" s="1090"/>
      <c r="AI302" s="1090"/>
    </row>
    <row r="303" ht="15.75" customHeight="1">
      <c r="A303" s="1089"/>
      <c r="B303" s="1089"/>
      <c r="C303" s="1304"/>
      <c r="D303" s="1304"/>
      <c r="E303" s="1304"/>
      <c r="F303" s="1089"/>
      <c r="G303" s="1089"/>
      <c r="H303" s="1089"/>
      <c r="I303" s="1090"/>
      <c r="J303" s="1089"/>
      <c r="K303" s="1089"/>
      <c r="L303" s="1308"/>
      <c r="M303" s="1089"/>
      <c r="N303" s="1309"/>
      <c r="O303" s="1309"/>
      <c r="P303" s="1310"/>
      <c r="Q303" s="1309"/>
      <c r="R303" s="1309"/>
      <c r="S303" s="1089"/>
      <c r="T303" s="1304"/>
      <c r="U303" s="1309"/>
      <c r="V303" s="1310"/>
      <c r="W303" s="1310"/>
      <c r="X303" s="1310"/>
      <c r="Y303" s="1310"/>
      <c r="Z303" s="1311"/>
      <c r="AA303" s="1312"/>
      <c r="AB303" s="1312"/>
      <c r="AC303" s="1088"/>
      <c r="AD303" s="1088"/>
      <c r="AE303" s="1088"/>
      <c r="AF303" s="1089"/>
      <c r="AG303" s="1090"/>
      <c r="AH303" s="1090"/>
      <c r="AI303" s="1090"/>
    </row>
    <row r="304" ht="15.75" customHeight="1">
      <c r="A304" s="1089"/>
      <c r="B304" s="1089"/>
      <c r="C304" s="1304"/>
      <c r="D304" s="1304"/>
      <c r="E304" s="1304"/>
      <c r="F304" s="1089"/>
      <c r="G304" s="1089"/>
      <c r="H304" s="1089"/>
      <c r="I304" s="1090"/>
      <c r="J304" s="1089"/>
      <c r="K304" s="1089"/>
      <c r="L304" s="1308"/>
      <c r="M304" s="1089"/>
      <c r="N304" s="1309"/>
      <c r="O304" s="1309"/>
      <c r="P304" s="1310"/>
      <c r="Q304" s="1309"/>
      <c r="R304" s="1309"/>
      <c r="S304" s="1089"/>
      <c r="T304" s="1304"/>
      <c r="U304" s="1309"/>
      <c r="V304" s="1310"/>
      <c r="W304" s="1310"/>
      <c r="X304" s="1310"/>
      <c r="Y304" s="1310"/>
      <c r="Z304" s="1311"/>
      <c r="AA304" s="1312"/>
      <c r="AB304" s="1312"/>
      <c r="AC304" s="1088"/>
      <c r="AD304" s="1088"/>
      <c r="AE304" s="1088"/>
      <c r="AF304" s="1089"/>
      <c r="AG304" s="1090"/>
      <c r="AH304" s="1090"/>
      <c r="AI304" s="1090"/>
    </row>
    <row r="305" ht="15.75" customHeight="1">
      <c r="A305" s="1089"/>
      <c r="B305" s="1089"/>
      <c r="C305" s="1304"/>
      <c r="D305" s="1304"/>
      <c r="E305" s="1304"/>
      <c r="F305" s="1089"/>
      <c r="G305" s="1089"/>
      <c r="H305" s="1089"/>
      <c r="I305" s="1090"/>
      <c r="J305" s="1089"/>
      <c r="K305" s="1089"/>
      <c r="L305" s="1308"/>
      <c r="M305" s="1089"/>
      <c r="N305" s="1309"/>
      <c r="O305" s="1309"/>
      <c r="P305" s="1310"/>
      <c r="Q305" s="1309"/>
      <c r="R305" s="1309"/>
      <c r="S305" s="1089"/>
      <c r="T305" s="1304"/>
      <c r="U305" s="1309"/>
      <c r="V305" s="1310"/>
      <c r="W305" s="1310"/>
      <c r="X305" s="1310"/>
      <c r="Y305" s="1310"/>
      <c r="Z305" s="1311"/>
      <c r="AA305" s="1312"/>
      <c r="AB305" s="1312"/>
      <c r="AC305" s="1088"/>
      <c r="AD305" s="1088"/>
      <c r="AE305" s="1088"/>
      <c r="AF305" s="1089"/>
      <c r="AG305" s="1090"/>
      <c r="AH305" s="1090"/>
      <c r="AI305" s="1090"/>
    </row>
    <row r="306" ht="15.75" customHeight="1">
      <c r="A306" s="1089"/>
      <c r="B306" s="1089"/>
      <c r="C306" s="1304"/>
      <c r="D306" s="1304"/>
      <c r="E306" s="1304"/>
      <c r="F306" s="1089"/>
      <c r="G306" s="1089"/>
      <c r="H306" s="1089"/>
      <c r="I306" s="1090"/>
      <c r="J306" s="1089"/>
      <c r="K306" s="1089"/>
      <c r="L306" s="1308"/>
      <c r="M306" s="1089"/>
      <c r="N306" s="1309"/>
      <c r="O306" s="1309"/>
      <c r="P306" s="1310"/>
      <c r="Q306" s="1309"/>
      <c r="R306" s="1309"/>
      <c r="S306" s="1089"/>
      <c r="T306" s="1304"/>
      <c r="U306" s="1309"/>
      <c r="V306" s="1310"/>
      <c r="W306" s="1310"/>
      <c r="X306" s="1310"/>
      <c r="Y306" s="1310"/>
      <c r="Z306" s="1311"/>
      <c r="AA306" s="1312"/>
      <c r="AB306" s="1312"/>
      <c r="AC306" s="1088"/>
      <c r="AD306" s="1088"/>
      <c r="AE306" s="1088"/>
      <c r="AF306" s="1089"/>
      <c r="AG306" s="1090"/>
      <c r="AH306" s="1090"/>
      <c r="AI306" s="1090"/>
    </row>
    <row r="307" ht="15.75" customHeight="1">
      <c r="A307" s="1089"/>
      <c r="B307" s="1089"/>
      <c r="C307" s="1304"/>
      <c r="D307" s="1304"/>
      <c r="E307" s="1304"/>
      <c r="F307" s="1089"/>
      <c r="G307" s="1089"/>
      <c r="H307" s="1089"/>
      <c r="I307" s="1090"/>
      <c r="J307" s="1089"/>
      <c r="K307" s="1089"/>
      <c r="L307" s="1308"/>
      <c r="M307" s="1089"/>
      <c r="N307" s="1309"/>
      <c r="O307" s="1309"/>
      <c r="P307" s="1310"/>
      <c r="Q307" s="1309"/>
      <c r="R307" s="1309"/>
      <c r="S307" s="1089"/>
      <c r="T307" s="1304"/>
      <c r="U307" s="1309"/>
      <c r="V307" s="1310"/>
      <c r="W307" s="1310"/>
      <c r="X307" s="1310"/>
      <c r="Y307" s="1310"/>
      <c r="Z307" s="1311"/>
      <c r="AA307" s="1312"/>
      <c r="AB307" s="1312"/>
      <c r="AC307" s="1088"/>
      <c r="AD307" s="1088"/>
      <c r="AE307" s="1088"/>
      <c r="AF307" s="1089"/>
      <c r="AG307" s="1090"/>
      <c r="AH307" s="1090"/>
      <c r="AI307" s="1090"/>
    </row>
    <row r="308" ht="15.75" customHeight="1">
      <c r="A308" s="1089"/>
      <c r="B308" s="1089"/>
      <c r="C308" s="1304"/>
      <c r="D308" s="1304"/>
      <c r="E308" s="1304"/>
      <c r="F308" s="1089"/>
      <c r="G308" s="1089"/>
      <c r="H308" s="1089"/>
      <c r="I308" s="1090"/>
      <c r="J308" s="1089"/>
      <c r="K308" s="1089"/>
      <c r="L308" s="1308"/>
      <c r="M308" s="1089"/>
      <c r="N308" s="1309"/>
      <c r="O308" s="1309"/>
      <c r="P308" s="1310"/>
      <c r="Q308" s="1309"/>
      <c r="R308" s="1309"/>
      <c r="S308" s="1089"/>
      <c r="T308" s="1304"/>
      <c r="U308" s="1309"/>
      <c r="V308" s="1310"/>
      <c r="W308" s="1310"/>
      <c r="X308" s="1310"/>
      <c r="Y308" s="1310"/>
      <c r="Z308" s="1311"/>
      <c r="AA308" s="1312"/>
      <c r="AB308" s="1312"/>
      <c r="AC308" s="1088"/>
      <c r="AD308" s="1088"/>
      <c r="AE308" s="1088"/>
      <c r="AF308" s="1089"/>
      <c r="AG308" s="1090"/>
      <c r="AH308" s="1090"/>
      <c r="AI308" s="1090"/>
    </row>
    <row r="309" ht="15.75" customHeight="1">
      <c r="A309" s="1089"/>
      <c r="B309" s="1089"/>
      <c r="C309" s="1304"/>
      <c r="D309" s="1304"/>
      <c r="E309" s="1304"/>
      <c r="F309" s="1089"/>
      <c r="G309" s="1089"/>
      <c r="H309" s="1089"/>
      <c r="I309" s="1090"/>
      <c r="J309" s="1089"/>
      <c r="K309" s="1089"/>
      <c r="L309" s="1308"/>
      <c r="M309" s="1089"/>
      <c r="N309" s="1309"/>
      <c r="O309" s="1309"/>
      <c r="P309" s="1310"/>
      <c r="Q309" s="1309"/>
      <c r="R309" s="1309"/>
      <c r="S309" s="1089"/>
      <c r="T309" s="1304"/>
      <c r="U309" s="1309"/>
      <c r="V309" s="1310"/>
      <c r="W309" s="1310"/>
      <c r="X309" s="1310"/>
      <c r="Y309" s="1310"/>
      <c r="Z309" s="1311"/>
      <c r="AA309" s="1312"/>
      <c r="AB309" s="1312"/>
      <c r="AC309" s="1088"/>
      <c r="AD309" s="1088"/>
      <c r="AE309" s="1088"/>
      <c r="AF309" s="1089"/>
      <c r="AG309" s="1090"/>
      <c r="AH309" s="1090"/>
      <c r="AI309" s="1090"/>
    </row>
    <row r="310" ht="15.75" customHeight="1">
      <c r="A310" s="1089"/>
      <c r="B310" s="1089"/>
      <c r="C310" s="1304"/>
      <c r="D310" s="1304"/>
      <c r="E310" s="1304"/>
      <c r="F310" s="1089"/>
      <c r="G310" s="1089"/>
      <c r="H310" s="1089"/>
      <c r="I310" s="1090"/>
      <c r="J310" s="1089"/>
      <c r="K310" s="1089"/>
      <c r="L310" s="1308"/>
      <c r="M310" s="1089"/>
      <c r="N310" s="1309"/>
      <c r="O310" s="1309"/>
      <c r="P310" s="1310"/>
      <c r="Q310" s="1309"/>
      <c r="R310" s="1309"/>
      <c r="S310" s="1089"/>
      <c r="T310" s="1304"/>
      <c r="U310" s="1309"/>
      <c r="V310" s="1310"/>
      <c r="W310" s="1310"/>
      <c r="X310" s="1310"/>
      <c r="Y310" s="1310"/>
      <c r="Z310" s="1311"/>
      <c r="AA310" s="1312"/>
      <c r="AB310" s="1312"/>
      <c r="AC310" s="1088"/>
      <c r="AD310" s="1088"/>
      <c r="AE310" s="1088"/>
      <c r="AF310" s="1089"/>
      <c r="AG310" s="1090"/>
      <c r="AH310" s="1090"/>
      <c r="AI310" s="1090"/>
    </row>
    <row r="311" ht="15.75" customHeight="1">
      <c r="A311" s="1089"/>
      <c r="B311" s="1089"/>
      <c r="C311" s="1304"/>
      <c r="D311" s="1304"/>
      <c r="E311" s="1304"/>
      <c r="F311" s="1089"/>
      <c r="G311" s="1089"/>
      <c r="H311" s="1089"/>
      <c r="I311" s="1090"/>
      <c r="J311" s="1089"/>
      <c r="K311" s="1089"/>
      <c r="L311" s="1308"/>
      <c r="M311" s="1089"/>
      <c r="N311" s="1309"/>
      <c r="O311" s="1309"/>
      <c r="P311" s="1310"/>
      <c r="Q311" s="1309"/>
      <c r="R311" s="1309"/>
      <c r="S311" s="1089"/>
      <c r="T311" s="1304"/>
      <c r="U311" s="1309"/>
      <c r="V311" s="1310"/>
      <c r="W311" s="1310"/>
      <c r="X311" s="1310"/>
      <c r="Y311" s="1310"/>
      <c r="Z311" s="1311"/>
      <c r="AA311" s="1312"/>
      <c r="AB311" s="1312"/>
      <c r="AC311" s="1088"/>
      <c r="AD311" s="1088"/>
      <c r="AE311" s="1088"/>
      <c r="AF311" s="1089"/>
      <c r="AG311" s="1090"/>
      <c r="AH311" s="1090"/>
      <c r="AI311" s="1090"/>
    </row>
    <row r="312" ht="15.75" customHeight="1">
      <c r="A312" s="1089"/>
      <c r="B312" s="1089"/>
      <c r="C312" s="1304"/>
      <c r="D312" s="1304"/>
      <c r="E312" s="1304"/>
      <c r="F312" s="1089"/>
      <c r="G312" s="1089"/>
      <c r="H312" s="1089"/>
      <c r="I312" s="1090"/>
      <c r="J312" s="1089"/>
      <c r="K312" s="1089"/>
      <c r="L312" s="1308"/>
      <c r="M312" s="1089"/>
      <c r="N312" s="1309"/>
      <c r="O312" s="1309"/>
      <c r="P312" s="1310"/>
      <c r="Q312" s="1309"/>
      <c r="R312" s="1309"/>
      <c r="S312" s="1089"/>
      <c r="T312" s="1304"/>
      <c r="U312" s="1309"/>
      <c r="V312" s="1310"/>
      <c r="W312" s="1310"/>
      <c r="X312" s="1310"/>
      <c r="Y312" s="1310"/>
      <c r="Z312" s="1311"/>
      <c r="AA312" s="1312"/>
      <c r="AB312" s="1312"/>
      <c r="AC312" s="1088"/>
      <c r="AD312" s="1088"/>
      <c r="AE312" s="1088"/>
      <c r="AF312" s="1089"/>
      <c r="AG312" s="1090"/>
      <c r="AH312" s="1090"/>
      <c r="AI312" s="1090"/>
    </row>
    <row r="313" ht="15.75" customHeight="1">
      <c r="A313" s="1089"/>
      <c r="B313" s="1089"/>
      <c r="C313" s="1304"/>
      <c r="D313" s="1304"/>
      <c r="E313" s="1304"/>
      <c r="F313" s="1089"/>
      <c r="G313" s="1089"/>
      <c r="H313" s="1089"/>
      <c r="I313" s="1090"/>
      <c r="J313" s="1089"/>
      <c r="K313" s="1089"/>
      <c r="L313" s="1308"/>
      <c r="M313" s="1089"/>
      <c r="N313" s="1309"/>
      <c r="O313" s="1309"/>
      <c r="P313" s="1310"/>
      <c r="Q313" s="1309"/>
      <c r="R313" s="1309"/>
      <c r="S313" s="1089"/>
      <c r="T313" s="1304"/>
      <c r="U313" s="1309"/>
      <c r="V313" s="1310"/>
      <c r="W313" s="1310"/>
      <c r="X313" s="1310"/>
      <c r="Y313" s="1310"/>
      <c r="Z313" s="1311"/>
      <c r="AA313" s="1312"/>
      <c r="AB313" s="1312"/>
      <c r="AC313" s="1088"/>
      <c r="AD313" s="1088"/>
      <c r="AE313" s="1088"/>
      <c r="AF313" s="1089"/>
      <c r="AG313" s="1090"/>
      <c r="AH313" s="1090"/>
      <c r="AI313" s="1090"/>
    </row>
    <row r="314" ht="15.75" customHeight="1">
      <c r="A314" s="1089"/>
      <c r="B314" s="1089"/>
      <c r="C314" s="1304"/>
      <c r="D314" s="1304"/>
      <c r="E314" s="1304"/>
      <c r="F314" s="1089"/>
      <c r="G314" s="1089"/>
      <c r="H314" s="1089"/>
      <c r="I314" s="1090"/>
      <c r="J314" s="1089"/>
      <c r="K314" s="1089"/>
      <c r="L314" s="1308"/>
      <c r="M314" s="1089"/>
      <c r="N314" s="1309"/>
      <c r="O314" s="1309"/>
      <c r="P314" s="1310"/>
      <c r="Q314" s="1309"/>
      <c r="R314" s="1309"/>
      <c r="S314" s="1089"/>
      <c r="T314" s="1304"/>
      <c r="U314" s="1309"/>
      <c r="V314" s="1310"/>
      <c r="W314" s="1310"/>
      <c r="X314" s="1310"/>
      <c r="Y314" s="1310"/>
      <c r="Z314" s="1311"/>
      <c r="AA314" s="1312"/>
      <c r="AB314" s="1312"/>
      <c r="AC314" s="1088"/>
      <c r="AD314" s="1088"/>
      <c r="AE314" s="1088"/>
      <c r="AF314" s="1089"/>
      <c r="AG314" s="1090"/>
      <c r="AH314" s="1090"/>
      <c r="AI314" s="1090"/>
    </row>
    <row r="315" ht="15.75" customHeight="1">
      <c r="A315" s="1089"/>
      <c r="B315" s="1089"/>
      <c r="C315" s="1304"/>
      <c r="D315" s="1304"/>
      <c r="E315" s="1304"/>
      <c r="F315" s="1089"/>
      <c r="G315" s="1089"/>
      <c r="H315" s="1089"/>
      <c r="I315" s="1090"/>
      <c r="J315" s="1089"/>
      <c r="K315" s="1089"/>
      <c r="L315" s="1308"/>
      <c r="M315" s="1089"/>
      <c r="N315" s="1309"/>
      <c r="O315" s="1309"/>
      <c r="P315" s="1310"/>
      <c r="Q315" s="1309"/>
      <c r="R315" s="1309"/>
      <c r="S315" s="1089"/>
      <c r="T315" s="1304"/>
      <c r="U315" s="1309"/>
      <c r="V315" s="1310"/>
      <c r="W315" s="1310"/>
      <c r="X315" s="1310"/>
      <c r="Y315" s="1310"/>
      <c r="Z315" s="1311"/>
      <c r="AA315" s="1312"/>
      <c r="AB315" s="1312"/>
      <c r="AC315" s="1088"/>
      <c r="AD315" s="1088"/>
      <c r="AE315" s="1088"/>
      <c r="AF315" s="1089"/>
      <c r="AG315" s="1090"/>
      <c r="AH315" s="1090"/>
      <c r="AI315" s="1090"/>
    </row>
    <row r="316" ht="15.75" customHeight="1">
      <c r="A316" s="1089"/>
      <c r="B316" s="1089"/>
      <c r="C316" s="1304"/>
      <c r="D316" s="1304"/>
      <c r="E316" s="1304"/>
      <c r="F316" s="1089"/>
      <c r="G316" s="1089"/>
      <c r="H316" s="1089"/>
      <c r="I316" s="1090"/>
      <c r="J316" s="1089"/>
      <c r="K316" s="1089"/>
      <c r="L316" s="1308"/>
      <c r="M316" s="1089"/>
      <c r="N316" s="1309"/>
      <c r="O316" s="1309"/>
      <c r="P316" s="1310"/>
      <c r="Q316" s="1309"/>
      <c r="R316" s="1309"/>
      <c r="S316" s="1089"/>
      <c r="T316" s="1304"/>
      <c r="U316" s="1309"/>
      <c r="V316" s="1310"/>
      <c r="W316" s="1310"/>
      <c r="X316" s="1310"/>
      <c r="Y316" s="1310"/>
      <c r="Z316" s="1311"/>
      <c r="AA316" s="1312"/>
      <c r="AB316" s="1312"/>
      <c r="AC316" s="1088"/>
      <c r="AD316" s="1088"/>
      <c r="AE316" s="1088"/>
      <c r="AF316" s="1089"/>
      <c r="AG316" s="1090"/>
      <c r="AH316" s="1090"/>
      <c r="AI316" s="1090"/>
    </row>
    <row r="317" ht="15.75" customHeight="1">
      <c r="A317" s="1089"/>
      <c r="B317" s="1089"/>
      <c r="C317" s="1304"/>
      <c r="D317" s="1304"/>
      <c r="E317" s="1304"/>
      <c r="F317" s="1089"/>
      <c r="G317" s="1089"/>
      <c r="H317" s="1089"/>
      <c r="I317" s="1090"/>
      <c r="J317" s="1089"/>
      <c r="K317" s="1089"/>
      <c r="L317" s="1308"/>
      <c r="M317" s="1089"/>
      <c r="N317" s="1309"/>
      <c r="O317" s="1309"/>
      <c r="P317" s="1310"/>
      <c r="Q317" s="1309"/>
      <c r="R317" s="1309"/>
      <c r="S317" s="1089"/>
      <c r="T317" s="1304"/>
      <c r="U317" s="1309"/>
      <c r="V317" s="1310"/>
      <c r="W317" s="1310"/>
      <c r="X317" s="1310"/>
      <c r="Y317" s="1310"/>
      <c r="Z317" s="1311"/>
      <c r="AA317" s="1312"/>
      <c r="AB317" s="1312"/>
      <c r="AC317" s="1088"/>
      <c r="AD317" s="1088"/>
      <c r="AE317" s="1088"/>
      <c r="AF317" s="1089"/>
      <c r="AG317" s="1090"/>
      <c r="AH317" s="1090"/>
      <c r="AI317" s="1090"/>
    </row>
    <row r="318" ht="15.75" customHeight="1">
      <c r="A318" s="1089"/>
      <c r="B318" s="1089"/>
      <c r="C318" s="1304"/>
      <c r="D318" s="1304"/>
      <c r="E318" s="1304"/>
      <c r="F318" s="1089"/>
      <c r="G318" s="1089"/>
      <c r="H318" s="1089"/>
      <c r="I318" s="1090"/>
      <c r="J318" s="1089"/>
      <c r="K318" s="1089"/>
      <c r="L318" s="1308"/>
      <c r="M318" s="1089"/>
      <c r="N318" s="1309"/>
      <c r="O318" s="1309"/>
      <c r="P318" s="1310"/>
      <c r="Q318" s="1309"/>
      <c r="R318" s="1309"/>
      <c r="S318" s="1089"/>
      <c r="T318" s="1304"/>
      <c r="U318" s="1309"/>
      <c r="V318" s="1310"/>
      <c r="W318" s="1310"/>
      <c r="X318" s="1310"/>
      <c r="Y318" s="1310"/>
      <c r="Z318" s="1311"/>
      <c r="AA318" s="1312"/>
      <c r="AB318" s="1312"/>
      <c r="AC318" s="1088"/>
      <c r="AD318" s="1088"/>
      <c r="AE318" s="1088"/>
      <c r="AF318" s="1089"/>
      <c r="AG318" s="1090"/>
      <c r="AH318" s="1090"/>
      <c r="AI318" s="1090"/>
    </row>
    <row r="319" ht="15.75" customHeight="1">
      <c r="A319" s="1089"/>
      <c r="B319" s="1089"/>
      <c r="C319" s="1304"/>
      <c r="D319" s="1304"/>
      <c r="E319" s="1304"/>
      <c r="F319" s="1089"/>
      <c r="G319" s="1089"/>
      <c r="H319" s="1089"/>
      <c r="I319" s="1090"/>
      <c r="J319" s="1089"/>
      <c r="K319" s="1089"/>
      <c r="L319" s="1308"/>
      <c r="M319" s="1089"/>
      <c r="N319" s="1309"/>
      <c r="O319" s="1309"/>
      <c r="P319" s="1310"/>
      <c r="Q319" s="1309"/>
      <c r="R319" s="1309"/>
      <c r="S319" s="1089"/>
      <c r="T319" s="1304"/>
      <c r="U319" s="1309"/>
      <c r="V319" s="1310"/>
      <c r="W319" s="1310"/>
      <c r="X319" s="1310"/>
      <c r="Y319" s="1310"/>
      <c r="Z319" s="1311"/>
      <c r="AA319" s="1312"/>
      <c r="AB319" s="1312"/>
      <c r="AC319" s="1088"/>
      <c r="AD319" s="1088"/>
      <c r="AE319" s="1088"/>
      <c r="AF319" s="1089"/>
      <c r="AG319" s="1090"/>
      <c r="AH319" s="1090"/>
      <c r="AI319" s="1090"/>
    </row>
    <row r="320" ht="15.75" customHeight="1">
      <c r="A320" s="1089"/>
      <c r="B320" s="1089"/>
      <c r="C320" s="1304"/>
      <c r="D320" s="1304"/>
      <c r="E320" s="1304"/>
      <c r="F320" s="1089"/>
      <c r="G320" s="1089"/>
      <c r="H320" s="1089"/>
      <c r="I320" s="1090"/>
      <c r="J320" s="1089"/>
      <c r="K320" s="1089"/>
      <c r="L320" s="1308"/>
      <c r="M320" s="1089"/>
      <c r="N320" s="1309"/>
      <c r="O320" s="1309"/>
      <c r="P320" s="1310"/>
      <c r="Q320" s="1309"/>
      <c r="R320" s="1309"/>
      <c r="S320" s="1089"/>
      <c r="T320" s="1304"/>
      <c r="U320" s="1309"/>
      <c r="V320" s="1310"/>
      <c r="W320" s="1310"/>
      <c r="X320" s="1310"/>
      <c r="Y320" s="1310"/>
      <c r="Z320" s="1311"/>
      <c r="AA320" s="1312"/>
      <c r="AB320" s="1312"/>
      <c r="AC320" s="1088"/>
      <c r="AD320" s="1088"/>
      <c r="AE320" s="1088"/>
      <c r="AF320" s="1089"/>
      <c r="AG320" s="1090"/>
      <c r="AH320" s="1090"/>
      <c r="AI320" s="1090"/>
    </row>
    <row r="321" ht="15.75" customHeight="1">
      <c r="A321" s="1089"/>
      <c r="B321" s="1089"/>
      <c r="C321" s="1304"/>
      <c r="D321" s="1304"/>
      <c r="E321" s="1304"/>
      <c r="F321" s="1089"/>
      <c r="G321" s="1089"/>
      <c r="H321" s="1089"/>
      <c r="I321" s="1090"/>
      <c r="J321" s="1089"/>
      <c r="K321" s="1089"/>
      <c r="L321" s="1308"/>
      <c r="M321" s="1089"/>
      <c r="N321" s="1309"/>
      <c r="O321" s="1309"/>
      <c r="P321" s="1310"/>
      <c r="Q321" s="1309"/>
      <c r="R321" s="1309"/>
      <c r="S321" s="1089"/>
      <c r="T321" s="1304"/>
      <c r="U321" s="1309"/>
      <c r="V321" s="1310"/>
      <c r="W321" s="1310"/>
      <c r="X321" s="1310"/>
      <c r="Y321" s="1310"/>
      <c r="Z321" s="1311"/>
      <c r="AA321" s="1312"/>
      <c r="AB321" s="1312"/>
      <c r="AC321" s="1088"/>
      <c r="AD321" s="1088"/>
      <c r="AE321" s="1088"/>
      <c r="AF321" s="1089"/>
      <c r="AG321" s="1090"/>
      <c r="AH321" s="1090"/>
      <c r="AI321" s="1090"/>
    </row>
    <row r="322" ht="15.75" customHeight="1">
      <c r="A322" s="1089"/>
      <c r="B322" s="1089"/>
      <c r="C322" s="1304"/>
      <c r="D322" s="1304"/>
      <c r="E322" s="1304"/>
      <c r="F322" s="1089"/>
      <c r="G322" s="1089"/>
      <c r="H322" s="1089"/>
      <c r="I322" s="1090"/>
      <c r="J322" s="1089"/>
      <c r="K322" s="1089"/>
      <c r="L322" s="1308"/>
      <c r="M322" s="1089"/>
      <c r="N322" s="1309"/>
      <c r="O322" s="1309"/>
      <c r="P322" s="1310"/>
      <c r="Q322" s="1309"/>
      <c r="R322" s="1309"/>
      <c r="S322" s="1089"/>
      <c r="T322" s="1304"/>
      <c r="U322" s="1309"/>
      <c r="V322" s="1310"/>
      <c r="W322" s="1310"/>
      <c r="X322" s="1310"/>
      <c r="Y322" s="1310"/>
      <c r="Z322" s="1311"/>
      <c r="AA322" s="1312"/>
      <c r="AB322" s="1312"/>
      <c r="AC322" s="1088"/>
      <c r="AD322" s="1088"/>
      <c r="AE322" s="1088"/>
      <c r="AF322" s="1089"/>
      <c r="AG322" s="1090"/>
      <c r="AH322" s="1090"/>
      <c r="AI322" s="1090"/>
    </row>
    <row r="323" ht="15.75" customHeight="1">
      <c r="A323" s="1089"/>
      <c r="B323" s="1089"/>
      <c r="C323" s="1304"/>
      <c r="D323" s="1304"/>
      <c r="E323" s="1304"/>
      <c r="F323" s="1089"/>
      <c r="G323" s="1089"/>
      <c r="H323" s="1089"/>
      <c r="I323" s="1090"/>
      <c r="J323" s="1089"/>
      <c r="K323" s="1089"/>
      <c r="L323" s="1308"/>
      <c r="M323" s="1089"/>
      <c r="N323" s="1309"/>
      <c r="O323" s="1309"/>
      <c r="P323" s="1310"/>
      <c r="Q323" s="1309"/>
      <c r="R323" s="1309"/>
      <c r="S323" s="1089"/>
      <c r="T323" s="1304"/>
      <c r="U323" s="1309"/>
      <c r="V323" s="1310"/>
      <c r="W323" s="1310"/>
      <c r="X323" s="1310"/>
      <c r="Y323" s="1310"/>
      <c r="Z323" s="1311"/>
      <c r="AA323" s="1312"/>
      <c r="AB323" s="1312"/>
      <c r="AC323" s="1088"/>
      <c r="AD323" s="1088"/>
      <c r="AE323" s="1088"/>
      <c r="AF323" s="1089"/>
      <c r="AG323" s="1090"/>
      <c r="AH323" s="1090"/>
      <c r="AI323" s="1090"/>
    </row>
    <row r="324" ht="15.75" customHeight="1">
      <c r="A324" s="1089"/>
      <c r="B324" s="1089"/>
      <c r="C324" s="1304"/>
      <c r="D324" s="1304"/>
      <c r="E324" s="1304"/>
      <c r="F324" s="1089"/>
      <c r="G324" s="1089"/>
      <c r="H324" s="1089"/>
      <c r="I324" s="1090"/>
      <c r="J324" s="1089"/>
      <c r="K324" s="1089"/>
      <c r="L324" s="1308"/>
      <c r="M324" s="1089"/>
      <c r="N324" s="1309"/>
      <c r="O324" s="1309"/>
      <c r="P324" s="1310"/>
      <c r="Q324" s="1309"/>
      <c r="R324" s="1309"/>
      <c r="S324" s="1089"/>
      <c r="T324" s="1304"/>
      <c r="U324" s="1309"/>
      <c r="V324" s="1310"/>
      <c r="W324" s="1310"/>
      <c r="X324" s="1310"/>
      <c r="Y324" s="1310"/>
      <c r="Z324" s="1311"/>
      <c r="AA324" s="1312"/>
      <c r="AB324" s="1312"/>
      <c r="AC324" s="1088"/>
      <c r="AD324" s="1088"/>
      <c r="AE324" s="1088"/>
      <c r="AF324" s="1089"/>
      <c r="AG324" s="1090"/>
      <c r="AH324" s="1090"/>
      <c r="AI324" s="1090"/>
    </row>
    <row r="325" ht="15.75" customHeight="1">
      <c r="A325" s="1089"/>
      <c r="B325" s="1089"/>
      <c r="C325" s="1304"/>
      <c r="D325" s="1304"/>
      <c r="E325" s="1304"/>
      <c r="F325" s="1089"/>
      <c r="G325" s="1089"/>
      <c r="H325" s="1089"/>
      <c r="I325" s="1090"/>
      <c r="J325" s="1089"/>
      <c r="K325" s="1089"/>
      <c r="L325" s="1308"/>
      <c r="M325" s="1089"/>
      <c r="N325" s="1309"/>
      <c r="O325" s="1309"/>
      <c r="P325" s="1310"/>
      <c r="Q325" s="1309"/>
      <c r="R325" s="1309"/>
      <c r="S325" s="1089"/>
      <c r="T325" s="1304"/>
      <c r="U325" s="1309"/>
      <c r="V325" s="1310"/>
      <c r="W325" s="1310"/>
      <c r="X325" s="1310"/>
      <c r="Y325" s="1310"/>
      <c r="Z325" s="1311"/>
      <c r="AA325" s="1312"/>
      <c r="AB325" s="1312"/>
      <c r="AC325" s="1088"/>
      <c r="AD325" s="1088"/>
      <c r="AE325" s="1088"/>
      <c r="AF325" s="1089"/>
      <c r="AG325" s="1090"/>
      <c r="AH325" s="1090"/>
      <c r="AI325" s="1090"/>
    </row>
    <row r="326" ht="15.75" customHeight="1">
      <c r="A326" s="1089"/>
      <c r="B326" s="1089"/>
      <c r="C326" s="1304"/>
      <c r="D326" s="1304"/>
      <c r="E326" s="1304"/>
      <c r="F326" s="1089"/>
      <c r="G326" s="1089"/>
      <c r="H326" s="1089"/>
      <c r="I326" s="1090"/>
      <c r="J326" s="1089"/>
      <c r="K326" s="1089"/>
      <c r="L326" s="1308"/>
      <c r="M326" s="1089"/>
      <c r="N326" s="1309"/>
      <c r="O326" s="1309"/>
      <c r="P326" s="1310"/>
      <c r="Q326" s="1309"/>
      <c r="R326" s="1309"/>
      <c r="S326" s="1089"/>
      <c r="T326" s="1304"/>
      <c r="U326" s="1309"/>
      <c r="V326" s="1310"/>
      <c r="W326" s="1310"/>
      <c r="X326" s="1310"/>
      <c r="Y326" s="1310"/>
      <c r="Z326" s="1311"/>
      <c r="AA326" s="1312"/>
      <c r="AB326" s="1312"/>
      <c r="AC326" s="1088"/>
      <c r="AD326" s="1088"/>
      <c r="AE326" s="1088"/>
      <c r="AF326" s="1089"/>
      <c r="AG326" s="1090"/>
      <c r="AH326" s="1090"/>
      <c r="AI326" s="1090"/>
    </row>
    <row r="327" ht="15.75" customHeight="1">
      <c r="A327" s="1089"/>
      <c r="B327" s="1089"/>
      <c r="C327" s="1304"/>
      <c r="D327" s="1304"/>
      <c r="E327" s="1304"/>
      <c r="F327" s="1089"/>
      <c r="G327" s="1089"/>
      <c r="H327" s="1089"/>
      <c r="I327" s="1090"/>
      <c r="J327" s="1089"/>
      <c r="K327" s="1089"/>
      <c r="L327" s="1308"/>
      <c r="M327" s="1089"/>
      <c r="N327" s="1309"/>
      <c r="O327" s="1309"/>
      <c r="P327" s="1310"/>
      <c r="Q327" s="1309"/>
      <c r="R327" s="1309"/>
      <c r="S327" s="1089"/>
      <c r="T327" s="1304"/>
      <c r="U327" s="1309"/>
      <c r="V327" s="1310"/>
      <c r="W327" s="1310"/>
      <c r="X327" s="1310"/>
      <c r="Y327" s="1310"/>
      <c r="Z327" s="1311"/>
      <c r="AA327" s="1312"/>
      <c r="AB327" s="1312"/>
      <c r="AC327" s="1088"/>
      <c r="AD327" s="1088"/>
      <c r="AE327" s="1088"/>
      <c r="AF327" s="1089"/>
      <c r="AG327" s="1090"/>
      <c r="AH327" s="1090"/>
      <c r="AI327" s="1090"/>
    </row>
    <row r="328" ht="15.75" customHeight="1">
      <c r="A328" s="1089"/>
      <c r="B328" s="1089"/>
      <c r="C328" s="1304"/>
      <c r="D328" s="1304"/>
      <c r="E328" s="1304"/>
      <c r="F328" s="1089"/>
      <c r="G328" s="1089"/>
      <c r="H328" s="1089"/>
      <c r="I328" s="1090"/>
      <c r="J328" s="1089"/>
      <c r="K328" s="1089"/>
      <c r="L328" s="1308"/>
      <c r="M328" s="1089"/>
      <c r="N328" s="1309"/>
      <c r="O328" s="1309"/>
      <c r="P328" s="1310"/>
      <c r="Q328" s="1309"/>
      <c r="R328" s="1309"/>
      <c r="S328" s="1089"/>
      <c r="T328" s="1304"/>
      <c r="U328" s="1309"/>
      <c r="V328" s="1310"/>
      <c r="W328" s="1310"/>
      <c r="X328" s="1310"/>
      <c r="Y328" s="1310"/>
      <c r="Z328" s="1311"/>
      <c r="AA328" s="1312"/>
      <c r="AB328" s="1312"/>
      <c r="AC328" s="1088"/>
      <c r="AD328" s="1088"/>
      <c r="AE328" s="1088"/>
      <c r="AF328" s="1089"/>
      <c r="AG328" s="1090"/>
      <c r="AH328" s="1090"/>
      <c r="AI328" s="1090"/>
    </row>
    <row r="329" ht="15.75" customHeight="1">
      <c r="A329" s="1089"/>
      <c r="B329" s="1089"/>
      <c r="C329" s="1304"/>
      <c r="D329" s="1304"/>
      <c r="E329" s="1304"/>
      <c r="F329" s="1089"/>
      <c r="G329" s="1089"/>
      <c r="H329" s="1089"/>
      <c r="I329" s="1090"/>
      <c r="J329" s="1089"/>
      <c r="K329" s="1089"/>
      <c r="L329" s="1308"/>
      <c r="M329" s="1089"/>
      <c r="N329" s="1309"/>
      <c r="O329" s="1309"/>
      <c r="P329" s="1310"/>
      <c r="Q329" s="1309"/>
      <c r="R329" s="1309"/>
      <c r="S329" s="1089"/>
      <c r="T329" s="1304"/>
      <c r="U329" s="1309"/>
      <c r="V329" s="1310"/>
      <c r="W329" s="1310"/>
      <c r="X329" s="1310"/>
      <c r="Y329" s="1310"/>
      <c r="Z329" s="1311"/>
      <c r="AA329" s="1312"/>
      <c r="AB329" s="1312"/>
      <c r="AC329" s="1088"/>
      <c r="AD329" s="1088"/>
      <c r="AE329" s="1088"/>
      <c r="AF329" s="1089"/>
      <c r="AG329" s="1090"/>
      <c r="AH329" s="1090"/>
      <c r="AI329" s="1090"/>
    </row>
    <row r="330" ht="15.75" customHeight="1">
      <c r="A330" s="1089"/>
      <c r="B330" s="1089"/>
      <c r="C330" s="1304"/>
      <c r="D330" s="1304"/>
      <c r="E330" s="1304"/>
      <c r="F330" s="1089"/>
      <c r="G330" s="1089"/>
      <c r="H330" s="1089"/>
      <c r="I330" s="1090"/>
      <c r="J330" s="1089"/>
      <c r="K330" s="1089"/>
      <c r="L330" s="1308"/>
      <c r="M330" s="1089"/>
      <c r="N330" s="1309"/>
      <c r="O330" s="1309"/>
      <c r="P330" s="1310"/>
      <c r="Q330" s="1309"/>
      <c r="R330" s="1309"/>
      <c r="S330" s="1089"/>
      <c r="T330" s="1304"/>
      <c r="U330" s="1309"/>
      <c r="V330" s="1310"/>
      <c r="W330" s="1310"/>
      <c r="X330" s="1310"/>
      <c r="Y330" s="1310"/>
      <c r="Z330" s="1311"/>
      <c r="AA330" s="1312"/>
      <c r="AB330" s="1312"/>
      <c r="AC330" s="1088"/>
      <c r="AD330" s="1088"/>
      <c r="AE330" s="1088"/>
      <c r="AF330" s="1089"/>
      <c r="AG330" s="1090"/>
      <c r="AH330" s="1090"/>
      <c r="AI330" s="1090"/>
    </row>
    <row r="331" ht="15.75" customHeight="1">
      <c r="A331" s="1089"/>
      <c r="B331" s="1089"/>
      <c r="C331" s="1304"/>
      <c r="D331" s="1304"/>
      <c r="E331" s="1304"/>
      <c r="F331" s="1089"/>
      <c r="G331" s="1089"/>
      <c r="H331" s="1089"/>
      <c r="I331" s="1090"/>
      <c r="J331" s="1089"/>
      <c r="K331" s="1089"/>
      <c r="L331" s="1308"/>
      <c r="M331" s="1089"/>
      <c r="N331" s="1309"/>
      <c r="O331" s="1309"/>
      <c r="P331" s="1310"/>
      <c r="Q331" s="1309"/>
      <c r="R331" s="1309"/>
      <c r="S331" s="1089"/>
      <c r="T331" s="1304"/>
      <c r="U331" s="1309"/>
      <c r="V331" s="1310"/>
      <c r="W331" s="1310"/>
      <c r="X331" s="1310"/>
      <c r="Y331" s="1310"/>
      <c r="Z331" s="1311"/>
      <c r="AA331" s="1312"/>
      <c r="AB331" s="1312"/>
      <c r="AC331" s="1088"/>
      <c r="AD331" s="1088"/>
      <c r="AE331" s="1088"/>
      <c r="AF331" s="1089"/>
      <c r="AG331" s="1090"/>
      <c r="AH331" s="1090"/>
      <c r="AI331" s="1090"/>
    </row>
    <row r="332" ht="15.75" customHeight="1">
      <c r="A332" s="1089"/>
      <c r="B332" s="1089"/>
      <c r="C332" s="1304"/>
      <c r="D332" s="1304"/>
      <c r="E332" s="1304"/>
      <c r="F332" s="1089"/>
      <c r="G332" s="1089"/>
      <c r="H332" s="1089"/>
      <c r="I332" s="1090"/>
      <c r="J332" s="1089"/>
      <c r="K332" s="1089"/>
      <c r="L332" s="1308"/>
      <c r="M332" s="1089"/>
      <c r="N332" s="1309"/>
      <c r="O332" s="1309"/>
      <c r="P332" s="1310"/>
      <c r="Q332" s="1309"/>
      <c r="R332" s="1309"/>
      <c r="S332" s="1089"/>
      <c r="T332" s="1304"/>
      <c r="U332" s="1309"/>
      <c r="V332" s="1310"/>
      <c r="W332" s="1310"/>
      <c r="X332" s="1310"/>
      <c r="Y332" s="1310"/>
      <c r="Z332" s="1311"/>
      <c r="AA332" s="1312"/>
      <c r="AB332" s="1312"/>
      <c r="AC332" s="1088"/>
      <c r="AD332" s="1088"/>
      <c r="AE332" s="1088"/>
      <c r="AF332" s="1089"/>
      <c r="AG332" s="1090"/>
      <c r="AH332" s="1090"/>
      <c r="AI332" s="1090"/>
    </row>
    <row r="333" ht="15.75" customHeight="1">
      <c r="A333" s="1089"/>
      <c r="B333" s="1089"/>
      <c r="C333" s="1304"/>
      <c r="D333" s="1304"/>
      <c r="E333" s="1304"/>
      <c r="F333" s="1089"/>
      <c r="G333" s="1089"/>
      <c r="H333" s="1089"/>
      <c r="I333" s="1090"/>
      <c r="J333" s="1089"/>
      <c r="K333" s="1089"/>
      <c r="L333" s="1308"/>
      <c r="M333" s="1089"/>
      <c r="N333" s="1309"/>
      <c r="O333" s="1309"/>
      <c r="P333" s="1310"/>
      <c r="Q333" s="1309"/>
      <c r="R333" s="1309"/>
      <c r="S333" s="1089"/>
      <c r="T333" s="1304"/>
      <c r="U333" s="1309"/>
      <c r="V333" s="1310"/>
      <c r="W333" s="1310"/>
      <c r="X333" s="1310"/>
      <c r="Y333" s="1310"/>
      <c r="Z333" s="1311"/>
      <c r="AA333" s="1312"/>
      <c r="AB333" s="1312"/>
      <c r="AC333" s="1088"/>
      <c r="AD333" s="1088"/>
      <c r="AE333" s="1088"/>
      <c r="AF333" s="1089"/>
      <c r="AG333" s="1090"/>
      <c r="AH333" s="1090"/>
      <c r="AI333" s="1090"/>
    </row>
    <row r="334" ht="15.75" customHeight="1">
      <c r="A334" s="1089"/>
      <c r="B334" s="1089"/>
      <c r="C334" s="1304"/>
      <c r="D334" s="1304"/>
      <c r="E334" s="1304"/>
      <c r="F334" s="1089"/>
      <c r="G334" s="1089"/>
      <c r="H334" s="1089"/>
      <c r="I334" s="1090"/>
      <c r="J334" s="1089"/>
      <c r="K334" s="1089"/>
      <c r="L334" s="1308"/>
      <c r="M334" s="1089"/>
      <c r="N334" s="1309"/>
      <c r="O334" s="1309"/>
      <c r="P334" s="1310"/>
      <c r="Q334" s="1309"/>
      <c r="R334" s="1309"/>
      <c r="S334" s="1089"/>
      <c r="T334" s="1304"/>
      <c r="U334" s="1309"/>
      <c r="V334" s="1310"/>
      <c r="W334" s="1310"/>
      <c r="X334" s="1310"/>
      <c r="Y334" s="1310"/>
      <c r="Z334" s="1311"/>
      <c r="AA334" s="1312"/>
      <c r="AB334" s="1312"/>
      <c r="AC334" s="1088"/>
      <c r="AD334" s="1088"/>
      <c r="AE334" s="1088"/>
      <c r="AF334" s="1089"/>
      <c r="AG334" s="1090"/>
      <c r="AH334" s="1090"/>
      <c r="AI334" s="1090"/>
    </row>
    <row r="335" ht="15.75" customHeight="1">
      <c r="A335" s="1089"/>
      <c r="B335" s="1089"/>
      <c r="C335" s="1304"/>
      <c r="D335" s="1304"/>
      <c r="E335" s="1304"/>
      <c r="F335" s="1089"/>
      <c r="G335" s="1089"/>
      <c r="H335" s="1089"/>
      <c r="I335" s="1090"/>
      <c r="J335" s="1089"/>
      <c r="K335" s="1089"/>
      <c r="L335" s="1308"/>
      <c r="M335" s="1089"/>
      <c r="N335" s="1309"/>
      <c r="O335" s="1309"/>
      <c r="P335" s="1310"/>
      <c r="Q335" s="1309"/>
      <c r="R335" s="1309"/>
      <c r="S335" s="1089"/>
      <c r="T335" s="1304"/>
      <c r="U335" s="1309"/>
      <c r="V335" s="1310"/>
      <c r="W335" s="1310"/>
      <c r="X335" s="1310"/>
      <c r="Y335" s="1310"/>
      <c r="Z335" s="1311"/>
      <c r="AA335" s="1312"/>
      <c r="AB335" s="1312"/>
      <c r="AC335" s="1088"/>
      <c r="AD335" s="1088"/>
      <c r="AE335" s="1088"/>
      <c r="AF335" s="1089"/>
      <c r="AG335" s="1090"/>
      <c r="AH335" s="1090"/>
      <c r="AI335" s="1090"/>
    </row>
    <row r="336" ht="15.75" customHeight="1">
      <c r="A336" s="1089"/>
      <c r="B336" s="1089"/>
      <c r="C336" s="1304"/>
      <c r="D336" s="1304"/>
      <c r="E336" s="1304"/>
      <c r="F336" s="1089"/>
      <c r="G336" s="1089"/>
      <c r="H336" s="1089"/>
      <c r="I336" s="1090"/>
      <c r="J336" s="1089"/>
      <c r="K336" s="1089"/>
      <c r="L336" s="1308"/>
      <c r="M336" s="1089"/>
      <c r="N336" s="1309"/>
      <c r="O336" s="1309"/>
      <c r="P336" s="1310"/>
      <c r="Q336" s="1309"/>
      <c r="R336" s="1309"/>
      <c r="S336" s="1089"/>
      <c r="T336" s="1304"/>
      <c r="U336" s="1309"/>
      <c r="V336" s="1310"/>
      <c r="W336" s="1310"/>
      <c r="X336" s="1310"/>
      <c r="Y336" s="1310"/>
      <c r="Z336" s="1311"/>
      <c r="AA336" s="1312"/>
      <c r="AB336" s="1312"/>
      <c r="AC336" s="1088"/>
      <c r="AD336" s="1088"/>
      <c r="AE336" s="1088"/>
      <c r="AF336" s="1089"/>
      <c r="AG336" s="1090"/>
      <c r="AH336" s="1090"/>
      <c r="AI336" s="1090"/>
    </row>
    <row r="337" ht="15.75" customHeight="1">
      <c r="A337" s="1089"/>
      <c r="B337" s="1089"/>
      <c r="C337" s="1304"/>
      <c r="D337" s="1304"/>
      <c r="E337" s="1304"/>
      <c r="F337" s="1089"/>
      <c r="G337" s="1089"/>
      <c r="H337" s="1089"/>
      <c r="I337" s="1090"/>
      <c r="J337" s="1089"/>
      <c r="K337" s="1089"/>
      <c r="L337" s="1308"/>
      <c r="M337" s="1089"/>
      <c r="N337" s="1309"/>
      <c r="O337" s="1309"/>
      <c r="P337" s="1310"/>
      <c r="Q337" s="1309"/>
      <c r="R337" s="1309"/>
      <c r="S337" s="1089"/>
      <c r="T337" s="1304"/>
      <c r="U337" s="1309"/>
      <c r="V337" s="1310"/>
      <c r="W337" s="1310"/>
      <c r="X337" s="1310"/>
      <c r="Y337" s="1310"/>
      <c r="Z337" s="1311"/>
      <c r="AA337" s="1312"/>
      <c r="AB337" s="1312"/>
      <c r="AC337" s="1088"/>
      <c r="AD337" s="1088"/>
      <c r="AE337" s="1088"/>
      <c r="AF337" s="1089"/>
      <c r="AG337" s="1090"/>
      <c r="AH337" s="1090"/>
      <c r="AI337" s="1090"/>
    </row>
    <row r="338" ht="15.75" customHeight="1">
      <c r="A338" s="1089"/>
      <c r="B338" s="1089"/>
      <c r="C338" s="1304"/>
      <c r="D338" s="1304"/>
      <c r="E338" s="1304"/>
      <c r="F338" s="1089"/>
      <c r="G338" s="1089"/>
      <c r="H338" s="1089"/>
      <c r="I338" s="1090"/>
      <c r="J338" s="1089"/>
      <c r="K338" s="1089"/>
      <c r="L338" s="1308"/>
      <c r="M338" s="1089"/>
      <c r="N338" s="1309"/>
      <c r="O338" s="1309"/>
      <c r="P338" s="1310"/>
      <c r="Q338" s="1309"/>
      <c r="R338" s="1309"/>
      <c r="S338" s="1089"/>
      <c r="T338" s="1304"/>
      <c r="U338" s="1309"/>
      <c r="V338" s="1310"/>
      <c r="W338" s="1310"/>
      <c r="X338" s="1310"/>
      <c r="Y338" s="1310"/>
      <c r="Z338" s="1311"/>
      <c r="AA338" s="1312"/>
      <c r="AB338" s="1312"/>
      <c r="AC338" s="1088"/>
      <c r="AD338" s="1088"/>
      <c r="AE338" s="1088"/>
      <c r="AF338" s="1089"/>
      <c r="AG338" s="1090"/>
      <c r="AH338" s="1090"/>
      <c r="AI338" s="1090"/>
    </row>
    <row r="339" ht="15.75" customHeight="1">
      <c r="A339" s="1089"/>
      <c r="B339" s="1089"/>
      <c r="C339" s="1304"/>
      <c r="D339" s="1304"/>
      <c r="E339" s="1304"/>
      <c r="F339" s="1089"/>
      <c r="G339" s="1089"/>
      <c r="H339" s="1089"/>
      <c r="I339" s="1090"/>
      <c r="J339" s="1089"/>
      <c r="K339" s="1089"/>
      <c r="L339" s="1308"/>
      <c r="M339" s="1089"/>
      <c r="N339" s="1309"/>
      <c r="O339" s="1309"/>
      <c r="P339" s="1310"/>
      <c r="Q339" s="1309"/>
      <c r="R339" s="1309"/>
      <c r="S339" s="1089"/>
      <c r="T339" s="1304"/>
      <c r="U339" s="1309"/>
      <c r="V339" s="1310"/>
      <c r="W339" s="1310"/>
      <c r="X339" s="1310"/>
      <c r="Y339" s="1310"/>
      <c r="Z339" s="1311"/>
      <c r="AA339" s="1312"/>
      <c r="AB339" s="1312"/>
      <c r="AC339" s="1088"/>
      <c r="AD339" s="1088"/>
      <c r="AE339" s="1088"/>
      <c r="AF339" s="1089"/>
      <c r="AG339" s="1090"/>
      <c r="AH339" s="1090"/>
      <c r="AI339" s="1090"/>
    </row>
    <row r="340" ht="15.75" customHeight="1">
      <c r="A340" s="1089"/>
      <c r="B340" s="1089"/>
      <c r="C340" s="1304"/>
      <c r="D340" s="1304"/>
      <c r="E340" s="1304"/>
      <c r="F340" s="1089"/>
      <c r="G340" s="1089"/>
      <c r="H340" s="1089"/>
      <c r="I340" s="1090"/>
      <c r="J340" s="1089"/>
      <c r="K340" s="1089"/>
      <c r="L340" s="1308"/>
      <c r="M340" s="1089"/>
      <c r="N340" s="1309"/>
      <c r="O340" s="1309"/>
      <c r="P340" s="1310"/>
      <c r="Q340" s="1309"/>
      <c r="R340" s="1309"/>
      <c r="S340" s="1089"/>
      <c r="T340" s="1304"/>
      <c r="U340" s="1309"/>
      <c r="V340" s="1310"/>
      <c r="W340" s="1310"/>
      <c r="X340" s="1310"/>
      <c r="Y340" s="1310"/>
      <c r="Z340" s="1311"/>
      <c r="AA340" s="1312"/>
      <c r="AB340" s="1312"/>
      <c r="AC340" s="1088"/>
      <c r="AD340" s="1088"/>
      <c r="AE340" s="1088"/>
      <c r="AF340" s="1089"/>
      <c r="AG340" s="1090"/>
      <c r="AH340" s="1090"/>
      <c r="AI340" s="1090"/>
    </row>
    <row r="341" ht="15.75" customHeight="1">
      <c r="A341" s="1089"/>
      <c r="B341" s="1089"/>
      <c r="C341" s="1304"/>
      <c r="D341" s="1304"/>
      <c r="E341" s="1304"/>
      <c r="F341" s="1089"/>
      <c r="G341" s="1089"/>
      <c r="H341" s="1089"/>
      <c r="I341" s="1090"/>
      <c r="J341" s="1089"/>
      <c r="K341" s="1089"/>
      <c r="L341" s="1308"/>
      <c r="M341" s="1089"/>
      <c r="N341" s="1309"/>
      <c r="O341" s="1309"/>
      <c r="P341" s="1310"/>
      <c r="Q341" s="1309"/>
      <c r="R341" s="1309"/>
      <c r="S341" s="1089"/>
      <c r="T341" s="1304"/>
      <c r="U341" s="1309"/>
      <c r="V341" s="1310"/>
      <c r="W341" s="1310"/>
      <c r="X341" s="1310"/>
      <c r="Y341" s="1310"/>
      <c r="Z341" s="1311"/>
      <c r="AA341" s="1312"/>
      <c r="AB341" s="1312"/>
      <c r="AC341" s="1088"/>
      <c r="AD341" s="1088"/>
      <c r="AE341" s="1088"/>
      <c r="AF341" s="1089"/>
      <c r="AG341" s="1090"/>
      <c r="AH341" s="1090"/>
      <c r="AI341" s="1090"/>
    </row>
    <row r="342" ht="15.75" customHeight="1">
      <c r="A342" s="1089"/>
      <c r="B342" s="1089"/>
      <c r="C342" s="1304"/>
      <c r="D342" s="1304"/>
      <c r="E342" s="1304"/>
      <c r="F342" s="1089"/>
      <c r="G342" s="1089"/>
      <c r="H342" s="1089"/>
      <c r="I342" s="1090"/>
      <c r="J342" s="1089"/>
      <c r="K342" s="1089"/>
      <c r="L342" s="1308"/>
      <c r="M342" s="1089"/>
      <c r="N342" s="1309"/>
      <c r="O342" s="1309"/>
      <c r="P342" s="1310"/>
      <c r="Q342" s="1309"/>
      <c r="R342" s="1309"/>
      <c r="S342" s="1089"/>
      <c r="T342" s="1304"/>
      <c r="U342" s="1309"/>
      <c r="V342" s="1310"/>
      <c r="W342" s="1310"/>
      <c r="X342" s="1310"/>
      <c r="Y342" s="1310"/>
      <c r="Z342" s="1311"/>
      <c r="AA342" s="1312"/>
      <c r="AB342" s="1312"/>
      <c r="AC342" s="1088"/>
      <c r="AD342" s="1088"/>
      <c r="AE342" s="1088"/>
      <c r="AF342" s="1089"/>
      <c r="AG342" s="1090"/>
      <c r="AH342" s="1090"/>
      <c r="AI342" s="1090"/>
    </row>
    <row r="343" ht="15.75" customHeight="1">
      <c r="A343" s="1089"/>
      <c r="B343" s="1089"/>
      <c r="C343" s="1304"/>
      <c r="D343" s="1304"/>
      <c r="E343" s="1304"/>
      <c r="F343" s="1089"/>
      <c r="G343" s="1089"/>
      <c r="H343" s="1089"/>
      <c r="I343" s="1090"/>
      <c r="J343" s="1089"/>
      <c r="K343" s="1089"/>
      <c r="L343" s="1308"/>
      <c r="M343" s="1089"/>
      <c r="N343" s="1309"/>
      <c r="O343" s="1309"/>
      <c r="P343" s="1310"/>
      <c r="Q343" s="1309"/>
      <c r="R343" s="1309"/>
      <c r="S343" s="1089"/>
      <c r="T343" s="1304"/>
      <c r="U343" s="1309"/>
      <c r="V343" s="1310"/>
      <c r="W343" s="1310"/>
      <c r="X343" s="1310"/>
      <c r="Y343" s="1310"/>
      <c r="Z343" s="1311"/>
      <c r="AA343" s="1312"/>
      <c r="AB343" s="1312"/>
      <c r="AC343" s="1088"/>
      <c r="AD343" s="1088"/>
      <c r="AE343" s="1088"/>
      <c r="AF343" s="1089"/>
      <c r="AG343" s="1090"/>
      <c r="AH343" s="1090"/>
      <c r="AI343" s="1090"/>
    </row>
    <row r="344" ht="15.75" customHeight="1">
      <c r="A344" s="1089"/>
      <c r="B344" s="1089"/>
      <c r="C344" s="1304"/>
      <c r="D344" s="1304"/>
      <c r="E344" s="1304"/>
      <c r="F344" s="1089"/>
      <c r="G344" s="1089"/>
      <c r="H344" s="1089"/>
      <c r="I344" s="1090"/>
      <c r="J344" s="1089"/>
      <c r="K344" s="1089"/>
      <c r="L344" s="1308"/>
      <c r="M344" s="1089"/>
      <c r="N344" s="1309"/>
      <c r="O344" s="1309"/>
      <c r="P344" s="1310"/>
      <c r="Q344" s="1309"/>
      <c r="R344" s="1309"/>
      <c r="S344" s="1089"/>
      <c r="T344" s="1304"/>
      <c r="U344" s="1309"/>
      <c r="V344" s="1310"/>
      <c r="W344" s="1310"/>
      <c r="X344" s="1310"/>
      <c r="Y344" s="1310"/>
      <c r="Z344" s="1311"/>
      <c r="AA344" s="1312"/>
      <c r="AB344" s="1312"/>
      <c r="AC344" s="1088"/>
      <c r="AD344" s="1088"/>
      <c r="AE344" s="1088"/>
      <c r="AF344" s="1089"/>
      <c r="AG344" s="1090"/>
      <c r="AH344" s="1090"/>
      <c r="AI344" s="1090"/>
    </row>
    <row r="345" ht="15.75" customHeight="1">
      <c r="A345" s="1089"/>
      <c r="B345" s="1089"/>
      <c r="C345" s="1304"/>
      <c r="D345" s="1304"/>
      <c r="E345" s="1304"/>
      <c r="F345" s="1089"/>
      <c r="G345" s="1089"/>
      <c r="H345" s="1089"/>
      <c r="I345" s="1090"/>
      <c r="J345" s="1089"/>
      <c r="K345" s="1089"/>
      <c r="L345" s="1308"/>
      <c r="M345" s="1089"/>
      <c r="N345" s="1309"/>
      <c r="O345" s="1309"/>
      <c r="P345" s="1310"/>
      <c r="Q345" s="1309"/>
      <c r="R345" s="1309"/>
      <c r="S345" s="1089"/>
      <c r="T345" s="1304"/>
      <c r="U345" s="1309"/>
      <c r="V345" s="1310"/>
      <c r="W345" s="1310"/>
      <c r="X345" s="1310"/>
      <c r="Y345" s="1310"/>
      <c r="Z345" s="1311"/>
      <c r="AA345" s="1312"/>
      <c r="AB345" s="1312"/>
      <c r="AC345" s="1088"/>
      <c r="AD345" s="1088"/>
      <c r="AE345" s="1088"/>
      <c r="AF345" s="1089"/>
      <c r="AG345" s="1090"/>
      <c r="AH345" s="1090"/>
      <c r="AI345" s="1090"/>
    </row>
    <row r="346" ht="15.75" customHeight="1">
      <c r="A346" s="1089"/>
      <c r="B346" s="1089"/>
      <c r="C346" s="1304"/>
      <c r="D346" s="1304"/>
      <c r="E346" s="1304"/>
      <c r="F346" s="1089"/>
      <c r="G346" s="1089"/>
      <c r="H346" s="1089"/>
      <c r="I346" s="1090"/>
      <c r="J346" s="1089"/>
      <c r="K346" s="1089"/>
      <c r="L346" s="1308"/>
      <c r="M346" s="1089"/>
      <c r="N346" s="1309"/>
      <c r="O346" s="1309"/>
      <c r="P346" s="1310"/>
      <c r="Q346" s="1309"/>
      <c r="R346" s="1309"/>
      <c r="S346" s="1089"/>
      <c r="T346" s="1304"/>
      <c r="U346" s="1309"/>
      <c r="V346" s="1310"/>
      <c r="W346" s="1310"/>
      <c r="X346" s="1310"/>
      <c r="Y346" s="1310"/>
      <c r="Z346" s="1311"/>
      <c r="AA346" s="1312"/>
      <c r="AB346" s="1312"/>
      <c r="AC346" s="1088"/>
      <c r="AD346" s="1088"/>
      <c r="AE346" s="1088"/>
      <c r="AF346" s="1089"/>
      <c r="AG346" s="1090"/>
      <c r="AH346" s="1090"/>
      <c r="AI346" s="1090"/>
    </row>
    <row r="347" ht="15.75" customHeight="1">
      <c r="A347" s="1089"/>
      <c r="B347" s="1089"/>
      <c r="C347" s="1304"/>
      <c r="D347" s="1304"/>
      <c r="E347" s="1304"/>
      <c r="F347" s="1089"/>
      <c r="G347" s="1089"/>
      <c r="H347" s="1089"/>
      <c r="I347" s="1090"/>
      <c r="J347" s="1089"/>
      <c r="K347" s="1089"/>
      <c r="L347" s="1308"/>
      <c r="M347" s="1089"/>
      <c r="N347" s="1309"/>
      <c r="O347" s="1309"/>
      <c r="P347" s="1310"/>
      <c r="Q347" s="1309"/>
      <c r="R347" s="1309"/>
      <c r="S347" s="1089"/>
      <c r="T347" s="1304"/>
      <c r="U347" s="1309"/>
      <c r="V347" s="1310"/>
      <c r="W347" s="1310"/>
      <c r="X347" s="1310"/>
      <c r="Y347" s="1310"/>
      <c r="Z347" s="1311"/>
      <c r="AA347" s="1312"/>
      <c r="AB347" s="1312"/>
      <c r="AC347" s="1088"/>
      <c r="AD347" s="1088"/>
      <c r="AE347" s="1088"/>
      <c r="AF347" s="1089"/>
      <c r="AG347" s="1090"/>
      <c r="AH347" s="1090"/>
      <c r="AI347" s="1090"/>
    </row>
    <row r="348" ht="15.75" customHeight="1">
      <c r="A348" s="1089"/>
      <c r="B348" s="1089"/>
      <c r="C348" s="1304"/>
      <c r="D348" s="1304"/>
      <c r="E348" s="1304"/>
      <c r="F348" s="1089"/>
      <c r="G348" s="1089"/>
      <c r="H348" s="1089"/>
      <c r="I348" s="1090"/>
      <c r="J348" s="1089"/>
      <c r="K348" s="1089"/>
      <c r="L348" s="1308"/>
      <c r="M348" s="1089"/>
      <c r="N348" s="1309"/>
      <c r="O348" s="1309"/>
      <c r="P348" s="1310"/>
      <c r="Q348" s="1309"/>
      <c r="R348" s="1309"/>
      <c r="S348" s="1089"/>
      <c r="T348" s="1304"/>
      <c r="U348" s="1309"/>
      <c r="V348" s="1310"/>
      <c r="W348" s="1310"/>
      <c r="X348" s="1310"/>
      <c r="Y348" s="1310"/>
      <c r="Z348" s="1311"/>
      <c r="AA348" s="1312"/>
      <c r="AB348" s="1312"/>
      <c r="AC348" s="1088"/>
      <c r="AD348" s="1088"/>
      <c r="AE348" s="1088"/>
      <c r="AF348" s="1089"/>
      <c r="AG348" s="1090"/>
      <c r="AH348" s="1090"/>
      <c r="AI348" s="1090"/>
    </row>
    <row r="349" ht="15.75" customHeight="1">
      <c r="A349" s="1089"/>
      <c r="B349" s="1089"/>
      <c r="C349" s="1304"/>
      <c r="D349" s="1304"/>
      <c r="E349" s="1304"/>
      <c r="F349" s="1089"/>
      <c r="G349" s="1089"/>
      <c r="H349" s="1089"/>
      <c r="I349" s="1090"/>
      <c r="J349" s="1089"/>
      <c r="K349" s="1089"/>
      <c r="L349" s="1308"/>
      <c r="M349" s="1089"/>
      <c r="N349" s="1309"/>
      <c r="O349" s="1309"/>
      <c r="P349" s="1310"/>
      <c r="Q349" s="1309"/>
      <c r="R349" s="1309"/>
      <c r="S349" s="1089"/>
      <c r="T349" s="1304"/>
      <c r="U349" s="1309"/>
      <c r="V349" s="1310"/>
      <c r="W349" s="1310"/>
      <c r="X349" s="1310"/>
      <c r="Y349" s="1310"/>
      <c r="Z349" s="1311"/>
      <c r="AA349" s="1312"/>
      <c r="AB349" s="1312"/>
      <c r="AC349" s="1088"/>
      <c r="AD349" s="1088"/>
      <c r="AE349" s="1088"/>
      <c r="AF349" s="1089"/>
      <c r="AG349" s="1090"/>
      <c r="AH349" s="1090"/>
      <c r="AI349" s="1090"/>
    </row>
    <row r="350" ht="15.75" customHeight="1">
      <c r="A350" s="1089"/>
      <c r="B350" s="1089"/>
      <c r="C350" s="1304"/>
      <c r="D350" s="1304"/>
      <c r="E350" s="1304"/>
      <c r="F350" s="1089"/>
      <c r="G350" s="1089"/>
      <c r="H350" s="1089"/>
      <c r="I350" s="1090"/>
      <c r="J350" s="1089"/>
      <c r="K350" s="1089"/>
      <c r="L350" s="1308"/>
      <c r="M350" s="1089"/>
      <c r="N350" s="1309"/>
      <c r="O350" s="1309"/>
      <c r="P350" s="1310"/>
      <c r="Q350" s="1309"/>
      <c r="R350" s="1309"/>
      <c r="S350" s="1089"/>
      <c r="T350" s="1304"/>
      <c r="U350" s="1309"/>
      <c r="V350" s="1310"/>
      <c r="W350" s="1310"/>
      <c r="X350" s="1310"/>
      <c r="Y350" s="1310"/>
      <c r="Z350" s="1311"/>
      <c r="AA350" s="1312"/>
      <c r="AB350" s="1312"/>
      <c r="AC350" s="1088"/>
      <c r="AD350" s="1088"/>
      <c r="AE350" s="1088"/>
      <c r="AF350" s="1089"/>
      <c r="AG350" s="1090"/>
      <c r="AH350" s="1090"/>
      <c r="AI350" s="1090"/>
    </row>
    <row r="351" ht="15.75" customHeight="1">
      <c r="A351" s="1089"/>
      <c r="B351" s="1089"/>
      <c r="C351" s="1304"/>
      <c r="D351" s="1304"/>
      <c r="E351" s="1304"/>
      <c r="F351" s="1089"/>
      <c r="G351" s="1089"/>
      <c r="H351" s="1089"/>
      <c r="I351" s="1090"/>
      <c r="J351" s="1089"/>
      <c r="K351" s="1089"/>
      <c r="L351" s="1308"/>
      <c r="M351" s="1089"/>
      <c r="N351" s="1309"/>
      <c r="O351" s="1309"/>
      <c r="P351" s="1310"/>
      <c r="Q351" s="1309"/>
      <c r="R351" s="1309"/>
      <c r="S351" s="1089"/>
      <c r="T351" s="1304"/>
      <c r="U351" s="1309"/>
      <c r="V351" s="1310"/>
      <c r="W351" s="1310"/>
      <c r="X351" s="1310"/>
      <c r="Y351" s="1310"/>
      <c r="Z351" s="1311"/>
      <c r="AA351" s="1312"/>
      <c r="AB351" s="1312"/>
      <c r="AC351" s="1088"/>
      <c r="AD351" s="1088"/>
      <c r="AE351" s="1088"/>
      <c r="AF351" s="1089"/>
      <c r="AG351" s="1090"/>
      <c r="AH351" s="1090"/>
      <c r="AI351" s="1090"/>
    </row>
    <row r="352" ht="15.75" customHeight="1">
      <c r="A352" s="1089"/>
      <c r="B352" s="1089"/>
      <c r="C352" s="1304"/>
      <c r="D352" s="1304"/>
      <c r="E352" s="1304"/>
      <c r="F352" s="1089"/>
      <c r="G352" s="1089"/>
      <c r="H352" s="1089"/>
      <c r="I352" s="1090"/>
      <c r="J352" s="1089"/>
      <c r="K352" s="1089"/>
      <c r="L352" s="1308"/>
      <c r="M352" s="1089"/>
      <c r="N352" s="1309"/>
      <c r="O352" s="1309"/>
      <c r="P352" s="1310"/>
      <c r="Q352" s="1309"/>
      <c r="R352" s="1309"/>
      <c r="S352" s="1089"/>
      <c r="T352" s="1304"/>
      <c r="U352" s="1309"/>
      <c r="V352" s="1310"/>
      <c r="W352" s="1310"/>
      <c r="X352" s="1310"/>
      <c r="Y352" s="1310"/>
      <c r="Z352" s="1311"/>
      <c r="AA352" s="1312"/>
      <c r="AB352" s="1312"/>
      <c r="AC352" s="1088"/>
      <c r="AD352" s="1088"/>
      <c r="AE352" s="1088"/>
      <c r="AF352" s="1089"/>
      <c r="AG352" s="1090"/>
      <c r="AH352" s="1090"/>
      <c r="AI352" s="1090"/>
    </row>
    <row r="353" ht="15.75" customHeight="1">
      <c r="A353" s="1089"/>
      <c r="B353" s="1089"/>
      <c r="C353" s="1304"/>
      <c r="D353" s="1304"/>
      <c r="E353" s="1304"/>
      <c r="F353" s="1089"/>
      <c r="G353" s="1089"/>
      <c r="H353" s="1089"/>
      <c r="I353" s="1090"/>
      <c r="J353" s="1089"/>
      <c r="K353" s="1089"/>
      <c r="L353" s="1308"/>
      <c r="M353" s="1089"/>
      <c r="N353" s="1309"/>
      <c r="O353" s="1309"/>
      <c r="P353" s="1310"/>
      <c r="Q353" s="1309"/>
      <c r="R353" s="1309"/>
      <c r="S353" s="1089"/>
      <c r="T353" s="1304"/>
      <c r="U353" s="1309"/>
      <c r="V353" s="1310"/>
      <c r="W353" s="1310"/>
      <c r="X353" s="1310"/>
      <c r="Y353" s="1310"/>
      <c r="Z353" s="1311"/>
      <c r="AA353" s="1312"/>
      <c r="AB353" s="1312"/>
      <c r="AC353" s="1088"/>
      <c r="AD353" s="1088"/>
      <c r="AE353" s="1088"/>
      <c r="AF353" s="1089"/>
      <c r="AG353" s="1090"/>
      <c r="AH353" s="1090"/>
      <c r="AI353" s="1090"/>
    </row>
    <row r="354" ht="15.75" customHeight="1">
      <c r="A354" s="1089"/>
      <c r="B354" s="1089"/>
      <c r="C354" s="1304"/>
      <c r="D354" s="1304"/>
      <c r="E354" s="1304"/>
      <c r="F354" s="1089"/>
      <c r="G354" s="1089"/>
      <c r="H354" s="1089"/>
      <c r="I354" s="1090"/>
      <c r="J354" s="1089"/>
      <c r="K354" s="1089"/>
      <c r="L354" s="1308"/>
      <c r="M354" s="1089"/>
      <c r="N354" s="1309"/>
      <c r="O354" s="1309"/>
      <c r="P354" s="1310"/>
      <c r="Q354" s="1309"/>
      <c r="R354" s="1309"/>
      <c r="S354" s="1089"/>
      <c r="T354" s="1304"/>
      <c r="U354" s="1309"/>
      <c r="V354" s="1310"/>
      <c r="W354" s="1310"/>
      <c r="X354" s="1310"/>
      <c r="Y354" s="1310"/>
      <c r="Z354" s="1311"/>
      <c r="AA354" s="1312"/>
      <c r="AB354" s="1312"/>
      <c r="AC354" s="1088"/>
      <c r="AD354" s="1088"/>
      <c r="AE354" s="1088"/>
      <c r="AF354" s="1089"/>
      <c r="AG354" s="1090"/>
      <c r="AH354" s="1090"/>
      <c r="AI354" s="1090"/>
    </row>
    <row r="355" ht="15.75" customHeight="1">
      <c r="A355" s="1089"/>
      <c r="B355" s="1089"/>
      <c r="C355" s="1304"/>
      <c r="D355" s="1304"/>
      <c r="E355" s="1304"/>
      <c r="F355" s="1089"/>
      <c r="G355" s="1089"/>
      <c r="H355" s="1089"/>
      <c r="I355" s="1090"/>
      <c r="J355" s="1089"/>
      <c r="K355" s="1089"/>
      <c r="L355" s="1308"/>
      <c r="M355" s="1089"/>
      <c r="N355" s="1309"/>
      <c r="O355" s="1309"/>
      <c r="P355" s="1310"/>
      <c r="Q355" s="1309"/>
      <c r="R355" s="1309"/>
      <c r="S355" s="1089"/>
      <c r="T355" s="1304"/>
      <c r="U355" s="1309"/>
      <c r="V355" s="1310"/>
      <c r="W355" s="1310"/>
      <c r="X355" s="1310"/>
      <c r="Y355" s="1310"/>
      <c r="Z355" s="1311"/>
      <c r="AA355" s="1312"/>
      <c r="AB355" s="1312"/>
      <c r="AC355" s="1088"/>
      <c r="AD355" s="1088"/>
      <c r="AE355" s="1088"/>
      <c r="AF355" s="1089"/>
      <c r="AG355" s="1090"/>
      <c r="AH355" s="1090"/>
      <c r="AI355" s="1090"/>
    </row>
    <row r="356" ht="15.75" customHeight="1">
      <c r="A356" s="1089"/>
      <c r="B356" s="1089"/>
      <c r="C356" s="1304"/>
      <c r="D356" s="1304"/>
      <c r="E356" s="1304"/>
      <c r="F356" s="1089"/>
      <c r="G356" s="1089"/>
      <c r="H356" s="1089"/>
      <c r="I356" s="1090"/>
      <c r="J356" s="1089"/>
      <c r="K356" s="1089"/>
      <c r="L356" s="1308"/>
      <c r="M356" s="1089"/>
      <c r="N356" s="1309"/>
      <c r="O356" s="1309"/>
      <c r="P356" s="1310"/>
      <c r="Q356" s="1309"/>
      <c r="R356" s="1309"/>
      <c r="S356" s="1089"/>
      <c r="T356" s="1304"/>
      <c r="U356" s="1309"/>
      <c r="V356" s="1310"/>
      <c r="W356" s="1310"/>
      <c r="X356" s="1310"/>
      <c r="Y356" s="1310"/>
      <c r="Z356" s="1311"/>
      <c r="AA356" s="1312"/>
      <c r="AB356" s="1312"/>
      <c r="AC356" s="1088"/>
      <c r="AD356" s="1088"/>
      <c r="AE356" s="1088"/>
      <c r="AF356" s="1089"/>
      <c r="AG356" s="1090"/>
      <c r="AH356" s="1090"/>
      <c r="AI356" s="1090"/>
    </row>
    <row r="357" ht="15.75" customHeight="1">
      <c r="A357" s="1089"/>
      <c r="B357" s="1089"/>
      <c r="C357" s="1304"/>
      <c r="D357" s="1304"/>
      <c r="E357" s="1304"/>
      <c r="F357" s="1089"/>
      <c r="G357" s="1089"/>
      <c r="H357" s="1089"/>
      <c r="I357" s="1090"/>
      <c r="J357" s="1089"/>
      <c r="K357" s="1089"/>
      <c r="L357" s="1308"/>
      <c r="M357" s="1089"/>
      <c r="N357" s="1309"/>
      <c r="O357" s="1309"/>
      <c r="P357" s="1310"/>
      <c r="Q357" s="1309"/>
      <c r="R357" s="1309"/>
      <c r="S357" s="1089"/>
      <c r="T357" s="1304"/>
      <c r="U357" s="1309"/>
      <c r="V357" s="1310"/>
      <c r="W357" s="1310"/>
      <c r="X357" s="1310"/>
      <c r="Y357" s="1310"/>
      <c r="Z357" s="1311"/>
      <c r="AA357" s="1312"/>
      <c r="AB357" s="1312"/>
      <c r="AC357" s="1088"/>
      <c r="AD357" s="1088"/>
      <c r="AE357" s="1088"/>
      <c r="AF357" s="1089"/>
      <c r="AG357" s="1090"/>
      <c r="AH357" s="1090"/>
      <c r="AI357" s="1090"/>
    </row>
    <row r="358" ht="15.75" customHeight="1">
      <c r="A358" s="1089"/>
      <c r="B358" s="1089"/>
      <c r="C358" s="1304"/>
      <c r="D358" s="1304"/>
      <c r="E358" s="1304"/>
      <c r="F358" s="1089"/>
      <c r="G358" s="1089"/>
      <c r="H358" s="1089"/>
      <c r="I358" s="1090"/>
      <c r="J358" s="1089"/>
      <c r="K358" s="1089"/>
      <c r="L358" s="1308"/>
      <c r="M358" s="1089"/>
      <c r="N358" s="1309"/>
      <c r="O358" s="1309"/>
      <c r="P358" s="1310"/>
      <c r="Q358" s="1309"/>
      <c r="R358" s="1309"/>
      <c r="S358" s="1089"/>
      <c r="T358" s="1304"/>
      <c r="U358" s="1309"/>
      <c r="V358" s="1310"/>
      <c r="W358" s="1310"/>
      <c r="X358" s="1310"/>
      <c r="Y358" s="1310"/>
      <c r="Z358" s="1311"/>
      <c r="AA358" s="1312"/>
      <c r="AB358" s="1312"/>
      <c r="AC358" s="1088"/>
      <c r="AD358" s="1088"/>
      <c r="AE358" s="1088"/>
      <c r="AF358" s="1089"/>
      <c r="AG358" s="1090"/>
      <c r="AH358" s="1090"/>
      <c r="AI358" s="1090"/>
    </row>
    <row r="359" ht="15.75" customHeight="1">
      <c r="A359" s="1089"/>
      <c r="B359" s="1089"/>
      <c r="C359" s="1304"/>
      <c r="D359" s="1304"/>
      <c r="E359" s="1304"/>
      <c r="F359" s="1089"/>
      <c r="G359" s="1089"/>
      <c r="H359" s="1089"/>
      <c r="I359" s="1090"/>
      <c r="J359" s="1089"/>
      <c r="K359" s="1089"/>
      <c r="L359" s="1308"/>
      <c r="M359" s="1089"/>
      <c r="N359" s="1309"/>
      <c r="O359" s="1309"/>
      <c r="P359" s="1310"/>
      <c r="Q359" s="1309"/>
      <c r="R359" s="1309"/>
      <c r="S359" s="1089"/>
      <c r="T359" s="1304"/>
      <c r="U359" s="1309"/>
      <c r="V359" s="1310"/>
      <c r="W359" s="1310"/>
      <c r="X359" s="1310"/>
      <c r="Y359" s="1310"/>
      <c r="Z359" s="1311"/>
      <c r="AA359" s="1312"/>
      <c r="AB359" s="1312"/>
      <c r="AC359" s="1088"/>
      <c r="AD359" s="1088"/>
      <c r="AE359" s="1088"/>
      <c r="AF359" s="1089"/>
      <c r="AG359" s="1090"/>
      <c r="AH359" s="1090"/>
      <c r="AI359" s="1090"/>
    </row>
    <row r="360" ht="15.75" customHeight="1">
      <c r="A360" s="1089"/>
      <c r="B360" s="1089"/>
      <c r="C360" s="1304"/>
      <c r="D360" s="1304"/>
      <c r="E360" s="1304"/>
      <c r="F360" s="1089"/>
      <c r="G360" s="1089"/>
      <c r="H360" s="1089"/>
      <c r="I360" s="1090"/>
      <c r="J360" s="1089"/>
      <c r="K360" s="1089"/>
      <c r="L360" s="1308"/>
      <c r="M360" s="1089"/>
      <c r="N360" s="1309"/>
      <c r="O360" s="1309"/>
      <c r="P360" s="1310"/>
      <c r="Q360" s="1309"/>
      <c r="R360" s="1309"/>
      <c r="S360" s="1089"/>
      <c r="T360" s="1304"/>
      <c r="U360" s="1309"/>
      <c r="V360" s="1310"/>
      <c r="W360" s="1310"/>
      <c r="X360" s="1310"/>
      <c r="Y360" s="1310"/>
      <c r="Z360" s="1311"/>
      <c r="AA360" s="1312"/>
      <c r="AB360" s="1312"/>
      <c r="AC360" s="1088"/>
      <c r="AD360" s="1088"/>
      <c r="AE360" s="1088"/>
      <c r="AF360" s="1089"/>
      <c r="AG360" s="1090"/>
      <c r="AH360" s="1090"/>
      <c r="AI360" s="1090"/>
    </row>
    <row r="361" ht="15.75" customHeight="1">
      <c r="A361" s="1089"/>
      <c r="B361" s="1089"/>
      <c r="C361" s="1304"/>
      <c r="D361" s="1304"/>
      <c r="E361" s="1304"/>
      <c r="F361" s="1089"/>
      <c r="G361" s="1089"/>
      <c r="H361" s="1089"/>
      <c r="I361" s="1090"/>
      <c r="J361" s="1089"/>
      <c r="K361" s="1089"/>
      <c r="L361" s="1308"/>
      <c r="M361" s="1089"/>
      <c r="N361" s="1309"/>
      <c r="O361" s="1309"/>
      <c r="P361" s="1310"/>
      <c r="Q361" s="1309"/>
      <c r="R361" s="1309"/>
      <c r="S361" s="1089"/>
      <c r="T361" s="1304"/>
      <c r="U361" s="1309"/>
      <c r="V361" s="1310"/>
      <c r="W361" s="1310"/>
      <c r="X361" s="1310"/>
      <c r="Y361" s="1310"/>
      <c r="Z361" s="1311"/>
      <c r="AA361" s="1312"/>
      <c r="AB361" s="1312"/>
      <c r="AC361" s="1088"/>
      <c r="AD361" s="1088"/>
      <c r="AE361" s="1088"/>
      <c r="AF361" s="1089"/>
      <c r="AG361" s="1090"/>
      <c r="AH361" s="1090"/>
      <c r="AI361" s="1090"/>
    </row>
    <row r="362" ht="15.75" customHeight="1">
      <c r="A362" s="1089"/>
      <c r="B362" s="1089"/>
      <c r="C362" s="1304"/>
      <c r="D362" s="1304"/>
      <c r="E362" s="1304"/>
      <c r="F362" s="1089"/>
      <c r="G362" s="1089"/>
      <c r="H362" s="1089"/>
      <c r="I362" s="1090"/>
      <c r="J362" s="1089"/>
      <c r="K362" s="1089"/>
      <c r="L362" s="1308"/>
      <c r="M362" s="1089"/>
      <c r="N362" s="1309"/>
      <c r="O362" s="1309"/>
      <c r="P362" s="1310"/>
      <c r="Q362" s="1309"/>
      <c r="R362" s="1309"/>
      <c r="S362" s="1089"/>
      <c r="T362" s="1304"/>
      <c r="U362" s="1309"/>
      <c r="V362" s="1310"/>
      <c r="W362" s="1310"/>
      <c r="X362" s="1310"/>
      <c r="Y362" s="1310"/>
      <c r="Z362" s="1311"/>
      <c r="AA362" s="1312"/>
      <c r="AB362" s="1312"/>
      <c r="AC362" s="1088"/>
      <c r="AD362" s="1088"/>
      <c r="AE362" s="1088"/>
      <c r="AF362" s="1089"/>
      <c r="AG362" s="1090"/>
      <c r="AH362" s="1090"/>
      <c r="AI362" s="1090"/>
    </row>
    <row r="363" ht="15.75" customHeight="1">
      <c r="A363" s="1089"/>
      <c r="B363" s="1089"/>
      <c r="C363" s="1304"/>
      <c r="D363" s="1304"/>
      <c r="E363" s="1304"/>
      <c r="F363" s="1089"/>
      <c r="G363" s="1089"/>
      <c r="H363" s="1089"/>
      <c r="I363" s="1090"/>
      <c r="J363" s="1089"/>
      <c r="K363" s="1089"/>
      <c r="L363" s="1308"/>
      <c r="M363" s="1089"/>
      <c r="N363" s="1309"/>
      <c r="O363" s="1309"/>
      <c r="P363" s="1310"/>
      <c r="Q363" s="1309"/>
      <c r="R363" s="1309"/>
      <c r="S363" s="1089"/>
      <c r="T363" s="1304"/>
      <c r="U363" s="1309"/>
      <c r="V363" s="1310"/>
      <c r="W363" s="1310"/>
      <c r="X363" s="1310"/>
      <c r="Y363" s="1310"/>
      <c r="Z363" s="1311"/>
      <c r="AA363" s="1312"/>
      <c r="AB363" s="1312"/>
      <c r="AC363" s="1088"/>
      <c r="AD363" s="1088"/>
      <c r="AE363" s="1088"/>
      <c r="AF363" s="1089"/>
      <c r="AG363" s="1090"/>
      <c r="AH363" s="1090"/>
      <c r="AI363" s="1090"/>
    </row>
    <row r="364" ht="15.75" customHeight="1">
      <c r="A364" s="1089"/>
      <c r="B364" s="1089"/>
      <c r="C364" s="1304"/>
      <c r="D364" s="1304"/>
      <c r="E364" s="1304"/>
      <c r="F364" s="1089"/>
      <c r="G364" s="1089"/>
      <c r="H364" s="1089"/>
      <c r="I364" s="1090"/>
      <c r="J364" s="1089"/>
      <c r="K364" s="1089"/>
      <c r="L364" s="1308"/>
      <c r="M364" s="1089"/>
      <c r="N364" s="1309"/>
      <c r="O364" s="1309"/>
      <c r="P364" s="1310"/>
      <c r="Q364" s="1309"/>
      <c r="R364" s="1309"/>
      <c r="S364" s="1089"/>
      <c r="T364" s="1304"/>
      <c r="U364" s="1309"/>
      <c r="V364" s="1310"/>
      <c r="W364" s="1310"/>
      <c r="X364" s="1310"/>
      <c r="Y364" s="1310"/>
      <c r="Z364" s="1311"/>
      <c r="AA364" s="1312"/>
      <c r="AB364" s="1312"/>
      <c r="AC364" s="1088"/>
      <c r="AD364" s="1088"/>
      <c r="AE364" s="1088"/>
      <c r="AF364" s="1089"/>
      <c r="AG364" s="1090"/>
      <c r="AH364" s="1090"/>
      <c r="AI364" s="1090"/>
    </row>
    <row r="365" ht="15.75" customHeight="1">
      <c r="A365" s="1089"/>
      <c r="B365" s="1089"/>
      <c r="C365" s="1304"/>
      <c r="D365" s="1304"/>
      <c r="E365" s="1304"/>
      <c r="F365" s="1089"/>
      <c r="G365" s="1089"/>
      <c r="H365" s="1089"/>
      <c r="I365" s="1090"/>
      <c r="J365" s="1089"/>
      <c r="K365" s="1089"/>
      <c r="L365" s="1308"/>
      <c r="M365" s="1089"/>
      <c r="N365" s="1309"/>
      <c r="O365" s="1309"/>
      <c r="P365" s="1310"/>
      <c r="Q365" s="1309"/>
      <c r="R365" s="1309"/>
      <c r="S365" s="1089"/>
      <c r="T365" s="1304"/>
      <c r="U365" s="1309"/>
      <c r="V365" s="1310"/>
      <c r="W365" s="1310"/>
      <c r="X365" s="1310"/>
      <c r="Y365" s="1310"/>
      <c r="Z365" s="1311"/>
      <c r="AA365" s="1312"/>
      <c r="AB365" s="1312"/>
      <c r="AC365" s="1088"/>
      <c r="AD365" s="1088"/>
      <c r="AE365" s="1088"/>
      <c r="AF365" s="1089"/>
      <c r="AG365" s="1090"/>
      <c r="AH365" s="1090"/>
      <c r="AI365" s="1090"/>
    </row>
    <row r="366" ht="15.75" customHeight="1">
      <c r="A366" s="1089"/>
      <c r="B366" s="1089"/>
      <c r="C366" s="1304"/>
      <c r="D366" s="1304"/>
      <c r="E366" s="1304"/>
      <c r="F366" s="1089"/>
      <c r="G366" s="1089"/>
      <c r="H366" s="1089"/>
      <c r="I366" s="1090"/>
      <c r="J366" s="1089"/>
      <c r="K366" s="1089"/>
      <c r="L366" s="1308"/>
      <c r="M366" s="1089"/>
      <c r="N366" s="1309"/>
      <c r="O366" s="1309"/>
      <c r="P366" s="1310"/>
      <c r="Q366" s="1309"/>
      <c r="R366" s="1309"/>
      <c r="S366" s="1089"/>
      <c r="T366" s="1304"/>
      <c r="U366" s="1309"/>
      <c r="V366" s="1310"/>
      <c r="W366" s="1310"/>
      <c r="X366" s="1310"/>
      <c r="Y366" s="1310"/>
      <c r="Z366" s="1311"/>
      <c r="AA366" s="1312"/>
      <c r="AB366" s="1312"/>
      <c r="AC366" s="1088"/>
      <c r="AD366" s="1088"/>
      <c r="AE366" s="1088"/>
      <c r="AF366" s="1089"/>
      <c r="AG366" s="1090"/>
      <c r="AH366" s="1090"/>
      <c r="AI366" s="1090"/>
    </row>
    <row r="367" ht="15.75" customHeight="1">
      <c r="A367" s="1089"/>
      <c r="B367" s="1089"/>
      <c r="C367" s="1304"/>
      <c r="D367" s="1304"/>
      <c r="E367" s="1304"/>
      <c r="F367" s="1089"/>
      <c r="G367" s="1089"/>
      <c r="H367" s="1089"/>
      <c r="I367" s="1090"/>
      <c r="J367" s="1089"/>
      <c r="K367" s="1089"/>
      <c r="L367" s="1308"/>
      <c r="M367" s="1089"/>
      <c r="N367" s="1309"/>
      <c r="O367" s="1309"/>
      <c r="P367" s="1310"/>
      <c r="Q367" s="1309"/>
      <c r="R367" s="1309"/>
      <c r="S367" s="1089"/>
      <c r="T367" s="1304"/>
      <c r="U367" s="1309"/>
      <c r="V367" s="1310"/>
      <c r="W367" s="1310"/>
      <c r="X367" s="1310"/>
      <c r="Y367" s="1310"/>
      <c r="Z367" s="1311"/>
      <c r="AA367" s="1312"/>
      <c r="AB367" s="1312"/>
      <c r="AC367" s="1088"/>
      <c r="AD367" s="1088"/>
      <c r="AE367" s="1088"/>
      <c r="AF367" s="1089"/>
      <c r="AG367" s="1090"/>
      <c r="AH367" s="1090"/>
      <c r="AI367" s="1090"/>
    </row>
    <row r="368" ht="15.75" customHeight="1">
      <c r="A368" s="1089"/>
      <c r="B368" s="1089"/>
      <c r="C368" s="1304"/>
      <c r="D368" s="1304"/>
      <c r="E368" s="1304"/>
      <c r="F368" s="1089"/>
      <c r="G368" s="1089"/>
      <c r="H368" s="1089"/>
      <c r="I368" s="1090"/>
      <c r="J368" s="1089"/>
      <c r="K368" s="1089"/>
      <c r="L368" s="1308"/>
      <c r="M368" s="1089"/>
      <c r="N368" s="1309"/>
      <c r="O368" s="1309"/>
      <c r="P368" s="1310"/>
      <c r="Q368" s="1309"/>
      <c r="R368" s="1309"/>
      <c r="S368" s="1089"/>
      <c r="T368" s="1304"/>
      <c r="U368" s="1309"/>
      <c r="V368" s="1310"/>
      <c r="W368" s="1310"/>
      <c r="X368" s="1310"/>
      <c r="Y368" s="1310"/>
      <c r="Z368" s="1311"/>
      <c r="AA368" s="1312"/>
      <c r="AB368" s="1312"/>
      <c r="AC368" s="1088"/>
      <c r="AD368" s="1088"/>
      <c r="AE368" s="1088"/>
      <c r="AF368" s="1089"/>
      <c r="AG368" s="1090"/>
      <c r="AH368" s="1090"/>
      <c r="AI368" s="1090"/>
    </row>
    <row r="369" ht="15.75" customHeight="1">
      <c r="A369" s="1089"/>
      <c r="B369" s="1089"/>
      <c r="C369" s="1304"/>
      <c r="D369" s="1304"/>
      <c r="E369" s="1304"/>
      <c r="F369" s="1089"/>
      <c r="G369" s="1089"/>
      <c r="H369" s="1089"/>
      <c r="I369" s="1090"/>
      <c r="J369" s="1089"/>
      <c r="K369" s="1089"/>
      <c r="L369" s="1308"/>
      <c r="M369" s="1089"/>
      <c r="N369" s="1309"/>
      <c r="O369" s="1309"/>
      <c r="P369" s="1310"/>
      <c r="Q369" s="1309"/>
      <c r="R369" s="1309"/>
      <c r="S369" s="1089"/>
      <c r="T369" s="1304"/>
      <c r="U369" s="1309"/>
      <c r="V369" s="1310"/>
      <c r="W369" s="1310"/>
      <c r="X369" s="1310"/>
      <c r="Y369" s="1310"/>
      <c r="Z369" s="1311"/>
      <c r="AA369" s="1312"/>
      <c r="AB369" s="1312"/>
      <c r="AC369" s="1088"/>
      <c r="AD369" s="1088"/>
      <c r="AE369" s="1088"/>
      <c r="AF369" s="1089"/>
      <c r="AG369" s="1090"/>
      <c r="AH369" s="1090"/>
      <c r="AI369" s="1090"/>
    </row>
    <row r="370" ht="15.75" customHeight="1">
      <c r="A370" s="1089"/>
      <c r="B370" s="1089"/>
      <c r="C370" s="1304"/>
      <c r="D370" s="1304"/>
      <c r="E370" s="1304"/>
      <c r="F370" s="1089"/>
      <c r="G370" s="1089"/>
      <c r="H370" s="1089"/>
      <c r="I370" s="1090"/>
      <c r="J370" s="1089"/>
      <c r="K370" s="1089"/>
      <c r="L370" s="1308"/>
      <c r="M370" s="1089"/>
      <c r="N370" s="1309"/>
      <c r="O370" s="1309"/>
      <c r="P370" s="1310"/>
      <c r="Q370" s="1309"/>
      <c r="R370" s="1309"/>
      <c r="S370" s="1089"/>
      <c r="T370" s="1304"/>
      <c r="U370" s="1309"/>
      <c r="V370" s="1310"/>
      <c r="W370" s="1310"/>
      <c r="X370" s="1310"/>
      <c r="Y370" s="1310"/>
      <c r="Z370" s="1311"/>
      <c r="AA370" s="1312"/>
      <c r="AB370" s="1312"/>
      <c r="AC370" s="1088"/>
      <c r="AD370" s="1088"/>
      <c r="AE370" s="1088"/>
      <c r="AF370" s="1089"/>
      <c r="AG370" s="1090"/>
      <c r="AH370" s="1090"/>
      <c r="AI370" s="1090"/>
    </row>
    <row r="371" ht="15.75" customHeight="1">
      <c r="A371" s="1089"/>
      <c r="B371" s="1089"/>
      <c r="C371" s="1304"/>
      <c r="D371" s="1304"/>
      <c r="E371" s="1304"/>
      <c r="F371" s="1089"/>
      <c r="G371" s="1089"/>
      <c r="H371" s="1089"/>
      <c r="I371" s="1090"/>
      <c r="J371" s="1089"/>
      <c r="K371" s="1089"/>
      <c r="L371" s="1308"/>
      <c r="M371" s="1089"/>
      <c r="N371" s="1309"/>
      <c r="O371" s="1309"/>
      <c r="P371" s="1310"/>
      <c r="Q371" s="1309"/>
      <c r="R371" s="1309"/>
      <c r="S371" s="1089"/>
      <c r="T371" s="1304"/>
      <c r="U371" s="1309"/>
      <c r="V371" s="1310"/>
      <c r="W371" s="1310"/>
      <c r="X371" s="1310"/>
      <c r="Y371" s="1310"/>
      <c r="Z371" s="1311"/>
      <c r="AA371" s="1312"/>
      <c r="AB371" s="1312"/>
      <c r="AC371" s="1088"/>
      <c r="AD371" s="1088"/>
      <c r="AE371" s="1088"/>
      <c r="AF371" s="1089"/>
      <c r="AG371" s="1090"/>
      <c r="AH371" s="1090"/>
      <c r="AI371" s="1090"/>
    </row>
    <row r="372" ht="15.75" customHeight="1">
      <c r="A372" s="1089"/>
      <c r="B372" s="1089"/>
      <c r="C372" s="1304"/>
      <c r="D372" s="1304"/>
      <c r="E372" s="1304"/>
      <c r="F372" s="1089"/>
      <c r="G372" s="1089"/>
      <c r="H372" s="1089"/>
      <c r="I372" s="1090"/>
      <c r="J372" s="1089"/>
      <c r="K372" s="1089"/>
      <c r="L372" s="1308"/>
      <c r="M372" s="1089"/>
      <c r="N372" s="1309"/>
      <c r="O372" s="1309"/>
      <c r="P372" s="1310"/>
      <c r="Q372" s="1309"/>
      <c r="R372" s="1309"/>
      <c r="S372" s="1089"/>
      <c r="T372" s="1304"/>
      <c r="U372" s="1309"/>
      <c r="V372" s="1310"/>
      <c r="W372" s="1310"/>
      <c r="X372" s="1310"/>
      <c r="Y372" s="1310"/>
      <c r="Z372" s="1311"/>
      <c r="AA372" s="1312"/>
      <c r="AB372" s="1312"/>
      <c r="AC372" s="1088"/>
      <c r="AD372" s="1088"/>
      <c r="AE372" s="1088"/>
      <c r="AF372" s="1089"/>
      <c r="AG372" s="1090"/>
      <c r="AH372" s="1090"/>
      <c r="AI372" s="1090"/>
    </row>
    <row r="373" ht="15.75" customHeight="1">
      <c r="A373" s="1089"/>
      <c r="B373" s="1089"/>
      <c r="C373" s="1304"/>
      <c r="D373" s="1304"/>
      <c r="E373" s="1304"/>
      <c r="F373" s="1089"/>
      <c r="G373" s="1089"/>
      <c r="H373" s="1089"/>
      <c r="I373" s="1090"/>
      <c r="J373" s="1089"/>
      <c r="K373" s="1089"/>
      <c r="L373" s="1308"/>
      <c r="M373" s="1089"/>
      <c r="N373" s="1309"/>
      <c r="O373" s="1309"/>
      <c r="P373" s="1310"/>
      <c r="Q373" s="1309"/>
      <c r="R373" s="1309"/>
      <c r="S373" s="1089"/>
      <c r="T373" s="1304"/>
      <c r="U373" s="1309"/>
      <c r="V373" s="1310"/>
      <c r="W373" s="1310"/>
      <c r="X373" s="1310"/>
      <c r="Y373" s="1310"/>
      <c r="Z373" s="1311"/>
      <c r="AA373" s="1312"/>
      <c r="AB373" s="1312"/>
      <c r="AC373" s="1088"/>
      <c r="AD373" s="1088"/>
      <c r="AE373" s="1088"/>
      <c r="AF373" s="1089"/>
      <c r="AG373" s="1090"/>
      <c r="AH373" s="1090"/>
      <c r="AI373" s="1090"/>
    </row>
    <row r="374" ht="15.75" customHeight="1">
      <c r="A374" s="1089"/>
      <c r="B374" s="1089"/>
      <c r="C374" s="1304"/>
      <c r="D374" s="1304"/>
      <c r="E374" s="1304"/>
      <c r="F374" s="1089"/>
      <c r="G374" s="1089"/>
      <c r="H374" s="1089"/>
      <c r="I374" s="1090"/>
      <c r="J374" s="1089"/>
      <c r="K374" s="1089"/>
      <c r="L374" s="1308"/>
      <c r="M374" s="1089"/>
      <c r="N374" s="1309"/>
      <c r="O374" s="1309"/>
      <c r="P374" s="1310"/>
      <c r="Q374" s="1309"/>
      <c r="R374" s="1309"/>
      <c r="S374" s="1089"/>
      <c r="T374" s="1304"/>
      <c r="U374" s="1309"/>
      <c r="V374" s="1310"/>
      <c r="W374" s="1310"/>
      <c r="X374" s="1310"/>
      <c r="Y374" s="1310"/>
      <c r="Z374" s="1311"/>
      <c r="AA374" s="1312"/>
      <c r="AB374" s="1312"/>
      <c r="AC374" s="1088"/>
      <c r="AD374" s="1088"/>
      <c r="AE374" s="1088"/>
      <c r="AF374" s="1089"/>
      <c r="AG374" s="1090"/>
      <c r="AH374" s="1090"/>
      <c r="AI374" s="1090"/>
    </row>
    <row r="375" ht="15.75" customHeight="1">
      <c r="A375" s="1089"/>
      <c r="B375" s="1089"/>
      <c r="C375" s="1304"/>
      <c r="D375" s="1304"/>
      <c r="E375" s="1304"/>
      <c r="F375" s="1089"/>
      <c r="G375" s="1089"/>
      <c r="H375" s="1089"/>
      <c r="I375" s="1090"/>
      <c r="J375" s="1089"/>
      <c r="K375" s="1089"/>
      <c r="L375" s="1308"/>
      <c r="M375" s="1089"/>
      <c r="N375" s="1309"/>
      <c r="O375" s="1309"/>
      <c r="P375" s="1310"/>
      <c r="Q375" s="1309"/>
      <c r="R375" s="1309"/>
      <c r="S375" s="1089"/>
      <c r="T375" s="1304"/>
      <c r="U375" s="1309"/>
      <c r="V375" s="1310"/>
      <c r="W375" s="1310"/>
      <c r="X375" s="1310"/>
      <c r="Y375" s="1310"/>
      <c r="Z375" s="1311"/>
      <c r="AA375" s="1312"/>
      <c r="AB375" s="1312"/>
      <c r="AC375" s="1088"/>
      <c r="AD375" s="1088"/>
      <c r="AE375" s="1088"/>
      <c r="AF375" s="1089"/>
      <c r="AG375" s="1090"/>
      <c r="AH375" s="1090"/>
      <c r="AI375" s="1090"/>
    </row>
    <row r="376" ht="15.75" customHeight="1">
      <c r="A376" s="1089"/>
      <c r="B376" s="1089"/>
      <c r="C376" s="1304"/>
      <c r="D376" s="1304"/>
      <c r="E376" s="1304"/>
      <c r="F376" s="1089"/>
      <c r="G376" s="1089"/>
      <c r="H376" s="1089"/>
      <c r="I376" s="1090"/>
      <c r="J376" s="1089"/>
      <c r="K376" s="1089"/>
      <c r="L376" s="1308"/>
      <c r="M376" s="1089"/>
      <c r="N376" s="1309"/>
      <c r="O376" s="1309"/>
      <c r="P376" s="1310"/>
      <c r="Q376" s="1309"/>
      <c r="R376" s="1309"/>
      <c r="S376" s="1089"/>
      <c r="T376" s="1304"/>
      <c r="U376" s="1309"/>
      <c r="V376" s="1310"/>
      <c r="W376" s="1310"/>
      <c r="X376" s="1310"/>
      <c r="Y376" s="1310"/>
      <c r="Z376" s="1311"/>
      <c r="AA376" s="1312"/>
      <c r="AB376" s="1312"/>
      <c r="AC376" s="1088"/>
      <c r="AD376" s="1088"/>
      <c r="AE376" s="1088"/>
      <c r="AF376" s="1089"/>
      <c r="AG376" s="1090"/>
      <c r="AH376" s="1090"/>
      <c r="AI376" s="1090"/>
    </row>
    <row r="377" ht="15.75" customHeight="1">
      <c r="A377" s="1089"/>
      <c r="B377" s="1089"/>
      <c r="C377" s="1304"/>
      <c r="D377" s="1304"/>
      <c r="E377" s="1304"/>
      <c r="F377" s="1089"/>
      <c r="G377" s="1089"/>
      <c r="H377" s="1089"/>
      <c r="I377" s="1090"/>
      <c r="J377" s="1089"/>
      <c r="K377" s="1089"/>
      <c r="L377" s="1308"/>
      <c r="M377" s="1089"/>
      <c r="N377" s="1309"/>
      <c r="O377" s="1309"/>
      <c r="P377" s="1310"/>
      <c r="Q377" s="1309"/>
      <c r="R377" s="1309"/>
      <c r="S377" s="1089"/>
      <c r="T377" s="1304"/>
      <c r="U377" s="1309"/>
      <c r="V377" s="1310"/>
      <c r="W377" s="1310"/>
      <c r="X377" s="1310"/>
      <c r="Y377" s="1310"/>
      <c r="Z377" s="1311"/>
      <c r="AA377" s="1312"/>
      <c r="AB377" s="1312"/>
      <c r="AC377" s="1088"/>
      <c r="AD377" s="1088"/>
      <c r="AE377" s="1088"/>
      <c r="AF377" s="1089"/>
      <c r="AG377" s="1090"/>
      <c r="AH377" s="1090"/>
      <c r="AI377" s="1090"/>
    </row>
    <row r="378" ht="15.75" customHeight="1">
      <c r="A378" s="1089"/>
      <c r="B378" s="1089"/>
      <c r="C378" s="1304"/>
      <c r="D378" s="1304"/>
      <c r="E378" s="1304"/>
      <c r="F378" s="1089"/>
      <c r="G378" s="1089"/>
      <c r="H378" s="1089"/>
      <c r="I378" s="1090"/>
      <c r="J378" s="1089"/>
      <c r="K378" s="1089"/>
      <c r="L378" s="1308"/>
      <c r="M378" s="1089"/>
      <c r="N378" s="1309"/>
      <c r="O378" s="1309"/>
      <c r="P378" s="1310"/>
      <c r="Q378" s="1309"/>
      <c r="R378" s="1309"/>
      <c r="S378" s="1089"/>
      <c r="T378" s="1304"/>
      <c r="U378" s="1309"/>
      <c r="V378" s="1310"/>
      <c r="W378" s="1310"/>
      <c r="X378" s="1310"/>
      <c r="Y378" s="1310"/>
      <c r="Z378" s="1311"/>
      <c r="AA378" s="1312"/>
      <c r="AB378" s="1312"/>
      <c r="AC378" s="1088"/>
      <c r="AD378" s="1088"/>
      <c r="AE378" s="1088"/>
      <c r="AF378" s="1089"/>
      <c r="AG378" s="1090"/>
      <c r="AH378" s="1090"/>
      <c r="AI378" s="1090"/>
    </row>
    <row r="379" ht="15.75" customHeight="1">
      <c r="A379" s="1089"/>
      <c r="B379" s="1089"/>
      <c r="C379" s="1304"/>
      <c r="D379" s="1304"/>
      <c r="E379" s="1304"/>
      <c r="F379" s="1089"/>
      <c r="G379" s="1089"/>
      <c r="H379" s="1089"/>
      <c r="I379" s="1090"/>
      <c r="J379" s="1089"/>
      <c r="K379" s="1089"/>
      <c r="L379" s="1308"/>
      <c r="M379" s="1089"/>
      <c r="N379" s="1309"/>
      <c r="O379" s="1309"/>
      <c r="P379" s="1310"/>
      <c r="Q379" s="1309"/>
      <c r="R379" s="1309"/>
      <c r="S379" s="1089"/>
      <c r="T379" s="1304"/>
      <c r="U379" s="1309"/>
      <c r="V379" s="1310"/>
      <c r="W379" s="1310"/>
      <c r="X379" s="1310"/>
      <c r="Y379" s="1310"/>
      <c r="Z379" s="1311"/>
      <c r="AA379" s="1312"/>
      <c r="AB379" s="1312"/>
      <c r="AC379" s="1088"/>
      <c r="AD379" s="1088"/>
      <c r="AE379" s="1088"/>
      <c r="AF379" s="1089"/>
      <c r="AG379" s="1090"/>
      <c r="AH379" s="1090"/>
      <c r="AI379" s="1090"/>
    </row>
    <row r="380" ht="15.75" customHeight="1">
      <c r="A380" s="1089"/>
      <c r="B380" s="1089"/>
      <c r="C380" s="1304"/>
      <c r="D380" s="1304"/>
      <c r="E380" s="1304"/>
      <c r="F380" s="1089"/>
      <c r="G380" s="1089"/>
      <c r="H380" s="1089"/>
      <c r="I380" s="1090"/>
      <c r="J380" s="1089"/>
      <c r="K380" s="1089"/>
      <c r="L380" s="1308"/>
      <c r="M380" s="1089"/>
      <c r="N380" s="1309"/>
      <c r="O380" s="1309"/>
      <c r="P380" s="1310"/>
      <c r="Q380" s="1309"/>
      <c r="R380" s="1309"/>
      <c r="S380" s="1089"/>
      <c r="T380" s="1304"/>
      <c r="U380" s="1309"/>
      <c r="V380" s="1310"/>
      <c r="W380" s="1310"/>
      <c r="X380" s="1310"/>
      <c r="Y380" s="1310"/>
      <c r="Z380" s="1311"/>
      <c r="AA380" s="1312"/>
      <c r="AB380" s="1312"/>
      <c r="AC380" s="1088"/>
      <c r="AD380" s="1088"/>
      <c r="AE380" s="1088"/>
      <c r="AF380" s="1089"/>
      <c r="AG380" s="1090"/>
      <c r="AH380" s="1090"/>
      <c r="AI380" s="1090"/>
    </row>
    <row r="381" ht="15.75" customHeight="1">
      <c r="A381" s="1089"/>
      <c r="B381" s="1089"/>
      <c r="C381" s="1304"/>
      <c r="D381" s="1304"/>
      <c r="E381" s="1304"/>
      <c r="F381" s="1089"/>
      <c r="G381" s="1089"/>
      <c r="H381" s="1089"/>
      <c r="I381" s="1090"/>
      <c r="J381" s="1089"/>
      <c r="K381" s="1089"/>
      <c r="L381" s="1308"/>
      <c r="M381" s="1089"/>
      <c r="N381" s="1309"/>
      <c r="O381" s="1309"/>
      <c r="P381" s="1310"/>
      <c r="Q381" s="1309"/>
      <c r="R381" s="1309"/>
      <c r="S381" s="1089"/>
      <c r="T381" s="1304"/>
      <c r="U381" s="1309"/>
      <c r="V381" s="1310"/>
      <c r="W381" s="1310"/>
      <c r="X381" s="1310"/>
      <c r="Y381" s="1310"/>
      <c r="Z381" s="1311"/>
      <c r="AA381" s="1312"/>
      <c r="AB381" s="1312"/>
      <c r="AC381" s="1088"/>
      <c r="AD381" s="1088"/>
      <c r="AE381" s="1088"/>
      <c r="AF381" s="1089"/>
      <c r="AG381" s="1090"/>
      <c r="AH381" s="1090"/>
      <c r="AI381" s="1090"/>
    </row>
    <row r="382" ht="15.75" customHeight="1">
      <c r="A382" s="1089"/>
      <c r="B382" s="1089"/>
      <c r="C382" s="1304"/>
      <c r="D382" s="1304"/>
      <c r="E382" s="1304"/>
      <c r="F382" s="1089"/>
      <c r="G382" s="1089"/>
      <c r="H382" s="1089"/>
      <c r="I382" s="1090"/>
      <c r="J382" s="1089"/>
      <c r="K382" s="1089"/>
      <c r="L382" s="1308"/>
      <c r="M382" s="1089"/>
      <c r="N382" s="1309"/>
      <c r="O382" s="1309"/>
      <c r="P382" s="1310"/>
      <c r="Q382" s="1309"/>
      <c r="R382" s="1309"/>
      <c r="S382" s="1089"/>
      <c r="T382" s="1304"/>
      <c r="U382" s="1309"/>
      <c r="V382" s="1310"/>
      <c r="W382" s="1310"/>
      <c r="X382" s="1310"/>
      <c r="Y382" s="1310"/>
      <c r="Z382" s="1311"/>
      <c r="AA382" s="1312"/>
      <c r="AB382" s="1312"/>
      <c r="AC382" s="1088"/>
      <c r="AD382" s="1088"/>
      <c r="AE382" s="1088"/>
      <c r="AF382" s="1089"/>
      <c r="AG382" s="1090"/>
      <c r="AH382" s="1090"/>
      <c r="AI382" s="1090"/>
    </row>
    <row r="383" ht="15.75" customHeight="1">
      <c r="A383" s="1089"/>
      <c r="B383" s="1089"/>
      <c r="C383" s="1304"/>
      <c r="D383" s="1304"/>
      <c r="E383" s="1304"/>
      <c r="F383" s="1089"/>
      <c r="G383" s="1089"/>
      <c r="H383" s="1089"/>
      <c r="I383" s="1090"/>
      <c r="J383" s="1089"/>
      <c r="K383" s="1089"/>
      <c r="L383" s="1308"/>
      <c r="M383" s="1089"/>
      <c r="N383" s="1309"/>
      <c r="O383" s="1309"/>
      <c r="P383" s="1310"/>
      <c r="Q383" s="1309"/>
      <c r="R383" s="1309"/>
      <c r="S383" s="1089"/>
      <c r="T383" s="1304"/>
      <c r="U383" s="1309"/>
      <c r="V383" s="1310"/>
      <c r="W383" s="1310"/>
      <c r="X383" s="1310"/>
      <c r="Y383" s="1310"/>
      <c r="Z383" s="1311"/>
      <c r="AA383" s="1312"/>
      <c r="AB383" s="1312"/>
      <c r="AC383" s="1088"/>
      <c r="AD383" s="1088"/>
      <c r="AE383" s="1088"/>
      <c r="AF383" s="1089"/>
      <c r="AG383" s="1090"/>
      <c r="AH383" s="1090"/>
      <c r="AI383" s="1090"/>
    </row>
    <row r="384" ht="15.75" customHeight="1">
      <c r="A384" s="1089"/>
      <c r="B384" s="1089"/>
      <c r="C384" s="1304"/>
      <c r="D384" s="1304"/>
      <c r="E384" s="1304"/>
      <c r="F384" s="1089"/>
      <c r="G384" s="1089"/>
      <c r="H384" s="1089"/>
      <c r="I384" s="1090"/>
      <c r="J384" s="1089"/>
      <c r="K384" s="1089"/>
      <c r="L384" s="1308"/>
      <c r="M384" s="1089"/>
      <c r="N384" s="1309"/>
      <c r="O384" s="1309"/>
      <c r="P384" s="1310"/>
      <c r="Q384" s="1309"/>
      <c r="R384" s="1309"/>
      <c r="S384" s="1089"/>
      <c r="T384" s="1304"/>
      <c r="U384" s="1309"/>
      <c r="V384" s="1310"/>
      <c r="W384" s="1310"/>
      <c r="X384" s="1310"/>
      <c r="Y384" s="1310"/>
      <c r="Z384" s="1311"/>
      <c r="AA384" s="1312"/>
      <c r="AB384" s="1312"/>
      <c r="AC384" s="1088"/>
      <c r="AD384" s="1088"/>
      <c r="AE384" s="1088"/>
      <c r="AF384" s="1089"/>
      <c r="AG384" s="1090"/>
      <c r="AH384" s="1090"/>
      <c r="AI384" s="1090"/>
    </row>
    <row r="385" ht="15.75" customHeight="1">
      <c r="A385" s="1089"/>
      <c r="B385" s="1089"/>
      <c r="C385" s="1304"/>
      <c r="D385" s="1304"/>
      <c r="E385" s="1304"/>
      <c r="F385" s="1089"/>
      <c r="G385" s="1089"/>
      <c r="H385" s="1089"/>
      <c r="I385" s="1090"/>
      <c r="J385" s="1089"/>
      <c r="K385" s="1089"/>
      <c r="L385" s="1308"/>
      <c r="M385" s="1089"/>
      <c r="N385" s="1309"/>
      <c r="O385" s="1309"/>
      <c r="P385" s="1310"/>
      <c r="Q385" s="1309"/>
      <c r="R385" s="1309"/>
      <c r="S385" s="1089"/>
      <c r="T385" s="1304"/>
      <c r="U385" s="1309"/>
      <c r="V385" s="1310"/>
      <c r="W385" s="1310"/>
      <c r="X385" s="1310"/>
      <c r="Y385" s="1310"/>
      <c r="Z385" s="1311"/>
      <c r="AA385" s="1312"/>
      <c r="AB385" s="1312"/>
      <c r="AC385" s="1088"/>
      <c r="AD385" s="1088"/>
      <c r="AE385" s="1088"/>
      <c r="AF385" s="1089"/>
      <c r="AG385" s="1090"/>
      <c r="AH385" s="1090"/>
      <c r="AI385" s="1090"/>
    </row>
    <row r="386" ht="15.75" customHeight="1">
      <c r="A386" s="1089"/>
      <c r="B386" s="1089"/>
      <c r="C386" s="1304"/>
      <c r="D386" s="1304"/>
      <c r="E386" s="1304"/>
      <c r="F386" s="1089"/>
      <c r="G386" s="1089"/>
      <c r="H386" s="1089"/>
      <c r="I386" s="1090"/>
      <c r="J386" s="1089"/>
      <c r="K386" s="1089"/>
      <c r="L386" s="1308"/>
      <c r="M386" s="1089"/>
      <c r="N386" s="1309"/>
      <c r="O386" s="1309"/>
      <c r="P386" s="1310"/>
      <c r="Q386" s="1309"/>
      <c r="R386" s="1309"/>
      <c r="S386" s="1089"/>
      <c r="T386" s="1304"/>
      <c r="U386" s="1309"/>
      <c r="V386" s="1310"/>
      <c r="W386" s="1310"/>
      <c r="X386" s="1310"/>
      <c r="Y386" s="1310"/>
      <c r="Z386" s="1311"/>
      <c r="AA386" s="1312"/>
      <c r="AB386" s="1312"/>
      <c r="AC386" s="1088"/>
      <c r="AD386" s="1088"/>
      <c r="AE386" s="1088"/>
      <c r="AF386" s="1089"/>
      <c r="AG386" s="1090"/>
      <c r="AH386" s="1090"/>
      <c r="AI386" s="1090"/>
    </row>
    <row r="387" ht="15.75" customHeight="1">
      <c r="A387" s="1089"/>
      <c r="B387" s="1089"/>
      <c r="C387" s="1304"/>
      <c r="D387" s="1304"/>
      <c r="E387" s="1304"/>
      <c r="F387" s="1089"/>
      <c r="G387" s="1089"/>
      <c r="H387" s="1089"/>
      <c r="I387" s="1090"/>
      <c r="J387" s="1089"/>
      <c r="K387" s="1089"/>
      <c r="L387" s="1308"/>
      <c r="M387" s="1089"/>
      <c r="N387" s="1309"/>
      <c r="O387" s="1309"/>
      <c r="P387" s="1310"/>
      <c r="Q387" s="1309"/>
      <c r="R387" s="1309"/>
      <c r="S387" s="1089"/>
      <c r="T387" s="1304"/>
      <c r="U387" s="1309"/>
      <c r="V387" s="1310"/>
      <c r="W387" s="1310"/>
      <c r="X387" s="1310"/>
      <c r="Y387" s="1310"/>
      <c r="Z387" s="1311"/>
      <c r="AA387" s="1312"/>
      <c r="AB387" s="1312"/>
      <c r="AC387" s="1088"/>
      <c r="AD387" s="1088"/>
      <c r="AE387" s="1088"/>
      <c r="AF387" s="1089"/>
      <c r="AG387" s="1090"/>
      <c r="AH387" s="1090"/>
      <c r="AI387" s="1090"/>
    </row>
    <row r="388" ht="15.75" customHeight="1">
      <c r="A388" s="1089"/>
      <c r="B388" s="1089"/>
      <c r="C388" s="1304"/>
      <c r="D388" s="1304"/>
      <c r="E388" s="1304"/>
      <c r="F388" s="1089"/>
      <c r="G388" s="1089"/>
      <c r="H388" s="1089"/>
      <c r="I388" s="1090"/>
      <c r="J388" s="1089"/>
      <c r="K388" s="1089"/>
      <c r="L388" s="1308"/>
      <c r="M388" s="1089"/>
      <c r="N388" s="1309"/>
      <c r="O388" s="1309"/>
      <c r="P388" s="1310"/>
      <c r="Q388" s="1309"/>
      <c r="R388" s="1309"/>
      <c r="S388" s="1089"/>
      <c r="T388" s="1304"/>
      <c r="U388" s="1309"/>
      <c r="V388" s="1310"/>
      <c r="W388" s="1310"/>
      <c r="X388" s="1310"/>
      <c r="Y388" s="1310"/>
      <c r="Z388" s="1311"/>
      <c r="AA388" s="1312"/>
      <c r="AB388" s="1312"/>
      <c r="AC388" s="1088"/>
      <c r="AD388" s="1088"/>
      <c r="AE388" s="1088"/>
      <c r="AF388" s="1089"/>
      <c r="AG388" s="1090"/>
      <c r="AH388" s="1090"/>
      <c r="AI388" s="1090"/>
    </row>
    <row r="389" ht="15.75" customHeight="1">
      <c r="A389" s="1089"/>
      <c r="B389" s="1089"/>
      <c r="C389" s="1304"/>
      <c r="D389" s="1304"/>
      <c r="E389" s="1304"/>
      <c r="F389" s="1089"/>
      <c r="G389" s="1089"/>
      <c r="H389" s="1089"/>
      <c r="I389" s="1090"/>
      <c r="J389" s="1089"/>
      <c r="K389" s="1089"/>
      <c r="L389" s="1308"/>
      <c r="M389" s="1089"/>
      <c r="N389" s="1309"/>
      <c r="O389" s="1309"/>
      <c r="P389" s="1310"/>
      <c r="Q389" s="1309"/>
      <c r="R389" s="1309"/>
      <c r="S389" s="1089"/>
      <c r="T389" s="1304"/>
      <c r="U389" s="1309"/>
      <c r="V389" s="1310"/>
      <c r="W389" s="1310"/>
      <c r="X389" s="1310"/>
      <c r="Y389" s="1310"/>
      <c r="Z389" s="1311"/>
      <c r="AA389" s="1312"/>
      <c r="AB389" s="1312"/>
      <c r="AC389" s="1088"/>
      <c r="AD389" s="1088"/>
      <c r="AE389" s="1088"/>
      <c r="AF389" s="1089"/>
      <c r="AG389" s="1090"/>
      <c r="AH389" s="1090"/>
      <c r="AI389" s="1090"/>
    </row>
    <row r="390" ht="15.75" customHeight="1">
      <c r="A390" s="1089"/>
      <c r="B390" s="1089"/>
      <c r="C390" s="1304"/>
      <c r="D390" s="1304"/>
      <c r="E390" s="1304"/>
      <c r="F390" s="1089"/>
      <c r="G390" s="1089"/>
      <c r="H390" s="1089"/>
      <c r="I390" s="1090"/>
      <c r="J390" s="1089"/>
      <c r="K390" s="1089"/>
      <c r="L390" s="1308"/>
      <c r="M390" s="1089"/>
      <c r="N390" s="1309"/>
      <c r="O390" s="1309"/>
      <c r="P390" s="1310"/>
      <c r="Q390" s="1309"/>
      <c r="R390" s="1309"/>
      <c r="S390" s="1089"/>
      <c r="T390" s="1304"/>
      <c r="U390" s="1309"/>
      <c r="V390" s="1310"/>
      <c r="W390" s="1310"/>
      <c r="X390" s="1310"/>
      <c r="Y390" s="1310"/>
      <c r="Z390" s="1311"/>
      <c r="AA390" s="1312"/>
      <c r="AB390" s="1312"/>
      <c r="AC390" s="1088"/>
      <c r="AD390" s="1088"/>
      <c r="AE390" s="1088"/>
      <c r="AF390" s="1089"/>
      <c r="AG390" s="1090"/>
      <c r="AH390" s="1090"/>
      <c r="AI390" s="1090"/>
    </row>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customSheetViews>
    <customSheetView guid="{22E19C42-DB2A-4E0A-9123-982840C575C2}" filter="1" showAutoFilter="1">
      <autoFilter ref="$A$2:$AF$190">
        <filterColumn colId="4">
          <filters>
            <filter val="BU01 - Quản trị doanh nghiệp"/>
          </filters>
        </filterColumn>
        <sortState ref="A2:AF190">
          <sortCondition ref="T2:T190"/>
        </sortState>
      </autoFilter>
    </customSheetView>
    <customSheetView guid="{D96257B2-66E3-4DBC-89C1-ADC724FA8878}" filter="1" showAutoFilter="1">
      <autoFilter ref="$A$2:$AF$122"/>
    </customSheetView>
    <customSheetView guid="{24ACE0AB-70FC-4EC6-98C2-AB100224222A}" filter="1" showAutoFilter="1">
      <autoFilter ref="$A$2:$AF$190">
        <filterColumn colId="4">
          <filters>
            <filter val="BU01 - Quản trị doanh nghiệp"/>
          </filters>
        </filterColumn>
      </autoFilter>
    </customSheetView>
    <customSheetView guid="{F47F2B0B-0F7A-4723-9694-73423C8E7C11}" filter="1" showAutoFilter="1">
      <autoFilter ref="$A$2:$AF$190">
        <filterColumn colId="19">
          <filters>
            <filter val="BU01.VTS.CSDLCucKT.Phase2"/>
            <filter val="BU01.BCN.SAP"/>
            <filter val="BU05.VTNet.OSS.Maintenance"/>
            <filter val="BU01.VCS.Website"/>
            <filter val="BU01.VTPost.SAP"/>
            <filter val="BU01.VTNet.TOOL"/>
            <filter val="BU01.BCN.NONSAP.Phase3"/>
            <filter val="BU01.VMC.OSDC"/>
            <filter val="BU01.VHT.VTIT.OSDC"/>
            <filter val="BU01.TPB"/>
            <filter val="BU01.BCN.vMail"/>
            <filter val="BU01.VTPost.QLTS.SX"/>
            <filter val="BU01.BCN.VTF.Phase3"/>
            <filter val="BU01.VTG.Website"/>
            <filter val="BU01.VTG.HRM.OSDC"/>
            <filter val="BU01.Mytel.Dashboard"/>
            <filter val="BU01.VTS.QLNS.BQP"/>
            <filter val="BU01.VTS.Voffice4.0"/>
            <filter val="BU01.VNA.Dashboard"/>
            <filter val="BU01.VTT.MYTEL.BDS"/>
            <filter val="BU01.BCN.vERP"/>
            <filter val="BU01.NCB.SigningHub"/>
            <filter val="BU01.NCB.OfficeMobile.Presale"/>
            <filter val="BU01.BCN.LMS"/>
            <filter val="BU01.VTS.BHXH.Phase2"/>
          </filters>
        </filterColumn>
      </autoFilter>
    </customSheetView>
    <customSheetView guid="{54B49785-DE43-43F1-9703-50D5C15C28EA}" filter="1" showAutoFilter="1">
      <autoFilter ref="$A$2:$AF$26"/>
    </customSheetView>
    <customSheetView guid="{BC4EE1FB-54A0-4D3D-9A15-7BACF2BC2699}" filter="1" showAutoFilter="1">
      <autoFilter ref="$A$2:$AI$190"/>
    </customSheetView>
    <customSheetView guid="{3ED646F4-DBB0-43C9-B97C-EDAA597B90DD}" filter="1" showAutoFilter="1">
      <autoFilter ref="$A$1:$AI$190"/>
    </customSheetView>
    <customSheetView guid="{E6D78B58-63E5-4B25-88AA-131E60D4404B}" filter="1" showAutoFilter="1">
      <autoFilter ref="$A$2:$W$190">
        <filterColumn colId="4">
          <filters>
            <filter val="BU01 - Quản trị doanh nghiệp"/>
          </filters>
        </filterColumn>
      </autoFilter>
    </customSheetView>
    <customSheetView guid="{2BF545D7-FBDA-48BA-B3F1-E57DE59A9E26}" filter="1" showAutoFilter="1">
      <autoFilter ref="$T$1:$T$390"/>
    </customSheetView>
    <customSheetView guid="{5129CB80-9770-499E-9B51-B17A1AFD7CD9}" filter="1" showAutoFilter="1">
      <autoFilter ref="$A$1:$AF$190">
        <filterColumn colId="19">
          <filters>
            <filter val="BU01.VTS.CSDLCucKT.Phase2"/>
            <filter val="BU01.BCN.SAP"/>
            <filter val="BU05.VTNet.OSS.Maintenance"/>
            <filter val="BU01.VCS.Website"/>
            <filter val="BU01.VTPost.SAP"/>
            <filter val="BU01.VTNet.TOOL"/>
            <filter val="BU01.BCN.NONSAP.Phase3"/>
            <filter val="BU01.VMC.OSDC"/>
            <filter val="BU01.TPB"/>
            <filter val="BU01.BCN.vMail"/>
            <filter val="BU01.VTPost.QLTS.SX"/>
            <filter val="BU01.BCN.VTF.Phase3"/>
            <filter val="BU01.VTG.Website"/>
            <filter val="BU01.VTG.HRM.OSDC"/>
            <filter val="BU01.Mytel.Dashboard"/>
            <filter val="BU01.VTS.QLNS.BQP"/>
            <filter val="BU01.VTS.Voffice4.0"/>
            <filter val="BU01.VNA.Dashboard"/>
            <filter val="BU01.VTT.MYTEL.BDS"/>
            <filter val="BU01.BCN.vERP"/>
            <filter val="BU01.NCB.SigningHub"/>
            <filter val="BU01.METFONE.SMOS.Phase1"/>
            <filter val="BU01.NCB.OfficeMobile.Presale"/>
            <filter val="BU01.BCN.LMS"/>
            <filter val="BU01.VTS.BHXH.Phase2"/>
          </filters>
        </filterColumn>
      </autoFilter>
    </customSheetView>
  </customSheetViews>
  <conditionalFormatting sqref="X1:X1000">
    <cfRule type="cellIs" dxfId="9" priority="1" operator="lessThan">
      <formula>1</formula>
    </cfRule>
  </conditionalFormatting>
  <dataValidations>
    <dataValidation type="list" allowBlank="1" showErrorMessage="1" sqref="K3:K190">
      <formula1>"2018,2019,2020,2021,2022,2023,2024,2025,2026,2027,2028"</formula1>
    </dataValidation>
    <dataValidation type="list" allowBlank="1" showErrorMessage="1" sqref="J3:J190">
      <formula1>"1,2,3,4,5,6,7,8,9,10,11,12"</formula1>
    </dataValidation>
  </dataValidations>
  <hyperlinks>
    <hyperlink r:id="rId2" ref="T130"/>
    <hyperlink r:id="rId3" ref="T131"/>
    <hyperlink r:id="rId4" ref="T132"/>
    <hyperlink r:id="rId5" ref="T133"/>
    <hyperlink r:id="rId6" ref="T134"/>
    <hyperlink r:id="rId7" ref="T135"/>
    <hyperlink r:id="rId8" ref="T136"/>
    <hyperlink r:id="rId9" ref="T137"/>
    <hyperlink r:id="rId10" ref="T138"/>
    <hyperlink r:id="rId11" ref="T139"/>
    <hyperlink r:id="rId12" ref="T140"/>
    <hyperlink r:id="rId13" ref="T141"/>
  </hyperlinks>
  <printOptions/>
  <pageMargins bottom="0.75" footer="0.0" header="0.0" left="0.7" right="0.7" top="0.75"/>
  <pageSetup orientation="landscape"/>
  <drawing r:id="rId14"/>
  <legacyDrawing r:id="rId1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4.63"/>
    <col customWidth="1" min="2" max="2" width="7.75"/>
    <col customWidth="1" min="3" max="3" width="28.88"/>
    <col customWidth="1" min="4" max="4" width="24.38"/>
    <col customWidth="1" min="5" max="5" width="35.38"/>
    <col customWidth="1" min="6" max="6" width="7.75"/>
    <col customWidth="1" min="7" max="7" width="10.75"/>
    <col customWidth="1" min="8" max="8" width="12.0"/>
    <col customWidth="1" min="9" max="9" width="13.88"/>
    <col customWidth="1" min="10" max="10" width="7.88"/>
    <col customWidth="1" min="11" max="11" width="7.63"/>
    <col customWidth="1" min="12" max="12" width="10.63"/>
    <col customWidth="1" min="13" max="13" width="10.88"/>
    <col customWidth="1" min="14" max="14" width="7.88"/>
    <col customWidth="1" min="15" max="15" width="8.25"/>
    <col customWidth="1" min="16" max="16" width="7.63"/>
    <col customWidth="1" min="17" max="17" width="10.0"/>
    <col customWidth="1" min="18" max="18" width="7.25"/>
    <col customWidth="1" min="19" max="19" width="9.5"/>
    <col customWidth="1" min="20" max="20" width="26.13"/>
    <col customWidth="1" min="21" max="21" width="9.63"/>
    <col customWidth="1" min="22" max="22" width="7.63"/>
    <col customWidth="1" min="23" max="23" width="9.63"/>
    <col customWidth="1" min="24" max="24" width="10.63"/>
    <col customWidth="1" min="25" max="25" width="8.88"/>
    <col customWidth="1" min="26" max="26" width="9.88"/>
    <col customWidth="1" min="27" max="27" width="8.25"/>
    <col customWidth="1" min="28" max="28" width="7.88"/>
    <col customWidth="1" min="29" max="29" width="10.75"/>
    <col customWidth="1" min="30" max="30" width="12.0"/>
    <col customWidth="1" min="31" max="31" width="10.63"/>
    <col customWidth="1" min="32" max="32" width="7.63"/>
    <col customWidth="1" min="33" max="33" width="16.13"/>
    <col customWidth="1" min="34" max="35" width="7.63"/>
  </cols>
  <sheetData>
    <row r="1" ht="15.0" customHeight="1">
      <c r="A1" s="270" t="s">
        <v>1238</v>
      </c>
      <c r="B1" s="270"/>
      <c r="C1" s="519"/>
      <c r="D1" s="519"/>
      <c r="E1" s="519"/>
      <c r="F1" s="270"/>
      <c r="G1" s="270"/>
      <c r="H1" s="270"/>
      <c r="I1" s="1269"/>
      <c r="J1" s="270"/>
      <c r="K1" s="270"/>
      <c r="L1" s="270"/>
      <c r="M1" s="270"/>
      <c r="N1" s="1080"/>
      <c r="O1" s="1080"/>
      <c r="P1" s="1081"/>
      <c r="Q1" s="560" t="s">
        <v>1459</v>
      </c>
      <c r="R1" s="1083"/>
      <c r="S1" s="270"/>
      <c r="T1" s="519"/>
      <c r="U1" s="1084"/>
      <c r="V1" s="1085"/>
      <c r="W1" s="1102"/>
      <c r="X1" s="1102"/>
      <c r="Y1" s="1084"/>
      <c r="Z1" s="1086"/>
      <c r="AA1" s="1085"/>
      <c r="AB1" s="1085"/>
      <c r="AC1" s="1087">
        <v>10000.0</v>
      </c>
      <c r="AD1" s="1088"/>
      <c r="AE1" s="1088" t="s">
        <v>1194</v>
      </c>
      <c r="AF1" s="1089"/>
      <c r="AG1" s="1090"/>
      <c r="AH1" s="1090"/>
      <c r="AI1" s="1090"/>
    </row>
    <row r="2">
      <c r="A2" s="469" t="s">
        <v>448</v>
      </c>
      <c r="B2" s="469" t="s">
        <v>449</v>
      </c>
      <c r="C2" s="469" t="s">
        <v>450</v>
      </c>
      <c r="D2" s="205" t="s">
        <v>452</v>
      </c>
      <c r="E2" s="205" t="s">
        <v>487</v>
      </c>
      <c r="F2" s="205" t="s">
        <v>488</v>
      </c>
      <c r="G2" s="205" t="s">
        <v>489</v>
      </c>
      <c r="H2" s="205" t="s">
        <v>490</v>
      </c>
      <c r="I2" s="1271" t="s">
        <v>491</v>
      </c>
      <c r="J2" s="469" t="s">
        <v>492</v>
      </c>
      <c r="K2" s="469" t="s">
        <v>493</v>
      </c>
      <c r="L2" s="205" t="s">
        <v>494</v>
      </c>
      <c r="M2" s="205" t="s">
        <v>495</v>
      </c>
      <c r="N2" s="1092" t="s">
        <v>496</v>
      </c>
      <c r="O2" s="1092" t="s">
        <v>542</v>
      </c>
      <c r="P2" s="1093" t="s">
        <v>498</v>
      </c>
      <c r="Q2" s="1272" t="s">
        <v>1242</v>
      </c>
      <c r="R2" s="1092" t="s">
        <v>499</v>
      </c>
      <c r="S2" s="205" t="s">
        <v>500</v>
      </c>
      <c r="T2" s="202" t="s">
        <v>501</v>
      </c>
      <c r="U2" s="1092" t="s">
        <v>502</v>
      </c>
      <c r="V2" s="1095" t="s">
        <v>503</v>
      </c>
      <c r="W2" s="1093" t="s">
        <v>504</v>
      </c>
      <c r="X2" s="1224" t="s">
        <v>505</v>
      </c>
      <c r="Y2" s="1092" t="s">
        <v>1195</v>
      </c>
      <c r="Z2" s="1096" t="s">
        <v>1196</v>
      </c>
      <c r="AA2" s="1095" t="s">
        <v>1197</v>
      </c>
      <c r="AB2" s="1095" t="s">
        <v>1198</v>
      </c>
      <c r="AC2" s="1095" t="s">
        <v>1199</v>
      </c>
      <c r="AD2" s="1095" t="s">
        <v>1200</v>
      </c>
      <c r="AE2" s="1095" t="s">
        <v>1201</v>
      </c>
      <c r="AF2" s="194" t="s">
        <v>1202</v>
      </c>
      <c r="AG2" s="1092" t="s">
        <v>506</v>
      </c>
      <c r="AH2" s="1097" t="s">
        <v>1244</v>
      </c>
      <c r="AI2" s="1097" t="s">
        <v>1245</v>
      </c>
    </row>
    <row r="3" ht="15.0" customHeight="1">
      <c r="A3" s="1098">
        <v>1.0</v>
      </c>
      <c r="B3" s="519">
        <v>271033.0</v>
      </c>
      <c r="C3" s="1273" t="s">
        <v>1271</v>
      </c>
      <c r="D3" s="1273" t="s">
        <v>1272</v>
      </c>
      <c r="E3" s="1273" t="s">
        <v>511</v>
      </c>
      <c r="F3" s="1273" t="s">
        <v>564</v>
      </c>
      <c r="G3" s="1273" t="s">
        <v>787</v>
      </c>
      <c r="H3" s="1273" t="s">
        <v>949</v>
      </c>
      <c r="I3" s="1100" t="str">
        <f t="shared" ref="I3:I29" si="1">VLOOKUP(H3,NLTC!$C$5:$D$28,2,0)</f>
        <v>#REF!</v>
      </c>
      <c r="J3" s="413">
        <v>10.0</v>
      </c>
      <c r="K3" s="413">
        <v>2024.0</v>
      </c>
      <c r="L3" s="1274">
        <v>45566.0</v>
      </c>
      <c r="M3" s="1275">
        <v>45579.0</v>
      </c>
      <c r="N3" s="1084">
        <v>10.0</v>
      </c>
      <c r="O3" s="1084">
        <f t="shared" ref="O3:O4" si="2">N3/21</f>
        <v>0.4761904762</v>
      </c>
      <c r="P3" s="231">
        <f t="shared" ref="P3:P4" si="3">ROUND(IF(S3="ODC",1*O3,I3*O3),3)</f>
        <v>0.476</v>
      </c>
      <c r="Q3" s="1205">
        <f t="shared" ref="Q3:Q4" si="4">P3</f>
        <v>0.476</v>
      </c>
      <c r="R3" s="1101"/>
      <c r="S3" s="519" t="s">
        <v>517</v>
      </c>
      <c r="T3" s="1273" t="s">
        <v>1269</v>
      </c>
      <c r="U3" s="1084">
        <f t="shared" ref="U3:U200" si="5">IF(AND(Q3&gt;=1,S3="ODC"),P3,Q3)</f>
        <v>0.476</v>
      </c>
      <c r="V3" s="1102" t="str">
        <f t="shared" ref="V3:V200" si="6">ROUND(SUMIF(B:B,B3,P:P),3)</f>
        <v>#REF!</v>
      </c>
      <c r="W3" s="1102" t="str">
        <f t="shared" ref="W3:W147" si="7">ROUND(SUMIF(B:B,B3,U:U),3)</f>
        <v>#REF!</v>
      </c>
      <c r="X3" s="1102" t="str">
        <f t="shared" ref="X3:X200" si="8">ROUND(W3/V3,2)</f>
        <v>#REF!</v>
      </c>
      <c r="Y3" s="1103">
        <f t="shared" ref="Y3:Y200" si="9">SUMIF(B:B,B3,O:O)</f>
        <v>0.867494824</v>
      </c>
      <c r="Z3" s="1104" t="str">
        <f t="shared" ref="Z3:Z200" si="10">VLOOKUP(H3,NLTC!$C$5:$H$271,6,0)/1000</f>
        <v>#REF!</v>
      </c>
      <c r="AA3" s="1085" t="str">
        <f t="shared" ref="AA3:AA200" si="11">ROUND(IF(X3&lt;=1,AB3*O3*X3,AB3*O3),0)</f>
        <v>#REF!</v>
      </c>
      <c r="AB3" s="1085" t="str">
        <f t="shared" ref="AB3:AB200" si="12">ROUND(IF(X3&lt;=1,Z3*O3*X3,Z3*O3),0)</f>
        <v>#REF!</v>
      </c>
      <c r="AC3" s="1105" t="str">
        <f t="shared" ref="AC3:AC200" si="13">ROUND(IF(X3&gt;1,(W3-V3)*$AC$1,0)*(O3/Y3),0)</f>
        <v>#REF!</v>
      </c>
      <c r="AD3" s="1105" t="str">
        <f t="shared" ref="AD3:AD200" si="14">+ROUND(AB3+AC3,0)</f>
        <v>#REF!</v>
      </c>
      <c r="AE3" s="1105" t="str">
        <f t="shared" ref="AE3:AE200" si="15">SUMIF(B:B,B3,AD:AD)</f>
        <v>#REF!</v>
      </c>
      <c r="AF3" s="1106"/>
      <c r="AG3" s="1079"/>
      <c r="AH3" s="1090">
        <f t="shared" ref="AH3:AH200" si="16">SUMIF(D:D,D3,N:N)</f>
        <v>19</v>
      </c>
      <c r="AI3" s="1090"/>
    </row>
    <row r="4" ht="15.0" customHeight="1">
      <c r="A4" s="1107">
        <v>2.0</v>
      </c>
      <c r="B4" s="1276">
        <v>155317.0</v>
      </c>
      <c r="C4" s="1211" t="s">
        <v>1273</v>
      </c>
      <c r="D4" s="1211" t="s">
        <v>1274</v>
      </c>
      <c r="E4" s="1211" t="s">
        <v>511</v>
      </c>
      <c r="F4" s="1211" t="s">
        <v>564</v>
      </c>
      <c r="G4" s="1211" t="s">
        <v>893</v>
      </c>
      <c r="H4" s="1211" t="s">
        <v>633</v>
      </c>
      <c r="I4" s="1100" t="str">
        <f t="shared" si="1"/>
        <v>#REF!</v>
      </c>
      <c r="J4" s="413">
        <v>10.0</v>
      </c>
      <c r="K4" s="413">
        <v>2024.0</v>
      </c>
      <c r="L4" s="1277">
        <v>45566.0</v>
      </c>
      <c r="M4" s="1278">
        <v>45596.0</v>
      </c>
      <c r="N4" s="1145">
        <v>4.6</v>
      </c>
      <c r="O4" s="1084">
        <f t="shared" si="2"/>
        <v>0.219047619</v>
      </c>
      <c r="P4" s="231">
        <f t="shared" si="3"/>
        <v>0.219</v>
      </c>
      <c r="Q4" s="1205">
        <f t="shared" si="4"/>
        <v>0.219</v>
      </c>
      <c r="R4" s="1101"/>
      <c r="S4" s="1276" t="s">
        <v>517</v>
      </c>
      <c r="T4" s="1211" t="s">
        <v>1269</v>
      </c>
      <c r="U4" s="1084">
        <f t="shared" si="5"/>
        <v>0.219</v>
      </c>
      <c r="V4" s="1102" t="str">
        <f t="shared" si="6"/>
        <v>#REF!</v>
      </c>
      <c r="W4" s="1102" t="str">
        <f t="shared" si="7"/>
        <v>#REF!</v>
      </c>
      <c r="X4" s="1102" t="str">
        <f t="shared" si="8"/>
        <v>#REF!</v>
      </c>
      <c r="Y4" s="1103">
        <f t="shared" si="9"/>
        <v>1.019047619</v>
      </c>
      <c r="Z4" s="1104" t="str">
        <f t="shared" si="10"/>
        <v>#REF!</v>
      </c>
      <c r="AA4" s="1085" t="str">
        <f t="shared" si="11"/>
        <v>#REF!</v>
      </c>
      <c r="AB4" s="1085" t="str">
        <f t="shared" si="12"/>
        <v>#REF!</v>
      </c>
      <c r="AC4" s="1105" t="str">
        <f t="shared" si="13"/>
        <v>#REF!</v>
      </c>
      <c r="AD4" s="1105" t="str">
        <f t="shared" si="14"/>
        <v>#REF!</v>
      </c>
      <c r="AE4" s="1105" t="str">
        <f t="shared" si="15"/>
        <v>#REF!</v>
      </c>
      <c r="AF4" s="1106"/>
      <c r="AG4" s="1079"/>
      <c r="AH4" s="1090">
        <f t="shared" si="16"/>
        <v>23</v>
      </c>
      <c r="AI4" s="1090"/>
    </row>
    <row r="5" ht="15.0" customHeight="1">
      <c r="A5" s="1253">
        <v>3.0</v>
      </c>
      <c r="B5" s="1279">
        <v>275041.0</v>
      </c>
      <c r="C5" s="1280" t="s">
        <v>1102</v>
      </c>
      <c r="D5" s="1280" t="s">
        <v>1275</v>
      </c>
      <c r="E5" s="1280" t="s">
        <v>511</v>
      </c>
      <c r="F5" s="1280" t="s">
        <v>512</v>
      </c>
      <c r="G5" s="1280" t="s">
        <v>665</v>
      </c>
      <c r="H5" s="1280" t="s">
        <v>580</v>
      </c>
      <c r="I5" s="1238" t="str">
        <f t="shared" si="1"/>
        <v>#REF!</v>
      </c>
      <c r="J5" s="1239">
        <v>10.0</v>
      </c>
      <c r="K5" s="1239">
        <v>2024.0</v>
      </c>
      <c r="L5" s="1281">
        <v>45566.0</v>
      </c>
      <c r="M5" s="1282">
        <v>45596.0</v>
      </c>
      <c r="N5" s="1242">
        <f t="shared" ref="N5:N7" si="17">NETWORKDAYS(L5,M5)</f>
        <v>23</v>
      </c>
      <c r="O5" s="1227">
        <f t="shared" ref="O5:O200" si="18">N5/23</f>
        <v>1</v>
      </c>
      <c r="P5" s="1243">
        <v>1.0</v>
      </c>
      <c r="Q5" s="1283">
        <v>1.0</v>
      </c>
      <c r="R5" s="1244"/>
      <c r="S5" s="1279" t="s">
        <v>525</v>
      </c>
      <c r="T5" s="1280" t="s">
        <v>2088</v>
      </c>
      <c r="U5" s="1227">
        <f t="shared" si="5"/>
        <v>1</v>
      </c>
      <c r="V5" s="1246">
        <f t="shared" si="6"/>
        <v>1</v>
      </c>
      <c r="W5" s="1246">
        <f t="shared" si="7"/>
        <v>1</v>
      </c>
      <c r="X5" s="1246">
        <f t="shared" si="8"/>
        <v>1</v>
      </c>
      <c r="Y5" s="1247">
        <f t="shared" si="9"/>
        <v>1</v>
      </c>
      <c r="Z5" s="1248" t="str">
        <f t="shared" si="10"/>
        <v>#REF!</v>
      </c>
      <c r="AA5" s="1249" t="str">
        <f t="shared" si="11"/>
        <v>#REF!</v>
      </c>
      <c r="AB5" s="1249" t="str">
        <f t="shared" si="12"/>
        <v>#REF!</v>
      </c>
      <c r="AC5" s="1250">
        <f t="shared" si="13"/>
        <v>0</v>
      </c>
      <c r="AD5" s="1250" t="str">
        <f t="shared" si="14"/>
        <v>#REF!</v>
      </c>
      <c r="AE5" s="1250" t="str">
        <f t="shared" si="15"/>
        <v>#REF!</v>
      </c>
      <c r="AF5" s="1251"/>
      <c r="AG5" s="1284"/>
      <c r="AH5" s="1090">
        <f t="shared" si="16"/>
        <v>23</v>
      </c>
      <c r="AI5" s="1252"/>
    </row>
    <row r="6" ht="15.0" customHeight="1">
      <c r="A6" s="1232">
        <v>4.0</v>
      </c>
      <c r="B6" s="1286">
        <v>283181.0</v>
      </c>
      <c r="C6" s="1287" t="s">
        <v>658</v>
      </c>
      <c r="D6" s="1287" t="s">
        <v>1278</v>
      </c>
      <c r="E6" s="1287" t="s">
        <v>511</v>
      </c>
      <c r="F6" s="1287" t="s">
        <v>564</v>
      </c>
      <c r="G6" s="1287" t="s">
        <v>771</v>
      </c>
      <c r="H6" s="1287" t="s">
        <v>612</v>
      </c>
      <c r="I6" s="1238" t="str">
        <f t="shared" si="1"/>
        <v>#REF!</v>
      </c>
      <c r="J6" s="1239">
        <v>10.0</v>
      </c>
      <c r="K6" s="1239">
        <v>2024.0</v>
      </c>
      <c r="L6" s="1288">
        <v>45566.0</v>
      </c>
      <c r="M6" s="1289">
        <v>45596.0</v>
      </c>
      <c r="N6" s="1242">
        <f t="shared" si="17"/>
        <v>23</v>
      </c>
      <c r="O6" s="1227">
        <f t="shared" si="18"/>
        <v>1</v>
      </c>
      <c r="P6" s="1243" t="str">
        <f t="shared" ref="P6:P200" si="19">ROUND(IF(S6="ODC",1*O6,I6*O6),3)</f>
        <v>#REF!</v>
      </c>
      <c r="Q6" s="1283">
        <v>1.59</v>
      </c>
      <c r="R6" s="1244"/>
      <c r="S6" s="1286" t="s">
        <v>525</v>
      </c>
      <c r="T6" s="1287" t="s">
        <v>2088</v>
      </c>
      <c r="U6" s="1227">
        <f t="shared" si="5"/>
        <v>1.59</v>
      </c>
      <c r="V6" s="1246" t="str">
        <f t="shared" si="6"/>
        <v>#REF!</v>
      </c>
      <c r="W6" s="1246">
        <f t="shared" si="7"/>
        <v>1.59</v>
      </c>
      <c r="X6" s="1246" t="str">
        <f t="shared" si="8"/>
        <v>#REF!</v>
      </c>
      <c r="Y6" s="1247">
        <f t="shared" si="9"/>
        <v>1</v>
      </c>
      <c r="Z6" s="1248" t="str">
        <f t="shared" si="10"/>
        <v>#REF!</v>
      </c>
      <c r="AA6" s="1249" t="str">
        <f t="shared" si="11"/>
        <v>#REF!</v>
      </c>
      <c r="AB6" s="1249" t="str">
        <f t="shared" si="12"/>
        <v>#REF!</v>
      </c>
      <c r="AC6" s="1250" t="str">
        <f t="shared" si="13"/>
        <v>#REF!</v>
      </c>
      <c r="AD6" s="1250" t="str">
        <f t="shared" si="14"/>
        <v>#REF!</v>
      </c>
      <c r="AE6" s="1250" t="str">
        <f t="shared" si="15"/>
        <v>#REF!</v>
      </c>
      <c r="AF6" s="1251"/>
      <c r="AG6" s="1284"/>
      <c r="AH6" s="1090">
        <f t="shared" si="16"/>
        <v>23</v>
      </c>
      <c r="AI6" s="1252"/>
    </row>
    <row r="7" ht="15.0" customHeight="1">
      <c r="A7" s="1253">
        <v>5.0</v>
      </c>
      <c r="B7" s="1286">
        <v>427203.0</v>
      </c>
      <c r="C7" s="1287" t="s">
        <v>1006</v>
      </c>
      <c r="D7" s="1287" t="s">
        <v>1279</v>
      </c>
      <c r="E7" s="1287" t="s">
        <v>511</v>
      </c>
      <c r="F7" s="1287" t="s">
        <v>512</v>
      </c>
      <c r="G7" s="1287" t="s">
        <v>665</v>
      </c>
      <c r="H7" s="1287" t="s">
        <v>580</v>
      </c>
      <c r="I7" s="1238" t="str">
        <f t="shared" si="1"/>
        <v>#REF!</v>
      </c>
      <c r="J7" s="1239">
        <v>10.0</v>
      </c>
      <c r="K7" s="1239">
        <v>2024.0</v>
      </c>
      <c r="L7" s="1288">
        <v>45566.0</v>
      </c>
      <c r="M7" s="1289">
        <v>45596.0</v>
      </c>
      <c r="N7" s="1242">
        <f t="shared" si="17"/>
        <v>23</v>
      </c>
      <c r="O7" s="1227">
        <f t="shared" si="18"/>
        <v>1</v>
      </c>
      <c r="P7" s="1243" t="str">
        <f t="shared" si="19"/>
        <v>#REF!</v>
      </c>
      <c r="Q7" s="1283">
        <v>1.0</v>
      </c>
      <c r="R7" s="1244"/>
      <c r="S7" s="1286" t="s">
        <v>525</v>
      </c>
      <c r="T7" s="1287" t="s">
        <v>2088</v>
      </c>
      <c r="U7" s="1227">
        <f t="shared" si="5"/>
        <v>1</v>
      </c>
      <c r="V7" s="1246" t="str">
        <f t="shared" si="6"/>
        <v>#REF!</v>
      </c>
      <c r="W7" s="1246">
        <f t="shared" si="7"/>
        <v>1</v>
      </c>
      <c r="X7" s="1246" t="str">
        <f t="shared" si="8"/>
        <v>#REF!</v>
      </c>
      <c r="Y7" s="1247">
        <f t="shared" si="9"/>
        <v>1</v>
      </c>
      <c r="Z7" s="1248" t="str">
        <f t="shared" si="10"/>
        <v>#REF!</v>
      </c>
      <c r="AA7" s="1249" t="str">
        <f t="shared" si="11"/>
        <v>#REF!</v>
      </c>
      <c r="AB7" s="1249" t="str">
        <f t="shared" si="12"/>
        <v>#REF!</v>
      </c>
      <c r="AC7" s="1250" t="str">
        <f t="shared" si="13"/>
        <v>#REF!</v>
      </c>
      <c r="AD7" s="1250" t="str">
        <f t="shared" si="14"/>
        <v>#REF!</v>
      </c>
      <c r="AE7" s="1250" t="str">
        <f t="shared" si="15"/>
        <v>#REF!</v>
      </c>
      <c r="AF7" s="1251"/>
      <c r="AG7" s="1284"/>
      <c r="AH7" s="1090">
        <f t="shared" si="16"/>
        <v>23</v>
      </c>
      <c r="AI7" s="1252"/>
    </row>
    <row r="8" ht="15.0" customHeight="1">
      <c r="A8" s="1232">
        <v>6.0</v>
      </c>
      <c r="B8" s="1286">
        <v>427332.0</v>
      </c>
      <c r="C8" s="1287" t="s">
        <v>995</v>
      </c>
      <c r="D8" s="1287" t="s">
        <v>1308</v>
      </c>
      <c r="E8" s="1287" t="s">
        <v>552</v>
      </c>
      <c r="F8" s="1287" t="s">
        <v>512</v>
      </c>
      <c r="G8" s="1287" t="s">
        <v>771</v>
      </c>
      <c r="H8" s="1287" t="s">
        <v>541</v>
      </c>
      <c r="I8" s="1238" t="str">
        <f t="shared" si="1"/>
        <v>#REF!</v>
      </c>
      <c r="J8" s="1239">
        <v>10.0</v>
      </c>
      <c r="K8" s="1239">
        <v>2024.0</v>
      </c>
      <c r="L8" s="1288">
        <v>45566.0</v>
      </c>
      <c r="M8" s="1289">
        <v>45580.0</v>
      </c>
      <c r="N8" s="1242">
        <v>5.5</v>
      </c>
      <c r="O8" s="1227">
        <f t="shared" si="18"/>
        <v>0.2391304348</v>
      </c>
      <c r="P8" s="1243" t="str">
        <f t="shared" si="19"/>
        <v>#REF!</v>
      </c>
      <c r="Q8" s="1283">
        <v>0.38</v>
      </c>
      <c r="R8" s="1244"/>
      <c r="S8" s="1286" t="s">
        <v>525</v>
      </c>
      <c r="T8" s="1287" t="s">
        <v>2088</v>
      </c>
      <c r="U8" s="1227">
        <f t="shared" si="5"/>
        <v>0.38</v>
      </c>
      <c r="V8" s="1246" t="str">
        <f t="shared" si="6"/>
        <v>#REF!</v>
      </c>
      <c r="W8" s="1246">
        <f t="shared" si="7"/>
        <v>0.38</v>
      </c>
      <c r="X8" s="1246" t="str">
        <f t="shared" si="8"/>
        <v>#REF!</v>
      </c>
      <c r="Y8" s="1247">
        <f t="shared" si="9"/>
        <v>0.2391304348</v>
      </c>
      <c r="Z8" s="1248" t="str">
        <f t="shared" si="10"/>
        <v>#REF!</v>
      </c>
      <c r="AA8" s="1249" t="str">
        <f t="shared" si="11"/>
        <v>#REF!</v>
      </c>
      <c r="AB8" s="1249" t="str">
        <f t="shared" si="12"/>
        <v>#REF!</v>
      </c>
      <c r="AC8" s="1250" t="str">
        <f t="shared" si="13"/>
        <v>#REF!</v>
      </c>
      <c r="AD8" s="1250" t="str">
        <f t="shared" si="14"/>
        <v>#REF!</v>
      </c>
      <c r="AE8" s="1250" t="str">
        <f t="shared" si="15"/>
        <v>#REF!</v>
      </c>
      <c r="AF8" s="1251"/>
      <c r="AG8" s="1284"/>
      <c r="AH8" s="1090">
        <f t="shared" si="16"/>
        <v>5.5</v>
      </c>
      <c r="AI8" s="1252"/>
    </row>
    <row r="9" ht="15.0" customHeight="1">
      <c r="A9" s="1253">
        <v>7.0</v>
      </c>
      <c r="B9" s="1286">
        <v>458877.0</v>
      </c>
      <c r="C9" s="1287" t="s">
        <v>521</v>
      </c>
      <c r="D9" s="1287" t="s">
        <v>1285</v>
      </c>
      <c r="E9" s="1287" t="s">
        <v>511</v>
      </c>
      <c r="F9" s="1287" t="s">
        <v>512</v>
      </c>
      <c r="G9" s="1287" t="s">
        <v>893</v>
      </c>
      <c r="H9" s="1287" t="s">
        <v>514</v>
      </c>
      <c r="I9" s="1238" t="str">
        <f t="shared" si="1"/>
        <v>#REF!</v>
      </c>
      <c r="J9" s="1239">
        <v>10.0</v>
      </c>
      <c r="K9" s="1239">
        <v>2024.0</v>
      </c>
      <c r="L9" s="1288">
        <v>45566.0</v>
      </c>
      <c r="M9" s="1289">
        <v>45596.0</v>
      </c>
      <c r="N9" s="1242">
        <f t="shared" ref="N9:N37" si="20">NETWORKDAYS(L9,M9)</f>
        <v>23</v>
      </c>
      <c r="O9" s="1227">
        <f t="shared" si="18"/>
        <v>1</v>
      </c>
      <c r="P9" s="1243" t="str">
        <f t="shared" si="19"/>
        <v>#REF!</v>
      </c>
      <c r="Q9" s="1283">
        <v>2.27</v>
      </c>
      <c r="R9" s="1244"/>
      <c r="S9" s="1286" t="s">
        <v>525</v>
      </c>
      <c r="T9" s="1287" t="s">
        <v>2088</v>
      </c>
      <c r="U9" s="1227">
        <f t="shared" si="5"/>
        <v>2.27</v>
      </c>
      <c r="V9" s="1246" t="str">
        <f t="shared" si="6"/>
        <v>#REF!</v>
      </c>
      <c r="W9" s="1246">
        <f t="shared" si="7"/>
        <v>2.27</v>
      </c>
      <c r="X9" s="1246" t="str">
        <f t="shared" si="8"/>
        <v>#REF!</v>
      </c>
      <c r="Y9" s="1247">
        <f t="shared" si="9"/>
        <v>1</v>
      </c>
      <c r="Z9" s="1248" t="str">
        <f t="shared" si="10"/>
        <v>#REF!</v>
      </c>
      <c r="AA9" s="1249" t="str">
        <f t="shared" si="11"/>
        <v>#REF!</v>
      </c>
      <c r="AB9" s="1249" t="str">
        <f t="shared" si="12"/>
        <v>#REF!</v>
      </c>
      <c r="AC9" s="1250" t="str">
        <f t="shared" si="13"/>
        <v>#REF!</v>
      </c>
      <c r="AD9" s="1250" t="str">
        <f t="shared" si="14"/>
        <v>#REF!</v>
      </c>
      <c r="AE9" s="1250" t="str">
        <f t="shared" si="15"/>
        <v>#REF!</v>
      </c>
      <c r="AF9" s="1251"/>
      <c r="AG9" s="1284"/>
      <c r="AH9" s="1090">
        <f t="shared" si="16"/>
        <v>23</v>
      </c>
      <c r="AI9" s="1252"/>
    </row>
    <row r="10" ht="15.0" customHeight="1">
      <c r="A10" s="1232">
        <v>8.0</v>
      </c>
      <c r="B10" s="1286">
        <v>459063.0</v>
      </c>
      <c r="C10" s="1287" t="s">
        <v>1127</v>
      </c>
      <c r="D10" s="1287" t="s">
        <v>1352</v>
      </c>
      <c r="E10" s="1287" t="s">
        <v>511</v>
      </c>
      <c r="F10" s="1287" t="s">
        <v>512</v>
      </c>
      <c r="G10" s="1287" t="s">
        <v>790</v>
      </c>
      <c r="H10" s="1287" t="s">
        <v>531</v>
      </c>
      <c r="I10" s="1238" t="str">
        <f t="shared" si="1"/>
        <v>#REF!</v>
      </c>
      <c r="J10" s="1239">
        <v>10.0</v>
      </c>
      <c r="K10" s="1239">
        <v>2024.0</v>
      </c>
      <c r="L10" s="1288">
        <v>45566.0</v>
      </c>
      <c r="M10" s="1289">
        <v>45596.0</v>
      </c>
      <c r="N10" s="1242">
        <f t="shared" si="20"/>
        <v>23</v>
      </c>
      <c r="O10" s="1227">
        <f t="shared" si="18"/>
        <v>1</v>
      </c>
      <c r="P10" s="1243" t="str">
        <f t="shared" si="19"/>
        <v>#REF!</v>
      </c>
      <c r="Q10" s="1283">
        <v>1.24</v>
      </c>
      <c r="R10" s="1244"/>
      <c r="S10" s="1286" t="s">
        <v>525</v>
      </c>
      <c r="T10" s="1287" t="s">
        <v>2088</v>
      </c>
      <c r="U10" s="1227">
        <f t="shared" si="5"/>
        <v>1.24</v>
      </c>
      <c r="V10" s="1246" t="str">
        <f t="shared" si="6"/>
        <v>#REF!</v>
      </c>
      <c r="W10" s="1246">
        <f t="shared" si="7"/>
        <v>1.24</v>
      </c>
      <c r="X10" s="1246" t="str">
        <f t="shared" si="8"/>
        <v>#REF!</v>
      </c>
      <c r="Y10" s="1247">
        <f t="shared" si="9"/>
        <v>1</v>
      </c>
      <c r="Z10" s="1248" t="str">
        <f t="shared" si="10"/>
        <v>#REF!</v>
      </c>
      <c r="AA10" s="1249" t="str">
        <f t="shared" si="11"/>
        <v>#REF!</v>
      </c>
      <c r="AB10" s="1249" t="str">
        <f t="shared" si="12"/>
        <v>#REF!</v>
      </c>
      <c r="AC10" s="1250" t="str">
        <f t="shared" si="13"/>
        <v>#REF!</v>
      </c>
      <c r="AD10" s="1250" t="str">
        <f t="shared" si="14"/>
        <v>#REF!</v>
      </c>
      <c r="AE10" s="1250" t="str">
        <f t="shared" si="15"/>
        <v>#REF!</v>
      </c>
      <c r="AF10" s="1251"/>
      <c r="AG10" s="1284"/>
      <c r="AH10" s="1090">
        <f t="shared" si="16"/>
        <v>23</v>
      </c>
      <c r="AI10" s="1252"/>
    </row>
    <row r="11" ht="15.0" customHeight="1">
      <c r="A11" s="1253">
        <v>9.0</v>
      </c>
      <c r="B11" s="1286">
        <v>463031.0</v>
      </c>
      <c r="C11" s="1287" t="s">
        <v>1288</v>
      </c>
      <c r="D11" s="1287" t="s">
        <v>1289</v>
      </c>
      <c r="E11" s="1287" t="s">
        <v>511</v>
      </c>
      <c r="F11" s="1287" t="s">
        <v>512</v>
      </c>
      <c r="G11" s="1287" t="s">
        <v>790</v>
      </c>
      <c r="H11" s="1287" t="s">
        <v>531</v>
      </c>
      <c r="I11" s="1238" t="str">
        <f t="shared" si="1"/>
        <v>#REF!</v>
      </c>
      <c r="J11" s="1239">
        <v>10.0</v>
      </c>
      <c r="K11" s="1264">
        <v>2024.0</v>
      </c>
      <c r="L11" s="1288">
        <v>45566.0</v>
      </c>
      <c r="M11" s="1289">
        <v>45596.0</v>
      </c>
      <c r="N11" s="1242">
        <f t="shared" si="20"/>
        <v>23</v>
      </c>
      <c r="O11" s="1227">
        <f t="shared" si="18"/>
        <v>1</v>
      </c>
      <c r="P11" s="1243" t="str">
        <f t="shared" si="19"/>
        <v>#REF!</v>
      </c>
      <c r="Q11" s="1283">
        <v>1.24</v>
      </c>
      <c r="R11" s="1265"/>
      <c r="S11" s="1286" t="s">
        <v>525</v>
      </c>
      <c r="T11" s="1287" t="s">
        <v>2088</v>
      </c>
      <c r="U11" s="1227">
        <f t="shared" si="5"/>
        <v>1.24</v>
      </c>
      <c r="V11" s="1246" t="str">
        <f t="shared" si="6"/>
        <v>#REF!</v>
      </c>
      <c r="W11" s="1246">
        <f t="shared" si="7"/>
        <v>1.24</v>
      </c>
      <c r="X11" s="1246" t="str">
        <f t="shared" si="8"/>
        <v>#REF!</v>
      </c>
      <c r="Y11" s="1247">
        <f t="shared" si="9"/>
        <v>1</v>
      </c>
      <c r="Z11" s="1248" t="str">
        <f t="shared" si="10"/>
        <v>#REF!</v>
      </c>
      <c r="AA11" s="1249" t="str">
        <f t="shared" si="11"/>
        <v>#REF!</v>
      </c>
      <c r="AB11" s="1249" t="str">
        <f t="shared" si="12"/>
        <v>#REF!</v>
      </c>
      <c r="AC11" s="1250" t="str">
        <f t="shared" si="13"/>
        <v>#REF!</v>
      </c>
      <c r="AD11" s="1250" t="str">
        <f t="shared" si="14"/>
        <v>#REF!</v>
      </c>
      <c r="AE11" s="1250" t="str">
        <f t="shared" si="15"/>
        <v>#REF!</v>
      </c>
      <c r="AF11" s="1255"/>
      <c r="AG11" s="1284"/>
      <c r="AH11" s="1090">
        <f t="shared" si="16"/>
        <v>23</v>
      </c>
      <c r="AI11" s="1252"/>
    </row>
    <row r="12" ht="15.0" customHeight="1">
      <c r="A12" s="1232">
        <v>10.0</v>
      </c>
      <c r="B12" s="1286">
        <v>463029.0</v>
      </c>
      <c r="C12" s="1287" t="s">
        <v>1290</v>
      </c>
      <c r="D12" s="1287" t="s">
        <v>1291</v>
      </c>
      <c r="E12" s="1287" t="s">
        <v>511</v>
      </c>
      <c r="F12" s="1287" t="s">
        <v>512</v>
      </c>
      <c r="G12" s="1287" t="s">
        <v>795</v>
      </c>
      <c r="H12" s="1287" t="s">
        <v>641</v>
      </c>
      <c r="I12" s="1238" t="str">
        <f t="shared" si="1"/>
        <v>#REF!</v>
      </c>
      <c r="J12" s="1239">
        <v>10.0</v>
      </c>
      <c r="K12" s="1239">
        <v>2024.0</v>
      </c>
      <c r="L12" s="1288">
        <v>45566.0</v>
      </c>
      <c r="M12" s="1289">
        <v>45596.0</v>
      </c>
      <c r="N12" s="1242">
        <f t="shared" si="20"/>
        <v>23</v>
      </c>
      <c r="O12" s="1227">
        <f t="shared" si="18"/>
        <v>1</v>
      </c>
      <c r="P12" s="1243" t="str">
        <f t="shared" si="19"/>
        <v>#REF!</v>
      </c>
      <c r="Q12" s="1283">
        <v>0.55</v>
      </c>
      <c r="R12" s="1244"/>
      <c r="S12" s="1286" t="s">
        <v>525</v>
      </c>
      <c r="T12" s="1287" t="s">
        <v>2088</v>
      </c>
      <c r="U12" s="1227">
        <f t="shared" si="5"/>
        <v>0.55</v>
      </c>
      <c r="V12" s="1246" t="str">
        <f t="shared" si="6"/>
        <v>#REF!</v>
      </c>
      <c r="W12" s="1246">
        <f t="shared" si="7"/>
        <v>0.55</v>
      </c>
      <c r="X12" s="1246" t="str">
        <f t="shared" si="8"/>
        <v>#REF!</v>
      </c>
      <c r="Y12" s="1247">
        <f t="shared" si="9"/>
        <v>1</v>
      </c>
      <c r="Z12" s="1248" t="str">
        <f t="shared" si="10"/>
        <v>#REF!</v>
      </c>
      <c r="AA12" s="1249" t="str">
        <f t="shared" si="11"/>
        <v>#REF!</v>
      </c>
      <c r="AB12" s="1249" t="str">
        <f t="shared" si="12"/>
        <v>#REF!</v>
      </c>
      <c r="AC12" s="1250" t="str">
        <f t="shared" si="13"/>
        <v>#REF!</v>
      </c>
      <c r="AD12" s="1250" t="str">
        <f t="shared" si="14"/>
        <v>#REF!</v>
      </c>
      <c r="AE12" s="1250" t="str">
        <f t="shared" si="15"/>
        <v>#REF!</v>
      </c>
      <c r="AF12" s="1251"/>
      <c r="AG12" s="1284"/>
      <c r="AH12" s="1090">
        <f t="shared" si="16"/>
        <v>23</v>
      </c>
      <c r="AI12" s="1252"/>
    </row>
    <row r="13" ht="15.0" customHeight="1">
      <c r="A13" s="1253">
        <v>11.0</v>
      </c>
      <c r="B13" s="1286">
        <v>463041.0</v>
      </c>
      <c r="C13" s="1287" t="s">
        <v>1293</v>
      </c>
      <c r="D13" s="1287" t="s">
        <v>1294</v>
      </c>
      <c r="E13" s="1287" t="s">
        <v>511</v>
      </c>
      <c r="F13" s="1287" t="s">
        <v>546</v>
      </c>
      <c r="G13" s="1287" t="s">
        <v>665</v>
      </c>
      <c r="H13" s="1287" t="s">
        <v>556</v>
      </c>
      <c r="I13" s="1238" t="str">
        <f t="shared" si="1"/>
        <v>#REF!</v>
      </c>
      <c r="J13" s="1239">
        <v>10.0</v>
      </c>
      <c r="K13" s="1239">
        <v>2024.0</v>
      </c>
      <c r="L13" s="1288">
        <v>45566.0</v>
      </c>
      <c r="M13" s="1289">
        <v>45596.0</v>
      </c>
      <c r="N13" s="1242">
        <f t="shared" si="20"/>
        <v>23</v>
      </c>
      <c r="O13" s="1227">
        <f t="shared" si="18"/>
        <v>1</v>
      </c>
      <c r="P13" s="1243" t="str">
        <f t="shared" si="19"/>
        <v>#REF!</v>
      </c>
      <c r="Q13" s="1283">
        <v>0.86</v>
      </c>
      <c r="R13" s="1244"/>
      <c r="S13" s="1286" t="s">
        <v>525</v>
      </c>
      <c r="T13" s="1287" t="s">
        <v>2088</v>
      </c>
      <c r="U13" s="1227">
        <f t="shared" si="5"/>
        <v>0.86</v>
      </c>
      <c r="V13" s="1246" t="str">
        <f t="shared" si="6"/>
        <v>#REF!</v>
      </c>
      <c r="W13" s="1246">
        <f t="shared" si="7"/>
        <v>0.86</v>
      </c>
      <c r="X13" s="1246" t="str">
        <f t="shared" si="8"/>
        <v>#REF!</v>
      </c>
      <c r="Y13" s="1247">
        <f t="shared" si="9"/>
        <v>1</v>
      </c>
      <c r="Z13" s="1248" t="str">
        <f t="shared" si="10"/>
        <v>#REF!</v>
      </c>
      <c r="AA13" s="1249" t="str">
        <f t="shared" si="11"/>
        <v>#REF!</v>
      </c>
      <c r="AB13" s="1249" t="str">
        <f t="shared" si="12"/>
        <v>#REF!</v>
      </c>
      <c r="AC13" s="1250" t="str">
        <f t="shared" si="13"/>
        <v>#REF!</v>
      </c>
      <c r="AD13" s="1250" t="str">
        <f t="shared" si="14"/>
        <v>#REF!</v>
      </c>
      <c r="AE13" s="1250" t="str">
        <f t="shared" si="15"/>
        <v>#REF!</v>
      </c>
      <c r="AF13" s="1251"/>
      <c r="AG13" s="1284"/>
      <c r="AH13" s="1090">
        <f t="shared" si="16"/>
        <v>23</v>
      </c>
      <c r="AI13" s="1252"/>
    </row>
    <row r="14" ht="15.0" customHeight="1">
      <c r="A14" s="1232">
        <v>12.0</v>
      </c>
      <c r="B14" s="1286">
        <v>463293.0</v>
      </c>
      <c r="C14" s="1287" t="s">
        <v>1296</v>
      </c>
      <c r="D14" s="1287" t="s">
        <v>1297</v>
      </c>
      <c r="E14" s="1287" t="s">
        <v>511</v>
      </c>
      <c r="F14" s="1287" t="s">
        <v>564</v>
      </c>
      <c r="G14" s="1287" t="s">
        <v>665</v>
      </c>
      <c r="H14" s="1287" t="s">
        <v>925</v>
      </c>
      <c r="I14" s="1238" t="str">
        <f t="shared" si="1"/>
        <v>#REF!</v>
      </c>
      <c r="J14" s="1239">
        <v>10.0</v>
      </c>
      <c r="K14" s="1297">
        <v>2024.0</v>
      </c>
      <c r="L14" s="1288">
        <v>45566.0</v>
      </c>
      <c r="M14" s="1289">
        <v>45596.0</v>
      </c>
      <c r="N14" s="1242">
        <f t="shared" si="20"/>
        <v>23</v>
      </c>
      <c r="O14" s="1227">
        <f t="shared" si="18"/>
        <v>1</v>
      </c>
      <c r="P14" s="1243" t="str">
        <f t="shared" si="19"/>
        <v>#REF!</v>
      </c>
      <c r="Q14" s="1298">
        <v>1.03</v>
      </c>
      <c r="R14" s="1299"/>
      <c r="S14" s="1286" t="s">
        <v>525</v>
      </c>
      <c r="T14" s="1287" t="s">
        <v>2088</v>
      </c>
      <c r="U14" s="1227">
        <f t="shared" si="5"/>
        <v>1.03</v>
      </c>
      <c r="V14" s="1247" t="str">
        <f t="shared" si="6"/>
        <v>#REF!</v>
      </c>
      <c r="W14" s="1247">
        <f t="shared" si="7"/>
        <v>1.03</v>
      </c>
      <c r="X14" s="1246" t="str">
        <f t="shared" si="8"/>
        <v>#REF!</v>
      </c>
      <c r="Y14" s="1247">
        <f t="shared" si="9"/>
        <v>1</v>
      </c>
      <c r="Z14" s="1248" t="str">
        <f t="shared" si="10"/>
        <v>#REF!</v>
      </c>
      <c r="AA14" s="1261" t="str">
        <f t="shared" si="11"/>
        <v>#REF!</v>
      </c>
      <c r="AB14" s="1261" t="str">
        <f t="shared" si="12"/>
        <v>#REF!</v>
      </c>
      <c r="AC14" s="1250" t="str">
        <f t="shared" si="13"/>
        <v>#REF!</v>
      </c>
      <c r="AD14" s="1262" t="str">
        <f t="shared" si="14"/>
        <v>#REF!</v>
      </c>
      <c r="AE14" s="1262" t="str">
        <f t="shared" si="15"/>
        <v>#REF!</v>
      </c>
      <c r="AF14" s="1255"/>
      <c r="AG14" s="1300"/>
      <c r="AH14" s="1090">
        <f t="shared" si="16"/>
        <v>23</v>
      </c>
      <c r="AI14" s="1266"/>
    </row>
    <row r="15" ht="15.0" customHeight="1">
      <c r="A15" s="1253">
        <v>13.0</v>
      </c>
      <c r="B15" s="1286">
        <v>464611.0</v>
      </c>
      <c r="C15" s="1287" t="s">
        <v>1312</v>
      </c>
      <c r="D15" s="1287" t="s">
        <v>1313</v>
      </c>
      <c r="E15" s="1287" t="s">
        <v>511</v>
      </c>
      <c r="F15" s="1287" t="s">
        <v>512</v>
      </c>
      <c r="G15" s="1287" t="s">
        <v>665</v>
      </c>
      <c r="H15" s="1287" t="s">
        <v>580</v>
      </c>
      <c r="I15" s="1238" t="str">
        <f t="shared" si="1"/>
        <v>#REF!</v>
      </c>
      <c r="J15" s="1239">
        <v>10.0</v>
      </c>
      <c r="K15" s="1301">
        <v>2024.0</v>
      </c>
      <c r="L15" s="1288">
        <v>45566.0</v>
      </c>
      <c r="M15" s="1289">
        <v>45596.0</v>
      </c>
      <c r="N15" s="1242">
        <f t="shared" si="20"/>
        <v>23</v>
      </c>
      <c r="O15" s="1227">
        <f t="shared" si="18"/>
        <v>1</v>
      </c>
      <c r="P15" s="1302" t="str">
        <f t="shared" si="19"/>
        <v>#REF!</v>
      </c>
      <c r="Q15" s="1247">
        <v>1.0</v>
      </c>
      <c r="R15" s="1303"/>
      <c r="S15" s="1286" t="s">
        <v>525</v>
      </c>
      <c r="T15" s="1287" t="s">
        <v>2088</v>
      </c>
      <c r="U15" s="1227">
        <f t="shared" si="5"/>
        <v>1</v>
      </c>
      <c r="V15" s="1247" t="str">
        <f t="shared" si="6"/>
        <v>#REF!</v>
      </c>
      <c r="W15" s="1247">
        <f t="shared" si="7"/>
        <v>1</v>
      </c>
      <c r="X15" s="1246" t="str">
        <f t="shared" si="8"/>
        <v>#REF!</v>
      </c>
      <c r="Y15" s="1247">
        <f t="shared" si="9"/>
        <v>1</v>
      </c>
      <c r="Z15" s="1260" t="str">
        <f t="shared" si="10"/>
        <v>#REF!</v>
      </c>
      <c r="AA15" s="1261" t="str">
        <f t="shared" si="11"/>
        <v>#REF!</v>
      </c>
      <c r="AB15" s="1261" t="str">
        <f t="shared" si="12"/>
        <v>#REF!</v>
      </c>
      <c r="AC15" s="1262" t="str">
        <f t="shared" si="13"/>
        <v>#REF!</v>
      </c>
      <c r="AD15" s="1262" t="str">
        <f t="shared" si="14"/>
        <v>#REF!</v>
      </c>
      <c r="AE15" s="1262" t="str">
        <f t="shared" si="15"/>
        <v>#REF!</v>
      </c>
      <c r="AF15" s="1245"/>
      <c r="AG15" s="1303"/>
      <c r="AH15" s="1090">
        <f t="shared" si="16"/>
        <v>23</v>
      </c>
      <c r="AI15" s="1263"/>
    </row>
    <row r="16" ht="15.0" customHeight="1">
      <c r="A16" s="1232">
        <v>14.0</v>
      </c>
      <c r="B16" s="1286">
        <v>465799.0</v>
      </c>
      <c r="C16" s="1287" t="s">
        <v>1310</v>
      </c>
      <c r="D16" s="1287" t="s">
        <v>1311</v>
      </c>
      <c r="E16" s="1287" t="s">
        <v>511</v>
      </c>
      <c r="F16" s="1287" t="s">
        <v>546</v>
      </c>
      <c r="G16" s="1287" t="s">
        <v>771</v>
      </c>
      <c r="H16" s="1287" t="s">
        <v>547</v>
      </c>
      <c r="I16" s="1238" t="str">
        <f t="shared" si="1"/>
        <v>#REF!</v>
      </c>
      <c r="J16" s="1239">
        <v>10.0</v>
      </c>
      <c r="K16" s="1297">
        <v>2024.0</v>
      </c>
      <c r="L16" s="1288">
        <v>45566.0</v>
      </c>
      <c r="M16" s="1289">
        <v>45596.0</v>
      </c>
      <c r="N16" s="1242">
        <f t="shared" si="20"/>
        <v>23</v>
      </c>
      <c r="O16" s="1227">
        <f t="shared" si="18"/>
        <v>1</v>
      </c>
      <c r="P16" s="1302" t="str">
        <f t="shared" si="19"/>
        <v>#REF!</v>
      </c>
      <c r="Q16" s="1298">
        <v>1.41</v>
      </c>
      <c r="R16" s="1299"/>
      <c r="S16" s="1286" t="s">
        <v>525</v>
      </c>
      <c r="T16" s="1287" t="s">
        <v>2088</v>
      </c>
      <c r="U16" s="1259">
        <f t="shared" si="5"/>
        <v>1.41</v>
      </c>
      <c r="V16" s="1247" t="str">
        <f t="shared" si="6"/>
        <v>#REF!</v>
      </c>
      <c r="W16" s="1247">
        <f t="shared" si="7"/>
        <v>1.41</v>
      </c>
      <c r="X16" s="1247" t="str">
        <f t="shared" si="8"/>
        <v>#REF!</v>
      </c>
      <c r="Y16" s="1247">
        <f t="shared" si="9"/>
        <v>1</v>
      </c>
      <c r="Z16" s="1248" t="str">
        <f t="shared" si="10"/>
        <v>#REF!</v>
      </c>
      <c r="AA16" s="1261" t="str">
        <f t="shared" si="11"/>
        <v>#REF!</v>
      </c>
      <c r="AB16" s="1261" t="str">
        <f t="shared" si="12"/>
        <v>#REF!</v>
      </c>
      <c r="AC16" s="1262" t="str">
        <f t="shared" si="13"/>
        <v>#REF!</v>
      </c>
      <c r="AD16" s="1262" t="str">
        <f t="shared" si="14"/>
        <v>#REF!</v>
      </c>
      <c r="AE16" s="1262" t="str">
        <f t="shared" si="15"/>
        <v>#REF!</v>
      </c>
      <c r="AF16" s="1255"/>
      <c r="AG16" s="1300"/>
      <c r="AH16" s="1090">
        <f t="shared" si="16"/>
        <v>23</v>
      </c>
      <c r="AI16" s="1266"/>
    </row>
    <row r="17" ht="15.0" customHeight="1">
      <c r="A17" s="1253">
        <v>15.0</v>
      </c>
      <c r="B17" s="1286">
        <v>469691.0</v>
      </c>
      <c r="C17" s="1287" t="s">
        <v>2238</v>
      </c>
      <c r="D17" s="1287" t="s">
        <v>2239</v>
      </c>
      <c r="E17" s="1287" t="s">
        <v>511</v>
      </c>
      <c r="F17" s="1287" t="s">
        <v>546</v>
      </c>
      <c r="G17" s="1287" t="s">
        <v>790</v>
      </c>
      <c r="H17" s="1287" t="s">
        <v>616</v>
      </c>
      <c r="I17" s="1238" t="str">
        <f t="shared" si="1"/>
        <v>#REF!</v>
      </c>
      <c r="J17" s="1239">
        <v>10.0</v>
      </c>
      <c r="K17" s="1264">
        <v>2024.0</v>
      </c>
      <c r="L17" s="1288">
        <v>45566.0</v>
      </c>
      <c r="M17" s="1289">
        <v>45596.0</v>
      </c>
      <c r="N17" s="1242">
        <f t="shared" si="20"/>
        <v>23</v>
      </c>
      <c r="O17" s="1227">
        <f t="shared" si="18"/>
        <v>1</v>
      </c>
      <c r="P17" s="1243" t="str">
        <f t="shared" si="19"/>
        <v>#REF!</v>
      </c>
      <c r="Q17" s="1283">
        <v>1.19</v>
      </c>
      <c r="R17" s="1265"/>
      <c r="S17" s="1286" t="s">
        <v>525</v>
      </c>
      <c r="T17" s="1287" t="s">
        <v>2088</v>
      </c>
      <c r="U17" s="1227">
        <f t="shared" si="5"/>
        <v>1.19</v>
      </c>
      <c r="V17" s="1246" t="str">
        <f t="shared" si="6"/>
        <v>#REF!</v>
      </c>
      <c r="W17" s="1246">
        <f t="shared" si="7"/>
        <v>1.19</v>
      </c>
      <c r="X17" s="1246" t="str">
        <f t="shared" si="8"/>
        <v>#REF!</v>
      </c>
      <c r="Y17" s="1247">
        <f t="shared" si="9"/>
        <v>1</v>
      </c>
      <c r="Z17" s="1248" t="str">
        <f t="shared" si="10"/>
        <v>#REF!</v>
      </c>
      <c r="AA17" s="1249" t="str">
        <f t="shared" si="11"/>
        <v>#REF!</v>
      </c>
      <c r="AB17" s="1249" t="str">
        <f t="shared" si="12"/>
        <v>#REF!</v>
      </c>
      <c r="AC17" s="1250" t="str">
        <f t="shared" si="13"/>
        <v>#REF!</v>
      </c>
      <c r="AD17" s="1250" t="str">
        <f t="shared" si="14"/>
        <v>#REF!</v>
      </c>
      <c r="AE17" s="1250" t="str">
        <f t="shared" si="15"/>
        <v>#REF!</v>
      </c>
      <c r="AF17" s="1255"/>
      <c r="AG17" s="1284"/>
      <c r="AH17" s="1090">
        <f t="shared" si="16"/>
        <v>23</v>
      </c>
      <c r="AI17" s="1252"/>
    </row>
    <row r="18" ht="15.0" customHeight="1">
      <c r="A18" s="1232">
        <v>16.0</v>
      </c>
      <c r="B18" s="1286">
        <v>469685.0</v>
      </c>
      <c r="C18" s="1287" t="s">
        <v>2240</v>
      </c>
      <c r="D18" s="1287" t="s">
        <v>2241</v>
      </c>
      <c r="E18" s="1287" t="s">
        <v>511</v>
      </c>
      <c r="F18" s="1287" t="s">
        <v>512</v>
      </c>
      <c r="G18" s="1287" t="s">
        <v>790</v>
      </c>
      <c r="H18" s="1287" t="s">
        <v>531</v>
      </c>
      <c r="I18" s="1238" t="str">
        <f t="shared" si="1"/>
        <v>#REF!</v>
      </c>
      <c r="J18" s="1239">
        <v>10.0</v>
      </c>
      <c r="K18" s="1239">
        <v>2024.0</v>
      </c>
      <c r="L18" s="1288">
        <v>45566.0</v>
      </c>
      <c r="M18" s="1289">
        <v>45596.0</v>
      </c>
      <c r="N18" s="1242">
        <f t="shared" si="20"/>
        <v>23</v>
      </c>
      <c r="O18" s="1227">
        <f t="shared" si="18"/>
        <v>1</v>
      </c>
      <c r="P18" s="1243" t="str">
        <f t="shared" si="19"/>
        <v>#REF!</v>
      </c>
      <c r="Q18" s="1283">
        <v>1.24</v>
      </c>
      <c r="R18" s="1244"/>
      <c r="S18" s="1286" t="s">
        <v>525</v>
      </c>
      <c r="T18" s="1287" t="s">
        <v>2088</v>
      </c>
      <c r="U18" s="1227">
        <f t="shared" si="5"/>
        <v>1.24</v>
      </c>
      <c r="V18" s="1246" t="str">
        <f t="shared" si="6"/>
        <v>#REF!</v>
      </c>
      <c r="W18" s="1246">
        <f t="shared" si="7"/>
        <v>1.24</v>
      </c>
      <c r="X18" s="1246" t="str">
        <f t="shared" si="8"/>
        <v>#REF!</v>
      </c>
      <c r="Y18" s="1247">
        <f t="shared" si="9"/>
        <v>1</v>
      </c>
      <c r="Z18" s="1248" t="str">
        <f t="shared" si="10"/>
        <v>#REF!</v>
      </c>
      <c r="AA18" s="1249" t="str">
        <f t="shared" si="11"/>
        <v>#REF!</v>
      </c>
      <c r="AB18" s="1249" t="str">
        <f t="shared" si="12"/>
        <v>#REF!</v>
      </c>
      <c r="AC18" s="1250" t="str">
        <f t="shared" si="13"/>
        <v>#REF!</v>
      </c>
      <c r="AD18" s="1250" t="str">
        <f t="shared" si="14"/>
        <v>#REF!</v>
      </c>
      <c r="AE18" s="1250" t="str">
        <f t="shared" si="15"/>
        <v>#REF!</v>
      </c>
      <c r="AF18" s="1251"/>
      <c r="AG18" s="1284"/>
      <c r="AH18" s="1090">
        <f t="shared" si="16"/>
        <v>23</v>
      </c>
      <c r="AI18" s="1252"/>
    </row>
    <row r="19" ht="15.0" customHeight="1">
      <c r="A19" s="1253">
        <v>17.0</v>
      </c>
      <c r="B19" s="1286">
        <v>92203.0</v>
      </c>
      <c r="C19" s="1287" t="s">
        <v>2247</v>
      </c>
      <c r="D19" s="1287" t="s">
        <v>2248</v>
      </c>
      <c r="E19" s="1287" t="s">
        <v>511</v>
      </c>
      <c r="F19" s="1287" t="s">
        <v>663</v>
      </c>
      <c r="G19" s="1287" t="s">
        <v>771</v>
      </c>
      <c r="H19" s="1287" t="s">
        <v>750</v>
      </c>
      <c r="I19" s="1238" t="str">
        <f t="shared" si="1"/>
        <v>#REF!</v>
      </c>
      <c r="J19" s="1239">
        <v>10.0</v>
      </c>
      <c r="K19" s="1239">
        <v>2024.0</v>
      </c>
      <c r="L19" s="1288">
        <v>45580.0</v>
      </c>
      <c r="M19" s="1289">
        <v>45596.0</v>
      </c>
      <c r="N19" s="1242">
        <f t="shared" si="20"/>
        <v>13</v>
      </c>
      <c r="O19" s="1227">
        <f t="shared" si="18"/>
        <v>0.5652173913</v>
      </c>
      <c r="P19" s="1243" t="str">
        <f t="shared" si="19"/>
        <v>#REF!</v>
      </c>
      <c r="Q19" s="1283">
        <v>0.899</v>
      </c>
      <c r="R19" s="1244"/>
      <c r="S19" s="1286" t="s">
        <v>525</v>
      </c>
      <c r="T19" s="1287" t="s">
        <v>2088</v>
      </c>
      <c r="U19" s="1227">
        <f t="shared" si="5"/>
        <v>0.899</v>
      </c>
      <c r="V19" s="1246" t="str">
        <f t="shared" si="6"/>
        <v>#REF!</v>
      </c>
      <c r="W19" s="1246">
        <f t="shared" si="7"/>
        <v>0.899</v>
      </c>
      <c r="X19" s="1246" t="str">
        <f t="shared" si="8"/>
        <v>#REF!</v>
      </c>
      <c r="Y19" s="1247">
        <f t="shared" si="9"/>
        <v>0.5652173913</v>
      </c>
      <c r="Z19" s="1248" t="str">
        <f t="shared" si="10"/>
        <v>#REF!</v>
      </c>
      <c r="AA19" s="1249" t="str">
        <f t="shared" si="11"/>
        <v>#REF!</v>
      </c>
      <c r="AB19" s="1249" t="str">
        <f t="shared" si="12"/>
        <v>#REF!</v>
      </c>
      <c r="AC19" s="1250" t="str">
        <f t="shared" si="13"/>
        <v>#REF!</v>
      </c>
      <c r="AD19" s="1250" t="str">
        <f t="shared" si="14"/>
        <v>#REF!</v>
      </c>
      <c r="AE19" s="1250" t="str">
        <f t="shared" si="15"/>
        <v>#REF!</v>
      </c>
      <c r="AF19" s="1251"/>
      <c r="AG19" s="1284"/>
      <c r="AH19" s="1090">
        <f t="shared" si="16"/>
        <v>13</v>
      </c>
      <c r="AI19" s="1252"/>
    </row>
    <row r="20" ht="15.0" customHeight="1">
      <c r="A20" s="1107">
        <v>18.0</v>
      </c>
      <c r="B20" s="519">
        <v>466045.0</v>
      </c>
      <c r="C20" s="531" t="s">
        <v>1490</v>
      </c>
      <c r="D20" s="1273" t="s">
        <v>1491</v>
      </c>
      <c r="E20" s="1273" t="s">
        <v>511</v>
      </c>
      <c r="F20" s="531" t="s">
        <v>564</v>
      </c>
      <c r="G20" s="531" t="s">
        <v>771</v>
      </c>
      <c r="H20" s="1273" t="s">
        <v>612</v>
      </c>
      <c r="I20" s="1100" t="str">
        <f t="shared" si="1"/>
        <v>#REF!</v>
      </c>
      <c r="J20" s="413">
        <v>10.0</v>
      </c>
      <c r="K20" s="413">
        <v>2024.0</v>
      </c>
      <c r="L20" s="1274">
        <v>45566.0</v>
      </c>
      <c r="M20" s="1275">
        <v>45596.0</v>
      </c>
      <c r="N20" s="543">
        <f t="shared" si="20"/>
        <v>23</v>
      </c>
      <c r="O20" s="1084">
        <f t="shared" si="18"/>
        <v>1</v>
      </c>
      <c r="P20" s="231">
        <f t="shared" si="19"/>
        <v>1</v>
      </c>
      <c r="Q20" s="1205">
        <f t="shared" ref="Q20:Q78" si="21">P20</f>
        <v>1</v>
      </c>
      <c r="R20" s="1101"/>
      <c r="S20" s="1304" t="s">
        <v>517</v>
      </c>
      <c r="T20" s="1273" t="s">
        <v>2104</v>
      </c>
      <c r="U20" s="1084">
        <f t="shared" si="5"/>
        <v>1</v>
      </c>
      <c r="V20" s="1102">
        <f t="shared" si="6"/>
        <v>1</v>
      </c>
      <c r="W20" s="1102">
        <f t="shared" si="7"/>
        <v>1</v>
      </c>
      <c r="X20" s="1102">
        <f t="shared" si="8"/>
        <v>1</v>
      </c>
      <c r="Y20" s="1103">
        <f t="shared" si="9"/>
        <v>1</v>
      </c>
      <c r="Z20" s="1104" t="str">
        <f t="shared" si="10"/>
        <v>#REF!</v>
      </c>
      <c r="AA20" s="1085" t="str">
        <f t="shared" si="11"/>
        <v>#REF!</v>
      </c>
      <c r="AB20" s="1085" t="str">
        <f t="shared" si="12"/>
        <v>#REF!</v>
      </c>
      <c r="AC20" s="1105">
        <f t="shared" si="13"/>
        <v>0</v>
      </c>
      <c r="AD20" s="1105" t="str">
        <f t="shared" si="14"/>
        <v>#REF!</v>
      </c>
      <c r="AE20" s="1105" t="str">
        <f t="shared" si="15"/>
        <v>#REF!</v>
      </c>
      <c r="AF20" s="1106"/>
      <c r="AG20" s="1079"/>
      <c r="AH20" s="1090">
        <f t="shared" si="16"/>
        <v>23</v>
      </c>
      <c r="AI20" s="1090"/>
    </row>
    <row r="21" ht="15.0" customHeight="1">
      <c r="A21" s="1098">
        <v>19.0</v>
      </c>
      <c r="B21" s="1276">
        <v>468891.0</v>
      </c>
      <c r="C21" s="535" t="s">
        <v>2242</v>
      </c>
      <c r="D21" s="1211" t="s">
        <v>2243</v>
      </c>
      <c r="E21" s="1211" t="s">
        <v>511</v>
      </c>
      <c r="F21" s="535" t="s">
        <v>564</v>
      </c>
      <c r="G21" s="535" t="s">
        <v>787</v>
      </c>
      <c r="H21" s="1211" t="s">
        <v>949</v>
      </c>
      <c r="I21" s="1100" t="str">
        <f t="shared" si="1"/>
        <v>#REF!</v>
      </c>
      <c r="J21" s="413">
        <v>10.0</v>
      </c>
      <c r="K21" s="413">
        <v>2024.0</v>
      </c>
      <c r="L21" s="1277">
        <v>45566.0</v>
      </c>
      <c r="M21" s="1278">
        <v>45596.0</v>
      </c>
      <c r="N21" s="543">
        <f t="shared" si="20"/>
        <v>23</v>
      </c>
      <c r="O21" s="1084">
        <f t="shared" si="18"/>
        <v>1</v>
      </c>
      <c r="P21" s="231">
        <f t="shared" si="19"/>
        <v>1</v>
      </c>
      <c r="Q21" s="1205">
        <f t="shared" si="21"/>
        <v>1</v>
      </c>
      <c r="R21" s="1101"/>
      <c r="S21" s="1304" t="s">
        <v>517</v>
      </c>
      <c r="T21" s="1211" t="s">
        <v>2104</v>
      </c>
      <c r="U21" s="1084">
        <f t="shared" si="5"/>
        <v>1</v>
      </c>
      <c r="V21" s="1102">
        <f t="shared" si="6"/>
        <v>1</v>
      </c>
      <c r="W21" s="1102">
        <f t="shared" si="7"/>
        <v>1</v>
      </c>
      <c r="X21" s="1102">
        <f t="shared" si="8"/>
        <v>1</v>
      </c>
      <c r="Y21" s="1103">
        <f t="shared" si="9"/>
        <v>1</v>
      </c>
      <c r="Z21" s="1104" t="str">
        <f t="shared" si="10"/>
        <v>#REF!</v>
      </c>
      <c r="AA21" s="1085" t="str">
        <f t="shared" si="11"/>
        <v>#REF!</v>
      </c>
      <c r="AB21" s="1085" t="str">
        <f t="shared" si="12"/>
        <v>#REF!</v>
      </c>
      <c r="AC21" s="1105">
        <f t="shared" si="13"/>
        <v>0</v>
      </c>
      <c r="AD21" s="1105" t="str">
        <f t="shared" si="14"/>
        <v>#REF!</v>
      </c>
      <c r="AE21" s="1105" t="str">
        <f t="shared" si="15"/>
        <v>#REF!</v>
      </c>
      <c r="AF21" s="1106"/>
      <c r="AG21" s="1079"/>
      <c r="AH21" s="1090">
        <f t="shared" si="16"/>
        <v>23</v>
      </c>
      <c r="AI21" s="1090"/>
    </row>
    <row r="22" ht="15.0" customHeight="1">
      <c r="A22" s="1232">
        <v>20.0</v>
      </c>
      <c r="B22" s="1279">
        <v>461353.0</v>
      </c>
      <c r="C22" s="1305" t="s">
        <v>1246</v>
      </c>
      <c r="D22" s="1280" t="s">
        <v>1247</v>
      </c>
      <c r="E22" s="1280" t="s">
        <v>511</v>
      </c>
      <c r="F22" s="1305" t="s">
        <v>546</v>
      </c>
      <c r="G22" s="1305" t="s">
        <v>790</v>
      </c>
      <c r="H22" s="1280" t="s">
        <v>616</v>
      </c>
      <c r="I22" s="1238" t="str">
        <f t="shared" si="1"/>
        <v>#REF!</v>
      </c>
      <c r="J22" s="1239">
        <v>10.0</v>
      </c>
      <c r="K22" s="1257">
        <v>2024.0</v>
      </c>
      <c r="L22" s="1281">
        <v>45566.0</v>
      </c>
      <c r="M22" s="1282">
        <v>45596.0</v>
      </c>
      <c r="N22" s="1242">
        <f t="shared" si="20"/>
        <v>23</v>
      </c>
      <c r="O22" s="1227">
        <f t="shared" si="18"/>
        <v>1</v>
      </c>
      <c r="P22" s="1302">
        <f t="shared" si="19"/>
        <v>1</v>
      </c>
      <c r="Q22" s="1302">
        <f t="shared" si="21"/>
        <v>1</v>
      </c>
      <c r="R22" s="1258"/>
      <c r="S22" s="1304" t="s">
        <v>517</v>
      </c>
      <c r="T22" s="1280" t="s">
        <v>2105</v>
      </c>
      <c r="U22" s="1259">
        <f t="shared" si="5"/>
        <v>1</v>
      </c>
      <c r="V22" s="1247">
        <f t="shared" si="6"/>
        <v>1</v>
      </c>
      <c r="W22" s="1247">
        <f t="shared" si="7"/>
        <v>1</v>
      </c>
      <c r="X22" s="1247">
        <f t="shared" si="8"/>
        <v>1</v>
      </c>
      <c r="Y22" s="1247">
        <f t="shared" si="9"/>
        <v>1</v>
      </c>
      <c r="Z22" s="1248" t="str">
        <f t="shared" si="10"/>
        <v>#REF!</v>
      </c>
      <c r="AA22" s="1261" t="str">
        <f t="shared" si="11"/>
        <v>#REF!</v>
      </c>
      <c r="AB22" s="1261" t="str">
        <f t="shared" si="12"/>
        <v>#REF!</v>
      </c>
      <c r="AC22" s="1262">
        <f t="shared" si="13"/>
        <v>0</v>
      </c>
      <c r="AD22" s="1262" t="str">
        <f t="shared" si="14"/>
        <v>#REF!</v>
      </c>
      <c r="AE22" s="1262" t="str">
        <f t="shared" si="15"/>
        <v>#REF!</v>
      </c>
      <c r="AF22" s="1251"/>
      <c r="AG22" s="1300"/>
      <c r="AH22" s="1090">
        <f t="shared" si="16"/>
        <v>23</v>
      </c>
      <c r="AI22" s="1266"/>
    </row>
    <row r="23" ht="15.0" customHeight="1">
      <c r="A23" s="1253">
        <v>21.0</v>
      </c>
      <c r="B23" s="1286">
        <v>463387.0</v>
      </c>
      <c r="C23" s="1306" t="s">
        <v>1251</v>
      </c>
      <c r="D23" s="1287" t="s">
        <v>1252</v>
      </c>
      <c r="E23" s="1287" t="s">
        <v>511</v>
      </c>
      <c r="F23" s="1306" t="s">
        <v>512</v>
      </c>
      <c r="G23" s="1306" t="s">
        <v>790</v>
      </c>
      <c r="H23" s="1287" t="s">
        <v>531</v>
      </c>
      <c r="I23" s="1238" t="str">
        <f t="shared" si="1"/>
        <v>#REF!</v>
      </c>
      <c r="J23" s="1239">
        <v>10.0</v>
      </c>
      <c r="K23" s="1257">
        <v>2024.0</v>
      </c>
      <c r="L23" s="1288">
        <v>45566.0</v>
      </c>
      <c r="M23" s="1289">
        <v>45596.0</v>
      </c>
      <c r="N23" s="1242">
        <f t="shared" si="20"/>
        <v>23</v>
      </c>
      <c r="O23" s="1227">
        <f t="shared" si="18"/>
        <v>1</v>
      </c>
      <c r="P23" s="1302">
        <f t="shared" si="19"/>
        <v>1</v>
      </c>
      <c r="Q23" s="1302">
        <f t="shared" si="21"/>
        <v>1</v>
      </c>
      <c r="R23" s="1258"/>
      <c r="S23" s="1304" t="s">
        <v>517</v>
      </c>
      <c r="T23" s="1287" t="s">
        <v>2105</v>
      </c>
      <c r="U23" s="1259">
        <f t="shared" si="5"/>
        <v>1</v>
      </c>
      <c r="V23" s="1247">
        <f t="shared" si="6"/>
        <v>1</v>
      </c>
      <c r="W23" s="1247">
        <f t="shared" si="7"/>
        <v>1</v>
      </c>
      <c r="X23" s="1247">
        <f t="shared" si="8"/>
        <v>1</v>
      </c>
      <c r="Y23" s="1247">
        <f t="shared" si="9"/>
        <v>1</v>
      </c>
      <c r="Z23" s="1248" t="str">
        <f t="shared" si="10"/>
        <v>#REF!</v>
      </c>
      <c r="AA23" s="1261" t="str">
        <f t="shared" si="11"/>
        <v>#REF!</v>
      </c>
      <c r="AB23" s="1261" t="str">
        <f t="shared" si="12"/>
        <v>#REF!</v>
      </c>
      <c r="AC23" s="1262">
        <f t="shared" si="13"/>
        <v>0</v>
      </c>
      <c r="AD23" s="1262" t="str">
        <f t="shared" si="14"/>
        <v>#REF!</v>
      </c>
      <c r="AE23" s="1262" t="str">
        <f t="shared" si="15"/>
        <v>#REF!</v>
      </c>
      <c r="AF23" s="1251"/>
      <c r="AG23" s="1300"/>
      <c r="AH23" s="1090">
        <f t="shared" si="16"/>
        <v>23</v>
      </c>
      <c r="AI23" s="1266"/>
    </row>
    <row r="24" ht="15.0" customHeight="1">
      <c r="A24" s="1232">
        <v>22.0</v>
      </c>
      <c r="B24" s="1286">
        <v>174873.0</v>
      </c>
      <c r="C24" s="1306" t="s">
        <v>1473</v>
      </c>
      <c r="D24" s="1287" t="s">
        <v>1474</v>
      </c>
      <c r="E24" s="1287" t="s">
        <v>511</v>
      </c>
      <c r="F24" s="1306" t="s">
        <v>564</v>
      </c>
      <c r="G24" s="1306" t="s">
        <v>771</v>
      </c>
      <c r="H24" s="1287" t="s">
        <v>612</v>
      </c>
      <c r="I24" s="1238" t="str">
        <f t="shared" si="1"/>
        <v>#REF!</v>
      </c>
      <c r="J24" s="1239">
        <v>10.0</v>
      </c>
      <c r="K24" s="1257">
        <v>2024.0</v>
      </c>
      <c r="L24" s="1288">
        <v>45566.0</v>
      </c>
      <c r="M24" s="1289">
        <v>45567.0</v>
      </c>
      <c r="N24" s="1242">
        <f t="shared" si="20"/>
        <v>2</v>
      </c>
      <c r="O24" s="1227">
        <f t="shared" si="18"/>
        <v>0.08695652174</v>
      </c>
      <c r="P24" s="1302">
        <f t="shared" si="19"/>
        <v>0.087</v>
      </c>
      <c r="Q24" s="1302">
        <f t="shared" si="21"/>
        <v>0.087</v>
      </c>
      <c r="R24" s="1258"/>
      <c r="S24" s="1304" t="s">
        <v>517</v>
      </c>
      <c r="T24" s="1287" t="s">
        <v>2105</v>
      </c>
      <c r="U24" s="1259">
        <f t="shared" si="5"/>
        <v>0.087</v>
      </c>
      <c r="V24" s="1247" t="str">
        <f t="shared" si="6"/>
        <v>#REF!</v>
      </c>
      <c r="W24" s="1247" t="str">
        <f t="shared" si="7"/>
        <v>#REF!</v>
      </c>
      <c r="X24" s="1247" t="str">
        <f t="shared" si="8"/>
        <v>#REF!</v>
      </c>
      <c r="Y24" s="1247">
        <f t="shared" si="9"/>
        <v>1</v>
      </c>
      <c r="Z24" s="1248" t="str">
        <f t="shared" si="10"/>
        <v>#REF!</v>
      </c>
      <c r="AA24" s="1261" t="str">
        <f t="shared" si="11"/>
        <v>#REF!</v>
      </c>
      <c r="AB24" s="1261" t="str">
        <f t="shared" si="12"/>
        <v>#REF!</v>
      </c>
      <c r="AC24" s="1262" t="str">
        <f t="shared" si="13"/>
        <v>#REF!</v>
      </c>
      <c r="AD24" s="1262" t="str">
        <f t="shared" si="14"/>
        <v>#REF!</v>
      </c>
      <c r="AE24" s="1262" t="str">
        <f t="shared" si="15"/>
        <v>#REF!</v>
      </c>
      <c r="AF24" s="1251"/>
      <c r="AG24" s="1300"/>
      <c r="AH24" s="1090">
        <f t="shared" si="16"/>
        <v>23</v>
      </c>
      <c r="AI24" s="1266"/>
    </row>
    <row r="25" ht="15.0" customHeight="1">
      <c r="A25" s="1253">
        <v>23.0</v>
      </c>
      <c r="B25" s="1286">
        <v>465487.0</v>
      </c>
      <c r="C25" s="1306" t="s">
        <v>1582</v>
      </c>
      <c r="D25" s="1287" t="s">
        <v>1583</v>
      </c>
      <c r="E25" s="1287" t="s">
        <v>511</v>
      </c>
      <c r="F25" s="1306" t="s">
        <v>546</v>
      </c>
      <c r="G25" s="1306" t="s">
        <v>790</v>
      </c>
      <c r="H25" s="1287" t="s">
        <v>616</v>
      </c>
      <c r="I25" s="1238" t="str">
        <f t="shared" si="1"/>
        <v>#REF!</v>
      </c>
      <c r="J25" s="1239">
        <v>10.0</v>
      </c>
      <c r="K25" s="1257">
        <v>2024.0</v>
      </c>
      <c r="L25" s="1288">
        <v>45566.0</v>
      </c>
      <c r="M25" s="1289">
        <v>45596.0</v>
      </c>
      <c r="N25" s="1242">
        <f t="shared" si="20"/>
        <v>23</v>
      </c>
      <c r="O25" s="1227">
        <f t="shared" si="18"/>
        <v>1</v>
      </c>
      <c r="P25" s="1302">
        <f t="shared" si="19"/>
        <v>1</v>
      </c>
      <c r="Q25" s="1302">
        <f t="shared" si="21"/>
        <v>1</v>
      </c>
      <c r="R25" s="1258"/>
      <c r="S25" s="1304" t="s">
        <v>517</v>
      </c>
      <c r="T25" s="1287" t="s">
        <v>2105</v>
      </c>
      <c r="U25" s="1259">
        <f t="shared" si="5"/>
        <v>1</v>
      </c>
      <c r="V25" s="1247">
        <f t="shared" si="6"/>
        <v>1</v>
      </c>
      <c r="W25" s="1247">
        <f t="shared" si="7"/>
        <v>1</v>
      </c>
      <c r="X25" s="1247">
        <f t="shared" si="8"/>
        <v>1</v>
      </c>
      <c r="Y25" s="1247">
        <f t="shared" si="9"/>
        <v>1</v>
      </c>
      <c r="Z25" s="1248" t="str">
        <f t="shared" si="10"/>
        <v>#REF!</v>
      </c>
      <c r="AA25" s="1261" t="str">
        <f t="shared" si="11"/>
        <v>#REF!</v>
      </c>
      <c r="AB25" s="1261" t="str">
        <f t="shared" si="12"/>
        <v>#REF!</v>
      </c>
      <c r="AC25" s="1262">
        <f t="shared" si="13"/>
        <v>0</v>
      </c>
      <c r="AD25" s="1262" t="str">
        <f t="shared" si="14"/>
        <v>#REF!</v>
      </c>
      <c r="AE25" s="1262" t="str">
        <f t="shared" si="15"/>
        <v>#REF!</v>
      </c>
      <c r="AF25" s="1251"/>
      <c r="AG25" s="1300"/>
      <c r="AH25" s="1090">
        <f t="shared" si="16"/>
        <v>23</v>
      </c>
      <c r="AI25" s="1266"/>
    </row>
    <row r="26" ht="15.0" customHeight="1">
      <c r="A26" s="1232">
        <v>24.0</v>
      </c>
      <c r="B26" s="1286">
        <v>465625.0</v>
      </c>
      <c r="C26" s="1306" t="s">
        <v>1259</v>
      </c>
      <c r="D26" s="1287" t="s">
        <v>1260</v>
      </c>
      <c r="E26" s="1287" t="s">
        <v>511</v>
      </c>
      <c r="F26" s="1306" t="s">
        <v>512</v>
      </c>
      <c r="G26" s="1306" t="s">
        <v>771</v>
      </c>
      <c r="H26" s="1287" t="s">
        <v>541</v>
      </c>
      <c r="I26" s="1238" t="str">
        <f t="shared" si="1"/>
        <v>#REF!</v>
      </c>
      <c r="J26" s="1239">
        <v>10.0</v>
      </c>
      <c r="K26" s="1239">
        <v>2024.0</v>
      </c>
      <c r="L26" s="1288">
        <v>45566.0</v>
      </c>
      <c r="M26" s="1289">
        <v>45596.0</v>
      </c>
      <c r="N26" s="1242">
        <f t="shared" si="20"/>
        <v>23</v>
      </c>
      <c r="O26" s="1227">
        <f t="shared" si="18"/>
        <v>1</v>
      </c>
      <c r="P26" s="1243">
        <f t="shared" si="19"/>
        <v>1</v>
      </c>
      <c r="Q26" s="1302">
        <f t="shared" si="21"/>
        <v>1</v>
      </c>
      <c r="R26" s="1244"/>
      <c r="S26" s="1304" t="s">
        <v>517</v>
      </c>
      <c r="T26" s="1287" t="s">
        <v>2105</v>
      </c>
      <c r="U26" s="1227">
        <f t="shared" si="5"/>
        <v>1</v>
      </c>
      <c r="V26" s="1246">
        <f t="shared" si="6"/>
        <v>1</v>
      </c>
      <c r="W26" s="1246">
        <f t="shared" si="7"/>
        <v>1</v>
      </c>
      <c r="X26" s="1246">
        <f t="shared" si="8"/>
        <v>1</v>
      </c>
      <c r="Y26" s="1247">
        <f t="shared" si="9"/>
        <v>1</v>
      </c>
      <c r="Z26" s="1248" t="str">
        <f t="shared" si="10"/>
        <v>#REF!</v>
      </c>
      <c r="AA26" s="1249" t="str">
        <f t="shared" si="11"/>
        <v>#REF!</v>
      </c>
      <c r="AB26" s="1249" t="str">
        <f t="shared" si="12"/>
        <v>#REF!</v>
      </c>
      <c r="AC26" s="1250">
        <f t="shared" si="13"/>
        <v>0</v>
      </c>
      <c r="AD26" s="1250" t="str">
        <f t="shared" si="14"/>
        <v>#REF!</v>
      </c>
      <c r="AE26" s="1250" t="str">
        <f t="shared" si="15"/>
        <v>#REF!</v>
      </c>
      <c r="AF26" s="1251"/>
      <c r="AG26" s="1284"/>
      <c r="AH26" s="1090">
        <f t="shared" si="16"/>
        <v>23</v>
      </c>
      <c r="AI26" s="1252"/>
    </row>
    <row r="27" ht="15.0" customHeight="1">
      <c r="A27" s="1253">
        <v>25.0</v>
      </c>
      <c r="B27" s="1286">
        <v>466041.0</v>
      </c>
      <c r="C27" s="1306" t="s">
        <v>1495</v>
      </c>
      <c r="D27" s="1287" t="s">
        <v>1496</v>
      </c>
      <c r="E27" s="1287" t="s">
        <v>511</v>
      </c>
      <c r="F27" s="1306" t="s">
        <v>564</v>
      </c>
      <c r="G27" s="1306" t="s">
        <v>771</v>
      </c>
      <c r="H27" s="1287" t="s">
        <v>612</v>
      </c>
      <c r="I27" s="1238" t="str">
        <f t="shared" si="1"/>
        <v>#REF!</v>
      </c>
      <c r="J27" s="1239">
        <v>10.0</v>
      </c>
      <c r="K27" s="1239">
        <v>2024.0</v>
      </c>
      <c r="L27" s="1288">
        <v>45566.0</v>
      </c>
      <c r="M27" s="1289">
        <v>45596.0</v>
      </c>
      <c r="N27" s="1242">
        <f t="shared" si="20"/>
        <v>23</v>
      </c>
      <c r="O27" s="1227">
        <f t="shared" si="18"/>
        <v>1</v>
      </c>
      <c r="P27" s="1243">
        <f t="shared" si="19"/>
        <v>1</v>
      </c>
      <c r="Q27" s="1302">
        <f t="shared" si="21"/>
        <v>1</v>
      </c>
      <c r="R27" s="1244"/>
      <c r="S27" s="1304" t="s">
        <v>517</v>
      </c>
      <c r="T27" s="1287" t="s">
        <v>2105</v>
      </c>
      <c r="U27" s="1227">
        <f t="shared" si="5"/>
        <v>1</v>
      </c>
      <c r="V27" s="1246">
        <f t="shared" si="6"/>
        <v>1</v>
      </c>
      <c r="W27" s="1246">
        <f t="shared" si="7"/>
        <v>1</v>
      </c>
      <c r="X27" s="1246">
        <f t="shared" si="8"/>
        <v>1</v>
      </c>
      <c r="Y27" s="1247">
        <f t="shared" si="9"/>
        <v>1</v>
      </c>
      <c r="Z27" s="1248" t="str">
        <f t="shared" si="10"/>
        <v>#REF!</v>
      </c>
      <c r="AA27" s="1249" t="str">
        <f t="shared" si="11"/>
        <v>#REF!</v>
      </c>
      <c r="AB27" s="1249" t="str">
        <f t="shared" si="12"/>
        <v>#REF!</v>
      </c>
      <c r="AC27" s="1250">
        <f t="shared" si="13"/>
        <v>0</v>
      </c>
      <c r="AD27" s="1250" t="str">
        <f t="shared" si="14"/>
        <v>#REF!</v>
      </c>
      <c r="AE27" s="1250" t="str">
        <f t="shared" si="15"/>
        <v>#REF!</v>
      </c>
      <c r="AF27" s="1251"/>
      <c r="AG27" s="1284"/>
      <c r="AH27" s="1090">
        <f t="shared" si="16"/>
        <v>23</v>
      </c>
      <c r="AI27" s="1252"/>
    </row>
    <row r="28" ht="15.0" customHeight="1">
      <c r="A28" s="1232">
        <v>26.0</v>
      </c>
      <c r="B28" s="1286">
        <v>467513.0</v>
      </c>
      <c r="C28" s="1306" t="s">
        <v>2146</v>
      </c>
      <c r="D28" s="1287" t="s">
        <v>2147</v>
      </c>
      <c r="E28" s="1287" t="s">
        <v>511</v>
      </c>
      <c r="F28" s="1306" t="s">
        <v>512</v>
      </c>
      <c r="G28" s="1306" t="s">
        <v>771</v>
      </c>
      <c r="H28" s="1287" t="s">
        <v>541</v>
      </c>
      <c r="I28" s="1238" t="str">
        <f t="shared" si="1"/>
        <v>#REF!</v>
      </c>
      <c r="J28" s="1239">
        <v>10.0</v>
      </c>
      <c r="K28" s="1239">
        <v>2024.0</v>
      </c>
      <c r="L28" s="1288">
        <v>45566.0</v>
      </c>
      <c r="M28" s="1289">
        <v>45596.0</v>
      </c>
      <c r="N28" s="1242">
        <f t="shared" si="20"/>
        <v>23</v>
      </c>
      <c r="O28" s="1227">
        <f t="shared" si="18"/>
        <v>1</v>
      </c>
      <c r="P28" s="1243">
        <f t="shared" si="19"/>
        <v>1</v>
      </c>
      <c r="Q28" s="1302">
        <f t="shared" si="21"/>
        <v>1</v>
      </c>
      <c r="R28" s="1244"/>
      <c r="S28" s="1304" t="s">
        <v>517</v>
      </c>
      <c r="T28" s="1287" t="s">
        <v>2105</v>
      </c>
      <c r="U28" s="1227">
        <f t="shared" si="5"/>
        <v>1</v>
      </c>
      <c r="V28" s="1246">
        <f t="shared" si="6"/>
        <v>1</v>
      </c>
      <c r="W28" s="1246">
        <f t="shared" si="7"/>
        <v>1</v>
      </c>
      <c r="X28" s="1246">
        <f t="shared" si="8"/>
        <v>1</v>
      </c>
      <c r="Y28" s="1247">
        <f t="shared" si="9"/>
        <v>1</v>
      </c>
      <c r="Z28" s="1248" t="str">
        <f t="shared" si="10"/>
        <v>#REF!</v>
      </c>
      <c r="AA28" s="1249" t="str">
        <f t="shared" si="11"/>
        <v>#REF!</v>
      </c>
      <c r="AB28" s="1249" t="str">
        <f t="shared" si="12"/>
        <v>#REF!</v>
      </c>
      <c r="AC28" s="1250">
        <f t="shared" si="13"/>
        <v>0</v>
      </c>
      <c r="AD28" s="1250" t="str">
        <f t="shared" si="14"/>
        <v>#REF!</v>
      </c>
      <c r="AE28" s="1250" t="str">
        <f t="shared" si="15"/>
        <v>#REF!</v>
      </c>
      <c r="AF28" s="1251"/>
      <c r="AG28" s="1284"/>
      <c r="AH28" s="1090">
        <f t="shared" si="16"/>
        <v>23</v>
      </c>
      <c r="AI28" s="1252"/>
    </row>
    <row r="29" ht="15.0" customHeight="1">
      <c r="A29" s="1098">
        <v>27.0</v>
      </c>
      <c r="B29" s="519">
        <v>273673.0</v>
      </c>
      <c r="C29" s="531" t="s">
        <v>2256</v>
      </c>
      <c r="D29" s="1273" t="s">
        <v>2257</v>
      </c>
      <c r="E29" s="1273" t="s">
        <v>511</v>
      </c>
      <c r="F29" s="531" t="s">
        <v>512</v>
      </c>
      <c r="G29" s="531" t="s">
        <v>771</v>
      </c>
      <c r="H29" s="1273" t="s">
        <v>541</v>
      </c>
      <c r="I29" s="1100" t="str">
        <f t="shared" si="1"/>
        <v>#REF!</v>
      </c>
      <c r="J29" s="413">
        <v>10.0</v>
      </c>
      <c r="K29" s="413">
        <v>2024.0</v>
      </c>
      <c r="L29" s="1274">
        <v>45572.0</v>
      </c>
      <c r="M29" s="1275">
        <v>45596.0</v>
      </c>
      <c r="N29" s="543">
        <f t="shared" si="20"/>
        <v>19</v>
      </c>
      <c r="O29" s="1084">
        <f t="shared" si="18"/>
        <v>0.8260869565</v>
      </c>
      <c r="P29" s="231">
        <f t="shared" si="19"/>
        <v>0.826</v>
      </c>
      <c r="Q29" s="1205">
        <f t="shared" si="21"/>
        <v>0.826</v>
      </c>
      <c r="R29" s="1101"/>
      <c r="S29" s="519" t="s">
        <v>517</v>
      </c>
      <c r="T29" s="1273" t="s">
        <v>2259</v>
      </c>
      <c r="U29" s="1084">
        <f t="shared" si="5"/>
        <v>0.826</v>
      </c>
      <c r="V29" s="1102">
        <f t="shared" si="6"/>
        <v>0.826</v>
      </c>
      <c r="W29" s="1102">
        <f t="shared" si="7"/>
        <v>0.826</v>
      </c>
      <c r="X29" s="1102">
        <f t="shared" si="8"/>
        <v>1</v>
      </c>
      <c r="Y29" s="1103">
        <f t="shared" si="9"/>
        <v>0.8260869565</v>
      </c>
      <c r="Z29" s="1104" t="str">
        <f t="shared" si="10"/>
        <v>#REF!</v>
      </c>
      <c r="AA29" s="1085" t="str">
        <f t="shared" si="11"/>
        <v>#REF!</v>
      </c>
      <c r="AB29" s="1085" t="str">
        <f t="shared" si="12"/>
        <v>#REF!</v>
      </c>
      <c r="AC29" s="1105">
        <f t="shared" si="13"/>
        <v>0</v>
      </c>
      <c r="AD29" s="1105" t="str">
        <f t="shared" si="14"/>
        <v>#REF!</v>
      </c>
      <c r="AE29" s="1105" t="str">
        <f t="shared" si="15"/>
        <v>#REF!</v>
      </c>
      <c r="AF29" s="1106"/>
      <c r="AG29" s="1079"/>
      <c r="AH29" s="1090">
        <f t="shared" si="16"/>
        <v>19</v>
      </c>
      <c r="AI29" s="1090"/>
    </row>
    <row r="30" ht="15.0" customHeight="1">
      <c r="A30" s="1232">
        <v>28.0</v>
      </c>
      <c r="B30" s="1279">
        <v>471317.0</v>
      </c>
      <c r="C30" s="1305" t="s">
        <v>2260</v>
      </c>
      <c r="D30" s="1280" t="s">
        <v>2261</v>
      </c>
      <c r="E30" s="1280" t="s">
        <v>511</v>
      </c>
      <c r="F30" s="1305" t="s">
        <v>512</v>
      </c>
      <c r="G30" s="1305" t="s">
        <v>795</v>
      </c>
      <c r="H30" s="1280" t="s">
        <v>641</v>
      </c>
      <c r="I30" s="1238">
        <v>0.62</v>
      </c>
      <c r="J30" s="1239">
        <v>10.0</v>
      </c>
      <c r="K30" s="1239">
        <v>2024.0</v>
      </c>
      <c r="L30" s="1281">
        <v>45589.0</v>
      </c>
      <c r="M30" s="1282">
        <v>45596.0</v>
      </c>
      <c r="N30" s="1242">
        <f t="shared" si="20"/>
        <v>6</v>
      </c>
      <c r="O30" s="1227">
        <f t="shared" si="18"/>
        <v>0.2608695652</v>
      </c>
      <c r="P30" s="1243">
        <f t="shared" si="19"/>
        <v>0.261</v>
      </c>
      <c r="Q30" s="1298">
        <f t="shared" si="21"/>
        <v>0.261</v>
      </c>
      <c r="R30" s="1244"/>
      <c r="S30" s="1279" t="s">
        <v>517</v>
      </c>
      <c r="T30" s="1280" t="s">
        <v>2262</v>
      </c>
      <c r="U30" s="1227">
        <f t="shared" si="5"/>
        <v>0.261</v>
      </c>
      <c r="V30" s="1246">
        <f t="shared" si="6"/>
        <v>0.261</v>
      </c>
      <c r="W30" s="1246">
        <f t="shared" si="7"/>
        <v>0.261</v>
      </c>
      <c r="X30" s="1246">
        <f t="shared" si="8"/>
        <v>1</v>
      </c>
      <c r="Y30" s="1247">
        <f t="shared" si="9"/>
        <v>0.2608695652</v>
      </c>
      <c r="Z30" s="1248" t="str">
        <f t="shared" si="10"/>
        <v>#REF!</v>
      </c>
      <c r="AA30" s="1249" t="str">
        <f t="shared" si="11"/>
        <v>#REF!</v>
      </c>
      <c r="AB30" s="1249" t="str">
        <f t="shared" si="12"/>
        <v>#REF!</v>
      </c>
      <c r="AC30" s="1250">
        <f t="shared" si="13"/>
        <v>0</v>
      </c>
      <c r="AD30" s="1250" t="str">
        <f t="shared" si="14"/>
        <v>#REF!</v>
      </c>
      <c r="AE30" s="1250" t="str">
        <f t="shared" si="15"/>
        <v>#REF!</v>
      </c>
      <c r="AF30" s="1251"/>
      <c r="AG30" s="1284"/>
      <c r="AH30" s="1090">
        <f t="shared" si="16"/>
        <v>6</v>
      </c>
      <c r="AI30" s="1252"/>
    </row>
    <row r="31" ht="15.0" customHeight="1">
      <c r="A31" s="1253">
        <v>29.0</v>
      </c>
      <c r="B31" s="1286">
        <v>471339.0</v>
      </c>
      <c r="C31" s="1306" t="s">
        <v>2263</v>
      </c>
      <c r="D31" s="1287" t="s">
        <v>2264</v>
      </c>
      <c r="E31" s="1287" t="s">
        <v>511</v>
      </c>
      <c r="F31" s="1306" t="s">
        <v>564</v>
      </c>
      <c r="G31" s="1306" t="s">
        <v>790</v>
      </c>
      <c r="H31" s="1287" t="s">
        <v>565</v>
      </c>
      <c r="I31" s="1238" t="str">
        <f t="shared" ref="I31:I32" si="22">VLOOKUP(H31,NLTC!$C$5:$D$28,2,0)</f>
        <v>#REF!</v>
      </c>
      <c r="J31" s="1239">
        <v>10.0</v>
      </c>
      <c r="K31" s="1239">
        <v>2024.0</v>
      </c>
      <c r="L31" s="1288">
        <v>45589.0</v>
      </c>
      <c r="M31" s="1289">
        <v>45596.0</v>
      </c>
      <c r="N31" s="1242">
        <f t="shared" si="20"/>
        <v>6</v>
      </c>
      <c r="O31" s="1227">
        <f t="shared" si="18"/>
        <v>0.2608695652</v>
      </c>
      <c r="P31" s="1243">
        <f t="shared" si="19"/>
        <v>0.261</v>
      </c>
      <c r="Q31" s="1298">
        <f t="shared" si="21"/>
        <v>0.261</v>
      </c>
      <c r="R31" s="1244"/>
      <c r="S31" s="1286" t="s">
        <v>517</v>
      </c>
      <c r="T31" s="1287" t="s">
        <v>2262</v>
      </c>
      <c r="U31" s="1227">
        <f t="shared" si="5"/>
        <v>0.261</v>
      </c>
      <c r="V31" s="1246">
        <f t="shared" si="6"/>
        <v>0.261</v>
      </c>
      <c r="W31" s="1246">
        <f t="shared" si="7"/>
        <v>0.261</v>
      </c>
      <c r="X31" s="1246">
        <f t="shared" si="8"/>
        <v>1</v>
      </c>
      <c r="Y31" s="1247">
        <f t="shared" si="9"/>
        <v>0.2608695652</v>
      </c>
      <c r="Z31" s="1248" t="str">
        <f t="shared" si="10"/>
        <v>#REF!</v>
      </c>
      <c r="AA31" s="1249" t="str">
        <f t="shared" si="11"/>
        <v>#REF!</v>
      </c>
      <c r="AB31" s="1249" t="str">
        <f t="shared" si="12"/>
        <v>#REF!</v>
      </c>
      <c r="AC31" s="1250">
        <f t="shared" si="13"/>
        <v>0</v>
      </c>
      <c r="AD31" s="1250" t="str">
        <f t="shared" si="14"/>
        <v>#REF!</v>
      </c>
      <c r="AE31" s="1250" t="str">
        <f t="shared" si="15"/>
        <v>#REF!</v>
      </c>
      <c r="AF31" s="1251"/>
      <c r="AG31" s="1284"/>
      <c r="AH31" s="1090">
        <f t="shared" si="16"/>
        <v>6</v>
      </c>
      <c r="AI31" s="1252"/>
    </row>
    <row r="32" ht="15.0" customHeight="1">
      <c r="A32" s="1232">
        <v>30.0</v>
      </c>
      <c r="B32" s="1286">
        <v>471337.0</v>
      </c>
      <c r="C32" s="1306" t="s">
        <v>2265</v>
      </c>
      <c r="D32" s="1287" t="s">
        <v>2266</v>
      </c>
      <c r="E32" s="1287" t="s">
        <v>511</v>
      </c>
      <c r="F32" s="1306" t="s">
        <v>564</v>
      </c>
      <c r="G32" s="1306" t="s">
        <v>790</v>
      </c>
      <c r="H32" s="1287" t="s">
        <v>565</v>
      </c>
      <c r="I32" s="1238" t="str">
        <f t="shared" si="22"/>
        <v>#REF!</v>
      </c>
      <c r="J32" s="1239">
        <v>10.0</v>
      </c>
      <c r="K32" s="1257">
        <v>2024.0</v>
      </c>
      <c r="L32" s="1288">
        <v>45589.0</v>
      </c>
      <c r="M32" s="1289">
        <v>45596.0</v>
      </c>
      <c r="N32" s="1242">
        <f t="shared" si="20"/>
        <v>6</v>
      </c>
      <c r="O32" s="1227">
        <f t="shared" si="18"/>
        <v>0.2608695652</v>
      </c>
      <c r="P32" s="1243">
        <f t="shared" si="19"/>
        <v>0.261</v>
      </c>
      <c r="Q32" s="1298">
        <f t="shared" si="21"/>
        <v>0.261</v>
      </c>
      <c r="R32" s="1258"/>
      <c r="S32" s="1286" t="s">
        <v>517</v>
      </c>
      <c r="T32" s="1287" t="s">
        <v>2262</v>
      </c>
      <c r="U32" s="1259">
        <f t="shared" si="5"/>
        <v>0.261</v>
      </c>
      <c r="V32" s="1246">
        <f t="shared" si="6"/>
        <v>0.261</v>
      </c>
      <c r="W32" s="1247">
        <f t="shared" si="7"/>
        <v>0.261</v>
      </c>
      <c r="X32" s="1247">
        <f t="shared" si="8"/>
        <v>1</v>
      </c>
      <c r="Y32" s="1247">
        <f t="shared" si="9"/>
        <v>0.2608695652</v>
      </c>
      <c r="Z32" s="1260" t="str">
        <f t="shared" si="10"/>
        <v>#REF!</v>
      </c>
      <c r="AA32" s="1261" t="str">
        <f t="shared" si="11"/>
        <v>#REF!</v>
      </c>
      <c r="AB32" s="1261" t="str">
        <f t="shared" si="12"/>
        <v>#REF!</v>
      </c>
      <c r="AC32" s="1250">
        <f t="shared" si="13"/>
        <v>0</v>
      </c>
      <c r="AD32" s="1262" t="str">
        <f t="shared" si="14"/>
        <v>#REF!</v>
      </c>
      <c r="AE32" s="1262" t="str">
        <f t="shared" si="15"/>
        <v>#REF!</v>
      </c>
      <c r="AF32" s="1251"/>
      <c r="AG32" s="1303"/>
      <c r="AH32" s="1090">
        <f t="shared" si="16"/>
        <v>6</v>
      </c>
      <c r="AI32" s="1263"/>
    </row>
    <row r="33" ht="15.0" customHeight="1">
      <c r="A33" s="1253">
        <v>31.0</v>
      </c>
      <c r="B33" s="1286">
        <v>471323.0</v>
      </c>
      <c r="C33" s="1306" t="s">
        <v>2267</v>
      </c>
      <c r="D33" s="1287" t="s">
        <v>2268</v>
      </c>
      <c r="E33" s="1287" t="s">
        <v>511</v>
      </c>
      <c r="F33" s="1306" t="s">
        <v>512</v>
      </c>
      <c r="G33" s="1306" t="s">
        <v>795</v>
      </c>
      <c r="H33" s="1287" t="s">
        <v>641</v>
      </c>
      <c r="I33" s="1238">
        <v>0.62</v>
      </c>
      <c r="J33" s="1239">
        <v>10.0</v>
      </c>
      <c r="K33" s="1264">
        <v>2024.0</v>
      </c>
      <c r="L33" s="1288">
        <v>45589.0</v>
      </c>
      <c r="M33" s="1289">
        <v>45596.0</v>
      </c>
      <c r="N33" s="1242">
        <f t="shared" si="20"/>
        <v>6</v>
      </c>
      <c r="O33" s="1227">
        <f t="shared" si="18"/>
        <v>0.2608695652</v>
      </c>
      <c r="P33" s="1243">
        <f t="shared" si="19"/>
        <v>0.261</v>
      </c>
      <c r="Q33" s="1298">
        <f t="shared" si="21"/>
        <v>0.261</v>
      </c>
      <c r="R33" s="1265"/>
      <c r="S33" s="1286" t="s">
        <v>517</v>
      </c>
      <c r="T33" s="1287" t="s">
        <v>2262</v>
      </c>
      <c r="U33" s="1227">
        <f t="shared" si="5"/>
        <v>0.261</v>
      </c>
      <c r="V33" s="1246">
        <f t="shared" si="6"/>
        <v>0.261</v>
      </c>
      <c r="W33" s="1246">
        <f t="shared" si="7"/>
        <v>0.261</v>
      </c>
      <c r="X33" s="1246">
        <f t="shared" si="8"/>
        <v>1</v>
      </c>
      <c r="Y33" s="1247">
        <f t="shared" si="9"/>
        <v>0.2608695652</v>
      </c>
      <c r="Z33" s="1248" t="str">
        <f t="shared" si="10"/>
        <v>#REF!</v>
      </c>
      <c r="AA33" s="1249" t="str">
        <f t="shared" si="11"/>
        <v>#REF!</v>
      </c>
      <c r="AB33" s="1261" t="str">
        <f t="shared" si="12"/>
        <v>#REF!</v>
      </c>
      <c r="AC33" s="1250">
        <f t="shared" si="13"/>
        <v>0</v>
      </c>
      <c r="AD33" s="1262" t="str">
        <f t="shared" si="14"/>
        <v>#REF!</v>
      </c>
      <c r="AE33" s="1250" t="str">
        <f t="shared" si="15"/>
        <v>#REF!</v>
      </c>
      <c r="AF33" s="1255"/>
      <c r="AG33" s="1284"/>
      <c r="AH33" s="1090">
        <f t="shared" si="16"/>
        <v>6</v>
      </c>
      <c r="AI33" s="1252"/>
    </row>
    <row r="34" ht="15.0" customHeight="1">
      <c r="A34" s="1107">
        <v>32.0</v>
      </c>
      <c r="B34" s="519">
        <v>466839.0</v>
      </c>
      <c r="C34" s="531" t="s">
        <v>1501</v>
      </c>
      <c r="D34" s="1273" t="s">
        <v>1502</v>
      </c>
      <c r="E34" s="1273" t="s">
        <v>511</v>
      </c>
      <c r="F34" s="531" t="s">
        <v>512</v>
      </c>
      <c r="G34" s="531" t="s">
        <v>790</v>
      </c>
      <c r="H34" s="1273" t="s">
        <v>531</v>
      </c>
      <c r="I34" s="1100" t="str">
        <f>VLOOKUP(H34,NLTC!$C$5:$D$28,2,0)</f>
        <v>#REF!</v>
      </c>
      <c r="J34" s="413">
        <v>10.0</v>
      </c>
      <c r="K34" s="413">
        <v>2024.0</v>
      </c>
      <c r="L34" s="1274">
        <v>45566.0</v>
      </c>
      <c r="M34" s="1275">
        <v>45596.0</v>
      </c>
      <c r="N34" s="543">
        <f t="shared" si="20"/>
        <v>23</v>
      </c>
      <c r="O34" s="1084">
        <f t="shared" si="18"/>
        <v>1</v>
      </c>
      <c r="P34" s="231" t="str">
        <f t="shared" si="19"/>
        <v>#REF!</v>
      </c>
      <c r="Q34" s="1205" t="str">
        <f t="shared" si="21"/>
        <v>#REF!</v>
      </c>
      <c r="R34" s="1101"/>
      <c r="S34" s="519" t="s">
        <v>525</v>
      </c>
      <c r="T34" s="1273" t="s">
        <v>2113</v>
      </c>
      <c r="U34" s="1084" t="str">
        <f t="shared" si="5"/>
        <v>#REF!</v>
      </c>
      <c r="V34" s="1102" t="str">
        <f t="shared" si="6"/>
        <v>#REF!</v>
      </c>
      <c r="W34" s="1102" t="str">
        <f t="shared" si="7"/>
        <v>#REF!</v>
      </c>
      <c r="X34" s="1102" t="str">
        <f t="shared" si="8"/>
        <v>#REF!</v>
      </c>
      <c r="Y34" s="1103">
        <f t="shared" si="9"/>
        <v>1</v>
      </c>
      <c r="Z34" s="1104" t="str">
        <f t="shared" si="10"/>
        <v>#REF!</v>
      </c>
      <c r="AA34" s="1085" t="str">
        <f t="shared" si="11"/>
        <v>#REF!</v>
      </c>
      <c r="AB34" s="1085" t="str">
        <f t="shared" si="12"/>
        <v>#REF!</v>
      </c>
      <c r="AC34" s="1105" t="str">
        <f t="shared" si="13"/>
        <v>#REF!</v>
      </c>
      <c r="AD34" s="1116" t="str">
        <f t="shared" si="14"/>
        <v>#REF!</v>
      </c>
      <c r="AE34" s="1105" t="str">
        <f t="shared" si="15"/>
        <v>#REF!</v>
      </c>
      <c r="AF34" s="1106"/>
      <c r="AG34" s="1079"/>
      <c r="AH34" s="1090">
        <f t="shared" si="16"/>
        <v>23</v>
      </c>
      <c r="AI34" s="1090"/>
    </row>
    <row r="35" ht="15.0" customHeight="1">
      <c r="A35" s="1098">
        <v>33.0</v>
      </c>
      <c r="B35" s="1276">
        <v>467151.0</v>
      </c>
      <c r="C35" s="535" t="s">
        <v>1504</v>
      </c>
      <c r="D35" s="1211" t="s">
        <v>1505</v>
      </c>
      <c r="E35" s="1211" t="s">
        <v>511</v>
      </c>
      <c r="F35" s="535" t="s">
        <v>1506</v>
      </c>
      <c r="G35" s="535" t="s">
        <v>790</v>
      </c>
      <c r="H35" s="1211" t="s">
        <v>531</v>
      </c>
      <c r="I35" s="1100">
        <v>1.24</v>
      </c>
      <c r="J35" s="413">
        <v>10.0</v>
      </c>
      <c r="K35" s="413">
        <v>2024.0</v>
      </c>
      <c r="L35" s="1277">
        <v>45566.0</v>
      </c>
      <c r="M35" s="1278">
        <v>45596.0</v>
      </c>
      <c r="N35" s="543">
        <f t="shared" si="20"/>
        <v>23</v>
      </c>
      <c r="O35" s="1084">
        <f t="shared" si="18"/>
        <v>1</v>
      </c>
      <c r="P35" s="231">
        <f t="shared" si="19"/>
        <v>1.24</v>
      </c>
      <c r="Q35" s="1205">
        <f t="shared" si="21"/>
        <v>1.24</v>
      </c>
      <c r="R35" s="1101"/>
      <c r="S35" s="1276" t="s">
        <v>525</v>
      </c>
      <c r="T35" s="1211" t="s">
        <v>2113</v>
      </c>
      <c r="U35" s="1084">
        <f t="shared" si="5"/>
        <v>1.24</v>
      </c>
      <c r="V35" s="1102">
        <f t="shared" si="6"/>
        <v>1.24</v>
      </c>
      <c r="W35" s="1102">
        <f t="shared" si="7"/>
        <v>1.24</v>
      </c>
      <c r="X35" s="1102">
        <f t="shared" si="8"/>
        <v>1</v>
      </c>
      <c r="Y35" s="1103">
        <f t="shared" si="9"/>
        <v>1</v>
      </c>
      <c r="Z35" s="1104" t="str">
        <f t="shared" si="10"/>
        <v>#REF!</v>
      </c>
      <c r="AA35" s="1085" t="str">
        <f t="shared" si="11"/>
        <v>#REF!</v>
      </c>
      <c r="AB35" s="1085" t="str">
        <f t="shared" si="12"/>
        <v>#REF!</v>
      </c>
      <c r="AC35" s="1105">
        <f t="shared" si="13"/>
        <v>0</v>
      </c>
      <c r="AD35" s="1116" t="str">
        <f t="shared" si="14"/>
        <v>#REF!</v>
      </c>
      <c r="AE35" s="1105" t="str">
        <f t="shared" si="15"/>
        <v>#REF!</v>
      </c>
      <c r="AF35" s="1106"/>
      <c r="AG35" s="1216"/>
      <c r="AH35" s="1090">
        <f t="shared" si="16"/>
        <v>23</v>
      </c>
      <c r="AI35" s="1117"/>
    </row>
    <row r="36" ht="15.0" customHeight="1">
      <c r="A36" s="1107">
        <v>34.0</v>
      </c>
      <c r="B36" s="1276">
        <v>468599.0</v>
      </c>
      <c r="C36" s="535" t="s">
        <v>2114</v>
      </c>
      <c r="D36" s="1211" t="s">
        <v>2115</v>
      </c>
      <c r="E36" s="1211" t="s">
        <v>511</v>
      </c>
      <c r="F36" s="535" t="s">
        <v>546</v>
      </c>
      <c r="G36" s="535" t="s">
        <v>790</v>
      </c>
      <c r="H36" s="1211" t="s">
        <v>616</v>
      </c>
      <c r="I36" s="1100" t="str">
        <f t="shared" ref="I36:I56" si="23">VLOOKUP(H36,NLTC!$C$5:$D$28,2,0)</f>
        <v>#REF!</v>
      </c>
      <c r="J36" s="413">
        <v>10.0</v>
      </c>
      <c r="K36" s="413">
        <v>2024.0</v>
      </c>
      <c r="L36" s="1277">
        <v>45566.0</v>
      </c>
      <c r="M36" s="1278">
        <v>45596.0</v>
      </c>
      <c r="N36" s="543">
        <f t="shared" si="20"/>
        <v>23</v>
      </c>
      <c r="O36" s="1084">
        <f t="shared" si="18"/>
        <v>1</v>
      </c>
      <c r="P36" s="231" t="str">
        <f t="shared" si="19"/>
        <v>#REF!</v>
      </c>
      <c r="Q36" s="1205" t="str">
        <f t="shared" si="21"/>
        <v>#REF!</v>
      </c>
      <c r="R36" s="1101"/>
      <c r="S36" s="1276" t="s">
        <v>525</v>
      </c>
      <c r="T36" s="1211" t="s">
        <v>2113</v>
      </c>
      <c r="U36" s="1084" t="str">
        <f t="shared" si="5"/>
        <v>#REF!</v>
      </c>
      <c r="V36" s="1102" t="str">
        <f t="shared" si="6"/>
        <v>#REF!</v>
      </c>
      <c r="W36" s="1102" t="str">
        <f t="shared" si="7"/>
        <v>#REF!</v>
      </c>
      <c r="X36" s="1102" t="str">
        <f t="shared" si="8"/>
        <v>#REF!</v>
      </c>
      <c r="Y36" s="1103">
        <f t="shared" si="9"/>
        <v>1</v>
      </c>
      <c r="Z36" s="1104" t="str">
        <f t="shared" si="10"/>
        <v>#REF!</v>
      </c>
      <c r="AA36" s="1085" t="str">
        <f t="shared" si="11"/>
        <v>#REF!</v>
      </c>
      <c r="AB36" s="1085" t="str">
        <f t="shared" si="12"/>
        <v>#REF!</v>
      </c>
      <c r="AC36" s="1105" t="str">
        <f t="shared" si="13"/>
        <v>#REF!</v>
      </c>
      <c r="AD36" s="1116" t="str">
        <f t="shared" si="14"/>
        <v>#REF!</v>
      </c>
      <c r="AE36" s="1105" t="str">
        <f t="shared" si="15"/>
        <v>#REF!</v>
      </c>
      <c r="AF36" s="1106"/>
      <c r="AG36" s="1079"/>
      <c r="AH36" s="1090">
        <f t="shared" si="16"/>
        <v>23</v>
      </c>
      <c r="AI36" s="1090"/>
    </row>
    <row r="37" ht="15.0" customHeight="1">
      <c r="A37" s="1253">
        <v>35.0</v>
      </c>
      <c r="B37" s="1279">
        <v>463899.0</v>
      </c>
      <c r="C37" s="1305" t="s">
        <v>1537</v>
      </c>
      <c r="D37" s="1280" t="s">
        <v>1538</v>
      </c>
      <c r="E37" s="1280" t="s">
        <v>511</v>
      </c>
      <c r="F37" s="1305" t="s">
        <v>512</v>
      </c>
      <c r="G37" s="1305" t="s">
        <v>790</v>
      </c>
      <c r="H37" s="1280" t="s">
        <v>531</v>
      </c>
      <c r="I37" s="1238" t="str">
        <f t="shared" si="23"/>
        <v>#REF!</v>
      </c>
      <c r="J37" s="1239">
        <v>10.0</v>
      </c>
      <c r="K37" s="1239">
        <v>2024.0</v>
      </c>
      <c r="L37" s="1281">
        <v>45578.0</v>
      </c>
      <c r="M37" s="1282">
        <v>45596.0</v>
      </c>
      <c r="N37" s="1242">
        <f t="shared" si="20"/>
        <v>14</v>
      </c>
      <c r="O37" s="1227">
        <f t="shared" si="18"/>
        <v>0.6086956522</v>
      </c>
      <c r="P37" s="1243">
        <f t="shared" si="19"/>
        <v>0.609</v>
      </c>
      <c r="Q37" s="1283">
        <f t="shared" si="21"/>
        <v>0.609</v>
      </c>
      <c r="R37" s="1244"/>
      <c r="S37" s="1304" t="s">
        <v>517</v>
      </c>
      <c r="T37" s="1280" t="s">
        <v>2269</v>
      </c>
      <c r="U37" s="1227">
        <f t="shared" si="5"/>
        <v>0.609</v>
      </c>
      <c r="V37" s="1246" t="str">
        <f t="shared" si="6"/>
        <v>#REF!</v>
      </c>
      <c r="W37" s="1246" t="str">
        <f t="shared" si="7"/>
        <v>#REF!</v>
      </c>
      <c r="X37" s="1246" t="str">
        <f t="shared" si="8"/>
        <v>#REF!</v>
      </c>
      <c r="Y37" s="1247">
        <f t="shared" si="9"/>
        <v>1</v>
      </c>
      <c r="Z37" s="1248" t="str">
        <f t="shared" si="10"/>
        <v>#REF!</v>
      </c>
      <c r="AA37" s="1249" t="str">
        <f t="shared" si="11"/>
        <v>#REF!</v>
      </c>
      <c r="AB37" s="1249" t="str">
        <f t="shared" si="12"/>
        <v>#REF!</v>
      </c>
      <c r="AC37" s="1250" t="str">
        <f t="shared" si="13"/>
        <v>#REF!</v>
      </c>
      <c r="AD37" s="1250" t="str">
        <f t="shared" si="14"/>
        <v>#REF!</v>
      </c>
      <c r="AE37" s="1250" t="str">
        <f t="shared" si="15"/>
        <v>#REF!</v>
      </c>
      <c r="AF37" s="1251"/>
      <c r="AG37" s="1284"/>
      <c r="AH37" s="1090">
        <f t="shared" si="16"/>
        <v>23</v>
      </c>
      <c r="AI37" s="1252"/>
    </row>
    <row r="38" ht="15.0" customHeight="1">
      <c r="A38" s="1232">
        <v>36.0</v>
      </c>
      <c r="B38" s="1286">
        <v>271033.0</v>
      </c>
      <c r="C38" s="1306" t="s">
        <v>1271</v>
      </c>
      <c r="D38" s="1287" t="s">
        <v>1272</v>
      </c>
      <c r="E38" s="1287" t="s">
        <v>511</v>
      </c>
      <c r="F38" s="1306" t="s">
        <v>564</v>
      </c>
      <c r="G38" s="1306" t="s">
        <v>787</v>
      </c>
      <c r="H38" s="1287" t="s">
        <v>949</v>
      </c>
      <c r="I38" s="1238" t="str">
        <f t="shared" si="23"/>
        <v>#REF!</v>
      </c>
      <c r="J38" s="1239">
        <v>10.0</v>
      </c>
      <c r="K38" s="1239">
        <v>2024.0</v>
      </c>
      <c r="L38" s="1288">
        <v>45589.0</v>
      </c>
      <c r="M38" s="1289">
        <v>45596.0</v>
      </c>
      <c r="N38" s="1242">
        <v>3.0</v>
      </c>
      <c r="O38" s="1227">
        <f t="shared" si="18"/>
        <v>0.1304347826</v>
      </c>
      <c r="P38" s="1243" t="str">
        <f t="shared" si="19"/>
        <v>#REF!</v>
      </c>
      <c r="Q38" s="1283" t="str">
        <f t="shared" si="21"/>
        <v>#REF!</v>
      </c>
      <c r="R38" s="1244"/>
      <c r="S38" s="1286" t="s">
        <v>525</v>
      </c>
      <c r="T38" s="1287" t="s">
        <v>2269</v>
      </c>
      <c r="U38" s="1227" t="str">
        <f t="shared" si="5"/>
        <v>#REF!</v>
      </c>
      <c r="V38" s="1246" t="str">
        <f t="shared" si="6"/>
        <v>#REF!</v>
      </c>
      <c r="W38" s="1246" t="str">
        <f t="shared" si="7"/>
        <v>#REF!</v>
      </c>
      <c r="X38" s="1246" t="str">
        <f t="shared" si="8"/>
        <v>#REF!</v>
      </c>
      <c r="Y38" s="1247">
        <f t="shared" si="9"/>
        <v>0.867494824</v>
      </c>
      <c r="Z38" s="1248" t="str">
        <f t="shared" si="10"/>
        <v>#REF!</v>
      </c>
      <c r="AA38" s="1249" t="str">
        <f t="shared" si="11"/>
        <v>#REF!</v>
      </c>
      <c r="AB38" s="1249" t="str">
        <f t="shared" si="12"/>
        <v>#REF!</v>
      </c>
      <c r="AC38" s="1250" t="str">
        <f t="shared" si="13"/>
        <v>#REF!</v>
      </c>
      <c r="AD38" s="1250" t="str">
        <f t="shared" si="14"/>
        <v>#REF!</v>
      </c>
      <c r="AE38" s="1250" t="str">
        <f t="shared" si="15"/>
        <v>#REF!</v>
      </c>
      <c r="AF38" s="1251"/>
      <c r="AG38" s="1284"/>
      <c r="AH38" s="1090">
        <f t="shared" si="16"/>
        <v>19</v>
      </c>
      <c r="AI38" s="1252"/>
    </row>
    <row r="39" ht="15.0" customHeight="1">
      <c r="A39" s="1232">
        <v>36.0</v>
      </c>
      <c r="B39" s="1286">
        <v>271033.0</v>
      </c>
      <c r="C39" s="1306" t="s">
        <v>1271</v>
      </c>
      <c r="D39" s="1287" t="s">
        <v>1272</v>
      </c>
      <c r="E39" s="1287" t="s">
        <v>511</v>
      </c>
      <c r="F39" s="1306" t="s">
        <v>564</v>
      </c>
      <c r="G39" s="1306" t="s">
        <v>787</v>
      </c>
      <c r="H39" s="1287" t="s">
        <v>949</v>
      </c>
      <c r="I39" s="1238" t="str">
        <f t="shared" si="23"/>
        <v>#REF!</v>
      </c>
      <c r="J39" s="1239">
        <v>10.0</v>
      </c>
      <c r="K39" s="1239">
        <v>2024.0</v>
      </c>
      <c r="L39" s="1288">
        <v>45589.0</v>
      </c>
      <c r="M39" s="1289">
        <v>45596.0</v>
      </c>
      <c r="N39" s="1242">
        <v>6.0</v>
      </c>
      <c r="O39" s="1227">
        <f t="shared" si="18"/>
        <v>0.2608695652</v>
      </c>
      <c r="P39" s="1243" t="str">
        <f t="shared" si="19"/>
        <v>#REF!</v>
      </c>
      <c r="Q39" s="1283" t="str">
        <f t="shared" si="21"/>
        <v>#REF!</v>
      </c>
      <c r="R39" s="1244"/>
      <c r="S39" s="1286" t="s">
        <v>525</v>
      </c>
      <c r="T39" s="1287" t="s">
        <v>2270</v>
      </c>
      <c r="U39" s="1227" t="str">
        <f t="shared" si="5"/>
        <v>#REF!</v>
      </c>
      <c r="V39" s="1246" t="str">
        <f t="shared" si="6"/>
        <v>#REF!</v>
      </c>
      <c r="W39" s="1246" t="str">
        <f t="shared" si="7"/>
        <v>#REF!</v>
      </c>
      <c r="X39" s="1246" t="str">
        <f t="shared" si="8"/>
        <v>#REF!</v>
      </c>
      <c r="Y39" s="1247">
        <f t="shared" si="9"/>
        <v>0.867494824</v>
      </c>
      <c r="Z39" s="1248" t="str">
        <f t="shared" si="10"/>
        <v>#REF!</v>
      </c>
      <c r="AA39" s="1249" t="str">
        <f t="shared" si="11"/>
        <v>#REF!</v>
      </c>
      <c r="AB39" s="1249" t="str">
        <f t="shared" si="12"/>
        <v>#REF!</v>
      </c>
      <c r="AC39" s="1250" t="str">
        <f t="shared" si="13"/>
        <v>#REF!</v>
      </c>
      <c r="AD39" s="1250" t="str">
        <f t="shared" si="14"/>
        <v>#REF!</v>
      </c>
      <c r="AE39" s="1250" t="str">
        <f t="shared" si="15"/>
        <v>#REF!</v>
      </c>
      <c r="AF39" s="1251"/>
      <c r="AG39" s="1284"/>
      <c r="AH39" s="1090">
        <f t="shared" si="16"/>
        <v>19</v>
      </c>
      <c r="AI39" s="1252"/>
    </row>
    <row r="40" ht="15.0" customHeight="1">
      <c r="A40" s="1098">
        <v>37.0</v>
      </c>
      <c r="B40" s="519">
        <v>282563.0</v>
      </c>
      <c r="C40" s="531" t="s">
        <v>1109</v>
      </c>
      <c r="D40" s="1273" t="s">
        <v>1320</v>
      </c>
      <c r="E40" s="1273" t="s">
        <v>511</v>
      </c>
      <c r="F40" s="531" t="s">
        <v>546</v>
      </c>
      <c r="G40" s="531" t="s">
        <v>771</v>
      </c>
      <c r="H40" s="1273" t="s">
        <v>547</v>
      </c>
      <c r="I40" s="1100" t="str">
        <f t="shared" si="23"/>
        <v>#REF!</v>
      </c>
      <c r="J40" s="413">
        <v>10.0</v>
      </c>
      <c r="K40" s="413">
        <v>2024.0</v>
      </c>
      <c r="L40" s="1274">
        <v>45566.0</v>
      </c>
      <c r="M40" s="1275">
        <v>45581.0</v>
      </c>
      <c r="N40" s="543">
        <v>12.0</v>
      </c>
      <c r="O40" s="1084">
        <f t="shared" si="18"/>
        <v>0.5217391304</v>
      </c>
      <c r="P40" s="231" t="str">
        <f t="shared" si="19"/>
        <v>#REF!</v>
      </c>
      <c r="Q40" s="1205" t="str">
        <f t="shared" si="21"/>
        <v>#REF!</v>
      </c>
      <c r="R40" s="1101"/>
      <c r="S40" s="519" t="s">
        <v>525</v>
      </c>
      <c r="T40" s="1273" t="s">
        <v>2118</v>
      </c>
      <c r="U40" s="1084" t="str">
        <f t="shared" si="5"/>
        <v>#REF!</v>
      </c>
      <c r="V40" s="1102" t="str">
        <f t="shared" si="6"/>
        <v>#REF!</v>
      </c>
      <c r="W40" s="1102" t="str">
        <f t="shared" si="7"/>
        <v>#REF!</v>
      </c>
      <c r="X40" s="1102" t="str">
        <f t="shared" si="8"/>
        <v>#REF!</v>
      </c>
      <c r="Y40" s="1103">
        <f t="shared" si="9"/>
        <v>1</v>
      </c>
      <c r="Z40" s="1104" t="str">
        <f t="shared" si="10"/>
        <v>#REF!</v>
      </c>
      <c r="AA40" s="1085" t="str">
        <f t="shared" si="11"/>
        <v>#REF!</v>
      </c>
      <c r="AB40" s="1085" t="str">
        <f t="shared" si="12"/>
        <v>#REF!</v>
      </c>
      <c r="AC40" s="1105" t="str">
        <f t="shared" si="13"/>
        <v>#REF!</v>
      </c>
      <c r="AD40" s="1105" t="str">
        <f t="shared" si="14"/>
        <v>#REF!</v>
      </c>
      <c r="AE40" s="1105" t="str">
        <f t="shared" si="15"/>
        <v>#REF!</v>
      </c>
      <c r="AF40" s="1106"/>
      <c r="AG40" s="1079"/>
      <c r="AH40" s="1090">
        <f t="shared" si="16"/>
        <v>23</v>
      </c>
      <c r="AI40" s="1090"/>
    </row>
    <row r="41" ht="15.0" customHeight="1">
      <c r="A41" s="1107">
        <v>38.0</v>
      </c>
      <c r="B41" s="1276">
        <v>283551.0</v>
      </c>
      <c r="C41" s="535" t="s">
        <v>914</v>
      </c>
      <c r="D41" s="1211" t="s">
        <v>1772</v>
      </c>
      <c r="E41" s="1211" t="s">
        <v>892</v>
      </c>
      <c r="F41" s="535" t="s">
        <v>512</v>
      </c>
      <c r="G41" s="535" t="s">
        <v>665</v>
      </c>
      <c r="H41" s="1211" t="s">
        <v>580</v>
      </c>
      <c r="I41" s="1100" t="str">
        <f t="shared" si="23"/>
        <v>#REF!</v>
      </c>
      <c r="J41" s="413">
        <v>10.0</v>
      </c>
      <c r="K41" s="413">
        <v>2024.0</v>
      </c>
      <c r="L41" s="1277">
        <v>45566.0</v>
      </c>
      <c r="M41" s="1278">
        <v>45578.0</v>
      </c>
      <c r="N41" s="490">
        <v>9.0</v>
      </c>
      <c r="O41" s="1084">
        <f t="shared" si="18"/>
        <v>0.3913043478</v>
      </c>
      <c r="P41" s="231" t="str">
        <f t="shared" si="19"/>
        <v>#REF!</v>
      </c>
      <c r="Q41" s="1205" t="str">
        <f t="shared" si="21"/>
        <v>#REF!</v>
      </c>
      <c r="R41" s="1101"/>
      <c r="S41" s="1276" t="s">
        <v>525</v>
      </c>
      <c r="T41" s="1211" t="s">
        <v>2118</v>
      </c>
      <c r="U41" s="1084" t="str">
        <f t="shared" si="5"/>
        <v>#REF!</v>
      </c>
      <c r="V41" s="1102" t="str">
        <f t="shared" si="6"/>
        <v>#REF!</v>
      </c>
      <c r="W41" s="1102" t="str">
        <f t="shared" si="7"/>
        <v>#REF!</v>
      </c>
      <c r="X41" s="1102" t="str">
        <f t="shared" si="8"/>
        <v>#REF!</v>
      </c>
      <c r="Y41" s="1103">
        <f t="shared" si="9"/>
        <v>0.3913043478</v>
      </c>
      <c r="Z41" s="1104" t="str">
        <f t="shared" si="10"/>
        <v>#REF!</v>
      </c>
      <c r="AA41" s="1085" t="str">
        <f t="shared" si="11"/>
        <v>#REF!</v>
      </c>
      <c r="AB41" s="1085" t="str">
        <f t="shared" si="12"/>
        <v>#REF!</v>
      </c>
      <c r="AC41" s="1105" t="str">
        <f t="shared" si="13"/>
        <v>#REF!</v>
      </c>
      <c r="AD41" s="1105" t="str">
        <f t="shared" si="14"/>
        <v>#REF!</v>
      </c>
      <c r="AE41" s="1105" t="str">
        <f t="shared" si="15"/>
        <v>#REF!</v>
      </c>
      <c r="AF41" s="1137"/>
      <c r="AG41" s="1079"/>
      <c r="AH41" s="1090">
        <f t="shared" si="16"/>
        <v>9</v>
      </c>
      <c r="AI41" s="1090"/>
    </row>
    <row r="42" ht="15.0" customHeight="1">
      <c r="A42" s="1107">
        <v>40.0</v>
      </c>
      <c r="B42" s="1276">
        <v>427331.0</v>
      </c>
      <c r="C42" s="535" t="s">
        <v>1168</v>
      </c>
      <c r="D42" s="1211" t="s">
        <v>1323</v>
      </c>
      <c r="E42" s="1211" t="s">
        <v>511</v>
      </c>
      <c r="F42" s="535" t="s">
        <v>512</v>
      </c>
      <c r="G42" s="535" t="s">
        <v>771</v>
      </c>
      <c r="H42" s="1211" t="s">
        <v>541</v>
      </c>
      <c r="I42" s="1100" t="str">
        <f t="shared" si="23"/>
        <v>#REF!</v>
      </c>
      <c r="J42" s="413">
        <v>10.0</v>
      </c>
      <c r="K42" s="413">
        <v>2024.0</v>
      </c>
      <c r="L42" s="1277">
        <v>45566.0</v>
      </c>
      <c r="M42" s="1278">
        <v>45585.0</v>
      </c>
      <c r="N42" s="490">
        <v>14.0</v>
      </c>
      <c r="O42" s="1084">
        <f t="shared" si="18"/>
        <v>0.6086956522</v>
      </c>
      <c r="P42" s="231" t="str">
        <f t="shared" si="19"/>
        <v>#REF!</v>
      </c>
      <c r="Q42" s="1205" t="str">
        <f t="shared" si="21"/>
        <v>#REF!</v>
      </c>
      <c r="R42" s="1101"/>
      <c r="S42" s="1276" t="s">
        <v>525</v>
      </c>
      <c r="T42" s="1211" t="s">
        <v>2118</v>
      </c>
      <c r="U42" s="1084" t="str">
        <f t="shared" si="5"/>
        <v>#REF!</v>
      </c>
      <c r="V42" s="1102" t="str">
        <f t="shared" si="6"/>
        <v>#REF!</v>
      </c>
      <c r="W42" s="1102" t="str">
        <f t="shared" si="7"/>
        <v>#REF!</v>
      </c>
      <c r="X42" s="1102" t="str">
        <f t="shared" si="8"/>
        <v>#REF!</v>
      </c>
      <c r="Y42" s="1103">
        <f t="shared" si="9"/>
        <v>1</v>
      </c>
      <c r="Z42" s="1104" t="str">
        <f t="shared" si="10"/>
        <v>#REF!</v>
      </c>
      <c r="AA42" s="1085" t="str">
        <f t="shared" si="11"/>
        <v>#REF!</v>
      </c>
      <c r="AB42" s="1085" t="str">
        <f t="shared" si="12"/>
        <v>#REF!</v>
      </c>
      <c r="AC42" s="1105" t="str">
        <f t="shared" si="13"/>
        <v>#REF!</v>
      </c>
      <c r="AD42" s="1105" t="str">
        <f t="shared" si="14"/>
        <v>#REF!</v>
      </c>
      <c r="AE42" s="1105" t="str">
        <f t="shared" si="15"/>
        <v>#REF!</v>
      </c>
      <c r="AF42" s="1137"/>
      <c r="AG42" s="1079"/>
      <c r="AH42" s="1090">
        <f t="shared" si="16"/>
        <v>23</v>
      </c>
      <c r="AI42" s="1090"/>
    </row>
    <row r="43" ht="15.0" customHeight="1">
      <c r="A43" s="1098">
        <v>41.0</v>
      </c>
      <c r="B43" s="1276">
        <v>427331.0</v>
      </c>
      <c r="C43" s="535" t="s">
        <v>1168</v>
      </c>
      <c r="D43" s="1211" t="s">
        <v>1323</v>
      </c>
      <c r="E43" s="1211" t="s">
        <v>511</v>
      </c>
      <c r="F43" s="535" t="s">
        <v>512</v>
      </c>
      <c r="G43" s="535" t="s">
        <v>771</v>
      </c>
      <c r="H43" s="1211" t="s">
        <v>541</v>
      </c>
      <c r="I43" s="1100" t="str">
        <f t="shared" si="23"/>
        <v>#REF!</v>
      </c>
      <c r="J43" s="413">
        <v>10.0</v>
      </c>
      <c r="K43" s="413">
        <v>2024.0</v>
      </c>
      <c r="L43" s="1277">
        <v>45586.0</v>
      </c>
      <c r="M43" s="1278">
        <v>45596.0</v>
      </c>
      <c r="N43" s="490">
        <v>8.1</v>
      </c>
      <c r="O43" s="1084">
        <f t="shared" si="18"/>
        <v>0.352173913</v>
      </c>
      <c r="P43" s="231" t="str">
        <f t="shared" si="19"/>
        <v>#REF!</v>
      </c>
      <c r="Q43" s="1205" t="str">
        <f t="shared" si="21"/>
        <v>#REF!</v>
      </c>
      <c r="R43" s="1101"/>
      <c r="S43" s="1276" t="s">
        <v>525</v>
      </c>
      <c r="T43" s="1211" t="s">
        <v>2118</v>
      </c>
      <c r="U43" s="1084" t="str">
        <f t="shared" si="5"/>
        <v>#REF!</v>
      </c>
      <c r="V43" s="1102" t="str">
        <f t="shared" si="6"/>
        <v>#REF!</v>
      </c>
      <c r="W43" s="1102" t="str">
        <f t="shared" si="7"/>
        <v>#REF!</v>
      </c>
      <c r="X43" s="1102" t="str">
        <f t="shared" si="8"/>
        <v>#REF!</v>
      </c>
      <c r="Y43" s="1103">
        <f t="shared" si="9"/>
        <v>1</v>
      </c>
      <c r="Z43" s="1104" t="str">
        <f t="shared" si="10"/>
        <v>#REF!</v>
      </c>
      <c r="AA43" s="1085" t="str">
        <f t="shared" si="11"/>
        <v>#REF!</v>
      </c>
      <c r="AB43" s="1085" t="str">
        <f t="shared" si="12"/>
        <v>#REF!</v>
      </c>
      <c r="AC43" s="1105" t="str">
        <f t="shared" si="13"/>
        <v>#REF!</v>
      </c>
      <c r="AD43" s="1105" t="str">
        <f t="shared" si="14"/>
        <v>#REF!</v>
      </c>
      <c r="AE43" s="1105" t="str">
        <f t="shared" si="15"/>
        <v>#REF!</v>
      </c>
      <c r="AF43" s="1137"/>
      <c r="AG43" s="1313"/>
      <c r="AH43" s="1090">
        <f t="shared" si="16"/>
        <v>23</v>
      </c>
      <c r="AI43" s="1090"/>
    </row>
    <row r="44" ht="15.0" customHeight="1">
      <c r="A44" s="1107">
        <v>42.0</v>
      </c>
      <c r="B44" s="1276">
        <v>429770.0</v>
      </c>
      <c r="C44" s="535" t="s">
        <v>1174</v>
      </c>
      <c r="D44" s="1211" t="s">
        <v>1324</v>
      </c>
      <c r="E44" s="1211" t="s">
        <v>511</v>
      </c>
      <c r="F44" s="535" t="s">
        <v>512</v>
      </c>
      <c r="G44" s="535" t="s">
        <v>665</v>
      </c>
      <c r="H44" s="1211" t="s">
        <v>580</v>
      </c>
      <c r="I44" s="1100" t="str">
        <f t="shared" si="23"/>
        <v>#REF!</v>
      </c>
      <c r="J44" s="413">
        <v>10.0</v>
      </c>
      <c r="K44" s="413">
        <v>2024.0</v>
      </c>
      <c r="L44" s="1277">
        <v>45566.0</v>
      </c>
      <c r="M44" s="1278">
        <v>45587.0</v>
      </c>
      <c r="N44" s="490">
        <v>16.0</v>
      </c>
      <c r="O44" s="1084">
        <f t="shared" si="18"/>
        <v>0.6956521739</v>
      </c>
      <c r="P44" s="231" t="str">
        <f t="shared" si="19"/>
        <v>#REF!</v>
      </c>
      <c r="Q44" s="1205" t="str">
        <f t="shared" si="21"/>
        <v>#REF!</v>
      </c>
      <c r="R44" s="1101"/>
      <c r="S44" s="1276" t="s">
        <v>525</v>
      </c>
      <c r="T44" s="1211" t="s">
        <v>2118</v>
      </c>
      <c r="U44" s="1084" t="str">
        <f t="shared" si="5"/>
        <v>#REF!</v>
      </c>
      <c r="V44" s="1102" t="str">
        <f t="shared" si="6"/>
        <v>#REF!</v>
      </c>
      <c r="W44" s="1102" t="str">
        <f t="shared" si="7"/>
        <v>#REF!</v>
      </c>
      <c r="X44" s="1102" t="str">
        <f t="shared" si="8"/>
        <v>#REF!</v>
      </c>
      <c r="Y44" s="1103">
        <f t="shared" si="9"/>
        <v>1</v>
      </c>
      <c r="Z44" s="1104" t="str">
        <f t="shared" si="10"/>
        <v>#REF!</v>
      </c>
      <c r="AA44" s="1085" t="str">
        <f t="shared" si="11"/>
        <v>#REF!</v>
      </c>
      <c r="AB44" s="1085" t="str">
        <f t="shared" si="12"/>
        <v>#REF!</v>
      </c>
      <c r="AC44" s="1105" t="str">
        <f t="shared" si="13"/>
        <v>#REF!</v>
      </c>
      <c r="AD44" s="1105" t="str">
        <f t="shared" si="14"/>
        <v>#REF!</v>
      </c>
      <c r="AE44" s="1105" t="str">
        <f t="shared" si="15"/>
        <v>#REF!</v>
      </c>
      <c r="AF44" s="1137"/>
      <c r="AG44" s="1079"/>
      <c r="AH44" s="1090">
        <f t="shared" si="16"/>
        <v>23</v>
      </c>
      <c r="AI44" s="1090"/>
    </row>
    <row r="45" ht="15.0" customHeight="1">
      <c r="A45" s="1098">
        <v>43.0</v>
      </c>
      <c r="B45" s="1276">
        <v>429770.0</v>
      </c>
      <c r="C45" s="535" t="s">
        <v>1174</v>
      </c>
      <c r="D45" s="1211" t="s">
        <v>1324</v>
      </c>
      <c r="E45" s="1211" t="s">
        <v>511</v>
      </c>
      <c r="F45" s="535" t="s">
        <v>512</v>
      </c>
      <c r="G45" s="535" t="s">
        <v>665</v>
      </c>
      <c r="H45" s="1211" t="s">
        <v>580</v>
      </c>
      <c r="I45" s="1100" t="str">
        <f t="shared" si="23"/>
        <v>#REF!</v>
      </c>
      <c r="J45" s="413">
        <v>10.0</v>
      </c>
      <c r="K45" s="413">
        <v>2024.0</v>
      </c>
      <c r="L45" s="1277">
        <v>45588.0</v>
      </c>
      <c r="M45" s="1278">
        <v>45596.0</v>
      </c>
      <c r="N45" s="490">
        <v>3.5</v>
      </c>
      <c r="O45" s="1084">
        <f t="shared" si="18"/>
        <v>0.152173913</v>
      </c>
      <c r="P45" s="231" t="str">
        <f t="shared" si="19"/>
        <v>#REF!</v>
      </c>
      <c r="Q45" s="1205" t="str">
        <f t="shared" si="21"/>
        <v>#REF!</v>
      </c>
      <c r="R45" s="1101"/>
      <c r="S45" s="1276" t="s">
        <v>525</v>
      </c>
      <c r="T45" s="1211" t="s">
        <v>2118</v>
      </c>
      <c r="U45" s="1084" t="str">
        <f t="shared" si="5"/>
        <v>#REF!</v>
      </c>
      <c r="V45" s="1102" t="str">
        <f t="shared" si="6"/>
        <v>#REF!</v>
      </c>
      <c r="W45" s="1102" t="str">
        <f t="shared" si="7"/>
        <v>#REF!</v>
      </c>
      <c r="X45" s="1102" t="str">
        <f t="shared" si="8"/>
        <v>#REF!</v>
      </c>
      <c r="Y45" s="1103">
        <f t="shared" si="9"/>
        <v>1</v>
      </c>
      <c r="Z45" s="1104" t="str">
        <f t="shared" si="10"/>
        <v>#REF!</v>
      </c>
      <c r="AA45" s="1085" t="str">
        <f t="shared" si="11"/>
        <v>#REF!</v>
      </c>
      <c r="AB45" s="1085" t="str">
        <f t="shared" si="12"/>
        <v>#REF!</v>
      </c>
      <c r="AC45" s="1105" t="str">
        <f t="shared" si="13"/>
        <v>#REF!</v>
      </c>
      <c r="AD45" s="1105" t="str">
        <f t="shared" si="14"/>
        <v>#REF!</v>
      </c>
      <c r="AE45" s="1105" t="str">
        <f t="shared" si="15"/>
        <v>#REF!</v>
      </c>
      <c r="AF45" s="1137"/>
      <c r="AG45" s="1079"/>
      <c r="AH45" s="1090">
        <f t="shared" si="16"/>
        <v>23</v>
      </c>
      <c r="AI45" s="1090"/>
    </row>
    <row r="46" ht="15.0" customHeight="1">
      <c r="A46" s="1107">
        <v>44.0</v>
      </c>
      <c r="B46" s="1276">
        <v>433414.0</v>
      </c>
      <c r="C46" s="535" t="s">
        <v>1161</v>
      </c>
      <c r="D46" s="1211" t="s">
        <v>1331</v>
      </c>
      <c r="E46" s="1211" t="s">
        <v>511</v>
      </c>
      <c r="F46" s="535" t="s">
        <v>564</v>
      </c>
      <c r="G46" s="535" t="s">
        <v>790</v>
      </c>
      <c r="H46" s="1211" t="s">
        <v>565</v>
      </c>
      <c r="I46" s="1100" t="str">
        <f t="shared" si="23"/>
        <v>#REF!</v>
      </c>
      <c r="J46" s="413">
        <v>10.0</v>
      </c>
      <c r="K46" s="413">
        <v>2024.0</v>
      </c>
      <c r="L46" s="1277">
        <v>45566.0</v>
      </c>
      <c r="M46" s="1278">
        <v>45596.0</v>
      </c>
      <c r="N46" s="490">
        <v>23.0</v>
      </c>
      <c r="O46" s="1084">
        <f t="shared" si="18"/>
        <v>1</v>
      </c>
      <c r="P46" s="231" t="str">
        <f t="shared" si="19"/>
        <v>#REF!</v>
      </c>
      <c r="Q46" s="1205" t="str">
        <f t="shared" si="21"/>
        <v>#REF!</v>
      </c>
      <c r="R46" s="1101"/>
      <c r="S46" s="1276" t="s">
        <v>525</v>
      </c>
      <c r="T46" s="1211" t="s">
        <v>2118</v>
      </c>
      <c r="U46" s="1084" t="str">
        <f t="shared" si="5"/>
        <v>#REF!</v>
      </c>
      <c r="V46" s="1102" t="str">
        <f t="shared" si="6"/>
        <v>#REF!</v>
      </c>
      <c r="W46" s="1102" t="str">
        <f t="shared" si="7"/>
        <v>#REF!</v>
      </c>
      <c r="X46" s="1102" t="str">
        <f t="shared" si="8"/>
        <v>#REF!</v>
      </c>
      <c r="Y46" s="1103">
        <f t="shared" si="9"/>
        <v>1</v>
      </c>
      <c r="Z46" s="1104" t="str">
        <f t="shared" si="10"/>
        <v>#REF!</v>
      </c>
      <c r="AA46" s="1085" t="str">
        <f t="shared" si="11"/>
        <v>#REF!</v>
      </c>
      <c r="AB46" s="1085" t="str">
        <f t="shared" si="12"/>
        <v>#REF!</v>
      </c>
      <c r="AC46" s="1105" t="str">
        <f t="shared" si="13"/>
        <v>#REF!</v>
      </c>
      <c r="AD46" s="1105" t="str">
        <f t="shared" si="14"/>
        <v>#REF!</v>
      </c>
      <c r="AE46" s="1105" t="str">
        <f t="shared" si="15"/>
        <v>#REF!</v>
      </c>
      <c r="AF46" s="1137"/>
      <c r="AG46" s="1079"/>
      <c r="AH46" s="1090">
        <f t="shared" si="16"/>
        <v>23</v>
      </c>
      <c r="AI46" s="1090"/>
    </row>
    <row r="47" ht="15.0" customHeight="1">
      <c r="A47" s="1098">
        <v>45.0</v>
      </c>
      <c r="B47" s="1276">
        <v>434041.0</v>
      </c>
      <c r="C47" s="535" t="s">
        <v>957</v>
      </c>
      <c r="D47" s="1211" t="s">
        <v>1328</v>
      </c>
      <c r="E47" s="1211" t="s">
        <v>511</v>
      </c>
      <c r="F47" s="535" t="s">
        <v>512</v>
      </c>
      <c r="G47" s="535" t="s">
        <v>795</v>
      </c>
      <c r="H47" s="1211" t="s">
        <v>641</v>
      </c>
      <c r="I47" s="1100" t="str">
        <f t="shared" si="23"/>
        <v>#REF!</v>
      </c>
      <c r="J47" s="413">
        <v>10.0</v>
      </c>
      <c r="K47" s="413">
        <v>2024.0</v>
      </c>
      <c r="L47" s="1277">
        <v>45566.0</v>
      </c>
      <c r="M47" s="1278">
        <v>45574.0</v>
      </c>
      <c r="N47" s="490">
        <v>7.0</v>
      </c>
      <c r="O47" s="1084">
        <f t="shared" si="18"/>
        <v>0.3043478261</v>
      </c>
      <c r="P47" s="231" t="str">
        <f t="shared" si="19"/>
        <v>#REF!</v>
      </c>
      <c r="Q47" s="1205" t="str">
        <f t="shared" si="21"/>
        <v>#REF!</v>
      </c>
      <c r="R47" s="1101"/>
      <c r="S47" s="1276" t="s">
        <v>525</v>
      </c>
      <c r="T47" s="1211" t="s">
        <v>2118</v>
      </c>
      <c r="U47" s="1084" t="str">
        <f t="shared" si="5"/>
        <v>#REF!</v>
      </c>
      <c r="V47" s="1102" t="str">
        <f t="shared" si="6"/>
        <v>#REF!</v>
      </c>
      <c r="W47" s="1102" t="str">
        <f t="shared" si="7"/>
        <v>#REF!</v>
      </c>
      <c r="X47" s="1102" t="str">
        <f t="shared" si="8"/>
        <v>#REF!</v>
      </c>
      <c r="Y47" s="1103">
        <f t="shared" si="9"/>
        <v>1</v>
      </c>
      <c r="Z47" s="1104" t="str">
        <f t="shared" si="10"/>
        <v>#REF!</v>
      </c>
      <c r="AA47" s="1085" t="str">
        <f t="shared" si="11"/>
        <v>#REF!</v>
      </c>
      <c r="AB47" s="1085" t="str">
        <f t="shared" si="12"/>
        <v>#REF!</v>
      </c>
      <c r="AC47" s="1105" t="str">
        <f t="shared" si="13"/>
        <v>#REF!</v>
      </c>
      <c r="AD47" s="1105" t="str">
        <f t="shared" si="14"/>
        <v>#REF!</v>
      </c>
      <c r="AE47" s="1105" t="str">
        <f t="shared" si="15"/>
        <v>#REF!</v>
      </c>
      <c r="AF47" s="1137"/>
      <c r="AG47" s="1079"/>
      <c r="AH47" s="1090">
        <f t="shared" si="16"/>
        <v>23</v>
      </c>
      <c r="AI47" s="1090"/>
    </row>
    <row r="48" ht="15.0" customHeight="1">
      <c r="A48" s="1107">
        <v>46.0</v>
      </c>
      <c r="B48" s="1276">
        <v>434052.0</v>
      </c>
      <c r="C48" s="1211" t="s">
        <v>1178</v>
      </c>
      <c r="D48" s="1211" t="s">
        <v>1326</v>
      </c>
      <c r="E48" s="1211" t="s">
        <v>511</v>
      </c>
      <c r="F48" s="1211" t="s">
        <v>512</v>
      </c>
      <c r="G48" s="1211" t="s">
        <v>665</v>
      </c>
      <c r="H48" s="1211" t="s">
        <v>580</v>
      </c>
      <c r="I48" s="1100" t="str">
        <f t="shared" si="23"/>
        <v>#REF!</v>
      </c>
      <c r="J48" s="413">
        <v>10.0</v>
      </c>
      <c r="K48" s="413">
        <v>2024.0</v>
      </c>
      <c r="L48" s="1277">
        <v>45566.0</v>
      </c>
      <c r="M48" s="1278">
        <v>45587.0</v>
      </c>
      <c r="N48" s="490">
        <v>16.0</v>
      </c>
      <c r="O48" s="1084">
        <f t="shared" si="18"/>
        <v>0.6956521739</v>
      </c>
      <c r="P48" s="231" t="str">
        <f t="shared" si="19"/>
        <v>#REF!</v>
      </c>
      <c r="Q48" s="1205" t="str">
        <f t="shared" si="21"/>
        <v>#REF!</v>
      </c>
      <c r="R48" s="1101"/>
      <c r="S48" s="1276" t="s">
        <v>525</v>
      </c>
      <c r="T48" s="1211" t="s">
        <v>2118</v>
      </c>
      <c r="U48" s="1084" t="str">
        <f t="shared" si="5"/>
        <v>#REF!</v>
      </c>
      <c r="V48" s="1102" t="str">
        <f t="shared" si="6"/>
        <v>#REF!</v>
      </c>
      <c r="W48" s="1102" t="str">
        <f t="shared" si="7"/>
        <v>#REF!</v>
      </c>
      <c r="X48" s="1102" t="str">
        <f t="shared" si="8"/>
        <v>#REF!</v>
      </c>
      <c r="Y48" s="1103">
        <f t="shared" si="9"/>
        <v>1</v>
      </c>
      <c r="Z48" s="1104" t="str">
        <f t="shared" si="10"/>
        <v>#REF!</v>
      </c>
      <c r="AA48" s="1085" t="str">
        <f t="shared" si="11"/>
        <v>#REF!</v>
      </c>
      <c r="AB48" s="1085" t="str">
        <f t="shared" si="12"/>
        <v>#REF!</v>
      </c>
      <c r="AC48" s="1105" t="str">
        <f t="shared" si="13"/>
        <v>#REF!</v>
      </c>
      <c r="AD48" s="1105" t="str">
        <f t="shared" si="14"/>
        <v>#REF!</v>
      </c>
      <c r="AE48" s="1105" t="str">
        <f t="shared" si="15"/>
        <v>#REF!</v>
      </c>
      <c r="AF48" s="1137"/>
      <c r="AG48" s="1079"/>
      <c r="AH48" s="1090">
        <f t="shared" si="16"/>
        <v>23</v>
      </c>
      <c r="AI48" s="1090"/>
    </row>
    <row r="49" ht="15.0" customHeight="1">
      <c r="A49" s="1098">
        <v>47.0</v>
      </c>
      <c r="B49" s="1276">
        <v>434052.0</v>
      </c>
      <c r="C49" s="1211" t="s">
        <v>1178</v>
      </c>
      <c r="D49" s="1211" t="s">
        <v>1326</v>
      </c>
      <c r="E49" s="1211" t="s">
        <v>511</v>
      </c>
      <c r="F49" s="1211" t="s">
        <v>512</v>
      </c>
      <c r="G49" s="1211" t="s">
        <v>665</v>
      </c>
      <c r="H49" s="1211" t="s">
        <v>580</v>
      </c>
      <c r="I49" s="1100" t="str">
        <f t="shared" si="23"/>
        <v>#REF!</v>
      </c>
      <c r="J49" s="413">
        <v>10.0</v>
      </c>
      <c r="K49" s="413">
        <v>2024.0</v>
      </c>
      <c r="L49" s="1277">
        <v>45588.0</v>
      </c>
      <c r="M49" s="1278">
        <v>45596.0</v>
      </c>
      <c r="N49" s="490">
        <v>3.5</v>
      </c>
      <c r="O49" s="1084">
        <f t="shared" si="18"/>
        <v>0.152173913</v>
      </c>
      <c r="P49" s="231" t="str">
        <f t="shared" si="19"/>
        <v>#REF!</v>
      </c>
      <c r="Q49" s="1205" t="str">
        <f t="shared" si="21"/>
        <v>#REF!</v>
      </c>
      <c r="R49" s="1101"/>
      <c r="S49" s="1276" t="s">
        <v>525</v>
      </c>
      <c r="T49" s="1211" t="s">
        <v>2118</v>
      </c>
      <c r="U49" s="1084" t="str">
        <f t="shared" si="5"/>
        <v>#REF!</v>
      </c>
      <c r="V49" s="1102" t="str">
        <f t="shared" si="6"/>
        <v>#REF!</v>
      </c>
      <c r="W49" s="1102" t="str">
        <f t="shared" si="7"/>
        <v>#REF!</v>
      </c>
      <c r="X49" s="1102" t="str">
        <f t="shared" si="8"/>
        <v>#REF!</v>
      </c>
      <c r="Y49" s="1103">
        <f t="shared" si="9"/>
        <v>1</v>
      </c>
      <c r="Z49" s="1104" t="str">
        <f t="shared" si="10"/>
        <v>#REF!</v>
      </c>
      <c r="AA49" s="1085" t="str">
        <f t="shared" si="11"/>
        <v>#REF!</v>
      </c>
      <c r="AB49" s="1085" t="str">
        <f t="shared" si="12"/>
        <v>#REF!</v>
      </c>
      <c r="AC49" s="1105" t="str">
        <f t="shared" si="13"/>
        <v>#REF!</v>
      </c>
      <c r="AD49" s="1105" t="str">
        <f t="shared" si="14"/>
        <v>#REF!</v>
      </c>
      <c r="AE49" s="1105" t="str">
        <f t="shared" si="15"/>
        <v>#REF!</v>
      </c>
      <c r="AF49" s="1137"/>
      <c r="AG49" s="1079"/>
      <c r="AH49" s="1090">
        <f t="shared" si="16"/>
        <v>23</v>
      </c>
      <c r="AI49" s="1090"/>
    </row>
    <row r="50" ht="15.0" customHeight="1">
      <c r="A50" s="1107">
        <v>48.0</v>
      </c>
      <c r="B50" s="1276">
        <v>436920.0</v>
      </c>
      <c r="C50" s="1211" t="s">
        <v>761</v>
      </c>
      <c r="D50" s="1211" t="s">
        <v>1332</v>
      </c>
      <c r="E50" s="1211" t="s">
        <v>511</v>
      </c>
      <c r="F50" s="1211" t="s">
        <v>546</v>
      </c>
      <c r="G50" s="1211" t="s">
        <v>665</v>
      </c>
      <c r="H50" s="1211" t="s">
        <v>556</v>
      </c>
      <c r="I50" s="1100" t="str">
        <f t="shared" si="23"/>
        <v>#REF!</v>
      </c>
      <c r="J50" s="413">
        <v>10.0</v>
      </c>
      <c r="K50" s="413">
        <v>2024.0</v>
      </c>
      <c r="L50" s="1277">
        <v>45566.0</v>
      </c>
      <c r="M50" s="1278">
        <v>45581.0</v>
      </c>
      <c r="N50" s="490">
        <v>12.0</v>
      </c>
      <c r="O50" s="1084">
        <f t="shared" si="18"/>
        <v>0.5217391304</v>
      </c>
      <c r="P50" s="231" t="str">
        <f t="shared" si="19"/>
        <v>#REF!</v>
      </c>
      <c r="Q50" s="1205" t="str">
        <f t="shared" si="21"/>
        <v>#REF!</v>
      </c>
      <c r="R50" s="1101"/>
      <c r="S50" s="1276" t="s">
        <v>525</v>
      </c>
      <c r="T50" s="1211" t="s">
        <v>2118</v>
      </c>
      <c r="U50" s="1084" t="str">
        <f t="shared" si="5"/>
        <v>#REF!</v>
      </c>
      <c r="V50" s="1102" t="str">
        <f t="shared" si="6"/>
        <v>#REF!</v>
      </c>
      <c r="W50" s="1102" t="str">
        <f t="shared" si="7"/>
        <v>#REF!</v>
      </c>
      <c r="X50" s="1102" t="str">
        <f t="shared" si="8"/>
        <v>#REF!</v>
      </c>
      <c r="Y50" s="1103">
        <f t="shared" si="9"/>
        <v>1</v>
      </c>
      <c r="Z50" s="1104" t="str">
        <f t="shared" si="10"/>
        <v>#REF!</v>
      </c>
      <c r="AA50" s="1085" t="str">
        <f t="shared" si="11"/>
        <v>#REF!</v>
      </c>
      <c r="AB50" s="1085" t="str">
        <f t="shared" si="12"/>
        <v>#REF!</v>
      </c>
      <c r="AC50" s="1105" t="str">
        <f t="shared" si="13"/>
        <v>#REF!</v>
      </c>
      <c r="AD50" s="1105" t="str">
        <f t="shared" si="14"/>
        <v>#REF!</v>
      </c>
      <c r="AE50" s="1105" t="str">
        <f t="shared" si="15"/>
        <v>#REF!</v>
      </c>
      <c r="AF50" s="1137"/>
      <c r="AG50" s="1079"/>
      <c r="AH50" s="1090">
        <f t="shared" si="16"/>
        <v>23</v>
      </c>
      <c r="AI50" s="1090"/>
    </row>
    <row r="51" ht="15.0" customHeight="1">
      <c r="A51" s="1098">
        <v>49.0</v>
      </c>
      <c r="B51" s="1276">
        <v>439018.0</v>
      </c>
      <c r="C51" s="1211" t="s">
        <v>1010</v>
      </c>
      <c r="D51" s="1211" t="s">
        <v>1336</v>
      </c>
      <c r="E51" s="1211" t="s">
        <v>511</v>
      </c>
      <c r="F51" s="1211" t="s">
        <v>546</v>
      </c>
      <c r="G51" s="1211" t="s">
        <v>665</v>
      </c>
      <c r="H51" s="1211" t="s">
        <v>556</v>
      </c>
      <c r="I51" s="1100" t="str">
        <f t="shared" si="23"/>
        <v>#REF!</v>
      </c>
      <c r="J51" s="413">
        <v>10.0</v>
      </c>
      <c r="K51" s="413">
        <v>2024.0</v>
      </c>
      <c r="L51" s="1277">
        <v>45566.0</v>
      </c>
      <c r="M51" s="1278">
        <v>45581.0</v>
      </c>
      <c r="N51" s="490">
        <v>12.0</v>
      </c>
      <c r="O51" s="1084">
        <f t="shared" si="18"/>
        <v>0.5217391304</v>
      </c>
      <c r="P51" s="231" t="str">
        <f t="shared" si="19"/>
        <v>#REF!</v>
      </c>
      <c r="Q51" s="1205" t="str">
        <f t="shared" si="21"/>
        <v>#REF!</v>
      </c>
      <c r="R51" s="1101"/>
      <c r="S51" s="1276" t="s">
        <v>525</v>
      </c>
      <c r="T51" s="1211" t="s">
        <v>2118</v>
      </c>
      <c r="U51" s="1084" t="str">
        <f t="shared" si="5"/>
        <v>#REF!</v>
      </c>
      <c r="V51" s="1102" t="str">
        <f t="shared" si="6"/>
        <v>#REF!</v>
      </c>
      <c r="W51" s="1102" t="str">
        <f t="shared" si="7"/>
        <v>#REF!</v>
      </c>
      <c r="X51" s="1102" t="str">
        <f t="shared" si="8"/>
        <v>#REF!</v>
      </c>
      <c r="Y51" s="1103">
        <f t="shared" si="9"/>
        <v>1</v>
      </c>
      <c r="Z51" s="1104" t="str">
        <f t="shared" si="10"/>
        <v>#REF!</v>
      </c>
      <c r="AA51" s="1085" t="str">
        <f t="shared" si="11"/>
        <v>#REF!</v>
      </c>
      <c r="AB51" s="1085" t="str">
        <f t="shared" si="12"/>
        <v>#REF!</v>
      </c>
      <c r="AC51" s="1105" t="str">
        <f t="shared" si="13"/>
        <v>#REF!</v>
      </c>
      <c r="AD51" s="1105" t="str">
        <f t="shared" si="14"/>
        <v>#REF!</v>
      </c>
      <c r="AE51" s="1105" t="str">
        <f t="shared" si="15"/>
        <v>#REF!</v>
      </c>
      <c r="AF51" s="1137"/>
      <c r="AG51" s="1079"/>
      <c r="AH51" s="1090">
        <f t="shared" si="16"/>
        <v>23</v>
      </c>
      <c r="AI51" s="1090"/>
    </row>
    <row r="52" ht="15.0" customHeight="1">
      <c r="A52" s="1107">
        <v>50.0</v>
      </c>
      <c r="B52" s="1276">
        <v>440698.0</v>
      </c>
      <c r="C52" s="1211" t="s">
        <v>1182</v>
      </c>
      <c r="D52" s="1211" t="s">
        <v>1341</v>
      </c>
      <c r="E52" s="1211" t="s">
        <v>511</v>
      </c>
      <c r="F52" s="1211" t="s">
        <v>564</v>
      </c>
      <c r="G52" s="1211" t="s">
        <v>790</v>
      </c>
      <c r="H52" s="1211" t="s">
        <v>565</v>
      </c>
      <c r="I52" s="1100" t="str">
        <f t="shared" si="23"/>
        <v>#REF!</v>
      </c>
      <c r="J52" s="413">
        <v>10.0</v>
      </c>
      <c r="K52" s="413">
        <v>2024.0</v>
      </c>
      <c r="L52" s="1277">
        <v>45566.0</v>
      </c>
      <c r="M52" s="1278">
        <v>45586.0</v>
      </c>
      <c r="N52" s="490">
        <v>15.0</v>
      </c>
      <c r="O52" s="1084">
        <f t="shared" si="18"/>
        <v>0.652173913</v>
      </c>
      <c r="P52" s="231" t="str">
        <f t="shared" si="19"/>
        <v>#REF!</v>
      </c>
      <c r="Q52" s="1205" t="str">
        <f t="shared" si="21"/>
        <v>#REF!</v>
      </c>
      <c r="R52" s="1101"/>
      <c r="S52" s="1276" t="s">
        <v>525</v>
      </c>
      <c r="T52" s="1211" t="s">
        <v>2118</v>
      </c>
      <c r="U52" s="1084" t="str">
        <f t="shared" si="5"/>
        <v>#REF!</v>
      </c>
      <c r="V52" s="1102" t="str">
        <f t="shared" si="6"/>
        <v>#REF!</v>
      </c>
      <c r="W52" s="1102" t="str">
        <f t="shared" si="7"/>
        <v>#REF!</v>
      </c>
      <c r="X52" s="1102" t="str">
        <f t="shared" si="8"/>
        <v>#REF!</v>
      </c>
      <c r="Y52" s="1103">
        <f t="shared" si="9"/>
        <v>1</v>
      </c>
      <c r="Z52" s="1104" t="str">
        <f t="shared" si="10"/>
        <v>#REF!</v>
      </c>
      <c r="AA52" s="1085" t="str">
        <f t="shared" si="11"/>
        <v>#REF!</v>
      </c>
      <c r="AB52" s="1085" t="str">
        <f t="shared" si="12"/>
        <v>#REF!</v>
      </c>
      <c r="AC52" s="1105" t="str">
        <f t="shared" si="13"/>
        <v>#REF!</v>
      </c>
      <c r="AD52" s="1105" t="str">
        <f t="shared" si="14"/>
        <v>#REF!</v>
      </c>
      <c r="AE52" s="1105" t="str">
        <f t="shared" si="15"/>
        <v>#REF!</v>
      </c>
      <c r="AF52" s="1106"/>
      <c r="AG52" s="1079"/>
      <c r="AH52" s="1090">
        <f t="shared" si="16"/>
        <v>23</v>
      </c>
      <c r="AI52" s="1090"/>
    </row>
    <row r="53" ht="15.0" customHeight="1">
      <c r="A53" s="1098">
        <v>51.0</v>
      </c>
      <c r="B53" s="1276">
        <v>447405.0</v>
      </c>
      <c r="C53" s="1211" t="s">
        <v>1165</v>
      </c>
      <c r="D53" s="1211" t="s">
        <v>1343</v>
      </c>
      <c r="E53" s="1211" t="s">
        <v>511</v>
      </c>
      <c r="F53" s="1211" t="s">
        <v>564</v>
      </c>
      <c r="G53" s="1211" t="s">
        <v>665</v>
      </c>
      <c r="H53" s="1211" t="s">
        <v>925</v>
      </c>
      <c r="I53" s="1100" t="str">
        <f t="shared" si="23"/>
        <v>#REF!</v>
      </c>
      <c r="J53" s="413">
        <v>10.0</v>
      </c>
      <c r="K53" s="413">
        <v>2024.0</v>
      </c>
      <c r="L53" s="1277">
        <v>45566.0</v>
      </c>
      <c r="M53" s="1278">
        <v>45596.0</v>
      </c>
      <c r="N53" s="490">
        <v>23.0</v>
      </c>
      <c r="O53" s="1084">
        <f t="shared" si="18"/>
        <v>1</v>
      </c>
      <c r="P53" s="231" t="str">
        <f t="shared" si="19"/>
        <v>#REF!</v>
      </c>
      <c r="Q53" s="1205" t="str">
        <f t="shared" si="21"/>
        <v>#REF!</v>
      </c>
      <c r="R53" s="1101"/>
      <c r="S53" s="1276" t="s">
        <v>525</v>
      </c>
      <c r="T53" s="1211" t="s">
        <v>2118</v>
      </c>
      <c r="U53" s="1084" t="str">
        <f t="shared" si="5"/>
        <v>#REF!</v>
      </c>
      <c r="V53" s="1102" t="str">
        <f t="shared" si="6"/>
        <v>#REF!</v>
      </c>
      <c r="W53" s="1102" t="str">
        <f t="shared" si="7"/>
        <v>#REF!</v>
      </c>
      <c r="X53" s="1102" t="str">
        <f t="shared" si="8"/>
        <v>#REF!</v>
      </c>
      <c r="Y53" s="1103">
        <f t="shared" si="9"/>
        <v>1</v>
      </c>
      <c r="Z53" s="1104" t="str">
        <f t="shared" si="10"/>
        <v>#REF!</v>
      </c>
      <c r="AA53" s="1085" t="str">
        <f t="shared" si="11"/>
        <v>#REF!</v>
      </c>
      <c r="AB53" s="1085" t="str">
        <f t="shared" si="12"/>
        <v>#REF!</v>
      </c>
      <c r="AC53" s="1105" t="str">
        <f t="shared" si="13"/>
        <v>#REF!</v>
      </c>
      <c r="AD53" s="1105" t="str">
        <f t="shared" si="14"/>
        <v>#REF!</v>
      </c>
      <c r="AE53" s="1105" t="str">
        <f t="shared" si="15"/>
        <v>#REF!</v>
      </c>
      <c r="AF53" s="1106"/>
      <c r="AG53" s="1079"/>
      <c r="AH53" s="1090">
        <f t="shared" si="16"/>
        <v>23</v>
      </c>
      <c r="AI53" s="1090"/>
    </row>
    <row r="54" ht="15.0" customHeight="1">
      <c r="A54" s="1107">
        <v>52.0</v>
      </c>
      <c r="B54" s="1276">
        <v>244496.0</v>
      </c>
      <c r="C54" s="1211" t="s">
        <v>1176</v>
      </c>
      <c r="D54" s="1211" t="s">
        <v>1347</v>
      </c>
      <c r="E54" s="1211" t="s">
        <v>511</v>
      </c>
      <c r="F54" s="1211" t="s">
        <v>512</v>
      </c>
      <c r="G54" s="1211" t="s">
        <v>665</v>
      </c>
      <c r="H54" s="1211" t="s">
        <v>580</v>
      </c>
      <c r="I54" s="1100" t="str">
        <f t="shared" si="23"/>
        <v>#REF!</v>
      </c>
      <c r="J54" s="413">
        <v>10.0</v>
      </c>
      <c r="K54" s="413">
        <v>2024.0</v>
      </c>
      <c r="L54" s="1277">
        <v>45566.0</v>
      </c>
      <c r="M54" s="1278">
        <v>45596.0</v>
      </c>
      <c r="N54" s="490">
        <v>23.0</v>
      </c>
      <c r="O54" s="1084">
        <f t="shared" si="18"/>
        <v>1</v>
      </c>
      <c r="P54" s="231" t="str">
        <f t="shared" si="19"/>
        <v>#REF!</v>
      </c>
      <c r="Q54" s="1205" t="str">
        <f t="shared" si="21"/>
        <v>#REF!</v>
      </c>
      <c r="R54" s="1101"/>
      <c r="S54" s="1276" t="s">
        <v>525</v>
      </c>
      <c r="T54" s="1211" t="s">
        <v>2118</v>
      </c>
      <c r="U54" s="1084" t="str">
        <f t="shared" si="5"/>
        <v>#REF!</v>
      </c>
      <c r="V54" s="1102" t="str">
        <f t="shared" si="6"/>
        <v>#REF!</v>
      </c>
      <c r="W54" s="1102" t="str">
        <f t="shared" si="7"/>
        <v>#REF!</v>
      </c>
      <c r="X54" s="1102" t="str">
        <f t="shared" si="8"/>
        <v>#REF!</v>
      </c>
      <c r="Y54" s="1103">
        <f t="shared" si="9"/>
        <v>1</v>
      </c>
      <c r="Z54" s="1104" t="str">
        <f t="shared" si="10"/>
        <v>#REF!</v>
      </c>
      <c r="AA54" s="1085" t="str">
        <f t="shared" si="11"/>
        <v>#REF!</v>
      </c>
      <c r="AB54" s="1085" t="str">
        <f t="shared" si="12"/>
        <v>#REF!</v>
      </c>
      <c r="AC54" s="1105" t="str">
        <f t="shared" si="13"/>
        <v>#REF!</v>
      </c>
      <c r="AD54" s="1105" t="str">
        <f t="shared" si="14"/>
        <v>#REF!</v>
      </c>
      <c r="AE54" s="1105" t="str">
        <f t="shared" si="15"/>
        <v>#REF!</v>
      </c>
      <c r="AF54" s="1106"/>
      <c r="AG54" s="1079"/>
      <c r="AH54" s="1090">
        <f t="shared" si="16"/>
        <v>23</v>
      </c>
      <c r="AI54" s="1090"/>
    </row>
    <row r="55" ht="15.0" customHeight="1">
      <c r="A55" s="1098">
        <v>53.0</v>
      </c>
      <c r="B55" s="1276">
        <v>458879.0</v>
      </c>
      <c r="C55" s="1211" t="s">
        <v>1124</v>
      </c>
      <c r="D55" s="1211" t="s">
        <v>1351</v>
      </c>
      <c r="E55" s="1211" t="s">
        <v>511</v>
      </c>
      <c r="F55" s="1211" t="s">
        <v>512</v>
      </c>
      <c r="G55" s="1211" t="s">
        <v>771</v>
      </c>
      <c r="H55" s="1211" t="s">
        <v>541</v>
      </c>
      <c r="I55" s="1100" t="str">
        <f t="shared" si="23"/>
        <v>#REF!</v>
      </c>
      <c r="J55" s="413">
        <v>10.0</v>
      </c>
      <c r="K55" s="413">
        <v>2024.0</v>
      </c>
      <c r="L55" s="1277">
        <v>45566.0</v>
      </c>
      <c r="M55" s="1278">
        <v>45596.0</v>
      </c>
      <c r="N55" s="490">
        <v>23.0</v>
      </c>
      <c r="O55" s="1084">
        <f t="shared" si="18"/>
        <v>1</v>
      </c>
      <c r="P55" s="231" t="str">
        <f t="shared" si="19"/>
        <v>#REF!</v>
      </c>
      <c r="Q55" s="1205" t="str">
        <f t="shared" si="21"/>
        <v>#REF!</v>
      </c>
      <c r="R55" s="1101"/>
      <c r="S55" s="1276" t="s">
        <v>525</v>
      </c>
      <c r="T55" s="1211" t="s">
        <v>2118</v>
      </c>
      <c r="U55" s="1084" t="str">
        <f t="shared" si="5"/>
        <v>#REF!</v>
      </c>
      <c r="V55" s="1102" t="str">
        <f t="shared" si="6"/>
        <v>#REF!</v>
      </c>
      <c r="W55" s="1102" t="str">
        <f t="shared" si="7"/>
        <v>#REF!</v>
      </c>
      <c r="X55" s="1102" t="str">
        <f t="shared" si="8"/>
        <v>#REF!</v>
      </c>
      <c r="Y55" s="1103">
        <f t="shared" si="9"/>
        <v>1</v>
      </c>
      <c r="Z55" s="1104" t="str">
        <f t="shared" si="10"/>
        <v>#REF!</v>
      </c>
      <c r="AA55" s="1085" t="str">
        <f t="shared" si="11"/>
        <v>#REF!</v>
      </c>
      <c r="AB55" s="1085" t="str">
        <f t="shared" si="12"/>
        <v>#REF!</v>
      </c>
      <c r="AC55" s="1105" t="str">
        <f t="shared" si="13"/>
        <v>#REF!</v>
      </c>
      <c r="AD55" s="1105" t="str">
        <f t="shared" si="14"/>
        <v>#REF!</v>
      </c>
      <c r="AE55" s="1105" t="str">
        <f t="shared" si="15"/>
        <v>#REF!</v>
      </c>
      <c r="AF55" s="1106"/>
      <c r="AG55" s="1079"/>
      <c r="AH55" s="1090">
        <f t="shared" si="16"/>
        <v>23</v>
      </c>
      <c r="AI55" s="1090"/>
    </row>
    <row r="56" ht="15.0" customHeight="1">
      <c r="A56" s="1107">
        <v>54.0</v>
      </c>
      <c r="B56" s="1276">
        <v>459051.0</v>
      </c>
      <c r="C56" s="1211" t="s">
        <v>1180</v>
      </c>
      <c r="D56" s="1211" t="s">
        <v>1353</v>
      </c>
      <c r="E56" s="1211" t="s">
        <v>511</v>
      </c>
      <c r="F56" s="1211" t="s">
        <v>546</v>
      </c>
      <c r="G56" s="1211" t="s">
        <v>665</v>
      </c>
      <c r="H56" s="1211" t="s">
        <v>556</v>
      </c>
      <c r="I56" s="1100" t="str">
        <f t="shared" si="23"/>
        <v>#REF!</v>
      </c>
      <c r="J56" s="413">
        <v>10.0</v>
      </c>
      <c r="K56" s="413">
        <v>2024.0</v>
      </c>
      <c r="L56" s="1277">
        <v>45566.0</v>
      </c>
      <c r="M56" s="1278">
        <v>45596.0</v>
      </c>
      <c r="N56" s="490">
        <v>23.0</v>
      </c>
      <c r="O56" s="1084">
        <f t="shared" si="18"/>
        <v>1</v>
      </c>
      <c r="P56" s="231" t="str">
        <f t="shared" si="19"/>
        <v>#REF!</v>
      </c>
      <c r="Q56" s="1205" t="str">
        <f t="shared" si="21"/>
        <v>#REF!</v>
      </c>
      <c r="R56" s="1101"/>
      <c r="S56" s="1276" t="s">
        <v>525</v>
      </c>
      <c r="T56" s="1211" t="s">
        <v>2118</v>
      </c>
      <c r="U56" s="1084" t="str">
        <f t="shared" si="5"/>
        <v>#REF!</v>
      </c>
      <c r="V56" s="1102" t="str">
        <f t="shared" si="6"/>
        <v>#REF!</v>
      </c>
      <c r="W56" s="1102" t="str">
        <f t="shared" si="7"/>
        <v>#REF!</v>
      </c>
      <c r="X56" s="1102" t="str">
        <f t="shared" si="8"/>
        <v>#REF!</v>
      </c>
      <c r="Y56" s="1103">
        <f t="shared" si="9"/>
        <v>1</v>
      </c>
      <c r="Z56" s="1104" t="str">
        <f t="shared" si="10"/>
        <v>#REF!</v>
      </c>
      <c r="AA56" s="1085" t="str">
        <f t="shared" si="11"/>
        <v>#REF!</v>
      </c>
      <c r="AB56" s="1085" t="str">
        <f t="shared" si="12"/>
        <v>#REF!</v>
      </c>
      <c r="AC56" s="1105" t="str">
        <f t="shared" si="13"/>
        <v>#REF!</v>
      </c>
      <c r="AD56" s="1105" t="str">
        <f t="shared" si="14"/>
        <v>#REF!</v>
      </c>
      <c r="AE56" s="1105" t="str">
        <f t="shared" si="15"/>
        <v>#REF!</v>
      </c>
      <c r="AF56" s="1106"/>
      <c r="AG56" s="1079"/>
      <c r="AH56" s="1090">
        <f t="shared" si="16"/>
        <v>23</v>
      </c>
      <c r="AI56" s="1090"/>
    </row>
    <row r="57" ht="15.0" customHeight="1">
      <c r="A57" s="1098">
        <v>55.0</v>
      </c>
      <c r="B57" s="1276">
        <v>461687.0</v>
      </c>
      <c r="C57" s="1211" t="s">
        <v>1225</v>
      </c>
      <c r="D57" s="1211" t="s">
        <v>1415</v>
      </c>
      <c r="E57" s="1211" t="s">
        <v>511</v>
      </c>
      <c r="F57" s="1211" t="s">
        <v>546</v>
      </c>
      <c r="G57" s="1211" t="s">
        <v>665</v>
      </c>
      <c r="H57" s="1211" t="s">
        <v>556</v>
      </c>
      <c r="I57" s="1100">
        <v>2.03</v>
      </c>
      <c r="J57" s="413">
        <v>10.0</v>
      </c>
      <c r="K57" s="413">
        <v>2024.0</v>
      </c>
      <c r="L57" s="1277">
        <v>45566.0</v>
      </c>
      <c r="M57" s="1278">
        <v>45576.0</v>
      </c>
      <c r="N57" s="490">
        <v>9.0</v>
      </c>
      <c r="O57" s="1084">
        <f t="shared" si="18"/>
        <v>0.3913043478</v>
      </c>
      <c r="P57" s="231">
        <f t="shared" si="19"/>
        <v>0.794</v>
      </c>
      <c r="Q57" s="1205">
        <f t="shared" si="21"/>
        <v>0.794</v>
      </c>
      <c r="R57" s="1101"/>
      <c r="S57" s="1276" t="s">
        <v>525</v>
      </c>
      <c r="T57" s="1211" t="s">
        <v>2118</v>
      </c>
      <c r="U57" s="1084">
        <f t="shared" si="5"/>
        <v>0.794</v>
      </c>
      <c r="V57" s="1102">
        <f t="shared" si="6"/>
        <v>0.794</v>
      </c>
      <c r="W57" s="1102">
        <f t="shared" si="7"/>
        <v>0.794</v>
      </c>
      <c r="X57" s="1102">
        <f t="shared" si="8"/>
        <v>1</v>
      </c>
      <c r="Y57" s="1103">
        <f t="shared" si="9"/>
        <v>0.3913043478</v>
      </c>
      <c r="Z57" s="1104" t="str">
        <f t="shared" si="10"/>
        <v>#REF!</v>
      </c>
      <c r="AA57" s="1085" t="str">
        <f t="shared" si="11"/>
        <v>#REF!</v>
      </c>
      <c r="AB57" s="1085" t="str">
        <f t="shared" si="12"/>
        <v>#REF!</v>
      </c>
      <c r="AC57" s="1105">
        <f t="shared" si="13"/>
        <v>0</v>
      </c>
      <c r="AD57" s="1105" t="str">
        <f t="shared" si="14"/>
        <v>#REF!</v>
      </c>
      <c r="AE57" s="1105" t="str">
        <f t="shared" si="15"/>
        <v>#REF!</v>
      </c>
      <c r="AF57" s="1106"/>
      <c r="AG57" s="1079"/>
      <c r="AH57" s="1090">
        <f t="shared" si="16"/>
        <v>9</v>
      </c>
      <c r="AI57" s="1090"/>
    </row>
    <row r="58" ht="15.0" customHeight="1">
      <c r="A58" s="1107">
        <v>58.0</v>
      </c>
      <c r="B58" s="1276">
        <v>458599.0</v>
      </c>
      <c r="C58" s="1211" t="s">
        <v>876</v>
      </c>
      <c r="D58" s="1211" t="s">
        <v>1539</v>
      </c>
      <c r="E58" s="1211" t="s">
        <v>511</v>
      </c>
      <c r="F58" s="1211" t="s">
        <v>512</v>
      </c>
      <c r="G58" s="1211" t="s">
        <v>790</v>
      </c>
      <c r="H58" s="1211" t="s">
        <v>531</v>
      </c>
      <c r="I58" s="1100" t="str">
        <f t="shared" ref="I58:I200" si="24">VLOOKUP(H58,NLTC!$C$5:$D$28,2,0)</f>
        <v>#REF!</v>
      </c>
      <c r="J58" s="413">
        <v>10.0</v>
      </c>
      <c r="K58" s="413">
        <v>2024.0</v>
      </c>
      <c r="L58" s="1277">
        <v>45566.0</v>
      </c>
      <c r="M58" s="1278">
        <v>45596.0</v>
      </c>
      <c r="N58" s="490">
        <v>23.0</v>
      </c>
      <c r="O58" s="1084">
        <f t="shared" si="18"/>
        <v>1</v>
      </c>
      <c r="P58" s="231" t="str">
        <f t="shared" si="19"/>
        <v>#REF!</v>
      </c>
      <c r="Q58" s="1205" t="str">
        <f t="shared" si="21"/>
        <v>#REF!</v>
      </c>
      <c r="R58" s="1101"/>
      <c r="S58" s="1276" t="s">
        <v>525</v>
      </c>
      <c r="T58" s="1211" t="s">
        <v>2118</v>
      </c>
      <c r="U58" s="1084" t="str">
        <f t="shared" si="5"/>
        <v>#REF!</v>
      </c>
      <c r="V58" s="1102" t="str">
        <f t="shared" si="6"/>
        <v>#REF!</v>
      </c>
      <c r="W58" s="1102" t="str">
        <f t="shared" si="7"/>
        <v>#REF!</v>
      </c>
      <c r="X58" s="1102" t="str">
        <f t="shared" si="8"/>
        <v>#REF!</v>
      </c>
      <c r="Y58" s="1103">
        <f t="shared" si="9"/>
        <v>1</v>
      </c>
      <c r="Z58" s="1104" t="str">
        <f t="shared" si="10"/>
        <v>#REF!</v>
      </c>
      <c r="AA58" s="1085" t="str">
        <f t="shared" si="11"/>
        <v>#REF!</v>
      </c>
      <c r="AB58" s="1085" t="str">
        <f t="shared" si="12"/>
        <v>#REF!</v>
      </c>
      <c r="AC58" s="1105" t="str">
        <f t="shared" si="13"/>
        <v>#REF!</v>
      </c>
      <c r="AD58" s="1105" t="str">
        <f t="shared" si="14"/>
        <v>#REF!</v>
      </c>
      <c r="AE58" s="1105" t="str">
        <f t="shared" si="15"/>
        <v>#REF!</v>
      </c>
      <c r="AF58" s="1106"/>
      <c r="AG58" s="1079"/>
      <c r="AH58" s="1090">
        <f t="shared" si="16"/>
        <v>23</v>
      </c>
      <c r="AI58" s="1090"/>
    </row>
    <row r="59" ht="15.0" customHeight="1">
      <c r="A59" s="1098">
        <v>59.0</v>
      </c>
      <c r="B59" s="1276">
        <v>464853.0</v>
      </c>
      <c r="C59" s="1211" t="s">
        <v>1355</v>
      </c>
      <c r="D59" s="1211" t="s">
        <v>1356</v>
      </c>
      <c r="E59" s="1211" t="s">
        <v>511</v>
      </c>
      <c r="F59" s="1211" t="s">
        <v>512</v>
      </c>
      <c r="G59" s="1211" t="s">
        <v>790</v>
      </c>
      <c r="H59" s="1211" t="s">
        <v>531</v>
      </c>
      <c r="I59" s="1100" t="str">
        <f t="shared" si="24"/>
        <v>#REF!</v>
      </c>
      <c r="J59" s="413">
        <v>10.0</v>
      </c>
      <c r="K59" s="413">
        <v>2024.0</v>
      </c>
      <c r="L59" s="1277">
        <v>45566.0</v>
      </c>
      <c r="M59" s="1278">
        <v>45587.0</v>
      </c>
      <c r="N59" s="490">
        <v>16.0</v>
      </c>
      <c r="O59" s="1084">
        <f t="shared" si="18"/>
        <v>0.6956521739</v>
      </c>
      <c r="P59" s="231" t="str">
        <f t="shared" si="19"/>
        <v>#REF!</v>
      </c>
      <c r="Q59" s="1205" t="str">
        <f t="shared" si="21"/>
        <v>#REF!</v>
      </c>
      <c r="R59" s="1101"/>
      <c r="S59" s="1276" t="s">
        <v>525</v>
      </c>
      <c r="T59" s="1211" t="s">
        <v>2118</v>
      </c>
      <c r="U59" s="1084" t="str">
        <f t="shared" si="5"/>
        <v>#REF!</v>
      </c>
      <c r="V59" s="1102" t="str">
        <f t="shared" si="6"/>
        <v>#REF!</v>
      </c>
      <c r="W59" s="1102" t="str">
        <f t="shared" si="7"/>
        <v>#REF!</v>
      </c>
      <c r="X59" s="1102" t="str">
        <f t="shared" si="8"/>
        <v>#REF!</v>
      </c>
      <c r="Y59" s="1103">
        <f t="shared" si="9"/>
        <v>1</v>
      </c>
      <c r="Z59" s="1104" t="str">
        <f t="shared" si="10"/>
        <v>#REF!</v>
      </c>
      <c r="AA59" s="1085" t="str">
        <f t="shared" si="11"/>
        <v>#REF!</v>
      </c>
      <c r="AB59" s="1085" t="str">
        <f t="shared" si="12"/>
        <v>#REF!</v>
      </c>
      <c r="AC59" s="1105" t="str">
        <f t="shared" si="13"/>
        <v>#REF!</v>
      </c>
      <c r="AD59" s="1105" t="str">
        <f t="shared" si="14"/>
        <v>#REF!</v>
      </c>
      <c r="AE59" s="1105" t="str">
        <f t="shared" si="15"/>
        <v>#REF!</v>
      </c>
      <c r="AF59" s="1106"/>
      <c r="AG59" s="1079"/>
      <c r="AH59" s="1090">
        <f t="shared" si="16"/>
        <v>23</v>
      </c>
      <c r="AI59" s="1090"/>
    </row>
    <row r="60" ht="15.0" customHeight="1">
      <c r="A60" s="1107">
        <v>60.0</v>
      </c>
      <c r="B60" s="1276">
        <v>464853.0</v>
      </c>
      <c r="C60" s="1211" t="s">
        <v>1355</v>
      </c>
      <c r="D60" s="1211" t="s">
        <v>1356</v>
      </c>
      <c r="E60" s="1211" t="s">
        <v>511</v>
      </c>
      <c r="F60" s="1211" t="s">
        <v>512</v>
      </c>
      <c r="G60" s="1211" t="s">
        <v>790</v>
      </c>
      <c r="H60" s="1211" t="s">
        <v>531</v>
      </c>
      <c r="I60" s="1100" t="str">
        <f t="shared" si="24"/>
        <v>#REF!</v>
      </c>
      <c r="J60" s="413">
        <v>10.0</v>
      </c>
      <c r="K60" s="413">
        <v>2024.0</v>
      </c>
      <c r="L60" s="1277">
        <v>45588.0</v>
      </c>
      <c r="M60" s="1278">
        <v>45596.0</v>
      </c>
      <c r="N60" s="490">
        <v>3.5</v>
      </c>
      <c r="O60" s="1084">
        <f t="shared" si="18"/>
        <v>0.152173913</v>
      </c>
      <c r="P60" s="231" t="str">
        <f t="shared" si="19"/>
        <v>#REF!</v>
      </c>
      <c r="Q60" s="1205" t="str">
        <f t="shared" si="21"/>
        <v>#REF!</v>
      </c>
      <c r="R60" s="1101"/>
      <c r="S60" s="1276" t="s">
        <v>525</v>
      </c>
      <c r="T60" s="1211" t="s">
        <v>2118</v>
      </c>
      <c r="U60" s="1084" t="str">
        <f t="shared" si="5"/>
        <v>#REF!</v>
      </c>
      <c r="V60" s="1102" t="str">
        <f t="shared" si="6"/>
        <v>#REF!</v>
      </c>
      <c r="W60" s="1102" t="str">
        <f t="shared" si="7"/>
        <v>#REF!</v>
      </c>
      <c r="X60" s="1102" t="str">
        <f t="shared" si="8"/>
        <v>#REF!</v>
      </c>
      <c r="Y60" s="1103">
        <f t="shared" si="9"/>
        <v>1</v>
      </c>
      <c r="Z60" s="1104" t="str">
        <f t="shared" si="10"/>
        <v>#REF!</v>
      </c>
      <c r="AA60" s="1085" t="str">
        <f t="shared" si="11"/>
        <v>#REF!</v>
      </c>
      <c r="AB60" s="1085" t="str">
        <f t="shared" si="12"/>
        <v>#REF!</v>
      </c>
      <c r="AC60" s="1105" t="str">
        <f t="shared" si="13"/>
        <v>#REF!</v>
      </c>
      <c r="AD60" s="1105" t="str">
        <f t="shared" si="14"/>
        <v>#REF!</v>
      </c>
      <c r="AE60" s="1105" t="str">
        <f t="shared" si="15"/>
        <v>#REF!</v>
      </c>
      <c r="AF60" s="1106"/>
      <c r="AG60" s="1079"/>
      <c r="AH60" s="1090">
        <f t="shared" si="16"/>
        <v>23</v>
      </c>
      <c r="AI60" s="1090"/>
    </row>
    <row r="61" ht="15.0" customHeight="1">
      <c r="A61" s="1098">
        <v>61.0</v>
      </c>
      <c r="B61" s="1276">
        <v>465485.0</v>
      </c>
      <c r="C61" s="1211" t="s">
        <v>1357</v>
      </c>
      <c r="D61" s="1211" t="s">
        <v>1358</v>
      </c>
      <c r="E61" s="1211" t="s">
        <v>511</v>
      </c>
      <c r="F61" s="1211" t="s">
        <v>512</v>
      </c>
      <c r="G61" s="1211" t="s">
        <v>790</v>
      </c>
      <c r="H61" s="1211" t="s">
        <v>531</v>
      </c>
      <c r="I61" s="1100" t="str">
        <f t="shared" si="24"/>
        <v>#REF!</v>
      </c>
      <c r="J61" s="413">
        <v>10.0</v>
      </c>
      <c r="K61" s="413">
        <v>2024.0</v>
      </c>
      <c r="L61" s="1277">
        <v>45566.0</v>
      </c>
      <c r="M61" s="1278">
        <v>45589.0</v>
      </c>
      <c r="N61" s="490">
        <v>18.0</v>
      </c>
      <c r="O61" s="1084">
        <f t="shared" si="18"/>
        <v>0.7826086957</v>
      </c>
      <c r="P61" s="231" t="str">
        <f t="shared" si="19"/>
        <v>#REF!</v>
      </c>
      <c r="Q61" s="1205" t="str">
        <f t="shared" si="21"/>
        <v>#REF!</v>
      </c>
      <c r="R61" s="1101"/>
      <c r="S61" s="1276" t="s">
        <v>525</v>
      </c>
      <c r="T61" s="1211" t="s">
        <v>2118</v>
      </c>
      <c r="U61" s="1084" t="str">
        <f t="shared" si="5"/>
        <v>#REF!</v>
      </c>
      <c r="V61" s="1102" t="str">
        <f t="shared" si="6"/>
        <v>#REF!</v>
      </c>
      <c r="W61" s="1102" t="str">
        <f t="shared" si="7"/>
        <v>#REF!</v>
      </c>
      <c r="X61" s="1102" t="str">
        <f t="shared" si="8"/>
        <v>#REF!</v>
      </c>
      <c r="Y61" s="1103">
        <f t="shared" si="9"/>
        <v>1</v>
      </c>
      <c r="Z61" s="1104" t="str">
        <f t="shared" si="10"/>
        <v>#REF!</v>
      </c>
      <c r="AA61" s="1085" t="str">
        <f t="shared" si="11"/>
        <v>#REF!</v>
      </c>
      <c r="AB61" s="1085" t="str">
        <f t="shared" si="12"/>
        <v>#REF!</v>
      </c>
      <c r="AC61" s="1105" t="str">
        <f t="shared" si="13"/>
        <v>#REF!</v>
      </c>
      <c r="AD61" s="1105" t="str">
        <f t="shared" si="14"/>
        <v>#REF!</v>
      </c>
      <c r="AE61" s="1105" t="str">
        <f t="shared" si="15"/>
        <v>#REF!</v>
      </c>
      <c r="AF61" s="1106"/>
      <c r="AG61" s="1079"/>
      <c r="AH61" s="1090">
        <f t="shared" si="16"/>
        <v>23</v>
      </c>
      <c r="AI61" s="1090"/>
    </row>
    <row r="62" ht="15.0" customHeight="1">
      <c r="A62" s="1107">
        <v>62.0</v>
      </c>
      <c r="B62" s="1276">
        <v>465485.0</v>
      </c>
      <c r="C62" s="1211" t="s">
        <v>1357</v>
      </c>
      <c r="D62" s="1211" t="s">
        <v>1358</v>
      </c>
      <c r="E62" s="1211" t="s">
        <v>511</v>
      </c>
      <c r="F62" s="1211" t="s">
        <v>512</v>
      </c>
      <c r="G62" s="1211" t="s">
        <v>790</v>
      </c>
      <c r="H62" s="1211" t="s">
        <v>531</v>
      </c>
      <c r="I62" s="1100" t="str">
        <f t="shared" si="24"/>
        <v>#REF!</v>
      </c>
      <c r="J62" s="413">
        <v>10.0</v>
      </c>
      <c r="K62" s="437">
        <v>2024.0</v>
      </c>
      <c r="L62" s="1277">
        <v>45590.0</v>
      </c>
      <c r="M62" s="1278">
        <v>45596.0</v>
      </c>
      <c r="N62" s="490">
        <v>2.5</v>
      </c>
      <c r="O62" s="1084">
        <f t="shared" si="18"/>
        <v>0.1086956522</v>
      </c>
      <c r="P62" s="231" t="str">
        <f t="shared" si="19"/>
        <v>#REF!</v>
      </c>
      <c r="Q62" s="1205" t="str">
        <f t="shared" si="21"/>
        <v>#REF!</v>
      </c>
      <c r="R62" s="1111"/>
      <c r="S62" s="1276" t="s">
        <v>525</v>
      </c>
      <c r="T62" s="1211" t="s">
        <v>2118</v>
      </c>
      <c r="U62" s="1084" t="str">
        <f t="shared" si="5"/>
        <v>#REF!</v>
      </c>
      <c r="V62" s="1102" t="str">
        <f t="shared" si="6"/>
        <v>#REF!</v>
      </c>
      <c r="W62" s="1102" t="str">
        <f t="shared" si="7"/>
        <v>#REF!</v>
      </c>
      <c r="X62" s="1102" t="str">
        <f t="shared" si="8"/>
        <v>#REF!</v>
      </c>
      <c r="Y62" s="1103">
        <f t="shared" si="9"/>
        <v>1</v>
      </c>
      <c r="Z62" s="1104" t="str">
        <f t="shared" si="10"/>
        <v>#REF!</v>
      </c>
      <c r="AA62" s="1085" t="str">
        <f t="shared" si="11"/>
        <v>#REF!</v>
      </c>
      <c r="AB62" s="1085" t="str">
        <f t="shared" si="12"/>
        <v>#REF!</v>
      </c>
      <c r="AC62" s="1105" t="str">
        <f t="shared" si="13"/>
        <v>#REF!</v>
      </c>
      <c r="AD62" s="1105" t="str">
        <f t="shared" si="14"/>
        <v>#REF!</v>
      </c>
      <c r="AE62" s="1105" t="str">
        <f t="shared" si="15"/>
        <v>#REF!</v>
      </c>
      <c r="AF62" s="541"/>
      <c r="AG62" s="1079"/>
      <c r="AH62" s="1090">
        <f t="shared" si="16"/>
        <v>23</v>
      </c>
      <c r="AI62" s="1090"/>
    </row>
    <row r="63" ht="15.0" customHeight="1">
      <c r="A63" s="1098">
        <v>63.0</v>
      </c>
      <c r="B63" s="1276">
        <v>465801.0</v>
      </c>
      <c r="C63" s="1211" t="s">
        <v>1360</v>
      </c>
      <c r="D63" s="1211" t="s">
        <v>1361</v>
      </c>
      <c r="E63" s="1211" t="s">
        <v>511</v>
      </c>
      <c r="F63" s="1211" t="s">
        <v>512</v>
      </c>
      <c r="G63" s="1211" t="s">
        <v>893</v>
      </c>
      <c r="H63" s="1211" t="s">
        <v>514</v>
      </c>
      <c r="I63" s="1100" t="str">
        <f t="shared" si="24"/>
        <v>#REF!</v>
      </c>
      <c r="J63" s="413">
        <v>10.0</v>
      </c>
      <c r="K63" s="413">
        <v>2024.0</v>
      </c>
      <c r="L63" s="1277">
        <v>45566.0</v>
      </c>
      <c r="M63" s="1278">
        <v>45596.0</v>
      </c>
      <c r="N63" s="490">
        <v>23.0</v>
      </c>
      <c r="O63" s="1084">
        <f t="shared" si="18"/>
        <v>1</v>
      </c>
      <c r="P63" s="231" t="str">
        <f t="shared" si="19"/>
        <v>#REF!</v>
      </c>
      <c r="Q63" s="1205" t="str">
        <f t="shared" si="21"/>
        <v>#REF!</v>
      </c>
      <c r="R63" s="1101"/>
      <c r="S63" s="1276" t="s">
        <v>525</v>
      </c>
      <c r="T63" s="1211" t="s">
        <v>2118</v>
      </c>
      <c r="U63" s="1084" t="str">
        <f t="shared" si="5"/>
        <v>#REF!</v>
      </c>
      <c r="V63" s="1102" t="str">
        <f t="shared" si="6"/>
        <v>#REF!</v>
      </c>
      <c r="W63" s="1102" t="str">
        <f t="shared" si="7"/>
        <v>#REF!</v>
      </c>
      <c r="X63" s="1102" t="str">
        <f t="shared" si="8"/>
        <v>#REF!</v>
      </c>
      <c r="Y63" s="1103">
        <f t="shared" si="9"/>
        <v>1</v>
      </c>
      <c r="Z63" s="1104" t="str">
        <f t="shared" si="10"/>
        <v>#REF!</v>
      </c>
      <c r="AA63" s="1085" t="str">
        <f t="shared" si="11"/>
        <v>#REF!</v>
      </c>
      <c r="AB63" s="1085" t="str">
        <f t="shared" si="12"/>
        <v>#REF!</v>
      </c>
      <c r="AC63" s="1105" t="str">
        <f t="shared" si="13"/>
        <v>#REF!</v>
      </c>
      <c r="AD63" s="1105" t="str">
        <f t="shared" si="14"/>
        <v>#REF!</v>
      </c>
      <c r="AE63" s="1105" t="str">
        <f t="shared" si="15"/>
        <v>#REF!</v>
      </c>
      <c r="AF63" s="1106"/>
      <c r="AG63" s="1079"/>
      <c r="AH63" s="1090">
        <f t="shared" si="16"/>
        <v>23</v>
      </c>
      <c r="AI63" s="1090"/>
    </row>
    <row r="64" ht="15.0" customHeight="1">
      <c r="A64" s="1107">
        <v>64.0</v>
      </c>
      <c r="B64" s="1276">
        <v>466133.0</v>
      </c>
      <c r="C64" s="1211" t="s">
        <v>1568</v>
      </c>
      <c r="D64" s="1211" t="s">
        <v>1569</v>
      </c>
      <c r="E64" s="1211" t="s">
        <v>511</v>
      </c>
      <c r="F64" s="1211" t="s">
        <v>663</v>
      </c>
      <c r="G64" s="1211" t="s">
        <v>787</v>
      </c>
      <c r="H64" s="1211" t="s">
        <v>1570</v>
      </c>
      <c r="I64" s="1100" t="str">
        <f t="shared" si="24"/>
        <v>#REF!</v>
      </c>
      <c r="J64" s="413">
        <v>10.0</v>
      </c>
      <c r="K64" s="413">
        <v>2024.0</v>
      </c>
      <c r="L64" s="1277">
        <v>45566.0</v>
      </c>
      <c r="M64" s="1278">
        <v>45596.0</v>
      </c>
      <c r="N64" s="490">
        <v>6.9</v>
      </c>
      <c r="O64" s="1084">
        <f t="shared" si="18"/>
        <v>0.3</v>
      </c>
      <c r="P64" s="231" t="str">
        <f t="shared" si="19"/>
        <v>#REF!</v>
      </c>
      <c r="Q64" s="1205" t="str">
        <f t="shared" si="21"/>
        <v>#REF!</v>
      </c>
      <c r="R64" s="1101"/>
      <c r="S64" s="1276" t="s">
        <v>525</v>
      </c>
      <c r="T64" s="1211" t="s">
        <v>2118</v>
      </c>
      <c r="U64" s="1084" t="str">
        <f t="shared" si="5"/>
        <v>#REF!</v>
      </c>
      <c r="V64" s="1102" t="str">
        <f t="shared" si="6"/>
        <v>#REF!</v>
      </c>
      <c r="W64" s="1102" t="str">
        <f t="shared" si="7"/>
        <v>#REF!</v>
      </c>
      <c r="X64" s="1102" t="str">
        <f t="shared" si="8"/>
        <v>#REF!</v>
      </c>
      <c r="Y64" s="1103">
        <f t="shared" si="9"/>
        <v>1</v>
      </c>
      <c r="Z64" s="1104" t="str">
        <f t="shared" si="10"/>
        <v>#REF!</v>
      </c>
      <c r="AA64" s="1085" t="str">
        <f t="shared" si="11"/>
        <v>#REF!</v>
      </c>
      <c r="AB64" s="1085" t="str">
        <f t="shared" si="12"/>
        <v>#REF!</v>
      </c>
      <c r="AC64" s="1105" t="str">
        <f t="shared" si="13"/>
        <v>#REF!</v>
      </c>
      <c r="AD64" s="1105" t="str">
        <f t="shared" si="14"/>
        <v>#REF!</v>
      </c>
      <c r="AE64" s="1105" t="str">
        <f t="shared" si="15"/>
        <v>#REF!</v>
      </c>
      <c r="AF64" s="1106"/>
      <c r="AG64" s="1079"/>
      <c r="AH64" s="1090">
        <f t="shared" si="16"/>
        <v>23</v>
      </c>
      <c r="AI64" s="1090"/>
    </row>
    <row r="65" ht="15.0" customHeight="1">
      <c r="A65" s="1098">
        <v>65.0</v>
      </c>
      <c r="B65" s="1276">
        <v>434722.0</v>
      </c>
      <c r="C65" s="1211" t="s">
        <v>2244</v>
      </c>
      <c r="D65" s="1211" t="s">
        <v>2245</v>
      </c>
      <c r="E65" s="1211" t="s">
        <v>511</v>
      </c>
      <c r="F65" s="1211" t="s">
        <v>564</v>
      </c>
      <c r="G65" s="1211" t="s">
        <v>665</v>
      </c>
      <c r="H65" s="1211" t="s">
        <v>925</v>
      </c>
      <c r="I65" s="1100" t="str">
        <f t="shared" si="24"/>
        <v>#REF!</v>
      </c>
      <c r="J65" s="413">
        <v>10.0</v>
      </c>
      <c r="K65" s="413">
        <v>2024.0</v>
      </c>
      <c r="L65" s="1277">
        <v>45566.0</v>
      </c>
      <c r="M65" s="1278">
        <v>45596.0</v>
      </c>
      <c r="N65" s="490">
        <v>23.0</v>
      </c>
      <c r="O65" s="1084">
        <f t="shared" si="18"/>
        <v>1</v>
      </c>
      <c r="P65" s="231" t="str">
        <f t="shared" si="19"/>
        <v>#REF!</v>
      </c>
      <c r="Q65" s="1205" t="str">
        <f t="shared" si="21"/>
        <v>#REF!</v>
      </c>
      <c r="R65" s="1101"/>
      <c r="S65" s="1276" t="s">
        <v>525</v>
      </c>
      <c r="T65" s="1211" t="s">
        <v>2118</v>
      </c>
      <c r="U65" s="1084" t="str">
        <f t="shared" si="5"/>
        <v>#REF!</v>
      </c>
      <c r="V65" s="1102" t="str">
        <f t="shared" si="6"/>
        <v>#REF!</v>
      </c>
      <c r="W65" s="1102" t="str">
        <f t="shared" si="7"/>
        <v>#REF!</v>
      </c>
      <c r="X65" s="1102" t="str">
        <f t="shared" si="8"/>
        <v>#REF!</v>
      </c>
      <c r="Y65" s="1103">
        <f t="shared" si="9"/>
        <v>1</v>
      </c>
      <c r="Z65" s="1104" t="str">
        <f t="shared" si="10"/>
        <v>#REF!</v>
      </c>
      <c r="AA65" s="1085" t="str">
        <f t="shared" si="11"/>
        <v>#REF!</v>
      </c>
      <c r="AB65" s="1085" t="str">
        <f t="shared" si="12"/>
        <v>#REF!</v>
      </c>
      <c r="AC65" s="1105" t="str">
        <f t="shared" si="13"/>
        <v>#REF!</v>
      </c>
      <c r="AD65" s="1105" t="str">
        <f t="shared" si="14"/>
        <v>#REF!</v>
      </c>
      <c r="AE65" s="1105" t="str">
        <f t="shared" si="15"/>
        <v>#REF!</v>
      </c>
      <c r="AF65" s="1106"/>
      <c r="AG65" s="1079"/>
      <c r="AH65" s="1090">
        <f t="shared" si="16"/>
        <v>23</v>
      </c>
      <c r="AI65" s="1090"/>
    </row>
    <row r="66" ht="15.0" customHeight="1">
      <c r="A66" s="1098">
        <v>67.0</v>
      </c>
      <c r="B66" s="1276">
        <v>470251.0</v>
      </c>
      <c r="C66" s="1211" t="s">
        <v>2271</v>
      </c>
      <c r="D66" s="1211" t="s">
        <v>2272</v>
      </c>
      <c r="E66" s="1211" t="s">
        <v>511</v>
      </c>
      <c r="F66" s="1211" t="s">
        <v>512</v>
      </c>
      <c r="G66" s="1211" t="s">
        <v>790</v>
      </c>
      <c r="H66" s="1211" t="s">
        <v>531</v>
      </c>
      <c r="I66" s="1100" t="str">
        <f t="shared" si="24"/>
        <v>#REF!</v>
      </c>
      <c r="J66" s="413">
        <v>10.0</v>
      </c>
      <c r="K66" s="413">
        <v>2024.0</v>
      </c>
      <c r="L66" s="1277">
        <v>45566.0</v>
      </c>
      <c r="M66" s="1278">
        <v>45579.0</v>
      </c>
      <c r="N66" s="490">
        <v>10.0</v>
      </c>
      <c r="O66" s="1084">
        <f t="shared" si="18"/>
        <v>0.4347826087</v>
      </c>
      <c r="P66" s="231" t="str">
        <f t="shared" si="19"/>
        <v>#REF!</v>
      </c>
      <c r="Q66" s="1205" t="str">
        <f t="shared" si="21"/>
        <v>#REF!</v>
      </c>
      <c r="R66" s="1101"/>
      <c r="S66" s="1276" t="s">
        <v>525</v>
      </c>
      <c r="T66" s="1211" t="s">
        <v>2118</v>
      </c>
      <c r="U66" s="1084" t="str">
        <f t="shared" si="5"/>
        <v>#REF!</v>
      </c>
      <c r="V66" s="1102" t="str">
        <f t="shared" si="6"/>
        <v>#REF!</v>
      </c>
      <c r="W66" s="1102" t="str">
        <f t="shared" si="7"/>
        <v>#REF!</v>
      </c>
      <c r="X66" s="1102" t="str">
        <f t="shared" si="8"/>
        <v>#REF!</v>
      </c>
      <c r="Y66" s="1103">
        <f t="shared" si="9"/>
        <v>1</v>
      </c>
      <c r="Z66" s="1104" t="str">
        <f t="shared" si="10"/>
        <v>#REF!</v>
      </c>
      <c r="AA66" s="1085" t="str">
        <f t="shared" si="11"/>
        <v>#REF!</v>
      </c>
      <c r="AB66" s="1085" t="str">
        <f t="shared" si="12"/>
        <v>#REF!</v>
      </c>
      <c r="AC66" s="1105" t="str">
        <f t="shared" si="13"/>
        <v>#REF!</v>
      </c>
      <c r="AD66" s="1105" t="str">
        <f t="shared" si="14"/>
        <v>#REF!</v>
      </c>
      <c r="AE66" s="1105" t="str">
        <f t="shared" si="15"/>
        <v>#REF!</v>
      </c>
      <c r="AF66" s="1106"/>
      <c r="AG66" s="1079"/>
      <c r="AH66" s="1090">
        <f t="shared" si="16"/>
        <v>23</v>
      </c>
      <c r="AI66" s="1090"/>
    </row>
    <row r="67" ht="15.0" customHeight="1">
      <c r="A67" s="1319">
        <v>68.0</v>
      </c>
      <c r="B67" s="1320">
        <v>155317.0</v>
      </c>
      <c r="C67" s="1321" t="s">
        <v>1273</v>
      </c>
      <c r="D67" s="1321" t="s">
        <v>1274</v>
      </c>
      <c r="E67" s="1321" t="s">
        <v>511</v>
      </c>
      <c r="F67" s="1321" t="s">
        <v>564</v>
      </c>
      <c r="G67" s="1321" t="s">
        <v>893</v>
      </c>
      <c r="H67" s="1321" t="s">
        <v>633</v>
      </c>
      <c r="I67" s="1322" t="str">
        <f t="shared" si="24"/>
        <v>#REF!</v>
      </c>
      <c r="J67" s="1323">
        <v>10.0</v>
      </c>
      <c r="K67" s="1323">
        <v>2024.0</v>
      </c>
      <c r="L67" s="1324">
        <v>45566.0</v>
      </c>
      <c r="M67" s="1325">
        <v>45596.0</v>
      </c>
      <c r="N67" s="1326">
        <v>4.6</v>
      </c>
      <c r="O67" s="1327">
        <f t="shared" si="18"/>
        <v>0.2</v>
      </c>
      <c r="P67" s="1328" t="str">
        <f t="shared" si="19"/>
        <v>#REF!</v>
      </c>
      <c r="Q67" s="1329" t="str">
        <f t="shared" si="21"/>
        <v>#REF!</v>
      </c>
      <c r="R67" s="1330"/>
      <c r="S67" s="1320"/>
      <c r="T67" s="1321"/>
      <c r="U67" s="1327" t="str">
        <f t="shared" si="5"/>
        <v>#REF!</v>
      </c>
      <c r="V67" s="1331" t="str">
        <f t="shared" si="6"/>
        <v>#REF!</v>
      </c>
      <c r="W67" s="1331" t="str">
        <f t="shared" si="7"/>
        <v>#REF!</v>
      </c>
      <c r="X67" s="1331" t="str">
        <f t="shared" si="8"/>
        <v>#REF!</v>
      </c>
      <c r="Y67" s="1332">
        <f t="shared" si="9"/>
        <v>1.019047619</v>
      </c>
      <c r="Z67" s="1333" t="str">
        <f t="shared" si="10"/>
        <v>#REF!</v>
      </c>
      <c r="AA67" s="1334" t="str">
        <f t="shared" si="11"/>
        <v>#REF!</v>
      </c>
      <c r="AB67" s="1334" t="str">
        <f t="shared" si="12"/>
        <v>#REF!</v>
      </c>
      <c r="AC67" s="1335" t="str">
        <f t="shared" si="13"/>
        <v>#REF!</v>
      </c>
      <c r="AD67" s="1335" t="str">
        <f t="shared" si="14"/>
        <v>#REF!</v>
      </c>
      <c r="AE67" s="1335" t="str">
        <f t="shared" si="15"/>
        <v>#REF!</v>
      </c>
      <c r="AF67" s="1336"/>
      <c r="AG67" s="1269"/>
      <c r="AH67" s="1090">
        <f t="shared" si="16"/>
        <v>23</v>
      </c>
      <c r="AI67" s="1337"/>
    </row>
    <row r="68" ht="15.0" customHeight="1">
      <c r="A68" s="1253">
        <v>69.0</v>
      </c>
      <c r="B68" s="1279">
        <v>272968.0</v>
      </c>
      <c r="C68" s="1305" t="s">
        <v>582</v>
      </c>
      <c r="D68" s="1280" t="s">
        <v>1365</v>
      </c>
      <c r="E68" s="1280" t="s">
        <v>511</v>
      </c>
      <c r="F68" s="1305" t="s">
        <v>512</v>
      </c>
      <c r="G68" s="1305" t="s">
        <v>893</v>
      </c>
      <c r="H68" s="1280" t="s">
        <v>514</v>
      </c>
      <c r="I68" s="1238" t="str">
        <f t="shared" si="24"/>
        <v>#REF!</v>
      </c>
      <c r="J68" s="1239">
        <v>10.0</v>
      </c>
      <c r="K68" s="1264">
        <v>2024.0</v>
      </c>
      <c r="L68" s="1281">
        <v>45566.0</v>
      </c>
      <c r="M68" s="1282">
        <v>45596.0</v>
      </c>
      <c r="N68" s="1242">
        <f t="shared" ref="N68:N73" si="25">NETWORKDAYS(L68,M68)</f>
        <v>23</v>
      </c>
      <c r="O68" s="1227">
        <f t="shared" si="18"/>
        <v>1</v>
      </c>
      <c r="P68" s="1243">
        <f t="shared" si="19"/>
        <v>1</v>
      </c>
      <c r="Q68" s="1338">
        <f t="shared" si="21"/>
        <v>1</v>
      </c>
      <c r="R68" s="1265"/>
      <c r="S68" s="1286" t="s">
        <v>517</v>
      </c>
      <c r="T68" s="1287" t="s">
        <v>1367</v>
      </c>
      <c r="U68" s="1227">
        <f t="shared" si="5"/>
        <v>1</v>
      </c>
      <c r="V68" s="1246">
        <f t="shared" si="6"/>
        <v>1</v>
      </c>
      <c r="W68" s="1246">
        <f t="shared" si="7"/>
        <v>1</v>
      </c>
      <c r="X68" s="1246">
        <f t="shared" si="8"/>
        <v>1</v>
      </c>
      <c r="Y68" s="1247">
        <f t="shared" si="9"/>
        <v>1</v>
      </c>
      <c r="Z68" s="1248" t="str">
        <f t="shared" si="10"/>
        <v>#REF!</v>
      </c>
      <c r="AA68" s="1249" t="str">
        <f t="shared" si="11"/>
        <v>#REF!</v>
      </c>
      <c r="AB68" s="1249" t="str">
        <f t="shared" si="12"/>
        <v>#REF!</v>
      </c>
      <c r="AC68" s="1250">
        <f t="shared" si="13"/>
        <v>0</v>
      </c>
      <c r="AD68" s="1250" t="str">
        <f t="shared" si="14"/>
        <v>#REF!</v>
      </c>
      <c r="AE68" s="1250" t="str">
        <f t="shared" si="15"/>
        <v>#REF!</v>
      </c>
      <c r="AF68" s="1255"/>
      <c r="AG68" s="1284"/>
      <c r="AH68" s="1090">
        <f t="shared" si="16"/>
        <v>23</v>
      </c>
      <c r="AI68" s="1252"/>
    </row>
    <row r="69" ht="15.0" customHeight="1">
      <c r="A69" s="1232">
        <v>70.0</v>
      </c>
      <c r="B69" s="1286">
        <v>277202.0</v>
      </c>
      <c r="C69" s="1306" t="s">
        <v>638</v>
      </c>
      <c r="D69" s="1287" t="s">
        <v>1369</v>
      </c>
      <c r="E69" s="1287" t="s">
        <v>511</v>
      </c>
      <c r="F69" s="1306" t="s">
        <v>512</v>
      </c>
      <c r="G69" s="1306" t="s">
        <v>787</v>
      </c>
      <c r="H69" s="1287" t="s">
        <v>570</v>
      </c>
      <c r="I69" s="1238" t="str">
        <f t="shared" si="24"/>
        <v>#REF!</v>
      </c>
      <c r="J69" s="1239">
        <v>10.0</v>
      </c>
      <c r="K69" s="1257">
        <v>2024.0</v>
      </c>
      <c r="L69" s="1288">
        <v>45566.0</v>
      </c>
      <c r="M69" s="1289">
        <v>45596.0</v>
      </c>
      <c r="N69" s="1242">
        <f t="shared" si="25"/>
        <v>23</v>
      </c>
      <c r="O69" s="1227">
        <f t="shared" si="18"/>
        <v>1</v>
      </c>
      <c r="P69" s="1243">
        <f t="shared" si="19"/>
        <v>1</v>
      </c>
      <c r="Q69" s="1338">
        <f t="shared" si="21"/>
        <v>1</v>
      </c>
      <c r="R69" s="1303"/>
      <c r="S69" s="1286" t="s">
        <v>517</v>
      </c>
      <c r="T69" s="1287" t="s">
        <v>1367</v>
      </c>
      <c r="U69" s="1259">
        <f t="shared" si="5"/>
        <v>1</v>
      </c>
      <c r="V69" s="1246">
        <f t="shared" si="6"/>
        <v>1</v>
      </c>
      <c r="W69" s="1247">
        <f t="shared" si="7"/>
        <v>1</v>
      </c>
      <c r="X69" s="1247">
        <f t="shared" si="8"/>
        <v>1</v>
      </c>
      <c r="Y69" s="1247">
        <f t="shared" si="9"/>
        <v>1</v>
      </c>
      <c r="Z69" s="1260" t="str">
        <f t="shared" si="10"/>
        <v>#REF!</v>
      </c>
      <c r="AA69" s="1261" t="str">
        <f t="shared" si="11"/>
        <v>#REF!</v>
      </c>
      <c r="AB69" s="1261" t="str">
        <f t="shared" si="12"/>
        <v>#REF!</v>
      </c>
      <c r="AC69" s="1262">
        <f t="shared" si="13"/>
        <v>0</v>
      </c>
      <c r="AD69" s="1262" t="str">
        <f t="shared" si="14"/>
        <v>#REF!</v>
      </c>
      <c r="AE69" s="1262" t="str">
        <f t="shared" si="15"/>
        <v>#REF!</v>
      </c>
      <c r="AF69" s="1245"/>
      <c r="AG69" s="1303"/>
      <c r="AH69" s="1090">
        <f t="shared" si="16"/>
        <v>23</v>
      </c>
      <c r="AI69" s="1266"/>
    </row>
    <row r="70" ht="15.0" customHeight="1">
      <c r="A70" s="1253">
        <v>71.0</v>
      </c>
      <c r="B70" s="1286">
        <v>281845.0</v>
      </c>
      <c r="C70" s="1306" t="s">
        <v>588</v>
      </c>
      <c r="D70" s="1287" t="s">
        <v>1371</v>
      </c>
      <c r="E70" s="1287" t="s">
        <v>511</v>
      </c>
      <c r="F70" s="1306" t="s">
        <v>512</v>
      </c>
      <c r="G70" s="1306" t="s">
        <v>771</v>
      </c>
      <c r="H70" s="1287" t="s">
        <v>541</v>
      </c>
      <c r="I70" s="1238" t="str">
        <f t="shared" si="24"/>
        <v>#REF!</v>
      </c>
      <c r="J70" s="1239">
        <v>10.0</v>
      </c>
      <c r="K70" s="1239">
        <v>2024.0</v>
      </c>
      <c r="L70" s="1288">
        <v>45566.0</v>
      </c>
      <c r="M70" s="1289">
        <v>45596.0</v>
      </c>
      <c r="N70" s="1242">
        <f t="shared" si="25"/>
        <v>23</v>
      </c>
      <c r="O70" s="1227">
        <f t="shared" si="18"/>
        <v>1</v>
      </c>
      <c r="P70" s="1243">
        <f t="shared" si="19"/>
        <v>1</v>
      </c>
      <c r="Q70" s="1338">
        <f t="shared" si="21"/>
        <v>1</v>
      </c>
      <c r="R70" s="1244"/>
      <c r="S70" s="1286" t="s">
        <v>517</v>
      </c>
      <c r="T70" s="1287" t="s">
        <v>1367</v>
      </c>
      <c r="U70" s="1227">
        <f t="shared" si="5"/>
        <v>1</v>
      </c>
      <c r="V70" s="1246">
        <f t="shared" si="6"/>
        <v>1</v>
      </c>
      <c r="W70" s="1246">
        <f t="shared" si="7"/>
        <v>1</v>
      </c>
      <c r="X70" s="1246">
        <f t="shared" si="8"/>
        <v>1</v>
      </c>
      <c r="Y70" s="1247">
        <f t="shared" si="9"/>
        <v>1</v>
      </c>
      <c r="Z70" s="1248" t="str">
        <f t="shared" si="10"/>
        <v>#REF!</v>
      </c>
      <c r="AA70" s="1249" t="str">
        <f t="shared" si="11"/>
        <v>#REF!</v>
      </c>
      <c r="AB70" s="1249" t="str">
        <f t="shared" si="12"/>
        <v>#REF!</v>
      </c>
      <c r="AC70" s="1250">
        <f t="shared" si="13"/>
        <v>0</v>
      </c>
      <c r="AD70" s="1250" t="str">
        <f t="shared" si="14"/>
        <v>#REF!</v>
      </c>
      <c r="AE70" s="1250" t="str">
        <f t="shared" si="15"/>
        <v>#REF!</v>
      </c>
      <c r="AF70" s="1251"/>
      <c r="AG70" s="1284"/>
      <c r="AH70" s="1090">
        <f t="shared" si="16"/>
        <v>23</v>
      </c>
      <c r="AI70" s="1252"/>
    </row>
    <row r="71" ht="15.0" customHeight="1">
      <c r="A71" s="1232">
        <v>72.0</v>
      </c>
      <c r="B71" s="1286">
        <v>291197.0</v>
      </c>
      <c r="C71" s="1306" t="s">
        <v>544</v>
      </c>
      <c r="D71" s="1287" t="s">
        <v>1374</v>
      </c>
      <c r="E71" s="1287" t="s">
        <v>511</v>
      </c>
      <c r="F71" s="1306" t="s">
        <v>546</v>
      </c>
      <c r="G71" s="1306" t="s">
        <v>787</v>
      </c>
      <c r="H71" s="1287" t="s">
        <v>596</v>
      </c>
      <c r="I71" s="1238" t="str">
        <f t="shared" si="24"/>
        <v>#REF!</v>
      </c>
      <c r="J71" s="1239">
        <v>10.0</v>
      </c>
      <c r="K71" s="1239">
        <v>2024.0</v>
      </c>
      <c r="L71" s="1288">
        <v>45566.0</v>
      </c>
      <c r="M71" s="1289">
        <v>45596.0</v>
      </c>
      <c r="N71" s="1242">
        <f t="shared" si="25"/>
        <v>23</v>
      </c>
      <c r="O71" s="1227">
        <f t="shared" si="18"/>
        <v>1</v>
      </c>
      <c r="P71" s="1243">
        <f t="shared" si="19"/>
        <v>1</v>
      </c>
      <c r="Q71" s="1338">
        <f t="shared" si="21"/>
        <v>1</v>
      </c>
      <c r="R71" s="1244"/>
      <c r="S71" s="1286" t="s">
        <v>517</v>
      </c>
      <c r="T71" s="1287" t="s">
        <v>1367</v>
      </c>
      <c r="U71" s="1227">
        <f t="shared" si="5"/>
        <v>1</v>
      </c>
      <c r="V71" s="1246">
        <f t="shared" si="6"/>
        <v>1</v>
      </c>
      <c r="W71" s="1246">
        <f t="shared" si="7"/>
        <v>1</v>
      </c>
      <c r="X71" s="1246">
        <f t="shared" si="8"/>
        <v>1</v>
      </c>
      <c r="Y71" s="1247">
        <f t="shared" si="9"/>
        <v>1</v>
      </c>
      <c r="Z71" s="1248" t="str">
        <f t="shared" si="10"/>
        <v>#REF!</v>
      </c>
      <c r="AA71" s="1249" t="str">
        <f t="shared" si="11"/>
        <v>#REF!</v>
      </c>
      <c r="AB71" s="1249" t="str">
        <f t="shared" si="12"/>
        <v>#REF!</v>
      </c>
      <c r="AC71" s="1250">
        <f t="shared" si="13"/>
        <v>0</v>
      </c>
      <c r="AD71" s="1250" t="str">
        <f t="shared" si="14"/>
        <v>#REF!</v>
      </c>
      <c r="AE71" s="1250" t="str">
        <f t="shared" si="15"/>
        <v>#REF!</v>
      </c>
      <c r="AF71" s="1251"/>
      <c r="AG71" s="1284"/>
      <c r="AH71" s="1090">
        <f t="shared" si="16"/>
        <v>23</v>
      </c>
      <c r="AI71" s="1252"/>
    </row>
    <row r="72" ht="15.0" customHeight="1">
      <c r="A72" s="1253">
        <v>73.0</v>
      </c>
      <c r="B72" s="1286">
        <v>293052.0</v>
      </c>
      <c r="C72" s="1306" t="s">
        <v>614</v>
      </c>
      <c r="D72" s="1287" t="s">
        <v>1375</v>
      </c>
      <c r="E72" s="1287" t="s">
        <v>511</v>
      </c>
      <c r="F72" s="1306" t="s">
        <v>546</v>
      </c>
      <c r="G72" s="1306" t="s">
        <v>790</v>
      </c>
      <c r="H72" s="1287" t="s">
        <v>616</v>
      </c>
      <c r="I72" s="1238" t="str">
        <f t="shared" si="24"/>
        <v>#REF!</v>
      </c>
      <c r="J72" s="1239">
        <v>10.0</v>
      </c>
      <c r="K72" s="1239">
        <v>2024.0</v>
      </c>
      <c r="L72" s="1288">
        <v>45566.0</v>
      </c>
      <c r="M72" s="1289">
        <v>45596.0</v>
      </c>
      <c r="N72" s="1242">
        <f t="shared" si="25"/>
        <v>23</v>
      </c>
      <c r="O72" s="1227">
        <f t="shared" si="18"/>
        <v>1</v>
      </c>
      <c r="P72" s="1243">
        <f t="shared" si="19"/>
        <v>1</v>
      </c>
      <c r="Q72" s="1338">
        <f t="shared" si="21"/>
        <v>1</v>
      </c>
      <c r="R72" s="1244"/>
      <c r="S72" s="1286" t="s">
        <v>517</v>
      </c>
      <c r="T72" s="1287" t="s">
        <v>1367</v>
      </c>
      <c r="U72" s="1227">
        <f t="shared" si="5"/>
        <v>1</v>
      </c>
      <c r="V72" s="1246">
        <f t="shared" si="6"/>
        <v>1</v>
      </c>
      <c r="W72" s="1246">
        <f t="shared" si="7"/>
        <v>1</v>
      </c>
      <c r="X72" s="1246">
        <f t="shared" si="8"/>
        <v>1</v>
      </c>
      <c r="Y72" s="1247">
        <f t="shared" si="9"/>
        <v>1</v>
      </c>
      <c r="Z72" s="1248" t="str">
        <f t="shared" si="10"/>
        <v>#REF!</v>
      </c>
      <c r="AA72" s="1249" t="str">
        <f t="shared" si="11"/>
        <v>#REF!</v>
      </c>
      <c r="AB72" s="1249" t="str">
        <f t="shared" si="12"/>
        <v>#REF!</v>
      </c>
      <c r="AC72" s="1250">
        <f t="shared" si="13"/>
        <v>0</v>
      </c>
      <c r="AD72" s="1250" t="str">
        <f t="shared" si="14"/>
        <v>#REF!</v>
      </c>
      <c r="AE72" s="1250" t="str">
        <f t="shared" si="15"/>
        <v>#REF!</v>
      </c>
      <c r="AF72" s="1251"/>
      <c r="AG72" s="1284"/>
      <c r="AH72" s="1090">
        <f t="shared" si="16"/>
        <v>23</v>
      </c>
      <c r="AI72" s="1252"/>
    </row>
    <row r="73" ht="15.0" customHeight="1">
      <c r="A73" s="1232">
        <v>74.0</v>
      </c>
      <c r="B73" s="1286">
        <v>427333.0</v>
      </c>
      <c r="C73" s="1306" t="s">
        <v>558</v>
      </c>
      <c r="D73" s="1287" t="s">
        <v>1378</v>
      </c>
      <c r="E73" s="1287" t="s">
        <v>511</v>
      </c>
      <c r="F73" s="1306" t="s">
        <v>512</v>
      </c>
      <c r="G73" s="1306" t="s">
        <v>771</v>
      </c>
      <c r="H73" s="1287" t="s">
        <v>541</v>
      </c>
      <c r="I73" s="1238" t="str">
        <f t="shared" si="24"/>
        <v>#REF!</v>
      </c>
      <c r="J73" s="1239">
        <v>10.0</v>
      </c>
      <c r="K73" s="1239">
        <v>2024.0</v>
      </c>
      <c r="L73" s="1288">
        <v>45566.0</v>
      </c>
      <c r="M73" s="1289">
        <v>45596.0</v>
      </c>
      <c r="N73" s="1242">
        <f t="shared" si="25"/>
        <v>23</v>
      </c>
      <c r="O73" s="1227">
        <f t="shared" si="18"/>
        <v>1</v>
      </c>
      <c r="P73" s="1243">
        <f t="shared" si="19"/>
        <v>1</v>
      </c>
      <c r="Q73" s="1338">
        <f t="shared" si="21"/>
        <v>1</v>
      </c>
      <c r="R73" s="1244"/>
      <c r="S73" s="1286" t="s">
        <v>517</v>
      </c>
      <c r="T73" s="1287" t="s">
        <v>1367</v>
      </c>
      <c r="U73" s="1227">
        <f t="shared" si="5"/>
        <v>1</v>
      </c>
      <c r="V73" s="1246">
        <f t="shared" si="6"/>
        <v>1</v>
      </c>
      <c r="W73" s="1246">
        <f t="shared" si="7"/>
        <v>1</v>
      </c>
      <c r="X73" s="1246">
        <f t="shared" si="8"/>
        <v>1</v>
      </c>
      <c r="Y73" s="1247">
        <f t="shared" si="9"/>
        <v>1</v>
      </c>
      <c r="Z73" s="1248" t="str">
        <f t="shared" si="10"/>
        <v>#REF!</v>
      </c>
      <c r="AA73" s="1249" t="str">
        <f t="shared" si="11"/>
        <v>#REF!</v>
      </c>
      <c r="AB73" s="1249" t="str">
        <f t="shared" si="12"/>
        <v>#REF!</v>
      </c>
      <c r="AC73" s="1250">
        <f t="shared" si="13"/>
        <v>0</v>
      </c>
      <c r="AD73" s="1250" t="str">
        <f t="shared" si="14"/>
        <v>#REF!</v>
      </c>
      <c r="AE73" s="1250" t="str">
        <f t="shared" si="15"/>
        <v>#REF!</v>
      </c>
      <c r="AF73" s="1251"/>
      <c r="AG73" s="1284"/>
      <c r="AH73" s="1090">
        <f t="shared" si="16"/>
        <v>23</v>
      </c>
      <c r="AI73" s="1252"/>
    </row>
    <row r="74" ht="15.0" customHeight="1">
      <c r="A74" s="1253">
        <v>75.0</v>
      </c>
      <c r="B74" s="1286">
        <v>428532.0</v>
      </c>
      <c r="C74" s="1306" t="s">
        <v>553</v>
      </c>
      <c r="D74" s="1287" t="s">
        <v>1381</v>
      </c>
      <c r="E74" s="1287" t="s">
        <v>511</v>
      </c>
      <c r="F74" s="1306" t="s">
        <v>546</v>
      </c>
      <c r="G74" s="1306" t="s">
        <v>790</v>
      </c>
      <c r="H74" s="1287" t="s">
        <v>616</v>
      </c>
      <c r="I74" s="1238" t="str">
        <f t="shared" si="24"/>
        <v>#REF!</v>
      </c>
      <c r="J74" s="1239">
        <v>10.0</v>
      </c>
      <c r="K74" s="1239">
        <v>2024.0</v>
      </c>
      <c r="L74" s="1288">
        <v>45566.0</v>
      </c>
      <c r="M74" s="1289">
        <v>45596.0</v>
      </c>
      <c r="N74" s="1242">
        <v>22.0</v>
      </c>
      <c r="O74" s="1227">
        <f t="shared" si="18"/>
        <v>0.9565217391</v>
      </c>
      <c r="P74" s="1243">
        <f t="shared" si="19"/>
        <v>0.957</v>
      </c>
      <c r="Q74" s="1338">
        <f t="shared" si="21"/>
        <v>0.957</v>
      </c>
      <c r="R74" s="1244"/>
      <c r="S74" s="1286" t="s">
        <v>517</v>
      </c>
      <c r="T74" s="1287" t="s">
        <v>1367</v>
      </c>
      <c r="U74" s="1227">
        <f t="shared" si="5"/>
        <v>0.957</v>
      </c>
      <c r="V74" s="1246">
        <f t="shared" si="6"/>
        <v>0.957</v>
      </c>
      <c r="W74" s="1246">
        <f t="shared" si="7"/>
        <v>0.957</v>
      </c>
      <c r="X74" s="1246">
        <f t="shared" si="8"/>
        <v>1</v>
      </c>
      <c r="Y74" s="1247">
        <f t="shared" si="9"/>
        <v>0.9565217391</v>
      </c>
      <c r="Z74" s="1248" t="str">
        <f t="shared" si="10"/>
        <v>#REF!</v>
      </c>
      <c r="AA74" s="1249" t="str">
        <f t="shared" si="11"/>
        <v>#REF!</v>
      </c>
      <c r="AB74" s="1249" t="str">
        <f t="shared" si="12"/>
        <v>#REF!</v>
      </c>
      <c r="AC74" s="1250">
        <f t="shared" si="13"/>
        <v>0</v>
      </c>
      <c r="AD74" s="1250" t="str">
        <f t="shared" si="14"/>
        <v>#REF!</v>
      </c>
      <c r="AE74" s="1250" t="str">
        <f t="shared" si="15"/>
        <v>#REF!</v>
      </c>
      <c r="AF74" s="1251"/>
      <c r="AG74" s="1284"/>
      <c r="AH74" s="1090">
        <f t="shared" si="16"/>
        <v>22</v>
      </c>
      <c r="AI74" s="1252"/>
    </row>
    <row r="75" ht="15.0" customHeight="1">
      <c r="A75" s="1232">
        <v>76.0</v>
      </c>
      <c r="B75" s="1286">
        <v>434038.0</v>
      </c>
      <c r="C75" s="1306" t="s">
        <v>594</v>
      </c>
      <c r="D75" s="1306" t="s">
        <v>1384</v>
      </c>
      <c r="E75" s="1287" t="s">
        <v>511</v>
      </c>
      <c r="F75" s="1306" t="s">
        <v>546</v>
      </c>
      <c r="G75" s="1306" t="s">
        <v>787</v>
      </c>
      <c r="H75" s="1287" t="s">
        <v>596</v>
      </c>
      <c r="I75" s="1238" t="str">
        <f t="shared" si="24"/>
        <v>#REF!</v>
      </c>
      <c r="J75" s="1239">
        <v>10.0</v>
      </c>
      <c r="K75" s="1257">
        <v>2024.0</v>
      </c>
      <c r="L75" s="1288">
        <v>45566.0</v>
      </c>
      <c r="M75" s="1289">
        <v>45596.0</v>
      </c>
      <c r="N75" s="1242">
        <f>NETWORKDAYS(L75,M75)</f>
        <v>23</v>
      </c>
      <c r="O75" s="1227">
        <f t="shared" si="18"/>
        <v>1</v>
      </c>
      <c r="P75" s="1243">
        <f t="shared" si="19"/>
        <v>1</v>
      </c>
      <c r="Q75" s="1338">
        <f t="shared" si="21"/>
        <v>1</v>
      </c>
      <c r="R75" s="1258"/>
      <c r="S75" s="1286" t="s">
        <v>517</v>
      </c>
      <c r="T75" s="1287" t="s">
        <v>1367</v>
      </c>
      <c r="U75" s="1259">
        <f t="shared" si="5"/>
        <v>1</v>
      </c>
      <c r="V75" s="1246">
        <f t="shared" si="6"/>
        <v>1</v>
      </c>
      <c r="W75" s="1247">
        <f t="shared" si="7"/>
        <v>1</v>
      </c>
      <c r="X75" s="1247">
        <f t="shared" si="8"/>
        <v>1</v>
      </c>
      <c r="Y75" s="1247">
        <f t="shared" si="9"/>
        <v>1</v>
      </c>
      <c r="Z75" s="1248" t="str">
        <f t="shared" si="10"/>
        <v>#REF!</v>
      </c>
      <c r="AA75" s="1261" t="str">
        <f t="shared" si="11"/>
        <v>#REF!</v>
      </c>
      <c r="AB75" s="1261" t="str">
        <f t="shared" si="12"/>
        <v>#REF!</v>
      </c>
      <c r="AC75" s="1262">
        <f t="shared" si="13"/>
        <v>0</v>
      </c>
      <c r="AD75" s="1262" t="str">
        <f t="shared" si="14"/>
        <v>#REF!</v>
      </c>
      <c r="AE75" s="1262" t="str">
        <f t="shared" si="15"/>
        <v>#REF!</v>
      </c>
      <c r="AF75" s="1251"/>
      <c r="AG75" s="1300"/>
      <c r="AH75" s="1090">
        <f t="shared" si="16"/>
        <v>23</v>
      </c>
      <c r="AI75" s="1266"/>
    </row>
    <row r="76" ht="15.0" customHeight="1">
      <c r="A76" s="1253">
        <v>77.0</v>
      </c>
      <c r="B76" s="1286">
        <v>441534.0</v>
      </c>
      <c r="C76" s="1306" t="s">
        <v>509</v>
      </c>
      <c r="D76" s="1287" t="s">
        <v>1388</v>
      </c>
      <c r="E76" s="1287" t="s">
        <v>511</v>
      </c>
      <c r="F76" s="1306" t="s">
        <v>512</v>
      </c>
      <c r="G76" s="1306" t="s">
        <v>893</v>
      </c>
      <c r="H76" s="1287" t="s">
        <v>514</v>
      </c>
      <c r="I76" s="1238" t="str">
        <f t="shared" si="24"/>
        <v>#REF!</v>
      </c>
      <c r="J76" s="1239">
        <v>10.0</v>
      </c>
      <c r="K76" s="1264">
        <v>2024.0</v>
      </c>
      <c r="L76" s="1288">
        <v>45566.0</v>
      </c>
      <c r="M76" s="1289">
        <v>45596.0</v>
      </c>
      <c r="N76" s="1242">
        <v>22.5</v>
      </c>
      <c r="O76" s="1227">
        <f t="shared" si="18"/>
        <v>0.9782608696</v>
      </c>
      <c r="P76" s="1243">
        <f t="shared" si="19"/>
        <v>0.978</v>
      </c>
      <c r="Q76" s="1338">
        <f t="shared" si="21"/>
        <v>0.978</v>
      </c>
      <c r="R76" s="1265"/>
      <c r="S76" s="1286" t="s">
        <v>517</v>
      </c>
      <c r="T76" s="1287" t="s">
        <v>1367</v>
      </c>
      <c r="U76" s="1227">
        <f t="shared" si="5"/>
        <v>0.978</v>
      </c>
      <c r="V76" s="1246">
        <f t="shared" si="6"/>
        <v>0.978</v>
      </c>
      <c r="W76" s="1246">
        <f t="shared" si="7"/>
        <v>0.978</v>
      </c>
      <c r="X76" s="1246">
        <f t="shared" si="8"/>
        <v>1</v>
      </c>
      <c r="Y76" s="1247">
        <f t="shared" si="9"/>
        <v>0.9782608696</v>
      </c>
      <c r="Z76" s="1248" t="str">
        <f t="shared" si="10"/>
        <v>#REF!</v>
      </c>
      <c r="AA76" s="1249" t="str">
        <f t="shared" si="11"/>
        <v>#REF!</v>
      </c>
      <c r="AB76" s="1249" t="str">
        <f t="shared" si="12"/>
        <v>#REF!</v>
      </c>
      <c r="AC76" s="1250">
        <f t="shared" si="13"/>
        <v>0</v>
      </c>
      <c r="AD76" s="1250" t="str">
        <f t="shared" si="14"/>
        <v>#REF!</v>
      </c>
      <c r="AE76" s="1250" t="str">
        <f t="shared" si="15"/>
        <v>#REF!</v>
      </c>
      <c r="AF76" s="1255"/>
      <c r="AG76" s="1284"/>
      <c r="AH76" s="1090">
        <f t="shared" si="16"/>
        <v>22.5</v>
      </c>
      <c r="AI76" s="1252"/>
    </row>
    <row r="77" ht="15.0" customHeight="1">
      <c r="A77" s="1232">
        <v>78.0</v>
      </c>
      <c r="B77" s="1286">
        <v>465483.0</v>
      </c>
      <c r="C77" s="1306" t="s">
        <v>458</v>
      </c>
      <c r="D77" s="1287" t="s">
        <v>459</v>
      </c>
      <c r="E77" s="1287" t="s">
        <v>511</v>
      </c>
      <c r="F77" s="1306" t="s">
        <v>512</v>
      </c>
      <c r="G77" s="1306" t="s">
        <v>790</v>
      </c>
      <c r="H77" s="1287" t="s">
        <v>531</v>
      </c>
      <c r="I77" s="1238" t="str">
        <f t="shared" si="24"/>
        <v>#REF!</v>
      </c>
      <c r="J77" s="1239">
        <v>10.0</v>
      </c>
      <c r="K77" s="1239">
        <v>2024.0</v>
      </c>
      <c r="L77" s="1288">
        <v>45566.0</v>
      </c>
      <c r="M77" s="1289">
        <v>45596.0</v>
      </c>
      <c r="N77" s="1242">
        <f t="shared" ref="N77:N80" si="26">NETWORKDAYS(L77,M77)</f>
        <v>23</v>
      </c>
      <c r="O77" s="1227">
        <f t="shared" si="18"/>
        <v>1</v>
      </c>
      <c r="P77" s="1243">
        <f t="shared" si="19"/>
        <v>1</v>
      </c>
      <c r="Q77" s="1338">
        <f t="shared" si="21"/>
        <v>1</v>
      </c>
      <c r="R77" s="1244"/>
      <c r="S77" s="1286" t="s">
        <v>517</v>
      </c>
      <c r="T77" s="1287" t="s">
        <v>1367</v>
      </c>
      <c r="U77" s="1227">
        <f t="shared" si="5"/>
        <v>1</v>
      </c>
      <c r="V77" s="1246">
        <f t="shared" si="6"/>
        <v>1</v>
      </c>
      <c r="W77" s="1246">
        <f t="shared" si="7"/>
        <v>1</v>
      </c>
      <c r="X77" s="1246">
        <f t="shared" si="8"/>
        <v>1</v>
      </c>
      <c r="Y77" s="1247">
        <f t="shared" si="9"/>
        <v>1</v>
      </c>
      <c r="Z77" s="1248" t="str">
        <f t="shared" si="10"/>
        <v>#REF!</v>
      </c>
      <c r="AA77" s="1249" t="str">
        <f t="shared" si="11"/>
        <v>#REF!</v>
      </c>
      <c r="AB77" s="1249" t="str">
        <f t="shared" si="12"/>
        <v>#REF!</v>
      </c>
      <c r="AC77" s="1250">
        <f t="shared" si="13"/>
        <v>0</v>
      </c>
      <c r="AD77" s="1250" t="str">
        <f t="shared" si="14"/>
        <v>#REF!</v>
      </c>
      <c r="AE77" s="1250" t="str">
        <f t="shared" si="15"/>
        <v>#REF!</v>
      </c>
      <c r="AF77" s="1251"/>
      <c r="AG77" s="1284"/>
      <c r="AH77" s="1090">
        <f t="shared" si="16"/>
        <v>23</v>
      </c>
      <c r="AI77" s="1252"/>
    </row>
    <row r="78" ht="15.0" customHeight="1">
      <c r="A78" s="1098">
        <v>79.0</v>
      </c>
      <c r="B78" s="519">
        <v>459635.0</v>
      </c>
      <c r="C78" s="531" t="s">
        <v>1086</v>
      </c>
      <c r="D78" s="1273" t="s">
        <v>1434</v>
      </c>
      <c r="E78" s="1273" t="s">
        <v>511</v>
      </c>
      <c r="F78" s="531" t="s">
        <v>564</v>
      </c>
      <c r="G78" s="531" t="s">
        <v>790</v>
      </c>
      <c r="H78" s="1273" t="s">
        <v>565</v>
      </c>
      <c r="I78" s="1100" t="str">
        <f t="shared" si="24"/>
        <v>#REF!</v>
      </c>
      <c r="J78" s="413">
        <v>10.0</v>
      </c>
      <c r="K78" s="413">
        <v>2024.0</v>
      </c>
      <c r="L78" s="1274">
        <v>45566.0</v>
      </c>
      <c r="M78" s="1275">
        <v>45596.0</v>
      </c>
      <c r="N78" s="543">
        <f t="shared" si="26"/>
        <v>23</v>
      </c>
      <c r="O78" s="1084">
        <f t="shared" si="18"/>
        <v>1</v>
      </c>
      <c r="P78" s="231">
        <f t="shared" si="19"/>
        <v>1</v>
      </c>
      <c r="Q78" s="1204">
        <f t="shared" si="21"/>
        <v>1</v>
      </c>
      <c r="R78" s="1101"/>
      <c r="S78" s="519" t="s">
        <v>517</v>
      </c>
      <c r="T78" s="1273" t="s">
        <v>1437</v>
      </c>
      <c r="U78" s="1084">
        <f t="shared" si="5"/>
        <v>1</v>
      </c>
      <c r="V78" s="1102">
        <f t="shared" si="6"/>
        <v>1</v>
      </c>
      <c r="W78" s="1102">
        <f t="shared" si="7"/>
        <v>1</v>
      </c>
      <c r="X78" s="1102">
        <f t="shared" si="8"/>
        <v>1</v>
      </c>
      <c r="Y78" s="1103">
        <f t="shared" si="9"/>
        <v>1</v>
      </c>
      <c r="Z78" s="1104" t="str">
        <f t="shared" si="10"/>
        <v>#REF!</v>
      </c>
      <c r="AA78" s="1085" t="str">
        <f t="shared" si="11"/>
        <v>#REF!</v>
      </c>
      <c r="AB78" s="1085" t="str">
        <f t="shared" si="12"/>
        <v>#REF!</v>
      </c>
      <c r="AC78" s="1105">
        <f t="shared" si="13"/>
        <v>0</v>
      </c>
      <c r="AD78" s="1105" t="str">
        <f t="shared" si="14"/>
        <v>#REF!</v>
      </c>
      <c r="AE78" s="1105" t="str">
        <f t="shared" si="15"/>
        <v>#REF!</v>
      </c>
      <c r="AF78" s="1106"/>
      <c r="AG78" s="1079"/>
      <c r="AH78" s="1090">
        <f t="shared" si="16"/>
        <v>23</v>
      </c>
      <c r="AI78" s="1090"/>
    </row>
    <row r="79" ht="15.0" customHeight="1">
      <c r="A79" s="1107">
        <v>80.0</v>
      </c>
      <c r="B79" s="1276">
        <v>459517.0</v>
      </c>
      <c r="C79" s="535" t="s">
        <v>1083</v>
      </c>
      <c r="D79" s="1211" t="s">
        <v>1440</v>
      </c>
      <c r="E79" s="1211" t="s">
        <v>511</v>
      </c>
      <c r="F79" s="535" t="s">
        <v>564</v>
      </c>
      <c r="G79" s="535" t="s">
        <v>790</v>
      </c>
      <c r="H79" s="1211" t="s">
        <v>565</v>
      </c>
      <c r="I79" s="1100" t="str">
        <f t="shared" si="24"/>
        <v>#REF!</v>
      </c>
      <c r="J79" s="413">
        <v>10.0</v>
      </c>
      <c r="K79" s="437">
        <v>2024.0</v>
      </c>
      <c r="L79" s="1277">
        <v>45566.0</v>
      </c>
      <c r="M79" s="1278">
        <v>45596.0</v>
      </c>
      <c r="N79" s="543">
        <f t="shared" si="26"/>
        <v>23</v>
      </c>
      <c r="O79" s="1084">
        <f t="shared" si="18"/>
        <v>1</v>
      </c>
      <c r="P79" s="231">
        <f t="shared" si="19"/>
        <v>1</v>
      </c>
      <c r="Q79" s="231">
        <v>1.0</v>
      </c>
      <c r="R79" s="1111"/>
      <c r="S79" s="1276" t="s">
        <v>517</v>
      </c>
      <c r="T79" s="1211" t="s">
        <v>1437</v>
      </c>
      <c r="U79" s="1084">
        <f t="shared" si="5"/>
        <v>1</v>
      </c>
      <c r="V79" s="1102">
        <f t="shared" si="6"/>
        <v>1</v>
      </c>
      <c r="W79" s="1102">
        <f t="shared" si="7"/>
        <v>1</v>
      </c>
      <c r="X79" s="1102">
        <f t="shared" si="8"/>
        <v>1</v>
      </c>
      <c r="Y79" s="1103">
        <f t="shared" si="9"/>
        <v>1</v>
      </c>
      <c r="Z79" s="1104" t="str">
        <f t="shared" si="10"/>
        <v>#REF!</v>
      </c>
      <c r="AA79" s="1085" t="str">
        <f t="shared" si="11"/>
        <v>#REF!</v>
      </c>
      <c r="AB79" s="1085" t="str">
        <f t="shared" si="12"/>
        <v>#REF!</v>
      </c>
      <c r="AC79" s="1105">
        <f t="shared" si="13"/>
        <v>0</v>
      </c>
      <c r="AD79" s="1105" t="str">
        <f t="shared" si="14"/>
        <v>#REF!</v>
      </c>
      <c r="AE79" s="1105" t="str">
        <f t="shared" si="15"/>
        <v>#REF!</v>
      </c>
      <c r="AF79" s="541"/>
      <c r="AG79" s="1079"/>
      <c r="AH79" s="1090">
        <f t="shared" si="16"/>
        <v>23</v>
      </c>
      <c r="AI79" s="1090"/>
    </row>
    <row r="80" ht="15.0" customHeight="1">
      <c r="A80" s="1098">
        <v>81.0</v>
      </c>
      <c r="B80" s="1276">
        <v>459779.0</v>
      </c>
      <c r="C80" s="535" t="s">
        <v>1088</v>
      </c>
      <c r="D80" s="1211" t="s">
        <v>1445</v>
      </c>
      <c r="E80" s="1211" t="s">
        <v>511</v>
      </c>
      <c r="F80" s="535" t="s">
        <v>564</v>
      </c>
      <c r="G80" s="535" t="s">
        <v>790</v>
      </c>
      <c r="H80" s="1211" t="s">
        <v>565</v>
      </c>
      <c r="I80" s="1100" t="str">
        <f t="shared" si="24"/>
        <v>#REF!</v>
      </c>
      <c r="J80" s="413">
        <v>10.0</v>
      </c>
      <c r="K80" s="1120">
        <v>2024.0</v>
      </c>
      <c r="L80" s="1277">
        <v>45566.0</v>
      </c>
      <c r="M80" s="1278">
        <v>45596.0</v>
      </c>
      <c r="N80" s="543">
        <f t="shared" si="26"/>
        <v>23</v>
      </c>
      <c r="O80" s="1084">
        <f t="shared" si="18"/>
        <v>1</v>
      </c>
      <c r="P80" s="231">
        <f t="shared" si="19"/>
        <v>1</v>
      </c>
      <c r="Q80" s="1341">
        <v>1.0</v>
      </c>
      <c r="R80" s="1113"/>
      <c r="S80" s="1276" t="s">
        <v>517</v>
      </c>
      <c r="T80" s="1211" t="s">
        <v>1437</v>
      </c>
      <c r="U80" s="1084">
        <f t="shared" si="5"/>
        <v>1</v>
      </c>
      <c r="V80" s="1102">
        <f t="shared" si="6"/>
        <v>1</v>
      </c>
      <c r="W80" s="1102">
        <f t="shared" si="7"/>
        <v>1</v>
      </c>
      <c r="X80" s="1103">
        <f t="shared" si="8"/>
        <v>1</v>
      </c>
      <c r="Y80" s="1103">
        <f t="shared" si="9"/>
        <v>1</v>
      </c>
      <c r="Z80" s="1104" t="str">
        <f t="shared" si="10"/>
        <v>#REF!</v>
      </c>
      <c r="AA80" s="1115" t="str">
        <f t="shared" si="11"/>
        <v>#REF!</v>
      </c>
      <c r="AB80" s="1115" t="str">
        <f t="shared" si="12"/>
        <v>#REF!</v>
      </c>
      <c r="AC80" s="1116">
        <f t="shared" si="13"/>
        <v>0</v>
      </c>
      <c r="AD80" s="1116" t="str">
        <f t="shared" si="14"/>
        <v>#REF!</v>
      </c>
      <c r="AE80" s="1116" t="str">
        <f t="shared" si="15"/>
        <v>#REF!</v>
      </c>
      <c r="AF80" s="1106"/>
      <c r="AG80" s="600"/>
      <c r="AH80" s="1090">
        <f t="shared" si="16"/>
        <v>23</v>
      </c>
      <c r="AI80" s="1117"/>
    </row>
    <row r="81" ht="15.0" customHeight="1">
      <c r="A81" s="1232">
        <v>82.0</v>
      </c>
      <c r="B81" s="1279">
        <v>463509.0</v>
      </c>
      <c r="C81" s="1305" t="s">
        <v>1442</v>
      </c>
      <c r="D81" s="1280" t="s">
        <v>1446</v>
      </c>
      <c r="E81" s="1280" t="s">
        <v>511</v>
      </c>
      <c r="F81" s="1305" t="s">
        <v>564</v>
      </c>
      <c r="G81" s="1305" t="s">
        <v>790</v>
      </c>
      <c r="H81" s="1280" t="s">
        <v>565</v>
      </c>
      <c r="I81" s="1238" t="str">
        <f t="shared" si="24"/>
        <v>#REF!</v>
      </c>
      <c r="J81" s="1239">
        <v>10.0</v>
      </c>
      <c r="K81" s="1257">
        <v>2024.0</v>
      </c>
      <c r="L81" s="1281">
        <v>45566.0</v>
      </c>
      <c r="M81" s="1282">
        <v>45596.0</v>
      </c>
      <c r="N81" s="1242">
        <v>23.0</v>
      </c>
      <c r="O81" s="1227">
        <f t="shared" si="18"/>
        <v>1</v>
      </c>
      <c r="P81" s="1243" t="str">
        <f t="shared" si="19"/>
        <v>#REF!</v>
      </c>
      <c r="Q81" s="1243" t="str">
        <f t="shared" ref="Q81:Q92" si="27">P81</f>
        <v>#REF!</v>
      </c>
      <c r="R81" s="1258"/>
      <c r="S81" s="1279" t="s">
        <v>525</v>
      </c>
      <c r="T81" s="1342" t="s">
        <v>2284</v>
      </c>
      <c r="U81" s="1227" t="str">
        <f t="shared" si="5"/>
        <v>#REF!</v>
      </c>
      <c r="V81" s="1246" t="str">
        <f t="shared" si="6"/>
        <v>#REF!</v>
      </c>
      <c r="W81" s="1247" t="str">
        <f t="shared" si="7"/>
        <v>#REF!</v>
      </c>
      <c r="X81" s="1247" t="str">
        <f t="shared" si="8"/>
        <v>#REF!</v>
      </c>
      <c r="Y81" s="1247">
        <f t="shared" si="9"/>
        <v>1</v>
      </c>
      <c r="Z81" s="1248" t="str">
        <f t="shared" si="10"/>
        <v>#REF!</v>
      </c>
      <c r="AA81" s="1261" t="str">
        <f t="shared" si="11"/>
        <v>#REF!</v>
      </c>
      <c r="AB81" s="1261" t="str">
        <f t="shared" si="12"/>
        <v>#REF!</v>
      </c>
      <c r="AC81" s="1262" t="str">
        <f t="shared" si="13"/>
        <v>#REF!</v>
      </c>
      <c r="AD81" s="1262" t="str">
        <f t="shared" si="14"/>
        <v>#REF!</v>
      </c>
      <c r="AE81" s="1262" t="str">
        <f t="shared" si="15"/>
        <v>#REF!</v>
      </c>
      <c r="AF81" s="1251"/>
      <c r="AG81" s="1300"/>
      <c r="AH81" s="1090">
        <f t="shared" si="16"/>
        <v>23</v>
      </c>
      <c r="AI81" s="1266"/>
    </row>
    <row r="82" ht="15.0" customHeight="1">
      <c r="A82" s="1253">
        <v>83.0</v>
      </c>
      <c r="B82" s="1286">
        <v>155317.0</v>
      </c>
      <c r="C82" s="1306" t="s">
        <v>1273</v>
      </c>
      <c r="D82" s="1287" t="s">
        <v>1274</v>
      </c>
      <c r="E82" s="1287" t="s">
        <v>511</v>
      </c>
      <c r="F82" s="1306" t="s">
        <v>564</v>
      </c>
      <c r="G82" s="1306" t="s">
        <v>893</v>
      </c>
      <c r="H82" s="1287" t="s">
        <v>633</v>
      </c>
      <c r="I82" s="1238" t="str">
        <f t="shared" si="24"/>
        <v>#REF!</v>
      </c>
      <c r="J82" s="1239">
        <v>10.0</v>
      </c>
      <c r="K82" s="1264">
        <v>2024.0</v>
      </c>
      <c r="L82" s="1288">
        <v>45566.0</v>
      </c>
      <c r="M82" s="1289">
        <v>45596.0</v>
      </c>
      <c r="N82" s="1343">
        <v>4.6</v>
      </c>
      <c r="O82" s="1227">
        <f t="shared" si="18"/>
        <v>0.2</v>
      </c>
      <c r="P82" s="1243" t="str">
        <f t="shared" si="19"/>
        <v>#REF!</v>
      </c>
      <c r="Q82" s="1243" t="str">
        <f t="shared" si="27"/>
        <v>#REF!</v>
      </c>
      <c r="R82" s="1265"/>
      <c r="S82" s="1286" t="s">
        <v>525</v>
      </c>
      <c r="T82" s="1344" t="s">
        <v>2284</v>
      </c>
      <c r="U82" s="1227" t="str">
        <f t="shared" si="5"/>
        <v>#REF!</v>
      </c>
      <c r="V82" s="1246" t="str">
        <f t="shared" si="6"/>
        <v>#REF!</v>
      </c>
      <c r="W82" s="1246" t="str">
        <f t="shared" si="7"/>
        <v>#REF!</v>
      </c>
      <c r="X82" s="1246" t="str">
        <f t="shared" si="8"/>
        <v>#REF!</v>
      </c>
      <c r="Y82" s="1247">
        <f t="shared" si="9"/>
        <v>1.019047619</v>
      </c>
      <c r="Z82" s="1248" t="str">
        <f t="shared" si="10"/>
        <v>#REF!</v>
      </c>
      <c r="AA82" s="1249" t="str">
        <f t="shared" si="11"/>
        <v>#REF!</v>
      </c>
      <c r="AB82" s="1249" t="str">
        <f t="shared" si="12"/>
        <v>#REF!</v>
      </c>
      <c r="AC82" s="1250" t="str">
        <f t="shared" si="13"/>
        <v>#REF!</v>
      </c>
      <c r="AD82" s="1250" t="str">
        <f t="shared" si="14"/>
        <v>#REF!</v>
      </c>
      <c r="AE82" s="1250" t="str">
        <f t="shared" si="15"/>
        <v>#REF!</v>
      </c>
      <c r="AF82" s="1255"/>
      <c r="AG82" s="1284"/>
      <c r="AH82" s="1090">
        <f t="shared" si="16"/>
        <v>23</v>
      </c>
      <c r="AI82" s="1252"/>
    </row>
    <row r="83" ht="15.0" customHeight="1">
      <c r="A83" s="1232">
        <v>84.0</v>
      </c>
      <c r="B83" s="1286">
        <v>466133.0</v>
      </c>
      <c r="C83" s="1287" t="s">
        <v>1568</v>
      </c>
      <c r="D83" s="1287" t="s">
        <v>1569</v>
      </c>
      <c r="E83" s="1287" t="s">
        <v>511</v>
      </c>
      <c r="F83" s="1287" t="s">
        <v>663</v>
      </c>
      <c r="G83" s="1287" t="s">
        <v>787</v>
      </c>
      <c r="H83" s="1287" t="s">
        <v>1570</v>
      </c>
      <c r="I83" s="1238" t="str">
        <f t="shared" si="24"/>
        <v>#REF!</v>
      </c>
      <c r="J83" s="1239">
        <v>10.0</v>
      </c>
      <c r="K83" s="1264">
        <v>2024.0</v>
      </c>
      <c r="L83" s="1288">
        <v>45566.0</v>
      </c>
      <c r="M83" s="1289">
        <v>45596.0</v>
      </c>
      <c r="N83" s="1343">
        <v>4.6</v>
      </c>
      <c r="O83" s="1227">
        <f t="shared" si="18"/>
        <v>0.2</v>
      </c>
      <c r="P83" s="1243" t="str">
        <f t="shared" si="19"/>
        <v>#REF!</v>
      </c>
      <c r="Q83" s="1243" t="str">
        <f t="shared" si="27"/>
        <v>#REF!</v>
      </c>
      <c r="R83" s="1265"/>
      <c r="S83" s="1286" t="s">
        <v>525</v>
      </c>
      <c r="T83" s="1344" t="s">
        <v>2284</v>
      </c>
      <c r="U83" s="1227" t="str">
        <f t="shared" si="5"/>
        <v>#REF!</v>
      </c>
      <c r="V83" s="1246" t="str">
        <f t="shared" si="6"/>
        <v>#REF!</v>
      </c>
      <c r="W83" s="1246" t="str">
        <f t="shared" si="7"/>
        <v>#REF!</v>
      </c>
      <c r="X83" s="1246" t="str">
        <f t="shared" si="8"/>
        <v>#REF!</v>
      </c>
      <c r="Y83" s="1247">
        <f t="shared" si="9"/>
        <v>1</v>
      </c>
      <c r="Z83" s="1248" t="str">
        <f t="shared" si="10"/>
        <v>#REF!</v>
      </c>
      <c r="AA83" s="1249" t="str">
        <f t="shared" si="11"/>
        <v>#REF!</v>
      </c>
      <c r="AB83" s="1249" t="str">
        <f t="shared" si="12"/>
        <v>#REF!</v>
      </c>
      <c r="AC83" s="1250" t="str">
        <f t="shared" si="13"/>
        <v>#REF!</v>
      </c>
      <c r="AD83" s="1250" t="str">
        <f t="shared" si="14"/>
        <v>#REF!</v>
      </c>
      <c r="AE83" s="1250" t="str">
        <f t="shared" si="15"/>
        <v>#REF!</v>
      </c>
      <c r="AF83" s="1255"/>
      <c r="AG83" s="1284"/>
      <c r="AH83" s="1090">
        <f t="shared" si="16"/>
        <v>23</v>
      </c>
      <c r="AI83" s="1252"/>
    </row>
    <row r="84" ht="15.0" customHeight="1">
      <c r="A84" s="1253">
        <v>85.0</v>
      </c>
      <c r="B84" s="1286">
        <v>470247.0</v>
      </c>
      <c r="C84" s="1306" t="s">
        <v>2286</v>
      </c>
      <c r="D84" s="1287" t="s">
        <v>2287</v>
      </c>
      <c r="E84" s="1287" t="s">
        <v>511</v>
      </c>
      <c r="F84" s="1306" t="s">
        <v>564</v>
      </c>
      <c r="G84" s="1306" t="s">
        <v>790</v>
      </c>
      <c r="H84" s="1287" t="s">
        <v>565</v>
      </c>
      <c r="I84" s="1238" t="str">
        <f t="shared" si="24"/>
        <v>#REF!</v>
      </c>
      <c r="J84" s="1239">
        <v>10.0</v>
      </c>
      <c r="K84" s="1239">
        <v>2024.0</v>
      </c>
      <c r="L84" s="1288">
        <v>45566.0</v>
      </c>
      <c r="M84" s="1289">
        <v>45596.0</v>
      </c>
      <c r="N84" s="1343">
        <v>23.0</v>
      </c>
      <c r="O84" s="1227">
        <f t="shared" si="18"/>
        <v>1</v>
      </c>
      <c r="P84" s="1243" t="str">
        <f t="shared" si="19"/>
        <v>#REF!</v>
      </c>
      <c r="Q84" s="1243" t="str">
        <f t="shared" si="27"/>
        <v>#REF!</v>
      </c>
      <c r="R84" s="1244"/>
      <c r="S84" s="1286" t="s">
        <v>525</v>
      </c>
      <c r="T84" s="1344" t="s">
        <v>2284</v>
      </c>
      <c r="U84" s="1227" t="str">
        <f t="shared" si="5"/>
        <v>#REF!</v>
      </c>
      <c r="V84" s="1246" t="str">
        <f t="shared" si="6"/>
        <v>#REF!</v>
      </c>
      <c r="W84" s="1246" t="str">
        <f t="shared" si="7"/>
        <v>#REF!</v>
      </c>
      <c r="X84" s="1246" t="str">
        <f t="shared" si="8"/>
        <v>#REF!</v>
      </c>
      <c r="Y84" s="1247">
        <f t="shared" si="9"/>
        <v>1</v>
      </c>
      <c r="Z84" s="1248" t="str">
        <f t="shared" si="10"/>
        <v>#REF!</v>
      </c>
      <c r="AA84" s="1249" t="str">
        <f t="shared" si="11"/>
        <v>#REF!</v>
      </c>
      <c r="AB84" s="1249" t="str">
        <f t="shared" si="12"/>
        <v>#REF!</v>
      </c>
      <c r="AC84" s="1250" t="str">
        <f t="shared" si="13"/>
        <v>#REF!</v>
      </c>
      <c r="AD84" s="1250" t="str">
        <f t="shared" si="14"/>
        <v>#REF!</v>
      </c>
      <c r="AE84" s="1250" t="str">
        <f t="shared" si="15"/>
        <v>#REF!</v>
      </c>
      <c r="AF84" s="1251"/>
      <c r="AG84" s="1345"/>
      <c r="AH84" s="1090">
        <f t="shared" si="16"/>
        <v>23</v>
      </c>
      <c r="AI84" s="1252"/>
    </row>
    <row r="85" ht="15.0" customHeight="1">
      <c r="A85" s="1232">
        <v>86.0</v>
      </c>
      <c r="B85" s="1286">
        <v>470931.0</v>
      </c>
      <c r="C85" s="1306" t="s">
        <v>2288</v>
      </c>
      <c r="D85" s="1287" t="s">
        <v>2289</v>
      </c>
      <c r="E85" s="1287" t="s">
        <v>511</v>
      </c>
      <c r="F85" s="1306" t="s">
        <v>564</v>
      </c>
      <c r="G85" s="1306" t="s">
        <v>790</v>
      </c>
      <c r="H85" s="1287" t="s">
        <v>565</v>
      </c>
      <c r="I85" s="1238" t="str">
        <f t="shared" si="24"/>
        <v>#REF!</v>
      </c>
      <c r="J85" s="1239">
        <v>10.0</v>
      </c>
      <c r="K85" s="1264">
        <v>2024.0</v>
      </c>
      <c r="L85" s="1288">
        <v>45579.0</v>
      </c>
      <c r="M85" s="1289">
        <v>45596.0</v>
      </c>
      <c r="N85" s="1343">
        <v>14.0</v>
      </c>
      <c r="O85" s="1227">
        <f t="shared" si="18"/>
        <v>0.6086956522</v>
      </c>
      <c r="P85" s="1243" t="str">
        <f t="shared" si="19"/>
        <v>#REF!</v>
      </c>
      <c r="Q85" s="1243" t="str">
        <f t="shared" si="27"/>
        <v>#REF!</v>
      </c>
      <c r="R85" s="1265"/>
      <c r="S85" s="1286" t="s">
        <v>525</v>
      </c>
      <c r="T85" s="1344" t="s">
        <v>2284</v>
      </c>
      <c r="U85" s="1227" t="str">
        <f t="shared" si="5"/>
        <v>#REF!</v>
      </c>
      <c r="V85" s="1246" t="str">
        <f t="shared" si="6"/>
        <v>#REF!</v>
      </c>
      <c r="W85" s="1246" t="str">
        <f t="shared" si="7"/>
        <v>#REF!</v>
      </c>
      <c r="X85" s="1246" t="str">
        <f t="shared" si="8"/>
        <v>#REF!</v>
      </c>
      <c r="Y85" s="1247">
        <f t="shared" si="9"/>
        <v>0.6086956522</v>
      </c>
      <c r="Z85" s="1248" t="str">
        <f t="shared" si="10"/>
        <v>#REF!</v>
      </c>
      <c r="AA85" s="1249" t="str">
        <f t="shared" si="11"/>
        <v>#REF!</v>
      </c>
      <c r="AB85" s="1249" t="str">
        <f t="shared" si="12"/>
        <v>#REF!</v>
      </c>
      <c r="AC85" s="1250" t="str">
        <f t="shared" si="13"/>
        <v>#REF!</v>
      </c>
      <c r="AD85" s="1250" t="str">
        <f t="shared" si="14"/>
        <v>#REF!</v>
      </c>
      <c r="AE85" s="1250" t="str">
        <f t="shared" si="15"/>
        <v>#REF!</v>
      </c>
      <c r="AF85" s="1255"/>
      <c r="AG85" s="1284"/>
      <c r="AH85" s="1090">
        <f t="shared" si="16"/>
        <v>14</v>
      </c>
      <c r="AI85" s="1252"/>
    </row>
    <row r="86" ht="15.0" customHeight="1">
      <c r="A86" s="1253">
        <v>87.0</v>
      </c>
      <c r="B86" s="1286">
        <v>470925.0</v>
      </c>
      <c r="C86" s="1306" t="s">
        <v>2290</v>
      </c>
      <c r="D86" s="1287" t="s">
        <v>2291</v>
      </c>
      <c r="E86" s="1287" t="s">
        <v>511</v>
      </c>
      <c r="F86" s="1306" t="s">
        <v>512</v>
      </c>
      <c r="G86" s="1306" t="s">
        <v>665</v>
      </c>
      <c r="H86" s="1287" t="s">
        <v>580</v>
      </c>
      <c r="I86" s="1238" t="str">
        <f t="shared" si="24"/>
        <v>#REF!</v>
      </c>
      <c r="J86" s="1239">
        <v>10.0</v>
      </c>
      <c r="K86" s="1239">
        <v>2024.0</v>
      </c>
      <c r="L86" s="1288">
        <v>45579.0</v>
      </c>
      <c r="M86" s="1289">
        <v>45596.0</v>
      </c>
      <c r="N86" s="1343">
        <v>14.0</v>
      </c>
      <c r="O86" s="1227">
        <f t="shared" si="18"/>
        <v>0.6086956522</v>
      </c>
      <c r="P86" s="1243" t="str">
        <f t="shared" si="19"/>
        <v>#REF!</v>
      </c>
      <c r="Q86" s="1243" t="str">
        <f t="shared" si="27"/>
        <v>#REF!</v>
      </c>
      <c r="R86" s="1244"/>
      <c r="S86" s="1286" t="s">
        <v>525</v>
      </c>
      <c r="T86" s="1344" t="s">
        <v>2284</v>
      </c>
      <c r="U86" s="1227" t="str">
        <f t="shared" si="5"/>
        <v>#REF!</v>
      </c>
      <c r="V86" s="1246" t="str">
        <f t="shared" si="6"/>
        <v>#REF!</v>
      </c>
      <c r="W86" s="1246" t="str">
        <f t="shared" si="7"/>
        <v>#REF!</v>
      </c>
      <c r="X86" s="1246" t="str">
        <f t="shared" si="8"/>
        <v>#REF!</v>
      </c>
      <c r="Y86" s="1247">
        <f t="shared" si="9"/>
        <v>0.6086956522</v>
      </c>
      <c r="Z86" s="1248" t="str">
        <f t="shared" si="10"/>
        <v>#REF!</v>
      </c>
      <c r="AA86" s="1249" t="str">
        <f t="shared" si="11"/>
        <v>#REF!</v>
      </c>
      <c r="AB86" s="1249" t="str">
        <f t="shared" si="12"/>
        <v>#REF!</v>
      </c>
      <c r="AC86" s="1250" t="str">
        <f t="shared" si="13"/>
        <v>#REF!</v>
      </c>
      <c r="AD86" s="1250" t="str">
        <f t="shared" si="14"/>
        <v>#REF!</v>
      </c>
      <c r="AE86" s="1250" t="str">
        <f t="shared" si="15"/>
        <v>#REF!</v>
      </c>
      <c r="AF86" s="1251"/>
      <c r="AG86" s="1284"/>
      <c r="AH86" s="1090">
        <f t="shared" si="16"/>
        <v>14</v>
      </c>
      <c r="AI86" s="1252"/>
    </row>
    <row r="87" ht="15.0" customHeight="1">
      <c r="A87" s="1107">
        <v>88.0</v>
      </c>
      <c r="B87" s="519">
        <v>212015.0</v>
      </c>
      <c r="C87" s="531" t="s">
        <v>629</v>
      </c>
      <c r="D87" s="1273" t="s">
        <v>1514</v>
      </c>
      <c r="E87" s="1273" t="s">
        <v>511</v>
      </c>
      <c r="F87" s="531" t="s">
        <v>564</v>
      </c>
      <c r="G87" s="531" t="s">
        <v>893</v>
      </c>
      <c r="H87" s="1273" t="s">
        <v>633</v>
      </c>
      <c r="I87" s="1100" t="str">
        <f t="shared" si="24"/>
        <v>#REF!</v>
      </c>
      <c r="J87" s="413">
        <v>10.0</v>
      </c>
      <c r="K87" s="413">
        <v>2024.0</v>
      </c>
      <c r="L87" s="1274">
        <v>45566.0</v>
      </c>
      <c r="M87" s="1275">
        <v>45576.0</v>
      </c>
      <c r="N87" s="543">
        <v>4.5</v>
      </c>
      <c r="O87" s="1084">
        <f t="shared" si="18"/>
        <v>0.1956521739</v>
      </c>
      <c r="P87" s="231" t="str">
        <f t="shared" si="19"/>
        <v>#REF!</v>
      </c>
      <c r="Q87" s="1204" t="str">
        <f t="shared" si="27"/>
        <v>#REF!</v>
      </c>
      <c r="R87" s="1101"/>
      <c r="S87" s="519" t="s">
        <v>525</v>
      </c>
      <c r="T87" s="1273" t="s">
        <v>1636</v>
      </c>
      <c r="U87" s="1084" t="str">
        <f t="shared" si="5"/>
        <v>#REF!</v>
      </c>
      <c r="V87" s="1102" t="str">
        <f t="shared" si="6"/>
        <v>#REF!</v>
      </c>
      <c r="W87" s="1102" t="str">
        <f t="shared" si="7"/>
        <v>#REF!</v>
      </c>
      <c r="X87" s="1102" t="str">
        <f t="shared" si="8"/>
        <v>#REF!</v>
      </c>
      <c r="Y87" s="1103">
        <f t="shared" si="9"/>
        <v>0.7391304348</v>
      </c>
      <c r="Z87" s="1104" t="str">
        <f t="shared" si="10"/>
        <v>#REF!</v>
      </c>
      <c r="AA87" s="1085" t="str">
        <f t="shared" si="11"/>
        <v>#REF!</v>
      </c>
      <c r="AB87" s="1085" t="str">
        <f t="shared" si="12"/>
        <v>#REF!</v>
      </c>
      <c r="AC87" s="1105" t="str">
        <f t="shared" si="13"/>
        <v>#REF!</v>
      </c>
      <c r="AD87" s="1105" t="str">
        <f t="shared" si="14"/>
        <v>#REF!</v>
      </c>
      <c r="AE87" s="1105" t="str">
        <f t="shared" si="15"/>
        <v>#REF!</v>
      </c>
      <c r="AF87" s="1106"/>
      <c r="AG87" s="1079"/>
      <c r="AH87" s="1090">
        <f t="shared" si="16"/>
        <v>17</v>
      </c>
      <c r="AI87" s="1090"/>
    </row>
    <row r="88" ht="15.0" customHeight="1">
      <c r="A88" s="1098">
        <v>89.0</v>
      </c>
      <c r="B88" s="519">
        <v>212015.0</v>
      </c>
      <c r="C88" s="531" t="s">
        <v>629</v>
      </c>
      <c r="D88" s="1273" t="s">
        <v>1514</v>
      </c>
      <c r="E88" s="1273" t="s">
        <v>511</v>
      </c>
      <c r="F88" s="531" t="s">
        <v>564</v>
      </c>
      <c r="G88" s="531" t="s">
        <v>893</v>
      </c>
      <c r="H88" s="1273" t="s">
        <v>633</v>
      </c>
      <c r="I88" s="1100" t="str">
        <f t="shared" si="24"/>
        <v>#REF!</v>
      </c>
      <c r="J88" s="413">
        <v>10.0</v>
      </c>
      <c r="K88" s="413">
        <v>2024.0</v>
      </c>
      <c r="L88" s="1274">
        <v>45566.0</v>
      </c>
      <c r="M88" s="1275">
        <v>45576.0</v>
      </c>
      <c r="N88" s="543">
        <v>2.7</v>
      </c>
      <c r="O88" s="1084">
        <f t="shared" si="18"/>
        <v>0.1173913043</v>
      </c>
      <c r="P88" s="231" t="str">
        <f t="shared" si="19"/>
        <v>#REF!</v>
      </c>
      <c r="Q88" s="1204" t="str">
        <f t="shared" si="27"/>
        <v>#REF!</v>
      </c>
      <c r="R88" s="1101"/>
      <c r="S88" s="519" t="s">
        <v>525</v>
      </c>
      <c r="T88" s="1273" t="s">
        <v>2251</v>
      </c>
      <c r="U88" s="1084" t="str">
        <f t="shared" si="5"/>
        <v>#REF!</v>
      </c>
      <c r="V88" s="1102" t="str">
        <f t="shared" si="6"/>
        <v>#REF!</v>
      </c>
      <c r="W88" s="1102" t="str">
        <f t="shared" si="7"/>
        <v>#REF!</v>
      </c>
      <c r="X88" s="1102" t="str">
        <f t="shared" si="8"/>
        <v>#REF!</v>
      </c>
      <c r="Y88" s="1103">
        <f t="shared" si="9"/>
        <v>0.7391304348</v>
      </c>
      <c r="Z88" s="1104" t="str">
        <f t="shared" si="10"/>
        <v>#REF!</v>
      </c>
      <c r="AA88" s="1085" t="str">
        <f t="shared" si="11"/>
        <v>#REF!</v>
      </c>
      <c r="AB88" s="1085" t="str">
        <f t="shared" si="12"/>
        <v>#REF!</v>
      </c>
      <c r="AC88" s="1105" t="str">
        <f t="shared" si="13"/>
        <v>#REF!</v>
      </c>
      <c r="AD88" s="1105" t="str">
        <f t="shared" si="14"/>
        <v>#REF!</v>
      </c>
      <c r="AE88" s="1105" t="str">
        <f t="shared" si="15"/>
        <v>#REF!</v>
      </c>
      <c r="AF88" s="1106"/>
      <c r="AG88" s="1079"/>
      <c r="AH88" s="1090">
        <f t="shared" si="16"/>
        <v>17</v>
      </c>
      <c r="AI88" s="1090"/>
    </row>
    <row r="89" ht="15.75" customHeight="1">
      <c r="A89" s="1107">
        <v>90.0</v>
      </c>
      <c r="B89" s="519">
        <v>212015.0</v>
      </c>
      <c r="C89" s="531" t="s">
        <v>629</v>
      </c>
      <c r="D89" s="1273" t="s">
        <v>1514</v>
      </c>
      <c r="E89" s="1273" t="s">
        <v>511</v>
      </c>
      <c r="F89" s="531" t="s">
        <v>564</v>
      </c>
      <c r="G89" s="531" t="s">
        <v>893</v>
      </c>
      <c r="H89" s="1273" t="s">
        <v>633</v>
      </c>
      <c r="I89" s="1100" t="str">
        <f t="shared" si="24"/>
        <v>#REF!</v>
      </c>
      <c r="J89" s="413">
        <v>10.0</v>
      </c>
      <c r="K89" s="1112">
        <v>2024.0</v>
      </c>
      <c r="L89" s="1274">
        <v>45566.0</v>
      </c>
      <c r="M89" s="1275">
        <v>45576.0</v>
      </c>
      <c r="N89" s="543">
        <v>1.8</v>
      </c>
      <c r="O89" s="1084">
        <f t="shared" si="18"/>
        <v>0.07826086957</v>
      </c>
      <c r="P89" s="231" t="str">
        <f t="shared" si="19"/>
        <v>#REF!</v>
      </c>
      <c r="Q89" s="1204" t="str">
        <f t="shared" si="27"/>
        <v>#REF!</v>
      </c>
      <c r="R89" s="1114"/>
      <c r="S89" s="519" t="s">
        <v>525</v>
      </c>
      <c r="T89" s="1273" t="s">
        <v>2292</v>
      </c>
      <c r="U89" s="1084" t="str">
        <f t="shared" si="5"/>
        <v>#REF!</v>
      </c>
      <c r="V89" s="1102" t="str">
        <f t="shared" si="6"/>
        <v>#REF!</v>
      </c>
      <c r="W89" s="1103" t="str">
        <f t="shared" si="7"/>
        <v>#REF!</v>
      </c>
      <c r="X89" s="1103" t="str">
        <f t="shared" si="8"/>
        <v>#REF!</v>
      </c>
      <c r="Y89" s="1103">
        <f t="shared" si="9"/>
        <v>0.7391304348</v>
      </c>
      <c r="Z89" s="1104" t="str">
        <f t="shared" si="10"/>
        <v>#REF!</v>
      </c>
      <c r="AA89" s="1115" t="str">
        <f t="shared" si="11"/>
        <v>#REF!</v>
      </c>
      <c r="AB89" s="1115" t="str">
        <f t="shared" si="12"/>
        <v>#REF!</v>
      </c>
      <c r="AC89" s="1116" t="str">
        <f t="shared" si="13"/>
        <v>#REF!</v>
      </c>
      <c r="AD89" s="1116" t="str">
        <f t="shared" si="14"/>
        <v>#REF!</v>
      </c>
      <c r="AE89" s="1116" t="str">
        <f t="shared" si="15"/>
        <v>#REF!</v>
      </c>
      <c r="AF89" s="541"/>
      <c r="AG89" s="600"/>
      <c r="AH89" s="1090">
        <f t="shared" si="16"/>
        <v>17</v>
      </c>
      <c r="AI89" s="1117"/>
    </row>
    <row r="90" ht="15.75" customHeight="1">
      <c r="A90" s="1107">
        <v>90.0</v>
      </c>
      <c r="B90" s="519">
        <v>212015.0</v>
      </c>
      <c r="C90" s="531" t="s">
        <v>629</v>
      </c>
      <c r="D90" s="1273" t="s">
        <v>1514</v>
      </c>
      <c r="E90" s="1273" t="s">
        <v>511</v>
      </c>
      <c r="F90" s="531" t="s">
        <v>564</v>
      </c>
      <c r="G90" s="531" t="s">
        <v>893</v>
      </c>
      <c r="H90" s="1273" t="s">
        <v>633</v>
      </c>
      <c r="I90" s="1100" t="str">
        <f t="shared" si="24"/>
        <v>#REF!</v>
      </c>
      <c r="J90" s="413">
        <v>10.0</v>
      </c>
      <c r="K90" s="1112">
        <v>2024.0</v>
      </c>
      <c r="L90" s="1274">
        <v>45566.0</v>
      </c>
      <c r="M90" s="1275">
        <v>45576.0</v>
      </c>
      <c r="N90" s="543">
        <v>8.0</v>
      </c>
      <c r="O90" s="1084">
        <f t="shared" si="18"/>
        <v>0.347826087</v>
      </c>
      <c r="P90" s="231" t="str">
        <f t="shared" si="19"/>
        <v>#REF!</v>
      </c>
      <c r="Q90" s="1204" t="str">
        <f t="shared" si="27"/>
        <v>#REF!</v>
      </c>
      <c r="R90" s="1114"/>
      <c r="S90" s="519" t="s">
        <v>525</v>
      </c>
      <c r="T90" s="1273" t="s">
        <v>2293</v>
      </c>
      <c r="U90" s="1084" t="str">
        <f t="shared" si="5"/>
        <v>#REF!</v>
      </c>
      <c r="V90" s="1102" t="str">
        <f t="shared" si="6"/>
        <v>#REF!</v>
      </c>
      <c r="W90" s="1103" t="str">
        <f t="shared" si="7"/>
        <v>#REF!</v>
      </c>
      <c r="X90" s="1103" t="str">
        <f t="shared" si="8"/>
        <v>#REF!</v>
      </c>
      <c r="Y90" s="1103">
        <f t="shared" si="9"/>
        <v>0.7391304348</v>
      </c>
      <c r="Z90" s="1104" t="str">
        <f t="shared" si="10"/>
        <v>#REF!</v>
      </c>
      <c r="AA90" s="1115" t="str">
        <f t="shared" si="11"/>
        <v>#REF!</v>
      </c>
      <c r="AB90" s="1115" t="str">
        <f t="shared" si="12"/>
        <v>#REF!</v>
      </c>
      <c r="AC90" s="1116" t="str">
        <f t="shared" si="13"/>
        <v>#REF!</v>
      </c>
      <c r="AD90" s="1116" t="str">
        <f t="shared" si="14"/>
        <v>#REF!</v>
      </c>
      <c r="AE90" s="1116" t="str">
        <f t="shared" si="15"/>
        <v>#REF!</v>
      </c>
      <c r="AF90" s="541"/>
      <c r="AG90" s="600"/>
      <c r="AH90" s="1090">
        <f t="shared" si="16"/>
        <v>17</v>
      </c>
      <c r="AI90" s="1117"/>
    </row>
    <row r="91" ht="14.25" customHeight="1">
      <c r="A91" s="1253">
        <v>91.0</v>
      </c>
      <c r="B91" s="1279">
        <v>174873.0</v>
      </c>
      <c r="C91" s="1305" t="s">
        <v>1473</v>
      </c>
      <c r="D91" s="1280" t="s">
        <v>1474</v>
      </c>
      <c r="E91" s="1280" t="s">
        <v>511</v>
      </c>
      <c r="F91" s="1305" t="s">
        <v>564</v>
      </c>
      <c r="G91" s="1305" t="s">
        <v>771</v>
      </c>
      <c r="H91" s="1280" t="s">
        <v>612</v>
      </c>
      <c r="I91" s="1238" t="str">
        <f t="shared" si="24"/>
        <v>#REF!</v>
      </c>
      <c r="J91" s="1239">
        <v>10.0</v>
      </c>
      <c r="K91" s="1257">
        <v>2024.0</v>
      </c>
      <c r="L91" s="1281">
        <v>45568.0</v>
      </c>
      <c r="M91" s="1282">
        <v>45578.0</v>
      </c>
      <c r="N91" s="1242">
        <v>7.0</v>
      </c>
      <c r="O91" s="1227">
        <f t="shared" si="18"/>
        <v>0.3043478261</v>
      </c>
      <c r="P91" s="1243" t="str">
        <f t="shared" si="19"/>
        <v>#REF!</v>
      </c>
      <c r="Q91" s="1346" t="str">
        <f t="shared" si="27"/>
        <v>#REF!</v>
      </c>
      <c r="R91" s="1258"/>
      <c r="S91" s="1279" t="s">
        <v>525</v>
      </c>
      <c r="T91" s="1280" t="s">
        <v>2294</v>
      </c>
      <c r="U91" s="1227" t="str">
        <f t="shared" si="5"/>
        <v>#REF!</v>
      </c>
      <c r="V91" s="1246" t="str">
        <f t="shared" si="6"/>
        <v>#REF!</v>
      </c>
      <c r="W91" s="1247" t="str">
        <f t="shared" si="7"/>
        <v>#REF!</v>
      </c>
      <c r="X91" s="1247" t="str">
        <f t="shared" si="8"/>
        <v>#REF!</v>
      </c>
      <c r="Y91" s="1247">
        <f t="shared" si="9"/>
        <v>1</v>
      </c>
      <c r="Z91" s="1248" t="str">
        <f t="shared" si="10"/>
        <v>#REF!</v>
      </c>
      <c r="AA91" s="1261" t="str">
        <f t="shared" si="11"/>
        <v>#REF!</v>
      </c>
      <c r="AB91" s="1261" t="str">
        <f t="shared" si="12"/>
        <v>#REF!</v>
      </c>
      <c r="AC91" s="1262" t="str">
        <f t="shared" si="13"/>
        <v>#REF!</v>
      </c>
      <c r="AD91" s="1262" t="str">
        <f t="shared" si="14"/>
        <v>#REF!</v>
      </c>
      <c r="AE91" s="1262" t="str">
        <f t="shared" si="15"/>
        <v>#REF!</v>
      </c>
      <c r="AF91" s="1251"/>
      <c r="AG91" s="1300"/>
      <c r="AH91" s="1090">
        <f t="shared" si="16"/>
        <v>23</v>
      </c>
      <c r="AI91" s="1266"/>
    </row>
    <row r="92" ht="17.25" customHeight="1">
      <c r="A92" s="1232">
        <v>92.0</v>
      </c>
      <c r="B92" s="1286">
        <v>155317.0</v>
      </c>
      <c r="C92" s="1306" t="s">
        <v>1273</v>
      </c>
      <c r="D92" s="1287" t="s">
        <v>1274</v>
      </c>
      <c r="E92" s="1287" t="s">
        <v>511</v>
      </c>
      <c r="F92" s="1306" t="s">
        <v>564</v>
      </c>
      <c r="G92" s="1306" t="s">
        <v>893</v>
      </c>
      <c r="H92" s="1287" t="s">
        <v>633</v>
      </c>
      <c r="I92" s="1238" t="str">
        <f t="shared" si="24"/>
        <v>#REF!</v>
      </c>
      <c r="J92" s="1239">
        <v>10.0</v>
      </c>
      <c r="K92" s="1257">
        <v>2024.0</v>
      </c>
      <c r="L92" s="1288">
        <v>45566.0</v>
      </c>
      <c r="M92" s="1289">
        <v>45596.0</v>
      </c>
      <c r="N92" s="1343">
        <v>4.6</v>
      </c>
      <c r="O92" s="1227">
        <f t="shared" si="18"/>
        <v>0.2</v>
      </c>
      <c r="P92" s="1243" t="str">
        <f t="shared" si="19"/>
        <v>#REF!</v>
      </c>
      <c r="Q92" s="1205" t="str">
        <f t="shared" si="27"/>
        <v>#REF!</v>
      </c>
      <c r="R92" s="1258"/>
      <c r="S92" s="1286" t="s">
        <v>525</v>
      </c>
      <c r="T92" s="1287" t="s">
        <v>2294</v>
      </c>
      <c r="U92" s="1227" t="str">
        <f t="shared" si="5"/>
        <v>#REF!</v>
      </c>
      <c r="V92" s="1246" t="str">
        <f t="shared" si="6"/>
        <v>#REF!</v>
      </c>
      <c r="W92" s="1247" t="str">
        <f t="shared" si="7"/>
        <v>#REF!</v>
      </c>
      <c r="X92" s="1247" t="str">
        <f t="shared" si="8"/>
        <v>#REF!</v>
      </c>
      <c r="Y92" s="1247">
        <f t="shared" si="9"/>
        <v>1.019047619</v>
      </c>
      <c r="Z92" s="1248" t="str">
        <f t="shared" si="10"/>
        <v>#REF!</v>
      </c>
      <c r="AA92" s="1261" t="str">
        <f t="shared" si="11"/>
        <v>#REF!</v>
      </c>
      <c r="AB92" s="1261" t="str">
        <f t="shared" si="12"/>
        <v>#REF!</v>
      </c>
      <c r="AC92" s="1262" t="str">
        <f t="shared" si="13"/>
        <v>#REF!</v>
      </c>
      <c r="AD92" s="1262" t="str">
        <f t="shared" si="14"/>
        <v>#REF!</v>
      </c>
      <c r="AE92" s="1262" t="str">
        <f t="shared" si="15"/>
        <v>#REF!</v>
      </c>
      <c r="AF92" s="1251"/>
      <c r="AG92" s="1300"/>
      <c r="AH92" s="1090">
        <f t="shared" si="16"/>
        <v>23</v>
      </c>
      <c r="AI92" s="1266"/>
    </row>
    <row r="93" ht="15.0" customHeight="1">
      <c r="A93" s="1098">
        <v>93.0</v>
      </c>
      <c r="B93" s="519">
        <v>467507.0</v>
      </c>
      <c r="C93" s="531" t="s">
        <v>2131</v>
      </c>
      <c r="D93" s="1273" t="s">
        <v>2132</v>
      </c>
      <c r="E93" s="1273" t="s">
        <v>511</v>
      </c>
      <c r="F93" s="531" t="s">
        <v>564</v>
      </c>
      <c r="G93" s="531" t="s">
        <v>771</v>
      </c>
      <c r="H93" s="1273" t="s">
        <v>612</v>
      </c>
      <c r="I93" s="1100" t="str">
        <f t="shared" si="24"/>
        <v>#REF!</v>
      </c>
      <c r="J93" s="413">
        <v>10.0</v>
      </c>
      <c r="K93" s="1120">
        <v>2024.0</v>
      </c>
      <c r="L93" s="1274">
        <v>45566.0</v>
      </c>
      <c r="M93" s="1275">
        <v>45596.0</v>
      </c>
      <c r="N93" s="543">
        <f t="shared" ref="N93:N98" si="28">NETWORKDAYS(L93,M93)</f>
        <v>23</v>
      </c>
      <c r="O93" s="1084">
        <f t="shared" si="18"/>
        <v>1</v>
      </c>
      <c r="P93" s="231">
        <f t="shared" si="19"/>
        <v>1</v>
      </c>
      <c r="Q93" s="1341">
        <v>1.0</v>
      </c>
      <c r="R93" s="1113"/>
      <c r="S93" s="519" t="s">
        <v>517</v>
      </c>
      <c r="T93" s="1273" t="s">
        <v>2133</v>
      </c>
      <c r="U93" s="1084">
        <f t="shared" si="5"/>
        <v>1</v>
      </c>
      <c r="V93" s="1102">
        <f t="shared" si="6"/>
        <v>1</v>
      </c>
      <c r="W93" s="1103">
        <f t="shared" si="7"/>
        <v>1</v>
      </c>
      <c r="X93" s="1103">
        <f t="shared" si="8"/>
        <v>1</v>
      </c>
      <c r="Y93" s="1103">
        <f t="shared" si="9"/>
        <v>1</v>
      </c>
      <c r="Z93" s="1104" t="str">
        <f t="shared" si="10"/>
        <v>#REF!</v>
      </c>
      <c r="AA93" s="1115" t="str">
        <f t="shared" si="11"/>
        <v>#REF!</v>
      </c>
      <c r="AB93" s="1115" t="str">
        <f t="shared" si="12"/>
        <v>#REF!</v>
      </c>
      <c r="AC93" s="1116">
        <f t="shared" si="13"/>
        <v>0</v>
      </c>
      <c r="AD93" s="1116" t="str">
        <f t="shared" si="14"/>
        <v>#REF!</v>
      </c>
      <c r="AE93" s="1116" t="str">
        <f t="shared" si="15"/>
        <v>#REF!</v>
      </c>
      <c r="AF93" s="1106"/>
      <c r="AG93" s="600"/>
      <c r="AH93" s="1090">
        <f t="shared" si="16"/>
        <v>23</v>
      </c>
      <c r="AI93" s="1117"/>
    </row>
    <row r="94" ht="15.0" customHeight="1">
      <c r="A94" s="1107">
        <v>94.0</v>
      </c>
      <c r="B94" s="1276">
        <v>468647.0</v>
      </c>
      <c r="C94" s="535" t="s">
        <v>2135</v>
      </c>
      <c r="D94" s="1211" t="s">
        <v>2136</v>
      </c>
      <c r="E94" s="1211" t="s">
        <v>511</v>
      </c>
      <c r="F94" s="535" t="s">
        <v>546</v>
      </c>
      <c r="G94" s="535" t="s">
        <v>790</v>
      </c>
      <c r="H94" s="1211" t="s">
        <v>616</v>
      </c>
      <c r="I94" s="1100" t="str">
        <f t="shared" si="24"/>
        <v>#REF!</v>
      </c>
      <c r="J94" s="413">
        <v>10.0</v>
      </c>
      <c r="K94" s="1120">
        <v>2024.0</v>
      </c>
      <c r="L94" s="1277">
        <v>45566.0</v>
      </c>
      <c r="M94" s="1278">
        <v>45596.0</v>
      </c>
      <c r="N94" s="543">
        <f t="shared" si="28"/>
        <v>23</v>
      </c>
      <c r="O94" s="1084">
        <f t="shared" si="18"/>
        <v>1</v>
      </c>
      <c r="P94" s="231">
        <f t="shared" si="19"/>
        <v>1</v>
      </c>
      <c r="Q94" s="1341">
        <v>1.0</v>
      </c>
      <c r="R94" s="1113"/>
      <c r="S94" s="1276" t="s">
        <v>517</v>
      </c>
      <c r="T94" s="1211" t="s">
        <v>2133</v>
      </c>
      <c r="U94" s="1084">
        <f t="shared" si="5"/>
        <v>1</v>
      </c>
      <c r="V94" s="1102">
        <f t="shared" si="6"/>
        <v>1</v>
      </c>
      <c r="W94" s="1103">
        <f t="shared" si="7"/>
        <v>1</v>
      </c>
      <c r="X94" s="1103">
        <f t="shared" si="8"/>
        <v>1</v>
      </c>
      <c r="Y94" s="1103">
        <f t="shared" si="9"/>
        <v>1</v>
      </c>
      <c r="Z94" s="1104" t="str">
        <f t="shared" si="10"/>
        <v>#REF!</v>
      </c>
      <c r="AA94" s="1115" t="str">
        <f t="shared" si="11"/>
        <v>#REF!</v>
      </c>
      <c r="AB94" s="1115" t="str">
        <f t="shared" si="12"/>
        <v>#REF!</v>
      </c>
      <c r="AC94" s="1116">
        <f t="shared" si="13"/>
        <v>0</v>
      </c>
      <c r="AD94" s="1116" t="str">
        <f t="shared" si="14"/>
        <v>#REF!</v>
      </c>
      <c r="AE94" s="1116" t="str">
        <f t="shared" si="15"/>
        <v>#REF!</v>
      </c>
      <c r="AF94" s="1106"/>
      <c r="AG94" s="600"/>
      <c r="AH94" s="1090">
        <f t="shared" si="16"/>
        <v>23</v>
      </c>
      <c r="AI94" s="1117"/>
    </row>
    <row r="95" ht="15.0" customHeight="1">
      <c r="A95" s="1098">
        <v>95.0</v>
      </c>
      <c r="B95" s="1276">
        <v>469693.0</v>
      </c>
      <c r="C95" s="535" t="s">
        <v>2253</v>
      </c>
      <c r="D95" s="1211" t="s">
        <v>2254</v>
      </c>
      <c r="E95" s="1211" t="s">
        <v>511</v>
      </c>
      <c r="F95" s="535" t="s">
        <v>546</v>
      </c>
      <c r="G95" s="535" t="s">
        <v>790</v>
      </c>
      <c r="H95" s="1211" t="s">
        <v>616</v>
      </c>
      <c r="I95" s="1100" t="str">
        <f t="shared" si="24"/>
        <v>#REF!</v>
      </c>
      <c r="J95" s="413">
        <v>10.0</v>
      </c>
      <c r="K95" s="413">
        <v>2024.0</v>
      </c>
      <c r="L95" s="1277">
        <v>45566.0</v>
      </c>
      <c r="M95" s="1278">
        <v>45596.0</v>
      </c>
      <c r="N95" s="543">
        <f t="shared" si="28"/>
        <v>23</v>
      </c>
      <c r="O95" s="1084">
        <f t="shared" si="18"/>
        <v>1</v>
      </c>
      <c r="P95" s="231">
        <f t="shared" si="19"/>
        <v>1</v>
      </c>
      <c r="Q95" s="1341">
        <v>1.0</v>
      </c>
      <c r="R95" s="1101"/>
      <c r="S95" s="1276" t="s">
        <v>517</v>
      </c>
      <c r="T95" s="1211" t="s">
        <v>2133</v>
      </c>
      <c r="U95" s="1084">
        <f t="shared" si="5"/>
        <v>1</v>
      </c>
      <c r="V95" s="1102">
        <f t="shared" si="6"/>
        <v>1</v>
      </c>
      <c r="W95" s="1102">
        <f t="shared" si="7"/>
        <v>1</v>
      </c>
      <c r="X95" s="1102">
        <f t="shared" si="8"/>
        <v>1</v>
      </c>
      <c r="Y95" s="1103">
        <f t="shared" si="9"/>
        <v>1</v>
      </c>
      <c r="Z95" s="1104" t="str">
        <f t="shared" si="10"/>
        <v>#REF!</v>
      </c>
      <c r="AA95" s="1085" t="str">
        <f t="shared" si="11"/>
        <v>#REF!</v>
      </c>
      <c r="AB95" s="1085" t="str">
        <f t="shared" si="12"/>
        <v>#REF!</v>
      </c>
      <c r="AC95" s="1105">
        <f t="shared" si="13"/>
        <v>0</v>
      </c>
      <c r="AD95" s="1105" t="str">
        <f t="shared" si="14"/>
        <v>#REF!</v>
      </c>
      <c r="AE95" s="1105" t="str">
        <f t="shared" si="15"/>
        <v>#REF!</v>
      </c>
      <c r="AF95" s="1106"/>
      <c r="AG95" s="1079"/>
      <c r="AH95" s="1090">
        <f t="shared" si="16"/>
        <v>23</v>
      </c>
      <c r="AI95" s="1090"/>
    </row>
    <row r="96" ht="15.0" customHeight="1">
      <c r="A96" s="1232">
        <v>96.0</v>
      </c>
      <c r="B96" s="1279">
        <v>276388.0</v>
      </c>
      <c r="C96" s="1305" t="s">
        <v>1033</v>
      </c>
      <c r="D96" s="1280" t="s">
        <v>1456</v>
      </c>
      <c r="E96" s="1280" t="s">
        <v>511</v>
      </c>
      <c r="F96" s="1305" t="s">
        <v>546</v>
      </c>
      <c r="G96" s="1305" t="s">
        <v>665</v>
      </c>
      <c r="H96" s="1280" t="s">
        <v>556</v>
      </c>
      <c r="I96" s="1238" t="str">
        <f t="shared" si="24"/>
        <v>#REF!</v>
      </c>
      <c r="J96" s="1239">
        <v>10.0</v>
      </c>
      <c r="K96" s="1257">
        <v>2024.0</v>
      </c>
      <c r="L96" s="1281">
        <v>45566.0</v>
      </c>
      <c r="M96" s="1282">
        <v>45596.0</v>
      </c>
      <c r="N96" s="1242">
        <f t="shared" si="28"/>
        <v>23</v>
      </c>
      <c r="O96" s="1227">
        <f t="shared" si="18"/>
        <v>1</v>
      </c>
      <c r="P96" s="1243">
        <f t="shared" si="19"/>
        <v>1</v>
      </c>
      <c r="Q96" s="1346">
        <v>1.0</v>
      </c>
      <c r="R96" s="1258"/>
      <c r="S96" s="1279" t="s">
        <v>517</v>
      </c>
      <c r="T96" s="1280" t="s">
        <v>1458</v>
      </c>
      <c r="U96" s="1227">
        <f t="shared" si="5"/>
        <v>1</v>
      </c>
      <c r="V96" s="1246">
        <f t="shared" si="6"/>
        <v>1</v>
      </c>
      <c r="W96" s="1247">
        <f t="shared" si="7"/>
        <v>1</v>
      </c>
      <c r="X96" s="1247">
        <f t="shared" si="8"/>
        <v>1</v>
      </c>
      <c r="Y96" s="1247">
        <f t="shared" si="9"/>
        <v>1</v>
      </c>
      <c r="Z96" s="1248" t="str">
        <f t="shared" si="10"/>
        <v>#REF!</v>
      </c>
      <c r="AA96" s="1261" t="str">
        <f t="shared" si="11"/>
        <v>#REF!</v>
      </c>
      <c r="AB96" s="1261" t="str">
        <f t="shared" si="12"/>
        <v>#REF!</v>
      </c>
      <c r="AC96" s="1262">
        <f t="shared" si="13"/>
        <v>0</v>
      </c>
      <c r="AD96" s="1262" t="str">
        <f t="shared" si="14"/>
        <v>#REF!</v>
      </c>
      <c r="AE96" s="1262" t="str">
        <f t="shared" si="15"/>
        <v>#REF!</v>
      </c>
      <c r="AF96" s="1251"/>
      <c r="AG96" s="1300"/>
      <c r="AH96" s="1090">
        <f t="shared" si="16"/>
        <v>23</v>
      </c>
      <c r="AI96" s="1266"/>
    </row>
    <row r="97" ht="15.0" customHeight="1">
      <c r="A97" s="1098">
        <v>97.0</v>
      </c>
      <c r="B97" s="519">
        <v>465333.0</v>
      </c>
      <c r="C97" s="531" t="s">
        <v>1261</v>
      </c>
      <c r="D97" s="1273" t="s">
        <v>1262</v>
      </c>
      <c r="E97" s="1273" t="s">
        <v>511</v>
      </c>
      <c r="F97" s="531" t="s">
        <v>512</v>
      </c>
      <c r="G97" s="531" t="s">
        <v>790</v>
      </c>
      <c r="H97" s="1273" t="s">
        <v>531</v>
      </c>
      <c r="I97" s="1100" t="str">
        <f t="shared" si="24"/>
        <v>#REF!</v>
      </c>
      <c r="J97" s="413">
        <v>10.0</v>
      </c>
      <c r="K97" s="1112">
        <v>2024.0</v>
      </c>
      <c r="L97" s="1274">
        <v>45566.0</v>
      </c>
      <c r="M97" s="1275">
        <v>45596.0</v>
      </c>
      <c r="N97" s="543">
        <f t="shared" si="28"/>
        <v>23</v>
      </c>
      <c r="O97" s="1084">
        <f t="shared" si="18"/>
        <v>1</v>
      </c>
      <c r="P97" s="231">
        <f t="shared" si="19"/>
        <v>1</v>
      </c>
      <c r="Q97" s="1341">
        <v>1.0</v>
      </c>
      <c r="R97" s="1114"/>
      <c r="S97" s="519" t="s">
        <v>517</v>
      </c>
      <c r="T97" s="1273" t="s">
        <v>2258</v>
      </c>
      <c r="U97" s="1084">
        <f t="shared" si="5"/>
        <v>1</v>
      </c>
      <c r="V97" s="1102">
        <f t="shared" si="6"/>
        <v>1</v>
      </c>
      <c r="W97" s="1103">
        <f t="shared" si="7"/>
        <v>1</v>
      </c>
      <c r="X97" s="1103">
        <f t="shared" si="8"/>
        <v>1</v>
      </c>
      <c r="Y97" s="1103">
        <f t="shared" si="9"/>
        <v>1</v>
      </c>
      <c r="Z97" s="1104" t="str">
        <f t="shared" si="10"/>
        <v>#REF!</v>
      </c>
      <c r="AA97" s="1115" t="str">
        <f t="shared" si="11"/>
        <v>#REF!</v>
      </c>
      <c r="AB97" s="1115" t="str">
        <f t="shared" si="12"/>
        <v>#REF!</v>
      </c>
      <c r="AC97" s="1116">
        <f t="shared" si="13"/>
        <v>0</v>
      </c>
      <c r="AD97" s="1116" t="str">
        <f t="shared" si="14"/>
        <v>#REF!</v>
      </c>
      <c r="AE97" s="1116" t="str">
        <f t="shared" si="15"/>
        <v>#REF!</v>
      </c>
      <c r="AF97" s="541"/>
      <c r="AG97" s="600"/>
      <c r="AH97" s="1090">
        <f t="shared" si="16"/>
        <v>23</v>
      </c>
      <c r="AI97" s="1117"/>
    </row>
    <row r="98" ht="15.0" customHeight="1">
      <c r="A98" s="1107">
        <v>98.0</v>
      </c>
      <c r="B98" s="1276">
        <v>470251.0</v>
      </c>
      <c r="C98" s="535" t="s">
        <v>2271</v>
      </c>
      <c r="D98" s="1211" t="s">
        <v>2272</v>
      </c>
      <c r="E98" s="1211" t="s">
        <v>511</v>
      </c>
      <c r="F98" s="535" t="s">
        <v>512</v>
      </c>
      <c r="G98" s="535" t="s">
        <v>790</v>
      </c>
      <c r="H98" s="1211" t="s">
        <v>531</v>
      </c>
      <c r="I98" s="1100" t="str">
        <f t="shared" si="24"/>
        <v>#REF!</v>
      </c>
      <c r="J98" s="413">
        <v>10.0</v>
      </c>
      <c r="K98" s="1112">
        <v>2024.0</v>
      </c>
      <c r="L98" s="1277">
        <v>45580.0</v>
      </c>
      <c r="M98" s="1278">
        <v>45596.0</v>
      </c>
      <c r="N98" s="543">
        <f t="shared" si="28"/>
        <v>13</v>
      </c>
      <c r="O98" s="1084">
        <f t="shared" si="18"/>
        <v>0.5652173913</v>
      </c>
      <c r="P98" s="231">
        <f t="shared" si="19"/>
        <v>0.565</v>
      </c>
      <c r="Q98" s="1341">
        <f t="shared" ref="Q98:Q122" si="29">P98</f>
        <v>0.565</v>
      </c>
      <c r="R98" s="1114"/>
      <c r="S98" s="1276" t="s">
        <v>517</v>
      </c>
      <c r="T98" s="1211" t="s">
        <v>2258</v>
      </c>
      <c r="U98" s="1084">
        <f t="shared" si="5"/>
        <v>0.565</v>
      </c>
      <c r="V98" s="1102" t="str">
        <f t="shared" si="6"/>
        <v>#REF!</v>
      </c>
      <c r="W98" s="1103" t="str">
        <f t="shared" si="7"/>
        <v>#REF!</v>
      </c>
      <c r="X98" s="1103" t="str">
        <f t="shared" si="8"/>
        <v>#REF!</v>
      </c>
      <c r="Y98" s="1103">
        <f t="shared" si="9"/>
        <v>1</v>
      </c>
      <c r="Z98" s="1104" t="str">
        <f t="shared" si="10"/>
        <v>#REF!</v>
      </c>
      <c r="AA98" s="1115" t="str">
        <f t="shared" si="11"/>
        <v>#REF!</v>
      </c>
      <c r="AB98" s="1115" t="str">
        <f t="shared" si="12"/>
        <v>#REF!</v>
      </c>
      <c r="AC98" s="1116" t="str">
        <f t="shared" si="13"/>
        <v>#REF!</v>
      </c>
      <c r="AD98" s="1116" t="str">
        <f t="shared" si="14"/>
        <v>#REF!</v>
      </c>
      <c r="AE98" s="1116" t="str">
        <f t="shared" si="15"/>
        <v>#REF!</v>
      </c>
      <c r="AF98" s="541"/>
      <c r="AG98" s="600"/>
      <c r="AH98" s="1090">
        <f t="shared" si="16"/>
        <v>23</v>
      </c>
      <c r="AI98" s="1117"/>
    </row>
    <row r="99" ht="15.0" customHeight="1">
      <c r="A99" s="1253">
        <v>99.0</v>
      </c>
      <c r="B99" s="1279">
        <v>276374.0</v>
      </c>
      <c r="C99" s="1305" t="s">
        <v>1399</v>
      </c>
      <c r="D99" s="1280" t="s">
        <v>1400</v>
      </c>
      <c r="E99" s="1280" t="s">
        <v>511</v>
      </c>
      <c r="F99" s="1305" t="s">
        <v>546</v>
      </c>
      <c r="G99" s="1305" t="s">
        <v>790</v>
      </c>
      <c r="H99" s="1280" t="s">
        <v>616</v>
      </c>
      <c r="I99" s="1238" t="str">
        <f t="shared" si="24"/>
        <v>#REF!</v>
      </c>
      <c r="J99" s="1239">
        <v>10.0</v>
      </c>
      <c r="K99" s="1257">
        <v>2024.0</v>
      </c>
      <c r="L99" s="1281">
        <v>45566.0</v>
      </c>
      <c r="M99" s="1282">
        <v>45579.0</v>
      </c>
      <c r="N99" s="1242">
        <v>10.0</v>
      </c>
      <c r="O99" s="1227">
        <f t="shared" si="18"/>
        <v>0.4347826087</v>
      </c>
      <c r="P99" s="1243" t="str">
        <f t="shared" si="19"/>
        <v>#REF!</v>
      </c>
      <c r="Q99" s="1346" t="str">
        <f t="shared" si="29"/>
        <v>#REF!</v>
      </c>
      <c r="R99" s="1299" t="str">
        <f>Q99</f>
        <v>#REF!</v>
      </c>
      <c r="S99" s="1279" t="s">
        <v>525</v>
      </c>
      <c r="T99" s="1280" t="s">
        <v>2138</v>
      </c>
      <c r="U99" s="1227" t="str">
        <f t="shared" si="5"/>
        <v>#REF!</v>
      </c>
      <c r="V99" s="1246" t="str">
        <f t="shared" si="6"/>
        <v>#REF!</v>
      </c>
      <c r="W99" s="1247" t="str">
        <f t="shared" si="7"/>
        <v>#REF!</v>
      </c>
      <c r="X99" s="1247" t="str">
        <f t="shared" si="8"/>
        <v>#REF!</v>
      </c>
      <c r="Y99" s="1247">
        <f t="shared" si="9"/>
        <v>1</v>
      </c>
      <c r="Z99" s="1248" t="str">
        <f t="shared" si="10"/>
        <v>#REF!</v>
      </c>
      <c r="AA99" s="1261" t="str">
        <f t="shared" si="11"/>
        <v>#REF!</v>
      </c>
      <c r="AB99" s="1261" t="str">
        <f t="shared" si="12"/>
        <v>#REF!</v>
      </c>
      <c r="AC99" s="1262" t="str">
        <f t="shared" si="13"/>
        <v>#REF!</v>
      </c>
      <c r="AD99" s="1262" t="str">
        <f t="shared" si="14"/>
        <v>#REF!</v>
      </c>
      <c r="AE99" s="1262" t="str">
        <f t="shared" si="15"/>
        <v>#REF!</v>
      </c>
      <c r="AF99" s="1251"/>
      <c r="AG99" s="1300"/>
      <c r="AH99" s="1090">
        <f t="shared" si="16"/>
        <v>23</v>
      </c>
      <c r="AI99" s="1266"/>
    </row>
    <row r="100" ht="15.0" customHeight="1">
      <c r="A100" s="1232">
        <v>100.0</v>
      </c>
      <c r="B100" s="1286">
        <v>276374.0</v>
      </c>
      <c r="C100" s="1306" t="s">
        <v>1399</v>
      </c>
      <c r="D100" s="1287" t="s">
        <v>1400</v>
      </c>
      <c r="E100" s="1287" t="s">
        <v>511</v>
      </c>
      <c r="F100" s="1306" t="s">
        <v>546</v>
      </c>
      <c r="G100" s="1306" t="s">
        <v>790</v>
      </c>
      <c r="H100" s="1287" t="s">
        <v>616</v>
      </c>
      <c r="I100" s="1238" t="str">
        <f t="shared" si="24"/>
        <v>#REF!</v>
      </c>
      <c r="J100" s="1239">
        <v>10.0</v>
      </c>
      <c r="K100" s="1257">
        <v>2024.0</v>
      </c>
      <c r="L100" s="1288">
        <v>45580.0</v>
      </c>
      <c r="M100" s="1289">
        <v>45596.0</v>
      </c>
      <c r="N100" s="1343">
        <v>6.5</v>
      </c>
      <c r="O100" s="1227">
        <f t="shared" si="18"/>
        <v>0.2826086957</v>
      </c>
      <c r="P100" s="1243" t="str">
        <f t="shared" si="19"/>
        <v>#REF!</v>
      </c>
      <c r="Q100" s="1346" t="str">
        <f t="shared" si="29"/>
        <v>#REF!</v>
      </c>
      <c r="R100" s="1258"/>
      <c r="S100" s="1286" t="s">
        <v>525</v>
      </c>
      <c r="T100" s="1287" t="s">
        <v>2138</v>
      </c>
      <c r="U100" s="1227" t="str">
        <f t="shared" si="5"/>
        <v>#REF!</v>
      </c>
      <c r="V100" s="1246" t="str">
        <f t="shared" si="6"/>
        <v>#REF!</v>
      </c>
      <c r="W100" s="1247" t="str">
        <f t="shared" si="7"/>
        <v>#REF!</v>
      </c>
      <c r="X100" s="1247" t="str">
        <f t="shared" si="8"/>
        <v>#REF!</v>
      </c>
      <c r="Y100" s="1247">
        <f t="shared" si="9"/>
        <v>1</v>
      </c>
      <c r="Z100" s="1248" t="str">
        <f t="shared" si="10"/>
        <v>#REF!</v>
      </c>
      <c r="AA100" s="1261" t="str">
        <f t="shared" si="11"/>
        <v>#REF!</v>
      </c>
      <c r="AB100" s="1261" t="str">
        <f t="shared" si="12"/>
        <v>#REF!</v>
      </c>
      <c r="AC100" s="1262" t="str">
        <f t="shared" si="13"/>
        <v>#REF!</v>
      </c>
      <c r="AD100" s="1262" t="str">
        <f t="shared" si="14"/>
        <v>#REF!</v>
      </c>
      <c r="AE100" s="1262" t="str">
        <f t="shared" si="15"/>
        <v>#REF!</v>
      </c>
      <c r="AF100" s="1251"/>
      <c r="AG100" s="1300"/>
      <c r="AH100" s="1090">
        <f t="shared" si="16"/>
        <v>23</v>
      </c>
      <c r="AI100" s="1266"/>
    </row>
    <row r="101" ht="15.0" customHeight="1">
      <c r="A101" s="1253">
        <v>101.0</v>
      </c>
      <c r="B101" s="1286">
        <v>278440.0</v>
      </c>
      <c r="C101" s="1306" t="s">
        <v>1159</v>
      </c>
      <c r="D101" s="1287" t="s">
        <v>1403</v>
      </c>
      <c r="E101" s="1287" t="s">
        <v>511</v>
      </c>
      <c r="F101" s="1306" t="s">
        <v>512</v>
      </c>
      <c r="G101" s="1306" t="s">
        <v>790</v>
      </c>
      <c r="H101" s="1287" t="s">
        <v>531</v>
      </c>
      <c r="I101" s="1238" t="str">
        <f t="shared" si="24"/>
        <v>#REF!</v>
      </c>
      <c r="J101" s="1239">
        <v>10.0</v>
      </c>
      <c r="K101" s="1257">
        <v>2024.0</v>
      </c>
      <c r="L101" s="1288">
        <v>45566.0</v>
      </c>
      <c r="M101" s="1289">
        <v>45596.0</v>
      </c>
      <c r="N101" s="1343">
        <v>23.0</v>
      </c>
      <c r="O101" s="1227">
        <f t="shared" si="18"/>
        <v>1</v>
      </c>
      <c r="P101" s="1243" t="str">
        <f t="shared" si="19"/>
        <v>#REF!</v>
      </c>
      <c r="Q101" s="1346" t="str">
        <f t="shared" si="29"/>
        <v>#REF!</v>
      </c>
      <c r="R101" s="1258"/>
      <c r="S101" s="1286" t="s">
        <v>525</v>
      </c>
      <c r="T101" s="1287" t="s">
        <v>2138</v>
      </c>
      <c r="U101" s="1227" t="str">
        <f t="shared" si="5"/>
        <v>#REF!</v>
      </c>
      <c r="V101" s="1246" t="str">
        <f t="shared" si="6"/>
        <v>#REF!</v>
      </c>
      <c r="W101" s="1247" t="str">
        <f t="shared" si="7"/>
        <v>#REF!</v>
      </c>
      <c r="X101" s="1247" t="str">
        <f t="shared" si="8"/>
        <v>#REF!</v>
      </c>
      <c r="Y101" s="1247">
        <f t="shared" si="9"/>
        <v>1</v>
      </c>
      <c r="Z101" s="1248" t="str">
        <f t="shared" si="10"/>
        <v>#REF!</v>
      </c>
      <c r="AA101" s="1261" t="str">
        <f t="shared" si="11"/>
        <v>#REF!</v>
      </c>
      <c r="AB101" s="1261" t="str">
        <f t="shared" si="12"/>
        <v>#REF!</v>
      </c>
      <c r="AC101" s="1262" t="str">
        <f t="shared" si="13"/>
        <v>#REF!</v>
      </c>
      <c r="AD101" s="1262" t="str">
        <f t="shared" si="14"/>
        <v>#REF!</v>
      </c>
      <c r="AE101" s="1262" t="str">
        <f t="shared" si="15"/>
        <v>#REF!</v>
      </c>
      <c r="AF101" s="1251"/>
      <c r="AG101" s="1300"/>
      <c r="AH101" s="1090">
        <f t="shared" si="16"/>
        <v>23</v>
      </c>
      <c r="AI101" s="1266"/>
    </row>
    <row r="102" ht="15.0" customHeight="1">
      <c r="A102" s="1232">
        <v>102.0</v>
      </c>
      <c r="B102" s="1286">
        <v>289435.0</v>
      </c>
      <c r="C102" s="1306" t="s">
        <v>1138</v>
      </c>
      <c r="D102" s="1287" t="s">
        <v>1404</v>
      </c>
      <c r="E102" s="1287" t="s">
        <v>511</v>
      </c>
      <c r="F102" s="1306" t="s">
        <v>512</v>
      </c>
      <c r="G102" s="1306" t="s">
        <v>771</v>
      </c>
      <c r="H102" s="1287" t="s">
        <v>541</v>
      </c>
      <c r="I102" s="1238" t="str">
        <f t="shared" si="24"/>
        <v>#REF!</v>
      </c>
      <c r="J102" s="1239">
        <v>10.0</v>
      </c>
      <c r="K102" s="1257">
        <v>2024.0</v>
      </c>
      <c r="L102" s="1288">
        <v>45566.0</v>
      </c>
      <c r="M102" s="1289">
        <v>45596.0</v>
      </c>
      <c r="N102" s="1343">
        <v>23.0</v>
      </c>
      <c r="O102" s="1227">
        <f t="shared" si="18"/>
        <v>1</v>
      </c>
      <c r="P102" s="1243" t="str">
        <f t="shared" si="19"/>
        <v>#REF!</v>
      </c>
      <c r="Q102" s="1346" t="str">
        <f t="shared" si="29"/>
        <v>#REF!</v>
      </c>
      <c r="R102" s="1258"/>
      <c r="S102" s="1286" t="s">
        <v>525</v>
      </c>
      <c r="T102" s="1287" t="s">
        <v>2138</v>
      </c>
      <c r="U102" s="1227" t="str">
        <f t="shared" si="5"/>
        <v>#REF!</v>
      </c>
      <c r="V102" s="1246" t="str">
        <f t="shared" si="6"/>
        <v>#REF!</v>
      </c>
      <c r="W102" s="1247" t="str">
        <f t="shared" si="7"/>
        <v>#REF!</v>
      </c>
      <c r="X102" s="1247" t="str">
        <f t="shared" si="8"/>
        <v>#REF!</v>
      </c>
      <c r="Y102" s="1247">
        <f t="shared" si="9"/>
        <v>1</v>
      </c>
      <c r="Z102" s="1248" t="str">
        <f t="shared" si="10"/>
        <v>#REF!</v>
      </c>
      <c r="AA102" s="1261" t="str">
        <f t="shared" si="11"/>
        <v>#REF!</v>
      </c>
      <c r="AB102" s="1261" t="str">
        <f t="shared" si="12"/>
        <v>#REF!</v>
      </c>
      <c r="AC102" s="1262" t="str">
        <f t="shared" si="13"/>
        <v>#REF!</v>
      </c>
      <c r="AD102" s="1262" t="str">
        <f t="shared" si="14"/>
        <v>#REF!</v>
      </c>
      <c r="AE102" s="1262" t="str">
        <f t="shared" si="15"/>
        <v>#REF!</v>
      </c>
      <c r="AF102" s="1251"/>
      <c r="AG102" s="1300"/>
      <c r="AH102" s="1090">
        <f t="shared" si="16"/>
        <v>23</v>
      </c>
      <c r="AI102" s="1266"/>
    </row>
    <row r="103" ht="15.0" customHeight="1">
      <c r="A103" s="1253">
        <v>103.0</v>
      </c>
      <c r="B103" s="1286">
        <v>434041.0</v>
      </c>
      <c r="C103" s="1306" t="s">
        <v>957</v>
      </c>
      <c r="D103" s="1287" t="s">
        <v>1328</v>
      </c>
      <c r="E103" s="1287" t="s">
        <v>511</v>
      </c>
      <c r="F103" s="1306" t="s">
        <v>512</v>
      </c>
      <c r="G103" s="1306" t="s">
        <v>795</v>
      </c>
      <c r="H103" s="1287" t="s">
        <v>641</v>
      </c>
      <c r="I103" s="1238" t="str">
        <f t="shared" si="24"/>
        <v>#REF!</v>
      </c>
      <c r="J103" s="1239">
        <v>10.0</v>
      </c>
      <c r="K103" s="1297">
        <v>2024.0</v>
      </c>
      <c r="L103" s="1288">
        <v>45575.0</v>
      </c>
      <c r="M103" s="1289">
        <v>45596.0</v>
      </c>
      <c r="N103" s="1343">
        <v>16.0</v>
      </c>
      <c r="O103" s="1227">
        <f t="shared" si="18"/>
        <v>0.6956521739</v>
      </c>
      <c r="P103" s="1243" t="str">
        <f t="shared" si="19"/>
        <v>#REF!</v>
      </c>
      <c r="Q103" s="1346" t="str">
        <f t="shared" si="29"/>
        <v>#REF!</v>
      </c>
      <c r="R103" s="1299"/>
      <c r="S103" s="1286" t="s">
        <v>525</v>
      </c>
      <c r="T103" s="1287" t="s">
        <v>2138</v>
      </c>
      <c r="U103" s="1227" t="str">
        <f t="shared" si="5"/>
        <v>#REF!</v>
      </c>
      <c r="V103" s="1246" t="str">
        <f t="shared" si="6"/>
        <v>#REF!</v>
      </c>
      <c r="W103" s="1247" t="str">
        <f t="shared" si="7"/>
        <v>#REF!</v>
      </c>
      <c r="X103" s="1247" t="str">
        <f t="shared" si="8"/>
        <v>#REF!</v>
      </c>
      <c r="Y103" s="1247">
        <f t="shared" si="9"/>
        <v>1</v>
      </c>
      <c r="Z103" s="1248" t="str">
        <f t="shared" si="10"/>
        <v>#REF!</v>
      </c>
      <c r="AA103" s="1261" t="str">
        <f t="shared" si="11"/>
        <v>#REF!</v>
      </c>
      <c r="AB103" s="1261" t="str">
        <f t="shared" si="12"/>
        <v>#REF!</v>
      </c>
      <c r="AC103" s="1262" t="str">
        <f t="shared" si="13"/>
        <v>#REF!</v>
      </c>
      <c r="AD103" s="1262" t="str">
        <f t="shared" si="14"/>
        <v>#REF!</v>
      </c>
      <c r="AE103" s="1262" t="str">
        <f t="shared" si="15"/>
        <v>#REF!</v>
      </c>
      <c r="AF103" s="1255"/>
      <c r="AG103" s="1300"/>
      <c r="AH103" s="1090">
        <f t="shared" si="16"/>
        <v>23</v>
      </c>
      <c r="AI103" s="1266"/>
    </row>
    <row r="104" ht="15.0" customHeight="1">
      <c r="A104" s="1232">
        <v>104.0</v>
      </c>
      <c r="B104" s="1286">
        <v>439829.0</v>
      </c>
      <c r="C104" s="1306" t="s">
        <v>1157</v>
      </c>
      <c r="D104" s="1287" t="s">
        <v>1409</v>
      </c>
      <c r="E104" s="1306" t="s">
        <v>511</v>
      </c>
      <c r="F104" s="1306" t="s">
        <v>546</v>
      </c>
      <c r="G104" s="1306" t="s">
        <v>790</v>
      </c>
      <c r="H104" s="1287" t="s">
        <v>616</v>
      </c>
      <c r="I104" s="1238" t="str">
        <f t="shared" si="24"/>
        <v>#REF!</v>
      </c>
      <c r="J104" s="1239">
        <v>10.0</v>
      </c>
      <c r="K104" s="1257">
        <v>2024.0</v>
      </c>
      <c r="L104" s="1288">
        <v>45566.0</v>
      </c>
      <c r="M104" s="1289">
        <v>45596.0</v>
      </c>
      <c r="N104" s="1343">
        <v>23.0</v>
      </c>
      <c r="O104" s="1227">
        <f t="shared" si="18"/>
        <v>1</v>
      </c>
      <c r="P104" s="1243" t="str">
        <f t="shared" si="19"/>
        <v>#REF!</v>
      </c>
      <c r="Q104" s="1346" t="str">
        <f t="shared" si="29"/>
        <v>#REF!</v>
      </c>
      <c r="R104" s="1227"/>
      <c r="S104" s="1286" t="s">
        <v>525</v>
      </c>
      <c r="T104" s="1287" t="s">
        <v>2138</v>
      </c>
      <c r="U104" s="1227" t="str">
        <f t="shared" si="5"/>
        <v>#REF!</v>
      </c>
      <c r="V104" s="1246" t="str">
        <f t="shared" si="6"/>
        <v>#REF!</v>
      </c>
      <c r="W104" s="1247" t="str">
        <f t="shared" si="7"/>
        <v>#REF!</v>
      </c>
      <c r="X104" s="1247" t="str">
        <f t="shared" si="8"/>
        <v>#REF!</v>
      </c>
      <c r="Y104" s="1247">
        <f t="shared" si="9"/>
        <v>1</v>
      </c>
      <c r="Z104" s="1248" t="str">
        <f t="shared" si="10"/>
        <v>#REF!</v>
      </c>
      <c r="AA104" s="1261" t="str">
        <f t="shared" si="11"/>
        <v>#REF!</v>
      </c>
      <c r="AB104" s="1261" t="str">
        <f t="shared" si="12"/>
        <v>#REF!</v>
      </c>
      <c r="AC104" s="1262" t="str">
        <f t="shared" si="13"/>
        <v>#REF!</v>
      </c>
      <c r="AD104" s="1262" t="str">
        <f t="shared" si="14"/>
        <v>#REF!</v>
      </c>
      <c r="AE104" s="1262" t="str">
        <f t="shared" si="15"/>
        <v>#REF!</v>
      </c>
      <c r="AF104" s="1314"/>
      <c r="AG104" s="1284"/>
      <c r="AH104" s="1090">
        <f t="shared" si="16"/>
        <v>23</v>
      </c>
      <c r="AI104" s="1252"/>
    </row>
    <row r="105" ht="15.0" customHeight="1">
      <c r="A105" s="1253">
        <v>105.0</v>
      </c>
      <c r="B105" s="1286">
        <v>439827.0</v>
      </c>
      <c r="C105" s="1306" t="s">
        <v>1406</v>
      </c>
      <c r="D105" s="1287" t="s">
        <v>1407</v>
      </c>
      <c r="E105" s="1287" t="s">
        <v>511</v>
      </c>
      <c r="F105" s="1306" t="s">
        <v>512</v>
      </c>
      <c r="G105" s="1306" t="s">
        <v>771</v>
      </c>
      <c r="H105" s="1287" t="s">
        <v>541</v>
      </c>
      <c r="I105" s="1238" t="str">
        <f t="shared" si="24"/>
        <v>#REF!</v>
      </c>
      <c r="J105" s="1239">
        <v>10.0</v>
      </c>
      <c r="K105" s="1257">
        <v>2024.0</v>
      </c>
      <c r="L105" s="1288">
        <v>45566.0</v>
      </c>
      <c r="M105" s="1289">
        <v>45596.0</v>
      </c>
      <c r="N105" s="1343">
        <v>23.0</v>
      </c>
      <c r="O105" s="1227">
        <f t="shared" si="18"/>
        <v>1</v>
      </c>
      <c r="P105" s="1243" t="str">
        <f t="shared" si="19"/>
        <v>#REF!</v>
      </c>
      <c r="Q105" s="1346" t="str">
        <f t="shared" si="29"/>
        <v>#REF!</v>
      </c>
      <c r="R105" s="1258"/>
      <c r="S105" s="1286" t="s">
        <v>525</v>
      </c>
      <c r="T105" s="1287" t="s">
        <v>2138</v>
      </c>
      <c r="U105" s="1227" t="str">
        <f t="shared" si="5"/>
        <v>#REF!</v>
      </c>
      <c r="V105" s="1246" t="str">
        <f t="shared" si="6"/>
        <v>#REF!</v>
      </c>
      <c r="W105" s="1247" t="str">
        <f t="shared" si="7"/>
        <v>#REF!</v>
      </c>
      <c r="X105" s="1247" t="str">
        <f t="shared" si="8"/>
        <v>#REF!</v>
      </c>
      <c r="Y105" s="1247">
        <f t="shared" si="9"/>
        <v>1</v>
      </c>
      <c r="Z105" s="1248" t="str">
        <f t="shared" si="10"/>
        <v>#REF!</v>
      </c>
      <c r="AA105" s="1261" t="str">
        <f t="shared" si="11"/>
        <v>#REF!</v>
      </c>
      <c r="AB105" s="1261" t="str">
        <f t="shared" si="12"/>
        <v>#REF!</v>
      </c>
      <c r="AC105" s="1262" t="str">
        <f t="shared" si="13"/>
        <v>#REF!</v>
      </c>
      <c r="AD105" s="1262" t="str">
        <f t="shared" si="14"/>
        <v>#REF!</v>
      </c>
      <c r="AE105" s="1262" t="str">
        <f t="shared" si="15"/>
        <v>#REF!</v>
      </c>
      <c r="AF105" s="1251"/>
      <c r="AG105" s="1300"/>
      <c r="AH105" s="1090">
        <f t="shared" si="16"/>
        <v>23</v>
      </c>
      <c r="AI105" s="1266"/>
    </row>
    <row r="106" ht="15.0" customHeight="1">
      <c r="A106" s="1232">
        <v>106.0</v>
      </c>
      <c r="B106" s="1286">
        <v>463039.0</v>
      </c>
      <c r="C106" s="1306" t="s">
        <v>1418</v>
      </c>
      <c r="D106" s="1287" t="s">
        <v>1419</v>
      </c>
      <c r="E106" s="1287" t="s">
        <v>511</v>
      </c>
      <c r="F106" s="1306" t="s">
        <v>512</v>
      </c>
      <c r="G106" s="1306" t="s">
        <v>790</v>
      </c>
      <c r="H106" s="1287" t="s">
        <v>531</v>
      </c>
      <c r="I106" s="1238" t="str">
        <f t="shared" si="24"/>
        <v>#REF!</v>
      </c>
      <c r="J106" s="1239">
        <v>10.0</v>
      </c>
      <c r="K106" s="1257">
        <v>2024.0</v>
      </c>
      <c r="L106" s="1288">
        <v>45566.0</v>
      </c>
      <c r="M106" s="1289">
        <v>45596.0</v>
      </c>
      <c r="N106" s="1343">
        <v>23.0</v>
      </c>
      <c r="O106" s="1227">
        <f t="shared" si="18"/>
        <v>1</v>
      </c>
      <c r="P106" s="1243" t="str">
        <f t="shared" si="19"/>
        <v>#REF!</v>
      </c>
      <c r="Q106" s="1346" t="str">
        <f t="shared" si="29"/>
        <v>#REF!</v>
      </c>
      <c r="R106" s="1258"/>
      <c r="S106" s="1286" t="s">
        <v>525</v>
      </c>
      <c r="T106" s="1287" t="s">
        <v>2138</v>
      </c>
      <c r="U106" s="1227" t="str">
        <f t="shared" si="5"/>
        <v>#REF!</v>
      </c>
      <c r="V106" s="1246" t="str">
        <f t="shared" si="6"/>
        <v>#REF!</v>
      </c>
      <c r="W106" s="1247" t="str">
        <f t="shared" si="7"/>
        <v>#REF!</v>
      </c>
      <c r="X106" s="1247" t="str">
        <f t="shared" si="8"/>
        <v>#REF!</v>
      </c>
      <c r="Y106" s="1247">
        <f t="shared" si="9"/>
        <v>1</v>
      </c>
      <c r="Z106" s="1248" t="str">
        <f t="shared" si="10"/>
        <v>#REF!</v>
      </c>
      <c r="AA106" s="1261" t="str">
        <f t="shared" si="11"/>
        <v>#REF!</v>
      </c>
      <c r="AB106" s="1261" t="str">
        <f t="shared" si="12"/>
        <v>#REF!</v>
      </c>
      <c r="AC106" s="1262" t="str">
        <f t="shared" si="13"/>
        <v>#REF!</v>
      </c>
      <c r="AD106" s="1262" t="str">
        <f t="shared" si="14"/>
        <v>#REF!</v>
      </c>
      <c r="AE106" s="1262" t="str">
        <f t="shared" si="15"/>
        <v>#REF!</v>
      </c>
      <c r="AF106" s="1251"/>
      <c r="AG106" s="1300"/>
      <c r="AH106" s="1090">
        <f t="shared" si="16"/>
        <v>23</v>
      </c>
      <c r="AI106" s="1266"/>
    </row>
    <row r="107" ht="15.0" customHeight="1">
      <c r="A107" s="1253">
        <v>107.0</v>
      </c>
      <c r="B107" s="1286">
        <v>464029.0</v>
      </c>
      <c r="C107" s="1306" t="s">
        <v>2220</v>
      </c>
      <c r="D107" s="1287" t="s">
        <v>2221</v>
      </c>
      <c r="E107" s="1287" t="s">
        <v>511</v>
      </c>
      <c r="F107" s="1306" t="s">
        <v>512</v>
      </c>
      <c r="G107" s="1306" t="s">
        <v>795</v>
      </c>
      <c r="H107" s="1287" t="s">
        <v>641</v>
      </c>
      <c r="I107" s="1238" t="str">
        <f t="shared" si="24"/>
        <v>#REF!</v>
      </c>
      <c r="J107" s="1239">
        <v>10.0</v>
      </c>
      <c r="K107" s="1239">
        <v>2024.0</v>
      </c>
      <c r="L107" s="1288">
        <v>45567.0</v>
      </c>
      <c r="M107" s="1289">
        <v>45596.0</v>
      </c>
      <c r="N107" s="1343">
        <v>22.0</v>
      </c>
      <c r="O107" s="1227">
        <f t="shared" si="18"/>
        <v>0.9565217391</v>
      </c>
      <c r="P107" s="1243" t="str">
        <f t="shared" si="19"/>
        <v>#REF!</v>
      </c>
      <c r="Q107" s="1346" t="str">
        <f t="shared" si="29"/>
        <v>#REF!</v>
      </c>
      <c r="R107" s="1244"/>
      <c r="S107" s="1286" t="s">
        <v>525</v>
      </c>
      <c r="T107" s="1287" t="s">
        <v>2138</v>
      </c>
      <c r="U107" s="1227" t="str">
        <f t="shared" si="5"/>
        <v>#REF!</v>
      </c>
      <c r="V107" s="1246" t="str">
        <f t="shared" si="6"/>
        <v>#REF!</v>
      </c>
      <c r="W107" s="1246" t="str">
        <f t="shared" si="7"/>
        <v>#REF!</v>
      </c>
      <c r="X107" s="1246" t="str">
        <f t="shared" si="8"/>
        <v>#REF!</v>
      </c>
      <c r="Y107" s="1247">
        <f t="shared" si="9"/>
        <v>0.9565217391</v>
      </c>
      <c r="Z107" s="1248" t="str">
        <f t="shared" si="10"/>
        <v>#REF!</v>
      </c>
      <c r="AA107" s="1249" t="str">
        <f t="shared" si="11"/>
        <v>#REF!</v>
      </c>
      <c r="AB107" s="1249" t="str">
        <f t="shared" si="12"/>
        <v>#REF!</v>
      </c>
      <c r="AC107" s="1250" t="str">
        <f t="shared" si="13"/>
        <v>#REF!</v>
      </c>
      <c r="AD107" s="1250" t="str">
        <f t="shared" si="14"/>
        <v>#REF!</v>
      </c>
      <c r="AE107" s="1250" t="str">
        <f t="shared" si="15"/>
        <v>#REF!</v>
      </c>
      <c r="AF107" s="1251"/>
      <c r="AG107" s="1284"/>
      <c r="AH107" s="1090">
        <f t="shared" si="16"/>
        <v>22</v>
      </c>
      <c r="AI107" s="1252"/>
    </row>
    <row r="108" ht="15.0" customHeight="1">
      <c r="A108" s="1232">
        <v>108.0</v>
      </c>
      <c r="B108" s="1286">
        <v>464849.0</v>
      </c>
      <c r="C108" s="1306" t="s">
        <v>1421</v>
      </c>
      <c r="D108" s="1287" t="s">
        <v>1422</v>
      </c>
      <c r="E108" s="1287" t="s">
        <v>511</v>
      </c>
      <c r="F108" s="1306" t="s">
        <v>564</v>
      </c>
      <c r="G108" s="1306" t="s">
        <v>790</v>
      </c>
      <c r="H108" s="1287" t="s">
        <v>565</v>
      </c>
      <c r="I108" s="1238" t="str">
        <f t="shared" si="24"/>
        <v>#REF!</v>
      </c>
      <c r="J108" s="1239">
        <v>10.0</v>
      </c>
      <c r="K108" s="1257">
        <v>2024.0</v>
      </c>
      <c r="L108" s="1288">
        <v>45566.0</v>
      </c>
      <c r="M108" s="1289">
        <v>45596.0</v>
      </c>
      <c r="N108" s="1343">
        <v>23.0</v>
      </c>
      <c r="O108" s="1227">
        <f t="shared" si="18"/>
        <v>1</v>
      </c>
      <c r="P108" s="1243" t="str">
        <f t="shared" si="19"/>
        <v>#REF!</v>
      </c>
      <c r="Q108" s="1346" t="str">
        <f t="shared" si="29"/>
        <v>#REF!</v>
      </c>
      <c r="R108" s="1258"/>
      <c r="S108" s="1286" t="s">
        <v>525</v>
      </c>
      <c r="T108" s="1287" t="s">
        <v>2138</v>
      </c>
      <c r="U108" s="1227" t="str">
        <f t="shared" si="5"/>
        <v>#REF!</v>
      </c>
      <c r="V108" s="1246" t="str">
        <f t="shared" si="6"/>
        <v>#REF!</v>
      </c>
      <c r="W108" s="1247" t="str">
        <f t="shared" si="7"/>
        <v>#REF!</v>
      </c>
      <c r="X108" s="1247" t="str">
        <f t="shared" si="8"/>
        <v>#REF!</v>
      </c>
      <c r="Y108" s="1247">
        <f t="shared" si="9"/>
        <v>1</v>
      </c>
      <c r="Z108" s="1248" t="str">
        <f t="shared" si="10"/>
        <v>#REF!</v>
      </c>
      <c r="AA108" s="1261" t="str">
        <f t="shared" si="11"/>
        <v>#REF!</v>
      </c>
      <c r="AB108" s="1261" t="str">
        <f t="shared" si="12"/>
        <v>#REF!</v>
      </c>
      <c r="AC108" s="1262" t="str">
        <f t="shared" si="13"/>
        <v>#REF!</v>
      </c>
      <c r="AD108" s="1262" t="str">
        <f t="shared" si="14"/>
        <v>#REF!</v>
      </c>
      <c r="AE108" s="1262" t="str">
        <f t="shared" si="15"/>
        <v>#REF!</v>
      </c>
      <c r="AF108" s="1251"/>
      <c r="AG108" s="1300"/>
      <c r="AH108" s="1090">
        <f t="shared" si="16"/>
        <v>23</v>
      </c>
      <c r="AI108" s="1266"/>
    </row>
    <row r="109" ht="15.0" customHeight="1">
      <c r="A109" s="1253">
        <v>109.0</v>
      </c>
      <c r="B109" s="1286">
        <v>155317.0</v>
      </c>
      <c r="C109" s="1306" t="s">
        <v>1273</v>
      </c>
      <c r="D109" s="1287" t="s">
        <v>1274</v>
      </c>
      <c r="E109" s="1287" t="s">
        <v>511</v>
      </c>
      <c r="F109" s="1306" t="s">
        <v>564</v>
      </c>
      <c r="G109" s="1306" t="s">
        <v>893</v>
      </c>
      <c r="H109" s="1287" t="s">
        <v>633</v>
      </c>
      <c r="I109" s="1238" t="str">
        <f t="shared" si="24"/>
        <v>#REF!</v>
      </c>
      <c r="J109" s="1239">
        <v>10.0</v>
      </c>
      <c r="K109" s="1239">
        <v>2024.0</v>
      </c>
      <c r="L109" s="1288">
        <v>45566.0</v>
      </c>
      <c r="M109" s="1289">
        <v>45596.0</v>
      </c>
      <c r="N109" s="1343">
        <v>0.0</v>
      </c>
      <c r="O109" s="1227">
        <f t="shared" si="18"/>
        <v>0</v>
      </c>
      <c r="P109" s="1243" t="str">
        <f t="shared" si="19"/>
        <v>#REF!</v>
      </c>
      <c r="Q109" s="1346" t="str">
        <f t="shared" si="29"/>
        <v>#REF!</v>
      </c>
      <c r="R109" s="1244"/>
      <c r="S109" s="1286" t="s">
        <v>525</v>
      </c>
      <c r="T109" s="1287" t="s">
        <v>2138</v>
      </c>
      <c r="U109" s="1227" t="str">
        <f t="shared" si="5"/>
        <v>#REF!</v>
      </c>
      <c r="V109" s="1246" t="str">
        <f t="shared" si="6"/>
        <v>#REF!</v>
      </c>
      <c r="W109" s="1246" t="str">
        <f t="shared" si="7"/>
        <v>#REF!</v>
      </c>
      <c r="X109" s="1246" t="str">
        <f t="shared" si="8"/>
        <v>#REF!</v>
      </c>
      <c r="Y109" s="1247">
        <f t="shared" si="9"/>
        <v>1.019047619</v>
      </c>
      <c r="Z109" s="1248" t="str">
        <f t="shared" si="10"/>
        <v>#REF!</v>
      </c>
      <c r="AA109" s="1249" t="str">
        <f t="shared" si="11"/>
        <v>#REF!</v>
      </c>
      <c r="AB109" s="1249" t="str">
        <f t="shared" si="12"/>
        <v>#REF!</v>
      </c>
      <c r="AC109" s="1250" t="str">
        <f t="shared" si="13"/>
        <v>#REF!</v>
      </c>
      <c r="AD109" s="1250" t="str">
        <f t="shared" si="14"/>
        <v>#REF!</v>
      </c>
      <c r="AE109" s="1250" t="str">
        <f t="shared" si="15"/>
        <v>#REF!</v>
      </c>
      <c r="AF109" s="1251"/>
      <c r="AG109" s="1284"/>
      <c r="AH109" s="1090">
        <f t="shared" si="16"/>
        <v>23</v>
      </c>
      <c r="AI109" s="1252"/>
    </row>
    <row r="110" ht="15.0" customHeight="1">
      <c r="A110" s="1232">
        <v>110.0</v>
      </c>
      <c r="B110" s="1286">
        <v>466133.0</v>
      </c>
      <c r="C110" s="1306" t="s">
        <v>1568</v>
      </c>
      <c r="D110" s="1287" t="s">
        <v>1569</v>
      </c>
      <c r="E110" s="1287" t="s">
        <v>511</v>
      </c>
      <c r="F110" s="1306" t="s">
        <v>663</v>
      </c>
      <c r="G110" s="1306" t="s">
        <v>787</v>
      </c>
      <c r="H110" s="1287" t="s">
        <v>1570</v>
      </c>
      <c r="I110" s="1238" t="str">
        <f t="shared" si="24"/>
        <v>#REF!</v>
      </c>
      <c r="J110" s="1239">
        <v>10.0</v>
      </c>
      <c r="K110" s="1314">
        <v>2024.0</v>
      </c>
      <c r="L110" s="1288">
        <v>45566.0</v>
      </c>
      <c r="M110" s="1289">
        <v>45596.0</v>
      </c>
      <c r="N110" s="1343">
        <v>11.5</v>
      </c>
      <c r="O110" s="1227">
        <f t="shared" si="18"/>
        <v>0.5</v>
      </c>
      <c r="P110" s="1243" t="str">
        <f t="shared" si="19"/>
        <v>#REF!</v>
      </c>
      <c r="Q110" s="1346" t="str">
        <f t="shared" si="29"/>
        <v>#REF!</v>
      </c>
      <c r="R110" s="1227"/>
      <c r="S110" s="1286" t="s">
        <v>525</v>
      </c>
      <c r="T110" s="1287" t="s">
        <v>2138</v>
      </c>
      <c r="U110" s="1227" t="str">
        <f t="shared" si="5"/>
        <v>#REF!</v>
      </c>
      <c r="V110" s="1246" t="str">
        <f t="shared" si="6"/>
        <v>#REF!</v>
      </c>
      <c r="W110" s="1246" t="str">
        <f t="shared" si="7"/>
        <v>#REF!</v>
      </c>
      <c r="X110" s="1246" t="str">
        <f t="shared" si="8"/>
        <v>#REF!</v>
      </c>
      <c r="Y110" s="1247">
        <f t="shared" si="9"/>
        <v>1</v>
      </c>
      <c r="Z110" s="1248" t="str">
        <f t="shared" si="10"/>
        <v>#REF!</v>
      </c>
      <c r="AA110" s="1249" t="str">
        <f t="shared" si="11"/>
        <v>#REF!</v>
      </c>
      <c r="AB110" s="1249" t="str">
        <f t="shared" si="12"/>
        <v>#REF!</v>
      </c>
      <c r="AC110" s="1250" t="str">
        <f t="shared" si="13"/>
        <v>#REF!</v>
      </c>
      <c r="AD110" s="1250" t="str">
        <f t="shared" si="14"/>
        <v>#REF!</v>
      </c>
      <c r="AE110" s="1250" t="str">
        <f t="shared" si="15"/>
        <v>#REF!</v>
      </c>
      <c r="AF110" s="1314"/>
      <c r="AG110" s="1284"/>
      <c r="AH110" s="1090">
        <f t="shared" si="16"/>
        <v>23</v>
      </c>
      <c r="AI110" s="1252"/>
    </row>
    <row r="111" ht="15.0" customHeight="1">
      <c r="A111" s="1253">
        <v>111.0</v>
      </c>
      <c r="B111" s="1286">
        <v>466475.0</v>
      </c>
      <c r="C111" s="1306" t="s">
        <v>1815</v>
      </c>
      <c r="D111" s="1287" t="s">
        <v>1816</v>
      </c>
      <c r="E111" s="1287" t="s">
        <v>511</v>
      </c>
      <c r="F111" s="1306" t="s">
        <v>564</v>
      </c>
      <c r="G111" s="1306" t="s">
        <v>790</v>
      </c>
      <c r="H111" s="1287" t="s">
        <v>565</v>
      </c>
      <c r="I111" s="1238" t="str">
        <f t="shared" si="24"/>
        <v>#REF!</v>
      </c>
      <c r="J111" s="1239">
        <v>10.0</v>
      </c>
      <c r="K111" s="1314">
        <v>2024.0</v>
      </c>
      <c r="L111" s="1288">
        <v>45566.0</v>
      </c>
      <c r="M111" s="1289">
        <v>45596.0</v>
      </c>
      <c r="N111" s="1343">
        <v>23.0</v>
      </c>
      <c r="O111" s="1227">
        <f t="shared" si="18"/>
        <v>1</v>
      </c>
      <c r="P111" s="1243" t="str">
        <f t="shared" si="19"/>
        <v>#REF!</v>
      </c>
      <c r="Q111" s="1346" t="str">
        <f t="shared" si="29"/>
        <v>#REF!</v>
      </c>
      <c r="R111" s="1227"/>
      <c r="S111" s="1286" t="s">
        <v>525</v>
      </c>
      <c r="T111" s="1287" t="s">
        <v>2138</v>
      </c>
      <c r="U111" s="1227" t="str">
        <f t="shared" si="5"/>
        <v>#REF!</v>
      </c>
      <c r="V111" s="1246" t="str">
        <f t="shared" si="6"/>
        <v>#REF!</v>
      </c>
      <c r="W111" s="1246" t="str">
        <f t="shared" si="7"/>
        <v>#REF!</v>
      </c>
      <c r="X111" s="1246" t="str">
        <f t="shared" si="8"/>
        <v>#REF!</v>
      </c>
      <c r="Y111" s="1247">
        <f t="shared" si="9"/>
        <v>1</v>
      </c>
      <c r="Z111" s="1248" t="str">
        <f t="shared" si="10"/>
        <v>#REF!</v>
      </c>
      <c r="AA111" s="1249" t="str">
        <f t="shared" si="11"/>
        <v>#REF!</v>
      </c>
      <c r="AB111" s="1249" t="str">
        <f t="shared" si="12"/>
        <v>#REF!</v>
      </c>
      <c r="AC111" s="1250" t="str">
        <f t="shared" si="13"/>
        <v>#REF!</v>
      </c>
      <c r="AD111" s="1250" t="str">
        <f t="shared" si="14"/>
        <v>#REF!</v>
      </c>
      <c r="AE111" s="1250" t="str">
        <f t="shared" si="15"/>
        <v>#REF!</v>
      </c>
      <c r="AF111" s="1314"/>
      <c r="AG111" s="1284"/>
      <c r="AH111" s="1090">
        <f t="shared" si="16"/>
        <v>23</v>
      </c>
      <c r="AI111" s="1252"/>
    </row>
    <row r="112" ht="15.0" customHeight="1">
      <c r="A112" s="1232">
        <v>112.0</v>
      </c>
      <c r="B112" s="1286">
        <v>467515.0</v>
      </c>
      <c r="C112" s="1306" t="s">
        <v>2140</v>
      </c>
      <c r="D112" s="1287" t="s">
        <v>2141</v>
      </c>
      <c r="E112" s="1287" t="s">
        <v>511</v>
      </c>
      <c r="F112" s="1306" t="s">
        <v>564</v>
      </c>
      <c r="G112" s="1306" t="s">
        <v>771</v>
      </c>
      <c r="H112" s="1287" t="s">
        <v>612</v>
      </c>
      <c r="I112" s="1238" t="str">
        <f t="shared" si="24"/>
        <v>#REF!</v>
      </c>
      <c r="J112" s="1239">
        <v>10.0</v>
      </c>
      <c r="K112" s="1301">
        <v>2024.0</v>
      </c>
      <c r="L112" s="1288">
        <v>45566.0</v>
      </c>
      <c r="M112" s="1289">
        <v>45596.0</v>
      </c>
      <c r="N112" s="1343">
        <v>23.0</v>
      </c>
      <c r="O112" s="1227">
        <f t="shared" si="18"/>
        <v>1</v>
      </c>
      <c r="P112" s="1243" t="str">
        <f t="shared" si="19"/>
        <v>#REF!</v>
      </c>
      <c r="Q112" s="1346" t="str">
        <f t="shared" si="29"/>
        <v>#REF!</v>
      </c>
      <c r="R112" s="1259"/>
      <c r="S112" s="1286" t="s">
        <v>525</v>
      </c>
      <c r="T112" s="1287" t="s">
        <v>2138</v>
      </c>
      <c r="U112" s="1227" t="str">
        <f t="shared" si="5"/>
        <v>#REF!</v>
      </c>
      <c r="V112" s="1246" t="str">
        <f t="shared" si="6"/>
        <v>#REF!</v>
      </c>
      <c r="W112" s="1247" t="str">
        <f t="shared" si="7"/>
        <v>#REF!</v>
      </c>
      <c r="X112" s="1247" t="str">
        <f t="shared" si="8"/>
        <v>#REF!</v>
      </c>
      <c r="Y112" s="1247">
        <f t="shared" si="9"/>
        <v>1</v>
      </c>
      <c r="Z112" s="1248" t="str">
        <f t="shared" si="10"/>
        <v>#REF!</v>
      </c>
      <c r="AA112" s="1261" t="str">
        <f t="shared" si="11"/>
        <v>#REF!</v>
      </c>
      <c r="AB112" s="1261" t="str">
        <f t="shared" si="12"/>
        <v>#REF!</v>
      </c>
      <c r="AC112" s="1262" t="str">
        <f t="shared" si="13"/>
        <v>#REF!</v>
      </c>
      <c r="AD112" s="1262" t="str">
        <f t="shared" si="14"/>
        <v>#REF!</v>
      </c>
      <c r="AE112" s="1262" t="str">
        <f t="shared" si="15"/>
        <v>#REF!</v>
      </c>
      <c r="AF112" s="1301"/>
      <c r="AG112" s="1300"/>
      <c r="AH112" s="1090">
        <f t="shared" si="16"/>
        <v>23</v>
      </c>
      <c r="AI112" s="1266"/>
    </row>
    <row r="113" ht="15.0" customHeight="1">
      <c r="A113" s="1253">
        <v>113.0</v>
      </c>
      <c r="B113" s="1286">
        <v>470253.0</v>
      </c>
      <c r="C113" s="1306" t="s">
        <v>2297</v>
      </c>
      <c r="D113" s="1287" t="s">
        <v>2298</v>
      </c>
      <c r="E113" s="1287" t="s">
        <v>511</v>
      </c>
      <c r="F113" s="1306" t="s">
        <v>512</v>
      </c>
      <c r="G113" s="1306" t="s">
        <v>665</v>
      </c>
      <c r="H113" s="1287" t="s">
        <v>580</v>
      </c>
      <c r="I113" s="1238" t="str">
        <f t="shared" si="24"/>
        <v>#REF!</v>
      </c>
      <c r="J113" s="1239">
        <v>10.0</v>
      </c>
      <c r="K113" s="1301">
        <v>2024.0</v>
      </c>
      <c r="L113" s="1288">
        <v>45566.0</v>
      </c>
      <c r="M113" s="1289">
        <v>45589.0</v>
      </c>
      <c r="N113" s="1343">
        <v>18.0</v>
      </c>
      <c r="O113" s="1227">
        <f t="shared" si="18"/>
        <v>0.7826086957</v>
      </c>
      <c r="P113" s="1243" t="str">
        <f t="shared" si="19"/>
        <v>#REF!</v>
      </c>
      <c r="Q113" s="1346" t="str">
        <f t="shared" si="29"/>
        <v>#REF!</v>
      </c>
      <c r="R113" s="1259"/>
      <c r="S113" s="1286" t="s">
        <v>525</v>
      </c>
      <c r="T113" s="1287" t="s">
        <v>2138</v>
      </c>
      <c r="U113" s="1227" t="str">
        <f t="shared" si="5"/>
        <v>#REF!</v>
      </c>
      <c r="V113" s="1246" t="str">
        <f t="shared" si="6"/>
        <v>#REF!</v>
      </c>
      <c r="W113" s="1247" t="str">
        <f t="shared" si="7"/>
        <v>#REF!</v>
      </c>
      <c r="X113" s="1247" t="str">
        <f t="shared" si="8"/>
        <v>#REF!</v>
      </c>
      <c r="Y113" s="1247">
        <f t="shared" si="9"/>
        <v>1</v>
      </c>
      <c r="Z113" s="1248" t="str">
        <f t="shared" si="10"/>
        <v>#REF!</v>
      </c>
      <c r="AA113" s="1261" t="str">
        <f t="shared" si="11"/>
        <v>#REF!</v>
      </c>
      <c r="AB113" s="1261" t="str">
        <f t="shared" si="12"/>
        <v>#REF!</v>
      </c>
      <c r="AC113" s="1262" t="str">
        <f t="shared" si="13"/>
        <v>#REF!</v>
      </c>
      <c r="AD113" s="1262" t="str">
        <f t="shared" si="14"/>
        <v>#REF!</v>
      </c>
      <c r="AE113" s="1262" t="str">
        <f t="shared" si="15"/>
        <v>#REF!</v>
      </c>
      <c r="AF113" s="1301"/>
      <c r="AG113" s="1300"/>
      <c r="AH113" s="1090">
        <f t="shared" si="16"/>
        <v>23</v>
      </c>
      <c r="AI113" s="1266"/>
    </row>
    <row r="114" ht="15.0" customHeight="1">
      <c r="A114" s="1107">
        <v>114.0</v>
      </c>
      <c r="B114" s="519">
        <v>282563.0</v>
      </c>
      <c r="C114" s="531" t="s">
        <v>1109</v>
      </c>
      <c r="D114" s="1273" t="s">
        <v>1320</v>
      </c>
      <c r="E114" s="1273" t="s">
        <v>511</v>
      </c>
      <c r="F114" s="531" t="s">
        <v>546</v>
      </c>
      <c r="G114" s="531" t="s">
        <v>771</v>
      </c>
      <c r="H114" s="1273" t="s">
        <v>547</v>
      </c>
      <c r="I114" s="1100" t="str">
        <f t="shared" si="24"/>
        <v>#REF!</v>
      </c>
      <c r="J114" s="413">
        <v>10.0</v>
      </c>
      <c r="K114" s="270">
        <v>2024.0</v>
      </c>
      <c r="L114" s="1274">
        <v>45582.0</v>
      </c>
      <c r="M114" s="1275">
        <v>45596.0</v>
      </c>
      <c r="N114" s="543">
        <v>11.0</v>
      </c>
      <c r="O114" s="1084">
        <f t="shared" si="18"/>
        <v>0.4782608696</v>
      </c>
      <c r="P114" s="231" t="str">
        <f t="shared" si="19"/>
        <v>#REF!</v>
      </c>
      <c r="Q114" s="231" t="str">
        <f t="shared" si="29"/>
        <v>#REF!</v>
      </c>
      <c r="R114" s="1084"/>
      <c r="S114" s="519" t="s">
        <v>525</v>
      </c>
      <c r="T114" s="1273" t="s">
        <v>2303</v>
      </c>
      <c r="U114" s="1084" t="str">
        <f t="shared" si="5"/>
        <v>#REF!</v>
      </c>
      <c r="V114" s="1102" t="str">
        <f t="shared" si="6"/>
        <v>#REF!</v>
      </c>
      <c r="W114" s="1102" t="str">
        <f t="shared" si="7"/>
        <v>#REF!</v>
      </c>
      <c r="X114" s="1102" t="str">
        <f t="shared" si="8"/>
        <v>#REF!</v>
      </c>
      <c r="Y114" s="1103">
        <f t="shared" si="9"/>
        <v>1</v>
      </c>
      <c r="Z114" s="1104" t="str">
        <f t="shared" si="10"/>
        <v>#REF!</v>
      </c>
      <c r="AA114" s="1085" t="str">
        <f t="shared" si="11"/>
        <v>#REF!</v>
      </c>
      <c r="AB114" s="1085" t="str">
        <f t="shared" si="12"/>
        <v>#REF!</v>
      </c>
      <c r="AC114" s="1105" t="str">
        <f t="shared" si="13"/>
        <v>#REF!</v>
      </c>
      <c r="AD114" s="1105" t="str">
        <f t="shared" si="14"/>
        <v>#REF!</v>
      </c>
      <c r="AE114" s="1105" t="str">
        <f t="shared" si="15"/>
        <v>#REF!</v>
      </c>
      <c r="AF114" s="270"/>
      <c r="AG114" s="1079"/>
      <c r="AH114" s="1090">
        <f t="shared" si="16"/>
        <v>23</v>
      </c>
      <c r="AI114" s="1090"/>
    </row>
    <row r="115" ht="15.0" customHeight="1">
      <c r="A115" s="1098">
        <v>115.0</v>
      </c>
      <c r="B115" s="1276">
        <v>427331.0</v>
      </c>
      <c r="C115" s="535" t="s">
        <v>1168</v>
      </c>
      <c r="D115" s="1211" t="s">
        <v>1323</v>
      </c>
      <c r="E115" s="1211" t="s">
        <v>511</v>
      </c>
      <c r="F115" s="535" t="s">
        <v>512</v>
      </c>
      <c r="G115" s="535" t="s">
        <v>771</v>
      </c>
      <c r="H115" s="1211" t="s">
        <v>541</v>
      </c>
      <c r="I115" s="1100" t="str">
        <f t="shared" si="24"/>
        <v>#REF!</v>
      </c>
      <c r="J115" s="413">
        <v>10.0</v>
      </c>
      <c r="K115" s="270">
        <v>2024.0</v>
      </c>
      <c r="L115" s="1277">
        <v>45586.0</v>
      </c>
      <c r="M115" s="1278">
        <v>45596.0</v>
      </c>
      <c r="N115" s="490">
        <v>0.9</v>
      </c>
      <c r="O115" s="1084">
        <f t="shared" si="18"/>
        <v>0.03913043478</v>
      </c>
      <c r="P115" s="231" t="str">
        <f t="shared" si="19"/>
        <v>#REF!</v>
      </c>
      <c r="Q115" s="231" t="str">
        <f t="shared" si="29"/>
        <v>#REF!</v>
      </c>
      <c r="R115" s="1084"/>
      <c r="S115" s="1276" t="s">
        <v>525</v>
      </c>
      <c r="T115" s="1211" t="s">
        <v>2303</v>
      </c>
      <c r="U115" s="1084" t="str">
        <f t="shared" si="5"/>
        <v>#REF!</v>
      </c>
      <c r="V115" s="1102" t="str">
        <f t="shared" si="6"/>
        <v>#REF!</v>
      </c>
      <c r="W115" s="1102" t="str">
        <f t="shared" si="7"/>
        <v>#REF!</v>
      </c>
      <c r="X115" s="1102" t="str">
        <f t="shared" si="8"/>
        <v>#REF!</v>
      </c>
      <c r="Y115" s="1103">
        <f t="shared" si="9"/>
        <v>1</v>
      </c>
      <c r="Z115" s="1104" t="str">
        <f t="shared" si="10"/>
        <v>#REF!</v>
      </c>
      <c r="AA115" s="1085" t="str">
        <f t="shared" si="11"/>
        <v>#REF!</v>
      </c>
      <c r="AB115" s="1085" t="str">
        <f t="shared" si="12"/>
        <v>#REF!</v>
      </c>
      <c r="AC115" s="1105" t="str">
        <f t="shared" si="13"/>
        <v>#REF!</v>
      </c>
      <c r="AD115" s="1105" t="str">
        <f t="shared" si="14"/>
        <v>#REF!</v>
      </c>
      <c r="AE115" s="1105" t="str">
        <f t="shared" si="15"/>
        <v>#REF!</v>
      </c>
      <c r="AF115" s="270"/>
      <c r="AG115" s="1079"/>
      <c r="AH115" s="1090">
        <f t="shared" si="16"/>
        <v>23</v>
      </c>
      <c r="AI115" s="1090"/>
    </row>
    <row r="116" ht="15.0" customHeight="1">
      <c r="A116" s="1107">
        <v>116.0</v>
      </c>
      <c r="B116" s="1276">
        <v>429770.0</v>
      </c>
      <c r="C116" s="535" t="s">
        <v>1174</v>
      </c>
      <c r="D116" s="1211" t="s">
        <v>1324</v>
      </c>
      <c r="E116" s="1211" t="s">
        <v>511</v>
      </c>
      <c r="F116" s="535" t="s">
        <v>512</v>
      </c>
      <c r="G116" s="535" t="s">
        <v>665</v>
      </c>
      <c r="H116" s="1211" t="s">
        <v>580</v>
      </c>
      <c r="I116" s="1100" t="str">
        <f t="shared" si="24"/>
        <v>#REF!</v>
      </c>
      <c r="J116" s="413">
        <v>10.0</v>
      </c>
      <c r="K116" s="270">
        <v>2024.0</v>
      </c>
      <c r="L116" s="1277">
        <v>45588.0</v>
      </c>
      <c r="M116" s="1278">
        <v>45596.0</v>
      </c>
      <c r="N116" s="490">
        <v>3.5</v>
      </c>
      <c r="O116" s="1084">
        <f t="shared" si="18"/>
        <v>0.152173913</v>
      </c>
      <c r="P116" s="231" t="str">
        <f t="shared" si="19"/>
        <v>#REF!</v>
      </c>
      <c r="Q116" s="231" t="str">
        <f t="shared" si="29"/>
        <v>#REF!</v>
      </c>
      <c r="R116" s="1084"/>
      <c r="S116" s="1276" t="s">
        <v>525</v>
      </c>
      <c r="T116" s="1211" t="s">
        <v>2303</v>
      </c>
      <c r="U116" s="1084" t="str">
        <f t="shared" si="5"/>
        <v>#REF!</v>
      </c>
      <c r="V116" s="1102" t="str">
        <f t="shared" si="6"/>
        <v>#REF!</v>
      </c>
      <c r="W116" s="1102" t="str">
        <f t="shared" si="7"/>
        <v>#REF!</v>
      </c>
      <c r="X116" s="1102" t="str">
        <f t="shared" si="8"/>
        <v>#REF!</v>
      </c>
      <c r="Y116" s="1103">
        <f t="shared" si="9"/>
        <v>1</v>
      </c>
      <c r="Z116" s="1104" t="str">
        <f t="shared" si="10"/>
        <v>#REF!</v>
      </c>
      <c r="AA116" s="1085" t="str">
        <f t="shared" si="11"/>
        <v>#REF!</v>
      </c>
      <c r="AB116" s="1085" t="str">
        <f t="shared" si="12"/>
        <v>#REF!</v>
      </c>
      <c r="AC116" s="1105" t="str">
        <f t="shared" si="13"/>
        <v>#REF!</v>
      </c>
      <c r="AD116" s="1105" t="str">
        <f t="shared" si="14"/>
        <v>#REF!</v>
      </c>
      <c r="AE116" s="1105" t="str">
        <f t="shared" si="15"/>
        <v>#REF!</v>
      </c>
      <c r="AF116" s="270"/>
      <c r="AG116" s="1079"/>
      <c r="AH116" s="1090">
        <f t="shared" si="16"/>
        <v>23</v>
      </c>
      <c r="AI116" s="1090"/>
    </row>
    <row r="117" ht="15.0" customHeight="1">
      <c r="A117" s="1098">
        <v>117.0</v>
      </c>
      <c r="B117" s="1276">
        <v>434052.0</v>
      </c>
      <c r="C117" s="535" t="s">
        <v>1178</v>
      </c>
      <c r="D117" s="1211" t="s">
        <v>1326</v>
      </c>
      <c r="E117" s="1211" t="s">
        <v>511</v>
      </c>
      <c r="F117" s="535" t="s">
        <v>512</v>
      </c>
      <c r="G117" s="1211" t="s">
        <v>665</v>
      </c>
      <c r="H117" s="1211" t="s">
        <v>580</v>
      </c>
      <c r="I117" s="1100" t="str">
        <f t="shared" si="24"/>
        <v>#REF!</v>
      </c>
      <c r="J117" s="413">
        <v>10.0</v>
      </c>
      <c r="K117" s="270">
        <v>2024.0</v>
      </c>
      <c r="L117" s="1277">
        <v>45588.0</v>
      </c>
      <c r="M117" s="1278">
        <v>45596.0</v>
      </c>
      <c r="N117" s="490">
        <v>3.5</v>
      </c>
      <c r="O117" s="1084">
        <f t="shared" si="18"/>
        <v>0.152173913</v>
      </c>
      <c r="P117" s="231" t="str">
        <f t="shared" si="19"/>
        <v>#REF!</v>
      </c>
      <c r="Q117" s="231" t="str">
        <f t="shared" si="29"/>
        <v>#REF!</v>
      </c>
      <c r="R117" s="1084"/>
      <c r="S117" s="1276" t="s">
        <v>525</v>
      </c>
      <c r="T117" s="1211" t="s">
        <v>2303</v>
      </c>
      <c r="U117" s="1084" t="str">
        <f t="shared" si="5"/>
        <v>#REF!</v>
      </c>
      <c r="V117" s="1102" t="str">
        <f t="shared" si="6"/>
        <v>#REF!</v>
      </c>
      <c r="W117" s="1102" t="str">
        <f t="shared" si="7"/>
        <v>#REF!</v>
      </c>
      <c r="X117" s="1102" t="str">
        <f t="shared" si="8"/>
        <v>#REF!</v>
      </c>
      <c r="Y117" s="1103">
        <f t="shared" si="9"/>
        <v>1</v>
      </c>
      <c r="Z117" s="1104" t="str">
        <f t="shared" si="10"/>
        <v>#REF!</v>
      </c>
      <c r="AA117" s="1085" t="str">
        <f t="shared" si="11"/>
        <v>#REF!</v>
      </c>
      <c r="AB117" s="1085" t="str">
        <f t="shared" si="12"/>
        <v>#REF!</v>
      </c>
      <c r="AC117" s="1105" t="str">
        <f t="shared" si="13"/>
        <v>#REF!</v>
      </c>
      <c r="AD117" s="1105" t="str">
        <f t="shared" si="14"/>
        <v>#REF!</v>
      </c>
      <c r="AE117" s="1105" t="str">
        <f t="shared" si="15"/>
        <v>#REF!</v>
      </c>
      <c r="AF117" s="270"/>
      <c r="AG117" s="1079"/>
      <c r="AH117" s="1090">
        <f t="shared" si="16"/>
        <v>23</v>
      </c>
      <c r="AI117" s="1090"/>
    </row>
    <row r="118" ht="15.0" customHeight="1">
      <c r="A118" s="1107">
        <v>118.0</v>
      </c>
      <c r="B118" s="1276">
        <v>436920.0</v>
      </c>
      <c r="C118" s="1211" t="s">
        <v>761</v>
      </c>
      <c r="D118" s="535" t="s">
        <v>1332</v>
      </c>
      <c r="E118" s="535" t="s">
        <v>511</v>
      </c>
      <c r="F118" s="535" t="s">
        <v>546</v>
      </c>
      <c r="G118" s="535" t="s">
        <v>665</v>
      </c>
      <c r="H118" s="1211" t="s">
        <v>556</v>
      </c>
      <c r="I118" s="1100" t="str">
        <f t="shared" si="24"/>
        <v>#REF!</v>
      </c>
      <c r="J118" s="413">
        <v>10.0</v>
      </c>
      <c r="K118" s="575">
        <v>2024.0</v>
      </c>
      <c r="L118" s="1277">
        <v>45582.0</v>
      </c>
      <c r="M118" s="1278">
        <v>45596.0</v>
      </c>
      <c r="N118" s="490">
        <v>11.0</v>
      </c>
      <c r="O118" s="1084">
        <f t="shared" si="18"/>
        <v>0.4782608696</v>
      </c>
      <c r="P118" s="231" t="str">
        <f t="shared" si="19"/>
        <v>#REF!</v>
      </c>
      <c r="Q118" s="231" t="str">
        <f t="shared" si="29"/>
        <v>#REF!</v>
      </c>
      <c r="R118" s="1122"/>
      <c r="S118" s="1276" t="s">
        <v>525</v>
      </c>
      <c r="T118" s="1211" t="s">
        <v>2303</v>
      </c>
      <c r="U118" s="1084" t="str">
        <f t="shared" si="5"/>
        <v>#REF!</v>
      </c>
      <c r="V118" s="1102" t="str">
        <f t="shared" si="6"/>
        <v>#REF!</v>
      </c>
      <c r="W118" s="1102" t="str">
        <f t="shared" si="7"/>
        <v>#REF!</v>
      </c>
      <c r="X118" s="1102" t="str">
        <f t="shared" si="8"/>
        <v>#REF!</v>
      </c>
      <c r="Y118" s="1103">
        <f t="shared" si="9"/>
        <v>1</v>
      </c>
      <c r="Z118" s="1104" t="str">
        <f t="shared" si="10"/>
        <v>#REF!</v>
      </c>
      <c r="AA118" s="1085" t="str">
        <f t="shared" si="11"/>
        <v>#REF!</v>
      </c>
      <c r="AB118" s="1085" t="str">
        <f t="shared" si="12"/>
        <v>#REF!</v>
      </c>
      <c r="AC118" s="1105" t="str">
        <f t="shared" si="13"/>
        <v>#REF!</v>
      </c>
      <c r="AD118" s="1105" t="str">
        <f t="shared" si="14"/>
        <v>#REF!</v>
      </c>
      <c r="AE118" s="1105" t="str">
        <f t="shared" si="15"/>
        <v>#REF!</v>
      </c>
      <c r="AF118" s="575"/>
      <c r="AG118" s="600"/>
      <c r="AH118" s="1090">
        <f t="shared" si="16"/>
        <v>23</v>
      </c>
      <c r="AI118" s="1117"/>
    </row>
    <row r="119" ht="15.0" customHeight="1">
      <c r="A119" s="1098">
        <v>119.0</v>
      </c>
      <c r="B119" s="1276">
        <v>439018.0</v>
      </c>
      <c r="C119" s="535" t="s">
        <v>1010</v>
      </c>
      <c r="D119" s="1211" t="s">
        <v>1336</v>
      </c>
      <c r="E119" s="1211" t="s">
        <v>511</v>
      </c>
      <c r="F119" s="535" t="s">
        <v>546</v>
      </c>
      <c r="G119" s="535" t="s">
        <v>665</v>
      </c>
      <c r="H119" s="1211" t="s">
        <v>556</v>
      </c>
      <c r="I119" s="1100" t="str">
        <f t="shared" si="24"/>
        <v>#REF!</v>
      </c>
      <c r="J119" s="413">
        <v>10.0</v>
      </c>
      <c r="K119" s="575">
        <v>2024.0</v>
      </c>
      <c r="L119" s="1277">
        <v>45582.0</v>
      </c>
      <c r="M119" s="1278">
        <v>45596.0</v>
      </c>
      <c r="N119" s="490">
        <v>11.0</v>
      </c>
      <c r="O119" s="1084">
        <f t="shared" si="18"/>
        <v>0.4782608696</v>
      </c>
      <c r="P119" s="231" t="str">
        <f t="shared" si="19"/>
        <v>#REF!</v>
      </c>
      <c r="Q119" s="231" t="str">
        <f t="shared" si="29"/>
        <v>#REF!</v>
      </c>
      <c r="R119" s="1122"/>
      <c r="S119" s="1276" t="s">
        <v>525</v>
      </c>
      <c r="T119" s="1211" t="s">
        <v>2303</v>
      </c>
      <c r="U119" s="1084" t="str">
        <f t="shared" si="5"/>
        <v>#REF!</v>
      </c>
      <c r="V119" s="1102" t="str">
        <f t="shared" si="6"/>
        <v>#REF!</v>
      </c>
      <c r="W119" s="1103" t="str">
        <f t="shared" si="7"/>
        <v>#REF!</v>
      </c>
      <c r="X119" s="1103" t="str">
        <f t="shared" si="8"/>
        <v>#REF!</v>
      </c>
      <c r="Y119" s="1103">
        <f t="shared" si="9"/>
        <v>1</v>
      </c>
      <c r="Z119" s="1104" t="str">
        <f t="shared" si="10"/>
        <v>#REF!</v>
      </c>
      <c r="AA119" s="1115" t="str">
        <f t="shared" si="11"/>
        <v>#REF!</v>
      </c>
      <c r="AB119" s="1115" t="str">
        <f t="shared" si="12"/>
        <v>#REF!</v>
      </c>
      <c r="AC119" s="1116" t="str">
        <f t="shared" si="13"/>
        <v>#REF!</v>
      </c>
      <c r="AD119" s="1116" t="str">
        <f t="shared" si="14"/>
        <v>#REF!</v>
      </c>
      <c r="AE119" s="1116" t="str">
        <f t="shared" si="15"/>
        <v>#REF!</v>
      </c>
      <c r="AF119" s="575"/>
      <c r="AG119" s="600"/>
      <c r="AH119" s="1090">
        <f t="shared" si="16"/>
        <v>23</v>
      </c>
      <c r="AI119" s="1117"/>
    </row>
    <row r="120" ht="15.0" customHeight="1">
      <c r="A120" s="1107">
        <v>120.0</v>
      </c>
      <c r="B120" s="1276">
        <v>440698.0</v>
      </c>
      <c r="C120" s="535" t="s">
        <v>1182</v>
      </c>
      <c r="D120" s="1211" t="s">
        <v>1341</v>
      </c>
      <c r="E120" s="1211" t="s">
        <v>511</v>
      </c>
      <c r="F120" s="535" t="s">
        <v>564</v>
      </c>
      <c r="G120" s="535" t="s">
        <v>790</v>
      </c>
      <c r="H120" s="1211" t="s">
        <v>565</v>
      </c>
      <c r="I120" s="1100" t="str">
        <f t="shared" si="24"/>
        <v>#REF!</v>
      </c>
      <c r="J120" s="413">
        <v>10.0</v>
      </c>
      <c r="K120" s="270">
        <v>2024.0</v>
      </c>
      <c r="L120" s="1277">
        <v>45587.0</v>
      </c>
      <c r="M120" s="1278">
        <v>45596.0</v>
      </c>
      <c r="N120" s="490">
        <v>8.0</v>
      </c>
      <c r="O120" s="1084">
        <f t="shared" si="18"/>
        <v>0.347826087</v>
      </c>
      <c r="P120" s="231" t="str">
        <f t="shared" si="19"/>
        <v>#REF!</v>
      </c>
      <c r="Q120" s="231" t="str">
        <f t="shared" si="29"/>
        <v>#REF!</v>
      </c>
      <c r="R120" s="1084"/>
      <c r="S120" s="1276" t="s">
        <v>525</v>
      </c>
      <c r="T120" s="1211" t="s">
        <v>2303</v>
      </c>
      <c r="U120" s="1084" t="str">
        <f t="shared" si="5"/>
        <v>#REF!</v>
      </c>
      <c r="V120" s="1102" t="str">
        <f t="shared" si="6"/>
        <v>#REF!</v>
      </c>
      <c r="W120" s="1102" t="str">
        <f t="shared" si="7"/>
        <v>#REF!</v>
      </c>
      <c r="X120" s="1102" t="str">
        <f t="shared" si="8"/>
        <v>#REF!</v>
      </c>
      <c r="Y120" s="1103">
        <f t="shared" si="9"/>
        <v>1</v>
      </c>
      <c r="Z120" s="1104" t="str">
        <f t="shared" si="10"/>
        <v>#REF!</v>
      </c>
      <c r="AA120" s="1085" t="str">
        <f t="shared" si="11"/>
        <v>#REF!</v>
      </c>
      <c r="AB120" s="1085" t="str">
        <f t="shared" si="12"/>
        <v>#REF!</v>
      </c>
      <c r="AC120" s="1105" t="str">
        <f t="shared" si="13"/>
        <v>#REF!</v>
      </c>
      <c r="AD120" s="1105" t="str">
        <f t="shared" si="14"/>
        <v>#REF!</v>
      </c>
      <c r="AE120" s="1105" t="str">
        <f t="shared" si="15"/>
        <v>#REF!</v>
      </c>
      <c r="AF120" s="270"/>
      <c r="AG120" s="1079"/>
      <c r="AH120" s="1090">
        <f t="shared" si="16"/>
        <v>23</v>
      </c>
      <c r="AI120" s="1090"/>
    </row>
    <row r="121" ht="15.0" customHeight="1">
      <c r="A121" s="1098">
        <v>121.0</v>
      </c>
      <c r="B121" s="1276">
        <v>464853.0</v>
      </c>
      <c r="C121" s="535" t="s">
        <v>1355</v>
      </c>
      <c r="D121" s="1211" t="s">
        <v>1356</v>
      </c>
      <c r="E121" s="1211" t="s">
        <v>511</v>
      </c>
      <c r="F121" s="535" t="s">
        <v>512</v>
      </c>
      <c r="G121" s="535" t="s">
        <v>790</v>
      </c>
      <c r="H121" s="1211" t="s">
        <v>531</v>
      </c>
      <c r="I121" s="1100" t="str">
        <f t="shared" si="24"/>
        <v>#REF!</v>
      </c>
      <c r="J121" s="413">
        <v>10.0</v>
      </c>
      <c r="K121" s="270">
        <v>2024.0</v>
      </c>
      <c r="L121" s="1277">
        <v>45588.0</v>
      </c>
      <c r="M121" s="1278">
        <v>45596.0</v>
      </c>
      <c r="N121" s="490">
        <v>3.5</v>
      </c>
      <c r="O121" s="1084">
        <f t="shared" si="18"/>
        <v>0.152173913</v>
      </c>
      <c r="P121" s="231" t="str">
        <f t="shared" si="19"/>
        <v>#REF!</v>
      </c>
      <c r="Q121" s="231" t="str">
        <f t="shared" si="29"/>
        <v>#REF!</v>
      </c>
      <c r="R121" s="1084"/>
      <c r="S121" s="1276" t="s">
        <v>525</v>
      </c>
      <c r="T121" s="1211" t="s">
        <v>2303</v>
      </c>
      <c r="U121" s="1084" t="str">
        <f t="shared" si="5"/>
        <v>#REF!</v>
      </c>
      <c r="V121" s="1102" t="str">
        <f t="shared" si="6"/>
        <v>#REF!</v>
      </c>
      <c r="W121" s="1102" t="str">
        <f t="shared" si="7"/>
        <v>#REF!</v>
      </c>
      <c r="X121" s="1102" t="str">
        <f t="shared" si="8"/>
        <v>#REF!</v>
      </c>
      <c r="Y121" s="1103">
        <f t="shared" si="9"/>
        <v>1</v>
      </c>
      <c r="Z121" s="1104" t="str">
        <f t="shared" si="10"/>
        <v>#REF!</v>
      </c>
      <c r="AA121" s="1085" t="str">
        <f t="shared" si="11"/>
        <v>#REF!</v>
      </c>
      <c r="AB121" s="1085" t="str">
        <f t="shared" si="12"/>
        <v>#REF!</v>
      </c>
      <c r="AC121" s="1105" t="str">
        <f t="shared" si="13"/>
        <v>#REF!</v>
      </c>
      <c r="AD121" s="1105" t="str">
        <f t="shared" si="14"/>
        <v>#REF!</v>
      </c>
      <c r="AE121" s="1105" t="str">
        <f t="shared" si="15"/>
        <v>#REF!</v>
      </c>
      <c r="AF121" s="270"/>
      <c r="AG121" s="1079"/>
      <c r="AH121" s="1090">
        <f t="shared" si="16"/>
        <v>23</v>
      </c>
      <c r="AI121" s="1090"/>
    </row>
    <row r="122" ht="15.0" customHeight="1">
      <c r="A122" s="1107">
        <v>122.0</v>
      </c>
      <c r="B122" s="1276">
        <v>465485.0</v>
      </c>
      <c r="C122" s="1211" t="s">
        <v>1357</v>
      </c>
      <c r="D122" s="1211" t="s">
        <v>1358</v>
      </c>
      <c r="E122" s="1211" t="s">
        <v>511</v>
      </c>
      <c r="F122" s="1211" t="s">
        <v>512</v>
      </c>
      <c r="G122" s="1211" t="s">
        <v>790</v>
      </c>
      <c r="H122" s="1211" t="s">
        <v>531</v>
      </c>
      <c r="I122" s="1100" t="str">
        <f t="shared" si="24"/>
        <v>#REF!</v>
      </c>
      <c r="J122" s="413">
        <v>10.0</v>
      </c>
      <c r="K122" s="575">
        <v>2024.0</v>
      </c>
      <c r="L122" s="1277">
        <v>45590.0</v>
      </c>
      <c r="M122" s="1278">
        <v>45596.0</v>
      </c>
      <c r="N122" s="490">
        <v>2.5</v>
      </c>
      <c r="O122" s="1084">
        <f t="shared" si="18"/>
        <v>0.1086956522</v>
      </c>
      <c r="P122" s="231" t="str">
        <f t="shared" si="19"/>
        <v>#REF!</v>
      </c>
      <c r="Q122" s="231" t="str">
        <f t="shared" si="29"/>
        <v>#REF!</v>
      </c>
      <c r="R122" s="1122"/>
      <c r="S122" s="1276" t="s">
        <v>525</v>
      </c>
      <c r="T122" s="1211" t="s">
        <v>2303</v>
      </c>
      <c r="U122" s="1122" t="str">
        <f t="shared" si="5"/>
        <v>#REF!</v>
      </c>
      <c r="V122" s="1102" t="str">
        <f t="shared" si="6"/>
        <v>#REF!</v>
      </c>
      <c r="W122" s="1103" t="str">
        <f t="shared" si="7"/>
        <v>#REF!</v>
      </c>
      <c r="X122" s="1103" t="str">
        <f t="shared" si="8"/>
        <v>#REF!</v>
      </c>
      <c r="Y122" s="1103">
        <f t="shared" si="9"/>
        <v>1</v>
      </c>
      <c r="Z122" s="1104" t="str">
        <f t="shared" si="10"/>
        <v>#REF!</v>
      </c>
      <c r="AA122" s="1115" t="str">
        <f t="shared" si="11"/>
        <v>#REF!</v>
      </c>
      <c r="AB122" s="1115" t="str">
        <f t="shared" si="12"/>
        <v>#REF!</v>
      </c>
      <c r="AC122" s="1116" t="str">
        <f t="shared" si="13"/>
        <v>#REF!</v>
      </c>
      <c r="AD122" s="1116" t="str">
        <f t="shared" si="14"/>
        <v>#REF!</v>
      </c>
      <c r="AE122" s="1116" t="str">
        <f t="shared" si="15"/>
        <v>#REF!</v>
      </c>
      <c r="AF122" s="575"/>
      <c r="AG122" s="600"/>
      <c r="AH122" s="1090">
        <f t="shared" si="16"/>
        <v>23</v>
      </c>
      <c r="AI122" s="1117"/>
    </row>
    <row r="123" ht="15.0" customHeight="1">
      <c r="A123" s="1098">
        <v>123.0</v>
      </c>
      <c r="B123" s="519">
        <v>280298.0</v>
      </c>
      <c r="C123" s="1273" t="s">
        <v>1105</v>
      </c>
      <c r="D123" s="1273" t="s">
        <v>1477</v>
      </c>
      <c r="E123" s="1273" t="s">
        <v>511</v>
      </c>
      <c r="F123" s="1273" t="s">
        <v>564</v>
      </c>
      <c r="G123" s="1273" t="s">
        <v>771</v>
      </c>
      <c r="H123" s="1273" t="s">
        <v>612</v>
      </c>
      <c r="I123" s="1100" t="str">
        <f t="shared" si="24"/>
        <v>#REF!</v>
      </c>
      <c r="J123" s="413">
        <v>10.0</v>
      </c>
      <c r="K123" s="575">
        <v>2024.0</v>
      </c>
      <c r="L123" s="1274">
        <v>45566.0</v>
      </c>
      <c r="M123" s="1275">
        <v>45596.0</v>
      </c>
      <c r="N123" s="543">
        <f t="shared" ref="N123:N130" si="30">NETWORKDAYS(L123,M123)</f>
        <v>23</v>
      </c>
      <c r="O123" s="1084">
        <f t="shared" si="18"/>
        <v>1</v>
      </c>
      <c r="P123" s="231">
        <f t="shared" si="19"/>
        <v>1</v>
      </c>
      <c r="Q123" s="231">
        <v>1.0</v>
      </c>
      <c r="R123" s="1122"/>
      <c r="S123" s="519" t="s">
        <v>517</v>
      </c>
      <c r="T123" s="1273" t="s">
        <v>1463</v>
      </c>
      <c r="U123" s="1122">
        <f t="shared" si="5"/>
        <v>1</v>
      </c>
      <c r="V123" s="1102">
        <f t="shared" si="6"/>
        <v>1</v>
      </c>
      <c r="W123" s="1103">
        <f t="shared" si="7"/>
        <v>1</v>
      </c>
      <c r="X123" s="1103">
        <f t="shared" si="8"/>
        <v>1</v>
      </c>
      <c r="Y123" s="1103">
        <f t="shared" si="9"/>
        <v>1</v>
      </c>
      <c r="Z123" s="1104" t="str">
        <f t="shared" si="10"/>
        <v>#REF!</v>
      </c>
      <c r="AA123" s="1115" t="str">
        <f t="shared" si="11"/>
        <v>#REF!</v>
      </c>
      <c r="AB123" s="1115" t="str">
        <f t="shared" si="12"/>
        <v>#REF!</v>
      </c>
      <c r="AC123" s="1116">
        <f t="shared" si="13"/>
        <v>0</v>
      </c>
      <c r="AD123" s="1116" t="str">
        <f t="shared" si="14"/>
        <v>#REF!</v>
      </c>
      <c r="AE123" s="1116" t="str">
        <f t="shared" si="15"/>
        <v>#REF!</v>
      </c>
      <c r="AF123" s="575"/>
      <c r="AG123" s="600"/>
      <c r="AH123" s="1090">
        <f t="shared" si="16"/>
        <v>23</v>
      </c>
      <c r="AI123" s="1117"/>
    </row>
    <row r="124" ht="15.0" customHeight="1">
      <c r="A124" s="1232">
        <v>124.0</v>
      </c>
      <c r="B124" s="1286">
        <v>428993.0</v>
      </c>
      <c r="C124" s="1287" t="s">
        <v>1023</v>
      </c>
      <c r="D124" s="1287" t="s">
        <v>1283</v>
      </c>
      <c r="E124" s="1287" t="s">
        <v>511</v>
      </c>
      <c r="F124" s="1287" t="s">
        <v>512</v>
      </c>
      <c r="G124" s="1287" t="s">
        <v>771</v>
      </c>
      <c r="H124" s="1287" t="s">
        <v>541</v>
      </c>
      <c r="I124" s="1238" t="str">
        <f t="shared" si="24"/>
        <v>#REF!</v>
      </c>
      <c r="J124" s="1239">
        <v>10.0</v>
      </c>
      <c r="K124" s="1301">
        <v>2024.0</v>
      </c>
      <c r="L124" s="1288">
        <v>45566.0</v>
      </c>
      <c r="M124" s="1289">
        <v>45596.0</v>
      </c>
      <c r="N124" s="1242">
        <f t="shared" si="30"/>
        <v>23</v>
      </c>
      <c r="O124" s="1227">
        <f t="shared" si="18"/>
        <v>1</v>
      </c>
      <c r="P124" s="1243">
        <f t="shared" si="19"/>
        <v>1</v>
      </c>
      <c r="Q124" s="1243">
        <v>1.0</v>
      </c>
      <c r="R124" s="1259"/>
      <c r="S124" s="1286" t="s">
        <v>517</v>
      </c>
      <c r="T124" s="1287" t="s">
        <v>1463</v>
      </c>
      <c r="U124" s="1259">
        <f t="shared" si="5"/>
        <v>1</v>
      </c>
      <c r="V124" s="1246">
        <f t="shared" si="6"/>
        <v>1</v>
      </c>
      <c r="W124" s="1247">
        <f t="shared" si="7"/>
        <v>1</v>
      </c>
      <c r="X124" s="1247">
        <f t="shared" si="8"/>
        <v>1</v>
      </c>
      <c r="Y124" s="1247">
        <f t="shared" si="9"/>
        <v>1</v>
      </c>
      <c r="Z124" s="1248" t="str">
        <f t="shared" si="10"/>
        <v>#REF!</v>
      </c>
      <c r="AA124" s="1261" t="str">
        <f t="shared" si="11"/>
        <v>#REF!</v>
      </c>
      <c r="AB124" s="1261" t="str">
        <f t="shared" si="12"/>
        <v>#REF!</v>
      </c>
      <c r="AC124" s="1262">
        <f t="shared" si="13"/>
        <v>0</v>
      </c>
      <c r="AD124" s="1262" t="str">
        <f t="shared" si="14"/>
        <v>#REF!</v>
      </c>
      <c r="AE124" s="1262" t="str">
        <f t="shared" si="15"/>
        <v>#REF!</v>
      </c>
      <c r="AF124" s="1301"/>
      <c r="AG124" s="1300"/>
      <c r="AH124" s="1090">
        <f t="shared" si="16"/>
        <v>23</v>
      </c>
      <c r="AI124" s="1266"/>
    </row>
    <row r="125" ht="15.0" customHeight="1">
      <c r="A125" s="1253">
        <v>125.0</v>
      </c>
      <c r="B125" s="1286">
        <v>439024.0</v>
      </c>
      <c r="C125" s="1287" t="s">
        <v>652</v>
      </c>
      <c r="D125" s="1287" t="s">
        <v>1314</v>
      </c>
      <c r="E125" s="1287" t="s">
        <v>511</v>
      </c>
      <c r="F125" s="1287" t="s">
        <v>546</v>
      </c>
      <c r="G125" s="1287" t="s">
        <v>787</v>
      </c>
      <c r="H125" s="1287" t="s">
        <v>596</v>
      </c>
      <c r="I125" s="1238" t="str">
        <f t="shared" si="24"/>
        <v>#REF!</v>
      </c>
      <c r="J125" s="1239">
        <v>10.0</v>
      </c>
      <c r="K125" s="1301">
        <v>2024.0</v>
      </c>
      <c r="L125" s="1288">
        <v>45566.0</v>
      </c>
      <c r="M125" s="1289">
        <v>45596.0</v>
      </c>
      <c r="N125" s="1242">
        <f t="shared" si="30"/>
        <v>23</v>
      </c>
      <c r="O125" s="1227">
        <f t="shared" si="18"/>
        <v>1</v>
      </c>
      <c r="P125" s="1243">
        <f t="shared" si="19"/>
        <v>1</v>
      </c>
      <c r="Q125" s="1243">
        <v>1.0</v>
      </c>
      <c r="R125" s="1259"/>
      <c r="S125" s="1286" t="s">
        <v>517</v>
      </c>
      <c r="T125" s="1287" t="s">
        <v>1463</v>
      </c>
      <c r="U125" s="1259">
        <f t="shared" si="5"/>
        <v>1</v>
      </c>
      <c r="V125" s="1246">
        <f t="shared" si="6"/>
        <v>1</v>
      </c>
      <c r="W125" s="1247">
        <f t="shared" si="7"/>
        <v>1</v>
      </c>
      <c r="X125" s="1247">
        <f t="shared" si="8"/>
        <v>1</v>
      </c>
      <c r="Y125" s="1247">
        <f t="shared" si="9"/>
        <v>1</v>
      </c>
      <c r="Z125" s="1248" t="str">
        <f t="shared" si="10"/>
        <v>#REF!</v>
      </c>
      <c r="AA125" s="1261" t="str">
        <f t="shared" si="11"/>
        <v>#REF!</v>
      </c>
      <c r="AB125" s="1261" t="str">
        <f t="shared" si="12"/>
        <v>#REF!</v>
      </c>
      <c r="AC125" s="1262">
        <f t="shared" si="13"/>
        <v>0</v>
      </c>
      <c r="AD125" s="1262" t="str">
        <f t="shared" si="14"/>
        <v>#REF!</v>
      </c>
      <c r="AE125" s="1262" t="str">
        <f t="shared" si="15"/>
        <v>#REF!</v>
      </c>
      <c r="AF125" s="1301"/>
      <c r="AG125" s="1300"/>
      <c r="AH125" s="1090">
        <f t="shared" si="16"/>
        <v>23</v>
      </c>
      <c r="AI125" s="1266"/>
    </row>
    <row r="126" ht="15.0" customHeight="1">
      <c r="A126" s="1232">
        <v>126.0</v>
      </c>
      <c r="B126" s="1286">
        <v>447599.0</v>
      </c>
      <c r="C126" s="1287" t="s">
        <v>601</v>
      </c>
      <c r="D126" s="1287" t="s">
        <v>1318</v>
      </c>
      <c r="E126" s="1287" t="s">
        <v>511</v>
      </c>
      <c r="F126" s="1287" t="s">
        <v>564</v>
      </c>
      <c r="G126" s="1287" t="s">
        <v>790</v>
      </c>
      <c r="H126" s="1287" t="s">
        <v>565</v>
      </c>
      <c r="I126" s="1238" t="str">
        <f t="shared" si="24"/>
        <v>#REF!</v>
      </c>
      <c r="J126" s="1239">
        <v>10.0</v>
      </c>
      <c r="K126" s="1301">
        <v>2024.0</v>
      </c>
      <c r="L126" s="1288">
        <v>45566.0</v>
      </c>
      <c r="M126" s="1289">
        <v>45596.0</v>
      </c>
      <c r="N126" s="1242">
        <f t="shared" si="30"/>
        <v>23</v>
      </c>
      <c r="O126" s="1227">
        <f t="shared" si="18"/>
        <v>1</v>
      </c>
      <c r="P126" s="1243">
        <f t="shared" si="19"/>
        <v>1</v>
      </c>
      <c r="Q126" s="1243">
        <v>1.0</v>
      </c>
      <c r="R126" s="1347"/>
      <c r="S126" s="1286" t="s">
        <v>517</v>
      </c>
      <c r="T126" s="1287" t="s">
        <v>1463</v>
      </c>
      <c r="U126" s="1259">
        <f t="shared" si="5"/>
        <v>1</v>
      </c>
      <c r="V126" s="1246">
        <f t="shared" si="6"/>
        <v>1</v>
      </c>
      <c r="W126" s="1247">
        <f t="shared" si="7"/>
        <v>1</v>
      </c>
      <c r="X126" s="1247">
        <f t="shared" si="8"/>
        <v>1</v>
      </c>
      <c r="Y126" s="1247">
        <f t="shared" si="9"/>
        <v>1</v>
      </c>
      <c r="Z126" s="1248" t="str">
        <f t="shared" si="10"/>
        <v>#REF!</v>
      </c>
      <c r="AA126" s="1261" t="str">
        <f t="shared" si="11"/>
        <v>#REF!</v>
      </c>
      <c r="AB126" s="1261" t="str">
        <f t="shared" si="12"/>
        <v>#REF!</v>
      </c>
      <c r="AC126" s="1262">
        <f t="shared" si="13"/>
        <v>0</v>
      </c>
      <c r="AD126" s="1262" t="str">
        <f t="shared" si="14"/>
        <v>#REF!</v>
      </c>
      <c r="AE126" s="1262" t="str">
        <f t="shared" si="15"/>
        <v>#REF!</v>
      </c>
      <c r="AF126" s="1255"/>
      <c r="AG126" s="1300"/>
      <c r="AH126" s="1090">
        <f t="shared" si="16"/>
        <v>23</v>
      </c>
      <c r="AI126" s="1266"/>
    </row>
    <row r="127" ht="15.0" customHeight="1">
      <c r="A127" s="1253">
        <v>127.0</v>
      </c>
      <c r="B127" s="1286">
        <v>463623.0</v>
      </c>
      <c r="C127" s="1287" t="s">
        <v>667</v>
      </c>
      <c r="D127" s="1287" t="s">
        <v>1480</v>
      </c>
      <c r="E127" s="1287" t="s">
        <v>511</v>
      </c>
      <c r="F127" s="1287" t="s">
        <v>564</v>
      </c>
      <c r="G127" s="1287" t="s">
        <v>790</v>
      </c>
      <c r="H127" s="1287" t="s">
        <v>565</v>
      </c>
      <c r="I127" s="1238" t="str">
        <f t="shared" si="24"/>
        <v>#REF!</v>
      </c>
      <c r="J127" s="1239">
        <v>10.0</v>
      </c>
      <c r="K127" s="1301">
        <v>2024.0</v>
      </c>
      <c r="L127" s="1288">
        <v>45575.0</v>
      </c>
      <c r="M127" s="1289">
        <v>45596.0</v>
      </c>
      <c r="N127" s="1242">
        <f t="shared" si="30"/>
        <v>16</v>
      </c>
      <c r="O127" s="1227">
        <f t="shared" si="18"/>
        <v>0.6956521739</v>
      </c>
      <c r="P127" s="1243">
        <f t="shared" si="19"/>
        <v>0.696</v>
      </c>
      <c r="Q127" s="1243">
        <f>P127</f>
        <v>0.696</v>
      </c>
      <c r="R127" s="1347"/>
      <c r="S127" s="1286" t="s">
        <v>517</v>
      </c>
      <c r="T127" s="1287" t="s">
        <v>1463</v>
      </c>
      <c r="U127" s="1259">
        <f t="shared" si="5"/>
        <v>0.696</v>
      </c>
      <c r="V127" s="1246" t="str">
        <f t="shared" si="6"/>
        <v>#REF!</v>
      </c>
      <c r="W127" s="1247">
        <f t="shared" si="7"/>
        <v>1.125</v>
      </c>
      <c r="X127" s="1247" t="str">
        <f t="shared" si="8"/>
        <v>#REF!</v>
      </c>
      <c r="Y127" s="1247">
        <f t="shared" si="9"/>
        <v>1</v>
      </c>
      <c r="Z127" s="1248" t="str">
        <f t="shared" si="10"/>
        <v>#REF!</v>
      </c>
      <c r="AA127" s="1348" t="str">
        <f t="shared" si="11"/>
        <v>#REF!</v>
      </c>
      <c r="AB127" s="1348" t="str">
        <f t="shared" si="12"/>
        <v>#REF!</v>
      </c>
      <c r="AC127" s="1349" t="str">
        <f t="shared" si="13"/>
        <v>#REF!</v>
      </c>
      <c r="AD127" s="1349" t="str">
        <f t="shared" si="14"/>
        <v>#REF!</v>
      </c>
      <c r="AE127" s="1349" t="str">
        <f t="shared" si="15"/>
        <v>#REF!</v>
      </c>
      <c r="AF127" s="1255"/>
      <c r="AG127" s="1300"/>
      <c r="AH127" s="1090">
        <f t="shared" si="16"/>
        <v>23</v>
      </c>
      <c r="AI127" s="1266"/>
    </row>
    <row r="128" ht="15.0" customHeight="1">
      <c r="A128" s="1232">
        <v>128.0</v>
      </c>
      <c r="B128" s="1286">
        <v>463641.0</v>
      </c>
      <c r="C128" s="1287" t="s">
        <v>1464</v>
      </c>
      <c r="D128" s="1287" t="s">
        <v>1466</v>
      </c>
      <c r="E128" s="1287" t="s">
        <v>511</v>
      </c>
      <c r="F128" s="1287" t="s">
        <v>512</v>
      </c>
      <c r="G128" s="1287" t="s">
        <v>790</v>
      </c>
      <c r="H128" s="1287" t="s">
        <v>531</v>
      </c>
      <c r="I128" s="1238" t="str">
        <f t="shared" si="24"/>
        <v>#REF!</v>
      </c>
      <c r="J128" s="1239">
        <v>10.0</v>
      </c>
      <c r="K128" s="1301">
        <v>2024.0</v>
      </c>
      <c r="L128" s="1288">
        <v>45566.0</v>
      </c>
      <c r="M128" s="1289">
        <v>45596.0</v>
      </c>
      <c r="N128" s="1242">
        <f t="shared" si="30"/>
        <v>23</v>
      </c>
      <c r="O128" s="1227">
        <f t="shared" si="18"/>
        <v>1</v>
      </c>
      <c r="P128" s="1243">
        <f t="shared" si="19"/>
        <v>1</v>
      </c>
      <c r="Q128" s="1243">
        <v>1.0</v>
      </c>
      <c r="R128" s="1350"/>
      <c r="S128" s="1286" t="s">
        <v>517</v>
      </c>
      <c r="T128" s="1287" t="s">
        <v>1463</v>
      </c>
      <c r="U128" s="1259">
        <f t="shared" si="5"/>
        <v>1</v>
      </c>
      <c r="V128" s="1246">
        <f t="shared" si="6"/>
        <v>1</v>
      </c>
      <c r="W128" s="1247">
        <f t="shared" si="7"/>
        <v>1</v>
      </c>
      <c r="X128" s="1247">
        <f t="shared" si="8"/>
        <v>1</v>
      </c>
      <c r="Y128" s="1247">
        <f t="shared" si="9"/>
        <v>1</v>
      </c>
      <c r="Z128" s="1248" t="str">
        <f t="shared" si="10"/>
        <v>#REF!</v>
      </c>
      <c r="AA128" s="1351" t="str">
        <f t="shared" si="11"/>
        <v>#REF!</v>
      </c>
      <c r="AB128" s="1351" t="str">
        <f t="shared" si="12"/>
        <v>#REF!</v>
      </c>
      <c r="AC128" s="1352">
        <f t="shared" si="13"/>
        <v>0</v>
      </c>
      <c r="AD128" s="1352" t="str">
        <f t="shared" si="14"/>
        <v>#REF!</v>
      </c>
      <c r="AE128" s="1352" t="str">
        <f t="shared" si="15"/>
        <v>#REF!</v>
      </c>
      <c r="AF128" s="1251"/>
      <c r="AG128" s="1300"/>
      <c r="AH128" s="1090">
        <f t="shared" si="16"/>
        <v>23</v>
      </c>
      <c r="AI128" s="1266"/>
    </row>
    <row r="129" ht="15.0" customHeight="1">
      <c r="A129" s="1253">
        <v>129.0</v>
      </c>
      <c r="B129" s="1286">
        <v>466701.0</v>
      </c>
      <c r="C129" s="1287" t="s">
        <v>1653</v>
      </c>
      <c r="D129" s="1287" t="s">
        <v>1654</v>
      </c>
      <c r="E129" s="1287" t="s">
        <v>511</v>
      </c>
      <c r="F129" s="1287" t="s">
        <v>512</v>
      </c>
      <c r="G129" s="1287" t="s">
        <v>790</v>
      </c>
      <c r="H129" s="1287" t="s">
        <v>531</v>
      </c>
      <c r="I129" s="1238" t="str">
        <f t="shared" si="24"/>
        <v>#REF!</v>
      </c>
      <c r="J129" s="1239">
        <v>10.0</v>
      </c>
      <c r="K129" s="1301">
        <v>2024.0</v>
      </c>
      <c r="L129" s="1288">
        <v>45566.0</v>
      </c>
      <c r="M129" s="1289">
        <v>45596.0</v>
      </c>
      <c r="N129" s="1242">
        <f t="shared" si="30"/>
        <v>23</v>
      </c>
      <c r="O129" s="1227">
        <f t="shared" si="18"/>
        <v>1</v>
      </c>
      <c r="P129" s="1243">
        <f t="shared" si="19"/>
        <v>1</v>
      </c>
      <c r="Q129" s="1243">
        <v>1.0</v>
      </c>
      <c r="R129" s="1350"/>
      <c r="S129" s="1286" t="s">
        <v>517</v>
      </c>
      <c r="T129" s="1287" t="s">
        <v>1463</v>
      </c>
      <c r="U129" s="1259">
        <f t="shared" si="5"/>
        <v>1</v>
      </c>
      <c r="V129" s="1246">
        <f t="shared" si="6"/>
        <v>1</v>
      </c>
      <c r="W129" s="1247">
        <f t="shared" si="7"/>
        <v>1</v>
      </c>
      <c r="X129" s="1247">
        <f t="shared" si="8"/>
        <v>1</v>
      </c>
      <c r="Y129" s="1247">
        <f t="shared" si="9"/>
        <v>1</v>
      </c>
      <c r="Z129" s="1248" t="str">
        <f t="shared" si="10"/>
        <v>#REF!</v>
      </c>
      <c r="AA129" s="1261" t="str">
        <f t="shared" si="11"/>
        <v>#REF!</v>
      </c>
      <c r="AB129" s="1261" t="str">
        <f t="shared" si="12"/>
        <v>#REF!</v>
      </c>
      <c r="AC129" s="1262">
        <f t="shared" si="13"/>
        <v>0</v>
      </c>
      <c r="AD129" s="1262" t="str">
        <f t="shared" si="14"/>
        <v>#REF!</v>
      </c>
      <c r="AE129" s="1262" t="str">
        <f t="shared" si="15"/>
        <v>#REF!</v>
      </c>
      <c r="AF129" s="1251"/>
      <c r="AG129" s="1300"/>
      <c r="AH129" s="1090">
        <f t="shared" si="16"/>
        <v>23</v>
      </c>
      <c r="AI129" s="1266"/>
    </row>
    <row r="130" ht="15.0" customHeight="1">
      <c r="A130" s="1232">
        <v>130.0</v>
      </c>
      <c r="B130" s="1286">
        <v>470249.0</v>
      </c>
      <c r="C130" s="1287" t="s">
        <v>2305</v>
      </c>
      <c r="D130" s="1287" t="s">
        <v>2306</v>
      </c>
      <c r="E130" s="1287" t="s">
        <v>511</v>
      </c>
      <c r="F130" s="1287" t="s">
        <v>546</v>
      </c>
      <c r="G130" s="1287" t="s">
        <v>665</v>
      </c>
      <c r="H130" s="1287" t="s">
        <v>556</v>
      </c>
      <c r="I130" s="1238" t="str">
        <f t="shared" si="24"/>
        <v>#REF!</v>
      </c>
      <c r="J130" s="1239">
        <v>10.0</v>
      </c>
      <c r="K130" s="1301">
        <v>2024.0</v>
      </c>
      <c r="L130" s="1288">
        <v>45573.0</v>
      </c>
      <c r="M130" s="1289">
        <v>45596.0</v>
      </c>
      <c r="N130" s="1242">
        <f t="shared" si="30"/>
        <v>18</v>
      </c>
      <c r="O130" s="1227">
        <f t="shared" si="18"/>
        <v>0.7826086957</v>
      </c>
      <c r="P130" s="1243">
        <f t="shared" si="19"/>
        <v>0.783</v>
      </c>
      <c r="Q130" s="1247">
        <f t="shared" ref="Q130:Q133" si="31">P130</f>
        <v>0.783</v>
      </c>
      <c r="R130" s="1350"/>
      <c r="S130" s="1286" t="s">
        <v>517</v>
      </c>
      <c r="T130" s="1287" t="s">
        <v>1463</v>
      </c>
      <c r="U130" s="1259">
        <f t="shared" si="5"/>
        <v>0.783</v>
      </c>
      <c r="V130" s="1246">
        <f t="shared" si="6"/>
        <v>0.783</v>
      </c>
      <c r="W130" s="1247">
        <f t="shared" si="7"/>
        <v>0.783</v>
      </c>
      <c r="X130" s="1247">
        <f t="shared" si="8"/>
        <v>1</v>
      </c>
      <c r="Y130" s="1247">
        <f t="shared" si="9"/>
        <v>0.7826086957</v>
      </c>
      <c r="Z130" s="1248" t="str">
        <f t="shared" si="10"/>
        <v>#REF!</v>
      </c>
      <c r="AA130" s="1351" t="str">
        <f t="shared" si="11"/>
        <v>#REF!</v>
      </c>
      <c r="AB130" s="1351" t="str">
        <f t="shared" si="12"/>
        <v>#REF!</v>
      </c>
      <c r="AC130" s="1352">
        <f t="shared" si="13"/>
        <v>0</v>
      </c>
      <c r="AD130" s="1352" t="str">
        <f t="shared" si="14"/>
        <v>#REF!</v>
      </c>
      <c r="AE130" s="1352" t="str">
        <f t="shared" si="15"/>
        <v>#REF!</v>
      </c>
      <c r="AF130" s="1251"/>
      <c r="AG130" s="1300"/>
      <c r="AH130" s="1090">
        <f t="shared" si="16"/>
        <v>18</v>
      </c>
      <c r="AI130" s="1266"/>
    </row>
    <row r="131" ht="15.0" customHeight="1">
      <c r="A131" s="1098">
        <v>131.0</v>
      </c>
      <c r="B131" s="519">
        <v>276374.0</v>
      </c>
      <c r="C131" s="1273" t="s">
        <v>1399</v>
      </c>
      <c r="D131" s="1273" t="s">
        <v>1400</v>
      </c>
      <c r="E131" s="1273" t="s">
        <v>511</v>
      </c>
      <c r="F131" s="1273" t="s">
        <v>546</v>
      </c>
      <c r="G131" s="1273" t="s">
        <v>790</v>
      </c>
      <c r="H131" s="1273" t="s">
        <v>616</v>
      </c>
      <c r="I131" s="1100" t="str">
        <f t="shared" si="24"/>
        <v>#REF!</v>
      </c>
      <c r="J131" s="413">
        <v>10.0</v>
      </c>
      <c r="K131" s="575">
        <v>2024.0</v>
      </c>
      <c r="L131" s="1274">
        <v>45580.0</v>
      </c>
      <c r="M131" s="1275">
        <v>45596.0</v>
      </c>
      <c r="N131" s="543">
        <v>6.5</v>
      </c>
      <c r="O131" s="1084">
        <f t="shared" si="18"/>
        <v>0.2826086957</v>
      </c>
      <c r="P131" s="231" t="str">
        <f t="shared" si="19"/>
        <v>#REF!</v>
      </c>
      <c r="Q131" s="1103" t="str">
        <f t="shared" si="31"/>
        <v>#REF!</v>
      </c>
      <c r="R131" s="1123"/>
      <c r="S131" s="519" t="s">
        <v>525</v>
      </c>
      <c r="T131" s="1273" t="s">
        <v>1657</v>
      </c>
      <c r="U131" s="1122" t="str">
        <f t="shared" si="5"/>
        <v>#REF!</v>
      </c>
      <c r="V131" s="1102" t="str">
        <f t="shared" si="6"/>
        <v>#REF!</v>
      </c>
      <c r="W131" s="1103" t="str">
        <f t="shared" si="7"/>
        <v>#REF!</v>
      </c>
      <c r="X131" s="1103" t="str">
        <f t="shared" si="8"/>
        <v>#REF!</v>
      </c>
      <c r="Y131" s="1103">
        <f t="shared" si="9"/>
        <v>1</v>
      </c>
      <c r="Z131" s="1104" t="str">
        <f t="shared" si="10"/>
        <v>#REF!</v>
      </c>
      <c r="AA131" s="1156" t="str">
        <f t="shared" si="11"/>
        <v>#REF!</v>
      </c>
      <c r="AB131" s="1156" t="str">
        <f t="shared" si="12"/>
        <v>#REF!</v>
      </c>
      <c r="AC131" s="1157" t="str">
        <f t="shared" si="13"/>
        <v>#REF!</v>
      </c>
      <c r="AD131" s="1157" t="str">
        <f t="shared" si="14"/>
        <v>#REF!</v>
      </c>
      <c r="AE131" s="1157" t="str">
        <f t="shared" si="15"/>
        <v>#REF!</v>
      </c>
      <c r="AF131" s="1106"/>
      <c r="AG131" s="600"/>
      <c r="AH131" s="1090">
        <f t="shared" si="16"/>
        <v>23</v>
      </c>
      <c r="AI131" s="1117"/>
    </row>
    <row r="132" ht="15.0" customHeight="1">
      <c r="A132" s="1107">
        <v>132.0</v>
      </c>
      <c r="B132" s="1276">
        <v>458037.0</v>
      </c>
      <c r="C132" s="1211" t="s">
        <v>2202</v>
      </c>
      <c r="D132" s="535" t="s">
        <v>2203</v>
      </c>
      <c r="E132" s="1211" t="s">
        <v>511</v>
      </c>
      <c r="F132" s="535" t="s">
        <v>546</v>
      </c>
      <c r="G132" s="535" t="s">
        <v>795</v>
      </c>
      <c r="H132" s="1211" t="s">
        <v>991</v>
      </c>
      <c r="I132" s="1100" t="str">
        <f t="shared" si="24"/>
        <v>#REF!</v>
      </c>
      <c r="J132" s="413">
        <v>10.0</v>
      </c>
      <c r="K132" s="1146">
        <v>2024.0</v>
      </c>
      <c r="L132" s="1277">
        <v>45566.0</v>
      </c>
      <c r="M132" s="1278">
        <v>45596.0</v>
      </c>
      <c r="N132" s="490">
        <v>23.0</v>
      </c>
      <c r="O132" s="1084">
        <f t="shared" si="18"/>
        <v>1</v>
      </c>
      <c r="P132" s="231" t="str">
        <f t="shared" si="19"/>
        <v>#REF!</v>
      </c>
      <c r="Q132" s="1103" t="str">
        <f t="shared" si="31"/>
        <v>#REF!</v>
      </c>
      <c r="R132" s="1114"/>
      <c r="S132" s="1276" t="s">
        <v>525</v>
      </c>
      <c r="T132" s="1211" t="s">
        <v>1657</v>
      </c>
      <c r="U132" s="1122" t="str">
        <f t="shared" si="5"/>
        <v>#REF!</v>
      </c>
      <c r="V132" s="1102" t="str">
        <f t="shared" si="6"/>
        <v>#REF!</v>
      </c>
      <c r="W132" s="1103" t="str">
        <f t="shared" si="7"/>
        <v>#REF!</v>
      </c>
      <c r="X132" s="1103" t="str">
        <f t="shared" si="8"/>
        <v>#REF!</v>
      </c>
      <c r="Y132" s="1103">
        <f t="shared" si="9"/>
        <v>1</v>
      </c>
      <c r="Z132" s="1104" t="str">
        <f t="shared" si="10"/>
        <v>#REF!</v>
      </c>
      <c r="AA132" s="1156" t="str">
        <f t="shared" si="11"/>
        <v>#REF!</v>
      </c>
      <c r="AB132" s="1156" t="str">
        <f t="shared" si="12"/>
        <v>#REF!</v>
      </c>
      <c r="AC132" s="1157" t="str">
        <f t="shared" si="13"/>
        <v>#REF!</v>
      </c>
      <c r="AD132" s="1157" t="str">
        <f t="shared" si="14"/>
        <v>#REF!</v>
      </c>
      <c r="AE132" s="1157" t="str">
        <f t="shared" si="15"/>
        <v>#REF!</v>
      </c>
      <c r="AF132" s="1137"/>
      <c r="AG132" s="1353"/>
      <c r="AH132" s="1090">
        <f t="shared" si="16"/>
        <v>23</v>
      </c>
      <c r="AI132" s="1117"/>
    </row>
    <row r="133" ht="15.0" customHeight="1">
      <c r="A133" s="1098">
        <v>133.0</v>
      </c>
      <c r="B133" s="1276">
        <v>155317.0</v>
      </c>
      <c r="C133" s="1211" t="s">
        <v>1273</v>
      </c>
      <c r="D133" s="535" t="s">
        <v>1274</v>
      </c>
      <c r="E133" s="1211" t="s">
        <v>511</v>
      </c>
      <c r="F133" s="535" t="s">
        <v>564</v>
      </c>
      <c r="G133" s="535" t="s">
        <v>893</v>
      </c>
      <c r="H133" s="1211" t="s">
        <v>633</v>
      </c>
      <c r="I133" s="1100" t="str">
        <f t="shared" si="24"/>
        <v>#REF!</v>
      </c>
      <c r="J133" s="413">
        <v>10.0</v>
      </c>
      <c r="K133" s="1133">
        <v>2024.0</v>
      </c>
      <c r="L133" s="1277">
        <v>45566.0</v>
      </c>
      <c r="M133" s="1278">
        <v>45596.0</v>
      </c>
      <c r="N133" s="490">
        <v>4.6</v>
      </c>
      <c r="O133" s="1084">
        <f t="shared" si="18"/>
        <v>0.2</v>
      </c>
      <c r="P133" s="231" t="str">
        <f t="shared" si="19"/>
        <v>#REF!</v>
      </c>
      <c r="Q133" s="1103" t="str">
        <f t="shared" si="31"/>
        <v>#REF!</v>
      </c>
      <c r="R133" s="1113"/>
      <c r="S133" s="1276" t="s">
        <v>525</v>
      </c>
      <c r="T133" s="1211" t="s">
        <v>1657</v>
      </c>
      <c r="U133" s="1122" t="str">
        <f t="shared" si="5"/>
        <v>#REF!</v>
      </c>
      <c r="V133" s="1102" t="str">
        <f t="shared" si="6"/>
        <v>#REF!</v>
      </c>
      <c r="W133" s="1103" t="str">
        <f t="shared" si="7"/>
        <v>#REF!</v>
      </c>
      <c r="X133" s="1103" t="str">
        <f t="shared" si="8"/>
        <v>#REF!</v>
      </c>
      <c r="Y133" s="1103">
        <f t="shared" si="9"/>
        <v>1.019047619</v>
      </c>
      <c r="Z133" s="1104" t="str">
        <f t="shared" si="10"/>
        <v>#REF!</v>
      </c>
      <c r="AA133" s="1156" t="str">
        <f t="shared" si="11"/>
        <v>#REF!</v>
      </c>
      <c r="AB133" s="1156" t="str">
        <f t="shared" si="12"/>
        <v>#REF!</v>
      </c>
      <c r="AC133" s="1157" t="str">
        <f t="shared" si="13"/>
        <v>#REF!</v>
      </c>
      <c r="AD133" s="1157" t="str">
        <f t="shared" si="14"/>
        <v>#REF!</v>
      </c>
      <c r="AE133" s="1157" t="str">
        <f t="shared" si="15"/>
        <v>#REF!</v>
      </c>
      <c r="AF133" s="1137"/>
      <c r="AG133" s="1353"/>
      <c r="AH133" s="1090">
        <f t="shared" si="16"/>
        <v>23</v>
      </c>
      <c r="AI133" s="1117"/>
    </row>
    <row r="134" ht="15.0" customHeight="1">
      <c r="A134" s="1107">
        <v>134.0</v>
      </c>
      <c r="B134" s="1276">
        <v>466069.0</v>
      </c>
      <c r="C134" s="1211" t="s">
        <v>1665</v>
      </c>
      <c r="D134" s="535" t="s">
        <v>1666</v>
      </c>
      <c r="E134" s="1211" t="s">
        <v>511</v>
      </c>
      <c r="F134" s="535" t="s">
        <v>512</v>
      </c>
      <c r="G134" s="535" t="s">
        <v>771</v>
      </c>
      <c r="H134" s="1211" t="s">
        <v>541</v>
      </c>
      <c r="I134" s="1100" t="str">
        <f t="shared" si="24"/>
        <v>#REF!</v>
      </c>
      <c r="J134" s="413">
        <v>10.0</v>
      </c>
      <c r="K134" s="1133">
        <v>2024.0</v>
      </c>
      <c r="L134" s="1277">
        <v>45566.0</v>
      </c>
      <c r="M134" s="1278">
        <v>45596.0</v>
      </c>
      <c r="N134" s="490">
        <v>23.0</v>
      </c>
      <c r="O134" s="1084">
        <f t="shared" si="18"/>
        <v>1</v>
      </c>
      <c r="P134" s="231" t="str">
        <f t="shared" si="19"/>
        <v>#REF!</v>
      </c>
      <c r="Q134" s="1103">
        <v>1.24</v>
      </c>
      <c r="R134" s="1113"/>
      <c r="S134" s="1276" t="s">
        <v>525</v>
      </c>
      <c r="T134" s="1211" t="s">
        <v>1657</v>
      </c>
      <c r="U134" s="1122">
        <f t="shared" si="5"/>
        <v>1.24</v>
      </c>
      <c r="V134" s="1102" t="str">
        <f t="shared" si="6"/>
        <v>#REF!</v>
      </c>
      <c r="W134" s="1103">
        <f t="shared" si="7"/>
        <v>1.24</v>
      </c>
      <c r="X134" s="1103" t="str">
        <f t="shared" si="8"/>
        <v>#REF!</v>
      </c>
      <c r="Y134" s="1103">
        <f t="shared" si="9"/>
        <v>1</v>
      </c>
      <c r="Z134" s="1104" t="str">
        <f t="shared" si="10"/>
        <v>#REF!</v>
      </c>
      <c r="AA134" s="1156" t="str">
        <f t="shared" si="11"/>
        <v>#REF!</v>
      </c>
      <c r="AB134" s="1156" t="str">
        <f t="shared" si="12"/>
        <v>#REF!</v>
      </c>
      <c r="AC134" s="1157" t="str">
        <f t="shared" si="13"/>
        <v>#REF!</v>
      </c>
      <c r="AD134" s="1157" t="str">
        <f t="shared" si="14"/>
        <v>#REF!</v>
      </c>
      <c r="AE134" s="1157" t="str">
        <f t="shared" si="15"/>
        <v>#REF!</v>
      </c>
      <c r="AF134" s="1137"/>
      <c r="AG134" s="1353"/>
      <c r="AH134" s="1090">
        <f t="shared" si="16"/>
        <v>23</v>
      </c>
      <c r="AI134" s="1117"/>
    </row>
    <row r="135" ht="15.0" customHeight="1">
      <c r="A135" s="1098">
        <v>135.0</v>
      </c>
      <c r="B135" s="1276">
        <v>466333.0</v>
      </c>
      <c r="C135" s="1211" t="s">
        <v>1675</v>
      </c>
      <c r="D135" s="535" t="s">
        <v>1676</v>
      </c>
      <c r="E135" s="1211" t="s">
        <v>511</v>
      </c>
      <c r="F135" s="535" t="s">
        <v>546</v>
      </c>
      <c r="G135" s="535" t="s">
        <v>790</v>
      </c>
      <c r="H135" s="1211" t="s">
        <v>616</v>
      </c>
      <c r="I135" s="1100" t="str">
        <f t="shared" si="24"/>
        <v>#REF!</v>
      </c>
      <c r="J135" s="413">
        <v>10.0</v>
      </c>
      <c r="K135" s="1133">
        <v>2024.0</v>
      </c>
      <c r="L135" s="1277">
        <v>45566.0</v>
      </c>
      <c r="M135" s="1278">
        <v>45596.0</v>
      </c>
      <c r="N135" s="490">
        <v>23.0</v>
      </c>
      <c r="O135" s="1084">
        <f t="shared" si="18"/>
        <v>1</v>
      </c>
      <c r="P135" s="231" t="str">
        <f t="shared" si="19"/>
        <v>#REF!</v>
      </c>
      <c r="Q135" s="1103" t="str">
        <f t="shared" ref="Q135:Q138" si="32">P135</f>
        <v>#REF!</v>
      </c>
      <c r="R135" s="1113"/>
      <c r="S135" s="1276" t="s">
        <v>525</v>
      </c>
      <c r="T135" s="1211" t="s">
        <v>1657</v>
      </c>
      <c r="U135" s="1122" t="str">
        <f t="shared" si="5"/>
        <v>#REF!</v>
      </c>
      <c r="V135" s="1102" t="str">
        <f t="shared" si="6"/>
        <v>#REF!</v>
      </c>
      <c r="W135" s="1103" t="str">
        <f t="shared" si="7"/>
        <v>#REF!</v>
      </c>
      <c r="X135" s="1103" t="str">
        <f t="shared" si="8"/>
        <v>#REF!</v>
      </c>
      <c r="Y135" s="1103">
        <f t="shared" si="9"/>
        <v>1</v>
      </c>
      <c r="Z135" s="1104" t="str">
        <f t="shared" si="10"/>
        <v>#REF!</v>
      </c>
      <c r="AA135" s="1156" t="str">
        <f t="shared" si="11"/>
        <v>#REF!</v>
      </c>
      <c r="AB135" s="1156" t="str">
        <f t="shared" si="12"/>
        <v>#REF!</v>
      </c>
      <c r="AC135" s="1157" t="str">
        <f t="shared" si="13"/>
        <v>#REF!</v>
      </c>
      <c r="AD135" s="1157" t="str">
        <f t="shared" si="14"/>
        <v>#REF!</v>
      </c>
      <c r="AE135" s="1157" t="str">
        <f t="shared" si="15"/>
        <v>#REF!</v>
      </c>
      <c r="AF135" s="1137"/>
      <c r="AG135" s="1353"/>
      <c r="AH135" s="1090">
        <f t="shared" si="16"/>
        <v>23</v>
      </c>
      <c r="AI135" s="1117"/>
    </row>
    <row r="136" ht="15.0" customHeight="1">
      <c r="A136" s="1107">
        <v>136.0</v>
      </c>
      <c r="B136" s="1276">
        <v>466999.0</v>
      </c>
      <c r="C136" s="1211" t="s">
        <v>1690</v>
      </c>
      <c r="D136" s="535" t="s">
        <v>1691</v>
      </c>
      <c r="E136" s="1211" t="s">
        <v>511</v>
      </c>
      <c r="F136" s="535" t="s">
        <v>512</v>
      </c>
      <c r="G136" s="535" t="s">
        <v>790</v>
      </c>
      <c r="H136" s="1211" t="s">
        <v>531</v>
      </c>
      <c r="I136" s="1100" t="str">
        <f t="shared" si="24"/>
        <v>#REF!</v>
      </c>
      <c r="J136" s="413">
        <v>10.0</v>
      </c>
      <c r="K136" s="1133">
        <v>2024.0</v>
      </c>
      <c r="L136" s="1277">
        <v>45566.0</v>
      </c>
      <c r="M136" s="1278">
        <v>45596.0</v>
      </c>
      <c r="N136" s="490">
        <v>23.0</v>
      </c>
      <c r="O136" s="1084">
        <f t="shared" si="18"/>
        <v>1</v>
      </c>
      <c r="P136" s="231" t="str">
        <f t="shared" si="19"/>
        <v>#REF!</v>
      </c>
      <c r="Q136" s="1103" t="str">
        <f t="shared" si="32"/>
        <v>#REF!</v>
      </c>
      <c r="R136" s="1113"/>
      <c r="S136" s="1276" t="s">
        <v>525</v>
      </c>
      <c r="T136" s="1211" t="s">
        <v>1657</v>
      </c>
      <c r="U136" s="1122" t="str">
        <f t="shared" si="5"/>
        <v>#REF!</v>
      </c>
      <c r="V136" s="1102" t="str">
        <f t="shared" si="6"/>
        <v>#REF!</v>
      </c>
      <c r="W136" s="1103" t="str">
        <f t="shared" si="7"/>
        <v>#REF!</v>
      </c>
      <c r="X136" s="1103" t="str">
        <f t="shared" si="8"/>
        <v>#REF!</v>
      </c>
      <c r="Y136" s="1103">
        <f t="shared" si="9"/>
        <v>1</v>
      </c>
      <c r="Z136" s="1104" t="str">
        <f t="shared" si="10"/>
        <v>#REF!</v>
      </c>
      <c r="AA136" s="1156" t="str">
        <f t="shared" si="11"/>
        <v>#REF!</v>
      </c>
      <c r="AB136" s="1156" t="str">
        <f t="shared" si="12"/>
        <v>#REF!</v>
      </c>
      <c r="AC136" s="1157" t="str">
        <f t="shared" si="13"/>
        <v>#REF!</v>
      </c>
      <c r="AD136" s="1157" t="str">
        <f t="shared" si="14"/>
        <v>#REF!</v>
      </c>
      <c r="AE136" s="1157" t="str">
        <f t="shared" si="15"/>
        <v>#REF!</v>
      </c>
      <c r="AF136" s="1137"/>
      <c r="AG136" s="1353"/>
      <c r="AH136" s="1090">
        <f t="shared" si="16"/>
        <v>23</v>
      </c>
      <c r="AI136" s="1117"/>
    </row>
    <row r="137" ht="15.0" customHeight="1">
      <c r="A137" s="1098">
        <v>137.0</v>
      </c>
      <c r="B137" s="1276">
        <v>197760.0</v>
      </c>
      <c r="C137" s="1211" t="s">
        <v>876</v>
      </c>
      <c r="D137" s="535" t="s">
        <v>1678</v>
      </c>
      <c r="E137" s="1211" t="s">
        <v>511</v>
      </c>
      <c r="F137" s="535" t="s">
        <v>512</v>
      </c>
      <c r="G137" s="535" t="s">
        <v>893</v>
      </c>
      <c r="H137" s="1211" t="s">
        <v>514</v>
      </c>
      <c r="I137" s="1100" t="str">
        <f t="shared" si="24"/>
        <v>#REF!</v>
      </c>
      <c r="J137" s="413">
        <v>10.0</v>
      </c>
      <c r="K137" s="229">
        <v>2024.0</v>
      </c>
      <c r="L137" s="1277">
        <v>45566.0</v>
      </c>
      <c r="M137" s="1278">
        <v>45596.0</v>
      </c>
      <c r="N137" s="490">
        <v>11.5</v>
      </c>
      <c r="O137" s="1084">
        <f t="shared" si="18"/>
        <v>0.5</v>
      </c>
      <c r="P137" s="231" t="str">
        <f t="shared" si="19"/>
        <v>#REF!</v>
      </c>
      <c r="Q137" s="1103" t="str">
        <f t="shared" si="32"/>
        <v>#REF!</v>
      </c>
      <c r="R137" s="1101"/>
      <c r="S137" s="1276" t="s">
        <v>525</v>
      </c>
      <c r="T137" s="1211" t="s">
        <v>1657</v>
      </c>
      <c r="U137" s="1084" t="str">
        <f t="shared" si="5"/>
        <v>#REF!</v>
      </c>
      <c r="V137" s="1102" t="str">
        <f t="shared" si="6"/>
        <v>#REF!</v>
      </c>
      <c r="W137" s="1102" t="str">
        <f t="shared" si="7"/>
        <v>#REF!</v>
      </c>
      <c r="X137" s="1102" t="str">
        <f t="shared" si="8"/>
        <v>#REF!</v>
      </c>
      <c r="Y137" s="1103">
        <f t="shared" si="9"/>
        <v>1</v>
      </c>
      <c r="Z137" s="1104" t="str">
        <f t="shared" si="10"/>
        <v>#REF!</v>
      </c>
      <c r="AA137" s="1161" t="str">
        <f t="shared" si="11"/>
        <v>#REF!</v>
      </c>
      <c r="AB137" s="1161" t="str">
        <f t="shared" si="12"/>
        <v>#REF!</v>
      </c>
      <c r="AC137" s="1162" t="str">
        <f t="shared" si="13"/>
        <v>#REF!</v>
      </c>
      <c r="AD137" s="1162" t="str">
        <f t="shared" si="14"/>
        <v>#REF!</v>
      </c>
      <c r="AE137" s="1162" t="str">
        <f t="shared" si="15"/>
        <v>#REF!</v>
      </c>
      <c r="AF137" s="1099"/>
      <c r="AG137" s="1354"/>
      <c r="AH137" s="1090">
        <f t="shared" si="16"/>
        <v>23</v>
      </c>
      <c r="AI137" s="1090"/>
    </row>
    <row r="138" ht="15.0" customHeight="1">
      <c r="A138" s="1107">
        <v>138.0</v>
      </c>
      <c r="B138" s="1276">
        <v>467781.0</v>
      </c>
      <c r="C138" s="1211" t="s">
        <v>2160</v>
      </c>
      <c r="D138" s="535" t="s">
        <v>2161</v>
      </c>
      <c r="E138" s="1211" t="s">
        <v>511</v>
      </c>
      <c r="F138" s="535" t="s">
        <v>564</v>
      </c>
      <c r="G138" s="535" t="s">
        <v>665</v>
      </c>
      <c r="H138" s="1211" t="s">
        <v>925</v>
      </c>
      <c r="I138" s="1100" t="str">
        <f t="shared" si="24"/>
        <v>#REF!</v>
      </c>
      <c r="J138" s="413">
        <v>10.0</v>
      </c>
      <c r="K138" s="1133">
        <v>2024.0</v>
      </c>
      <c r="L138" s="1277">
        <v>45566.0</v>
      </c>
      <c r="M138" s="1278">
        <v>45596.0</v>
      </c>
      <c r="N138" s="490">
        <v>23.0</v>
      </c>
      <c r="O138" s="1084">
        <f t="shared" si="18"/>
        <v>1</v>
      </c>
      <c r="P138" s="231" t="str">
        <f t="shared" si="19"/>
        <v>#REF!</v>
      </c>
      <c r="Q138" s="1103" t="str">
        <f t="shared" si="32"/>
        <v>#REF!</v>
      </c>
      <c r="R138" s="1113"/>
      <c r="S138" s="1276" t="s">
        <v>525</v>
      </c>
      <c r="T138" s="1211" t="s">
        <v>1657</v>
      </c>
      <c r="U138" s="1084" t="str">
        <f t="shared" si="5"/>
        <v>#REF!</v>
      </c>
      <c r="V138" s="1102" t="str">
        <f t="shared" si="6"/>
        <v>#REF!</v>
      </c>
      <c r="W138" s="1103" t="str">
        <f t="shared" si="7"/>
        <v>#REF!</v>
      </c>
      <c r="X138" s="1103" t="str">
        <f t="shared" si="8"/>
        <v>#REF!</v>
      </c>
      <c r="Y138" s="1103">
        <f t="shared" si="9"/>
        <v>1</v>
      </c>
      <c r="Z138" s="1104" t="str">
        <f t="shared" si="10"/>
        <v>#REF!</v>
      </c>
      <c r="AA138" s="1156" t="str">
        <f t="shared" si="11"/>
        <v>#REF!</v>
      </c>
      <c r="AB138" s="1156" t="str">
        <f t="shared" si="12"/>
        <v>#REF!</v>
      </c>
      <c r="AC138" s="1157" t="str">
        <f t="shared" si="13"/>
        <v>#REF!</v>
      </c>
      <c r="AD138" s="1157" t="str">
        <f t="shared" si="14"/>
        <v>#REF!</v>
      </c>
      <c r="AE138" s="1157" t="str">
        <f t="shared" si="15"/>
        <v>#REF!</v>
      </c>
      <c r="AF138" s="1137"/>
      <c r="AG138" s="1353"/>
      <c r="AH138" s="1090">
        <f t="shared" si="16"/>
        <v>23</v>
      </c>
      <c r="AI138" s="1117"/>
    </row>
    <row r="139" ht="15.0" customHeight="1">
      <c r="A139" s="1253">
        <v>139.0</v>
      </c>
      <c r="B139" s="1279">
        <v>278454.0</v>
      </c>
      <c r="C139" s="1280" t="s">
        <v>1190</v>
      </c>
      <c r="D139" s="1305" t="s">
        <v>1402</v>
      </c>
      <c r="E139" s="1280" t="s">
        <v>511</v>
      </c>
      <c r="F139" s="1305" t="s">
        <v>512</v>
      </c>
      <c r="G139" s="1305" t="s">
        <v>665</v>
      </c>
      <c r="H139" s="1280" t="s">
        <v>580</v>
      </c>
      <c r="I139" s="1238" t="str">
        <f t="shared" si="24"/>
        <v>#REF!</v>
      </c>
      <c r="J139" s="1239">
        <v>10.0</v>
      </c>
      <c r="K139" s="1355">
        <v>2024.0</v>
      </c>
      <c r="L139" s="1281">
        <v>45566.0</v>
      </c>
      <c r="M139" s="1282">
        <v>45588.0</v>
      </c>
      <c r="N139" s="1242">
        <v>17.0</v>
      </c>
      <c r="O139" s="1227">
        <f t="shared" si="18"/>
        <v>0.7391304348</v>
      </c>
      <c r="P139" s="1243" t="str">
        <f t="shared" si="19"/>
        <v>#REF!</v>
      </c>
      <c r="Q139" s="1247">
        <v>0.739</v>
      </c>
      <c r="R139" s="1258"/>
      <c r="S139" s="1279" t="s">
        <v>525</v>
      </c>
      <c r="T139" s="1342" t="s">
        <v>2164</v>
      </c>
      <c r="U139" s="1259">
        <f t="shared" si="5"/>
        <v>0.739</v>
      </c>
      <c r="V139" s="1246" t="str">
        <f t="shared" si="6"/>
        <v>#REF!</v>
      </c>
      <c r="W139" s="1247">
        <f t="shared" si="7"/>
        <v>0.826</v>
      </c>
      <c r="X139" s="1247" t="str">
        <f t="shared" si="8"/>
        <v>#REF!</v>
      </c>
      <c r="Y139" s="1247">
        <f t="shared" si="9"/>
        <v>0.8260869565</v>
      </c>
      <c r="Z139" s="1248" t="str">
        <f t="shared" si="10"/>
        <v>#REF!</v>
      </c>
      <c r="AA139" s="1351" t="str">
        <f t="shared" si="11"/>
        <v>#REF!</v>
      </c>
      <c r="AB139" s="1351" t="str">
        <f t="shared" si="12"/>
        <v>#REF!</v>
      </c>
      <c r="AC139" s="1352" t="str">
        <f t="shared" si="13"/>
        <v>#REF!</v>
      </c>
      <c r="AD139" s="1352" t="str">
        <f t="shared" si="14"/>
        <v>#REF!</v>
      </c>
      <c r="AE139" s="1352" t="str">
        <f t="shared" si="15"/>
        <v>#REF!</v>
      </c>
      <c r="AF139" s="1245"/>
      <c r="AG139" s="1356"/>
      <c r="AH139" s="1090">
        <f t="shared" si="16"/>
        <v>19</v>
      </c>
      <c r="AI139" s="1266"/>
    </row>
    <row r="140" ht="15.0" customHeight="1">
      <c r="A140" s="1232">
        <v>140.0</v>
      </c>
      <c r="B140" s="1286">
        <v>278454.0</v>
      </c>
      <c r="C140" s="1287" t="s">
        <v>1190</v>
      </c>
      <c r="D140" s="1306" t="s">
        <v>1402</v>
      </c>
      <c r="E140" s="1287" t="s">
        <v>511</v>
      </c>
      <c r="F140" s="1306" t="s">
        <v>512</v>
      </c>
      <c r="G140" s="1306" t="s">
        <v>665</v>
      </c>
      <c r="H140" s="1287" t="s">
        <v>580</v>
      </c>
      <c r="I140" s="1238" t="str">
        <f t="shared" si="24"/>
        <v>#REF!</v>
      </c>
      <c r="J140" s="1239">
        <v>10.0</v>
      </c>
      <c r="K140" s="1297">
        <v>2024.0</v>
      </c>
      <c r="L140" s="1288">
        <v>45595.0</v>
      </c>
      <c r="M140" s="1289">
        <v>45596.0</v>
      </c>
      <c r="N140" s="1343">
        <v>2.0</v>
      </c>
      <c r="O140" s="1227">
        <f t="shared" si="18"/>
        <v>0.08695652174</v>
      </c>
      <c r="P140" s="1243" t="str">
        <f t="shared" si="19"/>
        <v>#REF!</v>
      </c>
      <c r="Q140" s="1247">
        <v>0.087</v>
      </c>
      <c r="R140" s="1299"/>
      <c r="S140" s="1286" t="s">
        <v>525</v>
      </c>
      <c r="T140" s="1344" t="s">
        <v>2164</v>
      </c>
      <c r="U140" s="1259">
        <f t="shared" si="5"/>
        <v>0.087</v>
      </c>
      <c r="V140" s="1246" t="str">
        <f t="shared" si="6"/>
        <v>#REF!</v>
      </c>
      <c r="W140" s="1247">
        <f t="shared" si="7"/>
        <v>0.826</v>
      </c>
      <c r="X140" s="1247" t="str">
        <f t="shared" si="8"/>
        <v>#REF!</v>
      </c>
      <c r="Y140" s="1247">
        <f t="shared" si="9"/>
        <v>0.8260869565</v>
      </c>
      <c r="Z140" s="1248" t="str">
        <f t="shared" si="10"/>
        <v>#REF!</v>
      </c>
      <c r="AA140" s="1351" t="str">
        <f t="shared" si="11"/>
        <v>#REF!</v>
      </c>
      <c r="AB140" s="1351" t="str">
        <f t="shared" si="12"/>
        <v>#REF!</v>
      </c>
      <c r="AC140" s="1352" t="str">
        <f t="shared" si="13"/>
        <v>#REF!</v>
      </c>
      <c r="AD140" s="1352" t="str">
        <f t="shared" si="14"/>
        <v>#REF!</v>
      </c>
      <c r="AE140" s="1352" t="str">
        <f t="shared" si="15"/>
        <v>#REF!</v>
      </c>
      <c r="AF140" s="1245"/>
      <c r="AG140" s="1356"/>
      <c r="AH140" s="1090">
        <f t="shared" si="16"/>
        <v>19</v>
      </c>
      <c r="AI140" s="1266"/>
    </row>
    <row r="141" ht="15.0" customHeight="1">
      <c r="A141" s="1253">
        <v>141.0</v>
      </c>
      <c r="B141" s="1286">
        <v>292506.0</v>
      </c>
      <c r="C141" s="1287" t="s">
        <v>1460</v>
      </c>
      <c r="D141" s="1306" t="s">
        <v>1461</v>
      </c>
      <c r="E141" s="1287" t="s">
        <v>511</v>
      </c>
      <c r="F141" s="1306" t="s">
        <v>564</v>
      </c>
      <c r="G141" s="1306" t="s">
        <v>771</v>
      </c>
      <c r="H141" s="1287" t="s">
        <v>612</v>
      </c>
      <c r="I141" s="1238" t="str">
        <f t="shared" si="24"/>
        <v>#REF!</v>
      </c>
      <c r="J141" s="1239">
        <v>10.0</v>
      </c>
      <c r="K141" s="1257">
        <v>2024.0</v>
      </c>
      <c r="L141" s="1288">
        <v>45566.0</v>
      </c>
      <c r="M141" s="1289">
        <v>45596.0</v>
      </c>
      <c r="N141" s="1343">
        <v>23.0</v>
      </c>
      <c r="O141" s="1227">
        <f t="shared" si="18"/>
        <v>1</v>
      </c>
      <c r="P141" s="1243" t="str">
        <f t="shared" si="19"/>
        <v>#REF!</v>
      </c>
      <c r="Q141" s="1247">
        <v>1.59</v>
      </c>
      <c r="R141" s="1258"/>
      <c r="S141" s="1286" t="s">
        <v>525</v>
      </c>
      <c r="T141" s="1344" t="s">
        <v>2164</v>
      </c>
      <c r="U141" s="1259">
        <f t="shared" si="5"/>
        <v>1.59</v>
      </c>
      <c r="V141" s="1246" t="str">
        <f t="shared" si="6"/>
        <v>#REF!</v>
      </c>
      <c r="W141" s="1247">
        <f t="shared" si="7"/>
        <v>1.59</v>
      </c>
      <c r="X141" s="1247" t="str">
        <f t="shared" si="8"/>
        <v>#REF!</v>
      </c>
      <c r="Y141" s="1247">
        <f t="shared" si="9"/>
        <v>1</v>
      </c>
      <c r="Z141" s="1248" t="str">
        <f t="shared" si="10"/>
        <v>#REF!</v>
      </c>
      <c r="AA141" s="1351" t="str">
        <f t="shared" si="11"/>
        <v>#REF!</v>
      </c>
      <c r="AB141" s="1351" t="str">
        <f t="shared" si="12"/>
        <v>#REF!</v>
      </c>
      <c r="AC141" s="1352" t="str">
        <f t="shared" si="13"/>
        <v>#REF!</v>
      </c>
      <c r="AD141" s="1352" t="str">
        <f t="shared" si="14"/>
        <v>#REF!</v>
      </c>
      <c r="AE141" s="1352" t="str">
        <f t="shared" si="15"/>
        <v>#REF!</v>
      </c>
      <c r="AF141" s="1245"/>
      <c r="AG141" s="1356"/>
      <c r="AH141" s="1090">
        <f t="shared" si="16"/>
        <v>23</v>
      </c>
      <c r="AI141" s="1266"/>
    </row>
    <row r="142" ht="15.0" customHeight="1">
      <c r="A142" s="1232">
        <v>142.0</v>
      </c>
      <c r="B142" s="1286">
        <v>460051.0</v>
      </c>
      <c r="C142" s="1287" t="s">
        <v>1081</v>
      </c>
      <c r="D142" s="1306" t="s">
        <v>1605</v>
      </c>
      <c r="E142" s="1287" t="s">
        <v>511</v>
      </c>
      <c r="F142" s="1306" t="s">
        <v>512</v>
      </c>
      <c r="G142" s="1306" t="s">
        <v>790</v>
      </c>
      <c r="H142" s="1287" t="s">
        <v>531</v>
      </c>
      <c r="I142" s="1238" t="str">
        <f t="shared" si="24"/>
        <v>#REF!</v>
      </c>
      <c r="J142" s="1239">
        <v>10.0</v>
      </c>
      <c r="K142" s="1264">
        <v>2024.0</v>
      </c>
      <c r="L142" s="1288">
        <v>45566.0</v>
      </c>
      <c r="M142" s="1289">
        <v>45596.0</v>
      </c>
      <c r="N142" s="1343">
        <v>23.0</v>
      </c>
      <c r="O142" s="1227">
        <f t="shared" si="18"/>
        <v>1</v>
      </c>
      <c r="P142" s="1243" t="str">
        <f t="shared" si="19"/>
        <v>#REF!</v>
      </c>
      <c r="Q142" s="1247">
        <v>1.24</v>
      </c>
      <c r="R142" s="1265"/>
      <c r="S142" s="1286" t="s">
        <v>525</v>
      </c>
      <c r="T142" s="1344" t="s">
        <v>2164</v>
      </c>
      <c r="U142" s="1227">
        <f t="shared" si="5"/>
        <v>1.24</v>
      </c>
      <c r="V142" s="1246" t="str">
        <f t="shared" si="6"/>
        <v>#REF!</v>
      </c>
      <c r="W142" s="1246">
        <f t="shared" si="7"/>
        <v>1.24</v>
      </c>
      <c r="X142" s="1246" t="str">
        <f t="shared" si="8"/>
        <v>#REF!</v>
      </c>
      <c r="Y142" s="1247">
        <f t="shared" si="9"/>
        <v>1</v>
      </c>
      <c r="Z142" s="1248" t="str">
        <f t="shared" si="10"/>
        <v>#REF!</v>
      </c>
      <c r="AA142" s="1357" t="str">
        <f t="shared" si="11"/>
        <v>#REF!</v>
      </c>
      <c r="AB142" s="1357" t="str">
        <f t="shared" si="12"/>
        <v>#REF!</v>
      </c>
      <c r="AC142" s="1358" t="str">
        <f t="shared" si="13"/>
        <v>#REF!</v>
      </c>
      <c r="AD142" s="1358" t="str">
        <f t="shared" si="14"/>
        <v>#REF!</v>
      </c>
      <c r="AE142" s="1358" t="str">
        <f t="shared" si="15"/>
        <v>#REF!</v>
      </c>
      <c r="AF142" s="1245"/>
      <c r="AG142" s="1359"/>
      <c r="AH142" s="1090">
        <f t="shared" si="16"/>
        <v>23</v>
      </c>
      <c r="AI142" s="1252"/>
    </row>
    <row r="143" ht="15.0" customHeight="1">
      <c r="A143" s="1253">
        <v>143.0</v>
      </c>
      <c r="B143" s="1286">
        <v>460439.0</v>
      </c>
      <c r="C143" s="1287" t="s">
        <v>1428</v>
      </c>
      <c r="D143" s="1306" t="s">
        <v>1429</v>
      </c>
      <c r="E143" s="1287" t="s">
        <v>511</v>
      </c>
      <c r="F143" s="1306" t="s">
        <v>512</v>
      </c>
      <c r="G143" s="1306" t="s">
        <v>665</v>
      </c>
      <c r="H143" s="1287" t="s">
        <v>580</v>
      </c>
      <c r="I143" s="1238" t="str">
        <f t="shared" si="24"/>
        <v>#REF!</v>
      </c>
      <c r="J143" s="1239">
        <v>10.0</v>
      </c>
      <c r="K143" s="1239">
        <v>2024.0</v>
      </c>
      <c r="L143" s="1288">
        <v>45566.0</v>
      </c>
      <c r="M143" s="1289">
        <v>45596.0</v>
      </c>
      <c r="N143" s="1343">
        <v>23.0</v>
      </c>
      <c r="O143" s="1227">
        <f t="shared" si="18"/>
        <v>1</v>
      </c>
      <c r="P143" s="1243" t="str">
        <f t="shared" si="19"/>
        <v>#REF!</v>
      </c>
      <c r="Q143" s="1247">
        <v>1.0</v>
      </c>
      <c r="R143" s="1244"/>
      <c r="S143" s="1286" t="s">
        <v>525</v>
      </c>
      <c r="T143" s="1344" t="s">
        <v>2164</v>
      </c>
      <c r="U143" s="1227">
        <f t="shared" si="5"/>
        <v>1</v>
      </c>
      <c r="V143" s="1246" t="str">
        <f t="shared" si="6"/>
        <v>#REF!</v>
      </c>
      <c r="W143" s="1246">
        <f t="shared" si="7"/>
        <v>1</v>
      </c>
      <c r="X143" s="1246" t="str">
        <f t="shared" si="8"/>
        <v>#REF!</v>
      </c>
      <c r="Y143" s="1247">
        <f t="shared" si="9"/>
        <v>1</v>
      </c>
      <c r="Z143" s="1248" t="str">
        <f t="shared" si="10"/>
        <v>#REF!</v>
      </c>
      <c r="AA143" s="1357" t="str">
        <f t="shared" si="11"/>
        <v>#REF!</v>
      </c>
      <c r="AB143" s="1357" t="str">
        <f t="shared" si="12"/>
        <v>#REF!</v>
      </c>
      <c r="AC143" s="1358" t="str">
        <f t="shared" si="13"/>
        <v>#REF!</v>
      </c>
      <c r="AD143" s="1358" t="str">
        <f t="shared" si="14"/>
        <v>#REF!</v>
      </c>
      <c r="AE143" s="1358" t="str">
        <f t="shared" si="15"/>
        <v>#REF!</v>
      </c>
      <c r="AF143" s="1245"/>
      <c r="AG143" s="1359"/>
      <c r="AH143" s="1090">
        <f t="shared" si="16"/>
        <v>23</v>
      </c>
      <c r="AI143" s="1252"/>
    </row>
    <row r="144" ht="15.0" customHeight="1">
      <c r="A144" s="1232">
        <v>144.0</v>
      </c>
      <c r="B144" s="1286">
        <v>461363.0</v>
      </c>
      <c r="C144" s="1287" t="s">
        <v>456</v>
      </c>
      <c r="D144" s="1306" t="s">
        <v>457</v>
      </c>
      <c r="E144" s="1287" t="s">
        <v>511</v>
      </c>
      <c r="F144" s="1306" t="s">
        <v>512</v>
      </c>
      <c r="G144" s="1306" t="s">
        <v>790</v>
      </c>
      <c r="H144" s="1287" t="s">
        <v>531</v>
      </c>
      <c r="I144" s="1238" t="str">
        <f t="shared" si="24"/>
        <v>#REF!</v>
      </c>
      <c r="J144" s="1239">
        <v>10.0</v>
      </c>
      <c r="K144" s="1360">
        <v>2024.0</v>
      </c>
      <c r="L144" s="1288">
        <v>45566.0</v>
      </c>
      <c r="M144" s="1289">
        <v>45596.0</v>
      </c>
      <c r="N144" s="1343">
        <v>23.0</v>
      </c>
      <c r="O144" s="1227">
        <f t="shared" si="18"/>
        <v>1</v>
      </c>
      <c r="P144" s="1243" t="str">
        <f t="shared" si="19"/>
        <v>#REF!</v>
      </c>
      <c r="Q144" s="1247">
        <v>1.24</v>
      </c>
      <c r="R144" s="1361"/>
      <c r="S144" s="1286" t="s">
        <v>525</v>
      </c>
      <c r="T144" s="1344" t="s">
        <v>2164</v>
      </c>
      <c r="U144" s="1259">
        <f t="shared" si="5"/>
        <v>1.24</v>
      </c>
      <c r="V144" s="1246" t="str">
        <f t="shared" si="6"/>
        <v>#REF!</v>
      </c>
      <c r="W144" s="1246">
        <f t="shared" si="7"/>
        <v>1.24</v>
      </c>
      <c r="X144" s="1246" t="str">
        <f t="shared" si="8"/>
        <v>#REF!</v>
      </c>
      <c r="Y144" s="1247">
        <f t="shared" si="9"/>
        <v>1</v>
      </c>
      <c r="Z144" s="1248" t="str">
        <f t="shared" si="10"/>
        <v>#REF!</v>
      </c>
      <c r="AA144" s="1357" t="str">
        <f t="shared" si="11"/>
        <v>#REF!</v>
      </c>
      <c r="AB144" s="1357" t="str">
        <f t="shared" si="12"/>
        <v>#REF!</v>
      </c>
      <c r="AC144" s="1358" t="str">
        <f t="shared" si="13"/>
        <v>#REF!</v>
      </c>
      <c r="AD144" s="1358" t="str">
        <f t="shared" si="14"/>
        <v>#REF!</v>
      </c>
      <c r="AE144" s="1358" t="str">
        <f t="shared" si="15"/>
        <v>#REF!</v>
      </c>
      <c r="AF144" s="1362"/>
      <c r="AG144" s="1363"/>
      <c r="AH144" s="1090">
        <f t="shared" si="16"/>
        <v>23</v>
      </c>
      <c r="AI144" s="1364"/>
    </row>
    <row r="145" ht="15.0" customHeight="1">
      <c r="A145" s="1253">
        <v>145.0</v>
      </c>
      <c r="B145" s="1286">
        <v>463623.0</v>
      </c>
      <c r="C145" s="1287" t="s">
        <v>667</v>
      </c>
      <c r="D145" s="1306" t="s">
        <v>1480</v>
      </c>
      <c r="E145" s="1287" t="s">
        <v>511</v>
      </c>
      <c r="F145" s="1306" t="s">
        <v>564</v>
      </c>
      <c r="G145" s="1306" t="s">
        <v>790</v>
      </c>
      <c r="H145" s="1287" t="s">
        <v>565</v>
      </c>
      <c r="I145" s="1238" t="str">
        <f t="shared" si="24"/>
        <v>#REF!</v>
      </c>
      <c r="J145" s="1239">
        <v>10.0</v>
      </c>
      <c r="K145" s="1239">
        <v>2024.0</v>
      </c>
      <c r="L145" s="1288">
        <v>45566.0</v>
      </c>
      <c r="M145" s="1289">
        <v>45574.0</v>
      </c>
      <c r="N145" s="1343">
        <v>7.0</v>
      </c>
      <c r="O145" s="1227">
        <f t="shared" si="18"/>
        <v>0.3043478261</v>
      </c>
      <c r="P145" s="1243" t="str">
        <f t="shared" si="19"/>
        <v>#REF!</v>
      </c>
      <c r="Q145" s="1247">
        <v>0.429</v>
      </c>
      <c r="R145" s="1244"/>
      <c r="S145" s="1286" t="s">
        <v>525</v>
      </c>
      <c r="T145" s="1344" t="s">
        <v>2164</v>
      </c>
      <c r="U145" s="1227">
        <f t="shared" si="5"/>
        <v>0.429</v>
      </c>
      <c r="V145" s="1246" t="str">
        <f t="shared" si="6"/>
        <v>#REF!</v>
      </c>
      <c r="W145" s="1246">
        <f t="shared" si="7"/>
        <v>1.125</v>
      </c>
      <c r="X145" s="1246" t="str">
        <f t="shared" si="8"/>
        <v>#REF!</v>
      </c>
      <c r="Y145" s="1247">
        <f t="shared" si="9"/>
        <v>1</v>
      </c>
      <c r="Z145" s="1248" t="str">
        <f t="shared" si="10"/>
        <v>#REF!</v>
      </c>
      <c r="AA145" s="1357" t="str">
        <f t="shared" si="11"/>
        <v>#REF!</v>
      </c>
      <c r="AB145" s="1357" t="str">
        <f t="shared" si="12"/>
        <v>#REF!</v>
      </c>
      <c r="AC145" s="1358" t="str">
        <f t="shared" si="13"/>
        <v>#REF!</v>
      </c>
      <c r="AD145" s="1358" t="str">
        <f t="shared" si="14"/>
        <v>#REF!</v>
      </c>
      <c r="AE145" s="1358" t="str">
        <f t="shared" si="15"/>
        <v>#REF!</v>
      </c>
      <c r="AF145" s="1245"/>
      <c r="AG145" s="1359"/>
      <c r="AH145" s="1090">
        <f t="shared" si="16"/>
        <v>23</v>
      </c>
      <c r="AI145" s="1252"/>
    </row>
    <row r="146" ht="15.0" customHeight="1">
      <c r="A146" s="1232">
        <v>146.0</v>
      </c>
      <c r="B146" s="1286">
        <v>174873.0</v>
      </c>
      <c r="C146" s="1287" t="s">
        <v>1473</v>
      </c>
      <c r="D146" s="1287" t="s">
        <v>1474</v>
      </c>
      <c r="E146" s="1306" t="s">
        <v>511</v>
      </c>
      <c r="F146" s="1287" t="s">
        <v>564</v>
      </c>
      <c r="G146" s="1287" t="s">
        <v>771</v>
      </c>
      <c r="H146" s="1287" t="s">
        <v>612</v>
      </c>
      <c r="I146" s="1238" t="str">
        <f t="shared" si="24"/>
        <v>#REF!</v>
      </c>
      <c r="J146" s="1239">
        <v>10.0</v>
      </c>
      <c r="K146" s="1257">
        <v>2024.0</v>
      </c>
      <c r="L146" s="1288">
        <v>45579.0</v>
      </c>
      <c r="M146" s="1289">
        <v>45596.0</v>
      </c>
      <c r="N146" s="1343">
        <v>14.0</v>
      </c>
      <c r="O146" s="1227">
        <f t="shared" si="18"/>
        <v>0.6086956522</v>
      </c>
      <c r="P146" s="1243" t="str">
        <f t="shared" si="19"/>
        <v>#REF!</v>
      </c>
      <c r="Q146" s="1247">
        <v>0.968</v>
      </c>
      <c r="R146" s="1258"/>
      <c r="S146" s="1286" t="s">
        <v>525</v>
      </c>
      <c r="T146" s="1344" t="s">
        <v>2164</v>
      </c>
      <c r="U146" s="1259">
        <f t="shared" si="5"/>
        <v>0.968</v>
      </c>
      <c r="V146" s="1246" t="str">
        <f t="shared" si="6"/>
        <v>#REF!</v>
      </c>
      <c r="W146" s="1247" t="str">
        <f t="shared" si="7"/>
        <v>#REF!</v>
      </c>
      <c r="X146" s="1246" t="str">
        <f t="shared" si="8"/>
        <v>#REF!</v>
      </c>
      <c r="Y146" s="1247">
        <f t="shared" si="9"/>
        <v>1</v>
      </c>
      <c r="Z146" s="1248" t="str">
        <f t="shared" si="10"/>
        <v>#REF!</v>
      </c>
      <c r="AA146" s="1351" t="str">
        <f t="shared" si="11"/>
        <v>#REF!</v>
      </c>
      <c r="AB146" s="1351" t="str">
        <f t="shared" si="12"/>
        <v>#REF!</v>
      </c>
      <c r="AC146" s="1352" t="str">
        <f t="shared" si="13"/>
        <v>#REF!</v>
      </c>
      <c r="AD146" s="1352" t="str">
        <f t="shared" si="14"/>
        <v>#REF!</v>
      </c>
      <c r="AE146" s="1352" t="str">
        <f t="shared" si="15"/>
        <v>#REF!</v>
      </c>
      <c r="AF146" s="1245"/>
      <c r="AG146" s="1300"/>
      <c r="AH146" s="1090">
        <f t="shared" si="16"/>
        <v>23</v>
      </c>
      <c r="AI146" s="1266"/>
    </row>
    <row r="147" ht="15.75" customHeight="1">
      <c r="A147" s="1253">
        <v>147.0</v>
      </c>
      <c r="B147" s="1286">
        <v>466717.0</v>
      </c>
      <c r="C147" s="1287" t="s">
        <v>1688</v>
      </c>
      <c r="D147" s="1306" t="s">
        <v>1689</v>
      </c>
      <c r="E147" s="1306" t="s">
        <v>511</v>
      </c>
      <c r="F147" s="1306" t="s">
        <v>663</v>
      </c>
      <c r="G147" s="1306" t="s">
        <v>790</v>
      </c>
      <c r="H147" s="1287" t="s">
        <v>1155</v>
      </c>
      <c r="I147" s="1238" t="str">
        <f t="shared" si="24"/>
        <v>#REF!</v>
      </c>
      <c r="J147" s="1239">
        <v>10.0</v>
      </c>
      <c r="K147" s="1257">
        <v>2024.0</v>
      </c>
      <c r="L147" s="1288">
        <v>45566.0</v>
      </c>
      <c r="M147" s="1289">
        <v>45596.0</v>
      </c>
      <c r="N147" s="1343">
        <v>23.0</v>
      </c>
      <c r="O147" s="1227">
        <f t="shared" si="18"/>
        <v>1</v>
      </c>
      <c r="P147" s="1243" t="str">
        <f t="shared" si="19"/>
        <v>#REF!</v>
      </c>
      <c r="Q147" s="1247">
        <v>1.24</v>
      </c>
      <c r="R147" s="1258"/>
      <c r="S147" s="1286" t="s">
        <v>525</v>
      </c>
      <c r="T147" s="1344" t="s">
        <v>2164</v>
      </c>
      <c r="U147" s="1227">
        <f t="shared" si="5"/>
        <v>1.24</v>
      </c>
      <c r="V147" s="1246" t="str">
        <f t="shared" si="6"/>
        <v>#REF!</v>
      </c>
      <c r="W147" s="1247">
        <f t="shared" si="7"/>
        <v>1.24</v>
      </c>
      <c r="X147" s="1247" t="str">
        <f t="shared" si="8"/>
        <v>#REF!</v>
      </c>
      <c r="Y147" s="1247">
        <f t="shared" si="9"/>
        <v>1</v>
      </c>
      <c r="Z147" s="1248" t="str">
        <f t="shared" si="10"/>
        <v>#REF!</v>
      </c>
      <c r="AA147" s="1351" t="str">
        <f t="shared" si="11"/>
        <v>#REF!</v>
      </c>
      <c r="AB147" s="1351" t="str">
        <f t="shared" si="12"/>
        <v>#REF!</v>
      </c>
      <c r="AC147" s="1352" t="str">
        <f t="shared" si="13"/>
        <v>#REF!</v>
      </c>
      <c r="AD147" s="1352" t="str">
        <f t="shared" si="14"/>
        <v>#REF!</v>
      </c>
      <c r="AE147" s="1352" t="str">
        <f t="shared" si="15"/>
        <v>#REF!</v>
      </c>
      <c r="AF147" s="1251"/>
      <c r="AG147" s="1300"/>
      <c r="AH147" s="1090">
        <f t="shared" si="16"/>
        <v>23</v>
      </c>
      <c r="AI147" s="1266"/>
    </row>
    <row r="148" ht="15.0" customHeight="1">
      <c r="A148" s="1232">
        <v>148.0</v>
      </c>
      <c r="B148" s="1286">
        <v>466997.0</v>
      </c>
      <c r="C148" s="1287" t="s">
        <v>1692</v>
      </c>
      <c r="D148" s="1306" t="s">
        <v>1693</v>
      </c>
      <c r="E148" s="1306" t="s">
        <v>511</v>
      </c>
      <c r="F148" s="1306" t="s">
        <v>564</v>
      </c>
      <c r="G148" s="1306" t="s">
        <v>790</v>
      </c>
      <c r="H148" s="1306" t="s">
        <v>565</v>
      </c>
      <c r="I148" s="1238" t="str">
        <f t="shared" si="24"/>
        <v>#REF!</v>
      </c>
      <c r="J148" s="1239">
        <v>10.0</v>
      </c>
      <c r="K148" s="1365">
        <v>2024.0</v>
      </c>
      <c r="L148" s="1288">
        <v>45566.0</v>
      </c>
      <c r="M148" s="1289">
        <v>45596.0</v>
      </c>
      <c r="N148" s="1343">
        <v>23.0</v>
      </c>
      <c r="O148" s="1227">
        <f t="shared" si="18"/>
        <v>1</v>
      </c>
      <c r="P148" s="1243" t="str">
        <f t="shared" si="19"/>
        <v>#REF!</v>
      </c>
      <c r="Q148" s="1247">
        <v>1.41</v>
      </c>
      <c r="R148" s="1227"/>
      <c r="S148" s="1286" t="s">
        <v>525</v>
      </c>
      <c r="T148" s="1344" t="s">
        <v>2164</v>
      </c>
      <c r="U148" s="1227">
        <f t="shared" si="5"/>
        <v>1.41</v>
      </c>
      <c r="V148" s="1246" t="str">
        <f t="shared" si="6"/>
        <v>#REF!</v>
      </c>
      <c r="W148" s="1246">
        <f t="shared" ref="W148:W200" si="33">ROUND(SUMIF($B:$B,B148,U:U),3)</f>
        <v>1.41</v>
      </c>
      <c r="X148" s="1246" t="str">
        <f t="shared" si="8"/>
        <v>#REF!</v>
      </c>
      <c r="Y148" s="1247">
        <f t="shared" si="9"/>
        <v>1</v>
      </c>
      <c r="Z148" s="1248" t="str">
        <f t="shared" si="10"/>
        <v>#REF!</v>
      </c>
      <c r="AA148" s="1351" t="str">
        <f t="shared" si="11"/>
        <v>#REF!</v>
      </c>
      <c r="AB148" s="1249" t="str">
        <f t="shared" si="12"/>
        <v>#REF!</v>
      </c>
      <c r="AC148" s="1250" t="str">
        <f t="shared" si="13"/>
        <v>#REF!</v>
      </c>
      <c r="AD148" s="1250" t="str">
        <f t="shared" si="14"/>
        <v>#REF!</v>
      </c>
      <c r="AE148" s="1250" t="str">
        <f t="shared" si="15"/>
        <v>#REF!</v>
      </c>
      <c r="AF148" s="1314"/>
      <c r="AG148" s="1284"/>
      <c r="AH148" s="1090">
        <f t="shared" si="16"/>
        <v>23</v>
      </c>
      <c r="AI148" s="1252"/>
    </row>
    <row r="149" ht="15.0" customHeight="1">
      <c r="A149" s="1253">
        <v>149.0</v>
      </c>
      <c r="B149" s="1286">
        <v>197760.0</v>
      </c>
      <c r="C149" s="1287" t="s">
        <v>876</v>
      </c>
      <c r="D149" s="1306" t="s">
        <v>1678</v>
      </c>
      <c r="E149" s="1306" t="s">
        <v>511</v>
      </c>
      <c r="F149" s="1306" t="s">
        <v>512</v>
      </c>
      <c r="G149" s="1306" t="s">
        <v>893</v>
      </c>
      <c r="H149" s="1306" t="s">
        <v>514</v>
      </c>
      <c r="I149" s="1238" t="str">
        <f t="shared" si="24"/>
        <v>#REF!</v>
      </c>
      <c r="J149" s="1239">
        <v>10.0</v>
      </c>
      <c r="K149" s="1365">
        <v>2024.0</v>
      </c>
      <c r="L149" s="1288">
        <v>45566.0</v>
      </c>
      <c r="M149" s="1289">
        <v>45596.0</v>
      </c>
      <c r="N149" s="1343">
        <v>11.5</v>
      </c>
      <c r="O149" s="1227">
        <f t="shared" si="18"/>
        <v>0.5</v>
      </c>
      <c r="P149" s="1243" t="str">
        <f t="shared" si="19"/>
        <v>#REF!</v>
      </c>
      <c r="Q149" s="1247">
        <v>1.135</v>
      </c>
      <c r="R149" s="1227"/>
      <c r="S149" s="1286" t="s">
        <v>525</v>
      </c>
      <c r="T149" s="1344" t="s">
        <v>2164</v>
      </c>
      <c r="U149" s="1227">
        <f t="shared" si="5"/>
        <v>1.135</v>
      </c>
      <c r="V149" s="1246" t="str">
        <f t="shared" si="6"/>
        <v>#REF!</v>
      </c>
      <c r="W149" s="1246" t="str">
        <f t="shared" si="33"/>
        <v>#REF!</v>
      </c>
      <c r="X149" s="1246" t="str">
        <f t="shared" si="8"/>
        <v>#REF!</v>
      </c>
      <c r="Y149" s="1247">
        <f t="shared" si="9"/>
        <v>1</v>
      </c>
      <c r="Z149" s="1248" t="str">
        <f t="shared" si="10"/>
        <v>#REF!</v>
      </c>
      <c r="AA149" s="1249" t="str">
        <f t="shared" si="11"/>
        <v>#REF!</v>
      </c>
      <c r="AB149" s="1249" t="str">
        <f t="shared" si="12"/>
        <v>#REF!</v>
      </c>
      <c r="AC149" s="1250" t="str">
        <f t="shared" si="13"/>
        <v>#REF!</v>
      </c>
      <c r="AD149" s="1250" t="str">
        <f t="shared" si="14"/>
        <v>#REF!</v>
      </c>
      <c r="AE149" s="1250" t="str">
        <f t="shared" si="15"/>
        <v>#REF!</v>
      </c>
      <c r="AF149" s="1314"/>
      <c r="AG149" s="1284"/>
      <c r="AH149" s="1090">
        <f t="shared" si="16"/>
        <v>23</v>
      </c>
      <c r="AI149" s="1252"/>
    </row>
    <row r="150" ht="15.0" customHeight="1">
      <c r="A150" s="1232">
        <v>150.0</v>
      </c>
      <c r="B150" s="1286">
        <v>468725.0</v>
      </c>
      <c r="C150" s="1287" t="s">
        <v>2273</v>
      </c>
      <c r="D150" s="1306" t="s">
        <v>2274</v>
      </c>
      <c r="E150" s="1306" t="s">
        <v>511</v>
      </c>
      <c r="F150" s="1306" t="s">
        <v>564</v>
      </c>
      <c r="G150" s="1306" t="s">
        <v>787</v>
      </c>
      <c r="H150" s="1306" t="s">
        <v>949</v>
      </c>
      <c r="I150" s="1238" t="str">
        <f t="shared" si="24"/>
        <v>#REF!</v>
      </c>
      <c r="J150" s="1239">
        <v>10.0</v>
      </c>
      <c r="K150" s="1365">
        <v>2024.0</v>
      </c>
      <c r="L150" s="1288">
        <v>45566.0</v>
      </c>
      <c r="M150" s="1289">
        <v>45596.0</v>
      </c>
      <c r="N150" s="1343">
        <v>23.0</v>
      </c>
      <c r="O150" s="1227">
        <f t="shared" si="18"/>
        <v>1</v>
      </c>
      <c r="P150" s="1243" t="str">
        <f t="shared" si="19"/>
        <v>#REF!</v>
      </c>
      <c r="Q150" s="1247">
        <v>2.07</v>
      </c>
      <c r="R150" s="1227"/>
      <c r="S150" s="1286" t="s">
        <v>525</v>
      </c>
      <c r="T150" s="1344" t="s">
        <v>2164</v>
      </c>
      <c r="U150" s="1227">
        <f t="shared" si="5"/>
        <v>2.07</v>
      </c>
      <c r="V150" s="1246" t="str">
        <f t="shared" si="6"/>
        <v>#REF!</v>
      </c>
      <c r="W150" s="1246">
        <f t="shared" si="33"/>
        <v>2.07</v>
      </c>
      <c r="X150" s="1246" t="str">
        <f t="shared" si="8"/>
        <v>#REF!</v>
      </c>
      <c r="Y150" s="1247">
        <f t="shared" si="9"/>
        <v>1</v>
      </c>
      <c r="Z150" s="1248" t="str">
        <f t="shared" si="10"/>
        <v>#REF!</v>
      </c>
      <c r="AA150" s="1249" t="str">
        <f t="shared" si="11"/>
        <v>#REF!</v>
      </c>
      <c r="AB150" s="1249" t="str">
        <f t="shared" si="12"/>
        <v>#REF!</v>
      </c>
      <c r="AC150" s="1250" t="str">
        <f t="shared" si="13"/>
        <v>#REF!</v>
      </c>
      <c r="AD150" s="1250" t="str">
        <f t="shared" si="14"/>
        <v>#REF!</v>
      </c>
      <c r="AE150" s="1250" t="str">
        <f t="shared" si="15"/>
        <v>#REF!</v>
      </c>
      <c r="AF150" s="1314"/>
      <c r="AG150" s="1284"/>
      <c r="AH150" s="1090">
        <f t="shared" si="16"/>
        <v>23</v>
      </c>
      <c r="AI150" s="1252"/>
    </row>
    <row r="151" ht="15.0" customHeight="1">
      <c r="A151" s="1253">
        <v>151.0</v>
      </c>
      <c r="B151" s="1286">
        <v>469447.0</v>
      </c>
      <c r="C151" s="1287" t="s">
        <v>2275</v>
      </c>
      <c r="D151" s="1306" t="s">
        <v>2276</v>
      </c>
      <c r="E151" s="1306" t="s">
        <v>511</v>
      </c>
      <c r="F151" s="1306" t="s">
        <v>564</v>
      </c>
      <c r="G151" s="1306" t="s">
        <v>790</v>
      </c>
      <c r="H151" s="1306" t="s">
        <v>565</v>
      </c>
      <c r="I151" s="1238" t="str">
        <f t="shared" si="24"/>
        <v>#REF!</v>
      </c>
      <c r="J151" s="1239">
        <v>10.0</v>
      </c>
      <c r="K151" s="1365">
        <v>2024.0</v>
      </c>
      <c r="L151" s="1288">
        <v>45566.0</v>
      </c>
      <c r="M151" s="1289">
        <v>45596.0</v>
      </c>
      <c r="N151" s="1343">
        <v>23.0</v>
      </c>
      <c r="O151" s="1227">
        <f t="shared" si="18"/>
        <v>1</v>
      </c>
      <c r="P151" s="1243" t="str">
        <f t="shared" si="19"/>
        <v>#REF!</v>
      </c>
      <c r="Q151" s="1247">
        <v>1.41</v>
      </c>
      <c r="R151" s="1227"/>
      <c r="S151" s="1286" t="s">
        <v>525</v>
      </c>
      <c r="T151" s="1344" t="s">
        <v>2164</v>
      </c>
      <c r="U151" s="1227">
        <f t="shared" si="5"/>
        <v>1.41</v>
      </c>
      <c r="V151" s="1246" t="str">
        <f t="shared" si="6"/>
        <v>#REF!</v>
      </c>
      <c r="W151" s="1246">
        <f t="shared" si="33"/>
        <v>1.41</v>
      </c>
      <c r="X151" s="1246" t="str">
        <f t="shared" si="8"/>
        <v>#REF!</v>
      </c>
      <c r="Y151" s="1247">
        <f t="shared" si="9"/>
        <v>1</v>
      </c>
      <c r="Z151" s="1248" t="str">
        <f t="shared" si="10"/>
        <v>#REF!</v>
      </c>
      <c r="AA151" s="1249" t="str">
        <f t="shared" si="11"/>
        <v>#REF!</v>
      </c>
      <c r="AB151" s="1249" t="str">
        <f t="shared" si="12"/>
        <v>#REF!</v>
      </c>
      <c r="AC151" s="1250" t="str">
        <f t="shared" si="13"/>
        <v>#REF!</v>
      </c>
      <c r="AD151" s="1250" t="str">
        <f t="shared" si="14"/>
        <v>#REF!</v>
      </c>
      <c r="AE151" s="1250" t="str">
        <f t="shared" si="15"/>
        <v>#REF!</v>
      </c>
      <c r="AF151" s="1314"/>
      <c r="AG151" s="1284"/>
      <c r="AH151" s="1090">
        <f t="shared" si="16"/>
        <v>23</v>
      </c>
      <c r="AI151" s="1252"/>
    </row>
    <row r="152" ht="15.0" customHeight="1">
      <c r="A152" s="1232">
        <v>152.0</v>
      </c>
      <c r="B152" s="1286">
        <v>469949.0</v>
      </c>
      <c r="C152" s="1287" t="s">
        <v>2277</v>
      </c>
      <c r="D152" s="1306" t="s">
        <v>2278</v>
      </c>
      <c r="E152" s="1306" t="s">
        <v>511</v>
      </c>
      <c r="F152" s="1306" t="s">
        <v>512</v>
      </c>
      <c r="G152" s="1306" t="s">
        <v>790</v>
      </c>
      <c r="H152" s="1306" t="s">
        <v>531</v>
      </c>
      <c r="I152" s="1238" t="str">
        <f t="shared" si="24"/>
        <v>#REF!</v>
      </c>
      <c r="J152" s="1239">
        <v>10.0</v>
      </c>
      <c r="K152" s="1365">
        <v>2024.0</v>
      </c>
      <c r="L152" s="1288">
        <v>45566.0</v>
      </c>
      <c r="M152" s="1289">
        <v>45596.0</v>
      </c>
      <c r="N152" s="1343">
        <v>23.0</v>
      </c>
      <c r="O152" s="1227">
        <f t="shared" si="18"/>
        <v>1</v>
      </c>
      <c r="P152" s="1243" t="str">
        <f t="shared" si="19"/>
        <v>#REF!</v>
      </c>
      <c r="Q152" s="1247">
        <v>1.24</v>
      </c>
      <c r="R152" s="1227"/>
      <c r="S152" s="1286" t="s">
        <v>525</v>
      </c>
      <c r="T152" s="1344" t="s">
        <v>2164</v>
      </c>
      <c r="U152" s="1227">
        <f t="shared" si="5"/>
        <v>1.24</v>
      </c>
      <c r="V152" s="1246" t="str">
        <f t="shared" si="6"/>
        <v>#REF!</v>
      </c>
      <c r="W152" s="1246">
        <f t="shared" si="33"/>
        <v>1.24</v>
      </c>
      <c r="X152" s="1246" t="str">
        <f t="shared" si="8"/>
        <v>#REF!</v>
      </c>
      <c r="Y152" s="1247">
        <f t="shared" si="9"/>
        <v>1</v>
      </c>
      <c r="Z152" s="1248" t="str">
        <f t="shared" si="10"/>
        <v>#REF!</v>
      </c>
      <c r="AA152" s="1249" t="str">
        <f t="shared" si="11"/>
        <v>#REF!</v>
      </c>
      <c r="AB152" s="1249" t="str">
        <f t="shared" si="12"/>
        <v>#REF!</v>
      </c>
      <c r="AC152" s="1250" t="str">
        <f t="shared" si="13"/>
        <v>#REF!</v>
      </c>
      <c r="AD152" s="1250" t="str">
        <f t="shared" si="14"/>
        <v>#REF!</v>
      </c>
      <c r="AE152" s="1250" t="str">
        <f t="shared" si="15"/>
        <v>#REF!</v>
      </c>
      <c r="AF152" s="1314"/>
      <c r="AG152" s="1284"/>
      <c r="AH152" s="1090">
        <f t="shared" si="16"/>
        <v>23</v>
      </c>
      <c r="AI152" s="1252"/>
    </row>
    <row r="153" ht="15.0" customHeight="1">
      <c r="A153" s="1253">
        <v>153.0</v>
      </c>
      <c r="B153" s="1286">
        <v>451837.0</v>
      </c>
      <c r="C153" s="1287" t="s">
        <v>2307</v>
      </c>
      <c r="D153" s="1306" t="s">
        <v>2308</v>
      </c>
      <c r="E153" s="1306" t="s">
        <v>511</v>
      </c>
      <c r="F153" s="1306" t="s">
        <v>546</v>
      </c>
      <c r="G153" s="1306" t="s">
        <v>771</v>
      </c>
      <c r="H153" s="1306" t="s">
        <v>547</v>
      </c>
      <c r="I153" s="1238" t="str">
        <f t="shared" si="24"/>
        <v>#REF!</v>
      </c>
      <c r="J153" s="1239">
        <v>10.0</v>
      </c>
      <c r="K153" s="1365">
        <v>2024.0</v>
      </c>
      <c r="L153" s="1288">
        <v>45566.0</v>
      </c>
      <c r="M153" s="1289">
        <v>45596.0</v>
      </c>
      <c r="N153" s="1343">
        <v>23.0</v>
      </c>
      <c r="O153" s="1227">
        <f t="shared" si="18"/>
        <v>1</v>
      </c>
      <c r="P153" s="1243" t="str">
        <f t="shared" si="19"/>
        <v>#REF!</v>
      </c>
      <c r="Q153" s="1247">
        <v>1.41</v>
      </c>
      <c r="R153" s="1227"/>
      <c r="S153" s="1286" t="s">
        <v>525</v>
      </c>
      <c r="T153" s="1344" t="s">
        <v>2164</v>
      </c>
      <c r="U153" s="1227">
        <f t="shared" si="5"/>
        <v>1.41</v>
      </c>
      <c r="V153" s="1246" t="str">
        <f t="shared" si="6"/>
        <v>#REF!</v>
      </c>
      <c r="W153" s="1246">
        <f t="shared" si="33"/>
        <v>1.41</v>
      </c>
      <c r="X153" s="1246" t="str">
        <f t="shared" si="8"/>
        <v>#REF!</v>
      </c>
      <c r="Y153" s="1247">
        <f t="shared" si="9"/>
        <v>1</v>
      </c>
      <c r="Z153" s="1248" t="str">
        <f t="shared" si="10"/>
        <v>#REF!</v>
      </c>
      <c r="AA153" s="1249" t="str">
        <f t="shared" si="11"/>
        <v>#REF!</v>
      </c>
      <c r="AB153" s="1249" t="str">
        <f t="shared" si="12"/>
        <v>#REF!</v>
      </c>
      <c r="AC153" s="1250" t="str">
        <f t="shared" si="13"/>
        <v>#REF!</v>
      </c>
      <c r="AD153" s="1250" t="str">
        <f t="shared" si="14"/>
        <v>#REF!</v>
      </c>
      <c r="AE153" s="1250" t="str">
        <f t="shared" si="15"/>
        <v>#REF!</v>
      </c>
      <c r="AF153" s="1314"/>
      <c r="AG153" s="1284"/>
      <c r="AH153" s="1090">
        <f t="shared" si="16"/>
        <v>23</v>
      </c>
      <c r="AI153" s="1252"/>
    </row>
    <row r="154" ht="15.0" customHeight="1">
      <c r="A154" s="1232">
        <v>154.0</v>
      </c>
      <c r="B154" s="1286">
        <v>470253.0</v>
      </c>
      <c r="C154" s="1287" t="s">
        <v>2297</v>
      </c>
      <c r="D154" s="1306" t="s">
        <v>2298</v>
      </c>
      <c r="E154" s="1306" t="s">
        <v>511</v>
      </c>
      <c r="F154" s="1306" t="s">
        <v>512</v>
      </c>
      <c r="G154" s="1306" t="s">
        <v>665</v>
      </c>
      <c r="H154" s="1306" t="s">
        <v>580</v>
      </c>
      <c r="I154" s="1238" t="str">
        <f t="shared" si="24"/>
        <v>#REF!</v>
      </c>
      <c r="J154" s="1239">
        <v>10.0</v>
      </c>
      <c r="K154" s="1365">
        <v>2024.0</v>
      </c>
      <c r="L154" s="1288">
        <v>45590.0</v>
      </c>
      <c r="M154" s="1289">
        <v>45596.0</v>
      </c>
      <c r="N154" s="1343">
        <v>5.0</v>
      </c>
      <c r="O154" s="1227">
        <f t="shared" si="18"/>
        <v>0.2173913043</v>
      </c>
      <c r="P154" s="1243" t="str">
        <f t="shared" si="19"/>
        <v>#REF!</v>
      </c>
      <c r="Q154" s="1247">
        <v>0.217</v>
      </c>
      <c r="R154" s="1227"/>
      <c r="S154" s="1286" t="s">
        <v>525</v>
      </c>
      <c r="T154" s="1344" t="s">
        <v>2164</v>
      </c>
      <c r="U154" s="1227">
        <f t="shared" si="5"/>
        <v>0.217</v>
      </c>
      <c r="V154" s="1246" t="str">
        <f t="shared" si="6"/>
        <v>#REF!</v>
      </c>
      <c r="W154" s="1246" t="str">
        <f t="shared" si="33"/>
        <v>#REF!</v>
      </c>
      <c r="X154" s="1246" t="str">
        <f t="shared" si="8"/>
        <v>#REF!</v>
      </c>
      <c r="Y154" s="1247">
        <f t="shared" si="9"/>
        <v>1</v>
      </c>
      <c r="Z154" s="1248" t="str">
        <f t="shared" si="10"/>
        <v>#REF!</v>
      </c>
      <c r="AA154" s="1249" t="str">
        <f t="shared" si="11"/>
        <v>#REF!</v>
      </c>
      <c r="AB154" s="1249" t="str">
        <f t="shared" si="12"/>
        <v>#REF!</v>
      </c>
      <c r="AC154" s="1250" t="str">
        <f t="shared" si="13"/>
        <v>#REF!</v>
      </c>
      <c r="AD154" s="1250" t="str">
        <f t="shared" si="14"/>
        <v>#REF!</v>
      </c>
      <c r="AE154" s="1250" t="str">
        <f t="shared" si="15"/>
        <v>#REF!</v>
      </c>
      <c r="AF154" s="1314"/>
      <c r="AG154" s="1284"/>
      <c r="AH154" s="1090">
        <f t="shared" si="16"/>
        <v>23</v>
      </c>
      <c r="AI154" s="1252"/>
    </row>
    <row r="155" ht="15.0" customHeight="1">
      <c r="A155" s="1253">
        <v>155.0</v>
      </c>
      <c r="B155" s="1286">
        <v>470259.0</v>
      </c>
      <c r="C155" s="1287" t="s">
        <v>2309</v>
      </c>
      <c r="D155" s="1306" t="s">
        <v>2310</v>
      </c>
      <c r="E155" s="1306" t="s">
        <v>511</v>
      </c>
      <c r="F155" s="1306" t="s">
        <v>546</v>
      </c>
      <c r="G155" s="1306" t="s">
        <v>790</v>
      </c>
      <c r="H155" s="1306" t="s">
        <v>616</v>
      </c>
      <c r="I155" s="1238" t="str">
        <f t="shared" si="24"/>
        <v>#REF!</v>
      </c>
      <c r="J155" s="1239">
        <v>10.0</v>
      </c>
      <c r="K155" s="1365">
        <v>2024.0</v>
      </c>
      <c r="L155" s="1288">
        <v>45566.0</v>
      </c>
      <c r="M155" s="1289">
        <v>45596.0</v>
      </c>
      <c r="N155" s="1343">
        <v>23.0</v>
      </c>
      <c r="O155" s="1227">
        <f t="shared" si="18"/>
        <v>1</v>
      </c>
      <c r="P155" s="1243" t="str">
        <f t="shared" si="19"/>
        <v>#REF!</v>
      </c>
      <c r="Q155" s="1247">
        <v>1.19</v>
      </c>
      <c r="R155" s="1227"/>
      <c r="S155" s="1286" t="s">
        <v>525</v>
      </c>
      <c r="T155" s="1344" t="s">
        <v>2164</v>
      </c>
      <c r="U155" s="1227">
        <f t="shared" si="5"/>
        <v>1.19</v>
      </c>
      <c r="V155" s="1246" t="str">
        <f t="shared" si="6"/>
        <v>#REF!</v>
      </c>
      <c r="W155" s="1246">
        <f t="shared" si="33"/>
        <v>1.19</v>
      </c>
      <c r="X155" s="1246" t="str">
        <f t="shared" si="8"/>
        <v>#REF!</v>
      </c>
      <c r="Y155" s="1247">
        <f t="shared" si="9"/>
        <v>1</v>
      </c>
      <c r="Z155" s="1248" t="str">
        <f t="shared" si="10"/>
        <v>#REF!</v>
      </c>
      <c r="AA155" s="1249" t="str">
        <f t="shared" si="11"/>
        <v>#REF!</v>
      </c>
      <c r="AB155" s="1249" t="str">
        <f t="shared" si="12"/>
        <v>#REF!</v>
      </c>
      <c r="AC155" s="1250" t="str">
        <f t="shared" si="13"/>
        <v>#REF!</v>
      </c>
      <c r="AD155" s="1250" t="str">
        <f t="shared" si="14"/>
        <v>#REF!</v>
      </c>
      <c r="AE155" s="1250" t="str">
        <f t="shared" si="15"/>
        <v>#REF!</v>
      </c>
      <c r="AF155" s="1314"/>
      <c r="AG155" s="1284"/>
      <c r="AH155" s="1090">
        <f t="shared" si="16"/>
        <v>23</v>
      </c>
      <c r="AI155" s="1252"/>
    </row>
    <row r="156" ht="15.0" customHeight="1">
      <c r="A156" s="1232">
        <v>156.0</v>
      </c>
      <c r="B156" s="1286">
        <v>470933.0</v>
      </c>
      <c r="C156" s="1287" t="s">
        <v>2311</v>
      </c>
      <c r="D156" s="1306" t="s">
        <v>2312</v>
      </c>
      <c r="E156" s="1306" t="s">
        <v>511</v>
      </c>
      <c r="F156" s="1306" t="s">
        <v>546</v>
      </c>
      <c r="G156" s="1306" t="s">
        <v>665</v>
      </c>
      <c r="H156" s="1306" t="s">
        <v>556</v>
      </c>
      <c r="I156" s="1238" t="str">
        <f t="shared" si="24"/>
        <v>#REF!</v>
      </c>
      <c r="J156" s="1239">
        <v>10.0</v>
      </c>
      <c r="K156" s="1365">
        <v>2024.0</v>
      </c>
      <c r="L156" s="1288">
        <v>45579.0</v>
      </c>
      <c r="M156" s="1289">
        <v>45596.0</v>
      </c>
      <c r="N156" s="1343">
        <v>14.0</v>
      </c>
      <c r="O156" s="1227">
        <f t="shared" si="18"/>
        <v>0.6086956522</v>
      </c>
      <c r="P156" s="1243" t="str">
        <f t="shared" si="19"/>
        <v>#REF!</v>
      </c>
      <c r="Q156" s="1247">
        <v>0.523</v>
      </c>
      <c r="R156" s="1227"/>
      <c r="S156" s="1286" t="s">
        <v>525</v>
      </c>
      <c r="T156" s="1344" t="s">
        <v>2164</v>
      </c>
      <c r="U156" s="1227">
        <f t="shared" si="5"/>
        <v>0.523</v>
      </c>
      <c r="V156" s="1246" t="str">
        <f t="shared" si="6"/>
        <v>#REF!</v>
      </c>
      <c r="W156" s="1246">
        <f t="shared" si="33"/>
        <v>0.523</v>
      </c>
      <c r="X156" s="1246" t="str">
        <f t="shared" si="8"/>
        <v>#REF!</v>
      </c>
      <c r="Y156" s="1247">
        <f t="shared" si="9"/>
        <v>0.6086956522</v>
      </c>
      <c r="Z156" s="1248" t="str">
        <f t="shared" si="10"/>
        <v>#REF!</v>
      </c>
      <c r="AA156" s="1249" t="str">
        <f t="shared" si="11"/>
        <v>#REF!</v>
      </c>
      <c r="AB156" s="1249" t="str">
        <f t="shared" si="12"/>
        <v>#REF!</v>
      </c>
      <c r="AC156" s="1250" t="str">
        <f t="shared" si="13"/>
        <v>#REF!</v>
      </c>
      <c r="AD156" s="1250" t="str">
        <f t="shared" si="14"/>
        <v>#REF!</v>
      </c>
      <c r="AE156" s="1250" t="str">
        <f t="shared" si="15"/>
        <v>#REF!</v>
      </c>
      <c r="AF156" s="1314"/>
      <c r="AG156" s="1284"/>
      <c r="AH156" s="1090">
        <f t="shared" si="16"/>
        <v>14</v>
      </c>
      <c r="AI156" s="1252"/>
    </row>
    <row r="157" ht="15.0" customHeight="1">
      <c r="A157" s="1098">
        <v>157.0</v>
      </c>
      <c r="B157" s="519">
        <v>468893.0</v>
      </c>
      <c r="C157" s="1273" t="s">
        <v>2279</v>
      </c>
      <c r="D157" s="531" t="s">
        <v>2280</v>
      </c>
      <c r="E157" s="531" t="s">
        <v>511</v>
      </c>
      <c r="F157" s="531" t="s">
        <v>512</v>
      </c>
      <c r="G157" s="531" t="s">
        <v>787</v>
      </c>
      <c r="H157" s="531" t="s">
        <v>570</v>
      </c>
      <c r="I157" s="1100" t="str">
        <f t="shared" si="24"/>
        <v>#REF!</v>
      </c>
      <c r="J157" s="413">
        <v>10.0</v>
      </c>
      <c r="K157" s="217">
        <v>2024.0</v>
      </c>
      <c r="L157" s="1274">
        <v>45566.0</v>
      </c>
      <c r="M157" s="1275">
        <v>45596.0</v>
      </c>
      <c r="N157" s="543">
        <f>NETWORKDAYS(L157,M157)</f>
        <v>23</v>
      </c>
      <c r="O157" s="1084">
        <f t="shared" si="18"/>
        <v>1</v>
      </c>
      <c r="P157" s="231">
        <f t="shared" si="19"/>
        <v>1</v>
      </c>
      <c r="Q157" s="1103">
        <v>1.0</v>
      </c>
      <c r="R157" s="1084"/>
      <c r="S157" s="519" t="s">
        <v>517</v>
      </c>
      <c r="T157" s="1273" t="s">
        <v>2281</v>
      </c>
      <c r="U157" s="1084">
        <f t="shared" si="5"/>
        <v>1</v>
      </c>
      <c r="V157" s="1102">
        <f t="shared" si="6"/>
        <v>1</v>
      </c>
      <c r="W157" s="1102">
        <f t="shared" si="33"/>
        <v>1</v>
      </c>
      <c r="X157" s="1102">
        <f t="shared" si="8"/>
        <v>1</v>
      </c>
      <c r="Y157" s="1103">
        <f t="shared" si="9"/>
        <v>1</v>
      </c>
      <c r="Z157" s="1104" t="str">
        <f t="shared" si="10"/>
        <v>#REF!</v>
      </c>
      <c r="AA157" s="1085" t="str">
        <f t="shared" si="11"/>
        <v>#REF!</v>
      </c>
      <c r="AB157" s="1085" t="str">
        <f t="shared" si="12"/>
        <v>#REF!</v>
      </c>
      <c r="AC157" s="1105">
        <f t="shared" si="13"/>
        <v>0</v>
      </c>
      <c r="AD157" s="1105" t="str">
        <f t="shared" si="14"/>
        <v>#REF!</v>
      </c>
      <c r="AE157" s="1105" t="str">
        <f t="shared" si="15"/>
        <v>#REF!</v>
      </c>
      <c r="AF157" s="270"/>
      <c r="AG157" s="1079"/>
      <c r="AH157" s="1090">
        <f t="shared" si="16"/>
        <v>23</v>
      </c>
      <c r="AI157" s="1090"/>
    </row>
    <row r="158" ht="15.0" customHeight="1">
      <c r="A158" s="1232">
        <v>158.0</v>
      </c>
      <c r="B158" s="1279">
        <v>452887.0</v>
      </c>
      <c r="C158" s="1280" t="s">
        <v>1046</v>
      </c>
      <c r="D158" s="1305" t="s">
        <v>1511</v>
      </c>
      <c r="E158" s="1305" t="s">
        <v>511</v>
      </c>
      <c r="F158" s="1305" t="s">
        <v>512</v>
      </c>
      <c r="G158" s="1305" t="s">
        <v>787</v>
      </c>
      <c r="H158" s="1305" t="s">
        <v>570</v>
      </c>
      <c r="I158" s="1238" t="str">
        <f t="shared" si="24"/>
        <v>#REF!</v>
      </c>
      <c r="J158" s="1239">
        <v>10.0</v>
      </c>
      <c r="K158" s="1365">
        <v>2024.0</v>
      </c>
      <c r="L158" s="1281">
        <v>45566.0</v>
      </c>
      <c r="M158" s="1282">
        <v>45596.0</v>
      </c>
      <c r="N158" s="1343">
        <v>23.0</v>
      </c>
      <c r="O158" s="1227">
        <f t="shared" si="18"/>
        <v>1</v>
      </c>
      <c r="P158" s="1243">
        <f t="shared" si="19"/>
        <v>1</v>
      </c>
      <c r="Q158" s="1247">
        <f t="shared" ref="Q158:Q200" si="34">P158</f>
        <v>1</v>
      </c>
      <c r="R158" s="1227"/>
      <c r="S158" s="1279" t="s">
        <v>517</v>
      </c>
      <c r="T158" s="1280" t="s">
        <v>2285</v>
      </c>
      <c r="U158" s="1227">
        <f t="shared" si="5"/>
        <v>1</v>
      </c>
      <c r="V158" s="1246">
        <f t="shared" si="6"/>
        <v>1</v>
      </c>
      <c r="W158" s="1246">
        <f t="shared" si="33"/>
        <v>1</v>
      </c>
      <c r="X158" s="1246">
        <f t="shared" si="8"/>
        <v>1</v>
      </c>
      <c r="Y158" s="1247">
        <f t="shared" si="9"/>
        <v>1</v>
      </c>
      <c r="Z158" s="1248" t="str">
        <f t="shared" si="10"/>
        <v>#REF!</v>
      </c>
      <c r="AA158" s="1249" t="str">
        <f t="shared" si="11"/>
        <v>#REF!</v>
      </c>
      <c r="AB158" s="1249" t="str">
        <f t="shared" si="12"/>
        <v>#REF!</v>
      </c>
      <c r="AC158" s="1250">
        <f t="shared" si="13"/>
        <v>0</v>
      </c>
      <c r="AD158" s="1250" t="str">
        <f t="shared" si="14"/>
        <v>#REF!</v>
      </c>
      <c r="AE158" s="1250" t="str">
        <f t="shared" si="15"/>
        <v>#REF!</v>
      </c>
      <c r="AF158" s="1314"/>
      <c r="AG158" s="1284"/>
      <c r="AH158" s="1090">
        <f t="shared" si="16"/>
        <v>23</v>
      </c>
      <c r="AI158" s="1252"/>
    </row>
    <row r="159" ht="15.0" customHeight="1">
      <c r="A159" s="1253">
        <v>159.0</v>
      </c>
      <c r="B159" s="1286">
        <v>453001.0</v>
      </c>
      <c r="C159" s="1287" t="s">
        <v>1053</v>
      </c>
      <c r="D159" s="1306" t="s">
        <v>1512</v>
      </c>
      <c r="E159" s="1306" t="s">
        <v>511</v>
      </c>
      <c r="F159" s="1306" t="s">
        <v>512</v>
      </c>
      <c r="G159" s="1306" t="s">
        <v>771</v>
      </c>
      <c r="H159" s="1306" t="s">
        <v>541</v>
      </c>
      <c r="I159" s="1238" t="str">
        <f t="shared" si="24"/>
        <v>#REF!</v>
      </c>
      <c r="J159" s="1239">
        <v>10.0</v>
      </c>
      <c r="K159" s="1365">
        <v>2024.0</v>
      </c>
      <c r="L159" s="1288">
        <v>45566.0</v>
      </c>
      <c r="M159" s="1289">
        <v>45596.0</v>
      </c>
      <c r="N159" s="1343">
        <v>23.0</v>
      </c>
      <c r="O159" s="1227">
        <f t="shared" si="18"/>
        <v>1</v>
      </c>
      <c r="P159" s="1243">
        <f t="shared" si="19"/>
        <v>1</v>
      </c>
      <c r="Q159" s="1247">
        <f t="shared" si="34"/>
        <v>1</v>
      </c>
      <c r="R159" s="1227"/>
      <c r="S159" s="1286" t="s">
        <v>517</v>
      </c>
      <c r="T159" s="1280" t="s">
        <v>2285</v>
      </c>
      <c r="U159" s="1227">
        <f t="shared" si="5"/>
        <v>1</v>
      </c>
      <c r="V159" s="1246">
        <f t="shared" si="6"/>
        <v>1</v>
      </c>
      <c r="W159" s="1246">
        <f t="shared" si="33"/>
        <v>1</v>
      </c>
      <c r="X159" s="1246">
        <f t="shared" si="8"/>
        <v>1</v>
      </c>
      <c r="Y159" s="1247">
        <f t="shared" si="9"/>
        <v>1</v>
      </c>
      <c r="Z159" s="1248" t="str">
        <f t="shared" si="10"/>
        <v>#REF!</v>
      </c>
      <c r="AA159" s="1249" t="str">
        <f t="shared" si="11"/>
        <v>#REF!</v>
      </c>
      <c r="AB159" s="1249" t="str">
        <f t="shared" si="12"/>
        <v>#REF!</v>
      </c>
      <c r="AC159" s="1250">
        <f t="shared" si="13"/>
        <v>0</v>
      </c>
      <c r="AD159" s="1250" t="str">
        <f t="shared" si="14"/>
        <v>#REF!</v>
      </c>
      <c r="AE159" s="1250" t="str">
        <f t="shared" si="15"/>
        <v>#REF!</v>
      </c>
      <c r="AF159" s="1314"/>
      <c r="AG159" s="1284"/>
      <c r="AH159" s="1090">
        <f t="shared" si="16"/>
        <v>23</v>
      </c>
      <c r="AI159" s="1252"/>
    </row>
    <row r="160" ht="15.0" customHeight="1">
      <c r="A160" s="1232">
        <v>160.0</v>
      </c>
      <c r="B160" s="1279">
        <v>281844.0</v>
      </c>
      <c r="C160" s="1280" t="s">
        <v>1066</v>
      </c>
      <c r="D160" s="1280" t="s">
        <v>1498</v>
      </c>
      <c r="E160" s="1305" t="s">
        <v>511</v>
      </c>
      <c r="F160" s="1305" t="s">
        <v>512</v>
      </c>
      <c r="G160" s="1305" t="s">
        <v>771</v>
      </c>
      <c r="H160" s="1280" t="s">
        <v>541</v>
      </c>
      <c r="I160" s="1238" t="str">
        <f t="shared" si="24"/>
        <v>#REF!</v>
      </c>
      <c r="J160" s="1239">
        <v>10.0</v>
      </c>
      <c r="K160" s="1314">
        <v>2024.0</v>
      </c>
      <c r="L160" s="1281">
        <v>45566.0</v>
      </c>
      <c r="M160" s="1282">
        <v>45596.0</v>
      </c>
      <c r="N160" s="1242">
        <v>23.0</v>
      </c>
      <c r="O160" s="1227">
        <f t="shared" si="18"/>
        <v>1</v>
      </c>
      <c r="P160" s="1243">
        <f t="shared" si="19"/>
        <v>1</v>
      </c>
      <c r="Q160" s="1247">
        <f t="shared" si="34"/>
        <v>1</v>
      </c>
      <c r="R160" s="1343"/>
      <c r="S160" s="1279" t="s">
        <v>517</v>
      </c>
      <c r="T160" s="1280" t="s">
        <v>2283</v>
      </c>
      <c r="U160" s="1343">
        <f t="shared" si="5"/>
        <v>1</v>
      </c>
      <c r="V160" s="1246">
        <f t="shared" si="6"/>
        <v>1</v>
      </c>
      <c r="W160" s="1246">
        <f t="shared" si="33"/>
        <v>1</v>
      </c>
      <c r="X160" s="1246">
        <f t="shared" si="8"/>
        <v>1</v>
      </c>
      <c r="Y160" s="1247">
        <f t="shared" si="9"/>
        <v>1</v>
      </c>
      <c r="Z160" s="1248" t="str">
        <f t="shared" si="10"/>
        <v>#REF!</v>
      </c>
      <c r="AA160" s="1249" t="str">
        <f t="shared" si="11"/>
        <v>#REF!</v>
      </c>
      <c r="AB160" s="1249" t="str">
        <f t="shared" si="12"/>
        <v>#REF!</v>
      </c>
      <c r="AC160" s="1250">
        <f t="shared" si="13"/>
        <v>0</v>
      </c>
      <c r="AD160" s="1250" t="str">
        <f t="shared" si="14"/>
        <v>#REF!</v>
      </c>
      <c r="AE160" s="1250" t="str">
        <f t="shared" si="15"/>
        <v>#REF!</v>
      </c>
      <c r="AF160" s="1236"/>
      <c r="AG160" s="1284"/>
      <c r="AH160" s="1090">
        <f t="shared" si="16"/>
        <v>23</v>
      </c>
      <c r="AI160" s="1090"/>
    </row>
    <row r="161" ht="15.0" customHeight="1">
      <c r="A161" s="1253">
        <v>161.0</v>
      </c>
      <c r="B161" s="1286">
        <v>452021.0</v>
      </c>
      <c r="C161" s="1287" t="s">
        <v>1059</v>
      </c>
      <c r="D161" s="1287" t="s">
        <v>1509</v>
      </c>
      <c r="E161" s="1306" t="s">
        <v>511</v>
      </c>
      <c r="F161" s="1306" t="s">
        <v>512</v>
      </c>
      <c r="G161" s="1287" t="s">
        <v>790</v>
      </c>
      <c r="H161" s="1306" t="s">
        <v>531</v>
      </c>
      <c r="I161" s="1238" t="str">
        <f t="shared" si="24"/>
        <v>#REF!</v>
      </c>
      <c r="J161" s="1239">
        <v>10.0</v>
      </c>
      <c r="K161" s="1314">
        <v>2024.0</v>
      </c>
      <c r="L161" s="1288">
        <v>45566.0</v>
      </c>
      <c r="M161" s="1289">
        <v>45596.0</v>
      </c>
      <c r="N161" s="1343">
        <v>22.5</v>
      </c>
      <c r="O161" s="1227">
        <f t="shared" si="18"/>
        <v>0.9782608696</v>
      </c>
      <c r="P161" s="1243">
        <f t="shared" si="19"/>
        <v>0.978</v>
      </c>
      <c r="Q161" s="1247">
        <f t="shared" si="34"/>
        <v>0.978</v>
      </c>
      <c r="R161" s="1343"/>
      <c r="S161" s="1286" t="s">
        <v>517</v>
      </c>
      <c r="T161" s="1287" t="s">
        <v>2283</v>
      </c>
      <c r="U161" s="1343">
        <f t="shared" si="5"/>
        <v>0.978</v>
      </c>
      <c r="V161" s="1246">
        <f t="shared" si="6"/>
        <v>0.978</v>
      </c>
      <c r="W161" s="1246">
        <f t="shared" si="33"/>
        <v>0.978</v>
      </c>
      <c r="X161" s="1246">
        <f t="shared" si="8"/>
        <v>1</v>
      </c>
      <c r="Y161" s="1247">
        <f t="shared" si="9"/>
        <v>0.9782608696</v>
      </c>
      <c r="Z161" s="1248" t="str">
        <f t="shared" si="10"/>
        <v>#REF!</v>
      </c>
      <c r="AA161" s="1249" t="str">
        <f t="shared" si="11"/>
        <v>#REF!</v>
      </c>
      <c r="AB161" s="1249" t="str">
        <f t="shared" si="12"/>
        <v>#REF!</v>
      </c>
      <c r="AC161" s="1250">
        <f t="shared" si="13"/>
        <v>0</v>
      </c>
      <c r="AD161" s="1250" t="str">
        <f t="shared" si="14"/>
        <v>#REF!</v>
      </c>
      <c r="AE161" s="1250" t="str">
        <f t="shared" si="15"/>
        <v>#REF!</v>
      </c>
      <c r="AF161" s="1236"/>
      <c r="AG161" s="1284"/>
      <c r="AH161" s="1090">
        <f t="shared" si="16"/>
        <v>22.5</v>
      </c>
      <c r="AI161" s="1090"/>
    </row>
    <row r="162" ht="15.0" customHeight="1">
      <c r="A162" s="1232">
        <v>162.0</v>
      </c>
      <c r="B162" s="1286">
        <v>437933.0</v>
      </c>
      <c r="C162" s="1287" t="s">
        <v>1062</v>
      </c>
      <c r="D162" s="1287" t="s">
        <v>1508</v>
      </c>
      <c r="E162" s="1306" t="s">
        <v>511</v>
      </c>
      <c r="F162" s="1306" t="s">
        <v>546</v>
      </c>
      <c r="G162" s="1287" t="s">
        <v>665</v>
      </c>
      <c r="H162" s="1306" t="s">
        <v>556</v>
      </c>
      <c r="I162" s="1238" t="str">
        <f t="shared" si="24"/>
        <v>#REF!</v>
      </c>
      <c r="J162" s="1239">
        <v>10.0</v>
      </c>
      <c r="K162" s="1314">
        <v>2024.0</v>
      </c>
      <c r="L162" s="1288">
        <v>45566.0</v>
      </c>
      <c r="M162" s="1289">
        <v>45596.0</v>
      </c>
      <c r="N162" s="1343">
        <v>23.0</v>
      </c>
      <c r="O162" s="1227">
        <f t="shared" si="18"/>
        <v>1</v>
      </c>
      <c r="P162" s="1243">
        <f t="shared" si="19"/>
        <v>1</v>
      </c>
      <c r="Q162" s="1247">
        <f t="shared" si="34"/>
        <v>1</v>
      </c>
      <c r="R162" s="1343"/>
      <c r="S162" s="1286" t="s">
        <v>517</v>
      </c>
      <c r="T162" s="1287" t="s">
        <v>2283</v>
      </c>
      <c r="U162" s="1343">
        <f t="shared" si="5"/>
        <v>1</v>
      </c>
      <c r="V162" s="1246">
        <f t="shared" si="6"/>
        <v>1</v>
      </c>
      <c r="W162" s="1246">
        <f t="shared" si="33"/>
        <v>1</v>
      </c>
      <c r="X162" s="1246">
        <f t="shared" si="8"/>
        <v>1</v>
      </c>
      <c r="Y162" s="1247">
        <f t="shared" si="9"/>
        <v>1</v>
      </c>
      <c r="Z162" s="1248" t="str">
        <f t="shared" si="10"/>
        <v>#REF!</v>
      </c>
      <c r="AA162" s="1249" t="str">
        <f t="shared" si="11"/>
        <v>#REF!</v>
      </c>
      <c r="AB162" s="1249" t="str">
        <f t="shared" si="12"/>
        <v>#REF!</v>
      </c>
      <c r="AC162" s="1250">
        <f t="shared" si="13"/>
        <v>0</v>
      </c>
      <c r="AD162" s="1250" t="str">
        <f t="shared" si="14"/>
        <v>#REF!</v>
      </c>
      <c r="AE162" s="1250" t="str">
        <f t="shared" si="15"/>
        <v>#REF!</v>
      </c>
      <c r="AF162" s="1236"/>
      <c r="AG162" s="1284"/>
      <c r="AH162" s="1090">
        <f t="shared" si="16"/>
        <v>23</v>
      </c>
      <c r="AI162" s="1090"/>
    </row>
    <row r="163" ht="15.0" customHeight="1">
      <c r="A163" s="1253">
        <v>163.0</v>
      </c>
      <c r="B163" s="1279">
        <v>290985.0</v>
      </c>
      <c r="C163" s="1235" t="s">
        <v>1076</v>
      </c>
      <c r="D163" s="1235" t="s">
        <v>1602</v>
      </c>
      <c r="E163" s="1234" t="s">
        <v>511</v>
      </c>
      <c r="F163" s="1235" t="s">
        <v>546</v>
      </c>
      <c r="G163" s="1235" t="s">
        <v>771</v>
      </c>
      <c r="H163" s="1235" t="s">
        <v>547</v>
      </c>
      <c r="I163" s="1238" t="str">
        <f t="shared" si="24"/>
        <v>#REF!</v>
      </c>
      <c r="J163" s="1239">
        <v>10.0</v>
      </c>
      <c r="K163" s="1314">
        <v>2024.0</v>
      </c>
      <c r="L163" s="1281">
        <v>45566.0</v>
      </c>
      <c r="M163" s="1282">
        <v>45596.0</v>
      </c>
      <c r="N163" s="1343">
        <v>23.0</v>
      </c>
      <c r="O163" s="1227">
        <f t="shared" si="18"/>
        <v>1</v>
      </c>
      <c r="P163" s="1243">
        <f t="shared" si="19"/>
        <v>1</v>
      </c>
      <c r="Q163" s="1247">
        <f t="shared" si="34"/>
        <v>1</v>
      </c>
      <c r="R163" s="1343"/>
      <c r="S163" s="1279" t="s">
        <v>517</v>
      </c>
      <c r="T163" s="1280" t="s">
        <v>1603</v>
      </c>
      <c r="U163" s="1343">
        <f t="shared" si="5"/>
        <v>1</v>
      </c>
      <c r="V163" s="1246">
        <f t="shared" si="6"/>
        <v>1</v>
      </c>
      <c r="W163" s="1246">
        <f t="shared" si="33"/>
        <v>1</v>
      </c>
      <c r="X163" s="1246">
        <f t="shared" si="8"/>
        <v>1</v>
      </c>
      <c r="Y163" s="1247">
        <f t="shared" si="9"/>
        <v>1</v>
      </c>
      <c r="Z163" s="1248" t="str">
        <f t="shared" si="10"/>
        <v>#REF!</v>
      </c>
      <c r="AA163" s="1249" t="str">
        <f t="shared" si="11"/>
        <v>#REF!</v>
      </c>
      <c r="AB163" s="1249" t="str">
        <f t="shared" si="12"/>
        <v>#REF!</v>
      </c>
      <c r="AC163" s="1250">
        <f t="shared" si="13"/>
        <v>0</v>
      </c>
      <c r="AD163" s="1250" t="str">
        <f t="shared" si="14"/>
        <v>#REF!</v>
      </c>
      <c r="AE163" s="1250" t="str">
        <f t="shared" si="15"/>
        <v>#REF!</v>
      </c>
      <c r="AF163" s="1236"/>
      <c r="AG163" s="1284"/>
      <c r="AH163" s="1090">
        <f t="shared" si="16"/>
        <v>23</v>
      </c>
      <c r="AI163" s="1252"/>
    </row>
    <row r="164" ht="15.0" customHeight="1">
      <c r="A164" s="1232">
        <v>164.0</v>
      </c>
      <c r="B164" s="1286">
        <v>459849.0</v>
      </c>
      <c r="C164" s="1236" t="s">
        <v>1072</v>
      </c>
      <c r="D164" s="1254" t="s">
        <v>1604</v>
      </c>
      <c r="E164" s="1254" t="s">
        <v>511</v>
      </c>
      <c r="F164" s="1254" t="s">
        <v>512</v>
      </c>
      <c r="G164" s="1254" t="s">
        <v>787</v>
      </c>
      <c r="H164" s="1254" t="s">
        <v>570</v>
      </c>
      <c r="I164" s="1238" t="str">
        <f t="shared" si="24"/>
        <v>#REF!</v>
      </c>
      <c r="J164" s="1239">
        <v>10.0</v>
      </c>
      <c r="K164" s="1314">
        <v>2024.0</v>
      </c>
      <c r="L164" s="1288">
        <v>45566.0</v>
      </c>
      <c r="M164" s="1289">
        <v>45596.0</v>
      </c>
      <c r="N164" s="1343">
        <v>23.0</v>
      </c>
      <c r="O164" s="1227">
        <f t="shared" si="18"/>
        <v>1</v>
      </c>
      <c r="P164" s="1243">
        <f t="shared" si="19"/>
        <v>1</v>
      </c>
      <c r="Q164" s="1247">
        <f t="shared" si="34"/>
        <v>1</v>
      </c>
      <c r="R164" s="1343"/>
      <c r="S164" s="1286" t="s">
        <v>517</v>
      </c>
      <c r="T164" s="1280" t="s">
        <v>1603</v>
      </c>
      <c r="U164" s="1343">
        <f t="shared" si="5"/>
        <v>1</v>
      </c>
      <c r="V164" s="1246">
        <f t="shared" si="6"/>
        <v>1</v>
      </c>
      <c r="W164" s="1246">
        <f t="shared" si="33"/>
        <v>1</v>
      </c>
      <c r="X164" s="1246">
        <f t="shared" si="8"/>
        <v>1</v>
      </c>
      <c r="Y164" s="1247">
        <f t="shared" si="9"/>
        <v>1</v>
      </c>
      <c r="Z164" s="1248" t="str">
        <f t="shared" si="10"/>
        <v>#REF!</v>
      </c>
      <c r="AA164" s="1249" t="str">
        <f t="shared" si="11"/>
        <v>#REF!</v>
      </c>
      <c r="AB164" s="1249" t="str">
        <f t="shared" si="12"/>
        <v>#REF!</v>
      </c>
      <c r="AC164" s="1250">
        <f t="shared" si="13"/>
        <v>0</v>
      </c>
      <c r="AD164" s="1250" t="str">
        <f t="shared" si="14"/>
        <v>#REF!</v>
      </c>
      <c r="AE164" s="1250" t="str">
        <f t="shared" si="15"/>
        <v>#REF!</v>
      </c>
      <c r="AF164" s="1236"/>
      <c r="AG164" s="1284"/>
      <c r="AH164" s="1090">
        <f t="shared" si="16"/>
        <v>23</v>
      </c>
      <c r="AI164" s="1252"/>
    </row>
    <row r="165" ht="15.0" customHeight="1">
      <c r="A165" s="1107">
        <v>166.0</v>
      </c>
      <c r="B165" s="519">
        <v>436611.0</v>
      </c>
      <c r="C165" s="1273" t="s">
        <v>978</v>
      </c>
      <c r="D165" s="1273" t="s">
        <v>1597</v>
      </c>
      <c r="E165" s="531" t="s">
        <v>511</v>
      </c>
      <c r="F165" s="531" t="s">
        <v>546</v>
      </c>
      <c r="G165" s="1273" t="s">
        <v>787</v>
      </c>
      <c r="H165" s="531" t="s">
        <v>596</v>
      </c>
      <c r="I165" s="1100" t="str">
        <f t="shared" si="24"/>
        <v>#REF!</v>
      </c>
      <c r="J165" s="413">
        <v>10.0</v>
      </c>
      <c r="K165" s="270">
        <v>2024.0</v>
      </c>
      <c r="L165" s="1274">
        <v>45566.0</v>
      </c>
      <c r="M165" s="1275">
        <v>45596.0</v>
      </c>
      <c r="N165" s="543">
        <v>23.0</v>
      </c>
      <c r="O165" s="1084">
        <f t="shared" si="18"/>
        <v>1</v>
      </c>
      <c r="P165" s="231" t="str">
        <f t="shared" si="19"/>
        <v>#REF!</v>
      </c>
      <c r="Q165" s="1103" t="str">
        <f t="shared" si="34"/>
        <v>#REF!</v>
      </c>
      <c r="R165" s="490"/>
      <c r="S165" s="519" t="s">
        <v>525</v>
      </c>
      <c r="T165" s="1273" t="s">
        <v>1515</v>
      </c>
      <c r="U165" s="490" t="str">
        <f t="shared" si="5"/>
        <v>#REF!</v>
      </c>
      <c r="V165" s="1102" t="str">
        <f t="shared" si="6"/>
        <v>#REF!</v>
      </c>
      <c r="W165" s="1102" t="str">
        <f t="shared" si="33"/>
        <v>#REF!</v>
      </c>
      <c r="X165" s="1102" t="str">
        <f t="shared" si="8"/>
        <v>#REF!</v>
      </c>
      <c r="Y165" s="1103">
        <f t="shared" si="9"/>
        <v>1</v>
      </c>
      <c r="Z165" s="1104" t="str">
        <f t="shared" si="10"/>
        <v>#REF!</v>
      </c>
      <c r="AA165" s="1085" t="str">
        <f t="shared" si="11"/>
        <v>#REF!</v>
      </c>
      <c r="AB165" s="1085" t="str">
        <f t="shared" si="12"/>
        <v>#REF!</v>
      </c>
      <c r="AC165" s="1105" t="str">
        <f t="shared" si="13"/>
        <v>#REF!</v>
      </c>
      <c r="AD165" s="1105" t="str">
        <f t="shared" si="14"/>
        <v>#REF!</v>
      </c>
      <c r="AE165" s="1105" t="str">
        <f t="shared" si="15"/>
        <v>#REF!</v>
      </c>
      <c r="AF165" s="232"/>
      <c r="AG165" s="1079"/>
      <c r="AH165" s="1090">
        <f t="shared" si="16"/>
        <v>23</v>
      </c>
      <c r="AI165" s="1090"/>
    </row>
    <row r="166" ht="15.0" customHeight="1">
      <c r="A166" s="1098">
        <v>167.0</v>
      </c>
      <c r="B166" s="1276">
        <v>460613.0</v>
      </c>
      <c r="C166" s="1211" t="s">
        <v>1795</v>
      </c>
      <c r="D166" s="1211" t="s">
        <v>1796</v>
      </c>
      <c r="E166" s="535" t="s">
        <v>511</v>
      </c>
      <c r="F166" s="535" t="s">
        <v>512</v>
      </c>
      <c r="G166" s="1211" t="s">
        <v>795</v>
      </c>
      <c r="H166" s="535" t="s">
        <v>641</v>
      </c>
      <c r="I166" s="1100" t="str">
        <f t="shared" si="24"/>
        <v>#REF!</v>
      </c>
      <c r="J166" s="413">
        <v>10.0</v>
      </c>
      <c r="K166" s="270">
        <v>2024.0</v>
      </c>
      <c r="L166" s="1277">
        <v>45566.0</v>
      </c>
      <c r="M166" s="1278">
        <v>45596.0</v>
      </c>
      <c r="N166" s="490">
        <v>22.5</v>
      </c>
      <c r="O166" s="1084">
        <f t="shared" si="18"/>
        <v>0.9782608696</v>
      </c>
      <c r="P166" s="231" t="str">
        <f t="shared" si="19"/>
        <v>#REF!</v>
      </c>
      <c r="Q166" s="1103" t="str">
        <f t="shared" si="34"/>
        <v>#REF!</v>
      </c>
      <c r="R166" s="490"/>
      <c r="S166" s="1276" t="s">
        <v>525</v>
      </c>
      <c r="T166" s="1211" t="s">
        <v>1515</v>
      </c>
      <c r="U166" s="490" t="str">
        <f t="shared" si="5"/>
        <v>#REF!</v>
      </c>
      <c r="V166" s="1102" t="str">
        <f t="shared" si="6"/>
        <v>#REF!</v>
      </c>
      <c r="W166" s="1102" t="str">
        <f t="shared" si="33"/>
        <v>#REF!</v>
      </c>
      <c r="X166" s="1102" t="str">
        <f t="shared" si="8"/>
        <v>#REF!</v>
      </c>
      <c r="Y166" s="1103">
        <f t="shared" si="9"/>
        <v>0.9782608696</v>
      </c>
      <c r="Z166" s="1104" t="str">
        <f t="shared" si="10"/>
        <v>#REF!</v>
      </c>
      <c r="AA166" s="1085" t="str">
        <f t="shared" si="11"/>
        <v>#REF!</v>
      </c>
      <c r="AB166" s="1085" t="str">
        <f t="shared" si="12"/>
        <v>#REF!</v>
      </c>
      <c r="AC166" s="1105" t="str">
        <f t="shared" si="13"/>
        <v>#REF!</v>
      </c>
      <c r="AD166" s="1105" t="str">
        <f t="shared" si="14"/>
        <v>#REF!</v>
      </c>
      <c r="AE166" s="1105" t="str">
        <f t="shared" si="15"/>
        <v>#REF!</v>
      </c>
      <c r="AF166" s="232"/>
      <c r="AG166" s="1079"/>
      <c r="AH166" s="1090">
        <f t="shared" si="16"/>
        <v>22.5</v>
      </c>
      <c r="AI166" s="1090"/>
    </row>
    <row r="167" ht="15.0" customHeight="1">
      <c r="A167" s="1107">
        <v>168.0</v>
      </c>
      <c r="B167" s="1276">
        <v>463617.0</v>
      </c>
      <c r="C167" s="1211" t="s">
        <v>1523</v>
      </c>
      <c r="D167" s="1211" t="s">
        <v>1524</v>
      </c>
      <c r="E167" s="535" t="s">
        <v>511</v>
      </c>
      <c r="F167" s="535" t="s">
        <v>512</v>
      </c>
      <c r="G167" s="1211" t="s">
        <v>787</v>
      </c>
      <c r="H167" s="535" t="s">
        <v>570</v>
      </c>
      <c r="I167" s="1100" t="str">
        <f t="shared" si="24"/>
        <v>#REF!</v>
      </c>
      <c r="J167" s="413">
        <v>10.0</v>
      </c>
      <c r="K167" s="270">
        <v>2024.0</v>
      </c>
      <c r="L167" s="1277">
        <v>45566.0</v>
      </c>
      <c r="M167" s="1278">
        <v>45596.0</v>
      </c>
      <c r="N167" s="490">
        <v>23.0</v>
      </c>
      <c r="O167" s="1084">
        <f t="shared" si="18"/>
        <v>1</v>
      </c>
      <c r="P167" s="231" t="str">
        <f t="shared" si="19"/>
        <v>#REF!</v>
      </c>
      <c r="Q167" s="1103" t="str">
        <f t="shared" si="34"/>
        <v>#REF!</v>
      </c>
      <c r="R167" s="490"/>
      <c r="S167" s="1276" t="s">
        <v>525</v>
      </c>
      <c r="T167" s="1211" t="s">
        <v>1515</v>
      </c>
      <c r="U167" s="490" t="str">
        <f t="shared" si="5"/>
        <v>#REF!</v>
      </c>
      <c r="V167" s="1102" t="str">
        <f t="shared" si="6"/>
        <v>#REF!</v>
      </c>
      <c r="W167" s="1102" t="str">
        <f t="shared" si="33"/>
        <v>#REF!</v>
      </c>
      <c r="X167" s="1102" t="str">
        <f t="shared" si="8"/>
        <v>#REF!</v>
      </c>
      <c r="Y167" s="1103">
        <f t="shared" si="9"/>
        <v>1</v>
      </c>
      <c r="Z167" s="1104" t="str">
        <f t="shared" si="10"/>
        <v>#REF!</v>
      </c>
      <c r="AA167" s="1085" t="str">
        <f t="shared" si="11"/>
        <v>#REF!</v>
      </c>
      <c r="AB167" s="1085" t="str">
        <f t="shared" si="12"/>
        <v>#REF!</v>
      </c>
      <c r="AC167" s="1105" t="str">
        <f t="shared" si="13"/>
        <v>#REF!</v>
      </c>
      <c r="AD167" s="1105" t="str">
        <f t="shared" si="14"/>
        <v>#REF!</v>
      </c>
      <c r="AE167" s="1105" t="str">
        <f t="shared" si="15"/>
        <v>#REF!</v>
      </c>
      <c r="AF167" s="232"/>
      <c r="AG167" s="1079"/>
      <c r="AH167" s="1090">
        <f t="shared" si="16"/>
        <v>23</v>
      </c>
      <c r="AI167" s="1090"/>
    </row>
    <row r="168" ht="15.0" customHeight="1">
      <c r="A168" s="1098">
        <v>169.0</v>
      </c>
      <c r="B168" s="1276">
        <v>463621.0</v>
      </c>
      <c r="C168" s="1211" t="s">
        <v>1525</v>
      </c>
      <c r="D168" s="1211" t="s">
        <v>1526</v>
      </c>
      <c r="E168" s="535" t="s">
        <v>511</v>
      </c>
      <c r="F168" s="535" t="s">
        <v>564</v>
      </c>
      <c r="G168" s="535" t="s">
        <v>665</v>
      </c>
      <c r="H168" s="1211" t="s">
        <v>925</v>
      </c>
      <c r="I168" s="1100" t="str">
        <f t="shared" si="24"/>
        <v>#REF!</v>
      </c>
      <c r="J168" s="413">
        <v>10.0</v>
      </c>
      <c r="K168" s="270">
        <v>2024.0</v>
      </c>
      <c r="L168" s="1277">
        <v>45566.0</v>
      </c>
      <c r="M168" s="1278">
        <v>45596.0</v>
      </c>
      <c r="N168" s="490">
        <v>23.0</v>
      </c>
      <c r="O168" s="1084">
        <f t="shared" si="18"/>
        <v>1</v>
      </c>
      <c r="P168" s="231" t="str">
        <f t="shared" si="19"/>
        <v>#REF!</v>
      </c>
      <c r="Q168" s="1103" t="str">
        <f t="shared" si="34"/>
        <v>#REF!</v>
      </c>
      <c r="R168" s="490"/>
      <c r="S168" s="1276" t="s">
        <v>525</v>
      </c>
      <c r="T168" s="1211" t="s">
        <v>1515</v>
      </c>
      <c r="U168" s="490" t="str">
        <f t="shared" si="5"/>
        <v>#REF!</v>
      </c>
      <c r="V168" s="1102" t="str">
        <f t="shared" si="6"/>
        <v>#REF!</v>
      </c>
      <c r="W168" s="1102" t="str">
        <f t="shared" si="33"/>
        <v>#REF!</v>
      </c>
      <c r="X168" s="1102" t="str">
        <f t="shared" si="8"/>
        <v>#REF!</v>
      </c>
      <c r="Y168" s="1103">
        <f t="shared" si="9"/>
        <v>1</v>
      </c>
      <c r="Z168" s="1104" t="str">
        <f t="shared" si="10"/>
        <v>#REF!</v>
      </c>
      <c r="AA168" s="1085" t="str">
        <f t="shared" si="11"/>
        <v>#REF!</v>
      </c>
      <c r="AB168" s="1085" t="str">
        <f t="shared" si="12"/>
        <v>#REF!</v>
      </c>
      <c r="AC168" s="1105" t="str">
        <f t="shared" si="13"/>
        <v>#REF!</v>
      </c>
      <c r="AD168" s="1105" t="str">
        <f t="shared" si="14"/>
        <v>#REF!</v>
      </c>
      <c r="AE168" s="1105" t="str">
        <f t="shared" si="15"/>
        <v>#REF!</v>
      </c>
      <c r="AF168" s="232"/>
      <c r="AG168" s="1079"/>
      <c r="AH168" s="1090">
        <f t="shared" si="16"/>
        <v>23</v>
      </c>
      <c r="AI168" s="1090"/>
    </row>
    <row r="169" ht="15.0" customHeight="1">
      <c r="A169" s="1107">
        <v>170.0</v>
      </c>
      <c r="B169" s="1276">
        <v>463643.0</v>
      </c>
      <c r="C169" s="1211" t="s">
        <v>1302</v>
      </c>
      <c r="D169" s="1211" t="s">
        <v>1303</v>
      </c>
      <c r="E169" s="535" t="s">
        <v>511</v>
      </c>
      <c r="F169" s="535" t="s">
        <v>512</v>
      </c>
      <c r="G169" s="535" t="s">
        <v>790</v>
      </c>
      <c r="H169" s="1211" t="s">
        <v>531</v>
      </c>
      <c r="I169" s="1100" t="str">
        <f t="shared" si="24"/>
        <v>#REF!</v>
      </c>
      <c r="J169" s="413">
        <v>10.0</v>
      </c>
      <c r="K169" s="270">
        <v>2024.0</v>
      </c>
      <c r="L169" s="1277">
        <v>45566.0</v>
      </c>
      <c r="M169" s="1278">
        <v>45596.0</v>
      </c>
      <c r="N169" s="490">
        <v>23.0</v>
      </c>
      <c r="O169" s="1084">
        <f t="shared" si="18"/>
        <v>1</v>
      </c>
      <c r="P169" s="231" t="str">
        <f t="shared" si="19"/>
        <v>#REF!</v>
      </c>
      <c r="Q169" s="1103" t="str">
        <f t="shared" si="34"/>
        <v>#REF!</v>
      </c>
      <c r="R169" s="490"/>
      <c r="S169" s="1276" t="s">
        <v>525</v>
      </c>
      <c r="T169" s="1211" t="s">
        <v>1515</v>
      </c>
      <c r="U169" s="490" t="str">
        <f t="shared" si="5"/>
        <v>#REF!</v>
      </c>
      <c r="V169" s="1102" t="str">
        <f t="shared" si="6"/>
        <v>#REF!</v>
      </c>
      <c r="W169" s="1102" t="str">
        <f t="shared" si="33"/>
        <v>#REF!</v>
      </c>
      <c r="X169" s="1102" t="str">
        <f t="shared" si="8"/>
        <v>#REF!</v>
      </c>
      <c r="Y169" s="1103">
        <f t="shared" si="9"/>
        <v>1</v>
      </c>
      <c r="Z169" s="1104" t="str">
        <f t="shared" si="10"/>
        <v>#REF!</v>
      </c>
      <c r="AA169" s="1085" t="str">
        <f t="shared" si="11"/>
        <v>#REF!</v>
      </c>
      <c r="AB169" s="1085" t="str">
        <f t="shared" si="12"/>
        <v>#REF!</v>
      </c>
      <c r="AC169" s="1105" t="str">
        <f t="shared" si="13"/>
        <v>#REF!</v>
      </c>
      <c r="AD169" s="1105" t="str">
        <f t="shared" si="14"/>
        <v>#REF!</v>
      </c>
      <c r="AE169" s="1105" t="str">
        <f t="shared" si="15"/>
        <v>#REF!</v>
      </c>
      <c r="AF169" s="232"/>
      <c r="AG169" s="1079"/>
      <c r="AH169" s="1090">
        <f t="shared" si="16"/>
        <v>23</v>
      </c>
      <c r="AI169" s="1090"/>
    </row>
    <row r="170" ht="15.0" customHeight="1">
      <c r="A170" s="1098">
        <v>171.0</v>
      </c>
      <c r="B170" s="1276">
        <v>463671.0</v>
      </c>
      <c r="C170" s="1211" t="s">
        <v>1531</v>
      </c>
      <c r="D170" s="1211" t="s">
        <v>1532</v>
      </c>
      <c r="E170" s="535" t="s">
        <v>511</v>
      </c>
      <c r="F170" s="535" t="s">
        <v>512</v>
      </c>
      <c r="G170" s="535" t="s">
        <v>790</v>
      </c>
      <c r="H170" s="535" t="s">
        <v>531</v>
      </c>
      <c r="I170" s="1100" t="str">
        <f t="shared" si="24"/>
        <v>#REF!</v>
      </c>
      <c r="J170" s="413">
        <v>10.0</v>
      </c>
      <c r="K170" s="270">
        <v>2024.0</v>
      </c>
      <c r="L170" s="1277">
        <v>45566.0</v>
      </c>
      <c r="M170" s="1278">
        <v>45596.0</v>
      </c>
      <c r="N170" s="490">
        <v>23.0</v>
      </c>
      <c r="O170" s="1084">
        <f t="shared" si="18"/>
        <v>1</v>
      </c>
      <c r="P170" s="231" t="str">
        <f t="shared" si="19"/>
        <v>#REF!</v>
      </c>
      <c r="Q170" s="1103" t="str">
        <f t="shared" si="34"/>
        <v>#REF!</v>
      </c>
      <c r="R170" s="1084"/>
      <c r="S170" s="1276" t="s">
        <v>525</v>
      </c>
      <c r="T170" s="1211" t="s">
        <v>1515</v>
      </c>
      <c r="U170" s="1084" t="str">
        <f t="shared" si="5"/>
        <v>#REF!</v>
      </c>
      <c r="V170" s="1102" t="str">
        <f t="shared" si="6"/>
        <v>#REF!</v>
      </c>
      <c r="W170" s="1102" t="str">
        <f t="shared" si="33"/>
        <v>#REF!</v>
      </c>
      <c r="X170" s="1102" t="str">
        <f t="shared" si="8"/>
        <v>#REF!</v>
      </c>
      <c r="Y170" s="1103">
        <f t="shared" si="9"/>
        <v>1</v>
      </c>
      <c r="Z170" s="1104" t="str">
        <f t="shared" si="10"/>
        <v>#REF!</v>
      </c>
      <c r="AA170" s="1085" t="str">
        <f t="shared" si="11"/>
        <v>#REF!</v>
      </c>
      <c r="AB170" s="1085" t="str">
        <f t="shared" si="12"/>
        <v>#REF!</v>
      </c>
      <c r="AC170" s="1105" t="str">
        <f t="shared" si="13"/>
        <v>#REF!</v>
      </c>
      <c r="AD170" s="1105" t="str">
        <f t="shared" si="14"/>
        <v>#REF!</v>
      </c>
      <c r="AE170" s="1105" t="str">
        <f t="shared" si="15"/>
        <v>#REF!</v>
      </c>
      <c r="AF170" s="1099"/>
      <c r="AG170" s="1079"/>
      <c r="AH170" s="1090">
        <f t="shared" si="16"/>
        <v>23</v>
      </c>
      <c r="AI170" s="1090"/>
    </row>
    <row r="171" ht="15.0" customHeight="1">
      <c r="A171" s="1107">
        <v>172.0</v>
      </c>
      <c r="B171" s="1276">
        <v>463897.0</v>
      </c>
      <c r="C171" s="1211" t="s">
        <v>1535</v>
      </c>
      <c r="D171" s="535" t="s">
        <v>1536</v>
      </c>
      <c r="E171" s="535" t="s">
        <v>511</v>
      </c>
      <c r="F171" s="535" t="s">
        <v>512</v>
      </c>
      <c r="G171" s="535" t="s">
        <v>790</v>
      </c>
      <c r="H171" s="535" t="s">
        <v>531</v>
      </c>
      <c r="I171" s="1100" t="str">
        <f t="shared" si="24"/>
        <v>#REF!</v>
      </c>
      <c r="J171" s="413">
        <v>10.0</v>
      </c>
      <c r="K171" s="217">
        <v>2024.0</v>
      </c>
      <c r="L171" s="1277">
        <v>45566.0</v>
      </c>
      <c r="M171" s="1278">
        <v>45596.0</v>
      </c>
      <c r="N171" s="490">
        <v>23.0</v>
      </c>
      <c r="O171" s="1084">
        <f t="shared" si="18"/>
        <v>1</v>
      </c>
      <c r="P171" s="231" t="str">
        <f t="shared" si="19"/>
        <v>#REF!</v>
      </c>
      <c r="Q171" s="1103" t="str">
        <f t="shared" si="34"/>
        <v>#REF!</v>
      </c>
      <c r="R171" s="543"/>
      <c r="S171" s="1276" t="s">
        <v>525</v>
      </c>
      <c r="T171" s="1211" t="s">
        <v>1515</v>
      </c>
      <c r="U171" s="543" t="str">
        <f t="shared" si="5"/>
        <v>#REF!</v>
      </c>
      <c r="V171" s="1102" t="str">
        <f t="shared" si="6"/>
        <v>#REF!</v>
      </c>
      <c r="W171" s="1102" t="str">
        <f t="shared" si="33"/>
        <v>#REF!</v>
      </c>
      <c r="X171" s="1102" t="str">
        <f t="shared" si="8"/>
        <v>#REF!</v>
      </c>
      <c r="Y171" s="1103">
        <f t="shared" si="9"/>
        <v>1</v>
      </c>
      <c r="Z171" s="1104" t="str">
        <f t="shared" si="10"/>
        <v>#REF!</v>
      </c>
      <c r="AA171" s="1085" t="str">
        <f t="shared" si="11"/>
        <v>#REF!</v>
      </c>
      <c r="AB171" s="1085" t="str">
        <f t="shared" si="12"/>
        <v>#REF!</v>
      </c>
      <c r="AC171" s="1105" t="str">
        <f t="shared" si="13"/>
        <v>#REF!</v>
      </c>
      <c r="AD171" s="1105" t="str">
        <f t="shared" si="14"/>
        <v>#REF!</v>
      </c>
      <c r="AE171" s="1105" t="str">
        <f t="shared" si="15"/>
        <v>#REF!</v>
      </c>
      <c r="AF171" s="220"/>
      <c r="AG171" s="1079"/>
      <c r="AH171" s="1090">
        <f t="shared" si="16"/>
        <v>23</v>
      </c>
      <c r="AI171" s="1090"/>
    </row>
    <row r="172" ht="15.0" customHeight="1">
      <c r="A172" s="1098">
        <v>173.0</v>
      </c>
      <c r="B172" s="1276">
        <v>463899.0</v>
      </c>
      <c r="C172" s="1211" t="s">
        <v>1537</v>
      </c>
      <c r="D172" s="1211" t="s">
        <v>1538</v>
      </c>
      <c r="E172" s="535" t="s">
        <v>511</v>
      </c>
      <c r="F172" s="1211" t="s">
        <v>512</v>
      </c>
      <c r="G172" s="1211" t="s">
        <v>790</v>
      </c>
      <c r="H172" s="1211" t="s">
        <v>531</v>
      </c>
      <c r="I172" s="1100" t="str">
        <f t="shared" si="24"/>
        <v>#REF!</v>
      </c>
      <c r="J172" s="413">
        <v>10.0</v>
      </c>
      <c r="K172" s="270">
        <v>2024.0</v>
      </c>
      <c r="L172" s="1277">
        <v>45566.0</v>
      </c>
      <c r="M172" s="1278">
        <v>45576.0</v>
      </c>
      <c r="N172" s="490">
        <v>9.0</v>
      </c>
      <c r="O172" s="1084">
        <f t="shared" si="18"/>
        <v>0.3913043478</v>
      </c>
      <c r="P172" s="231" t="str">
        <f t="shared" si="19"/>
        <v>#REF!</v>
      </c>
      <c r="Q172" s="1103" t="str">
        <f t="shared" si="34"/>
        <v>#REF!</v>
      </c>
      <c r="R172" s="490"/>
      <c r="S172" s="1276" t="s">
        <v>525</v>
      </c>
      <c r="T172" s="1211" t="s">
        <v>1515</v>
      </c>
      <c r="U172" s="490" t="str">
        <f t="shared" si="5"/>
        <v>#REF!</v>
      </c>
      <c r="V172" s="1102" t="str">
        <f t="shared" si="6"/>
        <v>#REF!</v>
      </c>
      <c r="W172" s="1102" t="str">
        <f t="shared" si="33"/>
        <v>#REF!</v>
      </c>
      <c r="X172" s="1102" t="str">
        <f t="shared" si="8"/>
        <v>#REF!</v>
      </c>
      <c r="Y172" s="1103">
        <f t="shared" si="9"/>
        <v>1</v>
      </c>
      <c r="Z172" s="1104" t="str">
        <f t="shared" si="10"/>
        <v>#REF!</v>
      </c>
      <c r="AA172" s="1085" t="str">
        <f t="shared" si="11"/>
        <v>#REF!</v>
      </c>
      <c r="AB172" s="1085" t="str">
        <f t="shared" si="12"/>
        <v>#REF!</v>
      </c>
      <c r="AC172" s="1105" t="str">
        <f t="shared" si="13"/>
        <v>#REF!</v>
      </c>
      <c r="AD172" s="1105" t="str">
        <f t="shared" si="14"/>
        <v>#REF!</v>
      </c>
      <c r="AE172" s="1105" t="str">
        <f t="shared" si="15"/>
        <v>#REF!</v>
      </c>
      <c r="AF172" s="232"/>
      <c r="AG172" s="1079"/>
      <c r="AH172" s="1090">
        <f t="shared" si="16"/>
        <v>23</v>
      </c>
      <c r="AI172" s="1090"/>
    </row>
    <row r="173" ht="15.0" customHeight="1">
      <c r="A173" s="1107">
        <v>174.0</v>
      </c>
      <c r="B173" s="1276">
        <v>463993.0</v>
      </c>
      <c r="C173" s="1211" t="s">
        <v>1542</v>
      </c>
      <c r="D173" s="1211" t="s">
        <v>1543</v>
      </c>
      <c r="E173" s="535" t="s">
        <v>511</v>
      </c>
      <c r="F173" s="1211" t="s">
        <v>512</v>
      </c>
      <c r="G173" s="1211" t="s">
        <v>790</v>
      </c>
      <c r="H173" s="1211" t="s">
        <v>531</v>
      </c>
      <c r="I173" s="1100" t="str">
        <f t="shared" si="24"/>
        <v>#REF!</v>
      </c>
      <c r="J173" s="413">
        <v>10.0</v>
      </c>
      <c r="K173" s="270">
        <v>2024.0</v>
      </c>
      <c r="L173" s="1277">
        <v>45566.0</v>
      </c>
      <c r="M173" s="1278">
        <v>45596.0</v>
      </c>
      <c r="N173" s="490">
        <v>23.0</v>
      </c>
      <c r="O173" s="1084">
        <f t="shared" si="18"/>
        <v>1</v>
      </c>
      <c r="P173" s="231" t="str">
        <f t="shared" si="19"/>
        <v>#REF!</v>
      </c>
      <c r="Q173" s="1103" t="str">
        <f t="shared" si="34"/>
        <v>#REF!</v>
      </c>
      <c r="R173" s="490"/>
      <c r="S173" s="1276" t="s">
        <v>525</v>
      </c>
      <c r="T173" s="1211" t="s">
        <v>1515</v>
      </c>
      <c r="U173" s="490" t="str">
        <f t="shared" si="5"/>
        <v>#REF!</v>
      </c>
      <c r="V173" s="1102" t="str">
        <f t="shared" si="6"/>
        <v>#REF!</v>
      </c>
      <c r="W173" s="1102" t="str">
        <f t="shared" si="33"/>
        <v>#REF!</v>
      </c>
      <c r="X173" s="1102" t="str">
        <f t="shared" si="8"/>
        <v>#REF!</v>
      </c>
      <c r="Y173" s="1103">
        <f t="shared" si="9"/>
        <v>1</v>
      </c>
      <c r="Z173" s="1104" t="str">
        <f t="shared" si="10"/>
        <v>#REF!</v>
      </c>
      <c r="AA173" s="1085" t="str">
        <f t="shared" si="11"/>
        <v>#REF!</v>
      </c>
      <c r="AB173" s="1085" t="str">
        <f t="shared" si="12"/>
        <v>#REF!</v>
      </c>
      <c r="AC173" s="1105" t="str">
        <f t="shared" si="13"/>
        <v>#REF!</v>
      </c>
      <c r="AD173" s="1105" t="str">
        <f t="shared" si="14"/>
        <v>#REF!</v>
      </c>
      <c r="AE173" s="1105" t="str">
        <f t="shared" si="15"/>
        <v>#REF!</v>
      </c>
      <c r="AF173" s="232"/>
      <c r="AG173" s="1079"/>
      <c r="AH173" s="1090">
        <f t="shared" si="16"/>
        <v>23</v>
      </c>
      <c r="AI173" s="1090"/>
    </row>
    <row r="174" ht="15.0" customHeight="1">
      <c r="A174" s="1098">
        <v>175.0</v>
      </c>
      <c r="B174" s="1276">
        <v>464019.0</v>
      </c>
      <c r="C174" s="1211" t="s">
        <v>1540</v>
      </c>
      <c r="D174" s="1211" t="s">
        <v>1541</v>
      </c>
      <c r="E174" s="535" t="s">
        <v>511</v>
      </c>
      <c r="F174" s="1211" t="s">
        <v>546</v>
      </c>
      <c r="G174" s="1211" t="s">
        <v>665</v>
      </c>
      <c r="H174" s="1211" t="s">
        <v>556</v>
      </c>
      <c r="I174" s="1100" t="str">
        <f t="shared" si="24"/>
        <v>#REF!</v>
      </c>
      <c r="J174" s="413">
        <v>10.0</v>
      </c>
      <c r="K174" s="270">
        <v>2024.0</v>
      </c>
      <c r="L174" s="1277">
        <v>45566.0</v>
      </c>
      <c r="M174" s="1278">
        <v>45596.0</v>
      </c>
      <c r="N174" s="490">
        <v>23.0</v>
      </c>
      <c r="O174" s="1084">
        <f t="shared" si="18"/>
        <v>1</v>
      </c>
      <c r="P174" s="231" t="str">
        <f t="shared" si="19"/>
        <v>#REF!</v>
      </c>
      <c r="Q174" s="1103" t="str">
        <f t="shared" si="34"/>
        <v>#REF!</v>
      </c>
      <c r="R174" s="490"/>
      <c r="S174" s="1276" t="s">
        <v>525</v>
      </c>
      <c r="T174" s="1211" t="s">
        <v>1515</v>
      </c>
      <c r="U174" s="490" t="str">
        <f t="shared" si="5"/>
        <v>#REF!</v>
      </c>
      <c r="V174" s="1102" t="str">
        <f t="shared" si="6"/>
        <v>#REF!</v>
      </c>
      <c r="W174" s="1102" t="str">
        <f t="shared" si="33"/>
        <v>#REF!</v>
      </c>
      <c r="X174" s="1102" t="str">
        <f t="shared" si="8"/>
        <v>#REF!</v>
      </c>
      <c r="Y174" s="1103">
        <f t="shared" si="9"/>
        <v>1</v>
      </c>
      <c r="Z174" s="1104" t="str">
        <f t="shared" si="10"/>
        <v>#REF!</v>
      </c>
      <c r="AA174" s="1085" t="str">
        <f t="shared" si="11"/>
        <v>#REF!</v>
      </c>
      <c r="AB174" s="1085" t="str">
        <f t="shared" si="12"/>
        <v>#REF!</v>
      </c>
      <c r="AC174" s="1105" t="str">
        <f t="shared" si="13"/>
        <v>#REF!</v>
      </c>
      <c r="AD174" s="1105" t="str">
        <f t="shared" si="14"/>
        <v>#REF!</v>
      </c>
      <c r="AE174" s="1105" t="str">
        <f t="shared" si="15"/>
        <v>#REF!</v>
      </c>
      <c r="AF174" s="232"/>
      <c r="AG174" s="1079"/>
      <c r="AH174" s="1090">
        <f t="shared" si="16"/>
        <v>23</v>
      </c>
      <c r="AI174" s="1090"/>
    </row>
    <row r="175" ht="15.0" customHeight="1">
      <c r="A175" s="1107">
        <v>176.0</v>
      </c>
      <c r="B175" s="1276">
        <v>464111.0</v>
      </c>
      <c r="C175" s="1211" t="s">
        <v>1544</v>
      </c>
      <c r="D175" s="1211" t="s">
        <v>1545</v>
      </c>
      <c r="E175" s="535" t="s">
        <v>511</v>
      </c>
      <c r="F175" s="1211" t="s">
        <v>564</v>
      </c>
      <c r="G175" s="1211" t="s">
        <v>665</v>
      </c>
      <c r="H175" s="1211" t="s">
        <v>925</v>
      </c>
      <c r="I175" s="1100" t="str">
        <f t="shared" si="24"/>
        <v>#REF!</v>
      </c>
      <c r="J175" s="413">
        <v>10.0</v>
      </c>
      <c r="K175" s="270">
        <v>2024.0</v>
      </c>
      <c r="L175" s="1277">
        <v>45566.0</v>
      </c>
      <c r="M175" s="1278">
        <v>45596.0</v>
      </c>
      <c r="N175" s="490">
        <v>23.0</v>
      </c>
      <c r="O175" s="1084">
        <f t="shared" si="18"/>
        <v>1</v>
      </c>
      <c r="P175" s="231" t="str">
        <f t="shared" si="19"/>
        <v>#REF!</v>
      </c>
      <c r="Q175" s="1103" t="str">
        <f t="shared" si="34"/>
        <v>#REF!</v>
      </c>
      <c r="R175" s="490"/>
      <c r="S175" s="1276" t="s">
        <v>525</v>
      </c>
      <c r="T175" s="1211" t="s">
        <v>1515</v>
      </c>
      <c r="U175" s="490" t="str">
        <f t="shared" si="5"/>
        <v>#REF!</v>
      </c>
      <c r="V175" s="1102" t="str">
        <f t="shared" si="6"/>
        <v>#REF!</v>
      </c>
      <c r="W175" s="1102" t="str">
        <f t="shared" si="33"/>
        <v>#REF!</v>
      </c>
      <c r="X175" s="1102" t="str">
        <f t="shared" si="8"/>
        <v>#REF!</v>
      </c>
      <c r="Y175" s="1103">
        <f t="shared" si="9"/>
        <v>1</v>
      </c>
      <c r="Z175" s="1104" t="str">
        <f t="shared" si="10"/>
        <v>#REF!</v>
      </c>
      <c r="AA175" s="1085" t="str">
        <f t="shared" si="11"/>
        <v>#REF!</v>
      </c>
      <c r="AB175" s="1085" t="str">
        <f t="shared" si="12"/>
        <v>#REF!</v>
      </c>
      <c r="AC175" s="1105" t="str">
        <f t="shared" si="13"/>
        <v>#REF!</v>
      </c>
      <c r="AD175" s="1105" t="str">
        <f t="shared" si="14"/>
        <v>#REF!</v>
      </c>
      <c r="AE175" s="1105" t="str">
        <f t="shared" si="15"/>
        <v>#REF!</v>
      </c>
      <c r="AF175" s="232"/>
      <c r="AG175" s="1079"/>
      <c r="AH175" s="1090">
        <f t="shared" si="16"/>
        <v>23</v>
      </c>
      <c r="AI175" s="1090"/>
    </row>
    <row r="176" ht="15.0" customHeight="1">
      <c r="A176" s="1098">
        <v>177.0</v>
      </c>
      <c r="B176" s="1276">
        <v>464119.0</v>
      </c>
      <c r="C176" s="1211" t="s">
        <v>1546</v>
      </c>
      <c r="D176" s="535" t="s">
        <v>1547</v>
      </c>
      <c r="E176" s="535" t="s">
        <v>511</v>
      </c>
      <c r="F176" s="535" t="s">
        <v>546</v>
      </c>
      <c r="G176" s="535" t="s">
        <v>665</v>
      </c>
      <c r="H176" s="535" t="s">
        <v>556</v>
      </c>
      <c r="I176" s="1100" t="str">
        <f t="shared" si="24"/>
        <v>#REF!</v>
      </c>
      <c r="J176" s="413">
        <v>10.0</v>
      </c>
      <c r="K176" s="229">
        <v>2024.0</v>
      </c>
      <c r="L176" s="1277">
        <v>45566.0</v>
      </c>
      <c r="M176" s="1278">
        <v>45596.0</v>
      </c>
      <c r="N176" s="490">
        <v>23.0</v>
      </c>
      <c r="O176" s="1084">
        <f t="shared" si="18"/>
        <v>1</v>
      </c>
      <c r="P176" s="231" t="str">
        <f t="shared" si="19"/>
        <v>#REF!</v>
      </c>
      <c r="Q176" s="1103" t="str">
        <f t="shared" si="34"/>
        <v>#REF!</v>
      </c>
      <c r="R176" s="1203"/>
      <c r="S176" s="1276" t="s">
        <v>525</v>
      </c>
      <c r="T176" s="1211" t="s">
        <v>1515</v>
      </c>
      <c r="U176" s="490" t="str">
        <f t="shared" si="5"/>
        <v>#REF!</v>
      </c>
      <c r="V176" s="1102" t="str">
        <f t="shared" si="6"/>
        <v>#REF!</v>
      </c>
      <c r="W176" s="1102" t="str">
        <f t="shared" si="33"/>
        <v>#REF!</v>
      </c>
      <c r="X176" s="1102" t="str">
        <f t="shared" si="8"/>
        <v>#REF!</v>
      </c>
      <c r="Y176" s="1103">
        <f t="shared" si="9"/>
        <v>1</v>
      </c>
      <c r="Z176" s="1104" t="str">
        <f t="shared" si="10"/>
        <v>#REF!</v>
      </c>
      <c r="AA176" s="1085" t="str">
        <f t="shared" si="11"/>
        <v>#REF!</v>
      </c>
      <c r="AB176" s="1085" t="str">
        <f t="shared" si="12"/>
        <v>#REF!</v>
      </c>
      <c r="AC176" s="1105" t="str">
        <f t="shared" si="13"/>
        <v>#REF!</v>
      </c>
      <c r="AD176" s="1105" t="str">
        <f t="shared" si="14"/>
        <v>#REF!</v>
      </c>
      <c r="AE176" s="1105" t="str">
        <f t="shared" si="15"/>
        <v>#REF!</v>
      </c>
      <c r="AF176" s="232"/>
      <c r="AG176" s="1079"/>
      <c r="AH176" s="1090">
        <f t="shared" si="16"/>
        <v>23</v>
      </c>
      <c r="AI176" s="1090"/>
    </row>
    <row r="177" ht="15.0" customHeight="1">
      <c r="A177" s="1107">
        <v>178.0</v>
      </c>
      <c r="B177" s="1276">
        <v>464205.0</v>
      </c>
      <c r="C177" s="1211" t="s">
        <v>1548</v>
      </c>
      <c r="D177" s="535" t="s">
        <v>1549</v>
      </c>
      <c r="E177" s="535" t="s">
        <v>511</v>
      </c>
      <c r="F177" s="535" t="s">
        <v>546</v>
      </c>
      <c r="G177" s="535" t="s">
        <v>790</v>
      </c>
      <c r="H177" s="535" t="s">
        <v>616</v>
      </c>
      <c r="I177" s="1100" t="str">
        <f t="shared" si="24"/>
        <v>#REF!</v>
      </c>
      <c r="J177" s="413">
        <v>10.0</v>
      </c>
      <c r="K177" s="229">
        <v>2024.0</v>
      </c>
      <c r="L177" s="1277">
        <v>45566.0</v>
      </c>
      <c r="M177" s="1278">
        <v>45596.0</v>
      </c>
      <c r="N177" s="490">
        <v>23.0</v>
      </c>
      <c r="O177" s="1084">
        <f t="shared" si="18"/>
        <v>1</v>
      </c>
      <c r="P177" s="231" t="str">
        <f t="shared" si="19"/>
        <v>#REF!</v>
      </c>
      <c r="Q177" s="1103" t="str">
        <f t="shared" si="34"/>
        <v>#REF!</v>
      </c>
      <c r="R177" s="1203"/>
      <c r="S177" s="1276" t="s">
        <v>525</v>
      </c>
      <c r="T177" s="1211" t="s">
        <v>1515</v>
      </c>
      <c r="U177" s="490" t="str">
        <f t="shared" si="5"/>
        <v>#REF!</v>
      </c>
      <c r="V177" s="1102" t="str">
        <f t="shared" si="6"/>
        <v>#REF!</v>
      </c>
      <c r="W177" s="1102" t="str">
        <f t="shared" si="33"/>
        <v>#REF!</v>
      </c>
      <c r="X177" s="1102" t="str">
        <f t="shared" si="8"/>
        <v>#REF!</v>
      </c>
      <c r="Y177" s="1103">
        <f t="shared" si="9"/>
        <v>1</v>
      </c>
      <c r="Z177" s="1104" t="str">
        <f t="shared" si="10"/>
        <v>#REF!</v>
      </c>
      <c r="AA177" s="1085" t="str">
        <f t="shared" si="11"/>
        <v>#REF!</v>
      </c>
      <c r="AB177" s="1085" t="str">
        <f t="shared" si="12"/>
        <v>#REF!</v>
      </c>
      <c r="AC177" s="1105" t="str">
        <f t="shared" si="13"/>
        <v>#REF!</v>
      </c>
      <c r="AD177" s="1105" t="str">
        <f t="shared" si="14"/>
        <v>#REF!</v>
      </c>
      <c r="AE177" s="1105" t="str">
        <f t="shared" si="15"/>
        <v>#REF!</v>
      </c>
      <c r="AF177" s="232"/>
      <c r="AG177" s="1079"/>
      <c r="AH177" s="1090">
        <f t="shared" si="16"/>
        <v>23</v>
      </c>
      <c r="AI177" s="1090"/>
    </row>
    <row r="178" ht="15.0" customHeight="1">
      <c r="A178" s="1098">
        <v>179.0</v>
      </c>
      <c r="B178" s="1276">
        <v>464355.0</v>
      </c>
      <c r="C178" s="1211" t="s">
        <v>1551</v>
      </c>
      <c r="D178" s="535" t="s">
        <v>1552</v>
      </c>
      <c r="E178" s="535" t="s">
        <v>511</v>
      </c>
      <c r="F178" s="535" t="s">
        <v>512</v>
      </c>
      <c r="G178" s="535" t="s">
        <v>665</v>
      </c>
      <c r="H178" s="535" t="s">
        <v>580</v>
      </c>
      <c r="I178" s="1100" t="str">
        <f t="shared" si="24"/>
        <v>#REF!</v>
      </c>
      <c r="J178" s="413">
        <v>10.0</v>
      </c>
      <c r="K178" s="229">
        <v>2024.0</v>
      </c>
      <c r="L178" s="1277">
        <v>45566.0</v>
      </c>
      <c r="M178" s="1278">
        <v>45596.0</v>
      </c>
      <c r="N178" s="490">
        <v>23.0</v>
      </c>
      <c r="O178" s="1084">
        <f t="shared" si="18"/>
        <v>1</v>
      </c>
      <c r="P178" s="231" t="str">
        <f t="shared" si="19"/>
        <v>#REF!</v>
      </c>
      <c r="Q178" s="1103" t="str">
        <f t="shared" si="34"/>
        <v>#REF!</v>
      </c>
      <c r="R178" s="1203"/>
      <c r="S178" s="1276" t="s">
        <v>525</v>
      </c>
      <c r="T178" s="1211" t="s">
        <v>1515</v>
      </c>
      <c r="U178" s="490" t="str">
        <f t="shared" si="5"/>
        <v>#REF!</v>
      </c>
      <c r="V178" s="1102" t="str">
        <f t="shared" si="6"/>
        <v>#REF!</v>
      </c>
      <c r="W178" s="1102" t="str">
        <f t="shared" si="33"/>
        <v>#REF!</v>
      </c>
      <c r="X178" s="1102" t="str">
        <f t="shared" si="8"/>
        <v>#REF!</v>
      </c>
      <c r="Y178" s="1103">
        <f t="shared" si="9"/>
        <v>1</v>
      </c>
      <c r="Z178" s="1104" t="str">
        <f t="shared" si="10"/>
        <v>#REF!</v>
      </c>
      <c r="AA178" s="1085" t="str">
        <f t="shared" si="11"/>
        <v>#REF!</v>
      </c>
      <c r="AB178" s="1085" t="str">
        <f t="shared" si="12"/>
        <v>#REF!</v>
      </c>
      <c r="AC178" s="1105" t="str">
        <f t="shared" si="13"/>
        <v>#REF!</v>
      </c>
      <c r="AD178" s="1105" t="str">
        <f t="shared" si="14"/>
        <v>#REF!</v>
      </c>
      <c r="AE178" s="1105" t="str">
        <f t="shared" si="15"/>
        <v>#REF!</v>
      </c>
      <c r="AF178" s="232"/>
      <c r="AG178" s="1079"/>
      <c r="AH178" s="1090">
        <f t="shared" si="16"/>
        <v>23</v>
      </c>
      <c r="AI178" s="1090"/>
    </row>
    <row r="179" ht="15.0" customHeight="1">
      <c r="A179" s="1107">
        <v>180.0</v>
      </c>
      <c r="B179" s="1276">
        <v>464615.0</v>
      </c>
      <c r="C179" s="1211" t="s">
        <v>1555</v>
      </c>
      <c r="D179" s="535" t="s">
        <v>1556</v>
      </c>
      <c r="E179" s="535" t="s">
        <v>511</v>
      </c>
      <c r="F179" s="535" t="s">
        <v>546</v>
      </c>
      <c r="G179" s="535" t="s">
        <v>790</v>
      </c>
      <c r="H179" s="535" t="s">
        <v>616</v>
      </c>
      <c r="I179" s="1100" t="str">
        <f t="shared" si="24"/>
        <v>#REF!</v>
      </c>
      <c r="J179" s="413">
        <v>10.0</v>
      </c>
      <c r="K179" s="229">
        <v>2024.0</v>
      </c>
      <c r="L179" s="1277">
        <v>45566.0</v>
      </c>
      <c r="M179" s="1278">
        <v>45596.0</v>
      </c>
      <c r="N179" s="490">
        <v>23.0</v>
      </c>
      <c r="O179" s="1084">
        <f t="shared" si="18"/>
        <v>1</v>
      </c>
      <c r="P179" s="231" t="str">
        <f t="shared" si="19"/>
        <v>#REF!</v>
      </c>
      <c r="Q179" s="1103" t="str">
        <f t="shared" si="34"/>
        <v>#REF!</v>
      </c>
      <c r="R179" s="1203"/>
      <c r="S179" s="1276" t="s">
        <v>525</v>
      </c>
      <c r="T179" s="1211" t="s">
        <v>1515</v>
      </c>
      <c r="U179" s="490" t="str">
        <f t="shared" si="5"/>
        <v>#REF!</v>
      </c>
      <c r="V179" s="1102" t="str">
        <f t="shared" si="6"/>
        <v>#REF!</v>
      </c>
      <c r="W179" s="1102" t="str">
        <f t="shared" si="33"/>
        <v>#REF!</v>
      </c>
      <c r="X179" s="1102" t="str">
        <f t="shared" si="8"/>
        <v>#REF!</v>
      </c>
      <c r="Y179" s="1103">
        <f t="shared" si="9"/>
        <v>1</v>
      </c>
      <c r="Z179" s="1104" t="str">
        <f t="shared" si="10"/>
        <v>#REF!</v>
      </c>
      <c r="AA179" s="1085" t="str">
        <f t="shared" si="11"/>
        <v>#REF!</v>
      </c>
      <c r="AB179" s="1085" t="str">
        <f t="shared" si="12"/>
        <v>#REF!</v>
      </c>
      <c r="AC179" s="1105" t="str">
        <f t="shared" si="13"/>
        <v>#REF!</v>
      </c>
      <c r="AD179" s="1105" t="str">
        <f t="shared" si="14"/>
        <v>#REF!</v>
      </c>
      <c r="AE179" s="1105" t="str">
        <f t="shared" si="15"/>
        <v>#REF!</v>
      </c>
      <c r="AF179" s="232"/>
      <c r="AG179" s="1079"/>
      <c r="AH179" s="1090">
        <f t="shared" si="16"/>
        <v>23</v>
      </c>
      <c r="AI179" s="1090"/>
    </row>
    <row r="180" ht="15.0" customHeight="1">
      <c r="A180" s="1098">
        <v>181.0</v>
      </c>
      <c r="B180" s="1276">
        <v>464937.0</v>
      </c>
      <c r="C180" s="1211" t="s">
        <v>2313</v>
      </c>
      <c r="D180" s="535" t="s">
        <v>2314</v>
      </c>
      <c r="E180" s="535" t="s">
        <v>511</v>
      </c>
      <c r="F180" s="535" t="s">
        <v>512</v>
      </c>
      <c r="G180" s="535" t="s">
        <v>771</v>
      </c>
      <c r="H180" s="535" t="s">
        <v>541</v>
      </c>
      <c r="I180" s="1100" t="str">
        <f t="shared" si="24"/>
        <v>#REF!</v>
      </c>
      <c r="J180" s="413">
        <v>10.0</v>
      </c>
      <c r="K180" s="229">
        <v>2024.0</v>
      </c>
      <c r="L180" s="1277">
        <v>45566.0</v>
      </c>
      <c r="M180" s="1278">
        <v>45596.0</v>
      </c>
      <c r="N180" s="490">
        <v>22.0</v>
      </c>
      <c r="O180" s="1084">
        <f t="shared" si="18"/>
        <v>0.9565217391</v>
      </c>
      <c r="P180" s="231" t="str">
        <f t="shared" si="19"/>
        <v>#REF!</v>
      </c>
      <c r="Q180" s="1103" t="str">
        <f t="shared" si="34"/>
        <v>#REF!</v>
      </c>
      <c r="R180" s="1203"/>
      <c r="S180" s="1276" t="s">
        <v>525</v>
      </c>
      <c r="T180" s="1211" t="s">
        <v>1515</v>
      </c>
      <c r="U180" s="490" t="str">
        <f t="shared" si="5"/>
        <v>#REF!</v>
      </c>
      <c r="V180" s="1102" t="str">
        <f t="shared" si="6"/>
        <v>#REF!</v>
      </c>
      <c r="W180" s="1102" t="str">
        <f t="shared" si="33"/>
        <v>#REF!</v>
      </c>
      <c r="X180" s="1102" t="str">
        <f t="shared" si="8"/>
        <v>#REF!</v>
      </c>
      <c r="Y180" s="1103">
        <f t="shared" si="9"/>
        <v>0.9565217391</v>
      </c>
      <c r="Z180" s="1104" t="str">
        <f t="shared" si="10"/>
        <v>#REF!</v>
      </c>
      <c r="AA180" s="1085" t="str">
        <f t="shared" si="11"/>
        <v>#REF!</v>
      </c>
      <c r="AB180" s="1085" t="str">
        <f t="shared" si="12"/>
        <v>#REF!</v>
      </c>
      <c r="AC180" s="1105" t="str">
        <f t="shared" si="13"/>
        <v>#REF!</v>
      </c>
      <c r="AD180" s="1105" t="str">
        <f t="shared" si="14"/>
        <v>#REF!</v>
      </c>
      <c r="AE180" s="1105" t="str">
        <f t="shared" si="15"/>
        <v>#REF!</v>
      </c>
      <c r="AF180" s="232"/>
      <c r="AG180" s="1079"/>
      <c r="AH180" s="1090">
        <f t="shared" si="16"/>
        <v>22</v>
      </c>
      <c r="AI180" s="1090"/>
    </row>
    <row r="181" ht="15.0" customHeight="1">
      <c r="A181" s="1107">
        <v>182.0</v>
      </c>
      <c r="B181" s="1276">
        <v>465271.0</v>
      </c>
      <c r="C181" s="1211" t="s">
        <v>1564</v>
      </c>
      <c r="D181" s="535" t="s">
        <v>1565</v>
      </c>
      <c r="E181" s="535" t="s">
        <v>511</v>
      </c>
      <c r="F181" s="535" t="s">
        <v>546</v>
      </c>
      <c r="G181" s="535" t="s">
        <v>771</v>
      </c>
      <c r="H181" s="535" t="s">
        <v>547</v>
      </c>
      <c r="I181" s="1100" t="str">
        <f t="shared" si="24"/>
        <v>#REF!</v>
      </c>
      <c r="J181" s="413">
        <v>10.0</v>
      </c>
      <c r="K181" s="217">
        <v>2024.0</v>
      </c>
      <c r="L181" s="1277">
        <v>45566.0</v>
      </c>
      <c r="M181" s="1278">
        <v>45596.0</v>
      </c>
      <c r="N181" s="490">
        <v>23.0</v>
      </c>
      <c r="O181" s="1084">
        <f t="shared" si="18"/>
        <v>1</v>
      </c>
      <c r="P181" s="231" t="str">
        <f t="shared" si="19"/>
        <v>#REF!</v>
      </c>
      <c r="Q181" s="1103" t="str">
        <f t="shared" si="34"/>
        <v>#REF!</v>
      </c>
      <c r="R181" s="1111"/>
      <c r="S181" s="1276" t="s">
        <v>525</v>
      </c>
      <c r="T181" s="1211" t="s">
        <v>1515</v>
      </c>
      <c r="U181" s="490" t="str">
        <f t="shared" si="5"/>
        <v>#REF!</v>
      </c>
      <c r="V181" s="1102" t="str">
        <f t="shared" si="6"/>
        <v>#REF!</v>
      </c>
      <c r="W181" s="1102" t="str">
        <f t="shared" si="33"/>
        <v>#REF!</v>
      </c>
      <c r="X181" s="1102" t="str">
        <f t="shared" si="8"/>
        <v>#REF!</v>
      </c>
      <c r="Y181" s="1103">
        <f t="shared" si="9"/>
        <v>1</v>
      </c>
      <c r="Z181" s="1104" t="str">
        <f t="shared" si="10"/>
        <v>#REF!</v>
      </c>
      <c r="AA181" s="1085" t="str">
        <f t="shared" si="11"/>
        <v>#REF!</v>
      </c>
      <c r="AB181" s="1085" t="str">
        <f t="shared" si="12"/>
        <v>#REF!</v>
      </c>
      <c r="AC181" s="1105" t="str">
        <f t="shared" si="13"/>
        <v>#REF!</v>
      </c>
      <c r="AD181" s="1105" t="str">
        <f t="shared" si="14"/>
        <v>#REF!</v>
      </c>
      <c r="AE181" s="1105" t="str">
        <f t="shared" si="15"/>
        <v>#REF!</v>
      </c>
      <c r="AF181" s="270"/>
      <c r="AG181" s="1354"/>
      <c r="AH181" s="1090">
        <f t="shared" si="16"/>
        <v>23</v>
      </c>
      <c r="AI181" s="1090"/>
    </row>
    <row r="182" ht="15.0" customHeight="1">
      <c r="A182" s="1098">
        <v>183.0</v>
      </c>
      <c r="B182" s="1276">
        <v>465279.0</v>
      </c>
      <c r="C182" s="1211" t="s">
        <v>1571</v>
      </c>
      <c r="D182" s="535" t="s">
        <v>1572</v>
      </c>
      <c r="E182" s="535" t="s">
        <v>511</v>
      </c>
      <c r="F182" s="535" t="s">
        <v>564</v>
      </c>
      <c r="G182" s="535" t="s">
        <v>665</v>
      </c>
      <c r="H182" s="535" t="s">
        <v>925</v>
      </c>
      <c r="I182" s="1100" t="str">
        <f t="shared" si="24"/>
        <v>#REF!</v>
      </c>
      <c r="J182" s="413">
        <v>10.0</v>
      </c>
      <c r="K182" s="229">
        <v>2024.0</v>
      </c>
      <c r="L182" s="1277">
        <v>45566.0</v>
      </c>
      <c r="M182" s="1278">
        <v>45596.0</v>
      </c>
      <c r="N182" s="490">
        <v>23.0</v>
      </c>
      <c r="O182" s="1084">
        <f t="shared" si="18"/>
        <v>1</v>
      </c>
      <c r="P182" s="231" t="str">
        <f t="shared" si="19"/>
        <v>#REF!</v>
      </c>
      <c r="Q182" s="1103" t="str">
        <f t="shared" si="34"/>
        <v>#REF!</v>
      </c>
      <c r="R182" s="1101"/>
      <c r="S182" s="1276" t="s">
        <v>525</v>
      </c>
      <c r="T182" s="1211" t="s">
        <v>1515</v>
      </c>
      <c r="U182" s="490" t="str">
        <f t="shared" si="5"/>
        <v>#REF!</v>
      </c>
      <c r="V182" s="1102" t="str">
        <f t="shared" si="6"/>
        <v>#REF!</v>
      </c>
      <c r="W182" s="1102" t="str">
        <f t="shared" si="33"/>
        <v>#REF!</v>
      </c>
      <c r="X182" s="1102" t="str">
        <f t="shared" si="8"/>
        <v>#REF!</v>
      </c>
      <c r="Y182" s="1103">
        <f t="shared" si="9"/>
        <v>1</v>
      </c>
      <c r="Z182" s="1104" t="str">
        <f t="shared" si="10"/>
        <v>#REF!</v>
      </c>
      <c r="AA182" s="1085" t="str">
        <f t="shared" si="11"/>
        <v>#REF!</v>
      </c>
      <c r="AB182" s="1085" t="str">
        <f t="shared" si="12"/>
        <v>#REF!</v>
      </c>
      <c r="AC182" s="1105" t="str">
        <f t="shared" si="13"/>
        <v>#REF!</v>
      </c>
      <c r="AD182" s="1105" t="str">
        <f t="shared" si="14"/>
        <v>#REF!</v>
      </c>
      <c r="AE182" s="1105" t="str">
        <f t="shared" si="15"/>
        <v>#REF!</v>
      </c>
      <c r="AF182" s="270"/>
      <c r="AG182" s="1205"/>
      <c r="AH182" s="1090">
        <f t="shared" si="16"/>
        <v>23</v>
      </c>
      <c r="AI182" s="1090"/>
    </row>
    <row r="183" ht="15.0" customHeight="1">
      <c r="A183" s="1107">
        <v>184.0</v>
      </c>
      <c r="B183" s="1276">
        <v>465339.0</v>
      </c>
      <c r="C183" s="1211" t="s">
        <v>1450</v>
      </c>
      <c r="D183" s="535" t="s">
        <v>1451</v>
      </c>
      <c r="E183" s="535" t="s">
        <v>511</v>
      </c>
      <c r="F183" s="535" t="s">
        <v>512</v>
      </c>
      <c r="G183" s="535" t="s">
        <v>790</v>
      </c>
      <c r="H183" s="535" t="s">
        <v>531</v>
      </c>
      <c r="I183" s="1100" t="str">
        <f t="shared" si="24"/>
        <v>#REF!</v>
      </c>
      <c r="J183" s="413">
        <v>10.0</v>
      </c>
      <c r="K183" s="229">
        <v>2024.0</v>
      </c>
      <c r="L183" s="1277">
        <v>45566.0</v>
      </c>
      <c r="M183" s="1278">
        <v>45596.0</v>
      </c>
      <c r="N183" s="490">
        <v>23.0</v>
      </c>
      <c r="O183" s="1084">
        <f t="shared" si="18"/>
        <v>1</v>
      </c>
      <c r="P183" s="231" t="str">
        <f t="shared" si="19"/>
        <v>#REF!</v>
      </c>
      <c r="Q183" s="1103" t="str">
        <f t="shared" si="34"/>
        <v>#REF!</v>
      </c>
      <c r="R183" s="1101"/>
      <c r="S183" s="1276" t="s">
        <v>525</v>
      </c>
      <c r="T183" s="1211" t="s">
        <v>1515</v>
      </c>
      <c r="U183" s="490" t="str">
        <f t="shared" si="5"/>
        <v>#REF!</v>
      </c>
      <c r="V183" s="1102" t="str">
        <f t="shared" si="6"/>
        <v>#REF!</v>
      </c>
      <c r="W183" s="1102" t="str">
        <f t="shared" si="33"/>
        <v>#REF!</v>
      </c>
      <c r="X183" s="1102" t="str">
        <f t="shared" si="8"/>
        <v>#REF!</v>
      </c>
      <c r="Y183" s="1103">
        <f t="shared" si="9"/>
        <v>1</v>
      </c>
      <c r="Z183" s="1104" t="str">
        <f t="shared" si="10"/>
        <v>#REF!</v>
      </c>
      <c r="AA183" s="1085" t="str">
        <f t="shared" si="11"/>
        <v>#REF!</v>
      </c>
      <c r="AB183" s="1085" t="str">
        <f t="shared" si="12"/>
        <v>#REF!</v>
      </c>
      <c r="AC183" s="1105" t="str">
        <f t="shared" si="13"/>
        <v>#REF!</v>
      </c>
      <c r="AD183" s="1105" t="str">
        <f t="shared" si="14"/>
        <v>#REF!</v>
      </c>
      <c r="AE183" s="1105" t="str">
        <f t="shared" si="15"/>
        <v>#REF!</v>
      </c>
      <c r="AF183" s="270"/>
      <c r="AG183" s="1205"/>
      <c r="AH183" s="1090">
        <f t="shared" si="16"/>
        <v>23</v>
      </c>
      <c r="AI183" s="1090"/>
    </row>
    <row r="184" ht="15.0" customHeight="1">
      <c r="A184" s="1098">
        <v>185.0</v>
      </c>
      <c r="B184" s="1276">
        <v>465177.0</v>
      </c>
      <c r="C184" s="1211" t="s">
        <v>1573</v>
      </c>
      <c r="D184" s="535" t="s">
        <v>1574</v>
      </c>
      <c r="E184" s="535" t="s">
        <v>511</v>
      </c>
      <c r="F184" s="535" t="s">
        <v>512</v>
      </c>
      <c r="G184" s="535" t="s">
        <v>771</v>
      </c>
      <c r="H184" s="535" t="s">
        <v>541</v>
      </c>
      <c r="I184" s="1100" t="str">
        <f t="shared" si="24"/>
        <v>#REF!</v>
      </c>
      <c r="J184" s="413">
        <v>10.0</v>
      </c>
      <c r="K184" s="229">
        <v>2024.0</v>
      </c>
      <c r="L184" s="1277">
        <v>45566.0</v>
      </c>
      <c r="M184" s="1278">
        <v>45583.0</v>
      </c>
      <c r="N184" s="490">
        <v>14.0</v>
      </c>
      <c r="O184" s="1084">
        <f t="shared" si="18"/>
        <v>0.6086956522</v>
      </c>
      <c r="P184" s="231" t="str">
        <f t="shared" si="19"/>
        <v>#REF!</v>
      </c>
      <c r="Q184" s="1103" t="str">
        <f t="shared" si="34"/>
        <v>#REF!</v>
      </c>
      <c r="R184" s="1101"/>
      <c r="S184" s="1276" t="s">
        <v>525</v>
      </c>
      <c r="T184" s="1211" t="s">
        <v>1515</v>
      </c>
      <c r="U184" s="490" t="str">
        <f t="shared" si="5"/>
        <v>#REF!</v>
      </c>
      <c r="V184" s="1102" t="str">
        <f t="shared" si="6"/>
        <v>#REF!</v>
      </c>
      <c r="W184" s="1102" t="str">
        <f t="shared" si="33"/>
        <v>#REF!</v>
      </c>
      <c r="X184" s="1102" t="str">
        <f t="shared" si="8"/>
        <v>#REF!</v>
      </c>
      <c r="Y184" s="1103">
        <f t="shared" si="9"/>
        <v>0.6086956522</v>
      </c>
      <c r="Z184" s="1104" t="str">
        <f t="shared" si="10"/>
        <v>#REF!</v>
      </c>
      <c r="AA184" s="1085" t="str">
        <f t="shared" si="11"/>
        <v>#REF!</v>
      </c>
      <c r="AB184" s="1085" t="str">
        <f t="shared" si="12"/>
        <v>#REF!</v>
      </c>
      <c r="AC184" s="1105" t="str">
        <f t="shared" si="13"/>
        <v>#REF!</v>
      </c>
      <c r="AD184" s="1105" t="str">
        <f t="shared" si="14"/>
        <v>#REF!</v>
      </c>
      <c r="AE184" s="1105" t="str">
        <f t="shared" si="15"/>
        <v>#REF!</v>
      </c>
      <c r="AF184" s="270"/>
      <c r="AG184" s="1205"/>
      <c r="AH184" s="1090">
        <f t="shared" si="16"/>
        <v>14</v>
      </c>
      <c r="AI184" s="1090"/>
    </row>
    <row r="185" ht="15.0" customHeight="1">
      <c r="A185" s="1107">
        <v>186.0</v>
      </c>
      <c r="B185" s="1276">
        <v>465605.0</v>
      </c>
      <c r="C185" s="1211" t="s">
        <v>1310</v>
      </c>
      <c r="D185" s="535" t="s">
        <v>1589</v>
      </c>
      <c r="E185" s="535" t="s">
        <v>511</v>
      </c>
      <c r="F185" s="535" t="s">
        <v>546</v>
      </c>
      <c r="G185" s="535" t="s">
        <v>771</v>
      </c>
      <c r="H185" s="535" t="s">
        <v>547</v>
      </c>
      <c r="I185" s="1100" t="str">
        <f t="shared" si="24"/>
        <v>#REF!</v>
      </c>
      <c r="J185" s="413">
        <v>10.0</v>
      </c>
      <c r="K185" s="229">
        <v>2024.0</v>
      </c>
      <c r="L185" s="1277">
        <v>45566.0</v>
      </c>
      <c r="M185" s="1278">
        <v>45596.0</v>
      </c>
      <c r="N185" s="490">
        <v>23.0</v>
      </c>
      <c r="O185" s="1084">
        <f t="shared" si="18"/>
        <v>1</v>
      </c>
      <c r="P185" s="231" t="str">
        <f t="shared" si="19"/>
        <v>#REF!</v>
      </c>
      <c r="Q185" s="1103" t="str">
        <f t="shared" si="34"/>
        <v>#REF!</v>
      </c>
      <c r="R185" s="1101"/>
      <c r="S185" s="1276" t="s">
        <v>525</v>
      </c>
      <c r="T185" s="1211" t="s">
        <v>1515</v>
      </c>
      <c r="U185" s="490" t="str">
        <f t="shared" si="5"/>
        <v>#REF!</v>
      </c>
      <c r="V185" s="1102" t="str">
        <f t="shared" si="6"/>
        <v>#REF!</v>
      </c>
      <c r="W185" s="1102" t="str">
        <f t="shared" si="33"/>
        <v>#REF!</v>
      </c>
      <c r="X185" s="1102" t="str">
        <f t="shared" si="8"/>
        <v>#REF!</v>
      </c>
      <c r="Y185" s="1103">
        <f t="shared" si="9"/>
        <v>1</v>
      </c>
      <c r="Z185" s="1104" t="str">
        <f t="shared" si="10"/>
        <v>#REF!</v>
      </c>
      <c r="AA185" s="1085" t="str">
        <f t="shared" si="11"/>
        <v>#REF!</v>
      </c>
      <c r="AB185" s="1085" t="str">
        <f t="shared" si="12"/>
        <v>#REF!</v>
      </c>
      <c r="AC185" s="1105" t="str">
        <f t="shared" si="13"/>
        <v>#REF!</v>
      </c>
      <c r="AD185" s="1105" t="str">
        <f t="shared" si="14"/>
        <v>#REF!</v>
      </c>
      <c r="AE185" s="1105" t="str">
        <f t="shared" si="15"/>
        <v>#REF!</v>
      </c>
      <c r="AF185" s="270"/>
      <c r="AG185" s="1205"/>
      <c r="AH185" s="1090">
        <f t="shared" si="16"/>
        <v>23</v>
      </c>
      <c r="AI185" s="1090"/>
    </row>
    <row r="186" ht="15.0" customHeight="1">
      <c r="A186" s="1098">
        <v>187.0</v>
      </c>
      <c r="B186" s="1276">
        <v>465607.0</v>
      </c>
      <c r="C186" s="1211" t="s">
        <v>1580</v>
      </c>
      <c r="D186" s="535" t="s">
        <v>1581</v>
      </c>
      <c r="E186" s="535" t="s">
        <v>511</v>
      </c>
      <c r="F186" s="535" t="s">
        <v>512</v>
      </c>
      <c r="G186" s="535" t="s">
        <v>771</v>
      </c>
      <c r="H186" s="535" t="s">
        <v>541</v>
      </c>
      <c r="I186" s="1100" t="str">
        <f t="shared" si="24"/>
        <v>#REF!</v>
      </c>
      <c r="J186" s="413">
        <v>10.0</v>
      </c>
      <c r="K186" s="229">
        <v>2024.0</v>
      </c>
      <c r="L186" s="1277">
        <v>45566.0</v>
      </c>
      <c r="M186" s="1278">
        <v>45583.0</v>
      </c>
      <c r="N186" s="490">
        <v>14.0</v>
      </c>
      <c r="O186" s="1084">
        <f t="shared" si="18"/>
        <v>0.6086956522</v>
      </c>
      <c r="P186" s="231" t="str">
        <f t="shared" si="19"/>
        <v>#REF!</v>
      </c>
      <c r="Q186" s="1103" t="str">
        <f t="shared" si="34"/>
        <v>#REF!</v>
      </c>
      <c r="R186" s="1101"/>
      <c r="S186" s="1276" t="s">
        <v>525</v>
      </c>
      <c r="T186" s="1211" t="s">
        <v>1515</v>
      </c>
      <c r="U186" s="490" t="str">
        <f t="shared" si="5"/>
        <v>#REF!</v>
      </c>
      <c r="V186" s="1102" t="str">
        <f t="shared" si="6"/>
        <v>#REF!</v>
      </c>
      <c r="W186" s="1102" t="str">
        <f t="shared" si="33"/>
        <v>#REF!</v>
      </c>
      <c r="X186" s="1102" t="str">
        <f t="shared" si="8"/>
        <v>#REF!</v>
      </c>
      <c r="Y186" s="1103">
        <f t="shared" si="9"/>
        <v>0.6086956522</v>
      </c>
      <c r="Z186" s="1104" t="str">
        <f t="shared" si="10"/>
        <v>#REF!</v>
      </c>
      <c r="AA186" s="1085" t="str">
        <f t="shared" si="11"/>
        <v>#REF!</v>
      </c>
      <c r="AB186" s="1085" t="str">
        <f t="shared" si="12"/>
        <v>#REF!</v>
      </c>
      <c r="AC186" s="1105" t="str">
        <f t="shared" si="13"/>
        <v>#REF!</v>
      </c>
      <c r="AD186" s="1105" t="str">
        <f t="shared" si="14"/>
        <v>#REF!</v>
      </c>
      <c r="AE186" s="1105" t="str">
        <f t="shared" si="15"/>
        <v>#REF!</v>
      </c>
      <c r="AF186" s="270"/>
      <c r="AG186" s="1205"/>
      <c r="AH186" s="1090">
        <f t="shared" si="16"/>
        <v>14</v>
      </c>
      <c r="AI186" s="1090"/>
    </row>
    <row r="187" ht="15.75" customHeight="1">
      <c r="A187" s="1107">
        <v>188.0</v>
      </c>
      <c r="B187" s="1276">
        <v>465609.0</v>
      </c>
      <c r="C187" s="1211" t="s">
        <v>1584</v>
      </c>
      <c r="D187" s="1211" t="s">
        <v>1585</v>
      </c>
      <c r="E187" s="1211" t="s">
        <v>511</v>
      </c>
      <c r="F187" s="1211" t="s">
        <v>512</v>
      </c>
      <c r="G187" s="1211" t="s">
        <v>787</v>
      </c>
      <c r="H187" s="1211" t="s">
        <v>570</v>
      </c>
      <c r="I187" s="1100" t="str">
        <f t="shared" si="24"/>
        <v>#REF!</v>
      </c>
      <c r="J187" s="413">
        <v>10.0</v>
      </c>
      <c r="K187" s="229">
        <v>2024.0</v>
      </c>
      <c r="L187" s="1277">
        <v>45566.0</v>
      </c>
      <c r="M187" s="1366">
        <v>45596.0</v>
      </c>
      <c r="N187" s="490">
        <v>23.0</v>
      </c>
      <c r="O187" s="1084">
        <f t="shared" si="18"/>
        <v>1</v>
      </c>
      <c r="P187" s="231" t="str">
        <f t="shared" si="19"/>
        <v>#REF!</v>
      </c>
      <c r="Q187" s="1103" t="str">
        <f t="shared" si="34"/>
        <v>#REF!</v>
      </c>
      <c r="R187" s="1101"/>
      <c r="S187" s="1276" t="s">
        <v>525</v>
      </c>
      <c r="T187" s="1211" t="s">
        <v>1515</v>
      </c>
      <c r="U187" s="490" t="str">
        <f t="shared" si="5"/>
        <v>#REF!</v>
      </c>
      <c r="V187" s="1102" t="str">
        <f t="shared" si="6"/>
        <v>#REF!</v>
      </c>
      <c r="W187" s="1102" t="str">
        <f t="shared" si="33"/>
        <v>#REF!</v>
      </c>
      <c r="X187" s="1102" t="str">
        <f t="shared" si="8"/>
        <v>#REF!</v>
      </c>
      <c r="Y187" s="1103">
        <f t="shared" si="9"/>
        <v>1</v>
      </c>
      <c r="Z187" s="1104" t="str">
        <f t="shared" si="10"/>
        <v>#REF!</v>
      </c>
      <c r="AA187" s="1085" t="str">
        <f t="shared" si="11"/>
        <v>#REF!</v>
      </c>
      <c r="AB187" s="1085" t="str">
        <f t="shared" si="12"/>
        <v>#REF!</v>
      </c>
      <c r="AC187" s="1105" t="str">
        <f t="shared" si="13"/>
        <v>#REF!</v>
      </c>
      <c r="AD187" s="1105" t="str">
        <f t="shared" si="14"/>
        <v>#REF!</v>
      </c>
      <c r="AE187" s="1105" t="str">
        <f t="shared" si="15"/>
        <v>#REF!</v>
      </c>
      <c r="AF187" s="270"/>
      <c r="AG187" s="1205"/>
      <c r="AH187" s="1090">
        <f t="shared" si="16"/>
        <v>23</v>
      </c>
      <c r="AI187" s="1090"/>
    </row>
    <row r="188" ht="15.75" customHeight="1">
      <c r="A188" s="1098">
        <v>189.0</v>
      </c>
      <c r="B188" s="1276">
        <v>465797.0</v>
      </c>
      <c r="C188" s="1211" t="s">
        <v>1594</v>
      </c>
      <c r="D188" s="1211" t="s">
        <v>1595</v>
      </c>
      <c r="E188" s="1211" t="s">
        <v>511</v>
      </c>
      <c r="F188" s="1211" t="s">
        <v>512</v>
      </c>
      <c r="G188" s="1211" t="s">
        <v>790</v>
      </c>
      <c r="H188" s="1211" t="s">
        <v>531</v>
      </c>
      <c r="I188" s="1100" t="str">
        <f t="shared" si="24"/>
        <v>#REF!</v>
      </c>
      <c r="J188" s="413">
        <v>10.0</v>
      </c>
      <c r="K188" s="229">
        <v>2024.0</v>
      </c>
      <c r="L188" s="1277">
        <v>45566.0</v>
      </c>
      <c r="M188" s="1366">
        <v>45596.0</v>
      </c>
      <c r="N188" s="490">
        <v>20.0</v>
      </c>
      <c r="O188" s="1084">
        <f t="shared" si="18"/>
        <v>0.8695652174</v>
      </c>
      <c r="P188" s="231" t="str">
        <f t="shared" si="19"/>
        <v>#REF!</v>
      </c>
      <c r="Q188" s="1103" t="str">
        <f t="shared" si="34"/>
        <v>#REF!</v>
      </c>
      <c r="R188" s="1101"/>
      <c r="S188" s="1276" t="s">
        <v>525</v>
      </c>
      <c r="T188" s="1211" t="s">
        <v>1515</v>
      </c>
      <c r="U188" s="490" t="str">
        <f t="shared" si="5"/>
        <v>#REF!</v>
      </c>
      <c r="V188" s="1102" t="str">
        <f t="shared" si="6"/>
        <v>#REF!</v>
      </c>
      <c r="W188" s="1102" t="str">
        <f t="shared" si="33"/>
        <v>#REF!</v>
      </c>
      <c r="X188" s="1102" t="str">
        <f t="shared" si="8"/>
        <v>#REF!</v>
      </c>
      <c r="Y188" s="1103">
        <f t="shared" si="9"/>
        <v>0.8695652174</v>
      </c>
      <c r="Z188" s="1104" t="str">
        <f t="shared" si="10"/>
        <v>#REF!</v>
      </c>
      <c r="AA188" s="1085" t="str">
        <f t="shared" si="11"/>
        <v>#REF!</v>
      </c>
      <c r="AB188" s="1085" t="str">
        <f t="shared" si="12"/>
        <v>#REF!</v>
      </c>
      <c r="AC188" s="1105" t="str">
        <f t="shared" si="13"/>
        <v>#REF!</v>
      </c>
      <c r="AD188" s="1105" t="str">
        <f t="shared" si="14"/>
        <v>#REF!</v>
      </c>
      <c r="AE188" s="1105" t="str">
        <f t="shared" si="15"/>
        <v>#REF!</v>
      </c>
      <c r="AF188" s="270"/>
      <c r="AG188" s="1205"/>
      <c r="AH188" s="1090">
        <f t="shared" si="16"/>
        <v>20</v>
      </c>
      <c r="AI188" s="1090"/>
    </row>
    <row r="189" ht="15.75" customHeight="1">
      <c r="A189" s="1107">
        <v>190.0</v>
      </c>
      <c r="B189" s="1276">
        <v>467783.0</v>
      </c>
      <c r="C189" s="1211" t="s">
        <v>2204</v>
      </c>
      <c r="D189" s="1211" t="s">
        <v>2205</v>
      </c>
      <c r="E189" s="1211" t="s">
        <v>511</v>
      </c>
      <c r="F189" s="1211" t="s">
        <v>512</v>
      </c>
      <c r="G189" s="1211" t="s">
        <v>790</v>
      </c>
      <c r="H189" s="1211" t="s">
        <v>531</v>
      </c>
      <c r="I189" s="1100" t="str">
        <f t="shared" si="24"/>
        <v>#REF!</v>
      </c>
      <c r="J189" s="413">
        <v>10.0</v>
      </c>
      <c r="K189" s="229">
        <v>2024.0</v>
      </c>
      <c r="L189" s="1277">
        <v>45566.0</v>
      </c>
      <c r="M189" s="1366">
        <v>45596.0</v>
      </c>
      <c r="N189" s="490">
        <v>23.0</v>
      </c>
      <c r="O189" s="1084">
        <f t="shared" si="18"/>
        <v>1</v>
      </c>
      <c r="P189" s="231" t="str">
        <f t="shared" si="19"/>
        <v>#REF!</v>
      </c>
      <c r="Q189" s="1103" t="str">
        <f t="shared" si="34"/>
        <v>#REF!</v>
      </c>
      <c r="R189" s="1101"/>
      <c r="S189" s="1276" t="s">
        <v>525</v>
      </c>
      <c r="T189" s="1211" t="s">
        <v>1515</v>
      </c>
      <c r="U189" s="490" t="str">
        <f t="shared" si="5"/>
        <v>#REF!</v>
      </c>
      <c r="V189" s="1102" t="str">
        <f t="shared" si="6"/>
        <v>#REF!</v>
      </c>
      <c r="W189" s="1102" t="str">
        <f t="shared" si="33"/>
        <v>#REF!</v>
      </c>
      <c r="X189" s="1102" t="str">
        <f t="shared" si="8"/>
        <v>#REF!</v>
      </c>
      <c r="Y189" s="1103">
        <f t="shared" si="9"/>
        <v>1</v>
      </c>
      <c r="Z189" s="1104" t="str">
        <f t="shared" si="10"/>
        <v>#REF!</v>
      </c>
      <c r="AA189" s="1085" t="str">
        <f t="shared" si="11"/>
        <v>#REF!</v>
      </c>
      <c r="AB189" s="1085" t="str">
        <f t="shared" si="12"/>
        <v>#REF!</v>
      </c>
      <c r="AC189" s="1105" t="str">
        <f t="shared" si="13"/>
        <v>#REF!</v>
      </c>
      <c r="AD189" s="1105" t="str">
        <f t="shared" si="14"/>
        <v>#REF!</v>
      </c>
      <c r="AE189" s="1105" t="str">
        <f t="shared" si="15"/>
        <v>#REF!</v>
      </c>
      <c r="AF189" s="270"/>
      <c r="AG189" s="1205"/>
      <c r="AH189" s="1090">
        <f t="shared" si="16"/>
        <v>23</v>
      </c>
      <c r="AI189" s="1090"/>
    </row>
    <row r="190" ht="15.75" customHeight="1">
      <c r="A190" s="1098">
        <v>191.0</v>
      </c>
      <c r="B190" s="1276">
        <v>468089.0</v>
      </c>
      <c r="C190" s="1211" t="s">
        <v>2207</v>
      </c>
      <c r="D190" s="1211" t="s">
        <v>2208</v>
      </c>
      <c r="E190" s="1211" t="s">
        <v>511</v>
      </c>
      <c r="F190" s="1211" t="s">
        <v>546</v>
      </c>
      <c r="G190" s="1211" t="s">
        <v>790</v>
      </c>
      <c r="H190" s="1211" t="s">
        <v>616</v>
      </c>
      <c r="I190" s="1100" t="str">
        <f t="shared" si="24"/>
        <v>#REF!</v>
      </c>
      <c r="J190" s="413">
        <v>10.0</v>
      </c>
      <c r="K190" s="229">
        <v>2024.0</v>
      </c>
      <c r="L190" s="1277">
        <v>45566.0</v>
      </c>
      <c r="M190" s="1278">
        <v>45572.0</v>
      </c>
      <c r="N190" s="490">
        <v>5.0</v>
      </c>
      <c r="O190" s="1084">
        <f t="shared" si="18"/>
        <v>0.2173913043</v>
      </c>
      <c r="P190" s="231" t="str">
        <f t="shared" si="19"/>
        <v>#REF!</v>
      </c>
      <c r="Q190" s="1103" t="str">
        <f t="shared" si="34"/>
        <v>#REF!</v>
      </c>
      <c r="R190" s="1101"/>
      <c r="S190" s="1276" t="s">
        <v>525</v>
      </c>
      <c r="T190" s="1211" t="s">
        <v>1515</v>
      </c>
      <c r="U190" s="490" t="str">
        <f t="shared" si="5"/>
        <v>#REF!</v>
      </c>
      <c r="V190" s="1102" t="str">
        <f t="shared" si="6"/>
        <v>#REF!</v>
      </c>
      <c r="W190" s="1102" t="str">
        <f t="shared" si="33"/>
        <v>#REF!</v>
      </c>
      <c r="X190" s="1102" t="str">
        <f t="shared" si="8"/>
        <v>#REF!</v>
      </c>
      <c r="Y190" s="1103">
        <f t="shared" si="9"/>
        <v>0.9565217391</v>
      </c>
      <c r="Z190" s="1104" t="str">
        <f t="shared" si="10"/>
        <v>#REF!</v>
      </c>
      <c r="AA190" s="1085" t="str">
        <f t="shared" si="11"/>
        <v>#REF!</v>
      </c>
      <c r="AB190" s="1085" t="str">
        <f t="shared" si="12"/>
        <v>#REF!</v>
      </c>
      <c r="AC190" s="1105" t="str">
        <f t="shared" si="13"/>
        <v>#REF!</v>
      </c>
      <c r="AD190" s="1105" t="str">
        <f t="shared" si="14"/>
        <v>#REF!</v>
      </c>
      <c r="AE190" s="1105" t="str">
        <f t="shared" si="15"/>
        <v>#REF!</v>
      </c>
      <c r="AF190" s="270"/>
      <c r="AG190" s="1205"/>
      <c r="AH190" s="1090">
        <f t="shared" si="16"/>
        <v>22</v>
      </c>
      <c r="AI190" s="1090"/>
    </row>
    <row r="191" ht="15.75" customHeight="1">
      <c r="A191" s="1107">
        <v>192.0</v>
      </c>
      <c r="B191" s="1276">
        <v>468089.0</v>
      </c>
      <c r="C191" s="1211" t="s">
        <v>2207</v>
      </c>
      <c r="D191" s="1211" t="s">
        <v>2208</v>
      </c>
      <c r="E191" s="1211" t="s">
        <v>511</v>
      </c>
      <c r="F191" s="1211" t="s">
        <v>546</v>
      </c>
      <c r="G191" s="1211" t="s">
        <v>790</v>
      </c>
      <c r="H191" s="1211" t="s">
        <v>616</v>
      </c>
      <c r="I191" s="1100" t="str">
        <f t="shared" si="24"/>
        <v>#REF!</v>
      </c>
      <c r="J191" s="413">
        <v>10.0</v>
      </c>
      <c r="K191" s="229">
        <v>2024.0</v>
      </c>
      <c r="L191" s="1277">
        <v>45573.0</v>
      </c>
      <c r="M191" s="1366">
        <v>45596.0</v>
      </c>
      <c r="N191" s="490">
        <v>17.0</v>
      </c>
      <c r="O191" s="1084">
        <f t="shared" si="18"/>
        <v>0.7391304348</v>
      </c>
      <c r="P191" s="231" t="str">
        <f t="shared" si="19"/>
        <v>#REF!</v>
      </c>
      <c r="Q191" s="1103" t="str">
        <f t="shared" si="34"/>
        <v>#REF!</v>
      </c>
      <c r="R191" s="1101"/>
      <c r="S191" s="1276" t="s">
        <v>525</v>
      </c>
      <c r="T191" s="1211" t="s">
        <v>1515</v>
      </c>
      <c r="U191" s="490" t="str">
        <f t="shared" si="5"/>
        <v>#REF!</v>
      </c>
      <c r="V191" s="1102" t="str">
        <f t="shared" si="6"/>
        <v>#REF!</v>
      </c>
      <c r="W191" s="1102" t="str">
        <f t="shared" si="33"/>
        <v>#REF!</v>
      </c>
      <c r="X191" s="1102" t="str">
        <f t="shared" si="8"/>
        <v>#REF!</v>
      </c>
      <c r="Y191" s="1103">
        <f t="shared" si="9"/>
        <v>0.9565217391</v>
      </c>
      <c r="Z191" s="1104" t="str">
        <f t="shared" si="10"/>
        <v>#REF!</v>
      </c>
      <c r="AA191" s="1085" t="str">
        <f t="shared" si="11"/>
        <v>#REF!</v>
      </c>
      <c r="AB191" s="1085" t="str">
        <f t="shared" si="12"/>
        <v>#REF!</v>
      </c>
      <c r="AC191" s="1105" t="str">
        <f t="shared" si="13"/>
        <v>#REF!</v>
      </c>
      <c r="AD191" s="1105" t="str">
        <f t="shared" si="14"/>
        <v>#REF!</v>
      </c>
      <c r="AE191" s="1105" t="str">
        <f t="shared" si="15"/>
        <v>#REF!</v>
      </c>
      <c r="AF191" s="270"/>
      <c r="AG191" s="1205"/>
      <c r="AH191" s="1090">
        <f t="shared" si="16"/>
        <v>22</v>
      </c>
      <c r="AI191" s="1090"/>
    </row>
    <row r="192" ht="15.75" customHeight="1">
      <c r="A192" s="1098">
        <v>193.0</v>
      </c>
      <c r="B192" s="1276">
        <v>468601.0</v>
      </c>
      <c r="C192" s="1211" t="s">
        <v>2210</v>
      </c>
      <c r="D192" s="1211" t="s">
        <v>2211</v>
      </c>
      <c r="E192" s="1211" t="s">
        <v>511</v>
      </c>
      <c r="F192" s="1211" t="s">
        <v>512</v>
      </c>
      <c r="G192" s="1211" t="s">
        <v>790</v>
      </c>
      <c r="H192" s="1211" t="s">
        <v>531</v>
      </c>
      <c r="I192" s="1100" t="str">
        <f t="shared" si="24"/>
        <v>#REF!</v>
      </c>
      <c r="J192" s="413">
        <v>10.0</v>
      </c>
      <c r="K192" s="229">
        <v>2024.0</v>
      </c>
      <c r="L192" s="1277">
        <v>45566.0</v>
      </c>
      <c r="M192" s="1366">
        <v>45596.0</v>
      </c>
      <c r="N192" s="490">
        <v>23.0</v>
      </c>
      <c r="O192" s="1084">
        <f t="shared" si="18"/>
        <v>1</v>
      </c>
      <c r="P192" s="231" t="str">
        <f t="shared" si="19"/>
        <v>#REF!</v>
      </c>
      <c r="Q192" s="1103" t="str">
        <f t="shared" si="34"/>
        <v>#REF!</v>
      </c>
      <c r="R192" s="1101"/>
      <c r="S192" s="1276" t="s">
        <v>525</v>
      </c>
      <c r="T192" s="1211" t="s">
        <v>1515</v>
      </c>
      <c r="U192" s="490" t="str">
        <f t="shared" si="5"/>
        <v>#REF!</v>
      </c>
      <c r="V192" s="1102" t="str">
        <f t="shared" si="6"/>
        <v>#REF!</v>
      </c>
      <c r="W192" s="1102" t="str">
        <f t="shared" si="33"/>
        <v>#REF!</v>
      </c>
      <c r="X192" s="1102" t="str">
        <f t="shared" si="8"/>
        <v>#REF!</v>
      </c>
      <c r="Y192" s="1103">
        <f t="shared" si="9"/>
        <v>1</v>
      </c>
      <c r="Z192" s="1104" t="str">
        <f t="shared" si="10"/>
        <v>#REF!</v>
      </c>
      <c r="AA192" s="1085" t="str">
        <f t="shared" si="11"/>
        <v>#REF!</v>
      </c>
      <c r="AB192" s="1085" t="str">
        <f t="shared" si="12"/>
        <v>#REF!</v>
      </c>
      <c r="AC192" s="1105" t="str">
        <f t="shared" si="13"/>
        <v>#REF!</v>
      </c>
      <c r="AD192" s="1105" t="str">
        <f t="shared" si="14"/>
        <v>#REF!</v>
      </c>
      <c r="AE192" s="1105" t="str">
        <f t="shared" si="15"/>
        <v>#REF!</v>
      </c>
      <c r="AF192" s="270"/>
      <c r="AG192" s="1205"/>
      <c r="AH192" s="1090">
        <f t="shared" si="16"/>
        <v>23</v>
      </c>
      <c r="AI192" s="1090"/>
    </row>
    <row r="193" ht="15.75" customHeight="1">
      <c r="A193" s="1107">
        <v>194.0</v>
      </c>
      <c r="B193" s="1276">
        <v>468695.0</v>
      </c>
      <c r="C193" s="1211" t="s">
        <v>788</v>
      </c>
      <c r="D193" s="1211" t="s">
        <v>2237</v>
      </c>
      <c r="E193" s="1211" t="s">
        <v>511</v>
      </c>
      <c r="F193" s="1211" t="s">
        <v>512</v>
      </c>
      <c r="G193" s="1211" t="s">
        <v>771</v>
      </c>
      <c r="H193" s="1211" t="s">
        <v>541</v>
      </c>
      <c r="I193" s="1100" t="str">
        <f t="shared" si="24"/>
        <v>#REF!</v>
      </c>
      <c r="J193" s="413">
        <v>10.0</v>
      </c>
      <c r="K193" s="229">
        <v>2024.0</v>
      </c>
      <c r="L193" s="1277">
        <v>45566.0</v>
      </c>
      <c r="M193" s="1366">
        <v>45596.0</v>
      </c>
      <c r="N193" s="490">
        <v>23.0</v>
      </c>
      <c r="O193" s="1084">
        <f t="shared" si="18"/>
        <v>1</v>
      </c>
      <c r="P193" s="231" t="str">
        <f t="shared" si="19"/>
        <v>#REF!</v>
      </c>
      <c r="Q193" s="1103" t="str">
        <f t="shared" si="34"/>
        <v>#REF!</v>
      </c>
      <c r="R193" s="1101"/>
      <c r="S193" s="1276" t="s">
        <v>525</v>
      </c>
      <c r="T193" s="1211" t="s">
        <v>1515</v>
      </c>
      <c r="U193" s="490" t="str">
        <f t="shared" si="5"/>
        <v>#REF!</v>
      </c>
      <c r="V193" s="1102" t="str">
        <f t="shared" si="6"/>
        <v>#REF!</v>
      </c>
      <c r="W193" s="1102" t="str">
        <f t="shared" si="33"/>
        <v>#REF!</v>
      </c>
      <c r="X193" s="1102" t="str">
        <f t="shared" si="8"/>
        <v>#REF!</v>
      </c>
      <c r="Y193" s="1103">
        <f t="shared" si="9"/>
        <v>1</v>
      </c>
      <c r="Z193" s="1104" t="str">
        <f t="shared" si="10"/>
        <v>#REF!</v>
      </c>
      <c r="AA193" s="1085" t="str">
        <f t="shared" si="11"/>
        <v>#REF!</v>
      </c>
      <c r="AB193" s="1085" t="str">
        <f t="shared" si="12"/>
        <v>#REF!</v>
      </c>
      <c r="AC193" s="1105" t="str">
        <f t="shared" si="13"/>
        <v>#REF!</v>
      </c>
      <c r="AD193" s="1105" t="str">
        <f t="shared" si="14"/>
        <v>#REF!</v>
      </c>
      <c r="AE193" s="1105" t="str">
        <f t="shared" si="15"/>
        <v>#REF!</v>
      </c>
      <c r="AF193" s="270"/>
      <c r="AG193" s="1205"/>
      <c r="AH193" s="1090">
        <f t="shared" si="16"/>
        <v>23</v>
      </c>
      <c r="AI193" s="1090"/>
    </row>
    <row r="194" ht="15.75" customHeight="1">
      <c r="A194" s="1098">
        <v>195.0</v>
      </c>
      <c r="B194" s="1276">
        <v>469231.0</v>
      </c>
      <c r="C194" s="1211" t="s">
        <v>2295</v>
      </c>
      <c r="D194" s="1211" t="s">
        <v>2296</v>
      </c>
      <c r="E194" s="1211" t="s">
        <v>511</v>
      </c>
      <c r="F194" s="1211" t="s">
        <v>663</v>
      </c>
      <c r="G194" s="1211" t="s">
        <v>771</v>
      </c>
      <c r="H194" s="1211" t="s">
        <v>750</v>
      </c>
      <c r="I194" s="1100" t="str">
        <f t="shared" si="24"/>
        <v>#REF!</v>
      </c>
      <c r="J194" s="413">
        <v>10.0</v>
      </c>
      <c r="K194" s="229">
        <v>2024.0</v>
      </c>
      <c r="L194" s="1277">
        <v>45566.0</v>
      </c>
      <c r="M194" s="1366">
        <v>45596.0</v>
      </c>
      <c r="N194" s="490">
        <v>23.0</v>
      </c>
      <c r="O194" s="1084">
        <f t="shared" si="18"/>
        <v>1</v>
      </c>
      <c r="P194" s="231" t="str">
        <f t="shared" si="19"/>
        <v>#REF!</v>
      </c>
      <c r="Q194" s="1103" t="str">
        <f t="shared" si="34"/>
        <v>#REF!</v>
      </c>
      <c r="R194" s="1101"/>
      <c r="S194" s="1276" t="s">
        <v>525</v>
      </c>
      <c r="T194" s="1211" t="s">
        <v>1515</v>
      </c>
      <c r="U194" s="490" t="str">
        <f t="shared" si="5"/>
        <v>#REF!</v>
      </c>
      <c r="V194" s="1102" t="str">
        <f t="shared" si="6"/>
        <v>#REF!</v>
      </c>
      <c r="W194" s="1102" t="str">
        <f t="shared" si="33"/>
        <v>#REF!</v>
      </c>
      <c r="X194" s="1102" t="str">
        <f t="shared" si="8"/>
        <v>#REF!</v>
      </c>
      <c r="Y194" s="1103">
        <f t="shared" si="9"/>
        <v>1</v>
      </c>
      <c r="Z194" s="1104" t="str">
        <f t="shared" si="10"/>
        <v>#REF!</v>
      </c>
      <c r="AA194" s="1085" t="str">
        <f t="shared" si="11"/>
        <v>#REF!</v>
      </c>
      <c r="AB194" s="1085" t="str">
        <f t="shared" si="12"/>
        <v>#REF!</v>
      </c>
      <c r="AC194" s="1105" t="str">
        <f t="shared" si="13"/>
        <v>#REF!</v>
      </c>
      <c r="AD194" s="1105" t="str">
        <f t="shared" si="14"/>
        <v>#REF!</v>
      </c>
      <c r="AE194" s="1105" t="str">
        <f t="shared" si="15"/>
        <v>#REF!</v>
      </c>
      <c r="AF194" s="270"/>
      <c r="AG194" s="1205"/>
      <c r="AH194" s="1090">
        <f t="shared" si="16"/>
        <v>23</v>
      </c>
      <c r="AI194" s="1090"/>
    </row>
    <row r="195" ht="15.75" customHeight="1">
      <c r="A195" s="1107">
        <v>196.0</v>
      </c>
      <c r="B195" s="1276">
        <v>469441.0</v>
      </c>
      <c r="C195" s="1211" t="s">
        <v>2299</v>
      </c>
      <c r="D195" s="1211" t="s">
        <v>2300</v>
      </c>
      <c r="E195" s="1211" t="s">
        <v>511</v>
      </c>
      <c r="F195" s="1211" t="s">
        <v>546</v>
      </c>
      <c r="G195" s="1211" t="s">
        <v>771</v>
      </c>
      <c r="H195" s="1211" t="s">
        <v>547</v>
      </c>
      <c r="I195" s="1100" t="str">
        <f t="shared" si="24"/>
        <v>#REF!</v>
      </c>
      <c r="J195" s="413">
        <v>10.0</v>
      </c>
      <c r="K195" s="229">
        <v>2024.0</v>
      </c>
      <c r="L195" s="1277">
        <v>45566.0</v>
      </c>
      <c r="M195" s="1366">
        <v>45596.0</v>
      </c>
      <c r="N195" s="490">
        <v>22.0</v>
      </c>
      <c r="O195" s="1084">
        <f t="shared" si="18"/>
        <v>0.9565217391</v>
      </c>
      <c r="P195" s="231" t="str">
        <f t="shared" si="19"/>
        <v>#REF!</v>
      </c>
      <c r="Q195" s="1103" t="str">
        <f t="shared" si="34"/>
        <v>#REF!</v>
      </c>
      <c r="R195" s="1101"/>
      <c r="S195" s="1276" t="s">
        <v>525</v>
      </c>
      <c r="T195" s="1211" t="s">
        <v>1515</v>
      </c>
      <c r="U195" s="490" t="str">
        <f t="shared" si="5"/>
        <v>#REF!</v>
      </c>
      <c r="V195" s="1102" t="str">
        <f t="shared" si="6"/>
        <v>#REF!</v>
      </c>
      <c r="W195" s="1102" t="str">
        <f t="shared" si="33"/>
        <v>#REF!</v>
      </c>
      <c r="X195" s="1102" t="str">
        <f t="shared" si="8"/>
        <v>#REF!</v>
      </c>
      <c r="Y195" s="1103">
        <f t="shared" si="9"/>
        <v>0.9565217391</v>
      </c>
      <c r="Z195" s="1104" t="str">
        <f t="shared" si="10"/>
        <v>#REF!</v>
      </c>
      <c r="AA195" s="1085" t="str">
        <f t="shared" si="11"/>
        <v>#REF!</v>
      </c>
      <c r="AB195" s="1085" t="str">
        <f t="shared" si="12"/>
        <v>#REF!</v>
      </c>
      <c r="AC195" s="1105" t="str">
        <f t="shared" si="13"/>
        <v>#REF!</v>
      </c>
      <c r="AD195" s="1105" t="str">
        <f t="shared" si="14"/>
        <v>#REF!</v>
      </c>
      <c r="AE195" s="1105" t="str">
        <f t="shared" si="15"/>
        <v>#REF!</v>
      </c>
      <c r="AF195" s="270"/>
      <c r="AG195" s="1205"/>
      <c r="AH195" s="1090">
        <f t="shared" si="16"/>
        <v>22</v>
      </c>
      <c r="AI195" s="1090"/>
    </row>
    <row r="196" ht="15.75" customHeight="1">
      <c r="A196" s="1098">
        <v>197.0</v>
      </c>
      <c r="B196" s="1276">
        <v>469443.0</v>
      </c>
      <c r="C196" s="1211" t="s">
        <v>2301</v>
      </c>
      <c r="D196" s="1211" t="s">
        <v>2302</v>
      </c>
      <c r="E196" s="1211" t="s">
        <v>511</v>
      </c>
      <c r="F196" s="1211" t="s">
        <v>512</v>
      </c>
      <c r="G196" s="1211" t="s">
        <v>790</v>
      </c>
      <c r="H196" s="1211" t="s">
        <v>531</v>
      </c>
      <c r="I196" s="1100" t="str">
        <f t="shared" si="24"/>
        <v>#REF!</v>
      </c>
      <c r="J196" s="413">
        <v>10.0</v>
      </c>
      <c r="K196" s="229">
        <v>2024.0</v>
      </c>
      <c r="L196" s="1277">
        <v>45566.0</v>
      </c>
      <c r="M196" s="1366">
        <v>45596.0</v>
      </c>
      <c r="N196" s="490">
        <v>23.0</v>
      </c>
      <c r="O196" s="1084">
        <f t="shared" si="18"/>
        <v>1</v>
      </c>
      <c r="P196" s="231" t="str">
        <f t="shared" si="19"/>
        <v>#REF!</v>
      </c>
      <c r="Q196" s="1103" t="str">
        <f t="shared" si="34"/>
        <v>#REF!</v>
      </c>
      <c r="R196" s="1101"/>
      <c r="S196" s="1276" t="s">
        <v>525</v>
      </c>
      <c r="T196" s="1211" t="s">
        <v>1515</v>
      </c>
      <c r="U196" s="490" t="str">
        <f t="shared" si="5"/>
        <v>#REF!</v>
      </c>
      <c r="V196" s="1102" t="str">
        <f t="shared" si="6"/>
        <v>#REF!</v>
      </c>
      <c r="W196" s="1102" t="str">
        <f t="shared" si="33"/>
        <v>#REF!</v>
      </c>
      <c r="X196" s="1102" t="str">
        <f t="shared" si="8"/>
        <v>#REF!</v>
      </c>
      <c r="Y196" s="1103">
        <f t="shared" si="9"/>
        <v>1</v>
      </c>
      <c r="Z196" s="1104" t="str">
        <f t="shared" si="10"/>
        <v>#REF!</v>
      </c>
      <c r="AA196" s="1085" t="str">
        <f t="shared" si="11"/>
        <v>#REF!</v>
      </c>
      <c r="AB196" s="1085" t="str">
        <f t="shared" si="12"/>
        <v>#REF!</v>
      </c>
      <c r="AC196" s="1105" t="str">
        <f t="shared" si="13"/>
        <v>#REF!</v>
      </c>
      <c r="AD196" s="1105" t="str">
        <f t="shared" si="14"/>
        <v>#REF!</v>
      </c>
      <c r="AE196" s="1105" t="str">
        <f t="shared" si="15"/>
        <v>#REF!</v>
      </c>
      <c r="AF196" s="270"/>
      <c r="AG196" s="1205"/>
      <c r="AH196" s="1090">
        <f t="shared" si="16"/>
        <v>23</v>
      </c>
      <c r="AI196" s="1090"/>
    </row>
    <row r="197" ht="15.75" customHeight="1">
      <c r="A197" s="1107">
        <v>198.0</v>
      </c>
      <c r="B197" s="1276">
        <v>470691.0</v>
      </c>
      <c r="C197" s="1211" t="s">
        <v>2318</v>
      </c>
      <c r="D197" s="1211" t="s">
        <v>2319</v>
      </c>
      <c r="E197" s="1211" t="s">
        <v>511</v>
      </c>
      <c r="F197" s="1211" t="s">
        <v>512</v>
      </c>
      <c r="G197" s="1211" t="s">
        <v>790</v>
      </c>
      <c r="H197" s="1211" t="s">
        <v>531</v>
      </c>
      <c r="I197" s="1100" t="str">
        <f t="shared" si="24"/>
        <v>#REF!</v>
      </c>
      <c r="J197" s="413">
        <v>10.0</v>
      </c>
      <c r="K197" s="229">
        <v>2024.0</v>
      </c>
      <c r="L197" s="1277">
        <v>45572.0</v>
      </c>
      <c r="M197" s="1366">
        <v>45596.0</v>
      </c>
      <c r="N197" s="490">
        <v>19.0</v>
      </c>
      <c r="O197" s="1084">
        <f t="shared" si="18"/>
        <v>0.8260869565</v>
      </c>
      <c r="P197" s="231" t="str">
        <f t="shared" si="19"/>
        <v>#REF!</v>
      </c>
      <c r="Q197" s="1103" t="str">
        <f t="shared" si="34"/>
        <v>#REF!</v>
      </c>
      <c r="R197" s="1101"/>
      <c r="S197" s="1276" t="s">
        <v>525</v>
      </c>
      <c r="T197" s="1211" t="s">
        <v>1515</v>
      </c>
      <c r="U197" s="490" t="str">
        <f t="shared" si="5"/>
        <v>#REF!</v>
      </c>
      <c r="V197" s="1102" t="str">
        <f t="shared" si="6"/>
        <v>#REF!</v>
      </c>
      <c r="W197" s="1102" t="str">
        <f t="shared" si="33"/>
        <v>#REF!</v>
      </c>
      <c r="X197" s="1102" t="str">
        <f t="shared" si="8"/>
        <v>#REF!</v>
      </c>
      <c r="Y197" s="1103">
        <f t="shared" si="9"/>
        <v>0.8260869565</v>
      </c>
      <c r="Z197" s="1104" t="str">
        <f t="shared" si="10"/>
        <v>#REF!</v>
      </c>
      <c r="AA197" s="1085" t="str">
        <f t="shared" si="11"/>
        <v>#REF!</v>
      </c>
      <c r="AB197" s="1085" t="str">
        <f t="shared" si="12"/>
        <v>#REF!</v>
      </c>
      <c r="AC197" s="1105" t="str">
        <f t="shared" si="13"/>
        <v>#REF!</v>
      </c>
      <c r="AD197" s="1105" t="str">
        <f t="shared" si="14"/>
        <v>#REF!</v>
      </c>
      <c r="AE197" s="1105" t="str">
        <f t="shared" si="15"/>
        <v>#REF!</v>
      </c>
      <c r="AF197" s="270"/>
      <c r="AG197" s="1205"/>
      <c r="AH197" s="1090">
        <f t="shared" si="16"/>
        <v>19</v>
      </c>
      <c r="AI197" s="1090"/>
    </row>
    <row r="198" ht="15.75" customHeight="1">
      <c r="A198" s="1098">
        <v>199.0</v>
      </c>
      <c r="B198" s="1276">
        <v>470939.0</v>
      </c>
      <c r="C198" s="1211" t="s">
        <v>2320</v>
      </c>
      <c r="D198" s="1211" t="s">
        <v>2321</v>
      </c>
      <c r="E198" s="1211" t="s">
        <v>511</v>
      </c>
      <c r="F198" s="1211" t="s">
        <v>512</v>
      </c>
      <c r="G198" s="1211" t="s">
        <v>771</v>
      </c>
      <c r="H198" s="1211" t="s">
        <v>541</v>
      </c>
      <c r="I198" s="1100" t="str">
        <f t="shared" si="24"/>
        <v>#REF!</v>
      </c>
      <c r="J198" s="413">
        <v>10.0</v>
      </c>
      <c r="K198" s="229">
        <v>2024.0</v>
      </c>
      <c r="L198" s="1277">
        <v>45579.0</v>
      </c>
      <c r="M198" s="1366">
        <v>45596.0</v>
      </c>
      <c r="N198" s="490">
        <v>13.5</v>
      </c>
      <c r="O198" s="1084">
        <f t="shared" si="18"/>
        <v>0.5869565217</v>
      </c>
      <c r="P198" s="231" t="str">
        <f t="shared" si="19"/>
        <v>#REF!</v>
      </c>
      <c r="Q198" s="1103" t="str">
        <f t="shared" si="34"/>
        <v>#REF!</v>
      </c>
      <c r="R198" s="1101"/>
      <c r="S198" s="1276" t="s">
        <v>525</v>
      </c>
      <c r="T198" s="1211" t="s">
        <v>1515</v>
      </c>
      <c r="U198" s="490" t="str">
        <f t="shared" si="5"/>
        <v>#REF!</v>
      </c>
      <c r="V198" s="1102" t="str">
        <f t="shared" si="6"/>
        <v>#REF!</v>
      </c>
      <c r="W198" s="1102" t="str">
        <f t="shared" si="33"/>
        <v>#REF!</v>
      </c>
      <c r="X198" s="1102" t="str">
        <f t="shared" si="8"/>
        <v>#REF!</v>
      </c>
      <c r="Y198" s="1103">
        <f t="shared" si="9"/>
        <v>0.5869565217</v>
      </c>
      <c r="Z198" s="1104" t="str">
        <f t="shared" si="10"/>
        <v>#REF!</v>
      </c>
      <c r="AA198" s="1085" t="str">
        <f t="shared" si="11"/>
        <v>#REF!</v>
      </c>
      <c r="AB198" s="1085" t="str">
        <f t="shared" si="12"/>
        <v>#REF!</v>
      </c>
      <c r="AC198" s="1105" t="str">
        <f t="shared" si="13"/>
        <v>#REF!</v>
      </c>
      <c r="AD198" s="1105" t="str">
        <f t="shared" si="14"/>
        <v>#REF!</v>
      </c>
      <c r="AE198" s="1105" t="str">
        <f t="shared" si="15"/>
        <v>#REF!</v>
      </c>
      <c r="AF198" s="270"/>
      <c r="AG198" s="1205"/>
      <c r="AH198" s="1090">
        <f t="shared" si="16"/>
        <v>13.5</v>
      </c>
      <c r="AI198" s="1090"/>
    </row>
    <row r="199" ht="15.75" customHeight="1">
      <c r="A199" s="1107">
        <v>200.0</v>
      </c>
      <c r="B199" s="1276">
        <v>470928.0</v>
      </c>
      <c r="C199" s="1211" t="s">
        <v>2322</v>
      </c>
      <c r="D199" s="1211" t="s">
        <v>2323</v>
      </c>
      <c r="E199" s="1211" t="s">
        <v>511</v>
      </c>
      <c r="F199" s="1211" t="s">
        <v>546</v>
      </c>
      <c r="G199" s="1211" t="s">
        <v>790</v>
      </c>
      <c r="H199" s="1211" t="s">
        <v>616</v>
      </c>
      <c r="I199" s="1100" t="str">
        <f t="shared" si="24"/>
        <v>#REF!</v>
      </c>
      <c r="J199" s="413">
        <v>10.0</v>
      </c>
      <c r="K199" s="229">
        <v>2024.0</v>
      </c>
      <c r="L199" s="1277">
        <v>45579.0</v>
      </c>
      <c r="M199" s="1366">
        <v>45596.0</v>
      </c>
      <c r="N199" s="490">
        <v>13.5</v>
      </c>
      <c r="O199" s="1084">
        <f t="shared" si="18"/>
        <v>0.5869565217</v>
      </c>
      <c r="P199" s="231" t="str">
        <f t="shared" si="19"/>
        <v>#REF!</v>
      </c>
      <c r="Q199" s="1103" t="str">
        <f t="shared" si="34"/>
        <v>#REF!</v>
      </c>
      <c r="R199" s="1101"/>
      <c r="S199" s="1276" t="s">
        <v>525</v>
      </c>
      <c r="T199" s="1211" t="s">
        <v>1515</v>
      </c>
      <c r="U199" s="490" t="str">
        <f t="shared" si="5"/>
        <v>#REF!</v>
      </c>
      <c r="V199" s="1102" t="str">
        <f t="shared" si="6"/>
        <v>#REF!</v>
      </c>
      <c r="W199" s="1102" t="str">
        <f t="shared" si="33"/>
        <v>#REF!</v>
      </c>
      <c r="X199" s="1102" t="str">
        <f t="shared" si="8"/>
        <v>#REF!</v>
      </c>
      <c r="Y199" s="1103">
        <f t="shared" si="9"/>
        <v>0.5869565217</v>
      </c>
      <c r="Z199" s="1104" t="str">
        <f t="shared" si="10"/>
        <v>#REF!</v>
      </c>
      <c r="AA199" s="1085" t="str">
        <f t="shared" si="11"/>
        <v>#REF!</v>
      </c>
      <c r="AB199" s="1085" t="str">
        <f t="shared" si="12"/>
        <v>#REF!</v>
      </c>
      <c r="AC199" s="1105" t="str">
        <f t="shared" si="13"/>
        <v>#REF!</v>
      </c>
      <c r="AD199" s="1105" t="str">
        <f t="shared" si="14"/>
        <v>#REF!</v>
      </c>
      <c r="AE199" s="1105" t="str">
        <f t="shared" si="15"/>
        <v>#REF!</v>
      </c>
      <c r="AF199" s="270"/>
      <c r="AG199" s="1205"/>
      <c r="AH199" s="1090">
        <f t="shared" si="16"/>
        <v>13.5</v>
      </c>
      <c r="AI199" s="1090"/>
    </row>
    <row r="200" ht="15.75" customHeight="1">
      <c r="A200" s="1098">
        <v>201.0</v>
      </c>
      <c r="B200" s="1276">
        <v>430756.0</v>
      </c>
      <c r="C200" s="1211" t="s">
        <v>1523</v>
      </c>
      <c r="D200" s="1211" t="s">
        <v>2324</v>
      </c>
      <c r="E200" s="1211" t="s">
        <v>511</v>
      </c>
      <c r="F200" s="1211" t="s">
        <v>564</v>
      </c>
      <c r="G200" s="1211" t="s">
        <v>790</v>
      </c>
      <c r="H200" s="1211" t="s">
        <v>565</v>
      </c>
      <c r="I200" s="1100" t="str">
        <f t="shared" si="24"/>
        <v>#REF!</v>
      </c>
      <c r="J200" s="413">
        <v>10.0</v>
      </c>
      <c r="K200" s="229">
        <v>2024.0</v>
      </c>
      <c r="L200" s="1277">
        <v>45579.0</v>
      </c>
      <c r="M200" s="1366">
        <v>45596.0</v>
      </c>
      <c r="N200" s="490">
        <v>13.0</v>
      </c>
      <c r="O200" s="1084">
        <f t="shared" si="18"/>
        <v>0.5652173913</v>
      </c>
      <c r="P200" s="231" t="str">
        <f t="shared" si="19"/>
        <v>#REF!</v>
      </c>
      <c r="Q200" s="1103" t="str">
        <f t="shared" si="34"/>
        <v>#REF!</v>
      </c>
      <c r="R200" s="1101"/>
      <c r="S200" s="1276" t="s">
        <v>525</v>
      </c>
      <c r="T200" s="1211" t="s">
        <v>1515</v>
      </c>
      <c r="U200" s="490" t="str">
        <f t="shared" si="5"/>
        <v>#REF!</v>
      </c>
      <c r="V200" s="1102" t="str">
        <f t="shared" si="6"/>
        <v>#REF!</v>
      </c>
      <c r="W200" s="1102" t="str">
        <f t="shared" si="33"/>
        <v>#REF!</v>
      </c>
      <c r="X200" s="1102" t="str">
        <f t="shared" si="8"/>
        <v>#REF!</v>
      </c>
      <c r="Y200" s="1103">
        <f t="shared" si="9"/>
        <v>0.5652173913</v>
      </c>
      <c r="Z200" s="1104" t="str">
        <f t="shared" si="10"/>
        <v>#REF!</v>
      </c>
      <c r="AA200" s="1085" t="str">
        <f t="shared" si="11"/>
        <v>#REF!</v>
      </c>
      <c r="AB200" s="1085" t="str">
        <f t="shared" si="12"/>
        <v>#REF!</v>
      </c>
      <c r="AC200" s="1105" t="str">
        <f t="shared" si="13"/>
        <v>#REF!</v>
      </c>
      <c r="AD200" s="1105" t="str">
        <f t="shared" si="14"/>
        <v>#REF!</v>
      </c>
      <c r="AE200" s="1105" t="str">
        <f t="shared" si="15"/>
        <v>#REF!</v>
      </c>
      <c r="AF200" s="270"/>
      <c r="AG200" s="1205"/>
      <c r="AH200" s="1090">
        <f t="shared" si="16"/>
        <v>13</v>
      </c>
      <c r="AI200" s="1090"/>
    </row>
    <row r="201" ht="15.75" customHeight="1">
      <c r="A201" s="1089"/>
      <c r="B201" s="1089"/>
      <c r="C201" s="1304"/>
      <c r="D201" s="1304"/>
      <c r="E201" s="1304"/>
      <c r="F201" s="1089"/>
      <c r="G201" s="1089"/>
      <c r="H201" s="1089"/>
      <c r="I201" s="1090"/>
      <c r="J201" s="1089"/>
      <c r="K201" s="1089"/>
      <c r="L201" s="1308"/>
      <c r="M201" s="1089"/>
      <c r="N201" s="1309"/>
      <c r="O201" s="1309"/>
      <c r="P201" s="1310"/>
      <c r="Q201" s="1310"/>
      <c r="R201" s="1309"/>
      <c r="S201" s="1089"/>
      <c r="T201" s="1304"/>
      <c r="U201" s="1309"/>
      <c r="V201" s="1310"/>
      <c r="W201" s="1310"/>
      <c r="X201" s="1310"/>
      <c r="Y201" s="1310"/>
      <c r="Z201" s="1311"/>
      <c r="AA201" s="1312"/>
      <c r="AB201" s="1312"/>
      <c r="AC201" s="1088"/>
      <c r="AD201" s="1088"/>
      <c r="AE201" s="1088"/>
      <c r="AF201" s="1089"/>
      <c r="AG201" s="1090"/>
      <c r="AH201" s="1090"/>
      <c r="AI201" s="1090"/>
    </row>
    <row r="202" ht="15.75" customHeight="1">
      <c r="A202" s="1089"/>
      <c r="B202" s="1089"/>
      <c r="C202" s="1304"/>
      <c r="D202" s="1304"/>
      <c r="E202" s="1304"/>
      <c r="F202" s="1089"/>
      <c r="G202" s="1089"/>
      <c r="H202" s="1089"/>
      <c r="I202" s="1090"/>
      <c r="J202" s="1089"/>
      <c r="K202" s="1089"/>
      <c r="L202" s="1308"/>
      <c r="M202" s="1089"/>
      <c r="N202" s="1309"/>
      <c r="O202" s="1309"/>
      <c r="P202" s="1310"/>
      <c r="Q202" s="1310"/>
      <c r="R202" s="1309"/>
      <c r="S202" s="1089"/>
      <c r="T202" s="1304"/>
      <c r="U202" s="1309"/>
      <c r="V202" s="1310"/>
      <c r="W202" s="1310"/>
      <c r="X202" s="1310"/>
      <c r="Y202" s="1310"/>
      <c r="Z202" s="1311"/>
      <c r="AA202" s="1312"/>
      <c r="AB202" s="1312"/>
      <c r="AC202" s="1088"/>
      <c r="AD202" s="1088"/>
      <c r="AE202" s="1088"/>
      <c r="AF202" s="1089"/>
      <c r="AG202" s="1090"/>
      <c r="AH202" s="1090"/>
      <c r="AI202" s="1090"/>
    </row>
    <row r="203" ht="15.75" customHeight="1">
      <c r="A203" s="1089"/>
      <c r="B203" s="1089"/>
      <c r="C203" s="1304"/>
      <c r="D203" s="1304"/>
      <c r="E203" s="1304"/>
      <c r="F203" s="1089"/>
      <c r="G203" s="1089"/>
      <c r="H203" s="1089"/>
      <c r="I203" s="1090"/>
      <c r="J203" s="1089"/>
      <c r="K203" s="1089"/>
      <c r="L203" s="1308"/>
      <c r="M203" s="1089"/>
      <c r="N203" s="1309"/>
      <c r="O203" s="1309"/>
      <c r="P203" s="1310"/>
      <c r="Q203" s="1310"/>
      <c r="R203" s="1309"/>
      <c r="S203" s="1089"/>
      <c r="T203" s="1304"/>
      <c r="U203" s="1309"/>
      <c r="V203" s="1310"/>
      <c r="W203" s="1310"/>
      <c r="X203" s="1310"/>
      <c r="Y203" s="1310"/>
      <c r="Z203" s="1311"/>
      <c r="AA203" s="1312"/>
      <c r="AB203" s="1312"/>
      <c r="AC203" s="1088"/>
      <c r="AD203" s="1088"/>
      <c r="AE203" s="1088"/>
      <c r="AF203" s="1089"/>
      <c r="AG203" s="1090"/>
      <c r="AH203" s="1090"/>
      <c r="AI203" s="1090"/>
    </row>
    <row r="204" ht="15.75" customHeight="1">
      <c r="A204" s="1089"/>
      <c r="B204" s="1089"/>
      <c r="C204" s="1304"/>
      <c r="D204" s="1304"/>
      <c r="E204" s="1304"/>
      <c r="F204" s="1089"/>
      <c r="G204" s="1089"/>
      <c r="H204" s="1089"/>
      <c r="I204" s="1090"/>
      <c r="J204" s="1089"/>
      <c r="K204" s="1089"/>
      <c r="L204" s="1308"/>
      <c r="M204" s="1089"/>
      <c r="N204" s="1309"/>
      <c r="O204" s="1309"/>
      <c r="P204" s="1310"/>
      <c r="Q204" s="1310"/>
      <c r="R204" s="1309"/>
      <c r="S204" s="1089"/>
      <c r="T204" s="1304"/>
      <c r="U204" s="1309"/>
      <c r="V204" s="1310"/>
      <c r="W204" s="1310"/>
      <c r="X204" s="1310"/>
      <c r="Y204" s="1310"/>
      <c r="Z204" s="1311"/>
      <c r="AA204" s="1312"/>
      <c r="AB204" s="1312"/>
      <c r="AC204" s="1088"/>
      <c r="AD204" s="1088"/>
      <c r="AE204" s="1088"/>
      <c r="AF204" s="1089"/>
      <c r="AG204" s="1090"/>
      <c r="AH204" s="1090"/>
      <c r="AI204" s="1090"/>
    </row>
    <row r="205" ht="15.75" customHeight="1">
      <c r="A205" s="1089"/>
      <c r="B205" s="1089"/>
      <c r="C205" s="1304"/>
      <c r="D205" s="1304"/>
      <c r="E205" s="1304"/>
      <c r="F205" s="1089"/>
      <c r="G205" s="1089"/>
      <c r="H205" s="1089"/>
      <c r="I205" s="1090"/>
      <c r="J205" s="1089"/>
      <c r="K205" s="1089"/>
      <c r="L205" s="1308"/>
      <c r="M205" s="1089"/>
      <c r="N205" s="1309"/>
      <c r="O205" s="1309"/>
      <c r="P205" s="1310"/>
      <c r="Q205" s="1310"/>
      <c r="R205" s="1309"/>
      <c r="S205" s="1089"/>
      <c r="T205" s="1304"/>
      <c r="U205" s="1309"/>
      <c r="V205" s="1310"/>
      <c r="W205" s="1310"/>
      <c r="X205" s="1310"/>
      <c r="Y205" s="1310"/>
      <c r="Z205" s="1311"/>
      <c r="AA205" s="1312"/>
      <c r="AB205" s="1312"/>
      <c r="AC205" s="1088"/>
      <c r="AD205" s="1088"/>
      <c r="AE205" s="1088"/>
      <c r="AF205" s="1089"/>
      <c r="AG205" s="1090"/>
      <c r="AH205" s="1090"/>
      <c r="AI205" s="1090"/>
    </row>
    <row r="206" ht="15.75" customHeight="1">
      <c r="A206" s="1089"/>
      <c r="B206" s="1089"/>
      <c r="C206" s="1304"/>
      <c r="D206" s="1304"/>
      <c r="E206" s="1304"/>
      <c r="F206" s="1089"/>
      <c r="G206" s="1089"/>
      <c r="H206" s="1089"/>
      <c r="I206" s="1090"/>
      <c r="J206" s="1089"/>
      <c r="K206" s="1089"/>
      <c r="L206" s="1308"/>
      <c r="M206" s="1089"/>
      <c r="N206" s="1309"/>
      <c r="O206" s="1309"/>
      <c r="P206" s="1310"/>
      <c r="Q206" s="1310"/>
      <c r="R206" s="1309"/>
      <c r="S206" s="1089"/>
      <c r="T206" s="1304"/>
      <c r="U206" s="1309"/>
      <c r="V206" s="1310"/>
      <c r="W206" s="1310"/>
      <c r="X206" s="1310"/>
      <c r="Y206" s="1310"/>
      <c r="Z206" s="1311"/>
      <c r="AA206" s="1312"/>
      <c r="AB206" s="1312"/>
      <c r="AC206" s="1088"/>
      <c r="AD206" s="1088"/>
      <c r="AE206" s="1088"/>
      <c r="AF206" s="1089"/>
      <c r="AG206" s="1090"/>
      <c r="AH206" s="1090"/>
      <c r="AI206" s="1090"/>
    </row>
    <row r="207" ht="15.75" customHeight="1">
      <c r="A207" s="1089"/>
      <c r="B207" s="1089"/>
      <c r="C207" s="1304"/>
      <c r="D207" s="1304"/>
      <c r="E207" s="1304"/>
      <c r="F207" s="1089"/>
      <c r="G207" s="1089"/>
      <c r="H207" s="1089"/>
      <c r="I207" s="1090"/>
      <c r="J207" s="1089"/>
      <c r="K207" s="1089"/>
      <c r="L207" s="1308"/>
      <c r="M207" s="1089"/>
      <c r="N207" s="1309"/>
      <c r="O207" s="1309"/>
      <c r="P207" s="1310"/>
      <c r="Q207" s="1310"/>
      <c r="R207" s="1309"/>
      <c r="S207" s="1089"/>
      <c r="T207" s="1304"/>
      <c r="U207" s="1309"/>
      <c r="V207" s="1310"/>
      <c r="W207" s="1310"/>
      <c r="X207" s="1310"/>
      <c r="Y207" s="1310"/>
      <c r="Z207" s="1311"/>
      <c r="AA207" s="1312"/>
      <c r="AB207" s="1312"/>
      <c r="AC207" s="1088"/>
      <c r="AD207" s="1088"/>
      <c r="AE207" s="1088"/>
      <c r="AF207" s="1089"/>
      <c r="AG207" s="1090"/>
      <c r="AH207" s="1090"/>
      <c r="AI207" s="1090"/>
    </row>
    <row r="208" ht="15.75" customHeight="1">
      <c r="A208" s="1089"/>
      <c r="B208" s="1089"/>
      <c r="C208" s="1304"/>
      <c r="D208" s="1304"/>
      <c r="E208" s="1304"/>
      <c r="F208" s="1089"/>
      <c r="G208" s="1089"/>
      <c r="H208" s="1089"/>
      <c r="I208" s="1090"/>
      <c r="J208" s="1089"/>
      <c r="K208" s="1089"/>
      <c r="L208" s="1308"/>
      <c r="M208" s="1089"/>
      <c r="N208" s="1309"/>
      <c r="O208" s="1309"/>
      <c r="P208" s="1310"/>
      <c r="Q208" s="1310"/>
      <c r="R208" s="1309"/>
      <c r="S208" s="1089"/>
      <c r="T208" s="1304"/>
      <c r="U208" s="1309"/>
      <c r="V208" s="1310"/>
      <c r="W208" s="1310"/>
      <c r="X208" s="1310"/>
      <c r="Y208" s="1310"/>
      <c r="Z208" s="1311"/>
      <c r="AA208" s="1312"/>
      <c r="AB208" s="1312"/>
      <c r="AC208" s="1088"/>
      <c r="AD208" s="1088"/>
      <c r="AE208" s="1088"/>
      <c r="AF208" s="1089"/>
      <c r="AG208" s="1090"/>
      <c r="AH208" s="1090"/>
      <c r="AI208" s="1090"/>
    </row>
    <row r="209" ht="15.75" customHeight="1">
      <c r="A209" s="1089"/>
      <c r="B209" s="1089"/>
      <c r="C209" s="1304"/>
      <c r="D209" s="1304"/>
      <c r="E209" s="1304"/>
      <c r="F209" s="1089"/>
      <c r="G209" s="1089"/>
      <c r="H209" s="1089"/>
      <c r="I209" s="1090"/>
      <c r="J209" s="1089"/>
      <c r="K209" s="1089"/>
      <c r="L209" s="1308"/>
      <c r="M209" s="1089"/>
      <c r="N209" s="1309"/>
      <c r="O209" s="1309"/>
      <c r="P209" s="1310"/>
      <c r="Q209" s="1310"/>
      <c r="R209" s="1309"/>
      <c r="S209" s="1089"/>
      <c r="T209" s="1304"/>
      <c r="U209" s="1309"/>
      <c r="V209" s="1310"/>
      <c r="W209" s="1310"/>
      <c r="X209" s="1310"/>
      <c r="Y209" s="1310"/>
      <c r="Z209" s="1311"/>
      <c r="AA209" s="1312"/>
      <c r="AB209" s="1312"/>
      <c r="AC209" s="1088"/>
      <c r="AD209" s="1088"/>
      <c r="AE209" s="1088"/>
      <c r="AF209" s="1089"/>
      <c r="AG209" s="1090"/>
      <c r="AH209" s="1090"/>
      <c r="AI209" s="1090"/>
    </row>
    <row r="210" ht="15.75" customHeight="1">
      <c r="A210" s="1089"/>
      <c r="B210" s="1089"/>
      <c r="C210" s="1304"/>
      <c r="D210" s="1304"/>
      <c r="E210" s="1304"/>
      <c r="F210" s="1089"/>
      <c r="G210" s="1089"/>
      <c r="H210" s="1089"/>
      <c r="I210" s="1090"/>
      <c r="J210" s="1089"/>
      <c r="K210" s="1089"/>
      <c r="L210" s="1308"/>
      <c r="M210" s="1089"/>
      <c r="N210" s="1309"/>
      <c r="O210" s="1309"/>
      <c r="P210" s="1310"/>
      <c r="Q210" s="1310"/>
      <c r="R210" s="1309"/>
      <c r="S210" s="1089"/>
      <c r="T210" s="1304"/>
      <c r="U210" s="1309"/>
      <c r="V210" s="1310"/>
      <c r="W210" s="1310"/>
      <c r="X210" s="1310"/>
      <c r="Y210" s="1310"/>
      <c r="Z210" s="1311"/>
      <c r="AA210" s="1312"/>
      <c r="AB210" s="1312"/>
      <c r="AC210" s="1088"/>
      <c r="AD210" s="1088"/>
      <c r="AE210" s="1088"/>
      <c r="AF210" s="1089"/>
      <c r="AG210" s="1090"/>
      <c r="AH210" s="1090"/>
      <c r="AI210" s="1090"/>
    </row>
    <row r="211" ht="15.75" customHeight="1">
      <c r="A211" s="1089"/>
      <c r="B211" s="1089"/>
      <c r="C211" s="1304"/>
      <c r="D211" s="1304"/>
      <c r="E211" s="1304"/>
      <c r="F211" s="1089"/>
      <c r="G211" s="1089"/>
      <c r="H211" s="1089"/>
      <c r="I211" s="1090"/>
      <c r="J211" s="1089"/>
      <c r="K211" s="1089"/>
      <c r="L211" s="1308"/>
      <c r="M211" s="1089"/>
      <c r="N211" s="1309"/>
      <c r="O211" s="1309"/>
      <c r="P211" s="1310"/>
      <c r="Q211" s="1310"/>
      <c r="R211" s="1309"/>
      <c r="S211" s="1089"/>
      <c r="T211" s="1304"/>
      <c r="U211" s="1309"/>
      <c r="V211" s="1310"/>
      <c r="W211" s="1310"/>
      <c r="X211" s="1310"/>
      <c r="Y211" s="1310"/>
      <c r="Z211" s="1311"/>
      <c r="AA211" s="1312"/>
      <c r="AB211" s="1312"/>
      <c r="AC211" s="1088"/>
      <c r="AD211" s="1088"/>
      <c r="AE211" s="1088"/>
      <c r="AF211" s="1089"/>
      <c r="AG211" s="1090"/>
      <c r="AH211" s="1090"/>
      <c r="AI211" s="1090"/>
    </row>
    <row r="212" ht="15.75" customHeight="1">
      <c r="A212" s="1089"/>
      <c r="B212" s="1089"/>
      <c r="C212" s="1304"/>
      <c r="D212" s="1304"/>
      <c r="E212" s="1304"/>
      <c r="F212" s="1089"/>
      <c r="G212" s="1089"/>
      <c r="H212" s="1089"/>
      <c r="I212" s="1090"/>
      <c r="J212" s="1089"/>
      <c r="K212" s="1089"/>
      <c r="L212" s="1308"/>
      <c r="M212" s="1089"/>
      <c r="N212" s="1309"/>
      <c r="O212" s="1309"/>
      <c r="P212" s="1310"/>
      <c r="Q212" s="1310"/>
      <c r="R212" s="1309"/>
      <c r="S212" s="1089"/>
      <c r="T212" s="1304"/>
      <c r="U212" s="1309"/>
      <c r="V212" s="1310"/>
      <c r="W212" s="1310"/>
      <c r="X212" s="1310"/>
      <c r="Y212" s="1310"/>
      <c r="Z212" s="1311"/>
      <c r="AA212" s="1312"/>
      <c r="AB212" s="1312"/>
      <c r="AC212" s="1088"/>
      <c r="AD212" s="1088"/>
      <c r="AE212" s="1088"/>
      <c r="AF212" s="1089"/>
      <c r="AG212" s="1090"/>
      <c r="AH212" s="1090"/>
      <c r="AI212" s="1090"/>
    </row>
    <row r="213" ht="15.75" customHeight="1">
      <c r="A213" s="1089"/>
      <c r="B213" s="1089"/>
      <c r="C213" s="1304"/>
      <c r="D213" s="1304"/>
      <c r="E213" s="1304"/>
      <c r="F213" s="1089"/>
      <c r="G213" s="1089"/>
      <c r="H213" s="1089"/>
      <c r="I213" s="1090"/>
      <c r="J213" s="1089"/>
      <c r="K213" s="1089"/>
      <c r="L213" s="1308"/>
      <c r="M213" s="1089"/>
      <c r="N213" s="1309"/>
      <c r="O213" s="1309"/>
      <c r="P213" s="1310"/>
      <c r="Q213" s="1310"/>
      <c r="R213" s="1309"/>
      <c r="S213" s="1089"/>
      <c r="T213" s="1304"/>
      <c r="U213" s="1309"/>
      <c r="V213" s="1310"/>
      <c r="W213" s="1310"/>
      <c r="X213" s="1310"/>
      <c r="Y213" s="1310"/>
      <c r="Z213" s="1311"/>
      <c r="AA213" s="1312"/>
      <c r="AB213" s="1312"/>
      <c r="AC213" s="1088"/>
      <c r="AD213" s="1088"/>
      <c r="AE213" s="1088"/>
      <c r="AF213" s="1089"/>
      <c r="AG213" s="1090"/>
      <c r="AH213" s="1090"/>
      <c r="AI213" s="1090"/>
    </row>
    <row r="214" ht="15.75" customHeight="1">
      <c r="A214" s="1089"/>
      <c r="B214" s="1089"/>
      <c r="C214" s="1304"/>
      <c r="D214" s="1304"/>
      <c r="E214" s="1304"/>
      <c r="F214" s="1089"/>
      <c r="G214" s="1089"/>
      <c r="H214" s="1089"/>
      <c r="I214" s="1090"/>
      <c r="J214" s="1089"/>
      <c r="K214" s="1089"/>
      <c r="L214" s="1308"/>
      <c r="M214" s="1089"/>
      <c r="N214" s="1309"/>
      <c r="O214" s="1309"/>
      <c r="P214" s="1310"/>
      <c r="Q214" s="1310"/>
      <c r="R214" s="1309"/>
      <c r="S214" s="1089"/>
      <c r="T214" s="1304"/>
      <c r="U214" s="1309"/>
      <c r="V214" s="1310"/>
      <c r="W214" s="1310"/>
      <c r="X214" s="1310"/>
      <c r="Y214" s="1310"/>
      <c r="Z214" s="1311"/>
      <c r="AA214" s="1312"/>
      <c r="AB214" s="1312"/>
      <c r="AC214" s="1088"/>
      <c r="AD214" s="1088"/>
      <c r="AE214" s="1088"/>
      <c r="AF214" s="1089"/>
      <c r="AG214" s="1090"/>
      <c r="AH214" s="1090"/>
      <c r="AI214" s="1090"/>
    </row>
    <row r="215" ht="15.75" customHeight="1">
      <c r="A215" s="1089"/>
      <c r="B215" s="1089"/>
      <c r="C215" s="1304"/>
      <c r="D215" s="1304"/>
      <c r="E215" s="1304"/>
      <c r="F215" s="1089"/>
      <c r="G215" s="1089"/>
      <c r="H215" s="1089"/>
      <c r="I215" s="1090"/>
      <c r="J215" s="1089"/>
      <c r="K215" s="1089"/>
      <c r="L215" s="1308"/>
      <c r="M215" s="1089"/>
      <c r="N215" s="1309"/>
      <c r="O215" s="1309"/>
      <c r="P215" s="1310"/>
      <c r="Q215" s="1310"/>
      <c r="R215" s="1309"/>
      <c r="S215" s="1089"/>
      <c r="T215" s="1304"/>
      <c r="U215" s="1309"/>
      <c r="V215" s="1310"/>
      <c r="W215" s="1310"/>
      <c r="X215" s="1310"/>
      <c r="Y215" s="1310"/>
      <c r="Z215" s="1311"/>
      <c r="AA215" s="1312"/>
      <c r="AB215" s="1312"/>
      <c r="AC215" s="1088"/>
      <c r="AD215" s="1088"/>
      <c r="AE215" s="1088"/>
      <c r="AF215" s="1089"/>
      <c r="AG215" s="1090"/>
      <c r="AH215" s="1090"/>
      <c r="AI215" s="1090"/>
    </row>
    <row r="216" ht="15.75" customHeight="1">
      <c r="A216" s="1089"/>
      <c r="B216" s="1089"/>
      <c r="C216" s="1304"/>
      <c r="D216" s="1304"/>
      <c r="E216" s="1304"/>
      <c r="F216" s="1089"/>
      <c r="G216" s="1089"/>
      <c r="H216" s="1089"/>
      <c r="I216" s="1090"/>
      <c r="J216" s="1089"/>
      <c r="K216" s="1089"/>
      <c r="L216" s="1308"/>
      <c r="M216" s="1089"/>
      <c r="N216" s="1309"/>
      <c r="O216" s="1309"/>
      <c r="P216" s="1310"/>
      <c r="Q216" s="1310"/>
      <c r="R216" s="1309"/>
      <c r="S216" s="1089"/>
      <c r="T216" s="1304"/>
      <c r="U216" s="1309"/>
      <c r="V216" s="1310"/>
      <c r="W216" s="1310"/>
      <c r="X216" s="1310"/>
      <c r="Y216" s="1310"/>
      <c r="Z216" s="1311"/>
      <c r="AA216" s="1312"/>
      <c r="AB216" s="1312"/>
      <c r="AC216" s="1088"/>
      <c r="AD216" s="1088"/>
      <c r="AE216" s="1088"/>
      <c r="AF216" s="1089"/>
      <c r="AG216" s="1090"/>
      <c r="AH216" s="1090"/>
      <c r="AI216" s="1090"/>
    </row>
    <row r="217" ht="15.75" customHeight="1">
      <c r="A217" s="1089"/>
      <c r="B217" s="1089"/>
      <c r="C217" s="1304"/>
      <c r="D217" s="1304"/>
      <c r="E217" s="1304"/>
      <c r="F217" s="1089"/>
      <c r="G217" s="1089"/>
      <c r="H217" s="1089"/>
      <c r="I217" s="1090"/>
      <c r="J217" s="1089"/>
      <c r="K217" s="1089"/>
      <c r="L217" s="1308"/>
      <c r="M217" s="1089"/>
      <c r="N217" s="1309"/>
      <c r="O217" s="1309"/>
      <c r="P217" s="1310"/>
      <c r="Q217" s="1310"/>
      <c r="R217" s="1309"/>
      <c r="S217" s="1089"/>
      <c r="T217" s="1304"/>
      <c r="U217" s="1309"/>
      <c r="V217" s="1310"/>
      <c r="W217" s="1310"/>
      <c r="X217" s="1310"/>
      <c r="Y217" s="1310"/>
      <c r="Z217" s="1311"/>
      <c r="AA217" s="1312"/>
      <c r="AB217" s="1312"/>
      <c r="AC217" s="1088"/>
      <c r="AD217" s="1088"/>
      <c r="AE217" s="1088"/>
      <c r="AF217" s="1089"/>
      <c r="AG217" s="1090"/>
      <c r="AH217" s="1090"/>
      <c r="AI217" s="1090"/>
    </row>
    <row r="218" ht="15.75" customHeight="1">
      <c r="A218" s="1089"/>
      <c r="B218" s="1089"/>
      <c r="C218" s="1304"/>
      <c r="D218" s="1304"/>
      <c r="E218" s="1304"/>
      <c r="F218" s="1089"/>
      <c r="G218" s="1089"/>
      <c r="H218" s="1089"/>
      <c r="I218" s="1090"/>
      <c r="J218" s="1089"/>
      <c r="K218" s="1089"/>
      <c r="L218" s="1308"/>
      <c r="M218" s="1089"/>
      <c r="N218" s="1309"/>
      <c r="O218" s="1309"/>
      <c r="P218" s="1310"/>
      <c r="Q218" s="1310"/>
      <c r="R218" s="1309"/>
      <c r="S218" s="1089"/>
      <c r="T218" s="1304"/>
      <c r="U218" s="1309"/>
      <c r="V218" s="1310"/>
      <c r="W218" s="1310"/>
      <c r="X218" s="1310"/>
      <c r="Y218" s="1310"/>
      <c r="Z218" s="1311"/>
      <c r="AA218" s="1312"/>
      <c r="AB218" s="1312"/>
      <c r="AC218" s="1088"/>
      <c r="AD218" s="1088"/>
      <c r="AE218" s="1088"/>
      <c r="AF218" s="1089"/>
      <c r="AG218" s="1090"/>
      <c r="AH218" s="1090"/>
      <c r="AI218" s="1090"/>
    </row>
    <row r="219" ht="15.75" customHeight="1">
      <c r="A219" s="1089"/>
      <c r="B219" s="1089"/>
      <c r="C219" s="1304"/>
      <c r="D219" s="1304"/>
      <c r="E219" s="1304"/>
      <c r="F219" s="1089"/>
      <c r="G219" s="1089"/>
      <c r="H219" s="1089"/>
      <c r="I219" s="1090"/>
      <c r="J219" s="1089"/>
      <c r="K219" s="1089"/>
      <c r="L219" s="1308"/>
      <c r="M219" s="1089"/>
      <c r="N219" s="1309"/>
      <c r="O219" s="1309"/>
      <c r="P219" s="1310"/>
      <c r="Q219" s="1310"/>
      <c r="R219" s="1309"/>
      <c r="S219" s="1089"/>
      <c r="T219" s="1304"/>
      <c r="U219" s="1309"/>
      <c r="V219" s="1310"/>
      <c r="W219" s="1310"/>
      <c r="X219" s="1310"/>
      <c r="Y219" s="1310"/>
      <c r="Z219" s="1311"/>
      <c r="AA219" s="1312"/>
      <c r="AB219" s="1312"/>
      <c r="AC219" s="1088"/>
      <c r="AD219" s="1088"/>
      <c r="AE219" s="1088"/>
      <c r="AF219" s="1089"/>
      <c r="AG219" s="1090"/>
      <c r="AH219" s="1090"/>
      <c r="AI219" s="1090"/>
    </row>
    <row r="220" ht="15.75" customHeight="1">
      <c r="A220" s="1089"/>
      <c r="B220" s="1089"/>
      <c r="C220" s="1304"/>
      <c r="D220" s="1304"/>
      <c r="E220" s="1304"/>
      <c r="F220" s="1089"/>
      <c r="G220" s="1089"/>
      <c r="H220" s="1089"/>
      <c r="I220" s="1090"/>
      <c r="J220" s="1089"/>
      <c r="K220" s="1089"/>
      <c r="L220" s="1308"/>
      <c r="M220" s="1089"/>
      <c r="N220" s="1309"/>
      <c r="O220" s="1309"/>
      <c r="P220" s="1310"/>
      <c r="Q220" s="1310"/>
      <c r="R220" s="1309"/>
      <c r="S220" s="1089"/>
      <c r="T220" s="1304"/>
      <c r="U220" s="1309"/>
      <c r="V220" s="1310"/>
      <c r="W220" s="1310"/>
      <c r="X220" s="1310"/>
      <c r="Y220" s="1310"/>
      <c r="Z220" s="1311"/>
      <c r="AA220" s="1312"/>
      <c r="AB220" s="1312"/>
      <c r="AC220" s="1088"/>
      <c r="AD220" s="1088"/>
      <c r="AE220" s="1088"/>
      <c r="AF220" s="1089"/>
      <c r="AG220" s="1090"/>
      <c r="AH220" s="1090"/>
      <c r="AI220" s="1090"/>
    </row>
    <row r="221" ht="15.75" customHeight="1">
      <c r="A221" s="1089"/>
      <c r="B221" s="1089"/>
      <c r="C221" s="1304"/>
      <c r="D221" s="1304"/>
      <c r="E221" s="1304"/>
      <c r="F221" s="1089"/>
      <c r="G221" s="1089"/>
      <c r="H221" s="1089"/>
      <c r="I221" s="1090"/>
      <c r="J221" s="1089"/>
      <c r="K221" s="1089"/>
      <c r="L221" s="1308"/>
      <c r="M221" s="1089"/>
      <c r="N221" s="1309"/>
      <c r="O221" s="1309"/>
      <c r="P221" s="1310"/>
      <c r="Q221" s="1310"/>
      <c r="R221" s="1309"/>
      <c r="S221" s="1089"/>
      <c r="T221" s="1304"/>
      <c r="U221" s="1309"/>
      <c r="V221" s="1310"/>
      <c r="W221" s="1310"/>
      <c r="X221" s="1310"/>
      <c r="Y221" s="1310"/>
      <c r="Z221" s="1311"/>
      <c r="AA221" s="1312"/>
      <c r="AB221" s="1312"/>
      <c r="AC221" s="1088"/>
      <c r="AD221" s="1088"/>
      <c r="AE221" s="1088"/>
      <c r="AF221" s="1089"/>
      <c r="AG221" s="1090"/>
      <c r="AH221" s="1090"/>
      <c r="AI221" s="1090"/>
    </row>
    <row r="222" ht="15.75" customHeight="1">
      <c r="A222" s="1089"/>
      <c r="B222" s="1089"/>
      <c r="C222" s="1304"/>
      <c r="D222" s="1304"/>
      <c r="E222" s="1304"/>
      <c r="F222" s="1089"/>
      <c r="G222" s="1089"/>
      <c r="H222" s="1089"/>
      <c r="I222" s="1090"/>
      <c r="J222" s="1089"/>
      <c r="K222" s="1089"/>
      <c r="L222" s="1308"/>
      <c r="M222" s="1089"/>
      <c r="N222" s="1309"/>
      <c r="O222" s="1309"/>
      <c r="P222" s="1310"/>
      <c r="Q222" s="1310"/>
      <c r="R222" s="1309"/>
      <c r="S222" s="1089"/>
      <c r="T222" s="1304"/>
      <c r="U222" s="1309"/>
      <c r="V222" s="1310"/>
      <c r="W222" s="1310"/>
      <c r="X222" s="1310"/>
      <c r="Y222" s="1310"/>
      <c r="Z222" s="1311"/>
      <c r="AA222" s="1312"/>
      <c r="AB222" s="1312"/>
      <c r="AC222" s="1088"/>
      <c r="AD222" s="1088"/>
      <c r="AE222" s="1088"/>
      <c r="AF222" s="1089"/>
      <c r="AG222" s="1090"/>
      <c r="AH222" s="1090"/>
      <c r="AI222" s="1090"/>
    </row>
    <row r="223" ht="15.75" customHeight="1">
      <c r="A223" s="1089"/>
      <c r="B223" s="1089"/>
      <c r="C223" s="1304"/>
      <c r="D223" s="1304"/>
      <c r="E223" s="1304"/>
      <c r="F223" s="1089"/>
      <c r="G223" s="1089"/>
      <c r="H223" s="1089"/>
      <c r="I223" s="1090"/>
      <c r="J223" s="1089"/>
      <c r="K223" s="1089"/>
      <c r="L223" s="1308"/>
      <c r="M223" s="1089"/>
      <c r="N223" s="1309"/>
      <c r="O223" s="1309"/>
      <c r="P223" s="1310"/>
      <c r="Q223" s="1310"/>
      <c r="R223" s="1309"/>
      <c r="S223" s="1089"/>
      <c r="T223" s="1304"/>
      <c r="U223" s="1309"/>
      <c r="V223" s="1310"/>
      <c r="W223" s="1310"/>
      <c r="X223" s="1310"/>
      <c r="Y223" s="1310"/>
      <c r="Z223" s="1311"/>
      <c r="AA223" s="1312"/>
      <c r="AB223" s="1312"/>
      <c r="AC223" s="1088"/>
      <c r="AD223" s="1088"/>
      <c r="AE223" s="1088"/>
      <c r="AF223" s="1089"/>
      <c r="AG223" s="1090"/>
      <c r="AH223" s="1090"/>
      <c r="AI223" s="1090"/>
    </row>
    <row r="224" ht="15.75" customHeight="1">
      <c r="A224" s="1089"/>
      <c r="B224" s="1089"/>
      <c r="C224" s="1304"/>
      <c r="D224" s="1304"/>
      <c r="E224" s="1304"/>
      <c r="F224" s="1089"/>
      <c r="G224" s="1089"/>
      <c r="H224" s="1089"/>
      <c r="I224" s="1090"/>
      <c r="J224" s="1089"/>
      <c r="K224" s="1089"/>
      <c r="L224" s="1308"/>
      <c r="M224" s="1089"/>
      <c r="N224" s="1309"/>
      <c r="O224" s="1309"/>
      <c r="P224" s="1310"/>
      <c r="Q224" s="1310"/>
      <c r="R224" s="1309"/>
      <c r="S224" s="1089"/>
      <c r="T224" s="1304"/>
      <c r="U224" s="1309"/>
      <c r="V224" s="1310"/>
      <c r="W224" s="1310"/>
      <c r="X224" s="1310"/>
      <c r="Y224" s="1310"/>
      <c r="Z224" s="1311"/>
      <c r="AA224" s="1312"/>
      <c r="AB224" s="1312"/>
      <c r="AC224" s="1088"/>
      <c r="AD224" s="1088"/>
      <c r="AE224" s="1088"/>
      <c r="AF224" s="1089"/>
      <c r="AG224" s="1090"/>
      <c r="AH224" s="1090"/>
      <c r="AI224" s="1090"/>
    </row>
    <row r="225" ht="15.75" customHeight="1">
      <c r="A225" s="1089"/>
      <c r="B225" s="1089"/>
      <c r="C225" s="1304"/>
      <c r="D225" s="1304"/>
      <c r="E225" s="1304"/>
      <c r="F225" s="1089"/>
      <c r="G225" s="1089"/>
      <c r="H225" s="1089"/>
      <c r="I225" s="1090"/>
      <c r="J225" s="1089"/>
      <c r="K225" s="1089"/>
      <c r="L225" s="1308"/>
      <c r="M225" s="1089"/>
      <c r="N225" s="1309"/>
      <c r="O225" s="1309"/>
      <c r="P225" s="1310"/>
      <c r="Q225" s="1310"/>
      <c r="R225" s="1309"/>
      <c r="S225" s="1089"/>
      <c r="T225" s="1304"/>
      <c r="U225" s="1309"/>
      <c r="V225" s="1310"/>
      <c r="W225" s="1310"/>
      <c r="X225" s="1310"/>
      <c r="Y225" s="1310"/>
      <c r="Z225" s="1311"/>
      <c r="AA225" s="1312"/>
      <c r="AB225" s="1312"/>
      <c r="AC225" s="1088"/>
      <c r="AD225" s="1088"/>
      <c r="AE225" s="1088"/>
      <c r="AF225" s="1089"/>
      <c r="AG225" s="1090"/>
      <c r="AH225" s="1090"/>
      <c r="AI225" s="1090"/>
    </row>
    <row r="226" ht="15.75" customHeight="1">
      <c r="A226" s="1089"/>
      <c r="B226" s="1089"/>
      <c r="C226" s="1304"/>
      <c r="D226" s="1304"/>
      <c r="E226" s="1304"/>
      <c r="F226" s="1089"/>
      <c r="G226" s="1089"/>
      <c r="H226" s="1089"/>
      <c r="I226" s="1090"/>
      <c r="J226" s="1089"/>
      <c r="K226" s="1089"/>
      <c r="L226" s="1308"/>
      <c r="M226" s="1089"/>
      <c r="N226" s="1309"/>
      <c r="O226" s="1309"/>
      <c r="P226" s="1310"/>
      <c r="Q226" s="1310"/>
      <c r="R226" s="1309"/>
      <c r="S226" s="1089"/>
      <c r="T226" s="1304"/>
      <c r="U226" s="1309"/>
      <c r="V226" s="1310"/>
      <c r="W226" s="1310"/>
      <c r="X226" s="1310"/>
      <c r="Y226" s="1310"/>
      <c r="Z226" s="1311"/>
      <c r="AA226" s="1312"/>
      <c r="AB226" s="1312"/>
      <c r="AC226" s="1088"/>
      <c r="AD226" s="1088"/>
      <c r="AE226" s="1088"/>
      <c r="AF226" s="1089"/>
      <c r="AG226" s="1090"/>
      <c r="AH226" s="1090"/>
      <c r="AI226" s="1090"/>
    </row>
    <row r="227" ht="15.75" customHeight="1">
      <c r="A227" s="1089"/>
      <c r="B227" s="1089"/>
      <c r="C227" s="1304"/>
      <c r="D227" s="1304"/>
      <c r="E227" s="1304"/>
      <c r="F227" s="1089"/>
      <c r="G227" s="1089"/>
      <c r="H227" s="1089"/>
      <c r="I227" s="1090"/>
      <c r="J227" s="1089"/>
      <c r="K227" s="1089"/>
      <c r="L227" s="1308"/>
      <c r="M227" s="1089"/>
      <c r="N227" s="1309"/>
      <c r="O227" s="1309"/>
      <c r="P227" s="1310"/>
      <c r="Q227" s="1310"/>
      <c r="R227" s="1309"/>
      <c r="S227" s="1089"/>
      <c r="T227" s="1304"/>
      <c r="U227" s="1309"/>
      <c r="V227" s="1310"/>
      <c r="W227" s="1310"/>
      <c r="X227" s="1310"/>
      <c r="Y227" s="1310"/>
      <c r="Z227" s="1311"/>
      <c r="AA227" s="1312"/>
      <c r="AB227" s="1312"/>
      <c r="AC227" s="1088"/>
      <c r="AD227" s="1088"/>
      <c r="AE227" s="1088"/>
      <c r="AF227" s="1089"/>
      <c r="AG227" s="1090"/>
      <c r="AH227" s="1090"/>
      <c r="AI227" s="1090"/>
    </row>
    <row r="228" ht="15.75" customHeight="1">
      <c r="A228" s="1089"/>
      <c r="B228" s="1089"/>
      <c r="C228" s="1304"/>
      <c r="D228" s="1304"/>
      <c r="E228" s="1304"/>
      <c r="F228" s="1089"/>
      <c r="G228" s="1089"/>
      <c r="H228" s="1089"/>
      <c r="I228" s="1090"/>
      <c r="J228" s="1089"/>
      <c r="K228" s="1089"/>
      <c r="L228" s="1308"/>
      <c r="M228" s="1089"/>
      <c r="N228" s="1309"/>
      <c r="O228" s="1309"/>
      <c r="P228" s="1310"/>
      <c r="Q228" s="1310"/>
      <c r="R228" s="1309"/>
      <c r="S228" s="1089"/>
      <c r="T228" s="1304"/>
      <c r="U228" s="1309"/>
      <c r="V228" s="1310"/>
      <c r="W228" s="1310"/>
      <c r="X228" s="1310"/>
      <c r="Y228" s="1310"/>
      <c r="Z228" s="1311"/>
      <c r="AA228" s="1312"/>
      <c r="AB228" s="1312"/>
      <c r="AC228" s="1088"/>
      <c r="AD228" s="1088"/>
      <c r="AE228" s="1088"/>
      <c r="AF228" s="1089"/>
      <c r="AG228" s="1090"/>
      <c r="AH228" s="1090"/>
      <c r="AI228" s="1090"/>
    </row>
    <row r="229" ht="15.75" customHeight="1">
      <c r="A229" s="1089"/>
      <c r="B229" s="1089"/>
      <c r="C229" s="1304"/>
      <c r="D229" s="1304"/>
      <c r="E229" s="1304"/>
      <c r="F229" s="1089"/>
      <c r="G229" s="1089"/>
      <c r="H229" s="1089"/>
      <c r="I229" s="1090"/>
      <c r="J229" s="1089"/>
      <c r="K229" s="1089"/>
      <c r="L229" s="1308"/>
      <c r="M229" s="1089"/>
      <c r="N229" s="1309"/>
      <c r="O229" s="1309"/>
      <c r="P229" s="1310"/>
      <c r="Q229" s="1310"/>
      <c r="R229" s="1309"/>
      <c r="S229" s="1089"/>
      <c r="T229" s="1304"/>
      <c r="U229" s="1309"/>
      <c r="V229" s="1310"/>
      <c r="W229" s="1310"/>
      <c r="X229" s="1310"/>
      <c r="Y229" s="1310"/>
      <c r="Z229" s="1311"/>
      <c r="AA229" s="1312"/>
      <c r="AB229" s="1312"/>
      <c r="AC229" s="1088"/>
      <c r="AD229" s="1088"/>
      <c r="AE229" s="1088"/>
      <c r="AF229" s="1089"/>
      <c r="AG229" s="1090"/>
      <c r="AH229" s="1090"/>
      <c r="AI229" s="1090"/>
    </row>
    <row r="230" ht="15.75" customHeight="1">
      <c r="A230" s="1089"/>
      <c r="B230" s="1089"/>
      <c r="C230" s="1304"/>
      <c r="D230" s="1304"/>
      <c r="E230" s="1304"/>
      <c r="F230" s="1089"/>
      <c r="G230" s="1089"/>
      <c r="H230" s="1089"/>
      <c r="I230" s="1090"/>
      <c r="J230" s="1089"/>
      <c r="K230" s="1089"/>
      <c r="L230" s="1308"/>
      <c r="M230" s="1089"/>
      <c r="N230" s="1309"/>
      <c r="O230" s="1309"/>
      <c r="P230" s="1310"/>
      <c r="Q230" s="1310"/>
      <c r="R230" s="1309"/>
      <c r="S230" s="1089"/>
      <c r="T230" s="1304"/>
      <c r="U230" s="1309"/>
      <c r="V230" s="1310"/>
      <c r="W230" s="1310"/>
      <c r="X230" s="1310"/>
      <c r="Y230" s="1310"/>
      <c r="Z230" s="1311"/>
      <c r="AA230" s="1312"/>
      <c r="AB230" s="1312"/>
      <c r="AC230" s="1088"/>
      <c r="AD230" s="1088"/>
      <c r="AE230" s="1088"/>
      <c r="AF230" s="1089"/>
      <c r="AG230" s="1090"/>
      <c r="AH230" s="1090"/>
      <c r="AI230" s="1090"/>
    </row>
    <row r="231" ht="15.75" customHeight="1">
      <c r="A231" s="1089"/>
      <c r="B231" s="1089"/>
      <c r="C231" s="1304"/>
      <c r="D231" s="1304"/>
      <c r="E231" s="1304"/>
      <c r="F231" s="1089"/>
      <c r="G231" s="1089"/>
      <c r="H231" s="1089"/>
      <c r="I231" s="1090"/>
      <c r="J231" s="1089"/>
      <c r="K231" s="1089"/>
      <c r="L231" s="1308"/>
      <c r="M231" s="1089"/>
      <c r="N231" s="1309"/>
      <c r="O231" s="1309"/>
      <c r="P231" s="1310"/>
      <c r="Q231" s="1310"/>
      <c r="R231" s="1309"/>
      <c r="S231" s="1089"/>
      <c r="T231" s="1304"/>
      <c r="U231" s="1309"/>
      <c r="V231" s="1310"/>
      <c r="W231" s="1310"/>
      <c r="X231" s="1310"/>
      <c r="Y231" s="1310"/>
      <c r="Z231" s="1311"/>
      <c r="AA231" s="1312"/>
      <c r="AB231" s="1312"/>
      <c r="AC231" s="1088"/>
      <c r="AD231" s="1088"/>
      <c r="AE231" s="1088"/>
      <c r="AF231" s="1089"/>
      <c r="AG231" s="1090"/>
      <c r="AH231" s="1090"/>
      <c r="AI231" s="1090"/>
    </row>
    <row r="232" ht="15.75" customHeight="1">
      <c r="A232" s="1089"/>
      <c r="B232" s="1089"/>
      <c r="C232" s="1304"/>
      <c r="D232" s="1304"/>
      <c r="E232" s="1304"/>
      <c r="F232" s="1089"/>
      <c r="G232" s="1089"/>
      <c r="H232" s="1089"/>
      <c r="I232" s="1090"/>
      <c r="J232" s="1089"/>
      <c r="K232" s="1089"/>
      <c r="L232" s="1308"/>
      <c r="M232" s="1089"/>
      <c r="N232" s="1309"/>
      <c r="O232" s="1309"/>
      <c r="P232" s="1310"/>
      <c r="Q232" s="1310"/>
      <c r="R232" s="1309"/>
      <c r="S232" s="1089"/>
      <c r="T232" s="1304"/>
      <c r="U232" s="1309"/>
      <c r="V232" s="1310"/>
      <c r="W232" s="1310"/>
      <c r="X232" s="1310"/>
      <c r="Y232" s="1310"/>
      <c r="Z232" s="1311"/>
      <c r="AA232" s="1312"/>
      <c r="AB232" s="1312"/>
      <c r="AC232" s="1088"/>
      <c r="AD232" s="1088"/>
      <c r="AE232" s="1088"/>
      <c r="AF232" s="1089"/>
      <c r="AG232" s="1090"/>
      <c r="AH232" s="1090"/>
      <c r="AI232" s="1090"/>
    </row>
    <row r="233" ht="15.75" customHeight="1">
      <c r="A233" s="1089"/>
      <c r="B233" s="1089"/>
      <c r="C233" s="1304"/>
      <c r="D233" s="1304"/>
      <c r="E233" s="1304"/>
      <c r="F233" s="1089"/>
      <c r="G233" s="1089"/>
      <c r="H233" s="1089"/>
      <c r="I233" s="1090"/>
      <c r="J233" s="1089"/>
      <c r="K233" s="1089"/>
      <c r="L233" s="1308"/>
      <c r="M233" s="1089"/>
      <c r="N233" s="1309"/>
      <c r="O233" s="1309"/>
      <c r="P233" s="1310"/>
      <c r="Q233" s="1310"/>
      <c r="R233" s="1309"/>
      <c r="S233" s="1089"/>
      <c r="T233" s="1304"/>
      <c r="U233" s="1309"/>
      <c r="V233" s="1310"/>
      <c r="W233" s="1310"/>
      <c r="X233" s="1310"/>
      <c r="Y233" s="1310"/>
      <c r="Z233" s="1311"/>
      <c r="AA233" s="1312"/>
      <c r="AB233" s="1312"/>
      <c r="AC233" s="1088"/>
      <c r="AD233" s="1088"/>
      <c r="AE233" s="1088"/>
      <c r="AF233" s="1089"/>
      <c r="AG233" s="1090"/>
      <c r="AH233" s="1090"/>
      <c r="AI233" s="1090"/>
    </row>
    <row r="234" ht="15.75" customHeight="1">
      <c r="A234" s="1089"/>
      <c r="B234" s="1089"/>
      <c r="C234" s="1304"/>
      <c r="D234" s="1304"/>
      <c r="E234" s="1304"/>
      <c r="F234" s="1089"/>
      <c r="G234" s="1089"/>
      <c r="H234" s="1089"/>
      <c r="I234" s="1090"/>
      <c r="J234" s="1089"/>
      <c r="K234" s="1089"/>
      <c r="L234" s="1308"/>
      <c r="M234" s="1089"/>
      <c r="N234" s="1309"/>
      <c r="O234" s="1309"/>
      <c r="P234" s="1310"/>
      <c r="Q234" s="1310"/>
      <c r="R234" s="1309"/>
      <c r="S234" s="1089"/>
      <c r="T234" s="1304"/>
      <c r="U234" s="1309"/>
      <c r="V234" s="1310"/>
      <c r="W234" s="1310"/>
      <c r="X234" s="1310"/>
      <c r="Y234" s="1310"/>
      <c r="Z234" s="1311"/>
      <c r="AA234" s="1312"/>
      <c r="AB234" s="1312"/>
      <c r="AC234" s="1088"/>
      <c r="AD234" s="1088"/>
      <c r="AE234" s="1088"/>
      <c r="AF234" s="1089"/>
      <c r="AG234" s="1090"/>
      <c r="AH234" s="1090"/>
      <c r="AI234" s="1090"/>
    </row>
    <row r="235" ht="15.75" customHeight="1">
      <c r="A235" s="1089"/>
      <c r="B235" s="1089"/>
      <c r="C235" s="1304"/>
      <c r="D235" s="1304"/>
      <c r="E235" s="1304"/>
      <c r="F235" s="1089"/>
      <c r="G235" s="1089"/>
      <c r="H235" s="1089"/>
      <c r="I235" s="1090"/>
      <c r="J235" s="1089"/>
      <c r="K235" s="1089"/>
      <c r="L235" s="1308"/>
      <c r="M235" s="1089"/>
      <c r="N235" s="1309"/>
      <c r="O235" s="1309"/>
      <c r="P235" s="1310"/>
      <c r="Q235" s="1310"/>
      <c r="R235" s="1309"/>
      <c r="S235" s="1089"/>
      <c r="T235" s="1304"/>
      <c r="U235" s="1309"/>
      <c r="V235" s="1310"/>
      <c r="W235" s="1310"/>
      <c r="X235" s="1310"/>
      <c r="Y235" s="1310"/>
      <c r="Z235" s="1311"/>
      <c r="AA235" s="1312"/>
      <c r="AB235" s="1312"/>
      <c r="AC235" s="1088"/>
      <c r="AD235" s="1088"/>
      <c r="AE235" s="1088"/>
      <c r="AF235" s="1089"/>
      <c r="AG235" s="1090"/>
      <c r="AH235" s="1090"/>
      <c r="AI235" s="1090"/>
    </row>
    <row r="236" ht="15.75" customHeight="1">
      <c r="A236" s="1089"/>
      <c r="B236" s="1089"/>
      <c r="C236" s="1304"/>
      <c r="D236" s="1304"/>
      <c r="E236" s="1304"/>
      <c r="F236" s="1089"/>
      <c r="G236" s="1089"/>
      <c r="H236" s="1089"/>
      <c r="I236" s="1090"/>
      <c r="J236" s="1089"/>
      <c r="K236" s="1089"/>
      <c r="L236" s="1308"/>
      <c r="M236" s="1089"/>
      <c r="N236" s="1309"/>
      <c r="O236" s="1309"/>
      <c r="P236" s="1310"/>
      <c r="Q236" s="1310"/>
      <c r="R236" s="1309"/>
      <c r="S236" s="1089"/>
      <c r="T236" s="1304"/>
      <c r="U236" s="1309"/>
      <c r="V236" s="1310"/>
      <c r="W236" s="1310"/>
      <c r="X236" s="1310"/>
      <c r="Y236" s="1310"/>
      <c r="Z236" s="1311"/>
      <c r="AA236" s="1312"/>
      <c r="AB236" s="1312"/>
      <c r="AC236" s="1088"/>
      <c r="AD236" s="1088"/>
      <c r="AE236" s="1088"/>
      <c r="AF236" s="1089"/>
      <c r="AG236" s="1090"/>
      <c r="AH236" s="1090"/>
      <c r="AI236" s="1090"/>
    </row>
    <row r="237" ht="15.75" customHeight="1">
      <c r="A237" s="1089"/>
      <c r="B237" s="1089"/>
      <c r="C237" s="1304"/>
      <c r="D237" s="1304"/>
      <c r="E237" s="1304"/>
      <c r="F237" s="1089"/>
      <c r="G237" s="1089"/>
      <c r="H237" s="1089"/>
      <c r="I237" s="1090"/>
      <c r="J237" s="1089"/>
      <c r="K237" s="1089"/>
      <c r="L237" s="1308"/>
      <c r="M237" s="1089"/>
      <c r="N237" s="1309"/>
      <c r="O237" s="1309"/>
      <c r="P237" s="1310"/>
      <c r="Q237" s="1310"/>
      <c r="R237" s="1309"/>
      <c r="S237" s="1089"/>
      <c r="T237" s="1304"/>
      <c r="U237" s="1309"/>
      <c r="V237" s="1310"/>
      <c r="W237" s="1310"/>
      <c r="X237" s="1310"/>
      <c r="Y237" s="1310"/>
      <c r="Z237" s="1311"/>
      <c r="AA237" s="1312"/>
      <c r="AB237" s="1312"/>
      <c r="AC237" s="1088"/>
      <c r="AD237" s="1088"/>
      <c r="AE237" s="1088"/>
      <c r="AF237" s="1089"/>
      <c r="AG237" s="1090"/>
      <c r="AH237" s="1090"/>
      <c r="AI237" s="1090"/>
    </row>
    <row r="238" ht="15.75" customHeight="1">
      <c r="A238" s="1089"/>
      <c r="B238" s="1089"/>
      <c r="C238" s="1304"/>
      <c r="D238" s="1304"/>
      <c r="E238" s="1304"/>
      <c r="F238" s="1089"/>
      <c r="G238" s="1089"/>
      <c r="H238" s="1089"/>
      <c r="I238" s="1090"/>
      <c r="J238" s="1089"/>
      <c r="K238" s="1089"/>
      <c r="L238" s="1308"/>
      <c r="M238" s="1089"/>
      <c r="N238" s="1309"/>
      <c r="O238" s="1309"/>
      <c r="P238" s="1310"/>
      <c r="Q238" s="1310"/>
      <c r="R238" s="1309"/>
      <c r="S238" s="1089"/>
      <c r="T238" s="1304"/>
      <c r="U238" s="1309"/>
      <c r="V238" s="1310"/>
      <c r="W238" s="1310"/>
      <c r="X238" s="1310"/>
      <c r="Y238" s="1310"/>
      <c r="Z238" s="1311"/>
      <c r="AA238" s="1312"/>
      <c r="AB238" s="1312"/>
      <c r="AC238" s="1088"/>
      <c r="AD238" s="1088"/>
      <c r="AE238" s="1088"/>
      <c r="AF238" s="1089"/>
      <c r="AG238" s="1090"/>
      <c r="AH238" s="1090"/>
      <c r="AI238" s="1090"/>
    </row>
    <row r="239" ht="15.75" customHeight="1">
      <c r="A239" s="1089"/>
      <c r="B239" s="1089"/>
      <c r="C239" s="1304"/>
      <c r="D239" s="1304"/>
      <c r="E239" s="1304"/>
      <c r="F239" s="1089"/>
      <c r="G239" s="1089"/>
      <c r="H239" s="1089"/>
      <c r="I239" s="1090"/>
      <c r="J239" s="1089"/>
      <c r="K239" s="1089"/>
      <c r="L239" s="1308"/>
      <c r="M239" s="1089"/>
      <c r="N239" s="1309"/>
      <c r="O239" s="1309"/>
      <c r="P239" s="1310"/>
      <c r="Q239" s="1310"/>
      <c r="R239" s="1309"/>
      <c r="S239" s="1089"/>
      <c r="T239" s="1304"/>
      <c r="U239" s="1309"/>
      <c r="V239" s="1310"/>
      <c r="W239" s="1310"/>
      <c r="X239" s="1310"/>
      <c r="Y239" s="1310"/>
      <c r="Z239" s="1311"/>
      <c r="AA239" s="1312"/>
      <c r="AB239" s="1312"/>
      <c r="AC239" s="1088"/>
      <c r="AD239" s="1088"/>
      <c r="AE239" s="1088"/>
      <c r="AF239" s="1089"/>
      <c r="AG239" s="1090"/>
      <c r="AH239" s="1090"/>
      <c r="AI239" s="1090"/>
    </row>
    <row r="240" ht="15.75" customHeight="1">
      <c r="A240" s="1089"/>
      <c r="B240" s="1089"/>
      <c r="C240" s="1304"/>
      <c r="D240" s="1304"/>
      <c r="E240" s="1304"/>
      <c r="F240" s="1089"/>
      <c r="G240" s="1089"/>
      <c r="H240" s="1089"/>
      <c r="I240" s="1090"/>
      <c r="J240" s="1089"/>
      <c r="K240" s="1089"/>
      <c r="L240" s="1308"/>
      <c r="M240" s="1089"/>
      <c r="N240" s="1309"/>
      <c r="O240" s="1309"/>
      <c r="P240" s="1310"/>
      <c r="Q240" s="1310"/>
      <c r="R240" s="1309"/>
      <c r="S240" s="1089"/>
      <c r="T240" s="1304"/>
      <c r="U240" s="1309"/>
      <c r="V240" s="1310"/>
      <c r="W240" s="1310"/>
      <c r="X240" s="1310"/>
      <c r="Y240" s="1310"/>
      <c r="Z240" s="1311"/>
      <c r="AA240" s="1312"/>
      <c r="AB240" s="1312"/>
      <c r="AC240" s="1088"/>
      <c r="AD240" s="1088"/>
      <c r="AE240" s="1088"/>
      <c r="AF240" s="1089"/>
      <c r="AG240" s="1090"/>
      <c r="AH240" s="1090"/>
      <c r="AI240" s="1090"/>
    </row>
    <row r="241" ht="15.75" customHeight="1">
      <c r="A241" s="1089"/>
      <c r="B241" s="1089"/>
      <c r="C241" s="1304"/>
      <c r="D241" s="1304"/>
      <c r="E241" s="1304"/>
      <c r="F241" s="1089"/>
      <c r="G241" s="1089"/>
      <c r="H241" s="1089"/>
      <c r="I241" s="1337"/>
      <c r="J241" s="1089"/>
      <c r="K241" s="1089"/>
      <c r="L241" s="1308"/>
      <c r="M241" s="1089"/>
      <c r="N241" s="1309"/>
      <c r="O241" s="1309"/>
      <c r="P241" s="1310"/>
      <c r="Q241" s="1310"/>
      <c r="R241" s="1309"/>
      <c r="S241" s="1089"/>
      <c r="T241" s="1304"/>
      <c r="U241" s="1309"/>
      <c r="V241" s="1310"/>
      <c r="W241" s="1310"/>
      <c r="X241" s="1310"/>
      <c r="Y241" s="1310"/>
      <c r="Z241" s="1311"/>
      <c r="AA241" s="1312"/>
      <c r="AB241" s="1312"/>
      <c r="AC241" s="1088"/>
      <c r="AD241" s="1088"/>
      <c r="AE241" s="1088"/>
      <c r="AF241" s="1089"/>
      <c r="AG241" s="1090"/>
      <c r="AH241" s="1090"/>
      <c r="AI241" s="1090"/>
    </row>
    <row r="242" ht="15.75" customHeight="1">
      <c r="A242" s="1089"/>
      <c r="B242" s="1089"/>
      <c r="C242" s="1304"/>
      <c r="D242" s="1304"/>
      <c r="E242" s="1304"/>
      <c r="F242" s="1089"/>
      <c r="G242" s="1089"/>
      <c r="H242" s="1089"/>
      <c r="I242" s="1337"/>
      <c r="J242" s="1089"/>
      <c r="K242" s="1089"/>
      <c r="L242" s="1308"/>
      <c r="M242" s="1089"/>
      <c r="N242" s="1309"/>
      <c r="O242" s="1309"/>
      <c r="P242" s="1310"/>
      <c r="Q242" s="1310"/>
      <c r="R242" s="1309"/>
      <c r="S242" s="1089"/>
      <c r="T242" s="1304"/>
      <c r="U242" s="1309"/>
      <c r="V242" s="1310"/>
      <c r="W242" s="1310"/>
      <c r="X242" s="1310"/>
      <c r="Y242" s="1310"/>
      <c r="Z242" s="1311"/>
      <c r="AA242" s="1312"/>
      <c r="AB242" s="1312"/>
      <c r="AC242" s="1088"/>
      <c r="AD242" s="1088"/>
      <c r="AE242" s="1088"/>
      <c r="AF242" s="1089"/>
      <c r="AG242" s="1090"/>
      <c r="AH242" s="1090"/>
      <c r="AI242" s="1090"/>
    </row>
    <row r="243" ht="15.75" customHeight="1">
      <c r="A243" s="1089"/>
      <c r="B243" s="1089"/>
      <c r="C243" s="1304"/>
      <c r="D243" s="1304"/>
      <c r="E243" s="1304"/>
      <c r="F243" s="1089"/>
      <c r="G243" s="1089"/>
      <c r="H243" s="1089"/>
      <c r="I243" s="1337"/>
      <c r="J243" s="1089"/>
      <c r="K243" s="1089"/>
      <c r="L243" s="1308"/>
      <c r="M243" s="1089"/>
      <c r="N243" s="1309"/>
      <c r="O243" s="1309"/>
      <c r="P243" s="1310"/>
      <c r="Q243" s="1310"/>
      <c r="R243" s="1309"/>
      <c r="S243" s="1089"/>
      <c r="T243" s="1304"/>
      <c r="U243" s="1309"/>
      <c r="V243" s="1310"/>
      <c r="W243" s="1310"/>
      <c r="X243" s="1310"/>
      <c r="Y243" s="1310"/>
      <c r="Z243" s="1311"/>
      <c r="AA243" s="1312"/>
      <c r="AB243" s="1312"/>
      <c r="AC243" s="1088"/>
      <c r="AD243" s="1088"/>
      <c r="AE243" s="1088"/>
      <c r="AF243" s="1089"/>
      <c r="AG243" s="1090"/>
      <c r="AH243" s="1090"/>
      <c r="AI243" s="1090"/>
    </row>
    <row r="244" ht="15.75" customHeight="1">
      <c r="A244" s="1089"/>
      <c r="B244" s="1089"/>
      <c r="C244" s="1304"/>
      <c r="D244" s="1304"/>
      <c r="E244" s="1304"/>
      <c r="F244" s="1089"/>
      <c r="G244" s="1089"/>
      <c r="H244" s="1089"/>
      <c r="I244" s="1337"/>
      <c r="J244" s="1089"/>
      <c r="K244" s="1089"/>
      <c r="L244" s="1308"/>
      <c r="M244" s="1089"/>
      <c r="N244" s="1309"/>
      <c r="O244" s="1309"/>
      <c r="P244" s="1310"/>
      <c r="Q244" s="1310"/>
      <c r="R244" s="1309"/>
      <c r="S244" s="1089"/>
      <c r="T244" s="1304"/>
      <c r="U244" s="1309"/>
      <c r="V244" s="1310"/>
      <c r="W244" s="1310"/>
      <c r="X244" s="1310"/>
      <c r="Y244" s="1310"/>
      <c r="Z244" s="1311"/>
      <c r="AA244" s="1312"/>
      <c r="AB244" s="1312"/>
      <c r="AC244" s="1088"/>
      <c r="AD244" s="1088"/>
      <c r="AE244" s="1088"/>
      <c r="AF244" s="1089"/>
      <c r="AG244" s="1090"/>
      <c r="AH244" s="1090"/>
      <c r="AI244" s="1090"/>
    </row>
    <row r="245" ht="15.75" customHeight="1">
      <c r="A245" s="1089"/>
      <c r="B245" s="1089"/>
      <c r="C245" s="1304"/>
      <c r="D245" s="1304"/>
      <c r="E245" s="1304"/>
      <c r="F245" s="1089"/>
      <c r="G245" s="1089"/>
      <c r="H245" s="1089"/>
      <c r="I245" s="1337"/>
      <c r="J245" s="1089"/>
      <c r="K245" s="1089"/>
      <c r="L245" s="1308"/>
      <c r="M245" s="1089"/>
      <c r="N245" s="1309"/>
      <c r="O245" s="1309"/>
      <c r="P245" s="1310"/>
      <c r="Q245" s="1310"/>
      <c r="R245" s="1309"/>
      <c r="S245" s="1089"/>
      <c r="T245" s="1304"/>
      <c r="U245" s="1309"/>
      <c r="V245" s="1310"/>
      <c r="W245" s="1310"/>
      <c r="X245" s="1310"/>
      <c r="Y245" s="1310"/>
      <c r="Z245" s="1311"/>
      <c r="AA245" s="1312"/>
      <c r="AB245" s="1312"/>
      <c r="AC245" s="1088"/>
      <c r="AD245" s="1088"/>
      <c r="AE245" s="1088"/>
      <c r="AF245" s="1089"/>
      <c r="AG245" s="1090"/>
      <c r="AH245" s="1090"/>
      <c r="AI245" s="1090"/>
    </row>
    <row r="246" ht="15.75" customHeight="1">
      <c r="A246" s="1089"/>
      <c r="B246" s="1089"/>
      <c r="C246" s="1304"/>
      <c r="D246" s="1304"/>
      <c r="E246" s="1304"/>
      <c r="F246" s="1089"/>
      <c r="G246" s="1089"/>
      <c r="H246" s="1089"/>
      <c r="I246" s="1337"/>
      <c r="J246" s="1089"/>
      <c r="K246" s="1089"/>
      <c r="L246" s="1308"/>
      <c r="M246" s="1089"/>
      <c r="N246" s="1309"/>
      <c r="O246" s="1309"/>
      <c r="P246" s="1310"/>
      <c r="Q246" s="1310"/>
      <c r="R246" s="1309"/>
      <c r="S246" s="1089"/>
      <c r="T246" s="1304"/>
      <c r="U246" s="1309"/>
      <c r="V246" s="1310"/>
      <c r="W246" s="1310"/>
      <c r="X246" s="1310"/>
      <c r="Y246" s="1310"/>
      <c r="Z246" s="1311"/>
      <c r="AA246" s="1312"/>
      <c r="AB246" s="1312"/>
      <c r="AC246" s="1088"/>
      <c r="AD246" s="1088"/>
      <c r="AE246" s="1088"/>
      <c r="AF246" s="1089"/>
      <c r="AG246" s="1090"/>
      <c r="AH246" s="1090"/>
      <c r="AI246" s="1090"/>
    </row>
    <row r="247" ht="15.75" customHeight="1">
      <c r="A247" s="1089"/>
      <c r="B247" s="1089"/>
      <c r="C247" s="1304"/>
      <c r="D247" s="1304"/>
      <c r="E247" s="1304"/>
      <c r="F247" s="1089"/>
      <c r="G247" s="1089"/>
      <c r="H247" s="1089"/>
      <c r="I247" s="1337"/>
      <c r="J247" s="1089"/>
      <c r="K247" s="1089"/>
      <c r="L247" s="1308"/>
      <c r="M247" s="1089"/>
      <c r="N247" s="1309"/>
      <c r="O247" s="1309"/>
      <c r="P247" s="1310"/>
      <c r="Q247" s="1310"/>
      <c r="R247" s="1309"/>
      <c r="S247" s="1089"/>
      <c r="T247" s="1304"/>
      <c r="U247" s="1309"/>
      <c r="V247" s="1310"/>
      <c r="W247" s="1310"/>
      <c r="X247" s="1310"/>
      <c r="Y247" s="1310"/>
      <c r="Z247" s="1311"/>
      <c r="AA247" s="1312"/>
      <c r="AB247" s="1312"/>
      <c r="AC247" s="1088"/>
      <c r="AD247" s="1088"/>
      <c r="AE247" s="1088"/>
      <c r="AF247" s="1089"/>
      <c r="AG247" s="1090"/>
      <c r="AH247" s="1090"/>
      <c r="AI247" s="1090"/>
    </row>
    <row r="248" ht="15.75" customHeight="1">
      <c r="A248" s="1089"/>
      <c r="B248" s="1089"/>
      <c r="C248" s="1304"/>
      <c r="D248" s="1304"/>
      <c r="E248" s="1304"/>
      <c r="F248" s="1089"/>
      <c r="G248" s="1089"/>
      <c r="H248" s="1089"/>
      <c r="I248" s="1337"/>
      <c r="J248" s="1089"/>
      <c r="K248" s="1089"/>
      <c r="L248" s="1308"/>
      <c r="M248" s="1089"/>
      <c r="N248" s="1309"/>
      <c r="O248" s="1309"/>
      <c r="P248" s="1310"/>
      <c r="Q248" s="1310"/>
      <c r="R248" s="1309"/>
      <c r="S248" s="1089"/>
      <c r="T248" s="1304"/>
      <c r="U248" s="1309"/>
      <c r="V248" s="1310"/>
      <c r="W248" s="1310"/>
      <c r="X248" s="1310"/>
      <c r="Y248" s="1310"/>
      <c r="Z248" s="1311"/>
      <c r="AA248" s="1312"/>
      <c r="AB248" s="1312"/>
      <c r="AC248" s="1088"/>
      <c r="AD248" s="1088"/>
      <c r="AE248" s="1088"/>
      <c r="AF248" s="1089"/>
      <c r="AG248" s="1090"/>
      <c r="AH248" s="1090"/>
      <c r="AI248" s="1090"/>
    </row>
    <row r="249" ht="15.75" customHeight="1">
      <c r="A249" s="1089"/>
      <c r="B249" s="1089"/>
      <c r="C249" s="1304"/>
      <c r="D249" s="1304"/>
      <c r="E249" s="1304"/>
      <c r="F249" s="1089"/>
      <c r="G249" s="1089"/>
      <c r="H249" s="1089"/>
      <c r="I249" s="1337"/>
      <c r="J249" s="1089"/>
      <c r="K249" s="1089"/>
      <c r="L249" s="1308"/>
      <c r="M249" s="1089"/>
      <c r="N249" s="1309"/>
      <c r="O249" s="1309"/>
      <c r="P249" s="1310"/>
      <c r="Q249" s="1310"/>
      <c r="R249" s="1309"/>
      <c r="S249" s="1089"/>
      <c r="T249" s="1304"/>
      <c r="U249" s="1309"/>
      <c r="V249" s="1310"/>
      <c r="W249" s="1310"/>
      <c r="X249" s="1310"/>
      <c r="Y249" s="1310"/>
      <c r="Z249" s="1311"/>
      <c r="AA249" s="1312"/>
      <c r="AB249" s="1312"/>
      <c r="AC249" s="1088"/>
      <c r="AD249" s="1088"/>
      <c r="AE249" s="1088"/>
      <c r="AF249" s="1089"/>
      <c r="AG249" s="1090"/>
      <c r="AH249" s="1090"/>
      <c r="AI249" s="1090"/>
    </row>
    <row r="250" ht="15.75" customHeight="1">
      <c r="A250" s="1089"/>
      <c r="B250" s="1089"/>
      <c r="C250" s="1304"/>
      <c r="D250" s="1304"/>
      <c r="E250" s="1304"/>
      <c r="F250" s="1089"/>
      <c r="G250" s="1089"/>
      <c r="H250" s="1089"/>
      <c r="I250" s="1337"/>
      <c r="J250" s="1089"/>
      <c r="K250" s="1089"/>
      <c r="L250" s="1308"/>
      <c r="M250" s="1089"/>
      <c r="N250" s="1309"/>
      <c r="O250" s="1309"/>
      <c r="P250" s="1310"/>
      <c r="Q250" s="1310"/>
      <c r="R250" s="1309"/>
      <c r="S250" s="1089"/>
      <c r="T250" s="1304"/>
      <c r="U250" s="1309"/>
      <c r="V250" s="1310"/>
      <c r="W250" s="1310"/>
      <c r="X250" s="1310"/>
      <c r="Y250" s="1310"/>
      <c r="Z250" s="1311"/>
      <c r="AA250" s="1312"/>
      <c r="AB250" s="1312"/>
      <c r="AC250" s="1088"/>
      <c r="AD250" s="1088"/>
      <c r="AE250" s="1088"/>
      <c r="AF250" s="1089"/>
      <c r="AG250" s="1090"/>
      <c r="AH250" s="1090"/>
      <c r="AI250" s="1090"/>
    </row>
    <row r="251" ht="15.75" customHeight="1">
      <c r="A251" s="1089"/>
      <c r="B251" s="1089"/>
      <c r="C251" s="1304"/>
      <c r="D251" s="1304"/>
      <c r="E251" s="1304"/>
      <c r="F251" s="1089"/>
      <c r="G251" s="1089"/>
      <c r="H251" s="1089"/>
      <c r="I251" s="1337"/>
      <c r="J251" s="1089"/>
      <c r="K251" s="1089"/>
      <c r="L251" s="1308"/>
      <c r="M251" s="1089"/>
      <c r="N251" s="1309"/>
      <c r="O251" s="1309"/>
      <c r="P251" s="1310"/>
      <c r="Q251" s="1310"/>
      <c r="R251" s="1309"/>
      <c r="S251" s="1089"/>
      <c r="T251" s="1304"/>
      <c r="U251" s="1309"/>
      <c r="V251" s="1310"/>
      <c r="W251" s="1310"/>
      <c r="X251" s="1310"/>
      <c r="Y251" s="1310"/>
      <c r="Z251" s="1311"/>
      <c r="AA251" s="1312"/>
      <c r="AB251" s="1312"/>
      <c r="AC251" s="1088"/>
      <c r="AD251" s="1088"/>
      <c r="AE251" s="1088"/>
      <c r="AF251" s="1089"/>
      <c r="AG251" s="1090"/>
      <c r="AH251" s="1090"/>
      <c r="AI251" s="1090"/>
    </row>
    <row r="252" ht="15.75" customHeight="1">
      <c r="A252" s="1089"/>
      <c r="B252" s="1089"/>
      <c r="C252" s="1304"/>
      <c r="D252" s="1304"/>
      <c r="E252" s="1304"/>
      <c r="F252" s="1089"/>
      <c r="G252" s="1089"/>
      <c r="H252" s="1089"/>
      <c r="I252" s="1337"/>
      <c r="J252" s="1089"/>
      <c r="K252" s="1089"/>
      <c r="L252" s="1308"/>
      <c r="M252" s="1089"/>
      <c r="N252" s="1309"/>
      <c r="O252" s="1309"/>
      <c r="P252" s="1310"/>
      <c r="Q252" s="1310"/>
      <c r="R252" s="1309"/>
      <c r="S252" s="1089"/>
      <c r="T252" s="1304"/>
      <c r="U252" s="1309"/>
      <c r="V252" s="1310"/>
      <c r="W252" s="1310"/>
      <c r="X252" s="1310"/>
      <c r="Y252" s="1310"/>
      <c r="Z252" s="1311"/>
      <c r="AA252" s="1312"/>
      <c r="AB252" s="1312"/>
      <c r="AC252" s="1088"/>
      <c r="AD252" s="1088"/>
      <c r="AE252" s="1088"/>
      <c r="AF252" s="1089"/>
      <c r="AG252" s="1090"/>
      <c r="AH252" s="1090"/>
      <c r="AI252" s="1090"/>
    </row>
    <row r="253" ht="15.75" customHeight="1">
      <c r="A253" s="1089"/>
      <c r="B253" s="1089"/>
      <c r="C253" s="1304"/>
      <c r="D253" s="1304"/>
      <c r="E253" s="1304"/>
      <c r="F253" s="1089"/>
      <c r="G253" s="1089"/>
      <c r="H253" s="1089"/>
      <c r="I253" s="1337"/>
      <c r="J253" s="1089"/>
      <c r="K253" s="1089"/>
      <c r="L253" s="1308"/>
      <c r="M253" s="1089"/>
      <c r="N253" s="1309"/>
      <c r="O253" s="1309"/>
      <c r="P253" s="1310"/>
      <c r="Q253" s="1310"/>
      <c r="R253" s="1309"/>
      <c r="S253" s="1089"/>
      <c r="T253" s="1304"/>
      <c r="U253" s="1309"/>
      <c r="V253" s="1310"/>
      <c r="W253" s="1310"/>
      <c r="X253" s="1310"/>
      <c r="Y253" s="1310"/>
      <c r="Z253" s="1311"/>
      <c r="AA253" s="1312"/>
      <c r="AB253" s="1312"/>
      <c r="AC253" s="1088"/>
      <c r="AD253" s="1088"/>
      <c r="AE253" s="1088"/>
      <c r="AF253" s="1089"/>
      <c r="AG253" s="1090"/>
      <c r="AH253" s="1090"/>
      <c r="AI253" s="1090"/>
    </row>
    <row r="254" ht="15.75" customHeight="1">
      <c r="A254" s="1089"/>
      <c r="B254" s="1089"/>
      <c r="C254" s="1304"/>
      <c r="D254" s="1304"/>
      <c r="E254" s="1304"/>
      <c r="F254" s="1089"/>
      <c r="G254" s="1089"/>
      <c r="H254" s="1089"/>
      <c r="I254" s="1337"/>
      <c r="J254" s="1089"/>
      <c r="K254" s="1089"/>
      <c r="L254" s="1308"/>
      <c r="M254" s="1089"/>
      <c r="N254" s="1309"/>
      <c r="O254" s="1309"/>
      <c r="P254" s="1310"/>
      <c r="Q254" s="1310"/>
      <c r="R254" s="1309"/>
      <c r="S254" s="1089"/>
      <c r="T254" s="1304"/>
      <c r="U254" s="1309"/>
      <c r="V254" s="1310"/>
      <c r="W254" s="1310"/>
      <c r="X254" s="1310"/>
      <c r="Y254" s="1310"/>
      <c r="Z254" s="1311"/>
      <c r="AA254" s="1312"/>
      <c r="AB254" s="1312"/>
      <c r="AC254" s="1088"/>
      <c r="AD254" s="1088"/>
      <c r="AE254" s="1088"/>
      <c r="AF254" s="1089"/>
      <c r="AG254" s="1090"/>
      <c r="AH254" s="1090"/>
      <c r="AI254" s="1090"/>
    </row>
    <row r="255" ht="15.75" customHeight="1">
      <c r="A255" s="1089"/>
      <c r="B255" s="1089"/>
      <c r="C255" s="1304"/>
      <c r="D255" s="1304"/>
      <c r="E255" s="1304"/>
      <c r="F255" s="1089"/>
      <c r="G255" s="1089"/>
      <c r="H255" s="1089"/>
      <c r="I255" s="1337"/>
      <c r="J255" s="1089"/>
      <c r="K255" s="1089"/>
      <c r="L255" s="1308"/>
      <c r="M255" s="1089"/>
      <c r="N255" s="1309"/>
      <c r="O255" s="1309"/>
      <c r="P255" s="1310"/>
      <c r="Q255" s="1310"/>
      <c r="R255" s="1309"/>
      <c r="S255" s="1089"/>
      <c r="T255" s="1304"/>
      <c r="U255" s="1309"/>
      <c r="V255" s="1310"/>
      <c r="W255" s="1310"/>
      <c r="X255" s="1310"/>
      <c r="Y255" s="1310"/>
      <c r="Z255" s="1311"/>
      <c r="AA255" s="1312"/>
      <c r="AB255" s="1312"/>
      <c r="AC255" s="1088"/>
      <c r="AD255" s="1088"/>
      <c r="AE255" s="1088"/>
      <c r="AF255" s="1089"/>
      <c r="AG255" s="1090"/>
      <c r="AH255" s="1090"/>
      <c r="AI255" s="1090"/>
    </row>
    <row r="256" ht="15.75" customHeight="1">
      <c r="A256" s="1089"/>
      <c r="B256" s="1089"/>
      <c r="C256" s="1304"/>
      <c r="D256" s="1304"/>
      <c r="E256" s="1304"/>
      <c r="F256" s="1089"/>
      <c r="G256" s="1089"/>
      <c r="H256" s="1089"/>
      <c r="I256" s="1337"/>
      <c r="J256" s="1089"/>
      <c r="K256" s="1089"/>
      <c r="L256" s="1308"/>
      <c r="M256" s="1089"/>
      <c r="N256" s="1309"/>
      <c r="O256" s="1309"/>
      <c r="P256" s="1310"/>
      <c r="Q256" s="1310"/>
      <c r="R256" s="1309"/>
      <c r="S256" s="1089"/>
      <c r="T256" s="1304"/>
      <c r="U256" s="1309"/>
      <c r="V256" s="1310"/>
      <c r="W256" s="1310"/>
      <c r="X256" s="1310"/>
      <c r="Y256" s="1310"/>
      <c r="Z256" s="1311"/>
      <c r="AA256" s="1312"/>
      <c r="AB256" s="1312"/>
      <c r="AC256" s="1088"/>
      <c r="AD256" s="1088"/>
      <c r="AE256" s="1088"/>
      <c r="AF256" s="1089"/>
      <c r="AG256" s="1090"/>
      <c r="AH256" s="1090"/>
      <c r="AI256" s="1090"/>
    </row>
    <row r="257" ht="15.75" customHeight="1">
      <c r="A257" s="1089"/>
      <c r="B257" s="1089"/>
      <c r="C257" s="1304"/>
      <c r="D257" s="1304"/>
      <c r="E257" s="1304"/>
      <c r="F257" s="1089"/>
      <c r="G257" s="1089"/>
      <c r="H257" s="1089"/>
      <c r="I257" s="1337"/>
      <c r="J257" s="1089"/>
      <c r="K257" s="1089"/>
      <c r="L257" s="1308"/>
      <c r="M257" s="1089"/>
      <c r="N257" s="1309"/>
      <c r="O257" s="1309"/>
      <c r="P257" s="1310"/>
      <c r="Q257" s="1310"/>
      <c r="R257" s="1309"/>
      <c r="S257" s="1089"/>
      <c r="T257" s="1304"/>
      <c r="U257" s="1309"/>
      <c r="V257" s="1310"/>
      <c r="W257" s="1310"/>
      <c r="X257" s="1310"/>
      <c r="Y257" s="1310"/>
      <c r="Z257" s="1311"/>
      <c r="AA257" s="1312"/>
      <c r="AB257" s="1312"/>
      <c r="AC257" s="1088"/>
      <c r="AD257" s="1088"/>
      <c r="AE257" s="1088"/>
      <c r="AF257" s="1089"/>
      <c r="AG257" s="1090"/>
      <c r="AH257" s="1090"/>
      <c r="AI257" s="1090"/>
    </row>
    <row r="258" ht="15.75" customHeight="1">
      <c r="A258" s="1089"/>
      <c r="B258" s="1089"/>
      <c r="C258" s="1304"/>
      <c r="D258" s="1304"/>
      <c r="E258" s="1304"/>
      <c r="F258" s="1089"/>
      <c r="G258" s="1089"/>
      <c r="H258" s="1089"/>
      <c r="I258" s="1337"/>
      <c r="J258" s="1089"/>
      <c r="K258" s="1089"/>
      <c r="L258" s="1308"/>
      <c r="M258" s="1089"/>
      <c r="N258" s="1309"/>
      <c r="O258" s="1309"/>
      <c r="P258" s="1310"/>
      <c r="Q258" s="1310"/>
      <c r="R258" s="1309"/>
      <c r="S258" s="1089"/>
      <c r="T258" s="1304"/>
      <c r="U258" s="1309"/>
      <c r="V258" s="1310"/>
      <c r="W258" s="1310"/>
      <c r="X258" s="1310"/>
      <c r="Y258" s="1310"/>
      <c r="Z258" s="1311"/>
      <c r="AA258" s="1312"/>
      <c r="AB258" s="1312"/>
      <c r="AC258" s="1088"/>
      <c r="AD258" s="1088"/>
      <c r="AE258" s="1088"/>
      <c r="AF258" s="1089"/>
      <c r="AG258" s="1090"/>
      <c r="AH258" s="1090"/>
      <c r="AI258" s="1090"/>
    </row>
    <row r="259" ht="15.75" customHeight="1">
      <c r="A259" s="1089"/>
      <c r="B259" s="1089"/>
      <c r="C259" s="1304"/>
      <c r="D259" s="1304"/>
      <c r="E259" s="1304"/>
      <c r="F259" s="1089"/>
      <c r="G259" s="1089"/>
      <c r="H259" s="1089"/>
      <c r="I259" s="1337"/>
      <c r="J259" s="1089"/>
      <c r="K259" s="1089"/>
      <c r="L259" s="1308"/>
      <c r="M259" s="1089"/>
      <c r="N259" s="1309"/>
      <c r="O259" s="1309"/>
      <c r="P259" s="1310"/>
      <c r="Q259" s="1310"/>
      <c r="R259" s="1309"/>
      <c r="S259" s="1089"/>
      <c r="T259" s="1304"/>
      <c r="U259" s="1309"/>
      <c r="V259" s="1310"/>
      <c r="W259" s="1310"/>
      <c r="X259" s="1310"/>
      <c r="Y259" s="1310"/>
      <c r="Z259" s="1311"/>
      <c r="AA259" s="1312"/>
      <c r="AB259" s="1312"/>
      <c r="AC259" s="1088"/>
      <c r="AD259" s="1088"/>
      <c r="AE259" s="1088"/>
      <c r="AF259" s="1089"/>
      <c r="AG259" s="1090"/>
      <c r="AH259" s="1090"/>
      <c r="AI259" s="1090"/>
    </row>
    <row r="260" ht="15.75" customHeight="1">
      <c r="A260" s="1089"/>
      <c r="B260" s="1089"/>
      <c r="C260" s="1304"/>
      <c r="D260" s="1304"/>
      <c r="E260" s="1304"/>
      <c r="F260" s="1089"/>
      <c r="G260" s="1089"/>
      <c r="H260" s="1089"/>
      <c r="I260" s="1337"/>
      <c r="J260" s="1089"/>
      <c r="K260" s="1089"/>
      <c r="L260" s="1308"/>
      <c r="M260" s="1089"/>
      <c r="N260" s="1309"/>
      <c r="O260" s="1309"/>
      <c r="P260" s="1310"/>
      <c r="Q260" s="1310"/>
      <c r="R260" s="1309"/>
      <c r="S260" s="1089"/>
      <c r="T260" s="1304"/>
      <c r="U260" s="1309"/>
      <c r="V260" s="1310"/>
      <c r="W260" s="1310"/>
      <c r="X260" s="1310"/>
      <c r="Y260" s="1310"/>
      <c r="Z260" s="1311"/>
      <c r="AA260" s="1312"/>
      <c r="AB260" s="1312"/>
      <c r="AC260" s="1088"/>
      <c r="AD260" s="1088"/>
      <c r="AE260" s="1088"/>
      <c r="AF260" s="1089"/>
      <c r="AG260" s="1090"/>
      <c r="AH260" s="1090"/>
      <c r="AI260" s="1090"/>
    </row>
    <row r="261" ht="15.75" customHeight="1">
      <c r="A261" s="1089"/>
      <c r="B261" s="1089"/>
      <c r="C261" s="1304"/>
      <c r="D261" s="1304"/>
      <c r="E261" s="1304"/>
      <c r="F261" s="1089"/>
      <c r="G261" s="1089"/>
      <c r="H261" s="1089"/>
      <c r="I261" s="1337"/>
      <c r="J261" s="1089"/>
      <c r="K261" s="1089"/>
      <c r="L261" s="1308"/>
      <c r="M261" s="1089"/>
      <c r="N261" s="1309"/>
      <c r="O261" s="1309"/>
      <c r="P261" s="1310"/>
      <c r="Q261" s="1310"/>
      <c r="R261" s="1309"/>
      <c r="S261" s="1089"/>
      <c r="T261" s="1304"/>
      <c r="U261" s="1309"/>
      <c r="V261" s="1310"/>
      <c r="W261" s="1310"/>
      <c r="X261" s="1310"/>
      <c r="Y261" s="1310"/>
      <c r="Z261" s="1311"/>
      <c r="AA261" s="1312"/>
      <c r="AB261" s="1312"/>
      <c r="AC261" s="1088"/>
      <c r="AD261" s="1088"/>
      <c r="AE261" s="1088"/>
      <c r="AF261" s="1089"/>
      <c r="AG261" s="1090"/>
      <c r="AH261" s="1090"/>
      <c r="AI261" s="1090"/>
    </row>
    <row r="262" ht="15.75" customHeight="1">
      <c r="A262" s="1089"/>
      <c r="B262" s="1089"/>
      <c r="C262" s="1304"/>
      <c r="D262" s="1304"/>
      <c r="E262" s="1304"/>
      <c r="F262" s="1089"/>
      <c r="G262" s="1089"/>
      <c r="H262" s="1089"/>
      <c r="I262" s="1337"/>
      <c r="J262" s="1089"/>
      <c r="K262" s="1089"/>
      <c r="L262" s="1308"/>
      <c r="M262" s="1089"/>
      <c r="N262" s="1309"/>
      <c r="O262" s="1309"/>
      <c r="P262" s="1310"/>
      <c r="Q262" s="1310"/>
      <c r="R262" s="1309"/>
      <c r="S262" s="1089"/>
      <c r="T262" s="1304"/>
      <c r="U262" s="1309"/>
      <c r="V262" s="1310"/>
      <c r="W262" s="1310"/>
      <c r="X262" s="1310"/>
      <c r="Y262" s="1310"/>
      <c r="Z262" s="1311"/>
      <c r="AA262" s="1312"/>
      <c r="AB262" s="1312"/>
      <c r="AC262" s="1088"/>
      <c r="AD262" s="1088"/>
      <c r="AE262" s="1088"/>
      <c r="AF262" s="1089"/>
      <c r="AG262" s="1090"/>
      <c r="AH262" s="1090"/>
      <c r="AI262" s="1090"/>
    </row>
    <row r="263" ht="15.75" customHeight="1">
      <c r="A263" s="1089"/>
      <c r="B263" s="1089"/>
      <c r="C263" s="1304"/>
      <c r="D263" s="1304"/>
      <c r="E263" s="1304"/>
      <c r="F263" s="1089"/>
      <c r="G263" s="1089"/>
      <c r="H263" s="1089"/>
      <c r="I263" s="1337"/>
      <c r="J263" s="1089"/>
      <c r="K263" s="1089"/>
      <c r="L263" s="1308"/>
      <c r="M263" s="1089"/>
      <c r="N263" s="1309"/>
      <c r="O263" s="1309"/>
      <c r="P263" s="1310"/>
      <c r="Q263" s="1310"/>
      <c r="R263" s="1309"/>
      <c r="S263" s="1089"/>
      <c r="T263" s="1304"/>
      <c r="U263" s="1309"/>
      <c r="V263" s="1310"/>
      <c r="W263" s="1310"/>
      <c r="X263" s="1310"/>
      <c r="Y263" s="1310"/>
      <c r="Z263" s="1311"/>
      <c r="AA263" s="1312"/>
      <c r="AB263" s="1312"/>
      <c r="AC263" s="1088"/>
      <c r="AD263" s="1088"/>
      <c r="AE263" s="1088"/>
      <c r="AF263" s="1089"/>
      <c r="AG263" s="1090"/>
      <c r="AH263" s="1090"/>
      <c r="AI263" s="1090"/>
    </row>
    <row r="264" ht="15.75" customHeight="1">
      <c r="A264" s="1089"/>
      <c r="B264" s="1089"/>
      <c r="C264" s="1304"/>
      <c r="D264" s="1304"/>
      <c r="E264" s="1304"/>
      <c r="F264" s="1089"/>
      <c r="G264" s="1089"/>
      <c r="H264" s="1089"/>
      <c r="I264" s="1337"/>
      <c r="J264" s="1089"/>
      <c r="K264" s="1089"/>
      <c r="L264" s="1308"/>
      <c r="M264" s="1089"/>
      <c r="N264" s="1309"/>
      <c r="O264" s="1309"/>
      <c r="P264" s="1310"/>
      <c r="Q264" s="1310"/>
      <c r="R264" s="1309"/>
      <c r="S264" s="1089"/>
      <c r="T264" s="1304"/>
      <c r="U264" s="1309"/>
      <c r="V264" s="1310"/>
      <c r="W264" s="1310"/>
      <c r="X264" s="1310"/>
      <c r="Y264" s="1310"/>
      <c r="Z264" s="1311"/>
      <c r="AA264" s="1312"/>
      <c r="AB264" s="1312"/>
      <c r="AC264" s="1088"/>
      <c r="AD264" s="1088"/>
      <c r="AE264" s="1088"/>
      <c r="AF264" s="1089"/>
      <c r="AG264" s="1090"/>
      <c r="AH264" s="1090"/>
      <c r="AI264" s="1090"/>
    </row>
    <row r="265" ht="15.75" customHeight="1">
      <c r="A265" s="1089"/>
      <c r="B265" s="1089"/>
      <c r="C265" s="1304"/>
      <c r="D265" s="1304"/>
      <c r="E265" s="1304"/>
      <c r="F265" s="1089"/>
      <c r="G265" s="1089"/>
      <c r="H265" s="1089"/>
      <c r="I265" s="1337"/>
      <c r="J265" s="1089"/>
      <c r="K265" s="1089"/>
      <c r="L265" s="1308"/>
      <c r="M265" s="1089"/>
      <c r="N265" s="1309"/>
      <c r="O265" s="1309"/>
      <c r="P265" s="1310"/>
      <c r="Q265" s="1310"/>
      <c r="R265" s="1309"/>
      <c r="S265" s="1089"/>
      <c r="T265" s="1304"/>
      <c r="U265" s="1309"/>
      <c r="V265" s="1310"/>
      <c r="W265" s="1310"/>
      <c r="X265" s="1310"/>
      <c r="Y265" s="1310"/>
      <c r="Z265" s="1311"/>
      <c r="AA265" s="1312"/>
      <c r="AB265" s="1312"/>
      <c r="AC265" s="1088"/>
      <c r="AD265" s="1088"/>
      <c r="AE265" s="1088"/>
      <c r="AF265" s="1089"/>
      <c r="AG265" s="1090"/>
      <c r="AH265" s="1090"/>
      <c r="AI265" s="1090"/>
    </row>
    <row r="266" ht="15.75" customHeight="1">
      <c r="A266" s="1089"/>
      <c r="B266" s="1089"/>
      <c r="C266" s="1304"/>
      <c r="D266" s="1304"/>
      <c r="E266" s="1304"/>
      <c r="F266" s="1089"/>
      <c r="G266" s="1089"/>
      <c r="H266" s="1089"/>
      <c r="I266" s="1337"/>
      <c r="J266" s="1089"/>
      <c r="K266" s="1089"/>
      <c r="L266" s="1308"/>
      <c r="M266" s="1089"/>
      <c r="N266" s="1309"/>
      <c r="O266" s="1309"/>
      <c r="P266" s="1310"/>
      <c r="Q266" s="1310"/>
      <c r="R266" s="1309"/>
      <c r="S266" s="1089"/>
      <c r="T266" s="1304"/>
      <c r="U266" s="1309"/>
      <c r="V266" s="1310"/>
      <c r="W266" s="1310"/>
      <c r="X266" s="1310"/>
      <c r="Y266" s="1310"/>
      <c r="Z266" s="1311"/>
      <c r="AA266" s="1312"/>
      <c r="AB266" s="1312"/>
      <c r="AC266" s="1088"/>
      <c r="AD266" s="1088"/>
      <c r="AE266" s="1088"/>
      <c r="AF266" s="1089"/>
      <c r="AG266" s="1090"/>
      <c r="AH266" s="1090"/>
      <c r="AI266" s="1090"/>
    </row>
    <row r="267" ht="15.75" customHeight="1">
      <c r="A267" s="1089"/>
      <c r="B267" s="1089"/>
      <c r="C267" s="1304"/>
      <c r="D267" s="1304"/>
      <c r="E267" s="1304"/>
      <c r="F267" s="1089"/>
      <c r="G267" s="1089"/>
      <c r="H267" s="1089"/>
      <c r="I267" s="1337"/>
      <c r="J267" s="1089"/>
      <c r="K267" s="1089"/>
      <c r="L267" s="1308"/>
      <c r="M267" s="1089"/>
      <c r="N267" s="1309"/>
      <c r="O267" s="1309"/>
      <c r="P267" s="1310"/>
      <c r="Q267" s="1310"/>
      <c r="R267" s="1309"/>
      <c r="S267" s="1089"/>
      <c r="T267" s="1304"/>
      <c r="U267" s="1309"/>
      <c r="V267" s="1310"/>
      <c r="W267" s="1310"/>
      <c r="X267" s="1310"/>
      <c r="Y267" s="1310"/>
      <c r="Z267" s="1311"/>
      <c r="AA267" s="1312"/>
      <c r="AB267" s="1312"/>
      <c r="AC267" s="1088"/>
      <c r="AD267" s="1088"/>
      <c r="AE267" s="1088"/>
      <c r="AF267" s="1089"/>
      <c r="AG267" s="1090"/>
      <c r="AH267" s="1090"/>
      <c r="AI267" s="1090"/>
    </row>
    <row r="268" ht="15.75" customHeight="1">
      <c r="A268" s="1089"/>
      <c r="B268" s="1089"/>
      <c r="C268" s="1304"/>
      <c r="D268" s="1304"/>
      <c r="E268" s="1304"/>
      <c r="F268" s="1089"/>
      <c r="G268" s="1089"/>
      <c r="H268" s="1089"/>
      <c r="I268" s="1337"/>
      <c r="J268" s="1089"/>
      <c r="K268" s="1089"/>
      <c r="L268" s="1308"/>
      <c r="M268" s="1089"/>
      <c r="N268" s="1309"/>
      <c r="O268" s="1309"/>
      <c r="P268" s="1310"/>
      <c r="Q268" s="1310"/>
      <c r="R268" s="1309"/>
      <c r="S268" s="1089"/>
      <c r="T268" s="1304"/>
      <c r="U268" s="1309"/>
      <c r="V268" s="1310"/>
      <c r="W268" s="1310"/>
      <c r="X268" s="1310"/>
      <c r="Y268" s="1310"/>
      <c r="Z268" s="1311"/>
      <c r="AA268" s="1312"/>
      <c r="AB268" s="1312"/>
      <c r="AC268" s="1088"/>
      <c r="AD268" s="1088"/>
      <c r="AE268" s="1088"/>
      <c r="AF268" s="1089"/>
      <c r="AG268" s="1090"/>
      <c r="AH268" s="1090"/>
      <c r="AI268" s="1090"/>
    </row>
    <row r="269" ht="15.75" customHeight="1">
      <c r="A269" s="1089"/>
      <c r="B269" s="1089"/>
      <c r="C269" s="1304"/>
      <c r="D269" s="1304"/>
      <c r="E269" s="1304"/>
      <c r="F269" s="1089"/>
      <c r="G269" s="1089"/>
      <c r="H269" s="1089"/>
      <c r="I269" s="1337"/>
      <c r="J269" s="1089"/>
      <c r="K269" s="1089"/>
      <c r="L269" s="1308"/>
      <c r="M269" s="1089"/>
      <c r="N269" s="1309"/>
      <c r="O269" s="1309"/>
      <c r="P269" s="1310"/>
      <c r="Q269" s="1310"/>
      <c r="R269" s="1309"/>
      <c r="S269" s="1089"/>
      <c r="T269" s="1304"/>
      <c r="U269" s="1309"/>
      <c r="V269" s="1310"/>
      <c r="W269" s="1310"/>
      <c r="X269" s="1310"/>
      <c r="Y269" s="1310"/>
      <c r="Z269" s="1311"/>
      <c r="AA269" s="1312"/>
      <c r="AB269" s="1312"/>
      <c r="AC269" s="1088"/>
      <c r="AD269" s="1088"/>
      <c r="AE269" s="1088"/>
      <c r="AF269" s="1089"/>
      <c r="AG269" s="1090"/>
      <c r="AH269" s="1090"/>
      <c r="AI269" s="1090"/>
    </row>
    <row r="270" ht="15.75" customHeight="1">
      <c r="A270" s="1089"/>
      <c r="B270" s="1089"/>
      <c r="C270" s="1304"/>
      <c r="D270" s="1304"/>
      <c r="E270" s="1304"/>
      <c r="F270" s="1089"/>
      <c r="G270" s="1089"/>
      <c r="H270" s="1089"/>
      <c r="I270" s="1337"/>
      <c r="J270" s="1089"/>
      <c r="K270" s="1089"/>
      <c r="L270" s="1308"/>
      <c r="M270" s="1089"/>
      <c r="N270" s="1309"/>
      <c r="O270" s="1309"/>
      <c r="P270" s="1310"/>
      <c r="Q270" s="1310"/>
      <c r="R270" s="1309"/>
      <c r="S270" s="1089"/>
      <c r="T270" s="1304"/>
      <c r="U270" s="1309"/>
      <c r="V270" s="1310"/>
      <c r="W270" s="1310"/>
      <c r="X270" s="1310"/>
      <c r="Y270" s="1310"/>
      <c r="Z270" s="1311"/>
      <c r="AA270" s="1312"/>
      <c r="AB270" s="1312"/>
      <c r="AC270" s="1088"/>
      <c r="AD270" s="1088"/>
      <c r="AE270" s="1088"/>
      <c r="AF270" s="1089"/>
      <c r="AG270" s="1090"/>
      <c r="AH270" s="1090"/>
      <c r="AI270" s="1090"/>
    </row>
    <row r="271" ht="15.75" customHeight="1">
      <c r="A271" s="1089"/>
      <c r="B271" s="1089"/>
      <c r="C271" s="1304"/>
      <c r="D271" s="1304"/>
      <c r="E271" s="1304"/>
      <c r="F271" s="1089"/>
      <c r="G271" s="1089"/>
      <c r="H271" s="1089"/>
      <c r="I271" s="1337"/>
      <c r="J271" s="1089"/>
      <c r="K271" s="1089"/>
      <c r="L271" s="1308"/>
      <c r="M271" s="1089"/>
      <c r="N271" s="1309"/>
      <c r="O271" s="1309"/>
      <c r="P271" s="1310"/>
      <c r="Q271" s="1310"/>
      <c r="R271" s="1309"/>
      <c r="S271" s="1089"/>
      <c r="T271" s="1304"/>
      <c r="U271" s="1309"/>
      <c r="V271" s="1310"/>
      <c r="W271" s="1310"/>
      <c r="X271" s="1310"/>
      <c r="Y271" s="1310"/>
      <c r="Z271" s="1311"/>
      <c r="AA271" s="1312"/>
      <c r="AB271" s="1312"/>
      <c r="AC271" s="1088"/>
      <c r="AD271" s="1088"/>
      <c r="AE271" s="1088"/>
      <c r="AF271" s="1089"/>
      <c r="AG271" s="1090"/>
      <c r="AH271" s="1090"/>
      <c r="AI271" s="1090"/>
    </row>
    <row r="272" ht="15.75" customHeight="1">
      <c r="A272" s="1089"/>
      <c r="B272" s="1089"/>
      <c r="C272" s="1304"/>
      <c r="D272" s="1304"/>
      <c r="E272" s="1304"/>
      <c r="F272" s="1089"/>
      <c r="G272" s="1089"/>
      <c r="H272" s="1089"/>
      <c r="I272" s="1337"/>
      <c r="J272" s="1089"/>
      <c r="K272" s="1089"/>
      <c r="L272" s="1308"/>
      <c r="M272" s="1089"/>
      <c r="N272" s="1309"/>
      <c r="O272" s="1309"/>
      <c r="P272" s="1310"/>
      <c r="Q272" s="1310"/>
      <c r="R272" s="1309"/>
      <c r="S272" s="1089"/>
      <c r="T272" s="1304"/>
      <c r="U272" s="1309"/>
      <c r="V272" s="1310"/>
      <c r="W272" s="1310"/>
      <c r="X272" s="1310"/>
      <c r="Y272" s="1310"/>
      <c r="Z272" s="1311"/>
      <c r="AA272" s="1312"/>
      <c r="AB272" s="1312"/>
      <c r="AC272" s="1088"/>
      <c r="AD272" s="1088"/>
      <c r="AE272" s="1088"/>
      <c r="AF272" s="1089"/>
      <c r="AG272" s="1090"/>
      <c r="AH272" s="1090"/>
      <c r="AI272" s="1090"/>
    </row>
    <row r="273" ht="15.75" customHeight="1">
      <c r="A273" s="1089"/>
      <c r="B273" s="1089"/>
      <c r="C273" s="1304"/>
      <c r="D273" s="1304"/>
      <c r="E273" s="1304"/>
      <c r="F273" s="1089"/>
      <c r="G273" s="1089"/>
      <c r="H273" s="1089"/>
      <c r="I273" s="1337"/>
      <c r="J273" s="1089"/>
      <c r="K273" s="1089"/>
      <c r="L273" s="1308"/>
      <c r="M273" s="1089"/>
      <c r="N273" s="1309"/>
      <c r="O273" s="1309"/>
      <c r="P273" s="1310"/>
      <c r="Q273" s="1310"/>
      <c r="R273" s="1309"/>
      <c r="S273" s="1089"/>
      <c r="T273" s="1304"/>
      <c r="U273" s="1309"/>
      <c r="V273" s="1310"/>
      <c r="W273" s="1310"/>
      <c r="X273" s="1310"/>
      <c r="Y273" s="1310"/>
      <c r="Z273" s="1311"/>
      <c r="AA273" s="1312"/>
      <c r="AB273" s="1312"/>
      <c r="AC273" s="1088"/>
      <c r="AD273" s="1088"/>
      <c r="AE273" s="1088"/>
      <c r="AF273" s="1089"/>
      <c r="AG273" s="1090"/>
      <c r="AH273" s="1090"/>
      <c r="AI273" s="1090"/>
    </row>
    <row r="274" ht="15.75" customHeight="1">
      <c r="A274" s="1089"/>
      <c r="B274" s="1089"/>
      <c r="C274" s="1304"/>
      <c r="D274" s="1304"/>
      <c r="E274" s="1304"/>
      <c r="F274" s="1089"/>
      <c r="G274" s="1089"/>
      <c r="H274" s="1089"/>
      <c r="I274" s="1337"/>
      <c r="J274" s="1089"/>
      <c r="K274" s="1089"/>
      <c r="L274" s="1308"/>
      <c r="M274" s="1089"/>
      <c r="N274" s="1309"/>
      <c r="O274" s="1309"/>
      <c r="P274" s="1310"/>
      <c r="Q274" s="1310"/>
      <c r="R274" s="1309"/>
      <c r="S274" s="1089"/>
      <c r="T274" s="1304"/>
      <c r="U274" s="1309"/>
      <c r="V274" s="1310"/>
      <c r="W274" s="1310"/>
      <c r="X274" s="1310"/>
      <c r="Y274" s="1310"/>
      <c r="Z274" s="1311"/>
      <c r="AA274" s="1312"/>
      <c r="AB274" s="1312"/>
      <c r="AC274" s="1088"/>
      <c r="AD274" s="1088"/>
      <c r="AE274" s="1088"/>
      <c r="AF274" s="1089"/>
      <c r="AG274" s="1090"/>
      <c r="AH274" s="1090"/>
      <c r="AI274" s="1090"/>
    </row>
    <row r="275" ht="15.75" customHeight="1">
      <c r="A275" s="1089"/>
      <c r="B275" s="1089"/>
      <c r="C275" s="1304"/>
      <c r="D275" s="1304"/>
      <c r="E275" s="1304"/>
      <c r="F275" s="1089"/>
      <c r="G275" s="1089"/>
      <c r="H275" s="1089"/>
      <c r="I275" s="1337"/>
      <c r="J275" s="1089"/>
      <c r="K275" s="1089"/>
      <c r="L275" s="1308"/>
      <c r="M275" s="1089"/>
      <c r="N275" s="1309"/>
      <c r="O275" s="1309"/>
      <c r="P275" s="1310"/>
      <c r="Q275" s="1310"/>
      <c r="R275" s="1309"/>
      <c r="S275" s="1089"/>
      <c r="T275" s="1304"/>
      <c r="U275" s="1309"/>
      <c r="V275" s="1310"/>
      <c r="W275" s="1310"/>
      <c r="X275" s="1310"/>
      <c r="Y275" s="1310"/>
      <c r="Z275" s="1311"/>
      <c r="AA275" s="1312"/>
      <c r="AB275" s="1312"/>
      <c r="AC275" s="1088"/>
      <c r="AD275" s="1088"/>
      <c r="AE275" s="1088"/>
      <c r="AF275" s="1089"/>
      <c r="AG275" s="1090"/>
      <c r="AH275" s="1090"/>
      <c r="AI275" s="1090"/>
    </row>
    <row r="276" ht="15.75" customHeight="1">
      <c r="A276" s="1089"/>
      <c r="B276" s="1089"/>
      <c r="C276" s="1304"/>
      <c r="D276" s="1304"/>
      <c r="E276" s="1304"/>
      <c r="F276" s="1089"/>
      <c r="G276" s="1089"/>
      <c r="H276" s="1089"/>
      <c r="I276" s="1337"/>
      <c r="J276" s="1089"/>
      <c r="K276" s="1089"/>
      <c r="L276" s="1308"/>
      <c r="M276" s="1089"/>
      <c r="N276" s="1309"/>
      <c r="O276" s="1309"/>
      <c r="P276" s="1310"/>
      <c r="Q276" s="1310"/>
      <c r="R276" s="1309"/>
      <c r="S276" s="1089"/>
      <c r="T276" s="1304"/>
      <c r="U276" s="1309"/>
      <c r="V276" s="1310"/>
      <c r="W276" s="1310"/>
      <c r="X276" s="1310"/>
      <c r="Y276" s="1310"/>
      <c r="Z276" s="1311"/>
      <c r="AA276" s="1312"/>
      <c r="AB276" s="1312"/>
      <c r="AC276" s="1088"/>
      <c r="AD276" s="1088"/>
      <c r="AE276" s="1088"/>
      <c r="AF276" s="1089"/>
      <c r="AG276" s="1090"/>
      <c r="AH276" s="1090"/>
      <c r="AI276" s="1090"/>
    </row>
    <row r="277" ht="15.75" customHeight="1">
      <c r="A277" s="1089"/>
      <c r="B277" s="1089"/>
      <c r="C277" s="1304"/>
      <c r="D277" s="1304"/>
      <c r="E277" s="1304"/>
      <c r="F277" s="1089"/>
      <c r="G277" s="1089"/>
      <c r="H277" s="1089"/>
      <c r="I277" s="1337"/>
      <c r="J277" s="1089"/>
      <c r="K277" s="1089"/>
      <c r="L277" s="1308"/>
      <c r="M277" s="1089"/>
      <c r="N277" s="1309"/>
      <c r="O277" s="1309"/>
      <c r="P277" s="1310"/>
      <c r="Q277" s="1310"/>
      <c r="R277" s="1309"/>
      <c r="S277" s="1089"/>
      <c r="T277" s="1304"/>
      <c r="U277" s="1309"/>
      <c r="V277" s="1310"/>
      <c r="W277" s="1310"/>
      <c r="X277" s="1310"/>
      <c r="Y277" s="1310"/>
      <c r="Z277" s="1311"/>
      <c r="AA277" s="1312"/>
      <c r="AB277" s="1312"/>
      <c r="AC277" s="1088"/>
      <c r="AD277" s="1088"/>
      <c r="AE277" s="1088"/>
      <c r="AF277" s="1089"/>
      <c r="AG277" s="1090"/>
      <c r="AH277" s="1090"/>
      <c r="AI277" s="1090"/>
    </row>
    <row r="278" ht="15.75" customHeight="1">
      <c r="A278" s="1089"/>
      <c r="B278" s="1089"/>
      <c r="C278" s="1304"/>
      <c r="D278" s="1304"/>
      <c r="E278" s="1304"/>
      <c r="F278" s="1089"/>
      <c r="G278" s="1089"/>
      <c r="H278" s="1089"/>
      <c r="I278" s="1337"/>
      <c r="J278" s="1089"/>
      <c r="K278" s="1089"/>
      <c r="L278" s="1308"/>
      <c r="M278" s="1089"/>
      <c r="N278" s="1309"/>
      <c r="O278" s="1309"/>
      <c r="P278" s="1310"/>
      <c r="Q278" s="1310"/>
      <c r="R278" s="1309"/>
      <c r="S278" s="1089"/>
      <c r="T278" s="1304"/>
      <c r="U278" s="1309"/>
      <c r="V278" s="1310"/>
      <c r="W278" s="1310"/>
      <c r="X278" s="1310"/>
      <c r="Y278" s="1310"/>
      <c r="Z278" s="1311"/>
      <c r="AA278" s="1312"/>
      <c r="AB278" s="1312"/>
      <c r="AC278" s="1088"/>
      <c r="AD278" s="1088"/>
      <c r="AE278" s="1088"/>
      <c r="AF278" s="1089"/>
      <c r="AG278" s="1090"/>
      <c r="AH278" s="1090"/>
      <c r="AI278" s="1090"/>
    </row>
    <row r="279" ht="15.75" customHeight="1">
      <c r="A279" s="1089"/>
      <c r="B279" s="1089"/>
      <c r="C279" s="1304"/>
      <c r="D279" s="1304"/>
      <c r="E279" s="1304"/>
      <c r="F279" s="1089"/>
      <c r="G279" s="1089"/>
      <c r="H279" s="1089"/>
      <c r="I279" s="1337"/>
      <c r="J279" s="1089"/>
      <c r="K279" s="1089"/>
      <c r="L279" s="1308"/>
      <c r="M279" s="1089"/>
      <c r="N279" s="1309"/>
      <c r="O279" s="1309"/>
      <c r="P279" s="1310"/>
      <c r="Q279" s="1310"/>
      <c r="R279" s="1309"/>
      <c r="S279" s="1089"/>
      <c r="T279" s="1304"/>
      <c r="U279" s="1309"/>
      <c r="V279" s="1310"/>
      <c r="W279" s="1310"/>
      <c r="X279" s="1310"/>
      <c r="Y279" s="1310"/>
      <c r="Z279" s="1311"/>
      <c r="AA279" s="1312"/>
      <c r="AB279" s="1312"/>
      <c r="AC279" s="1088"/>
      <c r="AD279" s="1088"/>
      <c r="AE279" s="1088"/>
      <c r="AF279" s="1089"/>
      <c r="AG279" s="1090"/>
      <c r="AH279" s="1090"/>
      <c r="AI279" s="1090"/>
    </row>
    <row r="280" ht="15.75" customHeight="1">
      <c r="A280" s="1089"/>
      <c r="B280" s="1089"/>
      <c r="C280" s="1304"/>
      <c r="D280" s="1304"/>
      <c r="E280" s="1304"/>
      <c r="F280" s="1089"/>
      <c r="G280" s="1089"/>
      <c r="H280" s="1089"/>
      <c r="I280" s="1337"/>
      <c r="J280" s="1089"/>
      <c r="K280" s="1089"/>
      <c r="L280" s="1308"/>
      <c r="M280" s="1089"/>
      <c r="N280" s="1309"/>
      <c r="O280" s="1309"/>
      <c r="P280" s="1310"/>
      <c r="Q280" s="1310"/>
      <c r="R280" s="1309"/>
      <c r="S280" s="1089"/>
      <c r="T280" s="1304"/>
      <c r="U280" s="1309"/>
      <c r="V280" s="1310"/>
      <c r="W280" s="1310"/>
      <c r="X280" s="1310"/>
      <c r="Y280" s="1310"/>
      <c r="Z280" s="1311"/>
      <c r="AA280" s="1312"/>
      <c r="AB280" s="1312"/>
      <c r="AC280" s="1088"/>
      <c r="AD280" s="1088"/>
      <c r="AE280" s="1088"/>
      <c r="AF280" s="1089"/>
      <c r="AG280" s="1090"/>
      <c r="AH280" s="1090"/>
      <c r="AI280" s="1090"/>
    </row>
    <row r="281" ht="15.75" customHeight="1">
      <c r="A281" s="1089"/>
      <c r="B281" s="1089"/>
      <c r="C281" s="1304"/>
      <c r="D281" s="1304"/>
      <c r="E281" s="1304"/>
      <c r="F281" s="1089"/>
      <c r="G281" s="1089"/>
      <c r="H281" s="1089"/>
      <c r="I281" s="1337"/>
      <c r="J281" s="1089"/>
      <c r="K281" s="1089"/>
      <c r="L281" s="1308"/>
      <c r="M281" s="1089"/>
      <c r="N281" s="1309"/>
      <c r="O281" s="1309"/>
      <c r="P281" s="1310"/>
      <c r="Q281" s="1310"/>
      <c r="R281" s="1309"/>
      <c r="S281" s="1089"/>
      <c r="T281" s="1304"/>
      <c r="U281" s="1309"/>
      <c r="V281" s="1310"/>
      <c r="W281" s="1310"/>
      <c r="X281" s="1310"/>
      <c r="Y281" s="1310"/>
      <c r="Z281" s="1311"/>
      <c r="AA281" s="1312"/>
      <c r="AB281" s="1312"/>
      <c r="AC281" s="1088"/>
      <c r="AD281" s="1088"/>
      <c r="AE281" s="1088"/>
      <c r="AF281" s="1089"/>
      <c r="AG281" s="1090"/>
      <c r="AH281" s="1090"/>
      <c r="AI281" s="1090"/>
    </row>
    <row r="282" ht="15.75" customHeight="1">
      <c r="A282" s="1089"/>
      <c r="B282" s="1089"/>
      <c r="C282" s="1304"/>
      <c r="D282" s="1304"/>
      <c r="E282" s="1304"/>
      <c r="F282" s="1089"/>
      <c r="G282" s="1089"/>
      <c r="H282" s="1089"/>
      <c r="I282" s="1337"/>
      <c r="J282" s="1089"/>
      <c r="K282" s="1089"/>
      <c r="L282" s="1308"/>
      <c r="M282" s="1089"/>
      <c r="N282" s="1309"/>
      <c r="O282" s="1309"/>
      <c r="P282" s="1310"/>
      <c r="Q282" s="1310"/>
      <c r="R282" s="1309"/>
      <c r="S282" s="1089"/>
      <c r="T282" s="1304"/>
      <c r="U282" s="1309"/>
      <c r="V282" s="1310"/>
      <c r="W282" s="1310"/>
      <c r="X282" s="1310"/>
      <c r="Y282" s="1310"/>
      <c r="Z282" s="1311"/>
      <c r="AA282" s="1312"/>
      <c r="AB282" s="1312"/>
      <c r="AC282" s="1088"/>
      <c r="AD282" s="1088"/>
      <c r="AE282" s="1088"/>
      <c r="AF282" s="1089"/>
      <c r="AG282" s="1090"/>
      <c r="AH282" s="1090"/>
      <c r="AI282" s="1090"/>
    </row>
    <row r="283" ht="15.75" customHeight="1">
      <c r="A283" s="1089"/>
      <c r="B283" s="1089"/>
      <c r="C283" s="1304"/>
      <c r="D283" s="1304"/>
      <c r="E283" s="1304"/>
      <c r="F283" s="1089"/>
      <c r="G283" s="1089"/>
      <c r="H283" s="1089"/>
      <c r="I283" s="1337"/>
      <c r="J283" s="1089"/>
      <c r="K283" s="1089"/>
      <c r="L283" s="1308"/>
      <c r="M283" s="1089"/>
      <c r="N283" s="1309"/>
      <c r="O283" s="1309"/>
      <c r="P283" s="1310"/>
      <c r="Q283" s="1310"/>
      <c r="R283" s="1309"/>
      <c r="S283" s="1089"/>
      <c r="T283" s="1304"/>
      <c r="U283" s="1309"/>
      <c r="V283" s="1310"/>
      <c r="W283" s="1310"/>
      <c r="X283" s="1310"/>
      <c r="Y283" s="1310"/>
      <c r="Z283" s="1311"/>
      <c r="AA283" s="1312"/>
      <c r="AB283" s="1312"/>
      <c r="AC283" s="1088"/>
      <c r="AD283" s="1088"/>
      <c r="AE283" s="1088"/>
      <c r="AF283" s="1089"/>
      <c r="AG283" s="1090"/>
      <c r="AH283" s="1090"/>
      <c r="AI283" s="1090"/>
    </row>
    <row r="284" ht="15.75" customHeight="1">
      <c r="A284" s="1089"/>
      <c r="B284" s="1089"/>
      <c r="C284" s="1304"/>
      <c r="D284" s="1304"/>
      <c r="E284" s="1304"/>
      <c r="F284" s="1089"/>
      <c r="G284" s="1089"/>
      <c r="H284" s="1089"/>
      <c r="I284" s="1337"/>
      <c r="J284" s="1089"/>
      <c r="K284" s="1089"/>
      <c r="L284" s="1308"/>
      <c r="M284" s="1089"/>
      <c r="N284" s="1309"/>
      <c r="O284" s="1309"/>
      <c r="P284" s="1310"/>
      <c r="Q284" s="1310"/>
      <c r="R284" s="1309"/>
      <c r="S284" s="1089"/>
      <c r="T284" s="1304"/>
      <c r="U284" s="1309"/>
      <c r="V284" s="1310"/>
      <c r="W284" s="1310"/>
      <c r="X284" s="1310"/>
      <c r="Y284" s="1310"/>
      <c r="Z284" s="1311"/>
      <c r="AA284" s="1312"/>
      <c r="AB284" s="1312"/>
      <c r="AC284" s="1088"/>
      <c r="AD284" s="1088"/>
      <c r="AE284" s="1088"/>
      <c r="AF284" s="1089"/>
      <c r="AG284" s="1090"/>
      <c r="AH284" s="1090"/>
      <c r="AI284" s="1090"/>
    </row>
    <row r="285" ht="15.75" customHeight="1">
      <c r="A285" s="1089"/>
      <c r="B285" s="1089"/>
      <c r="C285" s="1304"/>
      <c r="D285" s="1304"/>
      <c r="E285" s="1304"/>
      <c r="F285" s="1089"/>
      <c r="G285" s="1089"/>
      <c r="H285" s="1089"/>
      <c r="I285" s="1337"/>
      <c r="J285" s="1089"/>
      <c r="K285" s="1089"/>
      <c r="L285" s="1308"/>
      <c r="M285" s="1089"/>
      <c r="N285" s="1309"/>
      <c r="O285" s="1309"/>
      <c r="P285" s="1310"/>
      <c r="Q285" s="1310"/>
      <c r="R285" s="1309"/>
      <c r="S285" s="1089"/>
      <c r="T285" s="1304"/>
      <c r="U285" s="1309"/>
      <c r="V285" s="1310"/>
      <c r="W285" s="1310"/>
      <c r="X285" s="1310"/>
      <c r="Y285" s="1310"/>
      <c r="Z285" s="1311"/>
      <c r="AA285" s="1312"/>
      <c r="AB285" s="1312"/>
      <c r="AC285" s="1088"/>
      <c r="AD285" s="1088"/>
      <c r="AE285" s="1088"/>
      <c r="AF285" s="1089"/>
      <c r="AG285" s="1090"/>
      <c r="AH285" s="1090"/>
      <c r="AI285" s="1090"/>
    </row>
    <row r="286" ht="15.75" customHeight="1">
      <c r="A286" s="1089"/>
      <c r="B286" s="1089"/>
      <c r="C286" s="1304"/>
      <c r="D286" s="1304"/>
      <c r="E286" s="1304"/>
      <c r="F286" s="1089"/>
      <c r="G286" s="1089"/>
      <c r="H286" s="1089"/>
      <c r="I286" s="1337"/>
      <c r="J286" s="1089"/>
      <c r="K286" s="1089"/>
      <c r="L286" s="1308"/>
      <c r="M286" s="1089"/>
      <c r="N286" s="1309"/>
      <c r="O286" s="1309"/>
      <c r="P286" s="1310"/>
      <c r="Q286" s="1310"/>
      <c r="R286" s="1309"/>
      <c r="S286" s="1089"/>
      <c r="T286" s="1304"/>
      <c r="U286" s="1309"/>
      <c r="V286" s="1310"/>
      <c r="W286" s="1310"/>
      <c r="X286" s="1310"/>
      <c r="Y286" s="1310"/>
      <c r="Z286" s="1311"/>
      <c r="AA286" s="1312"/>
      <c r="AB286" s="1312"/>
      <c r="AC286" s="1088"/>
      <c r="AD286" s="1088"/>
      <c r="AE286" s="1088"/>
      <c r="AF286" s="1089"/>
      <c r="AG286" s="1090"/>
      <c r="AH286" s="1090"/>
      <c r="AI286" s="1090"/>
    </row>
    <row r="287" ht="15.75" customHeight="1">
      <c r="A287" s="1089"/>
      <c r="B287" s="1089"/>
      <c r="C287" s="1304"/>
      <c r="D287" s="1304"/>
      <c r="E287" s="1304"/>
      <c r="F287" s="1089"/>
      <c r="G287" s="1089"/>
      <c r="H287" s="1089"/>
      <c r="I287" s="1337"/>
      <c r="J287" s="1089"/>
      <c r="K287" s="1089"/>
      <c r="L287" s="1308"/>
      <c r="M287" s="1089"/>
      <c r="N287" s="1309"/>
      <c r="O287" s="1309"/>
      <c r="P287" s="1310"/>
      <c r="Q287" s="1310"/>
      <c r="R287" s="1309"/>
      <c r="S287" s="1089"/>
      <c r="T287" s="1304"/>
      <c r="U287" s="1309"/>
      <c r="V287" s="1310"/>
      <c r="W287" s="1310"/>
      <c r="X287" s="1310"/>
      <c r="Y287" s="1310"/>
      <c r="Z287" s="1311"/>
      <c r="AA287" s="1312"/>
      <c r="AB287" s="1312"/>
      <c r="AC287" s="1088"/>
      <c r="AD287" s="1088"/>
      <c r="AE287" s="1088"/>
      <c r="AF287" s="1089"/>
      <c r="AG287" s="1090"/>
      <c r="AH287" s="1090"/>
      <c r="AI287" s="1090"/>
    </row>
    <row r="288" ht="15.75" customHeight="1">
      <c r="A288" s="1089"/>
      <c r="B288" s="1089"/>
      <c r="C288" s="1304"/>
      <c r="D288" s="1304"/>
      <c r="E288" s="1304"/>
      <c r="F288" s="1089"/>
      <c r="G288" s="1089"/>
      <c r="H288" s="1089"/>
      <c r="I288" s="1337"/>
      <c r="J288" s="1089"/>
      <c r="K288" s="1089"/>
      <c r="L288" s="1308"/>
      <c r="M288" s="1089"/>
      <c r="N288" s="1309"/>
      <c r="O288" s="1309"/>
      <c r="P288" s="1310"/>
      <c r="Q288" s="1310"/>
      <c r="R288" s="1309"/>
      <c r="S288" s="1089"/>
      <c r="T288" s="1304"/>
      <c r="U288" s="1309"/>
      <c r="V288" s="1310"/>
      <c r="W288" s="1310"/>
      <c r="X288" s="1310"/>
      <c r="Y288" s="1310"/>
      <c r="Z288" s="1311"/>
      <c r="AA288" s="1312"/>
      <c r="AB288" s="1312"/>
      <c r="AC288" s="1088"/>
      <c r="AD288" s="1088"/>
      <c r="AE288" s="1088"/>
      <c r="AF288" s="1089"/>
      <c r="AG288" s="1090"/>
      <c r="AH288" s="1090"/>
      <c r="AI288" s="1090"/>
    </row>
    <row r="289" ht="15.75" customHeight="1">
      <c r="A289" s="1089"/>
      <c r="B289" s="1089"/>
      <c r="C289" s="1304"/>
      <c r="D289" s="1304"/>
      <c r="E289" s="1304"/>
      <c r="F289" s="1089"/>
      <c r="G289" s="1089"/>
      <c r="H289" s="1089"/>
      <c r="I289" s="1337"/>
      <c r="J289" s="1089"/>
      <c r="K289" s="1089"/>
      <c r="L289" s="1308"/>
      <c r="M289" s="1089"/>
      <c r="N289" s="1309"/>
      <c r="O289" s="1309"/>
      <c r="P289" s="1310"/>
      <c r="Q289" s="1310"/>
      <c r="R289" s="1309"/>
      <c r="S289" s="1089"/>
      <c r="T289" s="1304"/>
      <c r="U289" s="1309"/>
      <c r="V289" s="1310"/>
      <c r="W289" s="1310"/>
      <c r="X289" s="1310"/>
      <c r="Y289" s="1310"/>
      <c r="Z289" s="1311"/>
      <c r="AA289" s="1312"/>
      <c r="AB289" s="1312"/>
      <c r="AC289" s="1088"/>
      <c r="AD289" s="1088"/>
      <c r="AE289" s="1088"/>
      <c r="AF289" s="1089"/>
      <c r="AG289" s="1090"/>
      <c r="AH289" s="1090"/>
      <c r="AI289" s="1090"/>
    </row>
    <row r="290" ht="15.75" customHeight="1">
      <c r="A290" s="1089"/>
      <c r="B290" s="1089"/>
      <c r="C290" s="1304"/>
      <c r="D290" s="1304"/>
      <c r="E290" s="1304"/>
      <c r="F290" s="1089"/>
      <c r="G290" s="1089"/>
      <c r="H290" s="1089"/>
      <c r="I290" s="1337"/>
      <c r="J290" s="1089"/>
      <c r="K290" s="1089"/>
      <c r="L290" s="1308"/>
      <c r="M290" s="1089"/>
      <c r="N290" s="1309"/>
      <c r="O290" s="1309"/>
      <c r="P290" s="1310"/>
      <c r="Q290" s="1310"/>
      <c r="R290" s="1309"/>
      <c r="S290" s="1089"/>
      <c r="T290" s="1304"/>
      <c r="U290" s="1309"/>
      <c r="V290" s="1310"/>
      <c r="W290" s="1310"/>
      <c r="X290" s="1310"/>
      <c r="Y290" s="1310"/>
      <c r="Z290" s="1311"/>
      <c r="AA290" s="1312"/>
      <c r="AB290" s="1312"/>
      <c r="AC290" s="1088"/>
      <c r="AD290" s="1088"/>
      <c r="AE290" s="1088"/>
      <c r="AF290" s="1089"/>
      <c r="AG290" s="1090"/>
      <c r="AH290" s="1090"/>
      <c r="AI290" s="1090"/>
    </row>
    <row r="291" ht="15.75" customHeight="1">
      <c r="A291" s="1089"/>
      <c r="B291" s="1089"/>
      <c r="C291" s="1304"/>
      <c r="D291" s="1304"/>
      <c r="E291" s="1304"/>
      <c r="F291" s="1089"/>
      <c r="G291" s="1089"/>
      <c r="H291" s="1089"/>
      <c r="I291" s="1337"/>
      <c r="J291" s="1089"/>
      <c r="K291" s="1089"/>
      <c r="L291" s="1308"/>
      <c r="M291" s="1089"/>
      <c r="N291" s="1309"/>
      <c r="O291" s="1309"/>
      <c r="P291" s="1310"/>
      <c r="Q291" s="1310"/>
      <c r="R291" s="1309"/>
      <c r="S291" s="1089"/>
      <c r="T291" s="1304"/>
      <c r="U291" s="1309"/>
      <c r="V291" s="1310"/>
      <c r="W291" s="1310"/>
      <c r="X291" s="1310"/>
      <c r="Y291" s="1310"/>
      <c r="Z291" s="1311"/>
      <c r="AA291" s="1312"/>
      <c r="AB291" s="1312"/>
      <c r="AC291" s="1088"/>
      <c r="AD291" s="1088"/>
      <c r="AE291" s="1088"/>
      <c r="AF291" s="1089"/>
      <c r="AG291" s="1090"/>
      <c r="AH291" s="1090"/>
      <c r="AI291" s="1090"/>
    </row>
    <row r="292" ht="15.75" customHeight="1">
      <c r="A292" s="1089"/>
      <c r="B292" s="1089"/>
      <c r="C292" s="1304"/>
      <c r="D292" s="1304"/>
      <c r="E292" s="1304"/>
      <c r="F292" s="1089"/>
      <c r="G292" s="1089"/>
      <c r="H292" s="1089"/>
      <c r="I292" s="1337"/>
      <c r="J292" s="1089"/>
      <c r="K292" s="1089"/>
      <c r="L292" s="1308"/>
      <c r="M292" s="1089"/>
      <c r="N292" s="1309"/>
      <c r="O292" s="1309"/>
      <c r="P292" s="1310"/>
      <c r="Q292" s="1310"/>
      <c r="R292" s="1309"/>
      <c r="S292" s="1089"/>
      <c r="T292" s="1304"/>
      <c r="U292" s="1309"/>
      <c r="V292" s="1310"/>
      <c r="W292" s="1310"/>
      <c r="X292" s="1310"/>
      <c r="Y292" s="1310"/>
      <c r="Z292" s="1311"/>
      <c r="AA292" s="1312"/>
      <c r="AB292" s="1312"/>
      <c r="AC292" s="1088"/>
      <c r="AD292" s="1088"/>
      <c r="AE292" s="1088"/>
      <c r="AF292" s="1089"/>
      <c r="AG292" s="1090"/>
      <c r="AH292" s="1090"/>
      <c r="AI292" s="1090"/>
    </row>
    <row r="293" ht="15.75" customHeight="1">
      <c r="A293" s="1089"/>
      <c r="B293" s="1089"/>
      <c r="C293" s="1304"/>
      <c r="D293" s="1304"/>
      <c r="E293" s="1304"/>
      <c r="F293" s="1089"/>
      <c r="G293" s="1089"/>
      <c r="H293" s="1089"/>
      <c r="I293" s="1337"/>
      <c r="J293" s="1089"/>
      <c r="K293" s="1089"/>
      <c r="L293" s="1308"/>
      <c r="M293" s="1089"/>
      <c r="N293" s="1309"/>
      <c r="O293" s="1309"/>
      <c r="P293" s="1310"/>
      <c r="Q293" s="1310"/>
      <c r="R293" s="1309"/>
      <c r="S293" s="1089"/>
      <c r="T293" s="1304"/>
      <c r="U293" s="1309"/>
      <c r="V293" s="1310"/>
      <c r="W293" s="1310"/>
      <c r="X293" s="1310"/>
      <c r="Y293" s="1310"/>
      <c r="Z293" s="1311"/>
      <c r="AA293" s="1312"/>
      <c r="AB293" s="1312"/>
      <c r="AC293" s="1088"/>
      <c r="AD293" s="1088"/>
      <c r="AE293" s="1088"/>
      <c r="AF293" s="1089"/>
      <c r="AG293" s="1090"/>
      <c r="AH293" s="1090"/>
      <c r="AI293" s="1090"/>
    </row>
    <row r="294" ht="15.75" customHeight="1">
      <c r="A294" s="1089"/>
      <c r="B294" s="1089"/>
      <c r="C294" s="1304"/>
      <c r="D294" s="1304"/>
      <c r="E294" s="1304"/>
      <c r="F294" s="1089"/>
      <c r="G294" s="1089"/>
      <c r="H294" s="1089"/>
      <c r="I294" s="1337"/>
      <c r="J294" s="1089"/>
      <c r="K294" s="1089"/>
      <c r="L294" s="1308"/>
      <c r="M294" s="1089"/>
      <c r="N294" s="1309"/>
      <c r="O294" s="1309"/>
      <c r="P294" s="1310"/>
      <c r="Q294" s="1310"/>
      <c r="R294" s="1309"/>
      <c r="S294" s="1089"/>
      <c r="T294" s="1304"/>
      <c r="U294" s="1309"/>
      <c r="V294" s="1310"/>
      <c r="W294" s="1310"/>
      <c r="X294" s="1310"/>
      <c r="Y294" s="1310"/>
      <c r="Z294" s="1311"/>
      <c r="AA294" s="1312"/>
      <c r="AB294" s="1312"/>
      <c r="AC294" s="1088"/>
      <c r="AD294" s="1088"/>
      <c r="AE294" s="1088"/>
      <c r="AF294" s="1089"/>
      <c r="AG294" s="1090"/>
      <c r="AH294" s="1090"/>
      <c r="AI294" s="1090"/>
    </row>
    <row r="295" ht="15.75" customHeight="1">
      <c r="A295" s="1089"/>
      <c r="B295" s="1089"/>
      <c r="C295" s="1304"/>
      <c r="D295" s="1304"/>
      <c r="E295" s="1304"/>
      <c r="F295" s="1089"/>
      <c r="G295" s="1089"/>
      <c r="H295" s="1089"/>
      <c r="I295" s="1337"/>
      <c r="J295" s="1089"/>
      <c r="K295" s="1089"/>
      <c r="L295" s="1308"/>
      <c r="M295" s="1089"/>
      <c r="N295" s="1309"/>
      <c r="O295" s="1309"/>
      <c r="P295" s="1310"/>
      <c r="Q295" s="1310"/>
      <c r="R295" s="1309"/>
      <c r="S295" s="1089"/>
      <c r="T295" s="1304"/>
      <c r="U295" s="1309"/>
      <c r="V295" s="1310"/>
      <c r="W295" s="1310"/>
      <c r="X295" s="1310"/>
      <c r="Y295" s="1310"/>
      <c r="Z295" s="1311"/>
      <c r="AA295" s="1312"/>
      <c r="AB295" s="1312"/>
      <c r="AC295" s="1088"/>
      <c r="AD295" s="1088"/>
      <c r="AE295" s="1088"/>
      <c r="AF295" s="1089"/>
      <c r="AG295" s="1090"/>
      <c r="AH295" s="1090"/>
      <c r="AI295" s="1090"/>
    </row>
    <row r="296" ht="15.75" customHeight="1">
      <c r="A296" s="1089"/>
      <c r="B296" s="1089"/>
      <c r="C296" s="1304"/>
      <c r="D296" s="1304"/>
      <c r="E296" s="1304"/>
      <c r="F296" s="1089"/>
      <c r="G296" s="1089"/>
      <c r="H296" s="1089"/>
      <c r="I296" s="1337"/>
      <c r="J296" s="1089"/>
      <c r="K296" s="1089"/>
      <c r="L296" s="1308"/>
      <c r="M296" s="1089"/>
      <c r="N296" s="1309"/>
      <c r="O296" s="1309"/>
      <c r="P296" s="1310"/>
      <c r="Q296" s="1310"/>
      <c r="R296" s="1309"/>
      <c r="S296" s="1089"/>
      <c r="T296" s="1304"/>
      <c r="U296" s="1309"/>
      <c r="V296" s="1310"/>
      <c r="W296" s="1310"/>
      <c r="X296" s="1310"/>
      <c r="Y296" s="1310"/>
      <c r="Z296" s="1311"/>
      <c r="AA296" s="1312"/>
      <c r="AB296" s="1312"/>
      <c r="AC296" s="1088"/>
      <c r="AD296" s="1088"/>
      <c r="AE296" s="1088"/>
      <c r="AF296" s="1089"/>
      <c r="AG296" s="1090"/>
      <c r="AH296" s="1090"/>
      <c r="AI296" s="1090"/>
    </row>
    <row r="297" ht="15.75" customHeight="1">
      <c r="A297" s="1089"/>
      <c r="B297" s="1089"/>
      <c r="C297" s="1304"/>
      <c r="D297" s="1304"/>
      <c r="E297" s="1304"/>
      <c r="F297" s="1089"/>
      <c r="G297" s="1089"/>
      <c r="H297" s="1089"/>
      <c r="I297" s="1337"/>
      <c r="J297" s="1089"/>
      <c r="K297" s="1089"/>
      <c r="L297" s="1308"/>
      <c r="M297" s="1089"/>
      <c r="N297" s="1309"/>
      <c r="O297" s="1309"/>
      <c r="P297" s="1310"/>
      <c r="Q297" s="1310"/>
      <c r="R297" s="1309"/>
      <c r="S297" s="1089"/>
      <c r="T297" s="1304"/>
      <c r="U297" s="1309"/>
      <c r="V297" s="1310"/>
      <c r="W297" s="1310"/>
      <c r="X297" s="1310"/>
      <c r="Y297" s="1310"/>
      <c r="Z297" s="1311"/>
      <c r="AA297" s="1312"/>
      <c r="AB297" s="1312"/>
      <c r="AC297" s="1088"/>
      <c r="AD297" s="1088"/>
      <c r="AE297" s="1088"/>
      <c r="AF297" s="1089"/>
      <c r="AG297" s="1090"/>
      <c r="AH297" s="1090"/>
      <c r="AI297" s="1090"/>
    </row>
    <row r="298" ht="15.75" customHeight="1">
      <c r="A298" s="1089"/>
      <c r="B298" s="1089"/>
      <c r="C298" s="1304"/>
      <c r="D298" s="1304"/>
      <c r="E298" s="1304"/>
      <c r="F298" s="1089"/>
      <c r="G298" s="1089"/>
      <c r="H298" s="1089"/>
      <c r="I298" s="1337"/>
      <c r="J298" s="1089"/>
      <c r="K298" s="1089"/>
      <c r="L298" s="1308"/>
      <c r="M298" s="1089"/>
      <c r="N298" s="1309"/>
      <c r="O298" s="1309"/>
      <c r="P298" s="1310"/>
      <c r="Q298" s="1310"/>
      <c r="R298" s="1309"/>
      <c r="S298" s="1089"/>
      <c r="T298" s="1304"/>
      <c r="U298" s="1309"/>
      <c r="V298" s="1310"/>
      <c r="W298" s="1310"/>
      <c r="X298" s="1310"/>
      <c r="Y298" s="1310"/>
      <c r="Z298" s="1311"/>
      <c r="AA298" s="1312"/>
      <c r="AB298" s="1312"/>
      <c r="AC298" s="1088"/>
      <c r="AD298" s="1088"/>
      <c r="AE298" s="1088"/>
      <c r="AF298" s="1089"/>
      <c r="AG298" s="1090"/>
      <c r="AH298" s="1090"/>
      <c r="AI298" s="1090"/>
    </row>
    <row r="299" ht="15.75" customHeight="1">
      <c r="A299" s="1089"/>
      <c r="B299" s="1089"/>
      <c r="C299" s="1304"/>
      <c r="D299" s="1304"/>
      <c r="E299" s="1304"/>
      <c r="F299" s="1089"/>
      <c r="G299" s="1089"/>
      <c r="H299" s="1089"/>
      <c r="I299" s="1337"/>
      <c r="J299" s="1089"/>
      <c r="K299" s="1089"/>
      <c r="L299" s="1308"/>
      <c r="M299" s="1089"/>
      <c r="N299" s="1309"/>
      <c r="O299" s="1309"/>
      <c r="P299" s="1310"/>
      <c r="Q299" s="1310"/>
      <c r="R299" s="1309"/>
      <c r="S299" s="1089"/>
      <c r="T299" s="1304"/>
      <c r="U299" s="1309"/>
      <c r="V299" s="1310"/>
      <c r="W299" s="1310"/>
      <c r="X299" s="1310"/>
      <c r="Y299" s="1310"/>
      <c r="Z299" s="1311"/>
      <c r="AA299" s="1312"/>
      <c r="AB299" s="1312"/>
      <c r="AC299" s="1088"/>
      <c r="AD299" s="1088"/>
      <c r="AE299" s="1088"/>
      <c r="AF299" s="1089"/>
      <c r="AG299" s="1090"/>
      <c r="AH299" s="1090"/>
      <c r="AI299" s="1090"/>
    </row>
    <row r="300" ht="15.75" customHeight="1">
      <c r="A300" s="1089"/>
      <c r="B300" s="1089"/>
      <c r="C300" s="1304"/>
      <c r="D300" s="1304"/>
      <c r="E300" s="1304"/>
      <c r="F300" s="1089"/>
      <c r="G300" s="1089"/>
      <c r="H300" s="1089"/>
      <c r="I300" s="1337"/>
      <c r="J300" s="1089"/>
      <c r="K300" s="1089"/>
      <c r="L300" s="1308"/>
      <c r="M300" s="1089"/>
      <c r="N300" s="1309"/>
      <c r="O300" s="1309"/>
      <c r="P300" s="1310"/>
      <c r="Q300" s="1310"/>
      <c r="R300" s="1309"/>
      <c r="S300" s="1089"/>
      <c r="T300" s="1304"/>
      <c r="U300" s="1309"/>
      <c r="V300" s="1310"/>
      <c r="W300" s="1310"/>
      <c r="X300" s="1310"/>
      <c r="Y300" s="1310"/>
      <c r="Z300" s="1311"/>
      <c r="AA300" s="1312"/>
      <c r="AB300" s="1312"/>
      <c r="AC300" s="1088"/>
      <c r="AD300" s="1088"/>
      <c r="AE300" s="1088"/>
      <c r="AF300" s="1089"/>
      <c r="AG300" s="1090"/>
      <c r="AH300" s="1090"/>
      <c r="AI300" s="1090"/>
    </row>
    <row r="301" ht="15.75" customHeight="1">
      <c r="A301" s="1089"/>
      <c r="B301" s="1089"/>
      <c r="C301" s="1304"/>
      <c r="D301" s="1304"/>
      <c r="E301" s="1304"/>
      <c r="F301" s="1089"/>
      <c r="G301" s="1089"/>
      <c r="H301" s="1089"/>
      <c r="I301" s="1337"/>
      <c r="J301" s="1089"/>
      <c r="K301" s="1089"/>
      <c r="L301" s="1308"/>
      <c r="M301" s="1089"/>
      <c r="N301" s="1309"/>
      <c r="O301" s="1309"/>
      <c r="P301" s="1310"/>
      <c r="Q301" s="1310"/>
      <c r="R301" s="1309"/>
      <c r="S301" s="1089"/>
      <c r="T301" s="1304"/>
      <c r="U301" s="1309"/>
      <c r="V301" s="1310"/>
      <c r="W301" s="1310"/>
      <c r="X301" s="1310"/>
      <c r="Y301" s="1310"/>
      <c r="Z301" s="1311"/>
      <c r="AA301" s="1312"/>
      <c r="AB301" s="1312"/>
      <c r="AC301" s="1088"/>
      <c r="AD301" s="1088"/>
      <c r="AE301" s="1088"/>
      <c r="AF301" s="1089"/>
      <c r="AG301" s="1090"/>
      <c r="AH301" s="1090"/>
      <c r="AI301" s="1090"/>
    </row>
    <row r="302" ht="15.75" customHeight="1">
      <c r="A302" s="1089"/>
      <c r="B302" s="1089"/>
      <c r="C302" s="1304"/>
      <c r="D302" s="1304"/>
      <c r="E302" s="1304"/>
      <c r="F302" s="1089"/>
      <c r="G302" s="1089"/>
      <c r="H302" s="1089"/>
      <c r="I302" s="1337"/>
      <c r="J302" s="1089"/>
      <c r="K302" s="1089"/>
      <c r="L302" s="1308"/>
      <c r="M302" s="1089"/>
      <c r="N302" s="1309"/>
      <c r="O302" s="1309"/>
      <c r="P302" s="1310"/>
      <c r="Q302" s="1310"/>
      <c r="R302" s="1309"/>
      <c r="S302" s="1089"/>
      <c r="T302" s="1304"/>
      <c r="U302" s="1309"/>
      <c r="V302" s="1310"/>
      <c r="W302" s="1310"/>
      <c r="X302" s="1310"/>
      <c r="Y302" s="1310"/>
      <c r="Z302" s="1311"/>
      <c r="AA302" s="1312"/>
      <c r="AB302" s="1312"/>
      <c r="AC302" s="1088"/>
      <c r="AD302" s="1088"/>
      <c r="AE302" s="1088"/>
      <c r="AF302" s="1089"/>
      <c r="AG302" s="1090"/>
      <c r="AH302" s="1090"/>
      <c r="AI302" s="1090"/>
    </row>
    <row r="303" ht="15.75" customHeight="1">
      <c r="A303" s="1089"/>
      <c r="B303" s="1089"/>
      <c r="C303" s="1304"/>
      <c r="D303" s="1304"/>
      <c r="E303" s="1304"/>
      <c r="F303" s="1089"/>
      <c r="G303" s="1089"/>
      <c r="H303" s="1089"/>
      <c r="I303" s="1337"/>
      <c r="J303" s="1089"/>
      <c r="K303" s="1089"/>
      <c r="L303" s="1308"/>
      <c r="M303" s="1089"/>
      <c r="N303" s="1309"/>
      <c r="O303" s="1309"/>
      <c r="P303" s="1310"/>
      <c r="Q303" s="1310"/>
      <c r="R303" s="1309"/>
      <c r="S303" s="1089"/>
      <c r="T303" s="1304"/>
      <c r="U303" s="1309"/>
      <c r="V303" s="1310"/>
      <c r="W303" s="1310"/>
      <c r="X303" s="1310"/>
      <c r="Y303" s="1310"/>
      <c r="Z303" s="1311"/>
      <c r="AA303" s="1312"/>
      <c r="AB303" s="1312"/>
      <c r="AC303" s="1088"/>
      <c r="AD303" s="1088"/>
      <c r="AE303" s="1088"/>
      <c r="AF303" s="1089"/>
      <c r="AG303" s="1090"/>
      <c r="AH303" s="1090"/>
      <c r="AI303" s="1090"/>
    </row>
    <row r="304" ht="15.75" customHeight="1">
      <c r="A304" s="1089"/>
      <c r="B304" s="1089"/>
      <c r="C304" s="1304"/>
      <c r="D304" s="1304"/>
      <c r="E304" s="1304"/>
      <c r="F304" s="1089"/>
      <c r="G304" s="1089"/>
      <c r="H304" s="1089"/>
      <c r="I304" s="1337"/>
      <c r="J304" s="1089"/>
      <c r="K304" s="1089"/>
      <c r="L304" s="1308"/>
      <c r="M304" s="1089"/>
      <c r="N304" s="1309"/>
      <c r="O304" s="1309"/>
      <c r="P304" s="1310"/>
      <c r="Q304" s="1310"/>
      <c r="R304" s="1309"/>
      <c r="S304" s="1089"/>
      <c r="T304" s="1304"/>
      <c r="U304" s="1309"/>
      <c r="V304" s="1310"/>
      <c r="W304" s="1310"/>
      <c r="X304" s="1310"/>
      <c r="Y304" s="1310"/>
      <c r="Z304" s="1311"/>
      <c r="AA304" s="1312"/>
      <c r="AB304" s="1312"/>
      <c r="AC304" s="1088"/>
      <c r="AD304" s="1088"/>
      <c r="AE304" s="1088"/>
      <c r="AF304" s="1089"/>
      <c r="AG304" s="1090"/>
      <c r="AH304" s="1090"/>
      <c r="AI304" s="1090"/>
    </row>
    <row r="305" ht="15.75" customHeight="1">
      <c r="A305" s="1089"/>
      <c r="B305" s="1089"/>
      <c r="C305" s="1304"/>
      <c r="D305" s="1304"/>
      <c r="E305" s="1304"/>
      <c r="F305" s="1089"/>
      <c r="G305" s="1089"/>
      <c r="H305" s="1089"/>
      <c r="I305" s="1337"/>
      <c r="J305" s="1089"/>
      <c r="K305" s="1089"/>
      <c r="L305" s="1308"/>
      <c r="M305" s="1089"/>
      <c r="N305" s="1309"/>
      <c r="O305" s="1309"/>
      <c r="P305" s="1310"/>
      <c r="Q305" s="1310"/>
      <c r="R305" s="1309"/>
      <c r="S305" s="1089"/>
      <c r="T305" s="1304"/>
      <c r="U305" s="1309"/>
      <c r="V305" s="1310"/>
      <c r="W305" s="1310"/>
      <c r="X305" s="1310"/>
      <c r="Y305" s="1310"/>
      <c r="Z305" s="1311"/>
      <c r="AA305" s="1312"/>
      <c r="AB305" s="1312"/>
      <c r="AC305" s="1088"/>
      <c r="AD305" s="1088"/>
      <c r="AE305" s="1088"/>
      <c r="AF305" s="1089"/>
      <c r="AG305" s="1090"/>
      <c r="AH305" s="1090"/>
      <c r="AI305" s="1090"/>
    </row>
    <row r="306" ht="15.75" customHeight="1">
      <c r="A306" s="1089"/>
      <c r="B306" s="1089"/>
      <c r="C306" s="1304"/>
      <c r="D306" s="1304"/>
      <c r="E306" s="1304"/>
      <c r="F306" s="1089"/>
      <c r="G306" s="1089"/>
      <c r="H306" s="1089"/>
      <c r="I306" s="1337"/>
      <c r="J306" s="1089"/>
      <c r="K306" s="1089"/>
      <c r="L306" s="1308"/>
      <c r="M306" s="1089"/>
      <c r="N306" s="1309"/>
      <c r="O306" s="1309"/>
      <c r="P306" s="1310"/>
      <c r="Q306" s="1310"/>
      <c r="R306" s="1309"/>
      <c r="S306" s="1089"/>
      <c r="T306" s="1304"/>
      <c r="U306" s="1309"/>
      <c r="V306" s="1310"/>
      <c r="W306" s="1310"/>
      <c r="X306" s="1310"/>
      <c r="Y306" s="1310"/>
      <c r="Z306" s="1311"/>
      <c r="AA306" s="1312"/>
      <c r="AB306" s="1312"/>
      <c r="AC306" s="1088"/>
      <c r="AD306" s="1088"/>
      <c r="AE306" s="1088"/>
      <c r="AF306" s="1089"/>
      <c r="AG306" s="1090"/>
      <c r="AH306" s="1090"/>
      <c r="AI306" s="1090"/>
    </row>
    <row r="307" ht="15.75" customHeight="1">
      <c r="A307" s="1089"/>
      <c r="B307" s="1089"/>
      <c r="C307" s="1304"/>
      <c r="D307" s="1304"/>
      <c r="E307" s="1304"/>
      <c r="F307" s="1089"/>
      <c r="G307" s="1089"/>
      <c r="H307" s="1089"/>
      <c r="I307" s="1337"/>
      <c r="J307" s="1089"/>
      <c r="K307" s="1089"/>
      <c r="L307" s="1308"/>
      <c r="M307" s="1089"/>
      <c r="N307" s="1309"/>
      <c r="O307" s="1309"/>
      <c r="P307" s="1310"/>
      <c r="Q307" s="1310"/>
      <c r="R307" s="1309"/>
      <c r="S307" s="1089"/>
      <c r="T307" s="1304"/>
      <c r="U307" s="1309"/>
      <c r="V307" s="1310"/>
      <c r="W307" s="1310"/>
      <c r="X307" s="1310"/>
      <c r="Y307" s="1310"/>
      <c r="Z307" s="1311"/>
      <c r="AA307" s="1312"/>
      <c r="AB307" s="1312"/>
      <c r="AC307" s="1088"/>
      <c r="AD307" s="1088"/>
      <c r="AE307" s="1088"/>
      <c r="AF307" s="1089"/>
      <c r="AG307" s="1090"/>
      <c r="AH307" s="1090"/>
      <c r="AI307" s="1090"/>
    </row>
    <row r="308" ht="15.75" customHeight="1">
      <c r="A308" s="1089"/>
      <c r="B308" s="1089"/>
      <c r="C308" s="1304"/>
      <c r="D308" s="1304"/>
      <c r="E308" s="1304"/>
      <c r="F308" s="1089"/>
      <c r="G308" s="1089"/>
      <c r="H308" s="1089"/>
      <c r="I308" s="1337"/>
      <c r="J308" s="1089"/>
      <c r="K308" s="1089"/>
      <c r="L308" s="1308"/>
      <c r="M308" s="1089"/>
      <c r="N308" s="1309"/>
      <c r="O308" s="1309"/>
      <c r="P308" s="1310"/>
      <c r="Q308" s="1310"/>
      <c r="R308" s="1309"/>
      <c r="S308" s="1089"/>
      <c r="T308" s="1304"/>
      <c r="U308" s="1309"/>
      <c r="V308" s="1310"/>
      <c r="W308" s="1310"/>
      <c r="X308" s="1310"/>
      <c r="Y308" s="1310"/>
      <c r="Z308" s="1311"/>
      <c r="AA308" s="1312"/>
      <c r="AB308" s="1312"/>
      <c r="AC308" s="1088"/>
      <c r="AD308" s="1088"/>
      <c r="AE308" s="1088"/>
      <c r="AF308" s="1089"/>
      <c r="AG308" s="1090"/>
      <c r="AH308" s="1090"/>
      <c r="AI308" s="1090"/>
    </row>
    <row r="309" ht="15.75" customHeight="1">
      <c r="A309" s="1089"/>
      <c r="B309" s="1089"/>
      <c r="C309" s="1304"/>
      <c r="D309" s="1304"/>
      <c r="E309" s="1304"/>
      <c r="F309" s="1089"/>
      <c r="G309" s="1089"/>
      <c r="H309" s="1089"/>
      <c r="I309" s="1337"/>
      <c r="J309" s="1089"/>
      <c r="K309" s="1089"/>
      <c r="L309" s="1308"/>
      <c r="M309" s="1089"/>
      <c r="N309" s="1309"/>
      <c r="O309" s="1309"/>
      <c r="P309" s="1310"/>
      <c r="Q309" s="1310"/>
      <c r="R309" s="1309"/>
      <c r="S309" s="1089"/>
      <c r="T309" s="1304"/>
      <c r="U309" s="1309"/>
      <c r="V309" s="1310"/>
      <c r="W309" s="1310"/>
      <c r="X309" s="1310"/>
      <c r="Y309" s="1310"/>
      <c r="Z309" s="1311"/>
      <c r="AA309" s="1312"/>
      <c r="AB309" s="1312"/>
      <c r="AC309" s="1088"/>
      <c r="AD309" s="1088"/>
      <c r="AE309" s="1088"/>
      <c r="AF309" s="1089"/>
      <c r="AG309" s="1090"/>
      <c r="AH309" s="1090"/>
      <c r="AI309" s="1090"/>
    </row>
    <row r="310" ht="15.75" customHeight="1">
      <c r="A310" s="1089"/>
      <c r="B310" s="1089"/>
      <c r="C310" s="1304"/>
      <c r="D310" s="1304"/>
      <c r="E310" s="1304"/>
      <c r="F310" s="1089"/>
      <c r="G310" s="1089"/>
      <c r="H310" s="1089"/>
      <c r="I310" s="1337"/>
      <c r="J310" s="1089"/>
      <c r="K310" s="1089"/>
      <c r="L310" s="1308"/>
      <c r="M310" s="1089"/>
      <c r="N310" s="1309"/>
      <c r="O310" s="1309"/>
      <c r="P310" s="1310"/>
      <c r="Q310" s="1310"/>
      <c r="R310" s="1309"/>
      <c r="S310" s="1089"/>
      <c r="T310" s="1304"/>
      <c r="U310" s="1309"/>
      <c r="V310" s="1310"/>
      <c r="W310" s="1310"/>
      <c r="X310" s="1310"/>
      <c r="Y310" s="1310"/>
      <c r="Z310" s="1311"/>
      <c r="AA310" s="1312"/>
      <c r="AB310" s="1312"/>
      <c r="AC310" s="1088"/>
      <c r="AD310" s="1088"/>
      <c r="AE310" s="1088"/>
      <c r="AF310" s="1089"/>
      <c r="AG310" s="1090"/>
      <c r="AH310" s="1090"/>
      <c r="AI310" s="1090"/>
    </row>
    <row r="311" ht="15.75" customHeight="1">
      <c r="A311" s="1089"/>
      <c r="B311" s="1089"/>
      <c r="C311" s="1304"/>
      <c r="D311" s="1304"/>
      <c r="E311" s="1304"/>
      <c r="F311" s="1089"/>
      <c r="G311" s="1089"/>
      <c r="H311" s="1089"/>
      <c r="I311" s="1337"/>
      <c r="J311" s="1089"/>
      <c r="K311" s="1089"/>
      <c r="L311" s="1308"/>
      <c r="M311" s="1089"/>
      <c r="N311" s="1309"/>
      <c r="O311" s="1309"/>
      <c r="P311" s="1310"/>
      <c r="Q311" s="1310"/>
      <c r="R311" s="1309"/>
      <c r="S311" s="1089"/>
      <c r="T311" s="1304"/>
      <c r="U311" s="1309"/>
      <c r="V311" s="1310"/>
      <c r="W311" s="1310"/>
      <c r="X311" s="1310"/>
      <c r="Y311" s="1310"/>
      <c r="Z311" s="1311"/>
      <c r="AA311" s="1312"/>
      <c r="AB311" s="1312"/>
      <c r="AC311" s="1088"/>
      <c r="AD311" s="1088"/>
      <c r="AE311" s="1088"/>
      <c r="AF311" s="1089"/>
      <c r="AG311" s="1090"/>
      <c r="AH311" s="1090"/>
      <c r="AI311" s="1090"/>
    </row>
    <row r="312" ht="15.75" customHeight="1">
      <c r="A312" s="1089"/>
      <c r="B312" s="1089"/>
      <c r="C312" s="1304"/>
      <c r="D312" s="1304"/>
      <c r="E312" s="1304"/>
      <c r="F312" s="1089"/>
      <c r="G312" s="1089"/>
      <c r="H312" s="1089"/>
      <c r="I312" s="1337"/>
      <c r="J312" s="1089"/>
      <c r="K312" s="1089"/>
      <c r="L312" s="1308"/>
      <c r="M312" s="1089"/>
      <c r="N312" s="1309"/>
      <c r="O312" s="1309"/>
      <c r="P312" s="1310"/>
      <c r="Q312" s="1310"/>
      <c r="R312" s="1309"/>
      <c r="S312" s="1089"/>
      <c r="T312" s="1304"/>
      <c r="U312" s="1309"/>
      <c r="V312" s="1310"/>
      <c r="W312" s="1310"/>
      <c r="X312" s="1310"/>
      <c r="Y312" s="1310"/>
      <c r="Z312" s="1311"/>
      <c r="AA312" s="1312"/>
      <c r="AB312" s="1312"/>
      <c r="AC312" s="1088"/>
      <c r="AD312" s="1088"/>
      <c r="AE312" s="1088"/>
      <c r="AF312" s="1089"/>
      <c r="AG312" s="1090"/>
      <c r="AH312" s="1090"/>
      <c r="AI312" s="1090"/>
    </row>
    <row r="313" ht="15.75" customHeight="1">
      <c r="A313" s="1089"/>
      <c r="B313" s="1089"/>
      <c r="C313" s="1304"/>
      <c r="D313" s="1304"/>
      <c r="E313" s="1304"/>
      <c r="F313" s="1089"/>
      <c r="G313" s="1089"/>
      <c r="H313" s="1089"/>
      <c r="I313" s="1337"/>
      <c r="J313" s="1089"/>
      <c r="K313" s="1089"/>
      <c r="L313" s="1308"/>
      <c r="M313" s="1089"/>
      <c r="N313" s="1309"/>
      <c r="O313" s="1309"/>
      <c r="P313" s="1310"/>
      <c r="Q313" s="1310"/>
      <c r="R313" s="1309"/>
      <c r="S313" s="1089"/>
      <c r="T313" s="1304"/>
      <c r="U313" s="1309"/>
      <c r="V313" s="1310"/>
      <c r="W313" s="1310"/>
      <c r="X313" s="1310"/>
      <c r="Y313" s="1310"/>
      <c r="Z313" s="1311"/>
      <c r="AA313" s="1312"/>
      <c r="AB313" s="1312"/>
      <c r="AC313" s="1088"/>
      <c r="AD313" s="1088"/>
      <c r="AE313" s="1088"/>
      <c r="AF313" s="1089"/>
      <c r="AG313" s="1090"/>
      <c r="AH313" s="1090"/>
      <c r="AI313" s="1090"/>
    </row>
    <row r="314" ht="15.75" customHeight="1">
      <c r="A314" s="1089"/>
      <c r="B314" s="1089"/>
      <c r="C314" s="1304"/>
      <c r="D314" s="1304"/>
      <c r="E314" s="1304"/>
      <c r="F314" s="1089"/>
      <c r="G314" s="1089"/>
      <c r="H314" s="1089"/>
      <c r="I314" s="1337"/>
      <c r="J314" s="1089"/>
      <c r="K314" s="1089"/>
      <c r="L314" s="1308"/>
      <c r="M314" s="1089"/>
      <c r="N314" s="1309"/>
      <c r="O314" s="1309"/>
      <c r="P314" s="1310"/>
      <c r="Q314" s="1310"/>
      <c r="R314" s="1309"/>
      <c r="S314" s="1089"/>
      <c r="T314" s="1304"/>
      <c r="U314" s="1309"/>
      <c r="V314" s="1310"/>
      <c r="W314" s="1310"/>
      <c r="X314" s="1310"/>
      <c r="Y314" s="1310"/>
      <c r="Z314" s="1311"/>
      <c r="AA314" s="1312"/>
      <c r="AB314" s="1312"/>
      <c r="AC314" s="1088"/>
      <c r="AD314" s="1088"/>
      <c r="AE314" s="1088"/>
      <c r="AF314" s="1089"/>
      <c r="AG314" s="1090"/>
      <c r="AH314" s="1090"/>
      <c r="AI314" s="1090"/>
    </row>
    <row r="315" ht="15.75" customHeight="1">
      <c r="A315" s="1089"/>
      <c r="B315" s="1089"/>
      <c r="C315" s="1304"/>
      <c r="D315" s="1304"/>
      <c r="E315" s="1304"/>
      <c r="F315" s="1089"/>
      <c r="G315" s="1089"/>
      <c r="H315" s="1089"/>
      <c r="I315" s="1337"/>
      <c r="J315" s="1089"/>
      <c r="K315" s="1089"/>
      <c r="L315" s="1308"/>
      <c r="M315" s="1089"/>
      <c r="N315" s="1309"/>
      <c r="O315" s="1309"/>
      <c r="P315" s="1310"/>
      <c r="Q315" s="1310"/>
      <c r="R315" s="1309"/>
      <c r="S315" s="1089"/>
      <c r="T315" s="1304"/>
      <c r="U315" s="1309"/>
      <c r="V315" s="1310"/>
      <c r="W315" s="1310"/>
      <c r="X315" s="1310"/>
      <c r="Y315" s="1310"/>
      <c r="Z315" s="1311"/>
      <c r="AA315" s="1312"/>
      <c r="AB315" s="1312"/>
      <c r="AC315" s="1088"/>
      <c r="AD315" s="1088"/>
      <c r="AE315" s="1088"/>
      <c r="AF315" s="1089"/>
      <c r="AG315" s="1090"/>
      <c r="AH315" s="1090"/>
      <c r="AI315" s="1090"/>
    </row>
    <row r="316" ht="15.75" customHeight="1">
      <c r="A316" s="1089"/>
      <c r="B316" s="1089"/>
      <c r="C316" s="1304"/>
      <c r="D316" s="1304"/>
      <c r="E316" s="1304"/>
      <c r="F316" s="1089"/>
      <c r="G316" s="1089"/>
      <c r="H316" s="1089"/>
      <c r="I316" s="1337"/>
      <c r="J316" s="1089"/>
      <c r="K316" s="1089"/>
      <c r="L316" s="1308"/>
      <c r="M316" s="1089"/>
      <c r="N316" s="1309"/>
      <c r="O316" s="1309"/>
      <c r="P316" s="1310"/>
      <c r="Q316" s="1310"/>
      <c r="R316" s="1309"/>
      <c r="S316" s="1089"/>
      <c r="T316" s="1304"/>
      <c r="U316" s="1309"/>
      <c r="V316" s="1310"/>
      <c r="W316" s="1310"/>
      <c r="X316" s="1310"/>
      <c r="Y316" s="1310"/>
      <c r="Z316" s="1311"/>
      <c r="AA316" s="1312"/>
      <c r="AB316" s="1312"/>
      <c r="AC316" s="1088"/>
      <c r="AD316" s="1088"/>
      <c r="AE316" s="1088"/>
      <c r="AF316" s="1089"/>
      <c r="AG316" s="1090"/>
      <c r="AH316" s="1090"/>
      <c r="AI316" s="1090"/>
    </row>
    <row r="317" ht="15.75" customHeight="1">
      <c r="A317" s="1089"/>
      <c r="B317" s="1089"/>
      <c r="C317" s="1304"/>
      <c r="D317" s="1304"/>
      <c r="E317" s="1304"/>
      <c r="F317" s="1089"/>
      <c r="G317" s="1089"/>
      <c r="H317" s="1089"/>
      <c r="I317" s="1337"/>
      <c r="J317" s="1089"/>
      <c r="K317" s="1089"/>
      <c r="L317" s="1308"/>
      <c r="M317" s="1089"/>
      <c r="N317" s="1309"/>
      <c r="O317" s="1309"/>
      <c r="P317" s="1310"/>
      <c r="Q317" s="1310"/>
      <c r="R317" s="1309"/>
      <c r="S317" s="1089"/>
      <c r="T317" s="1304"/>
      <c r="U317" s="1309"/>
      <c r="V317" s="1310"/>
      <c r="W317" s="1310"/>
      <c r="X317" s="1310"/>
      <c r="Y317" s="1310"/>
      <c r="Z317" s="1311"/>
      <c r="AA317" s="1312"/>
      <c r="AB317" s="1312"/>
      <c r="AC317" s="1088"/>
      <c r="AD317" s="1088"/>
      <c r="AE317" s="1088"/>
      <c r="AF317" s="1089"/>
      <c r="AG317" s="1090"/>
      <c r="AH317" s="1090"/>
      <c r="AI317" s="1090"/>
    </row>
    <row r="318" ht="15.75" customHeight="1">
      <c r="A318" s="1089"/>
      <c r="B318" s="1089"/>
      <c r="C318" s="1304"/>
      <c r="D318" s="1304"/>
      <c r="E318" s="1304"/>
      <c r="F318" s="1089"/>
      <c r="G318" s="1089"/>
      <c r="H318" s="1089"/>
      <c r="I318" s="1337"/>
      <c r="J318" s="1089"/>
      <c r="K318" s="1089"/>
      <c r="L318" s="1308"/>
      <c r="M318" s="1089"/>
      <c r="N318" s="1309"/>
      <c r="O318" s="1309"/>
      <c r="P318" s="1310"/>
      <c r="Q318" s="1310"/>
      <c r="R318" s="1309"/>
      <c r="S318" s="1089"/>
      <c r="T318" s="1304"/>
      <c r="U318" s="1309"/>
      <c r="V318" s="1310"/>
      <c r="W318" s="1310"/>
      <c r="X318" s="1310"/>
      <c r="Y318" s="1310"/>
      <c r="Z318" s="1311"/>
      <c r="AA318" s="1312"/>
      <c r="AB318" s="1312"/>
      <c r="AC318" s="1088"/>
      <c r="AD318" s="1088"/>
      <c r="AE318" s="1088"/>
      <c r="AF318" s="1089"/>
      <c r="AG318" s="1090"/>
      <c r="AH318" s="1090"/>
      <c r="AI318" s="1090"/>
    </row>
    <row r="319" ht="15.75" customHeight="1">
      <c r="A319" s="1089"/>
      <c r="B319" s="1089"/>
      <c r="C319" s="1304"/>
      <c r="D319" s="1304"/>
      <c r="E319" s="1304"/>
      <c r="F319" s="1089"/>
      <c r="G319" s="1089"/>
      <c r="H319" s="1089"/>
      <c r="I319" s="1337"/>
      <c r="J319" s="1089"/>
      <c r="K319" s="1089"/>
      <c r="L319" s="1308"/>
      <c r="M319" s="1089"/>
      <c r="N319" s="1309"/>
      <c r="O319" s="1309"/>
      <c r="P319" s="1310"/>
      <c r="Q319" s="1310"/>
      <c r="R319" s="1309"/>
      <c r="S319" s="1089"/>
      <c r="T319" s="1304"/>
      <c r="U319" s="1309"/>
      <c r="V319" s="1310"/>
      <c r="W319" s="1310"/>
      <c r="X319" s="1310"/>
      <c r="Y319" s="1310"/>
      <c r="Z319" s="1311"/>
      <c r="AA319" s="1312"/>
      <c r="AB319" s="1312"/>
      <c r="AC319" s="1088"/>
      <c r="AD319" s="1088"/>
      <c r="AE319" s="1088"/>
      <c r="AF319" s="1089"/>
      <c r="AG319" s="1090"/>
      <c r="AH319" s="1090"/>
      <c r="AI319" s="1090"/>
    </row>
    <row r="320" ht="15.75" customHeight="1">
      <c r="A320" s="1089"/>
      <c r="B320" s="1089"/>
      <c r="C320" s="1304"/>
      <c r="D320" s="1304"/>
      <c r="E320" s="1304"/>
      <c r="F320" s="1089"/>
      <c r="G320" s="1089"/>
      <c r="H320" s="1089"/>
      <c r="I320" s="1337"/>
      <c r="J320" s="1089"/>
      <c r="K320" s="1089"/>
      <c r="L320" s="1308"/>
      <c r="M320" s="1089"/>
      <c r="N320" s="1309"/>
      <c r="O320" s="1309"/>
      <c r="P320" s="1310"/>
      <c r="Q320" s="1310"/>
      <c r="R320" s="1309"/>
      <c r="S320" s="1089"/>
      <c r="T320" s="1304"/>
      <c r="U320" s="1309"/>
      <c r="V320" s="1310"/>
      <c r="W320" s="1310"/>
      <c r="X320" s="1310"/>
      <c r="Y320" s="1310"/>
      <c r="Z320" s="1311"/>
      <c r="AA320" s="1312"/>
      <c r="AB320" s="1312"/>
      <c r="AC320" s="1088"/>
      <c r="AD320" s="1088"/>
      <c r="AE320" s="1088"/>
      <c r="AF320" s="1089"/>
      <c r="AG320" s="1090"/>
      <c r="AH320" s="1090"/>
      <c r="AI320" s="1090"/>
    </row>
    <row r="321" ht="15.75" customHeight="1">
      <c r="A321" s="1089"/>
      <c r="B321" s="1089"/>
      <c r="C321" s="1304"/>
      <c r="D321" s="1304"/>
      <c r="E321" s="1304"/>
      <c r="F321" s="1089"/>
      <c r="G321" s="1089"/>
      <c r="H321" s="1089"/>
      <c r="I321" s="1337"/>
      <c r="J321" s="1089"/>
      <c r="K321" s="1089"/>
      <c r="L321" s="1308"/>
      <c r="M321" s="1089"/>
      <c r="N321" s="1309"/>
      <c r="O321" s="1309"/>
      <c r="P321" s="1310"/>
      <c r="Q321" s="1310"/>
      <c r="R321" s="1309"/>
      <c r="S321" s="1089"/>
      <c r="T321" s="1304"/>
      <c r="U321" s="1309"/>
      <c r="V321" s="1310"/>
      <c r="W321" s="1310"/>
      <c r="X321" s="1310"/>
      <c r="Y321" s="1310"/>
      <c r="Z321" s="1311"/>
      <c r="AA321" s="1312"/>
      <c r="AB321" s="1312"/>
      <c r="AC321" s="1088"/>
      <c r="AD321" s="1088"/>
      <c r="AE321" s="1088"/>
      <c r="AF321" s="1089"/>
      <c r="AG321" s="1090"/>
      <c r="AH321" s="1090"/>
      <c r="AI321" s="1090"/>
    </row>
    <row r="322" ht="15.75" customHeight="1">
      <c r="A322" s="1089"/>
      <c r="B322" s="1089"/>
      <c r="C322" s="1304"/>
      <c r="D322" s="1304"/>
      <c r="E322" s="1304"/>
      <c r="F322" s="1089"/>
      <c r="G322" s="1089"/>
      <c r="H322" s="1089"/>
      <c r="I322" s="1337"/>
      <c r="J322" s="1089"/>
      <c r="K322" s="1089"/>
      <c r="L322" s="1308"/>
      <c r="M322" s="1089"/>
      <c r="N322" s="1309"/>
      <c r="O322" s="1309"/>
      <c r="P322" s="1310"/>
      <c r="Q322" s="1310"/>
      <c r="R322" s="1309"/>
      <c r="S322" s="1089"/>
      <c r="T322" s="1304"/>
      <c r="U322" s="1309"/>
      <c r="V322" s="1310"/>
      <c r="W322" s="1310"/>
      <c r="X322" s="1310"/>
      <c r="Y322" s="1310"/>
      <c r="Z322" s="1311"/>
      <c r="AA322" s="1312"/>
      <c r="AB322" s="1312"/>
      <c r="AC322" s="1088"/>
      <c r="AD322" s="1088"/>
      <c r="AE322" s="1088"/>
      <c r="AF322" s="1089"/>
      <c r="AG322" s="1090"/>
      <c r="AH322" s="1090"/>
      <c r="AI322" s="1090"/>
    </row>
    <row r="323" ht="15.75" customHeight="1">
      <c r="A323" s="1089"/>
      <c r="B323" s="1089"/>
      <c r="C323" s="1304"/>
      <c r="D323" s="1304"/>
      <c r="E323" s="1304"/>
      <c r="F323" s="1089"/>
      <c r="G323" s="1089"/>
      <c r="H323" s="1089"/>
      <c r="I323" s="1337"/>
      <c r="J323" s="1089"/>
      <c r="K323" s="1089"/>
      <c r="L323" s="1308"/>
      <c r="M323" s="1089"/>
      <c r="N323" s="1309"/>
      <c r="O323" s="1309"/>
      <c r="P323" s="1310"/>
      <c r="Q323" s="1310"/>
      <c r="R323" s="1309"/>
      <c r="S323" s="1089"/>
      <c r="T323" s="1304"/>
      <c r="U323" s="1309"/>
      <c r="V323" s="1310"/>
      <c r="W323" s="1310"/>
      <c r="X323" s="1310"/>
      <c r="Y323" s="1310"/>
      <c r="Z323" s="1311"/>
      <c r="AA323" s="1312"/>
      <c r="AB323" s="1312"/>
      <c r="AC323" s="1088"/>
      <c r="AD323" s="1088"/>
      <c r="AE323" s="1088"/>
      <c r="AF323" s="1089"/>
      <c r="AG323" s="1090"/>
      <c r="AH323" s="1090"/>
      <c r="AI323" s="1090"/>
    </row>
    <row r="324" ht="15.75" customHeight="1">
      <c r="A324" s="1089"/>
      <c r="B324" s="1089"/>
      <c r="C324" s="1304"/>
      <c r="D324" s="1304"/>
      <c r="E324" s="1304"/>
      <c r="F324" s="1089"/>
      <c r="G324" s="1089"/>
      <c r="H324" s="1089"/>
      <c r="I324" s="1337"/>
      <c r="J324" s="1089"/>
      <c r="K324" s="1089"/>
      <c r="L324" s="1308"/>
      <c r="M324" s="1089"/>
      <c r="N324" s="1309"/>
      <c r="O324" s="1309"/>
      <c r="P324" s="1310"/>
      <c r="Q324" s="1310"/>
      <c r="R324" s="1309"/>
      <c r="S324" s="1089"/>
      <c r="T324" s="1304"/>
      <c r="U324" s="1309"/>
      <c r="V324" s="1310"/>
      <c r="W324" s="1310"/>
      <c r="X324" s="1310"/>
      <c r="Y324" s="1310"/>
      <c r="Z324" s="1311"/>
      <c r="AA324" s="1312"/>
      <c r="AB324" s="1312"/>
      <c r="AC324" s="1088"/>
      <c r="AD324" s="1088"/>
      <c r="AE324" s="1088"/>
      <c r="AF324" s="1089"/>
      <c r="AG324" s="1090"/>
      <c r="AH324" s="1090"/>
      <c r="AI324" s="1090"/>
    </row>
    <row r="325" ht="15.75" customHeight="1">
      <c r="A325" s="1089"/>
      <c r="B325" s="1089"/>
      <c r="C325" s="1304"/>
      <c r="D325" s="1304"/>
      <c r="E325" s="1304"/>
      <c r="F325" s="1089"/>
      <c r="G325" s="1089"/>
      <c r="H325" s="1089"/>
      <c r="I325" s="1337"/>
      <c r="J325" s="1089"/>
      <c r="K325" s="1089"/>
      <c r="L325" s="1308"/>
      <c r="M325" s="1089"/>
      <c r="N325" s="1309"/>
      <c r="O325" s="1309"/>
      <c r="P325" s="1310"/>
      <c r="Q325" s="1310"/>
      <c r="R325" s="1309"/>
      <c r="S325" s="1089"/>
      <c r="T325" s="1304"/>
      <c r="U325" s="1309"/>
      <c r="V325" s="1310"/>
      <c r="W325" s="1310"/>
      <c r="X325" s="1310"/>
      <c r="Y325" s="1310"/>
      <c r="Z325" s="1311"/>
      <c r="AA325" s="1312"/>
      <c r="AB325" s="1312"/>
      <c r="AC325" s="1088"/>
      <c r="AD325" s="1088"/>
      <c r="AE325" s="1088"/>
      <c r="AF325" s="1089"/>
      <c r="AG325" s="1090"/>
      <c r="AH325" s="1090"/>
      <c r="AI325" s="1090"/>
    </row>
    <row r="326" ht="15.75" customHeight="1">
      <c r="A326" s="1089"/>
      <c r="B326" s="1089"/>
      <c r="C326" s="1304"/>
      <c r="D326" s="1304"/>
      <c r="E326" s="1304"/>
      <c r="F326" s="1089"/>
      <c r="G326" s="1089"/>
      <c r="H326" s="1089"/>
      <c r="I326" s="1337"/>
      <c r="J326" s="1089"/>
      <c r="K326" s="1089"/>
      <c r="L326" s="1308"/>
      <c r="M326" s="1089"/>
      <c r="N326" s="1309"/>
      <c r="O326" s="1309"/>
      <c r="P326" s="1310"/>
      <c r="Q326" s="1310"/>
      <c r="R326" s="1309"/>
      <c r="S326" s="1089"/>
      <c r="T326" s="1304"/>
      <c r="U326" s="1309"/>
      <c r="V326" s="1310"/>
      <c r="W326" s="1310"/>
      <c r="X326" s="1310"/>
      <c r="Y326" s="1310"/>
      <c r="Z326" s="1311"/>
      <c r="AA326" s="1312"/>
      <c r="AB326" s="1312"/>
      <c r="AC326" s="1088"/>
      <c r="AD326" s="1088"/>
      <c r="AE326" s="1088"/>
      <c r="AF326" s="1089"/>
      <c r="AG326" s="1090"/>
      <c r="AH326" s="1090"/>
      <c r="AI326" s="1090"/>
    </row>
    <row r="327" ht="15.75" customHeight="1">
      <c r="A327" s="1089"/>
      <c r="B327" s="1089"/>
      <c r="C327" s="1304"/>
      <c r="D327" s="1304"/>
      <c r="E327" s="1304"/>
      <c r="F327" s="1089"/>
      <c r="G327" s="1089"/>
      <c r="H327" s="1089"/>
      <c r="I327" s="1337"/>
      <c r="J327" s="1089"/>
      <c r="K327" s="1089"/>
      <c r="L327" s="1308"/>
      <c r="M327" s="1089"/>
      <c r="N327" s="1309"/>
      <c r="O327" s="1309"/>
      <c r="P327" s="1310"/>
      <c r="Q327" s="1310"/>
      <c r="R327" s="1309"/>
      <c r="S327" s="1089"/>
      <c r="T327" s="1304"/>
      <c r="U327" s="1309"/>
      <c r="V327" s="1310"/>
      <c r="W327" s="1310"/>
      <c r="X327" s="1310"/>
      <c r="Y327" s="1310"/>
      <c r="Z327" s="1311"/>
      <c r="AA327" s="1312"/>
      <c r="AB327" s="1312"/>
      <c r="AC327" s="1088"/>
      <c r="AD327" s="1088"/>
      <c r="AE327" s="1088"/>
      <c r="AF327" s="1089"/>
      <c r="AG327" s="1090"/>
      <c r="AH327" s="1090"/>
      <c r="AI327" s="1090"/>
    </row>
    <row r="328" ht="15.75" customHeight="1">
      <c r="A328" s="1089"/>
      <c r="B328" s="1089"/>
      <c r="C328" s="1304"/>
      <c r="D328" s="1304"/>
      <c r="E328" s="1304"/>
      <c r="F328" s="1089"/>
      <c r="G328" s="1089"/>
      <c r="H328" s="1089"/>
      <c r="I328" s="1337"/>
      <c r="J328" s="1089"/>
      <c r="K328" s="1089"/>
      <c r="L328" s="1308"/>
      <c r="M328" s="1089"/>
      <c r="N328" s="1309"/>
      <c r="O328" s="1309"/>
      <c r="P328" s="1310"/>
      <c r="Q328" s="1310"/>
      <c r="R328" s="1309"/>
      <c r="S328" s="1089"/>
      <c r="T328" s="1304"/>
      <c r="U328" s="1309"/>
      <c r="V328" s="1310"/>
      <c r="W328" s="1310"/>
      <c r="X328" s="1310"/>
      <c r="Y328" s="1310"/>
      <c r="Z328" s="1311"/>
      <c r="AA328" s="1312"/>
      <c r="AB328" s="1312"/>
      <c r="AC328" s="1088"/>
      <c r="AD328" s="1088"/>
      <c r="AE328" s="1088"/>
      <c r="AF328" s="1089"/>
      <c r="AG328" s="1090"/>
      <c r="AH328" s="1090"/>
      <c r="AI328" s="1090"/>
    </row>
    <row r="329" ht="15.75" customHeight="1">
      <c r="A329" s="1089"/>
      <c r="B329" s="1089"/>
      <c r="C329" s="1304"/>
      <c r="D329" s="1304"/>
      <c r="E329" s="1304"/>
      <c r="F329" s="1089"/>
      <c r="G329" s="1089"/>
      <c r="H329" s="1089"/>
      <c r="I329" s="1337"/>
      <c r="J329" s="1089"/>
      <c r="K329" s="1089"/>
      <c r="L329" s="1308"/>
      <c r="M329" s="1089"/>
      <c r="N329" s="1309"/>
      <c r="O329" s="1309"/>
      <c r="P329" s="1310"/>
      <c r="Q329" s="1310"/>
      <c r="R329" s="1309"/>
      <c r="S329" s="1089"/>
      <c r="T329" s="1304"/>
      <c r="U329" s="1309"/>
      <c r="V329" s="1310"/>
      <c r="W329" s="1310"/>
      <c r="X329" s="1310"/>
      <c r="Y329" s="1310"/>
      <c r="Z329" s="1311"/>
      <c r="AA329" s="1312"/>
      <c r="AB329" s="1312"/>
      <c r="AC329" s="1088"/>
      <c r="AD329" s="1088"/>
      <c r="AE329" s="1088"/>
      <c r="AF329" s="1089"/>
      <c r="AG329" s="1090"/>
      <c r="AH329" s="1090"/>
      <c r="AI329" s="1090"/>
    </row>
    <row r="330" ht="15.75" customHeight="1">
      <c r="A330" s="1089"/>
      <c r="B330" s="1089"/>
      <c r="C330" s="1304"/>
      <c r="D330" s="1304"/>
      <c r="E330" s="1304"/>
      <c r="F330" s="1089"/>
      <c r="G330" s="1089"/>
      <c r="H330" s="1089"/>
      <c r="I330" s="1337"/>
      <c r="J330" s="1089"/>
      <c r="K330" s="1089"/>
      <c r="L330" s="1308"/>
      <c r="M330" s="1089"/>
      <c r="N330" s="1309"/>
      <c r="O330" s="1309"/>
      <c r="P330" s="1310"/>
      <c r="Q330" s="1310"/>
      <c r="R330" s="1309"/>
      <c r="S330" s="1089"/>
      <c r="T330" s="1304"/>
      <c r="U330" s="1309"/>
      <c r="V330" s="1310"/>
      <c r="W330" s="1310"/>
      <c r="X330" s="1310"/>
      <c r="Y330" s="1310"/>
      <c r="Z330" s="1311"/>
      <c r="AA330" s="1312"/>
      <c r="AB330" s="1312"/>
      <c r="AC330" s="1088"/>
      <c r="AD330" s="1088"/>
      <c r="AE330" s="1088"/>
      <c r="AF330" s="1089"/>
      <c r="AG330" s="1090"/>
      <c r="AH330" s="1090"/>
      <c r="AI330" s="1090"/>
    </row>
    <row r="331" ht="15.75" customHeight="1">
      <c r="A331" s="1089"/>
      <c r="B331" s="1089"/>
      <c r="C331" s="1304"/>
      <c r="D331" s="1304"/>
      <c r="E331" s="1304"/>
      <c r="F331" s="1089"/>
      <c r="G331" s="1089"/>
      <c r="H331" s="1089"/>
      <c r="I331" s="1337"/>
      <c r="J331" s="1089"/>
      <c r="K331" s="1089"/>
      <c r="L331" s="1308"/>
      <c r="M331" s="1089"/>
      <c r="N331" s="1309"/>
      <c r="O331" s="1309"/>
      <c r="P331" s="1310"/>
      <c r="Q331" s="1310"/>
      <c r="R331" s="1309"/>
      <c r="S331" s="1089"/>
      <c r="T331" s="1304"/>
      <c r="U331" s="1309"/>
      <c r="V331" s="1310"/>
      <c r="W331" s="1310"/>
      <c r="X331" s="1310"/>
      <c r="Y331" s="1310"/>
      <c r="Z331" s="1311"/>
      <c r="AA331" s="1312"/>
      <c r="AB331" s="1312"/>
      <c r="AC331" s="1088"/>
      <c r="AD331" s="1088"/>
      <c r="AE331" s="1088"/>
      <c r="AF331" s="1089"/>
      <c r="AG331" s="1090"/>
      <c r="AH331" s="1090"/>
      <c r="AI331" s="1090"/>
    </row>
    <row r="332" ht="15.75" customHeight="1">
      <c r="A332" s="1089"/>
      <c r="B332" s="1089"/>
      <c r="C332" s="1304"/>
      <c r="D332" s="1304"/>
      <c r="E332" s="1304"/>
      <c r="F332" s="1089"/>
      <c r="G332" s="1089"/>
      <c r="H332" s="1089"/>
      <c r="I332" s="1337"/>
      <c r="J332" s="1089"/>
      <c r="K332" s="1089"/>
      <c r="L332" s="1308"/>
      <c r="M332" s="1089"/>
      <c r="N332" s="1309"/>
      <c r="O332" s="1309"/>
      <c r="P332" s="1310"/>
      <c r="Q332" s="1310"/>
      <c r="R332" s="1309"/>
      <c r="S332" s="1089"/>
      <c r="T332" s="1304"/>
      <c r="U332" s="1309"/>
      <c r="V332" s="1310"/>
      <c r="W332" s="1310"/>
      <c r="X332" s="1310"/>
      <c r="Y332" s="1310"/>
      <c r="Z332" s="1311"/>
      <c r="AA332" s="1312"/>
      <c r="AB332" s="1312"/>
      <c r="AC332" s="1088"/>
      <c r="AD332" s="1088"/>
      <c r="AE332" s="1088"/>
      <c r="AF332" s="1089"/>
      <c r="AG332" s="1090"/>
      <c r="AH332" s="1090"/>
      <c r="AI332" s="1090"/>
    </row>
    <row r="333" ht="15.75" customHeight="1">
      <c r="A333" s="1089"/>
      <c r="B333" s="1089"/>
      <c r="C333" s="1304"/>
      <c r="D333" s="1304"/>
      <c r="E333" s="1304"/>
      <c r="F333" s="1089"/>
      <c r="G333" s="1089"/>
      <c r="H333" s="1089"/>
      <c r="I333" s="1337"/>
      <c r="J333" s="1089"/>
      <c r="K333" s="1089"/>
      <c r="L333" s="1308"/>
      <c r="M333" s="1089"/>
      <c r="N333" s="1309"/>
      <c r="O333" s="1309"/>
      <c r="P333" s="1310"/>
      <c r="Q333" s="1310"/>
      <c r="R333" s="1309"/>
      <c r="S333" s="1089"/>
      <c r="T333" s="1304"/>
      <c r="U333" s="1309"/>
      <c r="V333" s="1310"/>
      <c r="W333" s="1310"/>
      <c r="X333" s="1310"/>
      <c r="Y333" s="1310"/>
      <c r="Z333" s="1311"/>
      <c r="AA333" s="1312"/>
      <c r="AB333" s="1312"/>
      <c r="AC333" s="1088"/>
      <c r="AD333" s="1088"/>
      <c r="AE333" s="1088"/>
      <c r="AF333" s="1089"/>
      <c r="AG333" s="1090"/>
      <c r="AH333" s="1090"/>
      <c r="AI333" s="1090"/>
    </row>
    <row r="334" ht="15.75" customHeight="1">
      <c r="A334" s="1089"/>
      <c r="B334" s="1089"/>
      <c r="C334" s="1304"/>
      <c r="D334" s="1304"/>
      <c r="E334" s="1304"/>
      <c r="F334" s="1089"/>
      <c r="G334" s="1089"/>
      <c r="H334" s="1089"/>
      <c r="I334" s="1337"/>
      <c r="J334" s="1089"/>
      <c r="K334" s="1089"/>
      <c r="L334" s="1308"/>
      <c r="M334" s="1089"/>
      <c r="N334" s="1309"/>
      <c r="O334" s="1309"/>
      <c r="P334" s="1310"/>
      <c r="Q334" s="1310"/>
      <c r="R334" s="1309"/>
      <c r="S334" s="1089"/>
      <c r="T334" s="1304"/>
      <c r="U334" s="1309"/>
      <c r="V334" s="1310"/>
      <c r="W334" s="1310"/>
      <c r="X334" s="1310"/>
      <c r="Y334" s="1310"/>
      <c r="Z334" s="1311"/>
      <c r="AA334" s="1312"/>
      <c r="AB334" s="1312"/>
      <c r="AC334" s="1088"/>
      <c r="AD334" s="1088"/>
      <c r="AE334" s="1088"/>
      <c r="AF334" s="1089"/>
      <c r="AG334" s="1090"/>
      <c r="AH334" s="1090"/>
      <c r="AI334" s="1090"/>
    </row>
    <row r="335" ht="15.75" customHeight="1">
      <c r="A335" s="1089"/>
      <c r="B335" s="1089"/>
      <c r="C335" s="1304"/>
      <c r="D335" s="1304"/>
      <c r="E335" s="1304"/>
      <c r="F335" s="1089"/>
      <c r="G335" s="1089"/>
      <c r="H335" s="1089"/>
      <c r="I335" s="1337"/>
      <c r="J335" s="1089"/>
      <c r="K335" s="1089"/>
      <c r="L335" s="1308"/>
      <c r="M335" s="1089"/>
      <c r="N335" s="1309"/>
      <c r="O335" s="1309"/>
      <c r="P335" s="1310"/>
      <c r="Q335" s="1310"/>
      <c r="R335" s="1309"/>
      <c r="S335" s="1089"/>
      <c r="T335" s="1304"/>
      <c r="U335" s="1309"/>
      <c r="V335" s="1310"/>
      <c r="W335" s="1310"/>
      <c r="X335" s="1310"/>
      <c r="Y335" s="1310"/>
      <c r="Z335" s="1311"/>
      <c r="AA335" s="1312"/>
      <c r="AB335" s="1312"/>
      <c r="AC335" s="1088"/>
      <c r="AD335" s="1088"/>
      <c r="AE335" s="1088"/>
      <c r="AF335" s="1089"/>
      <c r="AG335" s="1090"/>
      <c r="AH335" s="1090"/>
      <c r="AI335" s="1090"/>
    </row>
    <row r="336" ht="15.75" customHeight="1">
      <c r="A336" s="1089"/>
      <c r="B336" s="1089"/>
      <c r="C336" s="1304"/>
      <c r="D336" s="1304"/>
      <c r="E336" s="1304"/>
      <c r="F336" s="1089"/>
      <c r="G336" s="1089"/>
      <c r="H336" s="1089"/>
      <c r="I336" s="1337"/>
      <c r="J336" s="1089"/>
      <c r="K336" s="1089"/>
      <c r="L336" s="1308"/>
      <c r="M336" s="1089"/>
      <c r="N336" s="1309"/>
      <c r="O336" s="1309"/>
      <c r="P336" s="1310"/>
      <c r="Q336" s="1310"/>
      <c r="R336" s="1309"/>
      <c r="S336" s="1089"/>
      <c r="T336" s="1304"/>
      <c r="U336" s="1309"/>
      <c r="V336" s="1310"/>
      <c r="W336" s="1310"/>
      <c r="X336" s="1310"/>
      <c r="Y336" s="1310"/>
      <c r="Z336" s="1311"/>
      <c r="AA336" s="1312"/>
      <c r="AB336" s="1312"/>
      <c r="AC336" s="1088"/>
      <c r="AD336" s="1088"/>
      <c r="AE336" s="1088"/>
      <c r="AF336" s="1089"/>
      <c r="AG336" s="1090"/>
      <c r="AH336" s="1090"/>
      <c r="AI336" s="1090"/>
    </row>
    <row r="337" ht="15.75" customHeight="1">
      <c r="A337" s="1089"/>
      <c r="B337" s="1089"/>
      <c r="C337" s="1304"/>
      <c r="D337" s="1304"/>
      <c r="E337" s="1304"/>
      <c r="F337" s="1089"/>
      <c r="G337" s="1089"/>
      <c r="H337" s="1089"/>
      <c r="I337" s="1337"/>
      <c r="J337" s="1089"/>
      <c r="K337" s="1089"/>
      <c r="L337" s="1308"/>
      <c r="M337" s="1089"/>
      <c r="N337" s="1309"/>
      <c r="O337" s="1309"/>
      <c r="P337" s="1310"/>
      <c r="Q337" s="1310"/>
      <c r="R337" s="1309"/>
      <c r="S337" s="1089"/>
      <c r="T337" s="1304"/>
      <c r="U337" s="1309"/>
      <c r="V337" s="1310"/>
      <c r="W337" s="1310"/>
      <c r="X337" s="1310"/>
      <c r="Y337" s="1310"/>
      <c r="Z337" s="1311"/>
      <c r="AA337" s="1312"/>
      <c r="AB337" s="1312"/>
      <c r="AC337" s="1088"/>
      <c r="AD337" s="1088"/>
      <c r="AE337" s="1088"/>
      <c r="AF337" s="1089"/>
      <c r="AG337" s="1090"/>
      <c r="AH337" s="1090"/>
      <c r="AI337" s="1090"/>
    </row>
    <row r="338" ht="15.75" customHeight="1">
      <c r="A338" s="1089"/>
      <c r="B338" s="1089"/>
      <c r="C338" s="1304"/>
      <c r="D338" s="1304"/>
      <c r="E338" s="1304"/>
      <c r="F338" s="1089"/>
      <c r="G338" s="1089"/>
      <c r="H338" s="1089"/>
      <c r="I338" s="1337"/>
      <c r="J338" s="1089"/>
      <c r="K338" s="1089"/>
      <c r="L338" s="1308"/>
      <c r="M338" s="1089"/>
      <c r="N338" s="1309"/>
      <c r="O338" s="1309"/>
      <c r="P338" s="1310"/>
      <c r="Q338" s="1310"/>
      <c r="R338" s="1309"/>
      <c r="S338" s="1089"/>
      <c r="T338" s="1304"/>
      <c r="U338" s="1309"/>
      <c r="V338" s="1310"/>
      <c r="W338" s="1310"/>
      <c r="X338" s="1310"/>
      <c r="Y338" s="1310"/>
      <c r="Z338" s="1311"/>
      <c r="AA338" s="1312"/>
      <c r="AB338" s="1312"/>
      <c r="AC338" s="1088"/>
      <c r="AD338" s="1088"/>
      <c r="AE338" s="1088"/>
      <c r="AF338" s="1089"/>
      <c r="AG338" s="1090"/>
      <c r="AH338" s="1090"/>
      <c r="AI338" s="1090"/>
    </row>
    <row r="339" ht="15.75" customHeight="1">
      <c r="A339" s="1089"/>
      <c r="B339" s="1089"/>
      <c r="C339" s="1304"/>
      <c r="D339" s="1304"/>
      <c r="E339" s="1304"/>
      <c r="F339" s="1089"/>
      <c r="G339" s="1089"/>
      <c r="H339" s="1089"/>
      <c r="I339" s="1337"/>
      <c r="J339" s="1089"/>
      <c r="K339" s="1089"/>
      <c r="L339" s="1308"/>
      <c r="M339" s="1089"/>
      <c r="N339" s="1309"/>
      <c r="O339" s="1309"/>
      <c r="P339" s="1310"/>
      <c r="Q339" s="1310"/>
      <c r="R339" s="1309"/>
      <c r="S339" s="1089"/>
      <c r="T339" s="1304"/>
      <c r="U339" s="1309"/>
      <c r="V339" s="1310"/>
      <c r="W339" s="1310"/>
      <c r="X339" s="1310"/>
      <c r="Y339" s="1310"/>
      <c r="Z339" s="1311"/>
      <c r="AA339" s="1312"/>
      <c r="AB339" s="1312"/>
      <c r="AC339" s="1088"/>
      <c r="AD339" s="1088"/>
      <c r="AE339" s="1088"/>
      <c r="AF339" s="1089"/>
      <c r="AG339" s="1090"/>
      <c r="AH339" s="1090"/>
      <c r="AI339" s="1090"/>
    </row>
    <row r="340" ht="15.75" customHeight="1">
      <c r="A340" s="1089"/>
      <c r="B340" s="1089"/>
      <c r="C340" s="1304"/>
      <c r="D340" s="1304"/>
      <c r="E340" s="1304"/>
      <c r="F340" s="1089"/>
      <c r="G340" s="1089"/>
      <c r="H340" s="1089"/>
      <c r="I340" s="1337"/>
      <c r="J340" s="1089"/>
      <c r="K340" s="1089"/>
      <c r="L340" s="1308"/>
      <c r="M340" s="1089"/>
      <c r="N340" s="1309"/>
      <c r="O340" s="1309"/>
      <c r="P340" s="1310"/>
      <c r="Q340" s="1310"/>
      <c r="R340" s="1309"/>
      <c r="S340" s="1089"/>
      <c r="T340" s="1304"/>
      <c r="U340" s="1309"/>
      <c r="V340" s="1310"/>
      <c r="W340" s="1310"/>
      <c r="X340" s="1310"/>
      <c r="Y340" s="1310"/>
      <c r="Z340" s="1311"/>
      <c r="AA340" s="1312"/>
      <c r="AB340" s="1312"/>
      <c r="AC340" s="1088"/>
      <c r="AD340" s="1088"/>
      <c r="AE340" s="1088"/>
      <c r="AF340" s="1089"/>
      <c r="AG340" s="1090"/>
      <c r="AH340" s="1090"/>
      <c r="AI340" s="1090"/>
    </row>
    <row r="341" ht="15.75" customHeight="1">
      <c r="A341" s="1089"/>
      <c r="B341" s="1089"/>
      <c r="C341" s="1304"/>
      <c r="D341" s="1304"/>
      <c r="E341" s="1304"/>
      <c r="F341" s="1089"/>
      <c r="G341" s="1089"/>
      <c r="H341" s="1089"/>
      <c r="I341" s="1337"/>
      <c r="J341" s="1089"/>
      <c r="K341" s="1089"/>
      <c r="L341" s="1308"/>
      <c r="M341" s="1089"/>
      <c r="N341" s="1309"/>
      <c r="O341" s="1309"/>
      <c r="P341" s="1310"/>
      <c r="Q341" s="1310"/>
      <c r="R341" s="1309"/>
      <c r="S341" s="1089"/>
      <c r="T341" s="1304"/>
      <c r="U341" s="1309"/>
      <c r="V341" s="1310"/>
      <c r="W341" s="1310"/>
      <c r="X341" s="1310"/>
      <c r="Y341" s="1310"/>
      <c r="Z341" s="1311"/>
      <c r="AA341" s="1312"/>
      <c r="AB341" s="1312"/>
      <c r="AC341" s="1088"/>
      <c r="AD341" s="1088"/>
      <c r="AE341" s="1088"/>
      <c r="AF341" s="1089"/>
      <c r="AG341" s="1090"/>
      <c r="AH341" s="1090"/>
      <c r="AI341" s="1090"/>
    </row>
    <row r="342" ht="15.75" customHeight="1">
      <c r="A342" s="1089"/>
      <c r="B342" s="1089"/>
      <c r="C342" s="1304"/>
      <c r="D342" s="1304"/>
      <c r="E342" s="1304"/>
      <c r="F342" s="1089"/>
      <c r="G342" s="1089"/>
      <c r="H342" s="1089"/>
      <c r="I342" s="1337"/>
      <c r="J342" s="1089"/>
      <c r="K342" s="1089"/>
      <c r="L342" s="1308"/>
      <c r="M342" s="1089"/>
      <c r="N342" s="1309"/>
      <c r="O342" s="1309"/>
      <c r="P342" s="1310"/>
      <c r="Q342" s="1310"/>
      <c r="R342" s="1309"/>
      <c r="S342" s="1089"/>
      <c r="T342" s="1304"/>
      <c r="U342" s="1309"/>
      <c r="V342" s="1310"/>
      <c r="W342" s="1310"/>
      <c r="X342" s="1310"/>
      <c r="Y342" s="1310"/>
      <c r="Z342" s="1311"/>
      <c r="AA342" s="1312"/>
      <c r="AB342" s="1312"/>
      <c r="AC342" s="1088"/>
      <c r="AD342" s="1088"/>
      <c r="AE342" s="1088"/>
      <c r="AF342" s="1089"/>
      <c r="AG342" s="1090"/>
      <c r="AH342" s="1090"/>
      <c r="AI342" s="1090"/>
    </row>
    <row r="343" ht="15.75" customHeight="1">
      <c r="A343" s="1089"/>
      <c r="B343" s="1089"/>
      <c r="C343" s="1304"/>
      <c r="D343" s="1304"/>
      <c r="E343" s="1304"/>
      <c r="F343" s="1089"/>
      <c r="G343" s="1089"/>
      <c r="H343" s="1089"/>
      <c r="I343" s="1337"/>
      <c r="J343" s="1089"/>
      <c r="K343" s="1089"/>
      <c r="L343" s="1308"/>
      <c r="M343" s="1089"/>
      <c r="N343" s="1309"/>
      <c r="O343" s="1309"/>
      <c r="P343" s="1310"/>
      <c r="Q343" s="1310"/>
      <c r="R343" s="1309"/>
      <c r="S343" s="1089"/>
      <c r="T343" s="1304"/>
      <c r="U343" s="1309"/>
      <c r="V343" s="1310"/>
      <c r="W343" s="1310"/>
      <c r="X343" s="1310"/>
      <c r="Y343" s="1310"/>
      <c r="Z343" s="1311"/>
      <c r="AA343" s="1312"/>
      <c r="AB343" s="1312"/>
      <c r="AC343" s="1088"/>
      <c r="AD343" s="1088"/>
      <c r="AE343" s="1088"/>
      <c r="AF343" s="1089"/>
      <c r="AG343" s="1090"/>
      <c r="AH343" s="1090"/>
      <c r="AI343" s="1090"/>
    </row>
    <row r="344" ht="15.75" customHeight="1">
      <c r="A344" s="1089"/>
      <c r="B344" s="1089"/>
      <c r="C344" s="1304"/>
      <c r="D344" s="1304"/>
      <c r="E344" s="1304"/>
      <c r="F344" s="1089"/>
      <c r="G344" s="1089"/>
      <c r="H344" s="1089"/>
      <c r="I344" s="1337"/>
      <c r="J344" s="1089"/>
      <c r="K344" s="1089"/>
      <c r="L344" s="1308"/>
      <c r="M344" s="1089"/>
      <c r="N344" s="1309"/>
      <c r="O344" s="1309"/>
      <c r="P344" s="1310"/>
      <c r="Q344" s="1310"/>
      <c r="R344" s="1309"/>
      <c r="S344" s="1089"/>
      <c r="T344" s="1304"/>
      <c r="U344" s="1309"/>
      <c r="V344" s="1310"/>
      <c r="W344" s="1310"/>
      <c r="X344" s="1310"/>
      <c r="Y344" s="1310"/>
      <c r="Z344" s="1311"/>
      <c r="AA344" s="1312"/>
      <c r="AB344" s="1312"/>
      <c r="AC344" s="1088"/>
      <c r="AD344" s="1088"/>
      <c r="AE344" s="1088"/>
      <c r="AF344" s="1089"/>
      <c r="AG344" s="1090"/>
      <c r="AH344" s="1090"/>
      <c r="AI344" s="1090"/>
    </row>
    <row r="345" ht="15.75" customHeight="1">
      <c r="A345" s="1089"/>
      <c r="B345" s="1089"/>
      <c r="C345" s="1304"/>
      <c r="D345" s="1304"/>
      <c r="E345" s="1304"/>
      <c r="F345" s="1089"/>
      <c r="G345" s="1089"/>
      <c r="H345" s="1089"/>
      <c r="I345" s="1337"/>
      <c r="J345" s="1089"/>
      <c r="K345" s="1089"/>
      <c r="L345" s="1308"/>
      <c r="M345" s="1089"/>
      <c r="N345" s="1309"/>
      <c r="O345" s="1309"/>
      <c r="P345" s="1310"/>
      <c r="Q345" s="1310"/>
      <c r="R345" s="1309"/>
      <c r="S345" s="1089"/>
      <c r="T345" s="1304"/>
      <c r="U345" s="1309"/>
      <c r="V345" s="1310"/>
      <c r="W345" s="1310"/>
      <c r="X345" s="1310"/>
      <c r="Y345" s="1310"/>
      <c r="Z345" s="1311"/>
      <c r="AA345" s="1312"/>
      <c r="AB345" s="1312"/>
      <c r="AC345" s="1088"/>
      <c r="AD345" s="1088"/>
      <c r="AE345" s="1088"/>
      <c r="AF345" s="1089"/>
      <c r="AG345" s="1090"/>
      <c r="AH345" s="1090"/>
      <c r="AI345" s="1090"/>
    </row>
    <row r="346" ht="15.75" customHeight="1">
      <c r="A346" s="1089"/>
      <c r="B346" s="1089"/>
      <c r="C346" s="1304"/>
      <c r="D346" s="1304"/>
      <c r="E346" s="1304"/>
      <c r="F346" s="1089"/>
      <c r="G346" s="1089"/>
      <c r="H346" s="1089"/>
      <c r="I346" s="1337"/>
      <c r="J346" s="1089"/>
      <c r="K346" s="1089"/>
      <c r="L346" s="1308"/>
      <c r="M346" s="1089"/>
      <c r="N346" s="1309"/>
      <c r="O346" s="1309"/>
      <c r="P346" s="1310"/>
      <c r="Q346" s="1310"/>
      <c r="R346" s="1309"/>
      <c r="S346" s="1089"/>
      <c r="T346" s="1304"/>
      <c r="U346" s="1309"/>
      <c r="V346" s="1310"/>
      <c r="W346" s="1310"/>
      <c r="X346" s="1310"/>
      <c r="Y346" s="1310"/>
      <c r="Z346" s="1311"/>
      <c r="AA346" s="1312"/>
      <c r="AB346" s="1312"/>
      <c r="AC346" s="1088"/>
      <c r="AD346" s="1088"/>
      <c r="AE346" s="1088"/>
      <c r="AF346" s="1089"/>
      <c r="AG346" s="1090"/>
      <c r="AH346" s="1090"/>
      <c r="AI346" s="1090"/>
    </row>
    <row r="347" ht="15.75" customHeight="1">
      <c r="A347" s="1089"/>
      <c r="B347" s="1089"/>
      <c r="C347" s="1304"/>
      <c r="D347" s="1304"/>
      <c r="E347" s="1304"/>
      <c r="F347" s="1089"/>
      <c r="G347" s="1089"/>
      <c r="H347" s="1089"/>
      <c r="I347" s="1337"/>
      <c r="J347" s="1089"/>
      <c r="K347" s="1089"/>
      <c r="L347" s="1308"/>
      <c r="M347" s="1089"/>
      <c r="N347" s="1309"/>
      <c r="O347" s="1309"/>
      <c r="P347" s="1310"/>
      <c r="Q347" s="1310"/>
      <c r="R347" s="1309"/>
      <c r="S347" s="1089"/>
      <c r="T347" s="1304"/>
      <c r="U347" s="1309"/>
      <c r="V347" s="1310"/>
      <c r="W347" s="1310"/>
      <c r="X347" s="1310"/>
      <c r="Y347" s="1310"/>
      <c r="Z347" s="1311"/>
      <c r="AA347" s="1312"/>
      <c r="AB347" s="1312"/>
      <c r="AC347" s="1088"/>
      <c r="AD347" s="1088"/>
      <c r="AE347" s="1088"/>
      <c r="AF347" s="1089"/>
      <c r="AG347" s="1090"/>
      <c r="AH347" s="1090"/>
      <c r="AI347" s="1090"/>
    </row>
    <row r="348" ht="15.75" customHeight="1">
      <c r="A348" s="1089"/>
      <c r="B348" s="1089"/>
      <c r="C348" s="1304"/>
      <c r="D348" s="1304"/>
      <c r="E348" s="1304"/>
      <c r="F348" s="1089"/>
      <c r="G348" s="1089"/>
      <c r="H348" s="1089"/>
      <c r="I348" s="1337"/>
      <c r="J348" s="1089"/>
      <c r="K348" s="1089"/>
      <c r="L348" s="1308"/>
      <c r="M348" s="1089"/>
      <c r="N348" s="1309"/>
      <c r="O348" s="1309"/>
      <c r="P348" s="1310"/>
      <c r="Q348" s="1310"/>
      <c r="R348" s="1309"/>
      <c r="S348" s="1089"/>
      <c r="T348" s="1304"/>
      <c r="U348" s="1309"/>
      <c r="V348" s="1310"/>
      <c r="W348" s="1310"/>
      <c r="X348" s="1310"/>
      <c r="Y348" s="1310"/>
      <c r="Z348" s="1311"/>
      <c r="AA348" s="1312"/>
      <c r="AB348" s="1312"/>
      <c r="AC348" s="1088"/>
      <c r="AD348" s="1088"/>
      <c r="AE348" s="1088"/>
      <c r="AF348" s="1089"/>
      <c r="AG348" s="1090"/>
      <c r="AH348" s="1090"/>
      <c r="AI348" s="1090"/>
    </row>
    <row r="349" ht="15.75" customHeight="1">
      <c r="A349" s="1089"/>
      <c r="B349" s="1089"/>
      <c r="C349" s="1304"/>
      <c r="D349" s="1304"/>
      <c r="E349" s="1304"/>
      <c r="F349" s="1089"/>
      <c r="G349" s="1089"/>
      <c r="H349" s="1089"/>
      <c r="I349" s="1337"/>
      <c r="J349" s="1089"/>
      <c r="K349" s="1089"/>
      <c r="L349" s="1308"/>
      <c r="M349" s="1089"/>
      <c r="N349" s="1309"/>
      <c r="O349" s="1309"/>
      <c r="P349" s="1310"/>
      <c r="Q349" s="1310"/>
      <c r="R349" s="1309"/>
      <c r="S349" s="1089"/>
      <c r="T349" s="1304"/>
      <c r="U349" s="1309"/>
      <c r="V349" s="1310"/>
      <c r="W349" s="1310"/>
      <c r="X349" s="1310"/>
      <c r="Y349" s="1310"/>
      <c r="Z349" s="1311"/>
      <c r="AA349" s="1312"/>
      <c r="AB349" s="1312"/>
      <c r="AC349" s="1088"/>
      <c r="AD349" s="1088"/>
      <c r="AE349" s="1088"/>
      <c r="AF349" s="1089"/>
      <c r="AG349" s="1090"/>
      <c r="AH349" s="1090"/>
      <c r="AI349" s="1090"/>
    </row>
    <row r="350" ht="15.75" customHeight="1">
      <c r="A350" s="1089"/>
      <c r="B350" s="1089"/>
      <c r="C350" s="1304"/>
      <c r="D350" s="1304"/>
      <c r="E350" s="1304"/>
      <c r="F350" s="1089"/>
      <c r="G350" s="1089"/>
      <c r="H350" s="1089"/>
      <c r="I350" s="1337"/>
      <c r="J350" s="1089"/>
      <c r="K350" s="1089"/>
      <c r="L350" s="1308"/>
      <c r="M350" s="1089"/>
      <c r="N350" s="1309"/>
      <c r="O350" s="1309"/>
      <c r="P350" s="1310"/>
      <c r="Q350" s="1310"/>
      <c r="R350" s="1309"/>
      <c r="S350" s="1089"/>
      <c r="T350" s="1304"/>
      <c r="U350" s="1309"/>
      <c r="V350" s="1310"/>
      <c r="W350" s="1310"/>
      <c r="X350" s="1310"/>
      <c r="Y350" s="1310"/>
      <c r="Z350" s="1311"/>
      <c r="AA350" s="1312"/>
      <c r="AB350" s="1312"/>
      <c r="AC350" s="1088"/>
      <c r="AD350" s="1088"/>
      <c r="AE350" s="1088"/>
      <c r="AF350" s="1089"/>
      <c r="AG350" s="1090"/>
      <c r="AH350" s="1090"/>
      <c r="AI350" s="1090"/>
    </row>
    <row r="351" ht="15.75" customHeight="1">
      <c r="A351" s="1089"/>
      <c r="B351" s="1089"/>
      <c r="C351" s="1304"/>
      <c r="D351" s="1304"/>
      <c r="E351" s="1304"/>
      <c r="F351" s="1089"/>
      <c r="G351" s="1089"/>
      <c r="H351" s="1089"/>
      <c r="I351" s="1337"/>
      <c r="J351" s="1089"/>
      <c r="K351" s="1089"/>
      <c r="L351" s="1308"/>
      <c r="M351" s="1089"/>
      <c r="N351" s="1309"/>
      <c r="O351" s="1309"/>
      <c r="P351" s="1310"/>
      <c r="Q351" s="1310"/>
      <c r="R351" s="1309"/>
      <c r="S351" s="1089"/>
      <c r="T351" s="1304"/>
      <c r="U351" s="1309"/>
      <c r="V351" s="1310"/>
      <c r="W351" s="1310"/>
      <c r="X351" s="1310"/>
      <c r="Y351" s="1310"/>
      <c r="Z351" s="1311"/>
      <c r="AA351" s="1312"/>
      <c r="AB351" s="1312"/>
      <c r="AC351" s="1088"/>
      <c r="AD351" s="1088"/>
      <c r="AE351" s="1088"/>
      <c r="AF351" s="1089"/>
      <c r="AG351" s="1090"/>
      <c r="AH351" s="1090"/>
      <c r="AI351" s="1090"/>
    </row>
    <row r="352" ht="15.75" customHeight="1">
      <c r="A352" s="1089"/>
      <c r="B352" s="1089"/>
      <c r="C352" s="1304"/>
      <c r="D352" s="1304"/>
      <c r="E352" s="1304"/>
      <c r="F352" s="1089"/>
      <c r="G352" s="1089"/>
      <c r="H352" s="1089"/>
      <c r="I352" s="1337"/>
      <c r="J352" s="1089"/>
      <c r="K352" s="1089"/>
      <c r="L352" s="1308"/>
      <c r="M352" s="1089"/>
      <c r="N352" s="1309"/>
      <c r="O352" s="1309"/>
      <c r="P352" s="1310"/>
      <c r="Q352" s="1310"/>
      <c r="R352" s="1309"/>
      <c r="S352" s="1089"/>
      <c r="T352" s="1304"/>
      <c r="U352" s="1309"/>
      <c r="V352" s="1310"/>
      <c r="W352" s="1310"/>
      <c r="X352" s="1310"/>
      <c r="Y352" s="1310"/>
      <c r="Z352" s="1311"/>
      <c r="AA352" s="1312"/>
      <c r="AB352" s="1312"/>
      <c r="AC352" s="1088"/>
      <c r="AD352" s="1088"/>
      <c r="AE352" s="1088"/>
      <c r="AF352" s="1089"/>
      <c r="AG352" s="1090"/>
      <c r="AH352" s="1090"/>
      <c r="AI352" s="1090"/>
    </row>
    <row r="353" ht="15.75" customHeight="1">
      <c r="A353" s="1089"/>
      <c r="B353" s="1089"/>
      <c r="C353" s="1304"/>
      <c r="D353" s="1304"/>
      <c r="E353" s="1304"/>
      <c r="F353" s="1089"/>
      <c r="G353" s="1089"/>
      <c r="H353" s="1089"/>
      <c r="I353" s="1337"/>
      <c r="J353" s="1089"/>
      <c r="K353" s="1089"/>
      <c r="L353" s="1308"/>
      <c r="M353" s="1089"/>
      <c r="N353" s="1309"/>
      <c r="O353" s="1309"/>
      <c r="P353" s="1310"/>
      <c r="Q353" s="1310"/>
      <c r="R353" s="1309"/>
      <c r="S353" s="1089"/>
      <c r="T353" s="1304"/>
      <c r="U353" s="1309"/>
      <c r="V353" s="1310"/>
      <c r="W353" s="1310"/>
      <c r="X353" s="1310"/>
      <c r="Y353" s="1310"/>
      <c r="Z353" s="1311"/>
      <c r="AA353" s="1312"/>
      <c r="AB353" s="1312"/>
      <c r="AC353" s="1088"/>
      <c r="AD353" s="1088"/>
      <c r="AE353" s="1088"/>
      <c r="AF353" s="1089"/>
      <c r="AG353" s="1090"/>
      <c r="AH353" s="1090"/>
      <c r="AI353" s="1090"/>
    </row>
    <row r="354" ht="15.75" customHeight="1">
      <c r="A354" s="1089"/>
      <c r="B354" s="1089"/>
      <c r="C354" s="1304"/>
      <c r="D354" s="1304"/>
      <c r="E354" s="1304"/>
      <c r="F354" s="1089"/>
      <c r="G354" s="1089"/>
      <c r="H354" s="1089"/>
      <c r="I354" s="1337"/>
      <c r="J354" s="1089"/>
      <c r="K354" s="1089"/>
      <c r="L354" s="1308"/>
      <c r="M354" s="1089"/>
      <c r="N354" s="1309"/>
      <c r="O354" s="1309"/>
      <c r="P354" s="1310"/>
      <c r="Q354" s="1310"/>
      <c r="R354" s="1309"/>
      <c r="S354" s="1089"/>
      <c r="T354" s="1304"/>
      <c r="U354" s="1309"/>
      <c r="V354" s="1310"/>
      <c r="W354" s="1310"/>
      <c r="X354" s="1310"/>
      <c r="Y354" s="1310"/>
      <c r="Z354" s="1311"/>
      <c r="AA354" s="1312"/>
      <c r="AB354" s="1312"/>
      <c r="AC354" s="1088"/>
      <c r="AD354" s="1088"/>
      <c r="AE354" s="1088"/>
      <c r="AF354" s="1089"/>
      <c r="AG354" s="1090"/>
      <c r="AH354" s="1090"/>
      <c r="AI354" s="1090"/>
    </row>
    <row r="355" ht="15.75" customHeight="1">
      <c r="A355" s="1089"/>
      <c r="B355" s="1089"/>
      <c r="C355" s="1304"/>
      <c r="D355" s="1304"/>
      <c r="E355" s="1304"/>
      <c r="F355" s="1089"/>
      <c r="G355" s="1089"/>
      <c r="H355" s="1089"/>
      <c r="I355" s="1337"/>
      <c r="J355" s="1089"/>
      <c r="K355" s="1089"/>
      <c r="L355" s="1308"/>
      <c r="M355" s="1089"/>
      <c r="N355" s="1309"/>
      <c r="O355" s="1309"/>
      <c r="P355" s="1310"/>
      <c r="Q355" s="1310"/>
      <c r="R355" s="1309"/>
      <c r="S355" s="1089"/>
      <c r="T355" s="1304"/>
      <c r="U355" s="1309"/>
      <c r="V355" s="1310"/>
      <c r="W355" s="1310"/>
      <c r="X355" s="1310"/>
      <c r="Y355" s="1310"/>
      <c r="Z355" s="1311"/>
      <c r="AA355" s="1312"/>
      <c r="AB355" s="1312"/>
      <c r="AC355" s="1088"/>
      <c r="AD355" s="1088"/>
      <c r="AE355" s="1088"/>
      <c r="AF355" s="1089"/>
      <c r="AG355" s="1090"/>
      <c r="AH355" s="1090"/>
      <c r="AI355" s="1090"/>
    </row>
    <row r="356" ht="15.75" customHeight="1">
      <c r="A356" s="1089"/>
      <c r="B356" s="1089"/>
      <c r="C356" s="1304"/>
      <c r="D356" s="1304"/>
      <c r="E356" s="1304"/>
      <c r="F356" s="1089"/>
      <c r="G356" s="1089"/>
      <c r="H356" s="1089"/>
      <c r="I356" s="1337"/>
      <c r="J356" s="1089"/>
      <c r="K356" s="1089"/>
      <c r="L356" s="1308"/>
      <c r="M356" s="1089"/>
      <c r="N356" s="1309"/>
      <c r="O356" s="1309"/>
      <c r="P356" s="1310"/>
      <c r="Q356" s="1310"/>
      <c r="R356" s="1309"/>
      <c r="S356" s="1089"/>
      <c r="T356" s="1304"/>
      <c r="U356" s="1309"/>
      <c r="V356" s="1310"/>
      <c r="W356" s="1310"/>
      <c r="X356" s="1310"/>
      <c r="Y356" s="1310"/>
      <c r="Z356" s="1311"/>
      <c r="AA356" s="1312"/>
      <c r="AB356" s="1312"/>
      <c r="AC356" s="1088"/>
      <c r="AD356" s="1088"/>
      <c r="AE356" s="1088"/>
      <c r="AF356" s="1089"/>
      <c r="AG356" s="1090"/>
      <c r="AH356" s="1090"/>
      <c r="AI356" s="1090"/>
    </row>
    <row r="357" ht="15.75" customHeight="1">
      <c r="A357" s="1089"/>
      <c r="B357" s="1089"/>
      <c r="C357" s="1304"/>
      <c r="D357" s="1304"/>
      <c r="E357" s="1304"/>
      <c r="F357" s="1089"/>
      <c r="G357" s="1089"/>
      <c r="H357" s="1089"/>
      <c r="I357" s="1337"/>
      <c r="J357" s="1089"/>
      <c r="K357" s="1089"/>
      <c r="L357" s="1308"/>
      <c r="M357" s="1089"/>
      <c r="N357" s="1309"/>
      <c r="O357" s="1309"/>
      <c r="P357" s="1310"/>
      <c r="Q357" s="1310"/>
      <c r="R357" s="1309"/>
      <c r="S357" s="1089"/>
      <c r="T357" s="1304"/>
      <c r="U357" s="1309"/>
      <c r="V357" s="1310"/>
      <c r="W357" s="1310"/>
      <c r="X357" s="1310"/>
      <c r="Y357" s="1310"/>
      <c r="Z357" s="1311"/>
      <c r="AA357" s="1312"/>
      <c r="AB357" s="1312"/>
      <c r="AC357" s="1088"/>
      <c r="AD357" s="1088"/>
      <c r="AE357" s="1088"/>
      <c r="AF357" s="1089"/>
      <c r="AG357" s="1090"/>
      <c r="AH357" s="1090"/>
      <c r="AI357" s="1090"/>
    </row>
    <row r="358" ht="15.75" customHeight="1">
      <c r="A358" s="1089"/>
      <c r="B358" s="1089"/>
      <c r="C358" s="1304"/>
      <c r="D358" s="1304"/>
      <c r="E358" s="1304"/>
      <c r="F358" s="1089"/>
      <c r="G358" s="1089"/>
      <c r="H358" s="1089"/>
      <c r="I358" s="1337"/>
      <c r="J358" s="1089"/>
      <c r="K358" s="1089"/>
      <c r="L358" s="1308"/>
      <c r="M358" s="1089"/>
      <c r="N358" s="1309"/>
      <c r="O358" s="1309"/>
      <c r="P358" s="1310"/>
      <c r="Q358" s="1310"/>
      <c r="R358" s="1309"/>
      <c r="S358" s="1089"/>
      <c r="T358" s="1304"/>
      <c r="U358" s="1309"/>
      <c r="V358" s="1310"/>
      <c r="W358" s="1310"/>
      <c r="X358" s="1310"/>
      <c r="Y358" s="1310"/>
      <c r="Z358" s="1311"/>
      <c r="AA358" s="1312"/>
      <c r="AB358" s="1312"/>
      <c r="AC358" s="1088"/>
      <c r="AD358" s="1088"/>
      <c r="AE358" s="1088"/>
      <c r="AF358" s="1089"/>
      <c r="AG358" s="1090"/>
      <c r="AH358" s="1090"/>
      <c r="AI358" s="1090"/>
    </row>
    <row r="359" ht="15.75" customHeight="1">
      <c r="A359" s="1089"/>
      <c r="B359" s="1089"/>
      <c r="C359" s="1304"/>
      <c r="D359" s="1304"/>
      <c r="E359" s="1304"/>
      <c r="F359" s="1089"/>
      <c r="G359" s="1089"/>
      <c r="H359" s="1089"/>
      <c r="I359" s="1337"/>
      <c r="J359" s="1089"/>
      <c r="K359" s="1089"/>
      <c r="L359" s="1308"/>
      <c r="M359" s="1089"/>
      <c r="N359" s="1309"/>
      <c r="O359" s="1309"/>
      <c r="P359" s="1310"/>
      <c r="Q359" s="1310"/>
      <c r="R359" s="1309"/>
      <c r="S359" s="1089"/>
      <c r="T359" s="1304"/>
      <c r="U359" s="1309"/>
      <c r="V359" s="1310"/>
      <c r="W359" s="1310"/>
      <c r="X359" s="1310"/>
      <c r="Y359" s="1310"/>
      <c r="Z359" s="1311"/>
      <c r="AA359" s="1312"/>
      <c r="AB359" s="1312"/>
      <c r="AC359" s="1088"/>
      <c r="AD359" s="1088"/>
      <c r="AE359" s="1088"/>
      <c r="AF359" s="1089"/>
      <c r="AG359" s="1090"/>
      <c r="AH359" s="1090"/>
      <c r="AI359" s="1090"/>
    </row>
    <row r="360" ht="15.75" customHeight="1">
      <c r="A360" s="1089"/>
      <c r="B360" s="1089"/>
      <c r="C360" s="1304"/>
      <c r="D360" s="1304"/>
      <c r="E360" s="1304"/>
      <c r="F360" s="1089"/>
      <c r="G360" s="1089"/>
      <c r="H360" s="1089"/>
      <c r="I360" s="1337"/>
      <c r="J360" s="1089"/>
      <c r="K360" s="1089"/>
      <c r="L360" s="1308"/>
      <c r="M360" s="1089"/>
      <c r="N360" s="1309"/>
      <c r="O360" s="1309"/>
      <c r="P360" s="1310"/>
      <c r="Q360" s="1310"/>
      <c r="R360" s="1309"/>
      <c r="S360" s="1089"/>
      <c r="T360" s="1304"/>
      <c r="U360" s="1309"/>
      <c r="V360" s="1310"/>
      <c r="W360" s="1310"/>
      <c r="X360" s="1310"/>
      <c r="Y360" s="1310"/>
      <c r="Z360" s="1311"/>
      <c r="AA360" s="1312"/>
      <c r="AB360" s="1312"/>
      <c r="AC360" s="1088"/>
      <c r="AD360" s="1088"/>
      <c r="AE360" s="1088"/>
      <c r="AF360" s="1089"/>
      <c r="AG360" s="1090"/>
      <c r="AH360" s="1090"/>
      <c r="AI360" s="1090"/>
    </row>
    <row r="361" ht="15.75" customHeight="1">
      <c r="A361" s="1089"/>
      <c r="B361" s="1089"/>
      <c r="C361" s="1304"/>
      <c r="D361" s="1304"/>
      <c r="E361" s="1304"/>
      <c r="F361" s="1089"/>
      <c r="G361" s="1089"/>
      <c r="H361" s="1089"/>
      <c r="I361" s="1337"/>
      <c r="J361" s="1089"/>
      <c r="K361" s="1089"/>
      <c r="L361" s="1308"/>
      <c r="M361" s="1089"/>
      <c r="N361" s="1309"/>
      <c r="O361" s="1309"/>
      <c r="P361" s="1310"/>
      <c r="Q361" s="1310"/>
      <c r="R361" s="1309"/>
      <c r="S361" s="1089"/>
      <c r="T361" s="1304"/>
      <c r="U361" s="1309"/>
      <c r="V361" s="1310"/>
      <c r="W361" s="1310"/>
      <c r="X361" s="1310"/>
      <c r="Y361" s="1310"/>
      <c r="Z361" s="1311"/>
      <c r="AA361" s="1312"/>
      <c r="AB361" s="1312"/>
      <c r="AC361" s="1088"/>
      <c r="AD361" s="1088"/>
      <c r="AE361" s="1088"/>
      <c r="AF361" s="1089"/>
      <c r="AG361" s="1090"/>
      <c r="AH361" s="1090"/>
      <c r="AI361" s="1090"/>
    </row>
    <row r="362" ht="15.75" customHeight="1">
      <c r="A362" s="1089"/>
      <c r="B362" s="1089"/>
      <c r="C362" s="1304"/>
      <c r="D362" s="1304"/>
      <c r="E362" s="1304"/>
      <c r="F362" s="1089"/>
      <c r="G362" s="1089"/>
      <c r="H362" s="1089"/>
      <c r="I362" s="1337"/>
      <c r="J362" s="1089"/>
      <c r="K362" s="1089"/>
      <c r="L362" s="1308"/>
      <c r="M362" s="1089"/>
      <c r="N362" s="1309"/>
      <c r="O362" s="1309"/>
      <c r="P362" s="1310"/>
      <c r="Q362" s="1310"/>
      <c r="R362" s="1309"/>
      <c r="S362" s="1089"/>
      <c r="T362" s="1304"/>
      <c r="U362" s="1309"/>
      <c r="V362" s="1310"/>
      <c r="W362" s="1310"/>
      <c r="X362" s="1310"/>
      <c r="Y362" s="1310"/>
      <c r="Z362" s="1311"/>
      <c r="AA362" s="1312"/>
      <c r="AB362" s="1312"/>
      <c r="AC362" s="1088"/>
      <c r="AD362" s="1088"/>
      <c r="AE362" s="1088"/>
      <c r="AF362" s="1089"/>
      <c r="AG362" s="1090"/>
      <c r="AH362" s="1090"/>
      <c r="AI362" s="1090"/>
    </row>
    <row r="363" ht="15.75" customHeight="1">
      <c r="A363" s="1089"/>
      <c r="B363" s="1089"/>
      <c r="C363" s="1304"/>
      <c r="D363" s="1304"/>
      <c r="E363" s="1304"/>
      <c r="F363" s="1089"/>
      <c r="G363" s="1089"/>
      <c r="H363" s="1089"/>
      <c r="I363" s="1337"/>
      <c r="J363" s="1089"/>
      <c r="K363" s="1089"/>
      <c r="L363" s="1308"/>
      <c r="M363" s="1089"/>
      <c r="N363" s="1309"/>
      <c r="O363" s="1309"/>
      <c r="P363" s="1310"/>
      <c r="Q363" s="1310"/>
      <c r="R363" s="1309"/>
      <c r="S363" s="1089"/>
      <c r="T363" s="1304"/>
      <c r="U363" s="1309"/>
      <c r="V363" s="1310"/>
      <c r="W363" s="1310"/>
      <c r="X363" s="1310"/>
      <c r="Y363" s="1310"/>
      <c r="Z363" s="1311"/>
      <c r="AA363" s="1312"/>
      <c r="AB363" s="1312"/>
      <c r="AC363" s="1088"/>
      <c r="AD363" s="1088"/>
      <c r="AE363" s="1088"/>
      <c r="AF363" s="1089"/>
      <c r="AG363" s="1090"/>
      <c r="AH363" s="1090"/>
      <c r="AI363" s="1090"/>
    </row>
    <row r="364" ht="15.75" customHeight="1">
      <c r="A364" s="1089"/>
      <c r="B364" s="1089"/>
      <c r="C364" s="1304"/>
      <c r="D364" s="1304"/>
      <c r="E364" s="1304"/>
      <c r="F364" s="1089"/>
      <c r="G364" s="1089"/>
      <c r="H364" s="1089"/>
      <c r="I364" s="1337"/>
      <c r="J364" s="1089"/>
      <c r="K364" s="1089"/>
      <c r="L364" s="1308"/>
      <c r="M364" s="1089"/>
      <c r="N364" s="1309"/>
      <c r="O364" s="1309"/>
      <c r="P364" s="1310"/>
      <c r="Q364" s="1310"/>
      <c r="R364" s="1309"/>
      <c r="S364" s="1089"/>
      <c r="T364" s="1304"/>
      <c r="U364" s="1309"/>
      <c r="V364" s="1310"/>
      <c r="W364" s="1310"/>
      <c r="X364" s="1310"/>
      <c r="Y364" s="1310"/>
      <c r="Z364" s="1311"/>
      <c r="AA364" s="1312"/>
      <c r="AB364" s="1312"/>
      <c r="AC364" s="1088"/>
      <c r="AD364" s="1088"/>
      <c r="AE364" s="1088"/>
      <c r="AF364" s="1089"/>
      <c r="AG364" s="1090"/>
      <c r="AH364" s="1090"/>
      <c r="AI364" s="1090"/>
    </row>
    <row r="365" ht="15.75" customHeight="1">
      <c r="A365" s="1089"/>
      <c r="B365" s="1089"/>
      <c r="C365" s="1304"/>
      <c r="D365" s="1304"/>
      <c r="E365" s="1304"/>
      <c r="F365" s="1089"/>
      <c r="G365" s="1089"/>
      <c r="H365" s="1089"/>
      <c r="I365" s="1337"/>
      <c r="J365" s="1089"/>
      <c r="K365" s="1089"/>
      <c r="L365" s="1308"/>
      <c r="M365" s="1089"/>
      <c r="N365" s="1309"/>
      <c r="O365" s="1309"/>
      <c r="P365" s="1310"/>
      <c r="Q365" s="1310"/>
      <c r="R365" s="1309"/>
      <c r="S365" s="1089"/>
      <c r="T365" s="1304"/>
      <c r="U365" s="1309"/>
      <c r="V365" s="1310"/>
      <c r="W365" s="1310"/>
      <c r="X365" s="1310"/>
      <c r="Y365" s="1310"/>
      <c r="Z365" s="1311"/>
      <c r="AA365" s="1312"/>
      <c r="AB365" s="1312"/>
      <c r="AC365" s="1088"/>
      <c r="AD365" s="1088"/>
      <c r="AE365" s="1088"/>
      <c r="AF365" s="1089"/>
      <c r="AG365" s="1090"/>
      <c r="AH365" s="1090"/>
      <c r="AI365" s="1090"/>
    </row>
    <row r="366" ht="15.75" customHeight="1">
      <c r="A366" s="1089"/>
      <c r="B366" s="1089"/>
      <c r="C366" s="1304"/>
      <c r="D366" s="1304"/>
      <c r="E366" s="1304"/>
      <c r="F366" s="1089"/>
      <c r="G366" s="1089"/>
      <c r="H366" s="1089"/>
      <c r="I366" s="1337"/>
      <c r="J366" s="1089"/>
      <c r="K366" s="1089"/>
      <c r="L366" s="1308"/>
      <c r="M366" s="1089"/>
      <c r="N366" s="1309"/>
      <c r="O366" s="1309"/>
      <c r="P366" s="1310"/>
      <c r="Q366" s="1310"/>
      <c r="R366" s="1309"/>
      <c r="S366" s="1089"/>
      <c r="T366" s="1304"/>
      <c r="U366" s="1309"/>
      <c r="V366" s="1310"/>
      <c r="W366" s="1310"/>
      <c r="X366" s="1310"/>
      <c r="Y366" s="1310"/>
      <c r="Z366" s="1311"/>
      <c r="AA366" s="1312"/>
      <c r="AB366" s="1312"/>
      <c r="AC366" s="1088"/>
      <c r="AD366" s="1088"/>
      <c r="AE366" s="1088"/>
      <c r="AF366" s="1089"/>
      <c r="AG366" s="1090"/>
      <c r="AH366" s="1090"/>
      <c r="AI366" s="1090"/>
    </row>
    <row r="367" ht="15.75" customHeight="1">
      <c r="A367" s="1089"/>
      <c r="B367" s="1089"/>
      <c r="C367" s="1304"/>
      <c r="D367" s="1304"/>
      <c r="E367" s="1304"/>
      <c r="F367" s="1089"/>
      <c r="G367" s="1089"/>
      <c r="H367" s="1089"/>
      <c r="I367" s="1337"/>
      <c r="J367" s="1089"/>
      <c r="K367" s="1089"/>
      <c r="L367" s="1308"/>
      <c r="M367" s="1089"/>
      <c r="N367" s="1309"/>
      <c r="O367" s="1309"/>
      <c r="P367" s="1310"/>
      <c r="Q367" s="1310"/>
      <c r="R367" s="1309"/>
      <c r="S367" s="1089"/>
      <c r="T367" s="1304"/>
      <c r="U367" s="1309"/>
      <c r="V367" s="1310"/>
      <c r="W367" s="1310"/>
      <c r="X367" s="1310"/>
      <c r="Y367" s="1310"/>
      <c r="Z367" s="1311"/>
      <c r="AA367" s="1312"/>
      <c r="AB367" s="1312"/>
      <c r="AC367" s="1088"/>
      <c r="AD367" s="1088"/>
      <c r="AE367" s="1088"/>
      <c r="AF367" s="1089"/>
      <c r="AG367" s="1090"/>
      <c r="AH367" s="1090"/>
      <c r="AI367" s="1090"/>
    </row>
    <row r="368" ht="15.75" customHeight="1">
      <c r="A368" s="1089"/>
      <c r="B368" s="1089"/>
      <c r="C368" s="1304"/>
      <c r="D368" s="1304"/>
      <c r="E368" s="1304"/>
      <c r="F368" s="1089"/>
      <c r="G368" s="1089"/>
      <c r="H368" s="1089"/>
      <c r="I368" s="1337"/>
      <c r="J368" s="1089"/>
      <c r="K368" s="1089"/>
      <c r="L368" s="1308"/>
      <c r="M368" s="1089"/>
      <c r="N368" s="1309"/>
      <c r="O368" s="1309"/>
      <c r="P368" s="1310"/>
      <c r="Q368" s="1310"/>
      <c r="R368" s="1309"/>
      <c r="S368" s="1089"/>
      <c r="T368" s="1304"/>
      <c r="U368" s="1309"/>
      <c r="V368" s="1310"/>
      <c r="W368" s="1310"/>
      <c r="X368" s="1310"/>
      <c r="Y368" s="1310"/>
      <c r="Z368" s="1311"/>
      <c r="AA368" s="1312"/>
      <c r="AB368" s="1312"/>
      <c r="AC368" s="1088"/>
      <c r="AD368" s="1088"/>
      <c r="AE368" s="1088"/>
      <c r="AF368" s="1089"/>
      <c r="AG368" s="1090"/>
      <c r="AH368" s="1090"/>
      <c r="AI368" s="1090"/>
    </row>
    <row r="369" ht="15.75" customHeight="1">
      <c r="A369" s="1089"/>
      <c r="B369" s="1089"/>
      <c r="C369" s="1304"/>
      <c r="D369" s="1304"/>
      <c r="E369" s="1304"/>
      <c r="F369" s="1089"/>
      <c r="G369" s="1089"/>
      <c r="H369" s="1089"/>
      <c r="I369" s="1337"/>
      <c r="J369" s="1089"/>
      <c r="K369" s="1089"/>
      <c r="L369" s="1308"/>
      <c r="M369" s="1089"/>
      <c r="N369" s="1309"/>
      <c r="O369" s="1309"/>
      <c r="P369" s="1310"/>
      <c r="Q369" s="1310"/>
      <c r="R369" s="1309"/>
      <c r="S369" s="1089"/>
      <c r="T369" s="1304"/>
      <c r="U369" s="1309"/>
      <c r="V369" s="1310"/>
      <c r="W369" s="1310"/>
      <c r="X369" s="1310"/>
      <c r="Y369" s="1310"/>
      <c r="Z369" s="1311"/>
      <c r="AA369" s="1312"/>
      <c r="AB369" s="1312"/>
      <c r="AC369" s="1088"/>
      <c r="AD369" s="1088"/>
      <c r="AE369" s="1088"/>
      <c r="AF369" s="1089"/>
      <c r="AG369" s="1090"/>
      <c r="AH369" s="1090"/>
      <c r="AI369" s="1090"/>
    </row>
    <row r="370" ht="15.75" customHeight="1">
      <c r="A370" s="1089"/>
      <c r="B370" s="1089"/>
      <c r="C370" s="1304"/>
      <c r="D370" s="1304"/>
      <c r="E370" s="1304"/>
      <c r="F370" s="1089"/>
      <c r="G370" s="1089"/>
      <c r="H370" s="1089"/>
      <c r="I370" s="1337"/>
      <c r="J370" s="1089"/>
      <c r="K370" s="1089"/>
      <c r="L370" s="1308"/>
      <c r="M370" s="1089"/>
      <c r="N370" s="1309"/>
      <c r="O370" s="1309"/>
      <c r="P370" s="1310"/>
      <c r="Q370" s="1310"/>
      <c r="R370" s="1309"/>
      <c r="S370" s="1089"/>
      <c r="T370" s="1304"/>
      <c r="U370" s="1309"/>
      <c r="V370" s="1310"/>
      <c r="W370" s="1310"/>
      <c r="X370" s="1310"/>
      <c r="Y370" s="1310"/>
      <c r="Z370" s="1311"/>
      <c r="AA370" s="1312"/>
      <c r="AB370" s="1312"/>
      <c r="AC370" s="1088"/>
      <c r="AD370" s="1088"/>
      <c r="AE370" s="1088"/>
      <c r="AF370" s="1089"/>
      <c r="AG370" s="1090"/>
      <c r="AH370" s="1090"/>
      <c r="AI370" s="1090"/>
    </row>
    <row r="371" ht="15.75" customHeight="1">
      <c r="A371" s="1089"/>
      <c r="B371" s="1089"/>
      <c r="C371" s="1304"/>
      <c r="D371" s="1304"/>
      <c r="E371" s="1304"/>
      <c r="F371" s="1089"/>
      <c r="G371" s="1089"/>
      <c r="H371" s="1089"/>
      <c r="I371" s="1337"/>
      <c r="J371" s="1089"/>
      <c r="K371" s="1089"/>
      <c r="L371" s="1308"/>
      <c r="M371" s="1089"/>
      <c r="N371" s="1309"/>
      <c r="O371" s="1309"/>
      <c r="P371" s="1310"/>
      <c r="Q371" s="1310"/>
      <c r="R371" s="1309"/>
      <c r="S371" s="1089"/>
      <c r="T371" s="1304"/>
      <c r="U371" s="1309"/>
      <c r="V371" s="1310"/>
      <c r="W371" s="1310"/>
      <c r="X371" s="1310"/>
      <c r="Y371" s="1310"/>
      <c r="Z371" s="1311"/>
      <c r="AA371" s="1312"/>
      <c r="AB371" s="1312"/>
      <c r="AC371" s="1088"/>
      <c r="AD371" s="1088"/>
      <c r="AE371" s="1088"/>
      <c r="AF371" s="1089"/>
      <c r="AG371" s="1090"/>
      <c r="AH371" s="1090"/>
      <c r="AI371" s="1090"/>
    </row>
    <row r="372" ht="15.75" customHeight="1">
      <c r="A372" s="1089"/>
      <c r="B372" s="1089"/>
      <c r="C372" s="1304"/>
      <c r="D372" s="1304"/>
      <c r="E372" s="1304"/>
      <c r="F372" s="1089"/>
      <c r="G372" s="1089"/>
      <c r="H372" s="1089"/>
      <c r="I372" s="1337"/>
      <c r="J372" s="1089"/>
      <c r="K372" s="1089"/>
      <c r="L372" s="1308"/>
      <c r="M372" s="1089"/>
      <c r="N372" s="1309"/>
      <c r="O372" s="1309"/>
      <c r="P372" s="1310"/>
      <c r="Q372" s="1310"/>
      <c r="R372" s="1309"/>
      <c r="S372" s="1089"/>
      <c r="T372" s="1304"/>
      <c r="U372" s="1309"/>
      <c r="V372" s="1310"/>
      <c r="W372" s="1310"/>
      <c r="X372" s="1310"/>
      <c r="Y372" s="1310"/>
      <c r="Z372" s="1311"/>
      <c r="AA372" s="1312"/>
      <c r="AB372" s="1312"/>
      <c r="AC372" s="1088"/>
      <c r="AD372" s="1088"/>
      <c r="AE372" s="1088"/>
      <c r="AF372" s="1089"/>
      <c r="AG372" s="1090"/>
      <c r="AH372" s="1090"/>
      <c r="AI372" s="1090"/>
    </row>
    <row r="373" ht="15.75" customHeight="1">
      <c r="A373" s="1089"/>
      <c r="B373" s="1089"/>
      <c r="C373" s="1304"/>
      <c r="D373" s="1304"/>
      <c r="E373" s="1304"/>
      <c r="F373" s="1089"/>
      <c r="G373" s="1089"/>
      <c r="H373" s="1089"/>
      <c r="I373" s="1337"/>
      <c r="J373" s="1089"/>
      <c r="K373" s="1089"/>
      <c r="L373" s="1308"/>
      <c r="M373" s="1089"/>
      <c r="N373" s="1309"/>
      <c r="O373" s="1309"/>
      <c r="P373" s="1310"/>
      <c r="Q373" s="1310"/>
      <c r="R373" s="1309"/>
      <c r="S373" s="1089"/>
      <c r="T373" s="1304"/>
      <c r="U373" s="1309"/>
      <c r="V373" s="1310"/>
      <c r="W373" s="1310"/>
      <c r="X373" s="1310"/>
      <c r="Y373" s="1310"/>
      <c r="Z373" s="1311"/>
      <c r="AA373" s="1312"/>
      <c r="AB373" s="1312"/>
      <c r="AC373" s="1088"/>
      <c r="AD373" s="1088"/>
      <c r="AE373" s="1088"/>
      <c r="AF373" s="1089"/>
      <c r="AG373" s="1090"/>
      <c r="AH373" s="1090"/>
      <c r="AI373" s="1090"/>
    </row>
    <row r="374" ht="15.75" customHeight="1">
      <c r="A374" s="1089"/>
      <c r="B374" s="1089"/>
      <c r="C374" s="1304"/>
      <c r="D374" s="1304"/>
      <c r="E374" s="1304"/>
      <c r="F374" s="1089"/>
      <c r="G374" s="1089"/>
      <c r="H374" s="1089"/>
      <c r="I374" s="1337"/>
      <c r="J374" s="1089"/>
      <c r="K374" s="1089"/>
      <c r="L374" s="1308"/>
      <c r="M374" s="1089"/>
      <c r="N374" s="1309"/>
      <c r="O374" s="1309"/>
      <c r="P374" s="1310"/>
      <c r="Q374" s="1310"/>
      <c r="R374" s="1309"/>
      <c r="S374" s="1089"/>
      <c r="T374" s="1304"/>
      <c r="U374" s="1309"/>
      <c r="V374" s="1310"/>
      <c r="W374" s="1310"/>
      <c r="X374" s="1310"/>
      <c r="Y374" s="1310"/>
      <c r="Z374" s="1311"/>
      <c r="AA374" s="1312"/>
      <c r="AB374" s="1312"/>
      <c r="AC374" s="1088"/>
      <c r="AD374" s="1088"/>
      <c r="AE374" s="1088"/>
      <c r="AF374" s="1089"/>
      <c r="AG374" s="1090"/>
      <c r="AH374" s="1090"/>
      <c r="AI374" s="1090"/>
    </row>
    <row r="375" ht="15.75" customHeight="1">
      <c r="A375" s="1089"/>
      <c r="B375" s="1089"/>
      <c r="C375" s="1304"/>
      <c r="D375" s="1304"/>
      <c r="E375" s="1304"/>
      <c r="F375" s="1089"/>
      <c r="G375" s="1089"/>
      <c r="H375" s="1089"/>
      <c r="I375" s="1337"/>
      <c r="J375" s="1089"/>
      <c r="K375" s="1089"/>
      <c r="L375" s="1308"/>
      <c r="M375" s="1089"/>
      <c r="N375" s="1309"/>
      <c r="O375" s="1309"/>
      <c r="P375" s="1310"/>
      <c r="Q375" s="1310"/>
      <c r="R375" s="1309"/>
      <c r="S375" s="1089"/>
      <c r="T375" s="1304"/>
      <c r="U375" s="1309"/>
      <c r="V375" s="1310"/>
      <c r="W375" s="1310"/>
      <c r="X375" s="1310"/>
      <c r="Y375" s="1310"/>
      <c r="Z375" s="1311"/>
      <c r="AA375" s="1312"/>
      <c r="AB375" s="1312"/>
      <c r="AC375" s="1088"/>
      <c r="AD375" s="1088"/>
      <c r="AE375" s="1088"/>
      <c r="AF375" s="1089"/>
      <c r="AG375" s="1090"/>
      <c r="AH375" s="1090"/>
      <c r="AI375" s="1090"/>
    </row>
    <row r="376" ht="15.75" customHeight="1">
      <c r="A376" s="1089"/>
      <c r="B376" s="1089"/>
      <c r="C376" s="1304"/>
      <c r="D376" s="1304"/>
      <c r="E376" s="1304"/>
      <c r="F376" s="1089"/>
      <c r="G376" s="1089"/>
      <c r="H376" s="1089"/>
      <c r="I376" s="1337"/>
      <c r="J376" s="1089"/>
      <c r="K376" s="1089"/>
      <c r="L376" s="1308"/>
      <c r="M376" s="1089"/>
      <c r="N376" s="1309"/>
      <c r="O376" s="1309"/>
      <c r="P376" s="1310"/>
      <c r="Q376" s="1310"/>
      <c r="R376" s="1309"/>
      <c r="S376" s="1089"/>
      <c r="T376" s="1304"/>
      <c r="U376" s="1309"/>
      <c r="V376" s="1310"/>
      <c r="W376" s="1310"/>
      <c r="X376" s="1310"/>
      <c r="Y376" s="1310"/>
      <c r="Z376" s="1311"/>
      <c r="AA376" s="1312"/>
      <c r="AB376" s="1312"/>
      <c r="AC376" s="1088"/>
      <c r="AD376" s="1088"/>
      <c r="AE376" s="1088"/>
      <c r="AF376" s="1089"/>
      <c r="AG376" s="1090"/>
      <c r="AH376" s="1090"/>
      <c r="AI376" s="1090"/>
    </row>
    <row r="377" ht="15.75" customHeight="1">
      <c r="A377" s="1089"/>
      <c r="B377" s="1089"/>
      <c r="C377" s="1304"/>
      <c r="D377" s="1304"/>
      <c r="E377" s="1304"/>
      <c r="F377" s="1089"/>
      <c r="G377" s="1089"/>
      <c r="H377" s="1089"/>
      <c r="I377" s="1337"/>
      <c r="J377" s="1089"/>
      <c r="K377" s="1089"/>
      <c r="L377" s="1308"/>
      <c r="M377" s="1089"/>
      <c r="N377" s="1309"/>
      <c r="O377" s="1309"/>
      <c r="P377" s="1310"/>
      <c r="Q377" s="1310"/>
      <c r="R377" s="1309"/>
      <c r="S377" s="1089"/>
      <c r="T377" s="1304"/>
      <c r="U377" s="1309"/>
      <c r="V377" s="1310"/>
      <c r="W377" s="1310"/>
      <c r="X377" s="1310"/>
      <c r="Y377" s="1310"/>
      <c r="Z377" s="1311"/>
      <c r="AA377" s="1312"/>
      <c r="AB377" s="1312"/>
      <c r="AC377" s="1088"/>
      <c r="AD377" s="1088"/>
      <c r="AE377" s="1088"/>
      <c r="AF377" s="1089"/>
      <c r="AG377" s="1090"/>
      <c r="AH377" s="1090"/>
      <c r="AI377" s="1090"/>
    </row>
    <row r="378" ht="15.75" customHeight="1">
      <c r="A378" s="1089"/>
      <c r="B378" s="1089"/>
      <c r="C378" s="1304"/>
      <c r="D378" s="1304"/>
      <c r="E378" s="1304"/>
      <c r="F378" s="1089"/>
      <c r="G378" s="1089"/>
      <c r="H378" s="1089"/>
      <c r="I378" s="1337"/>
      <c r="J378" s="1089"/>
      <c r="K378" s="1089"/>
      <c r="L378" s="1308"/>
      <c r="M378" s="1089"/>
      <c r="N378" s="1309"/>
      <c r="O378" s="1309"/>
      <c r="P378" s="1310"/>
      <c r="Q378" s="1310"/>
      <c r="R378" s="1309"/>
      <c r="S378" s="1089"/>
      <c r="T378" s="1304"/>
      <c r="U378" s="1309"/>
      <c r="V378" s="1310"/>
      <c r="W378" s="1310"/>
      <c r="X378" s="1310"/>
      <c r="Y378" s="1310"/>
      <c r="Z378" s="1311"/>
      <c r="AA378" s="1312"/>
      <c r="AB378" s="1312"/>
      <c r="AC378" s="1088"/>
      <c r="AD378" s="1088"/>
      <c r="AE378" s="1088"/>
      <c r="AF378" s="1089"/>
      <c r="AG378" s="1090"/>
      <c r="AH378" s="1090"/>
      <c r="AI378" s="1090"/>
    </row>
    <row r="379" ht="15.75" customHeight="1">
      <c r="A379" s="1089"/>
      <c r="B379" s="1089"/>
      <c r="C379" s="1304"/>
      <c r="D379" s="1304"/>
      <c r="E379" s="1304"/>
      <c r="F379" s="1089"/>
      <c r="G379" s="1089"/>
      <c r="H379" s="1089"/>
      <c r="I379" s="1337"/>
      <c r="J379" s="1089"/>
      <c r="K379" s="1089"/>
      <c r="L379" s="1308"/>
      <c r="M379" s="1089"/>
      <c r="N379" s="1309"/>
      <c r="O379" s="1309"/>
      <c r="P379" s="1310"/>
      <c r="Q379" s="1310"/>
      <c r="R379" s="1309"/>
      <c r="S379" s="1089"/>
      <c r="T379" s="1304"/>
      <c r="U379" s="1309"/>
      <c r="V379" s="1310"/>
      <c r="W379" s="1310"/>
      <c r="X379" s="1310"/>
      <c r="Y379" s="1310"/>
      <c r="Z379" s="1311"/>
      <c r="AA379" s="1312"/>
      <c r="AB379" s="1312"/>
      <c r="AC379" s="1088"/>
      <c r="AD379" s="1088"/>
      <c r="AE379" s="1088"/>
      <c r="AF379" s="1089"/>
      <c r="AG379" s="1090"/>
      <c r="AH379" s="1090"/>
      <c r="AI379" s="1090"/>
    </row>
    <row r="380" ht="15.75" customHeight="1">
      <c r="A380" s="1089"/>
      <c r="B380" s="1089"/>
      <c r="C380" s="1304"/>
      <c r="D380" s="1304"/>
      <c r="E380" s="1304"/>
      <c r="F380" s="1089"/>
      <c r="G380" s="1089"/>
      <c r="H380" s="1089"/>
      <c r="I380" s="1337"/>
      <c r="J380" s="1089"/>
      <c r="K380" s="1089"/>
      <c r="L380" s="1308"/>
      <c r="M380" s="1089"/>
      <c r="N380" s="1309"/>
      <c r="O380" s="1309"/>
      <c r="P380" s="1310"/>
      <c r="Q380" s="1310"/>
      <c r="R380" s="1309"/>
      <c r="S380" s="1089"/>
      <c r="T380" s="1304"/>
      <c r="U380" s="1309"/>
      <c r="V380" s="1310"/>
      <c r="W380" s="1310"/>
      <c r="X380" s="1310"/>
      <c r="Y380" s="1310"/>
      <c r="Z380" s="1311"/>
      <c r="AA380" s="1312"/>
      <c r="AB380" s="1312"/>
      <c r="AC380" s="1088"/>
      <c r="AD380" s="1088"/>
      <c r="AE380" s="1088"/>
      <c r="AF380" s="1089"/>
      <c r="AG380" s="1090"/>
      <c r="AH380" s="1090"/>
      <c r="AI380" s="1090"/>
    </row>
    <row r="381" ht="15.75" customHeight="1">
      <c r="A381" s="1089"/>
      <c r="B381" s="1089"/>
      <c r="C381" s="1304"/>
      <c r="D381" s="1304"/>
      <c r="E381" s="1304"/>
      <c r="F381" s="1089"/>
      <c r="G381" s="1089"/>
      <c r="H381" s="1089"/>
      <c r="I381" s="1337"/>
      <c r="J381" s="1089"/>
      <c r="K381" s="1089"/>
      <c r="L381" s="1308"/>
      <c r="M381" s="1089"/>
      <c r="N381" s="1309"/>
      <c r="O381" s="1309"/>
      <c r="P381" s="1310"/>
      <c r="Q381" s="1310"/>
      <c r="R381" s="1309"/>
      <c r="S381" s="1089"/>
      <c r="T381" s="1304"/>
      <c r="U381" s="1309"/>
      <c r="V381" s="1310"/>
      <c r="W381" s="1310"/>
      <c r="X381" s="1310"/>
      <c r="Y381" s="1310"/>
      <c r="Z381" s="1311"/>
      <c r="AA381" s="1312"/>
      <c r="AB381" s="1312"/>
      <c r="AC381" s="1088"/>
      <c r="AD381" s="1088"/>
      <c r="AE381" s="1088"/>
      <c r="AF381" s="1089"/>
      <c r="AG381" s="1090"/>
      <c r="AH381" s="1090"/>
      <c r="AI381" s="1090"/>
    </row>
    <row r="382" ht="15.75" customHeight="1">
      <c r="A382" s="1089"/>
      <c r="B382" s="1089"/>
      <c r="C382" s="1304"/>
      <c r="D382" s="1304"/>
      <c r="E382" s="1304"/>
      <c r="F382" s="1089"/>
      <c r="G382" s="1089"/>
      <c r="H382" s="1089"/>
      <c r="I382" s="1337"/>
      <c r="J382" s="1089"/>
      <c r="K382" s="1089"/>
      <c r="L382" s="1308"/>
      <c r="M382" s="1089"/>
      <c r="N382" s="1309"/>
      <c r="O382" s="1309"/>
      <c r="P382" s="1310"/>
      <c r="Q382" s="1310"/>
      <c r="R382" s="1309"/>
      <c r="S382" s="1089"/>
      <c r="T382" s="1304"/>
      <c r="U382" s="1309"/>
      <c r="V382" s="1310"/>
      <c r="W382" s="1310"/>
      <c r="X382" s="1310"/>
      <c r="Y382" s="1310"/>
      <c r="Z382" s="1311"/>
      <c r="AA382" s="1312"/>
      <c r="AB382" s="1312"/>
      <c r="AC382" s="1088"/>
      <c r="AD382" s="1088"/>
      <c r="AE382" s="1088"/>
      <c r="AF382" s="1089"/>
      <c r="AG382" s="1090"/>
      <c r="AH382" s="1090"/>
      <c r="AI382" s="1090"/>
    </row>
    <row r="383" ht="15.75" customHeight="1">
      <c r="A383" s="1089"/>
      <c r="B383" s="1089"/>
      <c r="C383" s="1304"/>
      <c r="D383" s="1304"/>
      <c r="E383" s="1304"/>
      <c r="F383" s="1089"/>
      <c r="G383" s="1089"/>
      <c r="H383" s="1089"/>
      <c r="I383" s="1337"/>
      <c r="J383" s="1089"/>
      <c r="K383" s="1089"/>
      <c r="L383" s="1308"/>
      <c r="M383" s="1089"/>
      <c r="N383" s="1309"/>
      <c r="O383" s="1309"/>
      <c r="P383" s="1310"/>
      <c r="Q383" s="1310"/>
      <c r="R383" s="1309"/>
      <c r="S383" s="1089"/>
      <c r="T383" s="1304"/>
      <c r="U383" s="1309"/>
      <c r="V383" s="1310"/>
      <c r="W383" s="1310"/>
      <c r="X383" s="1310"/>
      <c r="Y383" s="1310"/>
      <c r="Z383" s="1311"/>
      <c r="AA383" s="1312"/>
      <c r="AB383" s="1312"/>
      <c r="AC383" s="1088"/>
      <c r="AD383" s="1088"/>
      <c r="AE383" s="1088"/>
      <c r="AF383" s="1089"/>
      <c r="AG383" s="1090"/>
      <c r="AH383" s="1090"/>
      <c r="AI383" s="1090"/>
    </row>
    <row r="384" ht="15.75" customHeight="1">
      <c r="A384" s="1089"/>
      <c r="B384" s="1089"/>
      <c r="C384" s="1304"/>
      <c r="D384" s="1304"/>
      <c r="E384" s="1304"/>
      <c r="F384" s="1089"/>
      <c r="G384" s="1089"/>
      <c r="H384" s="1089"/>
      <c r="I384" s="1337"/>
      <c r="J384" s="1089"/>
      <c r="K384" s="1089"/>
      <c r="L384" s="1308"/>
      <c r="M384" s="1089"/>
      <c r="N384" s="1309"/>
      <c r="O384" s="1309"/>
      <c r="P384" s="1310"/>
      <c r="Q384" s="1310"/>
      <c r="R384" s="1309"/>
      <c r="S384" s="1089"/>
      <c r="T384" s="1304"/>
      <c r="U384" s="1309"/>
      <c r="V384" s="1310"/>
      <c r="W384" s="1310"/>
      <c r="X384" s="1310"/>
      <c r="Y384" s="1310"/>
      <c r="Z384" s="1311"/>
      <c r="AA384" s="1312"/>
      <c r="AB384" s="1312"/>
      <c r="AC384" s="1088"/>
      <c r="AD384" s="1088"/>
      <c r="AE384" s="1088"/>
      <c r="AF384" s="1089"/>
      <c r="AG384" s="1090"/>
      <c r="AH384" s="1090"/>
      <c r="AI384" s="1090"/>
    </row>
    <row r="385" ht="15.75" customHeight="1">
      <c r="A385" s="1089"/>
      <c r="B385" s="1089"/>
      <c r="C385" s="1304"/>
      <c r="D385" s="1304"/>
      <c r="E385" s="1304"/>
      <c r="F385" s="1089"/>
      <c r="G385" s="1089"/>
      <c r="H385" s="1089"/>
      <c r="I385" s="1337"/>
      <c r="J385" s="1089"/>
      <c r="K385" s="1089"/>
      <c r="L385" s="1308"/>
      <c r="M385" s="1089"/>
      <c r="N385" s="1309"/>
      <c r="O385" s="1309"/>
      <c r="P385" s="1310"/>
      <c r="Q385" s="1310"/>
      <c r="R385" s="1309"/>
      <c r="S385" s="1089"/>
      <c r="T385" s="1304"/>
      <c r="U385" s="1309"/>
      <c r="V385" s="1310"/>
      <c r="W385" s="1310"/>
      <c r="X385" s="1310"/>
      <c r="Y385" s="1310"/>
      <c r="Z385" s="1311"/>
      <c r="AA385" s="1312"/>
      <c r="AB385" s="1312"/>
      <c r="AC385" s="1088"/>
      <c r="AD385" s="1088"/>
      <c r="AE385" s="1088"/>
      <c r="AF385" s="1089"/>
      <c r="AG385" s="1090"/>
      <c r="AH385" s="1090"/>
      <c r="AI385" s="1090"/>
    </row>
    <row r="386" ht="15.75" customHeight="1">
      <c r="A386" s="1089"/>
      <c r="B386" s="1089"/>
      <c r="C386" s="1304"/>
      <c r="D386" s="1304"/>
      <c r="E386" s="1304"/>
      <c r="F386" s="1089"/>
      <c r="G386" s="1089"/>
      <c r="H386" s="1089"/>
      <c r="I386" s="1337"/>
      <c r="J386" s="1089"/>
      <c r="K386" s="1089"/>
      <c r="L386" s="1308"/>
      <c r="M386" s="1089"/>
      <c r="N386" s="1309"/>
      <c r="O386" s="1309"/>
      <c r="P386" s="1310"/>
      <c r="Q386" s="1310"/>
      <c r="R386" s="1309"/>
      <c r="S386" s="1089"/>
      <c r="T386" s="1304"/>
      <c r="U386" s="1309"/>
      <c r="V386" s="1310"/>
      <c r="W386" s="1310"/>
      <c r="X386" s="1310"/>
      <c r="Y386" s="1310"/>
      <c r="Z386" s="1311"/>
      <c r="AA386" s="1312"/>
      <c r="AB386" s="1312"/>
      <c r="AC386" s="1088"/>
      <c r="AD386" s="1088"/>
      <c r="AE386" s="1088"/>
      <c r="AF386" s="1089"/>
      <c r="AG386" s="1090"/>
      <c r="AH386" s="1090"/>
      <c r="AI386" s="1090"/>
    </row>
    <row r="387" ht="15.75" customHeight="1">
      <c r="A387" s="1089"/>
      <c r="B387" s="1089"/>
      <c r="C387" s="1304"/>
      <c r="D387" s="1304"/>
      <c r="E387" s="1304"/>
      <c r="F387" s="1089"/>
      <c r="G387" s="1089"/>
      <c r="H387" s="1089"/>
      <c r="I387" s="1337"/>
      <c r="J387" s="1089"/>
      <c r="K387" s="1089"/>
      <c r="L387" s="1308"/>
      <c r="M387" s="1089"/>
      <c r="N387" s="1309"/>
      <c r="O387" s="1309"/>
      <c r="P387" s="1310"/>
      <c r="Q387" s="1310"/>
      <c r="R387" s="1309"/>
      <c r="S387" s="1089"/>
      <c r="T387" s="1304"/>
      <c r="U387" s="1309"/>
      <c r="V387" s="1310"/>
      <c r="W387" s="1310"/>
      <c r="X387" s="1310"/>
      <c r="Y387" s="1310"/>
      <c r="Z387" s="1311"/>
      <c r="AA387" s="1312"/>
      <c r="AB387" s="1312"/>
      <c r="AC387" s="1088"/>
      <c r="AD387" s="1088"/>
      <c r="AE387" s="1088"/>
      <c r="AF387" s="1089"/>
      <c r="AG387" s="1090"/>
      <c r="AH387" s="1090"/>
      <c r="AI387" s="1090"/>
    </row>
    <row r="388" ht="15.75" customHeight="1">
      <c r="A388" s="1089"/>
      <c r="B388" s="1089"/>
      <c r="C388" s="1304"/>
      <c r="D388" s="1304"/>
      <c r="E388" s="1304"/>
      <c r="F388" s="1089"/>
      <c r="G388" s="1089"/>
      <c r="H388" s="1089"/>
      <c r="I388" s="1337"/>
      <c r="J388" s="1089"/>
      <c r="K388" s="1089"/>
      <c r="L388" s="1308"/>
      <c r="M388" s="1089"/>
      <c r="N388" s="1309"/>
      <c r="O388" s="1309"/>
      <c r="P388" s="1310"/>
      <c r="Q388" s="1310"/>
      <c r="R388" s="1309"/>
      <c r="S388" s="1089"/>
      <c r="T388" s="1304"/>
      <c r="U388" s="1309"/>
      <c r="V388" s="1310"/>
      <c r="W388" s="1310"/>
      <c r="X388" s="1310"/>
      <c r="Y388" s="1310"/>
      <c r="Z388" s="1311"/>
      <c r="AA388" s="1312"/>
      <c r="AB388" s="1312"/>
      <c r="AC388" s="1088"/>
      <c r="AD388" s="1088"/>
      <c r="AE388" s="1088"/>
      <c r="AF388" s="1089"/>
      <c r="AG388" s="1090"/>
      <c r="AH388" s="1090"/>
      <c r="AI388" s="1090"/>
    </row>
    <row r="389" ht="15.75" customHeight="1">
      <c r="A389" s="1089"/>
      <c r="B389" s="1089"/>
      <c r="C389" s="1304"/>
      <c r="D389" s="1304"/>
      <c r="E389" s="1304"/>
      <c r="F389" s="1089"/>
      <c r="G389" s="1089"/>
      <c r="H389" s="1089"/>
      <c r="I389" s="1337"/>
      <c r="J389" s="1089"/>
      <c r="K389" s="1089"/>
      <c r="L389" s="1308"/>
      <c r="M389" s="1089"/>
      <c r="N389" s="1309"/>
      <c r="O389" s="1309"/>
      <c r="P389" s="1310"/>
      <c r="Q389" s="1310"/>
      <c r="R389" s="1309"/>
      <c r="S389" s="1089"/>
      <c r="T389" s="1304"/>
      <c r="U389" s="1309"/>
      <c r="V389" s="1310"/>
      <c r="W389" s="1310"/>
      <c r="X389" s="1310"/>
      <c r="Y389" s="1310"/>
      <c r="Z389" s="1311"/>
      <c r="AA389" s="1312"/>
      <c r="AB389" s="1312"/>
      <c r="AC389" s="1088"/>
      <c r="AD389" s="1088"/>
      <c r="AE389" s="1088"/>
      <c r="AF389" s="1089"/>
      <c r="AG389" s="1090"/>
      <c r="AH389" s="1090"/>
      <c r="AI389" s="1090"/>
    </row>
    <row r="390" ht="15.75" customHeight="1">
      <c r="A390" s="1089"/>
      <c r="B390" s="1089"/>
      <c r="C390" s="1304"/>
      <c r="D390" s="1304"/>
      <c r="E390" s="1304"/>
      <c r="F390" s="1089"/>
      <c r="G390" s="1089"/>
      <c r="H390" s="1089"/>
      <c r="I390" s="1337"/>
      <c r="J390" s="1089"/>
      <c r="K390" s="1089"/>
      <c r="L390" s="1308"/>
      <c r="M390" s="1089"/>
      <c r="N390" s="1309"/>
      <c r="O390" s="1309"/>
      <c r="P390" s="1310"/>
      <c r="Q390" s="1310"/>
      <c r="R390" s="1309"/>
      <c r="S390" s="1089"/>
      <c r="T390" s="1304"/>
      <c r="U390" s="1309"/>
      <c r="V390" s="1310"/>
      <c r="W390" s="1310"/>
      <c r="X390" s="1310"/>
      <c r="Y390" s="1310"/>
      <c r="Z390" s="1311"/>
      <c r="AA390" s="1312"/>
      <c r="AB390" s="1312"/>
      <c r="AC390" s="1088"/>
      <c r="AD390" s="1088"/>
      <c r="AE390" s="1088"/>
      <c r="AF390" s="1089"/>
      <c r="AG390" s="1090"/>
      <c r="AH390" s="1090"/>
      <c r="AI390" s="1090"/>
    </row>
    <row r="391" ht="15.75" customHeight="1">
      <c r="A391" s="1089"/>
      <c r="B391" s="1089"/>
      <c r="C391" s="1304"/>
      <c r="D391" s="1304"/>
      <c r="E391" s="1304"/>
      <c r="F391" s="1089"/>
      <c r="G391" s="1089"/>
      <c r="H391" s="1089"/>
      <c r="I391" s="1337"/>
      <c r="J391" s="1089"/>
      <c r="K391" s="1089"/>
      <c r="L391" s="1308"/>
      <c r="M391" s="1089"/>
      <c r="N391" s="1309"/>
      <c r="O391" s="1309"/>
      <c r="P391" s="1310"/>
      <c r="Q391" s="1310"/>
      <c r="R391" s="1309"/>
      <c r="S391" s="1089"/>
      <c r="T391" s="1304"/>
      <c r="U391" s="1309"/>
      <c r="V391" s="1310"/>
      <c r="W391" s="1310"/>
      <c r="X391" s="1310"/>
      <c r="Y391" s="1310"/>
      <c r="Z391" s="1311"/>
      <c r="AA391" s="1312"/>
      <c r="AB391" s="1312"/>
      <c r="AC391" s="1088"/>
      <c r="AD391" s="1088"/>
      <c r="AE391" s="1088"/>
      <c r="AF391" s="1089"/>
      <c r="AG391" s="1090"/>
      <c r="AH391" s="1090"/>
      <c r="AI391" s="1090"/>
    </row>
    <row r="392" ht="15.75" customHeight="1">
      <c r="A392" s="1089"/>
      <c r="B392" s="1089"/>
      <c r="C392" s="1304"/>
      <c r="D392" s="1304"/>
      <c r="E392" s="1304"/>
      <c r="F392" s="1089"/>
      <c r="G392" s="1089"/>
      <c r="H392" s="1089"/>
      <c r="I392" s="1337"/>
      <c r="J392" s="1089"/>
      <c r="K392" s="1089"/>
      <c r="L392" s="1308"/>
      <c r="M392" s="1089"/>
      <c r="N392" s="1309"/>
      <c r="O392" s="1309"/>
      <c r="P392" s="1310"/>
      <c r="Q392" s="1310"/>
      <c r="R392" s="1309"/>
      <c r="S392" s="1089"/>
      <c r="T392" s="1304"/>
      <c r="U392" s="1309"/>
      <c r="V392" s="1310"/>
      <c r="W392" s="1310"/>
      <c r="X392" s="1310"/>
      <c r="Y392" s="1310"/>
      <c r="Z392" s="1311"/>
      <c r="AA392" s="1312"/>
      <c r="AB392" s="1312"/>
      <c r="AC392" s="1088"/>
      <c r="AD392" s="1088"/>
      <c r="AE392" s="1088"/>
      <c r="AF392" s="1089"/>
      <c r="AG392" s="1090"/>
      <c r="AH392" s="1090"/>
      <c r="AI392" s="1090"/>
    </row>
    <row r="393" ht="15.75" customHeight="1">
      <c r="A393" s="1089"/>
      <c r="B393" s="1089"/>
      <c r="C393" s="1304"/>
      <c r="D393" s="1304"/>
      <c r="E393" s="1304"/>
      <c r="F393" s="1089"/>
      <c r="G393" s="1089"/>
      <c r="H393" s="1089"/>
      <c r="I393" s="1337"/>
      <c r="J393" s="1089"/>
      <c r="K393" s="1089"/>
      <c r="L393" s="1308"/>
      <c r="M393" s="1089"/>
      <c r="N393" s="1309"/>
      <c r="O393" s="1309"/>
      <c r="P393" s="1310"/>
      <c r="Q393" s="1310"/>
      <c r="R393" s="1309"/>
      <c r="S393" s="1089"/>
      <c r="T393" s="1304"/>
      <c r="U393" s="1309"/>
      <c r="V393" s="1310"/>
      <c r="W393" s="1310"/>
      <c r="X393" s="1310"/>
      <c r="Y393" s="1310"/>
      <c r="Z393" s="1311"/>
      <c r="AA393" s="1312"/>
      <c r="AB393" s="1312"/>
      <c r="AC393" s="1088"/>
      <c r="AD393" s="1088"/>
      <c r="AE393" s="1088"/>
      <c r="AF393" s="1089"/>
      <c r="AG393" s="1090"/>
      <c r="AH393" s="1090"/>
      <c r="AI393" s="1090"/>
    </row>
    <row r="394" ht="15.75" customHeight="1">
      <c r="A394" s="1089"/>
      <c r="B394" s="1089"/>
      <c r="C394" s="1304"/>
      <c r="D394" s="1304"/>
      <c r="E394" s="1304"/>
      <c r="F394" s="1089"/>
      <c r="G394" s="1089"/>
      <c r="H394" s="1089"/>
      <c r="I394" s="1337"/>
      <c r="J394" s="1089"/>
      <c r="K394" s="1089"/>
      <c r="L394" s="1308"/>
      <c r="M394" s="1089"/>
      <c r="N394" s="1309"/>
      <c r="O394" s="1309"/>
      <c r="P394" s="1310"/>
      <c r="Q394" s="1310"/>
      <c r="R394" s="1309"/>
      <c r="S394" s="1089"/>
      <c r="T394" s="1304"/>
      <c r="U394" s="1309"/>
      <c r="V394" s="1310"/>
      <c r="W394" s="1310"/>
      <c r="X394" s="1310"/>
      <c r="Y394" s="1310"/>
      <c r="Z394" s="1311"/>
      <c r="AA394" s="1312"/>
      <c r="AB394" s="1312"/>
      <c r="AC394" s="1088"/>
      <c r="AD394" s="1088"/>
      <c r="AE394" s="1088"/>
      <c r="AF394" s="1089"/>
      <c r="AG394" s="1090"/>
      <c r="AH394" s="1090"/>
      <c r="AI394" s="1090"/>
    </row>
    <row r="395" ht="15.75" customHeight="1">
      <c r="A395" s="1089"/>
      <c r="B395" s="1089"/>
      <c r="C395" s="1304"/>
      <c r="D395" s="1304"/>
      <c r="E395" s="1304"/>
      <c r="F395" s="1089"/>
      <c r="G395" s="1089"/>
      <c r="H395" s="1089"/>
      <c r="I395" s="1337"/>
      <c r="J395" s="1089"/>
      <c r="K395" s="1089"/>
      <c r="L395" s="1308"/>
      <c r="M395" s="1089"/>
      <c r="N395" s="1309"/>
      <c r="O395" s="1309"/>
      <c r="P395" s="1310"/>
      <c r="Q395" s="1310"/>
      <c r="R395" s="1309"/>
      <c r="S395" s="1089"/>
      <c r="T395" s="1304"/>
      <c r="U395" s="1309"/>
      <c r="V395" s="1310"/>
      <c r="W395" s="1310"/>
      <c r="X395" s="1310"/>
      <c r="Y395" s="1310"/>
      <c r="Z395" s="1311"/>
      <c r="AA395" s="1312"/>
      <c r="AB395" s="1312"/>
      <c r="AC395" s="1088"/>
      <c r="AD395" s="1088"/>
      <c r="AE395" s="1088"/>
      <c r="AF395" s="1089"/>
      <c r="AG395" s="1090"/>
      <c r="AH395" s="1090"/>
      <c r="AI395" s="1090"/>
    </row>
    <row r="396" ht="15.75" customHeight="1">
      <c r="A396" s="1089"/>
      <c r="B396" s="1089"/>
      <c r="C396" s="1304"/>
      <c r="D396" s="1304"/>
      <c r="E396" s="1304"/>
      <c r="F396" s="1089"/>
      <c r="G396" s="1089"/>
      <c r="H396" s="1089"/>
      <c r="I396" s="1337"/>
      <c r="J396" s="1089"/>
      <c r="K396" s="1089"/>
      <c r="L396" s="1308"/>
      <c r="M396" s="1089"/>
      <c r="N396" s="1309"/>
      <c r="O396" s="1309"/>
      <c r="P396" s="1310"/>
      <c r="Q396" s="1310"/>
      <c r="R396" s="1309"/>
      <c r="S396" s="1089"/>
      <c r="T396" s="1304"/>
      <c r="U396" s="1309"/>
      <c r="V396" s="1310"/>
      <c r="W396" s="1310"/>
      <c r="X396" s="1310"/>
      <c r="Y396" s="1310"/>
      <c r="Z396" s="1311"/>
      <c r="AA396" s="1312"/>
      <c r="AB396" s="1312"/>
      <c r="AC396" s="1088"/>
      <c r="AD396" s="1088"/>
      <c r="AE396" s="1088"/>
      <c r="AF396" s="1089"/>
      <c r="AG396" s="1090"/>
      <c r="AH396" s="1090"/>
      <c r="AI396" s="1090"/>
    </row>
    <row r="397" ht="15.75" customHeight="1">
      <c r="A397" s="1089"/>
      <c r="B397" s="1089"/>
      <c r="C397" s="1304"/>
      <c r="D397" s="1304"/>
      <c r="E397" s="1304"/>
      <c r="F397" s="1089"/>
      <c r="G397" s="1089"/>
      <c r="H397" s="1089"/>
      <c r="I397" s="1337"/>
      <c r="J397" s="1089"/>
      <c r="K397" s="1089"/>
      <c r="L397" s="1308"/>
      <c r="M397" s="1089"/>
      <c r="N397" s="1309"/>
      <c r="O397" s="1309"/>
      <c r="P397" s="1310"/>
      <c r="Q397" s="1310"/>
      <c r="R397" s="1309"/>
      <c r="S397" s="1089"/>
      <c r="T397" s="1304"/>
      <c r="U397" s="1309"/>
      <c r="V397" s="1310"/>
      <c r="W397" s="1310"/>
      <c r="X397" s="1310"/>
      <c r="Y397" s="1310"/>
      <c r="Z397" s="1311"/>
      <c r="AA397" s="1312"/>
      <c r="AB397" s="1312"/>
      <c r="AC397" s="1088"/>
      <c r="AD397" s="1088"/>
      <c r="AE397" s="1088"/>
      <c r="AF397" s="1089"/>
      <c r="AG397" s="1090"/>
      <c r="AH397" s="1090"/>
      <c r="AI397" s="1090"/>
    </row>
    <row r="398" ht="15.75" customHeight="1">
      <c r="A398" s="1089"/>
      <c r="B398" s="1089"/>
      <c r="C398" s="1304"/>
      <c r="D398" s="1304"/>
      <c r="E398" s="1304"/>
      <c r="F398" s="1089"/>
      <c r="G398" s="1089"/>
      <c r="H398" s="1089"/>
      <c r="I398" s="1337"/>
      <c r="J398" s="1089"/>
      <c r="K398" s="1089"/>
      <c r="L398" s="1308"/>
      <c r="M398" s="1089"/>
      <c r="N398" s="1309"/>
      <c r="O398" s="1309"/>
      <c r="P398" s="1310"/>
      <c r="Q398" s="1310"/>
      <c r="R398" s="1309"/>
      <c r="S398" s="1089"/>
      <c r="T398" s="1304"/>
      <c r="U398" s="1309"/>
      <c r="V398" s="1310"/>
      <c r="W398" s="1310"/>
      <c r="X398" s="1310"/>
      <c r="Y398" s="1310"/>
      <c r="Z398" s="1311"/>
      <c r="AA398" s="1312"/>
      <c r="AB398" s="1312"/>
      <c r="AC398" s="1088"/>
      <c r="AD398" s="1088"/>
      <c r="AE398" s="1088"/>
      <c r="AF398" s="1089"/>
      <c r="AG398" s="1090"/>
      <c r="AH398" s="1090"/>
      <c r="AI398" s="1090"/>
    </row>
    <row r="399" ht="15.75" customHeight="1">
      <c r="A399" s="1089"/>
      <c r="B399" s="1089"/>
      <c r="C399" s="1304"/>
      <c r="D399" s="1304"/>
      <c r="E399" s="1304"/>
      <c r="F399" s="1089"/>
      <c r="G399" s="1089"/>
      <c r="H399" s="1089"/>
      <c r="I399" s="1337"/>
      <c r="J399" s="1089"/>
      <c r="K399" s="1089"/>
      <c r="L399" s="1308"/>
      <c r="M399" s="1089"/>
      <c r="N399" s="1309"/>
      <c r="O399" s="1309"/>
      <c r="P399" s="1310"/>
      <c r="Q399" s="1310"/>
      <c r="R399" s="1309"/>
      <c r="S399" s="1089"/>
      <c r="T399" s="1304"/>
      <c r="U399" s="1309"/>
      <c r="V399" s="1310"/>
      <c r="W399" s="1310"/>
      <c r="X399" s="1310"/>
      <c r="Y399" s="1310"/>
      <c r="Z399" s="1311"/>
      <c r="AA399" s="1312"/>
      <c r="AB399" s="1312"/>
      <c r="AC399" s="1088"/>
      <c r="AD399" s="1088"/>
      <c r="AE399" s="1088"/>
      <c r="AF399" s="1089"/>
      <c r="AG399" s="1090"/>
      <c r="AH399" s="1090"/>
      <c r="AI399" s="1090"/>
    </row>
    <row r="400" ht="15.75" customHeight="1">
      <c r="A400" s="1089"/>
      <c r="B400" s="1089"/>
      <c r="C400" s="1304"/>
      <c r="D400" s="1304"/>
      <c r="E400" s="1304"/>
      <c r="F400" s="1089"/>
      <c r="G400" s="1089"/>
      <c r="H400" s="1089"/>
      <c r="I400" s="1337"/>
      <c r="J400" s="1089"/>
      <c r="K400" s="1089"/>
      <c r="L400" s="1308"/>
      <c r="M400" s="1089"/>
      <c r="N400" s="1309"/>
      <c r="O400" s="1309"/>
      <c r="P400" s="1310"/>
      <c r="Q400" s="1310"/>
      <c r="R400" s="1309"/>
      <c r="S400" s="1089"/>
      <c r="T400" s="1304"/>
      <c r="U400" s="1309"/>
      <c r="V400" s="1310"/>
      <c r="W400" s="1310"/>
      <c r="X400" s="1310"/>
      <c r="Y400" s="1310"/>
      <c r="Z400" s="1311"/>
      <c r="AA400" s="1312"/>
      <c r="AB400" s="1312"/>
      <c r="AC400" s="1088"/>
      <c r="AD400" s="1088"/>
      <c r="AE400" s="1088"/>
      <c r="AF400" s="1089"/>
      <c r="AG400" s="1090"/>
      <c r="AH400" s="1090"/>
      <c r="AI400" s="1090"/>
    </row>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2:$AI$200"/>
  <customSheetViews>
    <customSheetView guid="{54B49785-DE43-43F1-9703-50D5C15C28EA}" filter="1" showAutoFilter="1">
      <autoFilter ref="$A$2:$AF$26"/>
    </customSheetView>
    <customSheetView guid="{5129CB80-9770-499E-9B51-B17A1AFD7CD9}" filter="1" showAutoFilter="1">
      <autoFilter ref="$A$1:$AF$200">
        <filterColumn colId="19">
          <filters>
            <filter val="BU01.VTS.CSDLCucKT.Phase2"/>
            <filter val="BU01.BCN.SAP"/>
            <filter val="BU01.VTAca.Website"/>
            <filter val="BU01.VTPost.SAP"/>
            <filter val="BU01.NCB.SigningHub.Presale"/>
            <filter val="BU01.BCN.VHATTT.OSDC"/>
            <filter val="BU01.BCN.VLP.OSDC"/>
            <filter val="BU01.VTNet.TOOL"/>
            <filter val="BU01.BCN.NONSAP.Phase3"/>
            <filter val="Dự án Presale của BU"/>
            <filter val="BU01.VMC.OSDC"/>
            <filter val="BU01.TPB"/>
            <filter val="BU01.BCN.VSDS"/>
            <filter val="BU01.BCN.vMail"/>
            <filter val="BU01.VTPost.QLTS.SX"/>
            <filter val="BU01.BCN.VTF.Phase3"/>
            <filter val="BU01.NLU.Voffice"/>
            <filter val="BU01.VTG.HRM.OSDC"/>
            <filter val="BU01.VTS.QLNS.BQP"/>
            <filter val="Tham gia dự án Presale"/>
            <filter val="BU01.VTS.Voffice4.0"/>
            <filter val="BU01.VNA.Dashboard"/>
            <filter val="BU01.BCN.vERP"/>
            <filter val="BU01.NCB.OfficeMobile.Presale"/>
            <filter val="BU01.Mytel.Dashboard.SX"/>
            <filter val="BU01.BCN.LMS"/>
          </filters>
        </filterColumn>
      </autoFilter>
    </customSheetView>
    <customSheetView guid="{EB913EAD-3B92-4C63-807C-B1FFD5640759}" filter="1" showAutoFilter="1">
      <autoFilter ref="$A$2:$AI$200">
        <filterColumn colId="19">
          <filters blank="1">
            <filter val="Dự án Presale của BU"/>
            <filter val="Tham gia dự án Presale"/>
            <filter val="BU01.VTS.Voffice4.0"/>
          </filters>
        </filterColumn>
      </autoFilter>
    </customSheetView>
    <customSheetView guid="{2BF545D7-FBDA-48BA-B3F1-E57DE59A9E26}" filter="1" showAutoFilter="1">
      <autoFilter ref="$T$1:$T$400"/>
    </customSheetView>
    <customSheetView guid="{F47F2B0B-0F7A-4723-9694-73423C8E7C11}" filter="1" showAutoFilter="1">
      <autoFilter ref="$A$2:$AF$200">
        <filterColumn colId="19">
          <filters>
            <filter val="BU01.VTS.CSDLCucKT.Phase2"/>
            <filter val="BU01.BCN.SAP"/>
            <filter val="BU01.VTAca.Website"/>
            <filter val="BU01.VTPost.SAP"/>
            <filter val="BU01.NCB.SigningHub.Presale"/>
            <filter val="BU01.BCN.VHATTT.OSDC"/>
            <filter val="BU01.BCN.VLP.OSDC"/>
            <filter val="BU01.VTNet.TOOL"/>
            <filter val="BU01.BCN.NONSAP.Phase3"/>
            <filter val="Dự án Presale của BU"/>
            <filter val="BU01.VMC.OSDC"/>
            <filter val="BU01.VHT.VTIT.OSDC"/>
            <filter val="BU01.TPB"/>
            <filter val="BU01.BCN.VSDS"/>
            <filter val="BU01.BCN.vMail"/>
            <filter val="BU01.VTPost.QLTS.SX"/>
            <filter val="BU01.BCN.VTF.Phase3"/>
            <filter val="BU01.NLU.Voffice"/>
            <filter val="BU01.VTG.HRM.OSDC"/>
            <filter val="BU01.VTS.QLNS.BQP"/>
            <filter val="Tham gia dự án Presale"/>
            <filter val="BU01.VTS.Voffice4.0"/>
            <filter val="BU01.VNA.Dashboard"/>
            <filter val="BU01.BCN.vERP"/>
            <filter val="BU01.NCB.OfficeMobile.Presale"/>
            <filter val="BU01.Mytel.Dashboard.SX"/>
            <filter val="BU01.BCN.LMS"/>
          </filters>
        </filterColumn>
      </autoFilter>
    </customSheetView>
    <customSheetView guid="{E6D78B58-63E5-4B25-88AA-131E60D4404B}" filter="1" showAutoFilter="1">
      <autoFilter ref="$A$2:$W$200">
        <filterColumn colId="4">
          <filters>
            <filter val="BU01 - Quản trị doanh nghiệp"/>
          </filters>
        </filterColumn>
      </autoFilter>
    </customSheetView>
    <customSheetView guid="{24ACE0AB-70FC-4EC6-98C2-AB100224222A}" filter="1" showAutoFilter="1">
      <autoFilter ref="$A$2:$AF$200">
        <filterColumn colId="4">
          <filters>
            <filter val="BU01 - Quản trị doanh nghiệp"/>
          </filters>
        </filterColumn>
      </autoFilter>
    </customSheetView>
    <customSheetView guid="{D96257B2-66E3-4DBC-89C1-ADC724FA8878}" filter="1" showAutoFilter="1">
      <autoFilter ref="$A$2:$AF$119"/>
    </customSheetView>
    <customSheetView guid="{BC4EE1FB-54A0-4D3D-9A15-7BACF2BC2699}" filter="1" showAutoFilter="1">
      <autoFilter ref="$A$2:$AI$200"/>
    </customSheetView>
    <customSheetView guid="{22E19C42-DB2A-4E0A-9123-982840C575C2}" filter="1" showAutoFilter="1">
      <autoFilter ref="$A$2:$AF$200">
        <filterColumn colId="4">
          <filters>
            <filter val="BU01 - Quản trị doanh nghiệp"/>
          </filters>
        </filterColumn>
        <sortState ref="A2:AF200">
          <sortCondition ref="T2:T200"/>
        </sortState>
      </autoFilter>
    </customSheetView>
    <customSheetView guid="{3ED646F4-DBB0-43C9-B97C-EDAA597B90DD}" filter="1" showAutoFilter="1">
      <autoFilter ref="$A$1:$AI$200"/>
    </customSheetView>
  </customSheetViews>
  <conditionalFormatting sqref="X1:X1000">
    <cfRule type="cellIs" dxfId="9" priority="1" operator="lessThan">
      <formula>1</formula>
    </cfRule>
  </conditionalFormatting>
  <conditionalFormatting sqref="X1:X1000">
    <cfRule type="cellIs" dxfId="10" priority="2" operator="greaterThan">
      <formula>1</formula>
    </cfRule>
  </conditionalFormatting>
  <dataValidations>
    <dataValidation type="list" allowBlank="1" showErrorMessage="1" sqref="K3:K200">
      <formula1>"2018,2019,2020,2021,2022,2023,2024,2025,2026,2027,2028"</formula1>
    </dataValidation>
    <dataValidation type="list" allowBlank="1" showErrorMessage="1" sqref="J3:J200">
      <formula1>"1,2,3,4,5,6,7,8,9,10,11,12"</formula1>
    </dataValidation>
  </dataValidations>
  <hyperlinks>
    <hyperlink r:id="rId2" ref="T81"/>
    <hyperlink r:id="rId3" ref="T82"/>
    <hyperlink r:id="rId4" ref="T83"/>
    <hyperlink r:id="rId5" ref="T84"/>
    <hyperlink r:id="rId6" ref="T85"/>
    <hyperlink r:id="rId7" ref="T86"/>
    <hyperlink r:id="rId8" ref="T139"/>
    <hyperlink r:id="rId9" ref="T140"/>
    <hyperlink r:id="rId10" ref="T141"/>
    <hyperlink r:id="rId11" ref="T142"/>
    <hyperlink r:id="rId12" ref="T143"/>
    <hyperlink r:id="rId13" ref="T144"/>
    <hyperlink r:id="rId14" ref="T145"/>
    <hyperlink r:id="rId15" ref="T146"/>
    <hyperlink r:id="rId16" ref="T147"/>
    <hyperlink r:id="rId17" ref="T148"/>
    <hyperlink r:id="rId18" ref="T149"/>
    <hyperlink r:id="rId19" ref="T150"/>
    <hyperlink r:id="rId20" ref="T151"/>
    <hyperlink r:id="rId21" ref="T152"/>
    <hyperlink r:id="rId22" ref="T153"/>
    <hyperlink r:id="rId23" ref="T154"/>
    <hyperlink r:id="rId24" ref="T155"/>
    <hyperlink r:id="rId25" ref="T156"/>
  </hyperlinks>
  <printOptions/>
  <pageMargins bottom="0.75" footer="0.0" header="0.0" left="0.7" right="0.7" top="0.75"/>
  <pageSetup orientation="landscape"/>
  <drawing r:id="rId26"/>
  <legacyDrawing r:id="rId27"/>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4.63"/>
    <col customWidth="1" min="2" max="2" width="7.75"/>
    <col customWidth="1" min="3" max="3" width="28.88"/>
    <col customWidth="1" min="4" max="4" width="24.38"/>
    <col customWidth="1" min="5" max="5" width="35.38"/>
    <col customWidth="1" min="6" max="6" width="7.75"/>
    <col customWidth="1" min="7" max="7" width="10.75"/>
    <col customWidth="1" min="8" max="8" width="12.0"/>
    <col customWidth="1" min="9" max="9" width="13.88"/>
    <col customWidth="1" min="10" max="10" width="7.88"/>
    <col customWidth="1" min="11" max="11" width="7.63"/>
    <col customWidth="1" min="12" max="12" width="10.63"/>
    <col customWidth="1" min="13" max="13" width="10.88"/>
    <col customWidth="1" min="14" max="14" width="7.88"/>
    <col customWidth="1" min="15" max="15" width="8.25"/>
    <col customWidth="1" min="16" max="16" width="7.63"/>
    <col customWidth="1" min="17" max="17" width="10.0"/>
    <col customWidth="1" min="18" max="18" width="7.25"/>
    <col customWidth="1" min="19" max="19" width="9.5"/>
    <col customWidth="1" min="20" max="20" width="26.13"/>
    <col customWidth="1" min="21" max="21" width="9.63"/>
    <col customWidth="1" min="22" max="22" width="7.63"/>
    <col customWidth="1" min="23" max="23" width="9.63"/>
    <col customWidth="1" min="24" max="24" width="10.63"/>
    <col customWidth="1" min="25" max="25" width="8.88"/>
    <col customWidth="1" min="26" max="26" width="9.88"/>
    <col customWidth="1" min="27" max="27" width="8.25"/>
    <col customWidth="1" min="28" max="28" width="7.88"/>
    <col customWidth="1" min="29" max="29" width="10.75"/>
    <col customWidth="1" min="30" max="30" width="12.0"/>
    <col customWidth="1" min="31" max="31" width="10.63"/>
    <col customWidth="1" min="32" max="32" width="7.63"/>
    <col customWidth="1" min="33" max="33" width="16.13"/>
    <col customWidth="1" min="34" max="35" width="7.63"/>
  </cols>
  <sheetData>
    <row r="1" ht="15.0" customHeight="1">
      <c r="A1" s="270" t="s">
        <v>1238</v>
      </c>
      <c r="B1" s="270"/>
      <c r="C1" s="519"/>
      <c r="D1" s="519"/>
      <c r="E1" s="519"/>
      <c r="F1" s="270"/>
      <c r="G1" s="270"/>
      <c r="H1" s="270"/>
      <c r="I1" s="1269"/>
      <c r="J1" s="270"/>
      <c r="K1" s="270"/>
      <c r="L1" s="270"/>
      <c r="M1" s="270"/>
      <c r="N1" s="1080"/>
      <c r="O1" s="1080"/>
      <c r="P1" s="1081"/>
      <c r="Q1" s="560">
        <v>21.0</v>
      </c>
      <c r="R1" s="1083"/>
      <c r="S1" s="270"/>
      <c r="T1" s="519"/>
      <c r="U1" s="1084"/>
      <c r="V1" s="1085"/>
      <c r="W1" s="1102"/>
      <c r="X1" s="1102"/>
      <c r="Y1" s="1084"/>
      <c r="Z1" s="1086"/>
      <c r="AA1" s="1085"/>
      <c r="AB1" s="1085"/>
      <c r="AC1" s="1087">
        <v>10000.0</v>
      </c>
      <c r="AD1" s="1088"/>
      <c r="AE1" s="1088" t="s">
        <v>1194</v>
      </c>
      <c r="AF1" s="1089"/>
      <c r="AG1" s="1090"/>
      <c r="AH1" s="1090"/>
      <c r="AI1" s="1090"/>
    </row>
    <row r="2">
      <c r="A2" s="469" t="s">
        <v>448</v>
      </c>
      <c r="B2" s="469" t="s">
        <v>449</v>
      </c>
      <c r="C2" s="469" t="s">
        <v>450</v>
      </c>
      <c r="D2" s="205" t="s">
        <v>452</v>
      </c>
      <c r="E2" s="205" t="s">
        <v>487</v>
      </c>
      <c r="F2" s="205" t="s">
        <v>488</v>
      </c>
      <c r="G2" s="205" t="s">
        <v>489</v>
      </c>
      <c r="H2" s="205" t="s">
        <v>490</v>
      </c>
      <c r="I2" s="1271" t="s">
        <v>491</v>
      </c>
      <c r="J2" s="469" t="s">
        <v>492</v>
      </c>
      <c r="K2" s="469" t="s">
        <v>493</v>
      </c>
      <c r="L2" s="205" t="s">
        <v>494</v>
      </c>
      <c r="M2" s="205" t="s">
        <v>495</v>
      </c>
      <c r="N2" s="1092" t="s">
        <v>496</v>
      </c>
      <c r="O2" s="1092" t="s">
        <v>542</v>
      </c>
      <c r="P2" s="1093" t="s">
        <v>498</v>
      </c>
      <c r="Q2" s="1272" t="s">
        <v>1242</v>
      </c>
      <c r="R2" s="1092" t="s">
        <v>499</v>
      </c>
      <c r="S2" s="205" t="s">
        <v>500</v>
      </c>
      <c r="T2" s="202" t="s">
        <v>501</v>
      </c>
      <c r="U2" s="1092" t="s">
        <v>502</v>
      </c>
      <c r="V2" s="1095" t="s">
        <v>503</v>
      </c>
      <c r="W2" s="1093" t="s">
        <v>504</v>
      </c>
      <c r="X2" s="1224" t="s">
        <v>505</v>
      </c>
      <c r="Y2" s="1092" t="s">
        <v>1195</v>
      </c>
      <c r="Z2" s="1096" t="s">
        <v>1196</v>
      </c>
      <c r="AA2" s="1095" t="s">
        <v>1197</v>
      </c>
      <c r="AB2" s="1095" t="s">
        <v>1198</v>
      </c>
      <c r="AC2" s="1095" t="s">
        <v>1199</v>
      </c>
      <c r="AD2" s="1095" t="s">
        <v>1200</v>
      </c>
      <c r="AE2" s="1095" t="s">
        <v>1201</v>
      </c>
      <c r="AF2" s="194" t="s">
        <v>1202</v>
      </c>
      <c r="AG2" s="1092" t="s">
        <v>506</v>
      </c>
      <c r="AH2" s="1097" t="s">
        <v>1244</v>
      </c>
      <c r="AI2" s="1097" t="s">
        <v>1245</v>
      </c>
    </row>
    <row r="3" ht="15.0" customHeight="1">
      <c r="A3" s="1098">
        <v>1.0</v>
      </c>
      <c r="B3" s="1367">
        <v>428993.0</v>
      </c>
      <c r="C3" s="1368" t="s">
        <v>1023</v>
      </c>
      <c r="D3" s="1368" t="s">
        <v>1283</v>
      </c>
      <c r="E3" s="1368" t="s">
        <v>511</v>
      </c>
      <c r="F3" s="1368" t="s">
        <v>512</v>
      </c>
      <c r="G3" s="1368" t="s">
        <v>771</v>
      </c>
      <c r="H3" s="1368" t="s">
        <v>541</v>
      </c>
      <c r="I3" s="1100" t="str">
        <f t="shared" ref="I3:I29" si="1">VLOOKUP(H3,NLTC!$C$5:$D$28,2,0)</f>
        <v>#REF!</v>
      </c>
      <c r="J3" s="413">
        <v>11.0</v>
      </c>
      <c r="K3" s="413">
        <v>2024.0</v>
      </c>
      <c r="L3" s="1369">
        <v>45597.0</v>
      </c>
      <c r="M3" s="1370">
        <v>45604.0</v>
      </c>
      <c r="N3" s="1339">
        <v>6.0</v>
      </c>
      <c r="O3" s="1084">
        <f t="shared" ref="O3:O203" si="2">N3/21</f>
        <v>0.2857142857</v>
      </c>
      <c r="P3" s="231" t="str">
        <f t="shared" ref="P3:P4" si="3">ROUND(IF(S3="ODC",1*O3,I3*O3),3)</f>
        <v>#REF!</v>
      </c>
      <c r="Q3" s="231">
        <v>0.454</v>
      </c>
      <c r="R3" s="1101"/>
      <c r="S3" s="1367" t="s">
        <v>525</v>
      </c>
      <c r="T3" s="1368" t="s">
        <v>2315</v>
      </c>
      <c r="U3" s="1084">
        <f t="shared" ref="U3:U80" si="4">IF(AND(Q3&gt;=1,S3="ODC"),P3,Q3)</f>
        <v>0.454</v>
      </c>
      <c r="V3" s="1102" t="str">
        <f t="shared" ref="V3:V203" si="5">ROUND(SUMIF(B:B,B3,P:P),3)</f>
        <v>#REF!</v>
      </c>
      <c r="W3" s="1102">
        <f t="shared" ref="W3:W80" si="6">ROUND(SUMIF(B:B,B3,U:U),3)</f>
        <v>1.59</v>
      </c>
      <c r="X3" s="1102" t="str">
        <f t="shared" ref="X3:X85" si="7">ROUND(W3/V3,2)</f>
        <v>#REF!</v>
      </c>
      <c r="Y3" s="1103">
        <f t="shared" ref="Y3:Y203" si="8">SUMIF(B:B,B3,O:O)</f>
        <v>1</v>
      </c>
      <c r="Z3" s="1104" t="str">
        <f t="shared" ref="Z3:Z203" si="9">VLOOKUP(H3,NLTC!$C$5:$H$271,6,0)/1000</f>
        <v>#REF!</v>
      </c>
      <c r="AA3" s="1085" t="str">
        <f t="shared" ref="AA3:AA6" si="10">ROUND(IF(X3&lt;=1,AB3*O3*X3,AB3*O3),0)</f>
        <v>#REF!</v>
      </c>
      <c r="AB3" s="1085" t="str">
        <f t="shared" ref="AB3:AB6" si="11">ROUND(IF(X3&lt;=1,Z3*O3*X3,Z3*O3),0)</f>
        <v>#REF!</v>
      </c>
      <c r="AC3" s="1105" t="str">
        <f t="shared" ref="AC3:AC6" si="12">ROUND(IF(X3&gt;1,(W3-V3)*$AC$1,0)*(O3/Y3),0)</f>
        <v>#REF!</v>
      </c>
      <c r="AD3" s="1105" t="str">
        <f t="shared" ref="AD3:AD203" si="13">+ROUND(AB3+AC3,0)</f>
        <v>#REF!</v>
      </c>
      <c r="AE3" s="1105" t="str">
        <f t="shared" ref="AE3:AE203" si="14">SUMIF(B:B,B3,AD:AD)</f>
        <v>#REF!</v>
      </c>
      <c r="AF3" s="1106"/>
      <c r="AG3" s="1079"/>
      <c r="AH3" s="1090">
        <f t="shared" ref="AH3:AH203" si="15">SUMIF(D:D,D3,N:N)</f>
        <v>21</v>
      </c>
      <c r="AI3" s="1090"/>
    </row>
    <row r="4" ht="15.0" customHeight="1">
      <c r="A4" s="1107">
        <v>2.0</v>
      </c>
      <c r="B4" s="1371">
        <v>470247.0</v>
      </c>
      <c r="C4" s="1372" t="s">
        <v>2286</v>
      </c>
      <c r="D4" s="1372" t="s">
        <v>2287</v>
      </c>
      <c r="E4" s="1372" t="s">
        <v>511</v>
      </c>
      <c r="F4" s="1372" t="s">
        <v>564</v>
      </c>
      <c r="G4" s="1372" t="s">
        <v>790</v>
      </c>
      <c r="H4" s="1372" t="s">
        <v>565</v>
      </c>
      <c r="I4" s="1100" t="str">
        <f t="shared" si="1"/>
        <v>#REF!</v>
      </c>
      <c r="J4" s="413">
        <v>11.0</v>
      </c>
      <c r="K4" s="413">
        <v>2024.0</v>
      </c>
      <c r="L4" s="1373">
        <v>45597.0</v>
      </c>
      <c r="M4" s="1374">
        <v>45600.0</v>
      </c>
      <c r="N4" s="1340">
        <v>2.0</v>
      </c>
      <c r="O4" s="1084">
        <f t="shared" si="2"/>
        <v>0.09523809524</v>
      </c>
      <c r="P4" s="231" t="str">
        <f t="shared" si="3"/>
        <v>#REF!</v>
      </c>
      <c r="Q4" s="231">
        <v>0.134</v>
      </c>
      <c r="R4" s="1101"/>
      <c r="S4" s="1371" t="s">
        <v>525</v>
      </c>
      <c r="T4" s="1372" t="s">
        <v>2315</v>
      </c>
      <c r="U4" s="1084">
        <f t="shared" si="4"/>
        <v>0.134</v>
      </c>
      <c r="V4" s="1102" t="str">
        <f t="shared" si="5"/>
        <v>#REF!</v>
      </c>
      <c r="W4" s="1102" t="str">
        <f t="shared" si="6"/>
        <v>#REF!</v>
      </c>
      <c r="X4" s="1102" t="str">
        <f t="shared" si="7"/>
        <v>#REF!</v>
      </c>
      <c r="Y4" s="1103">
        <f t="shared" si="8"/>
        <v>1</v>
      </c>
      <c r="Z4" s="1104" t="str">
        <f t="shared" si="9"/>
        <v>#REF!</v>
      </c>
      <c r="AA4" s="1085" t="str">
        <f t="shared" si="10"/>
        <v>#REF!</v>
      </c>
      <c r="AB4" s="1085" t="str">
        <f t="shared" si="11"/>
        <v>#REF!</v>
      </c>
      <c r="AC4" s="1105" t="str">
        <f t="shared" si="12"/>
        <v>#REF!</v>
      </c>
      <c r="AD4" s="1105" t="str">
        <f t="shared" si="13"/>
        <v>#REF!</v>
      </c>
      <c r="AE4" s="1105" t="str">
        <f t="shared" si="14"/>
        <v>#REF!</v>
      </c>
      <c r="AF4" s="1106"/>
      <c r="AG4" s="1079"/>
      <c r="AH4" s="1090">
        <f t="shared" si="15"/>
        <v>21</v>
      </c>
      <c r="AI4" s="1090"/>
    </row>
    <row r="5" ht="15.0" customHeight="1">
      <c r="A5" s="1098">
        <v>3.0</v>
      </c>
      <c r="B5" s="1371">
        <v>471739.0</v>
      </c>
      <c r="C5" s="1372" t="s">
        <v>2316</v>
      </c>
      <c r="D5" s="1372" t="s">
        <v>2317</v>
      </c>
      <c r="E5" s="1372" t="s">
        <v>511</v>
      </c>
      <c r="F5" s="1372" t="s">
        <v>512</v>
      </c>
      <c r="G5" s="1372" t="s">
        <v>790</v>
      </c>
      <c r="H5" s="1372" t="s">
        <v>531</v>
      </c>
      <c r="I5" s="1100" t="str">
        <f t="shared" si="1"/>
        <v>#REF!</v>
      </c>
      <c r="J5" s="413">
        <v>11.0</v>
      </c>
      <c r="K5" s="413">
        <v>2024.0</v>
      </c>
      <c r="L5" s="1373">
        <v>45601.0</v>
      </c>
      <c r="M5" s="1374">
        <v>45601.0</v>
      </c>
      <c r="N5" s="1340">
        <v>1.0</v>
      </c>
      <c r="O5" s="1084">
        <f t="shared" si="2"/>
        <v>0.04761904762</v>
      </c>
      <c r="P5" s="231">
        <v>1.0</v>
      </c>
      <c r="Q5" s="231">
        <v>1.0</v>
      </c>
      <c r="R5" s="1101"/>
      <c r="S5" s="1371" t="s">
        <v>525</v>
      </c>
      <c r="T5" s="1372" t="s">
        <v>2315</v>
      </c>
      <c r="U5" s="1084">
        <f t="shared" si="4"/>
        <v>1</v>
      </c>
      <c r="V5" s="1102" t="str">
        <f t="shared" si="5"/>
        <v>#REF!</v>
      </c>
      <c r="W5" s="1102" t="str">
        <f t="shared" si="6"/>
        <v>#REF!</v>
      </c>
      <c r="X5" s="1102" t="str">
        <f t="shared" si="7"/>
        <v>#REF!</v>
      </c>
      <c r="Y5" s="1103">
        <f t="shared" si="8"/>
        <v>0.5238095238</v>
      </c>
      <c r="Z5" s="1104" t="str">
        <f t="shared" si="9"/>
        <v>#REF!</v>
      </c>
      <c r="AA5" s="1085" t="str">
        <f t="shared" si="10"/>
        <v>#REF!</v>
      </c>
      <c r="AB5" s="1085" t="str">
        <f t="shared" si="11"/>
        <v>#REF!</v>
      </c>
      <c r="AC5" s="1105" t="str">
        <f t="shared" si="12"/>
        <v>#REF!</v>
      </c>
      <c r="AD5" s="1105" t="str">
        <f t="shared" si="13"/>
        <v>#REF!</v>
      </c>
      <c r="AE5" s="1105" t="str">
        <f t="shared" si="14"/>
        <v>#REF!</v>
      </c>
      <c r="AF5" s="1106"/>
      <c r="AG5" s="1079"/>
      <c r="AH5" s="1090">
        <f t="shared" si="15"/>
        <v>11</v>
      </c>
      <c r="AI5" s="1090"/>
    </row>
    <row r="6" ht="15.0" customHeight="1">
      <c r="A6" s="1107">
        <v>4.0</v>
      </c>
      <c r="B6" s="1367">
        <v>275041.0</v>
      </c>
      <c r="C6" s="1368" t="s">
        <v>1102</v>
      </c>
      <c r="D6" s="1368" t="s">
        <v>1275</v>
      </c>
      <c r="E6" s="1368" t="s">
        <v>511</v>
      </c>
      <c r="F6" s="1368" t="s">
        <v>512</v>
      </c>
      <c r="G6" s="1368" t="s">
        <v>665</v>
      </c>
      <c r="H6" s="1368" t="s">
        <v>580</v>
      </c>
      <c r="I6" s="1100" t="str">
        <f t="shared" si="1"/>
        <v>#REF!</v>
      </c>
      <c r="J6" s="413">
        <v>11.0</v>
      </c>
      <c r="K6" s="413">
        <v>2024.0</v>
      </c>
      <c r="L6" s="1369">
        <v>45597.0</v>
      </c>
      <c r="M6" s="1370">
        <v>45626.0</v>
      </c>
      <c r="N6" s="1339">
        <v>21.0</v>
      </c>
      <c r="O6" s="1084">
        <f t="shared" si="2"/>
        <v>1</v>
      </c>
      <c r="P6" s="231" t="str">
        <f t="shared" ref="P6:P203" si="16">ROUND(IF(S6="ODC",1*O6,I6*O6),3)</f>
        <v>#REF!</v>
      </c>
      <c r="Q6" s="1205">
        <v>1.24</v>
      </c>
      <c r="R6" s="1101"/>
      <c r="S6" s="1367" t="s">
        <v>525</v>
      </c>
      <c r="T6" s="1368" t="s">
        <v>2088</v>
      </c>
      <c r="U6" s="1084">
        <f t="shared" si="4"/>
        <v>1.24</v>
      </c>
      <c r="V6" s="1102" t="str">
        <f t="shared" si="5"/>
        <v>#REF!</v>
      </c>
      <c r="W6" s="1102">
        <f t="shared" si="6"/>
        <v>1.24</v>
      </c>
      <c r="X6" s="1102" t="str">
        <f t="shared" si="7"/>
        <v>#REF!</v>
      </c>
      <c r="Y6" s="1103">
        <f t="shared" si="8"/>
        <v>1</v>
      </c>
      <c r="Z6" s="1104" t="str">
        <f t="shared" si="9"/>
        <v>#REF!</v>
      </c>
      <c r="AA6" s="1085" t="str">
        <f t="shared" si="10"/>
        <v>#REF!</v>
      </c>
      <c r="AB6" s="1085" t="str">
        <f t="shared" si="11"/>
        <v>#REF!</v>
      </c>
      <c r="AC6" s="1105" t="str">
        <f t="shared" si="12"/>
        <v>#REF!</v>
      </c>
      <c r="AD6" s="1105" t="str">
        <f t="shared" si="13"/>
        <v>#REF!</v>
      </c>
      <c r="AE6" s="1105" t="str">
        <f t="shared" si="14"/>
        <v>#REF!</v>
      </c>
      <c r="AF6" s="1106"/>
      <c r="AG6" s="1079"/>
      <c r="AH6" s="1090">
        <f t="shared" si="15"/>
        <v>21</v>
      </c>
      <c r="AI6" s="1090"/>
    </row>
    <row r="7" ht="15.0" customHeight="1">
      <c r="A7" s="1098">
        <v>5.0</v>
      </c>
      <c r="B7" s="1371">
        <v>283181.0</v>
      </c>
      <c r="C7" s="1372" t="s">
        <v>658</v>
      </c>
      <c r="D7" s="1372" t="s">
        <v>1278</v>
      </c>
      <c r="E7" s="1372" t="s">
        <v>511</v>
      </c>
      <c r="F7" s="1372" t="s">
        <v>564</v>
      </c>
      <c r="G7" s="1372" t="s">
        <v>771</v>
      </c>
      <c r="H7" s="1372" t="s">
        <v>612</v>
      </c>
      <c r="I7" s="1100" t="str">
        <f t="shared" si="1"/>
        <v>#REF!</v>
      </c>
      <c r="J7" s="413">
        <v>11.0</v>
      </c>
      <c r="K7" s="413">
        <v>2024.0</v>
      </c>
      <c r="L7" s="1373">
        <v>45597.0</v>
      </c>
      <c r="M7" s="1374">
        <v>45626.0</v>
      </c>
      <c r="N7" s="1340">
        <v>21.0</v>
      </c>
      <c r="O7" s="1084">
        <f t="shared" si="2"/>
        <v>1</v>
      </c>
      <c r="P7" s="231" t="str">
        <f t="shared" si="16"/>
        <v>#REF!</v>
      </c>
      <c r="Q7" s="1205">
        <v>1.59</v>
      </c>
      <c r="R7" s="1101"/>
      <c r="S7" s="1371" t="s">
        <v>525</v>
      </c>
      <c r="T7" s="1372" t="s">
        <v>2088</v>
      </c>
      <c r="U7" s="1084">
        <f t="shared" si="4"/>
        <v>1.59</v>
      </c>
      <c r="V7" s="1102" t="str">
        <f t="shared" si="5"/>
        <v>#REF!</v>
      </c>
      <c r="W7" s="1102">
        <f t="shared" si="6"/>
        <v>1.59</v>
      </c>
      <c r="X7" s="1102" t="str">
        <f t="shared" si="7"/>
        <v>#REF!</v>
      </c>
      <c r="Y7" s="1103">
        <f t="shared" si="8"/>
        <v>1</v>
      </c>
      <c r="Z7" s="1104" t="str">
        <f t="shared" si="9"/>
        <v>#REF!</v>
      </c>
      <c r="AA7" s="1085" t="str">
        <f>ROUND(IF(X8&lt;=1,AB7*O7*X8,AB7*O7),0)</f>
        <v>#REF!</v>
      </c>
      <c r="AB7" s="1085" t="str">
        <f>ROUND(IF(X8&lt;=1,Z7*O7*X8,Z7*O7),0)</f>
        <v>#REF!</v>
      </c>
      <c r="AC7" s="1105" t="str">
        <f>ROUND(IF(X8&gt;1,(W7-V7)*$AC$1,0)*(O7/Y7),0)</f>
        <v>#REF!</v>
      </c>
      <c r="AD7" s="1105" t="str">
        <f t="shared" si="13"/>
        <v>#REF!</v>
      </c>
      <c r="AE7" s="1105" t="str">
        <f t="shared" si="14"/>
        <v>#REF!</v>
      </c>
      <c r="AF7" s="1106"/>
      <c r="AG7" s="1079"/>
      <c r="AH7" s="1090">
        <f t="shared" si="15"/>
        <v>21</v>
      </c>
      <c r="AI7" s="1090"/>
    </row>
    <row r="8" ht="15.0" customHeight="1">
      <c r="A8" s="1107">
        <v>6.0</v>
      </c>
      <c r="B8" s="1371">
        <v>427203.0</v>
      </c>
      <c r="C8" s="1372" t="s">
        <v>1006</v>
      </c>
      <c r="D8" s="1372" t="s">
        <v>1279</v>
      </c>
      <c r="E8" s="1372" t="s">
        <v>511</v>
      </c>
      <c r="F8" s="1372" t="s">
        <v>512</v>
      </c>
      <c r="G8" s="1372" t="s">
        <v>665</v>
      </c>
      <c r="H8" s="1372" t="s">
        <v>580</v>
      </c>
      <c r="I8" s="1100" t="str">
        <f t="shared" si="1"/>
        <v>#REF!</v>
      </c>
      <c r="J8" s="413">
        <v>11.0</v>
      </c>
      <c r="K8" s="413">
        <v>2024.0</v>
      </c>
      <c r="L8" s="1373">
        <v>45597.0</v>
      </c>
      <c r="M8" s="1374">
        <v>45626.0</v>
      </c>
      <c r="N8" s="1340">
        <v>21.0</v>
      </c>
      <c r="O8" s="1084">
        <f t="shared" si="2"/>
        <v>1</v>
      </c>
      <c r="P8" s="231" t="str">
        <f t="shared" si="16"/>
        <v>#REF!</v>
      </c>
      <c r="Q8" s="1205">
        <v>1.24</v>
      </c>
      <c r="R8" s="1101"/>
      <c r="S8" s="1371" t="s">
        <v>525</v>
      </c>
      <c r="T8" s="1372" t="s">
        <v>2088</v>
      </c>
      <c r="U8" s="1084">
        <f t="shared" si="4"/>
        <v>1.24</v>
      </c>
      <c r="V8" s="1102" t="str">
        <f t="shared" si="5"/>
        <v>#REF!</v>
      </c>
      <c r="W8" s="1102">
        <f t="shared" si="6"/>
        <v>1.24</v>
      </c>
      <c r="X8" s="1102" t="str">
        <f t="shared" si="7"/>
        <v>#REF!</v>
      </c>
      <c r="Y8" s="1103">
        <f t="shared" si="8"/>
        <v>1</v>
      </c>
      <c r="Z8" s="1104" t="str">
        <f t="shared" si="9"/>
        <v>#REF!</v>
      </c>
      <c r="AA8" s="1085" t="str">
        <f t="shared" ref="AA8:AA203" si="17">ROUND(IF(X8&lt;=1,AB8*O8*X8,AB8*O8),0)</f>
        <v>#REF!</v>
      </c>
      <c r="AB8" s="1085" t="str">
        <f t="shared" ref="AB8:AB203" si="18">ROUND(IF(X8&lt;=1,Z8*O8*X8,Z8*O8),0)</f>
        <v>#REF!</v>
      </c>
      <c r="AC8" s="1105" t="str">
        <f t="shared" ref="AC8:AC203" si="19">ROUND(IF(X8&gt;1,(W8-V8)*$AC$1,0)*(O8/Y8),0)</f>
        <v>#REF!</v>
      </c>
      <c r="AD8" s="1105" t="str">
        <f t="shared" si="13"/>
        <v>#REF!</v>
      </c>
      <c r="AE8" s="1105" t="str">
        <f t="shared" si="14"/>
        <v>#REF!</v>
      </c>
      <c r="AF8" s="1106"/>
      <c r="AG8" s="1079"/>
      <c r="AH8" s="1090">
        <f t="shared" si="15"/>
        <v>21</v>
      </c>
      <c r="AI8" s="1090"/>
    </row>
    <row r="9" ht="15.0" customHeight="1">
      <c r="A9" s="1098">
        <v>7.0</v>
      </c>
      <c r="B9" s="1371">
        <v>428993.0</v>
      </c>
      <c r="C9" s="1372" t="s">
        <v>1023</v>
      </c>
      <c r="D9" s="1372" t="s">
        <v>1283</v>
      </c>
      <c r="E9" s="1372" t="s">
        <v>511</v>
      </c>
      <c r="F9" s="1372" t="s">
        <v>512</v>
      </c>
      <c r="G9" s="1372" t="s">
        <v>771</v>
      </c>
      <c r="H9" s="1372" t="s">
        <v>541</v>
      </c>
      <c r="I9" s="1100" t="str">
        <f t="shared" si="1"/>
        <v>#REF!</v>
      </c>
      <c r="J9" s="413">
        <v>11.0</v>
      </c>
      <c r="K9" s="413">
        <v>2024.0</v>
      </c>
      <c r="L9" s="1373">
        <v>45605.0</v>
      </c>
      <c r="M9" s="1374">
        <v>45626.0</v>
      </c>
      <c r="N9" s="1340">
        <v>15.0</v>
      </c>
      <c r="O9" s="1084">
        <f t="shared" si="2"/>
        <v>0.7142857143</v>
      </c>
      <c r="P9" s="231" t="str">
        <f t="shared" si="16"/>
        <v>#REF!</v>
      </c>
      <c r="Q9" s="1205">
        <v>1.136</v>
      </c>
      <c r="R9" s="1101"/>
      <c r="S9" s="1371" t="s">
        <v>525</v>
      </c>
      <c r="T9" s="1372" t="s">
        <v>2088</v>
      </c>
      <c r="U9" s="1084">
        <f t="shared" si="4"/>
        <v>1.136</v>
      </c>
      <c r="V9" s="1102" t="str">
        <f t="shared" si="5"/>
        <v>#REF!</v>
      </c>
      <c r="W9" s="1102">
        <f t="shared" si="6"/>
        <v>1.59</v>
      </c>
      <c r="X9" s="1102" t="str">
        <f t="shared" si="7"/>
        <v>#REF!</v>
      </c>
      <c r="Y9" s="1103">
        <f t="shared" si="8"/>
        <v>1</v>
      </c>
      <c r="Z9" s="1104" t="str">
        <f t="shared" si="9"/>
        <v>#REF!</v>
      </c>
      <c r="AA9" s="1085" t="str">
        <f t="shared" si="17"/>
        <v>#REF!</v>
      </c>
      <c r="AB9" s="1085" t="str">
        <f t="shared" si="18"/>
        <v>#REF!</v>
      </c>
      <c r="AC9" s="1105" t="str">
        <f t="shared" si="19"/>
        <v>#REF!</v>
      </c>
      <c r="AD9" s="1105" t="str">
        <f t="shared" si="13"/>
        <v>#REF!</v>
      </c>
      <c r="AE9" s="1105" t="str">
        <f t="shared" si="14"/>
        <v>#REF!</v>
      </c>
      <c r="AF9" s="1106"/>
      <c r="AG9" s="1079"/>
      <c r="AH9" s="1090">
        <f t="shared" si="15"/>
        <v>21</v>
      </c>
      <c r="AI9" s="1090"/>
    </row>
    <row r="10" ht="15.0" customHeight="1">
      <c r="A10" s="1107">
        <v>8.0</v>
      </c>
      <c r="B10" s="1371">
        <v>458037.0</v>
      </c>
      <c r="C10" s="1372" t="s">
        <v>2202</v>
      </c>
      <c r="D10" s="1372" t="s">
        <v>2203</v>
      </c>
      <c r="E10" s="1372" t="s">
        <v>511</v>
      </c>
      <c r="F10" s="1372" t="s">
        <v>546</v>
      </c>
      <c r="G10" s="1372" t="s">
        <v>795</v>
      </c>
      <c r="H10" s="1372" t="s">
        <v>991</v>
      </c>
      <c r="I10" s="1100" t="str">
        <f t="shared" si="1"/>
        <v>#REF!</v>
      </c>
      <c r="J10" s="413">
        <v>11.0</v>
      </c>
      <c r="K10" s="413">
        <v>2024.0</v>
      </c>
      <c r="L10" s="1373">
        <v>45603.0</v>
      </c>
      <c r="M10" s="1374">
        <v>45610.0</v>
      </c>
      <c r="N10" s="1340">
        <v>6.0</v>
      </c>
      <c r="O10" s="1084">
        <f t="shared" si="2"/>
        <v>0.2857142857</v>
      </c>
      <c r="P10" s="231" t="str">
        <f t="shared" si="16"/>
        <v>#REF!</v>
      </c>
      <c r="Q10" s="1205">
        <v>0.146</v>
      </c>
      <c r="R10" s="1101"/>
      <c r="S10" s="1371" t="s">
        <v>525</v>
      </c>
      <c r="T10" s="1372" t="s">
        <v>2088</v>
      </c>
      <c r="U10" s="1084">
        <f t="shared" si="4"/>
        <v>0.146</v>
      </c>
      <c r="V10" s="1102" t="str">
        <f t="shared" si="5"/>
        <v>#REF!</v>
      </c>
      <c r="W10" s="1102" t="str">
        <f t="shared" si="6"/>
        <v>#REF!</v>
      </c>
      <c r="X10" s="1102" t="str">
        <f t="shared" si="7"/>
        <v>#REF!</v>
      </c>
      <c r="Y10" s="1103">
        <f t="shared" si="8"/>
        <v>0.4285714286</v>
      </c>
      <c r="Z10" s="1104" t="str">
        <f t="shared" si="9"/>
        <v>#REF!</v>
      </c>
      <c r="AA10" s="1085" t="str">
        <f t="shared" si="17"/>
        <v>#REF!</v>
      </c>
      <c r="AB10" s="1085" t="str">
        <f t="shared" si="18"/>
        <v>#REF!</v>
      </c>
      <c r="AC10" s="1105" t="str">
        <f t="shared" si="19"/>
        <v>#REF!</v>
      </c>
      <c r="AD10" s="1105" t="str">
        <f t="shared" si="13"/>
        <v>#REF!</v>
      </c>
      <c r="AE10" s="1105" t="str">
        <f t="shared" si="14"/>
        <v>#REF!</v>
      </c>
      <c r="AF10" s="1106"/>
      <c r="AG10" s="1079"/>
      <c r="AH10" s="1090">
        <f t="shared" si="15"/>
        <v>9</v>
      </c>
      <c r="AI10" s="1090"/>
    </row>
    <row r="11" ht="15.0" customHeight="1">
      <c r="A11" s="1098">
        <v>9.0</v>
      </c>
      <c r="B11" s="1371">
        <v>458877.0</v>
      </c>
      <c r="C11" s="1372" t="s">
        <v>521</v>
      </c>
      <c r="D11" s="1372" t="s">
        <v>1285</v>
      </c>
      <c r="E11" s="1372" t="s">
        <v>511</v>
      </c>
      <c r="F11" s="1372" t="s">
        <v>512</v>
      </c>
      <c r="G11" s="1372" t="s">
        <v>893</v>
      </c>
      <c r="H11" s="1372" t="s">
        <v>514</v>
      </c>
      <c r="I11" s="1100" t="str">
        <f t="shared" si="1"/>
        <v>#REF!</v>
      </c>
      <c r="J11" s="413">
        <v>11.0</v>
      </c>
      <c r="K11" s="437">
        <v>2024.0</v>
      </c>
      <c r="L11" s="1373">
        <v>45597.0</v>
      </c>
      <c r="M11" s="1374">
        <v>45626.0</v>
      </c>
      <c r="N11" s="1340">
        <v>21.0</v>
      </c>
      <c r="O11" s="1084">
        <f t="shared" si="2"/>
        <v>1</v>
      </c>
      <c r="P11" s="231" t="str">
        <f t="shared" si="16"/>
        <v>#REF!</v>
      </c>
      <c r="Q11" s="1205">
        <v>2.27</v>
      </c>
      <c r="R11" s="1111"/>
      <c r="S11" s="1371" t="s">
        <v>525</v>
      </c>
      <c r="T11" s="1372" t="s">
        <v>2088</v>
      </c>
      <c r="U11" s="1084">
        <f t="shared" si="4"/>
        <v>2.27</v>
      </c>
      <c r="V11" s="1102" t="str">
        <f t="shared" si="5"/>
        <v>#REF!</v>
      </c>
      <c r="W11" s="1102">
        <f t="shared" si="6"/>
        <v>2.27</v>
      </c>
      <c r="X11" s="1102" t="str">
        <f t="shared" si="7"/>
        <v>#REF!</v>
      </c>
      <c r="Y11" s="1103">
        <f t="shared" si="8"/>
        <v>1</v>
      </c>
      <c r="Z11" s="1104" t="str">
        <f t="shared" si="9"/>
        <v>#REF!</v>
      </c>
      <c r="AA11" s="1085" t="str">
        <f t="shared" si="17"/>
        <v>#REF!</v>
      </c>
      <c r="AB11" s="1085" t="str">
        <f t="shared" si="18"/>
        <v>#REF!</v>
      </c>
      <c r="AC11" s="1105" t="str">
        <f t="shared" si="19"/>
        <v>#REF!</v>
      </c>
      <c r="AD11" s="1105" t="str">
        <f t="shared" si="13"/>
        <v>#REF!</v>
      </c>
      <c r="AE11" s="1105" t="str">
        <f t="shared" si="14"/>
        <v>#REF!</v>
      </c>
      <c r="AF11" s="541"/>
      <c r="AG11" s="1079"/>
      <c r="AH11" s="1090">
        <f t="shared" si="15"/>
        <v>21</v>
      </c>
      <c r="AI11" s="1090"/>
    </row>
    <row r="12" ht="15.0" customHeight="1">
      <c r="A12" s="1107">
        <v>10.0</v>
      </c>
      <c r="B12" s="1371">
        <v>463029.0</v>
      </c>
      <c r="C12" s="1372" t="s">
        <v>1290</v>
      </c>
      <c r="D12" s="1372" t="s">
        <v>1291</v>
      </c>
      <c r="E12" s="1372" t="s">
        <v>511</v>
      </c>
      <c r="F12" s="1372" t="s">
        <v>512</v>
      </c>
      <c r="G12" s="1372" t="s">
        <v>795</v>
      </c>
      <c r="H12" s="1372" t="s">
        <v>641</v>
      </c>
      <c r="I12" s="1100" t="str">
        <f t="shared" si="1"/>
        <v>#REF!</v>
      </c>
      <c r="J12" s="413">
        <v>11.0</v>
      </c>
      <c r="K12" s="413">
        <v>2024.0</v>
      </c>
      <c r="L12" s="1373">
        <v>45597.0</v>
      </c>
      <c r="M12" s="1374">
        <v>45626.0</v>
      </c>
      <c r="N12" s="1340">
        <v>21.0</v>
      </c>
      <c r="O12" s="1084">
        <f t="shared" si="2"/>
        <v>1</v>
      </c>
      <c r="P12" s="231" t="str">
        <f t="shared" si="16"/>
        <v>#REF!</v>
      </c>
      <c r="Q12" s="1205">
        <v>0.55</v>
      </c>
      <c r="R12" s="1101"/>
      <c r="S12" s="1371" t="s">
        <v>525</v>
      </c>
      <c r="T12" s="1372" t="s">
        <v>2088</v>
      </c>
      <c r="U12" s="1084">
        <f t="shared" si="4"/>
        <v>0.55</v>
      </c>
      <c r="V12" s="1102" t="str">
        <f t="shared" si="5"/>
        <v>#REF!</v>
      </c>
      <c r="W12" s="1102">
        <f t="shared" si="6"/>
        <v>0.55</v>
      </c>
      <c r="X12" s="1102" t="str">
        <f t="shared" si="7"/>
        <v>#REF!</v>
      </c>
      <c r="Y12" s="1103">
        <f t="shared" si="8"/>
        <v>1</v>
      </c>
      <c r="Z12" s="1104" t="str">
        <f t="shared" si="9"/>
        <v>#REF!</v>
      </c>
      <c r="AA12" s="1085" t="str">
        <f t="shared" si="17"/>
        <v>#REF!</v>
      </c>
      <c r="AB12" s="1085" t="str">
        <f t="shared" si="18"/>
        <v>#REF!</v>
      </c>
      <c r="AC12" s="1105" t="str">
        <f t="shared" si="19"/>
        <v>#REF!</v>
      </c>
      <c r="AD12" s="1105" t="str">
        <f t="shared" si="13"/>
        <v>#REF!</v>
      </c>
      <c r="AE12" s="1105" t="str">
        <f t="shared" si="14"/>
        <v>#REF!</v>
      </c>
      <c r="AF12" s="1106"/>
      <c r="AG12" s="1079"/>
      <c r="AH12" s="1090">
        <f t="shared" si="15"/>
        <v>21</v>
      </c>
      <c r="AI12" s="1090"/>
    </row>
    <row r="13" ht="15.0" customHeight="1">
      <c r="A13" s="1098">
        <v>11.0</v>
      </c>
      <c r="B13" s="1371">
        <v>463031.0</v>
      </c>
      <c r="C13" s="1372" t="s">
        <v>1288</v>
      </c>
      <c r="D13" s="1372" t="s">
        <v>1289</v>
      </c>
      <c r="E13" s="1372" t="s">
        <v>511</v>
      </c>
      <c r="F13" s="1372" t="s">
        <v>512</v>
      </c>
      <c r="G13" s="1372" t="s">
        <v>790</v>
      </c>
      <c r="H13" s="1372" t="s">
        <v>531</v>
      </c>
      <c r="I13" s="1100" t="str">
        <f t="shared" si="1"/>
        <v>#REF!</v>
      </c>
      <c r="J13" s="413">
        <v>11.0</v>
      </c>
      <c r="K13" s="413">
        <v>2024.0</v>
      </c>
      <c r="L13" s="1373">
        <v>45597.0</v>
      </c>
      <c r="M13" s="1374">
        <v>45626.0</v>
      </c>
      <c r="N13" s="1340">
        <v>21.0</v>
      </c>
      <c r="O13" s="1084">
        <f t="shared" si="2"/>
        <v>1</v>
      </c>
      <c r="P13" s="231" t="str">
        <f t="shared" si="16"/>
        <v>#REF!</v>
      </c>
      <c r="Q13" s="1205">
        <v>1.24</v>
      </c>
      <c r="R13" s="1101"/>
      <c r="S13" s="1371" t="s">
        <v>525</v>
      </c>
      <c r="T13" s="1372" t="s">
        <v>2088</v>
      </c>
      <c r="U13" s="1084">
        <f t="shared" si="4"/>
        <v>1.24</v>
      </c>
      <c r="V13" s="1102" t="str">
        <f t="shared" si="5"/>
        <v>#REF!</v>
      </c>
      <c r="W13" s="1102">
        <f t="shared" si="6"/>
        <v>1.24</v>
      </c>
      <c r="X13" s="1102" t="str">
        <f t="shared" si="7"/>
        <v>#REF!</v>
      </c>
      <c r="Y13" s="1103">
        <f t="shared" si="8"/>
        <v>1</v>
      </c>
      <c r="Z13" s="1104" t="str">
        <f t="shared" si="9"/>
        <v>#REF!</v>
      </c>
      <c r="AA13" s="1085" t="str">
        <f t="shared" si="17"/>
        <v>#REF!</v>
      </c>
      <c r="AB13" s="1085" t="str">
        <f t="shared" si="18"/>
        <v>#REF!</v>
      </c>
      <c r="AC13" s="1105" t="str">
        <f t="shared" si="19"/>
        <v>#REF!</v>
      </c>
      <c r="AD13" s="1105" t="str">
        <f t="shared" si="13"/>
        <v>#REF!</v>
      </c>
      <c r="AE13" s="1105" t="str">
        <f t="shared" si="14"/>
        <v>#REF!</v>
      </c>
      <c r="AF13" s="1106"/>
      <c r="AG13" s="1079"/>
      <c r="AH13" s="1090">
        <f t="shared" si="15"/>
        <v>21</v>
      </c>
      <c r="AI13" s="1090"/>
    </row>
    <row r="14" ht="15.0" customHeight="1">
      <c r="A14" s="1107">
        <v>12.0</v>
      </c>
      <c r="B14" s="1371">
        <v>463041.0</v>
      </c>
      <c r="C14" s="1372" t="s">
        <v>1293</v>
      </c>
      <c r="D14" s="1372" t="s">
        <v>1294</v>
      </c>
      <c r="E14" s="1372" t="s">
        <v>511</v>
      </c>
      <c r="F14" s="1372" t="s">
        <v>546</v>
      </c>
      <c r="G14" s="1372" t="s">
        <v>665</v>
      </c>
      <c r="H14" s="1372" t="s">
        <v>556</v>
      </c>
      <c r="I14" s="1100" t="str">
        <f t="shared" si="1"/>
        <v>#REF!</v>
      </c>
      <c r="J14" s="413">
        <v>11.0</v>
      </c>
      <c r="K14" s="1112">
        <v>2024.0</v>
      </c>
      <c r="L14" s="1373">
        <v>45597.0</v>
      </c>
      <c r="M14" s="1374">
        <v>45626.0</v>
      </c>
      <c r="N14" s="1340">
        <v>21.0</v>
      </c>
      <c r="O14" s="1084">
        <f t="shared" si="2"/>
        <v>1</v>
      </c>
      <c r="P14" s="231" t="str">
        <f t="shared" si="16"/>
        <v>#REF!</v>
      </c>
      <c r="Q14" s="1375">
        <v>0.86</v>
      </c>
      <c r="R14" s="1114"/>
      <c r="S14" s="1371" t="s">
        <v>525</v>
      </c>
      <c r="T14" s="1372" t="s">
        <v>2088</v>
      </c>
      <c r="U14" s="1084">
        <f t="shared" si="4"/>
        <v>0.86</v>
      </c>
      <c r="V14" s="1103" t="str">
        <f t="shared" si="5"/>
        <v>#REF!</v>
      </c>
      <c r="W14" s="1103">
        <f t="shared" si="6"/>
        <v>0.86</v>
      </c>
      <c r="X14" s="1102" t="str">
        <f t="shared" si="7"/>
        <v>#REF!</v>
      </c>
      <c r="Y14" s="1103">
        <f t="shared" si="8"/>
        <v>1</v>
      </c>
      <c r="Z14" s="1104" t="str">
        <f t="shared" si="9"/>
        <v>#REF!</v>
      </c>
      <c r="AA14" s="1115" t="str">
        <f t="shared" si="17"/>
        <v>#REF!</v>
      </c>
      <c r="AB14" s="1115" t="str">
        <f t="shared" si="18"/>
        <v>#REF!</v>
      </c>
      <c r="AC14" s="1105" t="str">
        <f t="shared" si="19"/>
        <v>#REF!</v>
      </c>
      <c r="AD14" s="1116" t="str">
        <f t="shared" si="13"/>
        <v>#REF!</v>
      </c>
      <c r="AE14" s="1116" t="str">
        <f t="shared" si="14"/>
        <v>#REF!</v>
      </c>
      <c r="AF14" s="541"/>
      <c r="AG14" s="600"/>
      <c r="AH14" s="1090">
        <f t="shared" si="15"/>
        <v>21</v>
      </c>
      <c r="AI14" s="1117"/>
    </row>
    <row r="15" ht="15.0" customHeight="1">
      <c r="A15" s="1098">
        <v>13.0</v>
      </c>
      <c r="B15" s="1371">
        <v>463293.0</v>
      </c>
      <c r="C15" s="1372" t="s">
        <v>1296</v>
      </c>
      <c r="D15" s="1372" t="s">
        <v>1297</v>
      </c>
      <c r="E15" s="1372" t="s">
        <v>511</v>
      </c>
      <c r="F15" s="1372" t="s">
        <v>564</v>
      </c>
      <c r="G15" s="1372" t="s">
        <v>665</v>
      </c>
      <c r="H15" s="1372" t="s">
        <v>925</v>
      </c>
      <c r="I15" s="1100" t="str">
        <f t="shared" si="1"/>
        <v>#REF!</v>
      </c>
      <c r="J15" s="413">
        <v>11.0</v>
      </c>
      <c r="K15" s="575">
        <v>2024.0</v>
      </c>
      <c r="L15" s="1373">
        <v>45597.0</v>
      </c>
      <c r="M15" s="1374">
        <v>45626.0</v>
      </c>
      <c r="N15" s="1340">
        <v>21.0</v>
      </c>
      <c r="O15" s="1084">
        <f t="shared" si="2"/>
        <v>1</v>
      </c>
      <c r="P15" s="1186" t="str">
        <f t="shared" si="16"/>
        <v>#REF!</v>
      </c>
      <c r="Q15" s="1103">
        <v>1.03</v>
      </c>
      <c r="R15" s="1216"/>
      <c r="S15" s="1371" t="s">
        <v>525</v>
      </c>
      <c r="T15" s="1372" t="s">
        <v>2088</v>
      </c>
      <c r="U15" s="1084">
        <f t="shared" si="4"/>
        <v>1.03</v>
      </c>
      <c r="V15" s="1103" t="str">
        <f t="shared" si="5"/>
        <v>#REF!</v>
      </c>
      <c r="W15" s="1103">
        <f t="shared" si="6"/>
        <v>1.03</v>
      </c>
      <c r="X15" s="1102" t="str">
        <f t="shared" si="7"/>
        <v>#REF!</v>
      </c>
      <c r="Y15" s="1103">
        <f t="shared" si="8"/>
        <v>1</v>
      </c>
      <c r="Z15" s="1126" t="str">
        <f t="shared" si="9"/>
        <v>#REF!</v>
      </c>
      <c r="AA15" s="1115" t="str">
        <f t="shared" si="17"/>
        <v>#REF!</v>
      </c>
      <c r="AB15" s="1115" t="str">
        <f t="shared" si="18"/>
        <v>#REF!</v>
      </c>
      <c r="AC15" s="1116" t="str">
        <f t="shared" si="19"/>
        <v>#REF!</v>
      </c>
      <c r="AD15" s="1116" t="str">
        <f t="shared" si="13"/>
        <v>#REF!</v>
      </c>
      <c r="AE15" s="1116" t="str">
        <f t="shared" si="14"/>
        <v>#REF!</v>
      </c>
      <c r="AF15" s="1137"/>
      <c r="AG15" s="1216"/>
      <c r="AH15" s="1090">
        <f t="shared" si="15"/>
        <v>21</v>
      </c>
      <c r="AI15" s="1139"/>
    </row>
    <row r="16" ht="15.0" customHeight="1">
      <c r="A16" s="1107">
        <v>14.0</v>
      </c>
      <c r="B16" s="1371">
        <v>465799.0</v>
      </c>
      <c r="C16" s="1372" t="s">
        <v>1310</v>
      </c>
      <c r="D16" s="1372" t="s">
        <v>1311</v>
      </c>
      <c r="E16" s="1372" t="s">
        <v>511</v>
      </c>
      <c r="F16" s="1372" t="s">
        <v>546</v>
      </c>
      <c r="G16" s="1372" t="s">
        <v>771</v>
      </c>
      <c r="H16" s="1372" t="s">
        <v>547</v>
      </c>
      <c r="I16" s="1100" t="str">
        <f t="shared" si="1"/>
        <v>#REF!</v>
      </c>
      <c r="J16" s="413">
        <v>11.0</v>
      </c>
      <c r="K16" s="1112">
        <v>2024.0</v>
      </c>
      <c r="L16" s="1373">
        <v>45597.0</v>
      </c>
      <c r="M16" s="1374">
        <v>45626.0</v>
      </c>
      <c r="N16" s="1340">
        <v>21.0</v>
      </c>
      <c r="O16" s="1084">
        <f t="shared" si="2"/>
        <v>1</v>
      </c>
      <c r="P16" s="1186" t="str">
        <f t="shared" si="16"/>
        <v>#REF!</v>
      </c>
      <c r="Q16" s="1375">
        <v>1.41</v>
      </c>
      <c r="R16" s="1114"/>
      <c r="S16" s="1371" t="s">
        <v>525</v>
      </c>
      <c r="T16" s="1372" t="s">
        <v>2088</v>
      </c>
      <c r="U16" s="1122">
        <f t="shared" si="4"/>
        <v>1.41</v>
      </c>
      <c r="V16" s="1103" t="str">
        <f t="shared" si="5"/>
        <v>#REF!</v>
      </c>
      <c r="W16" s="1103">
        <f t="shared" si="6"/>
        <v>1.41</v>
      </c>
      <c r="X16" s="1103" t="str">
        <f t="shared" si="7"/>
        <v>#REF!</v>
      </c>
      <c r="Y16" s="1103">
        <f t="shared" si="8"/>
        <v>1</v>
      </c>
      <c r="Z16" s="1104" t="str">
        <f t="shared" si="9"/>
        <v>#REF!</v>
      </c>
      <c r="AA16" s="1115" t="str">
        <f t="shared" si="17"/>
        <v>#REF!</v>
      </c>
      <c r="AB16" s="1115" t="str">
        <f t="shared" si="18"/>
        <v>#REF!</v>
      </c>
      <c r="AC16" s="1116" t="str">
        <f t="shared" si="19"/>
        <v>#REF!</v>
      </c>
      <c r="AD16" s="1116" t="str">
        <f t="shared" si="13"/>
        <v>#REF!</v>
      </c>
      <c r="AE16" s="1116" t="str">
        <f t="shared" si="14"/>
        <v>#REF!</v>
      </c>
      <c r="AF16" s="541"/>
      <c r="AG16" s="600"/>
      <c r="AH16" s="1090">
        <f t="shared" si="15"/>
        <v>21</v>
      </c>
      <c r="AI16" s="1117"/>
    </row>
    <row r="17" ht="15.0" customHeight="1">
      <c r="A17" s="1098">
        <v>15.0</v>
      </c>
      <c r="B17" s="1371">
        <v>469691.0</v>
      </c>
      <c r="C17" s="1372" t="s">
        <v>2238</v>
      </c>
      <c r="D17" s="1372" t="s">
        <v>2239</v>
      </c>
      <c r="E17" s="1372" t="s">
        <v>511</v>
      </c>
      <c r="F17" s="1372" t="s">
        <v>546</v>
      </c>
      <c r="G17" s="1372" t="s">
        <v>790</v>
      </c>
      <c r="H17" s="1372" t="s">
        <v>616</v>
      </c>
      <c r="I17" s="1100" t="str">
        <f t="shared" si="1"/>
        <v>#REF!</v>
      </c>
      <c r="J17" s="413">
        <v>11.0</v>
      </c>
      <c r="K17" s="437">
        <v>2024.0</v>
      </c>
      <c r="L17" s="1373">
        <v>45597.0</v>
      </c>
      <c r="M17" s="1374">
        <v>45626.0</v>
      </c>
      <c r="N17" s="1340">
        <v>21.0</v>
      </c>
      <c r="O17" s="1084">
        <f t="shared" si="2"/>
        <v>1</v>
      </c>
      <c r="P17" s="231" t="str">
        <f t="shared" si="16"/>
        <v>#REF!</v>
      </c>
      <c r="Q17" s="1205">
        <v>1.19</v>
      </c>
      <c r="R17" s="1111"/>
      <c r="S17" s="1371" t="s">
        <v>525</v>
      </c>
      <c r="T17" s="1372" t="s">
        <v>2088</v>
      </c>
      <c r="U17" s="1084">
        <f t="shared" si="4"/>
        <v>1.19</v>
      </c>
      <c r="V17" s="1102" t="str">
        <f t="shared" si="5"/>
        <v>#REF!</v>
      </c>
      <c r="W17" s="1102">
        <f t="shared" si="6"/>
        <v>1.19</v>
      </c>
      <c r="X17" s="1102" t="str">
        <f t="shared" si="7"/>
        <v>#REF!</v>
      </c>
      <c r="Y17" s="1103">
        <f t="shared" si="8"/>
        <v>1</v>
      </c>
      <c r="Z17" s="1104" t="str">
        <f t="shared" si="9"/>
        <v>#REF!</v>
      </c>
      <c r="AA17" s="1085" t="str">
        <f t="shared" si="17"/>
        <v>#REF!</v>
      </c>
      <c r="AB17" s="1085" t="str">
        <f t="shared" si="18"/>
        <v>#REF!</v>
      </c>
      <c r="AC17" s="1105" t="str">
        <f t="shared" si="19"/>
        <v>#REF!</v>
      </c>
      <c r="AD17" s="1105" t="str">
        <f t="shared" si="13"/>
        <v>#REF!</v>
      </c>
      <c r="AE17" s="1105" t="str">
        <f t="shared" si="14"/>
        <v>#REF!</v>
      </c>
      <c r="AF17" s="541"/>
      <c r="AG17" s="1079"/>
      <c r="AH17" s="1090">
        <f t="shared" si="15"/>
        <v>21</v>
      </c>
      <c r="AI17" s="1090"/>
    </row>
    <row r="18" ht="15.0" customHeight="1">
      <c r="A18" s="1107">
        <v>16.0</v>
      </c>
      <c r="B18" s="1371">
        <v>469685.0</v>
      </c>
      <c r="C18" s="1372" t="s">
        <v>2240</v>
      </c>
      <c r="D18" s="1372" t="s">
        <v>2241</v>
      </c>
      <c r="E18" s="1372" t="s">
        <v>511</v>
      </c>
      <c r="F18" s="1372" t="s">
        <v>512</v>
      </c>
      <c r="G18" s="1372" t="s">
        <v>790</v>
      </c>
      <c r="H18" s="1372" t="s">
        <v>531</v>
      </c>
      <c r="I18" s="1100" t="str">
        <f t="shared" si="1"/>
        <v>#REF!</v>
      </c>
      <c r="J18" s="413">
        <v>11.0</v>
      </c>
      <c r="K18" s="413">
        <v>2024.0</v>
      </c>
      <c r="L18" s="1373">
        <v>45597.0</v>
      </c>
      <c r="M18" s="1374">
        <v>45626.0</v>
      </c>
      <c r="N18" s="1340">
        <v>21.0</v>
      </c>
      <c r="O18" s="1084">
        <f t="shared" si="2"/>
        <v>1</v>
      </c>
      <c r="P18" s="231" t="str">
        <f t="shared" si="16"/>
        <v>#REF!</v>
      </c>
      <c r="Q18" s="1205">
        <v>1.24</v>
      </c>
      <c r="R18" s="1101"/>
      <c r="S18" s="1371" t="s">
        <v>525</v>
      </c>
      <c r="T18" s="1372" t="s">
        <v>2088</v>
      </c>
      <c r="U18" s="1084">
        <f t="shared" si="4"/>
        <v>1.24</v>
      </c>
      <c r="V18" s="1102" t="str">
        <f t="shared" si="5"/>
        <v>#REF!</v>
      </c>
      <c r="W18" s="1102">
        <f t="shared" si="6"/>
        <v>1.24</v>
      </c>
      <c r="X18" s="1102" t="str">
        <f t="shared" si="7"/>
        <v>#REF!</v>
      </c>
      <c r="Y18" s="1103">
        <f t="shared" si="8"/>
        <v>1</v>
      </c>
      <c r="Z18" s="1104" t="str">
        <f t="shared" si="9"/>
        <v>#REF!</v>
      </c>
      <c r="AA18" s="1085" t="str">
        <f t="shared" si="17"/>
        <v>#REF!</v>
      </c>
      <c r="AB18" s="1085" t="str">
        <f t="shared" si="18"/>
        <v>#REF!</v>
      </c>
      <c r="AC18" s="1105" t="str">
        <f t="shared" si="19"/>
        <v>#REF!</v>
      </c>
      <c r="AD18" s="1105" t="str">
        <f t="shared" si="13"/>
        <v>#REF!</v>
      </c>
      <c r="AE18" s="1105" t="str">
        <f t="shared" si="14"/>
        <v>#REF!</v>
      </c>
      <c r="AF18" s="1106"/>
      <c r="AG18" s="1079"/>
      <c r="AH18" s="1090">
        <f t="shared" si="15"/>
        <v>21</v>
      </c>
      <c r="AI18" s="1090"/>
    </row>
    <row r="19" ht="15.0" customHeight="1">
      <c r="A19" s="1098">
        <v>17.0</v>
      </c>
      <c r="B19" s="1371">
        <v>92203.0</v>
      </c>
      <c r="C19" s="1372" t="s">
        <v>2247</v>
      </c>
      <c r="D19" s="1372" t="s">
        <v>2248</v>
      </c>
      <c r="E19" s="1372" t="s">
        <v>511</v>
      </c>
      <c r="F19" s="1372" t="s">
        <v>663</v>
      </c>
      <c r="G19" s="1372" t="s">
        <v>771</v>
      </c>
      <c r="H19" s="1372" t="s">
        <v>750</v>
      </c>
      <c r="I19" s="1100" t="str">
        <f t="shared" si="1"/>
        <v>#REF!</v>
      </c>
      <c r="J19" s="413">
        <v>11.0</v>
      </c>
      <c r="K19" s="413">
        <v>2024.0</v>
      </c>
      <c r="L19" s="1373">
        <v>45597.0</v>
      </c>
      <c r="M19" s="1374">
        <v>45626.0</v>
      </c>
      <c r="N19" s="1340">
        <v>21.0</v>
      </c>
      <c r="O19" s="1084">
        <f t="shared" si="2"/>
        <v>1</v>
      </c>
      <c r="P19" s="231" t="str">
        <f t="shared" si="16"/>
        <v>#REF!</v>
      </c>
      <c r="Q19" s="1205">
        <v>1.59</v>
      </c>
      <c r="R19" s="1101"/>
      <c r="S19" s="1371" t="s">
        <v>525</v>
      </c>
      <c r="T19" s="1372" t="s">
        <v>2088</v>
      </c>
      <c r="U19" s="1084">
        <f t="shared" si="4"/>
        <v>1.59</v>
      </c>
      <c r="V19" s="1102" t="str">
        <f t="shared" si="5"/>
        <v>#REF!</v>
      </c>
      <c r="W19" s="1102">
        <f t="shared" si="6"/>
        <v>1.59</v>
      </c>
      <c r="X19" s="1102" t="str">
        <f t="shared" si="7"/>
        <v>#REF!</v>
      </c>
      <c r="Y19" s="1103">
        <f t="shared" si="8"/>
        <v>1</v>
      </c>
      <c r="Z19" s="1104" t="str">
        <f t="shared" si="9"/>
        <v>#REF!</v>
      </c>
      <c r="AA19" s="1085" t="str">
        <f t="shared" si="17"/>
        <v>#REF!</v>
      </c>
      <c r="AB19" s="1085" t="str">
        <f t="shared" si="18"/>
        <v>#REF!</v>
      </c>
      <c r="AC19" s="1105" t="str">
        <f t="shared" si="19"/>
        <v>#REF!</v>
      </c>
      <c r="AD19" s="1105" t="str">
        <f t="shared" si="13"/>
        <v>#REF!</v>
      </c>
      <c r="AE19" s="1105" t="str">
        <f t="shared" si="14"/>
        <v>#REF!</v>
      </c>
      <c r="AF19" s="1106"/>
      <c r="AG19" s="1079"/>
      <c r="AH19" s="1090">
        <f t="shared" si="15"/>
        <v>21</v>
      </c>
      <c r="AI19" s="1090"/>
    </row>
    <row r="20" ht="15.0" customHeight="1">
      <c r="A20" s="1107">
        <v>18.0</v>
      </c>
      <c r="B20" s="1371">
        <v>471739.0</v>
      </c>
      <c r="C20" s="1376" t="s">
        <v>2316</v>
      </c>
      <c r="D20" s="1372" t="s">
        <v>2317</v>
      </c>
      <c r="E20" s="1372" t="s">
        <v>511</v>
      </c>
      <c r="F20" s="1376" t="s">
        <v>512</v>
      </c>
      <c r="G20" s="1376" t="s">
        <v>790</v>
      </c>
      <c r="H20" s="1372" t="s">
        <v>531</v>
      </c>
      <c r="I20" s="1100" t="str">
        <f t="shared" si="1"/>
        <v>#REF!</v>
      </c>
      <c r="J20" s="413">
        <v>11.0</v>
      </c>
      <c r="K20" s="413">
        <v>2024.0</v>
      </c>
      <c r="L20" s="1373">
        <v>45614.0</v>
      </c>
      <c r="M20" s="1374">
        <v>45614.0</v>
      </c>
      <c r="N20" s="1340">
        <v>1.0</v>
      </c>
      <c r="O20" s="1084">
        <f t="shared" si="2"/>
        <v>0.04761904762</v>
      </c>
      <c r="P20" s="231" t="str">
        <f t="shared" si="16"/>
        <v>#REF!</v>
      </c>
      <c r="Q20" s="1205">
        <v>0.059</v>
      </c>
      <c r="R20" s="1101"/>
      <c r="S20" s="1371" t="s">
        <v>525</v>
      </c>
      <c r="T20" s="1372" t="s">
        <v>2088</v>
      </c>
      <c r="U20" s="1084">
        <f t="shared" si="4"/>
        <v>0.059</v>
      </c>
      <c r="V20" s="1102" t="str">
        <f t="shared" si="5"/>
        <v>#REF!</v>
      </c>
      <c r="W20" s="1102" t="str">
        <f t="shared" si="6"/>
        <v>#REF!</v>
      </c>
      <c r="X20" s="1102" t="str">
        <f t="shared" si="7"/>
        <v>#REF!</v>
      </c>
      <c r="Y20" s="1103">
        <f t="shared" si="8"/>
        <v>0.5238095238</v>
      </c>
      <c r="Z20" s="1104" t="str">
        <f t="shared" si="9"/>
        <v>#REF!</v>
      </c>
      <c r="AA20" s="1085" t="str">
        <f t="shared" si="17"/>
        <v>#REF!</v>
      </c>
      <c r="AB20" s="1085" t="str">
        <f t="shared" si="18"/>
        <v>#REF!</v>
      </c>
      <c r="AC20" s="1105" t="str">
        <f t="shared" si="19"/>
        <v>#REF!</v>
      </c>
      <c r="AD20" s="1105" t="str">
        <f t="shared" si="13"/>
        <v>#REF!</v>
      </c>
      <c r="AE20" s="1105" t="str">
        <f t="shared" si="14"/>
        <v>#REF!</v>
      </c>
      <c r="AF20" s="1106"/>
      <c r="AG20" s="1079"/>
      <c r="AH20" s="1090">
        <f t="shared" si="15"/>
        <v>11</v>
      </c>
      <c r="AI20" s="1090"/>
    </row>
    <row r="21" ht="15.0" customHeight="1">
      <c r="A21" s="1098">
        <v>19.0</v>
      </c>
      <c r="B21" s="1371">
        <v>471739.0</v>
      </c>
      <c r="C21" s="1376" t="s">
        <v>2316</v>
      </c>
      <c r="D21" s="1372" t="s">
        <v>2317</v>
      </c>
      <c r="E21" s="1372" t="s">
        <v>511</v>
      </c>
      <c r="F21" s="1376" t="s">
        <v>512</v>
      </c>
      <c r="G21" s="1376" t="s">
        <v>790</v>
      </c>
      <c r="H21" s="1372" t="s">
        <v>531</v>
      </c>
      <c r="I21" s="1100" t="str">
        <f t="shared" si="1"/>
        <v>#REF!</v>
      </c>
      <c r="J21" s="413">
        <v>11.0</v>
      </c>
      <c r="K21" s="413">
        <v>2024.0</v>
      </c>
      <c r="L21" s="1373">
        <v>45618.0</v>
      </c>
      <c r="M21" s="1374">
        <v>45626.0</v>
      </c>
      <c r="N21" s="1340">
        <v>6.0</v>
      </c>
      <c r="O21" s="1084">
        <f t="shared" si="2"/>
        <v>0.2857142857</v>
      </c>
      <c r="P21" s="231" t="str">
        <f t="shared" si="16"/>
        <v>#REF!</v>
      </c>
      <c r="Q21" s="1205" t="str">
        <f t="shared" ref="Q21:Q80" si="20">P21</f>
        <v>#REF!</v>
      </c>
      <c r="R21" s="1101"/>
      <c r="S21" s="1371" t="s">
        <v>525</v>
      </c>
      <c r="T21" s="1372" t="s">
        <v>2088</v>
      </c>
      <c r="U21" s="1084" t="str">
        <f t="shared" si="4"/>
        <v>#REF!</v>
      </c>
      <c r="V21" s="1102" t="str">
        <f t="shared" si="5"/>
        <v>#REF!</v>
      </c>
      <c r="W21" s="1102" t="str">
        <f t="shared" si="6"/>
        <v>#REF!</v>
      </c>
      <c r="X21" s="1102" t="str">
        <f t="shared" si="7"/>
        <v>#REF!</v>
      </c>
      <c r="Y21" s="1103">
        <f t="shared" si="8"/>
        <v>0.5238095238</v>
      </c>
      <c r="Z21" s="1104" t="str">
        <f t="shared" si="9"/>
        <v>#REF!</v>
      </c>
      <c r="AA21" s="1085" t="str">
        <f t="shared" si="17"/>
        <v>#REF!</v>
      </c>
      <c r="AB21" s="1085" t="str">
        <f t="shared" si="18"/>
        <v>#REF!</v>
      </c>
      <c r="AC21" s="1105" t="str">
        <f t="shared" si="19"/>
        <v>#REF!</v>
      </c>
      <c r="AD21" s="1105" t="str">
        <f t="shared" si="13"/>
        <v>#REF!</v>
      </c>
      <c r="AE21" s="1105" t="str">
        <f t="shared" si="14"/>
        <v>#REF!</v>
      </c>
      <c r="AF21" s="1106"/>
      <c r="AG21" s="1079"/>
      <c r="AH21" s="1090">
        <f t="shared" si="15"/>
        <v>11</v>
      </c>
      <c r="AI21" s="1090"/>
    </row>
    <row r="22" ht="15.0" customHeight="1">
      <c r="A22" s="1107">
        <v>20.0</v>
      </c>
      <c r="B22" s="1367">
        <v>466045.0</v>
      </c>
      <c r="C22" s="1377" t="s">
        <v>1490</v>
      </c>
      <c r="D22" s="1368" t="s">
        <v>1491</v>
      </c>
      <c r="E22" s="1368" t="s">
        <v>511</v>
      </c>
      <c r="F22" s="1377" t="s">
        <v>564</v>
      </c>
      <c r="G22" s="1377" t="s">
        <v>771</v>
      </c>
      <c r="H22" s="1368" t="s">
        <v>612</v>
      </c>
      <c r="I22" s="1100" t="str">
        <f t="shared" si="1"/>
        <v>#REF!</v>
      </c>
      <c r="J22" s="413">
        <v>11.0</v>
      </c>
      <c r="K22" s="1120">
        <v>2024.0</v>
      </c>
      <c r="L22" s="1369">
        <v>45597.0</v>
      </c>
      <c r="M22" s="1370">
        <v>45626.0</v>
      </c>
      <c r="N22" s="1339">
        <v>21.0</v>
      </c>
      <c r="O22" s="1084">
        <f t="shared" si="2"/>
        <v>1</v>
      </c>
      <c r="P22" s="1186">
        <f t="shared" si="16"/>
        <v>1</v>
      </c>
      <c r="Q22" s="1205">
        <f t="shared" si="20"/>
        <v>1</v>
      </c>
      <c r="R22" s="1113"/>
      <c r="S22" s="1367" t="s">
        <v>517</v>
      </c>
      <c r="T22" s="1368" t="s">
        <v>2104</v>
      </c>
      <c r="U22" s="1122">
        <f t="shared" si="4"/>
        <v>1</v>
      </c>
      <c r="V22" s="1103">
        <f t="shared" si="5"/>
        <v>1</v>
      </c>
      <c r="W22" s="1103">
        <f t="shared" si="6"/>
        <v>1</v>
      </c>
      <c r="X22" s="1103">
        <f t="shared" si="7"/>
        <v>1</v>
      </c>
      <c r="Y22" s="1103">
        <f t="shared" si="8"/>
        <v>1</v>
      </c>
      <c r="Z22" s="1104" t="str">
        <f t="shared" si="9"/>
        <v>#REF!</v>
      </c>
      <c r="AA22" s="1115" t="str">
        <f t="shared" si="17"/>
        <v>#REF!</v>
      </c>
      <c r="AB22" s="1115" t="str">
        <f t="shared" si="18"/>
        <v>#REF!</v>
      </c>
      <c r="AC22" s="1116">
        <f t="shared" si="19"/>
        <v>0</v>
      </c>
      <c r="AD22" s="1116" t="str">
        <f t="shared" si="13"/>
        <v>#REF!</v>
      </c>
      <c r="AE22" s="1116" t="str">
        <f t="shared" si="14"/>
        <v>#REF!</v>
      </c>
      <c r="AF22" s="1106"/>
      <c r="AG22" s="600"/>
      <c r="AH22" s="1090">
        <f t="shared" si="15"/>
        <v>21</v>
      </c>
      <c r="AI22" s="1117"/>
    </row>
    <row r="23" ht="15.0" customHeight="1">
      <c r="A23" s="1098">
        <v>21.0</v>
      </c>
      <c r="B23" s="1371">
        <v>468891.0</v>
      </c>
      <c r="C23" s="1376" t="s">
        <v>2242</v>
      </c>
      <c r="D23" s="1372" t="s">
        <v>2243</v>
      </c>
      <c r="E23" s="1372" t="s">
        <v>511</v>
      </c>
      <c r="F23" s="1376" t="s">
        <v>564</v>
      </c>
      <c r="G23" s="1376" t="s">
        <v>787</v>
      </c>
      <c r="H23" s="1372" t="s">
        <v>949</v>
      </c>
      <c r="I23" s="1100" t="str">
        <f t="shared" si="1"/>
        <v>#REF!</v>
      </c>
      <c r="J23" s="413">
        <v>11.0</v>
      </c>
      <c r="K23" s="1120">
        <v>2024.0</v>
      </c>
      <c r="L23" s="1373">
        <v>45597.0</v>
      </c>
      <c r="M23" s="1374">
        <v>45626.0</v>
      </c>
      <c r="N23" s="1340">
        <v>21.0</v>
      </c>
      <c r="O23" s="1084">
        <f t="shared" si="2"/>
        <v>1</v>
      </c>
      <c r="P23" s="1186">
        <f t="shared" si="16"/>
        <v>1</v>
      </c>
      <c r="Q23" s="1205">
        <f t="shared" si="20"/>
        <v>1</v>
      </c>
      <c r="R23" s="1113"/>
      <c r="S23" s="1371" t="s">
        <v>517</v>
      </c>
      <c r="T23" s="1372" t="s">
        <v>2104</v>
      </c>
      <c r="U23" s="1122">
        <f t="shared" si="4"/>
        <v>1</v>
      </c>
      <c r="V23" s="1103">
        <f t="shared" si="5"/>
        <v>1</v>
      </c>
      <c r="W23" s="1103">
        <f t="shared" si="6"/>
        <v>1</v>
      </c>
      <c r="X23" s="1103">
        <f t="shared" si="7"/>
        <v>1</v>
      </c>
      <c r="Y23" s="1103">
        <f t="shared" si="8"/>
        <v>1</v>
      </c>
      <c r="Z23" s="1104" t="str">
        <f t="shared" si="9"/>
        <v>#REF!</v>
      </c>
      <c r="AA23" s="1115" t="str">
        <f t="shared" si="17"/>
        <v>#REF!</v>
      </c>
      <c r="AB23" s="1115" t="str">
        <f t="shared" si="18"/>
        <v>#REF!</v>
      </c>
      <c r="AC23" s="1116">
        <f t="shared" si="19"/>
        <v>0</v>
      </c>
      <c r="AD23" s="1116" t="str">
        <f t="shared" si="13"/>
        <v>#REF!</v>
      </c>
      <c r="AE23" s="1116" t="str">
        <f t="shared" si="14"/>
        <v>#REF!</v>
      </c>
      <c r="AF23" s="1106"/>
      <c r="AG23" s="600"/>
      <c r="AH23" s="1090">
        <f t="shared" si="15"/>
        <v>21</v>
      </c>
      <c r="AI23" s="1117"/>
    </row>
    <row r="24" ht="15.0" customHeight="1">
      <c r="A24" s="1107">
        <v>22.0</v>
      </c>
      <c r="B24" s="1367">
        <v>461353.0</v>
      </c>
      <c r="C24" s="1377" t="s">
        <v>1246</v>
      </c>
      <c r="D24" s="1368" t="s">
        <v>1247</v>
      </c>
      <c r="E24" s="1368" t="s">
        <v>511</v>
      </c>
      <c r="F24" s="1377" t="s">
        <v>546</v>
      </c>
      <c r="G24" s="1377" t="s">
        <v>790</v>
      </c>
      <c r="H24" s="1368" t="s">
        <v>616</v>
      </c>
      <c r="I24" s="1100" t="str">
        <f t="shared" si="1"/>
        <v>#REF!</v>
      </c>
      <c r="J24" s="413">
        <v>11.0</v>
      </c>
      <c r="K24" s="1120">
        <v>2024.0</v>
      </c>
      <c r="L24" s="1369">
        <v>45597.0</v>
      </c>
      <c r="M24" s="1370">
        <v>45626.0</v>
      </c>
      <c r="N24" s="1339">
        <v>21.0</v>
      </c>
      <c r="O24" s="1084">
        <f t="shared" si="2"/>
        <v>1</v>
      </c>
      <c r="P24" s="1186" t="str">
        <f t="shared" si="16"/>
        <v>#REF!</v>
      </c>
      <c r="Q24" s="1205" t="str">
        <f t="shared" si="20"/>
        <v>#REF!</v>
      </c>
      <c r="R24" s="1113"/>
      <c r="S24" s="1367" t="s">
        <v>525</v>
      </c>
      <c r="T24" s="1368" t="s">
        <v>2105</v>
      </c>
      <c r="U24" s="1122" t="str">
        <f t="shared" si="4"/>
        <v>#REF!</v>
      </c>
      <c r="V24" s="1103" t="str">
        <f t="shared" si="5"/>
        <v>#REF!</v>
      </c>
      <c r="W24" s="1103" t="str">
        <f t="shared" si="6"/>
        <v>#REF!</v>
      </c>
      <c r="X24" s="1103" t="str">
        <f t="shared" si="7"/>
        <v>#REF!</v>
      </c>
      <c r="Y24" s="1103">
        <f t="shared" si="8"/>
        <v>1</v>
      </c>
      <c r="Z24" s="1104" t="str">
        <f t="shared" si="9"/>
        <v>#REF!</v>
      </c>
      <c r="AA24" s="1115" t="str">
        <f t="shared" si="17"/>
        <v>#REF!</v>
      </c>
      <c r="AB24" s="1115" t="str">
        <f t="shared" si="18"/>
        <v>#REF!</v>
      </c>
      <c r="AC24" s="1116" t="str">
        <f t="shared" si="19"/>
        <v>#REF!</v>
      </c>
      <c r="AD24" s="1116" t="str">
        <f t="shared" si="13"/>
        <v>#REF!</v>
      </c>
      <c r="AE24" s="1116" t="str">
        <f t="shared" si="14"/>
        <v>#REF!</v>
      </c>
      <c r="AF24" s="1106"/>
      <c r="AG24" s="600"/>
      <c r="AH24" s="1090">
        <f t="shared" si="15"/>
        <v>21</v>
      </c>
      <c r="AI24" s="1117"/>
    </row>
    <row r="25" ht="15.0" customHeight="1">
      <c r="A25" s="1098">
        <v>23.0</v>
      </c>
      <c r="B25" s="1371">
        <v>463387.0</v>
      </c>
      <c r="C25" s="1376" t="s">
        <v>1251</v>
      </c>
      <c r="D25" s="1372" t="s">
        <v>1252</v>
      </c>
      <c r="E25" s="1372" t="s">
        <v>511</v>
      </c>
      <c r="F25" s="1376" t="s">
        <v>512</v>
      </c>
      <c r="G25" s="1376" t="s">
        <v>790</v>
      </c>
      <c r="H25" s="1372" t="s">
        <v>531</v>
      </c>
      <c r="I25" s="1100" t="str">
        <f t="shared" si="1"/>
        <v>#REF!</v>
      </c>
      <c r="J25" s="413">
        <v>11.0</v>
      </c>
      <c r="K25" s="1120">
        <v>2024.0</v>
      </c>
      <c r="L25" s="1373">
        <v>45597.0</v>
      </c>
      <c r="M25" s="1374">
        <v>45626.0</v>
      </c>
      <c r="N25" s="1340">
        <v>21.0</v>
      </c>
      <c r="O25" s="1084">
        <f t="shared" si="2"/>
        <v>1</v>
      </c>
      <c r="P25" s="1186" t="str">
        <f t="shared" si="16"/>
        <v>#REF!</v>
      </c>
      <c r="Q25" s="1205" t="str">
        <f t="shared" si="20"/>
        <v>#REF!</v>
      </c>
      <c r="R25" s="1113"/>
      <c r="S25" s="1371" t="s">
        <v>525</v>
      </c>
      <c r="T25" s="1372" t="s">
        <v>2105</v>
      </c>
      <c r="U25" s="1122" t="str">
        <f t="shared" si="4"/>
        <v>#REF!</v>
      </c>
      <c r="V25" s="1103" t="str">
        <f t="shared" si="5"/>
        <v>#REF!</v>
      </c>
      <c r="W25" s="1103" t="str">
        <f t="shared" si="6"/>
        <v>#REF!</v>
      </c>
      <c r="X25" s="1103" t="str">
        <f t="shared" si="7"/>
        <v>#REF!</v>
      </c>
      <c r="Y25" s="1103">
        <f t="shared" si="8"/>
        <v>1</v>
      </c>
      <c r="Z25" s="1104" t="str">
        <f t="shared" si="9"/>
        <v>#REF!</v>
      </c>
      <c r="AA25" s="1115" t="str">
        <f t="shared" si="17"/>
        <v>#REF!</v>
      </c>
      <c r="AB25" s="1115" t="str">
        <f t="shared" si="18"/>
        <v>#REF!</v>
      </c>
      <c r="AC25" s="1116" t="str">
        <f t="shared" si="19"/>
        <v>#REF!</v>
      </c>
      <c r="AD25" s="1116" t="str">
        <f t="shared" si="13"/>
        <v>#REF!</v>
      </c>
      <c r="AE25" s="1116" t="str">
        <f t="shared" si="14"/>
        <v>#REF!</v>
      </c>
      <c r="AF25" s="1106"/>
      <c r="AG25" s="600"/>
      <c r="AH25" s="1090">
        <f t="shared" si="15"/>
        <v>21</v>
      </c>
      <c r="AI25" s="1117"/>
    </row>
    <row r="26" ht="15.0" customHeight="1">
      <c r="A26" s="1107">
        <v>24.0</v>
      </c>
      <c r="B26" s="1371">
        <v>465487.0</v>
      </c>
      <c r="C26" s="1376" t="s">
        <v>1582</v>
      </c>
      <c r="D26" s="1372" t="s">
        <v>1583</v>
      </c>
      <c r="E26" s="1372" t="s">
        <v>511</v>
      </c>
      <c r="F26" s="1376" t="s">
        <v>546</v>
      </c>
      <c r="G26" s="1376" t="s">
        <v>790</v>
      </c>
      <c r="H26" s="1372" t="s">
        <v>616</v>
      </c>
      <c r="I26" s="1100" t="str">
        <f t="shared" si="1"/>
        <v>#REF!</v>
      </c>
      <c r="J26" s="413">
        <v>11.0</v>
      </c>
      <c r="K26" s="413">
        <v>2024.0</v>
      </c>
      <c r="L26" s="1373">
        <v>45597.0</v>
      </c>
      <c r="M26" s="1374">
        <v>45626.0</v>
      </c>
      <c r="N26" s="1340">
        <v>21.0</v>
      </c>
      <c r="O26" s="1084">
        <f t="shared" si="2"/>
        <v>1</v>
      </c>
      <c r="P26" s="231" t="str">
        <f t="shared" si="16"/>
        <v>#REF!</v>
      </c>
      <c r="Q26" s="1205" t="str">
        <f t="shared" si="20"/>
        <v>#REF!</v>
      </c>
      <c r="R26" s="1101"/>
      <c r="S26" s="1371" t="s">
        <v>525</v>
      </c>
      <c r="T26" s="1372" t="s">
        <v>2105</v>
      </c>
      <c r="U26" s="1084" t="str">
        <f t="shared" si="4"/>
        <v>#REF!</v>
      </c>
      <c r="V26" s="1102" t="str">
        <f t="shared" si="5"/>
        <v>#REF!</v>
      </c>
      <c r="W26" s="1102" t="str">
        <f t="shared" si="6"/>
        <v>#REF!</v>
      </c>
      <c r="X26" s="1102" t="str">
        <f t="shared" si="7"/>
        <v>#REF!</v>
      </c>
      <c r="Y26" s="1103">
        <f t="shared" si="8"/>
        <v>1</v>
      </c>
      <c r="Z26" s="1104" t="str">
        <f t="shared" si="9"/>
        <v>#REF!</v>
      </c>
      <c r="AA26" s="1085" t="str">
        <f t="shared" si="17"/>
        <v>#REF!</v>
      </c>
      <c r="AB26" s="1085" t="str">
        <f t="shared" si="18"/>
        <v>#REF!</v>
      </c>
      <c r="AC26" s="1105" t="str">
        <f t="shared" si="19"/>
        <v>#REF!</v>
      </c>
      <c r="AD26" s="1105" t="str">
        <f t="shared" si="13"/>
        <v>#REF!</v>
      </c>
      <c r="AE26" s="1105" t="str">
        <f t="shared" si="14"/>
        <v>#REF!</v>
      </c>
      <c r="AF26" s="1106"/>
      <c r="AG26" s="1079"/>
      <c r="AH26" s="1090">
        <f t="shared" si="15"/>
        <v>21</v>
      </c>
      <c r="AI26" s="1090"/>
    </row>
    <row r="27" ht="15.0" customHeight="1">
      <c r="A27" s="1098">
        <v>25.0</v>
      </c>
      <c r="B27" s="1371">
        <v>465625.0</v>
      </c>
      <c r="C27" s="1376" t="s">
        <v>1259</v>
      </c>
      <c r="D27" s="1372" t="s">
        <v>1260</v>
      </c>
      <c r="E27" s="1372" t="s">
        <v>511</v>
      </c>
      <c r="F27" s="1376" t="s">
        <v>512</v>
      </c>
      <c r="G27" s="1376" t="s">
        <v>771</v>
      </c>
      <c r="H27" s="1372" t="s">
        <v>541</v>
      </c>
      <c r="I27" s="1100" t="str">
        <f t="shared" si="1"/>
        <v>#REF!</v>
      </c>
      <c r="J27" s="413">
        <v>11.0</v>
      </c>
      <c r="K27" s="413">
        <v>2024.0</v>
      </c>
      <c r="L27" s="1373">
        <v>45597.0</v>
      </c>
      <c r="M27" s="1374">
        <v>45626.0</v>
      </c>
      <c r="N27" s="1340">
        <v>21.0</v>
      </c>
      <c r="O27" s="1084">
        <f t="shared" si="2"/>
        <v>1</v>
      </c>
      <c r="P27" s="231" t="str">
        <f t="shared" si="16"/>
        <v>#REF!</v>
      </c>
      <c r="Q27" s="1205" t="str">
        <f t="shared" si="20"/>
        <v>#REF!</v>
      </c>
      <c r="R27" s="1101"/>
      <c r="S27" s="1371" t="s">
        <v>525</v>
      </c>
      <c r="T27" s="1372" t="s">
        <v>2105</v>
      </c>
      <c r="U27" s="1084" t="str">
        <f t="shared" si="4"/>
        <v>#REF!</v>
      </c>
      <c r="V27" s="1102" t="str">
        <f t="shared" si="5"/>
        <v>#REF!</v>
      </c>
      <c r="W27" s="1102" t="str">
        <f t="shared" si="6"/>
        <v>#REF!</v>
      </c>
      <c r="X27" s="1102" t="str">
        <f t="shared" si="7"/>
        <v>#REF!</v>
      </c>
      <c r="Y27" s="1103">
        <f t="shared" si="8"/>
        <v>1</v>
      </c>
      <c r="Z27" s="1104" t="str">
        <f t="shared" si="9"/>
        <v>#REF!</v>
      </c>
      <c r="AA27" s="1085" t="str">
        <f t="shared" si="17"/>
        <v>#REF!</v>
      </c>
      <c r="AB27" s="1085" t="str">
        <f t="shared" si="18"/>
        <v>#REF!</v>
      </c>
      <c r="AC27" s="1105" t="str">
        <f t="shared" si="19"/>
        <v>#REF!</v>
      </c>
      <c r="AD27" s="1105" t="str">
        <f t="shared" si="13"/>
        <v>#REF!</v>
      </c>
      <c r="AE27" s="1105" t="str">
        <f t="shared" si="14"/>
        <v>#REF!</v>
      </c>
      <c r="AF27" s="1106"/>
      <c r="AG27" s="1079"/>
      <c r="AH27" s="1090">
        <f t="shared" si="15"/>
        <v>21</v>
      </c>
      <c r="AI27" s="1090"/>
    </row>
    <row r="28" ht="15.0" customHeight="1">
      <c r="A28" s="1107">
        <v>26.0</v>
      </c>
      <c r="B28" s="1371">
        <v>466041.0</v>
      </c>
      <c r="C28" s="1376" t="s">
        <v>1495</v>
      </c>
      <c r="D28" s="1372" t="s">
        <v>1496</v>
      </c>
      <c r="E28" s="1372" t="s">
        <v>511</v>
      </c>
      <c r="F28" s="1376" t="s">
        <v>564</v>
      </c>
      <c r="G28" s="1376" t="s">
        <v>771</v>
      </c>
      <c r="H28" s="1372" t="s">
        <v>612</v>
      </c>
      <c r="I28" s="1100" t="str">
        <f t="shared" si="1"/>
        <v>#REF!</v>
      </c>
      <c r="J28" s="413">
        <v>11.0</v>
      </c>
      <c r="K28" s="413">
        <v>2024.0</v>
      </c>
      <c r="L28" s="1373">
        <v>45597.0</v>
      </c>
      <c r="M28" s="1374">
        <v>45626.0</v>
      </c>
      <c r="N28" s="1340">
        <v>21.0</v>
      </c>
      <c r="O28" s="1084">
        <f t="shared" si="2"/>
        <v>1</v>
      </c>
      <c r="P28" s="231" t="str">
        <f t="shared" si="16"/>
        <v>#REF!</v>
      </c>
      <c r="Q28" s="1205" t="str">
        <f t="shared" si="20"/>
        <v>#REF!</v>
      </c>
      <c r="R28" s="1101"/>
      <c r="S28" s="1371" t="s">
        <v>525</v>
      </c>
      <c r="T28" s="1372" t="s">
        <v>2105</v>
      </c>
      <c r="U28" s="1084" t="str">
        <f t="shared" si="4"/>
        <v>#REF!</v>
      </c>
      <c r="V28" s="1102" t="str">
        <f t="shared" si="5"/>
        <v>#REF!</v>
      </c>
      <c r="W28" s="1102" t="str">
        <f t="shared" si="6"/>
        <v>#REF!</v>
      </c>
      <c r="X28" s="1102" t="str">
        <f t="shared" si="7"/>
        <v>#REF!</v>
      </c>
      <c r="Y28" s="1103">
        <f t="shared" si="8"/>
        <v>1</v>
      </c>
      <c r="Z28" s="1104" t="str">
        <f t="shared" si="9"/>
        <v>#REF!</v>
      </c>
      <c r="AA28" s="1085" t="str">
        <f t="shared" si="17"/>
        <v>#REF!</v>
      </c>
      <c r="AB28" s="1085" t="str">
        <f t="shared" si="18"/>
        <v>#REF!</v>
      </c>
      <c r="AC28" s="1105" t="str">
        <f t="shared" si="19"/>
        <v>#REF!</v>
      </c>
      <c r="AD28" s="1105" t="str">
        <f t="shared" si="13"/>
        <v>#REF!</v>
      </c>
      <c r="AE28" s="1105" t="str">
        <f t="shared" si="14"/>
        <v>#REF!</v>
      </c>
      <c r="AF28" s="1106"/>
      <c r="AG28" s="1079"/>
      <c r="AH28" s="1090">
        <f t="shared" si="15"/>
        <v>21</v>
      </c>
      <c r="AI28" s="1090"/>
    </row>
    <row r="29" ht="15.0" customHeight="1">
      <c r="A29" s="1098">
        <v>27.0</v>
      </c>
      <c r="B29" s="1371">
        <v>467513.0</v>
      </c>
      <c r="C29" s="1376" t="s">
        <v>2146</v>
      </c>
      <c r="D29" s="1372" t="s">
        <v>2147</v>
      </c>
      <c r="E29" s="1372" t="s">
        <v>511</v>
      </c>
      <c r="F29" s="1376" t="s">
        <v>512</v>
      </c>
      <c r="G29" s="1376" t="s">
        <v>771</v>
      </c>
      <c r="H29" s="1372" t="s">
        <v>541</v>
      </c>
      <c r="I29" s="1100" t="str">
        <f t="shared" si="1"/>
        <v>#REF!</v>
      </c>
      <c r="J29" s="413">
        <v>11.0</v>
      </c>
      <c r="K29" s="413">
        <v>2024.0</v>
      </c>
      <c r="L29" s="1373">
        <v>45597.0</v>
      </c>
      <c r="M29" s="1374">
        <v>45626.0</v>
      </c>
      <c r="N29" s="1340">
        <v>21.0</v>
      </c>
      <c r="O29" s="1084">
        <f t="shared" si="2"/>
        <v>1</v>
      </c>
      <c r="P29" s="231" t="str">
        <f t="shared" si="16"/>
        <v>#REF!</v>
      </c>
      <c r="Q29" s="1205" t="str">
        <f t="shared" si="20"/>
        <v>#REF!</v>
      </c>
      <c r="R29" s="1101"/>
      <c r="S29" s="1371" t="s">
        <v>525</v>
      </c>
      <c r="T29" s="1372" t="s">
        <v>2105</v>
      </c>
      <c r="U29" s="1084" t="str">
        <f t="shared" si="4"/>
        <v>#REF!</v>
      </c>
      <c r="V29" s="1102" t="str">
        <f t="shared" si="5"/>
        <v>#REF!</v>
      </c>
      <c r="W29" s="1102" t="str">
        <f t="shared" si="6"/>
        <v>#REF!</v>
      </c>
      <c r="X29" s="1102" t="str">
        <f t="shared" si="7"/>
        <v>#REF!</v>
      </c>
      <c r="Y29" s="1103">
        <f t="shared" si="8"/>
        <v>1</v>
      </c>
      <c r="Z29" s="1104" t="str">
        <f t="shared" si="9"/>
        <v>#REF!</v>
      </c>
      <c r="AA29" s="1085" t="str">
        <f t="shared" si="17"/>
        <v>#REF!</v>
      </c>
      <c r="AB29" s="1085" t="str">
        <f t="shared" si="18"/>
        <v>#REF!</v>
      </c>
      <c r="AC29" s="1105" t="str">
        <f t="shared" si="19"/>
        <v>#REF!</v>
      </c>
      <c r="AD29" s="1105" t="str">
        <f t="shared" si="13"/>
        <v>#REF!</v>
      </c>
      <c r="AE29" s="1105" t="str">
        <f t="shared" si="14"/>
        <v>#REF!</v>
      </c>
      <c r="AF29" s="1106"/>
      <c r="AG29" s="1079"/>
      <c r="AH29" s="1090">
        <f t="shared" si="15"/>
        <v>21</v>
      </c>
      <c r="AI29" s="1090"/>
    </row>
    <row r="30" ht="15.0" customHeight="1">
      <c r="A30" s="1107">
        <v>28.0</v>
      </c>
      <c r="B30" s="1367">
        <v>273673.0</v>
      </c>
      <c r="C30" s="1377" t="s">
        <v>2256</v>
      </c>
      <c r="D30" s="1368" t="s">
        <v>2257</v>
      </c>
      <c r="E30" s="1368" t="s">
        <v>511</v>
      </c>
      <c r="F30" s="1377" t="s">
        <v>512</v>
      </c>
      <c r="G30" s="1377" t="s">
        <v>771</v>
      </c>
      <c r="H30" s="1368" t="s">
        <v>541</v>
      </c>
      <c r="I30" s="1100">
        <v>0.62</v>
      </c>
      <c r="J30" s="413">
        <v>11.0</v>
      </c>
      <c r="K30" s="413">
        <v>2024.0</v>
      </c>
      <c r="L30" s="1369">
        <v>45597.0</v>
      </c>
      <c r="M30" s="1370">
        <v>45626.0</v>
      </c>
      <c r="N30" s="1339">
        <v>21.0</v>
      </c>
      <c r="O30" s="1084">
        <f t="shared" si="2"/>
        <v>1</v>
      </c>
      <c r="P30" s="231">
        <f t="shared" si="16"/>
        <v>1</v>
      </c>
      <c r="Q30" s="1375">
        <f t="shared" si="20"/>
        <v>1</v>
      </c>
      <c r="R30" s="1101"/>
      <c r="S30" s="1367" t="s">
        <v>517</v>
      </c>
      <c r="T30" s="1368" t="s">
        <v>2259</v>
      </c>
      <c r="U30" s="1084">
        <f t="shared" si="4"/>
        <v>1</v>
      </c>
      <c r="V30" s="1102">
        <f t="shared" si="5"/>
        <v>1</v>
      </c>
      <c r="W30" s="1102">
        <f t="shared" si="6"/>
        <v>1</v>
      </c>
      <c r="X30" s="1102">
        <f t="shared" si="7"/>
        <v>1</v>
      </c>
      <c r="Y30" s="1103">
        <f t="shared" si="8"/>
        <v>1</v>
      </c>
      <c r="Z30" s="1104" t="str">
        <f t="shared" si="9"/>
        <v>#REF!</v>
      </c>
      <c r="AA30" s="1085" t="str">
        <f t="shared" si="17"/>
        <v>#REF!</v>
      </c>
      <c r="AB30" s="1085" t="str">
        <f t="shared" si="18"/>
        <v>#REF!</v>
      </c>
      <c r="AC30" s="1105">
        <f t="shared" si="19"/>
        <v>0</v>
      </c>
      <c r="AD30" s="1105" t="str">
        <f t="shared" si="13"/>
        <v>#REF!</v>
      </c>
      <c r="AE30" s="1105" t="str">
        <f t="shared" si="14"/>
        <v>#REF!</v>
      </c>
      <c r="AF30" s="1106"/>
      <c r="AG30" s="1079"/>
      <c r="AH30" s="1090">
        <f t="shared" si="15"/>
        <v>21</v>
      </c>
      <c r="AI30" s="1090"/>
    </row>
    <row r="31" ht="15.0" customHeight="1">
      <c r="A31" s="1098">
        <v>29.0</v>
      </c>
      <c r="B31" s="1367">
        <v>471339.0</v>
      </c>
      <c r="C31" s="1377" t="s">
        <v>2263</v>
      </c>
      <c r="D31" s="1368" t="s">
        <v>2264</v>
      </c>
      <c r="E31" s="1368" t="s">
        <v>511</v>
      </c>
      <c r="F31" s="1377" t="s">
        <v>564</v>
      </c>
      <c r="G31" s="1377" t="s">
        <v>790</v>
      </c>
      <c r="H31" s="1368" t="s">
        <v>565</v>
      </c>
      <c r="I31" s="1100" t="str">
        <f t="shared" ref="I31:I34" si="21">VLOOKUP(H31,NLTC!$C$5:$D$28,2,0)</f>
        <v>#REF!</v>
      </c>
      <c r="J31" s="413">
        <v>11.0</v>
      </c>
      <c r="K31" s="413">
        <v>2024.0</v>
      </c>
      <c r="L31" s="1369">
        <v>45597.0</v>
      </c>
      <c r="M31" s="1370">
        <v>45626.0</v>
      </c>
      <c r="N31" s="1339">
        <v>21.0</v>
      </c>
      <c r="O31" s="1084">
        <f t="shared" si="2"/>
        <v>1</v>
      </c>
      <c r="P31" s="231">
        <f t="shared" si="16"/>
        <v>1</v>
      </c>
      <c r="Q31" s="1375">
        <f t="shared" si="20"/>
        <v>1</v>
      </c>
      <c r="R31" s="1101"/>
      <c r="S31" s="1367" t="s">
        <v>517</v>
      </c>
      <c r="T31" s="1368" t="s">
        <v>2262</v>
      </c>
      <c r="U31" s="1084">
        <f t="shared" si="4"/>
        <v>1</v>
      </c>
      <c r="V31" s="1102">
        <f t="shared" si="5"/>
        <v>1</v>
      </c>
      <c r="W31" s="1102">
        <f t="shared" si="6"/>
        <v>1</v>
      </c>
      <c r="X31" s="1102">
        <f t="shared" si="7"/>
        <v>1</v>
      </c>
      <c r="Y31" s="1103">
        <f t="shared" si="8"/>
        <v>1</v>
      </c>
      <c r="Z31" s="1104" t="str">
        <f t="shared" si="9"/>
        <v>#REF!</v>
      </c>
      <c r="AA31" s="1085" t="str">
        <f t="shared" si="17"/>
        <v>#REF!</v>
      </c>
      <c r="AB31" s="1085" t="str">
        <f t="shared" si="18"/>
        <v>#REF!</v>
      </c>
      <c r="AC31" s="1105">
        <f t="shared" si="19"/>
        <v>0</v>
      </c>
      <c r="AD31" s="1105" t="str">
        <f t="shared" si="13"/>
        <v>#REF!</v>
      </c>
      <c r="AE31" s="1105" t="str">
        <f t="shared" si="14"/>
        <v>#REF!</v>
      </c>
      <c r="AF31" s="1106"/>
      <c r="AG31" s="1079"/>
      <c r="AH31" s="1090">
        <f t="shared" si="15"/>
        <v>21</v>
      </c>
      <c r="AI31" s="1090"/>
    </row>
    <row r="32" ht="15.0" customHeight="1">
      <c r="A32" s="1107">
        <v>30.0</v>
      </c>
      <c r="B32" s="1371">
        <v>471337.0</v>
      </c>
      <c r="C32" s="1376" t="s">
        <v>2265</v>
      </c>
      <c r="D32" s="1372" t="s">
        <v>2266</v>
      </c>
      <c r="E32" s="1372" t="s">
        <v>511</v>
      </c>
      <c r="F32" s="1376" t="s">
        <v>564</v>
      </c>
      <c r="G32" s="1376" t="s">
        <v>790</v>
      </c>
      <c r="H32" s="1372" t="s">
        <v>565</v>
      </c>
      <c r="I32" s="1100" t="str">
        <f t="shared" si="21"/>
        <v>#REF!</v>
      </c>
      <c r="J32" s="413">
        <v>11.0</v>
      </c>
      <c r="K32" s="1120">
        <v>2024.0</v>
      </c>
      <c r="L32" s="1373">
        <v>45597.0</v>
      </c>
      <c r="M32" s="1374">
        <v>45626.0</v>
      </c>
      <c r="N32" s="1340">
        <v>21.0</v>
      </c>
      <c r="O32" s="1084">
        <f t="shared" si="2"/>
        <v>1</v>
      </c>
      <c r="P32" s="231">
        <f t="shared" si="16"/>
        <v>1</v>
      </c>
      <c r="Q32" s="1375">
        <f t="shared" si="20"/>
        <v>1</v>
      </c>
      <c r="R32" s="1113"/>
      <c r="S32" s="1371" t="s">
        <v>517</v>
      </c>
      <c r="T32" s="1372" t="s">
        <v>2262</v>
      </c>
      <c r="U32" s="1122">
        <f t="shared" si="4"/>
        <v>1</v>
      </c>
      <c r="V32" s="1102">
        <f t="shared" si="5"/>
        <v>1</v>
      </c>
      <c r="W32" s="1103">
        <f t="shared" si="6"/>
        <v>1</v>
      </c>
      <c r="X32" s="1103">
        <f t="shared" si="7"/>
        <v>1</v>
      </c>
      <c r="Y32" s="1103">
        <f t="shared" si="8"/>
        <v>1</v>
      </c>
      <c r="Z32" s="1126" t="str">
        <f t="shared" si="9"/>
        <v>#REF!</v>
      </c>
      <c r="AA32" s="1115" t="str">
        <f t="shared" si="17"/>
        <v>#REF!</v>
      </c>
      <c r="AB32" s="1115" t="str">
        <f t="shared" si="18"/>
        <v>#REF!</v>
      </c>
      <c r="AC32" s="1105">
        <f t="shared" si="19"/>
        <v>0</v>
      </c>
      <c r="AD32" s="1116" t="str">
        <f t="shared" si="13"/>
        <v>#REF!</v>
      </c>
      <c r="AE32" s="1116" t="str">
        <f t="shared" si="14"/>
        <v>#REF!</v>
      </c>
      <c r="AF32" s="1106"/>
      <c r="AG32" s="1216"/>
      <c r="AH32" s="1090">
        <f t="shared" si="15"/>
        <v>21</v>
      </c>
      <c r="AI32" s="1139"/>
    </row>
    <row r="33" ht="15.0" customHeight="1">
      <c r="A33" s="1098">
        <v>31.0</v>
      </c>
      <c r="B33" s="1371">
        <v>471323.0</v>
      </c>
      <c r="C33" s="1376" t="s">
        <v>2267</v>
      </c>
      <c r="D33" s="1372" t="s">
        <v>2268</v>
      </c>
      <c r="E33" s="1372" t="s">
        <v>511</v>
      </c>
      <c r="F33" s="1376" t="s">
        <v>512</v>
      </c>
      <c r="G33" s="1376" t="s">
        <v>795</v>
      </c>
      <c r="H33" s="1372" t="s">
        <v>641</v>
      </c>
      <c r="I33" s="1100" t="str">
        <f t="shared" si="21"/>
        <v>#REF!</v>
      </c>
      <c r="J33" s="413">
        <v>11.0</v>
      </c>
      <c r="K33" s="437">
        <v>2024.0</v>
      </c>
      <c r="L33" s="1373">
        <v>45597.0</v>
      </c>
      <c r="M33" s="1374">
        <v>45626.0</v>
      </c>
      <c r="N33" s="1340">
        <v>21.0</v>
      </c>
      <c r="O33" s="1084">
        <f t="shared" si="2"/>
        <v>1</v>
      </c>
      <c r="P33" s="231">
        <f t="shared" si="16"/>
        <v>1</v>
      </c>
      <c r="Q33" s="1375">
        <f t="shared" si="20"/>
        <v>1</v>
      </c>
      <c r="R33" s="1111"/>
      <c r="S33" s="1371" t="s">
        <v>517</v>
      </c>
      <c r="T33" s="1372" t="s">
        <v>2262</v>
      </c>
      <c r="U33" s="1084">
        <f t="shared" si="4"/>
        <v>1</v>
      </c>
      <c r="V33" s="1102">
        <f t="shared" si="5"/>
        <v>1</v>
      </c>
      <c r="W33" s="1102">
        <f t="shared" si="6"/>
        <v>1</v>
      </c>
      <c r="X33" s="1102">
        <f t="shared" si="7"/>
        <v>1</v>
      </c>
      <c r="Y33" s="1103">
        <f t="shared" si="8"/>
        <v>1</v>
      </c>
      <c r="Z33" s="1104" t="str">
        <f t="shared" si="9"/>
        <v>#REF!</v>
      </c>
      <c r="AA33" s="1085" t="str">
        <f t="shared" si="17"/>
        <v>#REF!</v>
      </c>
      <c r="AB33" s="1115" t="str">
        <f t="shared" si="18"/>
        <v>#REF!</v>
      </c>
      <c r="AC33" s="1105">
        <f t="shared" si="19"/>
        <v>0</v>
      </c>
      <c r="AD33" s="1116" t="str">
        <f t="shared" si="13"/>
        <v>#REF!</v>
      </c>
      <c r="AE33" s="1105" t="str">
        <f t="shared" si="14"/>
        <v>#REF!</v>
      </c>
      <c r="AF33" s="541"/>
      <c r="AG33" s="1079"/>
      <c r="AH33" s="1090">
        <f t="shared" si="15"/>
        <v>21</v>
      </c>
      <c r="AI33" s="1090"/>
    </row>
    <row r="34" ht="15.0" customHeight="1">
      <c r="A34" s="1107">
        <v>32.0</v>
      </c>
      <c r="B34" s="1371">
        <v>471317.0</v>
      </c>
      <c r="C34" s="1376" t="s">
        <v>2260</v>
      </c>
      <c r="D34" s="1372" t="s">
        <v>2261</v>
      </c>
      <c r="E34" s="1372" t="s">
        <v>511</v>
      </c>
      <c r="F34" s="1376" t="s">
        <v>512</v>
      </c>
      <c r="G34" s="1376" t="s">
        <v>795</v>
      </c>
      <c r="H34" s="1372" t="s">
        <v>641</v>
      </c>
      <c r="I34" s="1100" t="str">
        <f t="shared" si="21"/>
        <v>#REF!</v>
      </c>
      <c r="J34" s="413">
        <v>11.0</v>
      </c>
      <c r="K34" s="413">
        <v>2024.0</v>
      </c>
      <c r="L34" s="1373">
        <v>45597.0</v>
      </c>
      <c r="M34" s="1374">
        <v>45626.0</v>
      </c>
      <c r="N34" s="1340">
        <v>21.0</v>
      </c>
      <c r="O34" s="1084">
        <f t="shared" si="2"/>
        <v>1</v>
      </c>
      <c r="P34" s="231">
        <f t="shared" si="16"/>
        <v>1</v>
      </c>
      <c r="Q34" s="1375">
        <f t="shared" si="20"/>
        <v>1</v>
      </c>
      <c r="R34" s="1101"/>
      <c r="S34" s="1371" t="s">
        <v>517</v>
      </c>
      <c r="T34" s="1372" t="s">
        <v>2262</v>
      </c>
      <c r="U34" s="1084">
        <f t="shared" si="4"/>
        <v>1</v>
      </c>
      <c r="V34" s="1102">
        <f t="shared" si="5"/>
        <v>1</v>
      </c>
      <c r="W34" s="1102">
        <f t="shared" si="6"/>
        <v>1</v>
      </c>
      <c r="X34" s="1102">
        <f t="shared" si="7"/>
        <v>1</v>
      </c>
      <c r="Y34" s="1103">
        <f t="shared" si="8"/>
        <v>1</v>
      </c>
      <c r="Z34" s="1104" t="str">
        <f t="shared" si="9"/>
        <v>#REF!</v>
      </c>
      <c r="AA34" s="1085" t="str">
        <f t="shared" si="17"/>
        <v>#REF!</v>
      </c>
      <c r="AB34" s="1085" t="str">
        <f t="shared" si="18"/>
        <v>#REF!</v>
      </c>
      <c r="AC34" s="1105">
        <f t="shared" si="19"/>
        <v>0</v>
      </c>
      <c r="AD34" s="1116" t="str">
        <f t="shared" si="13"/>
        <v>#REF!</v>
      </c>
      <c r="AE34" s="1105" t="str">
        <f t="shared" si="14"/>
        <v>#REF!</v>
      </c>
      <c r="AF34" s="1106"/>
      <c r="AG34" s="1079"/>
      <c r="AH34" s="1090">
        <f t="shared" si="15"/>
        <v>21</v>
      </c>
      <c r="AI34" s="1090"/>
    </row>
    <row r="35" ht="15.0" customHeight="1">
      <c r="A35" s="1098">
        <v>33.0</v>
      </c>
      <c r="B35" s="1371">
        <v>472137.0</v>
      </c>
      <c r="C35" s="1376" t="s">
        <v>2325</v>
      </c>
      <c r="D35" s="1372" t="s">
        <v>2326</v>
      </c>
      <c r="E35" s="1372" t="s">
        <v>511</v>
      </c>
      <c r="F35" s="1376" t="s">
        <v>546</v>
      </c>
      <c r="G35" s="1376" t="s">
        <v>665</v>
      </c>
      <c r="H35" s="1372" t="s">
        <v>556</v>
      </c>
      <c r="I35" s="1100">
        <v>1.24</v>
      </c>
      <c r="J35" s="413">
        <v>11.0</v>
      </c>
      <c r="K35" s="413">
        <v>2024.0</v>
      </c>
      <c r="L35" s="1373">
        <v>45615.0</v>
      </c>
      <c r="M35" s="1374">
        <v>45626.0</v>
      </c>
      <c r="N35" s="1340">
        <v>9.0</v>
      </c>
      <c r="O35" s="1084">
        <f t="shared" si="2"/>
        <v>0.4285714286</v>
      </c>
      <c r="P35" s="231">
        <f t="shared" si="16"/>
        <v>0.429</v>
      </c>
      <c r="Q35" s="1375">
        <f t="shared" si="20"/>
        <v>0.429</v>
      </c>
      <c r="R35" s="1101"/>
      <c r="S35" s="1371" t="s">
        <v>517</v>
      </c>
      <c r="T35" s="1372" t="s">
        <v>2262</v>
      </c>
      <c r="U35" s="1084">
        <f t="shared" si="4"/>
        <v>0.429</v>
      </c>
      <c r="V35" s="1102">
        <f t="shared" si="5"/>
        <v>0.429</v>
      </c>
      <c r="W35" s="1102">
        <f t="shared" si="6"/>
        <v>0.429</v>
      </c>
      <c r="X35" s="1102">
        <f t="shared" si="7"/>
        <v>1</v>
      </c>
      <c r="Y35" s="1103">
        <f t="shared" si="8"/>
        <v>0.4285714286</v>
      </c>
      <c r="Z35" s="1104" t="str">
        <f t="shared" si="9"/>
        <v>#REF!</v>
      </c>
      <c r="AA35" s="1085" t="str">
        <f t="shared" si="17"/>
        <v>#REF!</v>
      </c>
      <c r="AB35" s="1085" t="str">
        <f t="shared" si="18"/>
        <v>#REF!</v>
      </c>
      <c r="AC35" s="1105">
        <f t="shared" si="19"/>
        <v>0</v>
      </c>
      <c r="AD35" s="1116" t="str">
        <f t="shared" si="13"/>
        <v>#REF!</v>
      </c>
      <c r="AE35" s="1105" t="str">
        <f t="shared" si="14"/>
        <v>#REF!</v>
      </c>
      <c r="AF35" s="1106"/>
      <c r="AG35" s="1216"/>
      <c r="AH35" s="1090">
        <f t="shared" si="15"/>
        <v>9</v>
      </c>
      <c r="AI35" s="1117"/>
    </row>
    <row r="36" ht="15.0" customHeight="1">
      <c r="A36" s="1107">
        <v>34.0</v>
      </c>
      <c r="B36" s="1371">
        <v>472133.0</v>
      </c>
      <c r="C36" s="1376" t="s">
        <v>2327</v>
      </c>
      <c r="D36" s="1372" t="s">
        <v>2328</v>
      </c>
      <c r="E36" s="1372" t="s">
        <v>511</v>
      </c>
      <c r="F36" s="1376" t="s">
        <v>564</v>
      </c>
      <c r="G36" s="1376" t="s">
        <v>665</v>
      </c>
      <c r="H36" s="1372" t="s">
        <v>925</v>
      </c>
      <c r="I36" s="1100" t="str">
        <f t="shared" ref="I36:I57" si="22">VLOOKUP(H36,NLTC!$C$5:$D$28,2,0)</f>
        <v>#REF!</v>
      </c>
      <c r="J36" s="413">
        <v>11.0</v>
      </c>
      <c r="K36" s="413">
        <v>2024.0</v>
      </c>
      <c r="L36" s="1373">
        <v>45616.0</v>
      </c>
      <c r="M36" s="1374">
        <v>45626.0</v>
      </c>
      <c r="N36" s="1340">
        <v>8.0</v>
      </c>
      <c r="O36" s="1084">
        <f t="shared" si="2"/>
        <v>0.380952381</v>
      </c>
      <c r="P36" s="231">
        <f t="shared" si="16"/>
        <v>0.381</v>
      </c>
      <c r="Q36" s="1375">
        <f t="shared" si="20"/>
        <v>0.381</v>
      </c>
      <c r="R36" s="1101"/>
      <c r="S36" s="1371" t="s">
        <v>517</v>
      </c>
      <c r="T36" s="1372" t="s">
        <v>2262</v>
      </c>
      <c r="U36" s="1084">
        <f t="shared" si="4"/>
        <v>0.381</v>
      </c>
      <c r="V36" s="1102">
        <f t="shared" si="5"/>
        <v>0.381</v>
      </c>
      <c r="W36" s="1102">
        <f t="shared" si="6"/>
        <v>0.381</v>
      </c>
      <c r="X36" s="1102">
        <f t="shared" si="7"/>
        <v>1</v>
      </c>
      <c r="Y36" s="1103">
        <f t="shared" si="8"/>
        <v>0.380952381</v>
      </c>
      <c r="Z36" s="1104" t="str">
        <f t="shared" si="9"/>
        <v>#REF!</v>
      </c>
      <c r="AA36" s="1085" t="str">
        <f t="shared" si="17"/>
        <v>#REF!</v>
      </c>
      <c r="AB36" s="1085" t="str">
        <f t="shared" si="18"/>
        <v>#REF!</v>
      </c>
      <c r="AC36" s="1105">
        <f t="shared" si="19"/>
        <v>0</v>
      </c>
      <c r="AD36" s="1116" t="str">
        <f t="shared" si="13"/>
        <v>#REF!</v>
      </c>
      <c r="AE36" s="1105" t="str">
        <f t="shared" si="14"/>
        <v>#REF!</v>
      </c>
      <c r="AF36" s="1106"/>
      <c r="AG36" s="1079"/>
      <c r="AH36" s="1090">
        <f t="shared" si="15"/>
        <v>8</v>
      </c>
      <c r="AI36" s="1090"/>
    </row>
    <row r="37" ht="15.0" customHeight="1">
      <c r="A37" s="1098">
        <v>35.0</v>
      </c>
      <c r="B37" s="1371">
        <v>472135.0</v>
      </c>
      <c r="C37" s="1376" t="s">
        <v>2329</v>
      </c>
      <c r="D37" s="1372" t="s">
        <v>2330</v>
      </c>
      <c r="E37" s="1372" t="s">
        <v>511</v>
      </c>
      <c r="F37" s="1376" t="s">
        <v>564</v>
      </c>
      <c r="G37" s="1376" t="s">
        <v>795</v>
      </c>
      <c r="H37" s="1372" t="s">
        <v>626</v>
      </c>
      <c r="I37" s="1100" t="str">
        <f t="shared" si="22"/>
        <v>#REF!</v>
      </c>
      <c r="J37" s="413">
        <v>11.0</v>
      </c>
      <c r="K37" s="413">
        <v>2024.0</v>
      </c>
      <c r="L37" s="1373">
        <v>45616.0</v>
      </c>
      <c r="M37" s="1374">
        <v>45626.0</v>
      </c>
      <c r="N37" s="1340">
        <v>8.0</v>
      </c>
      <c r="O37" s="1084">
        <f t="shared" si="2"/>
        <v>0.380952381</v>
      </c>
      <c r="P37" s="231">
        <f t="shared" si="16"/>
        <v>0.381</v>
      </c>
      <c r="Q37" s="1375">
        <f t="shared" si="20"/>
        <v>0.381</v>
      </c>
      <c r="R37" s="1101"/>
      <c r="S37" s="1371" t="s">
        <v>517</v>
      </c>
      <c r="T37" s="1372" t="s">
        <v>2262</v>
      </c>
      <c r="U37" s="1084">
        <f t="shared" si="4"/>
        <v>0.381</v>
      </c>
      <c r="V37" s="1102">
        <f t="shared" si="5"/>
        <v>0.381</v>
      </c>
      <c r="W37" s="1102">
        <f t="shared" si="6"/>
        <v>0.381</v>
      </c>
      <c r="X37" s="1102">
        <f t="shared" si="7"/>
        <v>1</v>
      </c>
      <c r="Y37" s="1103">
        <f t="shared" si="8"/>
        <v>0.380952381</v>
      </c>
      <c r="Z37" s="1104" t="str">
        <f t="shared" si="9"/>
        <v>#REF!</v>
      </c>
      <c r="AA37" s="1085" t="str">
        <f t="shared" si="17"/>
        <v>#REF!</v>
      </c>
      <c r="AB37" s="1085" t="str">
        <f t="shared" si="18"/>
        <v>#REF!</v>
      </c>
      <c r="AC37" s="1105">
        <f t="shared" si="19"/>
        <v>0</v>
      </c>
      <c r="AD37" s="1105" t="str">
        <f t="shared" si="13"/>
        <v>#REF!</v>
      </c>
      <c r="AE37" s="1105" t="str">
        <f t="shared" si="14"/>
        <v>#REF!</v>
      </c>
      <c r="AF37" s="1106"/>
      <c r="AG37" s="1079"/>
      <c r="AH37" s="1090">
        <f t="shared" si="15"/>
        <v>8</v>
      </c>
      <c r="AI37" s="1090"/>
    </row>
    <row r="38" ht="15.0" customHeight="1">
      <c r="A38" s="1107">
        <v>36.0</v>
      </c>
      <c r="B38" s="1371">
        <v>472197.0</v>
      </c>
      <c r="C38" s="1376" t="s">
        <v>2331</v>
      </c>
      <c r="D38" s="1372" t="s">
        <v>2332</v>
      </c>
      <c r="E38" s="1372" t="s">
        <v>511</v>
      </c>
      <c r="F38" s="1376" t="s">
        <v>546</v>
      </c>
      <c r="G38" s="1376" t="s">
        <v>665</v>
      </c>
      <c r="H38" s="1372" t="s">
        <v>556</v>
      </c>
      <c r="I38" s="1100" t="str">
        <f t="shared" si="22"/>
        <v>#REF!</v>
      </c>
      <c r="J38" s="413">
        <v>11.0</v>
      </c>
      <c r="K38" s="413">
        <v>2024.0</v>
      </c>
      <c r="L38" s="1373">
        <v>45621.0</v>
      </c>
      <c r="M38" s="1374">
        <v>45626.0</v>
      </c>
      <c r="N38" s="1340">
        <v>5.0</v>
      </c>
      <c r="O38" s="1084">
        <f t="shared" si="2"/>
        <v>0.2380952381</v>
      </c>
      <c r="P38" s="231">
        <f t="shared" si="16"/>
        <v>0.238</v>
      </c>
      <c r="Q38" s="1375">
        <f t="shared" si="20"/>
        <v>0.238</v>
      </c>
      <c r="R38" s="1101"/>
      <c r="S38" s="1371" t="s">
        <v>517</v>
      </c>
      <c r="T38" s="1372" t="s">
        <v>2262</v>
      </c>
      <c r="U38" s="1084">
        <f t="shared" si="4"/>
        <v>0.238</v>
      </c>
      <c r="V38" s="1102">
        <f t="shared" si="5"/>
        <v>0.238</v>
      </c>
      <c r="W38" s="1102">
        <f t="shared" si="6"/>
        <v>0.238</v>
      </c>
      <c r="X38" s="1102">
        <f t="shared" si="7"/>
        <v>1</v>
      </c>
      <c r="Y38" s="1103">
        <f t="shared" si="8"/>
        <v>0.2380952381</v>
      </c>
      <c r="Z38" s="1104" t="str">
        <f t="shared" si="9"/>
        <v>#REF!</v>
      </c>
      <c r="AA38" s="1085" t="str">
        <f t="shared" si="17"/>
        <v>#REF!</v>
      </c>
      <c r="AB38" s="1085" t="str">
        <f t="shared" si="18"/>
        <v>#REF!</v>
      </c>
      <c r="AC38" s="1105">
        <f t="shared" si="19"/>
        <v>0</v>
      </c>
      <c r="AD38" s="1105" t="str">
        <f t="shared" si="13"/>
        <v>#REF!</v>
      </c>
      <c r="AE38" s="1105" t="str">
        <f t="shared" si="14"/>
        <v>#REF!</v>
      </c>
      <c r="AF38" s="1106"/>
      <c r="AG38" s="1079"/>
      <c r="AH38" s="1090">
        <f t="shared" si="15"/>
        <v>5</v>
      </c>
      <c r="AI38" s="1090"/>
    </row>
    <row r="39" ht="15.0" customHeight="1">
      <c r="A39" s="1098">
        <v>37.0</v>
      </c>
      <c r="B39" s="1367">
        <v>466839.0</v>
      </c>
      <c r="C39" s="1377" t="s">
        <v>1501</v>
      </c>
      <c r="D39" s="1368" t="s">
        <v>1502</v>
      </c>
      <c r="E39" s="1368" t="s">
        <v>511</v>
      </c>
      <c r="F39" s="1377" t="s">
        <v>512</v>
      </c>
      <c r="G39" s="1377" t="s">
        <v>790</v>
      </c>
      <c r="H39" s="1368" t="s">
        <v>531</v>
      </c>
      <c r="I39" s="1100" t="str">
        <f t="shared" si="22"/>
        <v>#REF!</v>
      </c>
      <c r="J39" s="413">
        <v>11.0</v>
      </c>
      <c r="K39" s="413">
        <v>2024.0</v>
      </c>
      <c r="L39" s="1369">
        <v>45597.0</v>
      </c>
      <c r="M39" s="1370">
        <v>45615.0</v>
      </c>
      <c r="N39" s="1339">
        <v>13.0</v>
      </c>
      <c r="O39" s="1084">
        <f t="shared" si="2"/>
        <v>0.619047619</v>
      </c>
      <c r="P39" s="231" t="str">
        <f t="shared" si="16"/>
        <v>#REF!</v>
      </c>
      <c r="Q39" s="1205" t="str">
        <f t="shared" si="20"/>
        <v>#REF!</v>
      </c>
      <c r="R39" s="1101"/>
      <c r="S39" s="1367" t="s">
        <v>525</v>
      </c>
      <c r="T39" s="1368" t="s">
        <v>2113</v>
      </c>
      <c r="U39" s="1084" t="str">
        <f t="shared" si="4"/>
        <v>#REF!</v>
      </c>
      <c r="V39" s="1102" t="str">
        <f t="shared" si="5"/>
        <v>#REF!</v>
      </c>
      <c r="W39" s="1102" t="str">
        <f t="shared" si="6"/>
        <v>#REF!</v>
      </c>
      <c r="X39" s="1102" t="str">
        <f t="shared" si="7"/>
        <v>#REF!</v>
      </c>
      <c r="Y39" s="1103">
        <f t="shared" si="8"/>
        <v>1</v>
      </c>
      <c r="Z39" s="1104" t="str">
        <f t="shared" si="9"/>
        <v>#REF!</v>
      </c>
      <c r="AA39" s="1085" t="str">
        <f t="shared" si="17"/>
        <v>#REF!</v>
      </c>
      <c r="AB39" s="1085" t="str">
        <f t="shared" si="18"/>
        <v>#REF!</v>
      </c>
      <c r="AC39" s="1105" t="str">
        <f t="shared" si="19"/>
        <v>#REF!</v>
      </c>
      <c r="AD39" s="1105" t="str">
        <f t="shared" si="13"/>
        <v>#REF!</v>
      </c>
      <c r="AE39" s="1105" t="str">
        <f t="shared" si="14"/>
        <v>#REF!</v>
      </c>
      <c r="AF39" s="1106"/>
      <c r="AG39" s="1079"/>
      <c r="AH39" s="1090">
        <f t="shared" si="15"/>
        <v>21</v>
      </c>
      <c r="AI39" s="1090"/>
    </row>
    <row r="40" ht="15.0" customHeight="1">
      <c r="A40" s="1107">
        <v>38.0</v>
      </c>
      <c r="B40" s="1371">
        <v>466839.0</v>
      </c>
      <c r="C40" s="1376" t="s">
        <v>1501</v>
      </c>
      <c r="D40" s="1372" t="s">
        <v>1502</v>
      </c>
      <c r="E40" s="1372" t="s">
        <v>511</v>
      </c>
      <c r="F40" s="1376" t="s">
        <v>512</v>
      </c>
      <c r="G40" s="1376" t="s">
        <v>790</v>
      </c>
      <c r="H40" s="1372" t="s">
        <v>531</v>
      </c>
      <c r="I40" s="1100" t="str">
        <f t="shared" si="22"/>
        <v>#REF!</v>
      </c>
      <c r="J40" s="413">
        <v>11.0</v>
      </c>
      <c r="K40" s="413">
        <v>2024.0</v>
      </c>
      <c r="L40" s="1373">
        <v>45616.0</v>
      </c>
      <c r="M40" s="1374">
        <v>45626.0</v>
      </c>
      <c r="N40" s="1340">
        <v>4.0</v>
      </c>
      <c r="O40" s="1084">
        <f t="shared" si="2"/>
        <v>0.1904761905</v>
      </c>
      <c r="P40" s="231" t="str">
        <f t="shared" si="16"/>
        <v>#REF!</v>
      </c>
      <c r="Q40" s="1205" t="str">
        <f t="shared" si="20"/>
        <v>#REF!</v>
      </c>
      <c r="R40" s="1101"/>
      <c r="S40" s="1371" t="s">
        <v>525</v>
      </c>
      <c r="T40" s="1372" t="s">
        <v>2113</v>
      </c>
      <c r="U40" s="1084" t="str">
        <f t="shared" si="4"/>
        <v>#REF!</v>
      </c>
      <c r="V40" s="1102" t="str">
        <f t="shared" si="5"/>
        <v>#REF!</v>
      </c>
      <c r="W40" s="1102" t="str">
        <f t="shared" si="6"/>
        <v>#REF!</v>
      </c>
      <c r="X40" s="1102" t="str">
        <f t="shared" si="7"/>
        <v>#REF!</v>
      </c>
      <c r="Y40" s="1103">
        <f t="shared" si="8"/>
        <v>1</v>
      </c>
      <c r="Z40" s="1104" t="str">
        <f t="shared" si="9"/>
        <v>#REF!</v>
      </c>
      <c r="AA40" s="1085" t="str">
        <f t="shared" si="17"/>
        <v>#REF!</v>
      </c>
      <c r="AB40" s="1085" t="str">
        <f t="shared" si="18"/>
        <v>#REF!</v>
      </c>
      <c r="AC40" s="1105" t="str">
        <f t="shared" si="19"/>
        <v>#REF!</v>
      </c>
      <c r="AD40" s="1105" t="str">
        <f t="shared" si="13"/>
        <v>#REF!</v>
      </c>
      <c r="AE40" s="1105" t="str">
        <f t="shared" si="14"/>
        <v>#REF!</v>
      </c>
      <c r="AF40" s="1106"/>
      <c r="AG40" s="1079"/>
      <c r="AH40" s="1090">
        <f t="shared" si="15"/>
        <v>21</v>
      </c>
      <c r="AI40" s="1090"/>
    </row>
    <row r="41" ht="15.0" customHeight="1">
      <c r="A41" s="1098">
        <v>39.0</v>
      </c>
      <c r="B41" s="1371">
        <v>468599.0</v>
      </c>
      <c r="C41" s="1376" t="s">
        <v>2114</v>
      </c>
      <c r="D41" s="1372" t="s">
        <v>2115</v>
      </c>
      <c r="E41" s="1372" t="s">
        <v>511</v>
      </c>
      <c r="F41" s="1376" t="s">
        <v>546</v>
      </c>
      <c r="G41" s="1376" t="s">
        <v>790</v>
      </c>
      <c r="H41" s="1372" t="s">
        <v>616</v>
      </c>
      <c r="I41" s="1100" t="str">
        <f t="shared" si="22"/>
        <v>#REF!</v>
      </c>
      <c r="J41" s="413">
        <v>11.0</v>
      </c>
      <c r="K41" s="413">
        <v>2024.0</v>
      </c>
      <c r="L41" s="1373">
        <v>45597.0</v>
      </c>
      <c r="M41" s="1374">
        <v>45626.0</v>
      </c>
      <c r="N41" s="1340">
        <v>21.0</v>
      </c>
      <c r="O41" s="1084">
        <f t="shared" si="2"/>
        <v>1</v>
      </c>
      <c r="P41" s="231" t="str">
        <f t="shared" si="16"/>
        <v>#REF!</v>
      </c>
      <c r="Q41" s="1205" t="str">
        <f t="shared" si="20"/>
        <v>#REF!</v>
      </c>
      <c r="R41" s="1101"/>
      <c r="S41" s="1371" t="s">
        <v>525</v>
      </c>
      <c r="T41" s="1372" t="s">
        <v>2113</v>
      </c>
      <c r="U41" s="1084" t="str">
        <f t="shared" si="4"/>
        <v>#REF!</v>
      </c>
      <c r="V41" s="1102" t="str">
        <f t="shared" si="5"/>
        <v>#REF!</v>
      </c>
      <c r="W41" s="1102" t="str">
        <f t="shared" si="6"/>
        <v>#REF!</v>
      </c>
      <c r="X41" s="1102" t="str">
        <f t="shared" si="7"/>
        <v>#REF!</v>
      </c>
      <c r="Y41" s="1103">
        <f t="shared" si="8"/>
        <v>1</v>
      </c>
      <c r="Z41" s="1104" t="str">
        <f t="shared" si="9"/>
        <v>#REF!</v>
      </c>
      <c r="AA41" s="1085" t="str">
        <f t="shared" si="17"/>
        <v>#REF!</v>
      </c>
      <c r="AB41" s="1085" t="str">
        <f t="shared" si="18"/>
        <v>#REF!</v>
      </c>
      <c r="AC41" s="1105" t="str">
        <f t="shared" si="19"/>
        <v>#REF!</v>
      </c>
      <c r="AD41" s="1105" t="str">
        <f t="shared" si="13"/>
        <v>#REF!</v>
      </c>
      <c r="AE41" s="1105" t="str">
        <f t="shared" si="14"/>
        <v>#REF!</v>
      </c>
      <c r="AF41" s="1137"/>
      <c r="AG41" s="1079"/>
      <c r="AH41" s="1090">
        <f t="shared" si="15"/>
        <v>21</v>
      </c>
      <c r="AI41" s="1090"/>
    </row>
    <row r="42" ht="15.0" customHeight="1">
      <c r="A42" s="1107">
        <v>40.0</v>
      </c>
      <c r="B42" s="1371">
        <v>434722.0</v>
      </c>
      <c r="C42" s="1376" t="s">
        <v>2244</v>
      </c>
      <c r="D42" s="1372" t="s">
        <v>2245</v>
      </c>
      <c r="E42" s="1372" t="s">
        <v>511</v>
      </c>
      <c r="F42" s="1376" t="s">
        <v>564</v>
      </c>
      <c r="G42" s="1376" t="s">
        <v>665</v>
      </c>
      <c r="H42" s="1372" t="s">
        <v>925</v>
      </c>
      <c r="I42" s="1100" t="str">
        <f t="shared" si="22"/>
        <v>#REF!</v>
      </c>
      <c r="J42" s="413">
        <v>11.0</v>
      </c>
      <c r="K42" s="413">
        <v>2024.0</v>
      </c>
      <c r="L42" s="1373">
        <v>45597.0</v>
      </c>
      <c r="M42" s="1374">
        <v>45626.0</v>
      </c>
      <c r="N42" s="1340">
        <v>21.0</v>
      </c>
      <c r="O42" s="1084">
        <f t="shared" si="2"/>
        <v>1</v>
      </c>
      <c r="P42" s="231" t="str">
        <f t="shared" si="16"/>
        <v>#REF!</v>
      </c>
      <c r="Q42" s="1205" t="str">
        <f t="shared" si="20"/>
        <v>#REF!</v>
      </c>
      <c r="R42" s="1101"/>
      <c r="S42" s="1371" t="s">
        <v>525</v>
      </c>
      <c r="T42" s="1372" t="s">
        <v>2113</v>
      </c>
      <c r="U42" s="1084" t="str">
        <f t="shared" si="4"/>
        <v>#REF!</v>
      </c>
      <c r="V42" s="1102" t="str">
        <f t="shared" si="5"/>
        <v>#REF!</v>
      </c>
      <c r="W42" s="1102" t="str">
        <f t="shared" si="6"/>
        <v>#REF!</v>
      </c>
      <c r="X42" s="1102" t="str">
        <f t="shared" si="7"/>
        <v>#REF!</v>
      </c>
      <c r="Y42" s="1103">
        <f t="shared" si="8"/>
        <v>1</v>
      </c>
      <c r="Z42" s="1104" t="str">
        <f t="shared" si="9"/>
        <v>#REF!</v>
      </c>
      <c r="AA42" s="1085" t="str">
        <f t="shared" si="17"/>
        <v>#REF!</v>
      </c>
      <c r="AB42" s="1085" t="str">
        <f t="shared" si="18"/>
        <v>#REF!</v>
      </c>
      <c r="AC42" s="1105" t="str">
        <f t="shared" si="19"/>
        <v>#REF!</v>
      </c>
      <c r="AD42" s="1105" t="str">
        <f t="shared" si="13"/>
        <v>#REF!</v>
      </c>
      <c r="AE42" s="1105" t="str">
        <f t="shared" si="14"/>
        <v>#REF!</v>
      </c>
      <c r="AF42" s="1137"/>
      <c r="AG42" s="1079"/>
      <c r="AH42" s="1090">
        <f t="shared" si="15"/>
        <v>21</v>
      </c>
      <c r="AI42" s="1090"/>
    </row>
    <row r="43" ht="15.0" customHeight="1">
      <c r="A43" s="1098">
        <v>41.0</v>
      </c>
      <c r="B43" s="1367">
        <v>463899.0</v>
      </c>
      <c r="C43" s="1377" t="s">
        <v>1537</v>
      </c>
      <c r="D43" s="1368" t="s">
        <v>1538</v>
      </c>
      <c r="E43" s="1368" t="s">
        <v>511</v>
      </c>
      <c r="F43" s="1377" t="s">
        <v>512</v>
      </c>
      <c r="G43" s="1377" t="s">
        <v>790</v>
      </c>
      <c r="H43" s="1368" t="s">
        <v>531</v>
      </c>
      <c r="I43" s="1100" t="str">
        <f t="shared" si="22"/>
        <v>#REF!</v>
      </c>
      <c r="J43" s="413">
        <v>11.0</v>
      </c>
      <c r="K43" s="413">
        <v>2024.0</v>
      </c>
      <c r="L43" s="1369">
        <v>45597.0</v>
      </c>
      <c r="M43" s="1370">
        <v>45626.0</v>
      </c>
      <c r="N43" s="1339">
        <v>21.0</v>
      </c>
      <c r="O43" s="1084">
        <f t="shared" si="2"/>
        <v>1</v>
      </c>
      <c r="P43" s="231" t="str">
        <f t="shared" si="16"/>
        <v>#REF!</v>
      </c>
      <c r="Q43" s="1205" t="str">
        <f t="shared" si="20"/>
        <v>#REF!</v>
      </c>
      <c r="R43" s="1101"/>
      <c r="S43" s="1367" t="s">
        <v>525</v>
      </c>
      <c r="T43" s="1368" t="s">
        <v>2269</v>
      </c>
      <c r="U43" s="1084" t="str">
        <f t="shared" si="4"/>
        <v>#REF!</v>
      </c>
      <c r="V43" s="1102" t="str">
        <f t="shared" si="5"/>
        <v>#REF!</v>
      </c>
      <c r="W43" s="1102" t="str">
        <f t="shared" si="6"/>
        <v>#REF!</v>
      </c>
      <c r="X43" s="1102" t="str">
        <f t="shared" si="7"/>
        <v>#REF!</v>
      </c>
      <c r="Y43" s="1103">
        <f t="shared" si="8"/>
        <v>1</v>
      </c>
      <c r="Z43" s="1104" t="str">
        <f t="shared" si="9"/>
        <v>#REF!</v>
      </c>
      <c r="AA43" s="1085" t="str">
        <f t="shared" si="17"/>
        <v>#REF!</v>
      </c>
      <c r="AB43" s="1085" t="str">
        <f t="shared" si="18"/>
        <v>#REF!</v>
      </c>
      <c r="AC43" s="1105" t="str">
        <f t="shared" si="19"/>
        <v>#REF!</v>
      </c>
      <c r="AD43" s="1105" t="str">
        <f t="shared" si="13"/>
        <v>#REF!</v>
      </c>
      <c r="AE43" s="1105" t="str">
        <f t="shared" si="14"/>
        <v>#REF!</v>
      </c>
      <c r="AF43" s="1137"/>
      <c r="AG43" s="1313"/>
      <c r="AH43" s="1090">
        <f t="shared" si="15"/>
        <v>21</v>
      </c>
      <c r="AI43" s="1090"/>
    </row>
    <row r="44" ht="15.0" customHeight="1">
      <c r="A44" s="1107">
        <v>42.0</v>
      </c>
      <c r="B44" s="1371">
        <v>271033.0</v>
      </c>
      <c r="C44" s="1376" t="s">
        <v>1271</v>
      </c>
      <c r="D44" s="1372" t="s">
        <v>1272</v>
      </c>
      <c r="E44" s="1372" t="s">
        <v>511</v>
      </c>
      <c r="F44" s="1376" t="s">
        <v>564</v>
      </c>
      <c r="G44" s="1376" t="s">
        <v>787</v>
      </c>
      <c r="H44" s="1372" t="s">
        <v>949</v>
      </c>
      <c r="I44" s="1100" t="str">
        <f t="shared" si="22"/>
        <v>#REF!</v>
      </c>
      <c r="J44" s="413">
        <v>11.0</v>
      </c>
      <c r="K44" s="413">
        <v>2024.0</v>
      </c>
      <c r="L44" s="1373">
        <v>45597.0</v>
      </c>
      <c r="M44" s="1374">
        <v>45626.0</v>
      </c>
      <c r="N44" s="1340">
        <v>21.0</v>
      </c>
      <c r="O44" s="1084">
        <f t="shared" si="2"/>
        <v>1</v>
      </c>
      <c r="P44" s="231" t="str">
        <f t="shared" si="16"/>
        <v>#REF!</v>
      </c>
      <c r="Q44" s="1205" t="str">
        <f t="shared" si="20"/>
        <v>#REF!</v>
      </c>
      <c r="R44" s="1101"/>
      <c r="S44" s="1371" t="s">
        <v>525</v>
      </c>
      <c r="T44" s="1372" t="s">
        <v>2269</v>
      </c>
      <c r="U44" s="1084" t="str">
        <f t="shared" si="4"/>
        <v>#REF!</v>
      </c>
      <c r="V44" s="1102" t="str">
        <f t="shared" si="5"/>
        <v>#REF!</v>
      </c>
      <c r="W44" s="1102" t="str">
        <f t="shared" si="6"/>
        <v>#REF!</v>
      </c>
      <c r="X44" s="1102" t="str">
        <f t="shared" si="7"/>
        <v>#REF!</v>
      </c>
      <c r="Y44" s="1103">
        <f t="shared" si="8"/>
        <v>1</v>
      </c>
      <c r="Z44" s="1104" t="str">
        <f t="shared" si="9"/>
        <v>#REF!</v>
      </c>
      <c r="AA44" s="1085" t="str">
        <f t="shared" si="17"/>
        <v>#REF!</v>
      </c>
      <c r="AB44" s="1085" t="str">
        <f t="shared" si="18"/>
        <v>#REF!</v>
      </c>
      <c r="AC44" s="1105" t="str">
        <f t="shared" si="19"/>
        <v>#REF!</v>
      </c>
      <c r="AD44" s="1105" t="str">
        <f t="shared" si="13"/>
        <v>#REF!</v>
      </c>
      <c r="AE44" s="1105" t="str">
        <f t="shared" si="14"/>
        <v>#REF!</v>
      </c>
      <c r="AF44" s="1137"/>
      <c r="AG44" s="1079"/>
      <c r="AH44" s="1090">
        <f t="shared" si="15"/>
        <v>21</v>
      </c>
      <c r="AI44" s="1090"/>
    </row>
    <row r="45" ht="15.0" customHeight="1">
      <c r="A45" s="1098">
        <v>43.0</v>
      </c>
      <c r="B45" s="1371">
        <v>471371.0</v>
      </c>
      <c r="C45" s="1376" t="s">
        <v>2333</v>
      </c>
      <c r="D45" s="1372" t="s">
        <v>2334</v>
      </c>
      <c r="E45" s="1372" t="s">
        <v>511</v>
      </c>
      <c r="F45" s="1376" t="s">
        <v>663</v>
      </c>
      <c r="G45" s="1376" t="s">
        <v>893</v>
      </c>
      <c r="H45" s="1372" t="s">
        <v>1454</v>
      </c>
      <c r="I45" s="1100" t="str">
        <f t="shared" si="22"/>
        <v>#REF!</v>
      </c>
      <c r="J45" s="413">
        <v>11.0</v>
      </c>
      <c r="K45" s="413">
        <v>2024.0</v>
      </c>
      <c r="L45" s="1373">
        <v>45597.0</v>
      </c>
      <c r="M45" s="1374">
        <v>45604.0</v>
      </c>
      <c r="N45" s="1340">
        <v>6.0</v>
      </c>
      <c r="O45" s="1084">
        <f t="shared" si="2"/>
        <v>0.2857142857</v>
      </c>
      <c r="P45" s="231" t="str">
        <f t="shared" si="16"/>
        <v>#REF!</v>
      </c>
      <c r="Q45" s="1205" t="str">
        <f t="shared" si="20"/>
        <v>#REF!</v>
      </c>
      <c r="R45" s="1101"/>
      <c r="S45" s="1371" t="s">
        <v>525</v>
      </c>
      <c r="T45" s="1372" t="s">
        <v>2269</v>
      </c>
      <c r="U45" s="1084" t="str">
        <f t="shared" si="4"/>
        <v>#REF!</v>
      </c>
      <c r="V45" s="1102" t="str">
        <f t="shared" si="5"/>
        <v>#REF!</v>
      </c>
      <c r="W45" s="1102" t="str">
        <f t="shared" si="6"/>
        <v>#REF!</v>
      </c>
      <c r="X45" s="1102" t="str">
        <f t="shared" si="7"/>
        <v>#REF!</v>
      </c>
      <c r="Y45" s="1103">
        <f t="shared" si="8"/>
        <v>0.2857142857</v>
      </c>
      <c r="Z45" s="1104" t="str">
        <f t="shared" si="9"/>
        <v>#REF!</v>
      </c>
      <c r="AA45" s="1085" t="str">
        <f t="shared" si="17"/>
        <v>#REF!</v>
      </c>
      <c r="AB45" s="1085" t="str">
        <f t="shared" si="18"/>
        <v>#REF!</v>
      </c>
      <c r="AC45" s="1105" t="str">
        <f t="shared" si="19"/>
        <v>#REF!</v>
      </c>
      <c r="AD45" s="1105" t="str">
        <f t="shared" si="13"/>
        <v>#REF!</v>
      </c>
      <c r="AE45" s="1105" t="str">
        <f t="shared" si="14"/>
        <v>#REF!</v>
      </c>
      <c r="AF45" s="1137"/>
      <c r="AG45" s="1079"/>
      <c r="AH45" s="1090">
        <f t="shared" si="15"/>
        <v>6</v>
      </c>
      <c r="AI45" s="1090"/>
    </row>
    <row r="46" ht="15.0" customHeight="1">
      <c r="A46" s="1107">
        <v>44.0</v>
      </c>
      <c r="B46" s="1371">
        <v>471865.0</v>
      </c>
      <c r="C46" s="1376" t="s">
        <v>2335</v>
      </c>
      <c r="D46" s="1372" t="s">
        <v>2336</v>
      </c>
      <c r="E46" s="1372" t="s">
        <v>511</v>
      </c>
      <c r="F46" s="1376" t="s">
        <v>512</v>
      </c>
      <c r="G46" s="1376" t="s">
        <v>790</v>
      </c>
      <c r="H46" s="1372" t="s">
        <v>531</v>
      </c>
      <c r="I46" s="1100" t="str">
        <f t="shared" si="22"/>
        <v>#REF!</v>
      </c>
      <c r="J46" s="413">
        <v>11.0</v>
      </c>
      <c r="K46" s="413">
        <v>2024.0</v>
      </c>
      <c r="L46" s="1373">
        <v>45608.0</v>
      </c>
      <c r="M46" s="1374">
        <v>45626.0</v>
      </c>
      <c r="N46" s="1340">
        <v>14.0</v>
      </c>
      <c r="O46" s="1084">
        <f t="shared" si="2"/>
        <v>0.6666666667</v>
      </c>
      <c r="P46" s="231" t="str">
        <f t="shared" si="16"/>
        <v>#REF!</v>
      </c>
      <c r="Q46" s="1205" t="str">
        <f t="shared" si="20"/>
        <v>#REF!</v>
      </c>
      <c r="R46" s="1101"/>
      <c r="S46" s="1371" t="s">
        <v>525</v>
      </c>
      <c r="T46" s="1372" t="s">
        <v>2269</v>
      </c>
      <c r="U46" s="1084" t="str">
        <f t="shared" si="4"/>
        <v>#REF!</v>
      </c>
      <c r="V46" s="1102" t="str">
        <f t="shared" si="5"/>
        <v>#REF!</v>
      </c>
      <c r="W46" s="1102" t="str">
        <f t="shared" si="6"/>
        <v>#REF!</v>
      </c>
      <c r="X46" s="1102" t="str">
        <f t="shared" si="7"/>
        <v>#REF!</v>
      </c>
      <c r="Y46" s="1103">
        <f t="shared" si="8"/>
        <v>0.6666666667</v>
      </c>
      <c r="Z46" s="1104" t="str">
        <f t="shared" si="9"/>
        <v>#REF!</v>
      </c>
      <c r="AA46" s="1085" t="str">
        <f t="shared" si="17"/>
        <v>#REF!</v>
      </c>
      <c r="AB46" s="1085" t="str">
        <f t="shared" si="18"/>
        <v>#REF!</v>
      </c>
      <c r="AC46" s="1105" t="str">
        <f t="shared" si="19"/>
        <v>#REF!</v>
      </c>
      <c r="AD46" s="1105" t="str">
        <f t="shared" si="13"/>
        <v>#REF!</v>
      </c>
      <c r="AE46" s="1105" t="str">
        <f t="shared" si="14"/>
        <v>#REF!</v>
      </c>
      <c r="AF46" s="1137"/>
      <c r="AG46" s="1079"/>
      <c r="AH46" s="1090">
        <f t="shared" si="15"/>
        <v>14</v>
      </c>
      <c r="AI46" s="1090"/>
    </row>
    <row r="47" ht="15.0" customHeight="1">
      <c r="A47" s="1098">
        <v>45.0</v>
      </c>
      <c r="B47" s="1367">
        <v>282563.0</v>
      </c>
      <c r="C47" s="1377" t="s">
        <v>1109</v>
      </c>
      <c r="D47" s="1368" t="s">
        <v>1320</v>
      </c>
      <c r="E47" s="1368" t="s">
        <v>511</v>
      </c>
      <c r="F47" s="1377" t="s">
        <v>546</v>
      </c>
      <c r="G47" s="1377" t="s">
        <v>771</v>
      </c>
      <c r="H47" s="1368" t="s">
        <v>547</v>
      </c>
      <c r="I47" s="1100" t="str">
        <f t="shared" si="22"/>
        <v>#REF!</v>
      </c>
      <c r="J47" s="413">
        <v>11.0</v>
      </c>
      <c r="K47" s="413">
        <v>2024.0</v>
      </c>
      <c r="L47" s="1369">
        <v>45597.0</v>
      </c>
      <c r="M47" s="1370">
        <v>45611.0</v>
      </c>
      <c r="N47" s="1339">
        <v>5.5</v>
      </c>
      <c r="O47" s="1084">
        <f t="shared" si="2"/>
        <v>0.2619047619</v>
      </c>
      <c r="P47" s="231" t="str">
        <f t="shared" si="16"/>
        <v>#REF!</v>
      </c>
      <c r="Q47" s="1205" t="str">
        <f t="shared" si="20"/>
        <v>#REF!</v>
      </c>
      <c r="R47" s="1101"/>
      <c r="S47" s="1367" t="s">
        <v>525</v>
      </c>
      <c r="T47" s="1368" t="s">
        <v>2118</v>
      </c>
      <c r="U47" s="1084" t="str">
        <f t="shared" si="4"/>
        <v>#REF!</v>
      </c>
      <c r="V47" s="1102" t="str">
        <f t="shared" si="5"/>
        <v>#REF!</v>
      </c>
      <c r="W47" s="1102" t="str">
        <f t="shared" si="6"/>
        <v>#REF!</v>
      </c>
      <c r="X47" s="1102" t="str">
        <f t="shared" si="7"/>
        <v>#REF!</v>
      </c>
      <c r="Y47" s="1103">
        <f t="shared" si="8"/>
        <v>1</v>
      </c>
      <c r="Z47" s="1104" t="str">
        <f t="shared" si="9"/>
        <v>#REF!</v>
      </c>
      <c r="AA47" s="1085" t="str">
        <f t="shared" si="17"/>
        <v>#REF!</v>
      </c>
      <c r="AB47" s="1085" t="str">
        <f t="shared" si="18"/>
        <v>#REF!</v>
      </c>
      <c r="AC47" s="1105" t="str">
        <f t="shared" si="19"/>
        <v>#REF!</v>
      </c>
      <c r="AD47" s="1105" t="str">
        <f t="shared" si="13"/>
        <v>#REF!</v>
      </c>
      <c r="AE47" s="1105" t="str">
        <f t="shared" si="14"/>
        <v>#REF!</v>
      </c>
      <c r="AF47" s="1137"/>
      <c r="AG47" s="1079"/>
      <c r="AH47" s="1090">
        <f t="shared" si="15"/>
        <v>21</v>
      </c>
      <c r="AI47" s="1090"/>
    </row>
    <row r="48" ht="15.0" customHeight="1">
      <c r="A48" s="1107">
        <v>46.0</v>
      </c>
      <c r="B48" s="1371">
        <v>282563.0</v>
      </c>
      <c r="C48" s="1372" t="s">
        <v>1109</v>
      </c>
      <c r="D48" s="1372" t="s">
        <v>1320</v>
      </c>
      <c r="E48" s="1372" t="s">
        <v>511</v>
      </c>
      <c r="F48" s="1372" t="s">
        <v>546</v>
      </c>
      <c r="G48" s="1372" t="s">
        <v>771</v>
      </c>
      <c r="H48" s="1372" t="s">
        <v>547</v>
      </c>
      <c r="I48" s="1100" t="str">
        <f t="shared" si="22"/>
        <v>#REF!</v>
      </c>
      <c r="J48" s="413">
        <v>11.0</v>
      </c>
      <c r="K48" s="413">
        <v>2024.0</v>
      </c>
      <c r="L48" s="1373">
        <v>45612.0</v>
      </c>
      <c r="M48" s="1374">
        <v>45626.0</v>
      </c>
      <c r="N48" s="1340">
        <v>5.0</v>
      </c>
      <c r="O48" s="1084">
        <f t="shared" si="2"/>
        <v>0.2380952381</v>
      </c>
      <c r="P48" s="231" t="str">
        <f t="shared" si="16"/>
        <v>#REF!</v>
      </c>
      <c r="Q48" s="1205" t="str">
        <f t="shared" si="20"/>
        <v>#REF!</v>
      </c>
      <c r="R48" s="1101"/>
      <c r="S48" s="1371" t="s">
        <v>525</v>
      </c>
      <c r="T48" s="1372" t="s">
        <v>2118</v>
      </c>
      <c r="U48" s="1084" t="str">
        <f t="shared" si="4"/>
        <v>#REF!</v>
      </c>
      <c r="V48" s="1102" t="str">
        <f t="shared" si="5"/>
        <v>#REF!</v>
      </c>
      <c r="W48" s="1102" t="str">
        <f t="shared" si="6"/>
        <v>#REF!</v>
      </c>
      <c r="X48" s="1102" t="str">
        <f t="shared" si="7"/>
        <v>#REF!</v>
      </c>
      <c r="Y48" s="1103">
        <f t="shared" si="8"/>
        <v>1</v>
      </c>
      <c r="Z48" s="1104" t="str">
        <f t="shared" si="9"/>
        <v>#REF!</v>
      </c>
      <c r="AA48" s="1085" t="str">
        <f t="shared" si="17"/>
        <v>#REF!</v>
      </c>
      <c r="AB48" s="1085" t="str">
        <f t="shared" si="18"/>
        <v>#REF!</v>
      </c>
      <c r="AC48" s="1105" t="str">
        <f t="shared" si="19"/>
        <v>#REF!</v>
      </c>
      <c r="AD48" s="1105" t="str">
        <f t="shared" si="13"/>
        <v>#REF!</v>
      </c>
      <c r="AE48" s="1105" t="str">
        <f t="shared" si="14"/>
        <v>#REF!</v>
      </c>
      <c r="AF48" s="1137"/>
      <c r="AG48" s="1079"/>
      <c r="AH48" s="1090">
        <f t="shared" si="15"/>
        <v>21</v>
      </c>
      <c r="AI48" s="1090"/>
    </row>
    <row r="49" ht="15.0" customHeight="1">
      <c r="A49" s="1098">
        <v>47.0</v>
      </c>
      <c r="B49" s="1371">
        <v>427331.0</v>
      </c>
      <c r="C49" s="1372" t="s">
        <v>1168</v>
      </c>
      <c r="D49" s="1372" t="s">
        <v>1323</v>
      </c>
      <c r="E49" s="1372" t="s">
        <v>511</v>
      </c>
      <c r="F49" s="1372" t="s">
        <v>512</v>
      </c>
      <c r="G49" s="1372" t="s">
        <v>771</v>
      </c>
      <c r="H49" s="1372" t="s">
        <v>541</v>
      </c>
      <c r="I49" s="1100" t="str">
        <f t="shared" si="22"/>
        <v>#REF!</v>
      </c>
      <c r="J49" s="413">
        <v>11.0</v>
      </c>
      <c r="K49" s="413">
        <v>2024.0</v>
      </c>
      <c r="L49" s="1373">
        <v>45597.0</v>
      </c>
      <c r="M49" s="1374">
        <v>45611.0</v>
      </c>
      <c r="N49" s="1340">
        <v>9.9</v>
      </c>
      <c r="O49" s="1084">
        <f t="shared" si="2"/>
        <v>0.4714285714</v>
      </c>
      <c r="P49" s="231" t="str">
        <f t="shared" si="16"/>
        <v>#REF!</v>
      </c>
      <c r="Q49" s="1205" t="str">
        <f t="shared" si="20"/>
        <v>#REF!</v>
      </c>
      <c r="R49" s="1101"/>
      <c r="S49" s="1371" t="s">
        <v>525</v>
      </c>
      <c r="T49" s="1372" t="s">
        <v>2118</v>
      </c>
      <c r="U49" s="1084" t="str">
        <f t="shared" si="4"/>
        <v>#REF!</v>
      </c>
      <c r="V49" s="1102" t="str">
        <f t="shared" si="5"/>
        <v>#REF!</v>
      </c>
      <c r="W49" s="1102" t="str">
        <f t="shared" si="6"/>
        <v>#REF!</v>
      </c>
      <c r="X49" s="1102" t="str">
        <f t="shared" si="7"/>
        <v>#REF!</v>
      </c>
      <c r="Y49" s="1103">
        <f t="shared" si="8"/>
        <v>1</v>
      </c>
      <c r="Z49" s="1104" t="str">
        <f t="shared" si="9"/>
        <v>#REF!</v>
      </c>
      <c r="AA49" s="1085" t="str">
        <f t="shared" si="17"/>
        <v>#REF!</v>
      </c>
      <c r="AB49" s="1085" t="str">
        <f t="shared" si="18"/>
        <v>#REF!</v>
      </c>
      <c r="AC49" s="1105" t="str">
        <f t="shared" si="19"/>
        <v>#REF!</v>
      </c>
      <c r="AD49" s="1105" t="str">
        <f t="shared" si="13"/>
        <v>#REF!</v>
      </c>
      <c r="AE49" s="1105" t="str">
        <f t="shared" si="14"/>
        <v>#REF!</v>
      </c>
      <c r="AF49" s="1137"/>
      <c r="AG49" s="1079"/>
      <c r="AH49" s="1090">
        <f t="shared" si="15"/>
        <v>21</v>
      </c>
      <c r="AI49" s="1090"/>
    </row>
    <row r="50" ht="15.0" customHeight="1">
      <c r="A50" s="1107">
        <v>48.0</v>
      </c>
      <c r="B50" s="1371">
        <v>427331.0</v>
      </c>
      <c r="C50" s="1372" t="s">
        <v>1168</v>
      </c>
      <c r="D50" s="1372" t="s">
        <v>1323</v>
      </c>
      <c r="E50" s="1372" t="s">
        <v>511</v>
      </c>
      <c r="F50" s="1372" t="s">
        <v>512</v>
      </c>
      <c r="G50" s="1372" t="s">
        <v>771</v>
      </c>
      <c r="H50" s="1372" t="s">
        <v>541</v>
      </c>
      <c r="I50" s="1100" t="str">
        <f t="shared" si="22"/>
        <v>#REF!</v>
      </c>
      <c r="J50" s="413">
        <v>11.0</v>
      </c>
      <c r="K50" s="413">
        <v>2024.0</v>
      </c>
      <c r="L50" s="1373">
        <v>45612.0</v>
      </c>
      <c r="M50" s="1374">
        <v>45626.0</v>
      </c>
      <c r="N50" s="1340">
        <v>10.0</v>
      </c>
      <c r="O50" s="1084">
        <f t="shared" si="2"/>
        <v>0.4761904762</v>
      </c>
      <c r="P50" s="231" t="str">
        <f t="shared" si="16"/>
        <v>#REF!</v>
      </c>
      <c r="Q50" s="1205" t="str">
        <f t="shared" si="20"/>
        <v>#REF!</v>
      </c>
      <c r="R50" s="1101"/>
      <c r="S50" s="1371" t="s">
        <v>525</v>
      </c>
      <c r="T50" s="1372" t="s">
        <v>2118</v>
      </c>
      <c r="U50" s="1084" t="str">
        <f t="shared" si="4"/>
        <v>#REF!</v>
      </c>
      <c r="V50" s="1102" t="str">
        <f t="shared" si="5"/>
        <v>#REF!</v>
      </c>
      <c r="W50" s="1102" t="str">
        <f t="shared" si="6"/>
        <v>#REF!</v>
      </c>
      <c r="X50" s="1102" t="str">
        <f t="shared" si="7"/>
        <v>#REF!</v>
      </c>
      <c r="Y50" s="1103">
        <f t="shared" si="8"/>
        <v>1</v>
      </c>
      <c r="Z50" s="1104" t="str">
        <f t="shared" si="9"/>
        <v>#REF!</v>
      </c>
      <c r="AA50" s="1085" t="str">
        <f t="shared" si="17"/>
        <v>#REF!</v>
      </c>
      <c r="AB50" s="1085" t="str">
        <f t="shared" si="18"/>
        <v>#REF!</v>
      </c>
      <c r="AC50" s="1105" t="str">
        <f t="shared" si="19"/>
        <v>#REF!</v>
      </c>
      <c r="AD50" s="1105" t="str">
        <f t="shared" si="13"/>
        <v>#REF!</v>
      </c>
      <c r="AE50" s="1105" t="str">
        <f t="shared" si="14"/>
        <v>#REF!</v>
      </c>
      <c r="AF50" s="1137"/>
      <c r="AG50" s="1079"/>
      <c r="AH50" s="1090">
        <f t="shared" si="15"/>
        <v>21</v>
      </c>
      <c r="AI50" s="1090"/>
    </row>
    <row r="51" ht="15.0" customHeight="1">
      <c r="A51" s="1098">
        <v>49.0</v>
      </c>
      <c r="B51" s="1371">
        <v>429770.0</v>
      </c>
      <c r="C51" s="1372" t="s">
        <v>1174</v>
      </c>
      <c r="D51" s="1372" t="s">
        <v>1324</v>
      </c>
      <c r="E51" s="1372" t="s">
        <v>511</v>
      </c>
      <c r="F51" s="1372" t="s">
        <v>512</v>
      </c>
      <c r="G51" s="1372" t="s">
        <v>665</v>
      </c>
      <c r="H51" s="1372" t="s">
        <v>580</v>
      </c>
      <c r="I51" s="1100" t="str">
        <f t="shared" si="22"/>
        <v>#REF!</v>
      </c>
      <c r="J51" s="413">
        <v>11.0</v>
      </c>
      <c r="K51" s="413">
        <v>2024.0</v>
      </c>
      <c r="L51" s="1373">
        <v>45597.0</v>
      </c>
      <c r="M51" s="1374">
        <v>45611.0</v>
      </c>
      <c r="N51" s="1340">
        <v>5.5</v>
      </c>
      <c r="O51" s="1084">
        <f t="shared" si="2"/>
        <v>0.2619047619</v>
      </c>
      <c r="P51" s="231" t="str">
        <f t="shared" si="16"/>
        <v>#REF!</v>
      </c>
      <c r="Q51" s="1205" t="str">
        <f t="shared" si="20"/>
        <v>#REF!</v>
      </c>
      <c r="R51" s="1101"/>
      <c r="S51" s="1371" t="s">
        <v>525</v>
      </c>
      <c r="T51" s="1372" t="s">
        <v>2118</v>
      </c>
      <c r="U51" s="1084" t="str">
        <f t="shared" si="4"/>
        <v>#REF!</v>
      </c>
      <c r="V51" s="1102" t="str">
        <f t="shared" si="5"/>
        <v>#REF!</v>
      </c>
      <c r="W51" s="1102" t="str">
        <f t="shared" si="6"/>
        <v>#REF!</v>
      </c>
      <c r="X51" s="1102" t="str">
        <f t="shared" si="7"/>
        <v>#REF!</v>
      </c>
      <c r="Y51" s="1103">
        <f t="shared" si="8"/>
        <v>1</v>
      </c>
      <c r="Z51" s="1104" t="str">
        <f t="shared" si="9"/>
        <v>#REF!</v>
      </c>
      <c r="AA51" s="1085" t="str">
        <f t="shared" si="17"/>
        <v>#REF!</v>
      </c>
      <c r="AB51" s="1085" t="str">
        <f t="shared" si="18"/>
        <v>#REF!</v>
      </c>
      <c r="AC51" s="1105" t="str">
        <f t="shared" si="19"/>
        <v>#REF!</v>
      </c>
      <c r="AD51" s="1105" t="str">
        <f t="shared" si="13"/>
        <v>#REF!</v>
      </c>
      <c r="AE51" s="1105" t="str">
        <f t="shared" si="14"/>
        <v>#REF!</v>
      </c>
      <c r="AF51" s="1137"/>
      <c r="AG51" s="1079"/>
      <c r="AH51" s="1090">
        <f t="shared" si="15"/>
        <v>21</v>
      </c>
      <c r="AI51" s="1090"/>
    </row>
    <row r="52" ht="15.0" customHeight="1">
      <c r="A52" s="1107">
        <v>50.0</v>
      </c>
      <c r="B52" s="1371">
        <v>429770.0</v>
      </c>
      <c r="C52" s="1372" t="s">
        <v>1174</v>
      </c>
      <c r="D52" s="1372" t="s">
        <v>1324</v>
      </c>
      <c r="E52" s="1372" t="s">
        <v>511</v>
      </c>
      <c r="F52" s="1372" t="s">
        <v>512</v>
      </c>
      <c r="G52" s="1372" t="s">
        <v>665</v>
      </c>
      <c r="H52" s="1372" t="s">
        <v>580</v>
      </c>
      <c r="I52" s="1100" t="str">
        <f t="shared" si="22"/>
        <v>#REF!</v>
      </c>
      <c r="J52" s="413">
        <v>11.0</v>
      </c>
      <c r="K52" s="413">
        <v>2024.0</v>
      </c>
      <c r="L52" s="1373">
        <v>45612.0</v>
      </c>
      <c r="M52" s="1374">
        <v>45626.0</v>
      </c>
      <c r="N52" s="1340">
        <v>10.0</v>
      </c>
      <c r="O52" s="1084">
        <f t="shared" si="2"/>
        <v>0.4761904762</v>
      </c>
      <c r="P52" s="231" t="str">
        <f t="shared" si="16"/>
        <v>#REF!</v>
      </c>
      <c r="Q52" s="1205" t="str">
        <f t="shared" si="20"/>
        <v>#REF!</v>
      </c>
      <c r="R52" s="1101"/>
      <c r="S52" s="1371" t="s">
        <v>525</v>
      </c>
      <c r="T52" s="1372" t="s">
        <v>2118</v>
      </c>
      <c r="U52" s="1084" t="str">
        <f t="shared" si="4"/>
        <v>#REF!</v>
      </c>
      <c r="V52" s="1102" t="str">
        <f t="shared" si="5"/>
        <v>#REF!</v>
      </c>
      <c r="W52" s="1102" t="str">
        <f t="shared" si="6"/>
        <v>#REF!</v>
      </c>
      <c r="X52" s="1102" t="str">
        <f t="shared" si="7"/>
        <v>#REF!</v>
      </c>
      <c r="Y52" s="1103">
        <f t="shared" si="8"/>
        <v>1</v>
      </c>
      <c r="Z52" s="1104" t="str">
        <f t="shared" si="9"/>
        <v>#REF!</v>
      </c>
      <c r="AA52" s="1085" t="str">
        <f t="shared" si="17"/>
        <v>#REF!</v>
      </c>
      <c r="AB52" s="1085" t="str">
        <f t="shared" si="18"/>
        <v>#REF!</v>
      </c>
      <c r="AC52" s="1105" t="str">
        <f t="shared" si="19"/>
        <v>#REF!</v>
      </c>
      <c r="AD52" s="1105" t="str">
        <f t="shared" si="13"/>
        <v>#REF!</v>
      </c>
      <c r="AE52" s="1105" t="str">
        <f t="shared" si="14"/>
        <v>#REF!</v>
      </c>
      <c r="AF52" s="1106"/>
      <c r="AG52" s="1079"/>
      <c r="AH52" s="1090">
        <f t="shared" si="15"/>
        <v>21</v>
      </c>
      <c r="AI52" s="1090"/>
    </row>
    <row r="53" ht="15.0" customHeight="1">
      <c r="A53" s="1098">
        <v>51.0</v>
      </c>
      <c r="B53" s="1371">
        <v>433414.0</v>
      </c>
      <c r="C53" s="1372" t="s">
        <v>1161</v>
      </c>
      <c r="D53" s="1372" t="s">
        <v>1331</v>
      </c>
      <c r="E53" s="1372" t="s">
        <v>511</v>
      </c>
      <c r="F53" s="1372" t="s">
        <v>564</v>
      </c>
      <c r="G53" s="1372" t="s">
        <v>790</v>
      </c>
      <c r="H53" s="1372" t="s">
        <v>565</v>
      </c>
      <c r="I53" s="1100" t="str">
        <f t="shared" si="22"/>
        <v>#REF!</v>
      </c>
      <c r="J53" s="413">
        <v>11.0</v>
      </c>
      <c r="K53" s="413">
        <v>2024.0</v>
      </c>
      <c r="L53" s="1373">
        <v>45597.0</v>
      </c>
      <c r="M53" s="1374">
        <v>45626.0</v>
      </c>
      <c r="N53" s="1340">
        <v>21.0</v>
      </c>
      <c r="O53" s="1084">
        <f t="shared" si="2"/>
        <v>1</v>
      </c>
      <c r="P53" s="231" t="str">
        <f t="shared" si="16"/>
        <v>#REF!</v>
      </c>
      <c r="Q53" s="1205" t="str">
        <f t="shared" si="20"/>
        <v>#REF!</v>
      </c>
      <c r="R53" s="1101"/>
      <c r="S53" s="1371" t="s">
        <v>525</v>
      </c>
      <c r="T53" s="1372" t="s">
        <v>2118</v>
      </c>
      <c r="U53" s="1084" t="str">
        <f t="shared" si="4"/>
        <v>#REF!</v>
      </c>
      <c r="V53" s="1102" t="str">
        <f t="shared" si="5"/>
        <v>#REF!</v>
      </c>
      <c r="W53" s="1102" t="str">
        <f t="shared" si="6"/>
        <v>#REF!</v>
      </c>
      <c r="X53" s="1102" t="str">
        <f t="shared" si="7"/>
        <v>#REF!</v>
      </c>
      <c r="Y53" s="1103">
        <f t="shared" si="8"/>
        <v>1</v>
      </c>
      <c r="Z53" s="1104" t="str">
        <f t="shared" si="9"/>
        <v>#REF!</v>
      </c>
      <c r="AA53" s="1085" t="str">
        <f t="shared" si="17"/>
        <v>#REF!</v>
      </c>
      <c r="AB53" s="1085" t="str">
        <f t="shared" si="18"/>
        <v>#REF!</v>
      </c>
      <c r="AC53" s="1105" t="str">
        <f t="shared" si="19"/>
        <v>#REF!</v>
      </c>
      <c r="AD53" s="1105" t="str">
        <f t="shared" si="13"/>
        <v>#REF!</v>
      </c>
      <c r="AE53" s="1105" t="str">
        <f t="shared" si="14"/>
        <v>#REF!</v>
      </c>
      <c r="AF53" s="1106"/>
      <c r="AG53" s="1079"/>
      <c r="AH53" s="1090">
        <f t="shared" si="15"/>
        <v>21</v>
      </c>
      <c r="AI53" s="1090"/>
    </row>
    <row r="54" ht="15.0" customHeight="1">
      <c r="A54" s="1107">
        <v>52.0</v>
      </c>
      <c r="B54" s="1371">
        <v>434052.0</v>
      </c>
      <c r="C54" s="1372" t="s">
        <v>1178</v>
      </c>
      <c r="D54" s="1372" t="s">
        <v>1326</v>
      </c>
      <c r="E54" s="1372" t="s">
        <v>511</v>
      </c>
      <c r="F54" s="1372" t="s">
        <v>512</v>
      </c>
      <c r="G54" s="1372" t="s">
        <v>665</v>
      </c>
      <c r="H54" s="1372" t="s">
        <v>580</v>
      </c>
      <c r="I54" s="1378" t="str">
        <f t="shared" si="22"/>
        <v>#REF!</v>
      </c>
      <c r="J54" s="380">
        <v>11.0</v>
      </c>
      <c r="K54" s="380">
        <v>2024.0</v>
      </c>
      <c r="L54" s="1373">
        <v>45597.0</v>
      </c>
      <c r="M54" s="1374">
        <v>45606.0</v>
      </c>
      <c r="N54" s="1340">
        <v>6.0</v>
      </c>
      <c r="O54" s="1315">
        <f t="shared" si="2"/>
        <v>0.2857142857</v>
      </c>
      <c r="P54" s="1379" t="str">
        <f t="shared" si="16"/>
        <v>#REF!</v>
      </c>
      <c r="Q54" s="1380" t="str">
        <f t="shared" si="20"/>
        <v>#REF!</v>
      </c>
      <c r="R54" s="1381"/>
      <c r="S54" s="1371" t="s">
        <v>525</v>
      </c>
      <c r="T54" s="1372" t="s">
        <v>2118</v>
      </c>
      <c r="U54" s="1315" t="str">
        <f t="shared" si="4"/>
        <v>#REF!</v>
      </c>
      <c r="V54" s="1382" t="str">
        <f t="shared" si="5"/>
        <v>#REF!</v>
      </c>
      <c r="W54" s="1382" t="str">
        <f t="shared" si="6"/>
        <v>#REF!</v>
      </c>
      <c r="X54" s="1382" t="str">
        <f t="shared" si="7"/>
        <v>#REF!</v>
      </c>
      <c r="Y54" s="1383">
        <f t="shared" si="8"/>
        <v>1</v>
      </c>
      <c r="Z54" s="1384" t="str">
        <f t="shared" si="9"/>
        <v>#REF!</v>
      </c>
      <c r="AA54" s="1385" t="str">
        <f t="shared" si="17"/>
        <v>#REF!</v>
      </c>
      <c r="AB54" s="1385" t="str">
        <f t="shared" si="18"/>
        <v>#REF!</v>
      </c>
      <c r="AC54" s="1386" t="str">
        <f t="shared" si="19"/>
        <v>#REF!</v>
      </c>
      <c r="AD54" s="1386" t="str">
        <f t="shared" si="13"/>
        <v>#REF!</v>
      </c>
      <c r="AE54" s="1386" t="str">
        <f t="shared" si="14"/>
        <v>#REF!</v>
      </c>
      <c r="AF54" s="1387"/>
      <c r="AG54" s="1388"/>
      <c r="AH54" s="1389">
        <f t="shared" si="15"/>
        <v>21</v>
      </c>
      <c r="AI54" s="1389"/>
    </row>
    <row r="55" ht="15.0" customHeight="1">
      <c r="A55" s="1390">
        <v>53.0</v>
      </c>
      <c r="B55" s="1371">
        <v>434052.0</v>
      </c>
      <c r="C55" s="1372" t="s">
        <v>1178</v>
      </c>
      <c r="D55" s="1372" t="s">
        <v>1326</v>
      </c>
      <c r="E55" s="1372" t="s">
        <v>511</v>
      </c>
      <c r="F55" s="1372" t="s">
        <v>512</v>
      </c>
      <c r="G55" s="1372" t="s">
        <v>665</v>
      </c>
      <c r="H55" s="1372" t="s">
        <v>580</v>
      </c>
      <c r="I55" s="1378" t="str">
        <f t="shared" si="22"/>
        <v>#REF!</v>
      </c>
      <c r="J55" s="380">
        <v>11.0</v>
      </c>
      <c r="K55" s="380">
        <v>2024.0</v>
      </c>
      <c r="L55" s="1373">
        <v>45607.0</v>
      </c>
      <c r="M55" s="1374">
        <v>45626.0</v>
      </c>
      <c r="N55" s="1340">
        <v>15.0</v>
      </c>
      <c r="O55" s="1315">
        <f t="shared" si="2"/>
        <v>0.7142857143</v>
      </c>
      <c r="P55" s="1379" t="str">
        <f t="shared" si="16"/>
        <v>#REF!</v>
      </c>
      <c r="Q55" s="1380" t="str">
        <f t="shared" si="20"/>
        <v>#REF!</v>
      </c>
      <c r="R55" s="1381"/>
      <c r="S55" s="1371" t="s">
        <v>525</v>
      </c>
      <c r="T55" s="1372" t="s">
        <v>1269</v>
      </c>
      <c r="U55" s="1315" t="str">
        <f t="shared" si="4"/>
        <v>#REF!</v>
      </c>
      <c r="V55" s="1382" t="str">
        <f t="shared" si="5"/>
        <v>#REF!</v>
      </c>
      <c r="W55" s="1382" t="str">
        <f t="shared" si="6"/>
        <v>#REF!</v>
      </c>
      <c r="X55" s="1382" t="str">
        <f t="shared" si="7"/>
        <v>#REF!</v>
      </c>
      <c r="Y55" s="1383">
        <f t="shared" si="8"/>
        <v>1</v>
      </c>
      <c r="Z55" s="1384" t="str">
        <f t="shared" si="9"/>
        <v>#REF!</v>
      </c>
      <c r="AA55" s="1385" t="str">
        <f t="shared" si="17"/>
        <v>#REF!</v>
      </c>
      <c r="AB55" s="1385" t="str">
        <f t="shared" si="18"/>
        <v>#REF!</v>
      </c>
      <c r="AC55" s="1386" t="str">
        <f t="shared" si="19"/>
        <v>#REF!</v>
      </c>
      <c r="AD55" s="1386" t="str">
        <f t="shared" si="13"/>
        <v>#REF!</v>
      </c>
      <c r="AE55" s="1386" t="str">
        <f t="shared" si="14"/>
        <v>#REF!</v>
      </c>
      <c r="AF55" s="1387"/>
      <c r="AG55" s="1388"/>
      <c r="AH55" s="1389">
        <f t="shared" si="15"/>
        <v>21</v>
      </c>
      <c r="AI55" s="1389"/>
    </row>
    <row r="56" ht="15.0" customHeight="1">
      <c r="A56" s="1107">
        <v>54.0</v>
      </c>
      <c r="B56" s="1371">
        <v>436920.0</v>
      </c>
      <c r="C56" s="1372" t="s">
        <v>761</v>
      </c>
      <c r="D56" s="1372" t="s">
        <v>1332</v>
      </c>
      <c r="E56" s="1372" t="s">
        <v>511</v>
      </c>
      <c r="F56" s="1372" t="s">
        <v>546</v>
      </c>
      <c r="G56" s="1372" t="s">
        <v>665</v>
      </c>
      <c r="H56" s="1372" t="s">
        <v>556</v>
      </c>
      <c r="I56" s="1100" t="str">
        <f t="shared" si="22"/>
        <v>#REF!</v>
      </c>
      <c r="J56" s="413">
        <v>11.0</v>
      </c>
      <c r="K56" s="413">
        <v>2024.0</v>
      </c>
      <c r="L56" s="1373">
        <v>45597.0</v>
      </c>
      <c r="M56" s="1374">
        <v>45611.0</v>
      </c>
      <c r="N56" s="1340">
        <v>5.5</v>
      </c>
      <c r="O56" s="1084">
        <f t="shared" si="2"/>
        <v>0.2619047619</v>
      </c>
      <c r="P56" s="231" t="str">
        <f t="shared" si="16"/>
        <v>#REF!</v>
      </c>
      <c r="Q56" s="1205" t="str">
        <f t="shared" si="20"/>
        <v>#REF!</v>
      </c>
      <c r="R56" s="1101"/>
      <c r="S56" s="1371" t="s">
        <v>525</v>
      </c>
      <c r="T56" s="1372" t="s">
        <v>2118</v>
      </c>
      <c r="U56" s="1084" t="str">
        <f t="shared" si="4"/>
        <v>#REF!</v>
      </c>
      <c r="V56" s="1102" t="str">
        <f t="shared" si="5"/>
        <v>#REF!</v>
      </c>
      <c r="W56" s="1102" t="str">
        <f t="shared" si="6"/>
        <v>#REF!</v>
      </c>
      <c r="X56" s="1102" t="str">
        <f t="shared" si="7"/>
        <v>#REF!</v>
      </c>
      <c r="Y56" s="1103">
        <f t="shared" si="8"/>
        <v>1</v>
      </c>
      <c r="Z56" s="1104" t="str">
        <f t="shared" si="9"/>
        <v>#REF!</v>
      </c>
      <c r="AA56" s="1085" t="str">
        <f t="shared" si="17"/>
        <v>#REF!</v>
      </c>
      <c r="AB56" s="1085" t="str">
        <f t="shared" si="18"/>
        <v>#REF!</v>
      </c>
      <c r="AC56" s="1105" t="str">
        <f t="shared" si="19"/>
        <v>#REF!</v>
      </c>
      <c r="AD56" s="1105" t="str">
        <f t="shared" si="13"/>
        <v>#REF!</v>
      </c>
      <c r="AE56" s="1105" t="str">
        <f t="shared" si="14"/>
        <v>#REF!</v>
      </c>
      <c r="AF56" s="1106"/>
      <c r="AG56" s="1079"/>
      <c r="AH56" s="1090">
        <f t="shared" si="15"/>
        <v>21</v>
      </c>
      <c r="AI56" s="1090"/>
    </row>
    <row r="57" ht="15.0" customHeight="1">
      <c r="A57" s="1098">
        <v>55.0</v>
      </c>
      <c r="B57" s="1371">
        <v>436920.0</v>
      </c>
      <c r="C57" s="1372" t="s">
        <v>761</v>
      </c>
      <c r="D57" s="1372" t="s">
        <v>1332</v>
      </c>
      <c r="E57" s="1372" t="s">
        <v>511</v>
      </c>
      <c r="F57" s="1372" t="s">
        <v>546</v>
      </c>
      <c r="G57" s="1372" t="s">
        <v>665</v>
      </c>
      <c r="H57" s="1372" t="s">
        <v>556</v>
      </c>
      <c r="I57" s="1100" t="str">
        <f t="shared" si="22"/>
        <v>#REF!</v>
      </c>
      <c r="J57" s="413">
        <v>11.0</v>
      </c>
      <c r="K57" s="413">
        <v>2024.0</v>
      </c>
      <c r="L57" s="1373">
        <v>45612.0</v>
      </c>
      <c r="M57" s="1374">
        <v>45614.0</v>
      </c>
      <c r="N57" s="1340">
        <v>1.0</v>
      </c>
      <c r="O57" s="1084">
        <f t="shared" si="2"/>
        <v>0.04761904762</v>
      </c>
      <c r="P57" s="231" t="str">
        <f t="shared" si="16"/>
        <v>#REF!</v>
      </c>
      <c r="Q57" s="1205" t="str">
        <f t="shared" si="20"/>
        <v>#REF!</v>
      </c>
      <c r="R57" s="1101"/>
      <c r="S57" s="1371" t="s">
        <v>525</v>
      </c>
      <c r="T57" s="1372" t="s">
        <v>2118</v>
      </c>
      <c r="U57" s="1084" t="str">
        <f t="shared" si="4"/>
        <v>#REF!</v>
      </c>
      <c r="V57" s="1102" t="str">
        <f t="shared" si="5"/>
        <v>#REF!</v>
      </c>
      <c r="W57" s="1102" t="str">
        <f t="shared" si="6"/>
        <v>#REF!</v>
      </c>
      <c r="X57" s="1102" t="str">
        <f t="shared" si="7"/>
        <v>#REF!</v>
      </c>
      <c r="Y57" s="1103">
        <f t="shared" si="8"/>
        <v>1</v>
      </c>
      <c r="Z57" s="1104" t="str">
        <f t="shared" si="9"/>
        <v>#REF!</v>
      </c>
      <c r="AA57" s="1085" t="str">
        <f t="shared" si="17"/>
        <v>#REF!</v>
      </c>
      <c r="AB57" s="1085" t="str">
        <f t="shared" si="18"/>
        <v>#REF!</v>
      </c>
      <c r="AC57" s="1105" t="str">
        <f t="shared" si="19"/>
        <v>#REF!</v>
      </c>
      <c r="AD57" s="1105" t="str">
        <f t="shared" si="13"/>
        <v>#REF!</v>
      </c>
      <c r="AE57" s="1105" t="str">
        <f t="shared" si="14"/>
        <v>#REF!</v>
      </c>
      <c r="AF57" s="1106"/>
      <c r="AG57" s="1079"/>
      <c r="AH57" s="1090">
        <f t="shared" si="15"/>
        <v>21</v>
      </c>
      <c r="AI57" s="1090"/>
    </row>
    <row r="58" ht="15.0" customHeight="1">
      <c r="A58" s="1107">
        <v>56.0</v>
      </c>
      <c r="B58" s="1371">
        <v>436920.0</v>
      </c>
      <c r="C58" s="1372" t="s">
        <v>761</v>
      </c>
      <c r="D58" s="1372" t="s">
        <v>1332</v>
      </c>
      <c r="E58" s="1372" t="s">
        <v>511</v>
      </c>
      <c r="F58" s="1372" t="s">
        <v>546</v>
      </c>
      <c r="G58" s="1372" t="s">
        <v>665</v>
      </c>
      <c r="H58" s="1372" t="s">
        <v>556</v>
      </c>
      <c r="I58" s="1100">
        <v>2.03</v>
      </c>
      <c r="J58" s="413">
        <v>11.0</v>
      </c>
      <c r="K58" s="413">
        <v>2024.0</v>
      </c>
      <c r="L58" s="1373">
        <v>45615.0</v>
      </c>
      <c r="M58" s="1374">
        <v>45626.0</v>
      </c>
      <c r="N58" s="1340">
        <v>4.5</v>
      </c>
      <c r="O58" s="1084">
        <f t="shared" si="2"/>
        <v>0.2142857143</v>
      </c>
      <c r="P58" s="231">
        <f t="shared" si="16"/>
        <v>0.435</v>
      </c>
      <c r="Q58" s="1205">
        <f t="shared" si="20"/>
        <v>0.435</v>
      </c>
      <c r="R58" s="1101"/>
      <c r="S58" s="1371" t="s">
        <v>525</v>
      </c>
      <c r="T58" s="1372" t="s">
        <v>2118</v>
      </c>
      <c r="U58" s="1084">
        <f t="shared" si="4"/>
        <v>0.435</v>
      </c>
      <c r="V58" s="1102" t="str">
        <f t="shared" si="5"/>
        <v>#REF!</v>
      </c>
      <c r="W58" s="1102" t="str">
        <f t="shared" si="6"/>
        <v>#REF!</v>
      </c>
      <c r="X58" s="1102" t="str">
        <f t="shared" si="7"/>
        <v>#REF!</v>
      </c>
      <c r="Y58" s="1103">
        <f t="shared" si="8"/>
        <v>1</v>
      </c>
      <c r="Z58" s="1104" t="str">
        <f t="shared" si="9"/>
        <v>#REF!</v>
      </c>
      <c r="AA58" s="1085" t="str">
        <f t="shared" si="17"/>
        <v>#REF!</v>
      </c>
      <c r="AB58" s="1085" t="str">
        <f t="shared" si="18"/>
        <v>#REF!</v>
      </c>
      <c r="AC58" s="1105" t="str">
        <f t="shared" si="19"/>
        <v>#REF!</v>
      </c>
      <c r="AD58" s="1105" t="str">
        <f t="shared" si="13"/>
        <v>#REF!</v>
      </c>
      <c r="AE58" s="1105" t="str">
        <f t="shared" si="14"/>
        <v>#REF!</v>
      </c>
      <c r="AF58" s="1106"/>
      <c r="AG58" s="1079"/>
      <c r="AH58" s="1090">
        <f t="shared" si="15"/>
        <v>21</v>
      </c>
      <c r="AI58" s="1090"/>
    </row>
    <row r="59" ht="15.0" customHeight="1">
      <c r="A59" s="1098">
        <v>57.0</v>
      </c>
      <c r="B59" s="1371">
        <v>439018.0</v>
      </c>
      <c r="C59" s="1372" t="s">
        <v>1010</v>
      </c>
      <c r="D59" s="1372" t="s">
        <v>1336</v>
      </c>
      <c r="E59" s="1372" t="s">
        <v>511</v>
      </c>
      <c r="F59" s="1372" t="s">
        <v>546</v>
      </c>
      <c r="G59" s="1372" t="s">
        <v>665</v>
      </c>
      <c r="H59" s="1372" t="s">
        <v>556</v>
      </c>
      <c r="I59" s="1100" t="str">
        <f t="shared" ref="I59:I203" si="23">VLOOKUP(H59,NLTC!$C$5:$D$28,2,0)</f>
        <v>#REF!</v>
      </c>
      <c r="J59" s="413">
        <v>11.0</v>
      </c>
      <c r="K59" s="413">
        <v>2024.0</v>
      </c>
      <c r="L59" s="1373">
        <v>45597.0</v>
      </c>
      <c r="M59" s="1374">
        <v>45611.0</v>
      </c>
      <c r="N59" s="1340">
        <v>5.5</v>
      </c>
      <c r="O59" s="1084">
        <f t="shared" si="2"/>
        <v>0.2619047619</v>
      </c>
      <c r="P59" s="231" t="str">
        <f t="shared" si="16"/>
        <v>#REF!</v>
      </c>
      <c r="Q59" s="1205" t="str">
        <f t="shared" si="20"/>
        <v>#REF!</v>
      </c>
      <c r="R59" s="1101"/>
      <c r="S59" s="1371" t="s">
        <v>525</v>
      </c>
      <c r="T59" s="1372" t="s">
        <v>2118</v>
      </c>
      <c r="U59" s="1084" t="str">
        <f t="shared" si="4"/>
        <v>#REF!</v>
      </c>
      <c r="V59" s="1102" t="str">
        <f t="shared" si="5"/>
        <v>#REF!</v>
      </c>
      <c r="W59" s="1102" t="str">
        <f t="shared" si="6"/>
        <v>#REF!</v>
      </c>
      <c r="X59" s="1102" t="str">
        <f t="shared" si="7"/>
        <v>#REF!</v>
      </c>
      <c r="Y59" s="1103">
        <f t="shared" si="8"/>
        <v>1</v>
      </c>
      <c r="Z59" s="1104" t="str">
        <f t="shared" si="9"/>
        <v>#REF!</v>
      </c>
      <c r="AA59" s="1085" t="str">
        <f t="shared" si="17"/>
        <v>#REF!</v>
      </c>
      <c r="AB59" s="1085" t="str">
        <f t="shared" si="18"/>
        <v>#REF!</v>
      </c>
      <c r="AC59" s="1105" t="str">
        <f t="shared" si="19"/>
        <v>#REF!</v>
      </c>
      <c r="AD59" s="1105" t="str">
        <f t="shared" si="13"/>
        <v>#REF!</v>
      </c>
      <c r="AE59" s="1105" t="str">
        <f t="shared" si="14"/>
        <v>#REF!</v>
      </c>
      <c r="AF59" s="1106"/>
      <c r="AG59" s="1079"/>
      <c r="AH59" s="1090">
        <f t="shared" si="15"/>
        <v>21</v>
      </c>
      <c r="AI59" s="1090"/>
    </row>
    <row r="60" ht="15.0" customHeight="1">
      <c r="A60" s="1107">
        <v>58.0</v>
      </c>
      <c r="B60" s="1371">
        <v>439018.0</v>
      </c>
      <c r="C60" s="1372" t="s">
        <v>1010</v>
      </c>
      <c r="D60" s="1372" t="s">
        <v>1336</v>
      </c>
      <c r="E60" s="1372" t="s">
        <v>511</v>
      </c>
      <c r="F60" s="1372" t="s">
        <v>546</v>
      </c>
      <c r="G60" s="1372" t="s">
        <v>665</v>
      </c>
      <c r="H60" s="1372" t="s">
        <v>556</v>
      </c>
      <c r="I60" s="1100" t="str">
        <f t="shared" si="23"/>
        <v>#REF!</v>
      </c>
      <c r="J60" s="413">
        <v>11.0</v>
      </c>
      <c r="K60" s="413">
        <v>2024.0</v>
      </c>
      <c r="L60" s="1373">
        <v>45612.0</v>
      </c>
      <c r="M60" s="1374">
        <v>45614.0</v>
      </c>
      <c r="N60" s="1340">
        <v>1.0</v>
      </c>
      <c r="O60" s="1084">
        <f t="shared" si="2"/>
        <v>0.04761904762</v>
      </c>
      <c r="P60" s="231" t="str">
        <f t="shared" si="16"/>
        <v>#REF!</v>
      </c>
      <c r="Q60" s="1205" t="str">
        <f t="shared" si="20"/>
        <v>#REF!</v>
      </c>
      <c r="R60" s="1101"/>
      <c r="S60" s="1371" t="s">
        <v>525</v>
      </c>
      <c r="T60" s="1372" t="s">
        <v>2118</v>
      </c>
      <c r="U60" s="1084" t="str">
        <f t="shared" si="4"/>
        <v>#REF!</v>
      </c>
      <c r="V60" s="1102" t="str">
        <f t="shared" si="5"/>
        <v>#REF!</v>
      </c>
      <c r="W60" s="1102" t="str">
        <f t="shared" si="6"/>
        <v>#REF!</v>
      </c>
      <c r="X60" s="1102" t="str">
        <f t="shared" si="7"/>
        <v>#REF!</v>
      </c>
      <c r="Y60" s="1103">
        <f t="shared" si="8"/>
        <v>1</v>
      </c>
      <c r="Z60" s="1104" t="str">
        <f t="shared" si="9"/>
        <v>#REF!</v>
      </c>
      <c r="AA60" s="1085" t="str">
        <f t="shared" si="17"/>
        <v>#REF!</v>
      </c>
      <c r="AB60" s="1085" t="str">
        <f t="shared" si="18"/>
        <v>#REF!</v>
      </c>
      <c r="AC60" s="1105" t="str">
        <f t="shared" si="19"/>
        <v>#REF!</v>
      </c>
      <c r="AD60" s="1105" t="str">
        <f t="shared" si="13"/>
        <v>#REF!</v>
      </c>
      <c r="AE60" s="1105" t="str">
        <f t="shared" si="14"/>
        <v>#REF!</v>
      </c>
      <c r="AF60" s="1106"/>
      <c r="AG60" s="1079"/>
      <c r="AH60" s="1090">
        <f t="shared" si="15"/>
        <v>21</v>
      </c>
      <c r="AI60" s="1090"/>
    </row>
    <row r="61" ht="15.0" customHeight="1">
      <c r="A61" s="1098">
        <v>59.0</v>
      </c>
      <c r="B61" s="1371">
        <v>440698.0</v>
      </c>
      <c r="C61" s="1372" t="s">
        <v>1182</v>
      </c>
      <c r="D61" s="1372" t="s">
        <v>1341</v>
      </c>
      <c r="E61" s="1372" t="s">
        <v>511</v>
      </c>
      <c r="F61" s="1372" t="s">
        <v>564</v>
      </c>
      <c r="G61" s="1372" t="s">
        <v>790</v>
      </c>
      <c r="H61" s="1372" t="s">
        <v>565</v>
      </c>
      <c r="I61" s="1100" t="str">
        <f t="shared" si="23"/>
        <v>#REF!</v>
      </c>
      <c r="J61" s="413">
        <v>11.0</v>
      </c>
      <c r="K61" s="413">
        <v>2024.0</v>
      </c>
      <c r="L61" s="1373">
        <v>45602.0</v>
      </c>
      <c r="M61" s="1374">
        <v>45626.0</v>
      </c>
      <c r="N61" s="1340">
        <v>18.0</v>
      </c>
      <c r="O61" s="1084">
        <f t="shared" si="2"/>
        <v>0.8571428571</v>
      </c>
      <c r="P61" s="231" t="str">
        <f t="shared" si="16"/>
        <v>#REF!</v>
      </c>
      <c r="Q61" s="1205" t="str">
        <f t="shared" si="20"/>
        <v>#REF!</v>
      </c>
      <c r="R61" s="1101"/>
      <c r="S61" s="1371" t="s">
        <v>525</v>
      </c>
      <c r="T61" s="1372" t="s">
        <v>2118</v>
      </c>
      <c r="U61" s="1084" t="str">
        <f t="shared" si="4"/>
        <v>#REF!</v>
      </c>
      <c r="V61" s="1102" t="str">
        <f t="shared" si="5"/>
        <v>#REF!</v>
      </c>
      <c r="W61" s="1102" t="str">
        <f t="shared" si="6"/>
        <v>#REF!</v>
      </c>
      <c r="X61" s="1102" t="str">
        <f t="shared" si="7"/>
        <v>#REF!</v>
      </c>
      <c r="Y61" s="1103">
        <f t="shared" si="8"/>
        <v>1</v>
      </c>
      <c r="Z61" s="1104" t="str">
        <f t="shared" si="9"/>
        <v>#REF!</v>
      </c>
      <c r="AA61" s="1085" t="str">
        <f t="shared" si="17"/>
        <v>#REF!</v>
      </c>
      <c r="AB61" s="1085" t="str">
        <f t="shared" si="18"/>
        <v>#REF!</v>
      </c>
      <c r="AC61" s="1105" t="str">
        <f t="shared" si="19"/>
        <v>#REF!</v>
      </c>
      <c r="AD61" s="1105" t="str">
        <f t="shared" si="13"/>
        <v>#REF!</v>
      </c>
      <c r="AE61" s="1105" t="str">
        <f t="shared" si="14"/>
        <v>#REF!</v>
      </c>
      <c r="AF61" s="1106"/>
      <c r="AG61" s="1079"/>
      <c r="AH61" s="1090">
        <f t="shared" si="15"/>
        <v>21</v>
      </c>
      <c r="AI61" s="1090"/>
    </row>
    <row r="62" ht="15.0" customHeight="1">
      <c r="A62" s="1107">
        <v>60.0</v>
      </c>
      <c r="B62" s="1371">
        <v>447405.0</v>
      </c>
      <c r="C62" s="1372" t="s">
        <v>1165</v>
      </c>
      <c r="D62" s="1372" t="s">
        <v>1343</v>
      </c>
      <c r="E62" s="1372" t="s">
        <v>511</v>
      </c>
      <c r="F62" s="1372" t="s">
        <v>564</v>
      </c>
      <c r="G62" s="1372" t="s">
        <v>665</v>
      </c>
      <c r="H62" s="1372" t="s">
        <v>925</v>
      </c>
      <c r="I62" s="1100" t="str">
        <f t="shared" si="23"/>
        <v>#REF!</v>
      </c>
      <c r="J62" s="413">
        <v>11.0</v>
      </c>
      <c r="K62" s="413">
        <v>2024.0</v>
      </c>
      <c r="L62" s="1373">
        <v>45597.0</v>
      </c>
      <c r="M62" s="1374">
        <v>45601.0</v>
      </c>
      <c r="N62" s="1340">
        <v>1.5</v>
      </c>
      <c r="O62" s="1084">
        <f t="shared" si="2"/>
        <v>0.07142857143</v>
      </c>
      <c r="P62" s="231" t="str">
        <f t="shared" si="16"/>
        <v>#REF!</v>
      </c>
      <c r="Q62" s="1205" t="str">
        <f t="shared" si="20"/>
        <v>#REF!</v>
      </c>
      <c r="R62" s="1101"/>
      <c r="S62" s="1371" t="s">
        <v>525</v>
      </c>
      <c r="T62" s="1372" t="s">
        <v>2118</v>
      </c>
      <c r="U62" s="1084" t="str">
        <f t="shared" si="4"/>
        <v>#REF!</v>
      </c>
      <c r="V62" s="1102" t="str">
        <f t="shared" si="5"/>
        <v>#REF!</v>
      </c>
      <c r="W62" s="1102" t="str">
        <f t="shared" si="6"/>
        <v>#REF!</v>
      </c>
      <c r="X62" s="1102" t="str">
        <f t="shared" si="7"/>
        <v>#REF!</v>
      </c>
      <c r="Y62" s="1103">
        <f t="shared" si="8"/>
        <v>1</v>
      </c>
      <c r="Z62" s="1104" t="str">
        <f t="shared" si="9"/>
        <v>#REF!</v>
      </c>
      <c r="AA62" s="1085" t="str">
        <f t="shared" si="17"/>
        <v>#REF!</v>
      </c>
      <c r="AB62" s="1085" t="str">
        <f t="shared" si="18"/>
        <v>#REF!</v>
      </c>
      <c r="AC62" s="1105" t="str">
        <f t="shared" si="19"/>
        <v>#REF!</v>
      </c>
      <c r="AD62" s="1105" t="str">
        <f t="shared" si="13"/>
        <v>#REF!</v>
      </c>
      <c r="AE62" s="1105" t="str">
        <f t="shared" si="14"/>
        <v>#REF!</v>
      </c>
      <c r="AF62" s="1106"/>
      <c r="AG62" s="1079"/>
      <c r="AH62" s="1090">
        <f t="shared" si="15"/>
        <v>21</v>
      </c>
      <c r="AI62" s="1090"/>
    </row>
    <row r="63" ht="15.0" customHeight="1">
      <c r="A63" s="1098">
        <v>61.0</v>
      </c>
      <c r="B63" s="1371">
        <v>447405.0</v>
      </c>
      <c r="C63" s="1372" t="s">
        <v>1165</v>
      </c>
      <c r="D63" s="1372" t="s">
        <v>1343</v>
      </c>
      <c r="E63" s="1372" t="s">
        <v>511</v>
      </c>
      <c r="F63" s="1372" t="s">
        <v>564</v>
      </c>
      <c r="G63" s="1372" t="s">
        <v>665</v>
      </c>
      <c r="H63" s="1372" t="s">
        <v>925</v>
      </c>
      <c r="I63" s="1100" t="str">
        <f t="shared" si="23"/>
        <v>#REF!</v>
      </c>
      <c r="J63" s="413">
        <v>11.0</v>
      </c>
      <c r="K63" s="437">
        <v>2024.0</v>
      </c>
      <c r="L63" s="1373">
        <v>45602.0</v>
      </c>
      <c r="M63" s="1374">
        <v>45626.0</v>
      </c>
      <c r="N63" s="1340">
        <v>18.0</v>
      </c>
      <c r="O63" s="1084">
        <f t="shared" si="2"/>
        <v>0.8571428571</v>
      </c>
      <c r="P63" s="231" t="str">
        <f t="shared" si="16"/>
        <v>#REF!</v>
      </c>
      <c r="Q63" s="1205" t="str">
        <f t="shared" si="20"/>
        <v>#REF!</v>
      </c>
      <c r="R63" s="1111"/>
      <c r="S63" s="1371" t="s">
        <v>525</v>
      </c>
      <c r="T63" s="1372" t="s">
        <v>2118</v>
      </c>
      <c r="U63" s="1084" t="str">
        <f t="shared" si="4"/>
        <v>#REF!</v>
      </c>
      <c r="V63" s="1102" t="str">
        <f t="shared" si="5"/>
        <v>#REF!</v>
      </c>
      <c r="W63" s="1102" t="str">
        <f t="shared" si="6"/>
        <v>#REF!</v>
      </c>
      <c r="X63" s="1102" t="str">
        <f t="shared" si="7"/>
        <v>#REF!</v>
      </c>
      <c r="Y63" s="1103">
        <f t="shared" si="8"/>
        <v>1</v>
      </c>
      <c r="Z63" s="1104" t="str">
        <f t="shared" si="9"/>
        <v>#REF!</v>
      </c>
      <c r="AA63" s="1085" t="str">
        <f t="shared" si="17"/>
        <v>#REF!</v>
      </c>
      <c r="AB63" s="1085" t="str">
        <f t="shared" si="18"/>
        <v>#REF!</v>
      </c>
      <c r="AC63" s="1105" t="str">
        <f t="shared" si="19"/>
        <v>#REF!</v>
      </c>
      <c r="AD63" s="1105" t="str">
        <f t="shared" si="13"/>
        <v>#REF!</v>
      </c>
      <c r="AE63" s="1105" t="str">
        <f t="shared" si="14"/>
        <v>#REF!</v>
      </c>
      <c r="AF63" s="541"/>
      <c r="AG63" s="1079"/>
      <c r="AH63" s="1090">
        <f t="shared" si="15"/>
        <v>21</v>
      </c>
      <c r="AI63" s="1090"/>
    </row>
    <row r="64" ht="15.0" customHeight="1">
      <c r="A64" s="1107">
        <v>62.0</v>
      </c>
      <c r="B64" s="1371">
        <v>458879.0</v>
      </c>
      <c r="C64" s="1372" t="s">
        <v>1124</v>
      </c>
      <c r="D64" s="1372" t="s">
        <v>1351</v>
      </c>
      <c r="E64" s="1372" t="s">
        <v>511</v>
      </c>
      <c r="F64" s="1372" t="s">
        <v>512</v>
      </c>
      <c r="G64" s="1372" t="s">
        <v>771</v>
      </c>
      <c r="H64" s="1372" t="s">
        <v>541</v>
      </c>
      <c r="I64" s="1100" t="str">
        <f t="shared" si="23"/>
        <v>#REF!</v>
      </c>
      <c r="J64" s="413">
        <v>11.0</v>
      </c>
      <c r="K64" s="413">
        <v>2024.0</v>
      </c>
      <c r="L64" s="1373">
        <v>45597.0</v>
      </c>
      <c r="M64" s="1374">
        <v>45626.0</v>
      </c>
      <c r="N64" s="1340">
        <v>21.0</v>
      </c>
      <c r="O64" s="1084">
        <f t="shared" si="2"/>
        <v>1</v>
      </c>
      <c r="P64" s="231" t="str">
        <f t="shared" si="16"/>
        <v>#REF!</v>
      </c>
      <c r="Q64" s="1205" t="str">
        <f t="shared" si="20"/>
        <v>#REF!</v>
      </c>
      <c r="R64" s="1101"/>
      <c r="S64" s="1371" t="s">
        <v>525</v>
      </c>
      <c r="T64" s="1372" t="s">
        <v>2118</v>
      </c>
      <c r="U64" s="1084" t="str">
        <f t="shared" si="4"/>
        <v>#REF!</v>
      </c>
      <c r="V64" s="1102" t="str">
        <f t="shared" si="5"/>
        <v>#REF!</v>
      </c>
      <c r="W64" s="1102" t="str">
        <f t="shared" si="6"/>
        <v>#REF!</v>
      </c>
      <c r="X64" s="1102" t="str">
        <f t="shared" si="7"/>
        <v>#REF!</v>
      </c>
      <c r="Y64" s="1103">
        <f t="shared" si="8"/>
        <v>1</v>
      </c>
      <c r="Z64" s="1104" t="str">
        <f t="shared" si="9"/>
        <v>#REF!</v>
      </c>
      <c r="AA64" s="1085" t="str">
        <f t="shared" si="17"/>
        <v>#REF!</v>
      </c>
      <c r="AB64" s="1085" t="str">
        <f t="shared" si="18"/>
        <v>#REF!</v>
      </c>
      <c r="AC64" s="1105" t="str">
        <f t="shared" si="19"/>
        <v>#REF!</v>
      </c>
      <c r="AD64" s="1105" t="str">
        <f t="shared" si="13"/>
        <v>#REF!</v>
      </c>
      <c r="AE64" s="1105" t="str">
        <f t="shared" si="14"/>
        <v>#REF!</v>
      </c>
      <c r="AF64" s="1106"/>
      <c r="AG64" s="1079"/>
      <c r="AH64" s="1090">
        <f t="shared" si="15"/>
        <v>21</v>
      </c>
      <c r="AI64" s="1090"/>
    </row>
    <row r="65" ht="15.0" customHeight="1">
      <c r="A65" s="1098">
        <v>63.0</v>
      </c>
      <c r="B65" s="1371">
        <v>459051.0</v>
      </c>
      <c r="C65" s="1372" t="s">
        <v>1180</v>
      </c>
      <c r="D65" s="1372" t="s">
        <v>1353</v>
      </c>
      <c r="E65" s="1372" t="s">
        <v>511</v>
      </c>
      <c r="F65" s="1372" t="s">
        <v>546</v>
      </c>
      <c r="G65" s="1372" t="s">
        <v>665</v>
      </c>
      <c r="H65" s="1372" t="s">
        <v>556</v>
      </c>
      <c r="I65" s="1100" t="str">
        <f t="shared" si="23"/>
        <v>#REF!</v>
      </c>
      <c r="J65" s="413">
        <v>11.0</v>
      </c>
      <c r="K65" s="413">
        <v>2024.0</v>
      </c>
      <c r="L65" s="1373">
        <v>45612.0</v>
      </c>
      <c r="M65" s="1374">
        <v>45626.0</v>
      </c>
      <c r="N65" s="1340">
        <v>10.0</v>
      </c>
      <c r="O65" s="1084">
        <f t="shared" si="2"/>
        <v>0.4761904762</v>
      </c>
      <c r="P65" s="231" t="str">
        <f t="shared" si="16"/>
        <v>#REF!</v>
      </c>
      <c r="Q65" s="1205" t="str">
        <f t="shared" si="20"/>
        <v>#REF!</v>
      </c>
      <c r="R65" s="1101"/>
      <c r="S65" s="1371" t="s">
        <v>525</v>
      </c>
      <c r="T65" s="1372" t="s">
        <v>2118</v>
      </c>
      <c r="U65" s="1084" t="str">
        <f t="shared" si="4"/>
        <v>#REF!</v>
      </c>
      <c r="V65" s="1102" t="str">
        <f t="shared" si="5"/>
        <v>#REF!</v>
      </c>
      <c r="W65" s="1102" t="str">
        <f t="shared" si="6"/>
        <v>#REF!</v>
      </c>
      <c r="X65" s="1102" t="str">
        <f t="shared" si="7"/>
        <v>#REF!</v>
      </c>
      <c r="Y65" s="1103">
        <f t="shared" si="8"/>
        <v>1</v>
      </c>
      <c r="Z65" s="1104" t="str">
        <f t="shared" si="9"/>
        <v>#REF!</v>
      </c>
      <c r="AA65" s="1085" t="str">
        <f t="shared" si="17"/>
        <v>#REF!</v>
      </c>
      <c r="AB65" s="1085" t="str">
        <f t="shared" si="18"/>
        <v>#REF!</v>
      </c>
      <c r="AC65" s="1105" t="str">
        <f t="shared" si="19"/>
        <v>#REF!</v>
      </c>
      <c r="AD65" s="1105" t="str">
        <f t="shared" si="13"/>
        <v>#REF!</v>
      </c>
      <c r="AE65" s="1105" t="str">
        <f t="shared" si="14"/>
        <v>#REF!</v>
      </c>
      <c r="AF65" s="1106"/>
      <c r="AG65" s="1079"/>
      <c r="AH65" s="1090">
        <f t="shared" si="15"/>
        <v>21</v>
      </c>
      <c r="AI65" s="1090"/>
    </row>
    <row r="66" ht="15.0" customHeight="1">
      <c r="A66" s="1107">
        <v>64.0</v>
      </c>
      <c r="B66" s="1371">
        <v>459063.0</v>
      </c>
      <c r="C66" s="1372" t="s">
        <v>1127</v>
      </c>
      <c r="D66" s="1372" t="s">
        <v>1352</v>
      </c>
      <c r="E66" s="1372" t="s">
        <v>511</v>
      </c>
      <c r="F66" s="1372" t="s">
        <v>512</v>
      </c>
      <c r="G66" s="1372" t="s">
        <v>790</v>
      </c>
      <c r="H66" s="1372" t="s">
        <v>531</v>
      </c>
      <c r="I66" s="1100" t="str">
        <f t="shared" si="23"/>
        <v>#REF!</v>
      </c>
      <c r="J66" s="413">
        <v>11.0</v>
      </c>
      <c r="K66" s="413">
        <v>2024.0</v>
      </c>
      <c r="L66" s="1373">
        <v>45597.0</v>
      </c>
      <c r="M66" s="1374">
        <v>45626.0</v>
      </c>
      <c r="N66" s="1340">
        <v>21.0</v>
      </c>
      <c r="O66" s="1084">
        <f t="shared" si="2"/>
        <v>1</v>
      </c>
      <c r="P66" s="231" t="str">
        <f t="shared" si="16"/>
        <v>#REF!</v>
      </c>
      <c r="Q66" s="1205" t="str">
        <f t="shared" si="20"/>
        <v>#REF!</v>
      </c>
      <c r="R66" s="1101"/>
      <c r="S66" s="1371" t="s">
        <v>525</v>
      </c>
      <c r="T66" s="1372" t="s">
        <v>2118</v>
      </c>
      <c r="U66" s="1084" t="str">
        <f t="shared" si="4"/>
        <v>#REF!</v>
      </c>
      <c r="V66" s="1102" t="str">
        <f t="shared" si="5"/>
        <v>#REF!</v>
      </c>
      <c r="W66" s="1102" t="str">
        <f t="shared" si="6"/>
        <v>#REF!</v>
      </c>
      <c r="X66" s="1102" t="str">
        <f t="shared" si="7"/>
        <v>#REF!</v>
      </c>
      <c r="Y66" s="1103">
        <f t="shared" si="8"/>
        <v>1</v>
      </c>
      <c r="Z66" s="1104" t="str">
        <f t="shared" si="9"/>
        <v>#REF!</v>
      </c>
      <c r="AA66" s="1085" t="str">
        <f t="shared" si="17"/>
        <v>#REF!</v>
      </c>
      <c r="AB66" s="1085" t="str">
        <f t="shared" si="18"/>
        <v>#REF!</v>
      </c>
      <c r="AC66" s="1105" t="str">
        <f t="shared" si="19"/>
        <v>#REF!</v>
      </c>
      <c r="AD66" s="1105" t="str">
        <f t="shared" si="13"/>
        <v>#REF!</v>
      </c>
      <c r="AE66" s="1105" t="str">
        <f t="shared" si="14"/>
        <v>#REF!</v>
      </c>
      <c r="AF66" s="1106"/>
      <c r="AG66" s="1079"/>
      <c r="AH66" s="1090">
        <f t="shared" si="15"/>
        <v>21</v>
      </c>
      <c r="AI66" s="1090"/>
    </row>
    <row r="67" ht="15.0" customHeight="1">
      <c r="A67" s="1098">
        <v>65.0</v>
      </c>
      <c r="B67" s="1371">
        <v>458599.0</v>
      </c>
      <c r="C67" s="1372" t="s">
        <v>876</v>
      </c>
      <c r="D67" s="1372" t="s">
        <v>1539</v>
      </c>
      <c r="E67" s="1372" t="s">
        <v>511</v>
      </c>
      <c r="F67" s="1372" t="s">
        <v>512</v>
      </c>
      <c r="G67" s="1372" t="s">
        <v>790</v>
      </c>
      <c r="H67" s="1372" t="s">
        <v>531</v>
      </c>
      <c r="I67" s="1100" t="str">
        <f t="shared" si="23"/>
        <v>#REF!</v>
      </c>
      <c r="J67" s="413">
        <v>11.0</v>
      </c>
      <c r="K67" s="413">
        <v>2024.0</v>
      </c>
      <c r="L67" s="1373">
        <v>45597.0</v>
      </c>
      <c r="M67" s="1374">
        <v>45620.0</v>
      </c>
      <c r="N67" s="1340">
        <v>16.0</v>
      </c>
      <c r="O67" s="1084">
        <f t="shared" si="2"/>
        <v>0.7619047619</v>
      </c>
      <c r="P67" s="231" t="str">
        <f t="shared" si="16"/>
        <v>#REF!</v>
      </c>
      <c r="Q67" s="1205" t="str">
        <f t="shared" si="20"/>
        <v>#REF!</v>
      </c>
      <c r="R67" s="1101"/>
      <c r="S67" s="1371" t="s">
        <v>525</v>
      </c>
      <c r="T67" s="1372" t="s">
        <v>2118</v>
      </c>
      <c r="U67" s="1084" t="str">
        <f t="shared" si="4"/>
        <v>#REF!</v>
      </c>
      <c r="V67" s="1102" t="str">
        <f t="shared" si="5"/>
        <v>#REF!</v>
      </c>
      <c r="W67" s="1102" t="str">
        <f t="shared" si="6"/>
        <v>#REF!</v>
      </c>
      <c r="X67" s="1102" t="str">
        <f t="shared" si="7"/>
        <v>#REF!</v>
      </c>
      <c r="Y67" s="1103">
        <f t="shared" si="8"/>
        <v>1</v>
      </c>
      <c r="Z67" s="1104" t="str">
        <f t="shared" si="9"/>
        <v>#REF!</v>
      </c>
      <c r="AA67" s="1085" t="str">
        <f t="shared" si="17"/>
        <v>#REF!</v>
      </c>
      <c r="AB67" s="1085" t="str">
        <f t="shared" si="18"/>
        <v>#REF!</v>
      </c>
      <c r="AC67" s="1105" t="str">
        <f t="shared" si="19"/>
        <v>#REF!</v>
      </c>
      <c r="AD67" s="1105" t="str">
        <f t="shared" si="13"/>
        <v>#REF!</v>
      </c>
      <c r="AE67" s="1105" t="str">
        <f t="shared" si="14"/>
        <v>#REF!</v>
      </c>
      <c r="AF67" s="1106"/>
      <c r="AG67" s="1079"/>
      <c r="AH67" s="1090">
        <f t="shared" si="15"/>
        <v>21</v>
      </c>
      <c r="AI67" s="1090"/>
    </row>
    <row r="68" ht="15.0" customHeight="1">
      <c r="A68" s="1107">
        <v>66.0</v>
      </c>
      <c r="B68" s="1371">
        <v>458599.0</v>
      </c>
      <c r="C68" s="1372" t="s">
        <v>876</v>
      </c>
      <c r="D68" s="1372" t="s">
        <v>1539</v>
      </c>
      <c r="E68" s="1372" t="s">
        <v>511</v>
      </c>
      <c r="F68" s="1372" t="s">
        <v>512</v>
      </c>
      <c r="G68" s="1372" t="s">
        <v>790</v>
      </c>
      <c r="H68" s="1372" t="s">
        <v>531</v>
      </c>
      <c r="I68" s="1100" t="str">
        <f t="shared" si="23"/>
        <v>#REF!</v>
      </c>
      <c r="J68" s="413">
        <v>11.0</v>
      </c>
      <c r="K68" s="413">
        <v>2024.0</v>
      </c>
      <c r="L68" s="1373">
        <v>45621.0</v>
      </c>
      <c r="M68" s="1374">
        <v>45626.0</v>
      </c>
      <c r="N68" s="1340">
        <v>4.0</v>
      </c>
      <c r="O68" s="1084">
        <f t="shared" si="2"/>
        <v>0.1904761905</v>
      </c>
      <c r="P68" s="231" t="str">
        <f t="shared" si="16"/>
        <v>#REF!</v>
      </c>
      <c r="Q68" s="1205" t="str">
        <f t="shared" si="20"/>
        <v>#REF!</v>
      </c>
      <c r="R68" s="1101"/>
      <c r="S68" s="1371" t="s">
        <v>525</v>
      </c>
      <c r="T68" s="1372" t="s">
        <v>2118</v>
      </c>
      <c r="U68" s="1084" t="str">
        <f t="shared" si="4"/>
        <v>#REF!</v>
      </c>
      <c r="V68" s="1102" t="str">
        <f t="shared" si="5"/>
        <v>#REF!</v>
      </c>
      <c r="W68" s="1102" t="str">
        <f t="shared" si="6"/>
        <v>#REF!</v>
      </c>
      <c r="X68" s="1102" t="str">
        <f t="shared" si="7"/>
        <v>#REF!</v>
      </c>
      <c r="Y68" s="1103">
        <f t="shared" si="8"/>
        <v>1</v>
      </c>
      <c r="Z68" s="1104" t="str">
        <f t="shared" si="9"/>
        <v>#REF!</v>
      </c>
      <c r="AA68" s="1085" t="str">
        <f t="shared" si="17"/>
        <v>#REF!</v>
      </c>
      <c r="AB68" s="1085" t="str">
        <f t="shared" si="18"/>
        <v>#REF!</v>
      </c>
      <c r="AC68" s="1105" t="str">
        <f t="shared" si="19"/>
        <v>#REF!</v>
      </c>
      <c r="AD68" s="1105" t="str">
        <f t="shared" si="13"/>
        <v>#REF!</v>
      </c>
      <c r="AE68" s="1105" t="str">
        <f t="shared" si="14"/>
        <v>#REF!</v>
      </c>
      <c r="AF68" s="1106"/>
      <c r="AG68" s="1079"/>
      <c r="AH68" s="1090">
        <f t="shared" si="15"/>
        <v>21</v>
      </c>
      <c r="AI68" s="1090"/>
    </row>
    <row r="69" ht="15.0" customHeight="1">
      <c r="A69" s="1098">
        <v>67.0</v>
      </c>
      <c r="B69" s="1371">
        <v>464853.0</v>
      </c>
      <c r="C69" s="1372" t="s">
        <v>1355</v>
      </c>
      <c r="D69" s="1372" t="s">
        <v>1356</v>
      </c>
      <c r="E69" s="1372" t="s">
        <v>511</v>
      </c>
      <c r="F69" s="1372" t="s">
        <v>512</v>
      </c>
      <c r="G69" s="1372" t="s">
        <v>790</v>
      </c>
      <c r="H69" s="1372" t="s">
        <v>531</v>
      </c>
      <c r="I69" s="1100" t="str">
        <f t="shared" si="23"/>
        <v>#REF!</v>
      </c>
      <c r="J69" s="413">
        <v>11.0</v>
      </c>
      <c r="K69" s="413">
        <v>2024.0</v>
      </c>
      <c r="L69" s="1373">
        <v>45597.0</v>
      </c>
      <c r="M69" s="1374">
        <v>45626.0</v>
      </c>
      <c r="N69" s="1340">
        <v>21.0</v>
      </c>
      <c r="O69" s="1084">
        <f t="shared" si="2"/>
        <v>1</v>
      </c>
      <c r="P69" s="231" t="str">
        <f t="shared" si="16"/>
        <v>#REF!</v>
      </c>
      <c r="Q69" s="1205" t="str">
        <f t="shared" si="20"/>
        <v>#REF!</v>
      </c>
      <c r="R69" s="1101"/>
      <c r="S69" s="1371" t="s">
        <v>525</v>
      </c>
      <c r="T69" s="1372" t="s">
        <v>2118</v>
      </c>
      <c r="U69" s="1084" t="str">
        <f t="shared" si="4"/>
        <v>#REF!</v>
      </c>
      <c r="V69" s="1102" t="str">
        <f t="shared" si="5"/>
        <v>#REF!</v>
      </c>
      <c r="W69" s="1102" t="str">
        <f t="shared" si="6"/>
        <v>#REF!</v>
      </c>
      <c r="X69" s="1102" t="str">
        <f t="shared" si="7"/>
        <v>#REF!</v>
      </c>
      <c r="Y69" s="1103">
        <f t="shared" si="8"/>
        <v>1</v>
      </c>
      <c r="Z69" s="1104" t="str">
        <f t="shared" si="9"/>
        <v>#REF!</v>
      </c>
      <c r="AA69" s="1085" t="str">
        <f t="shared" si="17"/>
        <v>#REF!</v>
      </c>
      <c r="AB69" s="1085" t="str">
        <f t="shared" si="18"/>
        <v>#REF!</v>
      </c>
      <c r="AC69" s="1105" t="str">
        <f t="shared" si="19"/>
        <v>#REF!</v>
      </c>
      <c r="AD69" s="1105" t="str">
        <f t="shared" si="13"/>
        <v>#REF!</v>
      </c>
      <c r="AE69" s="1105" t="str">
        <f t="shared" si="14"/>
        <v>#REF!</v>
      </c>
      <c r="AF69" s="1106"/>
      <c r="AG69" s="1079"/>
      <c r="AH69" s="1090">
        <f t="shared" si="15"/>
        <v>21</v>
      </c>
      <c r="AI69" s="1090"/>
    </row>
    <row r="70" ht="15.0" customHeight="1">
      <c r="A70" s="1107">
        <v>68.0</v>
      </c>
      <c r="B70" s="1371">
        <v>465485.0</v>
      </c>
      <c r="C70" s="1376" t="s">
        <v>1357</v>
      </c>
      <c r="D70" s="1372" t="s">
        <v>1358</v>
      </c>
      <c r="E70" s="1372" t="s">
        <v>511</v>
      </c>
      <c r="F70" s="1376" t="s">
        <v>512</v>
      </c>
      <c r="G70" s="1376" t="s">
        <v>790</v>
      </c>
      <c r="H70" s="1372" t="s">
        <v>531</v>
      </c>
      <c r="I70" s="1100" t="str">
        <f t="shared" si="23"/>
        <v>#REF!</v>
      </c>
      <c r="J70" s="413">
        <v>11.0</v>
      </c>
      <c r="K70" s="1120">
        <v>2024.0</v>
      </c>
      <c r="L70" s="1373">
        <v>45597.0</v>
      </c>
      <c r="M70" s="1374">
        <v>45626.0</v>
      </c>
      <c r="N70" s="1340">
        <v>21.0</v>
      </c>
      <c r="O70" s="1084">
        <f t="shared" si="2"/>
        <v>1</v>
      </c>
      <c r="P70" s="231" t="str">
        <f t="shared" si="16"/>
        <v>#REF!</v>
      </c>
      <c r="Q70" s="1205" t="str">
        <f t="shared" si="20"/>
        <v>#REF!</v>
      </c>
      <c r="R70" s="1216"/>
      <c r="S70" s="1371" t="s">
        <v>525</v>
      </c>
      <c r="T70" s="1372" t="s">
        <v>2118</v>
      </c>
      <c r="U70" s="1122" t="str">
        <f t="shared" si="4"/>
        <v>#REF!</v>
      </c>
      <c r="V70" s="1102" t="str">
        <f t="shared" si="5"/>
        <v>#REF!</v>
      </c>
      <c r="W70" s="1103" t="str">
        <f t="shared" si="6"/>
        <v>#REF!</v>
      </c>
      <c r="X70" s="1103" t="str">
        <f t="shared" si="7"/>
        <v>#REF!</v>
      </c>
      <c r="Y70" s="1103">
        <f t="shared" si="8"/>
        <v>1</v>
      </c>
      <c r="Z70" s="1126" t="str">
        <f t="shared" si="9"/>
        <v>#REF!</v>
      </c>
      <c r="AA70" s="1115" t="str">
        <f t="shared" si="17"/>
        <v>#REF!</v>
      </c>
      <c r="AB70" s="1115" t="str">
        <f t="shared" si="18"/>
        <v>#REF!</v>
      </c>
      <c r="AC70" s="1116" t="str">
        <f t="shared" si="19"/>
        <v>#REF!</v>
      </c>
      <c r="AD70" s="1116" t="str">
        <f t="shared" si="13"/>
        <v>#REF!</v>
      </c>
      <c r="AE70" s="1116" t="str">
        <f t="shared" si="14"/>
        <v>#REF!</v>
      </c>
      <c r="AF70" s="1137"/>
      <c r="AG70" s="1216"/>
      <c r="AH70" s="1090">
        <f t="shared" si="15"/>
        <v>21</v>
      </c>
      <c r="AI70" s="1117"/>
    </row>
    <row r="71" ht="15.0" customHeight="1">
      <c r="A71" s="1098">
        <v>69.0</v>
      </c>
      <c r="B71" s="1371">
        <v>465801.0</v>
      </c>
      <c r="C71" s="1376" t="s">
        <v>1360</v>
      </c>
      <c r="D71" s="1372" t="s">
        <v>1361</v>
      </c>
      <c r="E71" s="1372" t="s">
        <v>511</v>
      </c>
      <c r="F71" s="1376" t="s">
        <v>512</v>
      </c>
      <c r="G71" s="1376" t="s">
        <v>893</v>
      </c>
      <c r="H71" s="1372" t="s">
        <v>514</v>
      </c>
      <c r="I71" s="1378" t="str">
        <f t="shared" si="23"/>
        <v>#REF!</v>
      </c>
      <c r="J71" s="380">
        <v>11.0</v>
      </c>
      <c r="K71" s="380">
        <v>2024.0</v>
      </c>
      <c r="L71" s="1373">
        <v>45597.0</v>
      </c>
      <c r="M71" s="1374">
        <v>45606.0</v>
      </c>
      <c r="N71" s="1340">
        <v>6.0</v>
      </c>
      <c r="O71" s="1315">
        <f t="shared" si="2"/>
        <v>0.2857142857</v>
      </c>
      <c r="P71" s="1379" t="str">
        <f t="shared" si="16"/>
        <v>#REF!</v>
      </c>
      <c r="Q71" s="1380" t="str">
        <f t="shared" si="20"/>
        <v>#REF!</v>
      </c>
      <c r="R71" s="1381"/>
      <c r="S71" s="1371" t="s">
        <v>525</v>
      </c>
      <c r="T71" s="1372" t="s">
        <v>2118</v>
      </c>
      <c r="U71" s="1315" t="str">
        <f t="shared" si="4"/>
        <v>#REF!</v>
      </c>
      <c r="V71" s="1382" t="str">
        <f t="shared" si="5"/>
        <v>#REF!</v>
      </c>
      <c r="W71" s="1382" t="str">
        <f t="shared" si="6"/>
        <v>#REF!</v>
      </c>
      <c r="X71" s="1382" t="str">
        <f t="shared" si="7"/>
        <v>#REF!</v>
      </c>
      <c r="Y71" s="1383">
        <f t="shared" si="8"/>
        <v>1</v>
      </c>
      <c r="Z71" s="1384" t="str">
        <f t="shared" si="9"/>
        <v>#REF!</v>
      </c>
      <c r="AA71" s="1385" t="str">
        <f t="shared" si="17"/>
        <v>#REF!</v>
      </c>
      <c r="AB71" s="1385" t="str">
        <f t="shared" si="18"/>
        <v>#REF!</v>
      </c>
      <c r="AC71" s="1386" t="str">
        <f t="shared" si="19"/>
        <v>#REF!</v>
      </c>
      <c r="AD71" s="1386" t="str">
        <f t="shared" si="13"/>
        <v>#REF!</v>
      </c>
      <c r="AE71" s="1386" t="str">
        <f t="shared" si="14"/>
        <v>#REF!</v>
      </c>
      <c r="AF71" s="1387"/>
      <c r="AG71" s="1388"/>
      <c r="AH71" s="1389">
        <f t="shared" si="15"/>
        <v>21</v>
      </c>
      <c r="AI71" s="1389"/>
    </row>
    <row r="72" ht="15.0" customHeight="1">
      <c r="A72" s="1107">
        <v>70.0</v>
      </c>
      <c r="B72" s="1371">
        <v>465801.0</v>
      </c>
      <c r="C72" s="1376" t="s">
        <v>1360</v>
      </c>
      <c r="D72" s="1372" t="s">
        <v>1361</v>
      </c>
      <c r="E72" s="1372" t="s">
        <v>511</v>
      </c>
      <c r="F72" s="1376" t="s">
        <v>512</v>
      </c>
      <c r="G72" s="1376" t="s">
        <v>893</v>
      </c>
      <c r="H72" s="1372" t="s">
        <v>514</v>
      </c>
      <c r="I72" s="1378" t="str">
        <f t="shared" si="23"/>
        <v>#REF!</v>
      </c>
      <c r="J72" s="380">
        <v>11.0</v>
      </c>
      <c r="K72" s="380">
        <v>2024.0</v>
      </c>
      <c r="L72" s="1373">
        <v>45607.0</v>
      </c>
      <c r="M72" s="1374">
        <v>45626.0</v>
      </c>
      <c r="N72" s="1340">
        <v>7.5</v>
      </c>
      <c r="O72" s="1315">
        <f t="shared" si="2"/>
        <v>0.3571428571</v>
      </c>
      <c r="P72" s="1379" t="str">
        <f t="shared" si="16"/>
        <v>#REF!</v>
      </c>
      <c r="Q72" s="1380" t="str">
        <f t="shared" si="20"/>
        <v>#REF!</v>
      </c>
      <c r="R72" s="1381"/>
      <c r="S72" s="1371" t="s">
        <v>525</v>
      </c>
      <c r="T72" s="1372" t="s">
        <v>2118</v>
      </c>
      <c r="U72" s="1315" t="str">
        <f t="shared" si="4"/>
        <v>#REF!</v>
      </c>
      <c r="V72" s="1382" t="str">
        <f t="shared" si="5"/>
        <v>#REF!</v>
      </c>
      <c r="W72" s="1382" t="str">
        <f t="shared" si="6"/>
        <v>#REF!</v>
      </c>
      <c r="X72" s="1382" t="str">
        <f t="shared" si="7"/>
        <v>#REF!</v>
      </c>
      <c r="Y72" s="1383">
        <f t="shared" si="8"/>
        <v>1</v>
      </c>
      <c r="Z72" s="1384" t="str">
        <f t="shared" si="9"/>
        <v>#REF!</v>
      </c>
      <c r="AA72" s="1385" t="str">
        <f t="shared" si="17"/>
        <v>#REF!</v>
      </c>
      <c r="AB72" s="1385" t="str">
        <f t="shared" si="18"/>
        <v>#REF!</v>
      </c>
      <c r="AC72" s="1386" t="str">
        <f t="shared" si="19"/>
        <v>#REF!</v>
      </c>
      <c r="AD72" s="1386" t="str">
        <f t="shared" si="13"/>
        <v>#REF!</v>
      </c>
      <c r="AE72" s="1386" t="str">
        <f t="shared" si="14"/>
        <v>#REF!</v>
      </c>
      <c r="AF72" s="1387"/>
      <c r="AG72" s="1388"/>
      <c r="AH72" s="1389">
        <f t="shared" si="15"/>
        <v>21</v>
      </c>
      <c r="AI72" s="1389"/>
    </row>
    <row r="73" ht="15.0" customHeight="1">
      <c r="A73" s="1390">
        <v>71.0</v>
      </c>
      <c r="B73" s="1371">
        <v>465801.0</v>
      </c>
      <c r="C73" s="1376" t="s">
        <v>1360</v>
      </c>
      <c r="D73" s="1372" t="s">
        <v>1361</v>
      </c>
      <c r="E73" s="1372" t="s">
        <v>511</v>
      </c>
      <c r="F73" s="1376" t="s">
        <v>512</v>
      </c>
      <c r="G73" s="1376" t="s">
        <v>893</v>
      </c>
      <c r="H73" s="1372" t="s">
        <v>514</v>
      </c>
      <c r="I73" s="1378" t="str">
        <f t="shared" si="23"/>
        <v>#REF!</v>
      </c>
      <c r="J73" s="380">
        <v>11.0</v>
      </c>
      <c r="K73" s="380">
        <v>2024.0</v>
      </c>
      <c r="L73" s="1373">
        <v>45607.0</v>
      </c>
      <c r="M73" s="1374">
        <v>45626.0</v>
      </c>
      <c r="N73" s="1340">
        <v>7.5</v>
      </c>
      <c r="O73" s="1315">
        <f t="shared" si="2"/>
        <v>0.3571428571</v>
      </c>
      <c r="P73" s="1379" t="str">
        <f t="shared" si="16"/>
        <v>#REF!</v>
      </c>
      <c r="Q73" s="1380" t="str">
        <f t="shared" si="20"/>
        <v>#REF!</v>
      </c>
      <c r="R73" s="1381"/>
      <c r="S73" s="1371" t="s">
        <v>525</v>
      </c>
      <c r="T73" s="1372" t="s">
        <v>1269</v>
      </c>
      <c r="U73" s="1315" t="str">
        <f t="shared" si="4"/>
        <v>#REF!</v>
      </c>
      <c r="V73" s="1382" t="str">
        <f t="shared" si="5"/>
        <v>#REF!</v>
      </c>
      <c r="W73" s="1382" t="str">
        <f t="shared" si="6"/>
        <v>#REF!</v>
      </c>
      <c r="X73" s="1382" t="str">
        <f t="shared" si="7"/>
        <v>#REF!</v>
      </c>
      <c r="Y73" s="1383">
        <f t="shared" si="8"/>
        <v>1</v>
      </c>
      <c r="Z73" s="1384" t="str">
        <f t="shared" si="9"/>
        <v>#REF!</v>
      </c>
      <c r="AA73" s="1385" t="str">
        <f t="shared" si="17"/>
        <v>#REF!</v>
      </c>
      <c r="AB73" s="1385" t="str">
        <f t="shared" si="18"/>
        <v>#REF!</v>
      </c>
      <c r="AC73" s="1386" t="str">
        <f t="shared" si="19"/>
        <v>#REF!</v>
      </c>
      <c r="AD73" s="1386" t="str">
        <f t="shared" si="13"/>
        <v>#REF!</v>
      </c>
      <c r="AE73" s="1386" t="str">
        <f t="shared" si="14"/>
        <v>#REF!</v>
      </c>
      <c r="AF73" s="1387"/>
      <c r="AG73" s="1388"/>
      <c r="AH73" s="1389">
        <f t="shared" si="15"/>
        <v>21</v>
      </c>
      <c r="AI73" s="1389"/>
    </row>
    <row r="74" ht="15.0" customHeight="1">
      <c r="A74" s="1107">
        <v>72.0</v>
      </c>
      <c r="B74" s="1371">
        <v>466133.0</v>
      </c>
      <c r="C74" s="1376" t="s">
        <v>1568</v>
      </c>
      <c r="D74" s="1372" t="s">
        <v>1569</v>
      </c>
      <c r="E74" s="1372" t="s">
        <v>511</v>
      </c>
      <c r="F74" s="1376" t="s">
        <v>663</v>
      </c>
      <c r="G74" s="1376" t="s">
        <v>787</v>
      </c>
      <c r="H74" s="1372" t="s">
        <v>1570</v>
      </c>
      <c r="I74" s="1100" t="str">
        <f t="shared" si="23"/>
        <v>#REF!</v>
      </c>
      <c r="J74" s="413">
        <v>11.0</v>
      </c>
      <c r="K74" s="413">
        <v>2024.0</v>
      </c>
      <c r="L74" s="1373">
        <v>45597.0</v>
      </c>
      <c r="M74" s="1374">
        <v>45626.0</v>
      </c>
      <c r="N74" s="1340">
        <v>6.3</v>
      </c>
      <c r="O74" s="1084">
        <f t="shared" si="2"/>
        <v>0.3</v>
      </c>
      <c r="P74" s="231" t="str">
        <f t="shared" si="16"/>
        <v>#REF!</v>
      </c>
      <c r="Q74" s="1205" t="str">
        <f t="shared" si="20"/>
        <v>#REF!</v>
      </c>
      <c r="R74" s="1101"/>
      <c r="S74" s="1371" t="s">
        <v>525</v>
      </c>
      <c r="T74" s="1372" t="s">
        <v>2118</v>
      </c>
      <c r="U74" s="1084" t="str">
        <f t="shared" si="4"/>
        <v>#REF!</v>
      </c>
      <c r="V74" s="1102" t="str">
        <f t="shared" si="5"/>
        <v>#REF!</v>
      </c>
      <c r="W74" s="1102" t="str">
        <f t="shared" si="6"/>
        <v>#REF!</v>
      </c>
      <c r="X74" s="1102" t="str">
        <f t="shared" si="7"/>
        <v>#REF!</v>
      </c>
      <c r="Y74" s="1103">
        <f t="shared" si="8"/>
        <v>1</v>
      </c>
      <c r="Z74" s="1104" t="str">
        <f t="shared" si="9"/>
        <v>#REF!</v>
      </c>
      <c r="AA74" s="1085" t="str">
        <f t="shared" si="17"/>
        <v>#REF!</v>
      </c>
      <c r="AB74" s="1085" t="str">
        <f t="shared" si="18"/>
        <v>#REF!</v>
      </c>
      <c r="AC74" s="1105" t="str">
        <f t="shared" si="19"/>
        <v>#REF!</v>
      </c>
      <c r="AD74" s="1105" t="str">
        <f t="shared" si="13"/>
        <v>#REF!</v>
      </c>
      <c r="AE74" s="1105" t="str">
        <f t="shared" si="14"/>
        <v>#REF!</v>
      </c>
      <c r="AF74" s="1106"/>
      <c r="AG74" s="1079"/>
      <c r="AH74" s="1090">
        <f t="shared" si="15"/>
        <v>21</v>
      </c>
      <c r="AI74" s="1090"/>
    </row>
    <row r="75" ht="15.0" customHeight="1">
      <c r="A75" s="1098">
        <v>73.0</v>
      </c>
      <c r="B75" s="1371">
        <v>471739.0</v>
      </c>
      <c r="C75" s="1376" t="s">
        <v>2316</v>
      </c>
      <c r="D75" s="1372" t="s">
        <v>2317</v>
      </c>
      <c r="E75" s="1372" t="s">
        <v>511</v>
      </c>
      <c r="F75" s="1376" t="s">
        <v>512</v>
      </c>
      <c r="G75" s="1376" t="s">
        <v>790</v>
      </c>
      <c r="H75" s="1372" t="s">
        <v>531</v>
      </c>
      <c r="I75" s="1100" t="str">
        <f t="shared" si="23"/>
        <v>#REF!</v>
      </c>
      <c r="J75" s="413">
        <v>11.0</v>
      </c>
      <c r="K75" s="413">
        <v>2024.0</v>
      </c>
      <c r="L75" s="1373">
        <v>45602.0</v>
      </c>
      <c r="M75" s="1374">
        <v>45606.0</v>
      </c>
      <c r="N75" s="1340">
        <v>3.0</v>
      </c>
      <c r="O75" s="1084">
        <f t="shared" si="2"/>
        <v>0.1428571429</v>
      </c>
      <c r="P75" s="231" t="str">
        <f t="shared" si="16"/>
        <v>#REF!</v>
      </c>
      <c r="Q75" s="1205" t="str">
        <f t="shared" si="20"/>
        <v>#REF!</v>
      </c>
      <c r="R75" s="1101"/>
      <c r="S75" s="1371" t="s">
        <v>525</v>
      </c>
      <c r="T75" s="1372" t="s">
        <v>2118</v>
      </c>
      <c r="U75" s="1084" t="str">
        <f t="shared" si="4"/>
        <v>#REF!</v>
      </c>
      <c r="V75" s="1102" t="str">
        <f t="shared" si="5"/>
        <v>#REF!</v>
      </c>
      <c r="W75" s="1102" t="str">
        <f t="shared" si="6"/>
        <v>#REF!</v>
      </c>
      <c r="X75" s="1102" t="str">
        <f t="shared" si="7"/>
        <v>#REF!</v>
      </c>
      <c r="Y75" s="1103">
        <f t="shared" si="8"/>
        <v>0.5238095238</v>
      </c>
      <c r="Z75" s="1104" t="str">
        <f t="shared" si="9"/>
        <v>#REF!</v>
      </c>
      <c r="AA75" s="1085" t="str">
        <f t="shared" si="17"/>
        <v>#REF!</v>
      </c>
      <c r="AB75" s="1085" t="str">
        <f t="shared" si="18"/>
        <v>#REF!</v>
      </c>
      <c r="AC75" s="1105" t="str">
        <f t="shared" si="19"/>
        <v>#REF!</v>
      </c>
      <c r="AD75" s="1105" t="str">
        <f t="shared" si="13"/>
        <v>#REF!</v>
      </c>
      <c r="AE75" s="1105" t="str">
        <f t="shared" si="14"/>
        <v>#REF!</v>
      </c>
      <c r="AF75" s="1106"/>
      <c r="AG75" s="1079"/>
      <c r="AH75" s="1090">
        <f t="shared" si="15"/>
        <v>11</v>
      </c>
      <c r="AI75" s="1090"/>
    </row>
    <row r="76" ht="15.0" customHeight="1">
      <c r="A76" s="1107">
        <v>74.0</v>
      </c>
      <c r="B76" s="1371">
        <v>471775.0</v>
      </c>
      <c r="C76" s="1376" t="s">
        <v>2337</v>
      </c>
      <c r="D76" s="1372" t="s">
        <v>2338</v>
      </c>
      <c r="E76" s="1372" t="s">
        <v>511</v>
      </c>
      <c r="F76" s="1376" t="s">
        <v>512</v>
      </c>
      <c r="G76" s="1376" t="s">
        <v>795</v>
      </c>
      <c r="H76" s="1372" t="s">
        <v>641</v>
      </c>
      <c r="I76" s="1100" t="str">
        <f t="shared" si="23"/>
        <v>#REF!</v>
      </c>
      <c r="J76" s="413">
        <v>11.0</v>
      </c>
      <c r="K76" s="413">
        <v>2024.0</v>
      </c>
      <c r="L76" s="1373">
        <v>45602.0</v>
      </c>
      <c r="M76" s="1374">
        <v>45626.0</v>
      </c>
      <c r="N76" s="1340">
        <v>18.0</v>
      </c>
      <c r="O76" s="1084">
        <f t="shared" si="2"/>
        <v>0.8571428571</v>
      </c>
      <c r="P76" s="231" t="str">
        <f t="shared" si="16"/>
        <v>#REF!</v>
      </c>
      <c r="Q76" s="1205" t="str">
        <f t="shared" si="20"/>
        <v>#REF!</v>
      </c>
      <c r="R76" s="1101"/>
      <c r="S76" s="1371" t="s">
        <v>525</v>
      </c>
      <c r="T76" s="1372" t="s">
        <v>2118</v>
      </c>
      <c r="U76" s="1084" t="str">
        <f t="shared" si="4"/>
        <v>#REF!</v>
      </c>
      <c r="V76" s="1102" t="str">
        <f t="shared" si="5"/>
        <v>#REF!</v>
      </c>
      <c r="W76" s="1102" t="str">
        <f t="shared" si="6"/>
        <v>#REF!</v>
      </c>
      <c r="X76" s="1102" t="str">
        <f t="shared" si="7"/>
        <v>#REF!</v>
      </c>
      <c r="Y76" s="1103">
        <f t="shared" si="8"/>
        <v>0.8571428571</v>
      </c>
      <c r="Z76" s="1104" t="str">
        <f t="shared" si="9"/>
        <v>#REF!</v>
      </c>
      <c r="AA76" s="1085" t="str">
        <f t="shared" si="17"/>
        <v>#REF!</v>
      </c>
      <c r="AB76" s="1085" t="str">
        <f t="shared" si="18"/>
        <v>#REF!</v>
      </c>
      <c r="AC76" s="1105" t="str">
        <f t="shared" si="19"/>
        <v>#REF!</v>
      </c>
      <c r="AD76" s="1105" t="str">
        <f t="shared" si="13"/>
        <v>#REF!</v>
      </c>
      <c r="AE76" s="1105" t="str">
        <f t="shared" si="14"/>
        <v>#REF!</v>
      </c>
      <c r="AF76" s="1106"/>
      <c r="AG76" s="1079"/>
      <c r="AH76" s="1090">
        <f t="shared" si="15"/>
        <v>18</v>
      </c>
      <c r="AI76" s="1090"/>
    </row>
    <row r="77" ht="15.0" customHeight="1">
      <c r="A77" s="1098">
        <v>75.0</v>
      </c>
      <c r="B77" s="1367">
        <v>292506.0</v>
      </c>
      <c r="C77" s="1377" t="s">
        <v>1460</v>
      </c>
      <c r="D77" s="1377" t="s">
        <v>1461</v>
      </c>
      <c r="E77" s="1368" t="s">
        <v>511</v>
      </c>
      <c r="F77" s="1377" t="s">
        <v>564</v>
      </c>
      <c r="G77" s="1377" t="s">
        <v>771</v>
      </c>
      <c r="H77" s="1368" t="s">
        <v>612</v>
      </c>
      <c r="I77" s="1100" t="str">
        <f t="shared" si="23"/>
        <v>#REF!</v>
      </c>
      <c r="J77" s="413">
        <v>11.0</v>
      </c>
      <c r="K77" s="1120">
        <v>2024.0</v>
      </c>
      <c r="L77" s="1369">
        <v>45601.0</v>
      </c>
      <c r="M77" s="1370">
        <v>45626.0</v>
      </c>
      <c r="N77" s="1339">
        <v>19.0</v>
      </c>
      <c r="O77" s="1084">
        <f t="shared" si="2"/>
        <v>0.9047619048</v>
      </c>
      <c r="P77" s="231" t="str">
        <f t="shared" si="16"/>
        <v>#REF!</v>
      </c>
      <c r="Q77" s="1204" t="str">
        <f t="shared" si="20"/>
        <v>#REF!</v>
      </c>
      <c r="R77" s="1113"/>
      <c r="S77" s="1367" t="s">
        <v>525</v>
      </c>
      <c r="T77" s="1368" t="s">
        <v>2339</v>
      </c>
      <c r="U77" s="1122" t="str">
        <f t="shared" si="4"/>
        <v>#REF!</v>
      </c>
      <c r="V77" s="1102" t="str">
        <f t="shared" si="5"/>
        <v>#REF!</v>
      </c>
      <c r="W77" s="1103" t="str">
        <f t="shared" si="6"/>
        <v>#REF!</v>
      </c>
      <c r="X77" s="1103" t="str">
        <f t="shared" si="7"/>
        <v>#REF!</v>
      </c>
      <c r="Y77" s="1103">
        <f t="shared" si="8"/>
        <v>1</v>
      </c>
      <c r="Z77" s="1104" t="str">
        <f t="shared" si="9"/>
        <v>#REF!</v>
      </c>
      <c r="AA77" s="1115" t="str">
        <f t="shared" si="17"/>
        <v>#REF!</v>
      </c>
      <c r="AB77" s="1115" t="str">
        <f t="shared" si="18"/>
        <v>#REF!</v>
      </c>
      <c r="AC77" s="1116" t="str">
        <f t="shared" si="19"/>
        <v>#REF!</v>
      </c>
      <c r="AD77" s="1116" t="str">
        <f t="shared" si="13"/>
        <v>#REF!</v>
      </c>
      <c r="AE77" s="1116" t="str">
        <f t="shared" si="14"/>
        <v>#REF!</v>
      </c>
      <c r="AF77" s="1106"/>
      <c r="AG77" s="600"/>
      <c r="AH77" s="1090">
        <f t="shared" si="15"/>
        <v>21</v>
      </c>
      <c r="AI77" s="1117"/>
    </row>
    <row r="78" ht="15.0" customHeight="1">
      <c r="A78" s="1107">
        <v>76.0</v>
      </c>
      <c r="B78" s="1371">
        <v>463385.0</v>
      </c>
      <c r="C78" s="1376" t="s">
        <v>2212</v>
      </c>
      <c r="D78" s="1372" t="s">
        <v>2213</v>
      </c>
      <c r="E78" s="1372" t="s">
        <v>1417</v>
      </c>
      <c r="F78" s="1376" t="s">
        <v>564</v>
      </c>
      <c r="G78" s="1376" t="s">
        <v>787</v>
      </c>
      <c r="H78" s="1372" t="s">
        <v>949</v>
      </c>
      <c r="I78" s="1100" t="str">
        <f t="shared" si="23"/>
        <v>#REF!</v>
      </c>
      <c r="J78" s="413">
        <v>11.0</v>
      </c>
      <c r="K78" s="437">
        <v>2024.0</v>
      </c>
      <c r="L78" s="1373">
        <v>45597.0</v>
      </c>
      <c r="M78" s="1374">
        <v>45626.0</v>
      </c>
      <c r="N78" s="1340">
        <v>4.2</v>
      </c>
      <c r="O78" s="1084">
        <f t="shared" si="2"/>
        <v>0.2</v>
      </c>
      <c r="P78" s="231" t="str">
        <f t="shared" si="16"/>
        <v>#REF!</v>
      </c>
      <c r="Q78" s="1204" t="str">
        <f t="shared" si="20"/>
        <v>#REF!</v>
      </c>
      <c r="R78" s="1111"/>
      <c r="S78" s="1371" t="s">
        <v>525</v>
      </c>
      <c r="T78" s="1372" t="s">
        <v>2339</v>
      </c>
      <c r="U78" s="1084" t="str">
        <f t="shared" si="4"/>
        <v>#REF!</v>
      </c>
      <c r="V78" s="1102" t="str">
        <f t="shared" si="5"/>
        <v>#REF!</v>
      </c>
      <c r="W78" s="1102" t="str">
        <f t="shared" si="6"/>
        <v>#REF!</v>
      </c>
      <c r="X78" s="1102" t="str">
        <f t="shared" si="7"/>
        <v>#REF!</v>
      </c>
      <c r="Y78" s="1103">
        <f t="shared" si="8"/>
        <v>0.2</v>
      </c>
      <c r="Z78" s="1104" t="str">
        <f t="shared" si="9"/>
        <v>#REF!</v>
      </c>
      <c r="AA78" s="1085" t="str">
        <f t="shared" si="17"/>
        <v>#REF!</v>
      </c>
      <c r="AB78" s="1085" t="str">
        <f t="shared" si="18"/>
        <v>#REF!</v>
      </c>
      <c r="AC78" s="1105" t="str">
        <f t="shared" si="19"/>
        <v>#REF!</v>
      </c>
      <c r="AD78" s="1105" t="str">
        <f t="shared" si="13"/>
        <v>#REF!</v>
      </c>
      <c r="AE78" s="1105" t="str">
        <f t="shared" si="14"/>
        <v>#REF!</v>
      </c>
      <c r="AF78" s="541"/>
      <c r="AG78" s="1079"/>
      <c r="AH78" s="1090">
        <f t="shared" si="15"/>
        <v>4.2</v>
      </c>
      <c r="AI78" s="1090"/>
    </row>
    <row r="79" ht="15.0" customHeight="1">
      <c r="A79" s="1098">
        <v>77.0</v>
      </c>
      <c r="B79" s="1371">
        <v>155317.0</v>
      </c>
      <c r="C79" s="1376" t="s">
        <v>1273</v>
      </c>
      <c r="D79" s="1372" t="s">
        <v>1274</v>
      </c>
      <c r="E79" s="1372" t="s">
        <v>511</v>
      </c>
      <c r="F79" s="1376" t="s">
        <v>564</v>
      </c>
      <c r="G79" s="1376" t="s">
        <v>893</v>
      </c>
      <c r="H79" s="1372" t="s">
        <v>633</v>
      </c>
      <c r="I79" s="1100" t="str">
        <f t="shared" si="23"/>
        <v>#REF!</v>
      </c>
      <c r="J79" s="413">
        <v>11.0</v>
      </c>
      <c r="K79" s="413">
        <v>2024.0</v>
      </c>
      <c r="L79" s="1373">
        <v>45597.0</v>
      </c>
      <c r="M79" s="1374">
        <v>45626.0</v>
      </c>
      <c r="N79" s="1340">
        <v>14.7</v>
      </c>
      <c r="O79" s="1084">
        <f t="shared" si="2"/>
        <v>0.7</v>
      </c>
      <c r="P79" s="231" t="str">
        <f t="shared" si="16"/>
        <v>#REF!</v>
      </c>
      <c r="Q79" s="1204" t="str">
        <f t="shared" si="20"/>
        <v>#REF!</v>
      </c>
      <c r="R79" s="1101"/>
      <c r="S79" s="1371" t="s">
        <v>525</v>
      </c>
      <c r="T79" s="1372" t="s">
        <v>2339</v>
      </c>
      <c r="U79" s="1084" t="str">
        <f t="shared" si="4"/>
        <v>#REF!</v>
      </c>
      <c r="V79" s="1102" t="str">
        <f t="shared" si="5"/>
        <v>#REF!</v>
      </c>
      <c r="W79" s="1102" t="str">
        <f t="shared" si="6"/>
        <v>#REF!</v>
      </c>
      <c r="X79" s="1102" t="str">
        <f t="shared" si="7"/>
        <v>#REF!</v>
      </c>
      <c r="Y79" s="1103">
        <f t="shared" si="8"/>
        <v>1</v>
      </c>
      <c r="Z79" s="1104" t="str">
        <f t="shared" si="9"/>
        <v>#REF!</v>
      </c>
      <c r="AA79" s="1085" t="str">
        <f t="shared" si="17"/>
        <v>#REF!</v>
      </c>
      <c r="AB79" s="1085" t="str">
        <f t="shared" si="18"/>
        <v>#REF!</v>
      </c>
      <c r="AC79" s="1105" t="str">
        <f t="shared" si="19"/>
        <v>#REF!</v>
      </c>
      <c r="AD79" s="1105" t="str">
        <f t="shared" si="13"/>
        <v>#REF!</v>
      </c>
      <c r="AE79" s="1105" t="str">
        <f t="shared" si="14"/>
        <v>#REF!</v>
      </c>
      <c r="AF79" s="1106"/>
      <c r="AG79" s="1079"/>
      <c r="AH79" s="1090">
        <f t="shared" si="15"/>
        <v>21</v>
      </c>
      <c r="AI79" s="1090"/>
    </row>
    <row r="80" ht="15.0" customHeight="1">
      <c r="A80" s="1107">
        <v>78.0</v>
      </c>
      <c r="B80" s="1371">
        <v>468725.0</v>
      </c>
      <c r="C80" s="1376" t="s">
        <v>2273</v>
      </c>
      <c r="D80" s="1372" t="s">
        <v>2274</v>
      </c>
      <c r="E80" s="1372" t="s">
        <v>511</v>
      </c>
      <c r="F80" s="1376" t="s">
        <v>564</v>
      </c>
      <c r="G80" s="1376" t="s">
        <v>787</v>
      </c>
      <c r="H80" s="1372" t="s">
        <v>949</v>
      </c>
      <c r="I80" s="1100" t="str">
        <f t="shared" si="23"/>
        <v>#REF!</v>
      </c>
      <c r="J80" s="413">
        <v>11.0</v>
      </c>
      <c r="K80" s="413">
        <v>2024.0</v>
      </c>
      <c r="L80" s="1373">
        <v>45597.0</v>
      </c>
      <c r="M80" s="1374">
        <v>45626.0</v>
      </c>
      <c r="N80" s="1340">
        <v>6.3</v>
      </c>
      <c r="O80" s="1084">
        <f t="shared" si="2"/>
        <v>0.3</v>
      </c>
      <c r="P80" s="231" t="str">
        <f t="shared" si="16"/>
        <v>#REF!</v>
      </c>
      <c r="Q80" s="1204" t="str">
        <f t="shared" si="20"/>
        <v>#REF!</v>
      </c>
      <c r="R80" s="1101"/>
      <c r="S80" s="1371" t="s">
        <v>525</v>
      </c>
      <c r="T80" s="1372" t="s">
        <v>2339</v>
      </c>
      <c r="U80" s="1084" t="str">
        <f t="shared" si="4"/>
        <v>#REF!</v>
      </c>
      <c r="V80" s="1102" t="str">
        <f t="shared" si="5"/>
        <v>#REF!</v>
      </c>
      <c r="W80" s="1102" t="str">
        <f t="shared" si="6"/>
        <v>#REF!</v>
      </c>
      <c r="X80" s="1102" t="str">
        <f t="shared" si="7"/>
        <v>#REF!</v>
      </c>
      <c r="Y80" s="1103">
        <f t="shared" si="8"/>
        <v>1</v>
      </c>
      <c r="Z80" s="1104" t="str">
        <f t="shared" si="9"/>
        <v>#REF!</v>
      </c>
      <c r="AA80" s="1085" t="str">
        <f t="shared" si="17"/>
        <v>#REF!</v>
      </c>
      <c r="AB80" s="1085" t="str">
        <f t="shared" si="18"/>
        <v>#REF!</v>
      </c>
      <c r="AC80" s="1105" t="str">
        <f t="shared" si="19"/>
        <v>#REF!</v>
      </c>
      <c r="AD80" s="1105" t="str">
        <f t="shared" si="13"/>
        <v>#REF!</v>
      </c>
      <c r="AE80" s="1105" t="str">
        <f t="shared" si="14"/>
        <v>#REF!</v>
      </c>
      <c r="AF80" s="1106"/>
      <c r="AG80" s="1079"/>
      <c r="AH80" s="1090">
        <f t="shared" si="15"/>
        <v>21</v>
      </c>
      <c r="AI80" s="1090"/>
    </row>
    <row r="81" ht="15.0" customHeight="1">
      <c r="A81" s="1098">
        <v>79.0</v>
      </c>
      <c r="B81" s="1367">
        <v>272968.0</v>
      </c>
      <c r="C81" s="1377" t="s">
        <v>582</v>
      </c>
      <c r="D81" s="1368" t="s">
        <v>1365</v>
      </c>
      <c r="E81" s="1368" t="s">
        <v>511</v>
      </c>
      <c r="F81" s="1377" t="s">
        <v>512</v>
      </c>
      <c r="G81" s="1377" t="s">
        <v>893</v>
      </c>
      <c r="H81" s="1368" t="s">
        <v>514</v>
      </c>
      <c r="I81" s="1100" t="str">
        <f t="shared" si="23"/>
        <v>#REF!</v>
      </c>
      <c r="J81" s="413">
        <v>11.0</v>
      </c>
      <c r="K81" s="437">
        <v>2024.0</v>
      </c>
      <c r="L81" s="1369">
        <v>45597.0</v>
      </c>
      <c r="M81" s="1370">
        <v>45626.0</v>
      </c>
      <c r="N81" s="1339">
        <v>21.0</v>
      </c>
      <c r="O81" s="1084">
        <f t="shared" si="2"/>
        <v>1</v>
      </c>
      <c r="P81" s="231">
        <f t="shared" si="16"/>
        <v>1</v>
      </c>
      <c r="Q81" s="231">
        <v>1.0</v>
      </c>
      <c r="R81" s="1111"/>
      <c r="S81" s="1367" t="s">
        <v>517</v>
      </c>
      <c r="T81" s="1368" t="s">
        <v>1367</v>
      </c>
      <c r="U81" s="1084">
        <v>1.0</v>
      </c>
      <c r="V81" s="1102">
        <f t="shared" si="5"/>
        <v>1</v>
      </c>
      <c r="W81" s="1102">
        <v>1.0</v>
      </c>
      <c r="X81" s="1102">
        <f t="shared" si="7"/>
        <v>1</v>
      </c>
      <c r="Y81" s="1103">
        <f t="shared" si="8"/>
        <v>1</v>
      </c>
      <c r="Z81" s="1104" t="str">
        <f t="shared" si="9"/>
        <v>#REF!</v>
      </c>
      <c r="AA81" s="1085" t="str">
        <f t="shared" si="17"/>
        <v>#REF!</v>
      </c>
      <c r="AB81" s="1085" t="str">
        <f t="shared" si="18"/>
        <v>#REF!</v>
      </c>
      <c r="AC81" s="1105">
        <f t="shared" si="19"/>
        <v>0</v>
      </c>
      <c r="AD81" s="1105" t="str">
        <f t="shared" si="13"/>
        <v>#REF!</v>
      </c>
      <c r="AE81" s="1105" t="str">
        <f t="shared" si="14"/>
        <v>#REF!</v>
      </c>
      <c r="AF81" s="541"/>
      <c r="AG81" s="1079"/>
      <c r="AH81" s="1090">
        <f t="shared" si="15"/>
        <v>21</v>
      </c>
      <c r="AI81" s="1090"/>
    </row>
    <row r="82" ht="15.0" customHeight="1">
      <c r="A82" s="1107">
        <v>80.0</v>
      </c>
      <c r="B82" s="1371">
        <v>277202.0</v>
      </c>
      <c r="C82" s="1376" t="s">
        <v>638</v>
      </c>
      <c r="D82" s="1372" t="s">
        <v>1369</v>
      </c>
      <c r="E82" s="1372" t="s">
        <v>511</v>
      </c>
      <c r="F82" s="1376" t="s">
        <v>512</v>
      </c>
      <c r="G82" s="1376" t="s">
        <v>787</v>
      </c>
      <c r="H82" s="1372" t="s">
        <v>570</v>
      </c>
      <c r="I82" s="1100" t="str">
        <f t="shared" si="23"/>
        <v>#REF!</v>
      </c>
      <c r="J82" s="413">
        <v>11.0</v>
      </c>
      <c r="K82" s="1120">
        <v>2024.0</v>
      </c>
      <c r="L82" s="1373">
        <v>45597.0</v>
      </c>
      <c r="M82" s="1374">
        <v>45626.0</v>
      </c>
      <c r="N82" s="1340">
        <v>21.0</v>
      </c>
      <c r="O82" s="1084">
        <f t="shared" si="2"/>
        <v>1</v>
      </c>
      <c r="P82" s="231">
        <f t="shared" si="16"/>
        <v>1</v>
      </c>
      <c r="Q82" s="1341">
        <v>1.0</v>
      </c>
      <c r="R82" s="1113"/>
      <c r="S82" s="1371" t="s">
        <v>517</v>
      </c>
      <c r="T82" s="1372" t="s">
        <v>1367</v>
      </c>
      <c r="U82" s="1084">
        <v>1.0</v>
      </c>
      <c r="V82" s="1102">
        <f t="shared" si="5"/>
        <v>1</v>
      </c>
      <c r="W82" s="1102">
        <v>1.0</v>
      </c>
      <c r="X82" s="1103">
        <f t="shared" si="7"/>
        <v>1</v>
      </c>
      <c r="Y82" s="1103">
        <f t="shared" si="8"/>
        <v>1</v>
      </c>
      <c r="Z82" s="1104" t="str">
        <f t="shared" si="9"/>
        <v>#REF!</v>
      </c>
      <c r="AA82" s="1115" t="str">
        <f t="shared" si="17"/>
        <v>#REF!</v>
      </c>
      <c r="AB82" s="1115" t="str">
        <f t="shared" si="18"/>
        <v>#REF!</v>
      </c>
      <c r="AC82" s="1116">
        <f t="shared" si="19"/>
        <v>0</v>
      </c>
      <c r="AD82" s="1116" t="str">
        <f t="shared" si="13"/>
        <v>#REF!</v>
      </c>
      <c r="AE82" s="1116" t="str">
        <f t="shared" si="14"/>
        <v>#REF!</v>
      </c>
      <c r="AF82" s="1106"/>
      <c r="AG82" s="600"/>
      <c r="AH82" s="1090">
        <f t="shared" si="15"/>
        <v>21</v>
      </c>
      <c r="AI82" s="1117"/>
    </row>
    <row r="83" ht="15.0" customHeight="1">
      <c r="A83" s="1098">
        <v>81.0</v>
      </c>
      <c r="B83" s="1371">
        <v>281845.0</v>
      </c>
      <c r="C83" s="1376" t="s">
        <v>588</v>
      </c>
      <c r="D83" s="1372" t="s">
        <v>1371</v>
      </c>
      <c r="E83" s="1372" t="s">
        <v>511</v>
      </c>
      <c r="F83" s="1376" t="s">
        <v>512</v>
      </c>
      <c r="G83" s="1376" t="s">
        <v>771</v>
      </c>
      <c r="H83" s="1372" t="s">
        <v>541</v>
      </c>
      <c r="I83" s="1100" t="str">
        <f t="shared" si="23"/>
        <v>#REF!</v>
      </c>
      <c r="J83" s="413">
        <v>11.0</v>
      </c>
      <c r="K83" s="1120">
        <v>2024.0</v>
      </c>
      <c r="L83" s="1373">
        <v>45597.0</v>
      </c>
      <c r="M83" s="1374">
        <v>45626.0</v>
      </c>
      <c r="N83" s="1340">
        <v>21.0</v>
      </c>
      <c r="O83" s="1084">
        <f t="shared" si="2"/>
        <v>1</v>
      </c>
      <c r="P83" s="231">
        <f t="shared" si="16"/>
        <v>1</v>
      </c>
      <c r="Q83" s="231">
        <v>1.0</v>
      </c>
      <c r="R83" s="1113"/>
      <c r="S83" s="1371" t="s">
        <v>517</v>
      </c>
      <c r="T83" s="1372" t="s">
        <v>1367</v>
      </c>
      <c r="U83" s="1084">
        <v>1.0</v>
      </c>
      <c r="V83" s="1102">
        <f t="shared" si="5"/>
        <v>1</v>
      </c>
      <c r="W83" s="1102">
        <v>1.0</v>
      </c>
      <c r="X83" s="1103">
        <f t="shared" si="7"/>
        <v>1</v>
      </c>
      <c r="Y83" s="1103">
        <f t="shared" si="8"/>
        <v>1</v>
      </c>
      <c r="Z83" s="1104" t="str">
        <f t="shared" si="9"/>
        <v>#REF!</v>
      </c>
      <c r="AA83" s="1115" t="str">
        <f t="shared" si="17"/>
        <v>#REF!</v>
      </c>
      <c r="AB83" s="1115" t="str">
        <f t="shared" si="18"/>
        <v>#REF!</v>
      </c>
      <c r="AC83" s="1116">
        <f t="shared" si="19"/>
        <v>0</v>
      </c>
      <c r="AD83" s="1116" t="str">
        <f t="shared" si="13"/>
        <v>#REF!</v>
      </c>
      <c r="AE83" s="1116" t="str">
        <f t="shared" si="14"/>
        <v>#REF!</v>
      </c>
      <c r="AF83" s="1106"/>
      <c r="AG83" s="600"/>
      <c r="AH83" s="1090">
        <f t="shared" si="15"/>
        <v>21</v>
      </c>
      <c r="AI83" s="1117"/>
    </row>
    <row r="84" ht="15.0" customHeight="1">
      <c r="A84" s="1107">
        <v>82.0</v>
      </c>
      <c r="B84" s="1371">
        <v>291197.0</v>
      </c>
      <c r="C84" s="1376" t="s">
        <v>544</v>
      </c>
      <c r="D84" s="1372" t="s">
        <v>1374</v>
      </c>
      <c r="E84" s="1372" t="s">
        <v>511</v>
      </c>
      <c r="F84" s="1376" t="s">
        <v>546</v>
      </c>
      <c r="G84" s="1376" t="s">
        <v>787</v>
      </c>
      <c r="H84" s="1372" t="s">
        <v>596</v>
      </c>
      <c r="I84" s="1100" t="str">
        <f t="shared" si="23"/>
        <v>#REF!</v>
      </c>
      <c r="J84" s="413">
        <v>11.0</v>
      </c>
      <c r="K84" s="437">
        <v>2024.0</v>
      </c>
      <c r="L84" s="1373">
        <v>45597.0</v>
      </c>
      <c r="M84" s="1374">
        <v>45626.0</v>
      </c>
      <c r="N84" s="1340">
        <v>21.0</v>
      </c>
      <c r="O84" s="1084">
        <f t="shared" si="2"/>
        <v>1</v>
      </c>
      <c r="P84" s="231">
        <f t="shared" si="16"/>
        <v>1</v>
      </c>
      <c r="Q84" s="231">
        <v>1.0</v>
      </c>
      <c r="R84" s="1111"/>
      <c r="S84" s="1371" t="s">
        <v>517</v>
      </c>
      <c r="T84" s="1372" t="s">
        <v>1367</v>
      </c>
      <c r="U84" s="1084">
        <v>1.0</v>
      </c>
      <c r="V84" s="1102">
        <f t="shared" si="5"/>
        <v>1</v>
      </c>
      <c r="W84" s="1102">
        <v>1.0</v>
      </c>
      <c r="X84" s="1102">
        <f t="shared" si="7"/>
        <v>1</v>
      </c>
      <c r="Y84" s="1103">
        <f t="shared" si="8"/>
        <v>1</v>
      </c>
      <c r="Z84" s="1104" t="str">
        <f t="shared" si="9"/>
        <v>#REF!</v>
      </c>
      <c r="AA84" s="1085" t="str">
        <f t="shared" si="17"/>
        <v>#REF!</v>
      </c>
      <c r="AB84" s="1085" t="str">
        <f t="shared" si="18"/>
        <v>#REF!</v>
      </c>
      <c r="AC84" s="1105">
        <f t="shared" si="19"/>
        <v>0</v>
      </c>
      <c r="AD84" s="1105" t="str">
        <f t="shared" si="13"/>
        <v>#REF!</v>
      </c>
      <c r="AE84" s="1105" t="str">
        <f t="shared" si="14"/>
        <v>#REF!</v>
      </c>
      <c r="AF84" s="541"/>
      <c r="AG84" s="1079"/>
      <c r="AH84" s="1090">
        <f t="shared" si="15"/>
        <v>21</v>
      </c>
      <c r="AI84" s="1090"/>
    </row>
    <row r="85" ht="15.0" customHeight="1">
      <c r="A85" s="1098">
        <v>83.0</v>
      </c>
      <c r="B85" s="1371">
        <v>293052.0</v>
      </c>
      <c r="C85" s="1372" t="s">
        <v>614</v>
      </c>
      <c r="D85" s="1372" t="s">
        <v>1375</v>
      </c>
      <c r="E85" s="1372" t="s">
        <v>511</v>
      </c>
      <c r="F85" s="1372" t="s">
        <v>546</v>
      </c>
      <c r="G85" s="1372" t="s">
        <v>790</v>
      </c>
      <c r="H85" s="1372" t="s">
        <v>616</v>
      </c>
      <c r="I85" s="1100" t="str">
        <f t="shared" si="23"/>
        <v>#REF!</v>
      </c>
      <c r="J85" s="413">
        <v>11.0</v>
      </c>
      <c r="K85" s="437">
        <v>2024.0</v>
      </c>
      <c r="L85" s="1373">
        <v>45597.0</v>
      </c>
      <c r="M85" s="1374">
        <v>45626.0</v>
      </c>
      <c r="N85" s="1340">
        <v>21.0</v>
      </c>
      <c r="O85" s="1084">
        <f t="shared" si="2"/>
        <v>1</v>
      </c>
      <c r="P85" s="231">
        <f t="shared" si="16"/>
        <v>1</v>
      </c>
      <c r="Q85" s="231">
        <v>1.0</v>
      </c>
      <c r="R85" s="1111"/>
      <c r="S85" s="1371" t="s">
        <v>517</v>
      </c>
      <c r="T85" s="1372" t="s">
        <v>1367</v>
      </c>
      <c r="U85" s="1084">
        <v>1.0</v>
      </c>
      <c r="V85" s="1102">
        <f t="shared" si="5"/>
        <v>1</v>
      </c>
      <c r="W85" s="1102">
        <v>1.0</v>
      </c>
      <c r="X85" s="1102">
        <f t="shared" si="7"/>
        <v>1</v>
      </c>
      <c r="Y85" s="1103">
        <f t="shared" si="8"/>
        <v>1</v>
      </c>
      <c r="Z85" s="1104" t="str">
        <f t="shared" si="9"/>
        <v>#REF!</v>
      </c>
      <c r="AA85" s="1085" t="str">
        <f t="shared" si="17"/>
        <v>#REF!</v>
      </c>
      <c r="AB85" s="1085" t="str">
        <f t="shared" si="18"/>
        <v>#REF!</v>
      </c>
      <c r="AC85" s="1105">
        <f t="shared" si="19"/>
        <v>0</v>
      </c>
      <c r="AD85" s="1105" t="str">
        <f t="shared" si="13"/>
        <v>#REF!</v>
      </c>
      <c r="AE85" s="1105" t="str">
        <f t="shared" si="14"/>
        <v>#REF!</v>
      </c>
      <c r="AF85" s="541"/>
      <c r="AG85" s="1079"/>
      <c r="AH85" s="1090">
        <f t="shared" si="15"/>
        <v>21</v>
      </c>
      <c r="AI85" s="1090"/>
    </row>
    <row r="86" ht="15.0" customHeight="1">
      <c r="A86" s="1107">
        <v>84.0</v>
      </c>
      <c r="B86" s="1371">
        <v>428532.0</v>
      </c>
      <c r="C86" s="1376" t="s">
        <v>553</v>
      </c>
      <c r="D86" s="1372" t="s">
        <v>1381</v>
      </c>
      <c r="E86" s="1372" t="s">
        <v>511</v>
      </c>
      <c r="F86" s="1376" t="s">
        <v>546</v>
      </c>
      <c r="G86" s="1376" t="s">
        <v>790</v>
      </c>
      <c r="H86" s="1372" t="s">
        <v>616</v>
      </c>
      <c r="I86" s="1100" t="str">
        <f t="shared" si="23"/>
        <v>#REF!</v>
      </c>
      <c r="J86" s="413">
        <v>11.0</v>
      </c>
      <c r="K86" s="413">
        <v>2024.0</v>
      </c>
      <c r="L86" s="1373">
        <v>45597.0</v>
      </c>
      <c r="M86" s="1374">
        <v>45626.0</v>
      </c>
      <c r="N86" s="1340">
        <v>21.0</v>
      </c>
      <c r="O86" s="1084">
        <f t="shared" si="2"/>
        <v>1</v>
      </c>
      <c r="P86" s="231">
        <f t="shared" si="16"/>
        <v>1</v>
      </c>
      <c r="Q86" s="231">
        <v>1.0</v>
      </c>
      <c r="R86" s="1101"/>
      <c r="S86" s="1371" t="s">
        <v>517</v>
      </c>
      <c r="T86" s="1372" t="s">
        <v>1367</v>
      </c>
      <c r="U86" s="1084">
        <v>1.0</v>
      </c>
      <c r="V86" s="1102">
        <f t="shared" si="5"/>
        <v>1</v>
      </c>
      <c r="W86" s="1102">
        <v>1.0</v>
      </c>
      <c r="X86" s="1102">
        <v>1.0</v>
      </c>
      <c r="Y86" s="1103">
        <f t="shared" si="8"/>
        <v>1</v>
      </c>
      <c r="Z86" s="1104" t="str">
        <f t="shared" si="9"/>
        <v>#REF!</v>
      </c>
      <c r="AA86" s="1085" t="str">
        <f t="shared" si="17"/>
        <v>#REF!</v>
      </c>
      <c r="AB86" s="1085" t="str">
        <f t="shared" si="18"/>
        <v>#REF!</v>
      </c>
      <c r="AC86" s="1105">
        <f t="shared" si="19"/>
        <v>0</v>
      </c>
      <c r="AD86" s="1105" t="str">
        <f t="shared" si="13"/>
        <v>#REF!</v>
      </c>
      <c r="AE86" s="1105" t="str">
        <f t="shared" si="14"/>
        <v>#REF!</v>
      </c>
      <c r="AF86" s="1106"/>
      <c r="AG86" s="1391"/>
      <c r="AH86" s="1090">
        <f t="shared" si="15"/>
        <v>21</v>
      </c>
      <c r="AI86" s="1090"/>
    </row>
    <row r="87" ht="15.0" customHeight="1">
      <c r="A87" s="1098">
        <v>85.0</v>
      </c>
      <c r="B87" s="1371">
        <v>427333.0</v>
      </c>
      <c r="C87" s="1376" t="s">
        <v>558</v>
      </c>
      <c r="D87" s="1372" t="s">
        <v>1378</v>
      </c>
      <c r="E87" s="1372" t="s">
        <v>511</v>
      </c>
      <c r="F87" s="1376" t="s">
        <v>512</v>
      </c>
      <c r="G87" s="1376" t="s">
        <v>771</v>
      </c>
      <c r="H87" s="1372" t="s">
        <v>541</v>
      </c>
      <c r="I87" s="1100" t="str">
        <f t="shared" si="23"/>
        <v>#REF!</v>
      </c>
      <c r="J87" s="413">
        <v>11.0</v>
      </c>
      <c r="K87" s="437">
        <v>2024.0</v>
      </c>
      <c r="L87" s="1373">
        <v>45597.0</v>
      </c>
      <c r="M87" s="1374">
        <v>45626.0</v>
      </c>
      <c r="N87" s="1340">
        <v>21.0</v>
      </c>
      <c r="O87" s="1084">
        <f t="shared" si="2"/>
        <v>1</v>
      </c>
      <c r="P87" s="231">
        <f t="shared" si="16"/>
        <v>1</v>
      </c>
      <c r="Q87" s="231">
        <v>1.0</v>
      </c>
      <c r="R87" s="1111"/>
      <c r="S87" s="1371" t="s">
        <v>517</v>
      </c>
      <c r="T87" s="1372" t="s">
        <v>1367</v>
      </c>
      <c r="U87" s="1084">
        <v>1.0</v>
      </c>
      <c r="V87" s="1102">
        <f t="shared" si="5"/>
        <v>1</v>
      </c>
      <c r="W87" s="1102">
        <v>1.0</v>
      </c>
      <c r="X87" s="1102">
        <f>ROUND(W87/V87,2)</f>
        <v>1</v>
      </c>
      <c r="Y87" s="1103">
        <f t="shared" si="8"/>
        <v>1</v>
      </c>
      <c r="Z87" s="1104" t="str">
        <f t="shared" si="9"/>
        <v>#REF!</v>
      </c>
      <c r="AA87" s="1085" t="str">
        <f t="shared" si="17"/>
        <v>#REF!</v>
      </c>
      <c r="AB87" s="1085" t="str">
        <f t="shared" si="18"/>
        <v>#REF!</v>
      </c>
      <c r="AC87" s="1105">
        <f t="shared" si="19"/>
        <v>0</v>
      </c>
      <c r="AD87" s="1105" t="str">
        <f t="shared" si="13"/>
        <v>#REF!</v>
      </c>
      <c r="AE87" s="1105" t="str">
        <f t="shared" si="14"/>
        <v>#REF!</v>
      </c>
      <c r="AF87" s="541"/>
      <c r="AG87" s="1079"/>
      <c r="AH87" s="1090">
        <f t="shared" si="15"/>
        <v>21</v>
      </c>
      <c r="AI87" s="1090"/>
    </row>
    <row r="88" ht="15.0" customHeight="1">
      <c r="A88" s="1107">
        <v>86.0</v>
      </c>
      <c r="B88" s="1371">
        <v>434038.0</v>
      </c>
      <c r="C88" s="1376" t="s">
        <v>594</v>
      </c>
      <c r="D88" s="1372" t="s">
        <v>1384</v>
      </c>
      <c r="E88" s="1372" t="s">
        <v>511</v>
      </c>
      <c r="F88" s="1376" t="s">
        <v>546</v>
      </c>
      <c r="G88" s="1376" t="s">
        <v>787</v>
      </c>
      <c r="H88" s="1372" t="s">
        <v>596</v>
      </c>
      <c r="I88" s="1100" t="str">
        <f t="shared" si="23"/>
        <v>#REF!</v>
      </c>
      <c r="J88" s="413">
        <v>11.0</v>
      </c>
      <c r="K88" s="413">
        <v>2024.0</v>
      </c>
      <c r="L88" s="1373">
        <v>45597.0</v>
      </c>
      <c r="M88" s="1374">
        <v>45626.0</v>
      </c>
      <c r="N88" s="1340">
        <v>21.0</v>
      </c>
      <c r="O88" s="1084">
        <f t="shared" si="2"/>
        <v>1</v>
      </c>
      <c r="P88" s="231">
        <f t="shared" si="16"/>
        <v>1</v>
      </c>
      <c r="Q88" s="231">
        <v>1.0</v>
      </c>
      <c r="R88" s="1101"/>
      <c r="S88" s="1371" t="s">
        <v>517</v>
      </c>
      <c r="T88" s="1372" t="s">
        <v>1367</v>
      </c>
      <c r="U88" s="1084">
        <v>1.0</v>
      </c>
      <c r="V88" s="1102">
        <f t="shared" si="5"/>
        <v>1</v>
      </c>
      <c r="W88" s="1102">
        <v>1.0</v>
      </c>
      <c r="X88" s="1102">
        <v>1.0</v>
      </c>
      <c r="Y88" s="1103">
        <f t="shared" si="8"/>
        <v>1</v>
      </c>
      <c r="Z88" s="1104" t="str">
        <f t="shared" si="9"/>
        <v>#REF!</v>
      </c>
      <c r="AA88" s="1085" t="str">
        <f t="shared" si="17"/>
        <v>#REF!</v>
      </c>
      <c r="AB88" s="1085" t="str">
        <f t="shared" si="18"/>
        <v>#REF!</v>
      </c>
      <c r="AC88" s="1105">
        <f t="shared" si="19"/>
        <v>0</v>
      </c>
      <c r="AD88" s="1105" t="str">
        <f t="shared" si="13"/>
        <v>#REF!</v>
      </c>
      <c r="AE88" s="1105" t="str">
        <f t="shared" si="14"/>
        <v>#REF!</v>
      </c>
      <c r="AF88" s="1106"/>
      <c r="AG88" s="1079"/>
      <c r="AH88" s="1090">
        <f t="shared" si="15"/>
        <v>21</v>
      </c>
      <c r="AI88" s="1090"/>
    </row>
    <row r="89" ht="15.0" customHeight="1">
      <c r="A89" s="1098">
        <v>87.0</v>
      </c>
      <c r="B89" s="1371">
        <v>441534.0</v>
      </c>
      <c r="C89" s="1376" t="s">
        <v>509</v>
      </c>
      <c r="D89" s="1372" t="s">
        <v>1388</v>
      </c>
      <c r="E89" s="1372" t="s">
        <v>511</v>
      </c>
      <c r="F89" s="1376" t="s">
        <v>512</v>
      </c>
      <c r="G89" s="1376" t="s">
        <v>893</v>
      </c>
      <c r="H89" s="1372" t="s">
        <v>514</v>
      </c>
      <c r="I89" s="1100" t="str">
        <f t="shared" si="23"/>
        <v>#REF!</v>
      </c>
      <c r="J89" s="413">
        <v>11.0</v>
      </c>
      <c r="K89" s="413">
        <v>2024.0</v>
      </c>
      <c r="L89" s="1373">
        <v>45597.0</v>
      </c>
      <c r="M89" s="1374">
        <v>45626.0</v>
      </c>
      <c r="N89" s="1340">
        <v>21.0</v>
      </c>
      <c r="O89" s="1084">
        <f t="shared" si="2"/>
        <v>1</v>
      </c>
      <c r="P89" s="231">
        <f t="shared" si="16"/>
        <v>1</v>
      </c>
      <c r="Q89" s="231">
        <v>1.0</v>
      </c>
      <c r="R89" s="1101"/>
      <c r="S89" s="1371" t="s">
        <v>517</v>
      </c>
      <c r="T89" s="1372" t="s">
        <v>1367</v>
      </c>
      <c r="U89" s="1084">
        <v>1.0</v>
      </c>
      <c r="V89" s="1102">
        <f t="shared" si="5"/>
        <v>1</v>
      </c>
      <c r="W89" s="1102">
        <v>1.0</v>
      </c>
      <c r="X89" s="1102">
        <v>1.0</v>
      </c>
      <c r="Y89" s="1103">
        <f t="shared" si="8"/>
        <v>1</v>
      </c>
      <c r="Z89" s="1104" t="str">
        <f t="shared" si="9"/>
        <v>#REF!</v>
      </c>
      <c r="AA89" s="1085" t="str">
        <f t="shared" si="17"/>
        <v>#REF!</v>
      </c>
      <c r="AB89" s="1085" t="str">
        <f t="shared" si="18"/>
        <v>#REF!</v>
      </c>
      <c r="AC89" s="1105">
        <f t="shared" si="19"/>
        <v>0</v>
      </c>
      <c r="AD89" s="1105" t="str">
        <f t="shared" si="13"/>
        <v>#REF!</v>
      </c>
      <c r="AE89" s="1105" t="str">
        <f t="shared" si="14"/>
        <v>#REF!</v>
      </c>
      <c r="AF89" s="1106"/>
      <c r="AG89" s="1079"/>
      <c r="AH89" s="1090">
        <f t="shared" si="15"/>
        <v>21</v>
      </c>
      <c r="AI89" s="1090"/>
    </row>
    <row r="90" ht="15.0" customHeight="1">
      <c r="A90" s="1107">
        <v>88.0</v>
      </c>
      <c r="B90" s="1371">
        <v>465483.0</v>
      </c>
      <c r="C90" s="1376" t="s">
        <v>458</v>
      </c>
      <c r="D90" s="1372" t="s">
        <v>459</v>
      </c>
      <c r="E90" s="1372" t="s">
        <v>511</v>
      </c>
      <c r="F90" s="1376" t="s">
        <v>512</v>
      </c>
      <c r="G90" s="1376" t="s">
        <v>790</v>
      </c>
      <c r="H90" s="1372" t="s">
        <v>531</v>
      </c>
      <c r="I90" s="1100" t="str">
        <f t="shared" si="23"/>
        <v>#REF!</v>
      </c>
      <c r="J90" s="413">
        <v>11.0</v>
      </c>
      <c r="K90" s="413">
        <v>2024.0</v>
      </c>
      <c r="L90" s="1373">
        <v>45597.0</v>
      </c>
      <c r="M90" s="1374">
        <v>45626.0</v>
      </c>
      <c r="N90" s="1340">
        <v>21.0</v>
      </c>
      <c r="O90" s="1084">
        <f t="shared" si="2"/>
        <v>1</v>
      </c>
      <c r="P90" s="231">
        <f t="shared" si="16"/>
        <v>1</v>
      </c>
      <c r="Q90" s="1204">
        <v>1.0</v>
      </c>
      <c r="R90" s="1101"/>
      <c r="S90" s="1371" t="s">
        <v>517</v>
      </c>
      <c r="T90" s="1372" t="s">
        <v>1367</v>
      </c>
      <c r="U90" s="1084">
        <v>1.0</v>
      </c>
      <c r="V90" s="1102">
        <f t="shared" si="5"/>
        <v>1</v>
      </c>
      <c r="W90" s="1102">
        <v>1.0</v>
      </c>
      <c r="X90" s="1102">
        <f t="shared" ref="X90:X203" si="24">ROUND(W90/V90,2)</f>
        <v>1</v>
      </c>
      <c r="Y90" s="1103">
        <f t="shared" si="8"/>
        <v>1</v>
      </c>
      <c r="Z90" s="1104" t="str">
        <f t="shared" si="9"/>
        <v>#REF!</v>
      </c>
      <c r="AA90" s="1085" t="str">
        <f t="shared" si="17"/>
        <v>#REF!</v>
      </c>
      <c r="AB90" s="1085" t="str">
        <f t="shared" si="18"/>
        <v>#REF!</v>
      </c>
      <c r="AC90" s="1105">
        <f t="shared" si="19"/>
        <v>0</v>
      </c>
      <c r="AD90" s="1105" t="str">
        <f t="shared" si="13"/>
        <v>#REF!</v>
      </c>
      <c r="AE90" s="1105" t="str">
        <f t="shared" si="14"/>
        <v>#REF!</v>
      </c>
      <c r="AF90" s="1106"/>
      <c r="AG90" s="1079"/>
      <c r="AH90" s="1090">
        <f t="shared" si="15"/>
        <v>21</v>
      </c>
      <c r="AI90" s="1090"/>
    </row>
    <row r="91" ht="15.75" customHeight="1">
      <c r="A91" s="1098">
        <v>89.0</v>
      </c>
      <c r="B91" s="1367">
        <v>459635.0</v>
      </c>
      <c r="C91" s="1377" t="s">
        <v>1086</v>
      </c>
      <c r="D91" s="1368" t="s">
        <v>1434</v>
      </c>
      <c r="E91" s="1368" t="s">
        <v>511</v>
      </c>
      <c r="F91" s="1377" t="s">
        <v>564</v>
      </c>
      <c r="G91" s="1377" t="s">
        <v>790</v>
      </c>
      <c r="H91" s="1368" t="s">
        <v>565</v>
      </c>
      <c r="I91" s="1100" t="str">
        <f t="shared" si="23"/>
        <v>#REF!</v>
      </c>
      <c r="J91" s="413">
        <v>11.0</v>
      </c>
      <c r="K91" s="1112">
        <v>2024.0</v>
      </c>
      <c r="L91" s="1369">
        <v>45597.0</v>
      </c>
      <c r="M91" s="1370">
        <v>45626.0</v>
      </c>
      <c r="N91" s="1339">
        <v>21.0</v>
      </c>
      <c r="O91" s="1084">
        <f t="shared" si="2"/>
        <v>1</v>
      </c>
      <c r="P91" s="231">
        <f t="shared" si="16"/>
        <v>1</v>
      </c>
      <c r="Q91" s="1204">
        <f t="shared" ref="Q91:Q140" si="25">P91</f>
        <v>1</v>
      </c>
      <c r="R91" s="1114"/>
      <c r="S91" s="1367" t="s">
        <v>517</v>
      </c>
      <c r="T91" s="1368" t="s">
        <v>1437</v>
      </c>
      <c r="U91" s="1084">
        <f t="shared" ref="U91:U203" si="26">IF(AND(Q91&gt;=1,S91="ODC"),P91,Q91)</f>
        <v>1</v>
      </c>
      <c r="V91" s="1102">
        <f t="shared" si="5"/>
        <v>1</v>
      </c>
      <c r="W91" s="1103">
        <f t="shared" ref="W91:W149" si="27">ROUND(SUMIF(B:B,B91,U:U),3)</f>
        <v>1</v>
      </c>
      <c r="X91" s="1103">
        <f t="shared" si="24"/>
        <v>1</v>
      </c>
      <c r="Y91" s="1103">
        <f t="shared" si="8"/>
        <v>1</v>
      </c>
      <c r="Z91" s="1104" t="str">
        <f t="shared" si="9"/>
        <v>#REF!</v>
      </c>
      <c r="AA91" s="1115" t="str">
        <f t="shared" si="17"/>
        <v>#REF!</v>
      </c>
      <c r="AB91" s="1115" t="str">
        <f t="shared" si="18"/>
        <v>#REF!</v>
      </c>
      <c r="AC91" s="1116">
        <f t="shared" si="19"/>
        <v>0</v>
      </c>
      <c r="AD91" s="1116" t="str">
        <f t="shared" si="13"/>
        <v>#REF!</v>
      </c>
      <c r="AE91" s="1116" t="str">
        <f t="shared" si="14"/>
        <v>#REF!</v>
      </c>
      <c r="AF91" s="541"/>
      <c r="AG91" s="600"/>
      <c r="AH91" s="1090">
        <f t="shared" si="15"/>
        <v>21</v>
      </c>
      <c r="AI91" s="1117"/>
    </row>
    <row r="92" ht="15.75" customHeight="1">
      <c r="A92" s="1107">
        <v>90.0</v>
      </c>
      <c r="B92" s="1371">
        <v>459517.0</v>
      </c>
      <c r="C92" s="1376" t="s">
        <v>1083</v>
      </c>
      <c r="D92" s="1372" t="s">
        <v>1440</v>
      </c>
      <c r="E92" s="1372" t="s">
        <v>511</v>
      </c>
      <c r="F92" s="1376" t="s">
        <v>564</v>
      </c>
      <c r="G92" s="1376" t="s">
        <v>790</v>
      </c>
      <c r="H92" s="1372" t="s">
        <v>565</v>
      </c>
      <c r="I92" s="1100" t="str">
        <f t="shared" si="23"/>
        <v>#REF!</v>
      </c>
      <c r="J92" s="413">
        <v>11.0</v>
      </c>
      <c r="K92" s="1112">
        <v>2024.0</v>
      </c>
      <c r="L92" s="1373">
        <v>45597.0</v>
      </c>
      <c r="M92" s="1374">
        <v>45626.0</v>
      </c>
      <c r="N92" s="1340">
        <v>21.0</v>
      </c>
      <c r="O92" s="1084">
        <f t="shared" si="2"/>
        <v>1</v>
      </c>
      <c r="P92" s="231">
        <f t="shared" si="16"/>
        <v>1</v>
      </c>
      <c r="Q92" s="1204">
        <f t="shared" si="25"/>
        <v>1</v>
      </c>
      <c r="R92" s="1114"/>
      <c r="S92" s="1371" t="s">
        <v>517</v>
      </c>
      <c r="T92" s="1372" t="s">
        <v>1437</v>
      </c>
      <c r="U92" s="1084">
        <f t="shared" si="26"/>
        <v>1</v>
      </c>
      <c r="V92" s="1102">
        <f t="shared" si="5"/>
        <v>1</v>
      </c>
      <c r="W92" s="1103">
        <f t="shared" si="27"/>
        <v>1</v>
      </c>
      <c r="X92" s="1103">
        <f t="shared" si="24"/>
        <v>1</v>
      </c>
      <c r="Y92" s="1103">
        <f t="shared" si="8"/>
        <v>1</v>
      </c>
      <c r="Z92" s="1104" t="str">
        <f t="shared" si="9"/>
        <v>#REF!</v>
      </c>
      <c r="AA92" s="1115" t="str">
        <f t="shared" si="17"/>
        <v>#REF!</v>
      </c>
      <c r="AB92" s="1115" t="str">
        <f t="shared" si="18"/>
        <v>#REF!</v>
      </c>
      <c r="AC92" s="1116">
        <f t="shared" si="19"/>
        <v>0</v>
      </c>
      <c r="AD92" s="1116" t="str">
        <f t="shared" si="13"/>
        <v>#REF!</v>
      </c>
      <c r="AE92" s="1116" t="str">
        <f t="shared" si="14"/>
        <v>#REF!</v>
      </c>
      <c r="AF92" s="541"/>
      <c r="AG92" s="600"/>
      <c r="AH92" s="1090">
        <f t="shared" si="15"/>
        <v>21</v>
      </c>
      <c r="AI92" s="1117"/>
    </row>
    <row r="93" ht="14.25" customHeight="1">
      <c r="A93" s="1098">
        <v>91.0</v>
      </c>
      <c r="B93" s="1371">
        <v>459779.0</v>
      </c>
      <c r="C93" s="1376" t="s">
        <v>1088</v>
      </c>
      <c r="D93" s="1372" t="s">
        <v>1445</v>
      </c>
      <c r="E93" s="1372" t="s">
        <v>511</v>
      </c>
      <c r="F93" s="1376" t="s">
        <v>564</v>
      </c>
      <c r="G93" s="1376" t="s">
        <v>790</v>
      </c>
      <c r="H93" s="1372" t="s">
        <v>565</v>
      </c>
      <c r="I93" s="1100" t="str">
        <f t="shared" si="23"/>
        <v>#REF!</v>
      </c>
      <c r="J93" s="413">
        <v>11.0</v>
      </c>
      <c r="K93" s="1120">
        <v>2024.0</v>
      </c>
      <c r="L93" s="1373">
        <v>45597.0</v>
      </c>
      <c r="M93" s="1374">
        <v>45626.0</v>
      </c>
      <c r="N93" s="1340">
        <v>21.0</v>
      </c>
      <c r="O93" s="1084">
        <f t="shared" si="2"/>
        <v>1</v>
      </c>
      <c r="P93" s="231">
        <f t="shared" si="16"/>
        <v>1</v>
      </c>
      <c r="Q93" s="1204">
        <f t="shared" si="25"/>
        <v>1</v>
      </c>
      <c r="R93" s="1113"/>
      <c r="S93" s="1371" t="s">
        <v>517</v>
      </c>
      <c r="T93" s="1372" t="s">
        <v>1437</v>
      </c>
      <c r="U93" s="1084">
        <f t="shared" si="26"/>
        <v>1</v>
      </c>
      <c r="V93" s="1102">
        <f t="shared" si="5"/>
        <v>1</v>
      </c>
      <c r="W93" s="1103">
        <f t="shared" si="27"/>
        <v>1</v>
      </c>
      <c r="X93" s="1103">
        <f t="shared" si="24"/>
        <v>1</v>
      </c>
      <c r="Y93" s="1103">
        <f t="shared" si="8"/>
        <v>1</v>
      </c>
      <c r="Z93" s="1104" t="str">
        <f t="shared" si="9"/>
        <v>#REF!</v>
      </c>
      <c r="AA93" s="1115" t="str">
        <f t="shared" si="17"/>
        <v>#REF!</v>
      </c>
      <c r="AB93" s="1115" t="str">
        <f t="shared" si="18"/>
        <v>#REF!</v>
      </c>
      <c r="AC93" s="1116">
        <f t="shared" si="19"/>
        <v>0</v>
      </c>
      <c r="AD93" s="1116" t="str">
        <f t="shared" si="13"/>
        <v>#REF!</v>
      </c>
      <c r="AE93" s="1116" t="str">
        <f t="shared" si="14"/>
        <v>#REF!</v>
      </c>
      <c r="AF93" s="1106"/>
      <c r="AG93" s="600"/>
      <c r="AH93" s="1090">
        <f t="shared" si="15"/>
        <v>21</v>
      </c>
      <c r="AI93" s="1117"/>
    </row>
    <row r="94" ht="17.25" customHeight="1">
      <c r="A94" s="1107">
        <v>92.0</v>
      </c>
      <c r="B94" s="1367">
        <v>463509.0</v>
      </c>
      <c r="C94" s="1377" t="s">
        <v>1442</v>
      </c>
      <c r="D94" s="1368" t="s">
        <v>1446</v>
      </c>
      <c r="E94" s="1368" t="s">
        <v>511</v>
      </c>
      <c r="F94" s="1377" t="s">
        <v>564</v>
      </c>
      <c r="G94" s="1377" t="s">
        <v>790</v>
      </c>
      <c r="H94" s="1368" t="s">
        <v>565</v>
      </c>
      <c r="I94" s="1100" t="str">
        <f t="shared" si="23"/>
        <v>#REF!</v>
      </c>
      <c r="J94" s="413">
        <v>11.0</v>
      </c>
      <c r="K94" s="1120">
        <v>2024.0</v>
      </c>
      <c r="L94" s="1369">
        <v>45597.0</v>
      </c>
      <c r="M94" s="1370">
        <v>45626.0</v>
      </c>
      <c r="N94" s="1339">
        <v>21.0</v>
      </c>
      <c r="O94" s="1084">
        <f t="shared" si="2"/>
        <v>1</v>
      </c>
      <c r="P94" s="231" t="str">
        <f t="shared" si="16"/>
        <v>#REF!</v>
      </c>
      <c r="Q94" s="1205" t="str">
        <f t="shared" si="25"/>
        <v>#REF!</v>
      </c>
      <c r="R94" s="1113"/>
      <c r="S94" s="1367" t="s">
        <v>525</v>
      </c>
      <c r="T94" s="1393" t="s">
        <v>2284</v>
      </c>
      <c r="U94" s="1084" t="str">
        <f t="shared" si="26"/>
        <v>#REF!</v>
      </c>
      <c r="V94" s="1102" t="str">
        <f t="shared" si="5"/>
        <v>#REF!</v>
      </c>
      <c r="W94" s="1103" t="str">
        <f t="shared" si="27"/>
        <v>#REF!</v>
      </c>
      <c r="X94" s="1103" t="str">
        <f t="shared" si="24"/>
        <v>#REF!</v>
      </c>
      <c r="Y94" s="1103">
        <f t="shared" si="8"/>
        <v>1</v>
      </c>
      <c r="Z94" s="1104" t="str">
        <f t="shared" si="9"/>
        <v>#REF!</v>
      </c>
      <c r="AA94" s="1115" t="str">
        <f t="shared" si="17"/>
        <v>#REF!</v>
      </c>
      <c r="AB94" s="1115" t="str">
        <f t="shared" si="18"/>
        <v>#REF!</v>
      </c>
      <c r="AC94" s="1116" t="str">
        <f t="shared" si="19"/>
        <v>#REF!</v>
      </c>
      <c r="AD94" s="1116" t="str">
        <f t="shared" si="13"/>
        <v>#REF!</v>
      </c>
      <c r="AE94" s="1116" t="str">
        <f t="shared" si="14"/>
        <v>#REF!</v>
      </c>
      <c r="AF94" s="1106"/>
      <c r="AG94" s="600"/>
      <c r="AH94" s="1090">
        <f t="shared" si="15"/>
        <v>21</v>
      </c>
      <c r="AI94" s="1117"/>
    </row>
    <row r="95" ht="15.0" customHeight="1">
      <c r="A95" s="1098">
        <v>93.0</v>
      </c>
      <c r="B95" s="1371">
        <v>466133.0</v>
      </c>
      <c r="C95" s="1376" t="s">
        <v>1568</v>
      </c>
      <c r="D95" s="1372" t="s">
        <v>1569</v>
      </c>
      <c r="E95" s="1372" t="s">
        <v>511</v>
      </c>
      <c r="F95" s="1376" t="s">
        <v>663</v>
      </c>
      <c r="G95" s="1376" t="s">
        <v>787</v>
      </c>
      <c r="H95" s="1372" t="s">
        <v>1570</v>
      </c>
      <c r="I95" s="1100" t="str">
        <f t="shared" si="23"/>
        <v>#REF!</v>
      </c>
      <c r="J95" s="413">
        <v>11.0</v>
      </c>
      <c r="K95" s="1120">
        <v>2024.0</v>
      </c>
      <c r="L95" s="1373">
        <v>45597.0</v>
      </c>
      <c r="M95" s="1374">
        <v>45626.0</v>
      </c>
      <c r="N95" s="1340">
        <v>4.2</v>
      </c>
      <c r="O95" s="1084">
        <f t="shared" si="2"/>
        <v>0.2</v>
      </c>
      <c r="P95" s="231" t="str">
        <f t="shared" si="16"/>
        <v>#REF!</v>
      </c>
      <c r="Q95" s="1205" t="str">
        <f t="shared" si="25"/>
        <v>#REF!</v>
      </c>
      <c r="R95" s="1113"/>
      <c r="S95" s="1371" t="s">
        <v>525</v>
      </c>
      <c r="T95" s="1396" t="s">
        <v>2284</v>
      </c>
      <c r="U95" s="1084" t="str">
        <f t="shared" si="26"/>
        <v>#REF!</v>
      </c>
      <c r="V95" s="1102" t="str">
        <f t="shared" si="5"/>
        <v>#REF!</v>
      </c>
      <c r="W95" s="1103" t="str">
        <f t="shared" si="27"/>
        <v>#REF!</v>
      </c>
      <c r="X95" s="1103" t="str">
        <f t="shared" si="24"/>
        <v>#REF!</v>
      </c>
      <c r="Y95" s="1103">
        <f t="shared" si="8"/>
        <v>1</v>
      </c>
      <c r="Z95" s="1104" t="str">
        <f t="shared" si="9"/>
        <v>#REF!</v>
      </c>
      <c r="AA95" s="1115" t="str">
        <f t="shared" si="17"/>
        <v>#REF!</v>
      </c>
      <c r="AB95" s="1115" t="str">
        <f t="shared" si="18"/>
        <v>#REF!</v>
      </c>
      <c r="AC95" s="1116" t="str">
        <f t="shared" si="19"/>
        <v>#REF!</v>
      </c>
      <c r="AD95" s="1116" t="str">
        <f t="shared" si="13"/>
        <v>#REF!</v>
      </c>
      <c r="AE95" s="1116" t="str">
        <f t="shared" si="14"/>
        <v>#REF!</v>
      </c>
      <c r="AF95" s="1106"/>
      <c r="AG95" s="600"/>
      <c r="AH95" s="1090">
        <f t="shared" si="15"/>
        <v>21</v>
      </c>
      <c r="AI95" s="1117"/>
    </row>
    <row r="96" ht="15.0" customHeight="1">
      <c r="A96" s="1107">
        <v>94.0</v>
      </c>
      <c r="B96" s="1371">
        <v>470247.0</v>
      </c>
      <c r="C96" s="1376" t="s">
        <v>2286</v>
      </c>
      <c r="D96" s="1372" t="s">
        <v>2287</v>
      </c>
      <c r="E96" s="1372" t="s">
        <v>511</v>
      </c>
      <c r="F96" s="1376" t="s">
        <v>564</v>
      </c>
      <c r="G96" s="1376" t="s">
        <v>790</v>
      </c>
      <c r="H96" s="1372" t="s">
        <v>565</v>
      </c>
      <c r="I96" s="1100" t="str">
        <f t="shared" si="23"/>
        <v>#REF!</v>
      </c>
      <c r="J96" s="413">
        <v>11.0</v>
      </c>
      <c r="K96" s="1120">
        <v>2024.0</v>
      </c>
      <c r="L96" s="1373">
        <v>45601.0</v>
      </c>
      <c r="M96" s="1374">
        <v>45626.0</v>
      </c>
      <c r="N96" s="1340">
        <v>19.0</v>
      </c>
      <c r="O96" s="1084">
        <f t="shared" si="2"/>
        <v>0.9047619048</v>
      </c>
      <c r="P96" s="231" t="str">
        <f t="shared" si="16"/>
        <v>#REF!</v>
      </c>
      <c r="Q96" s="1205" t="str">
        <f t="shared" si="25"/>
        <v>#REF!</v>
      </c>
      <c r="R96" s="1113"/>
      <c r="S96" s="1371" t="s">
        <v>525</v>
      </c>
      <c r="T96" s="1396" t="s">
        <v>2284</v>
      </c>
      <c r="U96" s="1084" t="str">
        <f t="shared" si="26"/>
        <v>#REF!</v>
      </c>
      <c r="V96" s="1102" t="str">
        <f t="shared" si="5"/>
        <v>#REF!</v>
      </c>
      <c r="W96" s="1103" t="str">
        <f t="shared" si="27"/>
        <v>#REF!</v>
      </c>
      <c r="X96" s="1103" t="str">
        <f t="shared" si="24"/>
        <v>#REF!</v>
      </c>
      <c r="Y96" s="1103">
        <f t="shared" si="8"/>
        <v>1</v>
      </c>
      <c r="Z96" s="1104" t="str">
        <f t="shared" si="9"/>
        <v>#REF!</v>
      </c>
      <c r="AA96" s="1115" t="str">
        <f t="shared" si="17"/>
        <v>#REF!</v>
      </c>
      <c r="AB96" s="1115" t="str">
        <f t="shared" si="18"/>
        <v>#REF!</v>
      </c>
      <c r="AC96" s="1116" t="str">
        <f t="shared" si="19"/>
        <v>#REF!</v>
      </c>
      <c r="AD96" s="1116" t="str">
        <f t="shared" si="13"/>
        <v>#REF!</v>
      </c>
      <c r="AE96" s="1116" t="str">
        <f t="shared" si="14"/>
        <v>#REF!</v>
      </c>
      <c r="AF96" s="1106"/>
      <c r="AG96" s="600"/>
      <c r="AH96" s="1090">
        <f t="shared" si="15"/>
        <v>21</v>
      </c>
      <c r="AI96" s="1117"/>
    </row>
    <row r="97" ht="15.0" customHeight="1">
      <c r="A97" s="1098">
        <v>95.0</v>
      </c>
      <c r="B97" s="1371">
        <v>470925.0</v>
      </c>
      <c r="C97" s="1376" t="s">
        <v>2290</v>
      </c>
      <c r="D97" s="1372" t="s">
        <v>2291</v>
      </c>
      <c r="E97" s="1372" t="s">
        <v>511</v>
      </c>
      <c r="F97" s="1376" t="s">
        <v>512</v>
      </c>
      <c r="G97" s="1376" t="s">
        <v>665</v>
      </c>
      <c r="H97" s="1372" t="s">
        <v>580</v>
      </c>
      <c r="I97" s="1100" t="str">
        <f t="shared" si="23"/>
        <v>#REF!</v>
      </c>
      <c r="J97" s="413">
        <v>11.0</v>
      </c>
      <c r="K97" s="413">
        <v>2024.0</v>
      </c>
      <c r="L97" s="1373">
        <v>45597.0</v>
      </c>
      <c r="M97" s="1374">
        <v>45626.0</v>
      </c>
      <c r="N97" s="1340">
        <v>21.0</v>
      </c>
      <c r="O97" s="1084">
        <f t="shared" si="2"/>
        <v>1</v>
      </c>
      <c r="P97" s="231" t="str">
        <f t="shared" si="16"/>
        <v>#REF!</v>
      </c>
      <c r="Q97" s="1205" t="str">
        <f t="shared" si="25"/>
        <v>#REF!</v>
      </c>
      <c r="R97" s="1101"/>
      <c r="S97" s="1371" t="s">
        <v>525</v>
      </c>
      <c r="T97" s="1396" t="s">
        <v>2284</v>
      </c>
      <c r="U97" s="1084" t="str">
        <f t="shared" si="26"/>
        <v>#REF!</v>
      </c>
      <c r="V97" s="1102" t="str">
        <f t="shared" si="5"/>
        <v>#REF!</v>
      </c>
      <c r="W97" s="1102" t="str">
        <f t="shared" si="27"/>
        <v>#REF!</v>
      </c>
      <c r="X97" s="1103" t="str">
        <f t="shared" si="24"/>
        <v>#REF!</v>
      </c>
      <c r="Y97" s="1103">
        <f t="shared" si="8"/>
        <v>1</v>
      </c>
      <c r="Z97" s="1104" t="str">
        <f t="shared" si="9"/>
        <v>#REF!</v>
      </c>
      <c r="AA97" s="1085" t="str">
        <f t="shared" si="17"/>
        <v>#REF!</v>
      </c>
      <c r="AB97" s="1085" t="str">
        <f t="shared" si="18"/>
        <v>#REF!</v>
      </c>
      <c r="AC97" s="1105" t="str">
        <f t="shared" si="19"/>
        <v>#REF!</v>
      </c>
      <c r="AD97" s="1105" t="str">
        <f t="shared" si="13"/>
        <v>#REF!</v>
      </c>
      <c r="AE97" s="1105" t="str">
        <f t="shared" si="14"/>
        <v>#REF!</v>
      </c>
      <c r="AF97" s="1106"/>
      <c r="AG97" s="1079"/>
      <c r="AH97" s="1090">
        <f t="shared" si="15"/>
        <v>21</v>
      </c>
      <c r="AI97" s="1090"/>
    </row>
    <row r="98" ht="15.0" customHeight="1">
      <c r="A98" s="1107">
        <v>96.0</v>
      </c>
      <c r="B98" s="1371">
        <v>470931.0</v>
      </c>
      <c r="C98" s="1376" t="s">
        <v>2288</v>
      </c>
      <c r="D98" s="1372" t="s">
        <v>2289</v>
      </c>
      <c r="E98" s="1372" t="s">
        <v>511</v>
      </c>
      <c r="F98" s="1376" t="s">
        <v>564</v>
      </c>
      <c r="G98" s="1376" t="s">
        <v>790</v>
      </c>
      <c r="H98" s="1372" t="s">
        <v>565</v>
      </c>
      <c r="I98" s="1100" t="str">
        <f t="shared" si="23"/>
        <v>#REF!</v>
      </c>
      <c r="J98" s="413">
        <v>11.0</v>
      </c>
      <c r="K98" s="1120">
        <v>2024.0</v>
      </c>
      <c r="L98" s="1373">
        <v>45597.0</v>
      </c>
      <c r="M98" s="1374">
        <v>45626.0</v>
      </c>
      <c r="N98" s="1340">
        <v>21.0</v>
      </c>
      <c r="O98" s="1084">
        <f t="shared" si="2"/>
        <v>1</v>
      </c>
      <c r="P98" s="231" t="str">
        <f t="shared" si="16"/>
        <v>#REF!</v>
      </c>
      <c r="Q98" s="1205" t="str">
        <f t="shared" si="25"/>
        <v>#REF!</v>
      </c>
      <c r="R98" s="1113"/>
      <c r="S98" s="1371" t="s">
        <v>525</v>
      </c>
      <c r="T98" s="1396" t="s">
        <v>2284</v>
      </c>
      <c r="U98" s="1084" t="str">
        <f t="shared" si="26"/>
        <v>#REF!</v>
      </c>
      <c r="V98" s="1102" t="str">
        <f t="shared" si="5"/>
        <v>#REF!</v>
      </c>
      <c r="W98" s="1103" t="str">
        <f t="shared" si="27"/>
        <v>#REF!</v>
      </c>
      <c r="X98" s="1103" t="str">
        <f t="shared" si="24"/>
        <v>#REF!</v>
      </c>
      <c r="Y98" s="1103">
        <f t="shared" si="8"/>
        <v>1</v>
      </c>
      <c r="Z98" s="1104" t="str">
        <f t="shared" si="9"/>
        <v>#REF!</v>
      </c>
      <c r="AA98" s="1115" t="str">
        <f t="shared" si="17"/>
        <v>#REF!</v>
      </c>
      <c r="AB98" s="1115" t="str">
        <f t="shared" si="18"/>
        <v>#REF!</v>
      </c>
      <c r="AC98" s="1116" t="str">
        <f t="shared" si="19"/>
        <v>#REF!</v>
      </c>
      <c r="AD98" s="1116" t="str">
        <f t="shared" si="13"/>
        <v>#REF!</v>
      </c>
      <c r="AE98" s="1116" t="str">
        <f t="shared" si="14"/>
        <v>#REF!</v>
      </c>
      <c r="AF98" s="1106"/>
      <c r="AG98" s="600"/>
      <c r="AH98" s="1090">
        <f t="shared" si="15"/>
        <v>21</v>
      </c>
      <c r="AI98" s="1117"/>
    </row>
    <row r="99" ht="15.0" customHeight="1">
      <c r="A99" s="1098">
        <v>97.0</v>
      </c>
      <c r="B99" s="1371">
        <v>471911.0</v>
      </c>
      <c r="C99" s="1376" t="s">
        <v>2346</v>
      </c>
      <c r="D99" s="1372" t="s">
        <v>2347</v>
      </c>
      <c r="E99" s="1372" t="s">
        <v>511</v>
      </c>
      <c r="F99" s="1376" t="s">
        <v>512</v>
      </c>
      <c r="G99" s="1376" t="s">
        <v>790</v>
      </c>
      <c r="H99" s="1372" t="s">
        <v>531</v>
      </c>
      <c r="I99" s="1100" t="str">
        <f t="shared" si="23"/>
        <v>#REF!</v>
      </c>
      <c r="J99" s="413">
        <v>11.0</v>
      </c>
      <c r="K99" s="1112">
        <v>2024.0</v>
      </c>
      <c r="L99" s="1373">
        <v>45609.0</v>
      </c>
      <c r="M99" s="1374">
        <v>45610.0</v>
      </c>
      <c r="N99" s="1340">
        <v>2.0</v>
      </c>
      <c r="O99" s="1084">
        <f t="shared" si="2"/>
        <v>0.09523809524</v>
      </c>
      <c r="P99" s="231" t="str">
        <f t="shared" si="16"/>
        <v>#REF!</v>
      </c>
      <c r="Q99" s="1205" t="str">
        <f t="shared" si="25"/>
        <v>#REF!</v>
      </c>
      <c r="R99" s="1114"/>
      <c r="S99" s="1371" t="s">
        <v>525</v>
      </c>
      <c r="T99" s="1396" t="s">
        <v>2284</v>
      </c>
      <c r="U99" s="1084" t="str">
        <f t="shared" si="26"/>
        <v>#REF!</v>
      </c>
      <c r="V99" s="1102" t="str">
        <f t="shared" si="5"/>
        <v>#REF!</v>
      </c>
      <c r="W99" s="1103" t="str">
        <f t="shared" si="27"/>
        <v>#REF!</v>
      </c>
      <c r="X99" s="1103" t="str">
        <f t="shared" si="24"/>
        <v>#REF!</v>
      </c>
      <c r="Y99" s="1103">
        <f t="shared" si="8"/>
        <v>0.619047619</v>
      </c>
      <c r="Z99" s="1104" t="str">
        <f t="shared" si="9"/>
        <v>#REF!</v>
      </c>
      <c r="AA99" s="1115" t="str">
        <f t="shared" si="17"/>
        <v>#REF!</v>
      </c>
      <c r="AB99" s="1115" t="str">
        <f t="shared" si="18"/>
        <v>#REF!</v>
      </c>
      <c r="AC99" s="1116" t="str">
        <f t="shared" si="19"/>
        <v>#REF!</v>
      </c>
      <c r="AD99" s="1116" t="str">
        <f t="shared" si="13"/>
        <v>#REF!</v>
      </c>
      <c r="AE99" s="1116" t="str">
        <f t="shared" si="14"/>
        <v>#REF!</v>
      </c>
      <c r="AF99" s="541"/>
      <c r="AG99" s="600"/>
      <c r="AH99" s="1090">
        <f t="shared" si="15"/>
        <v>13</v>
      </c>
      <c r="AI99" s="1117"/>
    </row>
    <row r="100" ht="15.0" customHeight="1">
      <c r="A100" s="1107">
        <v>98.0</v>
      </c>
      <c r="B100" s="1367">
        <v>212015.0</v>
      </c>
      <c r="C100" s="1377" t="s">
        <v>629</v>
      </c>
      <c r="D100" s="1368" t="s">
        <v>1514</v>
      </c>
      <c r="E100" s="1368" t="s">
        <v>511</v>
      </c>
      <c r="F100" s="1377" t="s">
        <v>564</v>
      </c>
      <c r="G100" s="1377" t="s">
        <v>893</v>
      </c>
      <c r="H100" s="1368" t="s">
        <v>633</v>
      </c>
      <c r="I100" s="1100" t="str">
        <f t="shared" si="23"/>
        <v>#REF!</v>
      </c>
      <c r="J100" s="413">
        <v>11.0</v>
      </c>
      <c r="K100" s="1112">
        <v>2024.0</v>
      </c>
      <c r="L100" s="1369">
        <v>45597.0</v>
      </c>
      <c r="M100" s="1370">
        <v>45611.0</v>
      </c>
      <c r="N100" s="1339">
        <v>11.0</v>
      </c>
      <c r="O100" s="1084">
        <f t="shared" si="2"/>
        <v>0.5238095238</v>
      </c>
      <c r="P100" s="231" t="str">
        <f t="shared" si="16"/>
        <v>#REF!</v>
      </c>
      <c r="Q100" s="1341" t="str">
        <f t="shared" si="25"/>
        <v>#REF!</v>
      </c>
      <c r="R100" s="1114"/>
      <c r="S100" s="1367" t="s">
        <v>525</v>
      </c>
      <c r="T100" s="1368" t="s">
        <v>1636</v>
      </c>
      <c r="U100" s="1084" t="str">
        <f t="shared" si="26"/>
        <v>#REF!</v>
      </c>
      <c r="V100" s="1102" t="str">
        <f t="shared" si="5"/>
        <v>#REF!</v>
      </c>
      <c r="W100" s="1103" t="str">
        <f t="shared" si="27"/>
        <v>#REF!</v>
      </c>
      <c r="X100" s="1103" t="str">
        <f t="shared" si="24"/>
        <v>#REF!</v>
      </c>
      <c r="Y100" s="1103">
        <f t="shared" si="8"/>
        <v>0.7619047619</v>
      </c>
      <c r="Z100" s="1104" t="str">
        <f t="shared" si="9"/>
        <v>#REF!</v>
      </c>
      <c r="AA100" s="1115" t="str">
        <f t="shared" si="17"/>
        <v>#REF!</v>
      </c>
      <c r="AB100" s="1115" t="str">
        <f t="shared" si="18"/>
        <v>#REF!</v>
      </c>
      <c r="AC100" s="1116" t="str">
        <f t="shared" si="19"/>
        <v>#REF!</v>
      </c>
      <c r="AD100" s="1116" t="str">
        <f t="shared" si="13"/>
        <v>#REF!</v>
      </c>
      <c r="AE100" s="1116" t="str">
        <f t="shared" si="14"/>
        <v>#REF!</v>
      </c>
      <c r="AF100" s="541"/>
      <c r="AG100" s="600"/>
      <c r="AH100" s="1090">
        <f t="shared" si="15"/>
        <v>16</v>
      </c>
      <c r="AI100" s="1117"/>
    </row>
    <row r="101" ht="15.0" customHeight="1">
      <c r="A101" s="1098">
        <v>99.0</v>
      </c>
      <c r="B101" s="1367">
        <v>212015.0</v>
      </c>
      <c r="C101" s="1377" t="s">
        <v>629</v>
      </c>
      <c r="D101" s="1368" t="s">
        <v>1514</v>
      </c>
      <c r="E101" s="1368" t="s">
        <v>511</v>
      </c>
      <c r="F101" s="1377" t="s">
        <v>564</v>
      </c>
      <c r="G101" s="1377" t="s">
        <v>893</v>
      </c>
      <c r="H101" s="1368" t="s">
        <v>633</v>
      </c>
      <c r="I101" s="1100" t="str">
        <f t="shared" si="23"/>
        <v>#REF!</v>
      </c>
      <c r="J101" s="413">
        <v>11.0</v>
      </c>
      <c r="K101" s="1120">
        <v>2024.0</v>
      </c>
      <c r="L101" s="1369">
        <v>45614.0</v>
      </c>
      <c r="M101" s="1370">
        <v>45626.0</v>
      </c>
      <c r="N101" s="1339">
        <v>5.0</v>
      </c>
      <c r="O101" s="1084">
        <f t="shared" si="2"/>
        <v>0.2380952381</v>
      </c>
      <c r="P101" s="231" t="str">
        <f t="shared" si="16"/>
        <v>#REF!</v>
      </c>
      <c r="Q101" s="1341" t="str">
        <f t="shared" si="25"/>
        <v>#REF!</v>
      </c>
      <c r="R101" s="1114"/>
      <c r="S101" s="1367" t="s">
        <v>525</v>
      </c>
      <c r="T101" s="1368" t="s">
        <v>2292</v>
      </c>
      <c r="U101" s="1084" t="str">
        <f t="shared" si="26"/>
        <v>#REF!</v>
      </c>
      <c r="V101" s="1102" t="str">
        <f t="shared" si="5"/>
        <v>#REF!</v>
      </c>
      <c r="W101" s="1103" t="str">
        <f t="shared" si="27"/>
        <v>#REF!</v>
      </c>
      <c r="X101" s="1103" t="str">
        <f t="shared" si="24"/>
        <v>#REF!</v>
      </c>
      <c r="Y101" s="1103">
        <f t="shared" si="8"/>
        <v>0.7619047619</v>
      </c>
      <c r="Z101" s="1104" t="str">
        <f t="shared" si="9"/>
        <v>#REF!</v>
      </c>
      <c r="AA101" s="1115" t="str">
        <f t="shared" si="17"/>
        <v>#REF!</v>
      </c>
      <c r="AB101" s="1115" t="str">
        <f t="shared" si="18"/>
        <v>#REF!</v>
      </c>
      <c r="AC101" s="1116" t="str">
        <f t="shared" si="19"/>
        <v>#REF!</v>
      </c>
      <c r="AD101" s="1116" t="str">
        <f t="shared" si="13"/>
        <v>#REF!</v>
      </c>
      <c r="AE101" s="1116" t="str">
        <f t="shared" si="14"/>
        <v>#REF!</v>
      </c>
      <c r="AF101" s="1106"/>
      <c r="AG101" s="600"/>
      <c r="AH101" s="1090">
        <f t="shared" si="15"/>
        <v>16</v>
      </c>
      <c r="AI101" s="1117"/>
    </row>
    <row r="102" ht="15.0" customHeight="1">
      <c r="A102" s="1107">
        <v>100.0</v>
      </c>
      <c r="B102" s="1367">
        <v>467507.0</v>
      </c>
      <c r="C102" s="1377" t="s">
        <v>2131</v>
      </c>
      <c r="D102" s="1368" t="s">
        <v>2132</v>
      </c>
      <c r="E102" s="1368" t="s">
        <v>511</v>
      </c>
      <c r="F102" s="1377" t="s">
        <v>564</v>
      </c>
      <c r="G102" s="1377" t="s">
        <v>771</v>
      </c>
      <c r="H102" s="1368" t="s">
        <v>612</v>
      </c>
      <c r="I102" s="1100" t="str">
        <f t="shared" si="23"/>
        <v>#REF!</v>
      </c>
      <c r="J102" s="413">
        <v>11.0</v>
      </c>
      <c r="K102" s="1120">
        <v>2024.0</v>
      </c>
      <c r="L102" s="1369">
        <v>45597.0</v>
      </c>
      <c r="M102" s="1370">
        <v>45619.0</v>
      </c>
      <c r="N102" s="1339">
        <v>16.0</v>
      </c>
      <c r="O102" s="1084">
        <f t="shared" si="2"/>
        <v>0.7619047619</v>
      </c>
      <c r="P102" s="231">
        <f t="shared" si="16"/>
        <v>0.762</v>
      </c>
      <c r="Q102" s="1341">
        <f t="shared" si="25"/>
        <v>0.762</v>
      </c>
      <c r="R102" s="1113"/>
      <c r="S102" s="1367" t="s">
        <v>517</v>
      </c>
      <c r="T102" s="1368" t="s">
        <v>2133</v>
      </c>
      <c r="U102" s="1084">
        <f t="shared" si="26"/>
        <v>0.762</v>
      </c>
      <c r="V102" s="1102">
        <f t="shared" si="5"/>
        <v>0.762</v>
      </c>
      <c r="W102" s="1103">
        <f t="shared" si="27"/>
        <v>0.762</v>
      </c>
      <c r="X102" s="1103">
        <f t="shared" si="24"/>
        <v>1</v>
      </c>
      <c r="Y102" s="1103">
        <f t="shared" si="8"/>
        <v>0.7619047619</v>
      </c>
      <c r="Z102" s="1104" t="str">
        <f t="shared" si="9"/>
        <v>#REF!</v>
      </c>
      <c r="AA102" s="1115" t="str">
        <f t="shared" si="17"/>
        <v>#REF!</v>
      </c>
      <c r="AB102" s="1115" t="str">
        <f t="shared" si="18"/>
        <v>#REF!</v>
      </c>
      <c r="AC102" s="1116">
        <f t="shared" si="19"/>
        <v>0</v>
      </c>
      <c r="AD102" s="1116" t="str">
        <f t="shared" si="13"/>
        <v>#REF!</v>
      </c>
      <c r="AE102" s="1116" t="str">
        <f t="shared" si="14"/>
        <v>#REF!</v>
      </c>
      <c r="AF102" s="1106"/>
      <c r="AG102" s="600"/>
      <c r="AH102" s="1090">
        <f t="shared" si="15"/>
        <v>16</v>
      </c>
      <c r="AI102" s="1117"/>
    </row>
    <row r="103" ht="15.0" customHeight="1">
      <c r="A103" s="1098">
        <v>101.0</v>
      </c>
      <c r="B103" s="1371">
        <v>468647.0</v>
      </c>
      <c r="C103" s="1376" t="s">
        <v>2135</v>
      </c>
      <c r="D103" s="1372" t="s">
        <v>2136</v>
      </c>
      <c r="E103" s="1372" t="s">
        <v>511</v>
      </c>
      <c r="F103" s="1376" t="s">
        <v>546</v>
      </c>
      <c r="G103" s="1376" t="s">
        <v>790</v>
      </c>
      <c r="H103" s="1372" t="s">
        <v>616</v>
      </c>
      <c r="I103" s="1100" t="str">
        <f t="shared" si="23"/>
        <v>#REF!</v>
      </c>
      <c r="J103" s="413">
        <v>11.0</v>
      </c>
      <c r="K103" s="1120">
        <v>2024.0</v>
      </c>
      <c r="L103" s="1373">
        <v>45597.0</v>
      </c>
      <c r="M103" s="1374">
        <v>45626.0</v>
      </c>
      <c r="N103" s="1340">
        <v>21.0</v>
      </c>
      <c r="O103" s="1084">
        <f t="shared" si="2"/>
        <v>1</v>
      </c>
      <c r="P103" s="231">
        <f t="shared" si="16"/>
        <v>1</v>
      </c>
      <c r="Q103" s="1341">
        <f t="shared" si="25"/>
        <v>1</v>
      </c>
      <c r="R103" s="1113"/>
      <c r="S103" s="1371" t="s">
        <v>517</v>
      </c>
      <c r="T103" s="1372" t="s">
        <v>2133</v>
      </c>
      <c r="U103" s="1084">
        <f t="shared" si="26"/>
        <v>1</v>
      </c>
      <c r="V103" s="1102">
        <f t="shared" si="5"/>
        <v>1</v>
      </c>
      <c r="W103" s="1103">
        <f t="shared" si="27"/>
        <v>1</v>
      </c>
      <c r="X103" s="1103">
        <f t="shared" si="24"/>
        <v>1</v>
      </c>
      <c r="Y103" s="1103">
        <f t="shared" si="8"/>
        <v>1</v>
      </c>
      <c r="Z103" s="1104" t="str">
        <f t="shared" si="9"/>
        <v>#REF!</v>
      </c>
      <c r="AA103" s="1115" t="str">
        <f t="shared" si="17"/>
        <v>#REF!</v>
      </c>
      <c r="AB103" s="1115" t="str">
        <f t="shared" si="18"/>
        <v>#REF!</v>
      </c>
      <c r="AC103" s="1116">
        <f t="shared" si="19"/>
        <v>0</v>
      </c>
      <c r="AD103" s="1116" t="str">
        <f t="shared" si="13"/>
        <v>#REF!</v>
      </c>
      <c r="AE103" s="1116" t="str">
        <f t="shared" si="14"/>
        <v>#REF!</v>
      </c>
      <c r="AF103" s="1106"/>
      <c r="AG103" s="600"/>
      <c r="AH103" s="1090">
        <f t="shared" si="15"/>
        <v>21</v>
      </c>
      <c r="AI103" s="1117"/>
    </row>
    <row r="104" ht="15.0" customHeight="1">
      <c r="A104" s="1107">
        <v>102.0</v>
      </c>
      <c r="B104" s="1371">
        <v>469693.0</v>
      </c>
      <c r="C104" s="1376" t="s">
        <v>2253</v>
      </c>
      <c r="D104" s="1372" t="s">
        <v>2254</v>
      </c>
      <c r="E104" s="1372" t="s">
        <v>511</v>
      </c>
      <c r="F104" s="1376" t="s">
        <v>546</v>
      </c>
      <c r="G104" s="1376" t="s">
        <v>790</v>
      </c>
      <c r="H104" s="1372" t="s">
        <v>616</v>
      </c>
      <c r="I104" s="1100" t="str">
        <f t="shared" si="23"/>
        <v>#REF!</v>
      </c>
      <c r="J104" s="413">
        <v>11.0</v>
      </c>
      <c r="K104" s="1120">
        <v>2024.0</v>
      </c>
      <c r="L104" s="1373">
        <v>45597.0</v>
      </c>
      <c r="M104" s="1374">
        <v>45626.0</v>
      </c>
      <c r="N104" s="1340">
        <v>21.0</v>
      </c>
      <c r="O104" s="1084">
        <f t="shared" si="2"/>
        <v>1</v>
      </c>
      <c r="P104" s="231">
        <f t="shared" si="16"/>
        <v>1</v>
      </c>
      <c r="Q104" s="1341">
        <f t="shared" si="25"/>
        <v>1</v>
      </c>
      <c r="R104" s="1113"/>
      <c r="S104" s="1371" t="s">
        <v>517</v>
      </c>
      <c r="T104" s="1372" t="s">
        <v>2133</v>
      </c>
      <c r="U104" s="1084">
        <f t="shared" si="26"/>
        <v>1</v>
      </c>
      <c r="V104" s="1102">
        <f t="shared" si="5"/>
        <v>1</v>
      </c>
      <c r="W104" s="1103">
        <f t="shared" si="27"/>
        <v>1</v>
      </c>
      <c r="X104" s="1103">
        <f t="shared" si="24"/>
        <v>1</v>
      </c>
      <c r="Y104" s="1103">
        <f t="shared" si="8"/>
        <v>1</v>
      </c>
      <c r="Z104" s="1104" t="str">
        <f t="shared" si="9"/>
        <v>#REF!</v>
      </c>
      <c r="AA104" s="1115" t="str">
        <f t="shared" si="17"/>
        <v>#REF!</v>
      </c>
      <c r="AB104" s="1115" t="str">
        <f t="shared" si="18"/>
        <v>#REF!</v>
      </c>
      <c r="AC104" s="1116">
        <f t="shared" si="19"/>
        <v>0</v>
      </c>
      <c r="AD104" s="1116" t="str">
        <f t="shared" si="13"/>
        <v>#REF!</v>
      </c>
      <c r="AE104" s="1116" t="str">
        <f t="shared" si="14"/>
        <v>#REF!</v>
      </c>
      <c r="AF104" s="1106"/>
      <c r="AG104" s="600"/>
      <c r="AH104" s="1090">
        <f t="shared" si="15"/>
        <v>21</v>
      </c>
      <c r="AI104" s="1117"/>
    </row>
    <row r="105" ht="15.0" customHeight="1">
      <c r="A105" s="1098">
        <v>103.0</v>
      </c>
      <c r="B105" s="1367">
        <v>276388.0</v>
      </c>
      <c r="C105" s="1377" t="s">
        <v>1033</v>
      </c>
      <c r="D105" s="1368" t="s">
        <v>1456</v>
      </c>
      <c r="E105" s="1368" t="s">
        <v>511</v>
      </c>
      <c r="F105" s="1377" t="s">
        <v>546</v>
      </c>
      <c r="G105" s="1377" t="s">
        <v>665</v>
      </c>
      <c r="H105" s="1368" t="s">
        <v>556</v>
      </c>
      <c r="I105" s="1100" t="str">
        <f t="shared" si="23"/>
        <v>#REF!</v>
      </c>
      <c r="J105" s="413">
        <v>11.0</v>
      </c>
      <c r="K105" s="1112">
        <v>2024.0</v>
      </c>
      <c r="L105" s="1369">
        <v>45597.0</v>
      </c>
      <c r="M105" s="1370">
        <v>45626.0</v>
      </c>
      <c r="N105" s="1339">
        <v>21.0</v>
      </c>
      <c r="O105" s="1084">
        <f t="shared" si="2"/>
        <v>1</v>
      </c>
      <c r="P105" s="231">
        <f t="shared" si="16"/>
        <v>1</v>
      </c>
      <c r="Q105" s="1341">
        <f t="shared" si="25"/>
        <v>1</v>
      </c>
      <c r="R105" s="1114"/>
      <c r="S105" s="1367" t="s">
        <v>517</v>
      </c>
      <c r="T105" s="1368" t="s">
        <v>1458</v>
      </c>
      <c r="U105" s="1084">
        <f t="shared" si="26"/>
        <v>1</v>
      </c>
      <c r="V105" s="1102">
        <f t="shared" si="5"/>
        <v>1</v>
      </c>
      <c r="W105" s="1103">
        <f t="shared" si="27"/>
        <v>1</v>
      </c>
      <c r="X105" s="1103">
        <f t="shared" si="24"/>
        <v>1</v>
      </c>
      <c r="Y105" s="1103">
        <f t="shared" si="8"/>
        <v>1</v>
      </c>
      <c r="Z105" s="1104" t="str">
        <f t="shared" si="9"/>
        <v>#REF!</v>
      </c>
      <c r="AA105" s="1115" t="str">
        <f t="shared" si="17"/>
        <v>#REF!</v>
      </c>
      <c r="AB105" s="1115" t="str">
        <f t="shared" si="18"/>
        <v>#REF!</v>
      </c>
      <c r="AC105" s="1116">
        <f t="shared" si="19"/>
        <v>0</v>
      </c>
      <c r="AD105" s="1116" t="str">
        <f t="shared" si="13"/>
        <v>#REF!</v>
      </c>
      <c r="AE105" s="1116" t="str">
        <f t="shared" si="14"/>
        <v>#REF!</v>
      </c>
      <c r="AF105" s="541"/>
      <c r="AG105" s="600"/>
      <c r="AH105" s="1090">
        <f t="shared" si="15"/>
        <v>21</v>
      </c>
      <c r="AI105" s="1117"/>
    </row>
    <row r="106" ht="15.0" customHeight="1">
      <c r="A106" s="1107">
        <v>104.0</v>
      </c>
      <c r="B106" s="1367">
        <v>465333.0</v>
      </c>
      <c r="C106" s="1377" t="s">
        <v>1261</v>
      </c>
      <c r="D106" s="1368" t="s">
        <v>1262</v>
      </c>
      <c r="E106" s="1377" t="s">
        <v>511</v>
      </c>
      <c r="F106" s="1377" t="s">
        <v>512</v>
      </c>
      <c r="G106" s="1377" t="s">
        <v>790</v>
      </c>
      <c r="H106" s="1368" t="s">
        <v>531</v>
      </c>
      <c r="I106" s="1100" t="str">
        <f t="shared" si="23"/>
        <v>#REF!</v>
      </c>
      <c r="J106" s="413">
        <v>11.0</v>
      </c>
      <c r="K106" s="1120">
        <v>2024.0</v>
      </c>
      <c r="L106" s="1369">
        <v>45597.0</v>
      </c>
      <c r="M106" s="1370">
        <v>45626.0</v>
      </c>
      <c r="N106" s="1339">
        <v>21.0</v>
      </c>
      <c r="O106" s="1084">
        <f t="shared" si="2"/>
        <v>1</v>
      </c>
      <c r="P106" s="231">
        <f t="shared" si="16"/>
        <v>1</v>
      </c>
      <c r="Q106" s="1341">
        <f t="shared" si="25"/>
        <v>1</v>
      </c>
      <c r="R106" s="1084"/>
      <c r="S106" s="1367" t="s">
        <v>517</v>
      </c>
      <c r="T106" s="1368" t="s">
        <v>2258</v>
      </c>
      <c r="U106" s="1084">
        <f t="shared" si="26"/>
        <v>1</v>
      </c>
      <c r="V106" s="1102">
        <f t="shared" si="5"/>
        <v>1</v>
      </c>
      <c r="W106" s="1103">
        <f t="shared" si="27"/>
        <v>1</v>
      </c>
      <c r="X106" s="1103">
        <f t="shared" si="24"/>
        <v>1</v>
      </c>
      <c r="Y106" s="1103">
        <f t="shared" si="8"/>
        <v>1</v>
      </c>
      <c r="Z106" s="1104" t="str">
        <f t="shared" si="9"/>
        <v>#REF!</v>
      </c>
      <c r="AA106" s="1115" t="str">
        <f t="shared" si="17"/>
        <v>#REF!</v>
      </c>
      <c r="AB106" s="1115" t="str">
        <f t="shared" si="18"/>
        <v>#REF!</v>
      </c>
      <c r="AC106" s="1116">
        <f t="shared" si="19"/>
        <v>0</v>
      </c>
      <c r="AD106" s="1116" t="str">
        <f t="shared" si="13"/>
        <v>#REF!</v>
      </c>
      <c r="AE106" s="1116" t="str">
        <f t="shared" si="14"/>
        <v>#REF!</v>
      </c>
      <c r="AF106" s="270"/>
      <c r="AG106" s="1079"/>
      <c r="AH106" s="1090">
        <f t="shared" si="15"/>
        <v>21</v>
      </c>
      <c r="AI106" s="1090"/>
    </row>
    <row r="107" ht="15.0" customHeight="1">
      <c r="A107" s="1098">
        <v>105.0</v>
      </c>
      <c r="B107" s="1371">
        <v>470251.0</v>
      </c>
      <c r="C107" s="1376" t="s">
        <v>2271</v>
      </c>
      <c r="D107" s="1372" t="s">
        <v>2272</v>
      </c>
      <c r="E107" s="1372" t="s">
        <v>511</v>
      </c>
      <c r="F107" s="1376" t="s">
        <v>512</v>
      </c>
      <c r="G107" s="1376" t="s">
        <v>790</v>
      </c>
      <c r="H107" s="1372" t="s">
        <v>531</v>
      </c>
      <c r="I107" s="1100" t="str">
        <f t="shared" si="23"/>
        <v>#REF!</v>
      </c>
      <c r="J107" s="413">
        <v>11.0</v>
      </c>
      <c r="K107" s="1120">
        <v>2024.0</v>
      </c>
      <c r="L107" s="1373">
        <v>45597.0</v>
      </c>
      <c r="M107" s="1374">
        <v>45626.0</v>
      </c>
      <c r="N107" s="1340">
        <v>21.0</v>
      </c>
      <c r="O107" s="1084">
        <f t="shared" si="2"/>
        <v>1</v>
      </c>
      <c r="P107" s="231">
        <f t="shared" si="16"/>
        <v>1</v>
      </c>
      <c r="Q107" s="1341">
        <f t="shared" si="25"/>
        <v>1</v>
      </c>
      <c r="R107" s="1113"/>
      <c r="S107" s="1371" t="s">
        <v>517</v>
      </c>
      <c r="T107" s="1372" t="s">
        <v>2258</v>
      </c>
      <c r="U107" s="1084">
        <f t="shared" si="26"/>
        <v>1</v>
      </c>
      <c r="V107" s="1102">
        <f t="shared" si="5"/>
        <v>1</v>
      </c>
      <c r="W107" s="1103">
        <f t="shared" si="27"/>
        <v>1</v>
      </c>
      <c r="X107" s="1103">
        <f t="shared" si="24"/>
        <v>1</v>
      </c>
      <c r="Y107" s="1103">
        <f t="shared" si="8"/>
        <v>1</v>
      </c>
      <c r="Z107" s="1104" t="str">
        <f t="shared" si="9"/>
        <v>#REF!</v>
      </c>
      <c r="AA107" s="1115" t="str">
        <f t="shared" si="17"/>
        <v>#REF!</v>
      </c>
      <c r="AB107" s="1115" t="str">
        <f t="shared" si="18"/>
        <v>#REF!</v>
      </c>
      <c r="AC107" s="1116">
        <f t="shared" si="19"/>
        <v>0</v>
      </c>
      <c r="AD107" s="1116" t="str">
        <f t="shared" si="13"/>
        <v>#REF!</v>
      </c>
      <c r="AE107" s="1116" t="str">
        <f t="shared" si="14"/>
        <v>#REF!</v>
      </c>
      <c r="AF107" s="1106"/>
      <c r="AG107" s="600"/>
      <c r="AH107" s="1090">
        <f t="shared" si="15"/>
        <v>21</v>
      </c>
      <c r="AI107" s="1117"/>
    </row>
    <row r="108" ht="15.0" customHeight="1">
      <c r="A108" s="1107">
        <v>106.0</v>
      </c>
      <c r="B108" s="1371">
        <v>471897.0</v>
      </c>
      <c r="C108" s="1376" t="s">
        <v>2350</v>
      </c>
      <c r="D108" s="1372" t="s">
        <v>2351</v>
      </c>
      <c r="E108" s="1372" t="s">
        <v>511</v>
      </c>
      <c r="F108" s="1376" t="s">
        <v>546</v>
      </c>
      <c r="G108" s="1376" t="s">
        <v>665</v>
      </c>
      <c r="H108" s="1372" t="s">
        <v>556</v>
      </c>
      <c r="I108" s="1100" t="str">
        <f t="shared" si="23"/>
        <v>#REF!</v>
      </c>
      <c r="J108" s="413">
        <v>11.0</v>
      </c>
      <c r="K108" s="1120">
        <v>2024.0</v>
      </c>
      <c r="L108" s="1373">
        <v>45609.0</v>
      </c>
      <c r="M108" s="1374">
        <v>45626.0</v>
      </c>
      <c r="N108" s="1340">
        <v>13.0</v>
      </c>
      <c r="O108" s="1084">
        <f t="shared" si="2"/>
        <v>0.619047619</v>
      </c>
      <c r="P108" s="231">
        <f t="shared" si="16"/>
        <v>0.619</v>
      </c>
      <c r="Q108" s="1341">
        <f t="shared" si="25"/>
        <v>0.619</v>
      </c>
      <c r="R108" s="1113"/>
      <c r="S108" s="1371" t="s">
        <v>517</v>
      </c>
      <c r="T108" s="1372" t="s">
        <v>2258</v>
      </c>
      <c r="U108" s="1084">
        <f t="shared" si="26"/>
        <v>0.619</v>
      </c>
      <c r="V108" s="1102">
        <f t="shared" si="5"/>
        <v>0.619</v>
      </c>
      <c r="W108" s="1103">
        <f t="shared" si="27"/>
        <v>0.619</v>
      </c>
      <c r="X108" s="1103">
        <f t="shared" si="24"/>
        <v>1</v>
      </c>
      <c r="Y108" s="1103">
        <f t="shared" si="8"/>
        <v>0.619047619</v>
      </c>
      <c r="Z108" s="1104" t="str">
        <f t="shared" si="9"/>
        <v>#REF!</v>
      </c>
      <c r="AA108" s="1115" t="str">
        <f t="shared" si="17"/>
        <v>#REF!</v>
      </c>
      <c r="AB108" s="1115" t="str">
        <f t="shared" si="18"/>
        <v>#REF!</v>
      </c>
      <c r="AC108" s="1116">
        <f t="shared" si="19"/>
        <v>0</v>
      </c>
      <c r="AD108" s="1116" t="str">
        <f t="shared" si="13"/>
        <v>#REF!</v>
      </c>
      <c r="AE108" s="1116" t="str">
        <f t="shared" si="14"/>
        <v>#REF!</v>
      </c>
      <c r="AF108" s="1106"/>
      <c r="AG108" s="600"/>
      <c r="AH108" s="1090">
        <f t="shared" si="15"/>
        <v>13</v>
      </c>
      <c r="AI108" s="1117"/>
    </row>
    <row r="109" ht="15.0" customHeight="1">
      <c r="A109" s="1098">
        <v>107.0</v>
      </c>
      <c r="B109" s="1367">
        <v>276374.0</v>
      </c>
      <c r="C109" s="1377" t="s">
        <v>1399</v>
      </c>
      <c r="D109" s="1368" t="s">
        <v>1400</v>
      </c>
      <c r="E109" s="1368" t="s">
        <v>511</v>
      </c>
      <c r="F109" s="1377" t="s">
        <v>546</v>
      </c>
      <c r="G109" s="1377" t="s">
        <v>790</v>
      </c>
      <c r="H109" s="1368" t="s">
        <v>616</v>
      </c>
      <c r="I109" s="1100" t="str">
        <f t="shared" si="23"/>
        <v>#REF!</v>
      </c>
      <c r="J109" s="413">
        <v>11.0</v>
      </c>
      <c r="K109" s="413">
        <v>2024.0</v>
      </c>
      <c r="L109" s="1369">
        <v>45597.0</v>
      </c>
      <c r="M109" s="1370">
        <v>45626.0</v>
      </c>
      <c r="N109" s="1339">
        <v>21.0</v>
      </c>
      <c r="O109" s="1084">
        <f t="shared" si="2"/>
        <v>1</v>
      </c>
      <c r="P109" s="231" t="str">
        <f t="shared" si="16"/>
        <v>#REF!</v>
      </c>
      <c r="Q109" s="1341" t="str">
        <f t="shared" si="25"/>
        <v>#REF!</v>
      </c>
      <c r="R109" s="1101"/>
      <c r="S109" s="1367" t="s">
        <v>525</v>
      </c>
      <c r="T109" s="1368" t="s">
        <v>2138</v>
      </c>
      <c r="U109" s="1084" t="str">
        <f t="shared" si="26"/>
        <v>#REF!</v>
      </c>
      <c r="V109" s="1102" t="str">
        <f t="shared" si="5"/>
        <v>#REF!</v>
      </c>
      <c r="W109" s="1102" t="str">
        <f t="shared" si="27"/>
        <v>#REF!</v>
      </c>
      <c r="X109" s="1102" t="str">
        <f t="shared" si="24"/>
        <v>#REF!</v>
      </c>
      <c r="Y109" s="1103">
        <f t="shared" si="8"/>
        <v>1</v>
      </c>
      <c r="Z109" s="1104" t="str">
        <f t="shared" si="9"/>
        <v>#REF!</v>
      </c>
      <c r="AA109" s="1085" t="str">
        <f t="shared" si="17"/>
        <v>#REF!</v>
      </c>
      <c r="AB109" s="1085" t="str">
        <f t="shared" si="18"/>
        <v>#REF!</v>
      </c>
      <c r="AC109" s="1105" t="str">
        <f t="shared" si="19"/>
        <v>#REF!</v>
      </c>
      <c r="AD109" s="1105" t="str">
        <f t="shared" si="13"/>
        <v>#REF!</v>
      </c>
      <c r="AE109" s="1105" t="str">
        <f t="shared" si="14"/>
        <v>#REF!</v>
      </c>
      <c r="AF109" s="1106"/>
      <c r="AG109" s="1079"/>
      <c r="AH109" s="1090">
        <f t="shared" si="15"/>
        <v>21</v>
      </c>
      <c r="AI109" s="1090"/>
    </row>
    <row r="110" ht="15.0" customHeight="1">
      <c r="A110" s="1107">
        <v>108.0</v>
      </c>
      <c r="B110" s="1371">
        <v>278440.0</v>
      </c>
      <c r="C110" s="1376" t="s">
        <v>1159</v>
      </c>
      <c r="D110" s="1372" t="s">
        <v>1403</v>
      </c>
      <c r="E110" s="1372" t="s">
        <v>511</v>
      </c>
      <c r="F110" s="1376" t="s">
        <v>512</v>
      </c>
      <c r="G110" s="1376" t="s">
        <v>790</v>
      </c>
      <c r="H110" s="1372" t="s">
        <v>531</v>
      </c>
      <c r="I110" s="1100" t="str">
        <f t="shared" si="23"/>
        <v>#REF!</v>
      </c>
      <c r="J110" s="413">
        <v>11.0</v>
      </c>
      <c r="K110" s="1120">
        <v>2024.0</v>
      </c>
      <c r="L110" s="1373">
        <v>45597.0</v>
      </c>
      <c r="M110" s="1374">
        <v>45626.0</v>
      </c>
      <c r="N110" s="1340">
        <v>21.0</v>
      </c>
      <c r="O110" s="1084">
        <f t="shared" si="2"/>
        <v>1</v>
      </c>
      <c r="P110" s="231" t="str">
        <f t="shared" si="16"/>
        <v>#REF!</v>
      </c>
      <c r="Q110" s="1341" t="str">
        <f t="shared" si="25"/>
        <v>#REF!</v>
      </c>
      <c r="R110" s="1113"/>
      <c r="S110" s="1371" t="s">
        <v>525</v>
      </c>
      <c r="T110" s="1372" t="s">
        <v>2138</v>
      </c>
      <c r="U110" s="1084" t="str">
        <f t="shared" si="26"/>
        <v>#REF!</v>
      </c>
      <c r="V110" s="1102" t="str">
        <f t="shared" si="5"/>
        <v>#REF!</v>
      </c>
      <c r="W110" s="1103" t="str">
        <f t="shared" si="27"/>
        <v>#REF!</v>
      </c>
      <c r="X110" s="1103" t="str">
        <f t="shared" si="24"/>
        <v>#REF!</v>
      </c>
      <c r="Y110" s="1103">
        <f t="shared" si="8"/>
        <v>1</v>
      </c>
      <c r="Z110" s="1104" t="str">
        <f t="shared" si="9"/>
        <v>#REF!</v>
      </c>
      <c r="AA110" s="1115" t="str">
        <f t="shared" si="17"/>
        <v>#REF!</v>
      </c>
      <c r="AB110" s="1115" t="str">
        <f t="shared" si="18"/>
        <v>#REF!</v>
      </c>
      <c r="AC110" s="1116" t="str">
        <f t="shared" si="19"/>
        <v>#REF!</v>
      </c>
      <c r="AD110" s="1116" t="str">
        <f t="shared" si="13"/>
        <v>#REF!</v>
      </c>
      <c r="AE110" s="1116" t="str">
        <f t="shared" si="14"/>
        <v>#REF!</v>
      </c>
      <c r="AF110" s="1106"/>
      <c r="AG110" s="600"/>
      <c r="AH110" s="1090">
        <f t="shared" si="15"/>
        <v>21</v>
      </c>
      <c r="AI110" s="1117"/>
    </row>
    <row r="111" ht="15.0" customHeight="1">
      <c r="A111" s="1098">
        <v>109.0</v>
      </c>
      <c r="B111" s="1371">
        <v>289435.0</v>
      </c>
      <c r="C111" s="1376" t="s">
        <v>1138</v>
      </c>
      <c r="D111" s="1372" t="s">
        <v>1404</v>
      </c>
      <c r="E111" s="1372" t="s">
        <v>511</v>
      </c>
      <c r="F111" s="1376" t="s">
        <v>512</v>
      </c>
      <c r="G111" s="1376" t="s">
        <v>771</v>
      </c>
      <c r="H111" s="1372" t="s">
        <v>541</v>
      </c>
      <c r="I111" s="1100" t="str">
        <f t="shared" si="23"/>
        <v>#REF!</v>
      </c>
      <c r="J111" s="413">
        <v>11.0</v>
      </c>
      <c r="K111" s="413">
        <v>2024.0</v>
      </c>
      <c r="L111" s="1373">
        <v>45597.0</v>
      </c>
      <c r="M111" s="1374">
        <v>45626.0</v>
      </c>
      <c r="N111" s="1340">
        <v>21.0</v>
      </c>
      <c r="O111" s="1084">
        <f t="shared" si="2"/>
        <v>1</v>
      </c>
      <c r="P111" s="231" t="str">
        <f t="shared" si="16"/>
        <v>#REF!</v>
      </c>
      <c r="Q111" s="1341" t="str">
        <f t="shared" si="25"/>
        <v>#REF!</v>
      </c>
      <c r="R111" s="1101"/>
      <c r="S111" s="1371" t="s">
        <v>525</v>
      </c>
      <c r="T111" s="1372" t="s">
        <v>2138</v>
      </c>
      <c r="U111" s="1084" t="str">
        <f t="shared" si="26"/>
        <v>#REF!</v>
      </c>
      <c r="V111" s="1102" t="str">
        <f t="shared" si="5"/>
        <v>#REF!</v>
      </c>
      <c r="W111" s="1102" t="str">
        <f t="shared" si="27"/>
        <v>#REF!</v>
      </c>
      <c r="X111" s="1102" t="str">
        <f t="shared" si="24"/>
        <v>#REF!</v>
      </c>
      <c r="Y111" s="1103">
        <f t="shared" si="8"/>
        <v>1</v>
      </c>
      <c r="Z111" s="1104" t="str">
        <f t="shared" si="9"/>
        <v>#REF!</v>
      </c>
      <c r="AA111" s="1085" t="str">
        <f t="shared" si="17"/>
        <v>#REF!</v>
      </c>
      <c r="AB111" s="1085" t="str">
        <f t="shared" si="18"/>
        <v>#REF!</v>
      </c>
      <c r="AC111" s="1105" t="str">
        <f t="shared" si="19"/>
        <v>#REF!</v>
      </c>
      <c r="AD111" s="1105" t="str">
        <f t="shared" si="13"/>
        <v>#REF!</v>
      </c>
      <c r="AE111" s="1105" t="str">
        <f t="shared" si="14"/>
        <v>#REF!</v>
      </c>
      <c r="AF111" s="1106"/>
      <c r="AG111" s="1079"/>
      <c r="AH111" s="1090">
        <f t="shared" si="15"/>
        <v>21</v>
      </c>
      <c r="AI111" s="1090"/>
    </row>
    <row r="112" ht="15.0" customHeight="1">
      <c r="A112" s="1107">
        <v>110.0</v>
      </c>
      <c r="B112" s="1371">
        <v>434041.0</v>
      </c>
      <c r="C112" s="1376" t="s">
        <v>957</v>
      </c>
      <c r="D112" s="1372" t="s">
        <v>1328</v>
      </c>
      <c r="E112" s="1372" t="s">
        <v>511</v>
      </c>
      <c r="F112" s="1376" t="s">
        <v>512</v>
      </c>
      <c r="G112" s="1376" t="s">
        <v>795</v>
      </c>
      <c r="H112" s="1372" t="s">
        <v>641</v>
      </c>
      <c r="I112" s="1100" t="str">
        <f t="shared" si="23"/>
        <v>#REF!</v>
      </c>
      <c r="J112" s="413">
        <v>11.0</v>
      </c>
      <c r="K112" s="270">
        <v>2024.0</v>
      </c>
      <c r="L112" s="1373">
        <v>45597.0</v>
      </c>
      <c r="M112" s="1374">
        <v>45626.0</v>
      </c>
      <c r="N112" s="1340">
        <v>21.0</v>
      </c>
      <c r="O112" s="1084">
        <f t="shared" si="2"/>
        <v>1</v>
      </c>
      <c r="P112" s="231" t="str">
        <f t="shared" si="16"/>
        <v>#REF!</v>
      </c>
      <c r="Q112" s="1341" t="str">
        <f t="shared" si="25"/>
        <v>#REF!</v>
      </c>
      <c r="R112" s="1084"/>
      <c r="S112" s="1371" t="s">
        <v>525</v>
      </c>
      <c r="T112" s="1372" t="s">
        <v>2138</v>
      </c>
      <c r="U112" s="1084" t="str">
        <f t="shared" si="26"/>
        <v>#REF!</v>
      </c>
      <c r="V112" s="1102" t="str">
        <f t="shared" si="5"/>
        <v>#REF!</v>
      </c>
      <c r="W112" s="1102" t="str">
        <f t="shared" si="27"/>
        <v>#REF!</v>
      </c>
      <c r="X112" s="1102" t="str">
        <f t="shared" si="24"/>
        <v>#REF!</v>
      </c>
      <c r="Y112" s="1103">
        <f t="shared" si="8"/>
        <v>1</v>
      </c>
      <c r="Z112" s="1104" t="str">
        <f t="shared" si="9"/>
        <v>#REF!</v>
      </c>
      <c r="AA112" s="1085" t="str">
        <f t="shared" si="17"/>
        <v>#REF!</v>
      </c>
      <c r="AB112" s="1085" t="str">
        <f t="shared" si="18"/>
        <v>#REF!</v>
      </c>
      <c r="AC112" s="1105" t="str">
        <f t="shared" si="19"/>
        <v>#REF!</v>
      </c>
      <c r="AD112" s="1105" t="str">
        <f t="shared" si="13"/>
        <v>#REF!</v>
      </c>
      <c r="AE112" s="1105" t="str">
        <f t="shared" si="14"/>
        <v>#REF!</v>
      </c>
      <c r="AF112" s="270"/>
      <c r="AG112" s="1079"/>
      <c r="AH112" s="1090">
        <f t="shared" si="15"/>
        <v>21</v>
      </c>
      <c r="AI112" s="1090"/>
    </row>
    <row r="113" ht="15.0" customHeight="1">
      <c r="A113" s="1098">
        <v>111.0</v>
      </c>
      <c r="B113" s="1371">
        <v>439829.0</v>
      </c>
      <c r="C113" s="1376" t="s">
        <v>1157</v>
      </c>
      <c r="D113" s="1372" t="s">
        <v>1409</v>
      </c>
      <c r="E113" s="1372" t="s">
        <v>511</v>
      </c>
      <c r="F113" s="1376" t="s">
        <v>546</v>
      </c>
      <c r="G113" s="1376" t="s">
        <v>790</v>
      </c>
      <c r="H113" s="1372" t="s">
        <v>616</v>
      </c>
      <c r="I113" s="1100" t="str">
        <f t="shared" si="23"/>
        <v>#REF!</v>
      </c>
      <c r="J113" s="413">
        <v>11.0</v>
      </c>
      <c r="K113" s="270">
        <v>2024.0</v>
      </c>
      <c r="L113" s="1373">
        <v>45597.0</v>
      </c>
      <c r="M113" s="1374">
        <v>45626.0</v>
      </c>
      <c r="N113" s="1340">
        <v>21.0</v>
      </c>
      <c r="O113" s="1084">
        <f t="shared" si="2"/>
        <v>1</v>
      </c>
      <c r="P113" s="231" t="str">
        <f t="shared" si="16"/>
        <v>#REF!</v>
      </c>
      <c r="Q113" s="1341" t="str">
        <f t="shared" si="25"/>
        <v>#REF!</v>
      </c>
      <c r="R113" s="1084"/>
      <c r="S113" s="1371" t="s">
        <v>525</v>
      </c>
      <c r="T113" s="1372" t="s">
        <v>2138</v>
      </c>
      <c r="U113" s="1084" t="str">
        <f t="shared" si="26"/>
        <v>#REF!</v>
      </c>
      <c r="V113" s="1102" t="str">
        <f t="shared" si="5"/>
        <v>#REF!</v>
      </c>
      <c r="W113" s="1102" t="str">
        <f t="shared" si="27"/>
        <v>#REF!</v>
      </c>
      <c r="X113" s="1102" t="str">
        <f t="shared" si="24"/>
        <v>#REF!</v>
      </c>
      <c r="Y113" s="1103">
        <f t="shared" si="8"/>
        <v>1</v>
      </c>
      <c r="Z113" s="1104" t="str">
        <f t="shared" si="9"/>
        <v>#REF!</v>
      </c>
      <c r="AA113" s="1085" t="str">
        <f t="shared" si="17"/>
        <v>#REF!</v>
      </c>
      <c r="AB113" s="1085" t="str">
        <f t="shared" si="18"/>
        <v>#REF!</v>
      </c>
      <c r="AC113" s="1105" t="str">
        <f t="shared" si="19"/>
        <v>#REF!</v>
      </c>
      <c r="AD113" s="1105" t="str">
        <f t="shared" si="13"/>
        <v>#REF!</v>
      </c>
      <c r="AE113" s="1105" t="str">
        <f t="shared" si="14"/>
        <v>#REF!</v>
      </c>
      <c r="AF113" s="270"/>
      <c r="AG113" s="1079"/>
      <c r="AH113" s="1090">
        <f t="shared" si="15"/>
        <v>21</v>
      </c>
      <c r="AI113" s="1090"/>
    </row>
    <row r="114" ht="15.0" customHeight="1">
      <c r="A114" s="1107">
        <v>112.0</v>
      </c>
      <c r="B114" s="1371">
        <v>439827.0</v>
      </c>
      <c r="C114" s="1376" t="s">
        <v>1406</v>
      </c>
      <c r="D114" s="1372" t="s">
        <v>1407</v>
      </c>
      <c r="E114" s="1372" t="s">
        <v>511</v>
      </c>
      <c r="F114" s="1376" t="s">
        <v>512</v>
      </c>
      <c r="G114" s="1376" t="s">
        <v>771</v>
      </c>
      <c r="H114" s="1372" t="s">
        <v>541</v>
      </c>
      <c r="I114" s="1100" t="str">
        <f t="shared" si="23"/>
        <v>#REF!</v>
      </c>
      <c r="J114" s="413">
        <v>11.0</v>
      </c>
      <c r="K114" s="575">
        <v>2024.0</v>
      </c>
      <c r="L114" s="1373">
        <v>45597.0</v>
      </c>
      <c r="M114" s="1374">
        <v>45626.0</v>
      </c>
      <c r="N114" s="1340">
        <v>21.0</v>
      </c>
      <c r="O114" s="1084">
        <f t="shared" si="2"/>
        <v>1</v>
      </c>
      <c r="P114" s="231" t="str">
        <f t="shared" si="16"/>
        <v>#REF!</v>
      </c>
      <c r="Q114" s="1341" t="str">
        <f t="shared" si="25"/>
        <v>#REF!</v>
      </c>
      <c r="R114" s="1122"/>
      <c r="S114" s="1371" t="s">
        <v>525</v>
      </c>
      <c r="T114" s="1372" t="s">
        <v>2138</v>
      </c>
      <c r="U114" s="1084" t="str">
        <f t="shared" si="26"/>
        <v>#REF!</v>
      </c>
      <c r="V114" s="1102" t="str">
        <f t="shared" si="5"/>
        <v>#REF!</v>
      </c>
      <c r="W114" s="1103" t="str">
        <f t="shared" si="27"/>
        <v>#REF!</v>
      </c>
      <c r="X114" s="1103" t="str">
        <f t="shared" si="24"/>
        <v>#REF!</v>
      </c>
      <c r="Y114" s="1103">
        <f t="shared" si="8"/>
        <v>1</v>
      </c>
      <c r="Z114" s="1104" t="str">
        <f t="shared" si="9"/>
        <v>#REF!</v>
      </c>
      <c r="AA114" s="1115" t="str">
        <f t="shared" si="17"/>
        <v>#REF!</v>
      </c>
      <c r="AB114" s="1115" t="str">
        <f t="shared" si="18"/>
        <v>#REF!</v>
      </c>
      <c r="AC114" s="1116" t="str">
        <f t="shared" si="19"/>
        <v>#REF!</v>
      </c>
      <c r="AD114" s="1116" t="str">
        <f t="shared" si="13"/>
        <v>#REF!</v>
      </c>
      <c r="AE114" s="1116" t="str">
        <f t="shared" si="14"/>
        <v>#REF!</v>
      </c>
      <c r="AF114" s="575"/>
      <c r="AG114" s="600"/>
      <c r="AH114" s="1090">
        <f t="shared" si="15"/>
        <v>21</v>
      </c>
      <c r="AI114" s="1117"/>
    </row>
    <row r="115" ht="15.0" customHeight="1">
      <c r="A115" s="1098">
        <v>113.0</v>
      </c>
      <c r="B115" s="1371">
        <v>463039.0</v>
      </c>
      <c r="C115" s="1376" t="s">
        <v>1418</v>
      </c>
      <c r="D115" s="1372" t="s">
        <v>1419</v>
      </c>
      <c r="E115" s="1372" t="s">
        <v>511</v>
      </c>
      <c r="F115" s="1376" t="s">
        <v>512</v>
      </c>
      <c r="G115" s="1376" t="s">
        <v>790</v>
      </c>
      <c r="H115" s="1372" t="s">
        <v>531</v>
      </c>
      <c r="I115" s="1100" t="str">
        <f t="shared" si="23"/>
        <v>#REF!</v>
      </c>
      <c r="J115" s="413">
        <v>11.0</v>
      </c>
      <c r="K115" s="575">
        <v>2024.0</v>
      </c>
      <c r="L115" s="1373">
        <v>45597.0</v>
      </c>
      <c r="M115" s="1374">
        <v>45626.0</v>
      </c>
      <c r="N115" s="1340">
        <v>21.0</v>
      </c>
      <c r="O115" s="1084">
        <f t="shared" si="2"/>
        <v>1</v>
      </c>
      <c r="P115" s="231" t="str">
        <f t="shared" si="16"/>
        <v>#REF!</v>
      </c>
      <c r="Q115" s="1341" t="str">
        <f t="shared" si="25"/>
        <v>#REF!</v>
      </c>
      <c r="R115" s="1122"/>
      <c r="S115" s="1371" t="s">
        <v>525</v>
      </c>
      <c r="T115" s="1372" t="s">
        <v>2138</v>
      </c>
      <c r="U115" s="1084" t="str">
        <f t="shared" si="26"/>
        <v>#REF!</v>
      </c>
      <c r="V115" s="1102" t="str">
        <f t="shared" si="5"/>
        <v>#REF!</v>
      </c>
      <c r="W115" s="1103" t="str">
        <f t="shared" si="27"/>
        <v>#REF!</v>
      </c>
      <c r="X115" s="1103" t="str">
        <f t="shared" si="24"/>
        <v>#REF!</v>
      </c>
      <c r="Y115" s="1103">
        <f t="shared" si="8"/>
        <v>1</v>
      </c>
      <c r="Z115" s="1104" t="str">
        <f t="shared" si="9"/>
        <v>#REF!</v>
      </c>
      <c r="AA115" s="1115" t="str">
        <f t="shared" si="17"/>
        <v>#REF!</v>
      </c>
      <c r="AB115" s="1115" t="str">
        <f t="shared" si="18"/>
        <v>#REF!</v>
      </c>
      <c r="AC115" s="1116" t="str">
        <f t="shared" si="19"/>
        <v>#REF!</v>
      </c>
      <c r="AD115" s="1116" t="str">
        <f t="shared" si="13"/>
        <v>#REF!</v>
      </c>
      <c r="AE115" s="1116" t="str">
        <f t="shared" si="14"/>
        <v>#REF!</v>
      </c>
      <c r="AF115" s="575"/>
      <c r="AG115" s="600"/>
      <c r="AH115" s="1090">
        <f t="shared" si="15"/>
        <v>21</v>
      </c>
      <c r="AI115" s="1117"/>
    </row>
    <row r="116" ht="15.0" customHeight="1">
      <c r="A116" s="1107">
        <v>114.0</v>
      </c>
      <c r="B116" s="1371">
        <v>464029.0</v>
      </c>
      <c r="C116" s="1376" t="s">
        <v>2220</v>
      </c>
      <c r="D116" s="1372" t="s">
        <v>2221</v>
      </c>
      <c r="E116" s="1372" t="s">
        <v>511</v>
      </c>
      <c r="F116" s="1376" t="s">
        <v>512</v>
      </c>
      <c r="G116" s="1376" t="s">
        <v>795</v>
      </c>
      <c r="H116" s="1372" t="s">
        <v>641</v>
      </c>
      <c r="I116" s="1100" t="str">
        <f t="shared" si="23"/>
        <v>#REF!</v>
      </c>
      <c r="J116" s="413">
        <v>11.0</v>
      </c>
      <c r="K116" s="270">
        <v>2024.0</v>
      </c>
      <c r="L116" s="1373">
        <v>45597.0</v>
      </c>
      <c r="M116" s="1374">
        <v>45626.0</v>
      </c>
      <c r="N116" s="1340">
        <v>21.0</v>
      </c>
      <c r="O116" s="1084">
        <f t="shared" si="2"/>
        <v>1</v>
      </c>
      <c r="P116" s="231" t="str">
        <f t="shared" si="16"/>
        <v>#REF!</v>
      </c>
      <c r="Q116" s="1341" t="str">
        <f t="shared" si="25"/>
        <v>#REF!</v>
      </c>
      <c r="R116" s="1084"/>
      <c r="S116" s="1371" t="s">
        <v>525</v>
      </c>
      <c r="T116" s="1372" t="s">
        <v>2138</v>
      </c>
      <c r="U116" s="1084" t="str">
        <f t="shared" si="26"/>
        <v>#REF!</v>
      </c>
      <c r="V116" s="1102" t="str">
        <f t="shared" si="5"/>
        <v>#REF!</v>
      </c>
      <c r="W116" s="1102" t="str">
        <f t="shared" si="27"/>
        <v>#REF!</v>
      </c>
      <c r="X116" s="1102" t="str">
        <f t="shared" si="24"/>
        <v>#REF!</v>
      </c>
      <c r="Y116" s="1103">
        <f t="shared" si="8"/>
        <v>1</v>
      </c>
      <c r="Z116" s="1104" t="str">
        <f t="shared" si="9"/>
        <v>#REF!</v>
      </c>
      <c r="AA116" s="1085" t="str">
        <f t="shared" si="17"/>
        <v>#REF!</v>
      </c>
      <c r="AB116" s="1085" t="str">
        <f t="shared" si="18"/>
        <v>#REF!</v>
      </c>
      <c r="AC116" s="1105" t="str">
        <f t="shared" si="19"/>
        <v>#REF!</v>
      </c>
      <c r="AD116" s="1105" t="str">
        <f t="shared" si="13"/>
        <v>#REF!</v>
      </c>
      <c r="AE116" s="1105" t="str">
        <f t="shared" si="14"/>
        <v>#REF!</v>
      </c>
      <c r="AF116" s="270"/>
      <c r="AG116" s="1079"/>
      <c r="AH116" s="1090">
        <f t="shared" si="15"/>
        <v>21</v>
      </c>
      <c r="AI116" s="1090"/>
    </row>
    <row r="117" ht="15.0" customHeight="1">
      <c r="A117" s="1098">
        <v>115.0</v>
      </c>
      <c r="B117" s="1371">
        <v>464849.0</v>
      </c>
      <c r="C117" s="1376" t="s">
        <v>1421</v>
      </c>
      <c r="D117" s="1372" t="s">
        <v>1422</v>
      </c>
      <c r="E117" s="1372" t="s">
        <v>511</v>
      </c>
      <c r="F117" s="1376" t="s">
        <v>564</v>
      </c>
      <c r="G117" s="1376" t="s">
        <v>790</v>
      </c>
      <c r="H117" s="1372" t="s">
        <v>565</v>
      </c>
      <c r="I117" s="1100" t="str">
        <f t="shared" si="23"/>
        <v>#REF!</v>
      </c>
      <c r="J117" s="413">
        <v>11.0</v>
      </c>
      <c r="K117" s="270">
        <v>2024.0</v>
      </c>
      <c r="L117" s="1373">
        <v>45597.0</v>
      </c>
      <c r="M117" s="1374">
        <v>45626.0</v>
      </c>
      <c r="N117" s="1340">
        <v>21.0</v>
      </c>
      <c r="O117" s="1084">
        <f t="shared" si="2"/>
        <v>1</v>
      </c>
      <c r="P117" s="231" t="str">
        <f t="shared" si="16"/>
        <v>#REF!</v>
      </c>
      <c r="Q117" s="1341" t="str">
        <f t="shared" si="25"/>
        <v>#REF!</v>
      </c>
      <c r="R117" s="1084"/>
      <c r="S117" s="1371" t="s">
        <v>525</v>
      </c>
      <c r="T117" s="1372" t="s">
        <v>2138</v>
      </c>
      <c r="U117" s="1084" t="str">
        <f t="shared" si="26"/>
        <v>#REF!</v>
      </c>
      <c r="V117" s="1102" t="str">
        <f t="shared" si="5"/>
        <v>#REF!</v>
      </c>
      <c r="W117" s="1102" t="str">
        <f t="shared" si="27"/>
        <v>#REF!</v>
      </c>
      <c r="X117" s="1102" t="str">
        <f t="shared" si="24"/>
        <v>#REF!</v>
      </c>
      <c r="Y117" s="1103">
        <f t="shared" si="8"/>
        <v>1</v>
      </c>
      <c r="Z117" s="1104" t="str">
        <f t="shared" si="9"/>
        <v>#REF!</v>
      </c>
      <c r="AA117" s="1085" t="str">
        <f t="shared" si="17"/>
        <v>#REF!</v>
      </c>
      <c r="AB117" s="1085" t="str">
        <f t="shared" si="18"/>
        <v>#REF!</v>
      </c>
      <c r="AC117" s="1105" t="str">
        <f t="shared" si="19"/>
        <v>#REF!</v>
      </c>
      <c r="AD117" s="1105" t="str">
        <f t="shared" si="13"/>
        <v>#REF!</v>
      </c>
      <c r="AE117" s="1105" t="str">
        <f t="shared" si="14"/>
        <v>#REF!</v>
      </c>
      <c r="AF117" s="270"/>
      <c r="AG117" s="1079"/>
      <c r="AH117" s="1090">
        <f t="shared" si="15"/>
        <v>21</v>
      </c>
      <c r="AI117" s="1090"/>
    </row>
    <row r="118" ht="15.0" customHeight="1">
      <c r="A118" s="1107">
        <v>116.0</v>
      </c>
      <c r="B118" s="1371">
        <v>466133.0</v>
      </c>
      <c r="C118" s="1376" t="s">
        <v>1568</v>
      </c>
      <c r="D118" s="1372" t="s">
        <v>1569</v>
      </c>
      <c r="E118" s="1372" t="s">
        <v>511</v>
      </c>
      <c r="F118" s="1376" t="s">
        <v>663</v>
      </c>
      <c r="G118" s="1376" t="s">
        <v>787</v>
      </c>
      <c r="H118" s="1372" t="s">
        <v>1570</v>
      </c>
      <c r="I118" s="1100" t="str">
        <f t="shared" si="23"/>
        <v>#REF!</v>
      </c>
      <c r="J118" s="413">
        <v>11.0</v>
      </c>
      <c r="K118" s="270">
        <v>2024.0</v>
      </c>
      <c r="L118" s="1373">
        <v>45597.0</v>
      </c>
      <c r="M118" s="1374">
        <v>45626.0</v>
      </c>
      <c r="N118" s="1340">
        <v>10.5</v>
      </c>
      <c r="O118" s="1084">
        <f t="shared" si="2"/>
        <v>0.5</v>
      </c>
      <c r="P118" s="231" t="str">
        <f t="shared" si="16"/>
        <v>#REF!</v>
      </c>
      <c r="Q118" s="1341" t="str">
        <f t="shared" si="25"/>
        <v>#REF!</v>
      </c>
      <c r="R118" s="1084"/>
      <c r="S118" s="1371" t="s">
        <v>525</v>
      </c>
      <c r="T118" s="1372" t="s">
        <v>2138</v>
      </c>
      <c r="U118" s="1084" t="str">
        <f t="shared" si="26"/>
        <v>#REF!</v>
      </c>
      <c r="V118" s="1102" t="str">
        <f t="shared" si="5"/>
        <v>#REF!</v>
      </c>
      <c r="W118" s="1102" t="str">
        <f t="shared" si="27"/>
        <v>#REF!</v>
      </c>
      <c r="X118" s="1102" t="str">
        <f t="shared" si="24"/>
        <v>#REF!</v>
      </c>
      <c r="Y118" s="1103">
        <f t="shared" si="8"/>
        <v>1</v>
      </c>
      <c r="Z118" s="1104" t="str">
        <f t="shared" si="9"/>
        <v>#REF!</v>
      </c>
      <c r="AA118" s="1085" t="str">
        <f t="shared" si="17"/>
        <v>#REF!</v>
      </c>
      <c r="AB118" s="1085" t="str">
        <f t="shared" si="18"/>
        <v>#REF!</v>
      </c>
      <c r="AC118" s="1105" t="str">
        <f t="shared" si="19"/>
        <v>#REF!</v>
      </c>
      <c r="AD118" s="1105" t="str">
        <f t="shared" si="13"/>
        <v>#REF!</v>
      </c>
      <c r="AE118" s="1105" t="str">
        <f t="shared" si="14"/>
        <v>#REF!</v>
      </c>
      <c r="AF118" s="270"/>
      <c r="AG118" s="1079"/>
      <c r="AH118" s="1090">
        <f t="shared" si="15"/>
        <v>21</v>
      </c>
      <c r="AI118" s="1090"/>
    </row>
    <row r="119" ht="15.0" customHeight="1">
      <c r="A119" s="1098">
        <v>117.0</v>
      </c>
      <c r="B119" s="1371">
        <v>466475.0</v>
      </c>
      <c r="C119" s="1376" t="s">
        <v>1815</v>
      </c>
      <c r="D119" s="1372" t="s">
        <v>1816</v>
      </c>
      <c r="E119" s="1372" t="s">
        <v>511</v>
      </c>
      <c r="F119" s="1376" t="s">
        <v>564</v>
      </c>
      <c r="G119" s="1372" t="s">
        <v>790</v>
      </c>
      <c r="H119" s="1372" t="s">
        <v>565</v>
      </c>
      <c r="I119" s="1100" t="str">
        <f t="shared" si="23"/>
        <v>#REF!</v>
      </c>
      <c r="J119" s="413">
        <v>11.0</v>
      </c>
      <c r="K119" s="270">
        <v>2024.0</v>
      </c>
      <c r="L119" s="1373">
        <v>45597.0</v>
      </c>
      <c r="M119" s="1374">
        <v>45626.0</v>
      </c>
      <c r="N119" s="1340">
        <v>21.0</v>
      </c>
      <c r="O119" s="1084">
        <f t="shared" si="2"/>
        <v>1</v>
      </c>
      <c r="P119" s="231" t="str">
        <f t="shared" si="16"/>
        <v>#REF!</v>
      </c>
      <c r="Q119" s="1341" t="str">
        <f t="shared" si="25"/>
        <v>#REF!</v>
      </c>
      <c r="R119" s="1084"/>
      <c r="S119" s="1371" t="s">
        <v>525</v>
      </c>
      <c r="T119" s="1372" t="s">
        <v>2138</v>
      </c>
      <c r="U119" s="1084" t="str">
        <f t="shared" si="26"/>
        <v>#REF!</v>
      </c>
      <c r="V119" s="1102" t="str">
        <f t="shared" si="5"/>
        <v>#REF!</v>
      </c>
      <c r="W119" s="1102" t="str">
        <f t="shared" si="27"/>
        <v>#REF!</v>
      </c>
      <c r="X119" s="1102" t="str">
        <f t="shared" si="24"/>
        <v>#REF!</v>
      </c>
      <c r="Y119" s="1103">
        <f t="shared" si="8"/>
        <v>1</v>
      </c>
      <c r="Z119" s="1104" t="str">
        <f t="shared" si="9"/>
        <v>#REF!</v>
      </c>
      <c r="AA119" s="1085" t="str">
        <f t="shared" si="17"/>
        <v>#REF!</v>
      </c>
      <c r="AB119" s="1085" t="str">
        <f t="shared" si="18"/>
        <v>#REF!</v>
      </c>
      <c r="AC119" s="1105" t="str">
        <f t="shared" si="19"/>
        <v>#REF!</v>
      </c>
      <c r="AD119" s="1105" t="str">
        <f t="shared" si="13"/>
        <v>#REF!</v>
      </c>
      <c r="AE119" s="1105" t="str">
        <f t="shared" si="14"/>
        <v>#REF!</v>
      </c>
      <c r="AF119" s="270"/>
      <c r="AG119" s="1079"/>
      <c r="AH119" s="1090">
        <f t="shared" si="15"/>
        <v>21</v>
      </c>
      <c r="AI119" s="1090"/>
    </row>
    <row r="120" ht="15.0" customHeight="1">
      <c r="A120" s="1107">
        <v>118.0</v>
      </c>
      <c r="B120" s="1371">
        <v>467515.0</v>
      </c>
      <c r="C120" s="1372" t="s">
        <v>2140</v>
      </c>
      <c r="D120" s="1376" t="s">
        <v>2141</v>
      </c>
      <c r="E120" s="1376" t="s">
        <v>511</v>
      </c>
      <c r="F120" s="1376" t="s">
        <v>564</v>
      </c>
      <c r="G120" s="1376" t="s">
        <v>771</v>
      </c>
      <c r="H120" s="1372" t="s">
        <v>612</v>
      </c>
      <c r="I120" s="1100" t="str">
        <f t="shared" si="23"/>
        <v>#REF!</v>
      </c>
      <c r="J120" s="413">
        <v>11.0</v>
      </c>
      <c r="K120" s="575">
        <v>2024.0</v>
      </c>
      <c r="L120" s="1373">
        <v>45597.0</v>
      </c>
      <c r="M120" s="1374">
        <v>45626.0</v>
      </c>
      <c r="N120" s="1340">
        <v>21.0</v>
      </c>
      <c r="O120" s="1084">
        <f t="shared" si="2"/>
        <v>1</v>
      </c>
      <c r="P120" s="231" t="str">
        <f t="shared" si="16"/>
        <v>#REF!</v>
      </c>
      <c r="Q120" s="1341" t="str">
        <f t="shared" si="25"/>
        <v>#REF!</v>
      </c>
      <c r="R120" s="1122"/>
      <c r="S120" s="1371" t="s">
        <v>525</v>
      </c>
      <c r="T120" s="1372" t="s">
        <v>2138</v>
      </c>
      <c r="U120" s="1084" t="str">
        <f t="shared" si="26"/>
        <v>#REF!</v>
      </c>
      <c r="V120" s="1102" t="str">
        <f t="shared" si="5"/>
        <v>#REF!</v>
      </c>
      <c r="W120" s="1102" t="str">
        <f t="shared" si="27"/>
        <v>#REF!</v>
      </c>
      <c r="X120" s="1102" t="str">
        <f t="shared" si="24"/>
        <v>#REF!</v>
      </c>
      <c r="Y120" s="1103">
        <f t="shared" si="8"/>
        <v>1</v>
      </c>
      <c r="Z120" s="1104" t="str">
        <f t="shared" si="9"/>
        <v>#REF!</v>
      </c>
      <c r="AA120" s="1085" t="str">
        <f t="shared" si="17"/>
        <v>#REF!</v>
      </c>
      <c r="AB120" s="1085" t="str">
        <f t="shared" si="18"/>
        <v>#REF!</v>
      </c>
      <c r="AC120" s="1105" t="str">
        <f t="shared" si="19"/>
        <v>#REF!</v>
      </c>
      <c r="AD120" s="1105" t="str">
        <f t="shared" si="13"/>
        <v>#REF!</v>
      </c>
      <c r="AE120" s="1105" t="str">
        <f t="shared" si="14"/>
        <v>#REF!</v>
      </c>
      <c r="AF120" s="575"/>
      <c r="AG120" s="600"/>
      <c r="AH120" s="1090">
        <f t="shared" si="15"/>
        <v>21</v>
      </c>
      <c r="AI120" s="1117"/>
    </row>
    <row r="121" ht="15.0" customHeight="1">
      <c r="A121" s="1098">
        <v>119.0</v>
      </c>
      <c r="B121" s="1367">
        <v>282563.0</v>
      </c>
      <c r="C121" s="1377" t="s">
        <v>1109</v>
      </c>
      <c r="D121" s="1368" t="s">
        <v>1320</v>
      </c>
      <c r="E121" s="1368" t="s">
        <v>511</v>
      </c>
      <c r="F121" s="1377" t="s">
        <v>546</v>
      </c>
      <c r="G121" s="1377" t="s">
        <v>771</v>
      </c>
      <c r="H121" s="1368" t="s">
        <v>547</v>
      </c>
      <c r="I121" s="1100" t="str">
        <f t="shared" si="23"/>
        <v>#REF!</v>
      </c>
      <c r="J121" s="413">
        <v>11.0</v>
      </c>
      <c r="K121" s="575">
        <v>2024.0</v>
      </c>
      <c r="L121" s="1369">
        <v>45597.0</v>
      </c>
      <c r="M121" s="1370">
        <v>45611.0</v>
      </c>
      <c r="N121" s="1339">
        <v>5.5</v>
      </c>
      <c r="O121" s="1084">
        <f t="shared" si="2"/>
        <v>0.2619047619</v>
      </c>
      <c r="P121" s="231" t="str">
        <f t="shared" si="16"/>
        <v>#REF!</v>
      </c>
      <c r="Q121" s="1341" t="str">
        <f t="shared" si="25"/>
        <v>#REF!</v>
      </c>
      <c r="R121" s="1122"/>
      <c r="S121" s="1367" t="s">
        <v>525</v>
      </c>
      <c r="T121" s="1368" t="s">
        <v>2303</v>
      </c>
      <c r="U121" s="1084" t="str">
        <f t="shared" si="26"/>
        <v>#REF!</v>
      </c>
      <c r="V121" s="1102" t="str">
        <f t="shared" si="5"/>
        <v>#REF!</v>
      </c>
      <c r="W121" s="1103" t="str">
        <f t="shared" si="27"/>
        <v>#REF!</v>
      </c>
      <c r="X121" s="1103" t="str">
        <f t="shared" si="24"/>
        <v>#REF!</v>
      </c>
      <c r="Y121" s="1103">
        <f t="shared" si="8"/>
        <v>1</v>
      </c>
      <c r="Z121" s="1104" t="str">
        <f t="shared" si="9"/>
        <v>#REF!</v>
      </c>
      <c r="AA121" s="1115" t="str">
        <f t="shared" si="17"/>
        <v>#REF!</v>
      </c>
      <c r="AB121" s="1115" t="str">
        <f t="shared" si="18"/>
        <v>#REF!</v>
      </c>
      <c r="AC121" s="1116" t="str">
        <f t="shared" si="19"/>
        <v>#REF!</v>
      </c>
      <c r="AD121" s="1116" t="str">
        <f t="shared" si="13"/>
        <v>#REF!</v>
      </c>
      <c r="AE121" s="1116" t="str">
        <f t="shared" si="14"/>
        <v>#REF!</v>
      </c>
      <c r="AF121" s="575"/>
      <c r="AG121" s="600"/>
      <c r="AH121" s="1090">
        <f t="shared" si="15"/>
        <v>21</v>
      </c>
      <c r="AI121" s="1117"/>
    </row>
    <row r="122" ht="15.0" customHeight="1">
      <c r="A122" s="1107">
        <v>120.0</v>
      </c>
      <c r="B122" s="1371">
        <v>427331.0</v>
      </c>
      <c r="C122" s="1376" t="s">
        <v>1168</v>
      </c>
      <c r="D122" s="1372" t="s">
        <v>1323</v>
      </c>
      <c r="E122" s="1372" t="s">
        <v>511</v>
      </c>
      <c r="F122" s="1376" t="s">
        <v>512</v>
      </c>
      <c r="G122" s="1376" t="s">
        <v>771</v>
      </c>
      <c r="H122" s="1372" t="s">
        <v>541</v>
      </c>
      <c r="I122" s="1100" t="str">
        <f t="shared" si="23"/>
        <v>#REF!</v>
      </c>
      <c r="J122" s="413">
        <v>11.0</v>
      </c>
      <c r="K122" s="270">
        <v>2024.0</v>
      </c>
      <c r="L122" s="1373">
        <v>45597.0</v>
      </c>
      <c r="M122" s="1374">
        <v>45611.0</v>
      </c>
      <c r="N122" s="1340">
        <v>1.1</v>
      </c>
      <c r="O122" s="1084">
        <f t="shared" si="2"/>
        <v>0.05238095238</v>
      </c>
      <c r="P122" s="231" t="str">
        <f t="shared" si="16"/>
        <v>#REF!</v>
      </c>
      <c r="Q122" s="1341" t="str">
        <f t="shared" si="25"/>
        <v>#REF!</v>
      </c>
      <c r="R122" s="1084"/>
      <c r="S122" s="1371" t="s">
        <v>525</v>
      </c>
      <c r="T122" s="1372" t="s">
        <v>2303</v>
      </c>
      <c r="U122" s="1084" t="str">
        <f t="shared" si="26"/>
        <v>#REF!</v>
      </c>
      <c r="V122" s="1102" t="str">
        <f t="shared" si="5"/>
        <v>#REF!</v>
      </c>
      <c r="W122" s="1102" t="str">
        <f t="shared" si="27"/>
        <v>#REF!</v>
      </c>
      <c r="X122" s="1102" t="str">
        <f t="shared" si="24"/>
        <v>#REF!</v>
      </c>
      <c r="Y122" s="1103">
        <f t="shared" si="8"/>
        <v>1</v>
      </c>
      <c r="Z122" s="1104" t="str">
        <f t="shared" si="9"/>
        <v>#REF!</v>
      </c>
      <c r="AA122" s="1085" t="str">
        <f t="shared" si="17"/>
        <v>#REF!</v>
      </c>
      <c r="AB122" s="1085" t="str">
        <f t="shared" si="18"/>
        <v>#REF!</v>
      </c>
      <c r="AC122" s="1105" t="str">
        <f t="shared" si="19"/>
        <v>#REF!</v>
      </c>
      <c r="AD122" s="1105" t="str">
        <f t="shared" si="13"/>
        <v>#REF!</v>
      </c>
      <c r="AE122" s="1105" t="str">
        <f t="shared" si="14"/>
        <v>#REF!</v>
      </c>
      <c r="AF122" s="270"/>
      <c r="AG122" s="1079"/>
      <c r="AH122" s="1090">
        <f t="shared" si="15"/>
        <v>21</v>
      </c>
      <c r="AI122" s="1090"/>
    </row>
    <row r="123" ht="15.0" customHeight="1">
      <c r="A123" s="1098">
        <v>121.0</v>
      </c>
      <c r="B123" s="1371">
        <v>429770.0</v>
      </c>
      <c r="C123" s="1376" t="s">
        <v>1174</v>
      </c>
      <c r="D123" s="1372" t="s">
        <v>1324</v>
      </c>
      <c r="E123" s="1372" t="s">
        <v>511</v>
      </c>
      <c r="F123" s="1376" t="s">
        <v>512</v>
      </c>
      <c r="G123" s="1376" t="s">
        <v>665</v>
      </c>
      <c r="H123" s="1372" t="s">
        <v>580</v>
      </c>
      <c r="I123" s="1100" t="str">
        <f t="shared" si="23"/>
        <v>#REF!</v>
      </c>
      <c r="J123" s="413">
        <v>11.0</v>
      </c>
      <c r="K123" s="270">
        <v>2024.0</v>
      </c>
      <c r="L123" s="1373">
        <v>45597.0</v>
      </c>
      <c r="M123" s="1374">
        <v>45611.0</v>
      </c>
      <c r="N123" s="1340">
        <v>5.5</v>
      </c>
      <c r="O123" s="1084">
        <f t="shared" si="2"/>
        <v>0.2619047619</v>
      </c>
      <c r="P123" s="231" t="str">
        <f t="shared" si="16"/>
        <v>#REF!</v>
      </c>
      <c r="Q123" s="1341" t="str">
        <f t="shared" si="25"/>
        <v>#REF!</v>
      </c>
      <c r="R123" s="1084"/>
      <c r="S123" s="1371" t="s">
        <v>525</v>
      </c>
      <c r="T123" s="1372" t="s">
        <v>2303</v>
      </c>
      <c r="U123" s="1084" t="str">
        <f t="shared" si="26"/>
        <v>#REF!</v>
      </c>
      <c r="V123" s="1102" t="str">
        <f t="shared" si="5"/>
        <v>#REF!</v>
      </c>
      <c r="W123" s="1102" t="str">
        <f t="shared" si="27"/>
        <v>#REF!</v>
      </c>
      <c r="X123" s="1102" t="str">
        <f t="shared" si="24"/>
        <v>#REF!</v>
      </c>
      <c r="Y123" s="1103">
        <f t="shared" si="8"/>
        <v>1</v>
      </c>
      <c r="Z123" s="1104" t="str">
        <f t="shared" si="9"/>
        <v>#REF!</v>
      </c>
      <c r="AA123" s="1085" t="str">
        <f t="shared" si="17"/>
        <v>#REF!</v>
      </c>
      <c r="AB123" s="1085" t="str">
        <f t="shared" si="18"/>
        <v>#REF!</v>
      </c>
      <c r="AC123" s="1105" t="str">
        <f t="shared" si="19"/>
        <v>#REF!</v>
      </c>
      <c r="AD123" s="1105" t="str">
        <f t="shared" si="13"/>
        <v>#REF!</v>
      </c>
      <c r="AE123" s="1105" t="str">
        <f t="shared" si="14"/>
        <v>#REF!</v>
      </c>
      <c r="AF123" s="270"/>
      <c r="AG123" s="1079"/>
      <c r="AH123" s="1090">
        <f t="shared" si="15"/>
        <v>21</v>
      </c>
      <c r="AI123" s="1090"/>
    </row>
    <row r="124" ht="15.0" customHeight="1">
      <c r="A124" s="1107">
        <v>122.0</v>
      </c>
      <c r="B124" s="1371">
        <v>436920.0</v>
      </c>
      <c r="C124" s="1372" t="s">
        <v>761</v>
      </c>
      <c r="D124" s="1372" t="s">
        <v>1332</v>
      </c>
      <c r="E124" s="1372" t="s">
        <v>511</v>
      </c>
      <c r="F124" s="1372" t="s">
        <v>546</v>
      </c>
      <c r="G124" s="1372" t="s">
        <v>665</v>
      </c>
      <c r="H124" s="1372" t="s">
        <v>556</v>
      </c>
      <c r="I124" s="1100" t="str">
        <f t="shared" si="23"/>
        <v>#REF!</v>
      </c>
      <c r="J124" s="413">
        <v>11.0</v>
      </c>
      <c r="K124" s="575">
        <v>2024.0</v>
      </c>
      <c r="L124" s="1373">
        <v>45597.0</v>
      </c>
      <c r="M124" s="1374">
        <v>45611.0</v>
      </c>
      <c r="N124" s="1340">
        <v>5.5</v>
      </c>
      <c r="O124" s="1084">
        <f t="shared" si="2"/>
        <v>0.2619047619</v>
      </c>
      <c r="P124" s="231" t="str">
        <f t="shared" si="16"/>
        <v>#REF!</v>
      </c>
      <c r="Q124" s="1341" t="str">
        <f t="shared" si="25"/>
        <v>#REF!</v>
      </c>
      <c r="R124" s="1122"/>
      <c r="S124" s="1371" t="s">
        <v>525</v>
      </c>
      <c r="T124" s="1372" t="s">
        <v>2303</v>
      </c>
      <c r="U124" s="1122" t="str">
        <f t="shared" si="26"/>
        <v>#REF!</v>
      </c>
      <c r="V124" s="1102" t="str">
        <f t="shared" si="5"/>
        <v>#REF!</v>
      </c>
      <c r="W124" s="1103" t="str">
        <f t="shared" si="27"/>
        <v>#REF!</v>
      </c>
      <c r="X124" s="1103" t="str">
        <f t="shared" si="24"/>
        <v>#REF!</v>
      </c>
      <c r="Y124" s="1103">
        <f t="shared" si="8"/>
        <v>1</v>
      </c>
      <c r="Z124" s="1104" t="str">
        <f t="shared" si="9"/>
        <v>#REF!</v>
      </c>
      <c r="AA124" s="1115" t="str">
        <f t="shared" si="17"/>
        <v>#REF!</v>
      </c>
      <c r="AB124" s="1115" t="str">
        <f t="shared" si="18"/>
        <v>#REF!</v>
      </c>
      <c r="AC124" s="1116" t="str">
        <f t="shared" si="19"/>
        <v>#REF!</v>
      </c>
      <c r="AD124" s="1116" t="str">
        <f t="shared" si="13"/>
        <v>#REF!</v>
      </c>
      <c r="AE124" s="1116" t="str">
        <f t="shared" si="14"/>
        <v>#REF!</v>
      </c>
      <c r="AF124" s="575"/>
      <c r="AG124" s="600"/>
      <c r="AH124" s="1090">
        <f t="shared" si="15"/>
        <v>21</v>
      </c>
      <c r="AI124" s="1117"/>
    </row>
    <row r="125" ht="15.0" customHeight="1">
      <c r="A125" s="1098">
        <v>123.0</v>
      </c>
      <c r="B125" s="1371">
        <v>439018.0</v>
      </c>
      <c r="C125" s="1372" t="s">
        <v>1010</v>
      </c>
      <c r="D125" s="1372" t="s">
        <v>1336</v>
      </c>
      <c r="E125" s="1372" t="s">
        <v>511</v>
      </c>
      <c r="F125" s="1372" t="s">
        <v>546</v>
      </c>
      <c r="G125" s="1372" t="s">
        <v>665</v>
      </c>
      <c r="H125" s="1372" t="s">
        <v>556</v>
      </c>
      <c r="I125" s="1100" t="str">
        <f t="shared" si="23"/>
        <v>#REF!</v>
      </c>
      <c r="J125" s="413">
        <v>11.0</v>
      </c>
      <c r="K125" s="575">
        <v>2024.0</v>
      </c>
      <c r="L125" s="1373">
        <v>45597.0</v>
      </c>
      <c r="M125" s="1374">
        <v>45611.0</v>
      </c>
      <c r="N125" s="1340">
        <v>5.5</v>
      </c>
      <c r="O125" s="1084">
        <f t="shared" si="2"/>
        <v>0.2619047619</v>
      </c>
      <c r="P125" s="231" t="str">
        <f t="shared" si="16"/>
        <v>#REF!</v>
      </c>
      <c r="Q125" s="1341" t="str">
        <f t="shared" si="25"/>
        <v>#REF!</v>
      </c>
      <c r="R125" s="1122"/>
      <c r="S125" s="1371" t="s">
        <v>525</v>
      </c>
      <c r="T125" s="1372" t="s">
        <v>2303</v>
      </c>
      <c r="U125" s="1122" t="str">
        <f t="shared" si="26"/>
        <v>#REF!</v>
      </c>
      <c r="V125" s="1102" t="str">
        <f t="shared" si="5"/>
        <v>#REF!</v>
      </c>
      <c r="W125" s="1103" t="str">
        <f t="shared" si="27"/>
        <v>#REF!</v>
      </c>
      <c r="X125" s="1103" t="str">
        <f t="shared" si="24"/>
        <v>#REF!</v>
      </c>
      <c r="Y125" s="1103">
        <f t="shared" si="8"/>
        <v>1</v>
      </c>
      <c r="Z125" s="1104" t="str">
        <f t="shared" si="9"/>
        <v>#REF!</v>
      </c>
      <c r="AA125" s="1115" t="str">
        <f t="shared" si="17"/>
        <v>#REF!</v>
      </c>
      <c r="AB125" s="1115" t="str">
        <f t="shared" si="18"/>
        <v>#REF!</v>
      </c>
      <c r="AC125" s="1116" t="str">
        <f t="shared" si="19"/>
        <v>#REF!</v>
      </c>
      <c r="AD125" s="1116" t="str">
        <f t="shared" si="13"/>
        <v>#REF!</v>
      </c>
      <c r="AE125" s="1116" t="str">
        <f t="shared" si="14"/>
        <v>#REF!</v>
      </c>
      <c r="AF125" s="575"/>
      <c r="AG125" s="600"/>
      <c r="AH125" s="1090">
        <f t="shared" si="15"/>
        <v>21</v>
      </c>
      <c r="AI125" s="1117"/>
    </row>
    <row r="126" ht="15.0" customHeight="1">
      <c r="A126" s="1107">
        <v>124.0</v>
      </c>
      <c r="B126" s="1371">
        <v>440698.0</v>
      </c>
      <c r="C126" s="1372" t="s">
        <v>1182</v>
      </c>
      <c r="D126" s="1372" t="s">
        <v>1341</v>
      </c>
      <c r="E126" s="1372" t="s">
        <v>511</v>
      </c>
      <c r="F126" s="1372" t="s">
        <v>564</v>
      </c>
      <c r="G126" s="1372" t="s">
        <v>790</v>
      </c>
      <c r="H126" s="1372" t="s">
        <v>565</v>
      </c>
      <c r="I126" s="1100" t="str">
        <f t="shared" si="23"/>
        <v>#REF!</v>
      </c>
      <c r="J126" s="413">
        <v>11.0</v>
      </c>
      <c r="K126" s="575">
        <v>2024.0</v>
      </c>
      <c r="L126" s="1373">
        <v>45597.0</v>
      </c>
      <c r="M126" s="1374">
        <v>45601.0</v>
      </c>
      <c r="N126" s="1340">
        <v>3.0</v>
      </c>
      <c r="O126" s="1084">
        <f t="shared" si="2"/>
        <v>0.1428571429</v>
      </c>
      <c r="P126" s="231" t="str">
        <f t="shared" si="16"/>
        <v>#REF!</v>
      </c>
      <c r="Q126" s="1341" t="str">
        <f t="shared" si="25"/>
        <v>#REF!</v>
      </c>
      <c r="R126" s="1122"/>
      <c r="S126" s="1371" t="s">
        <v>525</v>
      </c>
      <c r="T126" s="1372" t="s">
        <v>2303</v>
      </c>
      <c r="U126" s="1122" t="str">
        <f t="shared" si="26"/>
        <v>#REF!</v>
      </c>
      <c r="V126" s="1102" t="str">
        <f t="shared" si="5"/>
        <v>#REF!</v>
      </c>
      <c r="W126" s="1103" t="str">
        <f t="shared" si="27"/>
        <v>#REF!</v>
      </c>
      <c r="X126" s="1103" t="str">
        <f t="shared" si="24"/>
        <v>#REF!</v>
      </c>
      <c r="Y126" s="1103">
        <f t="shared" si="8"/>
        <v>1</v>
      </c>
      <c r="Z126" s="1104" t="str">
        <f t="shared" si="9"/>
        <v>#REF!</v>
      </c>
      <c r="AA126" s="1115" t="str">
        <f t="shared" si="17"/>
        <v>#REF!</v>
      </c>
      <c r="AB126" s="1115" t="str">
        <f t="shared" si="18"/>
        <v>#REF!</v>
      </c>
      <c r="AC126" s="1116" t="str">
        <f t="shared" si="19"/>
        <v>#REF!</v>
      </c>
      <c r="AD126" s="1116" t="str">
        <f t="shared" si="13"/>
        <v>#REF!</v>
      </c>
      <c r="AE126" s="1116" t="str">
        <f t="shared" si="14"/>
        <v>#REF!</v>
      </c>
      <c r="AF126" s="575"/>
      <c r="AG126" s="600"/>
      <c r="AH126" s="1090">
        <f t="shared" si="15"/>
        <v>21</v>
      </c>
      <c r="AI126" s="1117"/>
    </row>
    <row r="127" ht="15.0" customHeight="1">
      <c r="A127" s="1098">
        <v>125.0</v>
      </c>
      <c r="B127" s="1371">
        <v>447405.0</v>
      </c>
      <c r="C127" s="1372" t="s">
        <v>1165</v>
      </c>
      <c r="D127" s="1372" t="s">
        <v>1343</v>
      </c>
      <c r="E127" s="1372" t="s">
        <v>511</v>
      </c>
      <c r="F127" s="1372" t="s">
        <v>564</v>
      </c>
      <c r="G127" s="1372" t="s">
        <v>665</v>
      </c>
      <c r="H127" s="1372" t="s">
        <v>925</v>
      </c>
      <c r="I127" s="1100" t="str">
        <f t="shared" si="23"/>
        <v>#REF!</v>
      </c>
      <c r="J127" s="413">
        <v>11.0</v>
      </c>
      <c r="K127" s="575">
        <v>2024.0</v>
      </c>
      <c r="L127" s="1373">
        <v>45597.0</v>
      </c>
      <c r="M127" s="1374">
        <v>45601.0</v>
      </c>
      <c r="N127" s="1340">
        <v>1.5</v>
      </c>
      <c r="O127" s="1084">
        <f t="shared" si="2"/>
        <v>0.07142857143</v>
      </c>
      <c r="P127" s="231" t="str">
        <f t="shared" si="16"/>
        <v>#REF!</v>
      </c>
      <c r="Q127" s="1341" t="str">
        <f t="shared" si="25"/>
        <v>#REF!</v>
      </c>
      <c r="R127" s="1122"/>
      <c r="S127" s="1371" t="s">
        <v>525</v>
      </c>
      <c r="T127" s="1372" t="s">
        <v>2303</v>
      </c>
      <c r="U127" s="1122" t="str">
        <f t="shared" si="26"/>
        <v>#REF!</v>
      </c>
      <c r="V127" s="1102" t="str">
        <f t="shared" si="5"/>
        <v>#REF!</v>
      </c>
      <c r="W127" s="1103" t="str">
        <f t="shared" si="27"/>
        <v>#REF!</v>
      </c>
      <c r="X127" s="1103" t="str">
        <f t="shared" si="24"/>
        <v>#REF!</v>
      </c>
      <c r="Y127" s="1103">
        <f t="shared" si="8"/>
        <v>1</v>
      </c>
      <c r="Z127" s="1104" t="str">
        <f t="shared" si="9"/>
        <v>#REF!</v>
      </c>
      <c r="AA127" s="1115" t="str">
        <f t="shared" si="17"/>
        <v>#REF!</v>
      </c>
      <c r="AB127" s="1115" t="str">
        <f t="shared" si="18"/>
        <v>#REF!</v>
      </c>
      <c r="AC127" s="1116" t="str">
        <f t="shared" si="19"/>
        <v>#REF!</v>
      </c>
      <c r="AD127" s="1116" t="str">
        <f t="shared" si="13"/>
        <v>#REF!</v>
      </c>
      <c r="AE127" s="1116" t="str">
        <f t="shared" si="14"/>
        <v>#REF!</v>
      </c>
      <c r="AF127" s="575"/>
      <c r="AG127" s="600"/>
      <c r="AH127" s="1090">
        <f t="shared" si="15"/>
        <v>21</v>
      </c>
      <c r="AI127" s="1117"/>
    </row>
    <row r="128" ht="15.0" customHeight="1">
      <c r="A128" s="1107">
        <v>126.0</v>
      </c>
      <c r="B128" s="1371">
        <v>459051.0</v>
      </c>
      <c r="C128" s="1372" t="s">
        <v>1180</v>
      </c>
      <c r="D128" s="1372" t="s">
        <v>1353</v>
      </c>
      <c r="E128" s="1372" t="s">
        <v>511</v>
      </c>
      <c r="F128" s="1372" t="s">
        <v>546</v>
      </c>
      <c r="G128" s="1372" t="s">
        <v>665</v>
      </c>
      <c r="H128" s="1372" t="s">
        <v>556</v>
      </c>
      <c r="I128" s="1100" t="str">
        <f t="shared" si="23"/>
        <v>#REF!</v>
      </c>
      <c r="J128" s="413">
        <v>11.0</v>
      </c>
      <c r="K128" s="575">
        <v>2024.0</v>
      </c>
      <c r="L128" s="1373">
        <v>45597.0</v>
      </c>
      <c r="M128" s="1374">
        <v>45611.0</v>
      </c>
      <c r="N128" s="1340">
        <v>11.0</v>
      </c>
      <c r="O128" s="1084">
        <f t="shared" si="2"/>
        <v>0.5238095238</v>
      </c>
      <c r="P128" s="231" t="str">
        <f t="shared" si="16"/>
        <v>#REF!</v>
      </c>
      <c r="Q128" s="1341" t="str">
        <f t="shared" si="25"/>
        <v>#REF!</v>
      </c>
      <c r="R128" s="1129"/>
      <c r="S128" s="1371" t="s">
        <v>525</v>
      </c>
      <c r="T128" s="1372" t="s">
        <v>2303</v>
      </c>
      <c r="U128" s="1122" t="str">
        <f t="shared" si="26"/>
        <v>#REF!</v>
      </c>
      <c r="V128" s="1102" t="str">
        <f t="shared" si="5"/>
        <v>#REF!</v>
      </c>
      <c r="W128" s="1103" t="str">
        <f t="shared" si="27"/>
        <v>#REF!</v>
      </c>
      <c r="X128" s="1103" t="str">
        <f t="shared" si="24"/>
        <v>#REF!</v>
      </c>
      <c r="Y128" s="1103">
        <f t="shared" si="8"/>
        <v>1</v>
      </c>
      <c r="Z128" s="1104" t="str">
        <f t="shared" si="9"/>
        <v>#REF!</v>
      </c>
      <c r="AA128" s="1115" t="str">
        <f t="shared" si="17"/>
        <v>#REF!</v>
      </c>
      <c r="AB128" s="1115" t="str">
        <f t="shared" si="18"/>
        <v>#REF!</v>
      </c>
      <c r="AC128" s="1116" t="str">
        <f t="shared" si="19"/>
        <v>#REF!</v>
      </c>
      <c r="AD128" s="1116" t="str">
        <f t="shared" si="13"/>
        <v>#REF!</v>
      </c>
      <c r="AE128" s="1116" t="str">
        <f t="shared" si="14"/>
        <v>#REF!</v>
      </c>
      <c r="AF128" s="541"/>
      <c r="AG128" s="600"/>
      <c r="AH128" s="1090">
        <f t="shared" si="15"/>
        <v>21</v>
      </c>
      <c r="AI128" s="1117"/>
    </row>
    <row r="129" ht="15.0" customHeight="1">
      <c r="A129" s="1098">
        <v>127.0</v>
      </c>
      <c r="B129" s="1367">
        <v>280298.0</v>
      </c>
      <c r="C129" s="1368" t="s">
        <v>1105</v>
      </c>
      <c r="D129" s="1368" t="s">
        <v>1477</v>
      </c>
      <c r="E129" s="1368" t="s">
        <v>511</v>
      </c>
      <c r="F129" s="1368" t="s">
        <v>564</v>
      </c>
      <c r="G129" s="1368" t="s">
        <v>771</v>
      </c>
      <c r="H129" s="1368" t="s">
        <v>612</v>
      </c>
      <c r="I129" s="1100" t="str">
        <f t="shared" si="23"/>
        <v>#REF!</v>
      </c>
      <c r="J129" s="413">
        <v>11.0</v>
      </c>
      <c r="K129" s="575">
        <v>2024.0</v>
      </c>
      <c r="L129" s="1369">
        <v>45597.0</v>
      </c>
      <c r="M129" s="1370">
        <v>45626.0</v>
      </c>
      <c r="N129" s="1339">
        <v>21.0</v>
      </c>
      <c r="O129" s="1084">
        <f t="shared" si="2"/>
        <v>1</v>
      </c>
      <c r="P129" s="231">
        <f t="shared" si="16"/>
        <v>1</v>
      </c>
      <c r="Q129" s="231">
        <f t="shared" si="25"/>
        <v>1</v>
      </c>
      <c r="R129" s="1129"/>
      <c r="S129" s="1367" t="s">
        <v>517</v>
      </c>
      <c r="T129" s="1368" t="s">
        <v>1463</v>
      </c>
      <c r="U129" s="1122">
        <f t="shared" si="26"/>
        <v>1</v>
      </c>
      <c r="V129" s="1102">
        <f t="shared" si="5"/>
        <v>1</v>
      </c>
      <c r="W129" s="1103">
        <f t="shared" si="27"/>
        <v>1</v>
      </c>
      <c r="X129" s="1103">
        <f t="shared" si="24"/>
        <v>1</v>
      </c>
      <c r="Y129" s="1103">
        <f t="shared" si="8"/>
        <v>1</v>
      </c>
      <c r="Z129" s="1104" t="str">
        <f t="shared" si="9"/>
        <v>#REF!</v>
      </c>
      <c r="AA129" s="1154" t="str">
        <f t="shared" si="17"/>
        <v>#REF!</v>
      </c>
      <c r="AB129" s="1154" t="str">
        <f t="shared" si="18"/>
        <v>#REF!</v>
      </c>
      <c r="AC129" s="1155">
        <f t="shared" si="19"/>
        <v>0</v>
      </c>
      <c r="AD129" s="1155" t="str">
        <f t="shared" si="13"/>
        <v>#REF!</v>
      </c>
      <c r="AE129" s="1155" t="str">
        <f t="shared" si="14"/>
        <v>#REF!</v>
      </c>
      <c r="AF129" s="541"/>
      <c r="AG129" s="600"/>
      <c r="AH129" s="1090">
        <f t="shared" si="15"/>
        <v>21</v>
      </c>
      <c r="AI129" s="1117"/>
    </row>
    <row r="130" ht="15.0" customHeight="1">
      <c r="A130" s="1107">
        <v>128.0</v>
      </c>
      <c r="B130" s="1371">
        <v>439024.0</v>
      </c>
      <c r="C130" s="1372" t="s">
        <v>652</v>
      </c>
      <c r="D130" s="1372" t="s">
        <v>1314</v>
      </c>
      <c r="E130" s="1372" t="s">
        <v>511</v>
      </c>
      <c r="F130" s="1372" t="s">
        <v>546</v>
      </c>
      <c r="G130" s="1372" t="s">
        <v>787</v>
      </c>
      <c r="H130" s="1372" t="s">
        <v>596</v>
      </c>
      <c r="I130" s="1100" t="str">
        <f t="shared" si="23"/>
        <v>#REF!</v>
      </c>
      <c r="J130" s="413">
        <v>11.0</v>
      </c>
      <c r="K130" s="575">
        <v>2024.0</v>
      </c>
      <c r="L130" s="1373">
        <v>45597.0</v>
      </c>
      <c r="M130" s="1374">
        <v>45626.0</v>
      </c>
      <c r="N130" s="1340">
        <v>21.0</v>
      </c>
      <c r="O130" s="1084">
        <f t="shared" si="2"/>
        <v>1</v>
      </c>
      <c r="P130" s="231">
        <f t="shared" si="16"/>
        <v>1</v>
      </c>
      <c r="Q130" s="231">
        <f t="shared" si="25"/>
        <v>1</v>
      </c>
      <c r="R130" s="1123"/>
      <c r="S130" s="1371" t="s">
        <v>517</v>
      </c>
      <c r="T130" s="1372" t="s">
        <v>1463</v>
      </c>
      <c r="U130" s="1122">
        <f t="shared" si="26"/>
        <v>1</v>
      </c>
      <c r="V130" s="1102">
        <f t="shared" si="5"/>
        <v>1</v>
      </c>
      <c r="W130" s="1103">
        <f t="shared" si="27"/>
        <v>1</v>
      </c>
      <c r="X130" s="1103">
        <f t="shared" si="24"/>
        <v>1</v>
      </c>
      <c r="Y130" s="1103">
        <f t="shared" si="8"/>
        <v>1</v>
      </c>
      <c r="Z130" s="1104" t="str">
        <f t="shared" si="9"/>
        <v>#REF!</v>
      </c>
      <c r="AA130" s="1156" t="str">
        <f t="shared" si="17"/>
        <v>#REF!</v>
      </c>
      <c r="AB130" s="1156" t="str">
        <f t="shared" si="18"/>
        <v>#REF!</v>
      </c>
      <c r="AC130" s="1157">
        <f t="shared" si="19"/>
        <v>0</v>
      </c>
      <c r="AD130" s="1157" t="str">
        <f t="shared" si="13"/>
        <v>#REF!</v>
      </c>
      <c r="AE130" s="1157" t="str">
        <f t="shared" si="14"/>
        <v>#REF!</v>
      </c>
      <c r="AF130" s="1106"/>
      <c r="AG130" s="600"/>
      <c r="AH130" s="1090">
        <f t="shared" si="15"/>
        <v>21</v>
      </c>
      <c r="AI130" s="1117"/>
    </row>
    <row r="131" ht="15.0" customHeight="1">
      <c r="A131" s="1098">
        <v>129.0</v>
      </c>
      <c r="B131" s="1371">
        <v>463623.0</v>
      </c>
      <c r="C131" s="1372" t="s">
        <v>667</v>
      </c>
      <c r="D131" s="1372" t="s">
        <v>1480</v>
      </c>
      <c r="E131" s="1372" t="s">
        <v>511</v>
      </c>
      <c r="F131" s="1372" t="s">
        <v>564</v>
      </c>
      <c r="G131" s="1372" t="s">
        <v>790</v>
      </c>
      <c r="H131" s="1372" t="s">
        <v>565</v>
      </c>
      <c r="I131" s="1100" t="str">
        <f t="shared" si="23"/>
        <v>#REF!</v>
      </c>
      <c r="J131" s="413">
        <v>11.0</v>
      </c>
      <c r="K131" s="575">
        <v>2024.0</v>
      </c>
      <c r="L131" s="1373">
        <v>45597.0</v>
      </c>
      <c r="M131" s="1374">
        <v>45626.0</v>
      </c>
      <c r="N131" s="1340">
        <v>21.0</v>
      </c>
      <c r="O131" s="1084">
        <f t="shared" si="2"/>
        <v>1</v>
      </c>
      <c r="P131" s="231">
        <f t="shared" si="16"/>
        <v>1</v>
      </c>
      <c r="Q131" s="231">
        <f t="shared" si="25"/>
        <v>1</v>
      </c>
      <c r="R131" s="1123"/>
      <c r="S131" s="1371" t="s">
        <v>517</v>
      </c>
      <c r="T131" s="1372" t="s">
        <v>1463</v>
      </c>
      <c r="U131" s="1122">
        <f t="shared" si="26"/>
        <v>1</v>
      </c>
      <c r="V131" s="1102">
        <f t="shared" si="5"/>
        <v>1</v>
      </c>
      <c r="W131" s="1103">
        <f t="shared" si="27"/>
        <v>1</v>
      </c>
      <c r="X131" s="1103">
        <f t="shared" si="24"/>
        <v>1</v>
      </c>
      <c r="Y131" s="1103">
        <f t="shared" si="8"/>
        <v>1</v>
      </c>
      <c r="Z131" s="1104" t="str">
        <f t="shared" si="9"/>
        <v>#REF!</v>
      </c>
      <c r="AA131" s="1115" t="str">
        <f t="shared" si="17"/>
        <v>#REF!</v>
      </c>
      <c r="AB131" s="1115" t="str">
        <f t="shared" si="18"/>
        <v>#REF!</v>
      </c>
      <c r="AC131" s="1116">
        <f t="shared" si="19"/>
        <v>0</v>
      </c>
      <c r="AD131" s="1116" t="str">
        <f t="shared" si="13"/>
        <v>#REF!</v>
      </c>
      <c r="AE131" s="1116" t="str">
        <f t="shared" si="14"/>
        <v>#REF!</v>
      </c>
      <c r="AF131" s="1106"/>
      <c r="AG131" s="600"/>
      <c r="AH131" s="1090">
        <f t="shared" si="15"/>
        <v>21</v>
      </c>
      <c r="AI131" s="1117"/>
    </row>
    <row r="132" ht="15.0" customHeight="1">
      <c r="A132" s="1107">
        <v>130.0</v>
      </c>
      <c r="B132" s="1371">
        <v>463641.0</v>
      </c>
      <c r="C132" s="1372" t="s">
        <v>1464</v>
      </c>
      <c r="D132" s="1372" t="s">
        <v>1466</v>
      </c>
      <c r="E132" s="1372" t="s">
        <v>511</v>
      </c>
      <c r="F132" s="1372" t="s">
        <v>512</v>
      </c>
      <c r="G132" s="1372" t="s">
        <v>790</v>
      </c>
      <c r="H132" s="1372" t="s">
        <v>531</v>
      </c>
      <c r="I132" s="1100" t="str">
        <f t="shared" si="23"/>
        <v>#REF!</v>
      </c>
      <c r="J132" s="413">
        <v>11.0</v>
      </c>
      <c r="K132" s="575">
        <v>2024.0</v>
      </c>
      <c r="L132" s="1373">
        <v>45597.0</v>
      </c>
      <c r="M132" s="1374">
        <v>45626.0</v>
      </c>
      <c r="N132" s="1340">
        <v>21.0</v>
      </c>
      <c r="O132" s="1084">
        <f t="shared" si="2"/>
        <v>1</v>
      </c>
      <c r="P132" s="231">
        <f t="shared" si="16"/>
        <v>1</v>
      </c>
      <c r="Q132" s="231">
        <f t="shared" si="25"/>
        <v>1</v>
      </c>
      <c r="R132" s="1123"/>
      <c r="S132" s="1371" t="s">
        <v>517</v>
      </c>
      <c r="T132" s="1372" t="s">
        <v>1463</v>
      </c>
      <c r="U132" s="1122">
        <f t="shared" si="26"/>
        <v>1</v>
      </c>
      <c r="V132" s="1102">
        <f t="shared" si="5"/>
        <v>1</v>
      </c>
      <c r="W132" s="1103">
        <f t="shared" si="27"/>
        <v>1</v>
      </c>
      <c r="X132" s="1103">
        <f t="shared" si="24"/>
        <v>1</v>
      </c>
      <c r="Y132" s="1103">
        <f t="shared" si="8"/>
        <v>1</v>
      </c>
      <c r="Z132" s="1104" t="str">
        <f t="shared" si="9"/>
        <v>#REF!</v>
      </c>
      <c r="AA132" s="1156" t="str">
        <f t="shared" si="17"/>
        <v>#REF!</v>
      </c>
      <c r="AB132" s="1156" t="str">
        <f t="shared" si="18"/>
        <v>#REF!</v>
      </c>
      <c r="AC132" s="1157">
        <f t="shared" si="19"/>
        <v>0</v>
      </c>
      <c r="AD132" s="1157" t="str">
        <f t="shared" si="13"/>
        <v>#REF!</v>
      </c>
      <c r="AE132" s="1157" t="str">
        <f t="shared" si="14"/>
        <v>#REF!</v>
      </c>
      <c r="AF132" s="1106"/>
      <c r="AG132" s="600"/>
      <c r="AH132" s="1090">
        <f t="shared" si="15"/>
        <v>21</v>
      </c>
      <c r="AI132" s="1117"/>
    </row>
    <row r="133" ht="15.0" customHeight="1">
      <c r="A133" s="1098">
        <v>131.0</v>
      </c>
      <c r="B133" s="1371">
        <v>466701.0</v>
      </c>
      <c r="C133" s="1372" t="s">
        <v>1653</v>
      </c>
      <c r="D133" s="1372" t="s">
        <v>1654</v>
      </c>
      <c r="E133" s="1372" t="s">
        <v>511</v>
      </c>
      <c r="F133" s="1372" t="s">
        <v>512</v>
      </c>
      <c r="G133" s="1372" t="s">
        <v>790</v>
      </c>
      <c r="H133" s="1372" t="s">
        <v>531</v>
      </c>
      <c r="I133" s="1100" t="str">
        <f t="shared" si="23"/>
        <v>#REF!</v>
      </c>
      <c r="J133" s="413">
        <v>11.0</v>
      </c>
      <c r="K133" s="575">
        <v>2024.0</v>
      </c>
      <c r="L133" s="1373">
        <v>45597.0</v>
      </c>
      <c r="M133" s="1374">
        <v>45626.0</v>
      </c>
      <c r="N133" s="1340">
        <v>21.0</v>
      </c>
      <c r="O133" s="1084">
        <f t="shared" si="2"/>
        <v>1</v>
      </c>
      <c r="P133" s="231">
        <f t="shared" si="16"/>
        <v>1</v>
      </c>
      <c r="Q133" s="231">
        <f t="shared" si="25"/>
        <v>1</v>
      </c>
      <c r="R133" s="1123"/>
      <c r="S133" s="1371" t="s">
        <v>517</v>
      </c>
      <c r="T133" s="1372" t="s">
        <v>1463</v>
      </c>
      <c r="U133" s="1122">
        <f t="shared" si="26"/>
        <v>1</v>
      </c>
      <c r="V133" s="1102">
        <f t="shared" si="5"/>
        <v>1</v>
      </c>
      <c r="W133" s="1103">
        <f t="shared" si="27"/>
        <v>1</v>
      </c>
      <c r="X133" s="1103">
        <f t="shared" si="24"/>
        <v>1</v>
      </c>
      <c r="Y133" s="1103">
        <f t="shared" si="8"/>
        <v>1</v>
      </c>
      <c r="Z133" s="1104" t="str">
        <f t="shared" si="9"/>
        <v>#REF!</v>
      </c>
      <c r="AA133" s="1156" t="str">
        <f t="shared" si="17"/>
        <v>#REF!</v>
      </c>
      <c r="AB133" s="1156" t="str">
        <f t="shared" si="18"/>
        <v>#REF!</v>
      </c>
      <c r="AC133" s="1157">
        <f t="shared" si="19"/>
        <v>0</v>
      </c>
      <c r="AD133" s="1157" t="str">
        <f t="shared" si="13"/>
        <v>#REF!</v>
      </c>
      <c r="AE133" s="1157" t="str">
        <f t="shared" si="14"/>
        <v>#REF!</v>
      </c>
      <c r="AF133" s="1106"/>
      <c r="AG133" s="600"/>
      <c r="AH133" s="1090">
        <f t="shared" si="15"/>
        <v>21</v>
      </c>
      <c r="AI133" s="1117"/>
    </row>
    <row r="134" ht="15.0" customHeight="1">
      <c r="A134" s="1107">
        <v>132.0</v>
      </c>
      <c r="B134" s="1371">
        <v>470249.0</v>
      </c>
      <c r="C134" s="1372" t="s">
        <v>2305</v>
      </c>
      <c r="D134" s="1376" t="s">
        <v>2306</v>
      </c>
      <c r="E134" s="1372" t="s">
        <v>511</v>
      </c>
      <c r="F134" s="1376" t="s">
        <v>546</v>
      </c>
      <c r="G134" s="1376" t="s">
        <v>665</v>
      </c>
      <c r="H134" s="1372" t="s">
        <v>556</v>
      </c>
      <c r="I134" s="1100" t="str">
        <f t="shared" si="23"/>
        <v>#REF!</v>
      </c>
      <c r="J134" s="413">
        <v>11.0</v>
      </c>
      <c r="K134" s="1146">
        <v>2024.0</v>
      </c>
      <c r="L134" s="1373">
        <v>45597.0</v>
      </c>
      <c r="M134" s="1374">
        <v>45626.0</v>
      </c>
      <c r="N134" s="1340">
        <v>21.0</v>
      </c>
      <c r="O134" s="1084">
        <f t="shared" si="2"/>
        <v>1</v>
      </c>
      <c r="P134" s="231">
        <f t="shared" si="16"/>
        <v>1</v>
      </c>
      <c r="Q134" s="231">
        <f t="shared" si="25"/>
        <v>1</v>
      </c>
      <c r="R134" s="1114"/>
      <c r="S134" s="1371" t="s">
        <v>517</v>
      </c>
      <c r="T134" s="1372" t="s">
        <v>1463</v>
      </c>
      <c r="U134" s="1122">
        <f t="shared" si="26"/>
        <v>1</v>
      </c>
      <c r="V134" s="1102">
        <f t="shared" si="5"/>
        <v>1</v>
      </c>
      <c r="W134" s="1103">
        <f t="shared" si="27"/>
        <v>1</v>
      </c>
      <c r="X134" s="1103">
        <f t="shared" si="24"/>
        <v>1</v>
      </c>
      <c r="Y134" s="1103">
        <f t="shared" si="8"/>
        <v>1</v>
      </c>
      <c r="Z134" s="1104" t="str">
        <f t="shared" si="9"/>
        <v>#REF!</v>
      </c>
      <c r="AA134" s="1156" t="str">
        <f t="shared" si="17"/>
        <v>#REF!</v>
      </c>
      <c r="AB134" s="1156" t="str">
        <f t="shared" si="18"/>
        <v>#REF!</v>
      </c>
      <c r="AC134" s="1157">
        <f t="shared" si="19"/>
        <v>0</v>
      </c>
      <c r="AD134" s="1157" t="str">
        <f t="shared" si="13"/>
        <v>#REF!</v>
      </c>
      <c r="AE134" s="1157" t="str">
        <f t="shared" si="14"/>
        <v>#REF!</v>
      </c>
      <c r="AF134" s="1137"/>
      <c r="AG134" s="1353"/>
      <c r="AH134" s="1090">
        <f t="shared" si="15"/>
        <v>21</v>
      </c>
      <c r="AI134" s="1117"/>
    </row>
    <row r="135" ht="15.0" customHeight="1">
      <c r="A135" s="1098">
        <v>133.0</v>
      </c>
      <c r="B135" s="1367">
        <v>458037.0</v>
      </c>
      <c r="C135" s="1368" t="s">
        <v>2202</v>
      </c>
      <c r="D135" s="1377" t="s">
        <v>2203</v>
      </c>
      <c r="E135" s="1368" t="s">
        <v>511</v>
      </c>
      <c r="F135" s="1377" t="s">
        <v>546</v>
      </c>
      <c r="G135" s="1377" t="s">
        <v>795</v>
      </c>
      <c r="H135" s="1368" t="s">
        <v>991</v>
      </c>
      <c r="I135" s="1100" t="str">
        <f t="shared" si="23"/>
        <v>#REF!</v>
      </c>
      <c r="J135" s="413">
        <v>11.0</v>
      </c>
      <c r="K135" s="1133">
        <v>2024.0</v>
      </c>
      <c r="L135" s="1369">
        <v>45597.0</v>
      </c>
      <c r="M135" s="1370">
        <v>45601.0</v>
      </c>
      <c r="N135" s="1339">
        <v>3.0</v>
      </c>
      <c r="O135" s="1084">
        <f t="shared" si="2"/>
        <v>0.1428571429</v>
      </c>
      <c r="P135" s="231" t="str">
        <f t="shared" si="16"/>
        <v>#REF!</v>
      </c>
      <c r="Q135" s="231" t="str">
        <f t="shared" si="25"/>
        <v>#REF!</v>
      </c>
      <c r="R135" s="1113"/>
      <c r="S135" s="1367" t="s">
        <v>525</v>
      </c>
      <c r="T135" s="1368" t="s">
        <v>1657</v>
      </c>
      <c r="U135" s="1122" t="str">
        <f t="shared" si="26"/>
        <v>#REF!</v>
      </c>
      <c r="V135" s="1102" t="str">
        <f t="shared" si="5"/>
        <v>#REF!</v>
      </c>
      <c r="W135" s="1103" t="str">
        <f t="shared" si="27"/>
        <v>#REF!</v>
      </c>
      <c r="X135" s="1103" t="str">
        <f t="shared" si="24"/>
        <v>#REF!</v>
      </c>
      <c r="Y135" s="1103">
        <f t="shared" si="8"/>
        <v>0.4285714286</v>
      </c>
      <c r="Z135" s="1104" t="str">
        <f t="shared" si="9"/>
        <v>#REF!</v>
      </c>
      <c r="AA135" s="1156" t="str">
        <f t="shared" si="17"/>
        <v>#REF!</v>
      </c>
      <c r="AB135" s="1156" t="str">
        <f t="shared" si="18"/>
        <v>#REF!</v>
      </c>
      <c r="AC135" s="1157" t="str">
        <f t="shared" si="19"/>
        <v>#REF!</v>
      </c>
      <c r="AD135" s="1157" t="str">
        <f t="shared" si="13"/>
        <v>#REF!</v>
      </c>
      <c r="AE135" s="1157" t="str">
        <f t="shared" si="14"/>
        <v>#REF!</v>
      </c>
      <c r="AF135" s="1137"/>
      <c r="AG135" s="1353"/>
      <c r="AH135" s="1090">
        <f t="shared" si="15"/>
        <v>9</v>
      </c>
      <c r="AI135" s="1117"/>
    </row>
    <row r="136" ht="15.0" customHeight="1">
      <c r="A136" s="1107">
        <v>134.0</v>
      </c>
      <c r="B136" s="1371">
        <v>155317.0</v>
      </c>
      <c r="C136" s="1372" t="s">
        <v>1273</v>
      </c>
      <c r="D136" s="1376" t="s">
        <v>1274</v>
      </c>
      <c r="E136" s="1372" t="s">
        <v>511</v>
      </c>
      <c r="F136" s="1376" t="s">
        <v>564</v>
      </c>
      <c r="G136" s="1376" t="s">
        <v>893</v>
      </c>
      <c r="H136" s="1372" t="s">
        <v>633</v>
      </c>
      <c r="I136" s="1100" t="str">
        <f t="shared" si="23"/>
        <v>#REF!</v>
      </c>
      <c r="J136" s="413">
        <v>11.0</v>
      </c>
      <c r="K136" s="1133">
        <v>2024.0</v>
      </c>
      <c r="L136" s="1373">
        <v>45597.0</v>
      </c>
      <c r="M136" s="1374">
        <v>45626.0</v>
      </c>
      <c r="N136" s="1340">
        <v>6.3</v>
      </c>
      <c r="O136" s="1084">
        <f t="shared" si="2"/>
        <v>0.3</v>
      </c>
      <c r="P136" s="231" t="str">
        <f t="shared" si="16"/>
        <v>#REF!</v>
      </c>
      <c r="Q136" s="231" t="str">
        <f t="shared" si="25"/>
        <v>#REF!</v>
      </c>
      <c r="R136" s="1113"/>
      <c r="S136" s="1371" t="s">
        <v>525</v>
      </c>
      <c r="T136" s="1372" t="s">
        <v>1657</v>
      </c>
      <c r="U136" s="1122" t="str">
        <f t="shared" si="26"/>
        <v>#REF!</v>
      </c>
      <c r="V136" s="1102" t="str">
        <f t="shared" si="5"/>
        <v>#REF!</v>
      </c>
      <c r="W136" s="1103" t="str">
        <f t="shared" si="27"/>
        <v>#REF!</v>
      </c>
      <c r="X136" s="1103" t="str">
        <f t="shared" si="24"/>
        <v>#REF!</v>
      </c>
      <c r="Y136" s="1103">
        <f t="shared" si="8"/>
        <v>1</v>
      </c>
      <c r="Z136" s="1104" t="str">
        <f t="shared" si="9"/>
        <v>#REF!</v>
      </c>
      <c r="AA136" s="1156" t="str">
        <f t="shared" si="17"/>
        <v>#REF!</v>
      </c>
      <c r="AB136" s="1156" t="str">
        <f t="shared" si="18"/>
        <v>#REF!</v>
      </c>
      <c r="AC136" s="1157" t="str">
        <f t="shared" si="19"/>
        <v>#REF!</v>
      </c>
      <c r="AD136" s="1157" t="str">
        <f t="shared" si="13"/>
        <v>#REF!</v>
      </c>
      <c r="AE136" s="1157" t="str">
        <f t="shared" si="14"/>
        <v>#REF!</v>
      </c>
      <c r="AF136" s="1137"/>
      <c r="AG136" s="1353"/>
      <c r="AH136" s="1090">
        <f t="shared" si="15"/>
        <v>21</v>
      </c>
      <c r="AI136" s="1117"/>
    </row>
    <row r="137" ht="15.0" customHeight="1">
      <c r="A137" s="1098">
        <v>135.0</v>
      </c>
      <c r="B137" s="1371">
        <v>466333.0</v>
      </c>
      <c r="C137" s="1372" t="s">
        <v>1675</v>
      </c>
      <c r="D137" s="1376" t="s">
        <v>1676</v>
      </c>
      <c r="E137" s="1372" t="s">
        <v>511</v>
      </c>
      <c r="F137" s="1376" t="s">
        <v>546</v>
      </c>
      <c r="G137" s="1376" t="s">
        <v>790</v>
      </c>
      <c r="H137" s="1372" t="s">
        <v>616</v>
      </c>
      <c r="I137" s="1100" t="str">
        <f t="shared" si="23"/>
        <v>#REF!</v>
      </c>
      <c r="J137" s="413">
        <v>11.0</v>
      </c>
      <c r="K137" s="1133">
        <v>2024.0</v>
      </c>
      <c r="L137" s="1373">
        <v>45597.0</v>
      </c>
      <c r="M137" s="1374">
        <v>45626.0</v>
      </c>
      <c r="N137" s="1340">
        <v>21.0</v>
      </c>
      <c r="O137" s="1084">
        <f t="shared" si="2"/>
        <v>1</v>
      </c>
      <c r="P137" s="231" t="str">
        <f t="shared" si="16"/>
        <v>#REF!</v>
      </c>
      <c r="Q137" s="231" t="str">
        <f t="shared" si="25"/>
        <v>#REF!</v>
      </c>
      <c r="R137" s="1113"/>
      <c r="S137" s="1371" t="s">
        <v>525</v>
      </c>
      <c r="T137" s="1372" t="s">
        <v>1657</v>
      </c>
      <c r="U137" s="1122" t="str">
        <f t="shared" si="26"/>
        <v>#REF!</v>
      </c>
      <c r="V137" s="1102" t="str">
        <f t="shared" si="5"/>
        <v>#REF!</v>
      </c>
      <c r="W137" s="1103" t="str">
        <f t="shared" si="27"/>
        <v>#REF!</v>
      </c>
      <c r="X137" s="1103" t="str">
        <f t="shared" si="24"/>
        <v>#REF!</v>
      </c>
      <c r="Y137" s="1103">
        <f t="shared" si="8"/>
        <v>1</v>
      </c>
      <c r="Z137" s="1104" t="str">
        <f t="shared" si="9"/>
        <v>#REF!</v>
      </c>
      <c r="AA137" s="1156" t="str">
        <f t="shared" si="17"/>
        <v>#REF!</v>
      </c>
      <c r="AB137" s="1156" t="str">
        <f t="shared" si="18"/>
        <v>#REF!</v>
      </c>
      <c r="AC137" s="1157" t="str">
        <f t="shared" si="19"/>
        <v>#REF!</v>
      </c>
      <c r="AD137" s="1157" t="str">
        <f t="shared" si="13"/>
        <v>#REF!</v>
      </c>
      <c r="AE137" s="1157" t="str">
        <f t="shared" si="14"/>
        <v>#REF!</v>
      </c>
      <c r="AF137" s="1137"/>
      <c r="AG137" s="1353"/>
      <c r="AH137" s="1090">
        <f t="shared" si="15"/>
        <v>21</v>
      </c>
      <c r="AI137" s="1117"/>
    </row>
    <row r="138" ht="15.0" customHeight="1">
      <c r="A138" s="1107">
        <v>136.0</v>
      </c>
      <c r="B138" s="1371">
        <v>466999.0</v>
      </c>
      <c r="C138" s="1372" t="s">
        <v>1690</v>
      </c>
      <c r="D138" s="1376" t="s">
        <v>1691</v>
      </c>
      <c r="E138" s="1372" t="s">
        <v>511</v>
      </c>
      <c r="F138" s="1376" t="s">
        <v>512</v>
      </c>
      <c r="G138" s="1376" t="s">
        <v>790</v>
      </c>
      <c r="H138" s="1372" t="s">
        <v>531</v>
      </c>
      <c r="I138" s="1100" t="str">
        <f t="shared" si="23"/>
        <v>#REF!</v>
      </c>
      <c r="J138" s="413">
        <v>11.0</v>
      </c>
      <c r="K138" s="1133">
        <v>2024.0</v>
      </c>
      <c r="L138" s="1373">
        <v>45597.0</v>
      </c>
      <c r="M138" s="1374">
        <v>45626.0</v>
      </c>
      <c r="N138" s="1340">
        <v>21.0</v>
      </c>
      <c r="O138" s="1084">
        <f t="shared" si="2"/>
        <v>1</v>
      </c>
      <c r="P138" s="231" t="str">
        <f t="shared" si="16"/>
        <v>#REF!</v>
      </c>
      <c r="Q138" s="231" t="str">
        <f t="shared" si="25"/>
        <v>#REF!</v>
      </c>
      <c r="R138" s="1113"/>
      <c r="S138" s="1371" t="s">
        <v>525</v>
      </c>
      <c r="T138" s="1372" t="s">
        <v>1657</v>
      </c>
      <c r="U138" s="1122" t="str">
        <f t="shared" si="26"/>
        <v>#REF!</v>
      </c>
      <c r="V138" s="1102" t="str">
        <f t="shared" si="5"/>
        <v>#REF!</v>
      </c>
      <c r="W138" s="1103" t="str">
        <f t="shared" si="27"/>
        <v>#REF!</v>
      </c>
      <c r="X138" s="1103" t="str">
        <f t="shared" si="24"/>
        <v>#REF!</v>
      </c>
      <c r="Y138" s="1103">
        <f t="shared" si="8"/>
        <v>1</v>
      </c>
      <c r="Z138" s="1104" t="str">
        <f t="shared" si="9"/>
        <v>#REF!</v>
      </c>
      <c r="AA138" s="1156" t="str">
        <f t="shared" si="17"/>
        <v>#REF!</v>
      </c>
      <c r="AB138" s="1156" t="str">
        <f t="shared" si="18"/>
        <v>#REF!</v>
      </c>
      <c r="AC138" s="1157" t="str">
        <f t="shared" si="19"/>
        <v>#REF!</v>
      </c>
      <c r="AD138" s="1157" t="str">
        <f t="shared" si="13"/>
        <v>#REF!</v>
      </c>
      <c r="AE138" s="1157" t="str">
        <f t="shared" si="14"/>
        <v>#REF!</v>
      </c>
      <c r="AF138" s="1137"/>
      <c r="AG138" s="1353"/>
      <c r="AH138" s="1090">
        <f t="shared" si="15"/>
        <v>21</v>
      </c>
      <c r="AI138" s="1117"/>
    </row>
    <row r="139" ht="15.0" customHeight="1">
      <c r="A139" s="1098">
        <v>137.0</v>
      </c>
      <c r="B139" s="1371">
        <v>197760.0</v>
      </c>
      <c r="C139" s="1372" t="s">
        <v>876</v>
      </c>
      <c r="D139" s="1376" t="s">
        <v>1678</v>
      </c>
      <c r="E139" s="1372" t="s">
        <v>511</v>
      </c>
      <c r="F139" s="1376" t="s">
        <v>512</v>
      </c>
      <c r="G139" s="1376" t="s">
        <v>893</v>
      </c>
      <c r="H139" s="1372" t="s">
        <v>514</v>
      </c>
      <c r="I139" s="1100" t="str">
        <f t="shared" si="23"/>
        <v>#REF!</v>
      </c>
      <c r="J139" s="413">
        <v>11.0</v>
      </c>
      <c r="K139" s="229">
        <v>2024.0</v>
      </c>
      <c r="L139" s="1373">
        <v>45597.0</v>
      </c>
      <c r="M139" s="1374">
        <v>45626.0</v>
      </c>
      <c r="N139" s="1340">
        <v>14.7</v>
      </c>
      <c r="O139" s="1084">
        <f t="shared" si="2"/>
        <v>0.7</v>
      </c>
      <c r="P139" s="231" t="str">
        <f t="shared" si="16"/>
        <v>#REF!</v>
      </c>
      <c r="Q139" s="231" t="str">
        <f t="shared" si="25"/>
        <v>#REF!</v>
      </c>
      <c r="R139" s="1101"/>
      <c r="S139" s="1371" t="s">
        <v>525</v>
      </c>
      <c r="T139" s="1372" t="s">
        <v>1657</v>
      </c>
      <c r="U139" s="1084" t="str">
        <f t="shared" si="26"/>
        <v>#REF!</v>
      </c>
      <c r="V139" s="1102" t="str">
        <f t="shared" si="5"/>
        <v>#REF!</v>
      </c>
      <c r="W139" s="1102" t="str">
        <f t="shared" si="27"/>
        <v>#REF!</v>
      </c>
      <c r="X139" s="1102" t="str">
        <f t="shared" si="24"/>
        <v>#REF!</v>
      </c>
      <c r="Y139" s="1103">
        <f t="shared" si="8"/>
        <v>1</v>
      </c>
      <c r="Z139" s="1104" t="str">
        <f t="shared" si="9"/>
        <v>#REF!</v>
      </c>
      <c r="AA139" s="1161" t="str">
        <f t="shared" si="17"/>
        <v>#REF!</v>
      </c>
      <c r="AB139" s="1161" t="str">
        <f t="shared" si="18"/>
        <v>#REF!</v>
      </c>
      <c r="AC139" s="1162" t="str">
        <f t="shared" si="19"/>
        <v>#REF!</v>
      </c>
      <c r="AD139" s="1162" t="str">
        <f t="shared" si="13"/>
        <v>#REF!</v>
      </c>
      <c r="AE139" s="1162" t="str">
        <f t="shared" si="14"/>
        <v>#REF!</v>
      </c>
      <c r="AF139" s="1099"/>
      <c r="AG139" s="1354"/>
      <c r="AH139" s="1090">
        <f t="shared" si="15"/>
        <v>21</v>
      </c>
      <c r="AI139" s="1090"/>
    </row>
    <row r="140" ht="15.0" customHeight="1">
      <c r="A140" s="1107">
        <v>138.0</v>
      </c>
      <c r="B140" s="1371">
        <v>467781.0</v>
      </c>
      <c r="C140" s="1372" t="s">
        <v>2160</v>
      </c>
      <c r="D140" s="1376" t="s">
        <v>2161</v>
      </c>
      <c r="E140" s="1372" t="s">
        <v>511</v>
      </c>
      <c r="F140" s="1376" t="s">
        <v>564</v>
      </c>
      <c r="G140" s="1376" t="s">
        <v>665</v>
      </c>
      <c r="H140" s="1372" t="s">
        <v>925</v>
      </c>
      <c r="I140" s="1100" t="str">
        <f t="shared" si="23"/>
        <v>#REF!</v>
      </c>
      <c r="J140" s="413">
        <v>11.0</v>
      </c>
      <c r="K140" s="1133">
        <v>2024.0</v>
      </c>
      <c r="L140" s="1373">
        <v>45597.0</v>
      </c>
      <c r="M140" s="1374">
        <v>45626.0</v>
      </c>
      <c r="N140" s="1340">
        <v>21.0</v>
      </c>
      <c r="O140" s="1084">
        <f t="shared" si="2"/>
        <v>1</v>
      </c>
      <c r="P140" s="231" t="str">
        <f t="shared" si="16"/>
        <v>#REF!</v>
      </c>
      <c r="Q140" s="231" t="str">
        <f t="shared" si="25"/>
        <v>#REF!</v>
      </c>
      <c r="R140" s="1113"/>
      <c r="S140" s="1371" t="s">
        <v>525</v>
      </c>
      <c r="T140" s="1372" t="s">
        <v>1657</v>
      </c>
      <c r="U140" s="1084" t="str">
        <f t="shared" si="26"/>
        <v>#REF!</v>
      </c>
      <c r="V140" s="1102" t="str">
        <f t="shared" si="5"/>
        <v>#REF!</v>
      </c>
      <c r="W140" s="1103" t="str">
        <f t="shared" si="27"/>
        <v>#REF!</v>
      </c>
      <c r="X140" s="1103" t="str">
        <f t="shared" si="24"/>
        <v>#REF!</v>
      </c>
      <c r="Y140" s="1103">
        <f t="shared" si="8"/>
        <v>1</v>
      </c>
      <c r="Z140" s="1104" t="str">
        <f t="shared" si="9"/>
        <v>#REF!</v>
      </c>
      <c r="AA140" s="1156" t="str">
        <f t="shared" si="17"/>
        <v>#REF!</v>
      </c>
      <c r="AB140" s="1156" t="str">
        <f t="shared" si="18"/>
        <v>#REF!</v>
      </c>
      <c r="AC140" s="1157" t="str">
        <f t="shared" si="19"/>
        <v>#REF!</v>
      </c>
      <c r="AD140" s="1157" t="str">
        <f t="shared" si="13"/>
        <v>#REF!</v>
      </c>
      <c r="AE140" s="1157" t="str">
        <f t="shared" si="14"/>
        <v>#REF!</v>
      </c>
      <c r="AF140" s="1137"/>
      <c r="AG140" s="1353"/>
      <c r="AH140" s="1090">
        <f t="shared" si="15"/>
        <v>21</v>
      </c>
      <c r="AI140" s="1117"/>
    </row>
    <row r="141" ht="15.0" customHeight="1">
      <c r="A141" s="1098">
        <v>139.0</v>
      </c>
      <c r="B141" s="1367">
        <v>278454.0</v>
      </c>
      <c r="C141" s="1368" t="s">
        <v>1190</v>
      </c>
      <c r="D141" s="1377" t="s">
        <v>1402</v>
      </c>
      <c r="E141" s="1368" t="s">
        <v>511</v>
      </c>
      <c r="F141" s="1377" t="s">
        <v>512</v>
      </c>
      <c r="G141" s="1377" t="s">
        <v>665</v>
      </c>
      <c r="H141" s="1368" t="s">
        <v>580</v>
      </c>
      <c r="I141" s="1100" t="str">
        <f t="shared" si="23"/>
        <v>#REF!</v>
      </c>
      <c r="J141" s="413">
        <v>11.0</v>
      </c>
      <c r="K141" s="1133">
        <v>2024.0</v>
      </c>
      <c r="L141" s="1369">
        <v>45597.0</v>
      </c>
      <c r="M141" s="1370">
        <v>45607.0</v>
      </c>
      <c r="N141" s="1339">
        <v>7.0</v>
      </c>
      <c r="O141" s="1084">
        <f t="shared" si="2"/>
        <v>0.3333333333</v>
      </c>
      <c r="P141" s="231" t="str">
        <f t="shared" si="16"/>
        <v>#REF!</v>
      </c>
      <c r="Q141" s="1103">
        <v>0.333</v>
      </c>
      <c r="R141" s="1113"/>
      <c r="S141" s="1367" t="s">
        <v>525</v>
      </c>
      <c r="T141" s="1393" t="s">
        <v>2164</v>
      </c>
      <c r="U141" s="1122">
        <f t="shared" si="26"/>
        <v>0.333</v>
      </c>
      <c r="V141" s="1102" t="str">
        <f t="shared" si="5"/>
        <v>#REF!</v>
      </c>
      <c r="W141" s="1103">
        <f t="shared" si="27"/>
        <v>0.333</v>
      </c>
      <c r="X141" s="1103" t="str">
        <f t="shared" si="24"/>
        <v>#REF!</v>
      </c>
      <c r="Y141" s="1103">
        <f t="shared" si="8"/>
        <v>0.3333333333</v>
      </c>
      <c r="Z141" s="1104" t="str">
        <f t="shared" si="9"/>
        <v>#REF!</v>
      </c>
      <c r="AA141" s="1156" t="str">
        <f t="shared" si="17"/>
        <v>#REF!</v>
      </c>
      <c r="AB141" s="1156" t="str">
        <f t="shared" si="18"/>
        <v>#REF!</v>
      </c>
      <c r="AC141" s="1157" t="str">
        <f t="shared" si="19"/>
        <v>#REF!</v>
      </c>
      <c r="AD141" s="1157" t="str">
        <f t="shared" si="13"/>
        <v>#REF!</v>
      </c>
      <c r="AE141" s="1157" t="str">
        <f t="shared" si="14"/>
        <v>#REF!</v>
      </c>
      <c r="AF141" s="1137"/>
      <c r="AG141" s="1353"/>
      <c r="AH141" s="1090">
        <f t="shared" si="15"/>
        <v>7</v>
      </c>
      <c r="AI141" s="1117"/>
    </row>
    <row r="142" ht="15.0" customHeight="1">
      <c r="A142" s="1107">
        <v>140.0</v>
      </c>
      <c r="B142" s="1371">
        <v>282563.0</v>
      </c>
      <c r="C142" s="1372" t="s">
        <v>1109</v>
      </c>
      <c r="D142" s="1376" t="s">
        <v>1320</v>
      </c>
      <c r="E142" s="1372" t="s">
        <v>511</v>
      </c>
      <c r="F142" s="1376" t="s">
        <v>546</v>
      </c>
      <c r="G142" s="1376" t="s">
        <v>771</v>
      </c>
      <c r="H142" s="1372" t="s">
        <v>547</v>
      </c>
      <c r="I142" s="1100" t="str">
        <f t="shared" si="23"/>
        <v>#REF!</v>
      </c>
      <c r="J142" s="413">
        <v>11.0</v>
      </c>
      <c r="K142" s="1112">
        <v>2024.0</v>
      </c>
      <c r="L142" s="1373">
        <v>45612.0</v>
      </c>
      <c r="M142" s="1374">
        <v>45626.0</v>
      </c>
      <c r="N142" s="1340">
        <v>5.0</v>
      </c>
      <c r="O142" s="1084">
        <f t="shared" si="2"/>
        <v>0.2380952381</v>
      </c>
      <c r="P142" s="231" t="str">
        <f t="shared" si="16"/>
        <v>#REF!</v>
      </c>
      <c r="Q142" s="1103">
        <v>0.336</v>
      </c>
      <c r="R142" s="1114"/>
      <c r="S142" s="1371" t="s">
        <v>525</v>
      </c>
      <c r="T142" s="1396" t="s">
        <v>2164</v>
      </c>
      <c r="U142" s="1122">
        <f t="shared" si="26"/>
        <v>0.336</v>
      </c>
      <c r="V142" s="1102" t="str">
        <f t="shared" si="5"/>
        <v>#REF!</v>
      </c>
      <c r="W142" s="1103" t="str">
        <f t="shared" si="27"/>
        <v>#REF!</v>
      </c>
      <c r="X142" s="1103" t="str">
        <f t="shared" si="24"/>
        <v>#REF!</v>
      </c>
      <c r="Y142" s="1103">
        <f t="shared" si="8"/>
        <v>1</v>
      </c>
      <c r="Z142" s="1104" t="str">
        <f t="shared" si="9"/>
        <v>#REF!</v>
      </c>
      <c r="AA142" s="1156" t="str">
        <f t="shared" si="17"/>
        <v>#REF!</v>
      </c>
      <c r="AB142" s="1156" t="str">
        <f t="shared" si="18"/>
        <v>#REF!</v>
      </c>
      <c r="AC142" s="1157" t="str">
        <f t="shared" si="19"/>
        <v>#REF!</v>
      </c>
      <c r="AD142" s="1157" t="str">
        <f t="shared" si="13"/>
        <v>#REF!</v>
      </c>
      <c r="AE142" s="1157" t="str">
        <f t="shared" si="14"/>
        <v>#REF!</v>
      </c>
      <c r="AF142" s="1137"/>
      <c r="AG142" s="1353"/>
      <c r="AH142" s="1090">
        <f t="shared" si="15"/>
        <v>21</v>
      </c>
      <c r="AI142" s="1117"/>
    </row>
    <row r="143" ht="15.0" customHeight="1">
      <c r="A143" s="1098">
        <v>141.0</v>
      </c>
      <c r="B143" s="1371">
        <v>292506.0</v>
      </c>
      <c r="C143" s="1372" t="s">
        <v>1460</v>
      </c>
      <c r="D143" s="1376" t="s">
        <v>1461</v>
      </c>
      <c r="E143" s="1372" t="s">
        <v>511</v>
      </c>
      <c r="F143" s="1376" t="s">
        <v>564</v>
      </c>
      <c r="G143" s="1376" t="s">
        <v>771</v>
      </c>
      <c r="H143" s="1372" t="s">
        <v>612</v>
      </c>
      <c r="I143" s="1100" t="str">
        <f t="shared" si="23"/>
        <v>#REF!</v>
      </c>
      <c r="J143" s="413">
        <v>11.0</v>
      </c>
      <c r="K143" s="1120">
        <v>2024.0</v>
      </c>
      <c r="L143" s="1373">
        <v>45597.0</v>
      </c>
      <c r="M143" s="1374">
        <v>45600.0</v>
      </c>
      <c r="N143" s="1340">
        <v>2.0</v>
      </c>
      <c r="O143" s="1084">
        <f t="shared" si="2"/>
        <v>0.09523809524</v>
      </c>
      <c r="P143" s="231" t="str">
        <f t="shared" si="16"/>
        <v>#REF!</v>
      </c>
      <c r="Q143" s="1103">
        <v>0.151</v>
      </c>
      <c r="R143" s="1113"/>
      <c r="S143" s="1371" t="s">
        <v>525</v>
      </c>
      <c r="T143" s="1396" t="s">
        <v>2164</v>
      </c>
      <c r="U143" s="1122">
        <f t="shared" si="26"/>
        <v>0.151</v>
      </c>
      <c r="V143" s="1102" t="str">
        <f t="shared" si="5"/>
        <v>#REF!</v>
      </c>
      <c r="W143" s="1103" t="str">
        <f t="shared" si="27"/>
        <v>#REF!</v>
      </c>
      <c r="X143" s="1103" t="str">
        <f t="shared" si="24"/>
        <v>#REF!</v>
      </c>
      <c r="Y143" s="1103">
        <f t="shared" si="8"/>
        <v>1</v>
      </c>
      <c r="Z143" s="1104" t="str">
        <f t="shared" si="9"/>
        <v>#REF!</v>
      </c>
      <c r="AA143" s="1156" t="str">
        <f t="shared" si="17"/>
        <v>#REF!</v>
      </c>
      <c r="AB143" s="1156" t="str">
        <f t="shared" si="18"/>
        <v>#REF!</v>
      </c>
      <c r="AC143" s="1157" t="str">
        <f t="shared" si="19"/>
        <v>#REF!</v>
      </c>
      <c r="AD143" s="1157" t="str">
        <f t="shared" si="13"/>
        <v>#REF!</v>
      </c>
      <c r="AE143" s="1157" t="str">
        <f t="shared" si="14"/>
        <v>#REF!</v>
      </c>
      <c r="AF143" s="1137"/>
      <c r="AG143" s="1353"/>
      <c r="AH143" s="1090">
        <f t="shared" si="15"/>
        <v>21</v>
      </c>
      <c r="AI143" s="1117"/>
    </row>
    <row r="144" ht="15.0" customHeight="1">
      <c r="A144" s="1107">
        <v>142.0</v>
      </c>
      <c r="B144" s="1371">
        <v>436920.0</v>
      </c>
      <c r="C144" s="1372" t="s">
        <v>761</v>
      </c>
      <c r="D144" s="1376" t="s">
        <v>1332</v>
      </c>
      <c r="E144" s="1372" t="s">
        <v>511</v>
      </c>
      <c r="F144" s="1376" t="s">
        <v>546</v>
      </c>
      <c r="G144" s="1376" t="s">
        <v>665</v>
      </c>
      <c r="H144" s="1372" t="s">
        <v>556</v>
      </c>
      <c r="I144" s="1100" t="str">
        <f t="shared" si="23"/>
        <v>#REF!</v>
      </c>
      <c r="J144" s="413">
        <v>11.0</v>
      </c>
      <c r="K144" s="437">
        <v>2024.0</v>
      </c>
      <c r="L144" s="1373">
        <v>45615.0</v>
      </c>
      <c r="M144" s="1374">
        <v>45626.0</v>
      </c>
      <c r="N144" s="1340">
        <v>4.5</v>
      </c>
      <c r="O144" s="1084">
        <f t="shared" si="2"/>
        <v>0.2142857143</v>
      </c>
      <c r="P144" s="231" t="str">
        <f t="shared" si="16"/>
        <v>#REF!</v>
      </c>
      <c r="Q144" s="1103">
        <v>0.184</v>
      </c>
      <c r="R144" s="1111"/>
      <c r="S144" s="1371" t="s">
        <v>525</v>
      </c>
      <c r="T144" s="1396" t="s">
        <v>2164</v>
      </c>
      <c r="U144" s="1084">
        <f t="shared" si="26"/>
        <v>0.184</v>
      </c>
      <c r="V144" s="1102" t="str">
        <f t="shared" si="5"/>
        <v>#REF!</v>
      </c>
      <c r="W144" s="1102" t="str">
        <f t="shared" si="27"/>
        <v>#REF!</v>
      </c>
      <c r="X144" s="1102" t="str">
        <f t="shared" si="24"/>
        <v>#REF!</v>
      </c>
      <c r="Y144" s="1103">
        <f t="shared" si="8"/>
        <v>1</v>
      </c>
      <c r="Z144" s="1104" t="str">
        <f t="shared" si="9"/>
        <v>#REF!</v>
      </c>
      <c r="AA144" s="1161" t="str">
        <f t="shared" si="17"/>
        <v>#REF!</v>
      </c>
      <c r="AB144" s="1161" t="str">
        <f t="shared" si="18"/>
        <v>#REF!</v>
      </c>
      <c r="AC144" s="1162" t="str">
        <f t="shared" si="19"/>
        <v>#REF!</v>
      </c>
      <c r="AD144" s="1162" t="str">
        <f t="shared" si="13"/>
        <v>#REF!</v>
      </c>
      <c r="AE144" s="1162" t="str">
        <f t="shared" si="14"/>
        <v>#REF!</v>
      </c>
      <c r="AF144" s="1137"/>
      <c r="AG144" s="1354"/>
      <c r="AH144" s="1090">
        <f t="shared" si="15"/>
        <v>21</v>
      </c>
      <c r="AI144" s="1090"/>
    </row>
    <row r="145" ht="15.0" customHeight="1">
      <c r="A145" s="1098">
        <v>143.0</v>
      </c>
      <c r="B145" s="1371">
        <v>439018.0</v>
      </c>
      <c r="C145" s="1372" t="s">
        <v>1010</v>
      </c>
      <c r="D145" s="1376" t="s">
        <v>1336</v>
      </c>
      <c r="E145" s="1372" t="s">
        <v>511</v>
      </c>
      <c r="F145" s="1376" t="s">
        <v>546</v>
      </c>
      <c r="G145" s="1376" t="s">
        <v>665</v>
      </c>
      <c r="H145" s="1372" t="s">
        <v>556</v>
      </c>
      <c r="I145" s="1100" t="str">
        <f t="shared" si="23"/>
        <v>#REF!</v>
      </c>
      <c r="J145" s="413">
        <v>11.0</v>
      </c>
      <c r="K145" s="413">
        <v>2024.0</v>
      </c>
      <c r="L145" s="1373">
        <v>45615.0</v>
      </c>
      <c r="M145" s="1374">
        <v>45626.0</v>
      </c>
      <c r="N145" s="1340">
        <v>9.0</v>
      </c>
      <c r="O145" s="1084">
        <f t="shared" si="2"/>
        <v>0.4285714286</v>
      </c>
      <c r="P145" s="231" t="str">
        <f t="shared" si="16"/>
        <v>#REF!</v>
      </c>
      <c r="Q145" s="1103">
        <v>0.369</v>
      </c>
      <c r="R145" s="1101"/>
      <c r="S145" s="1371" t="s">
        <v>525</v>
      </c>
      <c r="T145" s="1396" t="s">
        <v>2164</v>
      </c>
      <c r="U145" s="1084">
        <f t="shared" si="26"/>
        <v>0.369</v>
      </c>
      <c r="V145" s="1102" t="str">
        <f t="shared" si="5"/>
        <v>#REF!</v>
      </c>
      <c r="W145" s="1102" t="str">
        <f t="shared" si="27"/>
        <v>#REF!</v>
      </c>
      <c r="X145" s="1102" t="str">
        <f t="shared" si="24"/>
        <v>#REF!</v>
      </c>
      <c r="Y145" s="1103">
        <f t="shared" si="8"/>
        <v>1</v>
      </c>
      <c r="Z145" s="1104" t="str">
        <f t="shared" si="9"/>
        <v>#REF!</v>
      </c>
      <c r="AA145" s="1161" t="str">
        <f t="shared" si="17"/>
        <v>#REF!</v>
      </c>
      <c r="AB145" s="1161" t="str">
        <f t="shared" si="18"/>
        <v>#REF!</v>
      </c>
      <c r="AC145" s="1162" t="str">
        <f t="shared" si="19"/>
        <v>#REF!</v>
      </c>
      <c r="AD145" s="1162" t="str">
        <f t="shared" si="13"/>
        <v>#REF!</v>
      </c>
      <c r="AE145" s="1162" t="str">
        <f t="shared" si="14"/>
        <v>#REF!</v>
      </c>
      <c r="AF145" s="1137"/>
      <c r="AG145" s="1354"/>
      <c r="AH145" s="1090">
        <f t="shared" si="15"/>
        <v>21</v>
      </c>
      <c r="AI145" s="1090"/>
    </row>
    <row r="146" ht="15.0" customHeight="1">
      <c r="A146" s="1107">
        <v>144.0</v>
      </c>
      <c r="B146" s="1371">
        <v>460439.0</v>
      </c>
      <c r="C146" s="1372" t="s">
        <v>1428</v>
      </c>
      <c r="D146" s="1376" t="s">
        <v>1429</v>
      </c>
      <c r="E146" s="1372" t="s">
        <v>511</v>
      </c>
      <c r="F146" s="1376" t="s">
        <v>512</v>
      </c>
      <c r="G146" s="1376" t="s">
        <v>665</v>
      </c>
      <c r="H146" s="1372" t="s">
        <v>580</v>
      </c>
      <c r="I146" s="1100" t="str">
        <f t="shared" si="23"/>
        <v>#REF!</v>
      </c>
      <c r="J146" s="413">
        <v>11.0</v>
      </c>
      <c r="K146" s="1168">
        <v>2024.0</v>
      </c>
      <c r="L146" s="1373">
        <v>45597.0</v>
      </c>
      <c r="M146" s="1374">
        <v>45626.0</v>
      </c>
      <c r="N146" s="1340">
        <v>21.0</v>
      </c>
      <c r="O146" s="1084">
        <f t="shared" si="2"/>
        <v>1</v>
      </c>
      <c r="P146" s="231" t="str">
        <f t="shared" si="16"/>
        <v>#REF!</v>
      </c>
      <c r="Q146" s="1103">
        <v>1.0</v>
      </c>
      <c r="R146" s="1173"/>
      <c r="S146" s="1371" t="s">
        <v>525</v>
      </c>
      <c r="T146" s="1396" t="s">
        <v>2164</v>
      </c>
      <c r="U146" s="1122">
        <f t="shared" si="26"/>
        <v>1</v>
      </c>
      <c r="V146" s="1102" t="str">
        <f t="shared" si="5"/>
        <v>#REF!</v>
      </c>
      <c r="W146" s="1102">
        <f t="shared" si="27"/>
        <v>1</v>
      </c>
      <c r="X146" s="1102" t="str">
        <f t="shared" si="24"/>
        <v>#REF!</v>
      </c>
      <c r="Y146" s="1103">
        <f t="shared" si="8"/>
        <v>1</v>
      </c>
      <c r="Z146" s="1104" t="str">
        <f t="shared" si="9"/>
        <v>#REF!</v>
      </c>
      <c r="AA146" s="1161" t="str">
        <f t="shared" si="17"/>
        <v>#REF!</v>
      </c>
      <c r="AB146" s="1161" t="str">
        <f t="shared" si="18"/>
        <v>#REF!</v>
      </c>
      <c r="AC146" s="1162" t="str">
        <f t="shared" si="19"/>
        <v>#REF!</v>
      </c>
      <c r="AD146" s="1162" t="str">
        <f t="shared" si="13"/>
        <v>#REF!</v>
      </c>
      <c r="AE146" s="1162" t="str">
        <f t="shared" si="14"/>
        <v>#REF!</v>
      </c>
      <c r="AF146" s="1174"/>
      <c r="AG146" s="1399"/>
      <c r="AH146" s="1090">
        <f t="shared" si="15"/>
        <v>21</v>
      </c>
      <c r="AI146" s="1176"/>
    </row>
    <row r="147" ht="15.0" customHeight="1">
      <c r="A147" s="1098">
        <v>145.0</v>
      </c>
      <c r="B147" s="1371">
        <v>460051.0</v>
      </c>
      <c r="C147" s="1372" t="s">
        <v>1081</v>
      </c>
      <c r="D147" s="1376" t="s">
        <v>1605</v>
      </c>
      <c r="E147" s="1372" t="s">
        <v>511</v>
      </c>
      <c r="F147" s="1376" t="s">
        <v>512</v>
      </c>
      <c r="G147" s="1376" t="s">
        <v>790</v>
      </c>
      <c r="H147" s="1372" t="s">
        <v>531</v>
      </c>
      <c r="I147" s="1100" t="str">
        <f t="shared" si="23"/>
        <v>#REF!</v>
      </c>
      <c r="J147" s="413">
        <v>11.0</v>
      </c>
      <c r="K147" s="413">
        <v>2024.0</v>
      </c>
      <c r="L147" s="1373">
        <v>45597.0</v>
      </c>
      <c r="M147" s="1374">
        <v>45626.0</v>
      </c>
      <c r="N147" s="1340">
        <v>21.0</v>
      </c>
      <c r="O147" s="1084">
        <f t="shared" si="2"/>
        <v>1</v>
      </c>
      <c r="P147" s="231" t="str">
        <f t="shared" si="16"/>
        <v>#REF!</v>
      </c>
      <c r="Q147" s="1103">
        <v>1.24</v>
      </c>
      <c r="R147" s="1101"/>
      <c r="S147" s="1371" t="s">
        <v>525</v>
      </c>
      <c r="T147" s="1396" t="s">
        <v>2164</v>
      </c>
      <c r="U147" s="1084">
        <f t="shared" si="26"/>
        <v>1.24</v>
      </c>
      <c r="V147" s="1102" t="str">
        <f t="shared" si="5"/>
        <v>#REF!</v>
      </c>
      <c r="W147" s="1102">
        <f t="shared" si="27"/>
        <v>1.24</v>
      </c>
      <c r="X147" s="1102" t="str">
        <f t="shared" si="24"/>
        <v>#REF!</v>
      </c>
      <c r="Y147" s="1103">
        <f t="shared" si="8"/>
        <v>1</v>
      </c>
      <c r="Z147" s="1104" t="str">
        <f t="shared" si="9"/>
        <v>#REF!</v>
      </c>
      <c r="AA147" s="1161" t="str">
        <f t="shared" si="17"/>
        <v>#REF!</v>
      </c>
      <c r="AB147" s="1161" t="str">
        <f t="shared" si="18"/>
        <v>#REF!</v>
      </c>
      <c r="AC147" s="1162" t="str">
        <f t="shared" si="19"/>
        <v>#REF!</v>
      </c>
      <c r="AD147" s="1162" t="str">
        <f t="shared" si="13"/>
        <v>#REF!</v>
      </c>
      <c r="AE147" s="1162" t="str">
        <f t="shared" si="14"/>
        <v>#REF!</v>
      </c>
      <c r="AF147" s="1137"/>
      <c r="AG147" s="1354"/>
      <c r="AH147" s="1090">
        <f t="shared" si="15"/>
        <v>21</v>
      </c>
      <c r="AI147" s="1090"/>
    </row>
    <row r="148" ht="15.0" customHeight="1">
      <c r="A148" s="1107">
        <v>146.0</v>
      </c>
      <c r="B148" s="1371">
        <v>461363.0</v>
      </c>
      <c r="C148" s="1372" t="s">
        <v>456</v>
      </c>
      <c r="D148" s="1372" t="s">
        <v>457</v>
      </c>
      <c r="E148" s="1376" t="s">
        <v>511</v>
      </c>
      <c r="F148" s="1372" t="s">
        <v>512</v>
      </c>
      <c r="G148" s="1372" t="s">
        <v>790</v>
      </c>
      <c r="H148" s="1372" t="s">
        <v>531</v>
      </c>
      <c r="I148" s="1100" t="str">
        <f t="shared" si="23"/>
        <v>#REF!</v>
      </c>
      <c r="J148" s="413">
        <v>11.0</v>
      </c>
      <c r="K148" s="1120">
        <v>2024.0</v>
      </c>
      <c r="L148" s="1373">
        <v>45597.0</v>
      </c>
      <c r="M148" s="1374">
        <v>45626.0</v>
      </c>
      <c r="N148" s="1340">
        <v>21.0</v>
      </c>
      <c r="O148" s="1084">
        <f t="shared" si="2"/>
        <v>1</v>
      </c>
      <c r="P148" s="231" t="str">
        <f t="shared" si="16"/>
        <v>#REF!</v>
      </c>
      <c r="Q148" s="1103">
        <v>1.24</v>
      </c>
      <c r="R148" s="1113"/>
      <c r="S148" s="1371" t="s">
        <v>525</v>
      </c>
      <c r="T148" s="1396" t="s">
        <v>2164</v>
      </c>
      <c r="U148" s="1122">
        <f t="shared" si="26"/>
        <v>1.24</v>
      </c>
      <c r="V148" s="1102" t="str">
        <f t="shared" si="5"/>
        <v>#REF!</v>
      </c>
      <c r="W148" s="1103">
        <f t="shared" si="27"/>
        <v>1.24</v>
      </c>
      <c r="X148" s="1102" t="str">
        <f t="shared" si="24"/>
        <v>#REF!</v>
      </c>
      <c r="Y148" s="1103">
        <f t="shared" si="8"/>
        <v>1</v>
      </c>
      <c r="Z148" s="1104" t="str">
        <f t="shared" si="9"/>
        <v>#REF!</v>
      </c>
      <c r="AA148" s="1156" t="str">
        <f t="shared" si="17"/>
        <v>#REF!</v>
      </c>
      <c r="AB148" s="1156" t="str">
        <f t="shared" si="18"/>
        <v>#REF!</v>
      </c>
      <c r="AC148" s="1157" t="str">
        <f t="shared" si="19"/>
        <v>#REF!</v>
      </c>
      <c r="AD148" s="1157" t="str">
        <f t="shared" si="13"/>
        <v>#REF!</v>
      </c>
      <c r="AE148" s="1157" t="str">
        <f t="shared" si="14"/>
        <v>#REF!</v>
      </c>
      <c r="AF148" s="1137"/>
      <c r="AG148" s="600"/>
      <c r="AH148" s="1090">
        <f t="shared" si="15"/>
        <v>21</v>
      </c>
      <c r="AI148" s="1117"/>
    </row>
    <row r="149" ht="15.75" customHeight="1">
      <c r="A149" s="1098">
        <v>147.0</v>
      </c>
      <c r="B149" s="1371">
        <v>466717.0</v>
      </c>
      <c r="C149" s="1372" t="s">
        <v>1688</v>
      </c>
      <c r="D149" s="1376" t="s">
        <v>1689</v>
      </c>
      <c r="E149" s="1376" t="s">
        <v>511</v>
      </c>
      <c r="F149" s="1376" t="s">
        <v>663</v>
      </c>
      <c r="G149" s="1376" t="s">
        <v>790</v>
      </c>
      <c r="H149" s="1372" t="s">
        <v>1155</v>
      </c>
      <c r="I149" s="1100" t="str">
        <f t="shared" si="23"/>
        <v>#REF!</v>
      </c>
      <c r="J149" s="413">
        <v>11.0</v>
      </c>
      <c r="K149" s="1120">
        <v>2024.0</v>
      </c>
      <c r="L149" s="1373">
        <v>45597.0</v>
      </c>
      <c r="M149" s="1374">
        <v>45626.0</v>
      </c>
      <c r="N149" s="1340">
        <v>21.0</v>
      </c>
      <c r="O149" s="1084">
        <f t="shared" si="2"/>
        <v>1</v>
      </c>
      <c r="P149" s="231" t="str">
        <f t="shared" si="16"/>
        <v>#REF!</v>
      </c>
      <c r="Q149" s="1103">
        <v>1.24</v>
      </c>
      <c r="R149" s="1113"/>
      <c r="S149" s="1371" t="s">
        <v>525</v>
      </c>
      <c r="T149" s="1396" t="s">
        <v>2164</v>
      </c>
      <c r="U149" s="1084">
        <f t="shared" si="26"/>
        <v>1.24</v>
      </c>
      <c r="V149" s="1102" t="str">
        <f t="shared" si="5"/>
        <v>#REF!</v>
      </c>
      <c r="W149" s="1103">
        <f t="shared" si="27"/>
        <v>1.24</v>
      </c>
      <c r="X149" s="1103" t="str">
        <f t="shared" si="24"/>
        <v>#REF!</v>
      </c>
      <c r="Y149" s="1103">
        <f t="shared" si="8"/>
        <v>1</v>
      </c>
      <c r="Z149" s="1104" t="str">
        <f t="shared" si="9"/>
        <v>#REF!</v>
      </c>
      <c r="AA149" s="1156" t="str">
        <f t="shared" si="17"/>
        <v>#REF!</v>
      </c>
      <c r="AB149" s="1156" t="str">
        <f t="shared" si="18"/>
        <v>#REF!</v>
      </c>
      <c r="AC149" s="1157" t="str">
        <f t="shared" si="19"/>
        <v>#REF!</v>
      </c>
      <c r="AD149" s="1157" t="str">
        <f t="shared" si="13"/>
        <v>#REF!</v>
      </c>
      <c r="AE149" s="1157" t="str">
        <f t="shared" si="14"/>
        <v>#REF!</v>
      </c>
      <c r="AF149" s="1106"/>
      <c r="AG149" s="600"/>
      <c r="AH149" s="1090">
        <f t="shared" si="15"/>
        <v>21</v>
      </c>
      <c r="AI149" s="1117"/>
    </row>
    <row r="150" ht="15.0" customHeight="1">
      <c r="A150" s="1107">
        <v>148.0</v>
      </c>
      <c r="B150" s="1371">
        <v>466997.0</v>
      </c>
      <c r="C150" s="1372" t="s">
        <v>1692</v>
      </c>
      <c r="D150" s="1376" t="s">
        <v>1693</v>
      </c>
      <c r="E150" s="1376" t="s">
        <v>511</v>
      </c>
      <c r="F150" s="1376" t="s">
        <v>564</v>
      </c>
      <c r="G150" s="1376" t="s">
        <v>790</v>
      </c>
      <c r="H150" s="1376" t="s">
        <v>565</v>
      </c>
      <c r="I150" s="1100" t="str">
        <f t="shared" si="23"/>
        <v>#REF!</v>
      </c>
      <c r="J150" s="413">
        <v>11.0</v>
      </c>
      <c r="K150" s="217">
        <v>2024.0</v>
      </c>
      <c r="L150" s="1373">
        <v>45597.0</v>
      </c>
      <c r="M150" s="1374">
        <v>45603.0</v>
      </c>
      <c r="N150" s="1340">
        <v>5.0</v>
      </c>
      <c r="O150" s="1084">
        <f t="shared" si="2"/>
        <v>0.2380952381</v>
      </c>
      <c r="P150" s="231" t="str">
        <f t="shared" si="16"/>
        <v>#REF!</v>
      </c>
      <c r="Q150" s="1103">
        <v>0.336</v>
      </c>
      <c r="R150" s="1084"/>
      <c r="S150" s="1371" t="s">
        <v>525</v>
      </c>
      <c r="T150" s="1396" t="s">
        <v>2164</v>
      </c>
      <c r="U150" s="1084">
        <f t="shared" si="26"/>
        <v>0.336</v>
      </c>
      <c r="V150" s="1102" t="str">
        <f t="shared" si="5"/>
        <v>#REF!</v>
      </c>
      <c r="W150" s="1102" t="str">
        <f t="shared" ref="W150:W203" si="28">ROUND(SUMIF($B:$B,B150,U:U),3)</f>
        <v>#REF!</v>
      </c>
      <c r="X150" s="1102" t="str">
        <f t="shared" si="24"/>
        <v>#REF!</v>
      </c>
      <c r="Y150" s="1103">
        <f t="shared" si="8"/>
        <v>1</v>
      </c>
      <c r="Z150" s="1104" t="str">
        <f t="shared" si="9"/>
        <v>#REF!</v>
      </c>
      <c r="AA150" s="1156" t="str">
        <f t="shared" si="17"/>
        <v>#REF!</v>
      </c>
      <c r="AB150" s="1085" t="str">
        <f t="shared" si="18"/>
        <v>#REF!</v>
      </c>
      <c r="AC150" s="1105" t="str">
        <f t="shared" si="19"/>
        <v>#REF!</v>
      </c>
      <c r="AD150" s="1105" t="str">
        <f t="shared" si="13"/>
        <v>#REF!</v>
      </c>
      <c r="AE150" s="1105" t="str">
        <f t="shared" si="14"/>
        <v>#REF!</v>
      </c>
      <c r="AF150" s="270"/>
      <c r="AG150" s="1079"/>
      <c r="AH150" s="1090">
        <f t="shared" si="15"/>
        <v>21</v>
      </c>
      <c r="AI150" s="1090"/>
    </row>
    <row r="151" ht="15.0" customHeight="1">
      <c r="A151" s="1098">
        <v>149.0</v>
      </c>
      <c r="B151" s="1371">
        <v>466997.0</v>
      </c>
      <c r="C151" s="1372" t="s">
        <v>1692</v>
      </c>
      <c r="D151" s="1376" t="s">
        <v>1693</v>
      </c>
      <c r="E151" s="1376" t="s">
        <v>511</v>
      </c>
      <c r="F151" s="1376" t="s">
        <v>564</v>
      </c>
      <c r="G151" s="1376" t="s">
        <v>790</v>
      </c>
      <c r="H151" s="1376" t="s">
        <v>565</v>
      </c>
      <c r="I151" s="1100" t="str">
        <f t="shared" si="23"/>
        <v>#REF!</v>
      </c>
      <c r="J151" s="413">
        <v>11.0</v>
      </c>
      <c r="K151" s="217">
        <v>2024.0</v>
      </c>
      <c r="L151" s="1373">
        <v>45604.0</v>
      </c>
      <c r="M151" s="1374">
        <v>45626.0</v>
      </c>
      <c r="N151" s="1340">
        <v>16.0</v>
      </c>
      <c r="O151" s="1084">
        <f t="shared" si="2"/>
        <v>0.7619047619</v>
      </c>
      <c r="P151" s="231" t="str">
        <f t="shared" si="16"/>
        <v>#REF!</v>
      </c>
      <c r="Q151" s="1103" t="str">
        <f>P151</f>
        <v>#REF!</v>
      </c>
      <c r="R151" s="1084"/>
      <c r="S151" s="1371" t="s">
        <v>525</v>
      </c>
      <c r="T151" s="1396" t="s">
        <v>2164</v>
      </c>
      <c r="U151" s="1084" t="str">
        <f t="shared" si="26"/>
        <v>#REF!</v>
      </c>
      <c r="V151" s="1102" t="str">
        <f t="shared" si="5"/>
        <v>#REF!</v>
      </c>
      <c r="W151" s="1102" t="str">
        <f t="shared" si="28"/>
        <v>#REF!</v>
      </c>
      <c r="X151" s="1102" t="str">
        <f t="shared" si="24"/>
        <v>#REF!</v>
      </c>
      <c r="Y151" s="1103">
        <f t="shared" si="8"/>
        <v>1</v>
      </c>
      <c r="Z151" s="1104" t="str">
        <f t="shared" si="9"/>
        <v>#REF!</v>
      </c>
      <c r="AA151" s="1156" t="str">
        <f t="shared" si="17"/>
        <v>#REF!</v>
      </c>
      <c r="AB151" s="1085" t="str">
        <f t="shared" si="18"/>
        <v>#REF!</v>
      </c>
      <c r="AC151" s="1105" t="str">
        <f t="shared" si="19"/>
        <v>#REF!</v>
      </c>
      <c r="AD151" s="1105" t="str">
        <f t="shared" si="13"/>
        <v>#REF!</v>
      </c>
      <c r="AE151" s="1105" t="str">
        <f t="shared" si="14"/>
        <v>#REF!</v>
      </c>
      <c r="AF151" s="270"/>
      <c r="AG151" s="1079"/>
      <c r="AH151" s="1090">
        <f t="shared" si="15"/>
        <v>21</v>
      </c>
      <c r="AI151" s="1090"/>
    </row>
    <row r="152" ht="15.0" customHeight="1">
      <c r="A152" s="1107">
        <v>150.0</v>
      </c>
      <c r="B152" s="1371">
        <v>197760.0</v>
      </c>
      <c r="C152" s="1372" t="s">
        <v>876</v>
      </c>
      <c r="D152" s="1376" t="s">
        <v>1678</v>
      </c>
      <c r="E152" s="1376" t="s">
        <v>511</v>
      </c>
      <c r="F152" s="1376" t="s">
        <v>512</v>
      </c>
      <c r="G152" s="1376" t="s">
        <v>893</v>
      </c>
      <c r="H152" s="1376" t="s">
        <v>514</v>
      </c>
      <c r="I152" s="1100" t="str">
        <f t="shared" si="23"/>
        <v>#REF!</v>
      </c>
      <c r="J152" s="413">
        <v>11.0</v>
      </c>
      <c r="K152" s="217">
        <v>2024.0</v>
      </c>
      <c r="L152" s="1373">
        <v>45597.0</v>
      </c>
      <c r="M152" s="1374">
        <v>45626.0</v>
      </c>
      <c r="N152" s="1340">
        <v>6.3</v>
      </c>
      <c r="O152" s="1084">
        <f t="shared" si="2"/>
        <v>0.3</v>
      </c>
      <c r="P152" s="231" t="str">
        <f t="shared" si="16"/>
        <v>#REF!</v>
      </c>
      <c r="Q152" s="1103">
        <v>0.681</v>
      </c>
      <c r="R152" s="1084"/>
      <c r="S152" s="1371" t="s">
        <v>525</v>
      </c>
      <c r="T152" s="1396" t="s">
        <v>2164</v>
      </c>
      <c r="U152" s="1084">
        <f t="shared" si="26"/>
        <v>0.681</v>
      </c>
      <c r="V152" s="1102" t="str">
        <f t="shared" si="5"/>
        <v>#REF!</v>
      </c>
      <c r="W152" s="1102" t="str">
        <f t="shared" si="28"/>
        <v>#REF!</v>
      </c>
      <c r="X152" s="1102" t="str">
        <f t="shared" si="24"/>
        <v>#REF!</v>
      </c>
      <c r="Y152" s="1103">
        <f t="shared" si="8"/>
        <v>1</v>
      </c>
      <c r="Z152" s="1104" t="str">
        <f t="shared" si="9"/>
        <v>#REF!</v>
      </c>
      <c r="AA152" s="1085" t="str">
        <f t="shared" si="17"/>
        <v>#REF!</v>
      </c>
      <c r="AB152" s="1085" t="str">
        <f t="shared" si="18"/>
        <v>#REF!</v>
      </c>
      <c r="AC152" s="1105" t="str">
        <f t="shared" si="19"/>
        <v>#REF!</v>
      </c>
      <c r="AD152" s="1105" t="str">
        <f t="shared" si="13"/>
        <v>#REF!</v>
      </c>
      <c r="AE152" s="1105" t="str">
        <f t="shared" si="14"/>
        <v>#REF!</v>
      </c>
      <c r="AF152" s="270"/>
      <c r="AG152" s="1079"/>
      <c r="AH152" s="1090">
        <f t="shared" si="15"/>
        <v>21</v>
      </c>
      <c r="AI152" s="1090"/>
    </row>
    <row r="153" ht="15.0" customHeight="1">
      <c r="A153" s="1098">
        <v>151.0</v>
      </c>
      <c r="B153" s="1371">
        <v>468725.0</v>
      </c>
      <c r="C153" s="1372" t="s">
        <v>2273</v>
      </c>
      <c r="D153" s="1376" t="s">
        <v>2274</v>
      </c>
      <c r="E153" s="1376" t="s">
        <v>511</v>
      </c>
      <c r="F153" s="1376" t="s">
        <v>564</v>
      </c>
      <c r="G153" s="1376" t="s">
        <v>787</v>
      </c>
      <c r="H153" s="1376" t="s">
        <v>949</v>
      </c>
      <c r="I153" s="1100" t="str">
        <f t="shared" si="23"/>
        <v>#REF!</v>
      </c>
      <c r="J153" s="413">
        <v>11.0</v>
      </c>
      <c r="K153" s="217">
        <v>2024.0</v>
      </c>
      <c r="L153" s="1373">
        <v>45597.0</v>
      </c>
      <c r="M153" s="1374">
        <v>45626.0</v>
      </c>
      <c r="N153" s="1340">
        <v>14.7</v>
      </c>
      <c r="O153" s="1084">
        <f t="shared" si="2"/>
        <v>0.7</v>
      </c>
      <c r="P153" s="231" t="str">
        <f t="shared" si="16"/>
        <v>#REF!</v>
      </c>
      <c r="Q153" s="1103">
        <v>1.449</v>
      </c>
      <c r="R153" s="1084"/>
      <c r="S153" s="1371" t="s">
        <v>525</v>
      </c>
      <c r="T153" s="1396" t="s">
        <v>2164</v>
      </c>
      <c r="U153" s="1084">
        <f t="shared" si="26"/>
        <v>1.449</v>
      </c>
      <c r="V153" s="1102" t="str">
        <f t="shared" si="5"/>
        <v>#REF!</v>
      </c>
      <c r="W153" s="1102" t="str">
        <f t="shared" si="28"/>
        <v>#REF!</v>
      </c>
      <c r="X153" s="1102" t="str">
        <f t="shared" si="24"/>
        <v>#REF!</v>
      </c>
      <c r="Y153" s="1103">
        <f t="shared" si="8"/>
        <v>1</v>
      </c>
      <c r="Z153" s="1104" t="str">
        <f t="shared" si="9"/>
        <v>#REF!</v>
      </c>
      <c r="AA153" s="1085" t="str">
        <f t="shared" si="17"/>
        <v>#REF!</v>
      </c>
      <c r="AB153" s="1085" t="str">
        <f t="shared" si="18"/>
        <v>#REF!</v>
      </c>
      <c r="AC153" s="1105" t="str">
        <f t="shared" si="19"/>
        <v>#REF!</v>
      </c>
      <c r="AD153" s="1105" t="str">
        <f t="shared" si="13"/>
        <v>#REF!</v>
      </c>
      <c r="AE153" s="1105" t="str">
        <f t="shared" si="14"/>
        <v>#REF!</v>
      </c>
      <c r="AF153" s="270"/>
      <c r="AG153" s="1079"/>
      <c r="AH153" s="1090">
        <f t="shared" si="15"/>
        <v>21</v>
      </c>
      <c r="AI153" s="1090"/>
    </row>
    <row r="154" ht="15.0" customHeight="1">
      <c r="A154" s="1107">
        <v>152.0</v>
      </c>
      <c r="B154" s="1371">
        <v>469447.0</v>
      </c>
      <c r="C154" s="1372" t="s">
        <v>2275</v>
      </c>
      <c r="D154" s="1376" t="s">
        <v>2276</v>
      </c>
      <c r="E154" s="1376" t="s">
        <v>511</v>
      </c>
      <c r="F154" s="1376" t="s">
        <v>564</v>
      </c>
      <c r="G154" s="1376" t="s">
        <v>790</v>
      </c>
      <c r="H154" s="1376" t="s">
        <v>565</v>
      </c>
      <c r="I154" s="1100" t="str">
        <f t="shared" si="23"/>
        <v>#REF!</v>
      </c>
      <c r="J154" s="413">
        <v>11.0</v>
      </c>
      <c r="K154" s="217">
        <v>2024.0</v>
      </c>
      <c r="L154" s="1373">
        <v>45597.0</v>
      </c>
      <c r="M154" s="1374">
        <v>45626.0</v>
      </c>
      <c r="N154" s="1340">
        <v>21.0</v>
      </c>
      <c r="O154" s="1084">
        <f t="shared" si="2"/>
        <v>1</v>
      </c>
      <c r="P154" s="231" t="str">
        <f t="shared" si="16"/>
        <v>#REF!</v>
      </c>
      <c r="Q154" s="1103">
        <v>1.41</v>
      </c>
      <c r="R154" s="1084"/>
      <c r="S154" s="1371" t="s">
        <v>525</v>
      </c>
      <c r="T154" s="1396" t="s">
        <v>2164</v>
      </c>
      <c r="U154" s="1084">
        <f t="shared" si="26"/>
        <v>1.41</v>
      </c>
      <c r="V154" s="1102" t="str">
        <f t="shared" si="5"/>
        <v>#REF!</v>
      </c>
      <c r="W154" s="1102">
        <f t="shared" si="28"/>
        <v>1.41</v>
      </c>
      <c r="X154" s="1102" t="str">
        <f t="shared" si="24"/>
        <v>#REF!</v>
      </c>
      <c r="Y154" s="1103">
        <f t="shared" si="8"/>
        <v>1</v>
      </c>
      <c r="Z154" s="1104" t="str">
        <f t="shared" si="9"/>
        <v>#REF!</v>
      </c>
      <c r="AA154" s="1085" t="str">
        <f t="shared" si="17"/>
        <v>#REF!</v>
      </c>
      <c r="AB154" s="1085" t="str">
        <f t="shared" si="18"/>
        <v>#REF!</v>
      </c>
      <c r="AC154" s="1105" t="str">
        <f t="shared" si="19"/>
        <v>#REF!</v>
      </c>
      <c r="AD154" s="1105" t="str">
        <f t="shared" si="13"/>
        <v>#REF!</v>
      </c>
      <c r="AE154" s="1105" t="str">
        <f t="shared" si="14"/>
        <v>#REF!</v>
      </c>
      <c r="AF154" s="270"/>
      <c r="AG154" s="1079"/>
      <c r="AH154" s="1090">
        <f t="shared" si="15"/>
        <v>21</v>
      </c>
      <c r="AI154" s="1090"/>
    </row>
    <row r="155" ht="15.0" customHeight="1">
      <c r="A155" s="1098">
        <v>153.0</v>
      </c>
      <c r="B155" s="1371">
        <v>469949.0</v>
      </c>
      <c r="C155" s="1372" t="s">
        <v>2277</v>
      </c>
      <c r="D155" s="1376" t="s">
        <v>2278</v>
      </c>
      <c r="E155" s="1376" t="s">
        <v>511</v>
      </c>
      <c r="F155" s="1376" t="s">
        <v>512</v>
      </c>
      <c r="G155" s="1376" t="s">
        <v>790</v>
      </c>
      <c r="H155" s="1376" t="s">
        <v>531</v>
      </c>
      <c r="I155" s="1100" t="str">
        <f t="shared" si="23"/>
        <v>#REF!</v>
      </c>
      <c r="J155" s="413">
        <v>11.0</v>
      </c>
      <c r="K155" s="217">
        <v>2024.0</v>
      </c>
      <c r="L155" s="1373">
        <v>45597.0</v>
      </c>
      <c r="M155" s="1374">
        <v>45626.0</v>
      </c>
      <c r="N155" s="1340">
        <v>21.0</v>
      </c>
      <c r="O155" s="1084">
        <f t="shared" si="2"/>
        <v>1</v>
      </c>
      <c r="P155" s="231" t="str">
        <f t="shared" si="16"/>
        <v>#REF!</v>
      </c>
      <c r="Q155" s="1103">
        <v>1.24</v>
      </c>
      <c r="R155" s="1084"/>
      <c r="S155" s="1371" t="s">
        <v>525</v>
      </c>
      <c r="T155" s="1396" t="s">
        <v>2164</v>
      </c>
      <c r="U155" s="1084">
        <f t="shared" si="26"/>
        <v>1.24</v>
      </c>
      <c r="V155" s="1102" t="str">
        <f t="shared" si="5"/>
        <v>#REF!</v>
      </c>
      <c r="W155" s="1102">
        <f t="shared" si="28"/>
        <v>1.24</v>
      </c>
      <c r="X155" s="1102" t="str">
        <f t="shared" si="24"/>
        <v>#REF!</v>
      </c>
      <c r="Y155" s="1103">
        <f t="shared" si="8"/>
        <v>1</v>
      </c>
      <c r="Z155" s="1104" t="str">
        <f t="shared" si="9"/>
        <v>#REF!</v>
      </c>
      <c r="AA155" s="1085" t="str">
        <f t="shared" si="17"/>
        <v>#REF!</v>
      </c>
      <c r="AB155" s="1085" t="str">
        <f t="shared" si="18"/>
        <v>#REF!</v>
      </c>
      <c r="AC155" s="1105" t="str">
        <f t="shared" si="19"/>
        <v>#REF!</v>
      </c>
      <c r="AD155" s="1105" t="str">
        <f t="shared" si="13"/>
        <v>#REF!</v>
      </c>
      <c r="AE155" s="1105" t="str">
        <f t="shared" si="14"/>
        <v>#REF!</v>
      </c>
      <c r="AF155" s="270"/>
      <c r="AG155" s="1079"/>
      <c r="AH155" s="1090">
        <f t="shared" si="15"/>
        <v>21</v>
      </c>
      <c r="AI155" s="1090"/>
    </row>
    <row r="156" ht="15.0" customHeight="1">
      <c r="A156" s="1107">
        <v>154.0</v>
      </c>
      <c r="B156" s="1371">
        <v>451837.0</v>
      </c>
      <c r="C156" s="1372" t="s">
        <v>2307</v>
      </c>
      <c r="D156" s="1376" t="s">
        <v>2308</v>
      </c>
      <c r="E156" s="1376" t="s">
        <v>511</v>
      </c>
      <c r="F156" s="1376" t="s">
        <v>546</v>
      </c>
      <c r="G156" s="1376" t="s">
        <v>771</v>
      </c>
      <c r="H156" s="1376" t="s">
        <v>547</v>
      </c>
      <c r="I156" s="1100" t="str">
        <f t="shared" si="23"/>
        <v>#REF!</v>
      </c>
      <c r="J156" s="413">
        <v>11.0</v>
      </c>
      <c r="K156" s="217">
        <v>2024.0</v>
      </c>
      <c r="L156" s="1373">
        <v>45597.0</v>
      </c>
      <c r="M156" s="1374">
        <v>45603.0</v>
      </c>
      <c r="N156" s="1340">
        <v>5.0</v>
      </c>
      <c r="O156" s="1084">
        <f t="shared" si="2"/>
        <v>0.2380952381</v>
      </c>
      <c r="P156" s="231" t="str">
        <f t="shared" si="16"/>
        <v>#REF!</v>
      </c>
      <c r="Q156" s="1103">
        <v>0.336</v>
      </c>
      <c r="R156" s="1084"/>
      <c r="S156" s="1371" t="s">
        <v>525</v>
      </c>
      <c r="T156" s="1396" t="s">
        <v>2164</v>
      </c>
      <c r="U156" s="1084">
        <f t="shared" si="26"/>
        <v>0.336</v>
      </c>
      <c r="V156" s="1102" t="str">
        <f t="shared" si="5"/>
        <v>#REF!</v>
      </c>
      <c r="W156" s="1102">
        <f t="shared" si="28"/>
        <v>0.336</v>
      </c>
      <c r="X156" s="1102" t="str">
        <f t="shared" si="24"/>
        <v>#REF!</v>
      </c>
      <c r="Y156" s="1103">
        <f t="shared" si="8"/>
        <v>0.2380952381</v>
      </c>
      <c r="Z156" s="1104" t="str">
        <f t="shared" si="9"/>
        <v>#REF!</v>
      </c>
      <c r="AA156" s="1085" t="str">
        <f t="shared" si="17"/>
        <v>#REF!</v>
      </c>
      <c r="AB156" s="1085" t="str">
        <f t="shared" si="18"/>
        <v>#REF!</v>
      </c>
      <c r="AC156" s="1105" t="str">
        <f t="shared" si="19"/>
        <v>#REF!</v>
      </c>
      <c r="AD156" s="1105" t="str">
        <f t="shared" si="13"/>
        <v>#REF!</v>
      </c>
      <c r="AE156" s="1105" t="str">
        <f t="shared" si="14"/>
        <v>#REF!</v>
      </c>
      <c r="AF156" s="270"/>
      <c r="AG156" s="1079"/>
      <c r="AH156" s="1090">
        <f t="shared" si="15"/>
        <v>5</v>
      </c>
      <c r="AI156" s="1090"/>
    </row>
    <row r="157" ht="15.0" customHeight="1">
      <c r="A157" s="1098">
        <v>155.0</v>
      </c>
      <c r="B157" s="1371">
        <v>470259.0</v>
      </c>
      <c r="C157" s="1372" t="s">
        <v>2309</v>
      </c>
      <c r="D157" s="1376" t="s">
        <v>2310</v>
      </c>
      <c r="E157" s="1376" t="s">
        <v>511</v>
      </c>
      <c r="F157" s="1376" t="s">
        <v>546</v>
      </c>
      <c r="G157" s="1376" t="s">
        <v>790</v>
      </c>
      <c r="H157" s="1376" t="s">
        <v>616</v>
      </c>
      <c r="I157" s="1100" t="str">
        <f t="shared" si="23"/>
        <v>#REF!</v>
      </c>
      <c r="J157" s="413">
        <v>11.0</v>
      </c>
      <c r="K157" s="217">
        <v>2024.0</v>
      </c>
      <c r="L157" s="1373">
        <v>45597.0</v>
      </c>
      <c r="M157" s="1374">
        <v>45626.0</v>
      </c>
      <c r="N157" s="1340">
        <v>21.0</v>
      </c>
      <c r="O157" s="1084">
        <f t="shared" si="2"/>
        <v>1</v>
      </c>
      <c r="P157" s="231" t="str">
        <f t="shared" si="16"/>
        <v>#REF!</v>
      </c>
      <c r="Q157" s="1103">
        <v>1.19</v>
      </c>
      <c r="R157" s="1084"/>
      <c r="S157" s="1371" t="s">
        <v>525</v>
      </c>
      <c r="T157" s="1396" t="s">
        <v>2164</v>
      </c>
      <c r="U157" s="1084">
        <f t="shared" si="26"/>
        <v>1.19</v>
      </c>
      <c r="V157" s="1102" t="str">
        <f t="shared" si="5"/>
        <v>#REF!</v>
      </c>
      <c r="W157" s="1102">
        <f t="shared" si="28"/>
        <v>1.19</v>
      </c>
      <c r="X157" s="1102" t="str">
        <f t="shared" si="24"/>
        <v>#REF!</v>
      </c>
      <c r="Y157" s="1103">
        <f t="shared" si="8"/>
        <v>1</v>
      </c>
      <c r="Z157" s="1104" t="str">
        <f t="shared" si="9"/>
        <v>#REF!</v>
      </c>
      <c r="AA157" s="1085" t="str">
        <f t="shared" si="17"/>
        <v>#REF!</v>
      </c>
      <c r="AB157" s="1085" t="str">
        <f t="shared" si="18"/>
        <v>#REF!</v>
      </c>
      <c r="AC157" s="1105" t="str">
        <f t="shared" si="19"/>
        <v>#REF!</v>
      </c>
      <c r="AD157" s="1105" t="str">
        <f t="shared" si="13"/>
        <v>#REF!</v>
      </c>
      <c r="AE157" s="1105" t="str">
        <f t="shared" si="14"/>
        <v>#REF!</v>
      </c>
      <c r="AF157" s="270"/>
      <c r="AG157" s="1079"/>
      <c r="AH157" s="1090">
        <f t="shared" si="15"/>
        <v>21</v>
      </c>
      <c r="AI157" s="1090"/>
    </row>
    <row r="158" ht="15.0" customHeight="1">
      <c r="A158" s="1107">
        <v>156.0</v>
      </c>
      <c r="B158" s="1371">
        <v>470253.0</v>
      </c>
      <c r="C158" s="1372" t="s">
        <v>2297</v>
      </c>
      <c r="D158" s="1376" t="s">
        <v>2298</v>
      </c>
      <c r="E158" s="1376" t="s">
        <v>511</v>
      </c>
      <c r="F158" s="1376" t="s">
        <v>512</v>
      </c>
      <c r="G158" s="1376" t="s">
        <v>665</v>
      </c>
      <c r="H158" s="1376" t="s">
        <v>580</v>
      </c>
      <c r="I158" s="1100" t="str">
        <f t="shared" si="23"/>
        <v>#REF!</v>
      </c>
      <c r="J158" s="413">
        <v>11.0</v>
      </c>
      <c r="K158" s="217">
        <v>2024.0</v>
      </c>
      <c r="L158" s="1373">
        <v>45597.0</v>
      </c>
      <c r="M158" s="1374">
        <v>45626.0</v>
      </c>
      <c r="N158" s="1340">
        <v>21.0</v>
      </c>
      <c r="O158" s="1084">
        <f t="shared" si="2"/>
        <v>1</v>
      </c>
      <c r="P158" s="231" t="str">
        <f t="shared" si="16"/>
        <v>#REF!</v>
      </c>
      <c r="Q158" s="1103">
        <v>1.0</v>
      </c>
      <c r="R158" s="1084"/>
      <c r="S158" s="1371" t="s">
        <v>525</v>
      </c>
      <c r="T158" s="1396" t="s">
        <v>2164</v>
      </c>
      <c r="U158" s="1084">
        <f t="shared" si="26"/>
        <v>1</v>
      </c>
      <c r="V158" s="1102" t="str">
        <f t="shared" si="5"/>
        <v>#REF!</v>
      </c>
      <c r="W158" s="1102">
        <f t="shared" si="28"/>
        <v>1</v>
      </c>
      <c r="X158" s="1102" t="str">
        <f t="shared" si="24"/>
        <v>#REF!</v>
      </c>
      <c r="Y158" s="1103">
        <f t="shared" si="8"/>
        <v>1</v>
      </c>
      <c r="Z158" s="1104" t="str">
        <f t="shared" si="9"/>
        <v>#REF!</v>
      </c>
      <c r="AA158" s="1085" t="str">
        <f t="shared" si="17"/>
        <v>#REF!</v>
      </c>
      <c r="AB158" s="1085" t="str">
        <f t="shared" si="18"/>
        <v>#REF!</v>
      </c>
      <c r="AC158" s="1105" t="str">
        <f t="shared" si="19"/>
        <v>#REF!</v>
      </c>
      <c r="AD158" s="1105" t="str">
        <f t="shared" si="13"/>
        <v>#REF!</v>
      </c>
      <c r="AE158" s="1105" t="str">
        <f t="shared" si="14"/>
        <v>#REF!</v>
      </c>
      <c r="AF158" s="270"/>
      <c r="AG158" s="1079"/>
      <c r="AH158" s="1090">
        <f t="shared" si="15"/>
        <v>21</v>
      </c>
      <c r="AI158" s="1090"/>
    </row>
    <row r="159" ht="15.0" customHeight="1">
      <c r="A159" s="1098">
        <v>157.0</v>
      </c>
      <c r="B159" s="1371">
        <v>470933.0</v>
      </c>
      <c r="C159" s="1372" t="s">
        <v>2311</v>
      </c>
      <c r="D159" s="1376" t="s">
        <v>2312</v>
      </c>
      <c r="E159" s="1376" t="s">
        <v>511</v>
      </c>
      <c r="F159" s="1376" t="s">
        <v>546</v>
      </c>
      <c r="G159" s="1376" t="s">
        <v>665</v>
      </c>
      <c r="H159" s="1376" t="s">
        <v>556</v>
      </c>
      <c r="I159" s="1100" t="str">
        <f t="shared" si="23"/>
        <v>#REF!</v>
      </c>
      <c r="J159" s="413">
        <v>11.0</v>
      </c>
      <c r="K159" s="217">
        <v>2024.0</v>
      </c>
      <c r="L159" s="1373">
        <v>45597.0</v>
      </c>
      <c r="M159" s="1374">
        <v>45626.0</v>
      </c>
      <c r="N159" s="1340">
        <v>21.0</v>
      </c>
      <c r="O159" s="1084">
        <f t="shared" si="2"/>
        <v>1</v>
      </c>
      <c r="P159" s="231" t="str">
        <f t="shared" si="16"/>
        <v>#REF!</v>
      </c>
      <c r="Q159" s="1103">
        <v>0.86</v>
      </c>
      <c r="R159" s="1084"/>
      <c r="S159" s="1371" t="s">
        <v>525</v>
      </c>
      <c r="T159" s="1396" t="s">
        <v>2164</v>
      </c>
      <c r="U159" s="1084">
        <f t="shared" si="26"/>
        <v>0.86</v>
      </c>
      <c r="V159" s="1102" t="str">
        <f t="shared" si="5"/>
        <v>#REF!</v>
      </c>
      <c r="W159" s="1102">
        <f t="shared" si="28"/>
        <v>0.86</v>
      </c>
      <c r="X159" s="1102" t="str">
        <f t="shared" si="24"/>
        <v>#REF!</v>
      </c>
      <c r="Y159" s="1103">
        <f t="shared" si="8"/>
        <v>1</v>
      </c>
      <c r="Z159" s="1104" t="str">
        <f t="shared" si="9"/>
        <v>#REF!</v>
      </c>
      <c r="AA159" s="1085" t="str">
        <f t="shared" si="17"/>
        <v>#REF!</v>
      </c>
      <c r="AB159" s="1085" t="str">
        <f t="shared" si="18"/>
        <v>#REF!</v>
      </c>
      <c r="AC159" s="1105" t="str">
        <f t="shared" si="19"/>
        <v>#REF!</v>
      </c>
      <c r="AD159" s="1105" t="str">
        <f t="shared" si="13"/>
        <v>#REF!</v>
      </c>
      <c r="AE159" s="1105" t="str">
        <f t="shared" si="14"/>
        <v>#REF!</v>
      </c>
      <c r="AF159" s="270"/>
      <c r="AG159" s="1079"/>
      <c r="AH159" s="1090">
        <f t="shared" si="15"/>
        <v>21</v>
      </c>
      <c r="AI159" s="1090"/>
    </row>
    <row r="160" ht="15.0" customHeight="1">
      <c r="A160" s="1107">
        <v>158.0</v>
      </c>
      <c r="B160" s="1371">
        <v>471895.0</v>
      </c>
      <c r="C160" s="1372" t="s">
        <v>2362</v>
      </c>
      <c r="D160" s="1376" t="s">
        <v>2363</v>
      </c>
      <c r="E160" s="1376" t="s">
        <v>511</v>
      </c>
      <c r="F160" s="1376" t="s">
        <v>546</v>
      </c>
      <c r="G160" s="1376" t="s">
        <v>790</v>
      </c>
      <c r="H160" s="1376" t="s">
        <v>616</v>
      </c>
      <c r="I160" s="1100" t="str">
        <f t="shared" si="23"/>
        <v>#REF!</v>
      </c>
      <c r="J160" s="413">
        <v>11.0</v>
      </c>
      <c r="K160" s="217">
        <v>2024.0</v>
      </c>
      <c r="L160" s="1373">
        <v>45608.0</v>
      </c>
      <c r="M160" s="1374">
        <v>45626.0</v>
      </c>
      <c r="N160" s="1340">
        <v>14.0</v>
      </c>
      <c r="O160" s="1084">
        <f t="shared" si="2"/>
        <v>0.6666666667</v>
      </c>
      <c r="P160" s="231" t="str">
        <f t="shared" si="16"/>
        <v>#REF!</v>
      </c>
      <c r="Q160" s="1103">
        <v>0.793</v>
      </c>
      <c r="R160" s="1084"/>
      <c r="S160" s="1371" t="s">
        <v>525</v>
      </c>
      <c r="T160" s="1396" t="s">
        <v>2164</v>
      </c>
      <c r="U160" s="1084">
        <f t="shared" si="26"/>
        <v>0.793</v>
      </c>
      <c r="V160" s="1102" t="str">
        <f t="shared" si="5"/>
        <v>#REF!</v>
      </c>
      <c r="W160" s="1102">
        <f t="shared" si="28"/>
        <v>0.793</v>
      </c>
      <c r="X160" s="1102" t="str">
        <f t="shared" si="24"/>
        <v>#REF!</v>
      </c>
      <c r="Y160" s="1103">
        <f t="shared" si="8"/>
        <v>0.6666666667</v>
      </c>
      <c r="Z160" s="1104" t="str">
        <f t="shared" si="9"/>
        <v>#REF!</v>
      </c>
      <c r="AA160" s="1085" t="str">
        <f t="shared" si="17"/>
        <v>#REF!</v>
      </c>
      <c r="AB160" s="1085" t="str">
        <f t="shared" si="18"/>
        <v>#REF!</v>
      </c>
      <c r="AC160" s="1105" t="str">
        <f t="shared" si="19"/>
        <v>#REF!</v>
      </c>
      <c r="AD160" s="1105" t="str">
        <f t="shared" si="13"/>
        <v>#REF!</v>
      </c>
      <c r="AE160" s="1105" t="str">
        <f t="shared" si="14"/>
        <v>#REF!</v>
      </c>
      <c r="AF160" s="270"/>
      <c r="AG160" s="1079"/>
      <c r="AH160" s="1090">
        <f t="shared" si="15"/>
        <v>14</v>
      </c>
      <c r="AI160" s="1090"/>
    </row>
    <row r="161" ht="15.0" customHeight="1">
      <c r="A161" s="1098">
        <v>159.0</v>
      </c>
      <c r="B161" s="1371">
        <v>471911.0</v>
      </c>
      <c r="C161" s="1372" t="s">
        <v>2346</v>
      </c>
      <c r="D161" s="1376" t="s">
        <v>2347</v>
      </c>
      <c r="E161" s="1376" t="s">
        <v>511</v>
      </c>
      <c r="F161" s="1376" t="s">
        <v>512</v>
      </c>
      <c r="G161" s="1376" t="s">
        <v>790</v>
      </c>
      <c r="H161" s="1376" t="s">
        <v>531</v>
      </c>
      <c r="I161" s="1100" t="str">
        <f t="shared" si="23"/>
        <v>#REF!</v>
      </c>
      <c r="J161" s="413">
        <v>11.0</v>
      </c>
      <c r="K161" s="217">
        <v>2024.0</v>
      </c>
      <c r="L161" s="1373">
        <v>45611.0</v>
      </c>
      <c r="M161" s="1374">
        <v>45626.0</v>
      </c>
      <c r="N161" s="1340">
        <v>11.0</v>
      </c>
      <c r="O161" s="1084">
        <f t="shared" si="2"/>
        <v>0.5238095238</v>
      </c>
      <c r="P161" s="231" t="str">
        <f t="shared" si="16"/>
        <v>#REF!</v>
      </c>
      <c r="Q161" s="1103">
        <v>0.65</v>
      </c>
      <c r="R161" s="1084"/>
      <c r="S161" s="1371" t="s">
        <v>525</v>
      </c>
      <c r="T161" s="1396" t="s">
        <v>2164</v>
      </c>
      <c r="U161" s="1084">
        <f t="shared" si="26"/>
        <v>0.65</v>
      </c>
      <c r="V161" s="1102" t="str">
        <f t="shared" si="5"/>
        <v>#REF!</v>
      </c>
      <c r="W161" s="1102" t="str">
        <f t="shared" si="28"/>
        <v>#REF!</v>
      </c>
      <c r="X161" s="1102" t="str">
        <f t="shared" si="24"/>
        <v>#REF!</v>
      </c>
      <c r="Y161" s="1103">
        <f t="shared" si="8"/>
        <v>0.619047619</v>
      </c>
      <c r="Z161" s="1104" t="str">
        <f t="shared" si="9"/>
        <v>#REF!</v>
      </c>
      <c r="AA161" s="1085" t="str">
        <f t="shared" si="17"/>
        <v>#REF!</v>
      </c>
      <c r="AB161" s="1085" t="str">
        <f t="shared" si="18"/>
        <v>#REF!</v>
      </c>
      <c r="AC161" s="1105" t="str">
        <f t="shared" si="19"/>
        <v>#REF!</v>
      </c>
      <c r="AD161" s="1105" t="str">
        <f t="shared" si="13"/>
        <v>#REF!</v>
      </c>
      <c r="AE161" s="1105" t="str">
        <f t="shared" si="14"/>
        <v>#REF!</v>
      </c>
      <c r="AF161" s="270"/>
      <c r="AG161" s="1079"/>
      <c r="AH161" s="1090">
        <f t="shared" si="15"/>
        <v>13</v>
      </c>
      <c r="AI161" s="1090"/>
    </row>
    <row r="162" ht="15.0" customHeight="1">
      <c r="A162" s="1107">
        <v>160.0</v>
      </c>
      <c r="B162" s="1367">
        <v>453001.0</v>
      </c>
      <c r="C162" s="1368" t="s">
        <v>1053</v>
      </c>
      <c r="D162" s="1377" t="s">
        <v>1512</v>
      </c>
      <c r="E162" s="1377" t="s">
        <v>511</v>
      </c>
      <c r="F162" s="1377" t="s">
        <v>512</v>
      </c>
      <c r="G162" s="1377" t="s">
        <v>771</v>
      </c>
      <c r="H162" s="1377" t="s">
        <v>541</v>
      </c>
      <c r="I162" s="1100" t="str">
        <f t="shared" si="23"/>
        <v>#REF!</v>
      </c>
      <c r="J162" s="413">
        <v>11.0</v>
      </c>
      <c r="K162" s="217">
        <v>2024.0</v>
      </c>
      <c r="L162" s="1369">
        <v>45597.0</v>
      </c>
      <c r="M162" s="1370">
        <v>45626.0</v>
      </c>
      <c r="N162" s="1339">
        <v>21.0</v>
      </c>
      <c r="O162" s="1084">
        <f t="shared" si="2"/>
        <v>1</v>
      </c>
      <c r="P162" s="231">
        <f t="shared" si="16"/>
        <v>1</v>
      </c>
      <c r="Q162" s="1103">
        <f t="shared" ref="Q162:Q203" si="29">P162</f>
        <v>1</v>
      </c>
      <c r="R162" s="1084"/>
      <c r="S162" s="1367" t="s">
        <v>517</v>
      </c>
      <c r="T162" s="1372" t="s">
        <v>2285</v>
      </c>
      <c r="U162" s="1084">
        <f t="shared" si="26"/>
        <v>1</v>
      </c>
      <c r="V162" s="1102">
        <f t="shared" si="5"/>
        <v>1</v>
      </c>
      <c r="W162" s="1102">
        <f t="shared" si="28"/>
        <v>1</v>
      </c>
      <c r="X162" s="1102">
        <f t="shared" si="24"/>
        <v>1</v>
      </c>
      <c r="Y162" s="1103">
        <f t="shared" si="8"/>
        <v>1</v>
      </c>
      <c r="Z162" s="1104" t="str">
        <f t="shared" si="9"/>
        <v>#REF!</v>
      </c>
      <c r="AA162" s="1085" t="str">
        <f t="shared" si="17"/>
        <v>#REF!</v>
      </c>
      <c r="AB162" s="1085" t="str">
        <f t="shared" si="18"/>
        <v>#REF!</v>
      </c>
      <c r="AC162" s="1105">
        <f t="shared" si="19"/>
        <v>0</v>
      </c>
      <c r="AD162" s="1105" t="str">
        <f t="shared" si="13"/>
        <v>#REF!</v>
      </c>
      <c r="AE162" s="1105" t="str">
        <f t="shared" si="14"/>
        <v>#REF!</v>
      </c>
      <c r="AF162" s="270"/>
      <c r="AG162" s="1079"/>
      <c r="AH162" s="1090">
        <f t="shared" si="15"/>
        <v>21</v>
      </c>
      <c r="AI162" s="1090"/>
    </row>
    <row r="163" ht="15.0" customHeight="1">
      <c r="A163" s="1098">
        <v>161.0</v>
      </c>
      <c r="B163" s="1367">
        <v>281844.0</v>
      </c>
      <c r="C163" s="1368" t="s">
        <v>1066</v>
      </c>
      <c r="D163" s="1368" t="s">
        <v>1498</v>
      </c>
      <c r="E163" s="1377" t="s">
        <v>511</v>
      </c>
      <c r="F163" s="1377" t="s">
        <v>512</v>
      </c>
      <c r="G163" s="1377" t="s">
        <v>771</v>
      </c>
      <c r="H163" s="1368" t="s">
        <v>541</v>
      </c>
      <c r="I163" s="1100" t="str">
        <f t="shared" si="23"/>
        <v>#REF!</v>
      </c>
      <c r="J163" s="413">
        <v>11.0</v>
      </c>
      <c r="K163" s="270">
        <v>2024.0</v>
      </c>
      <c r="L163" s="1369">
        <v>45597.0</v>
      </c>
      <c r="M163" s="1370">
        <v>45626.0</v>
      </c>
      <c r="N163" s="1339">
        <v>21.0</v>
      </c>
      <c r="O163" s="1084">
        <f t="shared" si="2"/>
        <v>1</v>
      </c>
      <c r="P163" s="231">
        <f t="shared" si="16"/>
        <v>1</v>
      </c>
      <c r="Q163" s="1103">
        <f t="shared" si="29"/>
        <v>1</v>
      </c>
      <c r="R163" s="490"/>
      <c r="S163" s="1367" t="s">
        <v>517</v>
      </c>
      <c r="T163" s="1368" t="s">
        <v>2283</v>
      </c>
      <c r="U163" s="490">
        <f t="shared" si="26"/>
        <v>1</v>
      </c>
      <c r="V163" s="1102">
        <f t="shared" si="5"/>
        <v>1</v>
      </c>
      <c r="W163" s="1102">
        <f t="shared" si="28"/>
        <v>1</v>
      </c>
      <c r="X163" s="1102">
        <f t="shared" si="24"/>
        <v>1</v>
      </c>
      <c r="Y163" s="1103">
        <f t="shared" si="8"/>
        <v>1</v>
      </c>
      <c r="Z163" s="1104" t="str">
        <f t="shared" si="9"/>
        <v>#REF!</v>
      </c>
      <c r="AA163" s="1085" t="str">
        <f t="shared" si="17"/>
        <v>#REF!</v>
      </c>
      <c r="AB163" s="1085" t="str">
        <f t="shared" si="18"/>
        <v>#REF!</v>
      </c>
      <c r="AC163" s="1105">
        <f t="shared" si="19"/>
        <v>0</v>
      </c>
      <c r="AD163" s="1105" t="str">
        <f t="shared" si="13"/>
        <v>#REF!</v>
      </c>
      <c r="AE163" s="1105" t="str">
        <f t="shared" si="14"/>
        <v>#REF!</v>
      </c>
      <c r="AF163" s="232"/>
      <c r="AG163" s="1079"/>
      <c r="AH163" s="1090">
        <f t="shared" si="15"/>
        <v>21</v>
      </c>
      <c r="AI163" s="1090"/>
    </row>
    <row r="164" ht="15.0" customHeight="1">
      <c r="A164" s="1107">
        <v>162.0</v>
      </c>
      <c r="B164" s="1371">
        <v>452021.0</v>
      </c>
      <c r="C164" s="1372" t="s">
        <v>1059</v>
      </c>
      <c r="D164" s="1372" t="s">
        <v>1509</v>
      </c>
      <c r="E164" s="1376" t="s">
        <v>511</v>
      </c>
      <c r="F164" s="1376" t="s">
        <v>512</v>
      </c>
      <c r="G164" s="1372" t="s">
        <v>790</v>
      </c>
      <c r="H164" s="1376" t="s">
        <v>531</v>
      </c>
      <c r="I164" s="1100" t="str">
        <f t="shared" si="23"/>
        <v>#REF!</v>
      </c>
      <c r="J164" s="413">
        <v>11.0</v>
      </c>
      <c r="K164" s="270">
        <v>2024.0</v>
      </c>
      <c r="L164" s="1373">
        <v>45597.0</v>
      </c>
      <c r="M164" s="1374">
        <v>45626.0</v>
      </c>
      <c r="N164" s="1340">
        <v>21.0</v>
      </c>
      <c r="O164" s="1084">
        <f t="shared" si="2"/>
        <v>1</v>
      </c>
      <c r="P164" s="231">
        <f t="shared" si="16"/>
        <v>1</v>
      </c>
      <c r="Q164" s="1103">
        <f t="shared" si="29"/>
        <v>1</v>
      </c>
      <c r="R164" s="490"/>
      <c r="S164" s="1371" t="s">
        <v>517</v>
      </c>
      <c r="T164" s="1372" t="s">
        <v>2283</v>
      </c>
      <c r="U164" s="490">
        <f t="shared" si="26"/>
        <v>1</v>
      </c>
      <c r="V164" s="1102">
        <f t="shared" si="5"/>
        <v>1</v>
      </c>
      <c r="W164" s="1102">
        <f t="shared" si="28"/>
        <v>1</v>
      </c>
      <c r="X164" s="1102">
        <f t="shared" si="24"/>
        <v>1</v>
      </c>
      <c r="Y164" s="1103">
        <f t="shared" si="8"/>
        <v>1</v>
      </c>
      <c r="Z164" s="1104" t="str">
        <f t="shared" si="9"/>
        <v>#REF!</v>
      </c>
      <c r="AA164" s="1085" t="str">
        <f t="shared" si="17"/>
        <v>#REF!</v>
      </c>
      <c r="AB164" s="1085" t="str">
        <f t="shared" si="18"/>
        <v>#REF!</v>
      </c>
      <c r="AC164" s="1105">
        <f t="shared" si="19"/>
        <v>0</v>
      </c>
      <c r="AD164" s="1105" t="str">
        <f t="shared" si="13"/>
        <v>#REF!</v>
      </c>
      <c r="AE164" s="1105" t="str">
        <f t="shared" si="14"/>
        <v>#REF!</v>
      </c>
      <c r="AF164" s="232"/>
      <c r="AG164" s="1079"/>
      <c r="AH164" s="1090">
        <f t="shared" si="15"/>
        <v>21</v>
      </c>
      <c r="AI164" s="1090"/>
    </row>
    <row r="165" ht="15.0" customHeight="1">
      <c r="A165" s="1098">
        <v>163.0</v>
      </c>
      <c r="B165" s="1371">
        <v>437933.0</v>
      </c>
      <c r="C165" s="1372" t="s">
        <v>1062</v>
      </c>
      <c r="D165" s="1372" t="s">
        <v>1508</v>
      </c>
      <c r="E165" s="1376" t="s">
        <v>511</v>
      </c>
      <c r="F165" s="1376" t="s">
        <v>546</v>
      </c>
      <c r="G165" s="1372" t="s">
        <v>665</v>
      </c>
      <c r="H165" s="1376" t="s">
        <v>556</v>
      </c>
      <c r="I165" s="1100" t="str">
        <f t="shared" si="23"/>
        <v>#REF!</v>
      </c>
      <c r="J165" s="413">
        <v>11.0</v>
      </c>
      <c r="K165" s="270">
        <v>2024.0</v>
      </c>
      <c r="L165" s="1373">
        <v>45597.0</v>
      </c>
      <c r="M165" s="1374">
        <v>45626.0</v>
      </c>
      <c r="N165" s="1340">
        <v>18.0</v>
      </c>
      <c r="O165" s="1084">
        <f t="shared" si="2"/>
        <v>0.8571428571</v>
      </c>
      <c r="P165" s="231">
        <f t="shared" si="16"/>
        <v>0.857</v>
      </c>
      <c r="Q165" s="1103">
        <f t="shared" si="29"/>
        <v>0.857</v>
      </c>
      <c r="R165" s="490"/>
      <c r="S165" s="1371" t="s">
        <v>517</v>
      </c>
      <c r="T165" s="1372" t="s">
        <v>2283</v>
      </c>
      <c r="U165" s="490">
        <f t="shared" si="26"/>
        <v>0.857</v>
      </c>
      <c r="V165" s="1102">
        <f t="shared" si="5"/>
        <v>0.857</v>
      </c>
      <c r="W165" s="1102">
        <f t="shared" si="28"/>
        <v>0.857</v>
      </c>
      <c r="X165" s="1102">
        <f t="shared" si="24"/>
        <v>1</v>
      </c>
      <c r="Y165" s="1103">
        <f t="shared" si="8"/>
        <v>0.8571428571</v>
      </c>
      <c r="Z165" s="1104" t="str">
        <f t="shared" si="9"/>
        <v>#REF!</v>
      </c>
      <c r="AA165" s="1085" t="str">
        <f t="shared" si="17"/>
        <v>#REF!</v>
      </c>
      <c r="AB165" s="1085" t="str">
        <f t="shared" si="18"/>
        <v>#REF!</v>
      </c>
      <c r="AC165" s="1105">
        <f t="shared" si="19"/>
        <v>0</v>
      </c>
      <c r="AD165" s="1105" t="str">
        <f t="shared" si="13"/>
        <v>#REF!</v>
      </c>
      <c r="AE165" s="1105" t="str">
        <f t="shared" si="14"/>
        <v>#REF!</v>
      </c>
      <c r="AF165" s="232"/>
      <c r="AG165" s="1079"/>
      <c r="AH165" s="1090">
        <f t="shared" si="15"/>
        <v>18</v>
      </c>
      <c r="AI165" s="1090"/>
    </row>
    <row r="166" ht="15.0" customHeight="1">
      <c r="A166" s="1107">
        <v>164.0</v>
      </c>
      <c r="B166" s="1371">
        <v>452887.0</v>
      </c>
      <c r="C166" s="1372" t="s">
        <v>1046</v>
      </c>
      <c r="D166" s="1372" t="s">
        <v>1511</v>
      </c>
      <c r="E166" s="1376" t="s">
        <v>511</v>
      </c>
      <c r="F166" s="1376" t="s">
        <v>512</v>
      </c>
      <c r="G166" s="1372" t="s">
        <v>787</v>
      </c>
      <c r="H166" s="1376" t="s">
        <v>570</v>
      </c>
      <c r="I166" s="1100" t="str">
        <f t="shared" si="23"/>
        <v>#REF!</v>
      </c>
      <c r="J166" s="413">
        <v>11.0</v>
      </c>
      <c r="K166" s="270">
        <v>2024.0</v>
      </c>
      <c r="L166" s="1373">
        <v>45597.0</v>
      </c>
      <c r="M166" s="1374">
        <v>45626.0</v>
      </c>
      <c r="N166" s="1340">
        <v>21.0</v>
      </c>
      <c r="O166" s="1084">
        <f t="shared" si="2"/>
        <v>1</v>
      </c>
      <c r="P166" s="231">
        <f t="shared" si="16"/>
        <v>1</v>
      </c>
      <c r="Q166" s="1103">
        <f t="shared" si="29"/>
        <v>1</v>
      </c>
      <c r="R166" s="490"/>
      <c r="S166" s="1371" t="s">
        <v>517</v>
      </c>
      <c r="T166" s="1372" t="s">
        <v>2285</v>
      </c>
      <c r="U166" s="490">
        <f t="shared" si="26"/>
        <v>1</v>
      </c>
      <c r="V166" s="1102">
        <f t="shared" si="5"/>
        <v>1</v>
      </c>
      <c r="W166" s="1102">
        <f t="shared" si="28"/>
        <v>1</v>
      </c>
      <c r="X166" s="1102">
        <f t="shared" si="24"/>
        <v>1</v>
      </c>
      <c r="Y166" s="1103">
        <f t="shared" si="8"/>
        <v>1</v>
      </c>
      <c r="Z166" s="1104" t="str">
        <f t="shared" si="9"/>
        <v>#REF!</v>
      </c>
      <c r="AA166" s="1085" t="str">
        <f t="shared" si="17"/>
        <v>#REF!</v>
      </c>
      <c r="AB166" s="1085" t="str">
        <f t="shared" si="18"/>
        <v>#REF!</v>
      </c>
      <c r="AC166" s="1105">
        <f t="shared" si="19"/>
        <v>0</v>
      </c>
      <c r="AD166" s="1105" t="str">
        <f t="shared" si="13"/>
        <v>#REF!</v>
      </c>
      <c r="AE166" s="1105" t="str">
        <f t="shared" si="14"/>
        <v>#REF!</v>
      </c>
      <c r="AF166" s="232"/>
      <c r="AG166" s="1079"/>
      <c r="AH166" s="1090">
        <f t="shared" si="15"/>
        <v>21</v>
      </c>
      <c r="AI166" s="1090"/>
    </row>
    <row r="167" ht="15.0" customHeight="1">
      <c r="A167" s="1098">
        <v>165.0</v>
      </c>
      <c r="B167" s="1320">
        <v>290985.0</v>
      </c>
      <c r="C167" s="1400" t="s">
        <v>1076</v>
      </c>
      <c r="D167" s="1400" t="s">
        <v>1602</v>
      </c>
      <c r="E167" s="1401" t="s">
        <v>511</v>
      </c>
      <c r="F167" s="1400" t="s">
        <v>546</v>
      </c>
      <c r="G167" s="1400" t="s">
        <v>771</v>
      </c>
      <c r="H167" s="1400" t="s">
        <v>547</v>
      </c>
      <c r="I167" s="1322" t="str">
        <f t="shared" si="23"/>
        <v>#REF!</v>
      </c>
      <c r="J167" s="1323">
        <v>11.0</v>
      </c>
      <c r="K167" s="708">
        <v>2024.0</v>
      </c>
      <c r="L167" s="1373">
        <v>45597.0</v>
      </c>
      <c r="M167" s="1374">
        <v>45626.0</v>
      </c>
      <c r="N167" s="1340">
        <v>21.0</v>
      </c>
      <c r="O167" s="1084">
        <f t="shared" si="2"/>
        <v>1</v>
      </c>
      <c r="P167" s="1328">
        <f t="shared" si="16"/>
        <v>1</v>
      </c>
      <c r="Q167" s="1332">
        <f t="shared" si="29"/>
        <v>1</v>
      </c>
      <c r="R167" s="1402"/>
      <c r="S167" s="1320" t="s">
        <v>517</v>
      </c>
      <c r="T167" s="1321" t="s">
        <v>1603</v>
      </c>
      <c r="U167" s="1402">
        <f t="shared" si="26"/>
        <v>1</v>
      </c>
      <c r="V167" s="1331">
        <f t="shared" si="5"/>
        <v>1</v>
      </c>
      <c r="W167" s="1331">
        <f t="shared" si="28"/>
        <v>1</v>
      </c>
      <c r="X167" s="1331">
        <f t="shared" si="24"/>
        <v>1</v>
      </c>
      <c r="Y167" s="1332">
        <f t="shared" si="8"/>
        <v>1</v>
      </c>
      <c r="Z167" s="1333" t="str">
        <f t="shared" si="9"/>
        <v>#REF!</v>
      </c>
      <c r="AA167" s="1334" t="str">
        <f t="shared" si="17"/>
        <v>#REF!</v>
      </c>
      <c r="AB167" s="1334" t="str">
        <f t="shared" si="18"/>
        <v>#REF!</v>
      </c>
      <c r="AC167" s="1335">
        <f t="shared" si="19"/>
        <v>0</v>
      </c>
      <c r="AD167" s="1335" t="str">
        <f t="shared" si="13"/>
        <v>#REF!</v>
      </c>
      <c r="AE167" s="1335" t="str">
        <f t="shared" si="14"/>
        <v>#REF!</v>
      </c>
      <c r="AF167" s="1403"/>
      <c r="AG167" s="1269"/>
      <c r="AH167" s="1337">
        <f t="shared" si="15"/>
        <v>21</v>
      </c>
      <c r="AI167" s="1337"/>
    </row>
    <row r="168" ht="15.0" customHeight="1">
      <c r="A168" s="1107">
        <v>166.0</v>
      </c>
      <c r="B168" s="1404">
        <v>459849.0</v>
      </c>
      <c r="C168" s="1403" t="s">
        <v>1072</v>
      </c>
      <c r="D168" s="1405" t="s">
        <v>1604</v>
      </c>
      <c r="E168" s="1405" t="s">
        <v>511</v>
      </c>
      <c r="F168" s="1405" t="s">
        <v>512</v>
      </c>
      <c r="G168" s="1405" t="s">
        <v>787</v>
      </c>
      <c r="H168" s="1405" t="s">
        <v>570</v>
      </c>
      <c r="I168" s="1322" t="str">
        <f t="shared" si="23"/>
        <v>#REF!</v>
      </c>
      <c r="J168" s="1323">
        <v>11.0</v>
      </c>
      <c r="K168" s="708">
        <v>2024.0</v>
      </c>
      <c r="L168" s="1373">
        <v>45597.0</v>
      </c>
      <c r="M168" s="1374">
        <v>45626.0</v>
      </c>
      <c r="N168" s="1340">
        <v>21.0</v>
      </c>
      <c r="O168" s="1084">
        <f t="shared" si="2"/>
        <v>1</v>
      </c>
      <c r="P168" s="1328">
        <f t="shared" si="16"/>
        <v>1</v>
      </c>
      <c r="Q168" s="1332">
        <f t="shared" si="29"/>
        <v>1</v>
      </c>
      <c r="R168" s="1402"/>
      <c r="S168" s="1404" t="s">
        <v>517</v>
      </c>
      <c r="T168" s="1321" t="s">
        <v>1603</v>
      </c>
      <c r="U168" s="1402">
        <f t="shared" si="26"/>
        <v>1</v>
      </c>
      <c r="V168" s="1331">
        <f t="shared" si="5"/>
        <v>1</v>
      </c>
      <c r="W168" s="1331">
        <f t="shared" si="28"/>
        <v>1</v>
      </c>
      <c r="X168" s="1331">
        <f t="shared" si="24"/>
        <v>1</v>
      </c>
      <c r="Y168" s="1332">
        <f t="shared" si="8"/>
        <v>1</v>
      </c>
      <c r="Z168" s="1333" t="str">
        <f t="shared" si="9"/>
        <v>#REF!</v>
      </c>
      <c r="AA168" s="1334" t="str">
        <f t="shared" si="17"/>
        <v>#REF!</v>
      </c>
      <c r="AB168" s="1334" t="str">
        <f t="shared" si="18"/>
        <v>#REF!</v>
      </c>
      <c r="AC168" s="1335">
        <f t="shared" si="19"/>
        <v>0</v>
      </c>
      <c r="AD168" s="1335" t="str">
        <f t="shared" si="13"/>
        <v>#REF!</v>
      </c>
      <c r="AE168" s="1335" t="str">
        <f t="shared" si="14"/>
        <v>#REF!</v>
      </c>
      <c r="AF168" s="1403"/>
      <c r="AG168" s="1269"/>
      <c r="AH168" s="1337">
        <f t="shared" si="15"/>
        <v>21</v>
      </c>
      <c r="AI168" s="1337"/>
    </row>
    <row r="169" ht="15.0" customHeight="1">
      <c r="A169" s="1098">
        <v>167.0</v>
      </c>
      <c r="B169" s="1279">
        <v>436611.0</v>
      </c>
      <c r="C169" s="1280" t="s">
        <v>978</v>
      </c>
      <c r="D169" s="1280" t="s">
        <v>1597</v>
      </c>
      <c r="E169" s="1305" t="s">
        <v>511</v>
      </c>
      <c r="F169" s="1305" t="s">
        <v>546</v>
      </c>
      <c r="G169" s="1280" t="s">
        <v>787</v>
      </c>
      <c r="H169" s="1305" t="s">
        <v>596</v>
      </c>
      <c r="I169" s="1238" t="str">
        <f t="shared" si="23"/>
        <v>#REF!</v>
      </c>
      <c r="J169" s="1239">
        <v>11.0</v>
      </c>
      <c r="K169" s="1314">
        <v>2024.0</v>
      </c>
      <c r="L169" s="1281">
        <v>45597.0</v>
      </c>
      <c r="M169" s="1282">
        <v>45626.0</v>
      </c>
      <c r="N169" s="1242">
        <v>21.0</v>
      </c>
      <c r="O169" s="1227">
        <f t="shared" si="2"/>
        <v>1</v>
      </c>
      <c r="P169" s="1243" t="str">
        <f t="shared" si="16"/>
        <v>#REF!</v>
      </c>
      <c r="Q169" s="1247" t="str">
        <f t="shared" si="29"/>
        <v>#REF!</v>
      </c>
      <c r="R169" s="1343"/>
      <c r="S169" s="1279" t="s">
        <v>525</v>
      </c>
      <c r="T169" s="1280" t="s">
        <v>1515</v>
      </c>
      <c r="U169" s="1343" t="str">
        <f t="shared" si="26"/>
        <v>#REF!</v>
      </c>
      <c r="V169" s="1246" t="str">
        <f t="shared" si="5"/>
        <v>#REF!</v>
      </c>
      <c r="W169" s="1246" t="str">
        <f t="shared" si="28"/>
        <v>#REF!</v>
      </c>
      <c r="X169" s="1246" t="str">
        <f t="shared" si="24"/>
        <v>#REF!</v>
      </c>
      <c r="Y169" s="1247">
        <f t="shared" si="8"/>
        <v>1</v>
      </c>
      <c r="Z169" s="1248" t="str">
        <f t="shared" si="9"/>
        <v>#REF!</v>
      </c>
      <c r="AA169" s="1249" t="str">
        <f t="shared" si="17"/>
        <v>#REF!</v>
      </c>
      <c r="AB169" s="1249" t="str">
        <f t="shared" si="18"/>
        <v>#REF!</v>
      </c>
      <c r="AC169" s="1250" t="str">
        <f t="shared" si="19"/>
        <v>#REF!</v>
      </c>
      <c r="AD169" s="1250" t="str">
        <f t="shared" si="13"/>
        <v>#REF!</v>
      </c>
      <c r="AE169" s="1250" t="str">
        <f t="shared" si="14"/>
        <v>#REF!</v>
      </c>
      <c r="AF169" s="1236"/>
      <c r="AG169" s="1284"/>
      <c r="AH169" s="1252">
        <f t="shared" si="15"/>
        <v>21</v>
      </c>
      <c r="AI169" s="1252"/>
    </row>
    <row r="170" ht="15.0" customHeight="1">
      <c r="A170" s="1107">
        <v>168.0</v>
      </c>
      <c r="B170" s="1286">
        <v>460613.0</v>
      </c>
      <c r="C170" s="1287" t="s">
        <v>1795</v>
      </c>
      <c r="D170" s="1287" t="s">
        <v>1796</v>
      </c>
      <c r="E170" s="1306" t="s">
        <v>511</v>
      </c>
      <c r="F170" s="1306" t="s">
        <v>512</v>
      </c>
      <c r="G170" s="1287" t="s">
        <v>795</v>
      </c>
      <c r="H170" s="1306" t="s">
        <v>641</v>
      </c>
      <c r="I170" s="1238" t="str">
        <f t="shared" si="23"/>
        <v>#REF!</v>
      </c>
      <c r="J170" s="1239">
        <v>11.0</v>
      </c>
      <c r="K170" s="1314">
        <v>2024.0</v>
      </c>
      <c r="L170" s="1288">
        <v>45597.0</v>
      </c>
      <c r="M170" s="1289">
        <v>45626.0</v>
      </c>
      <c r="N170" s="1343">
        <v>20.0</v>
      </c>
      <c r="O170" s="1227">
        <f t="shared" si="2"/>
        <v>0.9523809524</v>
      </c>
      <c r="P170" s="1243" t="str">
        <f t="shared" si="16"/>
        <v>#REF!</v>
      </c>
      <c r="Q170" s="1247" t="str">
        <f t="shared" si="29"/>
        <v>#REF!</v>
      </c>
      <c r="R170" s="1343"/>
      <c r="S170" s="1286" t="s">
        <v>525</v>
      </c>
      <c r="T170" s="1287" t="s">
        <v>1515</v>
      </c>
      <c r="U170" s="1343" t="str">
        <f t="shared" si="26"/>
        <v>#REF!</v>
      </c>
      <c r="V170" s="1246" t="str">
        <f t="shared" si="5"/>
        <v>#REF!</v>
      </c>
      <c r="W170" s="1246" t="str">
        <f t="shared" si="28"/>
        <v>#REF!</v>
      </c>
      <c r="X170" s="1246" t="str">
        <f t="shared" si="24"/>
        <v>#REF!</v>
      </c>
      <c r="Y170" s="1247">
        <f t="shared" si="8"/>
        <v>0.9523809524</v>
      </c>
      <c r="Z170" s="1248" t="str">
        <f t="shared" si="9"/>
        <v>#REF!</v>
      </c>
      <c r="AA170" s="1249" t="str">
        <f t="shared" si="17"/>
        <v>#REF!</v>
      </c>
      <c r="AB170" s="1249" t="str">
        <f t="shared" si="18"/>
        <v>#REF!</v>
      </c>
      <c r="AC170" s="1250" t="str">
        <f t="shared" si="19"/>
        <v>#REF!</v>
      </c>
      <c r="AD170" s="1250" t="str">
        <f t="shared" si="13"/>
        <v>#REF!</v>
      </c>
      <c r="AE170" s="1250" t="str">
        <f t="shared" si="14"/>
        <v>#REF!</v>
      </c>
      <c r="AF170" s="1236"/>
      <c r="AG170" s="1284"/>
      <c r="AH170" s="1252">
        <f t="shared" si="15"/>
        <v>20</v>
      </c>
      <c r="AI170" s="1252"/>
    </row>
    <row r="171" ht="15.0" customHeight="1">
      <c r="A171" s="1098">
        <v>169.0</v>
      </c>
      <c r="B171" s="1286">
        <v>463617.0</v>
      </c>
      <c r="C171" s="1287" t="s">
        <v>1523</v>
      </c>
      <c r="D171" s="1287" t="s">
        <v>1524</v>
      </c>
      <c r="E171" s="1306" t="s">
        <v>511</v>
      </c>
      <c r="F171" s="1306" t="s">
        <v>512</v>
      </c>
      <c r="G171" s="1306" t="s">
        <v>787</v>
      </c>
      <c r="H171" s="1287" t="s">
        <v>570</v>
      </c>
      <c r="I171" s="1238" t="str">
        <f t="shared" si="23"/>
        <v>#REF!</v>
      </c>
      <c r="J171" s="1239">
        <v>11.0</v>
      </c>
      <c r="K171" s="1314">
        <v>2024.0</v>
      </c>
      <c r="L171" s="1288">
        <v>45597.0</v>
      </c>
      <c r="M171" s="1289">
        <v>45626.0</v>
      </c>
      <c r="N171" s="1343">
        <v>21.0</v>
      </c>
      <c r="O171" s="1227">
        <f t="shared" si="2"/>
        <v>1</v>
      </c>
      <c r="P171" s="1243" t="str">
        <f t="shared" si="16"/>
        <v>#REF!</v>
      </c>
      <c r="Q171" s="1247" t="str">
        <f t="shared" si="29"/>
        <v>#REF!</v>
      </c>
      <c r="R171" s="1343"/>
      <c r="S171" s="1286" t="s">
        <v>525</v>
      </c>
      <c r="T171" s="1287" t="s">
        <v>1515</v>
      </c>
      <c r="U171" s="1343" t="str">
        <f t="shared" si="26"/>
        <v>#REF!</v>
      </c>
      <c r="V171" s="1246" t="str">
        <f t="shared" si="5"/>
        <v>#REF!</v>
      </c>
      <c r="W171" s="1246" t="str">
        <f t="shared" si="28"/>
        <v>#REF!</v>
      </c>
      <c r="X171" s="1246" t="str">
        <f t="shared" si="24"/>
        <v>#REF!</v>
      </c>
      <c r="Y171" s="1247">
        <f t="shared" si="8"/>
        <v>1</v>
      </c>
      <c r="Z171" s="1248" t="str">
        <f t="shared" si="9"/>
        <v>#REF!</v>
      </c>
      <c r="AA171" s="1249" t="str">
        <f t="shared" si="17"/>
        <v>#REF!</v>
      </c>
      <c r="AB171" s="1249" t="str">
        <f t="shared" si="18"/>
        <v>#REF!</v>
      </c>
      <c r="AC171" s="1250" t="str">
        <f t="shared" si="19"/>
        <v>#REF!</v>
      </c>
      <c r="AD171" s="1250" t="str">
        <f t="shared" si="13"/>
        <v>#REF!</v>
      </c>
      <c r="AE171" s="1250" t="str">
        <f t="shared" si="14"/>
        <v>#REF!</v>
      </c>
      <c r="AF171" s="1236"/>
      <c r="AG171" s="1284"/>
      <c r="AH171" s="1252">
        <f t="shared" si="15"/>
        <v>21</v>
      </c>
      <c r="AI171" s="1252"/>
    </row>
    <row r="172" ht="15.0" customHeight="1">
      <c r="A172" s="1107">
        <v>170.0</v>
      </c>
      <c r="B172" s="1286">
        <v>463621.0</v>
      </c>
      <c r="C172" s="1287" t="s">
        <v>1525</v>
      </c>
      <c r="D172" s="1287" t="s">
        <v>1526</v>
      </c>
      <c r="E172" s="1306" t="s">
        <v>511</v>
      </c>
      <c r="F172" s="1306" t="s">
        <v>564</v>
      </c>
      <c r="G172" s="1306" t="s">
        <v>665</v>
      </c>
      <c r="H172" s="1287" t="s">
        <v>925</v>
      </c>
      <c r="I172" s="1238" t="str">
        <f t="shared" si="23"/>
        <v>#REF!</v>
      </c>
      <c r="J172" s="1239">
        <v>11.0</v>
      </c>
      <c r="K172" s="1314">
        <v>2024.0</v>
      </c>
      <c r="L172" s="1288">
        <v>45597.0</v>
      </c>
      <c r="M172" s="1289">
        <v>45626.0</v>
      </c>
      <c r="N172" s="1343">
        <v>21.0</v>
      </c>
      <c r="O172" s="1227">
        <f t="shared" si="2"/>
        <v>1</v>
      </c>
      <c r="P172" s="1243" t="str">
        <f t="shared" si="16"/>
        <v>#REF!</v>
      </c>
      <c r="Q172" s="1247" t="str">
        <f t="shared" si="29"/>
        <v>#REF!</v>
      </c>
      <c r="R172" s="1343"/>
      <c r="S172" s="1286" t="s">
        <v>525</v>
      </c>
      <c r="T172" s="1287" t="s">
        <v>1515</v>
      </c>
      <c r="U172" s="1343" t="str">
        <f t="shared" si="26"/>
        <v>#REF!</v>
      </c>
      <c r="V172" s="1246" t="str">
        <f t="shared" si="5"/>
        <v>#REF!</v>
      </c>
      <c r="W172" s="1246" t="str">
        <f t="shared" si="28"/>
        <v>#REF!</v>
      </c>
      <c r="X172" s="1246" t="str">
        <f t="shared" si="24"/>
        <v>#REF!</v>
      </c>
      <c r="Y172" s="1247">
        <f t="shared" si="8"/>
        <v>1</v>
      </c>
      <c r="Z172" s="1248" t="str">
        <f t="shared" si="9"/>
        <v>#REF!</v>
      </c>
      <c r="AA172" s="1249" t="str">
        <f t="shared" si="17"/>
        <v>#REF!</v>
      </c>
      <c r="AB172" s="1249" t="str">
        <f t="shared" si="18"/>
        <v>#REF!</v>
      </c>
      <c r="AC172" s="1250" t="str">
        <f t="shared" si="19"/>
        <v>#REF!</v>
      </c>
      <c r="AD172" s="1250" t="str">
        <f t="shared" si="13"/>
        <v>#REF!</v>
      </c>
      <c r="AE172" s="1250" t="str">
        <f t="shared" si="14"/>
        <v>#REF!</v>
      </c>
      <c r="AF172" s="1236"/>
      <c r="AG172" s="1284"/>
      <c r="AH172" s="1252">
        <f t="shared" si="15"/>
        <v>21</v>
      </c>
      <c r="AI172" s="1252"/>
    </row>
    <row r="173" ht="15.0" customHeight="1">
      <c r="A173" s="1098">
        <v>171.0</v>
      </c>
      <c r="B173" s="1286">
        <v>463643.0</v>
      </c>
      <c r="C173" s="1287" t="s">
        <v>1302</v>
      </c>
      <c r="D173" s="1287" t="s">
        <v>1303</v>
      </c>
      <c r="E173" s="1306" t="s">
        <v>511</v>
      </c>
      <c r="F173" s="1306" t="s">
        <v>512</v>
      </c>
      <c r="G173" s="1306" t="s">
        <v>790</v>
      </c>
      <c r="H173" s="1306" t="s">
        <v>531</v>
      </c>
      <c r="I173" s="1238" t="str">
        <f t="shared" si="23"/>
        <v>#REF!</v>
      </c>
      <c r="J173" s="1239">
        <v>11.0</v>
      </c>
      <c r="K173" s="1314">
        <v>2024.0</v>
      </c>
      <c r="L173" s="1288">
        <v>45597.0</v>
      </c>
      <c r="M173" s="1289">
        <v>45626.0</v>
      </c>
      <c r="N173" s="1343">
        <v>21.0</v>
      </c>
      <c r="O173" s="1227">
        <f t="shared" si="2"/>
        <v>1</v>
      </c>
      <c r="P173" s="1243" t="str">
        <f t="shared" si="16"/>
        <v>#REF!</v>
      </c>
      <c r="Q173" s="1247" t="str">
        <f t="shared" si="29"/>
        <v>#REF!</v>
      </c>
      <c r="R173" s="1227"/>
      <c r="S173" s="1286" t="s">
        <v>525</v>
      </c>
      <c r="T173" s="1287" t="s">
        <v>1515</v>
      </c>
      <c r="U173" s="1227" t="str">
        <f t="shared" si="26"/>
        <v>#REF!</v>
      </c>
      <c r="V173" s="1246" t="str">
        <f t="shared" si="5"/>
        <v>#REF!</v>
      </c>
      <c r="W173" s="1246" t="str">
        <f t="shared" si="28"/>
        <v>#REF!</v>
      </c>
      <c r="X173" s="1246" t="str">
        <f t="shared" si="24"/>
        <v>#REF!</v>
      </c>
      <c r="Y173" s="1247">
        <f t="shared" si="8"/>
        <v>1</v>
      </c>
      <c r="Z173" s="1248" t="str">
        <f t="shared" si="9"/>
        <v>#REF!</v>
      </c>
      <c r="AA173" s="1249" t="str">
        <f t="shared" si="17"/>
        <v>#REF!</v>
      </c>
      <c r="AB173" s="1249" t="str">
        <f t="shared" si="18"/>
        <v>#REF!</v>
      </c>
      <c r="AC173" s="1250" t="str">
        <f t="shared" si="19"/>
        <v>#REF!</v>
      </c>
      <c r="AD173" s="1250" t="str">
        <f t="shared" si="13"/>
        <v>#REF!</v>
      </c>
      <c r="AE173" s="1250" t="str">
        <f t="shared" si="14"/>
        <v>#REF!</v>
      </c>
      <c r="AF173" s="1233"/>
      <c r="AG173" s="1284"/>
      <c r="AH173" s="1252">
        <f t="shared" si="15"/>
        <v>21</v>
      </c>
      <c r="AI173" s="1252"/>
    </row>
    <row r="174" ht="15.0" customHeight="1">
      <c r="A174" s="1107">
        <v>172.0</v>
      </c>
      <c r="B174" s="1286">
        <v>463671.0</v>
      </c>
      <c r="C174" s="1287" t="s">
        <v>1531</v>
      </c>
      <c r="D174" s="1306" t="s">
        <v>1532</v>
      </c>
      <c r="E174" s="1306" t="s">
        <v>511</v>
      </c>
      <c r="F174" s="1306" t="s">
        <v>512</v>
      </c>
      <c r="G174" s="1306" t="s">
        <v>790</v>
      </c>
      <c r="H174" s="1306" t="s">
        <v>531</v>
      </c>
      <c r="I174" s="1238" t="str">
        <f t="shared" si="23"/>
        <v>#REF!</v>
      </c>
      <c r="J174" s="1239">
        <v>11.0</v>
      </c>
      <c r="K174" s="1365">
        <v>2024.0</v>
      </c>
      <c r="L174" s="1288">
        <v>45597.0</v>
      </c>
      <c r="M174" s="1289">
        <v>45626.0</v>
      </c>
      <c r="N174" s="1343">
        <v>21.0</v>
      </c>
      <c r="O174" s="1227">
        <f t="shared" si="2"/>
        <v>1</v>
      </c>
      <c r="P174" s="1243" t="str">
        <f t="shared" si="16"/>
        <v>#REF!</v>
      </c>
      <c r="Q174" s="1247" t="str">
        <f t="shared" si="29"/>
        <v>#REF!</v>
      </c>
      <c r="R174" s="1242"/>
      <c r="S174" s="1286" t="s">
        <v>525</v>
      </c>
      <c r="T174" s="1287" t="s">
        <v>1515</v>
      </c>
      <c r="U174" s="1242" t="str">
        <f t="shared" si="26"/>
        <v>#REF!</v>
      </c>
      <c r="V174" s="1246" t="str">
        <f t="shared" si="5"/>
        <v>#REF!</v>
      </c>
      <c r="W174" s="1246" t="str">
        <f t="shared" si="28"/>
        <v>#REF!</v>
      </c>
      <c r="X174" s="1246" t="str">
        <f t="shared" si="24"/>
        <v>#REF!</v>
      </c>
      <c r="Y174" s="1247">
        <f t="shared" si="8"/>
        <v>1</v>
      </c>
      <c r="Z174" s="1248" t="str">
        <f t="shared" si="9"/>
        <v>#REF!</v>
      </c>
      <c r="AA174" s="1249" t="str">
        <f t="shared" si="17"/>
        <v>#REF!</v>
      </c>
      <c r="AB174" s="1249" t="str">
        <f t="shared" si="18"/>
        <v>#REF!</v>
      </c>
      <c r="AC174" s="1250" t="str">
        <f t="shared" si="19"/>
        <v>#REF!</v>
      </c>
      <c r="AD174" s="1250" t="str">
        <f t="shared" si="13"/>
        <v>#REF!</v>
      </c>
      <c r="AE174" s="1250" t="str">
        <f t="shared" si="14"/>
        <v>#REF!</v>
      </c>
      <c r="AF174" s="1235"/>
      <c r="AG174" s="1284"/>
      <c r="AH174" s="1252">
        <f t="shared" si="15"/>
        <v>21</v>
      </c>
      <c r="AI174" s="1252"/>
    </row>
    <row r="175" ht="15.0" customHeight="1">
      <c r="A175" s="1098">
        <v>173.0</v>
      </c>
      <c r="B175" s="1286">
        <v>463897.0</v>
      </c>
      <c r="C175" s="1287" t="s">
        <v>1535</v>
      </c>
      <c r="D175" s="1287" t="s">
        <v>1536</v>
      </c>
      <c r="E175" s="1306" t="s">
        <v>511</v>
      </c>
      <c r="F175" s="1287" t="s">
        <v>512</v>
      </c>
      <c r="G175" s="1287" t="s">
        <v>790</v>
      </c>
      <c r="H175" s="1287" t="s">
        <v>531</v>
      </c>
      <c r="I175" s="1238" t="str">
        <f t="shared" si="23"/>
        <v>#REF!</v>
      </c>
      <c r="J175" s="1239">
        <v>11.0</v>
      </c>
      <c r="K175" s="1314">
        <v>2024.0</v>
      </c>
      <c r="L175" s="1288">
        <v>45597.0</v>
      </c>
      <c r="M175" s="1289">
        <v>45626.0</v>
      </c>
      <c r="N175" s="1343">
        <v>21.0</v>
      </c>
      <c r="O175" s="1227">
        <f t="shared" si="2"/>
        <v>1</v>
      </c>
      <c r="P175" s="1243" t="str">
        <f t="shared" si="16"/>
        <v>#REF!</v>
      </c>
      <c r="Q175" s="1247" t="str">
        <f t="shared" si="29"/>
        <v>#REF!</v>
      </c>
      <c r="R175" s="1343"/>
      <c r="S175" s="1286" t="s">
        <v>525</v>
      </c>
      <c r="T175" s="1287" t="s">
        <v>1515</v>
      </c>
      <c r="U175" s="1343" t="str">
        <f t="shared" si="26"/>
        <v>#REF!</v>
      </c>
      <c r="V175" s="1246" t="str">
        <f t="shared" si="5"/>
        <v>#REF!</v>
      </c>
      <c r="W175" s="1246" t="str">
        <f t="shared" si="28"/>
        <v>#REF!</v>
      </c>
      <c r="X175" s="1246" t="str">
        <f t="shared" si="24"/>
        <v>#REF!</v>
      </c>
      <c r="Y175" s="1247">
        <f t="shared" si="8"/>
        <v>1</v>
      </c>
      <c r="Z175" s="1248" t="str">
        <f t="shared" si="9"/>
        <v>#REF!</v>
      </c>
      <c r="AA175" s="1249" t="str">
        <f t="shared" si="17"/>
        <v>#REF!</v>
      </c>
      <c r="AB175" s="1249" t="str">
        <f t="shared" si="18"/>
        <v>#REF!</v>
      </c>
      <c r="AC175" s="1250" t="str">
        <f t="shared" si="19"/>
        <v>#REF!</v>
      </c>
      <c r="AD175" s="1250" t="str">
        <f t="shared" si="13"/>
        <v>#REF!</v>
      </c>
      <c r="AE175" s="1250" t="str">
        <f t="shared" si="14"/>
        <v>#REF!</v>
      </c>
      <c r="AF175" s="1236"/>
      <c r="AG175" s="1284"/>
      <c r="AH175" s="1252">
        <f t="shared" si="15"/>
        <v>21</v>
      </c>
      <c r="AI175" s="1252"/>
    </row>
    <row r="176" ht="15.0" customHeight="1">
      <c r="A176" s="1107">
        <v>174.0</v>
      </c>
      <c r="B176" s="1286">
        <v>463993.0</v>
      </c>
      <c r="C176" s="1287" t="s">
        <v>1542</v>
      </c>
      <c r="D176" s="1287" t="s">
        <v>1543</v>
      </c>
      <c r="E176" s="1306" t="s">
        <v>511</v>
      </c>
      <c r="F176" s="1287" t="s">
        <v>512</v>
      </c>
      <c r="G176" s="1287" t="s">
        <v>790</v>
      </c>
      <c r="H176" s="1287" t="s">
        <v>531</v>
      </c>
      <c r="I176" s="1238" t="str">
        <f t="shared" si="23"/>
        <v>#REF!</v>
      </c>
      <c r="J176" s="1239">
        <v>11.0</v>
      </c>
      <c r="K176" s="1314">
        <v>2024.0</v>
      </c>
      <c r="L176" s="1288">
        <v>45597.0</v>
      </c>
      <c r="M176" s="1289">
        <v>45626.0</v>
      </c>
      <c r="N176" s="1343">
        <v>17.5</v>
      </c>
      <c r="O176" s="1227">
        <f t="shared" si="2"/>
        <v>0.8333333333</v>
      </c>
      <c r="P176" s="1243" t="str">
        <f t="shared" si="16"/>
        <v>#REF!</v>
      </c>
      <c r="Q176" s="1247" t="str">
        <f t="shared" si="29"/>
        <v>#REF!</v>
      </c>
      <c r="R176" s="1343"/>
      <c r="S176" s="1286" t="s">
        <v>525</v>
      </c>
      <c r="T176" s="1287" t="s">
        <v>1515</v>
      </c>
      <c r="U176" s="1343" t="str">
        <f t="shared" si="26"/>
        <v>#REF!</v>
      </c>
      <c r="V176" s="1246" t="str">
        <f t="shared" si="5"/>
        <v>#REF!</v>
      </c>
      <c r="W176" s="1246" t="str">
        <f t="shared" si="28"/>
        <v>#REF!</v>
      </c>
      <c r="X176" s="1246" t="str">
        <f t="shared" si="24"/>
        <v>#REF!</v>
      </c>
      <c r="Y176" s="1247">
        <f t="shared" si="8"/>
        <v>0.8333333333</v>
      </c>
      <c r="Z176" s="1248" t="str">
        <f t="shared" si="9"/>
        <v>#REF!</v>
      </c>
      <c r="AA176" s="1249" t="str">
        <f t="shared" si="17"/>
        <v>#REF!</v>
      </c>
      <c r="AB176" s="1249" t="str">
        <f t="shared" si="18"/>
        <v>#REF!</v>
      </c>
      <c r="AC176" s="1250" t="str">
        <f t="shared" si="19"/>
        <v>#REF!</v>
      </c>
      <c r="AD176" s="1250" t="str">
        <f t="shared" si="13"/>
        <v>#REF!</v>
      </c>
      <c r="AE176" s="1250" t="str">
        <f t="shared" si="14"/>
        <v>#REF!</v>
      </c>
      <c r="AF176" s="1236"/>
      <c r="AG176" s="1284"/>
      <c r="AH176" s="1252">
        <f t="shared" si="15"/>
        <v>17.5</v>
      </c>
      <c r="AI176" s="1252"/>
    </row>
    <row r="177" ht="15.0" customHeight="1">
      <c r="A177" s="1098">
        <v>175.0</v>
      </c>
      <c r="B177" s="1286">
        <v>458599.0</v>
      </c>
      <c r="C177" s="1287" t="s">
        <v>876</v>
      </c>
      <c r="D177" s="1287" t="s">
        <v>1539</v>
      </c>
      <c r="E177" s="1306" t="s">
        <v>511</v>
      </c>
      <c r="F177" s="1287" t="s">
        <v>512</v>
      </c>
      <c r="G177" s="1287" t="s">
        <v>790</v>
      </c>
      <c r="H177" s="1287" t="s">
        <v>531</v>
      </c>
      <c r="I177" s="1238" t="str">
        <f t="shared" si="23"/>
        <v>#REF!</v>
      </c>
      <c r="J177" s="1239">
        <v>11.0</v>
      </c>
      <c r="K177" s="1314">
        <v>2024.0</v>
      </c>
      <c r="L177" s="1288">
        <v>45621.0</v>
      </c>
      <c r="M177" s="1289">
        <v>45621.0</v>
      </c>
      <c r="N177" s="1343">
        <v>1.0</v>
      </c>
      <c r="O177" s="1227">
        <f t="shared" si="2"/>
        <v>0.04761904762</v>
      </c>
      <c r="P177" s="1243" t="str">
        <f t="shared" si="16"/>
        <v>#REF!</v>
      </c>
      <c r="Q177" s="1247" t="str">
        <f t="shared" si="29"/>
        <v>#REF!</v>
      </c>
      <c r="R177" s="1343"/>
      <c r="S177" s="1286" t="s">
        <v>525</v>
      </c>
      <c r="T177" s="1287" t="s">
        <v>1515</v>
      </c>
      <c r="U177" s="1343" t="str">
        <f t="shared" si="26"/>
        <v>#REF!</v>
      </c>
      <c r="V177" s="1246" t="str">
        <f t="shared" si="5"/>
        <v>#REF!</v>
      </c>
      <c r="W177" s="1246" t="str">
        <f t="shared" si="28"/>
        <v>#REF!</v>
      </c>
      <c r="X177" s="1246" t="str">
        <f t="shared" si="24"/>
        <v>#REF!</v>
      </c>
      <c r="Y177" s="1247">
        <f t="shared" si="8"/>
        <v>1</v>
      </c>
      <c r="Z177" s="1248" t="str">
        <f t="shared" si="9"/>
        <v>#REF!</v>
      </c>
      <c r="AA177" s="1249" t="str">
        <f t="shared" si="17"/>
        <v>#REF!</v>
      </c>
      <c r="AB177" s="1249" t="str">
        <f t="shared" si="18"/>
        <v>#REF!</v>
      </c>
      <c r="AC177" s="1250" t="str">
        <f t="shared" si="19"/>
        <v>#REF!</v>
      </c>
      <c r="AD177" s="1250" t="str">
        <f t="shared" si="13"/>
        <v>#REF!</v>
      </c>
      <c r="AE177" s="1250" t="str">
        <f t="shared" si="14"/>
        <v>#REF!</v>
      </c>
      <c r="AF177" s="1236"/>
      <c r="AG177" s="1284"/>
      <c r="AH177" s="1252">
        <f t="shared" si="15"/>
        <v>21</v>
      </c>
      <c r="AI177" s="1252"/>
    </row>
    <row r="178" ht="15.0" customHeight="1">
      <c r="A178" s="1107">
        <v>176.0</v>
      </c>
      <c r="B178" s="1286">
        <v>464019.0</v>
      </c>
      <c r="C178" s="1287" t="s">
        <v>1540</v>
      </c>
      <c r="D178" s="1287" t="s">
        <v>1541</v>
      </c>
      <c r="E178" s="1306" t="s">
        <v>511</v>
      </c>
      <c r="F178" s="1287" t="s">
        <v>546</v>
      </c>
      <c r="G178" s="1287" t="s">
        <v>665</v>
      </c>
      <c r="H178" s="1287" t="s">
        <v>556</v>
      </c>
      <c r="I178" s="1238" t="str">
        <f t="shared" si="23"/>
        <v>#REF!</v>
      </c>
      <c r="J178" s="1239">
        <v>11.0</v>
      </c>
      <c r="K178" s="1314">
        <v>2024.0</v>
      </c>
      <c r="L178" s="1288">
        <v>45597.0</v>
      </c>
      <c r="M178" s="1289">
        <v>45626.0</v>
      </c>
      <c r="N178" s="1343">
        <v>21.0</v>
      </c>
      <c r="O178" s="1227">
        <f t="shared" si="2"/>
        <v>1</v>
      </c>
      <c r="P178" s="1243" t="str">
        <f t="shared" si="16"/>
        <v>#REF!</v>
      </c>
      <c r="Q178" s="1247" t="str">
        <f t="shared" si="29"/>
        <v>#REF!</v>
      </c>
      <c r="R178" s="1343"/>
      <c r="S178" s="1286" t="s">
        <v>525</v>
      </c>
      <c r="T178" s="1287" t="s">
        <v>1515</v>
      </c>
      <c r="U178" s="1343" t="str">
        <f t="shared" si="26"/>
        <v>#REF!</v>
      </c>
      <c r="V178" s="1246" t="str">
        <f t="shared" si="5"/>
        <v>#REF!</v>
      </c>
      <c r="W178" s="1246" t="str">
        <f t="shared" si="28"/>
        <v>#REF!</v>
      </c>
      <c r="X178" s="1246" t="str">
        <f t="shared" si="24"/>
        <v>#REF!</v>
      </c>
      <c r="Y178" s="1247">
        <f t="shared" si="8"/>
        <v>1</v>
      </c>
      <c r="Z178" s="1248" t="str">
        <f t="shared" si="9"/>
        <v>#REF!</v>
      </c>
      <c r="AA178" s="1249" t="str">
        <f t="shared" si="17"/>
        <v>#REF!</v>
      </c>
      <c r="AB178" s="1249" t="str">
        <f t="shared" si="18"/>
        <v>#REF!</v>
      </c>
      <c r="AC178" s="1250" t="str">
        <f t="shared" si="19"/>
        <v>#REF!</v>
      </c>
      <c r="AD178" s="1250" t="str">
        <f t="shared" si="13"/>
        <v>#REF!</v>
      </c>
      <c r="AE178" s="1250" t="str">
        <f t="shared" si="14"/>
        <v>#REF!</v>
      </c>
      <c r="AF178" s="1236"/>
      <c r="AG178" s="1284"/>
      <c r="AH178" s="1252">
        <f t="shared" si="15"/>
        <v>21</v>
      </c>
      <c r="AI178" s="1252"/>
    </row>
    <row r="179" ht="15.0" customHeight="1">
      <c r="A179" s="1098">
        <v>177.0</v>
      </c>
      <c r="B179" s="1286">
        <v>464111.0</v>
      </c>
      <c r="C179" s="1287" t="s">
        <v>1544</v>
      </c>
      <c r="D179" s="1306" t="s">
        <v>1545</v>
      </c>
      <c r="E179" s="1306" t="s">
        <v>511</v>
      </c>
      <c r="F179" s="1306" t="s">
        <v>564</v>
      </c>
      <c r="G179" s="1306" t="s">
        <v>665</v>
      </c>
      <c r="H179" s="1306" t="s">
        <v>925</v>
      </c>
      <c r="I179" s="1238" t="str">
        <f t="shared" si="23"/>
        <v>#REF!</v>
      </c>
      <c r="J179" s="1239">
        <v>11.0</v>
      </c>
      <c r="K179" s="1406">
        <v>2024.0</v>
      </c>
      <c r="L179" s="1288">
        <v>45597.0</v>
      </c>
      <c r="M179" s="1289">
        <v>45626.0</v>
      </c>
      <c r="N179" s="1343">
        <v>20.0</v>
      </c>
      <c r="O179" s="1227">
        <f t="shared" si="2"/>
        <v>0.9523809524</v>
      </c>
      <c r="P179" s="1243" t="str">
        <f t="shared" si="16"/>
        <v>#REF!</v>
      </c>
      <c r="Q179" s="1247" t="str">
        <f t="shared" si="29"/>
        <v>#REF!</v>
      </c>
      <c r="R179" s="1407"/>
      <c r="S179" s="1286" t="s">
        <v>525</v>
      </c>
      <c r="T179" s="1287" t="s">
        <v>1515</v>
      </c>
      <c r="U179" s="1343" t="str">
        <f t="shared" si="26"/>
        <v>#REF!</v>
      </c>
      <c r="V179" s="1246" t="str">
        <f t="shared" si="5"/>
        <v>#REF!</v>
      </c>
      <c r="W179" s="1246" t="str">
        <f t="shared" si="28"/>
        <v>#REF!</v>
      </c>
      <c r="X179" s="1246" t="str">
        <f t="shared" si="24"/>
        <v>#REF!</v>
      </c>
      <c r="Y179" s="1247">
        <f t="shared" si="8"/>
        <v>0.9523809524</v>
      </c>
      <c r="Z179" s="1248" t="str">
        <f t="shared" si="9"/>
        <v>#REF!</v>
      </c>
      <c r="AA179" s="1249" t="str">
        <f t="shared" si="17"/>
        <v>#REF!</v>
      </c>
      <c r="AB179" s="1249" t="str">
        <f t="shared" si="18"/>
        <v>#REF!</v>
      </c>
      <c r="AC179" s="1250" t="str">
        <f t="shared" si="19"/>
        <v>#REF!</v>
      </c>
      <c r="AD179" s="1250" t="str">
        <f t="shared" si="13"/>
        <v>#REF!</v>
      </c>
      <c r="AE179" s="1250" t="str">
        <f t="shared" si="14"/>
        <v>#REF!</v>
      </c>
      <c r="AF179" s="1236"/>
      <c r="AG179" s="1284"/>
      <c r="AH179" s="1252">
        <f t="shared" si="15"/>
        <v>20</v>
      </c>
      <c r="AI179" s="1252"/>
    </row>
    <row r="180" ht="15.0" customHeight="1">
      <c r="A180" s="1107">
        <v>178.0</v>
      </c>
      <c r="B180" s="1286">
        <v>464119.0</v>
      </c>
      <c r="C180" s="1287" t="s">
        <v>1546</v>
      </c>
      <c r="D180" s="1306" t="s">
        <v>1547</v>
      </c>
      <c r="E180" s="1306" t="s">
        <v>511</v>
      </c>
      <c r="F180" s="1306" t="s">
        <v>546</v>
      </c>
      <c r="G180" s="1306" t="s">
        <v>665</v>
      </c>
      <c r="H180" s="1306" t="s">
        <v>556</v>
      </c>
      <c r="I180" s="1238" t="str">
        <f t="shared" si="23"/>
        <v>#REF!</v>
      </c>
      <c r="J180" s="1239">
        <v>11.0</v>
      </c>
      <c r="K180" s="1406">
        <v>2024.0</v>
      </c>
      <c r="L180" s="1288">
        <v>45597.0</v>
      </c>
      <c r="M180" s="1289">
        <v>45626.0</v>
      </c>
      <c r="N180" s="1343">
        <v>21.0</v>
      </c>
      <c r="O180" s="1227">
        <f t="shared" si="2"/>
        <v>1</v>
      </c>
      <c r="P180" s="1243" t="str">
        <f t="shared" si="16"/>
        <v>#REF!</v>
      </c>
      <c r="Q180" s="1247" t="str">
        <f t="shared" si="29"/>
        <v>#REF!</v>
      </c>
      <c r="R180" s="1407"/>
      <c r="S180" s="1286" t="s">
        <v>525</v>
      </c>
      <c r="T180" s="1287" t="s">
        <v>1515</v>
      </c>
      <c r="U180" s="1343" t="str">
        <f t="shared" si="26"/>
        <v>#REF!</v>
      </c>
      <c r="V180" s="1246" t="str">
        <f t="shared" si="5"/>
        <v>#REF!</v>
      </c>
      <c r="W180" s="1246" t="str">
        <f t="shared" si="28"/>
        <v>#REF!</v>
      </c>
      <c r="X180" s="1246" t="str">
        <f t="shared" si="24"/>
        <v>#REF!</v>
      </c>
      <c r="Y180" s="1247">
        <f t="shared" si="8"/>
        <v>1</v>
      </c>
      <c r="Z180" s="1248" t="str">
        <f t="shared" si="9"/>
        <v>#REF!</v>
      </c>
      <c r="AA180" s="1249" t="str">
        <f t="shared" si="17"/>
        <v>#REF!</v>
      </c>
      <c r="AB180" s="1249" t="str">
        <f t="shared" si="18"/>
        <v>#REF!</v>
      </c>
      <c r="AC180" s="1250" t="str">
        <f t="shared" si="19"/>
        <v>#REF!</v>
      </c>
      <c r="AD180" s="1250" t="str">
        <f t="shared" si="13"/>
        <v>#REF!</v>
      </c>
      <c r="AE180" s="1250" t="str">
        <f t="shared" si="14"/>
        <v>#REF!</v>
      </c>
      <c r="AF180" s="1236"/>
      <c r="AG180" s="1284"/>
      <c r="AH180" s="1252">
        <f t="shared" si="15"/>
        <v>21</v>
      </c>
      <c r="AI180" s="1252"/>
    </row>
    <row r="181" ht="15.0" customHeight="1">
      <c r="A181" s="1098">
        <v>179.0</v>
      </c>
      <c r="B181" s="1286">
        <v>464205.0</v>
      </c>
      <c r="C181" s="1287" t="s">
        <v>1548</v>
      </c>
      <c r="D181" s="1306" t="s">
        <v>1549</v>
      </c>
      <c r="E181" s="1306" t="s">
        <v>511</v>
      </c>
      <c r="F181" s="1306" t="s">
        <v>546</v>
      </c>
      <c r="G181" s="1306" t="s">
        <v>790</v>
      </c>
      <c r="H181" s="1306" t="s">
        <v>616</v>
      </c>
      <c r="I181" s="1238" t="str">
        <f t="shared" si="23"/>
        <v>#REF!</v>
      </c>
      <c r="J181" s="1239">
        <v>11.0</v>
      </c>
      <c r="K181" s="1406">
        <v>2024.0</v>
      </c>
      <c r="L181" s="1288">
        <v>45597.0</v>
      </c>
      <c r="M181" s="1289">
        <v>45626.0</v>
      </c>
      <c r="N181" s="1343">
        <v>21.0</v>
      </c>
      <c r="O181" s="1227">
        <f t="shared" si="2"/>
        <v>1</v>
      </c>
      <c r="P181" s="1243" t="str">
        <f t="shared" si="16"/>
        <v>#REF!</v>
      </c>
      <c r="Q181" s="1247" t="str">
        <f t="shared" si="29"/>
        <v>#REF!</v>
      </c>
      <c r="R181" s="1407"/>
      <c r="S181" s="1286" t="s">
        <v>525</v>
      </c>
      <c r="T181" s="1287" t="s">
        <v>1515</v>
      </c>
      <c r="U181" s="1343" t="str">
        <f t="shared" si="26"/>
        <v>#REF!</v>
      </c>
      <c r="V181" s="1246" t="str">
        <f t="shared" si="5"/>
        <v>#REF!</v>
      </c>
      <c r="W181" s="1246" t="str">
        <f t="shared" si="28"/>
        <v>#REF!</v>
      </c>
      <c r="X181" s="1246" t="str">
        <f t="shared" si="24"/>
        <v>#REF!</v>
      </c>
      <c r="Y181" s="1247">
        <f t="shared" si="8"/>
        <v>1</v>
      </c>
      <c r="Z181" s="1248" t="str">
        <f t="shared" si="9"/>
        <v>#REF!</v>
      </c>
      <c r="AA181" s="1249" t="str">
        <f t="shared" si="17"/>
        <v>#REF!</v>
      </c>
      <c r="AB181" s="1249" t="str">
        <f t="shared" si="18"/>
        <v>#REF!</v>
      </c>
      <c r="AC181" s="1250" t="str">
        <f t="shared" si="19"/>
        <v>#REF!</v>
      </c>
      <c r="AD181" s="1250" t="str">
        <f t="shared" si="13"/>
        <v>#REF!</v>
      </c>
      <c r="AE181" s="1250" t="str">
        <f t="shared" si="14"/>
        <v>#REF!</v>
      </c>
      <c r="AF181" s="1236"/>
      <c r="AG181" s="1284"/>
      <c r="AH181" s="1252">
        <f t="shared" si="15"/>
        <v>21</v>
      </c>
      <c r="AI181" s="1252"/>
    </row>
    <row r="182" ht="15.0" customHeight="1">
      <c r="A182" s="1107">
        <v>180.0</v>
      </c>
      <c r="B182" s="1286">
        <v>464355.0</v>
      </c>
      <c r="C182" s="1287" t="s">
        <v>1551</v>
      </c>
      <c r="D182" s="1306" t="s">
        <v>1552</v>
      </c>
      <c r="E182" s="1306" t="s">
        <v>511</v>
      </c>
      <c r="F182" s="1306" t="s">
        <v>512</v>
      </c>
      <c r="G182" s="1306" t="s">
        <v>665</v>
      </c>
      <c r="H182" s="1306" t="s">
        <v>580</v>
      </c>
      <c r="I182" s="1238" t="str">
        <f t="shared" si="23"/>
        <v>#REF!</v>
      </c>
      <c r="J182" s="1239">
        <v>11.0</v>
      </c>
      <c r="K182" s="1406">
        <v>2024.0</v>
      </c>
      <c r="L182" s="1288">
        <v>45597.0</v>
      </c>
      <c r="M182" s="1289">
        <v>45626.0</v>
      </c>
      <c r="N182" s="1343">
        <v>21.0</v>
      </c>
      <c r="O182" s="1227">
        <f t="shared" si="2"/>
        <v>1</v>
      </c>
      <c r="P182" s="1243" t="str">
        <f t="shared" si="16"/>
        <v>#REF!</v>
      </c>
      <c r="Q182" s="1247" t="str">
        <f t="shared" si="29"/>
        <v>#REF!</v>
      </c>
      <c r="R182" s="1407"/>
      <c r="S182" s="1286" t="s">
        <v>525</v>
      </c>
      <c r="T182" s="1287" t="s">
        <v>1515</v>
      </c>
      <c r="U182" s="1343" t="str">
        <f t="shared" si="26"/>
        <v>#REF!</v>
      </c>
      <c r="V182" s="1246" t="str">
        <f t="shared" si="5"/>
        <v>#REF!</v>
      </c>
      <c r="W182" s="1246" t="str">
        <f t="shared" si="28"/>
        <v>#REF!</v>
      </c>
      <c r="X182" s="1246" t="str">
        <f t="shared" si="24"/>
        <v>#REF!</v>
      </c>
      <c r="Y182" s="1247">
        <f t="shared" si="8"/>
        <v>1</v>
      </c>
      <c r="Z182" s="1248" t="str">
        <f t="shared" si="9"/>
        <v>#REF!</v>
      </c>
      <c r="AA182" s="1249" t="str">
        <f t="shared" si="17"/>
        <v>#REF!</v>
      </c>
      <c r="AB182" s="1249" t="str">
        <f t="shared" si="18"/>
        <v>#REF!</v>
      </c>
      <c r="AC182" s="1250" t="str">
        <f t="shared" si="19"/>
        <v>#REF!</v>
      </c>
      <c r="AD182" s="1250" t="str">
        <f t="shared" si="13"/>
        <v>#REF!</v>
      </c>
      <c r="AE182" s="1250" t="str">
        <f t="shared" si="14"/>
        <v>#REF!</v>
      </c>
      <c r="AF182" s="1236"/>
      <c r="AG182" s="1284"/>
      <c r="AH182" s="1252">
        <f t="shared" si="15"/>
        <v>21</v>
      </c>
      <c r="AI182" s="1252"/>
    </row>
    <row r="183" ht="15.0" customHeight="1">
      <c r="A183" s="1098">
        <v>181.0</v>
      </c>
      <c r="B183" s="1286">
        <v>464615.0</v>
      </c>
      <c r="C183" s="1287" t="s">
        <v>1555</v>
      </c>
      <c r="D183" s="1306" t="s">
        <v>1556</v>
      </c>
      <c r="E183" s="1306" t="s">
        <v>511</v>
      </c>
      <c r="F183" s="1306" t="s">
        <v>546</v>
      </c>
      <c r="G183" s="1306" t="s">
        <v>790</v>
      </c>
      <c r="H183" s="1306" t="s">
        <v>616</v>
      </c>
      <c r="I183" s="1238" t="str">
        <f t="shared" si="23"/>
        <v>#REF!</v>
      </c>
      <c r="J183" s="1239">
        <v>11.0</v>
      </c>
      <c r="K183" s="1406">
        <v>2024.0</v>
      </c>
      <c r="L183" s="1288">
        <v>45597.0</v>
      </c>
      <c r="M183" s="1289">
        <v>45626.0</v>
      </c>
      <c r="N183" s="1343">
        <v>20.0</v>
      </c>
      <c r="O183" s="1227">
        <f t="shared" si="2"/>
        <v>0.9523809524</v>
      </c>
      <c r="P183" s="1243" t="str">
        <f t="shared" si="16"/>
        <v>#REF!</v>
      </c>
      <c r="Q183" s="1247" t="str">
        <f t="shared" si="29"/>
        <v>#REF!</v>
      </c>
      <c r="R183" s="1407"/>
      <c r="S183" s="1286" t="s">
        <v>525</v>
      </c>
      <c r="T183" s="1287" t="s">
        <v>1515</v>
      </c>
      <c r="U183" s="1343" t="str">
        <f t="shared" si="26"/>
        <v>#REF!</v>
      </c>
      <c r="V183" s="1246" t="str">
        <f t="shared" si="5"/>
        <v>#REF!</v>
      </c>
      <c r="W183" s="1246" t="str">
        <f t="shared" si="28"/>
        <v>#REF!</v>
      </c>
      <c r="X183" s="1246" t="str">
        <f t="shared" si="24"/>
        <v>#REF!</v>
      </c>
      <c r="Y183" s="1247">
        <f t="shared" si="8"/>
        <v>0.9523809524</v>
      </c>
      <c r="Z183" s="1248" t="str">
        <f t="shared" si="9"/>
        <v>#REF!</v>
      </c>
      <c r="AA183" s="1249" t="str">
        <f t="shared" si="17"/>
        <v>#REF!</v>
      </c>
      <c r="AB183" s="1249" t="str">
        <f t="shared" si="18"/>
        <v>#REF!</v>
      </c>
      <c r="AC183" s="1250" t="str">
        <f t="shared" si="19"/>
        <v>#REF!</v>
      </c>
      <c r="AD183" s="1250" t="str">
        <f t="shared" si="13"/>
        <v>#REF!</v>
      </c>
      <c r="AE183" s="1250" t="str">
        <f t="shared" si="14"/>
        <v>#REF!</v>
      </c>
      <c r="AF183" s="1236"/>
      <c r="AG183" s="1284"/>
      <c r="AH183" s="1252">
        <f t="shared" si="15"/>
        <v>20</v>
      </c>
      <c r="AI183" s="1252"/>
    </row>
    <row r="184" ht="15.0" customHeight="1">
      <c r="A184" s="1107">
        <v>182.0</v>
      </c>
      <c r="B184" s="1286">
        <v>464937.0</v>
      </c>
      <c r="C184" s="1287" t="s">
        <v>2313</v>
      </c>
      <c r="D184" s="1306" t="s">
        <v>2314</v>
      </c>
      <c r="E184" s="1306" t="s">
        <v>511</v>
      </c>
      <c r="F184" s="1306" t="s">
        <v>512</v>
      </c>
      <c r="G184" s="1306" t="s">
        <v>771</v>
      </c>
      <c r="H184" s="1306" t="s">
        <v>541</v>
      </c>
      <c r="I184" s="1238" t="str">
        <f t="shared" si="23"/>
        <v>#REF!</v>
      </c>
      <c r="J184" s="1239">
        <v>11.0</v>
      </c>
      <c r="K184" s="1365">
        <v>2024.0</v>
      </c>
      <c r="L184" s="1288">
        <v>45597.0</v>
      </c>
      <c r="M184" s="1289">
        <v>45626.0</v>
      </c>
      <c r="N184" s="1343">
        <v>21.0</v>
      </c>
      <c r="O184" s="1227">
        <f t="shared" si="2"/>
        <v>1</v>
      </c>
      <c r="P184" s="1243" t="str">
        <f t="shared" si="16"/>
        <v>#REF!</v>
      </c>
      <c r="Q184" s="1247" t="str">
        <f t="shared" si="29"/>
        <v>#REF!</v>
      </c>
      <c r="R184" s="1265"/>
      <c r="S184" s="1286" t="s">
        <v>525</v>
      </c>
      <c r="T184" s="1287" t="s">
        <v>1515</v>
      </c>
      <c r="U184" s="1343" t="str">
        <f t="shared" si="26"/>
        <v>#REF!</v>
      </c>
      <c r="V184" s="1246" t="str">
        <f t="shared" si="5"/>
        <v>#REF!</v>
      </c>
      <c r="W184" s="1246" t="str">
        <f t="shared" si="28"/>
        <v>#REF!</v>
      </c>
      <c r="X184" s="1246" t="str">
        <f t="shared" si="24"/>
        <v>#REF!</v>
      </c>
      <c r="Y184" s="1247">
        <f t="shared" si="8"/>
        <v>1</v>
      </c>
      <c r="Z184" s="1248" t="str">
        <f t="shared" si="9"/>
        <v>#REF!</v>
      </c>
      <c r="AA184" s="1249" t="str">
        <f t="shared" si="17"/>
        <v>#REF!</v>
      </c>
      <c r="AB184" s="1249" t="str">
        <f t="shared" si="18"/>
        <v>#REF!</v>
      </c>
      <c r="AC184" s="1250" t="str">
        <f t="shared" si="19"/>
        <v>#REF!</v>
      </c>
      <c r="AD184" s="1250" t="str">
        <f t="shared" si="13"/>
        <v>#REF!</v>
      </c>
      <c r="AE184" s="1250" t="str">
        <f t="shared" si="14"/>
        <v>#REF!</v>
      </c>
      <c r="AF184" s="1314"/>
      <c r="AG184" s="1359"/>
      <c r="AH184" s="1252">
        <f t="shared" si="15"/>
        <v>21</v>
      </c>
      <c r="AI184" s="1252"/>
    </row>
    <row r="185" ht="15.0" customHeight="1">
      <c r="A185" s="1098">
        <v>183.0</v>
      </c>
      <c r="B185" s="1286">
        <v>465271.0</v>
      </c>
      <c r="C185" s="1287" t="s">
        <v>1564</v>
      </c>
      <c r="D185" s="1306" t="s">
        <v>1565</v>
      </c>
      <c r="E185" s="1306" t="s">
        <v>511</v>
      </c>
      <c r="F185" s="1306" t="s">
        <v>546</v>
      </c>
      <c r="G185" s="1306" t="s">
        <v>771</v>
      </c>
      <c r="H185" s="1306" t="s">
        <v>547</v>
      </c>
      <c r="I185" s="1238" t="str">
        <f t="shared" si="23"/>
        <v>#REF!</v>
      </c>
      <c r="J185" s="1239">
        <v>11.0</v>
      </c>
      <c r="K185" s="1406">
        <v>2024.0</v>
      </c>
      <c r="L185" s="1288">
        <v>45597.0</v>
      </c>
      <c r="M185" s="1289">
        <v>45626.0</v>
      </c>
      <c r="N185" s="1343">
        <v>19.0</v>
      </c>
      <c r="O185" s="1227">
        <f t="shared" si="2"/>
        <v>0.9047619048</v>
      </c>
      <c r="P185" s="1243" t="str">
        <f t="shared" si="16"/>
        <v>#REF!</v>
      </c>
      <c r="Q185" s="1247" t="str">
        <f t="shared" si="29"/>
        <v>#REF!</v>
      </c>
      <c r="R185" s="1244"/>
      <c r="S185" s="1286" t="s">
        <v>525</v>
      </c>
      <c r="T185" s="1287" t="s">
        <v>1515</v>
      </c>
      <c r="U185" s="1343" t="str">
        <f t="shared" si="26"/>
        <v>#REF!</v>
      </c>
      <c r="V185" s="1246" t="str">
        <f t="shared" si="5"/>
        <v>#REF!</v>
      </c>
      <c r="W185" s="1246" t="str">
        <f t="shared" si="28"/>
        <v>#REF!</v>
      </c>
      <c r="X185" s="1246" t="str">
        <f t="shared" si="24"/>
        <v>#REF!</v>
      </c>
      <c r="Y185" s="1247">
        <f t="shared" si="8"/>
        <v>0.9047619048</v>
      </c>
      <c r="Z185" s="1248" t="str">
        <f t="shared" si="9"/>
        <v>#REF!</v>
      </c>
      <c r="AA185" s="1249" t="str">
        <f t="shared" si="17"/>
        <v>#REF!</v>
      </c>
      <c r="AB185" s="1249" t="str">
        <f t="shared" si="18"/>
        <v>#REF!</v>
      </c>
      <c r="AC185" s="1250" t="str">
        <f t="shared" si="19"/>
        <v>#REF!</v>
      </c>
      <c r="AD185" s="1250" t="str">
        <f t="shared" si="13"/>
        <v>#REF!</v>
      </c>
      <c r="AE185" s="1250" t="str">
        <f t="shared" si="14"/>
        <v>#REF!</v>
      </c>
      <c r="AF185" s="1314"/>
      <c r="AG185" s="1283"/>
      <c r="AH185" s="1252">
        <f t="shared" si="15"/>
        <v>19</v>
      </c>
      <c r="AI185" s="1252"/>
    </row>
    <row r="186" ht="15.0" customHeight="1">
      <c r="A186" s="1107">
        <v>184.0</v>
      </c>
      <c r="B186" s="1286">
        <v>465279.0</v>
      </c>
      <c r="C186" s="1287" t="s">
        <v>1571</v>
      </c>
      <c r="D186" s="1306" t="s">
        <v>1572</v>
      </c>
      <c r="E186" s="1306" t="s">
        <v>511</v>
      </c>
      <c r="F186" s="1306" t="s">
        <v>564</v>
      </c>
      <c r="G186" s="1306" t="s">
        <v>665</v>
      </c>
      <c r="H186" s="1306" t="s">
        <v>925</v>
      </c>
      <c r="I186" s="1238" t="str">
        <f t="shared" si="23"/>
        <v>#REF!</v>
      </c>
      <c r="J186" s="1239">
        <v>11.0</v>
      </c>
      <c r="K186" s="1406">
        <v>2024.0</v>
      </c>
      <c r="L186" s="1288">
        <v>45597.0</v>
      </c>
      <c r="M186" s="1289">
        <v>45626.0</v>
      </c>
      <c r="N186" s="1343">
        <v>19.5</v>
      </c>
      <c r="O186" s="1227">
        <f t="shared" si="2"/>
        <v>0.9285714286</v>
      </c>
      <c r="P186" s="1243" t="str">
        <f t="shared" si="16"/>
        <v>#REF!</v>
      </c>
      <c r="Q186" s="1247" t="str">
        <f t="shared" si="29"/>
        <v>#REF!</v>
      </c>
      <c r="R186" s="1244"/>
      <c r="S186" s="1286" t="s">
        <v>525</v>
      </c>
      <c r="T186" s="1287" t="s">
        <v>1515</v>
      </c>
      <c r="U186" s="1343" t="str">
        <f t="shared" si="26"/>
        <v>#REF!</v>
      </c>
      <c r="V186" s="1246" t="str">
        <f t="shared" si="5"/>
        <v>#REF!</v>
      </c>
      <c r="W186" s="1246" t="str">
        <f t="shared" si="28"/>
        <v>#REF!</v>
      </c>
      <c r="X186" s="1246" t="str">
        <f t="shared" si="24"/>
        <v>#REF!</v>
      </c>
      <c r="Y186" s="1247">
        <f t="shared" si="8"/>
        <v>0.9285714286</v>
      </c>
      <c r="Z186" s="1248" t="str">
        <f t="shared" si="9"/>
        <v>#REF!</v>
      </c>
      <c r="AA186" s="1249" t="str">
        <f t="shared" si="17"/>
        <v>#REF!</v>
      </c>
      <c r="AB186" s="1249" t="str">
        <f t="shared" si="18"/>
        <v>#REF!</v>
      </c>
      <c r="AC186" s="1250" t="str">
        <f t="shared" si="19"/>
        <v>#REF!</v>
      </c>
      <c r="AD186" s="1250" t="str">
        <f t="shared" si="13"/>
        <v>#REF!</v>
      </c>
      <c r="AE186" s="1250" t="str">
        <f t="shared" si="14"/>
        <v>#REF!</v>
      </c>
      <c r="AF186" s="1314"/>
      <c r="AG186" s="1283"/>
      <c r="AH186" s="1252">
        <f t="shared" si="15"/>
        <v>19.5</v>
      </c>
      <c r="AI186" s="1252"/>
    </row>
    <row r="187" ht="15.0" customHeight="1">
      <c r="A187" s="1098">
        <v>185.0</v>
      </c>
      <c r="B187" s="1286">
        <v>465339.0</v>
      </c>
      <c r="C187" s="1287" t="s">
        <v>1450</v>
      </c>
      <c r="D187" s="1306" t="s">
        <v>1451</v>
      </c>
      <c r="E187" s="1306" t="s">
        <v>511</v>
      </c>
      <c r="F187" s="1306" t="s">
        <v>512</v>
      </c>
      <c r="G187" s="1306" t="s">
        <v>790</v>
      </c>
      <c r="H187" s="1306" t="s">
        <v>531</v>
      </c>
      <c r="I187" s="1238" t="str">
        <f t="shared" si="23"/>
        <v>#REF!</v>
      </c>
      <c r="J187" s="1239">
        <v>11.0</v>
      </c>
      <c r="K187" s="1406">
        <v>2024.0</v>
      </c>
      <c r="L187" s="1288">
        <v>45597.0</v>
      </c>
      <c r="M187" s="1289">
        <v>45626.0</v>
      </c>
      <c r="N187" s="1343">
        <v>21.0</v>
      </c>
      <c r="O187" s="1227">
        <f t="shared" si="2"/>
        <v>1</v>
      </c>
      <c r="P187" s="1243" t="str">
        <f t="shared" si="16"/>
        <v>#REF!</v>
      </c>
      <c r="Q187" s="1247" t="str">
        <f t="shared" si="29"/>
        <v>#REF!</v>
      </c>
      <c r="R187" s="1244"/>
      <c r="S187" s="1286" t="s">
        <v>525</v>
      </c>
      <c r="T187" s="1287" t="s">
        <v>1515</v>
      </c>
      <c r="U187" s="1343" t="str">
        <f t="shared" si="26"/>
        <v>#REF!</v>
      </c>
      <c r="V187" s="1246" t="str">
        <f t="shared" si="5"/>
        <v>#REF!</v>
      </c>
      <c r="W187" s="1246" t="str">
        <f t="shared" si="28"/>
        <v>#REF!</v>
      </c>
      <c r="X187" s="1246" t="str">
        <f t="shared" si="24"/>
        <v>#REF!</v>
      </c>
      <c r="Y187" s="1247">
        <f t="shared" si="8"/>
        <v>1</v>
      </c>
      <c r="Z187" s="1248" t="str">
        <f t="shared" si="9"/>
        <v>#REF!</v>
      </c>
      <c r="AA187" s="1249" t="str">
        <f t="shared" si="17"/>
        <v>#REF!</v>
      </c>
      <c r="AB187" s="1249" t="str">
        <f t="shared" si="18"/>
        <v>#REF!</v>
      </c>
      <c r="AC187" s="1250" t="str">
        <f t="shared" si="19"/>
        <v>#REF!</v>
      </c>
      <c r="AD187" s="1250" t="str">
        <f t="shared" si="13"/>
        <v>#REF!</v>
      </c>
      <c r="AE187" s="1250" t="str">
        <f t="shared" si="14"/>
        <v>#REF!</v>
      </c>
      <c r="AF187" s="1314"/>
      <c r="AG187" s="1283"/>
      <c r="AH187" s="1252">
        <f t="shared" si="15"/>
        <v>21</v>
      </c>
      <c r="AI187" s="1252"/>
    </row>
    <row r="188" ht="15.0" customHeight="1">
      <c r="A188" s="1107">
        <v>186.0</v>
      </c>
      <c r="B188" s="1286">
        <v>465605.0</v>
      </c>
      <c r="C188" s="1287" t="s">
        <v>1310</v>
      </c>
      <c r="D188" s="1306" t="s">
        <v>1589</v>
      </c>
      <c r="E188" s="1306" t="s">
        <v>511</v>
      </c>
      <c r="F188" s="1306" t="s">
        <v>546</v>
      </c>
      <c r="G188" s="1306" t="s">
        <v>771</v>
      </c>
      <c r="H188" s="1306" t="s">
        <v>547</v>
      </c>
      <c r="I188" s="1238" t="str">
        <f t="shared" si="23"/>
        <v>#REF!</v>
      </c>
      <c r="J188" s="1239">
        <v>11.0</v>
      </c>
      <c r="K188" s="1406">
        <v>2024.0</v>
      </c>
      <c r="L188" s="1288">
        <v>45597.0</v>
      </c>
      <c r="M188" s="1289">
        <v>45626.0</v>
      </c>
      <c r="N188" s="1343">
        <v>20.0</v>
      </c>
      <c r="O188" s="1227">
        <f t="shared" si="2"/>
        <v>0.9523809524</v>
      </c>
      <c r="P188" s="1243" t="str">
        <f t="shared" si="16"/>
        <v>#REF!</v>
      </c>
      <c r="Q188" s="1247" t="str">
        <f t="shared" si="29"/>
        <v>#REF!</v>
      </c>
      <c r="R188" s="1244"/>
      <c r="S188" s="1286" t="s">
        <v>525</v>
      </c>
      <c r="T188" s="1287" t="s">
        <v>1515</v>
      </c>
      <c r="U188" s="1343" t="str">
        <f t="shared" si="26"/>
        <v>#REF!</v>
      </c>
      <c r="V188" s="1246" t="str">
        <f t="shared" si="5"/>
        <v>#REF!</v>
      </c>
      <c r="W188" s="1246" t="str">
        <f t="shared" si="28"/>
        <v>#REF!</v>
      </c>
      <c r="X188" s="1246" t="str">
        <f t="shared" si="24"/>
        <v>#REF!</v>
      </c>
      <c r="Y188" s="1247">
        <f t="shared" si="8"/>
        <v>0.9523809524</v>
      </c>
      <c r="Z188" s="1248" t="str">
        <f t="shared" si="9"/>
        <v>#REF!</v>
      </c>
      <c r="AA188" s="1249" t="str">
        <f t="shared" si="17"/>
        <v>#REF!</v>
      </c>
      <c r="AB188" s="1249" t="str">
        <f t="shared" si="18"/>
        <v>#REF!</v>
      </c>
      <c r="AC188" s="1250" t="str">
        <f t="shared" si="19"/>
        <v>#REF!</v>
      </c>
      <c r="AD188" s="1250" t="str">
        <f t="shared" si="13"/>
        <v>#REF!</v>
      </c>
      <c r="AE188" s="1250" t="str">
        <f t="shared" si="14"/>
        <v>#REF!</v>
      </c>
      <c r="AF188" s="1314"/>
      <c r="AG188" s="1283"/>
      <c r="AH188" s="1252">
        <f t="shared" si="15"/>
        <v>20</v>
      </c>
      <c r="AI188" s="1252"/>
    </row>
    <row r="189" ht="15.0" customHeight="1">
      <c r="A189" s="1098">
        <v>187.0</v>
      </c>
      <c r="B189" s="1286">
        <v>465609.0</v>
      </c>
      <c r="C189" s="1287" t="s">
        <v>1584</v>
      </c>
      <c r="D189" s="1306" t="s">
        <v>1585</v>
      </c>
      <c r="E189" s="1306" t="s">
        <v>511</v>
      </c>
      <c r="F189" s="1306" t="s">
        <v>512</v>
      </c>
      <c r="G189" s="1306" t="s">
        <v>787</v>
      </c>
      <c r="H189" s="1306" t="s">
        <v>570</v>
      </c>
      <c r="I189" s="1238" t="str">
        <f t="shared" si="23"/>
        <v>#REF!</v>
      </c>
      <c r="J189" s="1239">
        <v>11.0</v>
      </c>
      <c r="K189" s="1406">
        <v>2024.0</v>
      </c>
      <c r="L189" s="1288">
        <v>45597.0</v>
      </c>
      <c r="M189" s="1289">
        <v>45626.0</v>
      </c>
      <c r="N189" s="1343">
        <v>20.0</v>
      </c>
      <c r="O189" s="1227">
        <f t="shared" si="2"/>
        <v>0.9523809524</v>
      </c>
      <c r="P189" s="1243" t="str">
        <f t="shared" si="16"/>
        <v>#REF!</v>
      </c>
      <c r="Q189" s="1247" t="str">
        <f t="shared" si="29"/>
        <v>#REF!</v>
      </c>
      <c r="R189" s="1244"/>
      <c r="S189" s="1286" t="s">
        <v>525</v>
      </c>
      <c r="T189" s="1287" t="s">
        <v>1515</v>
      </c>
      <c r="U189" s="1343" t="str">
        <f t="shared" si="26"/>
        <v>#REF!</v>
      </c>
      <c r="V189" s="1246" t="str">
        <f t="shared" si="5"/>
        <v>#REF!</v>
      </c>
      <c r="W189" s="1246" t="str">
        <f t="shared" si="28"/>
        <v>#REF!</v>
      </c>
      <c r="X189" s="1246" t="str">
        <f t="shared" si="24"/>
        <v>#REF!</v>
      </c>
      <c r="Y189" s="1247">
        <f t="shared" si="8"/>
        <v>0.9523809524</v>
      </c>
      <c r="Z189" s="1248" t="str">
        <f t="shared" si="9"/>
        <v>#REF!</v>
      </c>
      <c r="AA189" s="1249" t="str">
        <f t="shared" si="17"/>
        <v>#REF!</v>
      </c>
      <c r="AB189" s="1249" t="str">
        <f t="shared" si="18"/>
        <v>#REF!</v>
      </c>
      <c r="AC189" s="1250" t="str">
        <f t="shared" si="19"/>
        <v>#REF!</v>
      </c>
      <c r="AD189" s="1250" t="str">
        <f t="shared" si="13"/>
        <v>#REF!</v>
      </c>
      <c r="AE189" s="1250" t="str">
        <f t="shared" si="14"/>
        <v>#REF!</v>
      </c>
      <c r="AF189" s="1314"/>
      <c r="AG189" s="1283"/>
      <c r="AH189" s="1252">
        <f t="shared" si="15"/>
        <v>20</v>
      </c>
      <c r="AI189" s="1252"/>
    </row>
    <row r="190" ht="15.75" customHeight="1">
      <c r="A190" s="1107">
        <v>188.0</v>
      </c>
      <c r="B190" s="1286">
        <v>465797.0</v>
      </c>
      <c r="C190" s="1287" t="s">
        <v>1594</v>
      </c>
      <c r="D190" s="1287" t="s">
        <v>1595</v>
      </c>
      <c r="E190" s="1287" t="s">
        <v>511</v>
      </c>
      <c r="F190" s="1287" t="s">
        <v>512</v>
      </c>
      <c r="G190" s="1287" t="s">
        <v>790</v>
      </c>
      <c r="H190" s="1287" t="s">
        <v>531</v>
      </c>
      <c r="I190" s="1238" t="str">
        <f t="shared" si="23"/>
        <v>#REF!</v>
      </c>
      <c r="J190" s="1239">
        <v>11.0</v>
      </c>
      <c r="K190" s="1406">
        <v>2024.0</v>
      </c>
      <c r="L190" s="1288">
        <v>45597.0</v>
      </c>
      <c r="M190" s="1408">
        <v>45626.0</v>
      </c>
      <c r="N190" s="1343">
        <v>19.5</v>
      </c>
      <c r="O190" s="1227">
        <f t="shared" si="2"/>
        <v>0.9285714286</v>
      </c>
      <c r="P190" s="1243" t="str">
        <f t="shared" si="16"/>
        <v>#REF!</v>
      </c>
      <c r="Q190" s="1247" t="str">
        <f t="shared" si="29"/>
        <v>#REF!</v>
      </c>
      <c r="R190" s="1244"/>
      <c r="S190" s="1286" t="s">
        <v>525</v>
      </c>
      <c r="T190" s="1287" t="s">
        <v>1515</v>
      </c>
      <c r="U190" s="1343" t="str">
        <f t="shared" si="26"/>
        <v>#REF!</v>
      </c>
      <c r="V190" s="1246" t="str">
        <f t="shared" si="5"/>
        <v>#REF!</v>
      </c>
      <c r="W190" s="1246" t="str">
        <f t="shared" si="28"/>
        <v>#REF!</v>
      </c>
      <c r="X190" s="1246" t="str">
        <f t="shared" si="24"/>
        <v>#REF!</v>
      </c>
      <c r="Y190" s="1247">
        <f t="shared" si="8"/>
        <v>0.9285714286</v>
      </c>
      <c r="Z190" s="1248" t="str">
        <f t="shared" si="9"/>
        <v>#REF!</v>
      </c>
      <c r="AA190" s="1249" t="str">
        <f t="shared" si="17"/>
        <v>#REF!</v>
      </c>
      <c r="AB190" s="1249" t="str">
        <f t="shared" si="18"/>
        <v>#REF!</v>
      </c>
      <c r="AC190" s="1250" t="str">
        <f t="shared" si="19"/>
        <v>#REF!</v>
      </c>
      <c r="AD190" s="1250" t="str">
        <f t="shared" si="13"/>
        <v>#REF!</v>
      </c>
      <c r="AE190" s="1250" t="str">
        <f t="shared" si="14"/>
        <v>#REF!</v>
      </c>
      <c r="AF190" s="1314"/>
      <c r="AG190" s="1283"/>
      <c r="AH190" s="1252">
        <f t="shared" si="15"/>
        <v>19.5</v>
      </c>
      <c r="AI190" s="1252"/>
    </row>
    <row r="191" ht="15.75" customHeight="1">
      <c r="A191" s="1098">
        <v>189.0</v>
      </c>
      <c r="B191" s="1286">
        <v>466839.0</v>
      </c>
      <c r="C191" s="1287" t="s">
        <v>1501</v>
      </c>
      <c r="D191" s="1287" t="s">
        <v>1502</v>
      </c>
      <c r="E191" s="1287" t="s">
        <v>511</v>
      </c>
      <c r="F191" s="1287" t="s">
        <v>512</v>
      </c>
      <c r="G191" s="1287" t="s">
        <v>790</v>
      </c>
      <c r="H191" s="1287" t="s">
        <v>531</v>
      </c>
      <c r="I191" s="1238" t="str">
        <f t="shared" si="23"/>
        <v>#REF!</v>
      </c>
      <c r="J191" s="1239">
        <v>11.0</v>
      </c>
      <c r="K191" s="1406">
        <v>2024.0</v>
      </c>
      <c r="L191" s="1288">
        <v>45616.0</v>
      </c>
      <c r="M191" s="1408">
        <v>45626.0</v>
      </c>
      <c r="N191" s="1343">
        <v>4.0</v>
      </c>
      <c r="O191" s="1227">
        <f t="shared" si="2"/>
        <v>0.1904761905</v>
      </c>
      <c r="P191" s="1243" t="str">
        <f t="shared" si="16"/>
        <v>#REF!</v>
      </c>
      <c r="Q191" s="1247" t="str">
        <f t="shared" si="29"/>
        <v>#REF!</v>
      </c>
      <c r="R191" s="1244"/>
      <c r="S191" s="1286" t="s">
        <v>525</v>
      </c>
      <c r="T191" s="1287" t="s">
        <v>1515</v>
      </c>
      <c r="U191" s="1343" t="str">
        <f t="shared" si="26"/>
        <v>#REF!</v>
      </c>
      <c r="V191" s="1246" t="str">
        <f t="shared" si="5"/>
        <v>#REF!</v>
      </c>
      <c r="W191" s="1246" t="str">
        <f t="shared" si="28"/>
        <v>#REF!</v>
      </c>
      <c r="X191" s="1246" t="str">
        <f t="shared" si="24"/>
        <v>#REF!</v>
      </c>
      <c r="Y191" s="1247">
        <f t="shared" si="8"/>
        <v>1</v>
      </c>
      <c r="Z191" s="1248" t="str">
        <f t="shared" si="9"/>
        <v>#REF!</v>
      </c>
      <c r="AA191" s="1249" t="str">
        <f t="shared" si="17"/>
        <v>#REF!</v>
      </c>
      <c r="AB191" s="1249" t="str">
        <f t="shared" si="18"/>
        <v>#REF!</v>
      </c>
      <c r="AC191" s="1250" t="str">
        <f t="shared" si="19"/>
        <v>#REF!</v>
      </c>
      <c r="AD191" s="1250" t="str">
        <f t="shared" si="13"/>
        <v>#REF!</v>
      </c>
      <c r="AE191" s="1250" t="str">
        <f t="shared" si="14"/>
        <v>#REF!</v>
      </c>
      <c r="AF191" s="1314"/>
      <c r="AG191" s="1283"/>
      <c r="AH191" s="1252">
        <f t="shared" si="15"/>
        <v>21</v>
      </c>
      <c r="AI191" s="1252"/>
    </row>
    <row r="192" ht="15.75" customHeight="1">
      <c r="A192" s="1107">
        <v>190.0</v>
      </c>
      <c r="B192" s="1286">
        <v>467783.0</v>
      </c>
      <c r="C192" s="1287" t="s">
        <v>2204</v>
      </c>
      <c r="D192" s="1287" t="s">
        <v>2205</v>
      </c>
      <c r="E192" s="1287" t="s">
        <v>511</v>
      </c>
      <c r="F192" s="1287" t="s">
        <v>512</v>
      </c>
      <c r="G192" s="1287" t="s">
        <v>790</v>
      </c>
      <c r="H192" s="1287" t="s">
        <v>531</v>
      </c>
      <c r="I192" s="1238" t="str">
        <f t="shared" si="23"/>
        <v>#REF!</v>
      </c>
      <c r="J192" s="1239">
        <v>11.0</v>
      </c>
      <c r="K192" s="1406">
        <v>2024.0</v>
      </c>
      <c r="L192" s="1288">
        <v>45597.0</v>
      </c>
      <c r="M192" s="1408">
        <v>45626.0</v>
      </c>
      <c r="N192" s="1343">
        <v>19.0</v>
      </c>
      <c r="O192" s="1227">
        <f t="shared" si="2"/>
        <v>0.9047619048</v>
      </c>
      <c r="P192" s="1243" t="str">
        <f t="shared" si="16"/>
        <v>#REF!</v>
      </c>
      <c r="Q192" s="1247" t="str">
        <f t="shared" si="29"/>
        <v>#REF!</v>
      </c>
      <c r="R192" s="1244"/>
      <c r="S192" s="1286" t="s">
        <v>525</v>
      </c>
      <c r="T192" s="1287" t="s">
        <v>1515</v>
      </c>
      <c r="U192" s="1343" t="str">
        <f t="shared" si="26"/>
        <v>#REF!</v>
      </c>
      <c r="V192" s="1246" t="str">
        <f t="shared" si="5"/>
        <v>#REF!</v>
      </c>
      <c r="W192" s="1246" t="str">
        <f t="shared" si="28"/>
        <v>#REF!</v>
      </c>
      <c r="X192" s="1246" t="str">
        <f t="shared" si="24"/>
        <v>#REF!</v>
      </c>
      <c r="Y192" s="1247">
        <f t="shared" si="8"/>
        <v>0.9047619048</v>
      </c>
      <c r="Z192" s="1248" t="str">
        <f t="shared" si="9"/>
        <v>#REF!</v>
      </c>
      <c r="AA192" s="1249" t="str">
        <f t="shared" si="17"/>
        <v>#REF!</v>
      </c>
      <c r="AB192" s="1249" t="str">
        <f t="shared" si="18"/>
        <v>#REF!</v>
      </c>
      <c r="AC192" s="1250" t="str">
        <f t="shared" si="19"/>
        <v>#REF!</v>
      </c>
      <c r="AD192" s="1250" t="str">
        <f t="shared" si="13"/>
        <v>#REF!</v>
      </c>
      <c r="AE192" s="1250" t="str">
        <f t="shared" si="14"/>
        <v>#REF!</v>
      </c>
      <c r="AF192" s="1314"/>
      <c r="AG192" s="1283"/>
      <c r="AH192" s="1252">
        <f t="shared" si="15"/>
        <v>19</v>
      </c>
      <c r="AI192" s="1252"/>
    </row>
    <row r="193" ht="15.75" customHeight="1">
      <c r="A193" s="1098">
        <v>191.0</v>
      </c>
      <c r="B193" s="1286">
        <v>468089.0</v>
      </c>
      <c r="C193" s="1287" t="s">
        <v>2207</v>
      </c>
      <c r="D193" s="1287" t="s">
        <v>2208</v>
      </c>
      <c r="E193" s="1287" t="s">
        <v>511</v>
      </c>
      <c r="F193" s="1287" t="s">
        <v>546</v>
      </c>
      <c r="G193" s="1287" t="s">
        <v>790</v>
      </c>
      <c r="H193" s="1287" t="s">
        <v>616</v>
      </c>
      <c r="I193" s="1238" t="str">
        <f t="shared" si="23"/>
        <v>#REF!</v>
      </c>
      <c r="J193" s="1239">
        <v>11.0</v>
      </c>
      <c r="K193" s="1406">
        <v>2024.0</v>
      </c>
      <c r="L193" s="1288">
        <v>45597.0</v>
      </c>
      <c r="M193" s="1289">
        <v>45626.0</v>
      </c>
      <c r="N193" s="1343">
        <v>21.0</v>
      </c>
      <c r="O193" s="1227">
        <f t="shared" si="2"/>
        <v>1</v>
      </c>
      <c r="P193" s="1243" t="str">
        <f t="shared" si="16"/>
        <v>#REF!</v>
      </c>
      <c r="Q193" s="1247" t="str">
        <f t="shared" si="29"/>
        <v>#REF!</v>
      </c>
      <c r="R193" s="1244"/>
      <c r="S193" s="1286" t="s">
        <v>525</v>
      </c>
      <c r="T193" s="1287" t="s">
        <v>1515</v>
      </c>
      <c r="U193" s="1343" t="str">
        <f t="shared" si="26"/>
        <v>#REF!</v>
      </c>
      <c r="V193" s="1246" t="str">
        <f t="shared" si="5"/>
        <v>#REF!</v>
      </c>
      <c r="W193" s="1246" t="str">
        <f t="shared" si="28"/>
        <v>#REF!</v>
      </c>
      <c r="X193" s="1246" t="str">
        <f t="shared" si="24"/>
        <v>#REF!</v>
      </c>
      <c r="Y193" s="1247">
        <f t="shared" si="8"/>
        <v>1</v>
      </c>
      <c r="Z193" s="1248" t="str">
        <f t="shared" si="9"/>
        <v>#REF!</v>
      </c>
      <c r="AA193" s="1249" t="str">
        <f t="shared" si="17"/>
        <v>#REF!</v>
      </c>
      <c r="AB193" s="1249" t="str">
        <f t="shared" si="18"/>
        <v>#REF!</v>
      </c>
      <c r="AC193" s="1250" t="str">
        <f t="shared" si="19"/>
        <v>#REF!</v>
      </c>
      <c r="AD193" s="1250" t="str">
        <f t="shared" si="13"/>
        <v>#REF!</v>
      </c>
      <c r="AE193" s="1250" t="str">
        <f t="shared" si="14"/>
        <v>#REF!</v>
      </c>
      <c r="AF193" s="1314"/>
      <c r="AG193" s="1283"/>
      <c r="AH193" s="1252">
        <f t="shared" si="15"/>
        <v>21</v>
      </c>
      <c r="AI193" s="1252"/>
    </row>
    <row r="194" ht="15.75" customHeight="1">
      <c r="A194" s="1107">
        <v>192.0</v>
      </c>
      <c r="B194" s="1286">
        <v>468601.0</v>
      </c>
      <c r="C194" s="1287" t="s">
        <v>2210</v>
      </c>
      <c r="D194" s="1287" t="s">
        <v>2211</v>
      </c>
      <c r="E194" s="1287" t="s">
        <v>511</v>
      </c>
      <c r="F194" s="1287" t="s">
        <v>512</v>
      </c>
      <c r="G194" s="1287" t="s">
        <v>790</v>
      </c>
      <c r="H194" s="1287" t="s">
        <v>531</v>
      </c>
      <c r="I194" s="1238" t="str">
        <f t="shared" si="23"/>
        <v>#REF!</v>
      </c>
      <c r="J194" s="1239">
        <v>11.0</v>
      </c>
      <c r="K194" s="1406">
        <v>2024.0</v>
      </c>
      <c r="L194" s="1288">
        <v>45597.0</v>
      </c>
      <c r="M194" s="1408">
        <v>45626.0</v>
      </c>
      <c r="N194" s="1343">
        <v>21.0</v>
      </c>
      <c r="O194" s="1227">
        <f t="shared" si="2"/>
        <v>1</v>
      </c>
      <c r="P194" s="1243" t="str">
        <f t="shared" si="16"/>
        <v>#REF!</v>
      </c>
      <c r="Q194" s="1247" t="str">
        <f t="shared" si="29"/>
        <v>#REF!</v>
      </c>
      <c r="R194" s="1244"/>
      <c r="S194" s="1286" t="s">
        <v>525</v>
      </c>
      <c r="T194" s="1287" t="s">
        <v>1515</v>
      </c>
      <c r="U194" s="1343" t="str">
        <f t="shared" si="26"/>
        <v>#REF!</v>
      </c>
      <c r="V194" s="1246" t="str">
        <f t="shared" si="5"/>
        <v>#REF!</v>
      </c>
      <c r="W194" s="1246" t="str">
        <f t="shared" si="28"/>
        <v>#REF!</v>
      </c>
      <c r="X194" s="1246" t="str">
        <f t="shared" si="24"/>
        <v>#REF!</v>
      </c>
      <c r="Y194" s="1247">
        <f t="shared" si="8"/>
        <v>1</v>
      </c>
      <c r="Z194" s="1248" t="str">
        <f t="shared" si="9"/>
        <v>#REF!</v>
      </c>
      <c r="AA194" s="1249" t="str">
        <f t="shared" si="17"/>
        <v>#REF!</v>
      </c>
      <c r="AB194" s="1249" t="str">
        <f t="shared" si="18"/>
        <v>#REF!</v>
      </c>
      <c r="AC194" s="1250" t="str">
        <f t="shared" si="19"/>
        <v>#REF!</v>
      </c>
      <c r="AD194" s="1250" t="str">
        <f t="shared" si="13"/>
        <v>#REF!</v>
      </c>
      <c r="AE194" s="1250" t="str">
        <f t="shared" si="14"/>
        <v>#REF!</v>
      </c>
      <c r="AF194" s="1314"/>
      <c r="AG194" s="1283"/>
      <c r="AH194" s="1252">
        <f t="shared" si="15"/>
        <v>21</v>
      </c>
      <c r="AI194" s="1252"/>
    </row>
    <row r="195" ht="15.75" customHeight="1">
      <c r="A195" s="1098">
        <v>193.0</v>
      </c>
      <c r="B195" s="1286">
        <v>468695.0</v>
      </c>
      <c r="C195" s="1287" t="s">
        <v>788</v>
      </c>
      <c r="D195" s="1287" t="s">
        <v>2237</v>
      </c>
      <c r="E195" s="1287" t="s">
        <v>511</v>
      </c>
      <c r="F195" s="1287" t="s">
        <v>512</v>
      </c>
      <c r="G195" s="1287" t="s">
        <v>771</v>
      </c>
      <c r="H195" s="1287" t="s">
        <v>541</v>
      </c>
      <c r="I195" s="1238" t="str">
        <f t="shared" si="23"/>
        <v>#REF!</v>
      </c>
      <c r="J195" s="1239">
        <v>11.0</v>
      </c>
      <c r="K195" s="1406">
        <v>2024.0</v>
      </c>
      <c r="L195" s="1288">
        <v>45597.0</v>
      </c>
      <c r="M195" s="1408">
        <v>45626.0</v>
      </c>
      <c r="N195" s="1343">
        <v>20.5</v>
      </c>
      <c r="O195" s="1227">
        <f t="shared" si="2"/>
        <v>0.9761904762</v>
      </c>
      <c r="P195" s="1243" t="str">
        <f t="shared" si="16"/>
        <v>#REF!</v>
      </c>
      <c r="Q195" s="1247" t="str">
        <f t="shared" si="29"/>
        <v>#REF!</v>
      </c>
      <c r="R195" s="1244"/>
      <c r="S195" s="1286" t="s">
        <v>525</v>
      </c>
      <c r="T195" s="1287" t="s">
        <v>1515</v>
      </c>
      <c r="U195" s="1343" t="str">
        <f t="shared" si="26"/>
        <v>#REF!</v>
      </c>
      <c r="V195" s="1246" t="str">
        <f t="shared" si="5"/>
        <v>#REF!</v>
      </c>
      <c r="W195" s="1246" t="str">
        <f t="shared" si="28"/>
        <v>#REF!</v>
      </c>
      <c r="X195" s="1246" t="str">
        <f t="shared" si="24"/>
        <v>#REF!</v>
      </c>
      <c r="Y195" s="1247">
        <f t="shared" si="8"/>
        <v>0.9761904762</v>
      </c>
      <c r="Z195" s="1248" t="str">
        <f t="shared" si="9"/>
        <v>#REF!</v>
      </c>
      <c r="AA195" s="1249" t="str">
        <f t="shared" si="17"/>
        <v>#REF!</v>
      </c>
      <c r="AB195" s="1249" t="str">
        <f t="shared" si="18"/>
        <v>#REF!</v>
      </c>
      <c r="AC195" s="1250" t="str">
        <f t="shared" si="19"/>
        <v>#REF!</v>
      </c>
      <c r="AD195" s="1250" t="str">
        <f t="shared" si="13"/>
        <v>#REF!</v>
      </c>
      <c r="AE195" s="1250" t="str">
        <f t="shared" si="14"/>
        <v>#REF!</v>
      </c>
      <c r="AF195" s="1314"/>
      <c r="AG195" s="1283"/>
      <c r="AH195" s="1252">
        <f t="shared" si="15"/>
        <v>20.5</v>
      </c>
      <c r="AI195" s="1252"/>
    </row>
    <row r="196" ht="15.75" customHeight="1">
      <c r="A196" s="1107">
        <v>194.0</v>
      </c>
      <c r="B196" s="1286">
        <v>469441.0</v>
      </c>
      <c r="C196" s="1287" t="s">
        <v>2299</v>
      </c>
      <c r="D196" s="1287" t="s">
        <v>2300</v>
      </c>
      <c r="E196" s="1287" t="s">
        <v>511</v>
      </c>
      <c r="F196" s="1287" t="s">
        <v>546</v>
      </c>
      <c r="G196" s="1287" t="s">
        <v>771</v>
      </c>
      <c r="H196" s="1287" t="s">
        <v>547</v>
      </c>
      <c r="I196" s="1238" t="str">
        <f t="shared" si="23"/>
        <v>#REF!</v>
      </c>
      <c r="J196" s="1239">
        <v>11.0</v>
      </c>
      <c r="K196" s="1406">
        <v>2024.0</v>
      </c>
      <c r="L196" s="1288">
        <v>45597.0</v>
      </c>
      <c r="M196" s="1408">
        <v>45626.0</v>
      </c>
      <c r="N196" s="1343">
        <v>20.0</v>
      </c>
      <c r="O196" s="1227">
        <f t="shared" si="2"/>
        <v>0.9523809524</v>
      </c>
      <c r="P196" s="1243" t="str">
        <f t="shared" si="16"/>
        <v>#REF!</v>
      </c>
      <c r="Q196" s="1247" t="str">
        <f t="shared" si="29"/>
        <v>#REF!</v>
      </c>
      <c r="R196" s="1244"/>
      <c r="S196" s="1286" t="s">
        <v>525</v>
      </c>
      <c r="T196" s="1287" t="s">
        <v>1515</v>
      </c>
      <c r="U196" s="1343" t="str">
        <f t="shared" si="26"/>
        <v>#REF!</v>
      </c>
      <c r="V196" s="1246" t="str">
        <f t="shared" si="5"/>
        <v>#REF!</v>
      </c>
      <c r="W196" s="1246" t="str">
        <f t="shared" si="28"/>
        <v>#REF!</v>
      </c>
      <c r="X196" s="1246" t="str">
        <f t="shared" si="24"/>
        <v>#REF!</v>
      </c>
      <c r="Y196" s="1247">
        <f t="shared" si="8"/>
        <v>0.9523809524</v>
      </c>
      <c r="Z196" s="1248" t="str">
        <f t="shared" si="9"/>
        <v>#REF!</v>
      </c>
      <c r="AA196" s="1249" t="str">
        <f t="shared" si="17"/>
        <v>#REF!</v>
      </c>
      <c r="AB196" s="1249" t="str">
        <f t="shared" si="18"/>
        <v>#REF!</v>
      </c>
      <c r="AC196" s="1250" t="str">
        <f t="shared" si="19"/>
        <v>#REF!</v>
      </c>
      <c r="AD196" s="1250" t="str">
        <f t="shared" si="13"/>
        <v>#REF!</v>
      </c>
      <c r="AE196" s="1250" t="str">
        <f t="shared" si="14"/>
        <v>#REF!</v>
      </c>
      <c r="AF196" s="1314"/>
      <c r="AG196" s="1283"/>
      <c r="AH196" s="1252">
        <f t="shared" si="15"/>
        <v>20</v>
      </c>
      <c r="AI196" s="1252"/>
    </row>
    <row r="197" ht="15.75" customHeight="1">
      <c r="A197" s="1098">
        <v>195.0</v>
      </c>
      <c r="B197" s="1286">
        <v>469443.0</v>
      </c>
      <c r="C197" s="1287" t="s">
        <v>2301</v>
      </c>
      <c r="D197" s="1287" t="s">
        <v>2302</v>
      </c>
      <c r="E197" s="1287" t="s">
        <v>511</v>
      </c>
      <c r="F197" s="1287" t="s">
        <v>512</v>
      </c>
      <c r="G197" s="1287" t="s">
        <v>790</v>
      </c>
      <c r="H197" s="1287" t="s">
        <v>531</v>
      </c>
      <c r="I197" s="1238" t="str">
        <f t="shared" si="23"/>
        <v>#REF!</v>
      </c>
      <c r="J197" s="1239">
        <v>11.0</v>
      </c>
      <c r="K197" s="1406">
        <v>2024.0</v>
      </c>
      <c r="L197" s="1288">
        <v>45597.0</v>
      </c>
      <c r="M197" s="1408">
        <v>45626.0</v>
      </c>
      <c r="N197" s="1343">
        <v>21.0</v>
      </c>
      <c r="O197" s="1227">
        <f t="shared" si="2"/>
        <v>1</v>
      </c>
      <c r="P197" s="1243" t="str">
        <f t="shared" si="16"/>
        <v>#REF!</v>
      </c>
      <c r="Q197" s="1247" t="str">
        <f t="shared" si="29"/>
        <v>#REF!</v>
      </c>
      <c r="R197" s="1244"/>
      <c r="S197" s="1286" t="s">
        <v>525</v>
      </c>
      <c r="T197" s="1287" t="s">
        <v>1515</v>
      </c>
      <c r="U197" s="1343" t="str">
        <f t="shared" si="26"/>
        <v>#REF!</v>
      </c>
      <c r="V197" s="1246" t="str">
        <f t="shared" si="5"/>
        <v>#REF!</v>
      </c>
      <c r="W197" s="1246" t="str">
        <f t="shared" si="28"/>
        <v>#REF!</v>
      </c>
      <c r="X197" s="1246" t="str">
        <f t="shared" si="24"/>
        <v>#REF!</v>
      </c>
      <c r="Y197" s="1247">
        <f t="shared" si="8"/>
        <v>1</v>
      </c>
      <c r="Z197" s="1248" t="str">
        <f t="shared" si="9"/>
        <v>#REF!</v>
      </c>
      <c r="AA197" s="1249" t="str">
        <f t="shared" si="17"/>
        <v>#REF!</v>
      </c>
      <c r="AB197" s="1249" t="str">
        <f t="shared" si="18"/>
        <v>#REF!</v>
      </c>
      <c r="AC197" s="1250" t="str">
        <f t="shared" si="19"/>
        <v>#REF!</v>
      </c>
      <c r="AD197" s="1250" t="str">
        <f t="shared" si="13"/>
        <v>#REF!</v>
      </c>
      <c r="AE197" s="1250" t="str">
        <f t="shared" si="14"/>
        <v>#REF!</v>
      </c>
      <c r="AF197" s="1314"/>
      <c r="AG197" s="1283"/>
      <c r="AH197" s="1252">
        <f t="shared" si="15"/>
        <v>21</v>
      </c>
      <c r="AI197" s="1252"/>
    </row>
    <row r="198" ht="15.75" customHeight="1">
      <c r="A198" s="1107">
        <v>196.0</v>
      </c>
      <c r="B198" s="1286">
        <v>470691.0</v>
      </c>
      <c r="C198" s="1287" t="s">
        <v>2318</v>
      </c>
      <c r="D198" s="1287" t="s">
        <v>2319</v>
      </c>
      <c r="E198" s="1287" t="s">
        <v>511</v>
      </c>
      <c r="F198" s="1287" t="s">
        <v>512</v>
      </c>
      <c r="G198" s="1287" t="s">
        <v>790</v>
      </c>
      <c r="H198" s="1287" t="s">
        <v>531</v>
      </c>
      <c r="I198" s="1238" t="str">
        <f t="shared" si="23"/>
        <v>#REF!</v>
      </c>
      <c r="J198" s="1239">
        <v>11.0</v>
      </c>
      <c r="K198" s="1406">
        <v>2024.0</v>
      </c>
      <c r="L198" s="1288">
        <v>45597.0</v>
      </c>
      <c r="M198" s="1408">
        <v>45626.0</v>
      </c>
      <c r="N198" s="1343">
        <v>21.0</v>
      </c>
      <c r="O198" s="1227">
        <f t="shared" si="2"/>
        <v>1</v>
      </c>
      <c r="P198" s="1243" t="str">
        <f t="shared" si="16"/>
        <v>#REF!</v>
      </c>
      <c r="Q198" s="1247" t="str">
        <f t="shared" si="29"/>
        <v>#REF!</v>
      </c>
      <c r="R198" s="1244"/>
      <c r="S198" s="1286" t="s">
        <v>525</v>
      </c>
      <c r="T198" s="1287" t="s">
        <v>1515</v>
      </c>
      <c r="U198" s="1343" t="str">
        <f t="shared" si="26"/>
        <v>#REF!</v>
      </c>
      <c r="V198" s="1246" t="str">
        <f t="shared" si="5"/>
        <v>#REF!</v>
      </c>
      <c r="W198" s="1246" t="str">
        <f t="shared" si="28"/>
        <v>#REF!</v>
      </c>
      <c r="X198" s="1246" t="str">
        <f t="shared" si="24"/>
        <v>#REF!</v>
      </c>
      <c r="Y198" s="1247">
        <f t="shared" si="8"/>
        <v>1</v>
      </c>
      <c r="Z198" s="1248" t="str">
        <f t="shared" si="9"/>
        <v>#REF!</v>
      </c>
      <c r="AA198" s="1249" t="str">
        <f t="shared" si="17"/>
        <v>#REF!</v>
      </c>
      <c r="AB198" s="1249" t="str">
        <f t="shared" si="18"/>
        <v>#REF!</v>
      </c>
      <c r="AC198" s="1250" t="str">
        <f t="shared" si="19"/>
        <v>#REF!</v>
      </c>
      <c r="AD198" s="1250" t="str">
        <f t="shared" si="13"/>
        <v>#REF!</v>
      </c>
      <c r="AE198" s="1250" t="str">
        <f t="shared" si="14"/>
        <v>#REF!</v>
      </c>
      <c r="AF198" s="1314"/>
      <c r="AG198" s="1283"/>
      <c r="AH198" s="1252">
        <f t="shared" si="15"/>
        <v>21</v>
      </c>
      <c r="AI198" s="1252"/>
    </row>
    <row r="199" ht="15.75" customHeight="1">
      <c r="A199" s="1098">
        <v>197.0</v>
      </c>
      <c r="B199" s="1286">
        <v>470939.0</v>
      </c>
      <c r="C199" s="1287" t="s">
        <v>2320</v>
      </c>
      <c r="D199" s="1287" t="s">
        <v>2321</v>
      </c>
      <c r="E199" s="1287" t="s">
        <v>511</v>
      </c>
      <c r="F199" s="1287" t="s">
        <v>512</v>
      </c>
      <c r="G199" s="1287" t="s">
        <v>771</v>
      </c>
      <c r="H199" s="1287" t="s">
        <v>541</v>
      </c>
      <c r="I199" s="1238" t="str">
        <f t="shared" si="23"/>
        <v>#REF!</v>
      </c>
      <c r="J199" s="1239">
        <v>11.0</v>
      </c>
      <c r="K199" s="1406">
        <v>2024.0</v>
      </c>
      <c r="L199" s="1288">
        <v>45597.0</v>
      </c>
      <c r="M199" s="1408">
        <v>45626.0</v>
      </c>
      <c r="N199" s="1343">
        <v>21.0</v>
      </c>
      <c r="O199" s="1227">
        <f t="shared" si="2"/>
        <v>1</v>
      </c>
      <c r="P199" s="1243" t="str">
        <f t="shared" si="16"/>
        <v>#REF!</v>
      </c>
      <c r="Q199" s="1247" t="str">
        <f t="shared" si="29"/>
        <v>#REF!</v>
      </c>
      <c r="R199" s="1244"/>
      <c r="S199" s="1286" t="s">
        <v>525</v>
      </c>
      <c r="T199" s="1287" t="s">
        <v>1515</v>
      </c>
      <c r="U199" s="1343" t="str">
        <f t="shared" si="26"/>
        <v>#REF!</v>
      </c>
      <c r="V199" s="1246" t="str">
        <f t="shared" si="5"/>
        <v>#REF!</v>
      </c>
      <c r="W199" s="1246" t="str">
        <f t="shared" si="28"/>
        <v>#REF!</v>
      </c>
      <c r="X199" s="1246" t="str">
        <f t="shared" si="24"/>
        <v>#REF!</v>
      </c>
      <c r="Y199" s="1247">
        <f t="shared" si="8"/>
        <v>1</v>
      </c>
      <c r="Z199" s="1248" t="str">
        <f t="shared" si="9"/>
        <v>#REF!</v>
      </c>
      <c r="AA199" s="1249" t="str">
        <f t="shared" si="17"/>
        <v>#REF!</v>
      </c>
      <c r="AB199" s="1249" t="str">
        <f t="shared" si="18"/>
        <v>#REF!</v>
      </c>
      <c r="AC199" s="1250" t="str">
        <f t="shared" si="19"/>
        <v>#REF!</v>
      </c>
      <c r="AD199" s="1250" t="str">
        <f t="shared" si="13"/>
        <v>#REF!</v>
      </c>
      <c r="AE199" s="1250" t="str">
        <f t="shared" si="14"/>
        <v>#REF!</v>
      </c>
      <c r="AF199" s="1314"/>
      <c r="AG199" s="1283"/>
      <c r="AH199" s="1252">
        <f t="shared" si="15"/>
        <v>21</v>
      </c>
      <c r="AI199" s="1252"/>
    </row>
    <row r="200" ht="15.75" customHeight="1">
      <c r="A200" s="1107">
        <v>198.0</v>
      </c>
      <c r="B200" s="1286">
        <v>430756.0</v>
      </c>
      <c r="C200" s="1287" t="s">
        <v>1523</v>
      </c>
      <c r="D200" s="1287" t="s">
        <v>2324</v>
      </c>
      <c r="E200" s="1287" t="s">
        <v>511</v>
      </c>
      <c r="F200" s="1287" t="s">
        <v>564</v>
      </c>
      <c r="G200" s="1287" t="s">
        <v>790</v>
      </c>
      <c r="H200" s="1287" t="s">
        <v>565</v>
      </c>
      <c r="I200" s="1238" t="str">
        <f t="shared" si="23"/>
        <v>#REF!</v>
      </c>
      <c r="J200" s="1239">
        <v>11.0</v>
      </c>
      <c r="K200" s="1406">
        <v>2024.0</v>
      </c>
      <c r="L200" s="1288">
        <v>45597.0</v>
      </c>
      <c r="M200" s="1408">
        <v>45626.0</v>
      </c>
      <c r="N200" s="1343">
        <v>19.5</v>
      </c>
      <c r="O200" s="1227">
        <f t="shared" si="2"/>
        <v>0.9285714286</v>
      </c>
      <c r="P200" s="1243" t="str">
        <f t="shared" si="16"/>
        <v>#REF!</v>
      </c>
      <c r="Q200" s="1247" t="str">
        <f t="shared" si="29"/>
        <v>#REF!</v>
      </c>
      <c r="R200" s="1244"/>
      <c r="S200" s="1286" t="s">
        <v>525</v>
      </c>
      <c r="T200" s="1287" t="s">
        <v>1515</v>
      </c>
      <c r="U200" s="1343" t="str">
        <f t="shared" si="26"/>
        <v>#REF!</v>
      </c>
      <c r="V200" s="1246" t="str">
        <f t="shared" si="5"/>
        <v>#REF!</v>
      </c>
      <c r="W200" s="1246" t="str">
        <f t="shared" si="28"/>
        <v>#REF!</v>
      </c>
      <c r="X200" s="1246" t="str">
        <f t="shared" si="24"/>
        <v>#REF!</v>
      </c>
      <c r="Y200" s="1247">
        <f t="shared" si="8"/>
        <v>0.9285714286</v>
      </c>
      <c r="Z200" s="1248" t="str">
        <f t="shared" si="9"/>
        <v>#REF!</v>
      </c>
      <c r="AA200" s="1249" t="str">
        <f t="shared" si="17"/>
        <v>#REF!</v>
      </c>
      <c r="AB200" s="1249" t="str">
        <f t="shared" si="18"/>
        <v>#REF!</v>
      </c>
      <c r="AC200" s="1250" t="str">
        <f t="shared" si="19"/>
        <v>#REF!</v>
      </c>
      <c r="AD200" s="1250" t="str">
        <f t="shared" si="13"/>
        <v>#REF!</v>
      </c>
      <c r="AE200" s="1250" t="str">
        <f t="shared" si="14"/>
        <v>#REF!</v>
      </c>
      <c r="AF200" s="1314"/>
      <c r="AG200" s="1283"/>
      <c r="AH200" s="1252">
        <f t="shared" si="15"/>
        <v>19.5</v>
      </c>
      <c r="AI200" s="1252"/>
    </row>
    <row r="201" ht="15.75" customHeight="1">
      <c r="A201" s="1098">
        <v>199.0</v>
      </c>
      <c r="B201" s="1286">
        <v>470928.0</v>
      </c>
      <c r="C201" s="1287" t="s">
        <v>2322</v>
      </c>
      <c r="D201" s="1287" t="s">
        <v>2323</v>
      </c>
      <c r="E201" s="1287" t="s">
        <v>511</v>
      </c>
      <c r="F201" s="1287" t="s">
        <v>546</v>
      </c>
      <c r="G201" s="1287" t="s">
        <v>790</v>
      </c>
      <c r="H201" s="1287" t="s">
        <v>616</v>
      </c>
      <c r="I201" s="1238" t="str">
        <f t="shared" si="23"/>
        <v>#REF!</v>
      </c>
      <c r="J201" s="1239">
        <v>11.0</v>
      </c>
      <c r="K201" s="1406">
        <v>2024.0</v>
      </c>
      <c r="L201" s="1288">
        <v>45597.0</v>
      </c>
      <c r="M201" s="1408">
        <v>45626.0</v>
      </c>
      <c r="N201" s="1343">
        <v>21.0</v>
      </c>
      <c r="O201" s="1227">
        <f t="shared" si="2"/>
        <v>1</v>
      </c>
      <c r="P201" s="1243" t="str">
        <f t="shared" si="16"/>
        <v>#REF!</v>
      </c>
      <c r="Q201" s="1247" t="str">
        <f t="shared" si="29"/>
        <v>#REF!</v>
      </c>
      <c r="R201" s="1244"/>
      <c r="S201" s="1286" t="s">
        <v>525</v>
      </c>
      <c r="T201" s="1287" t="s">
        <v>1515</v>
      </c>
      <c r="U201" s="1343" t="str">
        <f t="shared" si="26"/>
        <v>#REF!</v>
      </c>
      <c r="V201" s="1246" t="str">
        <f t="shared" si="5"/>
        <v>#REF!</v>
      </c>
      <c r="W201" s="1246" t="str">
        <f t="shared" si="28"/>
        <v>#REF!</v>
      </c>
      <c r="X201" s="1246" t="str">
        <f t="shared" si="24"/>
        <v>#REF!</v>
      </c>
      <c r="Y201" s="1247">
        <f t="shared" si="8"/>
        <v>1</v>
      </c>
      <c r="Z201" s="1248" t="str">
        <f t="shared" si="9"/>
        <v>#REF!</v>
      </c>
      <c r="AA201" s="1249" t="str">
        <f t="shared" si="17"/>
        <v>#REF!</v>
      </c>
      <c r="AB201" s="1249" t="str">
        <f t="shared" si="18"/>
        <v>#REF!</v>
      </c>
      <c r="AC201" s="1250" t="str">
        <f t="shared" si="19"/>
        <v>#REF!</v>
      </c>
      <c r="AD201" s="1250" t="str">
        <f t="shared" si="13"/>
        <v>#REF!</v>
      </c>
      <c r="AE201" s="1250" t="str">
        <f t="shared" si="14"/>
        <v>#REF!</v>
      </c>
      <c r="AF201" s="1314"/>
      <c r="AG201" s="1283"/>
      <c r="AH201" s="1252">
        <f t="shared" si="15"/>
        <v>21</v>
      </c>
      <c r="AI201" s="1252"/>
    </row>
    <row r="202" ht="15.75" customHeight="1">
      <c r="A202" s="1107">
        <v>200.0</v>
      </c>
      <c r="B202" s="1286">
        <v>471609.0</v>
      </c>
      <c r="C202" s="1287" t="s">
        <v>2341</v>
      </c>
      <c r="D202" s="1287" t="s">
        <v>2342</v>
      </c>
      <c r="E202" s="1287" t="s">
        <v>511</v>
      </c>
      <c r="F202" s="1287" t="s">
        <v>663</v>
      </c>
      <c r="G202" s="1287" t="s">
        <v>790</v>
      </c>
      <c r="H202" s="1287" t="s">
        <v>1155</v>
      </c>
      <c r="I202" s="1238" t="str">
        <f t="shared" si="23"/>
        <v>#REF!</v>
      </c>
      <c r="J202" s="1239">
        <v>11.0</v>
      </c>
      <c r="K202" s="1406">
        <v>2024.0</v>
      </c>
      <c r="L202" s="1288">
        <v>45601.0</v>
      </c>
      <c r="M202" s="1408">
        <v>45626.0</v>
      </c>
      <c r="N202" s="1343">
        <v>18.5</v>
      </c>
      <c r="O202" s="1227">
        <f t="shared" si="2"/>
        <v>0.880952381</v>
      </c>
      <c r="P202" s="1243" t="str">
        <f t="shared" si="16"/>
        <v>#REF!</v>
      </c>
      <c r="Q202" s="1247" t="str">
        <f t="shared" si="29"/>
        <v>#REF!</v>
      </c>
      <c r="R202" s="1244"/>
      <c r="S202" s="1286" t="s">
        <v>525</v>
      </c>
      <c r="T202" s="1287" t="s">
        <v>1515</v>
      </c>
      <c r="U202" s="1343" t="str">
        <f t="shared" si="26"/>
        <v>#REF!</v>
      </c>
      <c r="V202" s="1246" t="str">
        <f t="shared" si="5"/>
        <v>#REF!</v>
      </c>
      <c r="W202" s="1246" t="str">
        <f t="shared" si="28"/>
        <v>#REF!</v>
      </c>
      <c r="X202" s="1246" t="str">
        <f t="shared" si="24"/>
        <v>#REF!</v>
      </c>
      <c r="Y202" s="1247">
        <f t="shared" si="8"/>
        <v>0.880952381</v>
      </c>
      <c r="Z202" s="1248" t="str">
        <f t="shared" si="9"/>
        <v>#REF!</v>
      </c>
      <c r="AA202" s="1249" t="str">
        <f t="shared" si="17"/>
        <v>#REF!</v>
      </c>
      <c r="AB202" s="1249" t="str">
        <f t="shared" si="18"/>
        <v>#REF!</v>
      </c>
      <c r="AC202" s="1250" t="str">
        <f t="shared" si="19"/>
        <v>#REF!</v>
      </c>
      <c r="AD202" s="1250" t="str">
        <f t="shared" si="13"/>
        <v>#REF!</v>
      </c>
      <c r="AE202" s="1250" t="str">
        <f t="shared" si="14"/>
        <v>#REF!</v>
      </c>
      <c r="AF202" s="1314"/>
      <c r="AG202" s="1283"/>
      <c r="AH202" s="1252">
        <f t="shared" si="15"/>
        <v>18.5</v>
      </c>
      <c r="AI202" s="1252"/>
    </row>
    <row r="203" ht="15.75" customHeight="1">
      <c r="A203" s="1098">
        <v>201.0</v>
      </c>
      <c r="B203" s="1286">
        <v>472061.0</v>
      </c>
      <c r="C203" s="1287" t="s">
        <v>2379</v>
      </c>
      <c r="D203" s="1287" t="s">
        <v>2380</v>
      </c>
      <c r="E203" s="1287" t="s">
        <v>511</v>
      </c>
      <c r="F203" s="1287" t="s">
        <v>512</v>
      </c>
      <c r="G203" s="1287" t="s">
        <v>665</v>
      </c>
      <c r="H203" s="1287" t="s">
        <v>580</v>
      </c>
      <c r="I203" s="1238" t="str">
        <f t="shared" si="23"/>
        <v>#REF!</v>
      </c>
      <c r="J203" s="1239">
        <v>11.0</v>
      </c>
      <c r="K203" s="1406">
        <v>2024.0</v>
      </c>
      <c r="L203" s="1288">
        <v>45616.0</v>
      </c>
      <c r="M203" s="1408">
        <v>45626.0</v>
      </c>
      <c r="N203" s="1343">
        <v>8.0</v>
      </c>
      <c r="O203" s="1227">
        <f t="shared" si="2"/>
        <v>0.380952381</v>
      </c>
      <c r="P203" s="1243" t="str">
        <f t="shared" si="16"/>
        <v>#REF!</v>
      </c>
      <c r="Q203" s="1247" t="str">
        <f t="shared" si="29"/>
        <v>#REF!</v>
      </c>
      <c r="R203" s="1244"/>
      <c r="S203" s="1286" t="s">
        <v>525</v>
      </c>
      <c r="T203" s="1287" t="s">
        <v>1515</v>
      </c>
      <c r="U203" s="1343" t="str">
        <f t="shared" si="26"/>
        <v>#REF!</v>
      </c>
      <c r="V203" s="1246" t="str">
        <f t="shared" si="5"/>
        <v>#REF!</v>
      </c>
      <c r="W203" s="1246" t="str">
        <f t="shared" si="28"/>
        <v>#REF!</v>
      </c>
      <c r="X203" s="1246" t="str">
        <f t="shared" si="24"/>
        <v>#REF!</v>
      </c>
      <c r="Y203" s="1247">
        <f t="shared" si="8"/>
        <v>0.380952381</v>
      </c>
      <c r="Z203" s="1248" t="str">
        <f t="shared" si="9"/>
        <v>#REF!</v>
      </c>
      <c r="AA203" s="1249" t="str">
        <f t="shared" si="17"/>
        <v>#REF!</v>
      </c>
      <c r="AB203" s="1249" t="str">
        <f t="shared" si="18"/>
        <v>#REF!</v>
      </c>
      <c r="AC203" s="1250" t="str">
        <f t="shared" si="19"/>
        <v>#REF!</v>
      </c>
      <c r="AD203" s="1250" t="str">
        <f t="shared" si="13"/>
        <v>#REF!</v>
      </c>
      <c r="AE203" s="1250" t="str">
        <f t="shared" si="14"/>
        <v>#REF!</v>
      </c>
      <c r="AF203" s="1314"/>
      <c r="AG203" s="1283"/>
      <c r="AH203" s="1252">
        <f t="shared" si="15"/>
        <v>8</v>
      </c>
      <c r="AI203" s="1252"/>
    </row>
    <row r="204" ht="15.75" customHeight="1">
      <c r="A204" s="1089"/>
      <c r="B204" s="1089"/>
      <c r="C204" s="1304"/>
      <c r="D204" s="1304"/>
      <c r="E204" s="1304"/>
      <c r="F204" s="1089"/>
      <c r="G204" s="1089"/>
      <c r="H204" s="1089"/>
      <c r="I204" s="1090"/>
      <c r="J204" s="1089"/>
      <c r="K204" s="1089"/>
      <c r="L204" s="1308"/>
      <c r="M204" s="1089"/>
      <c r="N204" s="1309"/>
      <c r="O204" s="1309"/>
      <c r="P204" s="1310"/>
      <c r="Q204" s="1310"/>
      <c r="R204" s="1309"/>
      <c r="S204" s="1089"/>
      <c r="T204" s="1304"/>
      <c r="U204" s="1309"/>
      <c r="V204" s="1310"/>
      <c r="W204" s="1310"/>
      <c r="X204" s="1310"/>
      <c r="Y204" s="1310"/>
      <c r="Z204" s="1311"/>
      <c r="AA204" s="1312"/>
      <c r="AB204" s="1312"/>
      <c r="AC204" s="1088"/>
      <c r="AD204" s="1088"/>
      <c r="AE204" s="1088"/>
      <c r="AF204" s="1089"/>
      <c r="AG204" s="1090"/>
      <c r="AH204" s="1090"/>
      <c r="AI204" s="1090"/>
    </row>
    <row r="205" ht="15.75" customHeight="1">
      <c r="A205" s="1089"/>
      <c r="B205" s="1089"/>
      <c r="C205" s="1304"/>
      <c r="D205" s="1304"/>
      <c r="E205" s="1304"/>
      <c r="F205" s="1089"/>
      <c r="G205" s="1089"/>
      <c r="H205" s="1089"/>
      <c r="I205" s="1090"/>
      <c r="J205" s="1089"/>
      <c r="K205" s="1089"/>
      <c r="L205" s="1308"/>
      <c r="M205" s="1089"/>
      <c r="N205" s="1309"/>
      <c r="O205" s="1309"/>
      <c r="P205" s="1310"/>
      <c r="Q205" s="1310"/>
      <c r="R205" s="1309"/>
      <c r="S205" s="1089"/>
      <c r="T205" s="1304"/>
      <c r="U205" s="1309"/>
      <c r="V205" s="1310"/>
      <c r="W205" s="1310"/>
      <c r="X205" s="1310"/>
      <c r="Y205" s="1310"/>
      <c r="Z205" s="1311"/>
      <c r="AA205" s="1312"/>
      <c r="AB205" s="1312"/>
      <c r="AC205" s="1088"/>
      <c r="AD205" s="1088"/>
      <c r="AE205" s="1088"/>
      <c r="AF205" s="1089"/>
      <c r="AG205" s="1090"/>
      <c r="AH205" s="1090"/>
      <c r="AI205" s="1090"/>
    </row>
    <row r="206" ht="15.75" customHeight="1">
      <c r="A206" s="1089"/>
      <c r="B206" s="1089"/>
      <c r="C206" s="1304"/>
      <c r="D206" s="1304"/>
      <c r="E206" s="1304"/>
      <c r="F206" s="1089"/>
      <c r="G206" s="1089"/>
      <c r="H206" s="1089"/>
      <c r="I206" s="1090"/>
      <c r="J206" s="1089"/>
      <c r="K206" s="1089"/>
      <c r="L206" s="1308"/>
      <c r="M206" s="1089"/>
      <c r="N206" s="1309"/>
      <c r="O206" s="1309"/>
      <c r="P206" s="1310"/>
      <c r="Q206" s="1310"/>
      <c r="R206" s="1309"/>
      <c r="S206" s="1089"/>
      <c r="T206" s="1304"/>
      <c r="U206" s="1309"/>
      <c r="V206" s="1310"/>
      <c r="W206" s="1310"/>
      <c r="X206" s="1310"/>
      <c r="Y206" s="1310"/>
      <c r="Z206" s="1311"/>
      <c r="AA206" s="1312"/>
      <c r="AB206" s="1312"/>
      <c r="AC206" s="1088"/>
      <c r="AD206" s="1088"/>
      <c r="AE206" s="1088"/>
      <c r="AF206" s="1089"/>
      <c r="AG206" s="1090"/>
      <c r="AH206" s="1090"/>
      <c r="AI206" s="1090"/>
    </row>
    <row r="207" ht="15.75" customHeight="1">
      <c r="A207" s="1089"/>
      <c r="B207" s="1089"/>
      <c r="C207" s="1304"/>
      <c r="D207" s="1304"/>
      <c r="E207" s="1304"/>
      <c r="F207" s="1089"/>
      <c r="G207" s="1089"/>
      <c r="H207" s="1089"/>
      <c r="I207" s="1090"/>
      <c r="J207" s="1089"/>
      <c r="K207" s="1089"/>
      <c r="L207" s="1308"/>
      <c r="M207" s="1089"/>
      <c r="N207" s="1309"/>
      <c r="O207" s="1309"/>
      <c r="P207" s="1310"/>
      <c r="Q207" s="1310"/>
      <c r="R207" s="1309"/>
      <c r="S207" s="1089"/>
      <c r="T207" s="1304"/>
      <c r="U207" s="1309"/>
      <c r="V207" s="1310"/>
      <c r="W207" s="1310"/>
      <c r="X207" s="1310"/>
      <c r="Y207" s="1310"/>
      <c r="Z207" s="1311"/>
      <c r="AA207" s="1312"/>
      <c r="AB207" s="1312"/>
      <c r="AC207" s="1088"/>
      <c r="AD207" s="1088"/>
      <c r="AE207" s="1088"/>
      <c r="AF207" s="1089"/>
      <c r="AG207" s="1090"/>
      <c r="AH207" s="1090"/>
      <c r="AI207" s="1090"/>
    </row>
    <row r="208" ht="15.75" customHeight="1">
      <c r="A208" s="1089"/>
      <c r="B208" s="1089"/>
      <c r="C208" s="1304"/>
      <c r="D208" s="1304"/>
      <c r="E208" s="1304"/>
      <c r="F208" s="1089"/>
      <c r="G208" s="1089"/>
      <c r="H208" s="1089"/>
      <c r="I208" s="1090"/>
      <c r="J208" s="1089"/>
      <c r="K208" s="1089"/>
      <c r="L208" s="1308"/>
      <c r="M208" s="1089"/>
      <c r="N208" s="1309"/>
      <c r="O208" s="1309"/>
      <c r="P208" s="1310"/>
      <c r="Q208" s="1310"/>
      <c r="R208" s="1309"/>
      <c r="S208" s="1089"/>
      <c r="T208" s="1304"/>
      <c r="U208" s="1309"/>
      <c r="V208" s="1310"/>
      <c r="W208" s="1310"/>
      <c r="X208" s="1310"/>
      <c r="Y208" s="1310"/>
      <c r="Z208" s="1311"/>
      <c r="AA208" s="1312"/>
      <c r="AB208" s="1312"/>
      <c r="AC208" s="1088"/>
      <c r="AD208" s="1088"/>
      <c r="AE208" s="1088"/>
      <c r="AF208" s="1089"/>
      <c r="AG208" s="1090"/>
      <c r="AH208" s="1090"/>
      <c r="AI208" s="1090"/>
    </row>
    <row r="209" ht="15.75" customHeight="1">
      <c r="A209" s="1089"/>
      <c r="B209" s="1089"/>
      <c r="C209" s="1304"/>
      <c r="D209" s="1304"/>
      <c r="E209" s="1304"/>
      <c r="F209" s="1089"/>
      <c r="G209" s="1089"/>
      <c r="H209" s="1089"/>
      <c r="I209" s="1090"/>
      <c r="J209" s="1089"/>
      <c r="K209" s="1089"/>
      <c r="L209" s="1308"/>
      <c r="M209" s="1089"/>
      <c r="N209" s="1309"/>
      <c r="O209" s="1309"/>
      <c r="P209" s="1310"/>
      <c r="Q209" s="1310"/>
      <c r="R209" s="1309"/>
      <c r="S209" s="1089"/>
      <c r="T209" s="1304"/>
      <c r="U209" s="1309"/>
      <c r="V209" s="1310"/>
      <c r="W209" s="1310"/>
      <c r="X209" s="1310"/>
      <c r="Y209" s="1310"/>
      <c r="Z209" s="1311"/>
      <c r="AA209" s="1312"/>
      <c r="AB209" s="1312"/>
      <c r="AC209" s="1088"/>
      <c r="AD209" s="1088"/>
      <c r="AE209" s="1088"/>
      <c r="AF209" s="1089"/>
      <c r="AG209" s="1090"/>
      <c r="AH209" s="1090"/>
      <c r="AI209" s="1090"/>
    </row>
    <row r="210" ht="15.75" customHeight="1">
      <c r="A210" s="1089"/>
      <c r="B210" s="1089"/>
      <c r="C210" s="1304"/>
      <c r="D210" s="1304"/>
      <c r="E210" s="1304"/>
      <c r="F210" s="1089"/>
      <c r="G210" s="1089"/>
      <c r="H210" s="1089"/>
      <c r="I210" s="1090"/>
      <c r="J210" s="1089"/>
      <c r="K210" s="1089"/>
      <c r="L210" s="1308"/>
      <c r="M210" s="1089"/>
      <c r="N210" s="1309"/>
      <c r="O210" s="1309"/>
      <c r="P210" s="1310"/>
      <c r="Q210" s="1310"/>
      <c r="R210" s="1309"/>
      <c r="S210" s="1089"/>
      <c r="T210" s="1304"/>
      <c r="U210" s="1309"/>
      <c r="V210" s="1310"/>
      <c r="W210" s="1310"/>
      <c r="X210" s="1310"/>
      <c r="Y210" s="1310"/>
      <c r="Z210" s="1311"/>
      <c r="AA210" s="1312"/>
      <c r="AB210" s="1312"/>
      <c r="AC210" s="1088"/>
      <c r="AD210" s="1088"/>
      <c r="AE210" s="1088"/>
      <c r="AF210" s="1089"/>
      <c r="AG210" s="1090"/>
      <c r="AH210" s="1090"/>
      <c r="AI210" s="1090"/>
    </row>
    <row r="211" ht="15.75" customHeight="1">
      <c r="A211" s="1089"/>
      <c r="B211" s="1089"/>
      <c r="C211" s="1304"/>
      <c r="D211" s="1304"/>
      <c r="E211" s="1304"/>
      <c r="F211" s="1089"/>
      <c r="G211" s="1089"/>
      <c r="H211" s="1089"/>
      <c r="I211" s="1090"/>
      <c r="J211" s="1089"/>
      <c r="K211" s="1089"/>
      <c r="L211" s="1308"/>
      <c r="M211" s="1089"/>
      <c r="N211" s="1309"/>
      <c r="O211" s="1309"/>
      <c r="P211" s="1310"/>
      <c r="Q211" s="1310"/>
      <c r="R211" s="1309"/>
      <c r="S211" s="1089"/>
      <c r="T211" s="1304"/>
      <c r="U211" s="1309"/>
      <c r="V211" s="1310"/>
      <c r="W211" s="1310"/>
      <c r="X211" s="1310"/>
      <c r="Y211" s="1310"/>
      <c r="Z211" s="1311"/>
      <c r="AA211" s="1312"/>
      <c r="AB211" s="1312"/>
      <c r="AC211" s="1088"/>
      <c r="AD211" s="1088"/>
      <c r="AE211" s="1088"/>
      <c r="AF211" s="1089"/>
      <c r="AG211" s="1090"/>
      <c r="AH211" s="1090"/>
      <c r="AI211" s="1090"/>
    </row>
    <row r="212" ht="15.75" customHeight="1">
      <c r="A212" s="1089"/>
      <c r="B212" s="1089"/>
      <c r="C212" s="1304"/>
      <c r="D212" s="1304"/>
      <c r="E212" s="1304"/>
      <c r="F212" s="1089"/>
      <c r="G212" s="1089"/>
      <c r="H212" s="1089"/>
      <c r="I212" s="1090"/>
      <c r="J212" s="1089"/>
      <c r="K212" s="1089"/>
      <c r="L212" s="1308"/>
      <c r="M212" s="1089"/>
      <c r="N212" s="1309"/>
      <c r="O212" s="1309"/>
      <c r="P212" s="1310"/>
      <c r="Q212" s="1310"/>
      <c r="R212" s="1309"/>
      <c r="S212" s="1089"/>
      <c r="T212" s="1304"/>
      <c r="U212" s="1309"/>
      <c r="V212" s="1310"/>
      <c r="W212" s="1310"/>
      <c r="X212" s="1310"/>
      <c r="Y212" s="1310"/>
      <c r="Z212" s="1311"/>
      <c r="AA212" s="1312"/>
      <c r="AB212" s="1312"/>
      <c r="AC212" s="1088"/>
      <c r="AD212" s="1088"/>
      <c r="AE212" s="1088"/>
      <c r="AF212" s="1089"/>
      <c r="AG212" s="1090"/>
      <c r="AH212" s="1090"/>
      <c r="AI212" s="1090"/>
    </row>
    <row r="213" ht="15.75" customHeight="1">
      <c r="A213" s="1089"/>
      <c r="B213" s="1089"/>
      <c r="C213" s="1304"/>
      <c r="D213" s="1304"/>
      <c r="E213" s="1304"/>
      <c r="F213" s="1089"/>
      <c r="G213" s="1089"/>
      <c r="H213" s="1089"/>
      <c r="I213" s="1090"/>
      <c r="J213" s="1089"/>
      <c r="K213" s="1089"/>
      <c r="L213" s="1308"/>
      <c r="M213" s="1089"/>
      <c r="N213" s="1309"/>
      <c r="O213" s="1309"/>
      <c r="P213" s="1310"/>
      <c r="Q213" s="1310"/>
      <c r="R213" s="1309"/>
      <c r="S213" s="1089"/>
      <c r="T213" s="1304"/>
      <c r="U213" s="1309"/>
      <c r="V213" s="1310"/>
      <c r="W213" s="1310"/>
      <c r="X213" s="1310"/>
      <c r="Y213" s="1310"/>
      <c r="Z213" s="1311"/>
      <c r="AA213" s="1312"/>
      <c r="AB213" s="1312"/>
      <c r="AC213" s="1088"/>
      <c r="AD213" s="1088"/>
      <c r="AE213" s="1088"/>
      <c r="AF213" s="1089"/>
      <c r="AG213" s="1090"/>
      <c r="AH213" s="1090"/>
      <c r="AI213" s="1090"/>
    </row>
    <row r="214" ht="15.75" customHeight="1">
      <c r="A214" s="1089"/>
      <c r="B214" s="1089"/>
      <c r="C214" s="1304"/>
      <c r="D214" s="1304"/>
      <c r="E214" s="1304"/>
      <c r="F214" s="1089"/>
      <c r="G214" s="1089"/>
      <c r="H214" s="1089"/>
      <c r="I214" s="1090"/>
      <c r="J214" s="1089"/>
      <c r="K214" s="1089"/>
      <c r="L214" s="1308"/>
      <c r="M214" s="1089"/>
      <c r="N214" s="1309"/>
      <c r="O214" s="1309"/>
      <c r="P214" s="1310"/>
      <c r="Q214" s="1310"/>
      <c r="R214" s="1309"/>
      <c r="S214" s="1089"/>
      <c r="T214" s="1304"/>
      <c r="U214" s="1309"/>
      <c r="V214" s="1310"/>
      <c r="W214" s="1310"/>
      <c r="X214" s="1310"/>
      <c r="Y214" s="1310"/>
      <c r="Z214" s="1311"/>
      <c r="AA214" s="1312"/>
      <c r="AB214" s="1312"/>
      <c r="AC214" s="1088"/>
      <c r="AD214" s="1088"/>
      <c r="AE214" s="1088"/>
      <c r="AF214" s="1089"/>
      <c r="AG214" s="1090"/>
      <c r="AH214" s="1090"/>
      <c r="AI214" s="1090"/>
    </row>
    <row r="215" ht="15.75" customHeight="1">
      <c r="A215" s="1089"/>
      <c r="B215" s="1089"/>
      <c r="C215" s="1304"/>
      <c r="D215" s="1304"/>
      <c r="E215" s="1304"/>
      <c r="F215" s="1089"/>
      <c r="G215" s="1089"/>
      <c r="H215" s="1089"/>
      <c r="I215" s="1090"/>
      <c r="J215" s="1089"/>
      <c r="K215" s="1089"/>
      <c r="L215" s="1308"/>
      <c r="M215" s="1089"/>
      <c r="N215" s="1309"/>
      <c r="O215" s="1309"/>
      <c r="P215" s="1310"/>
      <c r="Q215" s="1310"/>
      <c r="R215" s="1309"/>
      <c r="S215" s="1089"/>
      <c r="T215" s="1304"/>
      <c r="U215" s="1309"/>
      <c r="V215" s="1310"/>
      <c r="W215" s="1310"/>
      <c r="X215" s="1310"/>
      <c r="Y215" s="1310"/>
      <c r="Z215" s="1311"/>
      <c r="AA215" s="1312"/>
      <c r="AB215" s="1312"/>
      <c r="AC215" s="1088"/>
      <c r="AD215" s="1088"/>
      <c r="AE215" s="1088"/>
      <c r="AF215" s="1089"/>
      <c r="AG215" s="1090"/>
      <c r="AH215" s="1090"/>
      <c r="AI215" s="1090"/>
    </row>
    <row r="216" ht="15.75" customHeight="1">
      <c r="A216" s="1089"/>
      <c r="B216" s="1089"/>
      <c r="C216" s="1304"/>
      <c r="D216" s="1304"/>
      <c r="E216" s="1304"/>
      <c r="F216" s="1089"/>
      <c r="G216" s="1089"/>
      <c r="H216" s="1089"/>
      <c r="I216" s="1090"/>
      <c r="J216" s="1089"/>
      <c r="K216" s="1089"/>
      <c r="L216" s="1308"/>
      <c r="M216" s="1089"/>
      <c r="N216" s="1309"/>
      <c r="O216" s="1309"/>
      <c r="P216" s="1310"/>
      <c r="Q216" s="1310"/>
      <c r="R216" s="1309"/>
      <c r="S216" s="1089"/>
      <c r="T216" s="1304"/>
      <c r="U216" s="1309"/>
      <c r="V216" s="1310"/>
      <c r="W216" s="1310"/>
      <c r="X216" s="1310"/>
      <c r="Y216" s="1310"/>
      <c r="Z216" s="1311"/>
      <c r="AA216" s="1312"/>
      <c r="AB216" s="1312"/>
      <c r="AC216" s="1088"/>
      <c r="AD216" s="1088"/>
      <c r="AE216" s="1088"/>
      <c r="AF216" s="1089"/>
      <c r="AG216" s="1090"/>
      <c r="AH216" s="1090"/>
      <c r="AI216" s="1090"/>
    </row>
    <row r="217" ht="15.75" customHeight="1">
      <c r="A217" s="1089"/>
      <c r="B217" s="1089"/>
      <c r="C217" s="1304"/>
      <c r="D217" s="1304"/>
      <c r="E217" s="1304"/>
      <c r="F217" s="1089"/>
      <c r="G217" s="1089"/>
      <c r="H217" s="1089"/>
      <c r="I217" s="1090"/>
      <c r="J217" s="1089"/>
      <c r="K217" s="1089"/>
      <c r="L217" s="1308"/>
      <c r="M217" s="1089"/>
      <c r="N217" s="1309"/>
      <c r="O217" s="1309"/>
      <c r="P217" s="1310"/>
      <c r="Q217" s="1310"/>
      <c r="R217" s="1309"/>
      <c r="S217" s="1089"/>
      <c r="T217" s="1304"/>
      <c r="U217" s="1309"/>
      <c r="V217" s="1310"/>
      <c r="W217" s="1310"/>
      <c r="X217" s="1310"/>
      <c r="Y217" s="1310"/>
      <c r="Z217" s="1311"/>
      <c r="AA217" s="1312"/>
      <c r="AB217" s="1312"/>
      <c r="AC217" s="1088"/>
      <c r="AD217" s="1088"/>
      <c r="AE217" s="1088"/>
      <c r="AF217" s="1089"/>
      <c r="AG217" s="1090"/>
      <c r="AH217" s="1090"/>
      <c r="AI217" s="1090"/>
    </row>
    <row r="218" ht="15.75" customHeight="1">
      <c r="A218" s="1089"/>
      <c r="B218" s="1089"/>
      <c r="C218" s="1304"/>
      <c r="D218" s="1304"/>
      <c r="E218" s="1304"/>
      <c r="F218" s="1089"/>
      <c r="G218" s="1089"/>
      <c r="H218" s="1089"/>
      <c r="I218" s="1090"/>
      <c r="J218" s="1089"/>
      <c r="K218" s="1089"/>
      <c r="L218" s="1308"/>
      <c r="M218" s="1089"/>
      <c r="N218" s="1309"/>
      <c r="O218" s="1309"/>
      <c r="P218" s="1310"/>
      <c r="Q218" s="1310"/>
      <c r="R218" s="1309"/>
      <c r="S218" s="1089"/>
      <c r="T218" s="1304"/>
      <c r="U218" s="1309"/>
      <c r="V218" s="1310"/>
      <c r="W218" s="1310"/>
      <c r="X218" s="1310"/>
      <c r="Y218" s="1310"/>
      <c r="Z218" s="1311"/>
      <c r="AA218" s="1312"/>
      <c r="AB218" s="1312"/>
      <c r="AC218" s="1088"/>
      <c r="AD218" s="1088"/>
      <c r="AE218" s="1088"/>
      <c r="AF218" s="1089"/>
      <c r="AG218" s="1090"/>
      <c r="AH218" s="1090"/>
      <c r="AI218" s="1090"/>
    </row>
    <row r="219" ht="15.75" customHeight="1">
      <c r="A219" s="1089"/>
      <c r="B219" s="1089"/>
      <c r="C219" s="1304"/>
      <c r="D219" s="1304"/>
      <c r="E219" s="1304"/>
      <c r="F219" s="1089"/>
      <c r="G219" s="1089"/>
      <c r="H219" s="1089"/>
      <c r="I219" s="1090"/>
      <c r="J219" s="1089"/>
      <c r="K219" s="1089"/>
      <c r="L219" s="1308"/>
      <c r="M219" s="1089"/>
      <c r="N219" s="1309"/>
      <c r="O219" s="1309"/>
      <c r="P219" s="1310"/>
      <c r="Q219" s="1310"/>
      <c r="R219" s="1309"/>
      <c r="S219" s="1089"/>
      <c r="T219" s="1304"/>
      <c r="U219" s="1309"/>
      <c r="V219" s="1310"/>
      <c r="W219" s="1310"/>
      <c r="X219" s="1310"/>
      <c r="Y219" s="1310"/>
      <c r="Z219" s="1311"/>
      <c r="AA219" s="1312"/>
      <c r="AB219" s="1312"/>
      <c r="AC219" s="1088"/>
      <c r="AD219" s="1088"/>
      <c r="AE219" s="1088"/>
      <c r="AF219" s="1089"/>
      <c r="AG219" s="1090"/>
      <c r="AH219" s="1090"/>
      <c r="AI219" s="1090"/>
    </row>
    <row r="220" ht="15.75" customHeight="1">
      <c r="A220" s="1089"/>
      <c r="B220" s="1089"/>
      <c r="C220" s="1304"/>
      <c r="D220" s="1304"/>
      <c r="E220" s="1304"/>
      <c r="F220" s="1089"/>
      <c r="G220" s="1089"/>
      <c r="H220" s="1089"/>
      <c r="I220" s="1090"/>
      <c r="J220" s="1089"/>
      <c r="K220" s="1089"/>
      <c r="L220" s="1308"/>
      <c r="M220" s="1089"/>
      <c r="N220" s="1309"/>
      <c r="O220" s="1309"/>
      <c r="P220" s="1310"/>
      <c r="Q220" s="1310"/>
      <c r="R220" s="1309"/>
      <c r="S220" s="1089"/>
      <c r="T220" s="1304"/>
      <c r="U220" s="1309"/>
      <c r="V220" s="1310"/>
      <c r="W220" s="1310"/>
      <c r="X220" s="1310"/>
      <c r="Y220" s="1310"/>
      <c r="Z220" s="1311"/>
      <c r="AA220" s="1312"/>
      <c r="AB220" s="1312"/>
      <c r="AC220" s="1088"/>
      <c r="AD220" s="1088"/>
      <c r="AE220" s="1088"/>
      <c r="AF220" s="1089"/>
      <c r="AG220" s="1090"/>
      <c r="AH220" s="1090"/>
      <c r="AI220" s="1090"/>
    </row>
    <row r="221" ht="15.75" customHeight="1">
      <c r="A221" s="1089"/>
      <c r="B221" s="1089"/>
      <c r="C221" s="1304"/>
      <c r="D221" s="1304"/>
      <c r="E221" s="1304"/>
      <c r="F221" s="1089"/>
      <c r="G221" s="1089"/>
      <c r="H221" s="1089"/>
      <c r="I221" s="1090"/>
      <c r="J221" s="1089"/>
      <c r="K221" s="1089"/>
      <c r="L221" s="1308"/>
      <c r="M221" s="1089"/>
      <c r="N221" s="1309"/>
      <c r="O221" s="1309"/>
      <c r="P221" s="1310"/>
      <c r="Q221" s="1310"/>
      <c r="R221" s="1309"/>
      <c r="S221" s="1089"/>
      <c r="T221" s="1304"/>
      <c r="U221" s="1309"/>
      <c r="V221" s="1310"/>
      <c r="W221" s="1310"/>
      <c r="X221" s="1310"/>
      <c r="Y221" s="1310"/>
      <c r="Z221" s="1311"/>
      <c r="AA221" s="1312"/>
      <c r="AB221" s="1312"/>
      <c r="AC221" s="1088"/>
      <c r="AD221" s="1088"/>
      <c r="AE221" s="1088"/>
      <c r="AF221" s="1089"/>
      <c r="AG221" s="1090"/>
      <c r="AH221" s="1090"/>
      <c r="AI221" s="1090"/>
    </row>
    <row r="222" ht="15.75" customHeight="1">
      <c r="A222" s="1089"/>
      <c r="B222" s="1089"/>
      <c r="C222" s="1304"/>
      <c r="D222" s="1304"/>
      <c r="E222" s="1304"/>
      <c r="F222" s="1089"/>
      <c r="G222" s="1089"/>
      <c r="H222" s="1089"/>
      <c r="I222" s="1090"/>
      <c r="J222" s="1089"/>
      <c r="K222" s="1089"/>
      <c r="L222" s="1308"/>
      <c r="M222" s="1089"/>
      <c r="N222" s="1309"/>
      <c r="O222" s="1309"/>
      <c r="P222" s="1310"/>
      <c r="Q222" s="1310"/>
      <c r="R222" s="1309"/>
      <c r="S222" s="1089"/>
      <c r="T222" s="1304"/>
      <c r="U222" s="1309"/>
      <c r="V222" s="1310"/>
      <c r="W222" s="1310"/>
      <c r="X222" s="1310"/>
      <c r="Y222" s="1310"/>
      <c r="Z222" s="1311"/>
      <c r="AA222" s="1312"/>
      <c r="AB222" s="1312"/>
      <c r="AC222" s="1088"/>
      <c r="AD222" s="1088"/>
      <c r="AE222" s="1088"/>
      <c r="AF222" s="1089"/>
      <c r="AG222" s="1090"/>
      <c r="AH222" s="1090"/>
      <c r="AI222" s="1090"/>
    </row>
    <row r="223" ht="15.75" customHeight="1">
      <c r="A223" s="1089"/>
      <c r="B223" s="1089"/>
      <c r="C223" s="1304"/>
      <c r="D223" s="1304"/>
      <c r="E223" s="1304"/>
      <c r="F223" s="1089"/>
      <c r="G223" s="1089"/>
      <c r="H223" s="1089"/>
      <c r="I223" s="1090"/>
      <c r="J223" s="1089"/>
      <c r="K223" s="1089"/>
      <c r="L223" s="1308"/>
      <c r="M223" s="1089"/>
      <c r="N223" s="1309"/>
      <c r="O223" s="1309"/>
      <c r="P223" s="1310"/>
      <c r="Q223" s="1310"/>
      <c r="R223" s="1309"/>
      <c r="S223" s="1089"/>
      <c r="T223" s="1304"/>
      <c r="U223" s="1309"/>
      <c r="V223" s="1310"/>
      <c r="W223" s="1310"/>
      <c r="X223" s="1310"/>
      <c r="Y223" s="1310"/>
      <c r="Z223" s="1311"/>
      <c r="AA223" s="1312"/>
      <c r="AB223" s="1312"/>
      <c r="AC223" s="1088"/>
      <c r="AD223" s="1088"/>
      <c r="AE223" s="1088"/>
      <c r="AF223" s="1089"/>
      <c r="AG223" s="1090"/>
      <c r="AH223" s="1090"/>
      <c r="AI223" s="1090"/>
    </row>
    <row r="224" ht="15.75" customHeight="1">
      <c r="A224" s="1089"/>
      <c r="B224" s="1089"/>
      <c r="C224" s="1304"/>
      <c r="D224" s="1304"/>
      <c r="E224" s="1304"/>
      <c r="F224" s="1089"/>
      <c r="G224" s="1089"/>
      <c r="H224" s="1089"/>
      <c r="I224" s="1090"/>
      <c r="J224" s="1089"/>
      <c r="K224" s="1089"/>
      <c r="L224" s="1308"/>
      <c r="M224" s="1089"/>
      <c r="N224" s="1309"/>
      <c r="O224" s="1309"/>
      <c r="P224" s="1310"/>
      <c r="Q224" s="1310"/>
      <c r="R224" s="1309"/>
      <c r="S224" s="1089"/>
      <c r="T224" s="1304"/>
      <c r="U224" s="1309"/>
      <c r="V224" s="1310"/>
      <c r="W224" s="1310"/>
      <c r="X224" s="1310"/>
      <c r="Y224" s="1310"/>
      <c r="Z224" s="1311"/>
      <c r="AA224" s="1312"/>
      <c r="AB224" s="1312"/>
      <c r="AC224" s="1088"/>
      <c r="AD224" s="1088"/>
      <c r="AE224" s="1088"/>
      <c r="AF224" s="1089"/>
      <c r="AG224" s="1090"/>
      <c r="AH224" s="1090"/>
      <c r="AI224" s="1090"/>
    </row>
    <row r="225" ht="15.75" customHeight="1">
      <c r="A225" s="1089"/>
      <c r="B225" s="1089"/>
      <c r="C225" s="1304"/>
      <c r="D225" s="1304"/>
      <c r="E225" s="1304"/>
      <c r="F225" s="1089"/>
      <c r="G225" s="1089"/>
      <c r="H225" s="1089"/>
      <c r="I225" s="1090"/>
      <c r="J225" s="1089"/>
      <c r="K225" s="1089"/>
      <c r="L225" s="1308"/>
      <c r="M225" s="1089"/>
      <c r="N225" s="1309"/>
      <c r="O225" s="1309"/>
      <c r="P225" s="1310"/>
      <c r="Q225" s="1310"/>
      <c r="R225" s="1309"/>
      <c r="S225" s="1089"/>
      <c r="T225" s="1304"/>
      <c r="U225" s="1309"/>
      <c r="V225" s="1310"/>
      <c r="W225" s="1310"/>
      <c r="X225" s="1310"/>
      <c r="Y225" s="1310"/>
      <c r="Z225" s="1311"/>
      <c r="AA225" s="1312"/>
      <c r="AB225" s="1312"/>
      <c r="AC225" s="1088"/>
      <c r="AD225" s="1088"/>
      <c r="AE225" s="1088"/>
      <c r="AF225" s="1089"/>
      <c r="AG225" s="1090"/>
      <c r="AH225" s="1090"/>
      <c r="AI225" s="1090"/>
    </row>
    <row r="226" ht="15.75" customHeight="1">
      <c r="A226" s="1089"/>
      <c r="B226" s="1089"/>
      <c r="C226" s="1304"/>
      <c r="D226" s="1304"/>
      <c r="E226" s="1304"/>
      <c r="F226" s="1089"/>
      <c r="G226" s="1089"/>
      <c r="H226" s="1089"/>
      <c r="I226" s="1090"/>
      <c r="J226" s="1089"/>
      <c r="K226" s="1089"/>
      <c r="L226" s="1308"/>
      <c r="M226" s="1089"/>
      <c r="N226" s="1309"/>
      <c r="O226" s="1309"/>
      <c r="P226" s="1310"/>
      <c r="Q226" s="1310"/>
      <c r="R226" s="1309"/>
      <c r="S226" s="1089"/>
      <c r="T226" s="1304"/>
      <c r="U226" s="1309"/>
      <c r="V226" s="1310"/>
      <c r="W226" s="1310"/>
      <c r="X226" s="1310"/>
      <c r="Y226" s="1310"/>
      <c r="Z226" s="1311"/>
      <c r="AA226" s="1312"/>
      <c r="AB226" s="1312"/>
      <c r="AC226" s="1088"/>
      <c r="AD226" s="1088"/>
      <c r="AE226" s="1088"/>
      <c r="AF226" s="1089"/>
      <c r="AG226" s="1090"/>
      <c r="AH226" s="1090"/>
      <c r="AI226" s="1090"/>
    </row>
    <row r="227" ht="15.75" customHeight="1">
      <c r="A227" s="1089"/>
      <c r="B227" s="1089"/>
      <c r="C227" s="1304"/>
      <c r="D227" s="1304"/>
      <c r="E227" s="1304"/>
      <c r="F227" s="1089"/>
      <c r="G227" s="1089"/>
      <c r="H227" s="1089"/>
      <c r="I227" s="1090"/>
      <c r="J227" s="1089"/>
      <c r="K227" s="1089"/>
      <c r="L227" s="1308"/>
      <c r="M227" s="1089"/>
      <c r="N227" s="1309"/>
      <c r="O227" s="1309"/>
      <c r="P227" s="1310"/>
      <c r="Q227" s="1310"/>
      <c r="R227" s="1309"/>
      <c r="S227" s="1089"/>
      <c r="T227" s="1304"/>
      <c r="U227" s="1309"/>
      <c r="V227" s="1310"/>
      <c r="W227" s="1310"/>
      <c r="X227" s="1310"/>
      <c r="Y227" s="1310"/>
      <c r="Z227" s="1311"/>
      <c r="AA227" s="1312"/>
      <c r="AB227" s="1312"/>
      <c r="AC227" s="1088"/>
      <c r="AD227" s="1088"/>
      <c r="AE227" s="1088"/>
      <c r="AF227" s="1089"/>
      <c r="AG227" s="1090"/>
      <c r="AH227" s="1090"/>
      <c r="AI227" s="1090"/>
    </row>
    <row r="228" ht="15.75" customHeight="1">
      <c r="A228" s="1089"/>
      <c r="B228" s="1089"/>
      <c r="C228" s="1304"/>
      <c r="D228" s="1304"/>
      <c r="E228" s="1304"/>
      <c r="F228" s="1089"/>
      <c r="G228" s="1089"/>
      <c r="H228" s="1089"/>
      <c r="I228" s="1090"/>
      <c r="J228" s="1089"/>
      <c r="K228" s="1089"/>
      <c r="L228" s="1308"/>
      <c r="M228" s="1089"/>
      <c r="N228" s="1309"/>
      <c r="O228" s="1309"/>
      <c r="P228" s="1310"/>
      <c r="Q228" s="1310"/>
      <c r="R228" s="1309"/>
      <c r="S228" s="1089"/>
      <c r="T228" s="1304"/>
      <c r="U228" s="1309"/>
      <c r="V228" s="1310"/>
      <c r="W228" s="1310"/>
      <c r="X228" s="1310"/>
      <c r="Y228" s="1310"/>
      <c r="Z228" s="1311"/>
      <c r="AA228" s="1312"/>
      <c r="AB228" s="1312"/>
      <c r="AC228" s="1088"/>
      <c r="AD228" s="1088"/>
      <c r="AE228" s="1088"/>
      <c r="AF228" s="1089"/>
      <c r="AG228" s="1090"/>
      <c r="AH228" s="1090"/>
      <c r="AI228" s="1090"/>
    </row>
    <row r="229" ht="15.75" customHeight="1">
      <c r="A229" s="1089"/>
      <c r="B229" s="1089"/>
      <c r="C229" s="1304"/>
      <c r="D229" s="1304"/>
      <c r="E229" s="1304"/>
      <c r="F229" s="1089"/>
      <c r="G229" s="1089"/>
      <c r="H229" s="1089"/>
      <c r="I229" s="1090"/>
      <c r="J229" s="1089"/>
      <c r="K229" s="1089"/>
      <c r="L229" s="1308"/>
      <c r="M229" s="1089"/>
      <c r="N229" s="1309"/>
      <c r="O229" s="1309"/>
      <c r="P229" s="1310"/>
      <c r="Q229" s="1310"/>
      <c r="R229" s="1309"/>
      <c r="S229" s="1089"/>
      <c r="T229" s="1304"/>
      <c r="U229" s="1309"/>
      <c r="V229" s="1310"/>
      <c r="W229" s="1310"/>
      <c r="X229" s="1310"/>
      <c r="Y229" s="1310"/>
      <c r="Z229" s="1311"/>
      <c r="AA229" s="1312"/>
      <c r="AB229" s="1312"/>
      <c r="AC229" s="1088"/>
      <c r="AD229" s="1088"/>
      <c r="AE229" s="1088"/>
      <c r="AF229" s="1089"/>
      <c r="AG229" s="1090"/>
      <c r="AH229" s="1090"/>
      <c r="AI229" s="1090"/>
    </row>
    <row r="230" ht="15.75" customHeight="1">
      <c r="A230" s="1089"/>
      <c r="B230" s="1089"/>
      <c r="C230" s="1304"/>
      <c r="D230" s="1304"/>
      <c r="E230" s="1304"/>
      <c r="F230" s="1089"/>
      <c r="G230" s="1089"/>
      <c r="H230" s="1089"/>
      <c r="I230" s="1090"/>
      <c r="J230" s="1089"/>
      <c r="K230" s="1089"/>
      <c r="L230" s="1308"/>
      <c r="M230" s="1089"/>
      <c r="N230" s="1309"/>
      <c r="O230" s="1309"/>
      <c r="P230" s="1310"/>
      <c r="Q230" s="1310"/>
      <c r="R230" s="1309"/>
      <c r="S230" s="1089"/>
      <c r="T230" s="1304"/>
      <c r="U230" s="1309"/>
      <c r="V230" s="1310"/>
      <c r="W230" s="1310"/>
      <c r="X230" s="1310"/>
      <c r="Y230" s="1310"/>
      <c r="Z230" s="1311"/>
      <c r="AA230" s="1312"/>
      <c r="AB230" s="1312"/>
      <c r="AC230" s="1088"/>
      <c r="AD230" s="1088"/>
      <c r="AE230" s="1088"/>
      <c r="AF230" s="1089"/>
      <c r="AG230" s="1090"/>
      <c r="AH230" s="1090"/>
      <c r="AI230" s="1090"/>
    </row>
    <row r="231" ht="15.75" customHeight="1">
      <c r="A231" s="1089"/>
      <c r="B231" s="1089"/>
      <c r="C231" s="1304"/>
      <c r="D231" s="1304"/>
      <c r="E231" s="1304"/>
      <c r="F231" s="1089"/>
      <c r="G231" s="1089"/>
      <c r="H231" s="1089"/>
      <c r="I231" s="1090"/>
      <c r="J231" s="1089"/>
      <c r="K231" s="1089"/>
      <c r="L231" s="1308"/>
      <c r="M231" s="1089"/>
      <c r="N231" s="1309"/>
      <c r="O231" s="1309"/>
      <c r="P231" s="1310"/>
      <c r="Q231" s="1310"/>
      <c r="R231" s="1309"/>
      <c r="S231" s="1089"/>
      <c r="T231" s="1304"/>
      <c r="U231" s="1309"/>
      <c r="V231" s="1310"/>
      <c r="W231" s="1310"/>
      <c r="X231" s="1310"/>
      <c r="Y231" s="1310"/>
      <c r="Z231" s="1311"/>
      <c r="AA231" s="1312"/>
      <c r="AB231" s="1312"/>
      <c r="AC231" s="1088"/>
      <c r="AD231" s="1088"/>
      <c r="AE231" s="1088"/>
      <c r="AF231" s="1089"/>
      <c r="AG231" s="1090"/>
      <c r="AH231" s="1090"/>
      <c r="AI231" s="1090"/>
    </row>
    <row r="232" ht="15.75" customHeight="1">
      <c r="A232" s="1089"/>
      <c r="B232" s="1089"/>
      <c r="C232" s="1304"/>
      <c r="D232" s="1304"/>
      <c r="E232" s="1304"/>
      <c r="F232" s="1089"/>
      <c r="G232" s="1089"/>
      <c r="H232" s="1089"/>
      <c r="I232" s="1090"/>
      <c r="J232" s="1089"/>
      <c r="K232" s="1089"/>
      <c r="L232" s="1308"/>
      <c r="M232" s="1089"/>
      <c r="N232" s="1309"/>
      <c r="O232" s="1309"/>
      <c r="P232" s="1310"/>
      <c r="Q232" s="1310"/>
      <c r="R232" s="1309"/>
      <c r="S232" s="1089"/>
      <c r="T232" s="1304"/>
      <c r="U232" s="1309"/>
      <c r="V232" s="1310"/>
      <c r="W232" s="1310"/>
      <c r="X232" s="1310"/>
      <c r="Y232" s="1310"/>
      <c r="Z232" s="1311"/>
      <c r="AA232" s="1312"/>
      <c r="AB232" s="1312"/>
      <c r="AC232" s="1088"/>
      <c r="AD232" s="1088"/>
      <c r="AE232" s="1088"/>
      <c r="AF232" s="1089"/>
      <c r="AG232" s="1090"/>
      <c r="AH232" s="1090"/>
      <c r="AI232" s="1090"/>
    </row>
    <row r="233" ht="15.75" customHeight="1">
      <c r="A233" s="1089"/>
      <c r="B233" s="1089"/>
      <c r="C233" s="1304"/>
      <c r="D233" s="1304"/>
      <c r="E233" s="1304"/>
      <c r="F233" s="1089"/>
      <c r="G233" s="1089"/>
      <c r="H233" s="1089"/>
      <c r="I233" s="1090"/>
      <c r="J233" s="1089"/>
      <c r="K233" s="1089"/>
      <c r="L233" s="1308"/>
      <c r="M233" s="1089"/>
      <c r="N233" s="1309"/>
      <c r="O233" s="1309"/>
      <c r="P233" s="1310"/>
      <c r="Q233" s="1310"/>
      <c r="R233" s="1309"/>
      <c r="S233" s="1089"/>
      <c r="T233" s="1304"/>
      <c r="U233" s="1309"/>
      <c r="V233" s="1310"/>
      <c r="W233" s="1310"/>
      <c r="X233" s="1310"/>
      <c r="Y233" s="1310"/>
      <c r="Z233" s="1311"/>
      <c r="AA233" s="1312"/>
      <c r="AB233" s="1312"/>
      <c r="AC233" s="1088"/>
      <c r="AD233" s="1088"/>
      <c r="AE233" s="1088"/>
      <c r="AF233" s="1089"/>
      <c r="AG233" s="1090"/>
      <c r="AH233" s="1090"/>
      <c r="AI233" s="1090"/>
    </row>
    <row r="234" ht="15.75" customHeight="1">
      <c r="A234" s="1089"/>
      <c r="B234" s="1089"/>
      <c r="C234" s="1304"/>
      <c r="D234" s="1304"/>
      <c r="E234" s="1304"/>
      <c r="F234" s="1089"/>
      <c r="G234" s="1089"/>
      <c r="H234" s="1089"/>
      <c r="I234" s="1090"/>
      <c r="J234" s="1089"/>
      <c r="K234" s="1089"/>
      <c r="L234" s="1308"/>
      <c r="M234" s="1089"/>
      <c r="N234" s="1309"/>
      <c r="O234" s="1309"/>
      <c r="P234" s="1310"/>
      <c r="Q234" s="1310"/>
      <c r="R234" s="1309"/>
      <c r="S234" s="1089"/>
      <c r="T234" s="1304"/>
      <c r="U234" s="1309"/>
      <c r="V234" s="1310"/>
      <c r="W234" s="1310"/>
      <c r="X234" s="1310"/>
      <c r="Y234" s="1310"/>
      <c r="Z234" s="1311"/>
      <c r="AA234" s="1312"/>
      <c r="AB234" s="1312"/>
      <c r="AC234" s="1088"/>
      <c r="AD234" s="1088"/>
      <c r="AE234" s="1088"/>
      <c r="AF234" s="1089"/>
      <c r="AG234" s="1090"/>
      <c r="AH234" s="1090"/>
      <c r="AI234" s="1090"/>
    </row>
    <row r="235" ht="15.75" customHeight="1">
      <c r="A235" s="1089"/>
      <c r="B235" s="1089"/>
      <c r="C235" s="1304"/>
      <c r="D235" s="1304"/>
      <c r="E235" s="1304"/>
      <c r="F235" s="1089"/>
      <c r="G235" s="1089"/>
      <c r="H235" s="1089"/>
      <c r="I235" s="1090"/>
      <c r="J235" s="1089"/>
      <c r="K235" s="1089"/>
      <c r="L235" s="1308"/>
      <c r="M235" s="1089"/>
      <c r="N235" s="1309"/>
      <c r="O235" s="1309"/>
      <c r="P235" s="1310"/>
      <c r="Q235" s="1310"/>
      <c r="R235" s="1309"/>
      <c r="S235" s="1089"/>
      <c r="T235" s="1304"/>
      <c r="U235" s="1309"/>
      <c r="V235" s="1310"/>
      <c r="W235" s="1310"/>
      <c r="X235" s="1310"/>
      <c r="Y235" s="1310"/>
      <c r="Z235" s="1311"/>
      <c r="AA235" s="1312"/>
      <c r="AB235" s="1312"/>
      <c r="AC235" s="1088"/>
      <c r="AD235" s="1088"/>
      <c r="AE235" s="1088"/>
      <c r="AF235" s="1089"/>
      <c r="AG235" s="1090"/>
      <c r="AH235" s="1090"/>
      <c r="AI235" s="1090"/>
    </row>
    <row r="236" ht="15.75" customHeight="1">
      <c r="A236" s="1089"/>
      <c r="B236" s="1089"/>
      <c r="C236" s="1304"/>
      <c r="D236" s="1304"/>
      <c r="E236" s="1304"/>
      <c r="F236" s="1089"/>
      <c r="G236" s="1089"/>
      <c r="H236" s="1089"/>
      <c r="I236" s="1090"/>
      <c r="J236" s="1089"/>
      <c r="K236" s="1089"/>
      <c r="L236" s="1308"/>
      <c r="M236" s="1089"/>
      <c r="N236" s="1309"/>
      <c r="O236" s="1309"/>
      <c r="P236" s="1310"/>
      <c r="Q236" s="1310"/>
      <c r="R236" s="1309"/>
      <c r="S236" s="1089"/>
      <c r="T236" s="1304"/>
      <c r="U236" s="1309"/>
      <c r="V236" s="1310"/>
      <c r="W236" s="1310"/>
      <c r="X236" s="1310"/>
      <c r="Y236" s="1310"/>
      <c r="Z236" s="1311"/>
      <c r="AA236" s="1312"/>
      <c r="AB236" s="1312"/>
      <c r="AC236" s="1088"/>
      <c r="AD236" s="1088"/>
      <c r="AE236" s="1088"/>
      <c r="AF236" s="1089"/>
      <c r="AG236" s="1090"/>
      <c r="AH236" s="1090"/>
      <c r="AI236" s="1090"/>
    </row>
    <row r="237" ht="15.75" customHeight="1">
      <c r="A237" s="1089"/>
      <c r="B237" s="1089"/>
      <c r="C237" s="1304"/>
      <c r="D237" s="1304"/>
      <c r="E237" s="1304"/>
      <c r="F237" s="1089"/>
      <c r="G237" s="1089"/>
      <c r="H237" s="1089"/>
      <c r="I237" s="1090"/>
      <c r="J237" s="1089"/>
      <c r="K237" s="1089"/>
      <c r="L237" s="1308"/>
      <c r="M237" s="1089"/>
      <c r="N237" s="1309"/>
      <c r="O237" s="1309"/>
      <c r="P237" s="1310"/>
      <c r="Q237" s="1310"/>
      <c r="R237" s="1309"/>
      <c r="S237" s="1089"/>
      <c r="T237" s="1304"/>
      <c r="U237" s="1309"/>
      <c r="V237" s="1310"/>
      <c r="W237" s="1310"/>
      <c r="X237" s="1310"/>
      <c r="Y237" s="1310"/>
      <c r="Z237" s="1311"/>
      <c r="AA237" s="1312"/>
      <c r="AB237" s="1312"/>
      <c r="AC237" s="1088"/>
      <c r="AD237" s="1088"/>
      <c r="AE237" s="1088"/>
      <c r="AF237" s="1089"/>
      <c r="AG237" s="1090"/>
      <c r="AH237" s="1090"/>
      <c r="AI237" s="1090"/>
    </row>
    <row r="238" ht="15.75" customHeight="1">
      <c r="A238" s="1089"/>
      <c r="B238" s="1089"/>
      <c r="C238" s="1304"/>
      <c r="D238" s="1304"/>
      <c r="E238" s="1304"/>
      <c r="F238" s="1089"/>
      <c r="G238" s="1089"/>
      <c r="H238" s="1089"/>
      <c r="I238" s="1090"/>
      <c r="J238" s="1089"/>
      <c r="K238" s="1089"/>
      <c r="L238" s="1308"/>
      <c r="M238" s="1089"/>
      <c r="N238" s="1309"/>
      <c r="O238" s="1309"/>
      <c r="P238" s="1310"/>
      <c r="Q238" s="1310"/>
      <c r="R238" s="1309"/>
      <c r="S238" s="1089"/>
      <c r="T238" s="1304"/>
      <c r="U238" s="1309"/>
      <c r="V238" s="1310"/>
      <c r="W238" s="1310"/>
      <c r="X238" s="1310"/>
      <c r="Y238" s="1310"/>
      <c r="Z238" s="1311"/>
      <c r="AA238" s="1312"/>
      <c r="AB238" s="1312"/>
      <c r="AC238" s="1088"/>
      <c r="AD238" s="1088"/>
      <c r="AE238" s="1088"/>
      <c r="AF238" s="1089"/>
      <c r="AG238" s="1090"/>
      <c r="AH238" s="1090"/>
      <c r="AI238" s="1090"/>
    </row>
    <row r="239" ht="15.75" customHeight="1">
      <c r="A239" s="1089"/>
      <c r="B239" s="1089"/>
      <c r="C239" s="1304"/>
      <c r="D239" s="1304"/>
      <c r="E239" s="1304"/>
      <c r="F239" s="1089"/>
      <c r="G239" s="1089"/>
      <c r="H239" s="1089"/>
      <c r="I239" s="1090"/>
      <c r="J239" s="1089"/>
      <c r="K239" s="1089"/>
      <c r="L239" s="1308"/>
      <c r="M239" s="1089"/>
      <c r="N239" s="1309"/>
      <c r="O239" s="1309"/>
      <c r="P239" s="1310"/>
      <c r="Q239" s="1310"/>
      <c r="R239" s="1309"/>
      <c r="S239" s="1089"/>
      <c r="T239" s="1304"/>
      <c r="U239" s="1309"/>
      <c r="V239" s="1310"/>
      <c r="W239" s="1310"/>
      <c r="X239" s="1310"/>
      <c r="Y239" s="1310"/>
      <c r="Z239" s="1311"/>
      <c r="AA239" s="1312"/>
      <c r="AB239" s="1312"/>
      <c r="AC239" s="1088"/>
      <c r="AD239" s="1088"/>
      <c r="AE239" s="1088"/>
      <c r="AF239" s="1089"/>
      <c r="AG239" s="1090"/>
      <c r="AH239" s="1090"/>
      <c r="AI239" s="1090"/>
    </row>
    <row r="240" ht="15.75" customHeight="1">
      <c r="A240" s="1089"/>
      <c r="B240" s="1089"/>
      <c r="C240" s="1304"/>
      <c r="D240" s="1304"/>
      <c r="E240" s="1304"/>
      <c r="F240" s="1089"/>
      <c r="G240" s="1089"/>
      <c r="H240" s="1089"/>
      <c r="I240" s="1090"/>
      <c r="J240" s="1089"/>
      <c r="K240" s="1089"/>
      <c r="L240" s="1308"/>
      <c r="M240" s="1089"/>
      <c r="N240" s="1309"/>
      <c r="O240" s="1309"/>
      <c r="P240" s="1310"/>
      <c r="Q240" s="1310"/>
      <c r="R240" s="1309"/>
      <c r="S240" s="1089"/>
      <c r="T240" s="1304"/>
      <c r="U240" s="1309"/>
      <c r="V240" s="1310"/>
      <c r="W240" s="1310"/>
      <c r="X240" s="1310"/>
      <c r="Y240" s="1310"/>
      <c r="Z240" s="1311"/>
      <c r="AA240" s="1312"/>
      <c r="AB240" s="1312"/>
      <c r="AC240" s="1088"/>
      <c r="AD240" s="1088"/>
      <c r="AE240" s="1088"/>
      <c r="AF240" s="1089"/>
      <c r="AG240" s="1090"/>
      <c r="AH240" s="1090"/>
      <c r="AI240" s="1090"/>
    </row>
    <row r="241" ht="15.75" customHeight="1">
      <c r="A241" s="1089"/>
      <c r="B241" s="1089"/>
      <c r="C241" s="1304"/>
      <c r="D241" s="1304"/>
      <c r="E241" s="1304"/>
      <c r="F241" s="1089"/>
      <c r="G241" s="1089"/>
      <c r="H241" s="1089"/>
      <c r="I241" s="1090"/>
      <c r="J241" s="1089"/>
      <c r="K241" s="1089"/>
      <c r="L241" s="1308"/>
      <c r="M241" s="1089"/>
      <c r="N241" s="1309"/>
      <c r="O241" s="1309"/>
      <c r="P241" s="1310"/>
      <c r="Q241" s="1310"/>
      <c r="R241" s="1309"/>
      <c r="S241" s="1089"/>
      <c r="T241" s="1304"/>
      <c r="U241" s="1309"/>
      <c r="V241" s="1310"/>
      <c r="W241" s="1310"/>
      <c r="X241" s="1310"/>
      <c r="Y241" s="1310"/>
      <c r="Z241" s="1311"/>
      <c r="AA241" s="1312"/>
      <c r="AB241" s="1312"/>
      <c r="AC241" s="1088"/>
      <c r="AD241" s="1088"/>
      <c r="AE241" s="1088"/>
      <c r="AF241" s="1089"/>
      <c r="AG241" s="1090"/>
      <c r="AH241" s="1090"/>
      <c r="AI241" s="1090"/>
    </row>
    <row r="242" ht="15.75" customHeight="1">
      <c r="A242" s="1089"/>
      <c r="B242" s="1089"/>
      <c r="C242" s="1304"/>
      <c r="D242" s="1304"/>
      <c r="E242" s="1304"/>
      <c r="F242" s="1089"/>
      <c r="G242" s="1089"/>
      <c r="H242" s="1089"/>
      <c r="I242" s="1090"/>
      <c r="J242" s="1089"/>
      <c r="K242" s="1089"/>
      <c r="L242" s="1308"/>
      <c r="M242" s="1089"/>
      <c r="N242" s="1309"/>
      <c r="O242" s="1309"/>
      <c r="P242" s="1310"/>
      <c r="Q242" s="1310"/>
      <c r="R242" s="1309"/>
      <c r="S242" s="1089"/>
      <c r="T242" s="1304"/>
      <c r="U242" s="1309"/>
      <c r="V242" s="1310"/>
      <c r="W242" s="1310"/>
      <c r="X242" s="1310"/>
      <c r="Y242" s="1310"/>
      <c r="Z242" s="1311"/>
      <c r="AA242" s="1312"/>
      <c r="AB242" s="1312"/>
      <c r="AC242" s="1088"/>
      <c r="AD242" s="1088"/>
      <c r="AE242" s="1088"/>
      <c r="AF242" s="1089"/>
      <c r="AG242" s="1090"/>
      <c r="AH242" s="1090"/>
      <c r="AI242" s="1090"/>
    </row>
    <row r="243" ht="15.75" customHeight="1">
      <c r="A243" s="1089"/>
      <c r="B243" s="1089"/>
      <c r="C243" s="1304"/>
      <c r="D243" s="1304"/>
      <c r="E243" s="1304"/>
      <c r="F243" s="1089"/>
      <c r="G243" s="1089"/>
      <c r="H243" s="1089"/>
      <c r="I243" s="1090"/>
      <c r="J243" s="1089"/>
      <c r="K243" s="1089"/>
      <c r="L243" s="1308"/>
      <c r="M243" s="1089"/>
      <c r="N243" s="1309"/>
      <c r="O243" s="1309"/>
      <c r="P243" s="1310"/>
      <c r="Q243" s="1310"/>
      <c r="R243" s="1309"/>
      <c r="S243" s="1089"/>
      <c r="T243" s="1304"/>
      <c r="U243" s="1309"/>
      <c r="V243" s="1310"/>
      <c r="W243" s="1310"/>
      <c r="X243" s="1310"/>
      <c r="Y243" s="1310"/>
      <c r="Z243" s="1311"/>
      <c r="AA243" s="1312"/>
      <c r="AB243" s="1312"/>
      <c r="AC243" s="1088"/>
      <c r="AD243" s="1088"/>
      <c r="AE243" s="1088"/>
      <c r="AF243" s="1089"/>
      <c r="AG243" s="1090"/>
      <c r="AH243" s="1090"/>
      <c r="AI243" s="1090"/>
    </row>
    <row r="244" ht="15.75" customHeight="1">
      <c r="A244" s="1089"/>
      <c r="B244" s="1089"/>
      <c r="C244" s="1304"/>
      <c r="D244" s="1304"/>
      <c r="E244" s="1304"/>
      <c r="F244" s="1089"/>
      <c r="G244" s="1089"/>
      <c r="H244" s="1089"/>
      <c r="I244" s="1337"/>
      <c r="J244" s="1089"/>
      <c r="K244" s="1089"/>
      <c r="L244" s="1308"/>
      <c r="M244" s="1089"/>
      <c r="N244" s="1309"/>
      <c r="O244" s="1309"/>
      <c r="P244" s="1310"/>
      <c r="Q244" s="1310"/>
      <c r="R244" s="1309"/>
      <c r="S244" s="1089"/>
      <c r="T244" s="1304"/>
      <c r="U244" s="1309"/>
      <c r="V244" s="1310"/>
      <c r="W244" s="1310"/>
      <c r="X244" s="1310"/>
      <c r="Y244" s="1310"/>
      <c r="Z244" s="1311"/>
      <c r="AA244" s="1312"/>
      <c r="AB244" s="1312"/>
      <c r="AC244" s="1088"/>
      <c r="AD244" s="1088"/>
      <c r="AE244" s="1088"/>
      <c r="AF244" s="1089"/>
      <c r="AG244" s="1090"/>
      <c r="AH244" s="1090"/>
      <c r="AI244" s="1090"/>
    </row>
    <row r="245" ht="15.75" customHeight="1">
      <c r="A245" s="1089"/>
      <c r="B245" s="1089"/>
      <c r="C245" s="1304"/>
      <c r="D245" s="1304"/>
      <c r="E245" s="1304"/>
      <c r="F245" s="1089"/>
      <c r="G245" s="1089"/>
      <c r="H245" s="1089"/>
      <c r="I245" s="1337"/>
      <c r="J245" s="1089"/>
      <c r="K245" s="1089"/>
      <c r="L245" s="1308"/>
      <c r="M245" s="1089"/>
      <c r="N245" s="1309"/>
      <c r="O245" s="1309"/>
      <c r="P245" s="1310"/>
      <c r="Q245" s="1310"/>
      <c r="R245" s="1309"/>
      <c r="S245" s="1089"/>
      <c r="T245" s="1304"/>
      <c r="U245" s="1309"/>
      <c r="V245" s="1310"/>
      <c r="W245" s="1310"/>
      <c r="X245" s="1310"/>
      <c r="Y245" s="1310"/>
      <c r="Z245" s="1311"/>
      <c r="AA245" s="1312"/>
      <c r="AB245" s="1312"/>
      <c r="AC245" s="1088"/>
      <c r="AD245" s="1088"/>
      <c r="AE245" s="1088"/>
      <c r="AF245" s="1089"/>
      <c r="AG245" s="1090"/>
      <c r="AH245" s="1090"/>
      <c r="AI245" s="1090"/>
    </row>
    <row r="246" ht="15.75" customHeight="1">
      <c r="A246" s="1089"/>
      <c r="B246" s="1089"/>
      <c r="C246" s="1304"/>
      <c r="D246" s="1304"/>
      <c r="E246" s="1304"/>
      <c r="F246" s="1089"/>
      <c r="G246" s="1089"/>
      <c r="H246" s="1089"/>
      <c r="I246" s="1337"/>
      <c r="J246" s="1089"/>
      <c r="K246" s="1089"/>
      <c r="L246" s="1308"/>
      <c r="M246" s="1089"/>
      <c r="N246" s="1309"/>
      <c r="O246" s="1309"/>
      <c r="P246" s="1310"/>
      <c r="Q246" s="1310"/>
      <c r="R246" s="1309"/>
      <c r="S246" s="1089"/>
      <c r="T246" s="1304"/>
      <c r="U246" s="1309"/>
      <c r="V246" s="1310"/>
      <c r="W246" s="1310"/>
      <c r="X246" s="1310"/>
      <c r="Y246" s="1310"/>
      <c r="Z246" s="1311"/>
      <c r="AA246" s="1312"/>
      <c r="AB246" s="1312"/>
      <c r="AC246" s="1088"/>
      <c r="AD246" s="1088"/>
      <c r="AE246" s="1088"/>
      <c r="AF246" s="1089"/>
      <c r="AG246" s="1090"/>
      <c r="AH246" s="1090"/>
      <c r="AI246" s="1090"/>
    </row>
    <row r="247" ht="15.75" customHeight="1">
      <c r="A247" s="1089"/>
      <c r="B247" s="1089"/>
      <c r="C247" s="1304"/>
      <c r="D247" s="1304"/>
      <c r="E247" s="1304"/>
      <c r="F247" s="1089"/>
      <c r="G247" s="1089"/>
      <c r="H247" s="1089"/>
      <c r="I247" s="1337"/>
      <c r="J247" s="1089"/>
      <c r="K247" s="1089"/>
      <c r="L247" s="1308"/>
      <c r="M247" s="1089"/>
      <c r="N247" s="1309"/>
      <c r="O247" s="1309"/>
      <c r="P247" s="1310"/>
      <c r="Q247" s="1310"/>
      <c r="R247" s="1309"/>
      <c r="S247" s="1089"/>
      <c r="T247" s="1304"/>
      <c r="U247" s="1309"/>
      <c r="V247" s="1310"/>
      <c r="W247" s="1310"/>
      <c r="X247" s="1310"/>
      <c r="Y247" s="1310"/>
      <c r="Z247" s="1311"/>
      <c r="AA247" s="1312"/>
      <c r="AB247" s="1312"/>
      <c r="AC247" s="1088"/>
      <c r="AD247" s="1088"/>
      <c r="AE247" s="1088"/>
      <c r="AF247" s="1089"/>
      <c r="AG247" s="1090"/>
      <c r="AH247" s="1090"/>
      <c r="AI247" s="1090"/>
    </row>
    <row r="248" ht="15.75" customHeight="1">
      <c r="A248" s="1089"/>
      <c r="B248" s="1089"/>
      <c r="C248" s="1304"/>
      <c r="D248" s="1304"/>
      <c r="E248" s="1304"/>
      <c r="F248" s="1089"/>
      <c r="G248" s="1089"/>
      <c r="H248" s="1089"/>
      <c r="I248" s="1337"/>
      <c r="J248" s="1089"/>
      <c r="K248" s="1089"/>
      <c r="L248" s="1308"/>
      <c r="M248" s="1089"/>
      <c r="N248" s="1309"/>
      <c r="O248" s="1309"/>
      <c r="P248" s="1310"/>
      <c r="Q248" s="1310"/>
      <c r="R248" s="1309"/>
      <c r="S248" s="1089"/>
      <c r="T248" s="1304"/>
      <c r="U248" s="1309"/>
      <c r="V248" s="1310"/>
      <c r="W248" s="1310"/>
      <c r="X248" s="1310"/>
      <c r="Y248" s="1310"/>
      <c r="Z248" s="1311"/>
      <c r="AA248" s="1312"/>
      <c r="AB248" s="1312"/>
      <c r="AC248" s="1088"/>
      <c r="AD248" s="1088"/>
      <c r="AE248" s="1088"/>
      <c r="AF248" s="1089"/>
      <c r="AG248" s="1090"/>
      <c r="AH248" s="1090"/>
      <c r="AI248" s="1090"/>
    </row>
    <row r="249" ht="15.75" customHeight="1">
      <c r="A249" s="1089"/>
      <c r="B249" s="1089"/>
      <c r="C249" s="1304"/>
      <c r="D249" s="1304"/>
      <c r="E249" s="1304"/>
      <c r="F249" s="1089"/>
      <c r="G249" s="1089"/>
      <c r="H249" s="1089"/>
      <c r="I249" s="1337"/>
      <c r="J249" s="1089"/>
      <c r="K249" s="1089"/>
      <c r="L249" s="1308"/>
      <c r="M249" s="1089"/>
      <c r="N249" s="1309"/>
      <c r="O249" s="1309"/>
      <c r="P249" s="1310"/>
      <c r="Q249" s="1310"/>
      <c r="R249" s="1309"/>
      <c r="S249" s="1089"/>
      <c r="T249" s="1304"/>
      <c r="U249" s="1309"/>
      <c r="V249" s="1310"/>
      <c r="W249" s="1310"/>
      <c r="X249" s="1310"/>
      <c r="Y249" s="1310"/>
      <c r="Z249" s="1311"/>
      <c r="AA249" s="1312"/>
      <c r="AB249" s="1312"/>
      <c r="AC249" s="1088"/>
      <c r="AD249" s="1088"/>
      <c r="AE249" s="1088"/>
      <c r="AF249" s="1089"/>
      <c r="AG249" s="1090"/>
      <c r="AH249" s="1090"/>
      <c r="AI249" s="1090"/>
    </row>
    <row r="250" ht="15.75" customHeight="1">
      <c r="A250" s="1089"/>
      <c r="B250" s="1089"/>
      <c r="C250" s="1304"/>
      <c r="D250" s="1304"/>
      <c r="E250" s="1304"/>
      <c r="F250" s="1089"/>
      <c r="G250" s="1089"/>
      <c r="H250" s="1089"/>
      <c r="I250" s="1337"/>
      <c r="J250" s="1089"/>
      <c r="K250" s="1089"/>
      <c r="L250" s="1308"/>
      <c r="M250" s="1089"/>
      <c r="N250" s="1309"/>
      <c r="O250" s="1309"/>
      <c r="P250" s="1310"/>
      <c r="Q250" s="1310"/>
      <c r="R250" s="1309"/>
      <c r="S250" s="1089"/>
      <c r="T250" s="1304"/>
      <c r="U250" s="1309"/>
      <c r="V250" s="1310"/>
      <c r="W250" s="1310"/>
      <c r="X250" s="1310"/>
      <c r="Y250" s="1310"/>
      <c r="Z250" s="1311"/>
      <c r="AA250" s="1312"/>
      <c r="AB250" s="1312"/>
      <c r="AC250" s="1088"/>
      <c r="AD250" s="1088"/>
      <c r="AE250" s="1088"/>
      <c r="AF250" s="1089"/>
      <c r="AG250" s="1090"/>
      <c r="AH250" s="1090"/>
      <c r="AI250" s="1090"/>
    </row>
    <row r="251" ht="15.75" customHeight="1">
      <c r="A251" s="1089"/>
      <c r="B251" s="1089"/>
      <c r="C251" s="1304"/>
      <c r="D251" s="1304"/>
      <c r="E251" s="1304"/>
      <c r="F251" s="1089"/>
      <c r="G251" s="1089"/>
      <c r="H251" s="1089"/>
      <c r="I251" s="1337"/>
      <c r="J251" s="1089"/>
      <c r="K251" s="1089"/>
      <c r="L251" s="1308"/>
      <c r="M251" s="1089"/>
      <c r="N251" s="1309"/>
      <c r="O251" s="1309"/>
      <c r="P251" s="1310"/>
      <c r="Q251" s="1310"/>
      <c r="R251" s="1309"/>
      <c r="S251" s="1089"/>
      <c r="T251" s="1304"/>
      <c r="U251" s="1309"/>
      <c r="V251" s="1310"/>
      <c r="W251" s="1310"/>
      <c r="X251" s="1310"/>
      <c r="Y251" s="1310"/>
      <c r="Z251" s="1311"/>
      <c r="AA251" s="1312"/>
      <c r="AB251" s="1312"/>
      <c r="AC251" s="1088"/>
      <c r="AD251" s="1088"/>
      <c r="AE251" s="1088"/>
      <c r="AF251" s="1089"/>
      <c r="AG251" s="1090"/>
      <c r="AH251" s="1090"/>
      <c r="AI251" s="1090"/>
    </row>
    <row r="252" ht="15.75" customHeight="1">
      <c r="A252" s="1089"/>
      <c r="B252" s="1089"/>
      <c r="C252" s="1304"/>
      <c r="D252" s="1304"/>
      <c r="E252" s="1304"/>
      <c r="F252" s="1089"/>
      <c r="G252" s="1089"/>
      <c r="H252" s="1089"/>
      <c r="I252" s="1337"/>
      <c r="J252" s="1089"/>
      <c r="K252" s="1089"/>
      <c r="L252" s="1308"/>
      <c r="M252" s="1089"/>
      <c r="N252" s="1309"/>
      <c r="O252" s="1309"/>
      <c r="P252" s="1310"/>
      <c r="Q252" s="1310"/>
      <c r="R252" s="1309"/>
      <c r="S252" s="1089"/>
      <c r="T252" s="1304"/>
      <c r="U252" s="1309"/>
      <c r="V252" s="1310"/>
      <c r="W252" s="1310"/>
      <c r="X252" s="1310"/>
      <c r="Y252" s="1310"/>
      <c r="Z252" s="1311"/>
      <c r="AA252" s="1312"/>
      <c r="AB252" s="1312"/>
      <c r="AC252" s="1088"/>
      <c r="AD252" s="1088"/>
      <c r="AE252" s="1088"/>
      <c r="AF252" s="1089"/>
      <c r="AG252" s="1090"/>
      <c r="AH252" s="1090"/>
      <c r="AI252" s="1090"/>
    </row>
    <row r="253" ht="15.75" customHeight="1">
      <c r="A253" s="1089"/>
      <c r="B253" s="1089"/>
      <c r="C253" s="1304"/>
      <c r="D253" s="1304"/>
      <c r="E253" s="1304"/>
      <c r="F253" s="1089"/>
      <c r="G253" s="1089"/>
      <c r="H253" s="1089"/>
      <c r="I253" s="1337"/>
      <c r="J253" s="1089"/>
      <c r="K253" s="1089"/>
      <c r="L253" s="1308"/>
      <c r="M253" s="1089"/>
      <c r="N253" s="1309"/>
      <c r="O253" s="1309"/>
      <c r="P253" s="1310"/>
      <c r="Q253" s="1310"/>
      <c r="R253" s="1309"/>
      <c r="S253" s="1089"/>
      <c r="T253" s="1304"/>
      <c r="U253" s="1309"/>
      <c r="V253" s="1310"/>
      <c r="W253" s="1310"/>
      <c r="X253" s="1310"/>
      <c r="Y253" s="1310"/>
      <c r="Z253" s="1311"/>
      <c r="AA253" s="1312"/>
      <c r="AB253" s="1312"/>
      <c r="AC253" s="1088"/>
      <c r="AD253" s="1088"/>
      <c r="AE253" s="1088"/>
      <c r="AF253" s="1089"/>
      <c r="AG253" s="1090"/>
      <c r="AH253" s="1090"/>
      <c r="AI253" s="1090"/>
    </row>
    <row r="254" ht="15.75" customHeight="1">
      <c r="A254" s="1089"/>
      <c r="B254" s="1089"/>
      <c r="C254" s="1304"/>
      <c r="D254" s="1304"/>
      <c r="E254" s="1304"/>
      <c r="F254" s="1089"/>
      <c r="G254" s="1089"/>
      <c r="H254" s="1089"/>
      <c r="I254" s="1337"/>
      <c r="J254" s="1089"/>
      <c r="K254" s="1089"/>
      <c r="L254" s="1308"/>
      <c r="M254" s="1089"/>
      <c r="N254" s="1309"/>
      <c r="O254" s="1309"/>
      <c r="P254" s="1310"/>
      <c r="Q254" s="1310"/>
      <c r="R254" s="1309"/>
      <c r="S254" s="1089"/>
      <c r="T254" s="1304"/>
      <c r="U254" s="1309"/>
      <c r="V254" s="1310"/>
      <c r="W254" s="1310"/>
      <c r="X254" s="1310"/>
      <c r="Y254" s="1310"/>
      <c r="Z254" s="1311"/>
      <c r="AA254" s="1312"/>
      <c r="AB254" s="1312"/>
      <c r="AC254" s="1088"/>
      <c r="AD254" s="1088"/>
      <c r="AE254" s="1088"/>
      <c r="AF254" s="1089"/>
      <c r="AG254" s="1090"/>
      <c r="AH254" s="1090"/>
      <c r="AI254" s="1090"/>
    </row>
    <row r="255" ht="15.75" customHeight="1">
      <c r="A255" s="1089"/>
      <c r="B255" s="1089"/>
      <c r="C255" s="1304"/>
      <c r="D255" s="1304"/>
      <c r="E255" s="1304"/>
      <c r="F255" s="1089"/>
      <c r="G255" s="1089"/>
      <c r="H255" s="1089"/>
      <c r="I255" s="1337"/>
      <c r="J255" s="1089"/>
      <c r="K255" s="1089"/>
      <c r="L255" s="1308"/>
      <c r="M255" s="1089"/>
      <c r="N255" s="1309"/>
      <c r="O255" s="1309"/>
      <c r="P255" s="1310"/>
      <c r="Q255" s="1310"/>
      <c r="R255" s="1309"/>
      <c r="S255" s="1089"/>
      <c r="T255" s="1304"/>
      <c r="U255" s="1309"/>
      <c r="V255" s="1310"/>
      <c r="W255" s="1310"/>
      <c r="X255" s="1310"/>
      <c r="Y255" s="1310"/>
      <c r="Z255" s="1311"/>
      <c r="AA255" s="1312"/>
      <c r="AB255" s="1312"/>
      <c r="AC255" s="1088"/>
      <c r="AD255" s="1088"/>
      <c r="AE255" s="1088"/>
      <c r="AF255" s="1089"/>
      <c r="AG255" s="1090"/>
      <c r="AH255" s="1090"/>
      <c r="AI255" s="1090"/>
    </row>
    <row r="256" ht="15.75" customHeight="1">
      <c r="A256" s="1089"/>
      <c r="B256" s="1089"/>
      <c r="C256" s="1304"/>
      <c r="D256" s="1304"/>
      <c r="E256" s="1304"/>
      <c r="F256" s="1089"/>
      <c r="G256" s="1089"/>
      <c r="H256" s="1089"/>
      <c r="I256" s="1337"/>
      <c r="J256" s="1089"/>
      <c r="K256" s="1089"/>
      <c r="L256" s="1308"/>
      <c r="M256" s="1089"/>
      <c r="N256" s="1309"/>
      <c r="O256" s="1309"/>
      <c r="P256" s="1310"/>
      <c r="Q256" s="1310"/>
      <c r="R256" s="1309"/>
      <c r="S256" s="1089"/>
      <c r="T256" s="1304"/>
      <c r="U256" s="1309"/>
      <c r="V256" s="1310"/>
      <c r="W256" s="1310"/>
      <c r="X256" s="1310"/>
      <c r="Y256" s="1310"/>
      <c r="Z256" s="1311"/>
      <c r="AA256" s="1312"/>
      <c r="AB256" s="1312"/>
      <c r="AC256" s="1088"/>
      <c r="AD256" s="1088"/>
      <c r="AE256" s="1088"/>
      <c r="AF256" s="1089"/>
      <c r="AG256" s="1090"/>
      <c r="AH256" s="1090"/>
      <c r="AI256" s="1090"/>
    </row>
    <row r="257" ht="15.75" customHeight="1">
      <c r="A257" s="1089"/>
      <c r="B257" s="1089"/>
      <c r="C257" s="1304"/>
      <c r="D257" s="1304"/>
      <c r="E257" s="1304"/>
      <c r="F257" s="1089"/>
      <c r="G257" s="1089"/>
      <c r="H257" s="1089"/>
      <c r="I257" s="1337"/>
      <c r="J257" s="1089"/>
      <c r="K257" s="1089"/>
      <c r="L257" s="1308"/>
      <c r="M257" s="1089"/>
      <c r="N257" s="1309"/>
      <c r="O257" s="1309"/>
      <c r="P257" s="1310"/>
      <c r="Q257" s="1310"/>
      <c r="R257" s="1309"/>
      <c r="S257" s="1089"/>
      <c r="T257" s="1304"/>
      <c r="U257" s="1309"/>
      <c r="V257" s="1310"/>
      <c r="W257" s="1310"/>
      <c r="X257" s="1310"/>
      <c r="Y257" s="1310"/>
      <c r="Z257" s="1311"/>
      <c r="AA257" s="1312"/>
      <c r="AB257" s="1312"/>
      <c r="AC257" s="1088"/>
      <c r="AD257" s="1088"/>
      <c r="AE257" s="1088"/>
      <c r="AF257" s="1089"/>
      <c r="AG257" s="1090"/>
      <c r="AH257" s="1090"/>
      <c r="AI257" s="1090"/>
    </row>
    <row r="258" ht="15.75" customHeight="1">
      <c r="A258" s="1089"/>
      <c r="B258" s="1089"/>
      <c r="C258" s="1304"/>
      <c r="D258" s="1304"/>
      <c r="E258" s="1304"/>
      <c r="F258" s="1089"/>
      <c r="G258" s="1089"/>
      <c r="H258" s="1089"/>
      <c r="I258" s="1337"/>
      <c r="J258" s="1089"/>
      <c r="K258" s="1089"/>
      <c r="L258" s="1308"/>
      <c r="M258" s="1089"/>
      <c r="N258" s="1309"/>
      <c r="O258" s="1309"/>
      <c r="P258" s="1310"/>
      <c r="Q258" s="1310"/>
      <c r="R258" s="1309"/>
      <c r="S258" s="1089"/>
      <c r="T258" s="1304"/>
      <c r="U258" s="1309"/>
      <c r="V258" s="1310"/>
      <c r="W258" s="1310"/>
      <c r="X258" s="1310"/>
      <c r="Y258" s="1310"/>
      <c r="Z258" s="1311"/>
      <c r="AA258" s="1312"/>
      <c r="AB258" s="1312"/>
      <c r="AC258" s="1088"/>
      <c r="AD258" s="1088"/>
      <c r="AE258" s="1088"/>
      <c r="AF258" s="1089"/>
      <c r="AG258" s="1090"/>
      <c r="AH258" s="1090"/>
      <c r="AI258" s="1090"/>
    </row>
    <row r="259" ht="15.75" customHeight="1">
      <c r="A259" s="1089"/>
      <c r="B259" s="1089"/>
      <c r="C259" s="1304"/>
      <c r="D259" s="1304"/>
      <c r="E259" s="1304"/>
      <c r="F259" s="1089"/>
      <c r="G259" s="1089"/>
      <c r="H259" s="1089"/>
      <c r="I259" s="1337"/>
      <c r="J259" s="1089"/>
      <c r="K259" s="1089"/>
      <c r="L259" s="1308"/>
      <c r="M259" s="1089"/>
      <c r="N259" s="1309"/>
      <c r="O259" s="1309"/>
      <c r="P259" s="1310"/>
      <c r="Q259" s="1310"/>
      <c r="R259" s="1309"/>
      <c r="S259" s="1089"/>
      <c r="T259" s="1304"/>
      <c r="U259" s="1309"/>
      <c r="V259" s="1310"/>
      <c r="W259" s="1310"/>
      <c r="X259" s="1310"/>
      <c r="Y259" s="1310"/>
      <c r="Z259" s="1311"/>
      <c r="AA259" s="1312"/>
      <c r="AB259" s="1312"/>
      <c r="AC259" s="1088"/>
      <c r="AD259" s="1088"/>
      <c r="AE259" s="1088"/>
      <c r="AF259" s="1089"/>
      <c r="AG259" s="1090"/>
      <c r="AH259" s="1090"/>
      <c r="AI259" s="1090"/>
    </row>
    <row r="260" ht="15.75" customHeight="1">
      <c r="A260" s="1089"/>
      <c r="B260" s="1089"/>
      <c r="C260" s="1304"/>
      <c r="D260" s="1304"/>
      <c r="E260" s="1304"/>
      <c r="F260" s="1089"/>
      <c r="G260" s="1089"/>
      <c r="H260" s="1089"/>
      <c r="I260" s="1337"/>
      <c r="J260" s="1089"/>
      <c r="K260" s="1089"/>
      <c r="L260" s="1308"/>
      <c r="M260" s="1089"/>
      <c r="N260" s="1309"/>
      <c r="O260" s="1309"/>
      <c r="P260" s="1310"/>
      <c r="Q260" s="1310"/>
      <c r="R260" s="1309"/>
      <c r="S260" s="1089"/>
      <c r="T260" s="1304"/>
      <c r="U260" s="1309"/>
      <c r="V260" s="1310"/>
      <c r="W260" s="1310"/>
      <c r="X260" s="1310"/>
      <c r="Y260" s="1310"/>
      <c r="Z260" s="1311"/>
      <c r="AA260" s="1312"/>
      <c r="AB260" s="1312"/>
      <c r="AC260" s="1088"/>
      <c r="AD260" s="1088"/>
      <c r="AE260" s="1088"/>
      <c r="AF260" s="1089"/>
      <c r="AG260" s="1090"/>
      <c r="AH260" s="1090"/>
      <c r="AI260" s="1090"/>
    </row>
    <row r="261" ht="15.75" customHeight="1">
      <c r="A261" s="1089"/>
      <c r="B261" s="1089"/>
      <c r="C261" s="1304"/>
      <c r="D261" s="1304"/>
      <c r="E261" s="1304"/>
      <c r="F261" s="1089"/>
      <c r="G261" s="1089"/>
      <c r="H261" s="1089"/>
      <c r="I261" s="1337"/>
      <c r="J261" s="1089"/>
      <c r="K261" s="1089"/>
      <c r="L261" s="1308"/>
      <c r="M261" s="1089"/>
      <c r="N261" s="1309"/>
      <c r="O261" s="1309"/>
      <c r="P261" s="1310"/>
      <c r="Q261" s="1310"/>
      <c r="R261" s="1309"/>
      <c r="S261" s="1089"/>
      <c r="T261" s="1304"/>
      <c r="U261" s="1309"/>
      <c r="V261" s="1310"/>
      <c r="W261" s="1310"/>
      <c r="X261" s="1310"/>
      <c r="Y261" s="1310"/>
      <c r="Z261" s="1311"/>
      <c r="AA261" s="1312"/>
      <c r="AB261" s="1312"/>
      <c r="AC261" s="1088"/>
      <c r="AD261" s="1088"/>
      <c r="AE261" s="1088"/>
      <c r="AF261" s="1089"/>
      <c r="AG261" s="1090"/>
      <c r="AH261" s="1090"/>
      <c r="AI261" s="1090"/>
    </row>
    <row r="262" ht="15.75" customHeight="1">
      <c r="A262" s="1089"/>
      <c r="B262" s="1089"/>
      <c r="C262" s="1304"/>
      <c r="D262" s="1304"/>
      <c r="E262" s="1304"/>
      <c r="F262" s="1089"/>
      <c r="G262" s="1089"/>
      <c r="H262" s="1089"/>
      <c r="I262" s="1337"/>
      <c r="J262" s="1089"/>
      <c r="K262" s="1089"/>
      <c r="L262" s="1308"/>
      <c r="M262" s="1089"/>
      <c r="N262" s="1309"/>
      <c r="O262" s="1309"/>
      <c r="P262" s="1310"/>
      <c r="Q262" s="1310"/>
      <c r="R262" s="1309"/>
      <c r="S262" s="1089"/>
      <c r="T262" s="1304"/>
      <c r="U262" s="1309"/>
      <c r="V262" s="1310"/>
      <c r="W262" s="1310"/>
      <c r="X262" s="1310"/>
      <c r="Y262" s="1310"/>
      <c r="Z262" s="1311"/>
      <c r="AA262" s="1312"/>
      <c r="AB262" s="1312"/>
      <c r="AC262" s="1088"/>
      <c r="AD262" s="1088"/>
      <c r="AE262" s="1088"/>
      <c r="AF262" s="1089"/>
      <c r="AG262" s="1090"/>
      <c r="AH262" s="1090"/>
      <c r="AI262" s="1090"/>
    </row>
    <row r="263" ht="15.75" customHeight="1">
      <c r="A263" s="1089"/>
      <c r="B263" s="1089"/>
      <c r="C263" s="1304"/>
      <c r="D263" s="1304"/>
      <c r="E263" s="1304"/>
      <c r="F263" s="1089"/>
      <c r="G263" s="1089"/>
      <c r="H263" s="1089"/>
      <c r="I263" s="1337"/>
      <c r="J263" s="1089"/>
      <c r="K263" s="1089"/>
      <c r="L263" s="1308"/>
      <c r="M263" s="1089"/>
      <c r="N263" s="1309"/>
      <c r="O263" s="1309"/>
      <c r="P263" s="1310"/>
      <c r="Q263" s="1310"/>
      <c r="R263" s="1309"/>
      <c r="S263" s="1089"/>
      <c r="T263" s="1304"/>
      <c r="U263" s="1309"/>
      <c r="V263" s="1310"/>
      <c r="W263" s="1310"/>
      <c r="X263" s="1310"/>
      <c r="Y263" s="1310"/>
      <c r="Z263" s="1311"/>
      <c r="AA263" s="1312"/>
      <c r="AB263" s="1312"/>
      <c r="AC263" s="1088"/>
      <c r="AD263" s="1088"/>
      <c r="AE263" s="1088"/>
      <c r="AF263" s="1089"/>
      <c r="AG263" s="1090"/>
      <c r="AH263" s="1090"/>
      <c r="AI263" s="1090"/>
    </row>
    <row r="264" ht="15.75" customHeight="1">
      <c r="A264" s="1089"/>
      <c r="B264" s="1089"/>
      <c r="C264" s="1304"/>
      <c r="D264" s="1304"/>
      <c r="E264" s="1304"/>
      <c r="F264" s="1089"/>
      <c r="G264" s="1089"/>
      <c r="H264" s="1089"/>
      <c r="I264" s="1337"/>
      <c r="J264" s="1089"/>
      <c r="K264" s="1089"/>
      <c r="L264" s="1308"/>
      <c r="M264" s="1089"/>
      <c r="N264" s="1309"/>
      <c r="O264" s="1309"/>
      <c r="P264" s="1310"/>
      <c r="Q264" s="1310"/>
      <c r="R264" s="1309"/>
      <c r="S264" s="1089"/>
      <c r="T264" s="1304"/>
      <c r="U264" s="1309"/>
      <c r="V264" s="1310"/>
      <c r="W264" s="1310"/>
      <c r="X264" s="1310"/>
      <c r="Y264" s="1310"/>
      <c r="Z264" s="1311"/>
      <c r="AA264" s="1312"/>
      <c r="AB264" s="1312"/>
      <c r="AC264" s="1088"/>
      <c r="AD264" s="1088"/>
      <c r="AE264" s="1088"/>
      <c r="AF264" s="1089"/>
      <c r="AG264" s="1090"/>
      <c r="AH264" s="1090"/>
      <c r="AI264" s="1090"/>
    </row>
    <row r="265" ht="15.75" customHeight="1">
      <c r="A265" s="1089"/>
      <c r="B265" s="1089"/>
      <c r="C265" s="1304"/>
      <c r="D265" s="1304"/>
      <c r="E265" s="1304"/>
      <c r="F265" s="1089"/>
      <c r="G265" s="1089"/>
      <c r="H265" s="1089"/>
      <c r="I265" s="1337"/>
      <c r="J265" s="1089"/>
      <c r="K265" s="1089"/>
      <c r="L265" s="1308"/>
      <c r="M265" s="1089"/>
      <c r="N265" s="1309"/>
      <c r="O265" s="1309"/>
      <c r="P265" s="1310"/>
      <c r="Q265" s="1310"/>
      <c r="R265" s="1309"/>
      <c r="S265" s="1089"/>
      <c r="T265" s="1304"/>
      <c r="U265" s="1309"/>
      <c r="V265" s="1310"/>
      <c r="W265" s="1310"/>
      <c r="X265" s="1310"/>
      <c r="Y265" s="1310"/>
      <c r="Z265" s="1311"/>
      <c r="AA265" s="1312"/>
      <c r="AB265" s="1312"/>
      <c r="AC265" s="1088"/>
      <c r="AD265" s="1088"/>
      <c r="AE265" s="1088"/>
      <c r="AF265" s="1089"/>
      <c r="AG265" s="1090"/>
      <c r="AH265" s="1090"/>
      <c r="AI265" s="1090"/>
    </row>
    <row r="266" ht="15.75" customHeight="1">
      <c r="A266" s="1089"/>
      <c r="B266" s="1089"/>
      <c r="C266" s="1304"/>
      <c r="D266" s="1304"/>
      <c r="E266" s="1304"/>
      <c r="F266" s="1089"/>
      <c r="G266" s="1089"/>
      <c r="H266" s="1089"/>
      <c r="I266" s="1337"/>
      <c r="J266" s="1089"/>
      <c r="K266" s="1089"/>
      <c r="L266" s="1308"/>
      <c r="M266" s="1089"/>
      <c r="N266" s="1309"/>
      <c r="O266" s="1309"/>
      <c r="P266" s="1310"/>
      <c r="Q266" s="1310"/>
      <c r="R266" s="1309"/>
      <c r="S266" s="1089"/>
      <c r="T266" s="1304"/>
      <c r="U266" s="1309"/>
      <c r="V266" s="1310"/>
      <c r="W266" s="1310"/>
      <c r="X266" s="1310"/>
      <c r="Y266" s="1310"/>
      <c r="Z266" s="1311"/>
      <c r="AA266" s="1312"/>
      <c r="AB266" s="1312"/>
      <c r="AC266" s="1088"/>
      <c r="AD266" s="1088"/>
      <c r="AE266" s="1088"/>
      <c r="AF266" s="1089"/>
      <c r="AG266" s="1090"/>
      <c r="AH266" s="1090"/>
      <c r="AI266" s="1090"/>
    </row>
    <row r="267" ht="15.75" customHeight="1">
      <c r="A267" s="1089"/>
      <c r="B267" s="1089"/>
      <c r="C267" s="1304"/>
      <c r="D267" s="1304"/>
      <c r="E267" s="1304"/>
      <c r="F267" s="1089"/>
      <c r="G267" s="1089"/>
      <c r="H267" s="1089"/>
      <c r="I267" s="1337"/>
      <c r="J267" s="1089"/>
      <c r="K267" s="1089"/>
      <c r="L267" s="1308"/>
      <c r="M267" s="1089"/>
      <c r="N267" s="1309"/>
      <c r="O267" s="1309"/>
      <c r="P267" s="1310"/>
      <c r="Q267" s="1310"/>
      <c r="R267" s="1309"/>
      <c r="S267" s="1089"/>
      <c r="T267" s="1304"/>
      <c r="U267" s="1309"/>
      <c r="V267" s="1310"/>
      <c r="W267" s="1310"/>
      <c r="X267" s="1310"/>
      <c r="Y267" s="1310"/>
      <c r="Z267" s="1311"/>
      <c r="AA267" s="1312"/>
      <c r="AB267" s="1312"/>
      <c r="AC267" s="1088"/>
      <c r="AD267" s="1088"/>
      <c r="AE267" s="1088"/>
      <c r="AF267" s="1089"/>
      <c r="AG267" s="1090"/>
      <c r="AH267" s="1090"/>
      <c r="AI267" s="1090"/>
    </row>
    <row r="268" ht="15.75" customHeight="1">
      <c r="A268" s="1089"/>
      <c r="B268" s="1089"/>
      <c r="C268" s="1304"/>
      <c r="D268" s="1304"/>
      <c r="E268" s="1304"/>
      <c r="F268" s="1089"/>
      <c r="G268" s="1089"/>
      <c r="H268" s="1089"/>
      <c r="I268" s="1337"/>
      <c r="J268" s="1089"/>
      <c r="K268" s="1089"/>
      <c r="L268" s="1308"/>
      <c r="M268" s="1089"/>
      <c r="N268" s="1309"/>
      <c r="O268" s="1309"/>
      <c r="P268" s="1310"/>
      <c r="Q268" s="1310"/>
      <c r="R268" s="1309"/>
      <c r="S268" s="1089"/>
      <c r="T268" s="1304"/>
      <c r="U268" s="1309"/>
      <c r="V268" s="1310"/>
      <c r="W268" s="1310"/>
      <c r="X268" s="1310"/>
      <c r="Y268" s="1310"/>
      <c r="Z268" s="1311"/>
      <c r="AA268" s="1312"/>
      <c r="AB268" s="1312"/>
      <c r="AC268" s="1088"/>
      <c r="AD268" s="1088"/>
      <c r="AE268" s="1088"/>
      <c r="AF268" s="1089"/>
      <c r="AG268" s="1090"/>
      <c r="AH268" s="1090"/>
      <c r="AI268" s="1090"/>
    </row>
    <row r="269" ht="15.75" customHeight="1">
      <c r="A269" s="1089"/>
      <c r="B269" s="1089"/>
      <c r="C269" s="1304"/>
      <c r="D269" s="1304"/>
      <c r="E269" s="1304"/>
      <c r="F269" s="1089"/>
      <c r="G269" s="1089"/>
      <c r="H269" s="1089"/>
      <c r="I269" s="1337"/>
      <c r="J269" s="1089"/>
      <c r="K269" s="1089"/>
      <c r="L269" s="1308"/>
      <c r="M269" s="1089"/>
      <c r="N269" s="1309"/>
      <c r="O269" s="1309"/>
      <c r="P269" s="1310"/>
      <c r="Q269" s="1310"/>
      <c r="R269" s="1309"/>
      <c r="S269" s="1089"/>
      <c r="T269" s="1304"/>
      <c r="U269" s="1309"/>
      <c r="V269" s="1310"/>
      <c r="W269" s="1310"/>
      <c r="X269" s="1310"/>
      <c r="Y269" s="1310"/>
      <c r="Z269" s="1311"/>
      <c r="AA269" s="1312"/>
      <c r="AB269" s="1312"/>
      <c r="AC269" s="1088"/>
      <c r="AD269" s="1088"/>
      <c r="AE269" s="1088"/>
      <c r="AF269" s="1089"/>
      <c r="AG269" s="1090"/>
      <c r="AH269" s="1090"/>
      <c r="AI269" s="1090"/>
    </row>
    <row r="270" ht="15.75" customHeight="1">
      <c r="A270" s="1089"/>
      <c r="B270" s="1089"/>
      <c r="C270" s="1304"/>
      <c r="D270" s="1304"/>
      <c r="E270" s="1304"/>
      <c r="F270" s="1089"/>
      <c r="G270" s="1089"/>
      <c r="H270" s="1089"/>
      <c r="I270" s="1337"/>
      <c r="J270" s="1089"/>
      <c r="K270" s="1089"/>
      <c r="L270" s="1308"/>
      <c r="M270" s="1089"/>
      <c r="N270" s="1309"/>
      <c r="O270" s="1309"/>
      <c r="P270" s="1310"/>
      <c r="Q270" s="1310"/>
      <c r="R270" s="1309"/>
      <c r="S270" s="1089"/>
      <c r="T270" s="1304"/>
      <c r="U270" s="1309"/>
      <c r="V270" s="1310"/>
      <c r="W270" s="1310"/>
      <c r="X270" s="1310"/>
      <c r="Y270" s="1310"/>
      <c r="Z270" s="1311"/>
      <c r="AA270" s="1312"/>
      <c r="AB270" s="1312"/>
      <c r="AC270" s="1088"/>
      <c r="AD270" s="1088"/>
      <c r="AE270" s="1088"/>
      <c r="AF270" s="1089"/>
      <c r="AG270" s="1090"/>
      <c r="AH270" s="1090"/>
      <c r="AI270" s="1090"/>
    </row>
    <row r="271" ht="15.75" customHeight="1">
      <c r="A271" s="1089"/>
      <c r="B271" s="1089"/>
      <c r="C271" s="1304"/>
      <c r="D271" s="1304"/>
      <c r="E271" s="1304"/>
      <c r="F271" s="1089"/>
      <c r="G271" s="1089"/>
      <c r="H271" s="1089"/>
      <c r="I271" s="1337"/>
      <c r="J271" s="1089"/>
      <c r="K271" s="1089"/>
      <c r="L271" s="1308"/>
      <c r="M271" s="1089"/>
      <c r="N271" s="1309"/>
      <c r="O271" s="1309"/>
      <c r="P271" s="1310"/>
      <c r="Q271" s="1310"/>
      <c r="R271" s="1309"/>
      <c r="S271" s="1089"/>
      <c r="T271" s="1304"/>
      <c r="U271" s="1309"/>
      <c r="V271" s="1310"/>
      <c r="W271" s="1310"/>
      <c r="X271" s="1310"/>
      <c r="Y271" s="1310"/>
      <c r="Z271" s="1311"/>
      <c r="AA271" s="1312"/>
      <c r="AB271" s="1312"/>
      <c r="AC271" s="1088"/>
      <c r="AD271" s="1088"/>
      <c r="AE271" s="1088"/>
      <c r="AF271" s="1089"/>
      <c r="AG271" s="1090"/>
      <c r="AH271" s="1090"/>
      <c r="AI271" s="1090"/>
    </row>
    <row r="272" ht="15.75" customHeight="1">
      <c r="A272" s="1089"/>
      <c r="B272" s="1089"/>
      <c r="C272" s="1304"/>
      <c r="D272" s="1304"/>
      <c r="E272" s="1304"/>
      <c r="F272" s="1089"/>
      <c r="G272" s="1089"/>
      <c r="H272" s="1089"/>
      <c r="I272" s="1337"/>
      <c r="J272" s="1089"/>
      <c r="K272" s="1089"/>
      <c r="L272" s="1308"/>
      <c r="M272" s="1089"/>
      <c r="N272" s="1309"/>
      <c r="O272" s="1309"/>
      <c r="P272" s="1310"/>
      <c r="Q272" s="1310"/>
      <c r="R272" s="1309"/>
      <c r="S272" s="1089"/>
      <c r="T272" s="1304"/>
      <c r="U272" s="1309"/>
      <c r="V272" s="1310"/>
      <c r="W272" s="1310"/>
      <c r="X272" s="1310"/>
      <c r="Y272" s="1310"/>
      <c r="Z272" s="1311"/>
      <c r="AA272" s="1312"/>
      <c r="AB272" s="1312"/>
      <c r="AC272" s="1088"/>
      <c r="AD272" s="1088"/>
      <c r="AE272" s="1088"/>
      <c r="AF272" s="1089"/>
      <c r="AG272" s="1090"/>
      <c r="AH272" s="1090"/>
      <c r="AI272" s="1090"/>
    </row>
    <row r="273" ht="15.75" customHeight="1">
      <c r="A273" s="1089"/>
      <c r="B273" s="1089"/>
      <c r="C273" s="1304"/>
      <c r="D273" s="1304"/>
      <c r="E273" s="1304"/>
      <c r="F273" s="1089"/>
      <c r="G273" s="1089"/>
      <c r="H273" s="1089"/>
      <c r="I273" s="1337"/>
      <c r="J273" s="1089"/>
      <c r="K273" s="1089"/>
      <c r="L273" s="1308"/>
      <c r="M273" s="1089"/>
      <c r="N273" s="1309"/>
      <c r="O273" s="1309"/>
      <c r="P273" s="1310"/>
      <c r="Q273" s="1310"/>
      <c r="R273" s="1309"/>
      <c r="S273" s="1089"/>
      <c r="T273" s="1304"/>
      <c r="U273" s="1309"/>
      <c r="V273" s="1310"/>
      <c r="W273" s="1310"/>
      <c r="X273" s="1310"/>
      <c r="Y273" s="1310"/>
      <c r="Z273" s="1311"/>
      <c r="AA273" s="1312"/>
      <c r="AB273" s="1312"/>
      <c r="AC273" s="1088"/>
      <c r="AD273" s="1088"/>
      <c r="AE273" s="1088"/>
      <c r="AF273" s="1089"/>
      <c r="AG273" s="1090"/>
      <c r="AH273" s="1090"/>
      <c r="AI273" s="1090"/>
    </row>
    <row r="274" ht="15.75" customHeight="1">
      <c r="A274" s="1089"/>
      <c r="B274" s="1089"/>
      <c r="C274" s="1304"/>
      <c r="D274" s="1304"/>
      <c r="E274" s="1304"/>
      <c r="F274" s="1089"/>
      <c r="G274" s="1089"/>
      <c r="H274" s="1089"/>
      <c r="I274" s="1337"/>
      <c r="J274" s="1089"/>
      <c r="K274" s="1089"/>
      <c r="L274" s="1308"/>
      <c r="M274" s="1089"/>
      <c r="N274" s="1309"/>
      <c r="O274" s="1309"/>
      <c r="P274" s="1310"/>
      <c r="Q274" s="1310"/>
      <c r="R274" s="1309"/>
      <c r="S274" s="1089"/>
      <c r="T274" s="1304"/>
      <c r="U274" s="1309"/>
      <c r="V274" s="1310"/>
      <c r="W274" s="1310"/>
      <c r="X274" s="1310"/>
      <c r="Y274" s="1310"/>
      <c r="Z274" s="1311"/>
      <c r="AA274" s="1312"/>
      <c r="AB274" s="1312"/>
      <c r="AC274" s="1088"/>
      <c r="AD274" s="1088"/>
      <c r="AE274" s="1088"/>
      <c r="AF274" s="1089"/>
      <c r="AG274" s="1090"/>
      <c r="AH274" s="1090"/>
      <c r="AI274" s="1090"/>
    </row>
    <row r="275" ht="15.75" customHeight="1">
      <c r="A275" s="1089"/>
      <c r="B275" s="1089"/>
      <c r="C275" s="1304"/>
      <c r="D275" s="1304"/>
      <c r="E275" s="1304"/>
      <c r="F275" s="1089"/>
      <c r="G275" s="1089"/>
      <c r="H275" s="1089"/>
      <c r="I275" s="1337"/>
      <c r="J275" s="1089"/>
      <c r="K275" s="1089"/>
      <c r="L275" s="1308"/>
      <c r="M275" s="1089"/>
      <c r="N275" s="1309"/>
      <c r="O275" s="1309"/>
      <c r="P275" s="1310"/>
      <c r="Q275" s="1310"/>
      <c r="R275" s="1309"/>
      <c r="S275" s="1089"/>
      <c r="T275" s="1304"/>
      <c r="U275" s="1309"/>
      <c r="V275" s="1310"/>
      <c r="W275" s="1310"/>
      <c r="X275" s="1310"/>
      <c r="Y275" s="1310"/>
      <c r="Z275" s="1311"/>
      <c r="AA275" s="1312"/>
      <c r="AB275" s="1312"/>
      <c r="AC275" s="1088"/>
      <c r="AD275" s="1088"/>
      <c r="AE275" s="1088"/>
      <c r="AF275" s="1089"/>
      <c r="AG275" s="1090"/>
      <c r="AH275" s="1090"/>
      <c r="AI275" s="1090"/>
    </row>
    <row r="276" ht="15.75" customHeight="1">
      <c r="A276" s="1089"/>
      <c r="B276" s="1089"/>
      <c r="C276" s="1304"/>
      <c r="D276" s="1304"/>
      <c r="E276" s="1304"/>
      <c r="F276" s="1089"/>
      <c r="G276" s="1089"/>
      <c r="H276" s="1089"/>
      <c r="I276" s="1337"/>
      <c r="J276" s="1089"/>
      <c r="K276" s="1089"/>
      <c r="L276" s="1308"/>
      <c r="M276" s="1089"/>
      <c r="N276" s="1309"/>
      <c r="O276" s="1309"/>
      <c r="P276" s="1310"/>
      <c r="Q276" s="1310"/>
      <c r="R276" s="1309"/>
      <c r="S276" s="1089"/>
      <c r="T276" s="1304"/>
      <c r="U276" s="1309"/>
      <c r="V276" s="1310"/>
      <c r="W276" s="1310"/>
      <c r="X276" s="1310"/>
      <c r="Y276" s="1310"/>
      <c r="Z276" s="1311"/>
      <c r="AA276" s="1312"/>
      <c r="AB276" s="1312"/>
      <c r="AC276" s="1088"/>
      <c r="AD276" s="1088"/>
      <c r="AE276" s="1088"/>
      <c r="AF276" s="1089"/>
      <c r="AG276" s="1090"/>
      <c r="AH276" s="1090"/>
      <c r="AI276" s="1090"/>
    </row>
    <row r="277" ht="15.75" customHeight="1">
      <c r="A277" s="1089"/>
      <c r="B277" s="1089"/>
      <c r="C277" s="1304"/>
      <c r="D277" s="1304"/>
      <c r="E277" s="1304"/>
      <c r="F277" s="1089"/>
      <c r="G277" s="1089"/>
      <c r="H277" s="1089"/>
      <c r="I277" s="1337"/>
      <c r="J277" s="1089"/>
      <c r="K277" s="1089"/>
      <c r="L277" s="1308"/>
      <c r="M277" s="1089"/>
      <c r="N277" s="1309"/>
      <c r="O277" s="1309"/>
      <c r="P277" s="1310"/>
      <c r="Q277" s="1310"/>
      <c r="R277" s="1309"/>
      <c r="S277" s="1089"/>
      <c r="T277" s="1304"/>
      <c r="U277" s="1309"/>
      <c r="V277" s="1310"/>
      <c r="W277" s="1310"/>
      <c r="X277" s="1310"/>
      <c r="Y277" s="1310"/>
      <c r="Z277" s="1311"/>
      <c r="AA277" s="1312"/>
      <c r="AB277" s="1312"/>
      <c r="AC277" s="1088"/>
      <c r="AD277" s="1088"/>
      <c r="AE277" s="1088"/>
      <c r="AF277" s="1089"/>
      <c r="AG277" s="1090"/>
      <c r="AH277" s="1090"/>
      <c r="AI277" s="1090"/>
    </row>
    <row r="278" ht="15.75" customHeight="1">
      <c r="A278" s="1089"/>
      <c r="B278" s="1089"/>
      <c r="C278" s="1304"/>
      <c r="D278" s="1304"/>
      <c r="E278" s="1304"/>
      <c r="F278" s="1089"/>
      <c r="G278" s="1089"/>
      <c r="H278" s="1089"/>
      <c r="I278" s="1337"/>
      <c r="J278" s="1089"/>
      <c r="K278" s="1089"/>
      <c r="L278" s="1308"/>
      <c r="M278" s="1089"/>
      <c r="N278" s="1309"/>
      <c r="O278" s="1309"/>
      <c r="P278" s="1310"/>
      <c r="Q278" s="1310"/>
      <c r="R278" s="1309"/>
      <c r="S278" s="1089"/>
      <c r="T278" s="1304"/>
      <c r="U278" s="1309"/>
      <c r="V278" s="1310"/>
      <c r="W278" s="1310"/>
      <c r="X278" s="1310"/>
      <c r="Y278" s="1310"/>
      <c r="Z278" s="1311"/>
      <c r="AA278" s="1312"/>
      <c r="AB278" s="1312"/>
      <c r="AC278" s="1088"/>
      <c r="AD278" s="1088"/>
      <c r="AE278" s="1088"/>
      <c r="AF278" s="1089"/>
      <c r="AG278" s="1090"/>
      <c r="AH278" s="1090"/>
      <c r="AI278" s="1090"/>
    </row>
    <row r="279" ht="15.75" customHeight="1">
      <c r="A279" s="1089"/>
      <c r="B279" s="1089"/>
      <c r="C279" s="1304"/>
      <c r="D279" s="1304"/>
      <c r="E279" s="1304"/>
      <c r="F279" s="1089"/>
      <c r="G279" s="1089"/>
      <c r="H279" s="1089"/>
      <c r="I279" s="1337"/>
      <c r="J279" s="1089"/>
      <c r="K279" s="1089"/>
      <c r="L279" s="1308"/>
      <c r="M279" s="1089"/>
      <c r="N279" s="1309"/>
      <c r="O279" s="1309"/>
      <c r="P279" s="1310"/>
      <c r="Q279" s="1310"/>
      <c r="R279" s="1309"/>
      <c r="S279" s="1089"/>
      <c r="T279" s="1304"/>
      <c r="U279" s="1309"/>
      <c r="V279" s="1310"/>
      <c r="W279" s="1310"/>
      <c r="X279" s="1310"/>
      <c r="Y279" s="1310"/>
      <c r="Z279" s="1311"/>
      <c r="AA279" s="1312"/>
      <c r="AB279" s="1312"/>
      <c r="AC279" s="1088"/>
      <c r="AD279" s="1088"/>
      <c r="AE279" s="1088"/>
      <c r="AF279" s="1089"/>
      <c r="AG279" s="1090"/>
      <c r="AH279" s="1090"/>
      <c r="AI279" s="1090"/>
    </row>
    <row r="280" ht="15.75" customHeight="1">
      <c r="A280" s="1089"/>
      <c r="B280" s="1089"/>
      <c r="C280" s="1304"/>
      <c r="D280" s="1304"/>
      <c r="E280" s="1304"/>
      <c r="F280" s="1089"/>
      <c r="G280" s="1089"/>
      <c r="H280" s="1089"/>
      <c r="I280" s="1337"/>
      <c r="J280" s="1089"/>
      <c r="K280" s="1089"/>
      <c r="L280" s="1308"/>
      <c r="M280" s="1089"/>
      <c r="N280" s="1309"/>
      <c r="O280" s="1309"/>
      <c r="P280" s="1310"/>
      <c r="Q280" s="1310"/>
      <c r="R280" s="1309"/>
      <c r="S280" s="1089"/>
      <c r="T280" s="1304"/>
      <c r="U280" s="1309"/>
      <c r="V280" s="1310"/>
      <c r="W280" s="1310"/>
      <c r="X280" s="1310"/>
      <c r="Y280" s="1310"/>
      <c r="Z280" s="1311"/>
      <c r="AA280" s="1312"/>
      <c r="AB280" s="1312"/>
      <c r="AC280" s="1088"/>
      <c r="AD280" s="1088"/>
      <c r="AE280" s="1088"/>
      <c r="AF280" s="1089"/>
      <c r="AG280" s="1090"/>
      <c r="AH280" s="1090"/>
      <c r="AI280" s="1090"/>
    </row>
    <row r="281" ht="15.75" customHeight="1">
      <c r="A281" s="1089"/>
      <c r="B281" s="1089"/>
      <c r="C281" s="1304"/>
      <c r="D281" s="1304"/>
      <c r="E281" s="1304"/>
      <c r="F281" s="1089"/>
      <c r="G281" s="1089"/>
      <c r="H281" s="1089"/>
      <c r="I281" s="1337"/>
      <c r="J281" s="1089"/>
      <c r="K281" s="1089"/>
      <c r="L281" s="1308"/>
      <c r="M281" s="1089"/>
      <c r="N281" s="1309"/>
      <c r="O281" s="1309"/>
      <c r="P281" s="1310"/>
      <c r="Q281" s="1310"/>
      <c r="R281" s="1309"/>
      <c r="S281" s="1089"/>
      <c r="T281" s="1304"/>
      <c r="U281" s="1309"/>
      <c r="V281" s="1310"/>
      <c r="W281" s="1310"/>
      <c r="X281" s="1310"/>
      <c r="Y281" s="1310"/>
      <c r="Z281" s="1311"/>
      <c r="AA281" s="1312"/>
      <c r="AB281" s="1312"/>
      <c r="AC281" s="1088"/>
      <c r="AD281" s="1088"/>
      <c r="AE281" s="1088"/>
      <c r="AF281" s="1089"/>
      <c r="AG281" s="1090"/>
      <c r="AH281" s="1090"/>
      <c r="AI281" s="1090"/>
    </row>
    <row r="282" ht="15.75" customHeight="1">
      <c r="A282" s="1089"/>
      <c r="B282" s="1089"/>
      <c r="C282" s="1304"/>
      <c r="D282" s="1304"/>
      <c r="E282" s="1304"/>
      <c r="F282" s="1089"/>
      <c r="G282" s="1089"/>
      <c r="H282" s="1089"/>
      <c r="I282" s="1337"/>
      <c r="J282" s="1089"/>
      <c r="K282" s="1089"/>
      <c r="L282" s="1308"/>
      <c r="M282" s="1089"/>
      <c r="N282" s="1309"/>
      <c r="O282" s="1309"/>
      <c r="P282" s="1310"/>
      <c r="Q282" s="1310"/>
      <c r="R282" s="1309"/>
      <c r="S282" s="1089"/>
      <c r="T282" s="1304"/>
      <c r="U282" s="1309"/>
      <c r="V282" s="1310"/>
      <c r="W282" s="1310"/>
      <c r="X282" s="1310"/>
      <c r="Y282" s="1310"/>
      <c r="Z282" s="1311"/>
      <c r="AA282" s="1312"/>
      <c r="AB282" s="1312"/>
      <c r="AC282" s="1088"/>
      <c r="AD282" s="1088"/>
      <c r="AE282" s="1088"/>
      <c r="AF282" s="1089"/>
      <c r="AG282" s="1090"/>
      <c r="AH282" s="1090"/>
      <c r="AI282" s="1090"/>
    </row>
    <row r="283" ht="15.75" customHeight="1">
      <c r="A283" s="1089"/>
      <c r="B283" s="1089"/>
      <c r="C283" s="1304"/>
      <c r="D283" s="1304"/>
      <c r="E283" s="1304"/>
      <c r="F283" s="1089"/>
      <c r="G283" s="1089"/>
      <c r="H283" s="1089"/>
      <c r="I283" s="1337"/>
      <c r="J283" s="1089"/>
      <c r="K283" s="1089"/>
      <c r="L283" s="1308"/>
      <c r="M283" s="1089"/>
      <c r="N283" s="1309"/>
      <c r="O283" s="1309"/>
      <c r="P283" s="1310"/>
      <c r="Q283" s="1310"/>
      <c r="R283" s="1309"/>
      <c r="S283" s="1089"/>
      <c r="T283" s="1304"/>
      <c r="U283" s="1309"/>
      <c r="V283" s="1310"/>
      <c r="W283" s="1310"/>
      <c r="X283" s="1310"/>
      <c r="Y283" s="1310"/>
      <c r="Z283" s="1311"/>
      <c r="AA283" s="1312"/>
      <c r="AB283" s="1312"/>
      <c r="AC283" s="1088"/>
      <c r="AD283" s="1088"/>
      <c r="AE283" s="1088"/>
      <c r="AF283" s="1089"/>
      <c r="AG283" s="1090"/>
      <c r="AH283" s="1090"/>
      <c r="AI283" s="1090"/>
    </row>
    <row r="284" ht="15.75" customHeight="1">
      <c r="A284" s="1089"/>
      <c r="B284" s="1089"/>
      <c r="C284" s="1304"/>
      <c r="D284" s="1304"/>
      <c r="E284" s="1304"/>
      <c r="F284" s="1089"/>
      <c r="G284" s="1089"/>
      <c r="H284" s="1089"/>
      <c r="I284" s="1337"/>
      <c r="J284" s="1089"/>
      <c r="K284" s="1089"/>
      <c r="L284" s="1308"/>
      <c r="M284" s="1089"/>
      <c r="N284" s="1309"/>
      <c r="O284" s="1309"/>
      <c r="P284" s="1310"/>
      <c r="Q284" s="1310"/>
      <c r="R284" s="1309"/>
      <c r="S284" s="1089"/>
      <c r="T284" s="1304"/>
      <c r="U284" s="1309"/>
      <c r="V284" s="1310"/>
      <c r="W284" s="1310"/>
      <c r="X284" s="1310"/>
      <c r="Y284" s="1310"/>
      <c r="Z284" s="1311"/>
      <c r="AA284" s="1312"/>
      <c r="AB284" s="1312"/>
      <c r="AC284" s="1088"/>
      <c r="AD284" s="1088"/>
      <c r="AE284" s="1088"/>
      <c r="AF284" s="1089"/>
      <c r="AG284" s="1090"/>
      <c r="AH284" s="1090"/>
      <c r="AI284" s="1090"/>
    </row>
    <row r="285" ht="15.75" customHeight="1">
      <c r="A285" s="1089"/>
      <c r="B285" s="1089"/>
      <c r="C285" s="1304"/>
      <c r="D285" s="1304"/>
      <c r="E285" s="1304"/>
      <c r="F285" s="1089"/>
      <c r="G285" s="1089"/>
      <c r="H285" s="1089"/>
      <c r="I285" s="1337"/>
      <c r="J285" s="1089"/>
      <c r="K285" s="1089"/>
      <c r="L285" s="1308"/>
      <c r="M285" s="1089"/>
      <c r="N285" s="1309"/>
      <c r="O285" s="1309"/>
      <c r="P285" s="1310"/>
      <c r="Q285" s="1310"/>
      <c r="R285" s="1309"/>
      <c r="S285" s="1089"/>
      <c r="T285" s="1304"/>
      <c r="U285" s="1309"/>
      <c r="V285" s="1310"/>
      <c r="W285" s="1310"/>
      <c r="X285" s="1310"/>
      <c r="Y285" s="1310"/>
      <c r="Z285" s="1311"/>
      <c r="AA285" s="1312"/>
      <c r="AB285" s="1312"/>
      <c r="AC285" s="1088"/>
      <c r="AD285" s="1088"/>
      <c r="AE285" s="1088"/>
      <c r="AF285" s="1089"/>
      <c r="AG285" s="1090"/>
      <c r="AH285" s="1090"/>
      <c r="AI285" s="1090"/>
    </row>
    <row r="286" ht="15.75" customHeight="1">
      <c r="A286" s="1089"/>
      <c r="B286" s="1089"/>
      <c r="C286" s="1304"/>
      <c r="D286" s="1304"/>
      <c r="E286" s="1304"/>
      <c r="F286" s="1089"/>
      <c r="G286" s="1089"/>
      <c r="H286" s="1089"/>
      <c r="I286" s="1337"/>
      <c r="J286" s="1089"/>
      <c r="K286" s="1089"/>
      <c r="L286" s="1308"/>
      <c r="M286" s="1089"/>
      <c r="N286" s="1309"/>
      <c r="O286" s="1309"/>
      <c r="P286" s="1310"/>
      <c r="Q286" s="1310"/>
      <c r="R286" s="1309"/>
      <c r="S286" s="1089"/>
      <c r="T286" s="1304"/>
      <c r="U286" s="1309"/>
      <c r="V286" s="1310"/>
      <c r="W286" s="1310"/>
      <c r="X286" s="1310"/>
      <c r="Y286" s="1310"/>
      <c r="Z286" s="1311"/>
      <c r="AA286" s="1312"/>
      <c r="AB286" s="1312"/>
      <c r="AC286" s="1088"/>
      <c r="AD286" s="1088"/>
      <c r="AE286" s="1088"/>
      <c r="AF286" s="1089"/>
      <c r="AG286" s="1090"/>
      <c r="AH286" s="1090"/>
      <c r="AI286" s="1090"/>
    </row>
    <row r="287" ht="15.75" customHeight="1">
      <c r="A287" s="1089"/>
      <c r="B287" s="1089"/>
      <c r="C287" s="1304"/>
      <c r="D287" s="1304"/>
      <c r="E287" s="1304"/>
      <c r="F287" s="1089"/>
      <c r="G287" s="1089"/>
      <c r="H287" s="1089"/>
      <c r="I287" s="1337"/>
      <c r="J287" s="1089"/>
      <c r="K287" s="1089"/>
      <c r="L287" s="1308"/>
      <c r="M287" s="1089"/>
      <c r="N287" s="1309"/>
      <c r="O287" s="1309"/>
      <c r="P287" s="1310"/>
      <c r="Q287" s="1310"/>
      <c r="R287" s="1309"/>
      <c r="S287" s="1089"/>
      <c r="T287" s="1304"/>
      <c r="U287" s="1309"/>
      <c r="V287" s="1310"/>
      <c r="W287" s="1310"/>
      <c r="X287" s="1310"/>
      <c r="Y287" s="1310"/>
      <c r="Z287" s="1311"/>
      <c r="AA287" s="1312"/>
      <c r="AB287" s="1312"/>
      <c r="AC287" s="1088"/>
      <c r="AD287" s="1088"/>
      <c r="AE287" s="1088"/>
      <c r="AF287" s="1089"/>
      <c r="AG287" s="1090"/>
      <c r="AH287" s="1090"/>
      <c r="AI287" s="1090"/>
    </row>
    <row r="288" ht="15.75" customHeight="1">
      <c r="A288" s="1089"/>
      <c r="B288" s="1089"/>
      <c r="C288" s="1304"/>
      <c r="D288" s="1304"/>
      <c r="E288" s="1304"/>
      <c r="F288" s="1089"/>
      <c r="G288" s="1089"/>
      <c r="H288" s="1089"/>
      <c r="I288" s="1337"/>
      <c r="J288" s="1089"/>
      <c r="K288" s="1089"/>
      <c r="L288" s="1308"/>
      <c r="M288" s="1089"/>
      <c r="N288" s="1309"/>
      <c r="O288" s="1309"/>
      <c r="P288" s="1310"/>
      <c r="Q288" s="1310"/>
      <c r="R288" s="1309"/>
      <c r="S288" s="1089"/>
      <c r="T288" s="1304"/>
      <c r="U288" s="1309"/>
      <c r="V288" s="1310"/>
      <c r="W288" s="1310"/>
      <c r="X288" s="1310"/>
      <c r="Y288" s="1310"/>
      <c r="Z288" s="1311"/>
      <c r="AA288" s="1312"/>
      <c r="AB288" s="1312"/>
      <c r="AC288" s="1088"/>
      <c r="AD288" s="1088"/>
      <c r="AE288" s="1088"/>
      <c r="AF288" s="1089"/>
      <c r="AG288" s="1090"/>
      <c r="AH288" s="1090"/>
      <c r="AI288" s="1090"/>
    </row>
    <row r="289" ht="15.75" customHeight="1">
      <c r="A289" s="1089"/>
      <c r="B289" s="1089"/>
      <c r="C289" s="1304"/>
      <c r="D289" s="1304"/>
      <c r="E289" s="1304"/>
      <c r="F289" s="1089"/>
      <c r="G289" s="1089"/>
      <c r="H289" s="1089"/>
      <c r="I289" s="1337"/>
      <c r="J289" s="1089"/>
      <c r="K289" s="1089"/>
      <c r="L289" s="1308"/>
      <c r="M289" s="1089"/>
      <c r="N289" s="1309"/>
      <c r="O289" s="1309"/>
      <c r="P289" s="1310"/>
      <c r="Q289" s="1310"/>
      <c r="R289" s="1309"/>
      <c r="S289" s="1089"/>
      <c r="T289" s="1304"/>
      <c r="U289" s="1309"/>
      <c r="V289" s="1310"/>
      <c r="W289" s="1310"/>
      <c r="X289" s="1310"/>
      <c r="Y289" s="1310"/>
      <c r="Z289" s="1311"/>
      <c r="AA289" s="1312"/>
      <c r="AB289" s="1312"/>
      <c r="AC289" s="1088"/>
      <c r="AD289" s="1088"/>
      <c r="AE289" s="1088"/>
      <c r="AF289" s="1089"/>
      <c r="AG289" s="1090"/>
      <c r="AH289" s="1090"/>
      <c r="AI289" s="1090"/>
    </row>
    <row r="290" ht="15.75" customHeight="1">
      <c r="A290" s="1089"/>
      <c r="B290" s="1089"/>
      <c r="C290" s="1304"/>
      <c r="D290" s="1304"/>
      <c r="E290" s="1304"/>
      <c r="F290" s="1089"/>
      <c r="G290" s="1089"/>
      <c r="H290" s="1089"/>
      <c r="I290" s="1337"/>
      <c r="J290" s="1089"/>
      <c r="K290" s="1089"/>
      <c r="L290" s="1308"/>
      <c r="M290" s="1089"/>
      <c r="N290" s="1309"/>
      <c r="O290" s="1309"/>
      <c r="P290" s="1310"/>
      <c r="Q290" s="1310"/>
      <c r="R290" s="1309"/>
      <c r="S290" s="1089"/>
      <c r="T290" s="1304"/>
      <c r="U290" s="1309"/>
      <c r="V290" s="1310"/>
      <c r="W290" s="1310"/>
      <c r="X290" s="1310"/>
      <c r="Y290" s="1310"/>
      <c r="Z290" s="1311"/>
      <c r="AA290" s="1312"/>
      <c r="AB290" s="1312"/>
      <c r="AC290" s="1088"/>
      <c r="AD290" s="1088"/>
      <c r="AE290" s="1088"/>
      <c r="AF290" s="1089"/>
      <c r="AG290" s="1090"/>
      <c r="AH290" s="1090"/>
      <c r="AI290" s="1090"/>
    </row>
    <row r="291" ht="15.75" customHeight="1">
      <c r="A291" s="1089"/>
      <c r="B291" s="1089"/>
      <c r="C291" s="1304"/>
      <c r="D291" s="1304"/>
      <c r="E291" s="1304"/>
      <c r="F291" s="1089"/>
      <c r="G291" s="1089"/>
      <c r="H291" s="1089"/>
      <c r="I291" s="1337"/>
      <c r="J291" s="1089"/>
      <c r="K291" s="1089"/>
      <c r="L291" s="1308"/>
      <c r="M291" s="1089"/>
      <c r="N291" s="1309"/>
      <c r="O291" s="1309"/>
      <c r="P291" s="1310"/>
      <c r="Q291" s="1310"/>
      <c r="R291" s="1309"/>
      <c r="S291" s="1089"/>
      <c r="T291" s="1304"/>
      <c r="U291" s="1309"/>
      <c r="V291" s="1310"/>
      <c r="W291" s="1310"/>
      <c r="X291" s="1310"/>
      <c r="Y291" s="1310"/>
      <c r="Z291" s="1311"/>
      <c r="AA291" s="1312"/>
      <c r="AB291" s="1312"/>
      <c r="AC291" s="1088"/>
      <c r="AD291" s="1088"/>
      <c r="AE291" s="1088"/>
      <c r="AF291" s="1089"/>
      <c r="AG291" s="1090"/>
      <c r="AH291" s="1090"/>
      <c r="AI291" s="1090"/>
    </row>
    <row r="292" ht="15.75" customHeight="1">
      <c r="A292" s="1089"/>
      <c r="B292" s="1089"/>
      <c r="C292" s="1304"/>
      <c r="D292" s="1304"/>
      <c r="E292" s="1304"/>
      <c r="F292" s="1089"/>
      <c r="G292" s="1089"/>
      <c r="H292" s="1089"/>
      <c r="I292" s="1337"/>
      <c r="J292" s="1089"/>
      <c r="K292" s="1089"/>
      <c r="L292" s="1308"/>
      <c r="M292" s="1089"/>
      <c r="N292" s="1309"/>
      <c r="O292" s="1309"/>
      <c r="P292" s="1310"/>
      <c r="Q292" s="1310"/>
      <c r="R292" s="1309"/>
      <c r="S292" s="1089"/>
      <c r="T292" s="1304"/>
      <c r="U292" s="1309"/>
      <c r="V292" s="1310"/>
      <c r="W292" s="1310"/>
      <c r="X292" s="1310"/>
      <c r="Y292" s="1310"/>
      <c r="Z292" s="1311"/>
      <c r="AA292" s="1312"/>
      <c r="AB292" s="1312"/>
      <c r="AC292" s="1088"/>
      <c r="AD292" s="1088"/>
      <c r="AE292" s="1088"/>
      <c r="AF292" s="1089"/>
      <c r="AG292" s="1090"/>
      <c r="AH292" s="1090"/>
      <c r="AI292" s="1090"/>
    </row>
    <row r="293" ht="15.75" customHeight="1">
      <c r="A293" s="1089"/>
      <c r="B293" s="1089"/>
      <c r="C293" s="1304"/>
      <c r="D293" s="1304"/>
      <c r="E293" s="1304"/>
      <c r="F293" s="1089"/>
      <c r="G293" s="1089"/>
      <c r="H293" s="1089"/>
      <c r="I293" s="1337"/>
      <c r="J293" s="1089"/>
      <c r="K293" s="1089"/>
      <c r="L293" s="1308"/>
      <c r="M293" s="1089"/>
      <c r="N293" s="1309"/>
      <c r="O293" s="1309"/>
      <c r="P293" s="1310"/>
      <c r="Q293" s="1310"/>
      <c r="R293" s="1309"/>
      <c r="S293" s="1089"/>
      <c r="T293" s="1304"/>
      <c r="U293" s="1309"/>
      <c r="V293" s="1310"/>
      <c r="W293" s="1310"/>
      <c r="X293" s="1310"/>
      <c r="Y293" s="1310"/>
      <c r="Z293" s="1311"/>
      <c r="AA293" s="1312"/>
      <c r="AB293" s="1312"/>
      <c r="AC293" s="1088"/>
      <c r="AD293" s="1088"/>
      <c r="AE293" s="1088"/>
      <c r="AF293" s="1089"/>
      <c r="AG293" s="1090"/>
      <c r="AH293" s="1090"/>
      <c r="AI293" s="1090"/>
    </row>
    <row r="294" ht="15.75" customHeight="1">
      <c r="A294" s="1089"/>
      <c r="B294" s="1089"/>
      <c r="C294" s="1304"/>
      <c r="D294" s="1304"/>
      <c r="E294" s="1304"/>
      <c r="F294" s="1089"/>
      <c r="G294" s="1089"/>
      <c r="H294" s="1089"/>
      <c r="I294" s="1337"/>
      <c r="J294" s="1089"/>
      <c r="K294" s="1089"/>
      <c r="L294" s="1308"/>
      <c r="M294" s="1089"/>
      <c r="N294" s="1309"/>
      <c r="O294" s="1309"/>
      <c r="P294" s="1310"/>
      <c r="Q294" s="1310"/>
      <c r="R294" s="1309"/>
      <c r="S294" s="1089"/>
      <c r="T294" s="1304"/>
      <c r="U294" s="1309"/>
      <c r="V294" s="1310"/>
      <c r="W294" s="1310"/>
      <c r="X294" s="1310"/>
      <c r="Y294" s="1310"/>
      <c r="Z294" s="1311"/>
      <c r="AA294" s="1312"/>
      <c r="AB294" s="1312"/>
      <c r="AC294" s="1088"/>
      <c r="AD294" s="1088"/>
      <c r="AE294" s="1088"/>
      <c r="AF294" s="1089"/>
      <c r="AG294" s="1090"/>
      <c r="AH294" s="1090"/>
      <c r="AI294" s="1090"/>
    </row>
    <row r="295" ht="15.75" customHeight="1">
      <c r="A295" s="1089"/>
      <c r="B295" s="1089"/>
      <c r="C295" s="1304"/>
      <c r="D295" s="1304"/>
      <c r="E295" s="1304"/>
      <c r="F295" s="1089"/>
      <c r="G295" s="1089"/>
      <c r="H295" s="1089"/>
      <c r="I295" s="1337"/>
      <c r="J295" s="1089"/>
      <c r="K295" s="1089"/>
      <c r="L295" s="1308"/>
      <c r="M295" s="1089"/>
      <c r="N295" s="1309"/>
      <c r="O295" s="1309"/>
      <c r="P295" s="1310"/>
      <c r="Q295" s="1310"/>
      <c r="R295" s="1309"/>
      <c r="S295" s="1089"/>
      <c r="T295" s="1304"/>
      <c r="U295" s="1309"/>
      <c r="V295" s="1310"/>
      <c r="W295" s="1310"/>
      <c r="X295" s="1310"/>
      <c r="Y295" s="1310"/>
      <c r="Z295" s="1311"/>
      <c r="AA295" s="1312"/>
      <c r="AB295" s="1312"/>
      <c r="AC295" s="1088"/>
      <c r="AD295" s="1088"/>
      <c r="AE295" s="1088"/>
      <c r="AF295" s="1089"/>
      <c r="AG295" s="1090"/>
      <c r="AH295" s="1090"/>
      <c r="AI295" s="1090"/>
    </row>
    <row r="296" ht="15.75" customHeight="1">
      <c r="A296" s="1089"/>
      <c r="B296" s="1089"/>
      <c r="C296" s="1304"/>
      <c r="D296" s="1304"/>
      <c r="E296" s="1304"/>
      <c r="F296" s="1089"/>
      <c r="G296" s="1089"/>
      <c r="H296" s="1089"/>
      <c r="I296" s="1337"/>
      <c r="J296" s="1089"/>
      <c r="K296" s="1089"/>
      <c r="L296" s="1308"/>
      <c r="M296" s="1089"/>
      <c r="N296" s="1309"/>
      <c r="O296" s="1309"/>
      <c r="P296" s="1310"/>
      <c r="Q296" s="1310"/>
      <c r="R296" s="1309"/>
      <c r="S296" s="1089"/>
      <c r="T296" s="1304"/>
      <c r="U296" s="1309"/>
      <c r="V296" s="1310"/>
      <c r="W296" s="1310"/>
      <c r="X296" s="1310"/>
      <c r="Y296" s="1310"/>
      <c r="Z296" s="1311"/>
      <c r="AA296" s="1312"/>
      <c r="AB296" s="1312"/>
      <c r="AC296" s="1088"/>
      <c r="AD296" s="1088"/>
      <c r="AE296" s="1088"/>
      <c r="AF296" s="1089"/>
      <c r="AG296" s="1090"/>
      <c r="AH296" s="1090"/>
      <c r="AI296" s="1090"/>
    </row>
    <row r="297" ht="15.75" customHeight="1">
      <c r="A297" s="1089"/>
      <c r="B297" s="1089"/>
      <c r="C297" s="1304"/>
      <c r="D297" s="1304"/>
      <c r="E297" s="1304"/>
      <c r="F297" s="1089"/>
      <c r="G297" s="1089"/>
      <c r="H297" s="1089"/>
      <c r="I297" s="1337"/>
      <c r="J297" s="1089"/>
      <c r="K297" s="1089"/>
      <c r="L297" s="1308"/>
      <c r="M297" s="1089"/>
      <c r="N297" s="1309"/>
      <c r="O297" s="1309"/>
      <c r="P297" s="1310"/>
      <c r="Q297" s="1310"/>
      <c r="R297" s="1309"/>
      <c r="S297" s="1089"/>
      <c r="T297" s="1304"/>
      <c r="U297" s="1309"/>
      <c r="V297" s="1310"/>
      <c r="W297" s="1310"/>
      <c r="X297" s="1310"/>
      <c r="Y297" s="1310"/>
      <c r="Z297" s="1311"/>
      <c r="AA297" s="1312"/>
      <c r="AB297" s="1312"/>
      <c r="AC297" s="1088"/>
      <c r="AD297" s="1088"/>
      <c r="AE297" s="1088"/>
      <c r="AF297" s="1089"/>
      <c r="AG297" s="1090"/>
      <c r="AH297" s="1090"/>
      <c r="AI297" s="1090"/>
    </row>
    <row r="298" ht="15.75" customHeight="1">
      <c r="A298" s="1089"/>
      <c r="B298" s="1089"/>
      <c r="C298" s="1304"/>
      <c r="D298" s="1304"/>
      <c r="E298" s="1304"/>
      <c r="F298" s="1089"/>
      <c r="G298" s="1089"/>
      <c r="H298" s="1089"/>
      <c r="I298" s="1337"/>
      <c r="J298" s="1089"/>
      <c r="K298" s="1089"/>
      <c r="L298" s="1308"/>
      <c r="M298" s="1089"/>
      <c r="N298" s="1309"/>
      <c r="O298" s="1309"/>
      <c r="P298" s="1310"/>
      <c r="Q298" s="1310"/>
      <c r="R298" s="1309"/>
      <c r="S298" s="1089"/>
      <c r="T298" s="1304"/>
      <c r="U298" s="1309"/>
      <c r="V298" s="1310"/>
      <c r="W298" s="1310"/>
      <c r="X298" s="1310"/>
      <c r="Y298" s="1310"/>
      <c r="Z298" s="1311"/>
      <c r="AA298" s="1312"/>
      <c r="AB298" s="1312"/>
      <c r="AC298" s="1088"/>
      <c r="AD298" s="1088"/>
      <c r="AE298" s="1088"/>
      <c r="AF298" s="1089"/>
      <c r="AG298" s="1090"/>
      <c r="AH298" s="1090"/>
      <c r="AI298" s="1090"/>
    </row>
    <row r="299" ht="15.75" customHeight="1">
      <c r="A299" s="1089"/>
      <c r="B299" s="1089"/>
      <c r="C299" s="1304"/>
      <c r="D299" s="1304"/>
      <c r="E299" s="1304"/>
      <c r="F299" s="1089"/>
      <c r="G299" s="1089"/>
      <c r="H299" s="1089"/>
      <c r="I299" s="1337"/>
      <c r="J299" s="1089"/>
      <c r="K299" s="1089"/>
      <c r="L299" s="1308"/>
      <c r="M299" s="1089"/>
      <c r="N299" s="1309"/>
      <c r="O299" s="1309"/>
      <c r="P299" s="1310"/>
      <c r="Q299" s="1310"/>
      <c r="R299" s="1309"/>
      <c r="S299" s="1089"/>
      <c r="T299" s="1304"/>
      <c r="U299" s="1309"/>
      <c r="V299" s="1310"/>
      <c r="W299" s="1310"/>
      <c r="X299" s="1310"/>
      <c r="Y299" s="1310"/>
      <c r="Z299" s="1311"/>
      <c r="AA299" s="1312"/>
      <c r="AB299" s="1312"/>
      <c r="AC299" s="1088"/>
      <c r="AD299" s="1088"/>
      <c r="AE299" s="1088"/>
      <c r="AF299" s="1089"/>
      <c r="AG299" s="1090"/>
      <c r="AH299" s="1090"/>
      <c r="AI299" s="1090"/>
    </row>
    <row r="300" ht="15.75" customHeight="1">
      <c r="A300" s="1089"/>
      <c r="B300" s="1089"/>
      <c r="C300" s="1304"/>
      <c r="D300" s="1304"/>
      <c r="E300" s="1304"/>
      <c r="F300" s="1089"/>
      <c r="G300" s="1089"/>
      <c r="H300" s="1089"/>
      <c r="I300" s="1337"/>
      <c r="J300" s="1089"/>
      <c r="K300" s="1089"/>
      <c r="L300" s="1308"/>
      <c r="M300" s="1089"/>
      <c r="N300" s="1309"/>
      <c r="O300" s="1309"/>
      <c r="P300" s="1310"/>
      <c r="Q300" s="1310"/>
      <c r="R300" s="1309"/>
      <c r="S300" s="1089"/>
      <c r="T300" s="1304"/>
      <c r="U300" s="1309"/>
      <c r="V300" s="1310"/>
      <c r="W300" s="1310"/>
      <c r="X300" s="1310"/>
      <c r="Y300" s="1310"/>
      <c r="Z300" s="1311"/>
      <c r="AA300" s="1312"/>
      <c r="AB300" s="1312"/>
      <c r="AC300" s="1088"/>
      <c r="AD300" s="1088"/>
      <c r="AE300" s="1088"/>
      <c r="AF300" s="1089"/>
      <c r="AG300" s="1090"/>
      <c r="AH300" s="1090"/>
      <c r="AI300" s="1090"/>
    </row>
    <row r="301" ht="15.75" customHeight="1">
      <c r="A301" s="1089"/>
      <c r="B301" s="1089"/>
      <c r="C301" s="1304"/>
      <c r="D301" s="1304"/>
      <c r="E301" s="1304"/>
      <c r="F301" s="1089"/>
      <c r="G301" s="1089"/>
      <c r="H301" s="1089"/>
      <c r="I301" s="1337"/>
      <c r="J301" s="1089"/>
      <c r="K301" s="1089"/>
      <c r="L301" s="1308"/>
      <c r="M301" s="1089"/>
      <c r="N301" s="1309"/>
      <c r="O301" s="1309"/>
      <c r="P301" s="1310"/>
      <c r="Q301" s="1310"/>
      <c r="R301" s="1309"/>
      <c r="S301" s="1089"/>
      <c r="T301" s="1304"/>
      <c r="U301" s="1309"/>
      <c r="V301" s="1310"/>
      <c r="W301" s="1310"/>
      <c r="X301" s="1310"/>
      <c r="Y301" s="1310"/>
      <c r="Z301" s="1311"/>
      <c r="AA301" s="1312"/>
      <c r="AB301" s="1312"/>
      <c r="AC301" s="1088"/>
      <c r="AD301" s="1088"/>
      <c r="AE301" s="1088"/>
      <c r="AF301" s="1089"/>
      <c r="AG301" s="1090"/>
      <c r="AH301" s="1090"/>
      <c r="AI301" s="1090"/>
    </row>
    <row r="302" ht="15.75" customHeight="1">
      <c r="A302" s="1089"/>
      <c r="B302" s="1089"/>
      <c r="C302" s="1304"/>
      <c r="D302" s="1304"/>
      <c r="E302" s="1304"/>
      <c r="F302" s="1089"/>
      <c r="G302" s="1089"/>
      <c r="H302" s="1089"/>
      <c r="I302" s="1337"/>
      <c r="J302" s="1089"/>
      <c r="K302" s="1089"/>
      <c r="L302" s="1308"/>
      <c r="M302" s="1089"/>
      <c r="N302" s="1309"/>
      <c r="O302" s="1309"/>
      <c r="P302" s="1310"/>
      <c r="Q302" s="1310"/>
      <c r="R302" s="1309"/>
      <c r="S302" s="1089"/>
      <c r="T302" s="1304"/>
      <c r="U302" s="1309"/>
      <c r="V302" s="1310"/>
      <c r="W302" s="1310"/>
      <c r="X302" s="1310"/>
      <c r="Y302" s="1310"/>
      <c r="Z302" s="1311"/>
      <c r="AA302" s="1312"/>
      <c r="AB302" s="1312"/>
      <c r="AC302" s="1088"/>
      <c r="AD302" s="1088"/>
      <c r="AE302" s="1088"/>
      <c r="AF302" s="1089"/>
      <c r="AG302" s="1090"/>
      <c r="AH302" s="1090"/>
      <c r="AI302" s="1090"/>
    </row>
    <row r="303" ht="15.75" customHeight="1">
      <c r="A303" s="1089"/>
      <c r="B303" s="1089"/>
      <c r="C303" s="1304"/>
      <c r="D303" s="1304"/>
      <c r="E303" s="1304"/>
      <c r="F303" s="1089"/>
      <c r="G303" s="1089"/>
      <c r="H303" s="1089"/>
      <c r="I303" s="1337"/>
      <c r="J303" s="1089"/>
      <c r="K303" s="1089"/>
      <c r="L303" s="1308"/>
      <c r="M303" s="1089"/>
      <c r="N303" s="1309"/>
      <c r="O303" s="1309"/>
      <c r="P303" s="1310"/>
      <c r="Q303" s="1310"/>
      <c r="R303" s="1309"/>
      <c r="S303" s="1089"/>
      <c r="T303" s="1304"/>
      <c r="U303" s="1309"/>
      <c r="V303" s="1310"/>
      <c r="W303" s="1310"/>
      <c r="X303" s="1310"/>
      <c r="Y303" s="1310"/>
      <c r="Z303" s="1311"/>
      <c r="AA303" s="1312"/>
      <c r="AB303" s="1312"/>
      <c r="AC303" s="1088"/>
      <c r="AD303" s="1088"/>
      <c r="AE303" s="1088"/>
      <c r="AF303" s="1089"/>
      <c r="AG303" s="1090"/>
      <c r="AH303" s="1090"/>
      <c r="AI303" s="1090"/>
    </row>
    <row r="304" ht="15.75" customHeight="1">
      <c r="A304" s="1089"/>
      <c r="B304" s="1089"/>
      <c r="C304" s="1304"/>
      <c r="D304" s="1304"/>
      <c r="E304" s="1304"/>
      <c r="F304" s="1089"/>
      <c r="G304" s="1089"/>
      <c r="H304" s="1089"/>
      <c r="I304" s="1337"/>
      <c r="J304" s="1089"/>
      <c r="K304" s="1089"/>
      <c r="L304" s="1308"/>
      <c r="M304" s="1089"/>
      <c r="N304" s="1309"/>
      <c r="O304" s="1309"/>
      <c r="P304" s="1310"/>
      <c r="Q304" s="1310"/>
      <c r="R304" s="1309"/>
      <c r="S304" s="1089"/>
      <c r="T304" s="1304"/>
      <c r="U304" s="1309"/>
      <c r="V304" s="1310"/>
      <c r="W304" s="1310"/>
      <c r="X304" s="1310"/>
      <c r="Y304" s="1310"/>
      <c r="Z304" s="1311"/>
      <c r="AA304" s="1312"/>
      <c r="AB304" s="1312"/>
      <c r="AC304" s="1088"/>
      <c r="AD304" s="1088"/>
      <c r="AE304" s="1088"/>
      <c r="AF304" s="1089"/>
      <c r="AG304" s="1090"/>
      <c r="AH304" s="1090"/>
      <c r="AI304" s="1090"/>
    </row>
    <row r="305" ht="15.75" customHeight="1">
      <c r="A305" s="1089"/>
      <c r="B305" s="1089"/>
      <c r="C305" s="1304"/>
      <c r="D305" s="1304"/>
      <c r="E305" s="1304"/>
      <c r="F305" s="1089"/>
      <c r="G305" s="1089"/>
      <c r="H305" s="1089"/>
      <c r="I305" s="1337"/>
      <c r="J305" s="1089"/>
      <c r="K305" s="1089"/>
      <c r="L305" s="1308"/>
      <c r="M305" s="1089"/>
      <c r="N305" s="1309"/>
      <c r="O305" s="1309"/>
      <c r="P305" s="1310"/>
      <c r="Q305" s="1310"/>
      <c r="R305" s="1309"/>
      <c r="S305" s="1089"/>
      <c r="T305" s="1304"/>
      <c r="U305" s="1309"/>
      <c r="V305" s="1310"/>
      <c r="W305" s="1310"/>
      <c r="X305" s="1310"/>
      <c r="Y305" s="1310"/>
      <c r="Z305" s="1311"/>
      <c r="AA305" s="1312"/>
      <c r="AB305" s="1312"/>
      <c r="AC305" s="1088"/>
      <c r="AD305" s="1088"/>
      <c r="AE305" s="1088"/>
      <c r="AF305" s="1089"/>
      <c r="AG305" s="1090"/>
      <c r="AH305" s="1090"/>
      <c r="AI305" s="1090"/>
    </row>
    <row r="306" ht="15.75" customHeight="1">
      <c r="A306" s="1089"/>
      <c r="B306" s="1089"/>
      <c r="C306" s="1304"/>
      <c r="D306" s="1304"/>
      <c r="E306" s="1304"/>
      <c r="F306" s="1089"/>
      <c r="G306" s="1089"/>
      <c r="H306" s="1089"/>
      <c r="I306" s="1337"/>
      <c r="J306" s="1089"/>
      <c r="K306" s="1089"/>
      <c r="L306" s="1308"/>
      <c r="M306" s="1089"/>
      <c r="N306" s="1309"/>
      <c r="O306" s="1309"/>
      <c r="P306" s="1310"/>
      <c r="Q306" s="1310"/>
      <c r="R306" s="1309"/>
      <c r="S306" s="1089"/>
      <c r="T306" s="1304"/>
      <c r="U306" s="1309"/>
      <c r="V306" s="1310"/>
      <c r="W306" s="1310"/>
      <c r="X306" s="1310"/>
      <c r="Y306" s="1310"/>
      <c r="Z306" s="1311"/>
      <c r="AA306" s="1312"/>
      <c r="AB306" s="1312"/>
      <c r="AC306" s="1088"/>
      <c r="AD306" s="1088"/>
      <c r="AE306" s="1088"/>
      <c r="AF306" s="1089"/>
      <c r="AG306" s="1090"/>
      <c r="AH306" s="1090"/>
      <c r="AI306" s="1090"/>
    </row>
    <row r="307" ht="15.75" customHeight="1">
      <c r="A307" s="1089"/>
      <c r="B307" s="1089"/>
      <c r="C307" s="1304"/>
      <c r="D307" s="1304"/>
      <c r="E307" s="1304"/>
      <c r="F307" s="1089"/>
      <c r="G307" s="1089"/>
      <c r="H307" s="1089"/>
      <c r="I307" s="1337"/>
      <c r="J307" s="1089"/>
      <c r="K307" s="1089"/>
      <c r="L307" s="1308"/>
      <c r="M307" s="1089"/>
      <c r="N307" s="1309"/>
      <c r="O307" s="1309"/>
      <c r="P307" s="1310"/>
      <c r="Q307" s="1310"/>
      <c r="R307" s="1309"/>
      <c r="S307" s="1089"/>
      <c r="T307" s="1304"/>
      <c r="U307" s="1309"/>
      <c r="V307" s="1310"/>
      <c r="W307" s="1310"/>
      <c r="X307" s="1310"/>
      <c r="Y307" s="1310"/>
      <c r="Z307" s="1311"/>
      <c r="AA307" s="1312"/>
      <c r="AB307" s="1312"/>
      <c r="AC307" s="1088"/>
      <c r="AD307" s="1088"/>
      <c r="AE307" s="1088"/>
      <c r="AF307" s="1089"/>
      <c r="AG307" s="1090"/>
      <c r="AH307" s="1090"/>
      <c r="AI307" s="1090"/>
    </row>
    <row r="308" ht="15.75" customHeight="1">
      <c r="A308" s="1089"/>
      <c r="B308" s="1089"/>
      <c r="C308" s="1304"/>
      <c r="D308" s="1304"/>
      <c r="E308" s="1304"/>
      <c r="F308" s="1089"/>
      <c r="G308" s="1089"/>
      <c r="H308" s="1089"/>
      <c r="I308" s="1337"/>
      <c r="J308" s="1089"/>
      <c r="K308" s="1089"/>
      <c r="L308" s="1308"/>
      <c r="M308" s="1089"/>
      <c r="N308" s="1309"/>
      <c r="O308" s="1309"/>
      <c r="P308" s="1310"/>
      <c r="Q308" s="1310"/>
      <c r="R308" s="1309"/>
      <c r="S308" s="1089"/>
      <c r="T308" s="1304"/>
      <c r="U308" s="1309"/>
      <c r="V308" s="1310"/>
      <c r="W308" s="1310"/>
      <c r="X308" s="1310"/>
      <c r="Y308" s="1310"/>
      <c r="Z308" s="1311"/>
      <c r="AA308" s="1312"/>
      <c r="AB308" s="1312"/>
      <c r="AC308" s="1088"/>
      <c r="AD308" s="1088"/>
      <c r="AE308" s="1088"/>
      <c r="AF308" s="1089"/>
      <c r="AG308" s="1090"/>
      <c r="AH308" s="1090"/>
      <c r="AI308" s="1090"/>
    </row>
    <row r="309" ht="15.75" customHeight="1">
      <c r="A309" s="1089"/>
      <c r="B309" s="1089"/>
      <c r="C309" s="1304"/>
      <c r="D309" s="1304"/>
      <c r="E309" s="1304"/>
      <c r="F309" s="1089"/>
      <c r="G309" s="1089"/>
      <c r="H309" s="1089"/>
      <c r="I309" s="1337"/>
      <c r="J309" s="1089"/>
      <c r="K309" s="1089"/>
      <c r="L309" s="1308"/>
      <c r="M309" s="1089"/>
      <c r="N309" s="1309"/>
      <c r="O309" s="1309"/>
      <c r="P309" s="1310"/>
      <c r="Q309" s="1310"/>
      <c r="R309" s="1309"/>
      <c r="S309" s="1089"/>
      <c r="T309" s="1304"/>
      <c r="U309" s="1309"/>
      <c r="V309" s="1310"/>
      <c r="W309" s="1310"/>
      <c r="X309" s="1310"/>
      <c r="Y309" s="1310"/>
      <c r="Z309" s="1311"/>
      <c r="AA309" s="1312"/>
      <c r="AB309" s="1312"/>
      <c r="AC309" s="1088"/>
      <c r="AD309" s="1088"/>
      <c r="AE309" s="1088"/>
      <c r="AF309" s="1089"/>
      <c r="AG309" s="1090"/>
      <c r="AH309" s="1090"/>
      <c r="AI309" s="1090"/>
    </row>
    <row r="310" ht="15.75" customHeight="1">
      <c r="A310" s="1089"/>
      <c r="B310" s="1089"/>
      <c r="C310" s="1304"/>
      <c r="D310" s="1304"/>
      <c r="E310" s="1304"/>
      <c r="F310" s="1089"/>
      <c r="G310" s="1089"/>
      <c r="H310" s="1089"/>
      <c r="I310" s="1337"/>
      <c r="J310" s="1089"/>
      <c r="K310" s="1089"/>
      <c r="L310" s="1308"/>
      <c r="M310" s="1089"/>
      <c r="N310" s="1309"/>
      <c r="O310" s="1309"/>
      <c r="P310" s="1310"/>
      <c r="Q310" s="1310"/>
      <c r="R310" s="1309"/>
      <c r="S310" s="1089"/>
      <c r="T310" s="1304"/>
      <c r="U310" s="1309"/>
      <c r="V310" s="1310"/>
      <c r="W310" s="1310"/>
      <c r="X310" s="1310"/>
      <c r="Y310" s="1310"/>
      <c r="Z310" s="1311"/>
      <c r="AA310" s="1312"/>
      <c r="AB310" s="1312"/>
      <c r="AC310" s="1088"/>
      <c r="AD310" s="1088"/>
      <c r="AE310" s="1088"/>
      <c r="AF310" s="1089"/>
      <c r="AG310" s="1090"/>
      <c r="AH310" s="1090"/>
      <c r="AI310" s="1090"/>
    </row>
    <row r="311" ht="15.75" customHeight="1">
      <c r="A311" s="1089"/>
      <c r="B311" s="1089"/>
      <c r="C311" s="1304"/>
      <c r="D311" s="1304"/>
      <c r="E311" s="1304"/>
      <c r="F311" s="1089"/>
      <c r="G311" s="1089"/>
      <c r="H311" s="1089"/>
      <c r="I311" s="1337"/>
      <c r="J311" s="1089"/>
      <c r="K311" s="1089"/>
      <c r="L311" s="1308"/>
      <c r="M311" s="1089"/>
      <c r="N311" s="1309"/>
      <c r="O311" s="1309"/>
      <c r="P311" s="1310"/>
      <c r="Q311" s="1310"/>
      <c r="R311" s="1309"/>
      <c r="S311" s="1089"/>
      <c r="T311" s="1304"/>
      <c r="U311" s="1309"/>
      <c r="V311" s="1310"/>
      <c r="W311" s="1310"/>
      <c r="X311" s="1310"/>
      <c r="Y311" s="1310"/>
      <c r="Z311" s="1311"/>
      <c r="AA311" s="1312"/>
      <c r="AB311" s="1312"/>
      <c r="AC311" s="1088"/>
      <c r="AD311" s="1088"/>
      <c r="AE311" s="1088"/>
      <c r="AF311" s="1089"/>
      <c r="AG311" s="1090"/>
      <c r="AH311" s="1090"/>
      <c r="AI311" s="1090"/>
    </row>
    <row r="312" ht="15.75" customHeight="1">
      <c r="A312" s="1089"/>
      <c r="B312" s="1089"/>
      <c r="C312" s="1304"/>
      <c r="D312" s="1304"/>
      <c r="E312" s="1304"/>
      <c r="F312" s="1089"/>
      <c r="G312" s="1089"/>
      <c r="H312" s="1089"/>
      <c r="I312" s="1337"/>
      <c r="J312" s="1089"/>
      <c r="K312" s="1089"/>
      <c r="L312" s="1308"/>
      <c r="M312" s="1089"/>
      <c r="N312" s="1309"/>
      <c r="O312" s="1309"/>
      <c r="P312" s="1310"/>
      <c r="Q312" s="1310"/>
      <c r="R312" s="1309"/>
      <c r="S312" s="1089"/>
      <c r="T312" s="1304"/>
      <c r="U312" s="1309"/>
      <c r="V312" s="1310"/>
      <c r="W312" s="1310"/>
      <c r="X312" s="1310"/>
      <c r="Y312" s="1310"/>
      <c r="Z312" s="1311"/>
      <c r="AA312" s="1312"/>
      <c r="AB312" s="1312"/>
      <c r="AC312" s="1088"/>
      <c r="AD312" s="1088"/>
      <c r="AE312" s="1088"/>
      <c r="AF312" s="1089"/>
      <c r="AG312" s="1090"/>
      <c r="AH312" s="1090"/>
      <c r="AI312" s="1090"/>
    </row>
    <row r="313" ht="15.75" customHeight="1">
      <c r="A313" s="1089"/>
      <c r="B313" s="1089"/>
      <c r="C313" s="1304"/>
      <c r="D313" s="1304"/>
      <c r="E313" s="1304"/>
      <c r="F313" s="1089"/>
      <c r="G313" s="1089"/>
      <c r="H313" s="1089"/>
      <c r="I313" s="1337"/>
      <c r="J313" s="1089"/>
      <c r="K313" s="1089"/>
      <c r="L313" s="1308"/>
      <c r="M313" s="1089"/>
      <c r="N313" s="1309"/>
      <c r="O313" s="1309"/>
      <c r="P313" s="1310"/>
      <c r="Q313" s="1310"/>
      <c r="R313" s="1309"/>
      <c r="S313" s="1089"/>
      <c r="T313" s="1304"/>
      <c r="U313" s="1309"/>
      <c r="V313" s="1310"/>
      <c r="W313" s="1310"/>
      <c r="X313" s="1310"/>
      <c r="Y313" s="1310"/>
      <c r="Z313" s="1311"/>
      <c r="AA313" s="1312"/>
      <c r="AB313" s="1312"/>
      <c r="AC313" s="1088"/>
      <c r="AD313" s="1088"/>
      <c r="AE313" s="1088"/>
      <c r="AF313" s="1089"/>
      <c r="AG313" s="1090"/>
      <c r="AH313" s="1090"/>
      <c r="AI313" s="1090"/>
    </row>
    <row r="314" ht="15.75" customHeight="1">
      <c r="A314" s="1089"/>
      <c r="B314" s="1089"/>
      <c r="C314" s="1304"/>
      <c r="D314" s="1304"/>
      <c r="E314" s="1304"/>
      <c r="F314" s="1089"/>
      <c r="G314" s="1089"/>
      <c r="H314" s="1089"/>
      <c r="I314" s="1337"/>
      <c r="J314" s="1089"/>
      <c r="K314" s="1089"/>
      <c r="L314" s="1308"/>
      <c r="M314" s="1089"/>
      <c r="N314" s="1309"/>
      <c r="O314" s="1309"/>
      <c r="P314" s="1310"/>
      <c r="Q314" s="1310"/>
      <c r="R314" s="1309"/>
      <c r="S314" s="1089"/>
      <c r="T314" s="1304"/>
      <c r="U314" s="1309"/>
      <c r="V314" s="1310"/>
      <c r="W314" s="1310"/>
      <c r="X314" s="1310"/>
      <c r="Y314" s="1310"/>
      <c r="Z314" s="1311"/>
      <c r="AA314" s="1312"/>
      <c r="AB314" s="1312"/>
      <c r="AC314" s="1088"/>
      <c r="AD314" s="1088"/>
      <c r="AE314" s="1088"/>
      <c r="AF314" s="1089"/>
      <c r="AG314" s="1090"/>
      <c r="AH314" s="1090"/>
      <c r="AI314" s="1090"/>
    </row>
    <row r="315" ht="15.75" customHeight="1">
      <c r="A315" s="1089"/>
      <c r="B315" s="1089"/>
      <c r="C315" s="1304"/>
      <c r="D315" s="1304"/>
      <c r="E315" s="1304"/>
      <c r="F315" s="1089"/>
      <c r="G315" s="1089"/>
      <c r="H315" s="1089"/>
      <c r="I315" s="1337"/>
      <c r="J315" s="1089"/>
      <c r="K315" s="1089"/>
      <c r="L315" s="1308"/>
      <c r="M315" s="1089"/>
      <c r="N315" s="1309"/>
      <c r="O315" s="1309"/>
      <c r="P315" s="1310"/>
      <c r="Q315" s="1310"/>
      <c r="R315" s="1309"/>
      <c r="S315" s="1089"/>
      <c r="T315" s="1304"/>
      <c r="U315" s="1309"/>
      <c r="V315" s="1310"/>
      <c r="W315" s="1310"/>
      <c r="X315" s="1310"/>
      <c r="Y315" s="1310"/>
      <c r="Z315" s="1311"/>
      <c r="AA315" s="1312"/>
      <c r="AB315" s="1312"/>
      <c r="AC315" s="1088"/>
      <c r="AD315" s="1088"/>
      <c r="AE315" s="1088"/>
      <c r="AF315" s="1089"/>
      <c r="AG315" s="1090"/>
      <c r="AH315" s="1090"/>
      <c r="AI315" s="1090"/>
    </row>
    <row r="316" ht="15.75" customHeight="1">
      <c r="A316" s="1089"/>
      <c r="B316" s="1089"/>
      <c r="C316" s="1304"/>
      <c r="D316" s="1304"/>
      <c r="E316" s="1304"/>
      <c r="F316" s="1089"/>
      <c r="G316" s="1089"/>
      <c r="H316" s="1089"/>
      <c r="I316" s="1337"/>
      <c r="J316" s="1089"/>
      <c r="K316" s="1089"/>
      <c r="L316" s="1308"/>
      <c r="M316" s="1089"/>
      <c r="N316" s="1309"/>
      <c r="O316" s="1309"/>
      <c r="P316" s="1310"/>
      <c r="Q316" s="1310"/>
      <c r="R316" s="1309"/>
      <c r="S316" s="1089"/>
      <c r="T316" s="1304"/>
      <c r="U316" s="1309"/>
      <c r="V316" s="1310"/>
      <c r="W316" s="1310"/>
      <c r="X316" s="1310"/>
      <c r="Y316" s="1310"/>
      <c r="Z316" s="1311"/>
      <c r="AA316" s="1312"/>
      <c r="AB316" s="1312"/>
      <c r="AC316" s="1088"/>
      <c r="AD316" s="1088"/>
      <c r="AE316" s="1088"/>
      <c r="AF316" s="1089"/>
      <c r="AG316" s="1090"/>
      <c r="AH316" s="1090"/>
      <c r="AI316" s="1090"/>
    </row>
    <row r="317" ht="15.75" customHeight="1">
      <c r="A317" s="1089"/>
      <c r="B317" s="1089"/>
      <c r="C317" s="1304"/>
      <c r="D317" s="1304"/>
      <c r="E317" s="1304"/>
      <c r="F317" s="1089"/>
      <c r="G317" s="1089"/>
      <c r="H317" s="1089"/>
      <c r="I317" s="1337"/>
      <c r="J317" s="1089"/>
      <c r="K317" s="1089"/>
      <c r="L317" s="1308"/>
      <c r="M317" s="1089"/>
      <c r="N317" s="1309"/>
      <c r="O317" s="1309"/>
      <c r="P317" s="1310"/>
      <c r="Q317" s="1310"/>
      <c r="R317" s="1309"/>
      <c r="S317" s="1089"/>
      <c r="T317" s="1304"/>
      <c r="U317" s="1309"/>
      <c r="V317" s="1310"/>
      <c r="W317" s="1310"/>
      <c r="X317" s="1310"/>
      <c r="Y317" s="1310"/>
      <c r="Z317" s="1311"/>
      <c r="AA317" s="1312"/>
      <c r="AB317" s="1312"/>
      <c r="AC317" s="1088"/>
      <c r="AD317" s="1088"/>
      <c r="AE317" s="1088"/>
      <c r="AF317" s="1089"/>
      <c r="AG317" s="1090"/>
      <c r="AH317" s="1090"/>
      <c r="AI317" s="1090"/>
    </row>
    <row r="318" ht="15.75" customHeight="1">
      <c r="A318" s="1089"/>
      <c r="B318" s="1089"/>
      <c r="C318" s="1304"/>
      <c r="D318" s="1304"/>
      <c r="E318" s="1304"/>
      <c r="F318" s="1089"/>
      <c r="G318" s="1089"/>
      <c r="H318" s="1089"/>
      <c r="I318" s="1337"/>
      <c r="J318" s="1089"/>
      <c r="K318" s="1089"/>
      <c r="L318" s="1308"/>
      <c r="M318" s="1089"/>
      <c r="N318" s="1309"/>
      <c r="O318" s="1309"/>
      <c r="P318" s="1310"/>
      <c r="Q318" s="1310"/>
      <c r="R318" s="1309"/>
      <c r="S318" s="1089"/>
      <c r="T318" s="1304"/>
      <c r="U318" s="1309"/>
      <c r="V318" s="1310"/>
      <c r="W318" s="1310"/>
      <c r="X318" s="1310"/>
      <c r="Y318" s="1310"/>
      <c r="Z318" s="1311"/>
      <c r="AA318" s="1312"/>
      <c r="AB318" s="1312"/>
      <c r="AC318" s="1088"/>
      <c r="AD318" s="1088"/>
      <c r="AE318" s="1088"/>
      <c r="AF318" s="1089"/>
      <c r="AG318" s="1090"/>
      <c r="AH318" s="1090"/>
      <c r="AI318" s="1090"/>
    </row>
    <row r="319" ht="15.75" customHeight="1">
      <c r="A319" s="1089"/>
      <c r="B319" s="1089"/>
      <c r="C319" s="1304"/>
      <c r="D319" s="1304"/>
      <c r="E319" s="1304"/>
      <c r="F319" s="1089"/>
      <c r="G319" s="1089"/>
      <c r="H319" s="1089"/>
      <c r="I319" s="1337"/>
      <c r="J319" s="1089"/>
      <c r="K319" s="1089"/>
      <c r="L319" s="1308"/>
      <c r="M319" s="1089"/>
      <c r="N319" s="1309"/>
      <c r="O319" s="1309"/>
      <c r="P319" s="1310"/>
      <c r="Q319" s="1310"/>
      <c r="R319" s="1309"/>
      <c r="S319" s="1089"/>
      <c r="T319" s="1304"/>
      <c r="U319" s="1309"/>
      <c r="V319" s="1310"/>
      <c r="W319" s="1310"/>
      <c r="X319" s="1310"/>
      <c r="Y319" s="1310"/>
      <c r="Z319" s="1311"/>
      <c r="AA319" s="1312"/>
      <c r="AB319" s="1312"/>
      <c r="AC319" s="1088"/>
      <c r="AD319" s="1088"/>
      <c r="AE319" s="1088"/>
      <c r="AF319" s="1089"/>
      <c r="AG319" s="1090"/>
      <c r="AH319" s="1090"/>
      <c r="AI319" s="1090"/>
    </row>
    <row r="320" ht="15.75" customHeight="1">
      <c r="A320" s="1089"/>
      <c r="B320" s="1089"/>
      <c r="C320" s="1304"/>
      <c r="D320" s="1304"/>
      <c r="E320" s="1304"/>
      <c r="F320" s="1089"/>
      <c r="G320" s="1089"/>
      <c r="H320" s="1089"/>
      <c r="I320" s="1337"/>
      <c r="J320" s="1089"/>
      <c r="K320" s="1089"/>
      <c r="L320" s="1308"/>
      <c r="M320" s="1089"/>
      <c r="N320" s="1309"/>
      <c r="O320" s="1309"/>
      <c r="P320" s="1310"/>
      <c r="Q320" s="1310"/>
      <c r="R320" s="1309"/>
      <c r="S320" s="1089"/>
      <c r="T320" s="1304"/>
      <c r="U320" s="1309"/>
      <c r="V320" s="1310"/>
      <c r="W320" s="1310"/>
      <c r="X320" s="1310"/>
      <c r="Y320" s="1310"/>
      <c r="Z320" s="1311"/>
      <c r="AA320" s="1312"/>
      <c r="AB320" s="1312"/>
      <c r="AC320" s="1088"/>
      <c r="AD320" s="1088"/>
      <c r="AE320" s="1088"/>
      <c r="AF320" s="1089"/>
      <c r="AG320" s="1090"/>
      <c r="AH320" s="1090"/>
      <c r="AI320" s="1090"/>
    </row>
    <row r="321" ht="15.75" customHeight="1">
      <c r="A321" s="1089"/>
      <c r="B321" s="1089"/>
      <c r="C321" s="1304"/>
      <c r="D321" s="1304"/>
      <c r="E321" s="1304"/>
      <c r="F321" s="1089"/>
      <c r="G321" s="1089"/>
      <c r="H321" s="1089"/>
      <c r="I321" s="1337"/>
      <c r="J321" s="1089"/>
      <c r="K321" s="1089"/>
      <c r="L321" s="1308"/>
      <c r="M321" s="1089"/>
      <c r="N321" s="1309"/>
      <c r="O321" s="1309"/>
      <c r="P321" s="1310"/>
      <c r="Q321" s="1310"/>
      <c r="R321" s="1309"/>
      <c r="S321" s="1089"/>
      <c r="T321" s="1304"/>
      <c r="U321" s="1309"/>
      <c r="V321" s="1310"/>
      <c r="W321" s="1310"/>
      <c r="X321" s="1310"/>
      <c r="Y321" s="1310"/>
      <c r="Z321" s="1311"/>
      <c r="AA321" s="1312"/>
      <c r="AB321" s="1312"/>
      <c r="AC321" s="1088"/>
      <c r="AD321" s="1088"/>
      <c r="AE321" s="1088"/>
      <c r="AF321" s="1089"/>
      <c r="AG321" s="1090"/>
      <c r="AH321" s="1090"/>
      <c r="AI321" s="1090"/>
    </row>
    <row r="322" ht="15.75" customHeight="1">
      <c r="A322" s="1089"/>
      <c r="B322" s="1089"/>
      <c r="C322" s="1304"/>
      <c r="D322" s="1304"/>
      <c r="E322" s="1304"/>
      <c r="F322" s="1089"/>
      <c r="G322" s="1089"/>
      <c r="H322" s="1089"/>
      <c r="I322" s="1337"/>
      <c r="J322" s="1089"/>
      <c r="K322" s="1089"/>
      <c r="L322" s="1308"/>
      <c r="M322" s="1089"/>
      <c r="N322" s="1309"/>
      <c r="O322" s="1309"/>
      <c r="P322" s="1310"/>
      <c r="Q322" s="1310"/>
      <c r="R322" s="1309"/>
      <c r="S322" s="1089"/>
      <c r="T322" s="1304"/>
      <c r="U322" s="1309"/>
      <c r="V322" s="1310"/>
      <c r="W322" s="1310"/>
      <c r="X322" s="1310"/>
      <c r="Y322" s="1310"/>
      <c r="Z322" s="1311"/>
      <c r="AA322" s="1312"/>
      <c r="AB322" s="1312"/>
      <c r="AC322" s="1088"/>
      <c r="AD322" s="1088"/>
      <c r="AE322" s="1088"/>
      <c r="AF322" s="1089"/>
      <c r="AG322" s="1090"/>
      <c r="AH322" s="1090"/>
      <c r="AI322" s="1090"/>
    </row>
    <row r="323" ht="15.75" customHeight="1">
      <c r="A323" s="1089"/>
      <c r="B323" s="1089"/>
      <c r="C323" s="1304"/>
      <c r="D323" s="1304"/>
      <c r="E323" s="1304"/>
      <c r="F323" s="1089"/>
      <c r="G323" s="1089"/>
      <c r="H323" s="1089"/>
      <c r="I323" s="1337"/>
      <c r="J323" s="1089"/>
      <c r="K323" s="1089"/>
      <c r="L323" s="1308"/>
      <c r="M323" s="1089"/>
      <c r="N323" s="1309"/>
      <c r="O323" s="1309"/>
      <c r="P323" s="1310"/>
      <c r="Q323" s="1310"/>
      <c r="R323" s="1309"/>
      <c r="S323" s="1089"/>
      <c r="T323" s="1304"/>
      <c r="U323" s="1309"/>
      <c r="V323" s="1310"/>
      <c r="W323" s="1310"/>
      <c r="X323" s="1310"/>
      <c r="Y323" s="1310"/>
      <c r="Z323" s="1311"/>
      <c r="AA323" s="1312"/>
      <c r="AB323" s="1312"/>
      <c r="AC323" s="1088"/>
      <c r="AD323" s="1088"/>
      <c r="AE323" s="1088"/>
      <c r="AF323" s="1089"/>
      <c r="AG323" s="1090"/>
      <c r="AH323" s="1090"/>
      <c r="AI323" s="1090"/>
    </row>
    <row r="324" ht="15.75" customHeight="1">
      <c r="A324" s="1089"/>
      <c r="B324" s="1089"/>
      <c r="C324" s="1304"/>
      <c r="D324" s="1304"/>
      <c r="E324" s="1304"/>
      <c r="F324" s="1089"/>
      <c r="G324" s="1089"/>
      <c r="H324" s="1089"/>
      <c r="I324" s="1337"/>
      <c r="J324" s="1089"/>
      <c r="K324" s="1089"/>
      <c r="L324" s="1308"/>
      <c r="M324" s="1089"/>
      <c r="N324" s="1309"/>
      <c r="O324" s="1309"/>
      <c r="P324" s="1310"/>
      <c r="Q324" s="1310"/>
      <c r="R324" s="1309"/>
      <c r="S324" s="1089"/>
      <c r="T324" s="1304"/>
      <c r="U324" s="1309"/>
      <c r="V324" s="1310"/>
      <c r="W324" s="1310"/>
      <c r="X324" s="1310"/>
      <c r="Y324" s="1310"/>
      <c r="Z324" s="1311"/>
      <c r="AA324" s="1312"/>
      <c r="AB324" s="1312"/>
      <c r="AC324" s="1088"/>
      <c r="AD324" s="1088"/>
      <c r="AE324" s="1088"/>
      <c r="AF324" s="1089"/>
      <c r="AG324" s="1090"/>
      <c r="AH324" s="1090"/>
      <c r="AI324" s="1090"/>
    </row>
    <row r="325" ht="15.75" customHeight="1">
      <c r="A325" s="1089"/>
      <c r="B325" s="1089"/>
      <c r="C325" s="1304"/>
      <c r="D325" s="1304"/>
      <c r="E325" s="1304"/>
      <c r="F325" s="1089"/>
      <c r="G325" s="1089"/>
      <c r="H325" s="1089"/>
      <c r="I325" s="1337"/>
      <c r="J325" s="1089"/>
      <c r="K325" s="1089"/>
      <c r="L325" s="1308"/>
      <c r="M325" s="1089"/>
      <c r="N325" s="1309"/>
      <c r="O325" s="1309"/>
      <c r="P325" s="1310"/>
      <c r="Q325" s="1310"/>
      <c r="R325" s="1309"/>
      <c r="S325" s="1089"/>
      <c r="T325" s="1304"/>
      <c r="U325" s="1309"/>
      <c r="V325" s="1310"/>
      <c r="W325" s="1310"/>
      <c r="X325" s="1310"/>
      <c r="Y325" s="1310"/>
      <c r="Z325" s="1311"/>
      <c r="AA325" s="1312"/>
      <c r="AB325" s="1312"/>
      <c r="AC325" s="1088"/>
      <c r="AD325" s="1088"/>
      <c r="AE325" s="1088"/>
      <c r="AF325" s="1089"/>
      <c r="AG325" s="1090"/>
      <c r="AH325" s="1090"/>
      <c r="AI325" s="1090"/>
    </row>
    <row r="326" ht="15.75" customHeight="1">
      <c r="A326" s="1089"/>
      <c r="B326" s="1089"/>
      <c r="C326" s="1304"/>
      <c r="D326" s="1304"/>
      <c r="E326" s="1304"/>
      <c r="F326" s="1089"/>
      <c r="G326" s="1089"/>
      <c r="H326" s="1089"/>
      <c r="I326" s="1337"/>
      <c r="J326" s="1089"/>
      <c r="K326" s="1089"/>
      <c r="L326" s="1308"/>
      <c r="M326" s="1089"/>
      <c r="N326" s="1309"/>
      <c r="O326" s="1309"/>
      <c r="P326" s="1310"/>
      <c r="Q326" s="1310"/>
      <c r="R326" s="1309"/>
      <c r="S326" s="1089"/>
      <c r="T326" s="1304"/>
      <c r="U326" s="1309"/>
      <c r="V326" s="1310"/>
      <c r="W326" s="1310"/>
      <c r="X326" s="1310"/>
      <c r="Y326" s="1310"/>
      <c r="Z326" s="1311"/>
      <c r="AA326" s="1312"/>
      <c r="AB326" s="1312"/>
      <c r="AC326" s="1088"/>
      <c r="AD326" s="1088"/>
      <c r="AE326" s="1088"/>
      <c r="AF326" s="1089"/>
      <c r="AG326" s="1090"/>
      <c r="AH326" s="1090"/>
      <c r="AI326" s="1090"/>
    </row>
    <row r="327" ht="15.75" customHeight="1">
      <c r="A327" s="1089"/>
      <c r="B327" s="1089"/>
      <c r="C327" s="1304"/>
      <c r="D327" s="1304"/>
      <c r="E327" s="1304"/>
      <c r="F327" s="1089"/>
      <c r="G327" s="1089"/>
      <c r="H327" s="1089"/>
      <c r="I327" s="1337"/>
      <c r="J327" s="1089"/>
      <c r="K327" s="1089"/>
      <c r="L327" s="1308"/>
      <c r="M327" s="1089"/>
      <c r="N327" s="1309"/>
      <c r="O327" s="1309"/>
      <c r="P327" s="1310"/>
      <c r="Q327" s="1310"/>
      <c r="R327" s="1309"/>
      <c r="S327" s="1089"/>
      <c r="T327" s="1304"/>
      <c r="U327" s="1309"/>
      <c r="V327" s="1310"/>
      <c r="W327" s="1310"/>
      <c r="X327" s="1310"/>
      <c r="Y327" s="1310"/>
      <c r="Z327" s="1311"/>
      <c r="AA327" s="1312"/>
      <c r="AB327" s="1312"/>
      <c r="AC327" s="1088"/>
      <c r="AD327" s="1088"/>
      <c r="AE327" s="1088"/>
      <c r="AF327" s="1089"/>
      <c r="AG327" s="1090"/>
      <c r="AH327" s="1090"/>
      <c r="AI327" s="1090"/>
    </row>
    <row r="328" ht="15.75" customHeight="1">
      <c r="A328" s="1089"/>
      <c r="B328" s="1089"/>
      <c r="C328" s="1304"/>
      <c r="D328" s="1304"/>
      <c r="E328" s="1304"/>
      <c r="F328" s="1089"/>
      <c r="G328" s="1089"/>
      <c r="H328" s="1089"/>
      <c r="I328" s="1337"/>
      <c r="J328" s="1089"/>
      <c r="K328" s="1089"/>
      <c r="L328" s="1308"/>
      <c r="M328" s="1089"/>
      <c r="N328" s="1309"/>
      <c r="O328" s="1309"/>
      <c r="P328" s="1310"/>
      <c r="Q328" s="1310"/>
      <c r="R328" s="1309"/>
      <c r="S328" s="1089"/>
      <c r="T328" s="1304"/>
      <c r="U328" s="1309"/>
      <c r="V328" s="1310"/>
      <c r="W328" s="1310"/>
      <c r="X328" s="1310"/>
      <c r="Y328" s="1310"/>
      <c r="Z328" s="1311"/>
      <c r="AA328" s="1312"/>
      <c r="AB328" s="1312"/>
      <c r="AC328" s="1088"/>
      <c r="AD328" s="1088"/>
      <c r="AE328" s="1088"/>
      <c r="AF328" s="1089"/>
      <c r="AG328" s="1090"/>
      <c r="AH328" s="1090"/>
      <c r="AI328" s="1090"/>
    </row>
    <row r="329" ht="15.75" customHeight="1">
      <c r="A329" s="1089"/>
      <c r="B329" s="1089"/>
      <c r="C329" s="1304"/>
      <c r="D329" s="1304"/>
      <c r="E329" s="1304"/>
      <c r="F329" s="1089"/>
      <c r="G329" s="1089"/>
      <c r="H329" s="1089"/>
      <c r="I329" s="1337"/>
      <c r="J329" s="1089"/>
      <c r="K329" s="1089"/>
      <c r="L329" s="1308"/>
      <c r="M329" s="1089"/>
      <c r="N329" s="1309"/>
      <c r="O329" s="1309"/>
      <c r="P329" s="1310"/>
      <c r="Q329" s="1310"/>
      <c r="R329" s="1309"/>
      <c r="S329" s="1089"/>
      <c r="T329" s="1304"/>
      <c r="U329" s="1309"/>
      <c r="V329" s="1310"/>
      <c r="W329" s="1310"/>
      <c r="X329" s="1310"/>
      <c r="Y329" s="1310"/>
      <c r="Z329" s="1311"/>
      <c r="AA329" s="1312"/>
      <c r="AB329" s="1312"/>
      <c r="AC329" s="1088"/>
      <c r="AD329" s="1088"/>
      <c r="AE329" s="1088"/>
      <c r="AF329" s="1089"/>
      <c r="AG329" s="1090"/>
      <c r="AH329" s="1090"/>
      <c r="AI329" s="1090"/>
    </row>
    <row r="330" ht="15.75" customHeight="1">
      <c r="A330" s="1089"/>
      <c r="B330" s="1089"/>
      <c r="C330" s="1304"/>
      <c r="D330" s="1304"/>
      <c r="E330" s="1304"/>
      <c r="F330" s="1089"/>
      <c r="G330" s="1089"/>
      <c r="H330" s="1089"/>
      <c r="I330" s="1337"/>
      <c r="J330" s="1089"/>
      <c r="K330" s="1089"/>
      <c r="L330" s="1308"/>
      <c r="M330" s="1089"/>
      <c r="N330" s="1309"/>
      <c r="O330" s="1309"/>
      <c r="P330" s="1310"/>
      <c r="Q330" s="1310"/>
      <c r="R330" s="1309"/>
      <c r="S330" s="1089"/>
      <c r="T330" s="1304"/>
      <c r="U330" s="1309"/>
      <c r="V330" s="1310"/>
      <c r="W330" s="1310"/>
      <c r="X330" s="1310"/>
      <c r="Y330" s="1310"/>
      <c r="Z330" s="1311"/>
      <c r="AA330" s="1312"/>
      <c r="AB330" s="1312"/>
      <c r="AC330" s="1088"/>
      <c r="AD330" s="1088"/>
      <c r="AE330" s="1088"/>
      <c r="AF330" s="1089"/>
      <c r="AG330" s="1090"/>
      <c r="AH330" s="1090"/>
      <c r="AI330" s="1090"/>
    </row>
    <row r="331" ht="15.75" customHeight="1">
      <c r="A331" s="1089"/>
      <c r="B331" s="1089"/>
      <c r="C331" s="1304"/>
      <c r="D331" s="1304"/>
      <c r="E331" s="1304"/>
      <c r="F331" s="1089"/>
      <c r="G331" s="1089"/>
      <c r="H331" s="1089"/>
      <c r="I331" s="1337"/>
      <c r="J331" s="1089"/>
      <c r="K331" s="1089"/>
      <c r="L331" s="1308"/>
      <c r="M331" s="1089"/>
      <c r="N331" s="1309"/>
      <c r="O331" s="1309"/>
      <c r="P331" s="1310"/>
      <c r="Q331" s="1310"/>
      <c r="R331" s="1309"/>
      <c r="S331" s="1089"/>
      <c r="T331" s="1304"/>
      <c r="U331" s="1309"/>
      <c r="V331" s="1310"/>
      <c r="W331" s="1310"/>
      <c r="X331" s="1310"/>
      <c r="Y331" s="1310"/>
      <c r="Z331" s="1311"/>
      <c r="AA331" s="1312"/>
      <c r="AB331" s="1312"/>
      <c r="AC331" s="1088"/>
      <c r="AD331" s="1088"/>
      <c r="AE331" s="1088"/>
      <c r="AF331" s="1089"/>
      <c r="AG331" s="1090"/>
      <c r="AH331" s="1090"/>
      <c r="AI331" s="1090"/>
    </row>
    <row r="332" ht="15.75" customHeight="1">
      <c r="A332" s="1089"/>
      <c r="B332" s="1089"/>
      <c r="C332" s="1304"/>
      <c r="D332" s="1304"/>
      <c r="E332" s="1304"/>
      <c r="F332" s="1089"/>
      <c r="G332" s="1089"/>
      <c r="H332" s="1089"/>
      <c r="I332" s="1337"/>
      <c r="J332" s="1089"/>
      <c r="K332" s="1089"/>
      <c r="L332" s="1308"/>
      <c r="M332" s="1089"/>
      <c r="N332" s="1309"/>
      <c r="O332" s="1309"/>
      <c r="P332" s="1310"/>
      <c r="Q332" s="1310"/>
      <c r="R332" s="1309"/>
      <c r="S332" s="1089"/>
      <c r="T332" s="1304"/>
      <c r="U332" s="1309"/>
      <c r="V332" s="1310"/>
      <c r="W332" s="1310"/>
      <c r="X332" s="1310"/>
      <c r="Y332" s="1310"/>
      <c r="Z332" s="1311"/>
      <c r="AA332" s="1312"/>
      <c r="AB332" s="1312"/>
      <c r="AC332" s="1088"/>
      <c r="AD332" s="1088"/>
      <c r="AE332" s="1088"/>
      <c r="AF332" s="1089"/>
      <c r="AG332" s="1090"/>
      <c r="AH332" s="1090"/>
      <c r="AI332" s="1090"/>
    </row>
    <row r="333" ht="15.75" customHeight="1">
      <c r="A333" s="1089"/>
      <c r="B333" s="1089"/>
      <c r="C333" s="1304"/>
      <c r="D333" s="1304"/>
      <c r="E333" s="1304"/>
      <c r="F333" s="1089"/>
      <c r="G333" s="1089"/>
      <c r="H333" s="1089"/>
      <c r="I333" s="1337"/>
      <c r="J333" s="1089"/>
      <c r="K333" s="1089"/>
      <c r="L333" s="1308"/>
      <c r="M333" s="1089"/>
      <c r="N333" s="1309"/>
      <c r="O333" s="1309"/>
      <c r="P333" s="1310"/>
      <c r="Q333" s="1310"/>
      <c r="R333" s="1309"/>
      <c r="S333" s="1089"/>
      <c r="T333" s="1304"/>
      <c r="U333" s="1309"/>
      <c r="V333" s="1310"/>
      <c r="W333" s="1310"/>
      <c r="X333" s="1310"/>
      <c r="Y333" s="1310"/>
      <c r="Z333" s="1311"/>
      <c r="AA333" s="1312"/>
      <c r="AB333" s="1312"/>
      <c r="AC333" s="1088"/>
      <c r="AD333" s="1088"/>
      <c r="AE333" s="1088"/>
      <c r="AF333" s="1089"/>
      <c r="AG333" s="1090"/>
      <c r="AH333" s="1090"/>
      <c r="AI333" s="1090"/>
    </row>
    <row r="334" ht="15.75" customHeight="1">
      <c r="A334" s="1089"/>
      <c r="B334" s="1089"/>
      <c r="C334" s="1304"/>
      <c r="D334" s="1304"/>
      <c r="E334" s="1304"/>
      <c r="F334" s="1089"/>
      <c r="G334" s="1089"/>
      <c r="H334" s="1089"/>
      <c r="I334" s="1337"/>
      <c r="J334" s="1089"/>
      <c r="K334" s="1089"/>
      <c r="L334" s="1308"/>
      <c r="M334" s="1089"/>
      <c r="N334" s="1309"/>
      <c r="O334" s="1309"/>
      <c r="P334" s="1310"/>
      <c r="Q334" s="1310"/>
      <c r="R334" s="1309"/>
      <c r="S334" s="1089"/>
      <c r="T334" s="1304"/>
      <c r="U334" s="1309"/>
      <c r="V334" s="1310"/>
      <c r="W334" s="1310"/>
      <c r="X334" s="1310"/>
      <c r="Y334" s="1310"/>
      <c r="Z334" s="1311"/>
      <c r="AA334" s="1312"/>
      <c r="AB334" s="1312"/>
      <c r="AC334" s="1088"/>
      <c r="AD334" s="1088"/>
      <c r="AE334" s="1088"/>
      <c r="AF334" s="1089"/>
      <c r="AG334" s="1090"/>
      <c r="AH334" s="1090"/>
      <c r="AI334" s="1090"/>
    </row>
    <row r="335" ht="15.75" customHeight="1">
      <c r="A335" s="1089"/>
      <c r="B335" s="1089"/>
      <c r="C335" s="1304"/>
      <c r="D335" s="1304"/>
      <c r="E335" s="1304"/>
      <c r="F335" s="1089"/>
      <c r="G335" s="1089"/>
      <c r="H335" s="1089"/>
      <c r="I335" s="1337"/>
      <c r="J335" s="1089"/>
      <c r="K335" s="1089"/>
      <c r="L335" s="1308"/>
      <c r="M335" s="1089"/>
      <c r="N335" s="1309"/>
      <c r="O335" s="1309"/>
      <c r="P335" s="1310"/>
      <c r="Q335" s="1310"/>
      <c r="R335" s="1309"/>
      <c r="S335" s="1089"/>
      <c r="T335" s="1304"/>
      <c r="U335" s="1309"/>
      <c r="V335" s="1310"/>
      <c r="W335" s="1310"/>
      <c r="X335" s="1310"/>
      <c r="Y335" s="1310"/>
      <c r="Z335" s="1311"/>
      <c r="AA335" s="1312"/>
      <c r="AB335" s="1312"/>
      <c r="AC335" s="1088"/>
      <c r="AD335" s="1088"/>
      <c r="AE335" s="1088"/>
      <c r="AF335" s="1089"/>
      <c r="AG335" s="1090"/>
      <c r="AH335" s="1090"/>
      <c r="AI335" s="1090"/>
    </row>
    <row r="336" ht="15.75" customHeight="1">
      <c r="A336" s="1089"/>
      <c r="B336" s="1089"/>
      <c r="C336" s="1304"/>
      <c r="D336" s="1304"/>
      <c r="E336" s="1304"/>
      <c r="F336" s="1089"/>
      <c r="G336" s="1089"/>
      <c r="H336" s="1089"/>
      <c r="I336" s="1337"/>
      <c r="J336" s="1089"/>
      <c r="K336" s="1089"/>
      <c r="L336" s="1308"/>
      <c r="M336" s="1089"/>
      <c r="N336" s="1309"/>
      <c r="O336" s="1309"/>
      <c r="P336" s="1310"/>
      <c r="Q336" s="1310"/>
      <c r="R336" s="1309"/>
      <c r="S336" s="1089"/>
      <c r="T336" s="1304"/>
      <c r="U336" s="1309"/>
      <c r="V336" s="1310"/>
      <c r="W336" s="1310"/>
      <c r="X336" s="1310"/>
      <c r="Y336" s="1310"/>
      <c r="Z336" s="1311"/>
      <c r="AA336" s="1312"/>
      <c r="AB336" s="1312"/>
      <c r="AC336" s="1088"/>
      <c r="AD336" s="1088"/>
      <c r="AE336" s="1088"/>
      <c r="AF336" s="1089"/>
      <c r="AG336" s="1090"/>
      <c r="AH336" s="1090"/>
      <c r="AI336" s="1090"/>
    </row>
    <row r="337" ht="15.75" customHeight="1">
      <c r="A337" s="1089"/>
      <c r="B337" s="1089"/>
      <c r="C337" s="1304"/>
      <c r="D337" s="1304"/>
      <c r="E337" s="1304"/>
      <c r="F337" s="1089"/>
      <c r="G337" s="1089"/>
      <c r="H337" s="1089"/>
      <c r="I337" s="1337"/>
      <c r="J337" s="1089"/>
      <c r="K337" s="1089"/>
      <c r="L337" s="1308"/>
      <c r="M337" s="1089"/>
      <c r="N337" s="1309"/>
      <c r="O337" s="1309"/>
      <c r="P337" s="1310"/>
      <c r="Q337" s="1310"/>
      <c r="R337" s="1309"/>
      <c r="S337" s="1089"/>
      <c r="T337" s="1304"/>
      <c r="U337" s="1309"/>
      <c r="V337" s="1310"/>
      <c r="W337" s="1310"/>
      <c r="X337" s="1310"/>
      <c r="Y337" s="1310"/>
      <c r="Z337" s="1311"/>
      <c r="AA337" s="1312"/>
      <c r="AB337" s="1312"/>
      <c r="AC337" s="1088"/>
      <c r="AD337" s="1088"/>
      <c r="AE337" s="1088"/>
      <c r="AF337" s="1089"/>
      <c r="AG337" s="1090"/>
      <c r="AH337" s="1090"/>
      <c r="AI337" s="1090"/>
    </row>
    <row r="338" ht="15.75" customHeight="1">
      <c r="A338" s="1089"/>
      <c r="B338" s="1089"/>
      <c r="C338" s="1304"/>
      <c r="D338" s="1304"/>
      <c r="E338" s="1304"/>
      <c r="F338" s="1089"/>
      <c r="G338" s="1089"/>
      <c r="H338" s="1089"/>
      <c r="I338" s="1337"/>
      <c r="J338" s="1089"/>
      <c r="K338" s="1089"/>
      <c r="L338" s="1308"/>
      <c r="M338" s="1089"/>
      <c r="N338" s="1309"/>
      <c r="O338" s="1309"/>
      <c r="P338" s="1310"/>
      <c r="Q338" s="1310"/>
      <c r="R338" s="1309"/>
      <c r="S338" s="1089"/>
      <c r="T338" s="1304"/>
      <c r="U338" s="1309"/>
      <c r="V338" s="1310"/>
      <c r="W338" s="1310"/>
      <c r="X338" s="1310"/>
      <c r="Y338" s="1310"/>
      <c r="Z338" s="1311"/>
      <c r="AA338" s="1312"/>
      <c r="AB338" s="1312"/>
      <c r="AC338" s="1088"/>
      <c r="AD338" s="1088"/>
      <c r="AE338" s="1088"/>
      <c r="AF338" s="1089"/>
      <c r="AG338" s="1090"/>
      <c r="AH338" s="1090"/>
      <c r="AI338" s="1090"/>
    </row>
    <row r="339" ht="15.75" customHeight="1">
      <c r="A339" s="1089"/>
      <c r="B339" s="1089"/>
      <c r="C339" s="1304"/>
      <c r="D339" s="1304"/>
      <c r="E339" s="1304"/>
      <c r="F339" s="1089"/>
      <c r="G339" s="1089"/>
      <c r="H339" s="1089"/>
      <c r="I339" s="1337"/>
      <c r="J339" s="1089"/>
      <c r="K339" s="1089"/>
      <c r="L339" s="1308"/>
      <c r="M339" s="1089"/>
      <c r="N339" s="1309"/>
      <c r="O339" s="1309"/>
      <c r="P339" s="1310"/>
      <c r="Q339" s="1310"/>
      <c r="R339" s="1309"/>
      <c r="S339" s="1089"/>
      <c r="T339" s="1304"/>
      <c r="U339" s="1309"/>
      <c r="V339" s="1310"/>
      <c r="W339" s="1310"/>
      <c r="X339" s="1310"/>
      <c r="Y339" s="1310"/>
      <c r="Z339" s="1311"/>
      <c r="AA339" s="1312"/>
      <c r="AB339" s="1312"/>
      <c r="AC339" s="1088"/>
      <c r="AD339" s="1088"/>
      <c r="AE339" s="1088"/>
      <c r="AF339" s="1089"/>
      <c r="AG339" s="1090"/>
      <c r="AH339" s="1090"/>
      <c r="AI339" s="1090"/>
    </row>
    <row r="340" ht="15.75" customHeight="1">
      <c r="A340" s="1089"/>
      <c r="B340" s="1089"/>
      <c r="C340" s="1304"/>
      <c r="D340" s="1304"/>
      <c r="E340" s="1304"/>
      <c r="F340" s="1089"/>
      <c r="G340" s="1089"/>
      <c r="H340" s="1089"/>
      <c r="I340" s="1337"/>
      <c r="J340" s="1089"/>
      <c r="K340" s="1089"/>
      <c r="L340" s="1308"/>
      <c r="M340" s="1089"/>
      <c r="N340" s="1309"/>
      <c r="O340" s="1309"/>
      <c r="P340" s="1310"/>
      <c r="Q340" s="1310"/>
      <c r="R340" s="1309"/>
      <c r="S340" s="1089"/>
      <c r="T340" s="1304"/>
      <c r="U340" s="1309"/>
      <c r="V340" s="1310"/>
      <c r="W340" s="1310"/>
      <c r="X340" s="1310"/>
      <c r="Y340" s="1310"/>
      <c r="Z340" s="1311"/>
      <c r="AA340" s="1312"/>
      <c r="AB340" s="1312"/>
      <c r="AC340" s="1088"/>
      <c r="AD340" s="1088"/>
      <c r="AE340" s="1088"/>
      <c r="AF340" s="1089"/>
      <c r="AG340" s="1090"/>
      <c r="AH340" s="1090"/>
      <c r="AI340" s="1090"/>
    </row>
    <row r="341" ht="15.75" customHeight="1">
      <c r="A341" s="1089"/>
      <c r="B341" s="1089"/>
      <c r="C341" s="1304"/>
      <c r="D341" s="1304"/>
      <c r="E341" s="1304"/>
      <c r="F341" s="1089"/>
      <c r="G341" s="1089"/>
      <c r="H341" s="1089"/>
      <c r="I341" s="1337"/>
      <c r="J341" s="1089"/>
      <c r="K341" s="1089"/>
      <c r="L341" s="1308"/>
      <c r="M341" s="1089"/>
      <c r="N341" s="1309"/>
      <c r="O341" s="1309"/>
      <c r="P341" s="1310"/>
      <c r="Q341" s="1310"/>
      <c r="R341" s="1309"/>
      <c r="S341" s="1089"/>
      <c r="T341" s="1304"/>
      <c r="U341" s="1309"/>
      <c r="V341" s="1310"/>
      <c r="W341" s="1310"/>
      <c r="X341" s="1310"/>
      <c r="Y341" s="1310"/>
      <c r="Z341" s="1311"/>
      <c r="AA341" s="1312"/>
      <c r="AB341" s="1312"/>
      <c r="AC341" s="1088"/>
      <c r="AD341" s="1088"/>
      <c r="AE341" s="1088"/>
      <c r="AF341" s="1089"/>
      <c r="AG341" s="1090"/>
      <c r="AH341" s="1090"/>
      <c r="AI341" s="1090"/>
    </row>
    <row r="342" ht="15.75" customHeight="1">
      <c r="A342" s="1089"/>
      <c r="B342" s="1089"/>
      <c r="C342" s="1304"/>
      <c r="D342" s="1304"/>
      <c r="E342" s="1304"/>
      <c r="F342" s="1089"/>
      <c r="G342" s="1089"/>
      <c r="H342" s="1089"/>
      <c r="I342" s="1337"/>
      <c r="J342" s="1089"/>
      <c r="K342" s="1089"/>
      <c r="L342" s="1308"/>
      <c r="M342" s="1089"/>
      <c r="N342" s="1309"/>
      <c r="O342" s="1309"/>
      <c r="P342" s="1310"/>
      <c r="Q342" s="1310"/>
      <c r="R342" s="1309"/>
      <c r="S342" s="1089"/>
      <c r="T342" s="1304"/>
      <c r="U342" s="1309"/>
      <c r="V342" s="1310"/>
      <c r="W342" s="1310"/>
      <c r="X342" s="1310"/>
      <c r="Y342" s="1310"/>
      <c r="Z342" s="1311"/>
      <c r="AA342" s="1312"/>
      <c r="AB342" s="1312"/>
      <c r="AC342" s="1088"/>
      <c r="AD342" s="1088"/>
      <c r="AE342" s="1088"/>
      <c r="AF342" s="1089"/>
      <c r="AG342" s="1090"/>
      <c r="AH342" s="1090"/>
      <c r="AI342" s="1090"/>
    </row>
    <row r="343" ht="15.75" customHeight="1">
      <c r="A343" s="1089"/>
      <c r="B343" s="1089"/>
      <c r="C343" s="1304"/>
      <c r="D343" s="1304"/>
      <c r="E343" s="1304"/>
      <c r="F343" s="1089"/>
      <c r="G343" s="1089"/>
      <c r="H343" s="1089"/>
      <c r="I343" s="1337"/>
      <c r="J343" s="1089"/>
      <c r="K343" s="1089"/>
      <c r="L343" s="1308"/>
      <c r="M343" s="1089"/>
      <c r="N343" s="1309"/>
      <c r="O343" s="1309"/>
      <c r="P343" s="1310"/>
      <c r="Q343" s="1310"/>
      <c r="R343" s="1309"/>
      <c r="S343" s="1089"/>
      <c r="T343" s="1304"/>
      <c r="U343" s="1309"/>
      <c r="V343" s="1310"/>
      <c r="W343" s="1310"/>
      <c r="X343" s="1310"/>
      <c r="Y343" s="1310"/>
      <c r="Z343" s="1311"/>
      <c r="AA343" s="1312"/>
      <c r="AB343" s="1312"/>
      <c r="AC343" s="1088"/>
      <c r="AD343" s="1088"/>
      <c r="AE343" s="1088"/>
      <c r="AF343" s="1089"/>
      <c r="AG343" s="1090"/>
      <c r="AH343" s="1090"/>
      <c r="AI343" s="1090"/>
    </row>
    <row r="344" ht="15.75" customHeight="1">
      <c r="A344" s="1089"/>
      <c r="B344" s="1089"/>
      <c r="C344" s="1304"/>
      <c r="D344" s="1304"/>
      <c r="E344" s="1304"/>
      <c r="F344" s="1089"/>
      <c r="G344" s="1089"/>
      <c r="H344" s="1089"/>
      <c r="I344" s="1337"/>
      <c r="J344" s="1089"/>
      <c r="K344" s="1089"/>
      <c r="L344" s="1308"/>
      <c r="M344" s="1089"/>
      <c r="N344" s="1309"/>
      <c r="O344" s="1309"/>
      <c r="P344" s="1310"/>
      <c r="Q344" s="1310"/>
      <c r="R344" s="1309"/>
      <c r="S344" s="1089"/>
      <c r="T344" s="1304"/>
      <c r="U344" s="1309"/>
      <c r="V344" s="1310"/>
      <c r="W344" s="1310"/>
      <c r="X344" s="1310"/>
      <c r="Y344" s="1310"/>
      <c r="Z344" s="1311"/>
      <c r="AA344" s="1312"/>
      <c r="AB344" s="1312"/>
      <c r="AC344" s="1088"/>
      <c r="AD344" s="1088"/>
      <c r="AE344" s="1088"/>
      <c r="AF344" s="1089"/>
      <c r="AG344" s="1090"/>
      <c r="AH344" s="1090"/>
      <c r="AI344" s="1090"/>
    </row>
    <row r="345" ht="15.75" customHeight="1">
      <c r="A345" s="1089"/>
      <c r="B345" s="1089"/>
      <c r="C345" s="1304"/>
      <c r="D345" s="1304"/>
      <c r="E345" s="1304"/>
      <c r="F345" s="1089"/>
      <c r="G345" s="1089"/>
      <c r="H345" s="1089"/>
      <c r="I345" s="1337"/>
      <c r="J345" s="1089"/>
      <c r="K345" s="1089"/>
      <c r="L345" s="1308"/>
      <c r="M345" s="1089"/>
      <c r="N345" s="1309"/>
      <c r="O345" s="1309"/>
      <c r="P345" s="1310"/>
      <c r="Q345" s="1310"/>
      <c r="R345" s="1309"/>
      <c r="S345" s="1089"/>
      <c r="T345" s="1304"/>
      <c r="U345" s="1309"/>
      <c r="V345" s="1310"/>
      <c r="W345" s="1310"/>
      <c r="X345" s="1310"/>
      <c r="Y345" s="1310"/>
      <c r="Z345" s="1311"/>
      <c r="AA345" s="1312"/>
      <c r="AB345" s="1312"/>
      <c r="AC345" s="1088"/>
      <c r="AD345" s="1088"/>
      <c r="AE345" s="1088"/>
      <c r="AF345" s="1089"/>
      <c r="AG345" s="1090"/>
      <c r="AH345" s="1090"/>
      <c r="AI345" s="1090"/>
    </row>
    <row r="346" ht="15.75" customHeight="1">
      <c r="A346" s="1089"/>
      <c r="B346" s="1089"/>
      <c r="C346" s="1304"/>
      <c r="D346" s="1304"/>
      <c r="E346" s="1304"/>
      <c r="F346" s="1089"/>
      <c r="G346" s="1089"/>
      <c r="H346" s="1089"/>
      <c r="I346" s="1337"/>
      <c r="J346" s="1089"/>
      <c r="K346" s="1089"/>
      <c r="L346" s="1308"/>
      <c r="M346" s="1089"/>
      <c r="N346" s="1309"/>
      <c r="O346" s="1309"/>
      <c r="P346" s="1310"/>
      <c r="Q346" s="1310"/>
      <c r="R346" s="1309"/>
      <c r="S346" s="1089"/>
      <c r="T346" s="1304"/>
      <c r="U346" s="1309"/>
      <c r="V346" s="1310"/>
      <c r="W346" s="1310"/>
      <c r="X346" s="1310"/>
      <c r="Y346" s="1310"/>
      <c r="Z346" s="1311"/>
      <c r="AA346" s="1312"/>
      <c r="AB346" s="1312"/>
      <c r="AC346" s="1088"/>
      <c r="AD346" s="1088"/>
      <c r="AE346" s="1088"/>
      <c r="AF346" s="1089"/>
      <c r="AG346" s="1090"/>
      <c r="AH346" s="1090"/>
      <c r="AI346" s="1090"/>
    </row>
    <row r="347" ht="15.75" customHeight="1">
      <c r="A347" s="1089"/>
      <c r="B347" s="1089"/>
      <c r="C347" s="1304"/>
      <c r="D347" s="1304"/>
      <c r="E347" s="1304"/>
      <c r="F347" s="1089"/>
      <c r="G347" s="1089"/>
      <c r="H347" s="1089"/>
      <c r="I347" s="1337"/>
      <c r="J347" s="1089"/>
      <c r="K347" s="1089"/>
      <c r="L347" s="1308"/>
      <c r="M347" s="1089"/>
      <c r="N347" s="1309"/>
      <c r="O347" s="1309"/>
      <c r="P347" s="1310"/>
      <c r="Q347" s="1310"/>
      <c r="R347" s="1309"/>
      <c r="S347" s="1089"/>
      <c r="T347" s="1304"/>
      <c r="U347" s="1309"/>
      <c r="V347" s="1310"/>
      <c r="W347" s="1310"/>
      <c r="X347" s="1310"/>
      <c r="Y347" s="1310"/>
      <c r="Z347" s="1311"/>
      <c r="AA347" s="1312"/>
      <c r="AB347" s="1312"/>
      <c r="AC347" s="1088"/>
      <c r="AD347" s="1088"/>
      <c r="AE347" s="1088"/>
      <c r="AF347" s="1089"/>
      <c r="AG347" s="1090"/>
      <c r="AH347" s="1090"/>
      <c r="AI347" s="1090"/>
    </row>
    <row r="348" ht="15.75" customHeight="1">
      <c r="A348" s="1089"/>
      <c r="B348" s="1089"/>
      <c r="C348" s="1304"/>
      <c r="D348" s="1304"/>
      <c r="E348" s="1304"/>
      <c r="F348" s="1089"/>
      <c r="G348" s="1089"/>
      <c r="H348" s="1089"/>
      <c r="I348" s="1337"/>
      <c r="J348" s="1089"/>
      <c r="K348" s="1089"/>
      <c r="L348" s="1308"/>
      <c r="M348" s="1089"/>
      <c r="N348" s="1309"/>
      <c r="O348" s="1309"/>
      <c r="P348" s="1310"/>
      <c r="Q348" s="1310"/>
      <c r="R348" s="1309"/>
      <c r="S348" s="1089"/>
      <c r="T348" s="1304"/>
      <c r="U348" s="1309"/>
      <c r="V348" s="1310"/>
      <c r="W348" s="1310"/>
      <c r="X348" s="1310"/>
      <c r="Y348" s="1310"/>
      <c r="Z348" s="1311"/>
      <c r="AA348" s="1312"/>
      <c r="AB348" s="1312"/>
      <c r="AC348" s="1088"/>
      <c r="AD348" s="1088"/>
      <c r="AE348" s="1088"/>
      <c r="AF348" s="1089"/>
      <c r="AG348" s="1090"/>
      <c r="AH348" s="1090"/>
      <c r="AI348" s="1090"/>
    </row>
    <row r="349" ht="15.75" customHeight="1">
      <c r="A349" s="1089"/>
      <c r="B349" s="1089"/>
      <c r="C349" s="1304"/>
      <c r="D349" s="1304"/>
      <c r="E349" s="1304"/>
      <c r="F349" s="1089"/>
      <c r="G349" s="1089"/>
      <c r="H349" s="1089"/>
      <c r="I349" s="1337"/>
      <c r="J349" s="1089"/>
      <c r="K349" s="1089"/>
      <c r="L349" s="1308"/>
      <c r="M349" s="1089"/>
      <c r="N349" s="1309"/>
      <c r="O349" s="1309"/>
      <c r="P349" s="1310"/>
      <c r="Q349" s="1310"/>
      <c r="R349" s="1309"/>
      <c r="S349" s="1089"/>
      <c r="T349" s="1304"/>
      <c r="U349" s="1309"/>
      <c r="V349" s="1310"/>
      <c r="W349" s="1310"/>
      <c r="X349" s="1310"/>
      <c r="Y349" s="1310"/>
      <c r="Z349" s="1311"/>
      <c r="AA349" s="1312"/>
      <c r="AB349" s="1312"/>
      <c r="AC349" s="1088"/>
      <c r="AD349" s="1088"/>
      <c r="AE349" s="1088"/>
      <c r="AF349" s="1089"/>
      <c r="AG349" s="1090"/>
      <c r="AH349" s="1090"/>
      <c r="AI349" s="1090"/>
    </row>
    <row r="350" ht="15.75" customHeight="1">
      <c r="A350" s="1089"/>
      <c r="B350" s="1089"/>
      <c r="C350" s="1304"/>
      <c r="D350" s="1304"/>
      <c r="E350" s="1304"/>
      <c r="F350" s="1089"/>
      <c r="G350" s="1089"/>
      <c r="H350" s="1089"/>
      <c r="I350" s="1337"/>
      <c r="J350" s="1089"/>
      <c r="K350" s="1089"/>
      <c r="L350" s="1308"/>
      <c r="M350" s="1089"/>
      <c r="N350" s="1309"/>
      <c r="O350" s="1309"/>
      <c r="P350" s="1310"/>
      <c r="Q350" s="1310"/>
      <c r="R350" s="1309"/>
      <c r="S350" s="1089"/>
      <c r="T350" s="1304"/>
      <c r="U350" s="1309"/>
      <c r="V350" s="1310"/>
      <c r="W350" s="1310"/>
      <c r="X350" s="1310"/>
      <c r="Y350" s="1310"/>
      <c r="Z350" s="1311"/>
      <c r="AA350" s="1312"/>
      <c r="AB350" s="1312"/>
      <c r="AC350" s="1088"/>
      <c r="AD350" s="1088"/>
      <c r="AE350" s="1088"/>
      <c r="AF350" s="1089"/>
      <c r="AG350" s="1090"/>
      <c r="AH350" s="1090"/>
      <c r="AI350" s="1090"/>
    </row>
    <row r="351" ht="15.75" customHeight="1">
      <c r="A351" s="1089"/>
      <c r="B351" s="1089"/>
      <c r="C351" s="1304"/>
      <c r="D351" s="1304"/>
      <c r="E351" s="1304"/>
      <c r="F351" s="1089"/>
      <c r="G351" s="1089"/>
      <c r="H351" s="1089"/>
      <c r="I351" s="1337"/>
      <c r="J351" s="1089"/>
      <c r="K351" s="1089"/>
      <c r="L351" s="1308"/>
      <c r="M351" s="1089"/>
      <c r="N351" s="1309"/>
      <c r="O351" s="1309"/>
      <c r="P351" s="1310"/>
      <c r="Q351" s="1310"/>
      <c r="R351" s="1309"/>
      <c r="S351" s="1089"/>
      <c r="T351" s="1304"/>
      <c r="U351" s="1309"/>
      <c r="V351" s="1310"/>
      <c r="W351" s="1310"/>
      <c r="X351" s="1310"/>
      <c r="Y351" s="1310"/>
      <c r="Z351" s="1311"/>
      <c r="AA351" s="1312"/>
      <c r="AB351" s="1312"/>
      <c r="AC351" s="1088"/>
      <c r="AD351" s="1088"/>
      <c r="AE351" s="1088"/>
      <c r="AF351" s="1089"/>
      <c r="AG351" s="1090"/>
      <c r="AH351" s="1090"/>
      <c r="AI351" s="1090"/>
    </row>
    <row r="352" ht="15.75" customHeight="1">
      <c r="A352" s="1089"/>
      <c r="B352" s="1089"/>
      <c r="C352" s="1304"/>
      <c r="D352" s="1304"/>
      <c r="E352" s="1304"/>
      <c r="F352" s="1089"/>
      <c r="G352" s="1089"/>
      <c r="H352" s="1089"/>
      <c r="I352" s="1337"/>
      <c r="J352" s="1089"/>
      <c r="K352" s="1089"/>
      <c r="L352" s="1308"/>
      <c r="M352" s="1089"/>
      <c r="N352" s="1309"/>
      <c r="O352" s="1309"/>
      <c r="P352" s="1310"/>
      <c r="Q352" s="1310"/>
      <c r="R352" s="1309"/>
      <c r="S352" s="1089"/>
      <c r="T352" s="1304"/>
      <c r="U352" s="1309"/>
      <c r="V352" s="1310"/>
      <c r="W352" s="1310"/>
      <c r="X352" s="1310"/>
      <c r="Y352" s="1310"/>
      <c r="Z352" s="1311"/>
      <c r="AA352" s="1312"/>
      <c r="AB352" s="1312"/>
      <c r="AC352" s="1088"/>
      <c r="AD352" s="1088"/>
      <c r="AE352" s="1088"/>
      <c r="AF352" s="1089"/>
      <c r="AG352" s="1090"/>
      <c r="AH352" s="1090"/>
      <c r="AI352" s="1090"/>
    </row>
    <row r="353" ht="15.75" customHeight="1">
      <c r="A353" s="1089"/>
      <c r="B353" s="1089"/>
      <c r="C353" s="1304"/>
      <c r="D353" s="1304"/>
      <c r="E353" s="1304"/>
      <c r="F353" s="1089"/>
      <c r="G353" s="1089"/>
      <c r="H353" s="1089"/>
      <c r="I353" s="1337"/>
      <c r="J353" s="1089"/>
      <c r="K353" s="1089"/>
      <c r="L353" s="1308"/>
      <c r="M353" s="1089"/>
      <c r="N353" s="1309"/>
      <c r="O353" s="1309"/>
      <c r="P353" s="1310"/>
      <c r="Q353" s="1310"/>
      <c r="R353" s="1309"/>
      <c r="S353" s="1089"/>
      <c r="T353" s="1304"/>
      <c r="U353" s="1309"/>
      <c r="V353" s="1310"/>
      <c r="W353" s="1310"/>
      <c r="X353" s="1310"/>
      <c r="Y353" s="1310"/>
      <c r="Z353" s="1311"/>
      <c r="AA353" s="1312"/>
      <c r="AB353" s="1312"/>
      <c r="AC353" s="1088"/>
      <c r="AD353" s="1088"/>
      <c r="AE353" s="1088"/>
      <c r="AF353" s="1089"/>
      <c r="AG353" s="1090"/>
      <c r="AH353" s="1090"/>
      <c r="AI353" s="1090"/>
    </row>
    <row r="354" ht="15.75" customHeight="1">
      <c r="A354" s="1089"/>
      <c r="B354" s="1089"/>
      <c r="C354" s="1304"/>
      <c r="D354" s="1304"/>
      <c r="E354" s="1304"/>
      <c r="F354" s="1089"/>
      <c r="G354" s="1089"/>
      <c r="H354" s="1089"/>
      <c r="I354" s="1337"/>
      <c r="J354" s="1089"/>
      <c r="K354" s="1089"/>
      <c r="L354" s="1308"/>
      <c r="M354" s="1089"/>
      <c r="N354" s="1309"/>
      <c r="O354" s="1309"/>
      <c r="P354" s="1310"/>
      <c r="Q354" s="1310"/>
      <c r="R354" s="1309"/>
      <c r="S354" s="1089"/>
      <c r="T354" s="1304"/>
      <c r="U354" s="1309"/>
      <c r="V354" s="1310"/>
      <c r="W354" s="1310"/>
      <c r="X354" s="1310"/>
      <c r="Y354" s="1310"/>
      <c r="Z354" s="1311"/>
      <c r="AA354" s="1312"/>
      <c r="AB354" s="1312"/>
      <c r="AC354" s="1088"/>
      <c r="AD354" s="1088"/>
      <c r="AE354" s="1088"/>
      <c r="AF354" s="1089"/>
      <c r="AG354" s="1090"/>
      <c r="AH354" s="1090"/>
      <c r="AI354" s="1090"/>
    </row>
    <row r="355" ht="15.75" customHeight="1">
      <c r="A355" s="1089"/>
      <c r="B355" s="1089"/>
      <c r="C355" s="1304"/>
      <c r="D355" s="1304"/>
      <c r="E355" s="1304"/>
      <c r="F355" s="1089"/>
      <c r="G355" s="1089"/>
      <c r="H355" s="1089"/>
      <c r="I355" s="1337"/>
      <c r="J355" s="1089"/>
      <c r="K355" s="1089"/>
      <c r="L355" s="1308"/>
      <c r="M355" s="1089"/>
      <c r="N355" s="1309"/>
      <c r="O355" s="1309"/>
      <c r="P355" s="1310"/>
      <c r="Q355" s="1310"/>
      <c r="R355" s="1309"/>
      <c r="S355" s="1089"/>
      <c r="T355" s="1304"/>
      <c r="U355" s="1309"/>
      <c r="V355" s="1310"/>
      <c r="W355" s="1310"/>
      <c r="X355" s="1310"/>
      <c r="Y355" s="1310"/>
      <c r="Z355" s="1311"/>
      <c r="AA355" s="1312"/>
      <c r="AB355" s="1312"/>
      <c r="AC355" s="1088"/>
      <c r="AD355" s="1088"/>
      <c r="AE355" s="1088"/>
      <c r="AF355" s="1089"/>
      <c r="AG355" s="1090"/>
      <c r="AH355" s="1090"/>
      <c r="AI355" s="1090"/>
    </row>
    <row r="356" ht="15.75" customHeight="1">
      <c r="A356" s="1089"/>
      <c r="B356" s="1089"/>
      <c r="C356" s="1304"/>
      <c r="D356" s="1304"/>
      <c r="E356" s="1304"/>
      <c r="F356" s="1089"/>
      <c r="G356" s="1089"/>
      <c r="H356" s="1089"/>
      <c r="I356" s="1337"/>
      <c r="J356" s="1089"/>
      <c r="K356" s="1089"/>
      <c r="L356" s="1308"/>
      <c r="M356" s="1089"/>
      <c r="N356" s="1309"/>
      <c r="O356" s="1309"/>
      <c r="P356" s="1310"/>
      <c r="Q356" s="1310"/>
      <c r="R356" s="1309"/>
      <c r="S356" s="1089"/>
      <c r="T356" s="1304"/>
      <c r="U356" s="1309"/>
      <c r="V356" s="1310"/>
      <c r="W356" s="1310"/>
      <c r="X356" s="1310"/>
      <c r="Y356" s="1310"/>
      <c r="Z356" s="1311"/>
      <c r="AA356" s="1312"/>
      <c r="AB356" s="1312"/>
      <c r="AC356" s="1088"/>
      <c r="AD356" s="1088"/>
      <c r="AE356" s="1088"/>
      <c r="AF356" s="1089"/>
      <c r="AG356" s="1090"/>
      <c r="AH356" s="1090"/>
      <c r="AI356" s="1090"/>
    </row>
    <row r="357" ht="15.75" customHeight="1">
      <c r="A357" s="1089"/>
      <c r="B357" s="1089"/>
      <c r="C357" s="1304"/>
      <c r="D357" s="1304"/>
      <c r="E357" s="1304"/>
      <c r="F357" s="1089"/>
      <c r="G357" s="1089"/>
      <c r="H357" s="1089"/>
      <c r="I357" s="1337"/>
      <c r="J357" s="1089"/>
      <c r="K357" s="1089"/>
      <c r="L357" s="1308"/>
      <c r="M357" s="1089"/>
      <c r="N357" s="1309"/>
      <c r="O357" s="1309"/>
      <c r="P357" s="1310"/>
      <c r="Q357" s="1310"/>
      <c r="R357" s="1309"/>
      <c r="S357" s="1089"/>
      <c r="T357" s="1304"/>
      <c r="U357" s="1309"/>
      <c r="V357" s="1310"/>
      <c r="W357" s="1310"/>
      <c r="X357" s="1310"/>
      <c r="Y357" s="1310"/>
      <c r="Z357" s="1311"/>
      <c r="AA357" s="1312"/>
      <c r="AB357" s="1312"/>
      <c r="AC357" s="1088"/>
      <c r="AD357" s="1088"/>
      <c r="AE357" s="1088"/>
      <c r="AF357" s="1089"/>
      <c r="AG357" s="1090"/>
      <c r="AH357" s="1090"/>
      <c r="AI357" s="1090"/>
    </row>
    <row r="358" ht="15.75" customHeight="1">
      <c r="A358" s="1089"/>
      <c r="B358" s="1089"/>
      <c r="C358" s="1304"/>
      <c r="D358" s="1304"/>
      <c r="E358" s="1304"/>
      <c r="F358" s="1089"/>
      <c r="G358" s="1089"/>
      <c r="H358" s="1089"/>
      <c r="I358" s="1337"/>
      <c r="J358" s="1089"/>
      <c r="K358" s="1089"/>
      <c r="L358" s="1308"/>
      <c r="M358" s="1089"/>
      <c r="N358" s="1309"/>
      <c r="O358" s="1309"/>
      <c r="P358" s="1310"/>
      <c r="Q358" s="1310"/>
      <c r="R358" s="1309"/>
      <c r="S358" s="1089"/>
      <c r="T358" s="1304"/>
      <c r="U358" s="1309"/>
      <c r="V358" s="1310"/>
      <c r="W358" s="1310"/>
      <c r="X358" s="1310"/>
      <c r="Y358" s="1310"/>
      <c r="Z358" s="1311"/>
      <c r="AA358" s="1312"/>
      <c r="AB358" s="1312"/>
      <c r="AC358" s="1088"/>
      <c r="AD358" s="1088"/>
      <c r="AE358" s="1088"/>
      <c r="AF358" s="1089"/>
      <c r="AG358" s="1090"/>
      <c r="AH358" s="1090"/>
      <c r="AI358" s="1090"/>
    </row>
    <row r="359" ht="15.75" customHeight="1">
      <c r="A359" s="1089"/>
      <c r="B359" s="1089"/>
      <c r="C359" s="1304"/>
      <c r="D359" s="1304"/>
      <c r="E359" s="1304"/>
      <c r="F359" s="1089"/>
      <c r="G359" s="1089"/>
      <c r="H359" s="1089"/>
      <c r="I359" s="1337"/>
      <c r="J359" s="1089"/>
      <c r="K359" s="1089"/>
      <c r="L359" s="1308"/>
      <c r="M359" s="1089"/>
      <c r="N359" s="1309"/>
      <c r="O359" s="1309"/>
      <c r="P359" s="1310"/>
      <c r="Q359" s="1310"/>
      <c r="R359" s="1309"/>
      <c r="S359" s="1089"/>
      <c r="T359" s="1304"/>
      <c r="U359" s="1309"/>
      <c r="V359" s="1310"/>
      <c r="W359" s="1310"/>
      <c r="X359" s="1310"/>
      <c r="Y359" s="1310"/>
      <c r="Z359" s="1311"/>
      <c r="AA359" s="1312"/>
      <c r="AB359" s="1312"/>
      <c r="AC359" s="1088"/>
      <c r="AD359" s="1088"/>
      <c r="AE359" s="1088"/>
      <c r="AF359" s="1089"/>
      <c r="AG359" s="1090"/>
      <c r="AH359" s="1090"/>
      <c r="AI359" s="1090"/>
    </row>
    <row r="360" ht="15.75" customHeight="1">
      <c r="A360" s="1089"/>
      <c r="B360" s="1089"/>
      <c r="C360" s="1304"/>
      <c r="D360" s="1304"/>
      <c r="E360" s="1304"/>
      <c r="F360" s="1089"/>
      <c r="G360" s="1089"/>
      <c r="H360" s="1089"/>
      <c r="I360" s="1337"/>
      <c r="J360" s="1089"/>
      <c r="K360" s="1089"/>
      <c r="L360" s="1308"/>
      <c r="M360" s="1089"/>
      <c r="N360" s="1309"/>
      <c r="O360" s="1309"/>
      <c r="P360" s="1310"/>
      <c r="Q360" s="1310"/>
      <c r="R360" s="1309"/>
      <c r="S360" s="1089"/>
      <c r="T360" s="1304"/>
      <c r="U360" s="1309"/>
      <c r="V360" s="1310"/>
      <c r="W360" s="1310"/>
      <c r="X360" s="1310"/>
      <c r="Y360" s="1310"/>
      <c r="Z360" s="1311"/>
      <c r="AA360" s="1312"/>
      <c r="AB360" s="1312"/>
      <c r="AC360" s="1088"/>
      <c r="AD360" s="1088"/>
      <c r="AE360" s="1088"/>
      <c r="AF360" s="1089"/>
      <c r="AG360" s="1090"/>
      <c r="AH360" s="1090"/>
      <c r="AI360" s="1090"/>
    </row>
    <row r="361" ht="15.75" customHeight="1">
      <c r="A361" s="1089"/>
      <c r="B361" s="1089"/>
      <c r="C361" s="1304"/>
      <c r="D361" s="1304"/>
      <c r="E361" s="1304"/>
      <c r="F361" s="1089"/>
      <c r="G361" s="1089"/>
      <c r="H361" s="1089"/>
      <c r="I361" s="1337"/>
      <c r="J361" s="1089"/>
      <c r="K361" s="1089"/>
      <c r="L361" s="1308"/>
      <c r="M361" s="1089"/>
      <c r="N361" s="1309"/>
      <c r="O361" s="1309"/>
      <c r="P361" s="1310"/>
      <c r="Q361" s="1310"/>
      <c r="R361" s="1309"/>
      <c r="S361" s="1089"/>
      <c r="T361" s="1304"/>
      <c r="U361" s="1309"/>
      <c r="V361" s="1310"/>
      <c r="W361" s="1310"/>
      <c r="X361" s="1310"/>
      <c r="Y361" s="1310"/>
      <c r="Z361" s="1311"/>
      <c r="AA361" s="1312"/>
      <c r="AB361" s="1312"/>
      <c r="AC361" s="1088"/>
      <c r="AD361" s="1088"/>
      <c r="AE361" s="1088"/>
      <c r="AF361" s="1089"/>
      <c r="AG361" s="1090"/>
      <c r="AH361" s="1090"/>
      <c r="AI361" s="1090"/>
    </row>
    <row r="362" ht="15.75" customHeight="1">
      <c r="A362" s="1089"/>
      <c r="B362" s="1089"/>
      <c r="C362" s="1304"/>
      <c r="D362" s="1304"/>
      <c r="E362" s="1304"/>
      <c r="F362" s="1089"/>
      <c r="G362" s="1089"/>
      <c r="H362" s="1089"/>
      <c r="I362" s="1337"/>
      <c r="J362" s="1089"/>
      <c r="K362" s="1089"/>
      <c r="L362" s="1308"/>
      <c r="M362" s="1089"/>
      <c r="N362" s="1309"/>
      <c r="O362" s="1309"/>
      <c r="P362" s="1310"/>
      <c r="Q362" s="1310"/>
      <c r="R362" s="1309"/>
      <c r="S362" s="1089"/>
      <c r="T362" s="1304"/>
      <c r="U362" s="1309"/>
      <c r="V362" s="1310"/>
      <c r="W362" s="1310"/>
      <c r="X362" s="1310"/>
      <c r="Y362" s="1310"/>
      <c r="Z362" s="1311"/>
      <c r="AA362" s="1312"/>
      <c r="AB362" s="1312"/>
      <c r="AC362" s="1088"/>
      <c r="AD362" s="1088"/>
      <c r="AE362" s="1088"/>
      <c r="AF362" s="1089"/>
      <c r="AG362" s="1090"/>
      <c r="AH362" s="1090"/>
      <c r="AI362" s="1090"/>
    </row>
    <row r="363" ht="15.75" customHeight="1">
      <c r="A363" s="1089"/>
      <c r="B363" s="1089"/>
      <c r="C363" s="1304"/>
      <c r="D363" s="1304"/>
      <c r="E363" s="1304"/>
      <c r="F363" s="1089"/>
      <c r="G363" s="1089"/>
      <c r="H363" s="1089"/>
      <c r="I363" s="1337"/>
      <c r="J363" s="1089"/>
      <c r="K363" s="1089"/>
      <c r="L363" s="1308"/>
      <c r="M363" s="1089"/>
      <c r="N363" s="1309"/>
      <c r="O363" s="1309"/>
      <c r="P363" s="1310"/>
      <c r="Q363" s="1310"/>
      <c r="R363" s="1309"/>
      <c r="S363" s="1089"/>
      <c r="T363" s="1304"/>
      <c r="U363" s="1309"/>
      <c r="V363" s="1310"/>
      <c r="W363" s="1310"/>
      <c r="X363" s="1310"/>
      <c r="Y363" s="1310"/>
      <c r="Z363" s="1311"/>
      <c r="AA363" s="1312"/>
      <c r="AB363" s="1312"/>
      <c r="AC363" s="1088"/>
      <c r="AD363" s="1088"/>
      <c r="AE363" s="1088"/>
      <c r="AF363" s="1089"/>
      <c r="AG363" s="1090"/>
      <c r="AH363" s="1090"/>
      <c r="AI363" s="1090"/>
    </row>
    <row r="364" ht="15.75" customHeight="1">
      <c r="A364" s="1089"/>
      <c r="B364" s="1089"/>
      <c r="C364" s="1304"/>
      <c r="D364" s="1304"/>
      <c r="E364" s="1304"/>
      <c r="F364" s="1089"/>
      <c r="G364" s="1089"/>
      <c r="H364" s="1089"/>
      <c r="I364" s="1337"/>
      <c r="J364" s="1089"/>
      <c r="K364" s="1089"/>
      <c r="L364" s="1308"/>
      <c r="M364" s="1089"/>
      <c r="N364" s="1309"/>
      <c r="O364" s="1309"/>
      <c r="P364" s="1310"/>
      <c r="Q364" s="1310"/>
      <c r="R364" s="1309"/>
      <c r="S364" s="1089"/>
      <c r="T364" s="1304"/>
      <c r="U364" s="1309"/>
      <c r="V364" s="1310"/>
      <c r="W364" s="1310"/>
      <c r="X364" s="1310"/>
      <c r="Y364" s="1310"/>
      <c r="Z364" s="1311"/>
      <c r="AA364" s="1312"/>
      <c r="AB364" s="1312"/>
      <c r="AC364" s="1088"/>
      <c r="AD364" s="1088"/>
      <c r="AE364" s="1088"/>
      <c r="AF364" s="1089"/>
      <c r="AG364" s="1090"/>
      <c r="AH364" s="1090"/>
      <c r="AI364" s="1090"/>
    </row>
    <row r="365" ht="15.75" customHeight="1">
      <c r="A365" s="1089"/>
      <c r="B365" s="1089"/>
      <c r="C365" s="1304"/>
      <c r="D365" s="1304"/>
      <c r="E365" s="1304"/>
      <c r="F365" s="1089"/>
      <c r="G365" s="1089"/>
      <c r="H365" s="1089"/>
      <c r="I365" s="1337"/>
      <c r="J365" s="1089"/>
      <c r="K365" s="1089"/>
      <c r="L365" s="1308"/>
      <c r="M365" s="1089"/>
      <c r="N365" s="1309"/>
      <c r="O365" s="1309"/>
      <c r="P365" s="1310"/>
      <c r="Q365" s="1310"/>
      <c r="R365" s="1309"/>
      <c r="S365" s="1089"/>
      <c r="T365" s="1304"/>
      <c r="U365" s="1309"/>
      <c r="V365" s="1310"/>
      <c r="W365" s="1310"/>
      <c r="X365" s="1310"/>
      <c r="Y365" s="1310"/>
      <c r="Z365" s="1311"/>
      <c r="AA365" s="1312"/>
      <c r="AB365" s="1312"/>
      <c r="AC365" s="1088"/>
      <c r="AD365" s="1088"/>
      <c r="AE365" s="1088"/>
      <c r="AF365" s="1089"/>
      <c r="AG365" s="1090"/>
      <c r="AH365" s="1090"/>
      <c r="AI365" s="1090"/>
    </row>
    <row r="366" ht="15.75" customHeight="1">
      <c r="A366" s="1089"/>
      <c r="B366" s="1089"/>
      <c r="C366" s="1304"/>
      <c r="D366" s="1304"/>
      <c r="E366" s="1304"/>
      <c r="F366" s="1089"/>
      <c r="G366" s="1089"/>
      <c r="H366" s="1089"/>
      <c r="I366" s="1337"/>
      <c r="J366" s="1089"/>
      <c r="K366" s="1089"/>
      <c r="L366" s="1308"/>
      <c r="M366" s="1089"/>
      <c r="N366" s="1309"/>
      <c r="O366" s="1309"/>
      <c r="P366" s="1310"/>
      <c r="Q366" s="1310"/>
      <c r="R366" s="1309"/>
      <c r="S366" s="1089"/>
      <c r="T366" s="1304"/>
      <c r="U366" s="1309"/>
      <c r="V366" s="1310"/>
      <c r="W366" s="1310"/>
      <c r="X366" s="1310"/>
      <c r="Y366" s="1310"/>
      <c r="Z366" s="1311"/>
      <c r="AA366" s="1312"/>
      <c r="AB366" s="1312"/>
      <c r="AC366" s="1088"/>
      <c r="AD366" s="1088"/>
      <c r="AE366" s="1088"/>
      <c r="AF366" s="1089"/>
      <c r="AG366" s="1090"/>
      <c r="AH366" s="1090"/>
      <c r="AI366" s="1090"/>
    </row>
    <row r="367" ht="15.75" customHeight="1">
      <c r="A367" s="1089"/>
      <c r="B367" s="1089"/>
      <c r="C367" s="1304"/>
      <c r="D367" s="1304"/>
      <c r="E367" s="1304"/>
      <c r="F367" s="1089"/>
      <c r="G367" s="1089"/>
      <c r="H367" s="1089"/>
      <c r="I367" s="1337"/>
      <c r="J367" s="1089"/>
      <c r="K367" s="1089"/>
      <c r="L367" s="1308"/>
      <c r="M367" s="1089"/>
      <c r="N367" s="1309"/>
      <c r="O367" s="1309"/>
      <c r="P367" s="1310"/>
      <c r="Q367" s="1310"/>
      <c r="R367" s="1309"/>
      <c r="S367" s="1089"/>
      <c r="T367" s="1304"/>
      <c r="U367" s="1309"/>
      <c r="V367" s="1310"/>
      <c r="W367" s="1310"/>
      <c r="X367" s="1310"/>
      <c r="Y367" s="1310"/>
      <c r="Z367" s="1311"/>
      <c r="AA367" s="1312"/>
      <c r="AB367" s="1312"/>
      <c r="AC367" s="1088"/>
      <c r="AD367" s="1088"/>
      <c r="AE367" s="1088"/>
      <c r="AF367" s="1089"/>
      <c r="AG367" s="1090"/>
      <c r="AH367" s="1090"/>
      <c r="AI367" s="1090"/>
    </row>
    <row r="368" ht="15.75" customHeight="1">
      <c r="A368" s="1089"/>
      <c r="B368" s="1089"/>
      <c r="C368" s="1304"/>
      <c r="D368" s="1304"/>
      <c r="E368" s="1304"/>
      <c r="F368" s="1089"/>
      <c r="G368" s="1089"/>
      <c r="H368" s="1089"/>
      <c r="I368" s="1337"/>
      <c r="J368" s="1089"/>
      <c r="K368" s="1089"/>
      <c r="L368" s="1308"/>
      <c r="M368" s="1089"/>
      <c r="N368" s="1309"/>
      <c r="O368" s="1309"/>
      <c r="P368" s="1310"/>
      <c r="Q368" s="1310"/>
      <c r="R368" s="1309"/>
      <c r="S368" s="1089"/>
      <c r="T368" s="1304"/>
      <c r="U368" s="1309"/>
      <c r="V368" s="1310"/>
      <c r="W368" s="1310"/>
      <c r="X368" s="1310"/>
      <c r="Y368" s="1310"/>
      <c r="Z368" s="1311"/>
      <c r="AA368" s="1312"/>
      <c r="AB368" s="1312"/>
      <c r="AC368" s="1088"/>
      <c r="AD368" s="1088"/>
      <c r="AE368" s="1088"/>
      <c r="AF368" s="1089"/>
      <c r="AG368" s="1090"/>
      <c r="AH368" s="1090"/>
      <c r="AI368" s="1090"/>
    </row>
    <row r="369" ht="15.75" customHeight="1">
      <c r="A369" s="1089"/>
      <c r="B369" s="1089"/>
      <c r="C369" s="1304"/>
      <c r="D369" s="1304"/>
      <c r="E369" s="1304"/>
      <c r="F369" s="1089"/>
      <c r="G369" s="1089"/>
      <c r="H369" s="1089"/>
      <c r="I369" s="1337"/>
      <c r="J369" s="1089"/>
      <c r="K369" s="1089"/>
      <c r="L369" s="1308"/>
      <c r="M369" s="1089"/>
      <c r="N369" s="1309"/>
      <c r="O369" s="1309"/>
      <c r="P369" s="1310"/>
      <c r="Q369" s="1310"/>
      <c r="R369" s="1309"/>
      <c r="S369" s="1089"/>
      <c r="T369" s="1304"/>
      <c r="U369" s="1309"/>
      <c r="V369" s="1310"/>
      <c r="W369" s="1310"/>
      <c r="X369" s="1310"/>
      <c r="Y369" s="1310"/>
      <c r="Z369" s="1311"/>
      <c r="AA369" s="1312"/>
      <c r="AB369" s="1312"/>
      <c r="AC369" s="1088"/>
      <c r="AD369" s="1088"/>
      <c r="AE369" s="1088"/>
      <c r="AF369" s="1089"/>
      <c r="AG369" s="1090"/>
      <c r="AH369" s="1090"/>
      <c r="AI369" s="1090"/>
    </row>
    <row r="370" ht="15.75" customHeight="1">
      <c r="A370" s="1089"/>
      <c r="B370" s="1089"/>
      <c r="C370" s="1304"/>
      <c r="D370" s="1304"/>
      <c r="E370" s="1304"/>
      <c r="F370" s="1089"/>
      <c r="G370" s="1089"/>
      <c r="H370" s="1089"/>
      <c r="I370" s="1337"/>
      <c r="J370" s="1089"/>
      <c r="K370" s="1089"/>
      <c r="L370" s="1308"/>
      <c r="M370" s="1089"/>
      <c r="N370" s="1309"/>
      <c r="O370" s="1309"/>
      <c r="P370" s="1310"/>
      <c r="Q370" s="1310"/>
      <c r="R370" s="1309"/>
      <c r="S370" s="1089"/>
      <c r="T370" s="1304"/>
      <c r="U370" s="1309"/>
      <c r="V370" s="1310"/>
      <c r="W370" s="1310"/>
      <c r="X370" s="1310"/>
      <c r="Y370" s="1310"/>
      <c r="Z370" s="1311"/>
      <c r="AA370" s="1312"/>
      <c r="AB370" s="1312"/>
      <c r="AC370" s="1088"/>
      <c r="AD370" s="1088"/>
      <c r="AE370" s="1088"/>
      <c r="AF370" s="1089"/>
      <c r="AG370" s="1090"/>
      <c r="AH370" s="1090"/>
      <c r="AI370" s="1090"/>
    </row>
    <row r="371" ht="15.75" customHeight="1">
      <c r="A371" s="1089"/>
      <c r="B371" s="1089"/>
      <c r="C371" s="1304"/>
      <c r="D371" s="1304"/>
      <c r="E371" s="1304"/>
      <c r="F371" s="1089"/>
      <c r="G371" s="1089"/>
      <c r="H371" s="1089"/>
      <c r="I371" s="1337"/>
      <c r="J371" s="1089"/>
      <c r="K371" s="1089"/>
      <c r="L371" s="1308"/>
      <c r="M371" s="1089"/>
      <c r="N371" s="1309"/>
      <c r="O371" s="1309"/>
      <c r="P371" s="1310"/>
      <c r="Q371" s="1310"/>
      <c r="R371" s="1309"/>
      <c r="S371" s="1089"/>
      <c r="T371" s="1304"/>
      <c r="U371" s="1309"/>
      <c r="V371" s="1310"/>
      <c r="W371" s="1310"/>
      <c r="X371" s="1310"/>
      <c r="Y371" s="1310"/>
      <c r="Z371" s="1311"/>
      <c r="AA371" s="1312"/>
      <c r="AB371" s="1312"/>
      <c r="AC371" s="1088"/>
      <c r="AD371" s="1088"/>
      <c r="AE371" s="1088"/>
      <c r="AF371" s="1089"/>
      <c r="AG371" s="1090"/>
      <c r="AH371" s="1090"/>
      <c r="AI371" s="1090"/>
    </row>
    <row r="372" ht="15.75" customHeight="1">
      <c r="A372" s="1089"/>
      <c r="B372" s="1089"/>
      <c r="C372" s="1304"/>
      <c r="D372" s="1304"/>
      <c r="E372" s="1304"/>
      <c r="F372" s="1089"/>
      <c r="G372" s="1089"/>
      <c r="H372" s="1089"/>
      <c r="I372" s="1337"/>
      <c r="J372" s="1089"/>
      <c r="K372" s="1089"/>
      <c r="L372" s="1308"/>
      <c r="M372" s="1089"/>
      <c r="N372" s="1309"/>
      <c r="O372" s="1309"/>
      <c r="P372" s="1310"/>
      <c r="Q372" s="1310"/>
      <c r="R372" s="1309"/>
      <c r="S372" s="1089"/>
      <c r="T372" s="1304"/>
      <c r="U372" s="1309"/>
      <c r="V372" s="1310"/>
      <c r="W372" s="1310"/>
      <c r="X372" s="1310"/>
      <c r="Y372" s="1310"/>
      <c r="Z372" s="1311"/>
      <c r="AA372" s="1312"/>
      <c r="AB372" s="1312"/>
      <c r="AC372" s="1088"/>
      <c r="AD372" s="1088"/>
      <c r="AE372" s="1088"/>
      <c r="AF372" s="1089"/>
      <c r="AG372" s="1090"/>
      <c r="AH372" s="1090"/>
      <c r="AI372" s="1090"/>
    </row>
    <row r="373" ht="15.75" customHeight="1">
      <c r="A373" s="1089"/>
      <c r="B373" s="1089"/>
      <c r="C373" s="1304"/>
      <c r="D373" s="1304"/>
      <c r="E373" s="1304"/>
      <c r="F373" s="1089"/>
      <c r="G373" s="1089"/>
      <c r="H373" s="1089"/>
      <c r="I373" s="1337"/>
      <c r="J373" s="1089"/>
      <c r="K373" s="1089"/>
      <c r="L373" s="1308"/>
      <c r="M373" s="1089"/>
      <c r="N373" s="1309"/>
      <c r="O373" s="1309"/>
      <c r="P373" s="1310"/>
      <c r="Q373" s="1310"/>
      <c r="R373" s="1309"/>
      <c r="S373" s="1089"/>
      <c r="T373" s="1304"/>
      <c r="U373" s="1309"/>
      <c r="V373" s="1310"/>
      <c r="W373" s="1310"/>
      <c r="X373" s="1310"/>
      <c r="Y373" s="1310"/>
      <c r="Z373" s="1311"/>
      <c r="AA373" s="1312"/>
      <c r="AB373" s="1312"/>
      <c r="AC373" s="1088"/>
      <c r="AD373" s="1088"/>
      <c r="AE373" s="1088"/>
      <c r="AF373" s="1089"/>
      <c r="AG373" s="1090"/>
      <c r="AH373" s="1090"/>
      <c r="AI373" s="1090"/>
    </row>
    <row r="374" ht="15.75" customHeight="1">
      <c r="A374" s="1089"/>
      <c r="B374" s="1089"/>
      <c r="C374" s="1304"/>
      <c r="D374" s="1304"/>
      <c r="E374" s="1304"/>
      <c r="F374" s="1089"/>
      <c r="G374" s="1089"/>
      <c r="H374" s="1089"/>
      <c r="I374" s="1337"/>
      <c r="J374" s="1089"/>
      <c r="K374" s="1089"/>
      <c r="L374" s="1308"/>
      <c r="M374" s="1089"/>
      <c r="N374" s="1309"/>
      <c r="O374" s="1309"/>
      <c r="P374" s="1310"/>
      <c r="Q374" s="1310"/>
      <c r="R374" s="1309"/>
      <c r="S374" s="1089"/>
      <c r="T374" s="1304"/>
      <c r="U374" s="1309"/>
      <c r="V374" s="1310"/>
      <c r="W374" s="1310"/>
      <c r="X374" s="1310"/>
      <c r="Y374" s="1310"/>
      <c r="Z374" s="1311"/>
      <c r="AA374" s="1312"/>
      <c r="AB374" s="1312"/>
      <c r="AC374" s="1088"/>
      <c r="AD374" s="1088"/>
      <c r="AE374" s="1088"/>
      <c r="AF374" s="1089"/>
      <c r="AG374" s="1090"/>
      <c r="AH374" s="1090"/>
      <c r="AI374" s="1090"/>
    </row>
    <row r="375" ht="15.75" customHeight="1">
      <c r="A375" s="1089"/>
      <c r="B375" s="1089"/>
      <c r="C375" s="1304"/>
      <c r="D375" s="1304"/>
      <c r="E375" s="1304"/>
      <c r="F375" s="1089"/>
      <c r="G375" s="1089"/>
      <c r="H375" s="1089"/>
      <c r="I375" s="1337"/>
      <c r="J375" s="1089"/>
      <c r="K375" s="1089"/>
      <c r="L375" s="1308"/>
      <c r="M375" s="1089"/>
      <c r="N375" s="1309"/>
      <c r="O375" s="1309"/>
      <c r="P375" s="1310"/>
      <c r="Q375" s="1310"/>
      <c r="R375" s="1309"/>
      <c r="S375" s="1089"/>
      <c r="T375" s="1304"/>
      <c r="U375" s="1309"/>
      <c r="V375" s="1310"/>
      <c r="W375" s="1310"/>
      <c r="X375" s="1310"/>
      <c r="Y375" s="1310"/>
      <c r="Z375" s="1311"/>
      <c r="AA375" s="1312"/>
      <c r="AB375" s="1312"/>
      <c r="AC375" s="1088"/>
      <c r="AD375" s="1088"/>
      <c r="AE375" s="1088"/>
      <c r="AF375" s="1089"/>
      <c r="AG375" s="1090"/>
      <c r="AH375" s="1090"/>
      <c r="AI375" s="1090"/>
    </row>
    <row r="376" ht="15.75" customHeight="1">
      <c r="A376" s="1089"/>
      <c r="B376" s="1089"/>
      <c r="C376" s="1304"/>
      <c r="D376" s="1304"/>
      <c r="E376" s="1304"/>
      <c r="F376" s="1089"/>
      <c r="G376" s="1089"/>
      <c r="H376" s="1089"/>
      <c r="I376" s="1337"/>
      <c r="J376" s="1089"/>
      <c r="K376" s="1089"/>
      <c r="L376" s="1308"/>
      <c r="M376" s="1089"/>
      <c r="N376" s="1309"/>
      <c r="O376" s="1309"/>
      <c r="P376" s="1310"/>
      <c r="Q376" s="1310"/>
      <c r="R376" s="1309"/>
      <c r="S376" s="1089"/>
      <c r="T376" s="1304"/>
      <c r="U376" s="1309"/>
      <c r="V376" s="1310"/>
      <c r="W376" s="1310"/>
      <c r="X376" s="1310"/>
      <c r="Y376" s="1310"/>
      <c r="Z376" s="1311"/>
      <c r="AA376" s="1312"/>
      <c r="AB376" s="1312"/>
      <c r="AC376" s="1088"/>
      <c r="AD376" s="1088"/>
      <c r="AE376" s="1088"/>
      <c r="AF376" s="1089"/>
      <c r="AG376" s="1090"/>
      <c r="AH376" s="1090"/>
      <c r="AI376" s="1090"/>
    </row>
    <row r="377" ht="15.75" customHeight="1">
      <c r="A377" s="1089"/>
      <c r="B377" s="1089"/>
      <c r="C377" s="1304"/>
      <c r="D377" s="1304"/>
      <c r="E377" s="1304"/>
      <c r="F377" s="1089"/>
      <c r="G377" s="1089"/>
      <c r="H377" s="1089"/>
      <c r="I377" s="1337"/>
      <c r="J377" s="1089"/>
      <c r="K377" s="1089"/>
      <c r="L377" s="1308"/>
      <c r="M377" s="1089"/>
      <c r="N377" s="1309"/>
      <c r="O377" s="1309"/>
      <c r="P377" s="1310"/>
      <c r="Q377" s="1310"/>
      <c r="R377" s="1309"/>
      <c r="S377" s="1089"/>
      <c r="T377" s="1304"/>
      <c r="U377" s="1309"/>
      <c r="V377" s="1310"/>
      <c r="W377" s="1310"/>
      <c r="X377" s="1310"/>
      <c r="Y377" s="1310"/>
      <c r="Z377" s="1311"/>
      <c r="AA377" s="1312"/>
      <c r="AB377" s="1312"/>
      <c r="AC377" s="1088"/>
      <c r="AD377" s="1088"/>
      <c r="AE377" s="1088"/>
      <c r="AF377" s="1089"/>
      <c r="AG377" s="1090"/>
      <c r="AH377" s="1090"/>
      <c r="AI377" s="1090"/>
    </row>
    <row r="378" ht="15.75" customHeight="1">
      <c r="A378" s="1089"/>
      <c r="B378" s="1089"/>
      <c r="C378" s="1304"/>
      <c r="D378" s="1304"/>
      <c r="E378" s="1304"/>
      <c r="F378" s="1089"/>
      <c r="G378" s="1089"/>
      <c r="H378" s="1089"/>
      <c r="I378" s="1337"/>
      <c r="J378" s="1089"/>
      <c r="K378" s="1089"/>
      <c r="L378" s="1308"/>
      <c r="M378" s="1089"/>
      <c r="N378" s="1309"/>
      <c r="O378" s="1309"/>
      <c r="P378" s="1310"/>
      <c r="Q378" s="1310"/>
      <c r="R378" s="1309"/>
      <c r="S378" s="1089"/>
      <c r="T378" s="1304"/>
      <c r="U378" s="1309"/>
      <c r="V378" s="1310"/>
      <c r="W378" s="1310"/>
      <c r="X378" s="1310"/>
      <c r="Y378" s="1310"/>
      <c r="Z378" s="1311"/>
      <c r="AA378" s="1312"/>
      <c r="AB378" s="1312"/>
      <c r="AC378" s="1088"/>
      <c r="AD378" s="1088"/>
      <c r="AE378" s="1088"/>
      <c r="AF378" s="1089"/>
      <c r="AG378" s="1090"/>
      <c r="AH378" s="1090"/>
      <c r="AI378" s="1090"/>
    </row>
    <row r="379" ht="15.75" customHeight="1">
      <c r="A379" s="1089"/>
      <c r="B379" s="1089"/>
      <c r="C379" s="1304"/>
      <c r="D379" s="1304"/>
      <c r="E379" s="1304"/>
      <c r="F379" s="1089"/>
      <c r="G379" s="1089"/>
      <c r="H379" s="1089"/>
      <c r="I379" s="1337"/>
      <c r="J379" s="1089"/>
      <c r="K379" s="1089"/>
      <c r="L379" s="1308"/>
      <c r="M379" s="1089"/>
      <c r="N379" s="1309"/>
      <c r="O379" s="1309"/>
      <c r="P379" s="1310"/>
      <c r="Q379" s="1310"/>
      <c r="R379" s="1309"/>
      <c r="S379" s="1089"/>
      <c r="T379" s="1304"/>
      <c r="U379" s="1309"/>
      <c r="V379" s="1310"/>
      <c r="W379" s="1310"/>
      <c r="X379" s="1310"/>
      <c r="Y379" s="1310"/>
      <c r="Z379" s="1311"/>
      <c r="AA379" s="1312"/>
      <c r="AB379" s="1312"/>
      <c r="AC379" s="1088"/>
      <c r="AD379" s="1088"/>
      <c r="AE379" s="1088"/>
      <c r="AF379" s="1089"/>
      <c r="AG379" s="1090"/>
      <c r="AH379" s="1090"/>
      <c r="AI379" s="1090"/>
    </row>
    <row r="380" ht="15.75" customHeight="1">
      <c r="A380" s="1089"/>
      <c r="B380" s="1089"/>
      <c r="C380" s="1304"/>
      <c r="D380" s="1304"/>
      <c r="E380" s="1304"/>
      <c r="F380" s="1089"/>
      <c r="G380" s="1089"/>
      <c r="H380" s="1089"/>
      <c r="I380" s="1337"/>
      <c r="J380" s="1089"/>
      <c r="K380" s="1089"/>
      <c r="L380" s="1308"/>
      <c r="M380" s="1089"/>
      <c r="N380" s="1309"/>
      <c r="O380" s="1309"/>
      <c r="P380" s="1310"/>
      <c r="Q380" s="1310"/>
      <c r="R380" s="1309"/>
      <c r="S380" s="1089"/>
      <c r="T380" s="1304"/>
      <c r="U380" s="1309"/>
      <c r="V380" s="1310"/>
      <c r="W380" s="1310"/>
      <c r="X380" s="1310"/>
      <c r="Y380" s="1310"/>
      <c r="Z380" s="1311"/>
      <c r="AA380" s="1312"/>
      <c r="AB380" s="1312"/>
      <c r="AC380" s="1088"/>
      <c r="AD380" s="1088"/>
      <c r="AE380" s="1088"/>
      <c r="AF380" s="1089"/>
      <c r="AG380" s="1090"/>
      <c r="AH380" s="1090"/>
      <c r="AI380" s="1090"/>
    </row>
    <row r="381" ht="15.75" customHeight="1">
      <c r="A381" s="1089"/>
      <c r="B381" s="1089"/>
      <c r="C381" s="1304"/>
      <c r="D381" s="1304"/>
      <c r="E381" s="1304"/>
      <c r="F381" s="1089"/>
      <c r="G381" s="1089"/>
      <c r="H381" s="1089"/>
      <c r="I381" s="1337"/>
      <c r="J381" s="1089"/>
      <c r="K381" s="1089"/>
      <c r="L381" s="1308"/>
      <c r="M381" s="1089"/>
      <c r="N381" s="1309"/>
      <c r="O381" s="1309"/>
      <c r="P381" s="1310"/>
      <c r="Q381" s="1310"/>
      <c r="R381" s="1309"/>
      <c r="S381" s="1089"/>
      <c r="T381" s="1304"/>
      <c r="U381" s="1309"/>
      <c r="V381" s="1310"/>
      <c r="W381" s="1310"/>
      <c r="X381" s="1310"/>
      <c r="Y381" s="1310"/>
      <c r="Z381" s="1311"/>
      <c r="AA381" s="1312"/>
      <c r="AB381" s="1312"/>
      <c r="AC381" s="1088"/>
      <c r="AD381" s="1088"/>
      <c r="AE381" s="1088"/>
      <c r="AF381" s="1089"/>
      <c r="AG381" s="1090"/>
      <c r="AH381" s="1090"/>
      <c r="AI381" s="1090"/>
    </row>
    <row r="382" ht="15.75" customHeight="1">
      <c r="A382" s="1089"/>
      <c r="B382" s="1089"/>
      <c r="C382" s="1304"/>
      <c r="D382" s="1304"/>
      <c r="E382" s="1304"/>
      <c r="F382" s="1089"/>
      <c r="G382" s="1089"/>
      <c r="H382" s="1089"/>
      <c r="I382" s="1337"/>
      <c r="J382" s="1089"/>
      <c r="K382" s="1089"/>
      <c r="L382" s="1308"/>
      <c r="M382" s="1089"/>
      <c r="N382" s="1309"/>
      <c r="O382" s="1309"/>
      <c r="P382" s="1310"/>
      <c r="Q382" s="1310"/>
      <c r="R382" s="1309"/>
      <c r="S382" s="1089"/>
      <c r="T382" s="1304"/>
      <c r="U382" s="1309"/>
      <c r="V382" s="1310"/>
      <c r="W382" s="1310"/>
      <c r="X382" s="1310"/>
      <c r="Y382" s="1310"/>
      <c r="Z382" s="1311"/>
      <c r="AA382" s="1312"/>
      <c r="AB382" s="1312"/>
      <c r="AC382" s="1088"/>
      <c r="AD382" s="1088"/>
      <c r="AE382" s="1088"/>
      <c r="AF382" s="1089"/>
      <c r="AG382" s="1090"/>
      <c r="AH382" s="1090"/>
      <c r="AI382" s="1090"/>
    </row>
    <row r="383" ht="15.75" customHeight="1">
      <c r="A383" s="1089"/>
      <c r="B383" s="1089"/>
      <c r="C383" s="1304"/>
      <c r="D383" s="1304"/>
      <c r="E383" s="1304"/>
      <c r="F383" s="1089"/>
      <c r="G383" s="1089"/>
      <c r="H383" s="1089"/>
      <c r="I383" s="1337"/>
      <c r="J383" s="1089"/>
      <c r="K383" s="1089"/>
      <c r="L383" s="1308"/>
      <c r="M383" s="1089"/>
      <c r="N383" s="1309"/>
      <c r="O383" s="1309"/>
      <c r="P383" s="1310"/>
      <c r="Q383" s="1310"/>
      <c r="R383" s="1309"/>
      <c r="S383" s="1089"/>
      <c r="T383" s="1304"/>
      <c r="U383" s="1309"/>
      <c r="V383" s="1310"/>
      <c r="W383" s="1310"/>
      <c r="X383" s="1310"/>
      <c r="Y383" s="1310"/>
      <c r="Z383" s="1311"/>
      <c r="AA383" s="1312"/>
      <c r="AB383" s="1312"/>
      <c r="AC383" s="1088"/>
      <c r="AD383" s="1088"/>
      <c r="AE383" s="1088"/>
      <c r="AF383" s="1089"/>
      <c r="AG383" s="1090"/>
      <c r="AH383" s="1090"/>
      <c r="AI383" s="1090"/>
    </row>
    <row r="384" ht="15.75" customHeight="1">
      <c r="A384" s="1089"/>
      <c r="B384" s="1089"/>
      <c r="C384" s="1304"/>
      <c r="D384" s="1304"/>
      <c r="E384" s="1304"/>
      <c r="F384" s="1089"/>
      <c r="G384" s="1089"/>
      <c r="H384" s="1089"/>
      <c r="I384" s="1337"/>
      <c r="J384" s="1089"/>
      <c r="K384" s="1089"/>
      <c r="L384" s="1308"/>
      <c r="M384" s="1089"/>
      <c r="N384" s="1309"/>
      <c r="O384" s="1309"/>
      <c r="P384" s="1310"/>
      <c r="Q384" s="1310"/>
      <c r="R384" s="1309"/>
      <c r="S384" s="1089"/>
      <c r="T384" s="1304"/>
      <c r="U384" s="1309"/>
      <c r="V384" s="1310"/>
      <c r="W384" s="1310"/>
      <c r="X384" s="1310"/>
      <c r="Y384" s="1310"/>
      <c r="Z384" s="1311"/>
      <c r="AA384" s="1312"/>
      <c r="AB384" s="1312"/>
      <c r="AC384" s="1088"/>
      <c r="AD384" s="1088"/>
      <c r="AE384" s="1088"/>
      <c r="AF384" s="1089"/>
      <c r="AG384" s="1090"/>
      <c r="AH384" s="1090"/>
      <c r="AI384" s="1090"/>
    </row>
    <row r="385" ht="15.75" customHeight="1">
      <c r="A385" s="1089"/>
      <c r="B385" s="1089"/>
      <c r="C385" s="1304"/>
      <c r="D385" s="1304"/>
      <c r="E385" s="1304"/>
      <c r="F385" s="1089"/>
      <c r="G385" s="1089"/>
      <c r="H385" s="1089"/>
      <c r="I385" s="1337"/>
      <c r="J385" s="1089"/>
      <c r="K385" s="1089"/>
      <c r="L385" s="1308"/>
      <c r="M385" s="1089"/>
      <c r="N385" s="1309"/>
      <c r="O385" s="1309"/>
      <c r="P385" s="1310"/>
      <c r="Q385" s="1310"/>
      <c r="R385" s="1309"/>
      <c r="S385" s="1089"/>
      <c r="T385" s="1304"/>
      <c r="U385" s="1309"/>
      <c r="V385" s="1310"/>
      <c r="W385" s="1310"/>
      <c r="X385" s="1310"/>
      <c r="Y385" s="1310"/>
      <c r="Z385" s="1311"/>
      <c r="AA385" s="1312"/>
      <c r="AB385" s="1312"/>
      <c r="AC385" s="1088"/>
      <c r="AD385" s="1088"/>
      <c r="AE385" s="1088"/>
      <c r="AF385" s="1089"/>
      <c r="AG385" s="1090"/>
      <c r="AH385" s="1090"/>
      <c r="AI385" s="1090"/>
    </row>
    <row r="386" ht="15.75" customHeight="1">
      <c r="A386" s="1089"/>
      <c r="B386" s="1089"/>
      <c r="C386" s="1304"/>
      <c r="D386" s="1304"/>
      <c r="E386" s="1304"/>
      <c r="F386" s="1089"/>
      <c r="G386" s="1089"/>
      <c r="H386" s="1089"/>
      <c r="I386" s="1337"/>
      <c r="J386" s="1089"/>
      <c r="K386" s="1089"/>
      <c r="L386" s="1308"/>
      <c r="M386" s="1089"/>
      <c r="N386" s="1309"/>
      <c r="O386" s="1309"/>
      <c r="P386" s="1310"/>
      <c r="Q386" s="1310"/>
      <c r="R386" s="1309"/>
      <c r="S386" s="1089"/>
      <c r="T386" s="1304"/>
      <c r="U386" s="1309"/>
      <c r="V386" s="1310"/>
      <c r="W386" s="1310"/>
      <c r="X386" s="1310"/>
      <c r="Y386" s="1310"/>
      <c r="Z386" s="1311"/>
      <c r="AA386" s="1312"/>
      <c r="AB386" s="1312"/>
      <c r="AC386" s="1088"/>
      <c r="AD386" s="1088"/>
      <c r="AE386" s="1088"/>
      <c r="AF386" s="1089"/>
      <c r="AG386" s="1090"/>
      <c r="AH386" s="1090"/>
      <c r="AI386" s="1090"/>
    </row>
    <row r="387" ht="15.75" customHeight="1">
      <c r="A387" s="1089"/>
      <c r="B387" s="1089"/>
      <c r="C387" s="1304"/>
      <c r="D387" s="1304"/>
      <c r="E387" s="1304"/>
      <c r="F387" s="1089"/>
      <c r="G387" s="1089"/>
      <c r="H387" s="1089"/>
      <c r="I387" s="1337"/>
      <c r="J387" s="1089"/>
      <c r="K387" s="1089"/>
      <c r="L387" s="1308"/>
      <c r="M387" s="1089"/>
      <c r="N387" s="1309"/>
      <c r="O387" s="1309"/>
      <c r="P387" s="1310"/>
      <c r="Q387" s="1310"/>
      <c r="R387" s="1309"/>
      <c r="S387" s="1089"/>
      <c r="T387" s="1304"/>
      <c r="U387" s="1309"/>
      <c r="V387" s="1310"/>
      <c r="W387" s="1310"/>
      <c r="X387" s="1310"/>
      <c r="Y387" s="1310"/>
      <c r="Z387" s="1311"/>
      <c r="AA387" s="1312"/>
      <c r="AB387" s="1312"/>
      <c r="AC387" s="1088"/>
      <c r="AD387" s="1088"/>
      <c r="AE387" s="1088"/>
      <c r="AF387" s="1089"/>
      <c r="AG387" s="1090"/>
      <c r="AH387" s="1090"/>
      <c r="AI387" s="1090"/>
    </row>
    <row r="388" ht="15.75" customHeight="1">
      <c r="A388" s="1089"/>
      <c r="B388" s="1089"/>
      <c r="C388" s="1304"/>
      <c r="D388" s="1304"/>
      <c r="E388" s="1304"/>
      <c r="F388" s="1089"/>
      <c r="G388" s="1089"/>
      <c r="H388" s="1089"/>
      <c r="I388" s="1337"/>
      <c r="J388" s="1089"/>
      <c r="K388" s="1089"/>
      <c r="L388" s="1308"/>
      <c r="M388" s="1089"/>
      <c r="N388" s="1309"/>
      <c r="O388" s="1309"/>
      <c r="P388" s="1310"/>
      <c r="Q388" s="1310"/>
      <c r="R388" s="1309"/>
      <c r="S388" s="1089"/>
      <c r="T388" s="1304"/>
      <c r="U388" s="1309"/>
      <c r="V388" s="1310"/>
      <c r="W388" s="1310"/>
      <c r="X388" s="1310"/>
      <c r="Y388" s="1310"/>
      <c r="Z388" s="1311"/>
      <c r="AA388" s="1312"/>
      <c r="AB388" s="1312"/>
      <c r="AC388" s="1088"/>
      <c r="AD388" s="1088"/>
      <c r="AE388" s="1088"/>
      <c r="AF388" s="1089"/>
      <c r="AG388" s="1090"/>
      <c r="AH388" s="1090"/>
      <c r="AI388" s="1090"/>
    </row>
    <row r="389" ht="15.75" customHeight="1">
      <c r="A389" s="1089"/>
      <c r="B389" s="1089"/>
      <c r="C389" s="1304"/>
      <c r="D389" s="1304"/>
      <c r="E389" s="1304"/>
      <c r="F389" s="1089"/>
      <c r="G389" s="1089"/>
      <c r="H389" s="1089"/>
      <c r="I389" s="1337"/>
      <c r="J389" s="1089"/>
      <c r="K389" s="1089"/>
      <c r="L389" s="1308"/>
      <c r="M389" s="1089"/>
      <c r="N389" s="1309"/>
      <c r="O389" s="1309"/>
      <c r="P389" s="1310"/>
      <c r="Q389" s="1310"/>
      <c r="R389" s="1309"/>
      <c r="S389" s="1089"/>
      <c r="T389" s="1304"/>
      <c r="U389" s="1309"/>
      <c r="V389" s="1310"/>
      <c r="W389" s="1310"/>
      <c r="X389" s="1310"/>
      <c r="Y389" s="1310"/>
      <c r="Z389" s="1311"/>
      <c r="AA389" s="1312"/>
      <c r="AB389" s="1312"/>
      <c r="AC389" s="1088"/>
      <c r="AD389" s="1088"/>
      <c r="AE389" s="1088"/>
      <c r="AF389" s="1089"/>
      <c r="AG389" s="1090"/>
      <c r="AH389" s="1090"/>
      <c r="AI389" s="1090"/>
    </row>
    <row r="390" ht="15.75" customHeight="1">
      <c r="A390" s="1089"/>
      <c r="B390" s="1089"/>
      <c r="C390" s="1304"/>
      <c r="D390" s="1304"/>
      <c r="E390" s="1304"/>
      <c r="F390" s="1089"/>
      <c r="G390" s="1089"/>
      <c r="H390" s="1089"/>
      <c r="I390" s="1337"/>
      <c r="J390" s="1089"/>
      <c r="K390" s="1089"/>
      <c r="L390" s="1308"/>
      <c r="M390" s="1089"/>
      <c r="N390" s="1309"/>
      <c r="O390" s="1309"/>
      <c r="P390" s="1310"/>
      <c r="Q390" s="1310"/>
      <c r="R390" s="1309"/>
      <c r="S390" s="1089"/>
      <c r="T390" s="1304"/>
      <c r="U390" s="1309"/>
      <c r="V390" s="1310"/>
      <c r="W390" s="1310"/>
      <c r="X390" s="1310"/>
      <c r="Y390" s="1310"/>
      <c r="Z390" s="1311"/>
      <c r="AA390" s="1312"/>
      <c r="AB390" s="1312"/>
      <c r="AC390" s="1088"/>
      <c r="AD390" s="1088"/>
      <c r="AE390" s="1088"/>
      <c r="AF390" s="1089"/>
      <c r="AG390" s="1090"/>
      <c r="AH390" s="1090"/>
      <c r="AI390" s="1090"/>
    </row>
    <row r="391" ht="15.75" customHeight="1">
      <c r="A391" s="1089"/>
      <c r="B391" s="1089"/>
      <c r="C391" s="1304"/>
      <c r="D391" s="1304"/>
      <c r="E391" s="1304"/>
      <c r="F391" s="1089"/>
      <c r="G391" s="1089"/>
      <c r="H391" s="1089"/>
      <c r="I391" s="1337"/>
      <c r="J391" s="1089"/>
      <c r="K391" s="1089"/>
      <c r="L391" s="1308"/>
      <c r="M391" s="1089"/>
      <c r="N391" s="1309"/>
      <c r="O391" s="1309"/>
      <c r="P391" s="1310"/>
      <c r="Q391" s="1310"/>
      <c r="R391" s="1309"/>
      <c r="S391" s="1089"/>
      <c r="T391" s="1304"/>
      <c r="U391" s="1309"/>
      <c r="V391" s="1310"/>
      <c r="W391" s="1310"/>
      <c r="X391" s="1310"/>
      <c r="Y391" s="1310"/>
      <c r="Z391" s="1311"/>
      <c r="AA391" s="1312"/>
      <c r="AB391" s="1312"/>
      <c r="AC391" s="1088"/>
      <c r="AD391" s="1088"/>
      <c r="AE391" s="1088"/>
      <c r="AF391" s="1089"/>
      <c r="AG391" s="1090"/>
      <c r="AH391" s="1090"/>
      <c r="AI391" s="1090"/>
    </row>
    <row r="392" ht="15.75" customHeight="1">
      <c r="A392" s="1089"/>
      <c r="B392" s="1089"/>
      <c r="C392" s="1304"/>
      <c r="D392" s="1304"/>
      <c r="E392" s="1304"/>
      <c r="F392" s="1089"/>
      <c r="G392" s="1089"/>
      <c r="H392" s="1089"/>
      <c r="I392" s="1337"/>
      <c r="J392" s="1089"/>
      <c r="K392" s="1089"/>
      <c r="L392" s="1308"/>
      <c r="M392" s="1089"/>
      <c r="N392" s="1309"/>
      <c r="O392" s="1309"/>
      <c r="P392" s="1310"/>
      <c r="Q392" s="1310"/>
      <c r="R392" s="1309"/>
      <c r="S392" s="1089"/>
      <c r="T392" s="1304"/>
      <c r="U392" s="1309"/>
      <c r="V392" s="1310"/>
      <c r="W392" s="1310"/>
      <c r="X392" s="1310"/>
      <c r="Y392" s="1310"/>
      <c r="Z392" s="1311"/>
      <c r="AA392" s="1312"/>
      <c r="AB392" s="1312"/>
      <c r="AC392" s="1088"/>
      <c r="AD392" s="1088"/>
      <c r="AE392" s="1088"/>
      <c r="AF392" s="1089"/>
      <c r="AG392" s="1090"/>
      <c r="AH392" s="1090"/>
      <c r="AI392" s="1090"/>
    </row>
    <row r="393" ht="15.75" customHeight="1">
      <c r="A393" s="1089"/>
      <c r="B393" s="1089"/>
      <c r="C393" s="1304"/>
      <c r="D393" s="1304"/>
      <c r="E393" s="1304"/>
      <c r="F393" s="1089"/>
      <c r="G393" s="1089"/>
      <c r="H393" s="1089"/>
      <c r="I393" s="1337"/>
      <c r="J393" s="1089"/>
      <c r="K393" s="1089"/>
      <c r="L393" s="1308"/>
      <c r="M393" s="1089"/>
      <c r="N393" s="1309"/>
      <c r="O393" s="1309"/>
      <c r="P393" s="1310"/>
      <c r="Q393" s="1310"/>
      <c r="R393" s="1309"/>
      <c r="S393" s="1089"/>
      <c r="T393" s="1304"/>
      <c r="U393" s="1309"/>
      <c r="V393" s="1310"/>
      <c r="W393" s="1310"/>
      <c r="X393" s="1310"/>
      <c r="Y393" s="1310"/>
      <c r="Z393" s="1311"/>
      <c r="AA393" s="1312"/>
      <c r="AB393" s="1312"/>
      <c r="AC393" s="1088"/>
      <c r="AD393" s="1088"/>
      <c r="AE393" s="1088"/>
      <c r="AF393" s="1089"/>
      <c r="AG393" s="1090"/>
      <c r="AH393" s="1090"/>
      <c r="AI393" s="1090"/>
    </row>
    <row r="394" ht="15.75" customHeight="1">
      <c r="A394" s="1089"/>
      <c r="B394" s="1089"/>
      <c r="C394" s="1304"/>
      <c r="D394" s="1304"/>
      <c r="E394" s="1304"/>
      <c r="F394" s="1089"/>
      <c r="G394" s="1089"/>
      <c r="H394" s="1089"/>
      <c r="I394" s="1337"/>
      <c r="J394" s="1089"/>
      <c r="K394" s="1089"/>
      <c r="L394" s="1308"/>
      <c r="M394" s="1089"/>
      <c r="N394" s="1309"/>
      <c r="O394" s="1309"/>
      <c r="P394" s="1310"/>
      <c r="Q394" s="1310"/>
      <c r="R394" s="1309"/>
      <c r="S394" s="1089"/>
      <c r="T394" s="1304"/>
      <c r="U394" s="1309"/>
      <c r="V394" s="1310"/>
      <c r="W394" s="1310"/>
      <c r="X394" s="1310"/>
      <c r="Y394" s="1310"/>
      <c r="Z394" s="1311"/>
      <c r="AA394" s="1312"/>
      <c r="AB394" s="1312"/>
      <c r="AC394" s="1088"/>
      <c r="AD394" s="1088"/>
      <c r="AE394" s="1088"/>
      <c r="AF394" s="1089"/>
      <c r="AG394" s="1090"/>
      <c r="AH394" s="1090"/>
      <c r="AI394" s="1090"/>
    </row>
    <row r="395" ht="15.75" customHeight="1">
      <c r="A395" s="1089"/>
      <c r="B395" s="1089"/>
      <c r="C395" s="1304"/>
      <c r="D395" s="1304"/>
      <c r="E395" s="1304"/>
      <c r="F395" s="1089"/>
      <c r="G395" s="1089"/>
      <c r="H395" s="1089"/>
      <c r="I395" s="1337"/>
      <c r="J395" s="1089"/>
      <c r="K395" s="1089"/>
      <c r="L395" s="1308"/>
      <c r="M395" s="1089"/>
      <c r="N395" s="1309"/>
      <c r="O395" s="1309"/>
      <c r="P395" s="1310"/>
      <c r="Q395" s="1310"/>
      <c r="R395" s="1309"/>
      <c r="S395" s="1089"/>
      <c r="T395" s="1304"/>
      <c r="U395" s="1309"/>
      <c r="V395" s="1310"/>
      <c r="W395" s="1310"/>
      <c r="X395" s="1310"/>
      <c r="Y395" s="1310"/>
      <c r="Z395" s="1311"/>
      <c r="AA395" s="1312"/>
      <c r="AB395" s="1312"/>
      <c r="AC395" s="1088"/>
      <c r="AD395" s="1088"/>
      <c r="AE395" s="1088"/>
      <c r="AF395" s="1089"/>
      <c r="AG395" s="1090"/>
      <c r="AH395" s="1090"/>
      <c r="AI395" s="1090"/>
    </row>
    <row r="396" ht="15.75" customHeight="1">
      <c r="A396" s="1089"/>
      <c r="B396" s="1089"/>
      <c r="C396" s="1304"/>
      <c r="D396" s="1304"/>
      <c r="E396" s="1304"/>
      <c r="F396" s="1089"/>
      <c r="G396" s="1089"/>
      <c r="H396" s="1089"/>
      <c r="I396" s="1337"/>
      <c r="J396" s="1089"/>
      <c r="K396" s="1089"/>
      <c r="L396" s="1308"/>
      <c r="M396" s="1089"/>
      <c r="N396" s="1309"/>
      <c r="O396" s="1309"/>
      <c r="P396" s="1310"/>
      <c r="Q396" s="1310"/>
      <c r="R396" s="1309"/>
      <c r="S396" s="1089"/>
      <c r="T396" s="1304"/>
      <c r="U396" s="1309"/>
      <c r="V396" s="1310"/>
      <c r="W396" s="1310"/>
      <c r="X396" s="1310"/>
      <c r="Y396" s="1310"/>
      <c r="Z396" s="1311"/>
      <c r="AA396" s="1312"/>
      <c r="AB396" s="1312"/>
      <c r="AC396" s="1088"/>
      <c r="AD396" s="1088"/>
      <c r="AE396" s="1088"/>
      <c r="AF396" s="1089"/>
      <c r="AG396" s="1090"/>
      <c r="AH396" s="1090"/>
      <c r="AI396" s="1090"/>
    </row>
    <row r="397" ht="15.75" customHeight="1">
      <c r="A397" s="1089"/>
      <c r="B397" s="1089"/>
      <c r="C397" s="1304"/>
      <c r="D397" s="1304"/>
      <c r="E397" s="1304"/>
      <c r="F397" s="1089"/>
      <c r="G397" s="1089"/>
      <c r="H397" s="1089"/>
      <c r="I397" s="1337"/>
      <c r="J397" s="1089"/>
      <c r="K397" s="1089"/>
      <c r="L397" s="1308"/>
      <c r="M397" s="1089"/>
      <c r="N397" s="1309"/>
      <c r="O397" s="1309"/>
      <c r="P397" s="1310"/>
      <c r="Q397" s="1310"/>
      <c r="R397" s="1309"/>
      <c r="S397" s="1089"/>
      <c r="T397" s="1304"/>
      <c r="U397" s="1309"/>
      <c r="V397" s="1310"/>
      <c r="W397" s="1310"/>
      <c r="X397" s="1310"/>
      <c r="Y397" s="1310"/>
      <c r="Z397" s="1311"/>
      <c r="AA397" s="1312"/>
      <c r="AB397" s="1312"/>
      <c r="AC397" s="1088"/>
      <c r="AD397" s="1088"/>
      <c r="AE397" s="1088"/>
      <c r="AF397" s="1089"/>
      <c r="AG397" s="1090"/>
      <c r="AH397" s="1090"/>
      <c r="AI397" s="1090"/>
    </row>
    <row r="398" ht="15.75" customHeight="1">
      <c r="A398" s="1089"/>
      <c r="B398" s="1089"/>
      <c r="C398" s="1304"/>
      <c r="D398" s="1304"/>
      <c r="E398" s="1304"/>
      <c r="F398" s="1089"/>
      <c r="G398" s="1089"/>
      <c r="H398" s="1089"/>
      <c r="I398" s="1337"/>
      <c r="J398" s="1089"/>
      <c r="K398" s="1089"/>
      <c r="L398" s="1308"/>
      <c r="M398" s="1089"/>
      <c r="N398" s="1309"/>
      <c r="O398" s="1309"/>
      <c r="P398" s="1310"/>
      <c r="Q398" s="1310"/>
      <c r="R398" s="1309"/>
      <c r="S398" s="1089"/>
      <c r="T398" s="1304"/>
      <c r="U398" s="1309"/>
      <c r="V398" s="1310"/>
      <c r="W398" s="1310"/>
      <c r="X398" s="1310"/>
      <c r="Y398" s="1310"/>
      <c r="Z398" s="1311"/>
      <c r="AA398" s="1312"/>
      <c r="AB398" s="1312"/>
      <c r="AC398" s="1088"/>
      <c r="AD398" s="1088"/>
      <c r="AE398" s="1088"/>
      <c r="AF398" s="1089"/>
      <c r="AG398" s="1090"/>
      <c r="AH398" s="1090"/>
      <c r="AI398" s="1090"/>
    </row>
    <row r="399" ht="15.75" customHeight="1">
      <c r="A399" s="1089"/>
      <c r="B399" s="1089"/>
      <c r="C399" s="1304"/>
      <c r="D399" s="1304"/>
      <c r="E399" s="1304"/>
      <c r="F399" s="1089"/>
      <c r="G399" s="1089"/>
      <c r="H399" s="1089"/>
      <c r="I399" s="1337"/>
      <c r="J399" s="1089"/>
      <c r="K399" s="1089"/>
      <c r="L399" s="1308"/>
      <c r="M399" s="1089"/>
      <c r="N399" s="1309"/>
      <c r="O399" s="1309"/>
      <c r="P399" s="1310"/>
      <c r="Q399" s="1310"/>
      <c r="R399" s="1309"/>
      <c r="S399" s="1089"/>
      <c r="T399" s="1304"/>
      <c r="U399" s="1309"/>
      <c r="V399" s="1310"/>
      <c r="W399" s="1310"/>
      <c r="X399" s="1310"/>
      <c r="Y399" s="1310"/>
      <c r="Z399" s="1311"/>
      <c r="AA399" s="1312"/>
      <c r="AB399" s="1312"/>
      <c r="AC399" s="1088"/>
      <c r="AD399" s="1088"/>
      <c r="AE399" s="1088"/>
      <c r="AF399" s="1089"/>
      <c r="AG399" s="1090"/>
      <c r="AH399" s="1090"/>
      <c r="AI399" s="1090"/>
    </row>
    <row r="400" ht="15.75" customHeight="1">
      <c r="A400" s="1089"/>
      <c r="B400" s="1089"/>
      <c r="C400" s="1304"/>
      <c r="D400" s="1304"/>
      <c r="E400" s="1304"/>
      <c r="F400" s="1089"/>
      <c r="G400" s="1089"/>
      <c r="H400" s="1089"/>
      <c r="I400" s="1337"/>
      <c r="J400" s="1089"/>
      <c r="K400" s="1089"/>
      <c r="L400" s="1308"/>
      <c r="M400" s="1089"/>
      <c r="N400" s="1309"/>
      <c r="O400" s="1309"/>
      <c r="P400" s="1310"/>
      <c r="Q400" s="1310"/>
      <c r="R400" s="1309"/>
      <c r="S400" s="1089"/>
      <c r="T400" s="1304"/>
      <c r="U400" s="1309"/>
      <c r="V400" s="1310"/>
      <c r="W400" s="1310"/>
      <c r="X400" s="1310"/>
      <c r="Y400" s="1310"/>
      <c r="Z400" s="1311"/>
      <c r="AA400" s="1312"/>
      <c r="AB400" s="1312"/>
      <c r="AC400" s="1088"/>
      <c r="AD400" s="1088"/>
      <c r="AE400" s="1088"/>
      <c r="AF400" s="1089"/>
      <c r="AG400" s="1090"/>
      <c r="AH400" s="1090"/>
      <c r="AI400" s="1090"/>
    </row>
    <row r="401" ht="15.75" customHeight="1">
      <c r="A401" s="1089"/>
      <c r="B401" s="1089"/>
      <c r="C401" s="1304"/>
      <c r="D401" s="1304"/>
      <c r="E401" s="1304"/>
      <c r="F401" s="1089"/>
      <c r="G401" s="1089"/>
      <c r="H401" s="1089"/>
      <c r="I401" s="1337"/>
      <c r="J401" s="1089"/>
      <c r="K401" s="1089"/>
      <c r="L401" s="1308"/>
      <c r="M401" s="1089"/>
      <c r="N401" s="1309"/>
      <c r="O401" s="1309"/>
      <c r="P401" s="1310"/>
      <c r="Q401" s="1310"/>
      <c r="R401" s="1309"/>
      <c r="S401" s="1089"/>
      <c r="T401" s="1304"/>
      <c r="U401" s="1309"/>
      <c r="V401" s="1310"/>
      <c r="W401" s="1310"/>
      <c r="X401" s="1310"/>
      <c r="Y401" s="1310"/>
      <c r="Z401" s="1311"/>
      <c r="AA401" s="1312"/>
      <c r="AB401" s="1312"/>
      <c r="AC401" s="1088"/>
      <c r="AD401" s="1088"/>
      <c r="AE401" s="1088"/>
      <c r="AF401" s="1089"/>
      <c r="AG401" s="1090"/>
      <c r="AH401" s="1090"/>
      <c r="AI401" s="1090"/>
    </row>
    <row r="402" ht="15.75" customHeight="1">
      <c r="A402" s="1089"/>
      <c r="B402" s="1089"/>
      <c r="C402" s="1304"/>
      <c r="D402" s="1304"/>
      <c r="E402" s="1304"/>
      <c r="F402" s="1089"/>
      <c r="G402" s="1089"/>
      <c r="H402" s="1089"/>
      <c r="I402" s="1337"/>
      <c r="J402" s="1089"/>
      <c r="K402" s="1089"/>
      <c r="L402" s="1308"/>
      <c r="M402" s="1089"/>
      <c r="N402" s="1309"/>
      <c r="O402" s="1309"/>
      <c r="P402" s="1310"/>
      <c r="Q402" s="1310"/>
      <c r="R402" s="1309"/>
      <c r="S402" s="1089"/>
      <c r="T402" s="1304"/>
      <c r="U402" s="1309"/>
      <c r="V402" s="1310"/>
      <c r="W402" s="1310"/>
      <c r="X402" s="1310"/>
      <c r="Y402" s="1310"/>
      <c r="Z402" s="1311"/>
      <c r="AA402" s="1312"/>
      <c r="AB402" s="1312"/>
      <c r="AC402" s="1088"/>
      <c r="AD402" s="1088"/>
      <c r="AE402" s="1088"/>
      <c r="AF402" s="1089"/>
      <c r="AG402" s="1090"/>
      <c r="AH402" s="1090"/>
      <c r="AI402" s="1090"/>
    </row>
    <row r="403" ht="15.75" customHeight="1">
      <c r="A403" s="1089"/>
      <c r="B403" s="1089"/>
      <c r="C403" s="1304"/>
      <c r="D403" s="1304"/>
      <c r="E403" s="1304"/>
      <c r="F403" s="1089"/>
      <c r="G403" s="1089"/>
      <c r="H403" s="1089"/>
      <c r="I403" s="1337"/>
      <c r="J403" s="1089"/>
      <c r="K403" s="1089"/>
      <c r="L403" s="1308"/>
      <c r="M403" s="1089"/>
      <c r="N403" s="1309"/>
      <c r="O403" s="1309"/>
      <c r="P403" s="1310"/>
      <c r="Q403" s="1310"/>
      <c r="R403" s="1309"/>
      <c r="S403" s="1089"/>
      <c r="T403" s="1304"/>
      <c r="U403" s="1309"/>
      <c r="V403" s="1310"/>
      <c r="W403" s="1310"/>
      <c r="X403" s="1310"/>
      <c r="Y403" s="1310"/>
      <c r="Z403" s="1311"/>
      <c r="AA403" s="1312"/>
      <c r="AB403" s="1312"/>
      <c r="AC403" s="1088"/>
      <c r="AD403" s="1088"/>
      <c r="AE403" s="1088"/>
      <c r="AF403" s="1089"/>
      <c r="AG403" s="1090"/>
      <c r="AH403" s="1090"/>
      <c r="AI403" s="1090"/>
    </row>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2:$AI$203"/>
  <customSheetViews>
    <customSheetView guid="{54B49785-DE43-43F1-9703-50D5C15C28EA}" filter="1" showAutoFilter="1">
      <autoFilter ref="$A$2:$AF$26"/>
    </customSheetView>
    <customSheetView guid="{E6D78B58-63E5-4B25-88AA-131E60D4404B}" filter="1" showAutoFilter="1">
      <autoFilter ref="$A$2:$W$203">
        <filterColumn colId="4">
          <filters>
            <filter val="BU01 - Quản trị doanh nghiệp"/>
          </filters>
        </filterColumn>
      </autoFilter>
    </customSheetView>
    <customSheetView guid="{2BF545D7-FBDA-48BA-B3F1-E57DE59A9E26}" filter="1" showAutoFilter="1">
      <autoFilter ref="$T$1:$T$403"/>
    </customSheetView>
    <customSheetView guid="{22E19C42-DB2A-4E0A-9123-982840C575C2}" filter="1" showAutoFilter="1">
      <autoFilter ref="$A$2:$AF$203">
        <filterColumn colId="4">
          <filters>
            <filter val="BU01 - Quản trị doanh nghiệp"/>
          </filters>
        </filterColumn>
        <sortState ref="A2:AF203">
          <sortCondition ref="T2:T203"/>
        </sortState>
      </autoFilter>
    </customSheetView>
    <customSheetView guid="{D96257B2-66E3-4DBC-89C1-ADC724FA8878}" filter="1" showAutoFilter="1">
      <autoFilter ref="$A$2:$AF$121"/>
    </customSheetView>
    <customSheetView guid="{5129CB80-9770-499E-9B51-B17A1AFD7CD9}" filter="1" showAutoFilter="1">
      <autoFilter ref="$A$1:$AF$203">
        <filterColumn colId="19">
          <filters>
            <filter val="BU01.VTS.CSDLCucKT.Phase2"/>
            <filter val="BU01.BCN.SAP"/>
            <filter val="BU01.VTAca.Website"/>
            <filter val="BU01.NCB.SigningHub.Presale"/>
            <filter val="BU01.BCN.VHATTT.OSDC"/>
            <filter val="BU01.BCN.VLP.OSDC"/>
            <filter val="BU01.VTNet.TOOL"/>
            <filter val="BU01.BCN.NONSAP.Phase3"/>
            <filter val="BU01.VMC.OSDC"/>
            <filter val="BU01.TPB"/>
            <filter val="BU01.BCN.VSDS"/>
            <filter val="BU01.BCN.vMail"/>
            <filter val="BU01.CLC.Core.Presale"/>
            <filter val="BU01.VTPost.QLTS.SX"/>
            <filter val="BU01.BCN.VTF.Phase3"/>
            <filter val="BU01.VTG.HRM.OSDC"/>
            <filter val="BU01.BCN.ADMS.Phase2"/>
            <filter val="BU01.VTS.QLNS.BQP"/>
            <filter val="BU01.VTS.Voffice4.0"/>
            <filter val="BU01.VNA.Dashboard"/>
            <filter val="BU01.BCN.vERP"/>
            <filter val="BU01.Mytel.Dashboard.SX"/>
            <filter val="BU01.BCN.LMS"/>
          </filters>
        </filterColumn>
      </autoFilter>
    </customSheetView>
    <customSheetView guid="{EB913EAD-3B92-4C63-807C-B1FFD5640759}" filter="1" showAutoFilter="1">
      <autoFilter ref="$A$2:$AI$203">
        <filterColumn colId="19">
          <filters>
            <filter val="BU01.CLC.Core.Presale"/>
            <filter val="BU01.BCN.ADMS.Phase2"/>
            <filter val="BU01.VTS.Voffice4.0"/>
          </filters>
        </filterColumn>
      </autoFilter>
    </customSheetView>
    <customSheetView guid="{F47F2B0B-0F7A-4723-9694-73423C8E7C11}" filter="1" showAutoFilter="1">
      <autoFilter ref="$A$2:$AF$203">
        <filterColumn colId="19">
          <filters>
            <filter val="BU01.VTS.CSDLCucKT.Phase2"/>
            <filter val="BU01.BCN.SAP"/>
            <filter val="BU01.VTAca.Website"/>
            <filter val="BU01.NCB.SigningHub.Presale"/>
            <filter val="BU01.BCN.VHATTT.OSDC"/>
            <filter val="BU01.BCN.VLP.OSDC"/>
            <filter val="BU01.VTNet.TOOL"/>
            <filter val="BU01.BCN.NONSAP.Phase3"/>
            <filter val="BU01.VMC.OSDC"/>
            <filter val="BU01.VHT.VTIT.OSDC"/>
            <filter val="BU01.TPB"/>
            <filter val="BU01.BCN.VSDS"/>
            <filter val="BU01.BCN.vMail"/>
            <filter val="BU01.CLC.Core.Presale"/>
            <filter val="BU01.VTPost.QLTS.SX"/>
            <filter val="BU01.BCN.VTF.Phase3"/>
            <filter val="BU01.VTG.HRM.OSDC"/>
            <filter val="BU01.BCN.ADMS.Phase2"/>
            <filter val="BU01.VTS.QLNS.BQP"/>
            <filter val="BU01.VTS.Voffice4.0"/>
            <filter val="BU01.VNA.Dashboard"/>
            <filter val="BU01.BCN.vERP"/>
            <filter val="BU01.Mytel.Dashboard.SX"/>
            <filter val="BU01.BCN.LMS"/>
          </filters>
        </filterColumn>
      </autoFilter>
    </customSheetView>
    <customSheetView guid="{BC4EE1FB-54A0-4D3D-9A15-7BACF2BC2699}" filter="1" showAutoFilter="1">
      <autoFilter ref="$A$2:$AI$203"/>
    </customSheetView>
    <customSheetView guid="{3ED646F4-DBB0-43C9-B97C-EDAA597B90DD}" filter="1" showAutoFilter="1">
      <autoFilter ref="$A$1:$AI$203"/>
    </customSheetView>
    <customSheetView guid="{24ACE0AB-70FC-4EC6-98C2-AB100224222A}" filter="1" showAutoFilter="1">
      <autoFilter ref="$A$2:$AF$203">
        <filterColumn colId="4">
          <filters>
            <filter val="BU01 - Quản trị doanh nghiệp"/>
          </filters>
        </filterColumn>
      </autoFilter>
    </customSheetView>
  </customSheetViews>
  <conditionalFormatting sqref="C3:C101">
    <cfRule type="colorScale" priority="1">
      <colorScale>
        <cfvo type="min"/>
        <cfvo type="max"/>
        <color rgb="FFFFFFFF"/>
        <color rgb="FF57BB8A"/>
      </colorScale>
    </cfRule>
  </conditionalFormatting>
  <conditionalFormatting sqref="X1:X85 X87 X90:X1000">
    <cfRule type="cellIs" dxfId="9" priority="2" operator="lessThan">
      <formula>1</formula>
    </cfRule>
  </conditionalFormatting>
  <conditionalFormatting sqref="X1:X85 X87 X90:X1000">
    <cfRule type="cellIs" dxfId="10" priority="3" operator="greaterThan">
      <formula>1</formula>
    </cfRule>
  </conditionalFormatting>
  <dataValidations>
    <dataValidation type="list" allowBlank="1" showErrorMessage="1" sqref="K3:K203">
      <formula1>"2018,2019,2020,2021,2022,2023,2024,2025,2026,2027,2028"</formula1>
    </dataValidation>
    <dataValidation type="list" allowBlank="1" showErrorMessage="1" sqref="J3:J203">
      <formula1>"1,2,3,4,5,6,7,8,9,10,11,12"</formula1>
    </dataValidation>
  </dataValidations>
  <hyperlinks>
    <hyperlink r:id="rId2" ref="T94"/>
    <hyperlink r:id="rId3" ref="T95"/>
    <hyperlink r:id="rId4" ref="T96"/>
    <hyperlink r:id="rId5" ref="T97"/>
    <hyperlink r:id="rId6" ref="T98"/>
    <hyperlink r:id="rId7" ref="T99"/>
    <hyperlink r:id="rId8" ref="T141"/>
    <hyperlink r:id="rId9" ref="T142"/>
    <hyperlink r:id="rId10" ref="T143"/>
    <hyperlink r:id="rId11" ref="T144"/>
    <hyperlink r:id="rId12" ref="T145"/>
    <hyperlink r:id="rId13" ref="T146"/>
    <hyperlink r:id="rId14" ref="T147"/>
    <hyperlink r:id="rId15" ref="T148"/>
    <hyperlink r:id="rId16" ref="T149"/>
    <hyperlink r:id="rId17" ref="T150"/>
    <hyperlink r:id="rId18" ref="T151"/>
    <hyperlink r:id="rId19" ref="T152"/>
    <hyperlink r:id="rId20" ref="T153"/>
    <hyperlink r:id="rId21" ref="T154"/>
    <hyperlink r:id="rId22" ref="T155"/>
    <hyperlink r:id="rId23" ref="T156"/>
    <hyperlink r:id="rId24" ref="T157"/>
    <hyperlink r:id="rId25" ref="T158"/>
    <hyperlink r:id="rId26" ref="T159"/>
    <hyperlink r:id="rId27" ref="T160"/>
    <hyperlink r:id="rId28" ref="T161"/>
  </hyperlinks>
  <printOptions/>
  <pageMargins bottom="0.75" footer="0.0" header="0.0" left="0.7" right="0.7" top="0.75"/>
  <pageSetup orientation="landscape"/>
  <drawing r:id="rId29"/>
  <legacyDrawing r:id="rId30"/>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4.63"/>
    <col customWidth="1" min="2" max="2" width="7.75"/>
    <col customWidth="1" min="3" max="3" width="28.88"/>
    <col customWidth="1" min="4" max="4" width="24.38"/>
    <col customWidth="1" min="5" max="5" width="24.5"/>
    <col customWidth="1" min="6" max="6" width="7.75"/>
    <col customWidth="1" min="7" max="7" width="10.75"/>
    <col customWidth="1" min="8" max="8" width="12.0"/>
    <col customWidth="1" min="9" max="9" width="13.88"/>
    <col customWidth="1" min="10" max="10" width="7.88"/>
    <col customWidth="1" min="11" max="11" width="7.63"/>
    <col customWidth="1" min="12" max="12" width="10.63"/>
    <col customWidth="1" min="13" max="13" width="12.63"/>
    <col customWidth="1" min="14" max="14" width="7.88"/>
    <col customWidth="1" min="15" max="15" width="8.25"/>
    <col customWidth="1" min="16" max="16" width="7.63"/>
    <col customWidth="1" min="17" max="17" width="10.0"/>
    <col customWidth="1" min="18" max="18" width="7.25"/>
    <col customWidth="1" min="19" max="19" width="9.5"/>
    <col customWidth="1" min="20" max="20" width="26.13"/>
    <col customWidth="1" min="21" max="21" width="9.63"/>
    <col customWidth="1" min="22" max="22" width="7.63"/>
    <col customWidth="1" min="23" max="23" width="9.63"/>
    <col customWidth="1" min="24" max="24" width="10.63"/>
    <col customWidth="1" min="25" max="25" width="8.88"/>
    <col customWidth="1" min="26" max="26" width="9.88"/>
    <col customWidth="1" min="27" max="27" width="8.25"/>
    <col customWidth="1" min="28" max="28" width="7.88"/>
    <col customWidth="1" min="29" max="29" width="10.75"/>
    <col customWidth="1" min="30" max="30" width="12.0"/>
    <col customWidth="1" min="31" max="31" width="10.63"/>
    <col customWidth="1" min="32" max="32" width="7.63"/>
    <col customWidth="1" min="33" max="33" width="16.13"/>
    <col customWidth="1" min="34" max="35" width="7.63"/>
  </cols>
  <sheetData>
    <row r="1" ht="15.0" customHeight="1">
      <c r="A1" s="270" t="s">
        <v>1238</v>
      </c>
      <c r="B1" s="270"/>
      <c r="C1" s="519"/>
      <c r="D1" s="519"/>
      <c r="E1" s="519"/>
      <c r="F1" s="270"/>
      <c r="G1" s="270"/>
      <c r="H1" s="270"/>
      <c r="I1" s="1269"/>
      <c r="J1" s="270"/>
      <c r="K1" s="270"/>
      <c r="L1" s="270"/>
      <c r="M1" s="270"/>
      <c r="N1" s="1080"/>
      <c r="O1" s="1080"/>
      <c r="P1" s="1081"/>
      <c r="Q1" s="560">
        <v>22.0</v>
      </c>
      <c r="R1" s="1083"/>
      <c r="S1" s="270"/>
      <c r="T1" s="519"/>
      <c r="U1" s="1084"/>
      <c r="V1" s="1085"/>
      <c r="W1" s="1102"/>
      <c r="X1" s="1102"/>
      <c r="Y1" s="1084"/>
      <c r="Z1" s="1086"/>
      <c r="AA1" s="1085"/>
      <c r="AB1" s="1085"/>
      <c r="AC1" s="1087">
        <v>10000.0</v>
      </c>
      <c r="AD1" s="1088"/>
      <c r="AE1" s="1088" t="s">
        <v>1194</v>
      </c>
      <c r="AF1" s="1089"/>
      <c r="AG1" s="1090"/>
      <c r="AH1" s="1090"/>
      <c r="AI1" s="1090"/>
    </row>
    <row r="2">
      <c r="A2" s="469" t="s">
        <v>448</v>
      </c>
      <c r="B2" s="469" t="s">
        <v>449</v>
      </c>
      <c r="C2" s="469" t="s">
        <v>450</v>
      </c>
      <c r="D2" s="205" t="s">
        <v>452</v>
      </c>
      <c r="E2" s="205" t="s">
        <v>487</v>
      </c>
      <c r="F2" s="205" t="s">
        <v>488</v>
      </c>
      <c r="G2" s="205" t="s">
        <v>489</v>
      </c>
      <c r="H2" s="205" t="s">
        <v>490</v>
      </c>
      <c r="I2" s="1271" t="s">
        <v>491</v>
      </c>
      <c r="J2" s="469" t="s">
        <v>492</v>
      </c>
      <c r="K2" s="469" t="s">
        <v>493</v>
      </c>
      <c r="L2" s="205" t="s">
        <v>494</v>
      </c>
      <c r="M2" s="205" t="s">
        <v>495</v>
      </c>
      <c r="N2" s="1092" t="s">
        <v>496</v>
      </c>
      <c r="O2" s="1092" t="s">
        <v>542</v>
      </c>
      <c r="P2" s="1093" t="s">
        <v>498</v>
      </c>
      <c r="Q2" s="1272" t="s">
        <v>1242</v>
      </c>
      <c r="R2" s="1092" t="s">
        <v>499</v>
      </c>
      <c r="S2" s="205" t="s">
        <v>500</v>
      </c>
      <c r="T2" s="202" t="s">
        <v>501</v>
      </c>
      <c r="U2" s="1092" t="s">
        <v>502</v>
      </c>
      <c r="V2" s="1095" t="s">
        <v>503</v>
      </c>
      <c r="W2" s="1093" t="s">
        <v>504</v>
      </c>
      <c r="X2" s="1224" t="s">
        <v>505</v>
      </c>
      <c r="Y2" s="1092" t="s">
        <v>1195</v>
      </c>
      <c r="Z2" s="1096" t="s">
        <v>1196</v>
      </c>
      <c r="AA2" s="1095" t="s">
        <v>1197</v>
      </c>
      <c r="AB2" s="1095" t="s">
        <v>1198</v>
      </c>
      <c r="AC2" s="1095" t="s">
        <v>1199</v>
      </c>
      <c r="AD2" s="1095" t="s">
        <v>1200</v>
      </c>
      <c r="AE2" s="1095" t="s">
        <v>1201</v>
      </c>
      <c r="AF2" s="194" t="s">
        <v>1202</v>
      </c>
      <c r="AG2" s="1092" t="s">
        <v>506</v>
      </c>
      <c r="AH2" s="1097" t="s">
        <v>1244</v>
      </c>
      <c r="AI2" s="1097" t="s">
        <v>1245</v>
      </c>
    </row>
    <row r="3" ht="15.0" customHeight="1">
      <c r="A3" s="1098">
        <v>1.0</v>
      </c>
      <c r="B3" s="1367">
        <v>459063.0</v>
      </c>
      <c r="C3" s="1368" t="s">
        <v>1127</v>
      </c>
      <c r="D3" s="1368" t="s">
        <v>1352</v>
      </c>
      <c r="E3" s="1368" t="s">
        <v>511</v>
      </c>
      <c r="F3" s="1368" t="s">
        <v>512</v>
      </c>
      <c r="G3" s="1368" t="s">
        <v>790</v>
      </c>
      <c r="H3" s="1273" t="str">
        <f t="shared" ref="H3:H222" si="1">IF(G3="fresher",F3&amp;"01",IF(G3="junior",F3&amp;"02",IF(G3="junior+",F3&amp;"03",IF(G3="middle",F3&amp;"04",IF(G3="middle+",F3&amp;"05",IF(G3="senior",F3&amp;"06",0))))))</f>
        <v>DEV03</v>
      </c>
      <c r="I3" s="1100" t="str">
        <f t="shared" ref="I3:I30" si="2">VLOOKUP(H3,NLTC!$C$5:$D$28,2,0)</f>
        <v>#REF!</v>
      </c>
      <c r="J3" s="413">
        <v>12.0</v>
      </c>
      <c r="K3" s="413">
        <v>2024.0</v>
      </c>
      <c r="L3" s="1369">
        <v>45627.0</v>
      </c>
      <c r="M3" s="1370">
        <v>45657.0</v>
      </c>
      <c r="N3" s="1315">
        <v>22.0</v>
      </c>
      <c r="O3" s="1084">
        <f t="shared" ref="O3:O222" si="3">N3/22</f>
        <v>1</v>
      </c>
      <c r="P3" s="231" t="str">
        <f t="shared" ref="P3:P4" si="4">ROUND(IF(S3="ODC",1*O3,I3*O3),3)</f>
        <v>#REF!</v>
      </c>
      <c r="Q3" s="231" t="str">
        <f t="shared" ref="Q3:Q13" si="5">P3</f>
        <v>#REF!</v>
      </c>
      <c r="R3" s="1101"/>
      <c r="S3" s="1367" t="s">
        <v>525</v>
      </c>
      <c r="T3" s="1368" t="s">
        <v>2315</v>
      </c>
      <c r="U3" s="1084" t="str">
        <f t="shared" ref="U3:U222" si="6">IF(AND(Q3&gt;=1,S3="ODC"),P3,Q3)</f>
        <v>#REF!</v>
      </c>
      <c r="V3" s="1102" t="str">
        <f t="shared" ref="V3:V222" si="7">ROUND(SUMIF(B:B,B3,P:P),3)</f>
        <v>#REF!</v>
      </c>
      <c r="W3" s="1102" t="str">
        <f t="shared" ref="W3:W222" si="8">ROUND(SUMIF(B:B,B3,U:U),3)</f>
        <v>#REF!</v>
      </c>
      <c r="X3" s="1102" t="str">
        <f t="shared" ref="X3:X87" si="9">ROUND(W3/V3,2)</f>
        <v>#REF!</v>
      </c>
      <c r="Y3" s="1103">
        <f t="shared" ref="Y3:Y222" si="10">SUMIF(B:B,B3,O:O)</f>
        <v>1</v>
      </c>
      <c r="Z3" s="1104" t="str">
        <f t="shared" ref="Z3:Z222" si="11">VLOOKUP(H3,NLTC!$C$5:$H$271,6,0)/1000</f>
        <v>#REF!</v>
      </c>
      <c r="AA3" s="1085" t="str">
        <f t="shared" ref="AA3:AA6" si="12">ROUND(IF(X3&lt;=1,AB3*O3*X3,AB3*O3),0)</f>
        <v>#REF!</v>
      </c>
      <c r="AB3" s="1085" t="str">
        <f t="shared" ref="AB3:AB6" si="13">ROUND(IF(X3&lt;=1,Z3*O3*X3,Z3*O3),0)</f>
        <v>#REF!</v>
      </c>
      <c r="AC3" s="1105" t="str">
        <f t="shared" ref="AC3:AC6" si="14">ROUND(IF(X3&gt;1,(W3-V3)*$AC$1,0)*(O3/Y3),0)</f>
        <v>#REF!</v>
      </c>
      <c r="AD3" s="1105" t="str">
        <f t="shared" ref="AD3:AD222" si="15">+ROUND(AB3+AC3,0)</f>
        <v>#REF!</v>
      </c>
      <c r="AE3" s="1105" t="str">
        <f t="shared" ref="AE3:AE222" si="16">SUMIF(B:B,B3,AD:AD)</f>
        <v>#REF!</v>
      </c>
      <c r="AF3" s="1106"/>
      <c r="AG3" s="1079"/>
      <c r="AH3" s="1090">
        <f t="shared" ref="AH3:AH222" si="17">SUMIF(D:D,D3,N:N)</f>
        <v>22</v>
      </c>
      <c r="AI3" s="1090"/>
    </row>
    <row r="4" ht="15.0" customHeight="1">
      <c r="A4" s="1107">
        <v>2.0</v>
      </c>
      <c r="B4" s="1371">
        <v>458599.0</v>
      </c>
      <c r="C4" s="1372" t="s">
        <v>876</v>
      </c>
      <c r="D4" s="1372" t="s">
        <v>1539</v>
      </c>
      <c r="E4" s="1372" t="s">
        <v>511</v>
      </c>
      <c r="F4" s="1372" t="s">
        <v>512</v>
      </c>
      <c r="G4" s="1372" t="s">
        <v>790</v>
      </c>
      <c r="H4" s="1273" t="str">
        <f t="shared" si="1"/>
        <v>DEV03</v>
      </c>
      <c r="I4" s="1100" t="str">
        <f t="shared" si="2"/>
        <v>#REF!</v>
      </c>
      <c r="J4" s="413">
        <v>12.0</v>
      </c>
      <c r="K4" s="413">
        <v>2024.0</v>
      </c>
      <c r="L4" s="1373">
        <v>45627.0</v>
      </c>
      <c r="M4" s="1374">
        <v>45657.0</v>
      </c>
      <c r="N4" s="1316">
        <v>22.0</v>
      </c>
      <c r="O4" s="1084">
        <f t="shared" si="3"/>
        <v>1</v>
      </c>
      <c r="P4" s="231" t="str">
        <f t="shared" si="4"/>
        <v>#REF!</v>
      </c>
      <c r="Q4" s="231" t="str">
        <f t="shared" si="5"/>
        <v>#REF!</v>
      </c>
      <c r="R4" s="1101"/>
      <c r="S4" s="1371" t="s">
        <v>525</v>
      </c>
      <c r="T4" s="1372" t="s">
        <v>2315</v>
      </c>
      <c r="U4" s="1084" t="str">
        <f t="shared" si="6"/>
        <v>#REF!</v>
      </c>
      <c r="V4" s="1102" t="str">
        <f t="shared" si="7"/>
        <v>#REF!</v>
      </c>
      <c r="W4" s="1102" t="str">
        <f t="shared" si="8"/>
        <v>#REF!</v>
      </c>
      <c r="X4" s="1102" t="str">
        <f t="shared" si="9"/>
        <v>#REF!</v>
      </c>
      <c r="Y4" s="1103">
        <f t="shared" si="10"/>
        <v>1</v>
      </c>
      <c r="Z4" s="1104" t="str">
        <f t="shared" si="11"/>
        <v>#REF!</v>
      </c>
      <c r="AA4" s="1085" t="str">
        <f t="shared" si="12"/>
        <v>#REF!</v>
      </c>
      <c r="AB4" s="1085" t="str">
        <f t="shared" si="13"/>
        <v>#REF!</v>
      </c>
      <c r="AC4" s="1105" t="str">
        <f t="shared" si="14"/>
        <v>#REF!</v>
      </c>
      <c r="AD4" s="1105" t="str">
        <f t="shared" si="15"/>
        <v>#REF!</v>
      </c>
      <c r="AE4" s="1105" t="str">
        <f t="shared" si="16"/>
        <v>#REF!</v>
      </c>
      <c r="AF4" s="1106"/>
      <c r="AG4" s="1079"/>
      <c r="AH4" s="1090">
        <f t="shared" si="17"/>
        <v>22</v>
      </c>
      <c r="AI4" s="1090"/>
    </row>
    <row r="5" ht="15.0" customHeight="1">
      <c r="A5" s="1098">
        <v>3.0</v>
      </c>
      <c r="B5" s="1367">
        <v>276299.0</v>
      </c>
      <c r="C5" s="1368" t="s">
        <v>1121</v>
      </c>
      <c r="D5" s="1368" t="s">
        <v>2195</v>
      </c>
      <c r="E5" s="1368" t="s">
        <v>1417</v>
      </c>
      <c r="F5" s="1368" t="s">
        <v>1989</v>
      </c>
      <c r="G5" s="1368" t="s">
        <v>790</v>
      </c>
      <c r="H5" s="1273" t="str">
        <f t="shared" si="1"/>
        <v>UIUX03</v>
      </c>
      <c r="I5" s="1100" t="str">
        <f t="shared" si="2"/>
        <v>#REF!</v>
      </c>
      <c r="J5" s="413">
        <v>12.0</v>
      </c>
      <c r="K5" s="413">
        <v>2024.0</v>
      </c>
      <c r="L5" s="1369">
        <v>45627.0</v>
      </c>
      <c r="M5" s="1370">
        <v>45646.0</v>
      </c>
      <c r="N5" s="1339">
        <v>10.5</v>
      </c>
      <c r="O5" s="1084">
        <f t="shared" si="3"/>
        <v>0.4772727273</v>
      </c>
      <c r="P5" s="231">
        <v>1.0</v>
      </c>
      <c r="Q5" s="231">
        <f t="shared" si="5"/>
        <v>1</v>
      </c>
      <c r="R5" s="1101"/>
      <c r="S5" s="1367" t="s">
        <v>517</v>
      </c>
      <c r="T5" s="1368" t="s">
        <v>1269</v>
      </c>
      <c r="U5" s="1084">
        <f t="shared" si="6"/>
        <v>1</v>
      </c>
      <c r="V5" s="1102">
        <f t="shared" si="7"/>
        <v>1</v>
      </c>
      <c r="W5" s="1102">
        <f t="shared" si="8"/>
        <v>1</v>
      </c>
      <c r="X5" s="1102">
        <f t="shared" si="9"/>
        <v>1</v>
      </c>
      <c r="Y5" s="1103">
        <f t="shared" si="10"/>
        <v>0.4772727273</v>
      </c>
      <c r="Z5" s="1104" t="str">
        <f t="shared" si="11"/>
        <v>#REF!</v>
      </c>
      <c r="AA5" s="1085" t="str">
        <f t="shared" si="12"/>
        <v>#REF!</v>
      </c>
      <c r="AB5" s="1085" t="str">
        <f t="shared" si="13"/>
        <v>#REF!</v>
      </c>
      <c r="AC5" s="1105">
        <f t="shared" si="14"/>
        <v>0</v>
      </c>
      <c r="AD5" s="1105" t="str">
        <f t="shared" si="15"/>
        <v>#REF!</v>
      </c>
      <c r="AE5" s="1105" t="str">
        <f t="shared" si="16"/>
        <v>#REF!</v>
      </c>
      <c r="AF5" s="1106"/>
      <c r="AG5" s="1079"/>
      <c r="AH5" s="1090">
        <f t="shared" si="17"/>
        <v>10.5</v>
      </c>
      <c r="AI5" s="1090"/>
    </row>
    <row r="6" ht="15.0" customHeight="1">
      <c r="A6" s="1107">
        <v>4.0</v>
      </c>
      <c r="B6" s="1371">
        <v>434052.0</v>
      </c>
      <c r="C6" s="1372" t="s">
        <v>1178</v>
      </c>
      <c r="D6" s="1372" t="s">
        <v>1326</v>
      </c>
      <c r="E6" s="1372" t="s">
        <v>511</v>
      </c>
      <c r="F6" s="1372" t="s">
        <v>512</v>
      </c>
      <c r="G6" s="1372" t="s">
        <v>665</v>
      </c>
      <c r="H6" s="1273" t="str">
        <f t="shared" si="1"/>
        <v>DEV02</v>
      </c>
      <c r="I6" s="1100" t="str">
        <f t="shared" si="2"/>
        <v>#REF!</v>
      </c>
      <c r="J6" s="413">
        <v>12.0</v>
      </c>
      <c r="K6" s="413">
        <v>2024.0</v>
      </c>
      <c r="L6" s="1373">
        <v>45627.0</v>
      </c>
      <c r="M6" s="1374">
        <v>45657.0</v>
      </c>
      <c r="N6" s="1340">
        <v>22.0</v>
      </c>
      <c r="O6" s="1084">
        <f t="shared" si="3"/>
        <v>1</v>
      </c>
      <c r="P6" s="231">
        <f t="shared" ref="P6:P222" si="18">ROUND(IF(S6="ODC",1*O6,I6*O6),3)</f>
        <v>1</v>
      </c>
      <c r="Q6" s="231">
        <f t="shared" si="5"/>
        <v>1</v>
      </c>
      <c r="R6" s="1101"/>
      <c r="S6" s="1371" t="s">
        <v>517</v>
      </c>
      <c r="T6" s="1372" t="s">
        <v>1269</v>
      </c>
      <c r="U6" s="1084">
        <f t="shared" si="6"/>
        <v>1</v>
      </c>
      <c r="V6" s="1102">
        <f t="shared" si="7"/>
        <v>1</v>
      </c>
      <c r="W6" s="1102">
        <f t="shared" si="8"/>
        <v>1</v>
      </c>
      <c r="X6" s="1102">
        <f t="shared" si="9"/>
        <v>1</v>
      </c>
      <c r="Y6" s="1103">
        <f t="shared" si="10"/>
        <v>1</v>
      </c>
      <c r="Z6" s="1104" t="str">
        <f t="shared" si="11"/>
        <v>#REF!</v>
      </c>
      <c r="AA6" s="1085" t="str">
        <f t="shared" si="12"/>
        <v>#REF!</v>
      </c>
      <c r="AB6" s="1085" t="str">
        <f t="shared" si="13"/>
        <v>#REF!</v>
      </c>
      <c r="AC6" s="1105">
        <f t="shared" si="14"/>
        <v>0</v>
      </c>
      <c r="AD6" s="1105" t="str">
        <f t="shared" si="15"/>
        <v>#REF!</v>
      </c>
      <c r="AE6" s="1105" t="str">
        <f t="shared" si="16"/>
        <v>#REF!</v>
      </c>
      <c r="AF6" s="1106"/>
      <c r="AG6" s="1079"/>
      <c r="AH6" s="1090">
        <f t="shared" si="17"/>
        <v>22</v>
      </c>
      <c r="AI6" s="1090"/>
    </row>
    <row r="7" ht="15.0" customHeight="1">
      <c r="A7" s="1098">
        <v>5.0</v>
      </c>
      <c r="B7" s="1371">
        <v>457169.0</v>
      </c>
      <c r="C7" s="1372" t="s">
        <v>1913</v>
      </c>
      <c r="D7" s="1372" t="s">
        <v>2340</v>
      </c>
      <c r="E7" s="1372" t="s">
        <v>511</v>
      </c>
      <c r="F7" s="1372" t="s">
        <v>663</v>
      </c>
      <c r="G7" s="1372" t="s">
        <v>893</v>
      </c>
      <c r="H7" s="1273" t="str">
        <f t="shared" si="1"/>
        <v>PM06</v>
      </c>
      <c r="I7" s="1100" t="str">
        <f t="shared" si="2"/>
        <v>#REF!</v>
      </c>
      <c r="J7" s="413">
        <v>12.0</v>
      </c>
      <c r="K7" s="413">
        <v>2024.0</v>
      </c>
      <c r="L7" s="1373">
        <v>45627.0</v>
      </c>
      <c r="M7" s="1374">
        <v>45657.0</v>
      </c>
      <c r="N7" s="1340">
        <v>1.1</v>
      </c>
      <c r="O7" s="1084">
        <f t="shared" si="3"/>
        <v>0.05</v>
      </c>
      <c r="P7" s="231">
        <f t="shared" si="18"/>
        <v>0.05</v>
      </c>
      <c r="Q7" s="231">
        <f t="shared" si="5"/>
        <v>0.05</v>
      </c>
      <c r="R7" s="1101"/>
      <c r="S7" s="1371" t="s">
        <v>517</v>
      </c>
      <c r="T7" s="1372" t="s">
        <v>1269</v>
      </c>
      <c r="U7" s="1084">
        <f t="shared" si="6"/>
        <v>0.05</v>
      </c>
      <c r="V7" s="1102" t="str">
        <f t="shared" si="7"/>
        <v>#REF!</v>
      </c>
      <c r="W7" s="1102" t="str">
        <f t="shared" si="8"/>
        <v>#REF!</v>
      </c>
      <c r="X7" s="1102" t="str">
        <f t="shared" si="9"/>
        <v>#REF!</v>
      </c>
      <c r="Y7" s="1103">
        <f t="shared" si="10"/>
        <v>0.55</v>
      </c>
      <c r="Z7" s="1104" t="str">
        <f t="shared" si="11"/>
        <v>#REF!</v>
      </c>
      <c r="AA7" s="1085" t="str">
        <f>ROUND(IF(X8&lt;=1,AB7*O7*X8,AB7*O7),0)</f>
        <v>#REF!</v>
      </c>
      <c r="AB7" s="1085" t="str">
        <f>ROUND(IF(X8&lt;=1,Z7*O7*X8,Z7*O7),0)</f>
        <v>#REF!</v>
      </c>
      <c r="AC7" s="1105">
        <f>ROUND(IF(X8&gt;1,(W7-V7)*$AC$1,0)*(O7/Y7),0)</f>
        <v>0</v>
      </c>
      <c r="AD7" s="1105" t="str">
        <f t="shared" si="15"/>
        <v>#REF!</v>
      </c>
      <c r="AE7" s="1105" t="str">
        <f t="shared" si="16"/>
        <v>#REF!</v>
      </c>
      <c r="AF7" s="1106"/>
      <c r="AG7" s="1079"/>
      <c r="AH7" s="1090">
        <f t="shared" si="17"/>
        <v>12.1</v>
      </c>
      <c r="AI7" s="1090"/>
    </row>
    <row r="8" ht="15.0" customHeight="1">
      <c r="A8" s="1107">
        <v>6.0</v>
      </c>
      <c r="B8" s="1371">
        <v>464849.0</v>
      </c>
      <c r="C8" s="1372" t="s">
        <v>1421</v>
      </c>
      <c r="D8" s="1372" t="s">
        <v>1422</v>
      </c>
      <c r="E8" s="1372" t="s">
        <v>511</v>
      </c>
      <c r="F8" s="1372" t="s">
        <v>564</v>
      </c>
      <c r="G8" s="1372" t="s">
        <v>790</v>
      </c>
      <c r="H8" s="1273" t="str">
        <f t="shared" si="1"/>
        <v>BA03</v>
      </c>
      <c r="I8" s="1100" t="str">
        <f t="shared" si="2"/>
        <v>#REF!</v>
      </c>
      <c r="J8" s="413">
        <v>12.0</v>
      </c>
      <c r="K8" s="413">
        <v>2024.0</v>
      </c>
      <c r="L8" s="1373">
        <v>45627.0</v>
      </c>
      <c r="M8" s="1374">
        <v>45657.0</v>
      </c>
      <c r="N8" s="1340">
        <v>22.0</v>
      </c>
      <c r="O8" s="1084">
        <f t="shared" si="3"/>
        <v>1</v>
      </c>
      <c r="P8" s="231">
        <f t="shared" si="18"/>
        <v>1</v>
      </c>
      <c r="Q8" s="231">
        <f t="shared" si="5"/>
        <v>1</v>
      </c>
      <c r="R8" s="1101"/>
      <c r="S8" s="1371" t="s">
        <v>517</v>
      </c>
      <c r="T8" s="1372" t="s">
        <v>1269</v>
      </c>
      <c r="U8" s="1084">
        <f t="shared" si="6"/>
        <v>1</v>
      </c>
      <c r="V8" s="1102">
        <f t="shared" si="7"/>
        <v>1</v>
      </c>
      <c r="W8" s="1102">
        <f t="shared" si="8"/>
        <v>1</v>
      </c>
      <c r="X8" s="1102">
        <f t="shared" si="9"/>
        <v>1</v>
      </c>
      <c r="Y8" s="1103">
        <f t="shared" si="10"/>
        <v>1</v>
      </c>
      <c r="Z8" s="1104" t="str">
        <f t="shared" si="11"/>
        <v>#REF!</v>
      </c>
      <c r="AA8" s="1085" t="str">
        <f t="shared" ref="AA8:AA222" si="19">ROUND(IF(X8&lt;=1,AB8*O8*X8,AB8*O8),0)</f>
        <v>#REF!</v>
      </c>
      <c r="AB8" s="1085" t="str">
        <f t="shared" ref="AB8:AB222" si="20">ROUND(IF(X8&lt;=1,Z8*O8*X8,Z8*O8),0)</f>
        <v>#REF!</v>
      </c>
      <c r="AC8" s="1105">
        <f t="shared" ref="AC8:AC83" si="21">ROUND(IF(X8&gt;1,(W8-V8)*$AC$1,0)*(O8/Y8),0)</f>
        <v>0</v>
      </c>
      <c r="AD8" s="1105" t="str">
        <f t="shared" si="15"/>
        <v>#REF!</v>
      </c>
      <c r="AE8" s="1105" t="str">
        <f t="shared" si="16"/>
        <v>#REF!</v>
      </c>
      <c r="AF8" s="1106"/>
      <c r="AG8" s="1079"/>
      <c r="AH8" s="1090">
        <f t="shared" si="17"/>
        <v>22</v>
      </c>
      <c r="AI8" s="1090"/>
    </row>
    <row r="9" ht="15.0" customHeight="1">
      <c r="A9" s="1098">
        <v>7.0</v>
      </c>
      <c r="B9" s="1371">
        <v>465801.0</v>
      </c>
      <c r="C9" s="1372" t="s">
        <v>1360</v>
      </c>
      <c r="D9" s="1372" t="s">
        <v>1361</v>
      </c>
      <c r="E9" s="1372" t="s">
        <v>511</v>
      </c>
      <c r="F9" s="1372" t="s">
        <v>512</v>
      </c>
      <c r="G9" s="1372" t="s">
        <v>893</v>
      </c>
      <c r="H9" s="1273" t="str">
        <f t="shared" si="1"/>
        <v>DEV06</v>
      </c>
      <c r="I9" s="1100" t="str">
        <f t="shared" si="2"/>
        <v>#REF!</v>
      </c>
      <c r="J9" s="413">
        <v>12.0</v>
      </c>
      <c r="K9" s="413">
        <v>2024.0</v>
      </c>
      <c r="L9" s="1373">
        <v>45627.0</v>
      </c>
      <c r="M9" s="1374">
        <v>45657.0</v>
      </c>
      <c r="N9" s="1340">
        <v>11.0</v>
      </c>
      <c r="O9" s="1084">
        <f t="shared" si="3"/>
        <v>0.5</v>
      </c>
      <c r="P9" s="231">
        <f t="shared" si="18"/>
        <v>0.5</v>
      </c>
      <c r="Q9" s="231">
        <f t="shared" si="5"/>
        <v>0.5</v>
      </c>
      <c r="R9" s="1101"/>
      <c r="S9" s="1371" t="s">
        <v>517</v>
      </c>
      <c r="T9" s="1372" t="s">
        <v>1269</v>
      </c>
      <c r="U9" s="1084">
        <f t="shared" si="6"/>
        <v>0.5</v>
      </c>
      <c r="V9" s="1102" t="str">
        <f t="shared" si="7"/>
        <v>#REF!</v>
      </c>
      <c r="W9" s="1102" t="str">
        <f t="shared" si="8"/>
        <v>#REF!</v>
      </c>
      <c r="X9" s="1102" t="str">
        <f t="shared" si="9"/>
        <v>#REF!</v>
      </c>
      <c r="Y9" s="1103">
        <f t="shared" si="10"/>
        <v>1</v>
      </c>
      <c r="Z9" s="1104" t="str">
        <f t="shared" si="11"/>
        <v>#REF!</v>
      </c>
      <c r="AA9" s="1085" t="str">
        <f t="shared" si="19"/>
        <v>#REF!</v>
      </c>
      <c r="AB9" s="1085" t="str">
        <f t="shared" si="20"/>
        <v>#REF!</v>
      </c>
      <c r="AC9" s="1105" t="str">
        <f t="shared" si="21"/>
        <v>#REF!</v>
      </c>
      <c r="AD9" s="1105" t="str">
        <f t="shared" si="15"/>
        <v>#REF!</v>
      </c>
      <c r="AE9" s="1105" t="str">
        <f t="shared" si="16"/>
        <v>#REF!</v>
      </c>
      <c r="AF9" s="1106"/>
      <c r="AG9" s="1079"/>
      <c r="AH9" s="1090">
        <f t="shared" si="17"/>
        <v>22</v>
      </c>
      <c r="AI9" s="1090"/>
    </row>
    <row r="10" ht="15.0" customHeight="1">
      <c r="A10" s="1107">
        <v>8.0</v>
      </c>
      <c r="B10" s="1371">
        <v>466133.0</v>
      </c>
      <c r="C10" s="1372" t="s">
        <v>1568</v>
      </c>
      <c r="D10" s="1372" t="s">
        <v>1569</v>
      </c>
      <c r="E10" s="1372" t="s">
        <v>511</v>
      </c>
      <c r="F10" s="1372" t="s">
        <v>663</v>
      </c>
      <c r="G10" s="1372" t="s">
        <v>787</v>
      </c>
      <c r="H10" s="1273" t="str">
        <f t="shared" si="1"/>
        <v>PM05</v>
      </c>
      <c r="I10" s="1100" t="str">
        <f t="shared" si="2"/>
        <v>#REF!</v>
      </c>
      <c r="J10" s="413">
        <v>12.0</v>
      </c>
      <c r="K10" s="413">
        <v>2024.0</v>
      </c>
      <c r="L10" s="1373">
        <v>45627.0</v>
      </c>
      <c r="M10" s="1374">
        <v>45657.0</v>
      </c>
      <c r="N10" s="1340">
        <v>2.2</v>
      </c>
      <c r="O10" s="1084">
        <f t="shared" si="3"/>
        <v>0.1</v>
      </c>
      <c r="P10" s="231">
        <f t="shared" si="18"/>
        <v>0.1</v>
      </c>
      <c r="Q10" s="231">
        <f t="shared" si="5"/>
        <v>0.1</v>
      </c>
      <c r="R10" s="1101"/>
      <c r="S10" s="1371" t="s">
        <v>517</v>
      </c>
      <c r="T10" s="1372" t="s">
        <v>1269</v>
      </c>
      <c r="U10" s="1084">
        <f t="shared" si="6"/>
        <v>0.1</v>
      </c>
      <c r="V10" s="1102" t="str">
        <f t="shared" si="7"/>
        <v>#REF!</v>
      </c>
      <c r="W10" s="1102" t="str">
        <f t="shared" si="8"/>
        <v>#REF!</v>
      </c>
      <c r="X10" s="1102" t="str">
        <f t="shared" si="9"/>
        <v>#REF!</v>
      </c>
      <c r="Y10" s="1103">
        <f t="shared" si="10"/>
        <v>1</v>
      </c>
      <c r="Z10" s="1104" t="str">
        <f t="shared" si="11"/>
        <v>#REF!</v>
      </c>
      <c r="AA10" s="1085" t="str">
        <f t="shared" si="19"/>
        <v>#REF!</v>
      </c>
      <c r="AB10" s="1085" t="str">
        <f t="shared" si="20"/>
        <v>#REF!</v>
      </c>
      <c r="AC10" s="1105" t="str">
        <f t="shared" si="21"/>
        <v>#REF!</v>
      </c>
      <c r="AD10" s="1105" t="str">
        <f t="shared" si="15"/>
        <v>#REF!</v>
      </c>
      <c r="AE10" s="1105" t="str">
        <f t="shared" si="16"/>
        <v>#REF!</v>
      </c>
      <c r="AF10" s="1106"/>
      <c r="AG10" s="1079"/>
      <c r="AH10" s="1090">
        <f t="shared" si="17"/>
        <v>22</v>
      </c>
      <c r="AI10" s="1090"/>
    </row>
    <row r="11" ht="15.0" customHeight="1">
      <c r="A11" s="1098">
        <v>9.0</v>
      </c>
      <c r="B11" s="1371">
        <v>466997.0</v>
      </c>
      <c r="C11" s="1372" t="s">
        <v>1692</v>
      </c>
      <c r="D11" s="1372" t="s">
        <v>1693</v>
      </c>
      <c r="E11" s="1372" t="s">
        <v>511</v>
      </c>
      <c r="F11" s="1372" t="s">
        <v>564</v>
      </c>
      <c r="G11" s="1372" t="s">
        <v>790</v>
      </c>
      <c r="H11" s="1273" t="str">
        <f t="shared" si="1"/>
        <v>BA03</v>
      </c>
      <c r="I11" s="1100" t="str">
        <f t="shared" si="2"/>
        <v>#REF!</v>
      </c>
      <c r="J11" s="413">
        <v>12.0</v>
      </c>
      <c r="K11" s="437">
        <v>2024.0</v>
      </c>
      <c r="L11" s="1373">
        <v>45627.0</v>
      </c>
      <c r="M11" s="1374">
        <v>45657.0</v>
      </c>
      <c r="N11" s="1340">
        <v>22.0</v>
      </c>
      <c r="O11" s="1084">
        <f t="shared" si="3"/>
        <v>1</v>
      </c>
      <c r="P11" s="231">
        <f t="shared" si="18"/>
        <v>1</v>
      </c>
      <c r="Q11" s="231">
        <f t="shared" si="5"/>
        <v>1</v>
      </c>
      <c r="R11" s="1111"/>
      <c r="S11" s="1371" t="s">
        <v>517</v>
      </c>
      <c r="T11" s="1372" t="s">
        <v>1269</v>
      </c>
      <c r="U11" s="1084">
        <f t="shared" si="6"/>
        <v>1</v>
      </c>
      <c r="V11" s="1102">
        <f t="shared" si="7"/>
        <v>1</v>
      </c>
      <c r="W11" s="1102">
        <f t="shared" si="8"/>
        <v>1</v>
      </c>
      <c r="X11" s="1102">
        <f t="shared" si="9"/>
        <v>1</v>
      </c>
      <c r="Y11" s="1103">
        <f t="shared" si="10"/>
        <v>1</v>
      </c>
      <c r="Z11" s="1104" t="str">
        <f t="shared" si="11"/>
        <v>#REF!</v>
      </c>
      <c r="AA11" s="1085" t="str">
        <f t="shared" si="19"/>
        <v>#REF!</v>
      </c>
      <c r="AB11" s="1085" t="str">
        <f t="shared" si="20"/>
        <v>#REF!</v>
      </c>
      <c r="AC11" s="1105">
        <f t="shared" si="21"/>
        <v>0</v>
      </c>
      <c r="AD11" s="1105" t="str">
        <f t="shared" si="15"/>
        <v>#REF!</v>
      </c>
      <c r="AE11" s="1105" t="str">
        <f t="shared" si="16"/>
        <v>#REF!</v>
      </c>
      <c r="AF11" s="541"/>
      <c r="AG11" s="1079"/>
      <c r="AH11" s="1090">
        <f t="shared" si="17"/>
        <v>22</v>
      </c>
      <c r="AI11" s="1090"/>
    </row>
    <row r="12" ht="15.0" customHeight="1">
      <c r="A12" s="1107">
        <v>10.0</v>
      </c>
      <c r="B12" s="1371">
        <v>471609.0</v>
      </c>
      <c r="C12" s="1372" t="s">
        <v>2341</v>
      </c>
      <c r="D12" s="1372" t="s">
        <v>2342</v>
      </c>
      <c r="E12" s="1372" t="s">
        <v>511</v>
      </c>
      <c r="F12" s="1372" t="s">
        <v>663</v>
      </c>
      <c r="G12" s="1372" t="s">
        <v>790</v>
      </c>
      <c r="H12" s="1273" t="str">
        <f t="shared" si="1"/>
        <v>PM03</v>
      </c>
      <c r="I12" s="1100" t="str">
        <f t="shared" si="2"/>
        <v>#REF!</v>
      </c>
      <c r="J12" s="413">
        <v>12.0</v>
      </c>
      <c r="K12" s="413">
        <v>2024.0</v>
      </c>
      <c r="L12" s="1373">
        <v>45638.0</v>
      </c>
      <c r="M12" s="1374">
        <v>45657.0</v>
      </c>
      <c r="N12" s="1340">
        <v>5.6</v>
      </c>
      <c r="O12" s="1084">
        <f t="shared" si="3"/>
        <v>0.2545454545</v>
      </c>
      <c r="P12" s="231">
        <f t="shared" si="18"/>
        <v>0.255</v>
      </c>
      <c r="Q12" s="231">
        <f t="shared" si="5"/>
        <v>0.255</v>
      </c>
      <c r="R12" s="1101"/>
      <c r="S12" s="1371" t="s">
        <v>517</v>
      </c>
      <c r="T12" s="1372" t="s">
        <v>1269</v>
      </c>
      <c r="U12" s="1084">
        <f t="shared" si="6"/>
        <v>0.255</v>
      </c>
      <c r="V12" s="1102" t="str">
        <f t="shared" si="7"/>
        <v>#REF!</v>
      </c>
      <c r="W12" s="1102" t="str">
        <f t="shared" si="8"/>
        <v>#REF!</v>
      </c>
      <c r="X12" s="1102" t="str">
        <f t="shared" si="9"/>
        <v>#REF!</v>
      </c>
      <c r="Y12" s="1103">
        <f t="shared" si="10"/>
        <v>1</v>
      </c>
      <c r="Z12" s="1104" t="str">
        <f t="shared" si="11"/>
        <v>#REF!</v>
      </c>
      <c r="AA12" s="1085" t="str">
        <f t="shared" si="19"/>
        <v>#REF!</v>
      </c>
      <c r="AB12" s="1085" t="str">
        <f t="shared" si="20"/>
        <v>#REF!</v>
      </c>
      <c r="AC12" s="1105" t="str">
        <f t="shared" si="21"/>
        <v>#REF!</v>
      </c>
      <c r="AD12" s="1105" t="str">
        <f t="shared" si="15"/>
        <v>#REF!</v>
      </c>
      <c r="AE12" s="1105" t="str">
        <f t="shared" si="16"/>
        <v>#REF!</v>
      </c>
      <c r="AF12" s="1106"/>
      <c r="AG12" s="1079"/>
      <c r="AH12" s="1090">
        <f t="shared" si="17"/>
        <v>22</v>
      </c>
      <c r="AI12" s="1090"/>
    </row>
    <row r="13" ht="15.0" customHeight="1">
      <c r="A13" s="1098">
        <v>11.0</v>
      </c>
      <c r="B13" s="1371">
        <v>472447.0</v>
      </c>
      <c r="C13" s="1372" t="s">
        <v>2343</v>
      </c>
      <c r="D13" s="1372" t="s">
        <v>2344</v>
      </c>
      <c r="E13" s="1372" t="s">
        <v>511</v>
      </c>
      <c r="F13" s="1372" t="s">
        <v>546</v>
      </c>
      <c r="G13" s="1372" t="s">
        <v>795</v>
      </c>
      <c r="H13" s="1273" t="str">
        <f t="shared" si="1"/>
        <v>TESTER01</v>
      </c>
      <c r="I13" s="1100" t="str">
        <f t="shared" si="2"/>
        <v>#REF!</v>
      </c>
      <c r="J13" s="413">
        <v>12.0</v>
      </c>
      <c r="K13" s="413">
        <v>2024.0</v>
      </c>
      <c r="L13" s="1373">
        <v>45629.0</v>
      </c>
      <c r="M13" s="1374">
        <v>45657.0</v>
      </c>
      <c r="N13" s="1340">
        <v>21.0</v>
      </c>
      <c r="O13" s="1084">
        <f t="shared" si="3"/>
        <v>0.9545454545</v>
      </c>
      <c r="P13" s="231">
        <f t="shared" si="18"/>
        <v>0.955</v>
      </c>
      <c r="Q13" s="231">
        <f t="shared" si="5"/>
        <v>0.955</v>
      </c>
      <c r="R13" s="1101"/>
      <c r="S13" s="1371" t="s">
        <v>517</v>
      </c>
      <c r="T13" s="1372" t="s">
        <v>1269</v>
      </c>
      <c r="U13" s="1084">
        <f t="shared" si="6"/>
        <v>0.955</v>
      </c>
      <c r="V13" s="1102">
        <f t="shared" si="7"/>
        <v>0.955</v>
      </c>
      <c r="W13" s="1102">
        <f t="shared" si="8"/>
        <v>0.955</v>
      </c>
      <c r="X13" s="1102">
        <f t="shared" si="9"/>
        <v>1</v>
      </c>
      <c r="Y13" s="1103">
        <f t="shared" si="10"/>
        <v>0.9545454545</v>
      </c>
      <c r="Z13" s="1104" t="str">
        <f t="shared" si="11"/>
        <v>#REF!</v>
      </c>
      <c r="AA13" s="1085" t="str">
        <f t="shared" si="19"/>
        <v>#REF!</v>
      </c>
      <c r="AB13" s="1085" t="str">
        <f t="shared" si="20"/>
        <v>#REF!</v>
      </c>
      <c r="AC13" s="1105">
        <f t="shared" si="21"/>
        <v>0</v>
      </c>
      <c r="AD13" s="1105" t="str">
        <f t="shared" si="15"/>
        <v>#REF!</v>
      </c>
      <c r="AE13" s="1105" t="str">
        <f t="shared" si="16"/>
        <v>#REF!</v>
      </c>
      <c r="AF13" s="1106"/>
      <c r="AG13" s="1079"/>
      <c r="AH13" s="1090">
        <f t="shared" si="17"/>
        <v>21</v>
      </c>
      <c r="AI13" s="1090"/>
    </row>
    <row r="14" ht="15.0" customHeight="1">
      <c r="A14" s="1232">
        <v>12.0</v>
      </c>
      <c r="B14" s="1279">
        <v>427332.0</v>
      </c>
      <c r="C14" s="1280" t="s">
        <v>995</v>
      </c>
      <c r="D14" s="1280" t="s">
        <v>2345</v>
      </c>
      <c r="E14" s="1280" t="s">
        <v>511</v>
      </c>
      <c r="F14" s="1280" t="s">
        <v>512</v>
      </c>
      <c r="G14" s="1372" t="s">
        <v>771</v>
      </c>
      <c r="H14" s="1280" t="str">
        <f t="shared" si="1"/>
        <v>DEV04</v>
      </c>
      <c r="I14" s="1238" t="str">
        <f t="shared" si="2"/>
        <v>#REF!</v>
      </c>
      <c r="J14" s="1239">
        <v>12.0</v>
      </c>
      <c r="K14" s="1297">
        <v>2024.0</v>
      </c>
      <c r="L14" s="1281">
        <v>45627.0</v>
      </c>
      <c r="M14" s="1282">
        <v>45657.0</v>
      </c>
      <c r="N14" s="1242">
        <v>22.0</v>
      </c>
      <c r="O14" s="1227">
        <f t="shared" si="3"/>
        <v>1</v>
      </c>
      <c r="P14" s="1243" t="str">
        <f t="shared" si="18"/>
        <v>#REF!</v>
      </c>
      <c r="Q14" s="1298">
        <v>0.5</v>
      </c>
      <c r="R14" s="1299"/>
      <c r="S14" s="1279" t="s">
        <v>525</v>
      </c>
      <c r="T14" s="1280" t="s">
        <v>2088</v>
      </c>
      <c r="U14" s="1227">
        <f t="shared" si="6"/>
        <v>0.5</v>
      </c>
      <c r="V14" s="1246" t="str">
        <f t="shared" si="7"/>
        <v>#REF!</v>
      </c>
      <c r="W14" s="1246">
        <f t="shared" si="8"/>
        <v>0.5</v>
      </c>
      <c r="X14" s="1246" t="str">
        <f t="shared" si="9"/>
        <v>#REF!</v>
      </c>
      <c r="Y14" s="1247">
        <f t="shared" si="10"/>
        <v>1</v>
      </c>
      <c r="Z14" s="1248" t="str">
        <f t="shared" si="11"/>
        <v>#REF!</v>
      </c>
      <c r="AA14" s="1261" t="str">
        <f t="shared" si="19"/>
        <v>#REF!</v>
      </c>
      <c r="AB14" s="1261" t="str">
        <f t="shared" si="20"/>
        <v>#REF!</v>
      </c>
      <c r="AC14" s="1250" t="str">
        <f t="shared" si="21"/>
        <v>#REF!</v>
      </c>
      <c r="AD14" s="1262" t="str">
        <f t="shared" si="15"/>
        <v>#REF!</v>
      </c>
      <c r="AE14" s="1262" t="str">
        <f t="shared" si="16"/>
        <v>#REF!</v>
      </c>
      <c r="AF14" s="1255"/>
      <c r="AG14" s="1300"/>
      <c r="AH14" s="1252">
        <f t="shared" si="17"/>
        <v>22</v>
      </c>
      <c r="AI14" s="1266"/>
    </row>
    <row r="15" ht="15.0" customHeight="1">
      <c r="A15" s="1107">
        <v>12.0</v>
      </c>
      <c r="B15" s="1367">
        <v>275041.0</v>
      </c>
      <c r="C15" s="1368" t="s">
        <v>1102</v>
      </c>
      <c r="D15" s="1368" t="s">
        <v>1275</v>
      </c>
      <c r="E15" s="1368" t="s">
        <v>511</v>
      </c>
      <c r="F15" s="1368" t="s">
        <v>512</v>
      </c>
      <c r="G15" s="1368" t="s">
        <v>665</v>
      </c>
      <c r="H15" s="1273" t="str">
        <f t="shared" si="1"/>
        <v>DEV02</v>
      </c>
      <c r="I15" s="1100" t="str">
        <f t="shared" si="2"/>
        <v>#REF!</v>
      </c>
      <c r="J15" s="413">
        <v>12.0</v>
      </c>
      <c r="K15" s="1112">
        <v>2024.0</v>
      </c>
      <c r="L15" s="1369">
        <v>45627.0</v>
      </c>
      <c r="M15" s="1370">
        <v>45657.0</v>
      </c>
      <c r="N15" s="1339">
        <v>22.0</v>
      </c>
      <c r="O15" s="1084">
        <f t="shared" si="3"/>
        <v>1</v>
      </c>
      <c r="P15" s="231" t="str">
        <f t="shared" si="18"/>
        <v>#REF!</v>
      </c>
      <c r="Q15" s="1392">
        <v>1.24</v>
      </c>
      <c r="R15" s="1114"/>
      <c r="S15" s="1367" t="s">
        <v>525</v>
      </c>
      <c r="T15" s="1368" t="s">
        <v>2088</v>
      </c>
      <c r="U15" s="1084">
        <f t="shared" si="6"/>
        <v>1.24</v>
      </c>
      <c r="V15" s="1102" t="str">
        <f t="shared" si="7"/>
        <v>#REF!</v>
      </c>
      <c r="W15" s="1102">
        <f t="shared" si="8"/>
        <v>1.24</v>
      </c>
      <c r="X15" s="1102" t="str">
        <f t="shared" si="9"/>
        <v>#REF!</v>
      </c>
      <c r="Y15" s="1103">
        <f t="shared" si="10"/>
        <v>1</v>
      </c>
      <c r="Z15" s="1104" t="str">
        <f t="shared" si="11"/>
        <v>#REF!</v>
      </c>
      <c r="AA15" s="1115" t="str">
        <f t="shared" si="19"/>
        <v>#REF!</v>
      </c>
      <c r="AB15" s="1115" t="str">
        <f t="shared" si="20"/>
        <v>#REF!</v>
      </c>
      <c r="AC15" s="1105" t="str">
        <f t="shared" si="21"/>
        <v>#REF!</v>
      </c>
      <c r="AD15" s="1116" t="str">
        <f t="shared" si="15"/>
        <v>#REF!</v>
      </c>
      <c r="AE15" s="1116" t="str">
        <f t="shared" si="16"/>
        <v>#REF!</v>
      </c>
      <c r="AF15" s="541"/>
      <c r="AG15" s="600"/>
      <c r="AH15" s="1090">
        <f t="shared" si="17"/>
        <v>22</v>
      </c>
      <c r="AI15" s="1117"/>
    </row>
    <row r="16" ht="15.0" customHeight="1">
      <c r="A16" s="1098">
        <v>13.0</v>
      </c>
      <c r="B16" s="1371">
        <v>283181.0</v>
      </c>
      <c r="C16" s="1372" t="s">
        <v>658</v>
      </c>
      <c r="D16" s="1372" t="s">
        <v>1278</v>
      </c>
      <c r="E16" s="1372" t="s">
        <v>511</v>
      </c>
      <c r="F16" s="1372" t="s">
        <v>564</v>
      </c>
      <c r="G16" s="1372" t="s">
        <v>771</v>
      </c>
      <c r="H16" s="1273" t="str">
        <f t="shared" si="1"/>
        <v>BA04</v>
      </c>
      <c r="I16" s="1100" t="str">
        <f t="shared" si="2"/>
        <v>#REF!</v>
      </c>
      <c r="J16" s="413">
        <v>12.0</v>
      </c>
      <c r="K16" s="575">
        <v>2024.0</v>
      </c>
      <c r="L16" s="1373">
        <v>45627.0</v>
      </c>
      <c r="M16" s="1374">
        <v>45657.0</v>
      </c>
      <c r="N16" s="1340">
        <v>22.0</v>
      </c>
      <c r="O16" s="1084">
        <f t="shared" si="3"/>
        <v>1</v>
      </c>
      <c r="P16" s="1186" t="str">
        <f t="shared" si="18"/>
        <v>#REF!</v>
      </c>
      <c r="Q16" s="1186">
        <v>1.59</v>
      </c>
      <c r="R16" s="1216"/>
      <c r="S16" s="1371" t="s">
        <v>525</v>
      </c>
      <c r="T16" s="1372" t="s">
        <v>2088</v>
      </c>
      <c r="U16" s="1084">
        <f t="shared" si="6"/>
        <v>1.59</v>
      </c>
      <c r="V16" s="1102" t="str">
        <f t="shared" si="7"/>
        <v>#REF!</v>
      </c>
      <c r="W16" s="1102">
        <f t="shared" si="8"/>
        <v>1.59</v>
      </c>
      <c r="X16" s="1102" t="str">
        <f t="shared" si="9"/>
        <v>#REF!</v>
      </c>
      <c r="Y16" s="1103">
        <f t="shared" si="10"/>
        <v>1</v>
      </c>
      <c r="Z16" s="1126" t="str">
        <f t="shared" si="11"/>
        <v>#REF!</v>
      </c>
      <c r="AA16" s="1115" t="str">
        <f t="shared" si="19"/>
        <v>#REF!</v>
      </c>
      <c r="AB16" s="1115" t="str">
        <f t="shared" si="20"/>
        <v>#REF!</v>
      </c>
      <c r="AC16" s="1116" t="str">
        <f t="shared" si="21"/>
        <v>#REF!</v>
      </c>
      <c r="AD16" s="1116" t="str">
        <f t="shared" si="15"/>
        <v>#REF!</v>
      </c>
      <c r="AE16" s="1116" t="str">
        <f t="shared" si="16"/>
        <v>#REF!</v>
      </c>
      <c r="AF16" s="1137"/>
      <c r="AG16" s="1216"/>
      <c r="AH16" s="1090">
        <f t="shared" si="17"/>
        <v>22</v>
      </c>
      <c r="AI16" s="1139"/>
    </row>
    <row r="17" ht="15.0" customHeight="1">
      <c r="A17" s="1107">
        <v>14.0</v>
      </c>
      <c r="B17" s="1371">
        <v>427203.0</v>
      </c>
      <c r="C17" s="1372" t="s">
        <v>1006</v>
      </c>
      <c r="D17" s="1372" t="s">
        <v>1279</v>
      </c>
      <c r="E17" s="1372" t="s">
        <v>511</v>
      </c>
      <c r="F17" s="1372" t="s">
        <v>512</v>
      </c>
      <c r="G17" s="1372" t="s">
        <v>665</v>
      </c>
      <c r="H17" s="1273" t="str">
        <f t="shared" si="1"/>
        <v>DEV02</v>
      </c>
      <c r="I17" s="1100" t="str">
        <f t="shared" si="2"/>
        <v>#REF!</v>
      </c>
      <c r="J17" s="413">
        <v>12.0</v>
      </c>
      <c r="K17" s="1112">
        <v>2024.0</v>
      </c>
      <c r="L17" s="1373">
        <v>45627.0</v>
      </c>
      <c r="M17" s="1374">
        <v>45657.0</v>
      </c>
      <c r="N17" s="1340">
        <v>22.0</v>
      </c>
      <c r="O17" s="1084">
        <f t="shared" si="3"/>
        <v>1</v>
      </c>
      <c r="P17" s="1186" t="str">
        <f t="shared" si="18"/>
        <v>#REF!</v>
      </c>
      <c r="Q17" s="1392">
        <v>1.24</v>
      </c>
      <c r="R17" s="1114"/>
      <c r="S17" s="1371" t="s">
        <v>525</v>
      </c>
      <c r="T17" s="1372" t="s">
        <v>2088</v>
      </c>
      <c r="U17" s="1084">
        <f t="shared" si="6"/>
        <v>1.24</v>
      </c>
      <c r="V17" s="1102" t="str">
        <f t="shared" si="7"/>
        <v>#REF!</v>
      </c>
      <c r="W17" s="1102">
        <f t="shared" si="8"/>
        <v>1.24</v>
      </c>
      <c r="X17" s="1103" t="str">
        <f t="shared" si="9"/>
        <v>#REF!</v>
      </c>
      <c r="Y17" s="1103">
        <f t="shared" si="10"/>
        <v>1</v>
      </c>
      <c r="Z17" s="1104" t="str">
        <f t="shared" si="11"/>
        <v>#REF!</v>
      </c>
      <c r="AA17" s="1115" t="str">
        <f t="shared" si="19"/>
        <v>#REF!</v>
      </c>
      <c r="AB17" s="1115" t="str">
        <f t="shared" si="20"/>
        <v>#REF!</v>
      </c>
      <c r="AC17" s="1116" t="str">
        <f t="shared" si="21"/>
        <v>#REF!</v>
      </c>
      <c r="AD17" s="1116" t="str">
        <f t="shared" si="15"/>
        <v>#REF!</v>
      </c>
      <c r="AE17" s="1116" t="str">
        <f t="shared" si="16"/>
        <v>#REF!</v>
      </c>
      <c r="AF17" s="541"/>
      <c r="AG17" s="600"/>
      <c r="AH17" s="1090">
        <f t="shared" si="17"/>
        <v>22</v>
      </c>
      <c r="AI17" s="1117"/>
    </row>
    <row r="18" ht="15.0" customHeight="1">
      <c r="A18" s="1098">
        <v>15.0</v>
      </c>
      <c r="B18" s="1371">
        <v>428993.0</v>
      </c>
      <c r="C18" s="1372" t="s">
        <v>1023</v>
      </c>
      <c r="D18" s="1372" t="s">
        <v>1283</v>
      </c>
      <c r="E18" s="1372" t="s">
        <v>511</v>
      </c>
      <c r="F18" s="1372" t="s">
        <v>512</v>
      </c>
      <c r="G18" s="1372" t="s">
        <v>771</v>
      </c>
      <c r="H18" s="1273" t="str">
        <f t="shared" si="1"/>
        <v>DEV04</v>
      </c>
      <c r="I18" s="1100" t="str">
        <f t="shared" si="2"/>
        <v>#REF!</v>
      </c>
      <c r="J18" s="413">
        <v>12.0</v>
      </c>
      <c r="K18" s="437">
        <v>2024.0</v>
      </c>
      <c r="L18" s="1373">
        <v>45627.0</v>
      </c>
      <c r="M18" s="1374">
        <v>45628.0</v>
      </c>
      <c r="N18" s="1340">
        <v>1.0</v>
      </c>
      <c r="O18" s="1084">
        <f t="shared" si="3"/>
        <v>0.04545454545</v>
      </c>
      <c r="P18" s="231" t="str">
        <f t="shared" si="18"/>
        <v>#REF!</v>
      </c>
      <c r="Q18" s="1205">
        <v>0.072</v>
      </c>
      <c r="R18" s="1111"/>
      <c r="S18" s="1371" t="s">
        <v>525</v>
      </c>
      <c r="T18" s="1372" t="s">
        <v>2088</v>
      </c>
      <c r="U18" s="1084">
        <f t="shared" si="6"/>
        <v>0.072</v>
      </c>
      <c r="V18" s="1102" t="str">
        <f t="shared" si="7"/>
        <v>#REF!</v>
      </c>
      <c r="W18" s="1102" t="str">
        <f t="shared" si="8"/>
        <v>#REF!</v>
      </c>
      <c r="X18" s="1102" t="str">
        <f t="shared" si="9"/>
        <v>#REF!</v>
      </c>
      <c r="Y18" s="1103">
        <f t="shared" si="10"/>
        <v>1</v>
      </c>
      <c r="Z18" s="1104" t="str">
        <f t="shared" si="11"/>
        <v>#REF!</v>
      </c>
      <c r="AA18" s="1085" t="str">
        <f t="shared" si="19"/>
        <v>#REF!</v>
      </c>
      <c r="AB18" s="1085" t="str">
        <f t="shared" si="20"/>
        <v>#REF!</v>
      </c>
      <c r="AC18" s="1105" t="str">
        <f t="shared" si="21"/>
        <v>#REF!</v>
      </c>
      <c r="AD18" s="1105" t="str">
        <f t="shared" si="15"/>
        <v>#REF!</v>
      </c>
      <c r="AE18" s="1105" t="str">
        <f t="shared" si="16"/>
        <v>#REF!</v>
      </c>
      <c r="AF18" s="541"/>
      <c r="AG18" s="1079"/>
      <c r="AH18" s="1090">
        <f t="shared" si="17"/>
        <v>22</v>
      </c>
      <c r="AI18" s="1090"/>
    </row>
    <row r="19" ht="15.0" customHeight="1">
      <c r="A19" s="1107">
        <v>16.0</v>
      </c>
      <c r="B19" s="1371">
        <v>458877.0</v>
      </c>
      <c r="C19" s="1372" t="s">
        <v>521</v>
      </c>
      <c r="D19" s="1372" t="s">
        <v>1285</v>
      </c>
      <c r="E19" s="1372" t="s">
        <v>511</v>
      </c>
      <c r="F19" s="1372" t="s">
        <v>512</v>
      </c>
      <c r="G19" s="1372" t="s">
        <v>893</v>
      </c>
      <c r="H19" s="1273" t="str">
        <f t="shared" si="1"/>
        <v>DEV06</v>
      </c>
      <c r="I19" s="1100" t="str">
        <f t="shared" si="2"/>
        <v>#REF!</v>
      </c>
      <c r="J19" s="413">
        <v>12.0</v>
      </c>
      <c r="K19" s="413">
        <v>2024.0</v>
      </c>
      <c r="L19" s="1373">
        <v>45627.0</v>
      </c>
      <c r="M19" s="1374">
        <v>45657.0</v>
      </c>
      <c r="N19" s="1340">
        <v>22.0</v>
      </c>
      <c r="O19" s="1084">
        <f t="shared" si="3"/>
        <v>1</v>
      </c>
      <c r="P19" s="231" t="str">
        <f t="shared" si="18"/>
        <v>#REF!</v>
      </c>
      <c r="Q19" s="1205">
        <v>2.27</v>
      </c>
      <c r="R19" s="1101"/>
      <c r="S19" s="1371" t="s">
        <v>525</v>
      </c>
      <c r="T19" s="1372" t="s">
        <v>2088</v>
      </c>
      <c r="U19" s="1084">
        <f t="shared" si="6"/>
        <v>2.27</v>
      </c>
      <c r="V19" s="1102" t="str">
        <f t="shared" si="7"/>
        <v>#REF!</v>
      </c>
      <c r="W19" s="1102">
        <f t="shared" si="8"/>
        <v>2.27</v>
      </c>
      <c r="X19" s="1102" t="str">
        <f t="shared" si="9"/>
        <v>#REF!</v>
      </c>
      <c r="Y19" s="1103">
        <f t="shared" si="10"/>
        <v>1</v>
      </c>
      <c r="Z19" s="1104" t="str">
        <f t="shared" si="11"/>
        <v>#REF!</v>
      </c>
      <c r="AA19" s="1085" t="str">
        <f t="shared" si="19"/>
        <v>#REF!</v>
      </c>
      <c r="AB19" s="1085" t="str">
        <f t="shared" si="20"/>
        <v>#REF!</v>
      </c>
      <c r="AC19" s="1105" t="str">
        <f t="shared" si="21"/>
        <v>#REF!</v>
      </c>
      <c r="AD19" s="1105" t="str">
        <f t="shared" si="15"/>
        <v>#REF!</v>
      </c>
      <c r="AE19" s="1105" t="str">
        <f t="shared" si="16"/>
        <v>#REF!</v>
      </c>
      <c r="AF19" s="1106"/>
      <c r="AG19" s="1079"/>
      <c r="AH19" s="1090">
        <f t="shared" si="17"/>
        <v>22</v>
      </c>
      <c r="AI19" s="1090"/>
    </row>
    <row r="20" ht="15.0" customHeight="1">
      <c r="A20" s="1098">
        <v>17.0</v>
      </c>
      <c r="B20" s="1371">
        <v>463031.0</v>
      </c>
      <c r="C20" s="1372" t="s">
        <v>1288</v>
      </c>
      <c r="D20" s="1372" t="s">
        <v>1289</v>
      </c>
      <c r="E20" s="1372" t="s">
        <v>511</v>
      </c>
      <c r="F20" s="1372" t="s">
        <v>512</v>
      </c>
      <c r="G20" s="1372" t="s">
        <v>790</v>
      </c>
      <c r="H20" s="1273" t="str">
        <f t="shared" si="1"/>
        <v>DEV03</v>
      </c>
      <c r="I20" s="1100" t="str">
        <f t="shared" si="2"/>
        <v>#REF!</v>
      </c>
      <c r="J20" s="413">
        <v>12.0</v>
      </c>
      <c r="K20" s="413">
        <v>2024.0</v>
      </c>
      <c r="L20" s="1373">
        <v>45627.0</v>
      </c>
      <c r="M20" s="1374">
        <v>45657.0</v>
      </c>
      <c r="N20" s="1340">
        <v>22.0</v>
      </c>
      <c r="O20" s="1084">
        <f t="shared" si="3"/>
        <v>1</v>
      </c>
      <c r="P20" s="231" t="str">
        <f t="shared" si="18"/>
        <v>#REF!</v>
      </c>
      <c r="Q20" s="1205">
        <v>1.24</v>
      </c>
      <c r="R20" s="1101"/>
      <c r="S20" s="1371" t="s">
        <v>525</v>
      </c>
      <c r="T20" s="1372" t="s">
        <v>2088</v>
      </c>
      <c r="U20" s="1084">
        <f t="shared" si="6"/>
        <v>1.24</v>
      </c>
      <c r="V20" s="1102" t="str">
        <f t="shared" si="7"/>
        <v>#REF!</v>
      </c>
      <c r="W20" s="1102">
        <f t="shared" si="8"/>
        <v>1.24</v>
      </c>
      <c r="X20" s="1102" t="str">
        <f t="shared" si="9"/>
        <v>#REF!</v>
      </c>
      <c r="Y20" s="1103">
        <f t="shared" si="10"/>
        <v>1</v>
      </c>
      <c r="Z20" s="1104" t="str">
        <f t="shared" si="11"/>
        <v>#REF!</v>
      </c>
      <c r="AA20" s="1085" t="str">
        <f t="shared" si="19"/>
        <v>#REF!</v>
      </c>
      <c r="AB20" s="1085" t="str">
        <f t="shared" si="20"/>
        <v>#REF!</v>
      </c>
      <c r="AC20" s="1105" t="str">
        <f t="shared" si="21"/>
        <v>#REF!</v>
      </c>
      <c r="AD20" s="1105" t="str">
        <f t="shared" si="15"/>
        <v>#REF!</v>
      </c>
      <c r="AE20" s="1105" t="str">
        <f t="shared" si="16"/>
        <v>#REF!</v>
      </c>
      <c r="AF20" s="1106"/>
      <c r="AG20" s="1079"/>
      <c r="AH20" s="1090">
        <f t="shared" si="17"/>
        <v>22</v>
      </c>
      <c r="AI20" s="1090"/>
    </row>
    <row r="21" ht="15.0" customHeight="1">
      <c r="A21" s="1107">
        <v>18.0</v>
      </c>
      <c r="B21" s="1371">
        <v>463029.0</v>
      </c>
      <c r="C21" s="1376" t="s">
        <v>1290</v>
      </c>
      <c r="D21" s="1372" t="s">
        <v>1291</v>
      </c>
      <c r="E21" s="1372" t="s">
        <v>511</v>
      </c>
      <c r="F21" s="1376" t="s">
        <v>512</v>
      </c>
      <c r="G21" s="1376" t="s">
        <v>795</v>
      </c>
      <c r="H21" s="1273" t="str">
        <f t="shared" si="1"/>
        <v>DEV01</v>
      </c>
      <c r="I21" s="1100" t="str">
        <f t="shared" si="2"/>
        <v>#REF!</v>
      </c>
      <c r="J21" s="413">
        <v>12.0</v>
      </c>
      <c r="K21" s="413">
        <v>2024.0</v>
      </c>
      <c r="L21" s="1373">
        <v>45627.0</v>
      </c>
      <c r="M21" s="1374">
        <v>45657.0</v>
      </c>
      <c r="N21" s="1340">
        <v>22.0</v>
      </c>
      <c r="O21" s="1084">
        <f t="shared" si="3"/>
        <v>1</v>
      </c>
      <c r="P21" s="231" t="str">
        <f t="shared" si="18"/>
        <v>#REF!</v>
      </c>
      <c r="Q21" s="1205">
        <v>0.55</v>
      </c>
      <c r="R21" s="1101"/>
      <c r="S21" s="1371" t="s">
        <v>525</v>
      </c>
      <c r="T21" s="1372" t="s">
        <v>2088</v>
      </c>
      <c r="U21" s="1084">
        <f t="shared" si="6"/>
        <v>0.55</v>
      </c>
      <c r="V21" s="1102" t="str">
        <f t="shared" si="7"/>
        <v>#REF!</v>
      </c>
      <c r="W21" s="1102">
        <f t="shared" si="8"/>
        <v>0.55</v>
      </c>
      <c r="X21" s="1102" t="str">
        <f t="shared" si="9"/>
        <v>#REF!</v>
      </c>
      <c r="Y21" s="1103">
        <f t="shared" si="10"/>
        <v>1</v>
      </c>
      <c r="Z21" s="1104" t="str">
        <f t="shared" si="11"/>
        <v>#REF!</v>
      </c>
      <c r="AA21" s="1085" t="str">
        <f t="shared" si="19"/>
        <v>#REF!</v>
      </c>
      <c r="AB21" s="1085" t="str">
        <f t="shared" si="20"/>
        <v>#REF!</v>
      </c>
      <c r="AC21" s="1105" t="str">
        <f t="shared" si="21"/>
        <v>#REF!</v>
      </c>
      <c r="AD21" s="1105" t="str">
        <f t="shared" si="15"/>
        <v>#REF!</v>
      </c>
      <c r="AE21" s="1105" t="str">
        <f t="shared" si="16"/>
        <v>#REF!</v>
      </c>
      <c r="AF21" s="1106"/>
      <c r="AG21" s="1079"/>
      <c r="AH21" s="1090">
        <f t="shared" si="17"/>
        <v>22</v>
      </c>
      <c r="AI21" s="1090"/>
    </row>
    <row r="22" ht="15.0" customHeight="1">
      <c r="A22" s="1098">
        <v>19.0</v>
      </c>
      <c r="B22" s="1371">
        <v>463041.0</v>
      </c>
      <c r="C22" s="1376" t="s">
        <v>1293</v>
      </c>
      <c r="D22" s="1372" t="s">
        <v>1294</v>
      </c>
      <c r="E22" s="1372" t="s">
        <v>511</v>
      </c>
      <c r="F22" s="1376" t="s">
        <v>546</v>
      </c>
      <c r="G22" s="1376" t="s">
        <v>665</v>
      </c>
      <c r="H22" s="1273" t="str">
        <f t="shared" si="1"/>
        <v>TESTER02</v>
      </c>
      <c r="I22" s="1100" t="str">
        <f t="shared" si="2"/>
        <v>#REF!</v>
      </c>
      <c r="J22" s="413">
        <v>12.0</v>
      </c>
      <c r="K22" s="413">
        <v>2024.0</v>
      </c>
      <c r="L22" s="1373">
        <v>45627.0</v>
      </c>
      <c r="M22" s="1374">
        <v>45657.0</v>
      </c>
      <c r="N22" s="1340">
        <v>22.0</v>
      </c>
      <c r="O22" s="1084">
        <f t="shared" si="3"/>
        <v>1</v>
      </c>
      <c r="P22" s="231" t="str">
        <f t="shared" si="18"/>
        <v>#REF!</v>
      </c>
      <c r="Q22" s="1205">
        <v>0.86</v>
      </c>
      <c r="R22" s="1101"/>
      <c r="S22" s="1371" t="s">
        <v>525</v>
      </c>
      <c r="T22" s="1372" t="s">
        <v>2088</v>
      </c>
      <c r="U22" s="1084">
        <f t="shared" si="6"/>
        <v>0.86</v>
      </c>
      <c r="V22" s="1102" t="str">
        <f t="shared" si="7"/>
        <v>#REF!</v>
      </c>
      <c r="W22" s="1102">
        <f t="shared" si="8"/>
        <v>0.86</v>
      </c>
      <c r="X22" s="1102" t="str">
        <f t="shared" si="9"/>
        <v>#REF!</v>
      </c>
      <c r="Y22" s="1103">
        <f t="shared" si="10"/>
        <v>1</v>
      </c>
      <c r="Z22" s="1104" t="str">
        <f t="shared" si="11"/>
        <v>#REF!</v>
      </c>
      <c r="AA22" s="1085" t="str">
        <f t="shared" si="19"/>
        <v>#REF!</v>
      </c>
      <c r="AB22" s="1085" t="str">
        <f t="shared" si="20"/>
        <v>#REF!</v>
      </c>
      <c r="AC22" s="1105" t="str">
        <f t="shared" si="21"/>
        <v>#REF!</v>
      </c>
      <c r="AD22" s="1105" t="str">
        <f t="shared" si="15"/>
        <v>#REF!</v>
      </c>
      <c r="AE22" s="1105" t="str">
        <f t="shared" si="16"/>
        <v>#REF!</v>
      </c>
      <c r="AF22" s="1106"/>
      <c r="AG22" s="1079"/>
      <c r="AH22" s="1090">
        <f t="shared" si="17"/>
        <v>22</v>
      </c>
      <c r="AI22" s="1090"/>
    </row>
    <row r="23" ht="15.0" customHeight="1">
      <c r="A23" s="1107">
        <v>20.0</v>
      </c>
      <c r="B23" s="1371">
        <v>463293.0</v>
      </c>
      <c r="C23" s="1376" t="s">
        <v>1296</v>
      </c>
      <c r="D23" s="1372" t="s">
        <v>1297</v>
      </c>
      <c r="E23" s="1372" t="s">
        <v>511</v>
      </c>
      <c r="F23" s="1376" t="s">
        <v>564</v>
      </c>
      <c r="G23" s="1376" t="s">
        <v>665</v>
      </c>
      <c r="H23" s="1273" t="str">
        <f t="shared" si="1"/>
        <v>BA02</v>
      </c>
      <c r="I23" s="1100" t="str">
        <f t="shared" si="2"/>
        <v>#REF!</v>
      </c>
      <c r="J23" s="413">
        <v>12.0</v>
      </c>
      <c r="K23" s="1120">
        <v>2024.0</v>
      </c>
      <c r="L23" s="1373">
        <v>45627.0</v>
      </c>
      <c r="M23" s="1374">
        <v>45657.0</v>
      </c>
      <c r="N23" s="1340">
        <v>22.0</v>
      </c>
      <c r="O23" s="1084">
        <f t="shared" si="3"/>
        <v>1</v>
      </c>
      <c r="P23" s="1186" t="str">
        <f t="shared" si="18"/>
        <v>#REF!</v>
      </c>
      <c r="Q23" s="1205">
        <v>1.03</v>
      </c>
      <c r="R23" s="1113"/>
      <c r="S23" s="1371" t="s">
        <v>525</v>
      </c>
      <c r="T23" s="1372" t="s">
        <v>2088</v>
      </c>
      <c r="U23" s="1084">
        <f t="shared" si="6"/>
        <v>1.03</v>
      </c>
      <c r="V23" s="1102" t="str">
        <f t="shared" si="7"/>
        <v>#REF!</v>
      </c>
      <c r="W23" s="1102">
        <f t="shared" si="8"/>
        <v>1.03</v>
      </c>
      <c r="X23" s="1103" t="str">
        <f t="shared" si="9"/>
        <v>#REF!</v>
      </c>
      <c r="Y23" s="1103">
        <f t="shared" si="10"/>
        <v>1</v>
      </c>
      <c r="Z23" s="1104" t="str">
        <f t="shared" si="11"/>
        <v>#REF!</v>
      </c>
      <c r="AA23" s="1115" t="str">
        <f t="shared" si="19"/>
        <v>#REF!</v>
      </c>
      <c r="AB23" s="1115" t="str">
        <f t="shared" si="20"/>
        <v>#REF!</v>
      </c>
      <c r="AC23" s="1116" t="str">
        <f t="shared" si="21"/>
        <v>#REF!</v>
      </c>
      <c r="AD23" s="1116" t="str">
        <f t="shared" si="15"/>
        <v>#REF!</v>
      </c>
      <c r="AE23" s="1116" t="str">
        <f t="shared" si="16"/>
        <v>#REF!</v>
      </c>
      <c r="AF23" s="1106"/>
      <c r="AG23" s="600"/>
      <c r="AH23" s="1090">
        <f t="shared" si="17"/>
        <v>22</v>
      </c>
      <c r="AI23" s="1117"/>
    </row>
    <row r="24" ht="15.0" customHeight="1">
      <c r="A24" s="1098">
        <v>21.0</v>
      </c>
      <c r="B24" s="1371">
        <v>465799.0</v>
      </c>
      <c r="C24" s="1376" t="s">
        <v>1310</v>
      </c>
      <c r="D24" s="1372" t="s">
        <v>1311</v>
      </c>
      <c r="E24" s="1372" t="s">
        <v>511</v>
      </c>
      <c r="F24" s="1376" t="s">
        <v>546</v>
      </c>
      <c r="G24" s="1376" t="s">
        <v>771</v>
      </c>
      <c r="H24" s="1273" t="str">
        <f t="shared" si="1"/>
        <v>TESTER04</v>
      </c>
      <c r="I24" s="1100" t="str">
        <f t="shared" si="2"/>
        <v>#REF!</v>
      </c>
      <c r="J24" s="413">
        <v>12.0</v>
      </c>
      <c r="K24" s="1120">
        <v>2024.0</v>
      </c>
      <c r="L24" s="1373">
        <v>45627.0</v>
      </c>
      <c r="M24" s="1374">
        <v>45657.0</v>
      </c>
      <c r="N24" s="1340">
        <v>22.0</v>
      </c>
      <c r="O24" s="1084">
        <f t="shared" si="3"/>
        <v>1</v>
      </c>
      <c r="P24" s="1186" t="str">
        <f t="shared" si="18"/>
        <v>#REF!</v>
      </c>
      <c r="Q24" s="1205">
        <v>1.41</v>
      </c>
      <c r="R24" s="1113"/>
      <c r="S24" s="1371" t="s">
        <v>525</v>
      </c>
      <c r="T24" s="1372" t="s">
        <v>2088</v>
      </c>
      <c r="U24" s="1084">
        <f t="shared" si="6"/>
        <v>1.41</v>
      </c>
      <c r="V24" s="1102" t="str">
        <f t="shared" si="7"/>
        <v>#REF!</v>
      </c>
      <c r="W24" s="1102">
        <f t="shared" si="8"/>
        <v>1.41</v>
      </c>
      <c r="X24" s="1103" t="str">
        <f t="shared" si="9"/>
        <v>#REF!</v>
      </c>
      <c r="Y24" s="1103">
        <f t="shared" si="10"/>
        <v>1</v>
      </c>
      <c r="Z24" s="1104" t="str">
        <f t="shared" si="11"/>
        <v>#REF!</v>
      </c>
      <c r="AA24" s="1115" t="str">
        <f t="shared" si="19"/>
        <v>#REF!</v>
      </c>
      <c r="AB24" s="1115" t="str">
        <f t="shared" si="20"/>
        <v>#REF!</v>
      </c>
      <c r="AC24" s="1116" t="str">
        <f t="shared" si="21"/>
        <v>#REF!</v>
      </c>
      <c r="AD24" s="1116" t="str">
        <f t="shared" si="15"/>
        <v>#REF!</v>
      </c>
      <c r="AE24" s="1116" t="str">
        <f t="shared" si="16"/>
        <v>#REF!</v>
      </c>
      <c r="AF24" s="1106"/>
      <c r="AG24" s="600"/>
      <c r="AH24" s="1090">
        <f t="shared" si="17"/>
        <v>22</v>
      </c>
      <c r="AI24" s="1117"/>
    </row>
    <row r="25" ht="15.0" customHeight="1">
      <c r="A25" s="1107">
        <v>22.0</v>
      </c>
      <c r="B25" s="1371">
        <v>469691.0</v>
      </c>
      <c r="C25" s="1376" t="s">
        <v>2238</v>
      </c>
      <c r="D25" s="1372" t="s">
        <v>2239</v>
      </c>
      <c r="E25" s="1372" t="s">
        <v>511</v>
      </c>
      <c r="F25" s="1376" t="s">
        <v>546</v>
      </c>
      <c r="G25" s="1376" t="s">
        <v>790</v>
      </c>
      <c r="H25" s="1273" t="str">
        <f t="shared" si="1"/>
        <v>TESTER03</v>
      </c>
      <c r="I25" s="1100" t="str">
        <f t="shared" si="2"/>
        <v>#REF!</v>
      </c>
      <c r="J25" s="413">
        <v>12.0</v>
      </c>
      <c r="K25" s="1120">
        <v>2024.0</v>
      </c>
      <c r="L25" s="1373">
        <v>45627.0</v>
      </c>
      <c r="M25" s="1374">
        <v>45657.0</v>
      </c>
      <c r="N25" s="1340">
        <v>22.0</v>
      </c>
      <c r="O25" s="1084">
        <f t="shared" si="3"/>
        <v>1</v>
      </c>
      <c r="P25" s="1186" t="str">
        <f t="shared" si="18"/>
        <v>#REF!</v>
      </c>
      <c r="Q25" s="1205">
        <v>1.19</v>
      </c>
      <c r="R25" s="1113"/>
      <c r="S25" s="1371" t="s">
        <v>525</v>
      </c>
      <c r="T25" s="1372" t="s">
        <v>2088</v>
      </c>
      <c r="U25" s="1084">
        <f t="shared" si="6"/>
        <v>1.19</v>
      </c>
      <c r="V25" s="1102" t="str">
        <f t="shared" si="7"/>
        <v>#REF!</v>
      </c>
      <c r="W25" s="1102">
        <f t="shared" si="8"/>
        <v>1.19</v>
      </c>
      <c r="X25" s="1103" t="str">
        <f t="shared" si="9"/>
        <v>#REF!</v>
      </c>
      <c r="Y25" s="1103">
        <f t="shared" si="10"/>
        <v>1</v>
      </c>
      <c r="Z25" s="1104" t="str">
        <f t="shared" si="11"/>
        <v>#REF!</v>
      </c>
      <c r="AA25" s="1115" t="str">
        <f t="shared" si="19"/>
        <v>#REF!</v>
      </c>
      <c r="AB25" s="1115" t="str">
        <f t="shared" si="20"/>
        <v>#REF!</v>
      </c>
      <c r="AC25" s="1116" t="str">
        <f t="shared" si="21"/>
        <v>#REF!</v>
      </c>
      <c r="AD25" s="1116" t="str">
        <f t="shared" si="15"/>
        <v>#REF!</v>
      </c>
      <c r="AE25" s="1116" t="str">
        <f t="shared" si="16"/>
        <v>#REF!</v>
      </c>
      <c r="AF25" s="1106"/>
      <c r="AG25" s="600"/>
      <c r="AH25" s="1090">
        <f t="shared" si="17"/>
        <v>22</v>
      </c>
      <c r="AI25" s="1117"/>
    </row>
    <row r="26" ht="15.0" customHeight="1">
      <c r="A26" s="1098">
        <v>23.0</v>
      </c>
      <c r="B26" s="1371">
        <v>469685.0</v>
      </c>
      <c r="C26" s="1376" t="s">
        <v>2240</v>
      </c>
      <c r="D26" s="1372" t="s">
        <v>2241</v>
      </c>
      <c r="E26" s="1372" t="s">
        <v>511</v>
      </c>
      <c r="F26" s="1376" t="s">
        <v>512</v>
      </c>
      <c r="G26" s="1376" t="s">
        <v>790</v>
      </c>
      <c r="H26" s="1273" t="str">
        <f t="shared" si="1"/>
        <v>DEV03</v>
      </c>
      <c r="I26" s="1100" t="str">
        <f t="shared" si="2"/>
        <v>#REF!</v>
      </c>
      <c r="J26" s="413">
        <v>12.0</v>
      </c>
      <c r="K26" s="1120">
        <v>2024.0</v>
      </c>
      <c r="L26" s="1373">
        <v>45627.0</v>
      </c>
      <c r="M26" s="1374">
        <v>45657.0</v>
      </c>
      <c r="N26" s="1340">
        <v>22.0</v>
      </c>
      <c r="O26" s="1084">
        <f t="shared" si="3"/>
        <v>1</v>
      </c>
      <c r="P26" s="1186" t="str">
        <f t="shared" si="18"/>
        <v>#REF!</v>
      </c>
      <c r="Q26" s="1205">
        <v>1.24</v>
      </c>
      <c r="R26" s="1113"/>
      <c r="S26" s="1371" t="s">
        <v>525</v>
      </c>
      <c r="T26" s="1372" t="s">
        <v>2088</v>
      </c>
      <c r="U26" s="1084">
        <f t="shared" si="6"/>
        <v>1.24</v>
      </c>
      <c r="V26" s="1102" t="str">
        <f t="shared" si="7"/>
        <v>#REF!</v>
      </c>
      <c r="W26" s="1102">
        <f t="shared" si="8"/>
        <v>1.24</v>
      </c>
      <c r="X26" s="1103" t="str">
        <f t="shared" si="9"/>
        <v>#REF!</v>
      </c>
      <c r="Y26" s="1103">
        <f t="shared" si="10"/>
        <v>1</v>
      </c>
      <c r="Z26" s="1104" t="str">
        <f t="shared" si="11"/>
        <v>#REF!</v>
      </c>
      <c r="AA26" s="1115" t="str">
        <f t="shared" si="19"/>
        <v>#REF!</v>
      </c>
      <c r="AB26" s="1115" t="str">
        <f t="shared" si="20"/>
        <v>#REF!</v>
      </c>
      <c r="AC26" s="1116" t="str">
        <f t="shared" si="21"/>
        <v>#REF!</v>
      </c>
      <c r="AD26" s="1116" t="str">
        <f t="shared" si="15"/>
        <v>#REF!</v>
      </c>
      <c r="AE26" s="1116" t="str">
        <f t="shared" si="16"/>
        <v>#REF!</v>
      </c>
      <c r="AF26" s="1106"/>
      <c r="AG26" s="600"/>
      <c r="AH26" s="1090">
        <f t="shared" si="17"/>
        <v>22</v>
      </c>
      <c r="AI26" s="1117"/>
    </row>
    <row r="27" ht="15.0" customHeight="1">
      <c r="A27" s="1107">
        <v>24.0</v>
      </c>
      <c r="B27" s="1371">
        <v>92203.0</v>
      </c>
      <c r="C27" s="1376" t="s">
        <v>2247</v>
      </c>
      <c r="D27" s="1372" t="s">
        <v>2248</v>
      </c>
      <c r="E27" s="1372" t="s">
        <v>511</v>
      </c>
      <c r="F27" s="1376" t="s">
        <v>663</v>
      </c>
      <c r="G27" s="1376" t="s">
        <v>771</v>
      </c>
      <c r="H27" s="1273" t="str">
        <f t="shared" si="1"/>
        <v>PM04</v>
      </c>
      <c r="I27" s="1100" t="str">
        <f t="shared" si="2"/>
        <v>#REF!</v>
      </c>
      <c r="J27" s="413">
        <v>12.0</v>
      </c>
      <c r="K27" s="413">
        <v>2024.0</v>
      </c>
      <c r="L27" s="1373">
        <v>45627.0</v>
      </c>
      <c r="M27" s="1374">
        <v>45632.0</v>
      </c>
      <c r="N27" s="1340">
        <v>5.0</v>
      </c>
      <c r="O27" s="1084">
        <f t="shared" si="3"/>
        <v>0.2272727273</v>
      </c>
      <c r="P27" s="231" t="str">
        <f t="shared" si="18"/>
        <v>#REF!</v>
      </c>
      <c r="Q27" s="1205">
        <v>0.361</v>
      </c>
      <c r="R27" s="1101"/>
      <c r="S27" s="1371" t="s">
        <v>525</v>
      </c>
      <c r="T27" s="1372" t="s">
        <v>2088</v>
      </c>
      <c r="U27" s="1084">
        <f t="shared" si="6"/>
        <v>0.361</v>
      </c>
      <c r="V27" s="1102" t="str">
        <f t="shared" si="7"/>
        <v>#REF!</v>
      </c>
      <c r="W27" s="1102">
        <f t="shared" si="8"/>
        <v>1.455</v>
      </c>
      <c r="X27" s="1102" t="str">
        <f t="shared" si="9"/>
        <v>#REF!</v>
      </c>
      <c r="Y27" s="1103">
        <f t="shared" si="10"/>
        <v>1</v>
      </c>
      <c r="Z27" s="1104" t="str">
        <f t="shared" si="11"/>
        <v>#REF!</v>
      </c>
      <c r="AA27" s="1085" t="str">
        <f t="shared" si="19"/>
        <v>#REF!</v>
      </c>
      <c r="AB27" s="1085" t="str">
        <f t="shared" si="20"/>
        <v>#REF!</v>
      </c>
      <c r="AC27" s="1105" t="str">
        <f t="shared" si="21"/>
        <v>#REF!</v>
      </c>
      <c r="AD27" s="1105" t="str">
        <f t="shared" si="15"/>
        <v>#REF!</v>
      </c>
      <c r="AE27" s="1105" t="str">
        <f t="shared" si="16"/>
        <v>#REF!</v>
      </c>
      <c r="AF27" s="1106"/>
      <c r="AG27" s="1079"/>
      <c r="AH27" s="1090">
        <f t="shared" si="17"/>
        <v>22</v>
      </c>
      <c r="AI27" s="1090"/>
    </row>
    <row r="28" ht="15.0" customHeight="1">
      <c r="A28" s="1098">
        <v>25.0</v>
      </c>
      <c r="B28" s="1371">
        <v>92203.0</v>
      </c>
      <c r="C28" s="1376" t="s">
        <v>2247</v>
      </c>
      <c r="D28" s="1372" t="s">
        <v>2248</v>
      </c>
      <c r="E28" s="1372" t="s">
        <v>511</v>
      </c>
      <c r="F28" s="1376" t="s">
        <v>663</v>
      </c>
      <c r="G28" s="1376" t="s">
        <v>771</v>
      </c>
      <c r="H28" s="1273" t="str">
        <f t="shared" si="1"/>
        <v>PM04</v>
      </c>
      <c r="I28" s="1100" t="str">
        <f t="shared" si="2"/>
        <v>#REF!</v>
      </c>
      <c r="J28" s="413">
        <v>12.0</v>
      </c>
      <c r="K28" s="413">
        <v>2024.0</v>
      </c>
      <c r="L28" s="1373">
        <v>45642.0</v>
      </c>
      <c r="M28" s="1374">
        <v>45657.0</v>
      </c>
      <c r="N28" s="1340">
        <v>12.0</v>
      </c>
      <c r="O28" s="1084">
        <f t="shared" si="3"/>
        <v>0.5454545455</v>
      </c>
      <c r="P28" s="231" t="str">
        <f t="shared" si="18"/>
        <v>#REF!</v>
      </c>
      <c r="Q28" s="1205">
        <v>0.867</v>
      </c>
      <c r="R28" s="1101"/>
      <c r="S28" s="1371" t="s">
        <v>525</v>
      </c>
      <c r="T28" s="1372" t="s">
        <v>2088</v>
      </c>
      <c r="U28" s="1084">
        <f t="shared" si="6"/>
        <v>0.867</v>
      </c>
      <c r="V28" s="1102" t="str">
        <f t="shared" si="7"/>
        <v>#REF!</v>
      </c>
      <c r="W28" s="1102">
        <f t="shared" si="8"/>
        <v>1.455</v>
      </c>
      <c r="X28" s="1102" t="str">
        <f t="shared" si="9"/>
        <v>#REF!</v>
      </c>
      <c r="Y28" s="1103">
        <f t="shared" si="10"/>
        <v>1</v>
      </c>
      <c r="Z28" s="1104" t="str">
        <f t="shared" si="11"/>
        <v>#REF!</v>
      </c>
      <c r="AA28" s="1085" t="str">
        <f t="shared" si="19"/>
        <v>#REF!</v>
      </c>
      <c r="AB28" s="1085" t="str">
        <f t="shared" si="20"/>
        <v>#REF!</v>
      </c>
      <c r="AC28" s="1105" t="str">
        <f t="shared" si="21"/>
        <v>#REF!</v>
      </c>
      <c r="AD28" s="1105" t="str">
        <f t="shared" si="15"/>
        <v>#REF!</v>
      </c>
      <c r="AE28" s="1105" t="str">
        <f t="shared" si="16"/>
        <v>#REF!</v>
      </c>
      <c r="AF28" s="1106"/>
      <c r="AG28" s="1079"/>
      <c r="AH28" s="1090">
        <f t="shared" si="17"/>
        <v>22</v>
      </c>
      <c r="AI28" s="1090"/>
    </row>
    <row r="29" ht="15.0" customHeight="1">
      <c r="A29" s="1107">
        <v>26.0</v>
      </c>
      <c r="B29" s="1371">
        <v>471739.0</v>
      </c>
      <c r="C29" s="1376" t="s">
        <v>2316</v>
      </c>
      <c r="D29" s="1372" t="s">
        <v>2317</v>
      </c>
      <c r="E29" s="1372" t="s">
        <v>511</v>
      </c>
      <c r="F29" s="1376" t="s">
        <v>512</v>
      </c>
      <c r="G29" s="1376" t="s">
        <v>790</v>
      </c>
      <c r="H29" s="1273" t="str">
        <f t="shared" si="1"/>
        <v>DEV03</v>
      </c>
      <c r="I29" s="1100" t="str">
        <f t="shared" si="2"/>
        <v>#REF!</v>
      </c>
      <c r="J29" s="413">
        <v>12.0</v>
      </c>
      <c r="K29" s="413">
        <v>2024.0</v>
      </c>
      <c r="L29" s="1373">
        <v>45627.0</v>
      </c>
      <c r="M29" s="1374">
        <v>45657.0</v>
      </c>
      <c r="N29" s="1340">
        <v>22.0</v>
      </c>
      <c r="O29" s="1084">
        <f t="shared" si="3"/>
        <v>1</v>
      </c>
      <c r="P29" s="231" t="str">
        <f t="shared" si="18"/>
        <v>#REF!</v>
      </c>
      <c r="Q29" s="1205">
        <v>1.24</v>
      </c>
      <c r="R29" s="1101"/>
      <c r="S29" s="1371" t="s">
        <v>525</v>
      </c>
      <c r="T29" s="1372" t="s">
        <v>2088</v>
      </c>
      <c r="U29" s="1084">
        <f t="shared" si="6"/>
        <v>1.24</v>
      </c>
      <c r="V29" s="1102" t="str">
        <f t="shared" si="7"/>
        <v>#REF!</v>
      </c>
      <c r="W29" s="1102">
        <f t="shared" si="8"/>
        <v>1.24</v>
      </c>
      <c r="X29" s="1102" t="str">
        <f t="shared" si="9"/>
        <v>#REF!</v>
      </c>
      <c r="Y29" s="1103">
        <f t="shared" si="10"/>
        <v>1</v>
      </c>
      <c r="Z29" s="1104" t="str">
        <f t="shared" si="11"/>
        <v>#REF!</v>
      </c>
      <c r="AA29" s="1085" t="str">
        <f t="shared" si="19"/>
        <v>#REF!</v>
      </c>
      <c r="AB29" s="1085" t="str">
        <f t="shared" si="20"/>
        <v>#REF!</v>
      </c>
      <c r="AC29" s="1105" t="str">
        <f t="shared" si="21"/>
        <v>#REF!</v>
      </c>
      <c r="AD29" s="1105" t="str">
        <f t="shared" si="15"/>
        <v>#REF!</v>
      </c>
      <c r="AE29" s="1105" t="str">
        <f t="shared" si="16"/>
        <v>#REF!</v>
      </c>
      <c r="AF29" s="1106"/>
      <c r="AG29" s="1079"/>
      <c r="AH29" s="1090">
        <f t="shared" si="17"/>
        <v>22</v>
      </c>
      <c r="AI29" s="1090"/>
    </row>
    <row r="30" ht="15.0" customHeight="1">
      <c r="A30" s="1098">
        <v>27.0</v>
      </c>
      <c r="B30" s="1367">
        <v>466045.0</v>
      </c>
      <c r="C30" s="1377" t="s">
        <v>1490</v>
      </c>
      <c r="D30" s="1368" t="s">
        <v>1491</v>
      </c>
      <c r="E30" s="1368" t="s">
        <v>511</v>
      </c>
      <c r="F30" s="1377" t="s">
        <v>564</v>
      </c>
      <c r="G30" s="1377" t="s">
        <v>771</v>
      </c>
      <c r="H30" s="1273" t="str">
        <f t="shared" si="1"/>
        <v>BA04</v>
      </c>
      <c r="I30" s="1100" t="str">
        <f t="shared" si="2"/>
        <v>#REF!</v>
      </c>
      <c r="J30" s="413">
        <v>12.0</v>
      </c>
      <c r="K30" s="413">
        <v>2024.0</v>
      </c>
      <c r="L30" s="1369">
        <v>45627.0</v>
      </c>
      <c r="M30" s="1370">
        <v>45657.0</v>
      </c>
      <c r="N30" s="1339">
        <v>22.0</v>
      </c>
      <c r="O30" s="1084">
        <f t="shared" si="3"/>
        <v>1</v>
      </c>
      <c r="P30" s="231">
        <f t="shared" si="18"/>
        <v>1</v>
      </c>
      <c r="Q30" s="1205">
        <f t="shared" ref="Q30:Q56" si="22">P30</f>
        <v>1</v>
      </c>
      <c r="R30" s="1101"/>
      <c r="S30" s="1367" t="s">
        <v>517</v>
      </c>
      <c r="T30" s="1368" t="s">
        <v>2104</v>
      </c>
      <c r="U30" s="1084">
        <f t="shared" si="6"/>
        <v>1</v>
      </c>
      <c r="V30" s="1102">
        <f t="shared" si="7"/>
        <v>1</v>
      </c>
      <c r="W30" s="1102">
        <f t="shared" si="8"/>
        <v>1</v>
      </c>
      <c r="X30" s="1102">
        <f t="shared" si="9"/>
        <v>1</v>
      </c>
      <c r="Y30" s="1103">
        <f t="shared" si="10"/>
        <v>1</v>
      </c>
      <c r="Z30" s="1104" t="str">
        <f t="shared" si="11"/>
        <v>#REF!</v>
      </c>
      <c r="AA30" s="1085" t="str">
        <f t="shared" si="19"/>
        <v>#REF!</v>
      </c>
      <c r="AB30" s="1085" t="str">
        <f t="shared" si="20"/>
        <v>#REF!</v>
      </c>
      <c r="AC30" s="1105">
        <f t="shared" si="21"/>
        <v>0</v>
      </c>
      <c r="AD30" s="1105" t="str">
        <f t="shared" si="15"/>
        <v>#REF!</v>
      </c>
      <c r="AE30" s="1105" t="str">
        <f t="shared" si="16"/>
        <v>#REF!</v>
      </c>
      <c r="AF30" s="1106"/>
      <c r="AG30" s="1079"/>
      <c r="AH30" s="1090">
        <f t="shared" si="17"/>
        <v>22</v>
      </c>
      <c r="AI30" s="1090"/>
    </row>
    <row r="31" ht="15.0" customHeight="1">
      <c r="A31" s="1107">
        <v>28.0</v>
      </c>
      <c r="B31" s="1371">
        <v>468891.0</v>
      </c>
      <c r="C31" s="1376" t="s">
        <v>2242</v>
      </c>
      <c r="D31" s="1372" t="s">
        <v>2243</v>
      </c>
      <c r="E31" s="1372" t="s">
        <v>511</v>
      </c>
      <c r="F31" s="1376" t="s">
        <v>564</v>
      </c>
      <c r="G31" s="1376" t="s">
        <v>787</v>
      </c>
      <c r="H31" s="1273" t="str">
        <f t="shared" si="1"/>
        <v>BA05</v>
      </c>
      <c r="I31" s="1100">
        <v>0.62</v>
      </c>
      <c r="J31" s="413">
        <v>12.0</v>
      </c>
      <c r="K31" s="413">
        <v>2024.0</v>
      </c>
      <c r="L31" s="1373">
        <v>45627.0</v>
      </c>
      <c r="M31" s="1374">
        <v>45657.0</v>
      </c>
      <c r="N31" s="1340">
        <v>22.0</v>
      </c>
      <c r="O31" s="1084">
        <f t="shared" si="3"/>
        <v>1</v>
      </c>
      <c r="P31" s="231">
        <f t="shared" si="18"/>
        <v>1</v>
      </c>
      <c r="Q31" s="1205">
        <f t="shared" si="22"/>
        <v>1</v>
      </c>
      <c r="R31" s="1101"/>
      <c r="S31" s="1371" t="s">
        <v>517</v>
      </c>
      <c r="T31" s="1372" t="s">
        <v>2104</v>
      </c>
      <c r="U31" s="1084">
        <f t="shared" si="6"/>
        <v>1</v>
      </c>
      <c r="V31" s="1102">
        <f t="shared" si="7"/>
        <v>1</v>
      </c>
      <c r="W31" s="1102">
        <f t="shared" si="8"/>
        <v>1</v>
      </c>
      <c r="X31" s="1102">
        <f t="shared" si="9"/>
        <v>1</v>
      </c>
      <c r="Y31" s="1103">
        <f t="shared" si="10"/>
        <v>1</v>
      </c>
      <c r="Z31" s="1104" t="str">
        <f t="shared" si="11"/>
        <v>#REF!</v>
      </c>
      <c r="AA31" s="1085" t="str">
        <f t="shared" si="19"/>
        <v>#REF!</v>
      </c>
      <c r="AB31" s="1085" t="str">
        <f t="shared" si="20"/>
        <v>#REF!</v>
      </c>
      <c r="AC31" s="1105">
        <f t="shared" si="21"/>
        <v>0</v>
      </c>
      <c r="AD31" s="1105" t="str">
        <f t="shared" si="15"/>
        <v>#REF!</v>
      </c>
      <c r="AE31" s="1105" t="str">
        <f t="shared" si="16"/>
        <v>#REF!</v>
      </c>
      <c r="AF31" s="1106"/>
      <c r="AG31" s="1079"/>
      <c r="AH31" s="1090">
        <f t="shared" si="17"/>
        <v>22</v>
      </c>
      <c r="AI31" s="1090"/>
    </row>
    <row r="32" ht="15.0" customHeight="1">
      <c r="A32" s="1098">
        <v>29.0</v>
      </c>
      <c r="B32" s="1367">
        <v>457169.0</v>
      </c>
      <c r="C32" s="1377" t="s">
        <v>1913</v>
      </c>
      <c r="D32" s="1368" t="s">
        <v>2340</v>
      </c>
      <c r="E32" s="1368" t="s">
        <v>511</v>
      </c>
      <c r="F32" s="1377" t="s">
        <v>663</v>
      </c>
      <c r="G32" s="1377" t="s">
        <v>893</v>
      </c>
      <c r="H32" s="1273" t="str">
        <f t="shared" si="1"/>
        <v>PM06</v>
      </c>
      <c r="I32" s="1100" t="str">
        <f t="shared" ref="I32:I58" si="23">VLOOKUP(H32,NLTC!$C$5:$D$28,2,0)</f>
        <v>#REF!</v>
      </c>
      <c r="J32" s="413">
        <v>12.0</v>
      </c>
      <c r="K32" s="413">
        <v>2024.0</v>
      </c>
      <c r="L32" s="1369">
        <v>45627.0</v>
      </c>
      <c r="M32" s="1370">
        <v>45657.0</v>
      </c>
      <c r="N32" s="1339">
        <v>1.1</v>
      </c>
      <c r="O32" s="1084">
        <f t="shared" si="3"/>
        <v>0.05</v>
      </c>
      <c r="P32" s="231" t="str">
        <f t="shared" si="18"/>
        <v>#REF!</v>
      </c>
      <c r="Q32" s="1205" t="str">
        <f t="shared" si="22"/>
        <v>#REF!</v>
      </c>
      <c r="R32" s="1101"/>
      <c r="S32" s="1367" t="s">
        <v>525</v>
      </c>
      <c r="T32" s="1368" t="s">
        <v>2105</v>
      </c>
      <c r="U32" s="1084" t="str">
        <f t="shared" si="6"/>
        <v>#REF!</v>
      </c>
      <c r="V32" s="1102" t="str">
        <f t="shared" si="7"/>
        <v>#REF!</v>
      </c>
      <c r="W32" s="1102" t="str">
        <f t="shared" si="8"/>
        <v>#REF!</v>
      </c>
      <c r="X32" s="1102" t="str">
        <f t="shared" si="9"/>
        <v>#REF!</v>
      </c>
      <c r="Y32" s="1103">
        <f t="shared" si="10"/>
        <v>0.55</v>
      </c>
      <c r="Z32" s="1104" t="str">
        <f t="shared" si="11"/>
        <v>#REF!</v>
      </c>
      <c r="AA32" s="1085" t="str">
        <f t="shared" si="19"/>
        <v>#REF!</v>
      </c>
      <c r="AB32" s="1085" t="str">
        <f t="shared" si="20"/>
        <v>#REF!</v>
      </c>
      <c r="AC32" s="1105" t="str">
        <f t="shared" si="21"/>
        <v>#REF!</v>
      </c>
      <c r="AD32" s="1105" t="str">
        <f t="shared" si="15"/>
        <v>#REF!</v>
      </c>
      <c r="AE32" s="1105" t="str">
        <f t="shared" si="16"/>
        <v>#REF!</v>
      </c>
      <c r="AF32" s="1106"/>
      <c r="AG32" s="1079"/>
      <c r="AH32" s="1090">
        <f t="shared" si="17"/>
        <v>12.1</v>
      </c>
      <c r="AI32" s="1090"/>
    </row>
    <row r="33" ht="15.0" customHeight="1">
      <c r="A33" s="1107">
        <v>30.0</v>
      </c>
      <c r="B33" s="1371">
        <v>461353.0</v>
      </c>
      <c r="C33" s="1376" t="s">
        <v>1246</v>
      </c>
      <c r="D33" s="1372" t="s">
        <v>1247</v>
      </c>
      <c r="E33" s="1372" t="s">
        <v>511</v>
      </c>
      <c r="F33" s="1376" t="s">
        <v>546</v>
      </c>
      <c r="G33" s="1376" t="s">
        <v>790</v>
      </c>
      <c r="H33" s="1273" t="str">
        <f t="shared" si="1"/>
        <v>TESTER03</v>
      </c>
      <c r="I33" s="1100" t="str">
        <f t="shared" si="23"/>
        <v>#REF!</v>
      </c>
      <c r="J33" s="413">
        <v>12.0</v>
      </c>
      <c r="K33" s="1120">
        <v>2024.0</v>
      </c>
      <c r="L33" s="1373">
        <v>45627.0</v>
      </c>
      <c r="M33" s="1374">
        <v>45657.0</v>
      </c>
      <c r="N33" s="1340">
        <v>22.0</v>
      </c>
      <c r="O33" s="1084">
        <f t="shared" si="3"/>
        <v>1</v>
      </c>
      <c r="P33" s="231" t="str">
        <f t="shared" si="18"/>
        <v>#REF!</v>
      </c>
      <c r="Q33" s="1205" t="str">
        <f t="shared" si="22"/>
        <v>#REF!</v>
      </c>
      <c r="R33" s="1113"/>
      <c r="S33" s="1371" t="s">
        <v>525</v>
      </c>
      <c r="T33" s="1372" t="s">
        <v>2105</v>
      </c>
      <c r="U33" s="1084" t="str">
        <f t="shared" si="6"/>
        <v>#REF!</v>
      </c>
      <c r="V33" s="1102" t="str">
        <f t="shared" si="7"/>
        <v>#REF!</v>
      </c>
      <c r="W33" s="1102" t="str">
        <f t="shared" si="8"/>
        <v>#REF!</v>
      </c>
      <c r="X33" s="1103" t="str">
        <f t="shared" si="9"/>
        <v>#REF!</v>
      </c>
      <c r="Y33" s="1103">
        <f t="shared" si="10"/>
        <v>1</v>
      </c>
      <c r="Z33" s="1126" t="str">
        <f t="shared" si="11"/>
        <v>#REF!</v>
      </c>
      <c r="AA33" s="1115" t="str">
        <f t="shared" si="19"/>
        <v>#REF!</v>
      </c>
      <c r="AB33" s="1115" t="str">
        <f t="shared" si="20"/>
        <v>#REF!</v>
      </c>
      <c r="AC33" s="1105" t="str">
        <f t="shared" si="21"/>
        <v>#REF!</v>
      </c>
      <c r="AD33" s="1116" t="str">
        <f t="shared" si="15"/>
        <v>#REF!</v>
      </c>
      <c r="AE33" s="1116" t="str">
        <f t="shared" si="16"/>
        <v>#REF!</v>
      </c>
      <c r="AF33" s="1106"/>
      <c r="AG33" s="1216"/>
      <c r="AH33" s="1090">
        <f t="shared" si="17"/>
        <v>22</v>
      </c>
      <c r="AI33" s="1139"/>
    </row>
    <row r="34" ht="15.0" customHeight="1">
      <c r="A34" s="1098">
        <v>31.0</v>
      </c>
      <c r="B34" s="1371">
        <v>463387.0</v>
      </c>
      <c r="C34" s="1376" t="s">
        <v>1251</v>
      </c>
      <c r="D34" s="1372" t="s">
        <v>1252</v>
      </c>
      <c r="E34" s="1372" t="s">
        <v>511</v>
      </c>
      <c r="F34" s="1376" t="s">
        <v>512</v>
      </c>
      <c r="G34" s="1376" t="s">
        <v>790</v>
      </c>
      <c r="H34" s="1273" t="str">
        <f t="shared" si="1"/>
        <v>DEV03</v>
      </c>
      <c r="I34" s="1100" t="str">
        <f t="shared" si="23"/>
        <v>#REF!</v>
      </c>
      <c r="J34" s="413">
        <v>12.0</v>
      </c>
      <c r="K34" s="437">
        <v>2024.0</v>
      </c>
      <c r="L34" s="1373">
        <v>45627.0</v>
      </c>
      <c r="M34" s="1374">
        <v>45657.0</v>
      </c>
      <c r="N34" s="1340">
        <v>22.0</v>
      </c>
      <c r="O34" s="1084">
        <f t="shared" si="3"/>
        <v>1</v>
      </c>
      <c r="P34" s="231" t="str">
        <f t="shared" si="18"/>
        <v>#REF!</v>
      </c>
      <c r="Q34" s="1205" t="str">
        <f t="shared" si="22"/>
        <v>#REF!</v>
      </c>
      <c r="R34" s="1111"/>
      <c r="S34" s="1371" t="s">
        <v>525</v>
      </c>
      <c r="T34" s="1372" t="s">
        <v>2105</v>
      </c>
      <c r="U34" s="1084" t="str">
        <f t="shared" si="6"/>
        <v>#REF!</v>
      </c>
      <c r="V34" s="1102" t="str">
        <f t="shared" si="7"/>
        <v>#REF!</v>
      </c>
      <c r="W34" s="1102" t="str">
        <f t="shared" si="8"/>
        <v>#REF!</v>
      </c>
      <c r="X34" s="1102" t="str">
        <f t="shared" si="9"/>
        <v>#REF!</v>
      </c>
      <c r="Y34" s="1103">
        <f t="shared" si="10"/>
        <v>1</v>
      </c>
      <c r="Z34" s="1104" t="str">
        <f t="shared" si="11"/>
        <v>#REF!</v>
      </c>
      <c r="AA34" s="1085" t="str">
        <f t="shared" si="19"/>
        <v>#REF!</v>
      </c>
      <c r="AB34" s="1115" t="str">
        <f t="shared" si="20"/>
        <v>#REF!</v>
      </c>
      <c r="AC34" s="1105" t="str">
        <f t="shared" si="21"/>
        <v>#REF!</v>
      </c>
      <c r="AD34" s="1116" t="str">
        <f t="shared" si="15"/>
        <v>#REF!</v>
      </c>
      <c r="AE34" s="1105" t="str">
        <f t="shared" si="16"/>
        <v>#REF!</v>
      </c>
      <c r="AF34" s="541"/>
      <c r="AG34" s="1079"/>
      <c r="AH34" s="1090">
        <f t="shared" si="17"/>
        <v>22</v>
      </c>
      <c r="AI34" s="1090"/>
    </row>
    <row r="35" ht="15.0" customHeight="1">
      <c r="A35" s="1107">
        <v>32.0</v>
      </c>
      <c r="B35" s="1371">
        <v>465487.0</v>
      </c>
      <c r="C35" s="1376" t="s">
        <v>1582</v>
      </c>
      <c r="D35" s="1372" t="s">
        <v>1583</v>
      </c>
      <c r="E35" s="1372" t="s">
        <v>511</v>
      </c>
      <c r="F35" s="1376" t="s">
        <v>546</v>
      </c>
      <c r="G35" s="1376" t="s">
        <v>790</v>
      </c>
      <c r="H35" s="1273" t="str">
        <f t="shared" si="1"/>
        <v>TESTER03</v>
      </c>
      <c r="I35" s="1100" t="str">
        <f t="shared" si="23"/>
        <v>#REF!</v>
      </c>
      <c r="J35" s="413">
        <v>12.0</v>
      </c>
      <c r="K35" s="413">
        <v>2024.0</v>
      </c>
      <c r="L35" s="1373">
        <v>45627.0</v>
      </c>
      <c r="M35" s="1374">
        <v>45657.0</v>
      </c>
      <c r="N35" s="1340">
        <v>22.0</v>
      </c>
      <c r="O35" s="1084">
        <f t="shared" si="3"/>
        <v>1</v>
      </c>
      <c r="P35" s="231" t="str">
        <f t="shared" si="18"/>
        <v>#REF!</v>
      </c>
      <c r="Q35" s="1205" t="str">
        <f t="shared" si="22"/>
        <v>#REF!</v>
      </c>
      <c r="R35" s="1101"/>
      <c r="S35" s="1371" t="s">
        <v>525</v>
      </c>
      <c r="T35" s="1372" t="s">
        <v>2105</v>
      </c>
      <c r="U35" s="1084" t="str">
        <f t="shared" si="6"/>
        <v>#REF!</v>
      </c>
      <c r="V35" s="1102" t="str">
        <f t="shared" si="7"/>
        <v>#REF!</v>
      </c>
      <c r="W35" s="1102" t="str">
        <f t="shared" si="8"/>
        <v>#REF!</v>
      </c>
      <c r="X35" s="1102" t="str">
        <f t="shared" si="9"/>
        <v>#REF!</v>
      </c>
      <c r="Y35" s="1103">
        <f t="shared" si="10"/>
        <v>1</v>
      </c>
      <c r="Z35" s="1104" t="str">
        <f t="shared" si="11"/>
        <v>#REF!</v>
      </c>
      <c r="AA35" s="1085" t="str">
        <f t="shared" si="19"/>
        <v>#REF!</v>
      </c>
      <c r="AB35" s="1085" t="str">
        <f t="shared" si="20"/>
        <v>#REF!</v>
      </c>
      <c r="AC35" s="1105" t="str">
        <f t="shared" si="21"/>
        <v>#REF!</v>
      </c>
      <c r="AD35" s="1116" t="str">
        <f t="shared" si="15"/>
        <v>#REF!</v>
      </c>
      <c r="AE35" s="1105" t="str">
        <f t="shared" si="16"/>
        <v>#REF!</v>
      </c>
      <c r="AF35" s="1106"/>
      <c r="AG35" s="1079"/>
      <c r="AH35" s="1090">
        <f t="shared" si="17"/>
        <v>22</v>
      </c>
      <c r="AI35" s="1090"/>
    </row>
    <row r="36" ht="15.0" customHeight="1">
      <c r="A36" s="1098">
        <v>33.0</v>
      </c>
      <c r="B36" s="1371">
        <v>465625.0</v>
      </c>
      <c r="C36" s="1376" t="s">
        <v>1259</v>
      </c>
      <c r="D36" s="1372" t="s">
        <v>1260</v>
      </c>
      <c r="E36" s="1372" t="s">
        <v>511</v>
      </c>
      <c r="F36" s="1376" t="s">
        <v>512</v>
      </c>
      <c r="G36" s="1376" t="s">
        <v>771</v>
      </c>
      <c r="H36" s="1273" t="str">
        <f t="shared" si="1"/>
        <v>DEV04</v>
      </c>
      <c r="I36" s="1100" t="str">
        <f t="shared" si="23"/>
        <v>#REF!</v>
      </c>
      <c r="J36" s="413">
        <v>12.0</v>
      </c>
      <c r="K36" s="413">
        <v>2024.0</v>
      </c>
      <c r="L36" s="1373">
        <v>45627.0</v>
      </c>
      <c r="M36" s="1374">
        <v>45657.0</v>
      </c>
      <c r="N36" s="1340">
        <v>22.0</v>
      </c>
      <c r="O36" s="1084">
        <f t="shared" si="3"/>
        <v>1</v>
      </c>
      <c r="P36" s="231" t="str">
        <f t="shared" si="18"/>
        <v>#REF!</v>
      </c>
      <c r="Q36" s="1205" t="str">
        <f t="shared" si="22"/>
        <v>#REF!</v>
      </c>
      <c r="R36" s="1101"/>
      <c r="S36" s="1371" t="s">
        <v>525</v>
      </c>
      <c r="T36" s="1372" t="s">
        <v>2105</v>
      </c>
      <c r="U36" s="1084" t="str">
        <f t="shared" si="6"/>
        <v>#REF!</v>
      </c>
      <c r="V36" s="1102" t="str">
        <f t="shared" si="7"/>
        <v>#REF!</v>
      </c>
      <c r="W36" s="1102" t="str">
        <f t="shared" si="8"/>
        <v>#REF!</v>
      </c>
      <c r="X36" s="1102" t="str">
        <f t="shared" si="9"/>
        <v>#REF!</v>
      </c>
      <c r="Y36" s="1103">
        <f t="shared" si="10"/>
        <v>1</v>
      </c>
      <c r="Z36" s="1104" t="str">
        <f t="shared" si="11"/>
        <v>#REF!</v>
      </c>
      <c r="AA36" s="1085" t="str">
        <f t="shared" si="19"/>
        <v>#REF!</v>
      </c>
      <c r="AB36" s="1085" t="str">
        <f t="shared" si="20"/>
        <v>#REF!</v>
      </c>
      <c r="AC36" s="1105" t="str">
        <f t="shared" si="21"/>
        <v>#REF!</v>
      </c>
      <c r="AD36" s="1116" t="str">
        <f t="shared" si="15"/>
        <v>#REF!</v>
      </c>
      <c r="AE36" s="1105" t="str">
        <f t="shared" si="16"/>
        <v>#REF!</v>
      </c>
      <c r="AF36" s="1106"/>
      <c r="AG36" s="1216"/>
      <c r="AH36" s="1090">
        <f t="shared" si="17"/>
        <v>22</v>
      </c>
      <c r="AI36" s="1117"/>
    </row>
    <row r="37" ht="15.0" customHeight="1">
      <c r="A37" s="1107">
        <v>34.0</v>
      </c>
      <c r="B37" s="1371">
        <v>466041.0</v>
      </c>
      <c r="C37" s="1376" t="s">
        <v>1495</v>
      </c>
      <c r="D37" s="1372" t="s">
        <v>1496</v>
      </c>
      <c r="E37" s="1372" t="s">
        <v>511</v>
      </c>
      <c r="F37" s="1376" t="s">
        <v>564</v>
      </c>
      <c r="G37" s="1376" t="s">
        <v>771</v>
      </c>
      <c r="H37" s="1273" t="str">
        <f t="shared" si="1"/>
        <v>BA04</v>
      </c>
      <c r="I37" s="1100" t="str">
        <f t="shared" si="23"/>
        <v>#REF!</v>
      </c>
      <c r="J37" s="413">
        <v>12.0</v>
      </c>
      <c r="K37" s="413">
        <v>2024.0</v>
      </c>
      <c r="L37" s="1373">
        <v>45627.0</v>
      </c>
      <c r="M37" s="1374">
        <v>45657.0</v>
      </c>
      <c r="N37" s="1340">
        <v>22.0</v>
      </c>
      <c r="O37" s="1084">
        <f t="shared" si="3"/>
        <v>1</v>
      </c>
      <c r="P37" s="231" t="str">
        <f t="shared" si="18"/>
        <v>#REF!</v>
      </c>
      <c r="Q37" s="1205" t="str">
        <f t="shared" si="22"/>
        <v>#REF!</v>
      </c>
      <c r="R37" s="1101"/>
      <c r="S37" s="1371" t="s">
        <v>525</v>
      </c>
      <c r="T37" s="1372" t="s">
        <v>2105</v>
      </c>
      <c r="U37" s="1084" t="str">
        <f t="shared" si="6"/>
        <v>#REF!</v>
      </c>
      <c r="V37" s="1102" t="str">
        <f t="shared" si="7"/>
        <v>#REF!</v>
      </c>
      <c r="W37" s="1102" t="str">
        <f t="shared" si="8"/>
        <v>#REF!</v>
      </c>
      <c r="X37" s="1102" t="str">
        <f t="shared" si="9"/>
        <v>#REF!</v>
      </c>
      <c r="Y37" s="1103">
        <f t="shared" si="10"/>
        <v>1</v>
      </c>
      <c r="Z37" s="1104" t="str">
        <f t="shared" si="11"/>
        <v>#REF!</v>
      </c>
      <c r="AA37" s="1085" t="str">
        <f t="shared" si="19"/>
        <v>#REF!</v>
      </c>
      <c r="AB37" s="1085" t="str">
        <f t="shared" si="20"/>
        <v>#REF!</v>
      </c>
      <c r="AC37" s="1105" t="str">
        <f t="shared" si="21"/>
        <v>#REF!</v>
      </c>
      <c r="AD37" s="1116" t="str">
        <f t="shared" si="15"/>
        <v>#REF!</v>
      </c>
      <c r="AE37" s="1105" t="str">
        <f t="shared" si="16"/>
        <v>#REF!</v>
      </c>
      <c r="AF37" s="1106"/>
      <c r="AG37" s="1079"/>
      <c r="AH37" s="1090">
        <f t="shared" si="17"/>
        <v>22</v>
      </c>
      <c r="AI37" s="1090"/>
    </row>
    <row r="38" ht="15.0" customHeight="1">
      <c r="A38" s="1098">
        <v>35.0</v>
      </c>
      <c r="B38" s="1371">
        <v>467513.0</v>
      </c>
      <c r="C38" s="1376" t="s">
        <v>2146</v>
      </c>
      <c r="D38" s="1372" t="s">
        <v>2147</v>
      </c>
      <c r="E38" s="1372" t="s">
        <v>511</v>
      </c>
      <c r="F38" s="1376" t="s">
        <v>512</v>
      </c>
      <c r="G38" s="1376" t="s">
        <v>771</v>
      </c>
      <c r="H38" s="1273" t="str">
        <f t="shared" si="1"/>
        <v>DEV04</v>
      </c>
      <c r="I38" s="1100" t="str">
        <f t="shared" si="23"/>
        <v>#REF!</v>
      </c>
      <c r="J38" s="413">
        <v>12.0</v>
      </c>
      <c r="K38" s="413">
        <v>2024.0</v>
      </c>
      <c r="L38" s="1373">
        <v>45627.0</v>
      </c>
      <c r="M38" s="1374">
        <v>45657.0</v>
      </c>
      <c r="N38" s="1340">
        <v>22.0</v>
      </c>
      <c r="O38" s="1084">
        <f t="shared" si="3"/>
        <v>1</v>
      </c>
      <c r="P38" s="231" t="str">
        <f t="shared" si="18"/>
        <v>#REF!</v>
      </c>
      <c r="Q38" s="1205" t="str">
        <f t="shared" si="22"/>
        <v>#REF!</v>
      </c>
      <c r="R38" s="1101"/>
      <c r="S38" s="1371" t="s">
        <v>525</v>
      </c>
      <c r="T38" s="1372" t="s">
        <v>2105</v>
      </c>
      <c r="U38" s="1084" t="str">
        <f t="shared" si="6"/>
        <v>#REF!</v>
      </c>
      <c r="V38" s="1102" t="str">
        <f t="shared" si="7"/>
        <v>#REF!</v>
      </c>
      <c r="W38" s="1102" t="str">
        <f t="shared" si="8"/>
        <v>#REF!</v>
      </c>
      <c r="X38" s="1102" t="str">
        <f t="shared" si="9"/>
        <v>#REF!</v>
      </c>
      <c r="Y38" s="1103">
        <f t="shared" si="10"/>
        <v>1</v>
      </c>
      <c r="Z38" s="1104" t="str">
        <f t="shared" si="11"/>
        <v>#REF!</v>
      </c>
      <c r="AA38" s="1085" t="str">
        <f t="shared" si="19"/>
        <v>#REF!</v>
      </c>
      <c r="AB38" s="1085" t="str">
        <f t="shared" si="20"/>
        <v>#REF!</v>
      </c>
      <c r="AC38" s="1105" t="str">
        <f t="shared" si="21"/>
        <v>#REF!</v>
      </c>
      <c r="AD38" s="1105" t="str">
        <f t="shared" si="15"/>
        <v>#REF!</v>
      </c>
      <c r="AE38" s="1105" t="str">
        <f t="shared" si="16"/>
        <v>#REF!</v>
      </c>
      <c r="AF38" s="1106"/>
      <c r="AG38" s="1079"/>
      <c r="AH38" s="1090">
        <f t="shared" si="17"/>
        <v>22</v>
      </c>
      <c r="AI38" s="1090"/>
    </row>
    <row r="39" ht="15.0" customHeight="1">
      <c r="A39" s="1107">
        <v>36.0</v>
      </c>
      <c r="B39" s="1367">
        <v>273673.0</v>
      </c>
      <c r="C39" s="1377" t="s">
        <v>2256</v>
      </c>
      <c r="D39" s="1368" t="s">
        <v>2257</v>
      </c>
      <c r="E39" s="1368" t="s">
        <v>511</v>
      </c>
      <c r="F39" s="1377" t="s">
        <v>512</v>
      </c>
      <c r="G39" s="1377" t="s">
        <v>771</v>
      </c>
      <c r="H39" s="1273" t="str">
        <f t="shared" si="1"/>
        <v>DEV04</v>
      </c>
      <c r="I39" s="1100" t="str">
        <f t="shared" si="23"/>
        <v>#REF!</v>
      </c>
      <c r="J39" s="413">
        <v>12.0</v>
      </c>
      <c r="K39" s="413">
        <v>2024.0</v>
      </c>
      <c r="L39" s="1369">
        <v>45627.0</v>
      </c>
      <c r="M39" s="1370">
        <v>45657.0</v>
      </c>
      <c r="N39" s="1339">
        <v>22.0</v>
      </c>
      <c r="O39" s="1084">
        <f t="shared" si="3"/>
        <v>1</v>
      </c>
      <c r="P39" s="231">
        <f t="shared" si="18"/>
        <v>1</v>
      </c>
      <c r="Q39" s="1205">
        <f t="shared" si="22"/>
        <v>1</v>
      </c>
      <c r="R39" s="1101"/>
      <c r="S39" s="1367" t="s">
        <v>517</v>
      </c>
      <c r="T39" s="1368" t="s">
        <v>2259</v>
      </c>
      <c r="U39" s="1084">
        <f t="shared" si="6"/>
        <v>1</v>
      </c>
      <c r="V39" s="1102">
        <f t="shared" si="7"/>
        <v>1</v>
      </c>
      <c r="W39" s="1102">
        <f t="shared" si="8"/>
        <v>1</v>
      </c>
      <c r="X39" s="1102">
        <f t="shared" si="9"/>
        <v>1</v>
      </c>
      <c r="Y39" s="1103">
        <f t="shared" si="10"/>
        <v>1</v>
      </c>
      <c r="Z39" s="1104" t="str">
        <f t="shared" si="11"/>
        <v>#REF!</v>
      </c>
      <c r="AA39" s="1085" t="str">
        <f t="shared" si="19"/>
        <v>#REF!</v>
      </c>
      <c r="AB39" s="1085" t="str">
        <f t="shared" si="20"/>
        <v>#REF!</v>
      </c>
      <c r="AC39" s="1105">
        <f t="shared" si="21"/>
        <v>0</v>
      </c>
      <c r="AD39" s="1105" t="str">
        <f t="shared" si="15"/>
        <v>#REF!</v>
      </c>
      <c r="AE39" s="1105" t="str">
        <f t="shared" si="16"/>
        <v>#REF!</v>
      </c>
      <c r="AF39" s="1106"/>
      <c r="AG39" s="1079"/>
      <c r="AH39" s="1090">
        <f t="shared" si="17"/>
        <v>22</v>
      </c>
      <c r="AI39" s="1090"/>
    </row>
    <row r="40" ht="15.0" customHeight="1">
      <c r="A40" s="1098">
        <v>37.0</v>
      </c>
      <c r="B40" s="1367">
        <v>457169.0</v>
      </c>
      <c r="C40" s="1377" t="s">
        <v>1913</v>
      </c>
      <c r="D40" s="1368" t="s">
        <v>2340</v>
      </c>
      <c r="E40" s="1368" t="s">
        <v>511</v>
      </c>
      <c r="F40" s="1377" t="s">
        <v>663</v>
      </c>
      <c r="G40" s="1377" t="s">
        <v>893</v>
      </c>
      <c r="H40" s="1273" t="str">
        <f t="shared" si="1"/>
        <v>PM06</v>
      </c>
      <c r="I40" s="1100" t="str">
        <f t="shared" si="23"/>
        <v>#REF!</v>
      </c>
      <c r="J40" s="413">
        <v>12.0</v>
      </c>
      <c r="K40" s="413">
        <v>2024.0</v>
      </c>
      <c r="L40" s="1369">
        <v>45627.0</v>
      </c>
      <c r="M40" s="1370">
        <v>45657.0</v>
      </c>
      <c r="N40" s="1339">
        <v>2.2</v>
      </c>
      <c r="O40" s="1084">
        <f t="shared" si="3"/>
        <v>0.1</v>
      </c>
      <c r="P40" s="231">
        <f t="shared" si="18"/>
        <v>0.1</v>
      </c>
      <c r="Q40" s="1205">
        <f t="shared" si="22"/>
        <v>0.1</v>
      </c>
      <c r="R40" s="1101"/>
      <c r="S40" s="1367" t="s">
        <v>517</v>
      </c>
      <c r="T40" s="1368" t="s">
        <v>2262</v>
      </c>
      <c r="U40" s="1084">
        <f t="shared" si="6"/>
        <v>0.1</v>
      </c>
      <c r="V40" s="1102" t="str">
        <f t="shared" si="7"/>
        <v>#REF!</v>
      </c>
      <c r="W40" s="1102" t="str">
        <f t="shared" si="8"/>
        <v>#REF!</v>
      </c>
      <c r="X40" s="1102" t="str">
        <f t="shared" si="9"/>
        <v>#REF!</v>
      </c>
      <c r="Y40" s="1103">
        <f t="shared" si="10"/>
        <v>0.55</v>
      </c>
      <c r="Z40" s="1104" t="str">
        <f t="shared" si="11"/>
        <v>#REF!</v>
      </c>
      <c r="AA40" s="1085" t="str">
        <f t="shared" si="19"/>
        <v>#REF!</v>
      </c>
      <c r="AB40" s="1085" t="str">
        <f t="shared" si="20"/>
        <v>#REF!</v>
      </c>
      <c r="AC40" s="1105" t="str">
        <f t="shared" si="21"/>
        <v>#REF!</v>
      </c>
      <c r="AD40" s="1105" t="str">
        <f t="shared" si="15"/>
        <v>#REF!</v>
      </c>
      <c r="AE40" s="1105" t="str">
        <f t="shared" si="16"/>
        <v>#REF!</v>
      </c>
      <c r="AF40" s="1106"/>
      <c r="AG40" s="1079"/>
      <c r="AH40" s="1090">
        <f t="shared" si="17"/>
        <v>12.1</v>
      </c>
      <c r="AI40" s="1090"/>
    </row>
    <row r="41" ht="15.0" customHeight="1">
      <c r="A41" s="1107">
        <v>38.0</v>
      </c>
      <c r="B41" s="1371">
        <v>471339.0</v>
      </c>
      <c r="C41" s="1376" t="s">
        <v>2263</v>
      </c>
      <c r="D41" s="1372" t="s">
        <v>2264</v>
      </c>
      <c r="E41" s="1372" t="s">
        <v>511</v>
      </c>
      <c r="F41" s="1376" t="s">
        <v>564</v>
      </c>
      <c r="G41" s="1376" t="s">
        <v>790</v>
      </c>
      <c r="H41" s="1273" t="str">
        <f t="shared" si="1"/>
        <v>BA03</v>
      </c>
      <c r="I41" s="1100" t="str">
        <f t="shared" si="23"/>
        <v>#REF!</v>
      </c>
      <c r="J41" s="413">
        <v>12.0</v>
      </c>
      <c r="K41" s="413">
        <v>2024.0</v>
      </c>
      <c r="L41" s="1373">
        <v>45627.0</v>
      </c>
      <c r="M41" s="1374">
        <v>45657.0</v>
      </c>
      <c r="N41" s="1340">
        <v>22.0</v>
      </c>
      <c r="O41" s="1084">
        <f t="shared" si="3"/>
        <v>1</v>
      </c>
      <c r="P41" s="231">
        <f t="shared" si="18"/>
        <v>1</v>
      </c>
      <c r="Q41" s="1205">
        <f t="shared" si="22"/>
        <v>1</v>
      </c>
      <c r="R41" s="1101"/>
      <c r="S41" s="1371" t="s">
        <v>517</v>
      </c>
      <c r="T41" s="1372" t="s">
        <v>2262</v>
      </c>
      <c r="U41" s="1084">
        <f t="shared" si="6"/>
        <v>1</v>
      </c>
      <c r="V41" s="1102">
        <f t="shared" si="7"/>
        <v>1</v>
      </c>
      <c r="W41" s="1102">
        <f t="shared" si="8"/>
        <v>1</v>
      </c>
      <c r="X41" s="1102">
        <f t="shared" si="9"/>
        <v>1</v>
      </c>
      <c r="Y41" s="1103">
        <f t="shared" si="10"/>
        <v>1</v>
      </c>
      <c r="Z41" s="1104" t="str">
        <f t="shared" si="11"/>
        <v>#REF!</v>
      </c>
      <c r="AA41" s="1085" t="str">
        <f t="shared" si="19"/>
        <v>#REF!</v>
      </c>
      <c r="AB41" s="1085" t="str">
        <f t="shared" si="20"/>
        <v>#REF!</v>
      </c>
      <c r="AC41" s="1105">
        <f t="shared" si="21"/>
        <v>0</v>
      </c>
      <c r="AD41" s="1105" t="str">
        <f t="shared" si="15"/>
        <v>#REF!</v>
      </c>
      <c r="AE41" s="1105" t="str">
        <f t="shared" si="16"/>
        <v>#REF!</v>
      </c>
      <c r="AF41" s="1106"/>
      <c r="AG41" s="1079"/>
      <c r="AH41" s="1090">
        <f t="shared" si="17"/>
        <v>22</v>
      </c>
      <c r="AI41" s="1090"/>
    </row>
    <row r="42" ht="15.0" customHeight="1">
      <c r="A42" s="1098">
        <v>39.0</v>
      </c>
      <c r="B42" s="1371">
        <v>471337.0</v>
      </c>
      <c r="C42" s="1376" t="s">
        <v>2265</v>
      </c>
      <c r="D42" s="1372" t="s">
        <v>2266</v>
      </c>
      <c r="E42" s="1372" t="s">
        <v>511</v>
      </c>
      <c r="F42" s="1376" t="s">
        <v>564</v>
      </c>
      <c r="G42" s="1376" t="s">
        <v>790</v>
      </c>
      <c r="H42" s="1273" t="str">
        <f t="shared" si="1"/>
        <v>BA03</v>
      </c>
      <c r="I42" s="1100" t="str">
        <f t="shared" si="23"/>
        <v>#REF!</v>
      </c>
      <c r="J42" s="413">
        <v>12.0</v>
      </c>
      <c r="K42" s="413">
        <v>2024.0</v>
      </c>
      <c r="L42" s="1373">
        <v>45627.0</v>
      </c>
      <c r="M42" s="1374">
        <v>45657.0</v>
      </c>
      <c r="N42" s="1340">
        <v>22.0</v>
      </c>
      <c r="O42" s="1084">
        <f t="shared" si="3"/>
        <v>1</v>
      </c>
      <c r="P42" s="231">
        <f t="shared" si="18"/>
        <v>1</v>
      </c>
      <c r="Q42" s="1205">
        <f t="shared" si="22"/>
        <v>1</v>
      </c>
      <c r="R42" s="1101"/>
      <c r="S42" s="1371" t="s">
        <v>517</v>
      </c>
      <c r="T42" s="1372" t="s">
        <v>2262</v>
      </c>
      <c r="U42" s="1084">
        <f t="shared" si="6"/>
        <v>1</v>
      </c>
      <c r="V42" s="1102">
        <f t="shared" si="7"/>
        <v>1</v>
      </c>
      <c r="W42" s="1102">
        <f t="shared" si="8"/>
        <v>1</v>
      </c>
      <c r="X42" s="1102">
        <f t="shared" si="9"/>
        <v>1</v>
      </c>
      <c r="Y42" s="1103">
        <f t="shared" si="10"/>
        <v>1</v>
      </c>
      <c r="Z42" s="1104" t="str">
        <f t="shared" si="11"/>
        <v>#REF!</v>
      </c>
      <c r="AA42" s="1085" t="str">
        <f t="shared" si="19"/>
        <v>#REF!</v>
      </c>
      <c r="AB42" s="1085" t="str">
        <f t="shared" si="20"/>
        <v>#REF!</v>
      </c>
      <c r="AC42" s="1105">
        <f t="shared" si="21"/>
        <v>0</v>
      </c>
      <c r="AD42" s="1105" t="str">
        <f t="shared" si="15"/>
        <v>#REF!</v>
      </c>
      <c r="AE42" s="1105" t="str">
        <f t="shared" si="16"/>
        <v>#REF!</v>
      </c>
      <c r="AF42" s="1137"/>
      <c r="AG42" s="1079"/>
      <c r="AH42" s="1090">
        <f t="shared" si="17"/>
        <v>22</v>
      </c>
      <c r="AI42" s="1090"/>
    </row>
    <row r="43" ht="15.0" customHeight="1">
      <c r="A43" s="1107">
        <v>40.0</v>
      </c>
      <c r="B43" s="1371">
        <v>471323.0</v>
      </c>
      <c r="C43" s="1376" t="s">
        <v>2267</v>
      </c>
      <c r="D43" s="1372" t="s">
        <v>2268</v>
      </c>
      <c r="E43" s="1372" t="s">
        <v>511</v>
      </c>
      <c r="F43" s="1376" t="s">
        <v>512</v>
      </c>
      <c r="G43" s="1376" t="s">
        <v>795</v>
      </c>
      <c r="H43" s="1273" t="str">
        <f t="shared" si="1"/>
        <v>DEV01</v>
      </c>
      <c r="I43" s="1100" t="str">
        <f t="shared" si="23"/>
        <v>#REF!</v>
      </c>
      <c r="J43" s="413">
        <v>12.0</v>
      </c>
      <c r="K43" s="413">
        <v>2024.0</v>
      </c>
      <c r="L43" s="1373">
        <v>45627.0</v>
      </c>
      <c r="M43" s="1374">
        <v>45657.0</v>
      </c>
      <c r="N43" s="1340">
        <v>22.0</v>
      </c>
      <c r="O43" s="1084">
        <f t="shared" si="3"/>
        <v>1</v>
      </c>
      <c r="P43" s="231">
        <f t="shared" si="18"/>
        <v>1</v>
      </c>
      <c r="Q43" s="1205">
        <f t="shared" si="22"/>
        <v>1</v>
      </c>
      <c r="R43" s="1101"/>
      <c r="S43" s="1371" t="s">
        <v>517</v>
      </c>
      <c r="T43" s="1372" t="s">
        <v>2262</v>
      </c>
      <c r="U43" s="1084">
        <f t="shared" si="6"/>
        <v>1</v>
      </c>
      <c r="V43" s="1102">
        <f t="shared" si="7"/>
        <v>1</v>
      </c>
      <c r="W43" s="1102">
        <f t="shared" si="8"/>
        <v>1</v>
      </c>
      <c r="X43" s="1102">
        <f t="shared" si="9"/>
        <v>1</v>
      </c>
      <c r="Y43" s="1103">
        <f t="shared" si="10"/>
        <v>1</v>
      </c>
      <c r="Z43" s="1104" t="str">
        <f t="shared" si="11"/>
        <v>#REF!</v>
      </c>
      <c r="AA43" s="1085" t="str">
        <f t="shared" si="19"/>
        <v>#REF!</v>
      </c>
      <c r="AB43" s="1085" t="str">
        <f t="shared" si="20"/>
        <v>#REF!</v>
      </c>
      <c r="AC43" s="1105">
        <f t="shared" si="21"/>
        <v>0</v>
      </c>
      <c r="AD43" s="1105" t="str">
        <f t="shared" si="15"/>
        <v>#REF!</v>
      </c>
      <c r="AE43" s="1105" t="str">
        <f t="shared" si="16"/>
        <v>#REF!</v>
      </c>
      <c r="AF43" s="1137"/>
      <c r="AG43" s="1079"/>
      <c r="AH43" s="1090">
        <f t="shared" si="17"/>
        <v>22</v>
      </c>
      <c r="AI43" s="1090"/>
    </row>
    <row r="44" ht="15.0" customHeight="1">
      <c r="A44" s="1098">
        <v>41.0</v>
      </c>
      <c r="B44" s="1371">
        <v>471317.0</v>
      </c>
      <c r="C44" s="1376" t="s">
        <v>2260</v>
      </c>
      <c r="D44" s="1372" t="s">
        <v>2261</v>
      </c>
      <c r="E44" s="1372" t="s">
        <v>511</v>
      </c>
      <c r="F44" s="1376" t="s">
        <v>512</v>
      </c>
      <c r="G44" s="1376" t="s">
        <v>795</v>
      </c>
      <c r="H44" s="1273" t="str">
        <f t="shared" si="1"/>
        <v>DEV01</v>
      </c>
      <c r="I44" s="1100" t="str">
        <f t="shared" si="23"/>
        <v>#REF!</v>
      </c>
      <c r="J44" s="413">
        <v>12.0</v>
      </c>
      <c r="K44" s="413">
        <v>2024.0</v>
      </c>
      <c r="L44" s="1373">
        <v>45627.0</v>
      </c>
      <c r="M44" s="1374">
        <v>45657.0</v>
      </c>
      <c r="N44" s="1340">
        <v>22.0</v>
      </c>
      <c r="O44" s="1084">
        <f t="shared" si="3"/>
        <v>1</v>
      </c>
      <c r="P44" s="231">
        <f t="shared" si="18"/>
        <v>1</v>
      </c>
      <c r="Q44" s="1205">
        <f t="shared" si="22"/>
        <v>1</v>
      </c>
      <c r="R44" s="1101"/>
      <c r="S44" s="1371" t="s">
        <v>517</v>
      </c>
      <c r="T44" s="1372" t="s">
        <v>2262</v>
      </c>
      <c r="U44" s="1084">
        <f t="shared" si="6"/>
        <v>1</v>
      </c>
      <c r="V44" s="1102">
        <f t="shared" si="7"/>
        <v>1</v>
      </c>
      <c r="W44" s="1102">
        <f t="shared" si="8"/>
        <v>1</v>
      </c>
      <c r="X44" s="1102">
        <f t="shared" si="9"/>
        <v>1</v>
      </c>
      <c r="Y44" s="1103">
        <f t="shared" si="10"/>
        <v>1</v>
      </c>
      <c r="Z44" s="1104" t="str">
        <f t="shared" si="11"/>
        <v>#REF!</v>
      </c>
      <c r="AA44" s="1085" t="str">
        <f t="shared" si="19"/>
        <v>#REF!</v>
      </c>
      <c r="AB44" s="1085" t="str">
        <f t="shared" si="20"/>
        <v>#REF!</v>
      </c>
      <c r="AC44" s="1105">
        <f t="shared" si="21"/>
        <v>0</v>
      </c>
      <c r="AD44" s="1105" t="str">
        <f t="shared" si="15"/>
        <v>#REF!</v>
      </c>
      <c r="AE44" s="1105" t="str">
        <f t="shared" si="16"/>
        <v>#REF!</v>
      </c>
      <c r="AF44" s="1137"/>
      <c r="AG44" s="1313"/>
      <c r="AH44" s="1090">
        <f t="shared" si="17"/>
        <v>22</v>
      </c>
      <c r="AI44" s="1090"/>
    </row>
    <row r="45" ht="15.0" customHeight="1">
      <c r="A45" s="1107">
        <v>42.0</v>
      </c>
      <c r="B45" s="1371">
        <v>472133.0</v>
      </c>
      <c r="C45" s="1376" t="s">
        <v>2327</v>
      </c>
      <c r="D45" s="1372" t="s">
        <v>2328</v>
      </c>
      <c r="E45" s="1372" t="s">
        <v>511</v>
      </c>
      <c r="F45" s="1376" t="s">
        <v>564</v>
      </c>
      <c r="G45" s="1376" t="s">
        <v>665</v>
      </c>
      <c r="H45" s="1273" t="str">
        <f t="shared" si="1"/>
        <v>BA02</v>
      </c>
      <c r="I45" s="1100" t="str">
        <f t="shared" si="23"/>
        <v>#REF!</v>
      </c>
      <c r="J45" s="413">
        <v>12.0</v>
      </c>
      <c r="K45" s="413">
        <v>2024.0</v>
      </c>
      <c r="L45" s="1373">
        <v>45627.0</v>
      </c>
      <c r="M45" s="1374">
        <v>45657.0</v>
      </c>
      <c r="N45" s="1340">
        <v>22.0</v>
      </c>
      <c r="O45" s="1084">
        <f t="shared" si="3"/>
        <v>1</v>
      </c>
      <c r="P45" s="231">
        <f t="shared" si="18"/>
        <v>1</v>
      </c>
      <c r="Q45" s="1205">
        <f t="shared" si="22"/>
        <v>1</v>
      </c>
      <c r="R45" s="1101"/>
      <c r="S45" s="1371" t="s">
        <v>517</v>
      </c>
      <c r="T45" s="1372" t="s">
        <v>2262</v>
      </c>
      <c r="U45" s="1084">
        <f t="shared" si="6"/>
        <v>1</v>
      </c>
      <c r="V45" s="1102">
        <f t="shared" si="7"/>
        <v>1</v>
      </c>
      <c r="W45" s="1102">
        <f t="shared" si="8"/>
        <v>1</v>
      </c>
      <c r="X45" s="1102">
        <f t="shared" si="9"/>
        <v>1</v>
      </c>
      <c r="Y45" s="1103">
        <f t="shared" si="10"/>
        <v>1</v>
      </c>
      <c r="Z45" s="1104" t="str">
        <f t="shared" si="11"/>
        <v>#REF!</v>
      </c>
      <c r="AA45" s="1085" t="str">
        <f t="shared" si="19"/>
        <v>#REF!</v>
      </c>
      <c r="AB45" s="1085" t="str">
        <f t="shared" si="20"/>
        <v>#REF!</v>
      </c>
      <c r="AC45" s="1105">
        <f t="shared" si="21"/>
        <v>0</v>
      </c>
      <c r="AD45" s="1105" t="str">
        <f t="shared" si="15"/>
        <v>#REF!</v>
      </c>
      <c r="AE45" s="1105" t="str">
        <f t="shared" si="16"/>
        <v>#REF!</v>
      </c>
      <c r="AF45" s="1137"/>
      <c r="AG45" s="1079"/>
      <c r="AH45" s="1090">
        <f t="shared" si="17"/>
        <v>22</v>
      </c>
      <c r="AI45" s="1090"/>
    </row>
    <row r="46" ht="15.0" customHeight="1">
      <c r="A46" s="1098">
        <v>43.0</v>
      </c>
      <c r="B46" s="1371">
        <v>472137.0</v>
      </c>
      <c r="C46" s="1376" t="s">
        <v>2325</v>
      </c>
      <c r="D46" s="1372" t="s">
        <v>2326</v>
      </c>
      <c r="E46" s="1372" t="s">
        <v>511</v>
      </c>
      <c r="F46" s="1376" t="s">
        <v>546</v>
      </c>
      <c r="G46" s="1376" t="s">
        <v>665</v>
      </c>
      <c r="H46" s="1273" t="str">
        <f t="shared" si="1"/>
        <v>TESTER02</v>
      </c>
      <c r="I46" s="1100" t="str">
        <f t="shared" si="23"/>
        <v>#REF!</v>
      </c>
      <c r="J46" s="413">
        <v>12.0</v>
      </c>
      <c r="K46" s="413">
        <v>2024.0</v>
      </c>
      <c r="L46" s="1373">
        <v>45627.0</v>
      </c>
      <c r="M46" s="1374">
        <v>45657.0</v>
      </c>
      <c r="N46" s="1340">
        <v>22.0</v>
      </c>
      <c r="O46" s="1084">
        <f t="shared" si="3"/>
        <v>1</v>
      </c>
      <c r="P46" s="231">
        <f t="shared" si="18"/>
        <v>1</v>
      </c>
      <c r="Q46" s="1205">
        <f t="shared" si="22"/>
        <v>1</v>
      </c>
      <c r="R46" s="1101"/>
      <c r="S46" s="1371" t="s">
        <v>517</v>
      </c>
      <c r="T46" s="1372" t="s">
        <v>2262</v>
      </c>
      <c r="U46" s="1084">
        <f t="shared" si="6"/>
        <v>1</v>
      </c>
      <c r="V46" s="1102">
        <f t="shared" si="7"/>
        <v>1</v>
      </c>
      <c r="W46" s="1102">
        <f t="shared" si="8"/>
        <v>1</v>
      </c>
      <c r="X46" s="1102">
        <f t="shared" si="9"/>
        <v>1</v>
      </c>
      <c r="Y46" s="1103">
        <f t="shared" si="10"/>
        <v>1</v>
      </c>
      <c r="Z46" s="1104" t="str">
        <f t="shared" si="11"/>
        <v>#REF!</v>
      </c>
      <c r="AA46" s="1085" t="str">
        <f t="shared" si="19"/>
        <v>#REF!</v>
      </c>
      <c r="AB46" s="1085" t="str">
        <f t="shared" si="20"/>
        <v>#REF!</v>
      </c>
      <c r="AC46" s="1105">
        <f t="shared" si="21"/>
        <v>0</v>
      </c>
      <c r="AD46" s="1105" t="str">
        <f t="shared" si="15"/>
        <v>#REF!</v>
      </c>
      <c r="AE46" s="1105" t="str">
        <f t="shared" si="16"/>
        <v>#REF!</v>
      </c>
      <c r="AF46" s="1137"/>
      <c r="AG46" s="1079"/>
      <c r="AH46" s="1090">
        <f t="shared" si="17"/>
        <v>22</v>
      </c>
      <c r="AI46" s="1090"/>
    </row>
    <row r="47" ht="15.0" customHeight="1">
      <c r="A47" s="1107">
        <v>44.0</v>
      </c>
      <c r="B47" s="1371">
        <v>472135.0</v>
      </c>
      <c r="C47" s="1376" t="s">
        <v>2329</v>
      </c>
      <c r="D47" s="1372" t="s">
        <v>2330</v>
      </c>
      <c r="E47" s="1372" t="s">
        <v>511</v>
      </c>
      <c r="F47" s="1376" t="s">
        <v>564</v>
      </c>
      <c r="G47" s="1376" t="s">
        <v>795</v>
      </c>
      <c r="H47" s="1273" t="str">
        <f t="shared" si="1"/>
        <v>BA01</v>
      </c>
      <c r="I47" s="1100" t="str">
        <f t="shared" si="23"/>
        <v>#REF!</v>
      </c>
      <c r="J47" s="413">
        <v>12.0</v>
      </c>
      <c r="K47" s="413">
        <v>2024.0</v>
      </c>
      <c r="L47" s="1373">
        <v>45627.0</v>
      </c>
      <c r="M47" s="1374">
        <v>45657.0</v>
      </c>
      <c r="N47" s="1340">
        <v>22.0</v>
      </c>
      <c r="O47" s="1084">
        <f t="shared" si="3"/>
        <v>1</v>
      </c>
      <c r="P47" s="231">
        <f t="shared" si="18"/>
        <v>1</v>
      </c>
      <c r="Q47" s="1205">
        <f t="shared" si="22"/>
        <v>1</v>
      </c>
      <c r="R47" s="1101"/>
      <c r="S47" s="1371" t="s">
        <v>517</v>
      </c>
      <c r="T47" s="1372" t="s">
        <v>2262</v>
      </c>
      <c r="U47" s="1084">
        <f t="shared" si="6"/>
        <v>1</v>
      </c>
      <c r="V47" s="1102">
        <f t="shared" si="7"/>
        <v>1</v>
      </c>
      <c r="W47" s="1102">
        <f t="shared" si="8"/>
        <v>1</v>
      </c>
      <c r="X47" s="1102">
        <f t="shared" si="9"/>
        <v>1</v>
      </c>
      <c r="Y47" s="1103">
        <f t="shared" si="10"/>
        <v>1</v>
      </c>
      <c r="Z47" s="1104" t="str">
        <f t="shared" si="11"/>
        <v>#REF!</v>
      </c>
      <c r="AA47" s="1085" t="str">
        <f t="shared" si="19"/>
        <v>#REF!</v>
      </c>
      <c r="AB47" s="1085" t="str">
        <f t="shared" si="20"/>
        <v>#REF!</v>
      </c>
      <c r="AC47" s="1105">
        <f t="shared" si="21"/>
        <v>0</v>
      </c>
      <c r="AD47" s="1105" t="str">
        <f t="shared" si="15"/>
        <v>#REF!</v>
      </c>
      <c r="AE47" s="1105" t="str">
        <f t="shared" si="16"/>
        <v>#REF!</v>
      </c>
      <c r="AF47" s="1137"/>
      <c r="AG47" s="1079"/>
      <c r="AH47" s="1090">
        <f t="shared" si="17"/>
        <v>22</v>
      </c>
      <c r="AI47" s="1090"/>
    </row>
    <row r="48" ht="15.0" customHeight="1">
      <c r="A48" s="1098">
        <v>45.0</v>
      </c>
      <c r="B48" s="1371">
        <v>472197.0</v>
      </c>
      <c r="C48" s="1376" t="s">
        <v>2331</v>
      </c>
      <c r="D48" s="1372" t="s">
        <v>2332</v>
      </c>
      <c r="E48" s="1372" t="s">
        <v>511</v>
      </c>
      <c r="F48" s="1376" t="s">
        <v>546</v>
      </c>
      <c r="G48" s="1376" t="s">
        <v>665</v>
      </c>
      <c r="H48" s="1273" t="str">
        <f t="shared" si="1"/>
        <v>TESTER02</v>
      </c>
      <c r="I48" s="1100" t="str">
        <f t="shared" si="23"/>
        <v>#REF!</v>
      </c>
      <c r="J48" s="413">
        <v>12.0</v>
      </c>
      <c r="K48" s="413">
        <v>2024.0</v>
      </c>
      <c r="L48" s="1373">
        <v>45627.0</v>
      </c>
      <c r="M48" s="1374">
        <v>45657.0</v>
      </c>
      <c r="N48" s="1340">
        <v>22.0</v>
      </c>
      <c r="O48" s="1084">
        <f t="shared" si="3"/>
        <v>1</v>
      </c>
      <c r="P48" s="231">
        <f t="shared" si="18"/>
        <v>1</v>
      </c>
      <c r="Q48" s="1205">
        <f t="shared" si="22"/>
        <v>1</v>
      </c>
      <c r="R48" s="1101"/>
      <c r="S48" s="1371" t="s">
        <v>517</v>
      </c>
      <c r="T48" s="1372" t="s">
        <v>2262</v>
      </c>
      <c r="U48" s="1084">
        <f t="shared" si="6"/>
        <v>1</v>
      </c>
      <c r="V48" s="1102">
        <f t="shared" si="7"/>
        <v>1</v>
      </c>
      <c r="W48" s="1102">
        <f t="shared" si="8"/>
        <v>1</v>
      </c>
      <c r="X48" s="1102">
        <f t="shared" si="9"/>
        <v>1</v>
      </c>
      <c r="Y48" s="1103">
        <f t="shared" si="10"/>
        <v>1</v>
      </c>
      <c r="Z48" s="1104" t="str">
        <f t="shared" si="11"/>
        <v>#REF!</v>
      </c>
      <c r="AA48" s="1085" t="str">
        <f t="shared" si="19"/>
        <v>#REF!</v>
      </c>
      <c r="AB48" s="1085" t="str">
        <f t="shared" si="20"/>
        <v>#REF!</v>
      </c>
      <c r="AC48" s="1105">
        <f t="shared" si="21"/>
        <v>0</v>
      </c>
      <c r="AD48" s="1105" t="str">
        <f t="shared" si="15"/>
        <v>#REF!</v>
      </c>
      <c r="AE48" s="1105" t="str">
        <f t="shared" si="16"/>
        <v>#REF!</v>
      </c>
      <c r="AF48" s="1137"/>
      <c r="AG48" s="1079"/>
      <c r="AH48" s="1090">
        <f t="shared" si="17"/>
        <v>22</v>
      </c>
      <c r="AI48" s="1090"/>
    </row>
    <row r="49" ht="15.0" customHeight="1">
      <c r="A49" s="1107">
        <v>46.0</v>
      </c>
      <c r="B49" s="1367">
        <v>464111.0</v>
      </c>
      <c r="C49" s="1368" t="s">
        <v>1544</v>
      </c>
      <c r="D49" s="1368" t="s">
        <v>1545</v>
      </c>
      <c r="E49" s="1368" t="s">
        <v>511</v>
      </c>
      <c r="F49" s="1368" t="s">
        <v>564</v>
      </c>
      <c r="G49" s="1368" t="s">
        <v>665</v>
      </c>
      <c r="H49" s="1273" t="str">
        <f t="shared" si="1"/>
        <v>BA02</v>
      </c>
      <c r="I49" s="1100" t="str">
        <f t="shared" si="23"/>
        <v>#REF!</v>
      </c>
      <c r="J49" s="413">
        <v>12.0</v>
      </c>
      <c r="K49" s="413">
        <v>2024.0</v>
      </c>
      <c r="L49" s="1369">
        <v>45635.0</v>
      </c>
      <c r="M49" s="1370">
        <v>45649.0</v>
      </c>
      <c r="N49" s="1339">
        <v>11.0</v>
      </c>
      <c r="O49" s="1084">
        <f t="shared" si="3"/>
        <v>0.5</v>
      </c>
      <c r="P49" s="231">
        <f t="shared" si="18"/>
        <v>0.5</v>
      </c>
      <c r="Q49" s="1205">
        <f t="shared" si="22"/>
        <v>0.5</v>
      </c>
      <c r="R49" s="1101"/>
      <c r="S49" s="1367" t="s">
        <v>517</v>
      </c>
      <c r="T49" s="1368" t="s">
        <v>2113</v>
      </c>
      <c r="U49" s="1084">
        <f t="shared" si="6"/>
        <v>0.5</v>
      </c>
      <c r="V49" s="1102" t="str">
        <f t="shared" si="7"/>
        <v>#REF!</v>
      </c>
      <c r="W49" s="1102" t="str">
        <f t="shared" si="8"/>
        <v>#REF!</v>
      </c>
      <c r="X49" s="1102" t="str">
        <f t="shared" si="9"/>
        <v>#REF!</v>
      </c>
      <c r="Y49" s="1103">
        <f t="shared" si="10"/>
        <v>0.7272727273</v>
      </c>
      <c r="Z49" s="1104" t="str">
        <f t="shared" si="11"/>
        <v>#REF!</v>
      </c>
      <c r="AA49" s="1085" t="str">
        <f t="shared" si="19"/>
        <v>#REF!</v>
      </c>
      <c r="AB49" s="1085" t="str">
        <f t="shared" si="20"/>
        <v>#REF!</v>
      </c>
      <c r="AC49" s="1105" t="str">
        <f t="shared" si="21"/>
        <v>#REF!</v>
      </c>
      <c r="AD49" s="1105" t="str">
        <f t="shared" si="15"/>
        <v>#REF!</v>
      </c>
      <c r="AE49" s="1105" t="str">
        <f t="shared" si="16"/>
        <v>#REF!</v>
      </c>
      <c r="AF49" s="1137"/>
      <c r="AG49" s="1079"/>
      <c r="AH49" s="1090">
        <f t="shared" si="17"/>
        <v>16</v>
      </c>
      <c r="AI49" s="1090"/>
    </row>
    <row r="50" ht="15.0" customHeight="1">
      <c r="A50" s="1098">
        <v>47.0</v>
      </c>
      <c r="B50" s="1371">
        <v>466839.0</v>
      </c>
      <c r="C50" s="1372" t="s">
        <v>1501</v>
      </c>
      <c r="D50" s="1372" t="s">
        <v>1502</v>
      </c>
      <c r="E50" s="1372" t="s">
        <v>511</v>
      </c>
      <c r="F50" s="1372" t="s">
        <v>512</v>
      </c>
      <c r="G50" s="1372" t="s">
        <v>790</v>
      </c>
      <c r="H50" s="1273" t="str">
        <f t="shared" si="1"/>
        <v>DEV03</v>
      </c>
      <c r="I50" s="1100" t="str">
        <f t="shared" si="23"/>
        <v>#REF!</v>
      </c>
      <c r="J50" s="413">
        <v>12.0</v>
      </c>
      <c r="K50" s="413">
        <v>2024.0</v>
      </c>
      <c r="L50" s="1373">
        <v>45627.0</v>
      </c>
      <c r="M50" s="1374">
        <v>45628.0</v>
      </c>
      <c r="N50" s="1340">
        <v>0.5</v>
      </c>
      <c r="O50" s="1084">
        <f t="shared" si="3"/>
        <v>0.02272727273</v>
      </c>
      <c r="P50" s="231">
        <f t="shared" si="18"/>
        <v>0.023</v>
      </c>
      <c r="Q50" s="1205">
        <f t="shared" si="22"/>
        <v>0.023</v>
      </c>
      <c r="R50" s="1101"/>
      <c r="S50" s="1371" t="s">
        <v>517</v>
      </c>
      <c r="T50" s="1372" t="s">
        <v>2113</v>
      </c>
      <c r="U50" s="1084">
        <f t="shared" si="6"/>
        <v>0.023</v>
      </c>
      <c r="V50" s="1102" t="str">
        <f t="shared" si="7"/>
        <v>#REF!</v>
      </c>
      <c r="W50" s="1102" t="str">
        <f t="shared" si="8"/>
        <v>#REF!</v>
      </c>
      <c r="X50" s="1102" t="str">
        <f t="shared" si="9"/>
        <v>#REF!</v>
      </c>
      <c r="Y50" s="1103">
        <f t="shared" si="10"/>
        <v>1</v>
      </c>
      <c r="Z50" s="1104" t="str">
        <f t="shared" si="11"/>
        <v>#REF!</v>
      </c>
      <c r="AA50" s="1085" t="str">
        <f t="shared" si="19"/>
        <v>#REF!</v>
      </c>
      <c r="AB50" s="1085" t="str">
        <f t="shared" si="20"/>
        <v>#REF!</v>
      </c>
      <c r="AC50" s="1105" t="str">
        <f t="shared" si="21"/>
        <v>#REF!</v>
      </c>
      <c r="AD50" s="1105" t="str">
        <f t="shared" si="15"/>
        <v>#REF!</v>
      </c>
      <c r="AE50" s="1105" t="str">
        <f t="shared" si="16"/>
        <v>#REF!</v>
      </c>
      <c r="AF50" s="1137"/>
      <c r="AG50" s="1079"/>
      <c r="AH50" s="1090">
        <f t="shared" si="17"/>
        <v>22</v>
      </c>
      <c r="AI50" s="1090"/>
    </row>
    <row r="51" ht="15.0" customHeight="1">
      <c r="A51" s="1107">
        <v>48.0</v>
      </c>
      <c r="B51" s="1371">
        <v>466839.0</v>
      </c>
      <c r="C51" s="1372" t="s">
        <v>1501</v>
      </c>
      <c r="D51" s="1372" t="s">
        <v>1502</v>
      </c>
      <c r="E51" s="1372" t="s">
        <v>511</v>
      </c>
      <c r="F51" s="1372" t="s">
        <v>512</v>
      </c>
      <c r="G51" s="1372" t="s">
        <v>790</v>
      </c>
      <c r="H51" s="1273" t="str">
        <f t="shared" si="1"/>
        <v>DEV03</v>
      </c>
      <c r="I51" s="1100" t="str">
        <f t="shared" si="23"/>
        <v>#REF!</v>
      </c>
      <c r="J51" s="413">
        <v>12.0</v>
      </c>
      <c r="K51" s="413">
        <v>2024.0</v>
      </c>
      <c r="L51" s="1373">
        <v>45629.0</v>
      </c>
      <c r="M51" s="1374">
        <v>45657.0</v>
      </c>
      <c r="N51" s="1340">
        <v>21.0</v>
      </c>
      <c r="O51" s="1084">
        <f t="shared" si="3"/>
        <v>0.9545454545</v>
      </c>
      <c r="P51" s="231">
        <f t="shared" si="18"/>
        <v>0.955</v>
      </c>
      <c r="Q51" s="1205">
        <f t="shared" si="22"/>
        <v>0.955</v>
      </c>
      <c r="R51" s="1101"/>
      <c r="S51" s="1371" t="s">
        <v>517</v>
      </c>
      <c r="T51" s="1372" t="s">
        <v>2113</v>
      </c>
      <c r="U51" s="1084">
        <f t="shared" si="6"/>
        <v>0.955</v>
      </c>
      <c r="V51" s="1102" t="str">
        <f t="shared" si="7"/>
        <v>#REF!</v>
      </c>
      <c r="W51" s="1102" t="str">
        <f t="shared" si="8"/>
        <v>#REF!</v>
      </c>
      <c r="X51" s="1102" t="str">
        <f t="shared" si="9"/>
        <v>#REF!</v>
      </c>
      <c r="Y51" s="1103">
        <f t="shared" si="10"/>
        <v>1</v>
      </c>
      <c r="Z51" s="1104" t="str">
        <f t="shared" si="11"/>
        <v>#REF!</v>
      </c>
      <c r="AA51" s="1085" t="str">
        <f t="shared" si="19"/>
        <v>#REF!</v>
      </c>
      <c r="AB51" s="1085" t="str">
        <f t="shared" si="20"/>
        <v>#REF!</v>
      </c>
      <c r="AC51" s="1105" t="str">
        <f t="shared" si="21"/>
        <v>#REF!</v>
      </c>
      <c r="AD51" s="1105" t="str">
        <f t="shared" si="15"/>
        <v>#REF!</v>
      </c>
      <c r="AE51" s="1105" t="str">
        <f t="shared" si="16"/>
        <v>#REF!</v>
      </c>
      <c r="AF51" s="1137"/>
      <c r="AG51" s="1079"/>
      <c r="AH51" s="1090">
        <f t="shared" si="17"/>
        <v>22</v>
      </c>
      <c r="AI51" s="1090"/>
    </row>
    <row r="52" ht="15.0" customHeight="1">
      <c r="A52" s="1098">
        <v>49.0</v>
      </c>
      <c r="B52" s="1371">
        <v>467151.0</v>
      </c>
      <c r="C52" s="1372" t="s">
        <v>1504</v>
      </c>
      <c r="D52" s="1372" t="s">
        <v>1505</v>
      </c>
      <c r="E52" s="1372" t="s">
        <v>511</v>
      </c>
      <c r="F52" s="1372" t="s">
        <v>1506</v>
      </c>
      <c r="G52" s="1372" t="s">
        <v>790</v>
      </c>
      <c r="H52" s="1273" t="str">
        <f t="shared" si="1"/>
        <v>DEVOPS03</v>
      </c>
      <c r="I52" s="1100" t="str">
        <f t="shared" si="23"/>
        <v>#REF!</v>
      </c>
      <c r="J52" s="413">
        <v>12.0</v>
      </c>
      <c r="K52" s="413">
        <v>2024.0</v>
      </c>
      <c r="L52" s="1373">
        <v>45627.0</v>
      </c>
      <c r="M52" s="1374">
        <v>45657.0</v>
      </c>
      <c r="N52" s="1340">
        <v>22.0</v>
      </c>
      <c r="O52" s="1084">
        <f t="shared" si="3"/>
        <v>1</v>
      </c>
      <c r="P52" s="231">
        <f t="shared" si="18"/>
        <v>1</v>
      </c>
      <c r="Q52" s="1205">
        <f t="shared" si="22"/>
        <v>1</v>
      </c>
      <c r="R52" s="1101"/>
      <c r="S52" s="1371" t="s">
        <v>517</v>
      </c>
      <c r="T52" s="1372" t="s">
        <v>2113</v>
      </c>
      <c r="U52" s="1084">
        <f t="shared" si="6"/>
        <v>1</v>
      </c>
      <c r="V52" s="1102">
        <f t="shared" si="7"/>
        <v>1</v>
      </c>
      <c r="W52" s="1102">
        <f t="shared" si="8"/>
        <v>1</v>
      </c>
      <c r="X52" s="1102">
        <f t="shared" si="9"/>
        <v>1</v>
      </c>
      <c r="Y52" s="1103">
        <f t="shared" si="10"/>
        <v>1</v>
      </c>
      <c r="Z52" s="1104" t="str">
        <f t="shared" si="11"/>
        <v>#REF!</v>
      </c>
      <c r="AA52" s="1085" t="str">
        <f t="shared" si="19"/>
        <v>#REF!</v>
      </c>
      <c r="AB52" s="1085" t="str">
        <f t="shared" si="20"/>
        <v>#REF!</v>
      </c>
      <c r="AC52" s="1105">
        <f t="shared" si="21"/>
        <v>0</v>
      </c>
      <c r="AD52" s="1105" t="str">
        <f t="shared" si="15"/>
        <v>#REF!</v>
      </c>
      <c r="AE52" s="1105" t="str">
        <f t="shared" si="16"/>
        <v>#REF!</v>
      </c>
      <c r="AF52" s="1137"/>
      <c r="AG52" s="1079"/>
      <c r="AH52" s="1090">
        <f t="shared" si="17"/>
        <v>22</v>
      </c>
      <c r="AI52" s="1090"/>
    </row>
    <row r="53" ht="15.0" customHeight="1">
      <c r="A53" s="1107">
        <v>50.0</v>
      </c>
      <c r="B53" s="1371">
        <v>468599.0</v>
      </c>
      <c r="C53" s="1372" t="s">
        <v>2114</v>
      </c>
      <c r="D53" s="1372" t="s">
        <v>2115</v>
      </c>
      <c r="E53" s="1372" t="s">
        <v>511</v>
      </c>
      <c r="F53" s="1372" t="s">
        <v>546</v>
      </c>
      <c r="G53" s="1372" t="s">
        <v>790</v>
      </c>
      <c r="H53" s="1273" t="str">
        <f t="shared" si="1"/>
        <v>TESTER03</v>
      </c>
      <c r="I53" s="1100" t="str">
        <f t="shared" si="23"/>
        <v>#REF!</v>
      </c>
      <c r="J53" s="413">
        <v>12.0</v>
      </c>
      <c r="K53" s="413">
        <v>2024.0</v>
      </c>
      <c r="L53" s="1373">
        <v>45627.0</v>
      </c>
      <c r="M53" s="1374">
        <v>45657.0</v>
      </c>
      <c r="N53" s="1340">
        <v>22.0</v>
      </c>
      <c r="O53" s="1084">
        <f t="shared" si="3"/>
        <v>1</v>
      </c>
      <c r="P53" s="231">
        <f t="shared" si="18"/>
        <v>1</v>
      </c>
      <c r="Q53" s="1205">
        <f t="shared" si="22"/>
        <v>1</v>
      </c>
      <c r="R53" s="1101"/>
      <c r="S53" s="1371" t="s">
        <v>517</v>
      </c>
      <c r="T53" s="1372" t="s">
        <v>2113</v>
      </c>
      <c r="U53" s="1084">
        <f t="shared" si="6"/>
        <v>1</v>
      </c>
      <c r="V53" s="1102">
        <f t="shared" si="7"/>
        <v>1</v>
      </c>
      <c r="W53" s="1102">
        <f t="shared" si="8"/>
        <v>1</v>
      </c>
      <c r="X53" s="1102">
        <f t="shared" si="9"/>
        <v>1</v>
      </c>
      <c r="Y53" s="1103">
        <f t="shared" si="10"/>
        <v>1</v>
      </c>
      <c r="Z53" s="1104" t="str">
        <f t="shared" si="11"/>
        <v>#REF!</v>
      </c>
      <c r="AA53" s="1085" t="str">
        <f t="shared" si="19"/>
        <v>#REF!</v>
      </c>
      <c r="AB53" s="1085" t="str">
        <f t="shared" si="20"/>
        <v>#REF!</v>
      </c>
      <c r="AC53" s="1105">
        <f t="shared" si="21"/>
        <v>0</v>
      </c>
      <c r="AD53" s="1105" t="str">
        <f t="shared" si="15"/>
        <v>#REF!</v>
      </c>
      <c r="AE53" s="1105" t="str">
        <f t="shared" si="16"/>
        <v>#REF!</v>
      </c>
      <c r="AF53" s="1106"/>
      <c r="AG53" s="1079"/>
      <c r="AH53" s="1090">
        <f t="shared" si="17"/>
        <v>22</v>
      </c>
      <c r="AI53" s="1090"/>
    </row>
    <row r="54" ht="15.0" customHeight="1">
      <c r="A54" s="1098">
        <v>51.0</v>
      </c>
      <c r="B54" s="1371">
        <v>434722.0</v>
      </c>
      <c r="C54" s="1372" t="s">
        <v>2244</v>
      </c>
      <c r="D54" s="1372" t="s">
        <v>2245</v>
      </c>
      <c r="E54" s="1372" t="s">
        <v>511</v>
      </c>
      <c r="F54" s="1372" t="s">
        <v>564</v>
      </c>
      <c r="G54" s="1372" t="s">
        <v>665</v>
      </c>
      <c r="H54" s="1273" t="str">
        <f t="shared" si="1"/>
        <v>BA02</v>
      </c>
      <c r="I54" s="1100" t="str">
        <f t="shared" si="23"/>
        <v>#REF!</v>
      </c>
      <c r="J54" s="413">
        <v>12.0</v>
      </c>
      <c r="K54" s="413">
        <v>2024.0</v>
      </c>
      <c r="L54" s="1373">
        <v>45627.0</v>
      </c>
      <c r="M54" s="1374">
        <v>45657.0</v>
      </c>
      <c r="N54" s="1340">
        <v>22.0</v>
      </c>
      <c r="O54" s="1084">
        <f t="shared" si="3"/>
        <v>1</v>
      </c>
      <c r="P54" s="231">
        <f t="shared" si="18"/>
        <v>1</v>
      </c>
      <c r="Q54" s="1205">
        <f t="shared" si="22"/>
        <v>1</v>
      </c>
      <c r="R54" s="1101"/>
      <c r="S54" s="1371" t="s">
        <v>517</v>
      </c>
      <c r="T54" s="1372" t="s">
        <v>2113</v>
      </c>
      <c r="U54" s="1084">
        <f t="shared" si="6"/>
        <v>1</v>
      </c>
      <c r="V54" s="1102">
        <f t="shared" si="7"/>
        <v>1</v>
      </c>
      <c r="W54" s="1102">
        <f t="shared" si="8"/>
        <v>1</v>
      </c>
      <c r="X54" s="1102">
        <f t="shared" si="9"/>
        <v>1</v>
      </c>
      <c r="Y54" s="1103">
        <f t="shared" si="10"/>
        <v>1</v>
      </c>
      <c r="Z54" s="1104" t="str">
        <f t="shared" si="11"/>
        <v>#REF!</v>
      </c>
      <c r="AA54" s="1085" t="str">
        <f t="shared" si="19"/>
        <v>#REF!</v>
      </c>
      <c r="AB54" s="1085" t="str">
        <f t="shared" si="20"/>
        <v>#REF!</v>
      </c>
      <c r="AC54" s="1105">
        <f t="shared" si="21"/>
        <v>0</v>
      </c>
      <c r="AD54" s="1105" t="str">
        <f t="shared" si="15"/>
        <v>#REF!</v>
      </c>
      <c r="AE54" s="1105" t="str">
        <f t="shared" si="16"/>
        <v>#REF!</v>
      </c>
      <c r="AF54" s="1106"/>
      <c r="AG54" s="1079"/>
      <c r="AH54" s="1090">
        <f t="shared" si="17"/>
        <v>22</v>
      </c>
      <c r="AI54" s="1090"/>
    </row>
    <row r="55" ht="15.0" customHeight="1">
      <c r="A55" s="1107">
        <v>52.0</v>
      </c>
      <c r="B55" s="1367">
        <v>428993.0</v>
      </c>
      <c r="C55" s="1368" t="s">
        <v>1023</v>
      </c>
      <c r="D55" s="1368" t="s">
        <v>1283</v>
      </c>
      <c r="E55" s="1368" t="s">
        <v>511</v>
      </c>
      <c r="F55" s="1368" t="s">
        <v>512</v>
      </c>
      <c r="G55" s="1368" t="s">
        <v>771</v>
      </c>
      <c r="H55" s="1273" t="str">
        <f t="shared" si="1"/>
        <v>DEV04</v>
      </c>
      <c r="I55" s="1100" t="str">
        <f t="shared" si="23"/>
        <v>#REF!</v>
      </c>
      <c r="J55" s="413">
        <v>12.0</v>
      </c>
      <c r="K55" s="413">
        <v>2024.0</v>
      </c>
      <c r="L55" s="1369">
        <v>45629.0</v>
      </c>
      <c r="M55" s="1370">
        <v>45657.0</v>
      </c>
      <c r="N55" s="1339">
        <v>21.0</v>
      </c>
      <c r="O55" s="1084">
        <f t="shared" si="3"/>
        <v>0.9545454545</v>
      </c>
      <c r="P55" s="231" t="str">
        <f t="shared" si="18"/>
        <v>#REF!</v>
      </c>
      <c r="Q55" s="1205" t="str">
        <f t="shared" si="22"/>
        <v>#REF!</v>
      </c>
      <c r="R55" s="1101"/>
      <c r="S55" s="1367" t="s">
        <v>525</v>
      </c>
      <c r="T55" s="1368" t="s">
        <v>2269</v>
      </c>
      <c r="U55" s="1084" t="str">
        <f t="shared" si="6"/>
        <v>#REF!</v>
      </c>
      <c r="V55" s="1102" t="str">
        <f t="shared" si="7"/>
        <v>#REF!</v>
      </c>
      <c r="W55" s="1102" t="str">
        <f t="shared" si="8"/>
        <v>#REF!</v>
      </c>
      <c r="X55" s="1102" t="str">
        <f t="shared" si="9"/>
        <v>#REF!</v>
      </c>
      <c r="Y55" s="1103">
        <f t="shared" si="10"/>
        <v>1</v>
      </c>
      <c r="Z55" s="1104" t="str">
        <f t="shared" si="11"/>
        <v>#REF!</v>
      </c>
      <c r="AA55" s="1085" t="str">
        <f t="shared" si="19"/>
        <v>#REF!</v>
      </c>
      <c r="AB55" s="1085" t="str">
        <f t="shared" si="20"/>
        <v>#REF!</v>
      </c>
      <c r="AC55" s="1105" t="str">
        <f t="shared" si="21"/>
        <v>#REF!</v>
      </c>
      <c r="AD55" s="1105" t="str">
        <f t="shared" si="15"/>
        <v>#REF!</v>
      </c>
      <c r="AE55" s="1105" t="str">
        <f t="shared" si="16"/>
        <v>#REF!</v>
      </c>
      <c r="AF55" s="1106"/>
      <c r="AG55" s="1079"/>
      <c r="AH55" s="1090">
        <f t="shared" si="17"/>
        <v>22</v>
      </c>
      <c r="AI55" s="1090"/>
    </row>
    <row r="56" ht="15.0" customHeight="1">
      <c r="A56" s="1098">
        <v>53.0</v>
      </c>
      <c r="B56" s="1371">
        <v>463509.0</v>
      </c>
      <c r="C56" s="1372" t="s">
        <v>1442</v>
      </c>
      <c r="D56" s="1372" t="s">
        <v>1446</v>
      </c>
      <c r="E56" s="1372" t="s">
        <v>511</v>
      </c>
      <c r="F56" s="1372" t="s">
        <v>564</v>
      </c>
      <c r="G56" s="1372" t="s">
        <v>790</v>
      </c>
      <c r="H56" s="1273" t="str">
        <f t="shared" si="1"/>
        <v>BA03</v>
      </c>
      <c r="I56" s="1100" t="str">
        <f t="shared" si="23"/>
        <v>#REF!</v>
      </c>
      <c r="J56" s="413">
        <v>12.0</v>
      </c>
      <c r="K56" s="413">
        <v>2024.0</v>
      </c>
      <c r="L56" s="1373">
        <v>45650.0</v>
      </c>
      <c r="M56" s="1374">
        <v>45657.0</v>
      </c>
      <c r="N56" s="1340">
        <v>6.0</v>
      </c>
      <c r="O56" s="1084">
        <f t="shared" si="3"/>
        <v>0.2727272727</v>
      </c>
      <c r="P56" s="231" t="str">
        <f t="shared" si="18"/>
        <v>#REF!</v>
      </c>
      <c r="Q56" s="1205" t="str">
        <f t="shared" si="22"/>
        <v>#REF!</v>
      </c>
      <c r="R56" s="1101"/>
      <c r="S56" s="1371" t="s">
        <v>525</v>
      </c>
      <c r="T56" s="1372" t="s">
        <v>2269</v>
      </c>
      <c r="U56" s="1084" t="str">
        <f t="shared" si="6"/>
        <v>#REF!</v>
      </c>
      <c r="V56" s="1102" t="str">
        <f t="shared" si="7"/>
        <v>#REF!</v>
      </c>
      <c r="W56" s="1102" t="str">
        <f t="shared" si="8"/>
        <v>#REF!</v>
      </c>
      <c r="X56" s="1102" t="str">
        <f t="shared" si="9"/>
        <v>#REF!</v>
      </c>
      <c r="Y56" s="1103">
        <f t="shared" si="10"/>
        <v>1</v>
      </c>
      <c r="Z56" s="1104" t="str">
        <f t="shared" si="11"/>
        <v>#REF!</v>
      </c>
      <c r="AA56" s="1085" t="str">
        <f t="shared" si="19"/>
        <v>#REF!</v>
      </c>
      <c r="AB56" s="1085" t="str">
        <f t="shared" si="20"/>
        <v>#REF!</v>
      </c>
      <c r="AC56" s="1105" t="str">
        <f t="shared" si="21"/>
        <v>#REF!</v>
      </c>
      <c r="AD56" s="1105" t="str">
        <f t="shared" si="15"/>
        <v>#REF!</v>
      </c>
      <c r="AE56" s="1105" t="str">
        <f t="shared" si="16"/>
        <v>#REF!</v>
      </c>
      <c r="AF56" s="1106"/>
      <c r="AG56" s="1079"/>
      <c r="AH56" s="1090">
        <f t="shared" si="17"/>
        <v>22</v>
      </c>
      <c r="AI56" s="1090"/>
    </row>
    <row r="57" ht="15.0" customHeight="1">
      <c r="A57" s="1107">
        <v>54.0</v>
      </c>
      <c r="B57" s="1371">
        <v>463899.0</v>
      </c>
      <c r="C57" s="1372" t="s">
        <v>1537</v>
      </c>
      <c r="D57" s="1372" t="s">
        <v>1538</v>
      </c>
      <c r="E57" s="1372" t="s">
        <v>511</v>
      </c>
      <c r="F57" s="1372" t="s">
        <v>512</v>
      </c>
      <c r="G57" s="1372" t="s">
        <v>790</v>
      </c>
      <c r="H57" s="1273" t="str">
        <f t="shared" si="1"/>
        <v>DEV03</v>
      </c>
      <c r="I57" s="1100" t="str">
        <f t="shared" si="23"/>
        <v>#REF!</v>
      </c>
      <c r="J57" s="413">
        <v>12.0</v>
      </c>
      <c r="K57" s="413">
        <v>2024.0</v>
      </c>
      <c r="L57" s="1373">
        <v>45627.0</v>
      </c>
      <c r="M57" s="1374">
        <v>45657.0</v>
      </c>
      <c r="N57" s="1340">
        <v>22.0</v>
      </c>
      <c r="O57" s="1084">
        <f t="shared" si="3"/>
        <v>1</v>
      </c>
      <c r="P57" s="231" t="str">
        <f t="shared" si="18"/>
        <v>#REF!</v>
      </c>
      <c r="Q57" s="1205">
        <v>1.24</v>
      </c>
      <c r="R57" s="1101"/>
      <c r="S57" s="1371" t="s">
        <v>525</v>
      </c>
      <c r="T57" s="1372" t="s">
        <v>2269</v>
      </c>
      <c r="U57" s="1084">
        <f t="shared" si="6"/>
        <v>1.24</v>
      </c>
      <c r="V57" s="1102" t="str">
        <f t="shared" si="7"/>
        <v>#REF!</v>
      </c>
      <c r="W57" s="1102">
        <f t="shared" si="8"/>
        <v>1.24</v>
      </c>
      <c r="X57" s="1102" t="str">
        <f t="shared" si="9"/>
        <v>#REF!</v>
      </c>
      <c r="Y57" s="1103">
        <f t="shared" si="10"/>
        <v>1</v>
      </c>
      <c r="Z57" s="1104" t="str">
        <f t="shared" si="11"/>
        <v>#REF!</v>
      </c>
      <c r="AA57" s="1085" t="str">
        <f t="shared" si="19"/>
        <v>#REF!</v>
      </c>
      <c r="AB57" s="1085" t="str">
        <f t="shared" si="20"/>
        <v>#REF!</v>
      </c>
      <c r="AC57" s="1105" t="str">
        <f t="shared" si="21"/>
        <v>#REF!</v>
      </c>
      <c r="AD57" s="1105" t="str">
        <f t="shared" si="15"/>
        <v>#REF!</v>
      </c>
      <c r="AE57" s="1105" t="str">
        <f t="shared" si="16"/>
        <v>#REF!</v>
      </c>
      <c r="AF57" s="1106"/>
      <c r="AG57" s="1079"/>
      <c r="AH57" s="1090">
        <f t="shared" si="17"/>
        <v>22</v>
      </c>
      <c r="AI57" s="1090"/>
    </row>
    <row r="58" ht="15.0" customHeight="1">
      <c r="A58" s="1098">
        <v>55.0</v>
      </c>
      <c r="B58" s="1371">
        <v>271033.0</v>
      </c>
      <c r="C58" s="1372" t="s">
        <v>1271</v>
      </c>
      <c r="D58" s="1372" t="s">
        <v>1272</v>
      </c>
      <c r="E58" s="1372" t="s">
        <v>511</v>
      </c>
      <c r="F58" s="1372" t="s">
        <v>564</v>
      </c>
      <c r="G58" s="1372" t="s">
        <v>790</v>
      </c>
      <c r="H58" s="1273" t="str">
        <f t="shared" si="1"/>
        <v>BA03</v>
      </c>
      <c r="I58" s="1100" t="str">
        <f t="shared" si="23"/>
        <v>#REF!</v>
      </c>
      <c r="J58" s="413">
        <v>12.0</v>
      </c>
      <c r="K58" s="413">
        <v>2024.0</v>
      </c>
      <c r="L58" s="1373">
        <v>45627.0</v>
      </c>
      <c r="M58" s="1374">
        <v>45657.0</v>
      </c>
      <c r="N58" s="1340">
        <v>20.5</v>
      </c>
      <c r="O58" s="1084">
        <f t="shared" si="3"/>
        <v>0.9318181818</v>
      </c>
      <c r="P58" s="231" t="str">
        <f t="shared" si="18"/>
        <v>#REF!</v>
      </c>
      <c r="Q58" s="1205">
        <v>1.314</v>
      </c>
      <c r="R58" s="1101"/>
      <c r="S58" s="1371" t="s">
        <v>525</v>
      </c>
      <c r="T58" s="1372" t="s">
        <v>2269</v>
      </c>
      <c r="U58" s="1084">
        <f t="shared" si="6"/>
        <v>1.314</v>
      </c>
      <c r="V58" s="1102" t="str">
        <f t="shared" si="7"/>
        <v>#REF!</v>
      </c>
      <c r="W58" s="1102">
        <f t="shared" si="8"/>
        <v>1.314</v>
      </c>
      <c r="X58" s="1102" t="str">
        <f t="shared" si="9"/>
        <v>#REF!</v>
      </c>
      <c r="Y58" s="1103">
        <f t="shared" si="10"/>
        <v>0.9318181818</v>
      </c>
      <c r="Z58" s="1104" t="str">
        <f t="shared" si="11"/>
        <v>#REF!</v>
      </c>
      <c r="AA58" s="1085" t="str">
        <f t="shared" si="19"/>
        <v>#REF!</v>
      </c>
      <c r="AB58" s="1085" t="str">
        <f t="shared" si="20"/>
        <v>#REF!</v>
      </c>
      <c r="AC58" s="1105" t="str">
        <f t="shared" si="21"/>
        <v>#REF!</v>
      </c>
      <c r="AD58" s="1105" t="str">
        <f t="shared" si="15"/>
        <v>#REF!</v>
      </c>
      <c r="AE58" s="1105" t="str">
        <f t="shared" si="16"/>
        <v>#REF!</v>
      </c>
      <c r="AF58" s="1106"/>
      <c r="AG58" s="1079"/>
      <c r="AH58" s="1090">
        <f t="shared" si="17"/>
        <v>20.5</v>
      </c>
      <c r="AI58" s="1090"/>
    </row>
    <row r="59" ht="15.0" customHeight="1">
      <c r="A59" s="1107">
        <v>56.0</v>
      </c>
      <c r="B59" s="1371">
        <v>466717.0</v>
      </c>
      <c r="C59" s="1372" t="s">
        <v>1688</v>
      </c>
      <c r="D59" s="1372" t="s">
        <v>1689</v>
      </c>
      <c r="E59" s="1372" t="s">
        <v>511</v>
      </c>
      <c r="F59" s="1372" t="s">
        <v>663</v>
      </c>
      <c r="G59" s="1372" t="s">
        <v>790</v>
      </c>
      <c r="H59" s="1273" t="str">
        <f t="shared" si="1"/>
        <v>PM03</v>
      </c>
      <c r="I59" s="1100">
        <v>2.03</v>
      </c>
      <c r="J59" s="413">
        <v>12.0</v>
      </c>
      <c r="K59" s="413">
        <v>2024.0</v>
      </c>
      <c r="L59" s="1373">
        <v>45627.0</v>
      </c>
      <c r="M59" s="1374">
        <v>45657.0</v>
      </c>
      <c r="N59" s="1340">
        <v>4.4</v>
      </c>
      <c r="O59" s="1084">
        <f t="shared" si="3"/>
        <v>0.2</v>
      </c>
      <c r="P59" s="231">
        <f t="shared" si="18"/>
        <v>0.406</v>
      </c>
      <c r="Q59" s="1205">
        <v>0.406</v>
      </c>
      <c r="R59" s="1101"/>
      <c r="S59" s="1371" t="s">
        <v>525</v>
      </c>
      <c r="T59" s="1372" t="s">
        <v>2269</v>
      </c>
      <c r="U59" s="1084">
        <f t="shared" si="6"/>
        <v>0.406</v>
      </c>
      <c r="V59" s="1102" t="str">
        <f t="shared" si="7"/>
        <v>#REF!</v>
      </c>
      <c r="W59" s="1102" t="str">
        <f t="shared" si="8"/>
        <v>#REF!</v>
      </c>
      <c r="X59" s="1102" t="str">
        <f t="shared" si="9"/>
        <v>#REF!</v>
      </c>
      <c r="Y59" s="1103">
        <f t="shared" si="10"/>
        <v>1</v>
      </c>
      <c r="Z59" s="1104" t="str">
        <f t="shared" si="11"/>
        <v>#REF!</v>
      </c>
      <c r="AA59" s="1085" t="str">
        <f t="shared" si="19"/>
        <v>#REF!</v>
      </c>
      <c r="AB59" s="1085" t="str">
        <f t="shared" si="20"/>
        <v>#REF!</v>
      </c>
      <c r="AC59" s="1105" t="str">
        <f t="shared" si="21"/>
        <v>#REF!</v>
      </c>
      <c r="AD59" s="1105" t="str">
        <f t="shared" si="15"/>
        <v>#REF!</v>
      </c>
      <c r="AE59" s="1105" t="str">
        <f t="shared" si="16"/>
        <v>#REF!</v>
      </c>
      <c r="AF59" s="1106"/>
      <c r="AG59" s="1079"/>
      <c r="AH59" s="1090">
        <f t="shared" si="17"/>
        <v>22</v>
      </c>
      <c r="AI59" s="1090"/>
    </row>
    <row r="60" ht="15.0" customHeight="1">
      <c r="A60" s="1098">
        <v>57.0</v>
      </c>
      <c r="B60" s="1371">
        <v>470247.0</v>
      </c>
      <c r="C60" s="1372" t="s">
        <v>2286</v>
      </c>
      <c r="D60" s="1372" t="s">
        <v>2287</v>
      </c>
      <c r="E60" s="1372" t="s">
        <v>511</v>
      </c>
      <c r="F60" s="1372" t="s">
        <v>564</v>
      </c>
      <c r="G60" s="1372" t="s">
        <v>790</v>
      </c>
      <c r="H60" s="1273" t="str">
        <f t="shared" si="1"/>
        <v>BA03</v>
      </c>
      <c r="I60" s="1100" t="str">
        <f t="shared" ref="I60:I222" si="24">VLOOKUP(H60,NLTC!$C$5:$D$28,2,0)</f>
        <v>#REF!</v>
      </c>
      <c r="J60" s="413">
        <v>12.0</v>
      </c>
      <c r="K60" s="413">
        <v>2024.0</v>
      </c>
      <c r="L60" s="1373">
        <v>45650.0</v>
      </c>
      <c r="M60" s="1374">
        <v>45657.0</v>
      </c>
      <c r="N60" s="1340">
        <v>6.0</v>
      </c>
      <c r="O60" s="1084">
        <f t="shared" si="3"/>
        <v>0.2727272727</v>
      </c>
      <c r="P60" s="231" t="str">
        <f t="shared" si="18"/>
        <v>#REF!</v>
      </c>
      <c r="Q60" s="1205">
        <v>0.385</v>
      </c>
      <c r="R60" s="1101"/>
      <c r="S60" s="1371" t="s">
        <v>525</v>
      </c>
      <c r="T60" s="1372" t="s">
        <v>2269</v>
      </c>
      <c r="U60" s="1084">
        <f t="shared" si="6"/>
        <v>0.385</v>
      </c>
      <c r="V60" s="1102" t="str">
        <f t="shared" si="7"/>
        <v>#REF!</v>
      </c>
      <c r="W60" s="1102" t="str">
        <f t="shared" si="8"/>
        <v>#REF!</v>
      </c>
      <c r="X60" s="1102" t="str">
        <f t="shared" si="9"/>
        <v>#REF!</v>
      </c>
      <c r="Y60" s="1103">
        <f t="shared" si="10"/>
        <v>1</v>
      </c>
      <c r="Z60" s="1104" t="str">
        <f t="shared" si="11"/>
        <v>#REF!</v>
      </c>
      <c r="AA60" s="1085" t="str">
        <f t="shared" si="19"/>
        <v>#REF!</v>
      </c>
      <c r="AB60" s="1085" t="str">
        <f t="shared" si="20"/>
        <v>#REF!</v>
      </c>
      <c r="AC60" s="1105" t="str">
        <f t="shared" si="21"/>
        <v>#REF!</v>
      </c>
      <c r="AD60" s="1105" t="str">
        <f t="shared" si="15"/>
        <v>#REF!</v>
      </c>
      <c r="AE60" s="1105" t="str">
        <f t="shared" si="16"/>
        <v>#REF!</v>
      </c>
      <c r="AF60" s="1106"/>
      <c r="AG60" s="1079"/>
      <c r="AH60" s="1090">
        <f t="shared" si="17"/>
        <v>22</v>
      </c>
      <c r="AI60" s="1090"/>
    </row>
    <row r="61" ht="15.0" customHeight="1">
      <c r="A61" s="1107">
        <v>58.0</v>
      </c>
      <c r="B61" s="1371">
        <v>470928.0</v>
      </c>
      <c r="C61" s="1372" t="s">
        <v>2322</v>
      </c>
      <c r="D61" s="1372" t="s">
        <v>2323</v>
      </c>
      <c r="E61" s="1372" t="s">
        <v>511</v>
      </c>
      <c r="F61" s="1372" t="s">
        <v>546</v>
      </c>
      <c r="G61" s="1372" t="s">
        <v>790</v>
      </c>
      <c r="H61" s="1273" t="str">
        <f t="shared" si="1"/>
        <v>TESTER03</v>
      </c>
      <c r="I61" s="1100" t="str">
        <f t="shared" si="24"/>
        <v>#REF!</v>
      </c>
      <c r="J61" s="413">
        <v>12.0</v>
      </c>
      <c r="K61" s="413">
        <v>2024.0</v>
      </c>
      <c r="L61" s="1373">
        <v>45631.0</v>
      </c>
      <c r="M61" s="1374">
        <v>45657.0</v>
      </c>
      <c r="N61" s="1340">
        <v>19.0</v>
      </c>
      <c r="O61" s="1084">
        <f t="shared" si="3"/>
        <v>0.8636363636</v>
      </c>
      <c r="P61" s="231" t="str">
        <f t="shared" si="18"/>
        <v>#REF!</v>
      </c>
      <c r="Q61" s="1205">
        <v>1.028</v>
      </c>
      <c r="R61" s="1101"/>
      <c r="S61" s="1371" t="s">
        <v>525</v>
      </c>
      <c r="T61" s="1372" t="s">
        <v>2269</v>
      </c>
      <c r="U61" s="1084">
        <f t="shared" si="6"/>
        <v>1.028</v>
      </c>
      <c r="V61" s="1102" t="str">
        <f t="shared" si="7"/>
        <v>#REF!</v>
      </c>
      <c r="W61" s="1102" t="str">
        <f t="shared" si="8"/>
        <v>#REF!</v>
      </c>
      <c r="X61" s="1102" t="str">
        <f t="shared" si="9"/>
        <v>#REF!</v>
      </c>
      <c r="Y61" s="1103">
        <f t="shared" si="10"/>
        <v>1</v>
      </c>
      <c r="Z61" s="1104" t="str">
        <f t="shared" si="11"/>
        <v>#REF!</v>
      </c>
      <c r="AA61" s="1085" t="str">
        <f t="shared" si="19"/>
        <v>#REF!</v>
      </c>
      <c r="AB61" s="1085" t="str">
        <f t="shared" si="20"/>
        <v>#REF!</v>
      </c>
      <c r="AC61" s="1105" t="str">
        <f t="shared" si="21"/>
        <v>#REF!</v>
      </c>
      <c r="AD61" s="1105" t="str">
        <f t="shared" si="15"/>
        <v>#REF!</v>
      </c>
      <c r="AE61" s="1105" t="str">
        <f t="shared" si="16"/>
        <v>#REF!</v>
      </c>
      <c r="AF61" s="1106"/>
      <c r="AG61" s="1079"/>
      <c r="AH61" s="1090">
        <f t="shared" si="17"/>
        <v>22</v>
      </c>
      <c r="AI61" s="1090"/>
    </row>
    <row r="62" ht="15.0" customHeight="1">
      <c r="A62" s="1098">
        <v>59.0</v>
      </c>
      <c r="B62" s="1371">
        <v>471865.0</v>
      </c>
      <c r="C62" s="1372" t="s">
        <v>2335</v>
      </c>
      <c r="D62" s="1372" t="s">
        <v>2336</v>
      </c>
      <c r="E62" s="1372" t="s">
        <v>511</v>
      </c>
      <c r="F62" s="1372" t="s">
        <v>512</v>
      </c>
      <c r="G62" s="1372" t="s">
        <v>790</v>
      </c>
      <c r="H62" s="1273" t="str">
        <f t="shared" si="1"/>
        <v>DEV03</v>
      </c>
      <c r="I62" s="1100" t="str">
        <f t="shared" si="24"/>
        <v>#REF!</v>
      </c>
      <c r="J62" s="413">
        <v>12.0</v>
      </c>
      <c r="K62" s="413">
        <v>2024.0</v>
      </c>
      <c r="L62" s="1373">
        <v>45627.0</v>
      </c>
      <c r="M62" s="1374">
        <v>45657.0</v>
      </c>
      <c r="N62" s="1340">
        <v>22.0</v>
      </c>
      <c r="O62" s="1084">
        <f t="shared" si="3"/>
        <v>1</v>
      </c>
      <c r="P62" s="231" t="str">
        <f t="shared" si="18"/>
        <v>#REF!</v>
      </c>
      <c r="Q62" s="1205">
        <v>1.24</v>
      </c>
      <c r="R62" s="1101"/>
      <c r="S62" s="1371" t="s">
        <v>525</v>
      </c>
      <c r="T62" s="1372" t="s">
        <v>2269</v>
      </c>
      <c r="U62" s="1084">
        <f t="shared" si="6"/>
        <v>1.24</v>
      </c>
      <c r="V62" s="1102" t="str">
        <f t="shared" si="7"/>
        <v>#REF!</v>
      </c>
      <c r="W62" s="1102">
        <f t="shared" si="8"/>
        <v>1.24</v>
      </c>
      <c r="X62" s="1102" t="str">
        <f t="shared" si="9"/>
        <v>#REF!</v>
      </c>
      <c r="Y62" s="1103">
        <f t="shared" si="10"/>
        <v>1</v>
      </c>
      <c r="Z62" s="1104" t="str">
        <f t="shared" si="11"/>
        <v>#REF!</v>
      </c>
      <c r="AA62" s="1085" t="str">
        <f t="shared" si="19"/>
        <v>#REF!</v>
      </c>
      <c r="AB62" s="1085" t="str">
        <f t="shared" si="20"/>
        <v>#REF!</v>
      </c>
      <c r="AC62" s="1105" t="str">
        <f t="shared" si="21"/>
        <v>#REF!</v>
      </c>
      <c r="AD62" s="1105" t="str">
        <f t="shared" si="15"/>
        <v>#REF!</v>
      </c>
      <c r="AE62" s="1105" t="str">
        <f t="shared" si="16"/>
        <v>#REF!</v>
      </c>
      <c r="AF62" s="1106"/>
      <c r="AG62" s="1079"/>
      <c r="AH62" s="1090">
        <f t="shared" si="17"/>
        <v>22</v>
      </c>
      <c r="AI62" s="1090"/>
    </row>
    <row r="63" ht="15.0" customHeight="1">
      <c r="A63" s="1107">
        <v>60.0</v>
      </c>
      <c r="B63" s="1371">
        <v>471911.0</v>
      </c>
      <c r="C63" s="1372" t="s">
        <v>2346</v>
      </c>
      <c r="D63" s="1372" t="s">
        <v>2347</v>
      </c>
      <c r="E63" s="1372" t="s">
        <v>511</v>
      </c>
      <c r="F63" s="1372" t="s">
        <v>512</v>
      </c>
      <c r="G63" s="1372" t="s">
        <v>790</v>
      </c>
      <c r="H63" s="1273" t="str">
        <f t="shared" si="1"/>
        <v>DEV03</v>
      </c>
      <c r="I63" s="1100" t="str">
        <f t="shared" si="24"/>
        <v>#REF!</v>
      </c>
      <c r="J63" s="413">
        <v>12.0</v>
      </c>
      <c r="K63" s="413">
        <v>2024.0</v>
      </c>
      <c r="L63" s="1373">
        <v>45627.0</v>
      </c>
      <c r="M63" s="1374">
        <v>45657.0</v>
      </c>
      <c r="N63" s="1340">
        <v>22.0</v>
      </c>
      <c r="O63" s="1084">
        <f t="shared" si="3"/>
        <v>1</v>
      </c>
      <c r="P63" s="231" t="str">
        <f t="shared" si="18"/>
        <v>#REF!</v>
      </c>
      <c r="Q63" s="1205">
        <v>1.24</v>
      </c>
      <c r="R63" s="1101"/>
      <c r="S63" s="1371" t="s">
        <v>525</v>
      </c>
      <c r="T63" s="1372" t="s">
        <v>2269</v>
      </c>
      <c r="U63" s="1084">
        <f t="shared" si="6"/>
        <v>1.24</v>
      </c>
      <c r="V63" s="1102" t="str">
        <f t="shared" si="7"/>
        <v>#REF!</v>
      </c>
      <c r="W63" s="1102">
        <f t="shared" si="8"/>
        <v>1.24</v>
      </c>
      <c r="X63" s="1102" t="str">
        <f t="shared" si="9"/>
        <v>#REF!</v>
      </c>
      <c r="Y63" s="1103">
        <f t="shared" si="10"/>
        <v>1</v>
      </c>
      <c r="Z63" s="1104" t="str">
        <f t="shared" si="11"/>
        <v>#REF!</v>
      </c>
      <c r="AA63" s="1085" t="str">
        <f t="shared" si="19"/>
        <v>#REF!</v>
      </c>
      <c r="AB63" s="1085" t="str">
        <f t="shared" si="20"/>
        <v>#REF!</v>
      </c>
      <c r="AC63" s="1105" t="str">
        <f t="shared" si="21"/>
        <v>#REF!</v>
      </c>
      <c r="AD63" s="1105" t="str">
        <f t="shared" si="15"/>
        <v>#REF!</v>
      </c>
      <c r="AE63" s="1105" t="str">
        <f t="shared" si="16"/>
        <v>#REF!</v>
      </c>
      <c r="AF63" s="1106"/>
      <c r="AG63" s="1079"/>
      <c r="AH63" s="1090">
        <f t="shared" si="17"/>
        <v>22</v>
      </c>
      <c r="AI63" s="1090"/>
    </row>
    <row r="64" ht="15.0" customHeight="1">
      <c r="A64" s="1107">
        <v>62.0</v>
      </c>
      <c r="B64" s="1371">
        <v>282563.0</v>
      </c>
      <c r="C64" s="1372" t="s">
        <v>1109</v>
      </c>
      <c r="D64" s="1372" t="s">
        <v>1320</v>
      </c>
      <c r="E64" s="1372" t="s">
        <v>511</v>
      </c>
      <c r="F64" s="1372" t="s">
        <v>546</v>
      </c>
      <c r="G64" s="1372" t="s">
        <v>771</v>
      </c>
      <c r="H64" s="1273" t="str">
        <f t="shared" si="1"/>
        <v>TESTER04</v>
      </c>
      <c r="I64" s="1100" t="str">
        <f t="shared" si="24"/>
        <v>#REF!</v>
      </c>
      <c r="J64" s="413">
        <v>12.0</v>
      </c>
      <c r="K64" s="413">
        <v>2024.0</v>
      </c>
      <c r="L64" s="1373">
        <v>45627.0</v>
      </c>
      <c r="M64" s="1374">
        <v>45636.0</v>
      </c>
      <c r="N64" s="1340">
        <v>3.5</v>
      </c>
      <c r="O64" s="1084">
        <f t="shared" si="3"/>
        <v>0.1590909091</v>
      </c>
      <c r="P64" s="231" t="str">
        <f t="shared" si="18"/>
        <v>#REF!</v>
      </c>
      <c r="Q64" s="1205" t="str">
        <f t="shared" ref="Q64:Q87" si="25">P64</f>
        <v>#REF!</v>
      </c>
      <c r="R64" s="1101"/>
      <c r="S64" s="1371" t="s">
        <v>525</v>
      </c>
      <c r="T64" s="1372" t="s">
        <v>2118</v>
      </c>
      <c r="U64" s="1084" t="str">
        <f t="shared" si="6"/>
        <v>#REF!</v>
      </c>
      <c r="V64" s="1102" t="str">
        <f t="shared" si="7"/>
        <v>#REF!</v>
      </c>
      <c r="W64" s="1102" t="str">
        <f t="shared" si="8"/>
        <v>#REF!</v>
      </c>
      <c r="X64" s="1102" t="str">
        <f t="shared" si="9"/>
        <v>#REF!</v>
      </c>
      <c r="Y64" s="1103">
        <f t="shared" si="10"/>
        <v>1</v>
      </c>
      <c r="Z64" s="1104" t="str">
        <f t="shared" si="11"/>
        <v>#REF!</v>
      </c>
      <c r="AA64" s="1085" t="str">
        <f t="shared" si="19"/>
        <v>#REF!</v>
      </c>
      <c r="AB64" s="1085" t="str">
        <f t="shared" si="20"/>
        <v>#REF!</v>
      </c>
      <c r="AC64" s="1105" t="str">
        <f t="shared" si="21"/>
        <v>#REF!</v>
      </c>
      <c r="AD64" s="1105" t="str">
        <f t="shared" si="15"/>
        <v>#REF!</v>
      </c>
      <c r="AE64" s="1105" t="str">
        <f t="shared" si="16"/>
        <v>#REF!</v>
      </c>
      <c r="AF64" s="1106"/>
      <c r="AG64" s="1079"/>
      <c r="AH64" s="1090">
        <f t="shared" si="17"/>
        <v>22</v>
      </c>
      <c r="AI64" s="1090"/>
    </row>
    <row r="65" ht="15.0" customHeight="1">
      <c r="A65" s="1098">
        <v>63.0</v>
      </c>
      <c r="B65" s="1371">
        <v>282563.0</v>
      </c>
      <c r="C65" s="1372" t="s">
        <v>1109</v>
      </c>
      <c r="D65" s="1372" t="s">
        <v>1320</v>
      </c>
      <c r="E65" s="1372" t="s">
        <v>511</v>
      </c>
      <c r="F65" s="1372" t="s">
        <v>546</v>
      </c>
      <c r="G65" s="1372" t="s">
        <v>771</v>
      </c>
      <c r="H65" s="1273" t="str">
        <f t="shared" si="1"/>
        <v>TESTER04</v>
      </c>
      <c r="I65" s="1100" t="str">
        <f t="shared" si="24"/>
        <v>#REF!</v>
      </c>
      <c r="J65" s="413">
        <v>12.0</v>
      </c>
      <c r="K65" s="413">
        <v>2024.0</v>
      </c>
      <c r="L65" s="1373">
        <v>45637.0</v>
      </c>
      <c r="M65" s="1374">
        <v>45657.0</v>
      </c>
      <c r="N65" s="1340">
        <v>15.0</v>
      </c>
      <c r="O65" s="1084">
        <f t="shared" si="3"/>
        <v>0.6818181818</v>
      </c>
      <c r="P65" s="231" t="str">
        <f t="shared" si="18"/>
        <v>#REF!</v>
      </c>
      <c r="Q65" s="1205" t="str">
        <f t="shared" si="25"/>
        <v>#REF!</v>
      </c>
      <c r="R65" s="1101"/>
      <c r="S65" s="1371" t="s">
        <v>525</v>
      </c>
      <c r="T65" s="1372" t="s">
        <v>2118</v>
      </c>
      <c r="U65" s="1084" t="str">
        <f t="shared" si="6"/>
        <v>#REF!</v>
      </c>
      <c r="V65" s="1102" t="str">
        <f t="shared" si="7"/>
        <v>#REF!</v>
      </c>
      <c r="W65" s="1102" t="str">
        <f t="shared" si="8"/>
        <v>#REF!</v>
      </c>
      <c r="X65" s="1102" t="str">
        <f t="shared" si="9"/>
        <v>#REF!</v>
      </c>
      <c r="Y65" s="1103">
        <f t="shared" si="10"/>
        <v>1</v>
      </c>
      <c r="Z65" s="1104" t="str">
        <f t="shared" si="11"/>
        <v>#REF!</v>
      </c>
      <c r="AA65" s="1085" t="str">
        <f t="shared" si="19"/>
        <v>#REF!</v>
      </c>
      <c r="AB65" s="1085" t="str">
        <f t="shared" si="20"/>
        <v>#REF!</v>
      </c>
      <c r="AC65" s="1105" t="str">
        <f t="shared" si="21"/>
        <v>#REF!</v>
      </c>
      <c r="AD65" s="1105" t="str">
        <f t="shared" si="15"/>
        <v>#REF!</v>
      </c>
      <c r="AE65" s="1105" t="str">
        <f t="shared" si="16"/>
        <v>#REF!</v>
      </c>
      <c r="AF65" s="1106"/>
      <c r="AG65" s="1079"/>
      <c r="AH65" s="1090">
        <f t="shared" si="17"/>
        <v>22</v>
      </c>
      <c r="AI65" s="1090"/>
    </row>
    <row r="66" ht="15.0" customHeight="1">
      <c r="A66" s="1107">
        <v>64.0</v>
      </c>
      <c r="B66" s="1371">
        <v>427331.0</v>
      </c>
      <c r="C66" s="1372" t="s">
        <v>1168</v>
      </c>
      <c r="D66" s="1372" t="s">
        <v>1323</v>
      </c>
      <c r="E66" s="1372" t="s">
        <v>511</v>
      </c>
      <c r="F66" s="1372" t="s">
        <v>512</v>
      </c>
      <c r="G66" s="1372" t="s">
        <v>771</v>
      </c>
      <c r="H66" s="1273" t="str">
        <f t="shared" si="1"/>
        <v>DEV04</v>
      </c>
      <c r="I66" s="1100" t="str">
        <f t="shared" si="24"/>
        <v>#REF!</v>
      </c>
      <c r="J66" s="413">
        <v>12.0</v>
      </c>
      <c r="K66" s="413">
        <v>2024.0</v>
      </c>
      <c r="L66" s="1373">
        <v>45627.0</v>
      </c>
      <c r="M66" s="1374">
        <v>45635.0</v>
      </c>
      <c r="N66" s="1340">
        <v>6.0</v>
      </c>
      <c r="O66" s="1084">
        <f t="shared" si="3"/>
        <v>0.2727272727</v>
      </c>
      <c r="P66" s="231" t="str">
        <f t="shared" si="18"/>
        <v>#REF!</v>
      </c>
      <c r="Q66" s="1205" t="str">
        <f t="shared" si="25"/>
        <v>#REF!</v>
      </c>
      <c r="R66" s="1101"/>
      <c r="S66" s="1371" t="s">
        <v>525</v>
      </c>
      <c r="T66" s="1372" t="s">
        <v>2118</v>
      </c>
      <c r="U66" s="1084" t="str">
        <f t="shared" si="6"/>
        <v>#REF!</v>
      </c>
      <c r="V66" s="1102" t="str">
        <f t="shared" si="7"/>
        <v>#REF!</v>
      </c>
      <c r="W66" s="1102" t="str">
        <f t="shared" si="8"/>
        <v>#REF!</v>
      </c>
      <c r="X66" s="1102" t="str">
        <f t="shared" si="9"/>
        <v>#REF!</v>
      </c>
      <c r="Y66" s="1103">
        <f t="shared" si="10"/>
        <v>1</v>
      </c>
      <c r="Z66" s="1104" t="str">
        <f t="shared" si="11"/>
        <v>#REF!</v>
      </c>
      <c r="AA66" s="1085" t="str">
        <f t="shared" si="19"/>
        <v>#REF!</v>
      </c>
      <c r="AB66" s="1085" t="str">
        <f t="shared" si="20"/>
        <v>#REF!</v>
      </c>
      <c r="AC66" s="1105" t="str">
        <f t="shared" si="21"/>
        <v>#REF!</v>
      </c>
      <c r="AD66" s="1105" t="str">
        <f t="shared" si="15"/>
        <v>#REF!</v>
      </c>
      <c r="AE66" s="1105" t="str">
        <f t="shared" si="16"/>
        <v>#REF!</v>
      </c>
      <c r="AF66" s="1106"/>
      <c r="AG66" s="1079"/>
      <c r="AH66" s="1090">
        <f t="shared" si="17"/>
        <v>22</v>
      </c>
      <c r="AI66" s="1090"/>
    </row>
    <row r="67" ht="15.0" customHeight="1">
      <c r="A67" s="1098">
        <v>65.0</v>
      </c>
      <c r="B67" s="1371">
        <v>427331.0</v>
      </c>
      <c r="C67" s="1372" t="s">
        <v>1168</v>
      </c>
      <c r="D67" s="1372" t="s">
        <v>1323</v>
      </c>
      <c r="E67" s="1372" t="s">
        <v>511</v>
      </c>
      <c r="F67" s="1372" t="s">
        <v>512</v>
      </c>
      <c r="G67" s="1372" t="s">
        <v>771</v>
      </c>
      <c r="H67" s="1273" t="str">
        <f t="shared" si="1"/>
        <v>DEV04</v>
      </c>
      <c r="I67" s="1100" t="str">
        <f t="shared" si="24"/>
        <v>#REF!</v>
      </c>
      <c r="J67" s="413">
        <v>12.0</v>
      </c>
      <c r="K67" s="413">
        <v>2024.0</v>
      </c>
      <c r="L67" s="1373">
        <v>45639.0</v>
      </c>
      <c r="M67" s="1374">
        <v>45657.0</v>
      </c>
      <c r="N67" s="1340">
        <v>13.0</v>
      </c>
      <c r="O67" s="1084">
        <f t="shared" si="3"/>
        <v>0.5909090909</v>
      </c>
      <c r="P67" s="231" t="str">
        <f t="shared" si="18"/>
        <v>#REF!</v>
      </c>
      <c r="Q67" s="1205" t="str">
        <f t="shared" si="25"/>
        <v>#REF!</v>
      </c>
      <c r="R67" s="1101"/>
      <c r="S67" s="1371" t="s">
        <v>525</v>
      </c>
      <c r="T67" s="1372" t="s">
        <v>2118</v>
      </c>
      <c r="U67" s="1084" t="str">
        <f t="shared" si="6"/>
        <v>#REF!</v>
      </c>
      <c r="V67" s="1102" t="str">
        <f t="shared" si="7"/>
        <v>#REF!</v>
      </c>
      <c r="W67" s="1102" t="str">
        <f t="shared" si="8"/>
        <v>#REF!</v>
      </c>
      <c r="X67" s="1102" t="str">
        <f t="shared" si="9"/>
        <v>#REF!</v>
      </c>
      <c r="Y67" s="1103">
        <f t="shared" si="10"/>
        <v>1</v>
      </c>
      <c r="Z67" s="1104" t="str">
        <f t="shared" si="11"/>
        <v>#REF!</v>
      </c>
      <c r="AA67" s="1085" t="str">
        <f t="shared" si="19"/>
        <v>#REF!</v>
      </c>
      <c r="AB67" s="1085" t="str">
        <f t="shared" si="20"/>
        <v>#REF!</v>
      </c>
      <c r="AC67" s="1105" t="str">
        <f t="shared" si="21"/>
        <v>#REF!</v>
      </c>
      <c r="AD67" s="1105" t="str">
        <f t="shared" si="15"/>
        <v>#REF!</v>
      </c>
      <c r="AE67" s="1105" t="str">
        <f t="shared" si="16"/>
        <v>#REF!</v>
      </c>
      <c r="AF67" s="1106"/>
      <c r="AG67" s="1079"/>
      <c r="AH67" s="1090">
        <f t="shared" si="17"/>
        <v>22</v>
      </c>
      <c r="AI67" s="1090"/>
    </row>
    <row r="68" ht="15.0" customHeight="1">
      <c r="A68" s="1107">
        <v>66.0</v>
      </c>
      <c r="B68" s="1371">
        <v>429770.0</v>
      </c>
      <c r="C68" s="1372" t="s">
        <v>1174</v>
      </c>
      <c r="D68" s="1372" t="s">
        <v>1324</v>
      </c>
      <c r="E68" s="1372" t="s">
        <v>511</v>
      </c>
      <c r="F68" s="1372" t="s">
        <v>512</v>
      </c>
      <c r="G68" s="1372" t="s">
        <v>665</v>
      </c>
      <c r="H68" s="1273" t="str">
        <f t="shared" si="1"/>
        <v>DEV02</v>
      </c>
      <c r="I68" s="1100" t="str">
        <f t="shared" si="24"/>
        <v>#REF!</v>
      </c>
      <c r="J68" s="413">
        <v>12.0</v>
      </c>
      <c r="K68" s="413">
        <v>2024.0</v>
      </c>
      <c r="L68" s="1373">
        <v>45627.0</v>
      </c>
      <c r="M68" s="1374">
        <v>45657.0</v>
      </c>
      <c r="N68" s="1340">
        <v>22.0</v>
      </c>
      <c r="O68" s="1084">
        <f t="shared" si="3"/>
        <v>1</v>
      </c>
      <c r="P68" s="231" t="str">
        <f t="shared" si="18"/>
        <v>#REF!</v>
      </c>
      <c r="Q68" s="1205" t="str">
        <f t="shared" si="25"/>
        <v>#REF!</v>
      </c>
      <c r="R68" s="1101"/>
      <c r="S68" s="1371" t="s">
        <v>525</v>
      </c>
      <c r="T68" s="1372" t="s">
        <v>2118</v>
      </c>
      <c r="U68" s="1084" t="str">
        <f t="shared" si="6"/>
        <v>#REF!</v>
      </c>
      <c r="V68" s="1102" t="str">
        <f t="shared" si="7"/>
        <v>#REF!</v>
      </c>
      <c r="W68" s="1102" t="str">
        <f t="shared" si="8"/>
        <v>#REF!</v>
      </c>
      <c r="X68" s="1102" t="str">
        <f t="shared" si="9"/>
        <v>#REF!</v>
      </c>
      <c r="Y68" s="1103">
        <f t="shared" si="10"/>
        <v>1</v>
      </c>
      <c r="Z68" s="1104" t="str">
        <f t="shared" si="11"/>
        <v>#REF!</v>
      </c>
      <c r="AA68" s="1085" t="str">
        <f t="shared" si="19"/>
        <v>#REF!</v>
      </c>
      <c r="AB68" s="1085" t="str">
        <f t="shared" si="20"/>
        <v>#REF!</v>
      </c>
      <c r="AC68" s="1105" t="str">
        <f t="shared" si="21"/>
        <v>#REF!</v>
      </c>
      <c r="AD68" s="1105" t="str">
        <f t="shared" si="15"/>
        <v>#REF!</v>
      </c>
      <c r="AE68" s="1105" t="str">
        <f t="shared" si="16"/>
        <v>#REF!</v>
      </c>
      <c r="AF68" s="1106"/>
      <c r="AG68" s="1079"/>
      <c r="AH68" s="1090">
        <f t="shared" si="17"/>
        <v>22</v>
      </c>
      <c r="AI68" s="1090"/>
    </row>
    <row r="69" ht="15.0" customHeight="1">
      <c r="A69" s="1098">
        <v>67.0</v>
      </c>
      <c r="B69" s="1371">
        <v>433414.0</v>
      </c>
      <c r="C69" s="1372" t="s">
        <v>1161</v>
      </c>
      <c r="D69" s="1372" t="s">
        <v>1331</v>
      </c>
      <c r="E69" s="1372" t="s">
        <v>511</v>
      </c>
      <c r="F69" s="1372" t="s">
        <v>564</v>
      </c>
      <c r="G69" s="1372" t="s">
        <v>790</v>
      </c>
      <c r="H69" s="1273" t="str">
        <f t="shared" si="1"/>
        <v>BA03</v>
      </c>
      <c r="I69" s="1100" t="str">
        <f t="shared" si="24"/>
        <v>#REF!</v>
      </c>
      <c r="J69" s="413">
        <v>12.0</v>
      </c>
      <c r="K69" s="413">
        <v>2024.0</v>
      </c>
      <c r="L69" s="1373">
        <v>45627.0</v>
      </c>
      <c r="M69" s="1374">
        <v>45657.0</v>
      </c>
      <c r="N69" s="1340">
        <v>22.0</v>
      </c>
      <c r="O69" s="1084">
        <f t="shared" si="3"/>
        <v>1</v>
      </c>
      <c r="P69" s="231" t="str">
        <f t="shared" si="18"/>
        <v>#REF!</v>
      </c>
      <c r="Q69" s="1205" t="str">
        <f t="shared" si="25"/>
        <v>#REF!</v>
      </c>
      <c r="R69" s="1101"/>
      <c r="S69" s="1371" t="s">
        <v>525</v>
      </c>
      <c r="T69" s="1372" t="s">
        <v>2118</v>
      </c>
      <c r="U69" s="1084" t="str">
        <f t="shared" si="6"/>
        <v>#REF!</v>
      </c>
      <c r="V69" s="1102" t="str">
        <f t="shared" si="7"/>
        <v>#REF!</v>
      </c>
      <c r="W69" s="1102" t="str">
        <f t="shared" si="8"/>
        <v>#REF!</v>
      </c>
      <c r="X69" s="1102" t="str">
        <f t="shared" si="9"/>
        <v>#REF!</v>
      </c>
      <c r="Y69" s="1103">
        <f t="shared" si="10"/>
        <v>1</v>
      </c>
      <c r="Z69" s="1104" t="str">
        <f t="shared" si="11"/>
        <v>#REF!</v>
      </c>
      <c r="AA69" s="1085" t="str">
        <f t="shared" si="19"/>
        <v>#REF!</v>
      </c>
      <c r="AB69" s="1085" t="str">
        <f t="shared" si="20"/>
        <v>#REF!</v>
      </c>
      <c r="AC69" s="1105" t="str">
        <f t="shared" si="21"/>
        <v>#REF!</v>
      </c>
      <c r="AD69" s="1105" t="str">
        <f t="shared" si="15"/>
        <v>#REF!</v>
      </c>
      <c r="AE69" s="1105" t="str">
        <f t="shared" si="16"/>
        <v>#REF!</v>
      </c>
      <c r="AF69" s="1106"/>
      <c r="AG69" s="1079"/>
      <c r="AH69" s="1090">
        <f t="shared" si="17"/>
        <v>22</v>
      </c>
      <c r="AI69" s="1090"/>
    </row>
    <row r="70" ht="15.0" customHeight="1">
      <c r="A70" s="1107">
        <v>68.0</v>
      </c>
      <c r="B70" s="1371">
        <v>436920.0</v>
      </c>
      <c r="C70" s="1376" t="s">
        <v>761</v>
      </c>
      <c r="D70" s="1372" t="s">
        <v>1332</v>
      </c>
      <c r="E70" s="1372" t="s">
        <v>511</v>
      </c>
      <c r="F70" s="1376" t="s">
        <v>546</v>
      </c>
      <c r="G70" s="1376" t="s">
        <v>665</v>
      </c>
      <c r="H70" s="1273" t="str">
        <f t="shared" si="1"/>
        <v>TESTER02</v>
      </c>
      <c r="I70" s="1100" t="str">
        <f t="shared" si="24"/>
        <v>#REF!</v>
      </c>
      <c r="J70" s="413">
        <v>12.0</v>
      </c>
      <c r="K70" s="1120">
        <v>2024.0</v>
      </c>
      <c r="L70" s="1373">
        <v>45627.0</v>
      </c>
      <c r="M70" s="1374">
        <v>45636.0</v>
      </c>
      <c r="N70" s="1340">
        <v>3.5</v>
      </c>
      <c r="O70" s="1084">
        <f t="shared" si="3"/>
        <v>0.1590909091</v>
      </c>
      <c r="P70" s="231" t="str">
        <f t="shared" si="18"/>
        <v>#REF!</v>
      </c>
      <c r="Q70" s="1205" t="str">
        <f t="shared" si="25"/>
        <v>#REF!</v>
      </c>
      <c r="R70" s="1216"/>
      <c r="S70" s="1371" t="s">
        <v>525</v>
      </c>
      <c r="T70" s="1372" t="s">
        <v>2118</v>
      </c>
      <c r="U70" s="1084" t="str">
        <f t="shared" si="6"/>
        <v>#REF!</v>
      </c>
      <c r="V70" s="1102" t="str">
        <f t="shared" si="7"/>
        <v>#REF!</v>
      </c>
      <c r="W70" s="1102" t="str">
        <f t="shared" si="8"/>
        <v>#REF!</v>
      </c>
      <c r="X70" s="1103" t="str">
        <f t="shared" si="9"/>
        <v>#REF!</v>
      </c>
      <c r="Y70" s="1103">
        <f t="shared" si="10"/>
        <v>1</v>
      </c>
      <c r="Z70" s="1126" t="str">
        <f t="shared" si="11"/>
        <v>#REF!</v>
      </c>
      <c r="AA70" s="1115" t="str">
        <f t="shared" si="19"/>
        <v>#REF!</v>
      </c>
      <c r="AB70" s="1115" t="str">
        <f t="shared" si="20"/>
        <v>#REF!</v>
      </c>
      <c r="AC70" s="1116" t="str">
        <f t="shared" si="21"/>
        <v>#REF!</v>
      </c>
      <c r="AD70" s="1116" t="str">
        <f t="shared" si="15"/>
        <v>#REF!</v>
      </c>
      <c r="AE70" s="1116" t="str">
        <f t="shared" si="16"/>
        <v>#REF!</v>
      </c>
      <c r="AF70" s="1137"/>
      <c r="AG70" s="1216"/>
      <c r="AH70" s="1090">
        <f t="shared" si="17"/>
        <v>22</v>
      </c>
      <c r="AI70" s="1117"/>
    </row>
    <row r="71" ht="15.0" customHeight="1">
      <c r="A71" s="1098">
        <v>69.0</v>
      </c>
      <c r="B71" s="1371">
        <v>436920.0</v>
      </c>
      <c r="C71" s="1376" t="s">
        <v>761</v>
      </c>
      <c r="D71" s="1372" t="s">
        <v>1332</v>
      </c>
      <c r="E71" s="1372" t="s">
        <v>511</v>
      </c>
      <c r="F71" s="1376" t="s">
        <v>546</v>
      </c>
      <c r="G71" s="1376" t="s">
        <v>665</v>
      </c>
      <c r="H71" s="1273" t="str">
        <f t="shared" si="1"/>
        <v>TESTER02</v>
      </c>
      <c r="I71" s="1100" t="str">
        <f t="shared" si="24"/>
        <v>#REF!</v>
      </c>
      <c r="J71" s="413">
        <v>12.0</v>
      </c>
      <c r="K71" s="413">
        <v>2024.0</v>
      </c>
      <c r="L71" s="1373">
        <v>45637.0</v>
      </c>
      <c r="M71" s="1374">
        <v>45657.0</v>
      </c>
      <c r="N71" s="1340">
        <v>15.0</v>
      </c>
      <c r="O71" s="1084">
        <f t="shared" si="3"/>
        <v>0.6818181818</v>
      </c>
      <c r="P71" s="231" t="str">
        <f t="shared" si="18"/>
        <v>#REF!</v>
      </c>
      <c r="Q71" s="1205" t="str">
        <f t="shared" si="25"/>
        <v>#REF!</v>
      </c>
      <c r="R71" s="1101"/>
      <c r="S71" s="1371" t="s">
        <v>525</v>
      </c>
      <c r="T71" s="1372" t="s">
        <v>2118</v>
      </c>
      <c r="U71" s="1084" t="str">
        <f t="shared" si="6"/>
        <v>#REF!</v>
      </c>
      <c r="V71" s="1102" t="str">
        <f t="shared" si="7"/>
        <v>#REF!</v>
      </c>
      <c r="W71" s="1102" t="str">
        <f t="shared" si="8"/>
        <v>#REF!</v>
      </c>
      <c r="X71" s="1102" t="str">
        <f t="shared" si="9"/>
        <v>#REF!</v>
      </c>
      <c r="Y71" s="1103">
        <f t="shared" si="10"/>
        <v>1</v>
      </c>
      <c r="Z71" s="1104" t="str">
        <f t="shared" si="11"/>
        <v>#REF!</v>
      </c>
      <c r="AA71" s="1085" t="str">
        <f t="shared" si="19"/>
        <v>#REF!</v>
      </c>
      <c r="AB71" s="1085" t="str">
        <f t="shared" si="20"/>
        <v>#REF!</v>
      </c>
      <c r="AC71" s="1105" t="str">
        <f t="shared" si="21"/>
        <v>#REF!</v>
      </c>
      <c r="AD71" s="1105" t="str">
        <f t="shared" si="15"/>
        <v>#REF!</v>
      </c>
      <c r="AE71" s="1105" t="str">
        <f t="shared" si="16"/>
        <v>#REF!</v>
      </c>
      <c r="AF71" s="1106"/>
      <c r="AG71" s="1079"/>
      <c r="AH71" s="1090">
        <f t="shared" si="17"/>
        <v>22</v>
      </c>
      <c r="AI71" s="1090"/>
    </row>
    <row r="72" ht="15.0" customHeight="1">
      <c r="A72" s="1107">
        <v>70.0</v>
      </c>
      <c r="B72" s="1371">
        <v>439018.0</v>
      </c>
      <c r="C72" s="1376" t="s">
        <v>1010</v>
      </c>
      <c r="D72" s="1372" t="s">
        <v>1336</v>
      </c>
      <c r="E72" s="1372" t="s">
        <v>511</v>
      </c>
      <c r="F72" s="1376" t="s">
        <v>546</v>
      </c>
      <c r="G72" s="1376" t="s">
        <v>665</v>
      </c>
      <c r="H72" s="1273" t="str">
        <f t="shared" si="1"/>
        <v>TESTER02</v>
      </c>
      <c r="I72" s="1100" t="str">
        <f t="shared" si="24"/>
        <v>#REF!</v>
      </c>
      <c r="J72" s="413">
        <v>12.0</v>
      </c>
      <c r="K72" s="413">
        <v>2024.0</v>
      </c>
      <c r="L72" s="1373">
        <v>45637.0</v>
      </c>
      <c r="M72" s="1374">
        <v>45657.0</v>
      </c>
      <c r="N72" s="1340">
        <v>15.0</v>
      </c>
      <c r="O72" s="1084">
        <f t="shared" si="3"/>
        <v>0.6818181818</v>
      </c>
      <c r="P72" s="231" t="str">
        <f t="shared" si="18"/>
        <v>#REF!</v>
      </c>
      <c r="Q72" s="1205" t="str">
        <f t="shared" si="25"/>
        <v>#REF!</v>
      </c>
      <c r="R72" s="1101"/>
      <c r="S72" s="1371" t="s">
        <v>525</v>
      </c>
      <c r="T72" s="1372" t="s">
        <v>2118</v>
      </c>
      <c r="U72" s="1084" t="str">
        <f t="shared" si="6"/>
        <v>#REF!</v>
      </c>
      <c r="V72" s="1102" t="str">
        <f t="shared" si="7"/>
        <v>#REF!</v>
      </c>
      <c r="W72" s="1102" t="str">
        <f t="shared" si="8"/>
        <v>#REF!</v>
      </c>
      <c r="X72" s="1102" t="str">
        <f t="shared" si="9"/>
        <v>#REF!</v>
      </c>
      <c r="Y72" s="1103">
        <f t="shared" si="10"/>
        <v>1</v>
      </c>
      <c r="Z72" s="1104" t="str">
        <f t="shared" si="11"/>
        <v>#REF!</v>
      </c>
      <c r="AA72" s="1085" t="str">
        <f t="shared" si="19"/>
        <v>#REF!</v>
      </c>
      <c r="AB72" s="1085" t="str">
        <f t="shared" si="20"/>
        <v>#REF!</v>
      </c>
      <c r="AC72" s="1105" t="str">
        <f t="shared" si="21"/>
        <v>#REF!</v>
      </c>
      <c r="AD72" s="1105" t="str">
        <f t="shared" si="15"/>
        <v>#REF!</v>
      </c>
      <c r="AE72" s="1105" t="str">
        <f t="shared" si="16"/>
        <v>#REF!</v>
      </c>
      <c r="AF72" s="1106"/>
      <c r="AG72" s="1079"/>
      <c r="AH72" s="1090">
        <f t="shared" si="17"/>
        <v>22</v>
      </c>
      <c r="AI72" s="1090"/>
    </row>
    <row r="73" ht="15.0" customHeight="1">
      <c r="A73" s="1098">
        <v>71.0</v>
      </c>
      <c r="B73" s="1371">
        <v>440698.0</v>
      </c>
      <c r="C73" s="1376" t="s">
        <v>1182</v>
      </c>
      <c r="D73" s="1372" t="s">
        <v>1341</v>
      </c>
      <c r="E73" s="1372" t="s">
        <v>511</v>
      </c>
      <c r="F73" s="1376" t="s">
        <v>564</v>
      </c>
      <c r="G73" s="1376" t="s">
        <v>790</v>
      </c>
      <c r="H73" s="1273" t="str">
        <f t="shared" si="1"/>
        <v>BA03</v>
      </c>
      <c r="I73" s="1100" t="str">
        <f t="shared" si="24"/>
        <v>#REF!</v>
      </c>
      <c r="J73" s="413">
        <v>12.0</v>
      </c>
      <c r="K73" s="413">
        <v>2024.0</v>
      </c>
      <c r="L73" s="1373">
        <v>45627.0</v>
      </c>
      <c r="M73" s="1374">
        <v>45635.0</v>
      </c>
      <c r="N73" s="1340">
        <v>6.0</v>
      </c>
      <c r="O73" s="1084">
        <f t="shared" si="3"/>
        <v>0.2727272727</v>
      </c>
      <c r="P73" s="231" t="str">
        <f t="shared" si="18"/>
        <v>#REF!</v>
      </c>
      <c r="Q73" s="1205" t="str">
        <f t="shared" si="25"/>
        <v>#REF!</v>
      </c>
      <c r="R73" s="1101"/>
      <c r="S73" s="1371" t="s">
        <v>525</v>
      </c>
      <c r="T73" s="1372" t="s">
        <v>2118</v>
      </c>
      <c r="U73" s="1084" t="str">
        <f t="shared" si="6"/>
        <v>#REF!</v>
      </c>
      <c r="V73" s="1102" t="str">
        <f t="shared" si="7"/>
        <v>#REF!</v>
      </c>
      <c r="W73" s="1102" t="str">
        <f t="shared" si="8"/>
        <v>#REF!</v>
      </c>
      <c r="X73" s="1102" t="str">
        <f t="shared" si="9"/>
        <v>#REF!</v>
      </c>
      <c r="Y73" s="1103">
        <f t="shared" si="10"/>
        <v>1</v>
      </c>
      <c r="Z73" s="1104" t="str">
        <f t="shared" si="11"/>
        <v>#REF!</v>
      </c>
      <c r="AA73" s="1085" t="str">
        <f t="shared" si="19"/>
        <v>#REF!</v>
      </c>
      <c r="AB73" s="1085" t="str">
        <f t="shared" si="20"/>
        <v>#REF!</v>
      </c>
      <c r="AC73" s="1105" t="str">
        <f t="shared" si="21"/>
        <v>#REF!</v>
      </c>
      <c r="AD73" s="1105" t="str">
        <f t="shared" si="15"/>
        <v>#REF!</v>
      </c>
      <c r="AE73" s="1105" t="str">
        <f t="shared" si="16"/>
        <v>#REF!</v>
      </c>
      <c r="AF73" s="1106"/>
      <c r="AG73" s="1079"/>
      <c r="AH73" s="1090">
        <f t="shared" si="17"/>
        <v>22</v>
      </c>
      <c r="AI73" s="1090"/>
    </row>
    <row r="74" ht="15.0" customHeight="1">
      <c r="A74" s="1107">
        <v>72.0</v>
      </c>
      <c r="B74" s="1371">
        <v>440698.0</v>
      </c>
      <c r="C74" s="1376" t="s">
        <v>1182</v>
      </c>
      <c r="D74" s="1372" t="s">
        <v>1341</v>
      </c>
      <c r="E74" s="1372" t="s">
        <v>511</v>
      </c>
      <c r="F74" s="1376" t="s">
        <v>564</v>
      </c>
      <c r="G74" s="1376" t="s">
        <v>790</v>
      </c>
      <c r="H74" s="1273" t="str">
        <f t="shared" si="1"/>
        <v>BA03</v>
      </c>
      <c r="I74" s="1100" t="str">
        <f t="shared" si="24"/>
        <v>#REF!</v>
      </c>
      <c r="J74" s="413">
        <v>12.0</v>
      </c>
      <c r="K74" s="413">
        <v>2024.0</v>
      </c>
      <c r="L74" s="1373">
        <v>45642.0</v>
      </c>
      <c r="M74" s="1374">
        <v>45657.0</v>
      </c>
      <c r="N74" s="1340">
        <v>12.0</v>
      </c>
      <c r="O74" s="1084">
        <f t="shared" si="3"/>
        <v>0.5454545455</v>
      </c>
      <c r="P74" s="231" t="str">
        <f t="shared" si="18"/>
        <v>#REF!</v>
      </c>
      <c r="Q74" s="1205" t="str">
        <f t="shared" si="25"/>
        <v>#REF!</v>
      </c>
      <c r="R74" s="1101"/>
      <c r="S74" s="1371" t="s">
        <v>525</v>
      </c>
      <c r="T74" s="1372" t="s">
        <v>2118</v>
      </c>
      <c r="U74" s="1084" t="str">
        <f t="shared" si="6"/>
        <v>#REF!</v>
      </c>
      <c r="V74" s="1102" t="str">
        <f t="shared" si="7"/>
        <v>#REF!</v>
      </c>
      <c r="W74" s="1102" t="str">
        <f t="shared" si="8"/>
        <v>#REF!</v>
      </c>
      <c r="X74" s="1102" t="str">
        <f t="shared" si="9"/>
        <v>#REF!</v>
      </c>
      <c r="Y74" s="1103">
        <f t="shared" si="10"/>
        <v>1</v>
      </c>
      <c r="Z74" s="1104" t="str">
        <f t="shared" si="11"/>
        <v>#REF!</v>
      </c>
      <c r="AA74" s="1085" t="str">
        <f t="shared" si="19"/>
        <v>#REF!</v>
      </c>
      <c r="AB74" s="1085" t="str">
        <f t="shared" si="20"/>
        <v>#REF!</v>
      </c>
      <c r="AC74" s="1105" t="str">
        <f t="shared" si="21"/>
        <v>#REF!</v>
      </c>
      <c r="AD74" s="1105" t="str">
        <f t="shared" si="15"/>
        <v>#REF!</v>
      </c>
      <c r="AE74" s="1105" t="str">
        <f t="shared" si="16"/>
        <v>#REF!</v>
      </c>
      <c r="AF74" s="1106"/>
      <c r="AG74" s="1079"/>
      <c r="AH74" s="1090">
        <f t="shared" si="17"/>
        <v>22</v>
      </c>
      <c r="AI74" s="1090"/>
    </row>
    <row r="75" ht="15.0" customHeight="1">
      <c r="A75" s="1098">
        <v>73.0</v>
      </c>
      <c r="B75" s="1371">
        <v>447405.0</v>
      </c>
      <c r="C75" s="1376" t="s">
        <v>1165</v>
      </c>
      <c r="D75" s="1372" t="s">
        <v>1343</v>
      </c>
      <c r="E75" s="1372" t="s">
        <v>511</v>
      </c>
      <c r="F75" s="1376" t="s">
        <v>564</v>
      </c>
      <c r="G75" s="1376" t="s">
        <v>665</v>
      </c>
      <c r="H75" s="1273" t="str">
        <f t="shared" si="1"/>
        <v>BA02</v>
      </c>
      <c r="I75" s="1100" t="str">
        <f t="shared" si="24"/>
        <v>#REF!</v>
      </c>
      <c r="J75" s="413">
        <v>12.0</v>
      </c>
      <c r="K75" s="413">
        <v>2024.0</v>
      </c>
      <c r="L75" s="1373">
        <v>45627.0</v>
      </c>
      <c r="M75" s="1374">
        <v>45657.0</v>
      </c>
      <c r="N75" s="1340">
        <v>22.0</v>
      </c>
      <c r="O75" s="1084">
        <f t="shared" si="3"/>
        <v>1</v>
      </c>
      <c r="P75" s="231" t="str">
        <f t="shared" si="18"/>
        <v>#REF!</v>
      </c>
      <c r="Q75" s="1205" t="str">
        <f t="shared" si="25"/>
        <v>#REF!</v>
      </c>
      <c r="R75" s="1101"/>
      <c r="S75" s="1371" t="s">
        <v>525</v>
      </c>
      <c r="T75" s="1372" t="s">
        <v>2118</v>
      </c>
      <c r="U75" s="1084" t="str">
        <f t="shared" si="6"/>
        <v>#REF!</v>
      </c>
      <c r="V75" s="1102" t="str">
        <f t="shared" si="7"/>
        <v>#REF!</v>
      </c>
      <c r="W75" s="1102" t="str">
        <f t="shared" si="8"/>
        <v>#REF!</v>
      </c>
      <c r="X75" s="1102" t="str">
        <f t="shared" si="9"/>
        <v>#REF!</v>
      </c>
      <c r="Y75" s="1103">
        <f t="shared" si="10"/>
        <v>1</v>
      </c>
      <c r="Z75" s="1104" t="str">
        <f t="shared" si="11"/>
        <v>#REF!</v>
      </c>
      <c r="AA75" s="1085" t="str">
        <f t="shared" si="19"/>
        <v>#REF!</v>
      </c>
      <c r="AB75" s="1085" t="str">
        <f t="shared" si="20"/>
        <v>#REF!</v>
      </c>
      <c r="AC75" s="1105" t="str">
        <f t="shared" si="21"/>
        <v>#REF!</v>
      </c>
      <c r="AD75" s="1105" t="str">
        <f t="shared" si="15"/>
        <v>#REF!</v>
      </c>
      <c r="AE75" s="1105" t="str">
        <f t="shared" si="16"/>
        <v>#REF!</v>
      </c>
      <c r="AF75" s="1106"/>
      <c r="AG75" s="1079"/>
      <c r="AH75" s="1090">
        <f t="shared" si="17"/>
        <v>22</v>
      </c>
      <c r="AI75" s="1090"/>
    </row>
    <row r="76" ht="15.0" customHeight="1">
      <c r="A76" s="1107">
        <v>74.0</v>
      </c>
      <c r="B76" s="1371">
        <v>457169.0</v>
      </c>
      <c r="C76" s="1376" t="s">
        <v>1913</v>
      </c>
      <c r="D76" s="1372" t="s">
        <v>2340</v>
      </c>
      <c r="E76" s="1372" t="s">
        <v>511</v>
      </c>
      <c r="F76" s="1376" t="s">
        <v>663</v>
      </c>
      <c r="G76" s="1376" t="s">
        <v>893</v>
      </c>
      <c r="H76" s="1273" t="str">
        <f t="shared" si="1"/>
        <v>PM06</v>
      </c>
      <c r="I76" s="1100" t="str">
        <f t="shared" si="24"/>
        <v>#REF!</v>
      </c>
      <c r="J76" s="413">
        <v>12.0</v>
      </c>
      <c r="K76" s="413">
        <v>2024.0</v>
      </c>
      <c r="L76" s="1373">
        <v>45627.0</v>
      </c>
      <c r="M76" s="1374">
        <v>45657.0</v>
      </c>
      <c r="N76" s="1340">
        <v>1.1</v>
      </c>
      <c r="O76" s="1084">
        <f t="shared" si="3"/>
        <v>0.05</v>
      </c>
      <c r="P76" s="231" t="str">
        <f t="shared" si="18"/>
        <v>#REF!</v>
      </c>
      <c r="Q76" s="1205" t="str">
        <f t="shared" si="25"/>
        <v>#REF!</v>
      </c>
      <c r="R76" s="1101"/>
      <c r="S76" s="1371" t="s">
        <v>525</v>
      </c>
      <c r="T76" s="1372" t="s">
        <v>2118</v>
      </c>
      <c r="U76" s="1084" t="str">
        <f t="shared" si="6"/>
        <v>#REF!</v>
      </c>
      <c r="V76" s="1102" t="str">
        <f t="shared" si="7"/>
        <v>#REF!</v>
      </c>
      <c r="W76" s="1102" t="str">
        <f t="shared" si="8"/>
        <v>#REF!</v>
      </c>
      <c r="X76" s="1102" t="str">
        <f t="shared" si="9"/>
        <v>#REF!</v>
      </c>
      <c r="Y76" s="1103">
        <f t="shared" si="10"/>
        <v>0.55</v>
      </c>
      <c r="Z76" s="1104" t="str">
        <f t="shared" si="11"/>
        <v>#REF!</v>
      </c>
      <c r="AA76" s="1085" t="str">
        <f t="shared" si="19"/>
        <v>#REF!</v>
      </c>
      <c r="AB76" s="1085" t="str">
        <f t="shared" si="20"/>
        <v>#REF!</v>
      </c>
      <c r="AC76" s="1105" t="str">
        <f t="shared" si="21"/>
        <v>#REF!</v>
      </c>
      <c r="AD76" s="1105" t="str">
        <f t="shared" si="15"/>
        <v>#REF!</v>
      </c>
      <c r="AE76" s="1105" t="str">
        <f t="shared" si="16"/>
        <v>#REF!</v>
      </c>
      <c r="AF76" s="1106"/>
      <c r="AG76" s="1079"/>
      <c r="AH76" s="1090">
        <f t="shared" si="17"/>
        <v>12.1</v>
      </c>
      <c r="AI76" s="1090"/>
    </row>
    <row r="77" ht="15.0" customHeight="1">
      <c r="A77" s="1098">
        <v>75.0</v>
      </c>
      <c r="B77" s="1371">
        <v>458879.0</v>
      </c>
      <c r="C77" s="1376" t="s">
        <v>1124</v>
      </c>
      <c r="D77" s="1376" t="s">
        <v>1351</v>
      </c>
      <c r="E77" s="1372" t="s">
        <v>511</v>
      </c>
      <c r="F77" s="1376" t="s">
        <v>512</v>
      </c>
      <c r="G77" s="1376" t="s">
        <v>771</v>
      </c>
      <c r="H77" s="1273" t="str">
        <f t="shared" si="1"/>
        <v>DEV04</v>
      </c>
      <c r="I77" s="1100" t="str">
        <f t="shared" si="24"/>
        <v>#REF!</v>
      </c>
      <c r="J77" s="413">
        <v>12.0</v>
      </c>
      <c r="K77" s="1120">
        <v>2024.0</v>
      </c>
      <c r="L77" s="1373">
        <v>45627.0</v>
      </c>
      <c r="M77" s="1374">
        <v>45657.0</v>
      </c>
      <c r="N77" s="1340">
        <v>22.0</v>
      </c>
      <c r="O77" s="1084">
        <f t="shared" si="3"/>
        <v>1</v>
      </c>
      <c r="P77" s="231" t="str">
        <f t="shared" si="18"/>
        <v>#REF!</v>
      </c>
      <c r="Q77" s="1205" t="str">
        <f t="shared" si="25"/>
        <v>#REF!</v>
      </c>
      <c r="R77" s="1113"/>
      <c r="S77" s="1371" t="s">
        <v>525</v>
      </c>
      <c r="T77" s="1372" t="s">
        <v>2118</v>
      </c>
      <c r="U77" s="1084" t="str">
        <f t="shared" si="6"/>
        <v>#REF!</v>
      </c>
      <c r="V77" s="1102" t="str">
        <f t="shared" si="7"/>
        <v>#REF!</v>
      </c>
      <c r="W77" s="1102" t="str">
        <f t="shared" si="8"/>
        <v>#REF!</v>
      </c>
      <c r="X77" s="1103" t="str">
        <f t="shared" si="9"/>
        <v>#REF!</v>
      </c>
      <c r="Y77" s="1103">
        <f t="shared" si="10"/>
        <v>1</v>
      </c>
      <c r="Z77" s="1104" t="str">
        <f t="shared" si="11"/>
        <v>#REF!</v>
      </c>
      <c r="AA77" s="1115" t="str">
        <f t="shared" si="19"/>
        <v>#REF!</v>
      </c>
      <c r="AB77" s="1115" t="str">
        <f t="shared" si="20"/>
        <v>#REF!</v>
      </c>
      <c r="AC77" s="1116" t="str">
        <f t="shared" si="21"/>
        <v>#REF!</v>
      </c>
      <c r="AD77" s="1116" t="str">
        <f t="shared" si="15"/>
        <v>#REF!</v>
      </c>
      <c r="AE77" s="1116" t="str">
        <f t="shared" si="16"/>
        <v>#REF!</v>
      </c>
      <c r="AF77" s="1106"/>
      <c r="AG77" s="600"/>
      <c r="AH77" s="1090">
        <f t="shared" si="17"/>
        <v>22</v>
      </c>
      <c r="AI77" s="1117"/>
    </row>
    <row r="78" ht="15.0" customHeight="1">
      <c r="A78" s="1107">
        <v>76.0</v>
      </c>
      <c r="B78" s="1371">
        <v>459051.0</v>
      </c>
      <c r="C78" s="1376" t="s">
        <v>1180</v>
      </c>
      <c r="D78" s="1372" t="s">
        <v>1353</v>
      </c>
      <c r="E78" s="1372" t="s">
        <v>511</v>
      </c>
      <c r="F78" s="1376" t="s">
        <v>546</v>
      </c>
      <c r="G78" s="1376" t="s">
        <v>665</v>
      </c>
      <c r="H78" s="1273" t="str">
        <f t="shared" si="1"/>
        <v>TESTER02</v>
      </c>
      <c r="I78" s="1100" t="str">
        <f t="shared" si="24"/>
        <v>#REF!</v>
      </c>
      <c r="J78" s="413">
        <v>12.0</v>
      </c>
      <c r="K78" s="437">
        <v>2024.0</v>
      </c>
      <c r="L78" s="1373">
        <v>45627.0</v>
      </c>
      <c r="M78" s="1374">
        <v>45657.0</v>
      </c>
      <c r="N78" s="1340">
        <v>22.0</v>
      </c>
      <c r="O78" s="1084">
        <f t="shared" si="3"/>
        <v>1</v>
      </c>
      <c r="P78" s="231" t="str">
        <f t="shared" si="18"/>
        <v>#REF!</v>
      </c>
      <c r="Q78" s="1205" t="str">
        <f t="shared" si="25"/>
        <v>#REF!</v>
      </c>
      <c r="R78" s="1111"/>
      <c r="S78" s="1371" t="s">
        <v>525</v>
      </c>
      <c r="T78" s="1372" t="s">
        <v>2118</v>
      </c>
      <c r="U78" s="1084" t="str">
        <f t="shared" si="6"/>
        <v>#REF!</v>
      </c>
      <c r="V78" s="1102" t="str">
        <f t="shared" si="7"/>
        <v>#REF!</v>
      </c>
      <c r="W78" s="1102" t="str">
        <f t="shared" si="8"/>
        <v>#REF!</v>
      </c>
      <c r="X78" s="1102" t="str">
        <f t="shared" si="9"/>
        <v>#REF!</v>
      </c>
      <c r="Y78" s="1103">
        <f t="shared" si="10"/>
        <v>1</v>
      </c>
      <c r="Z78" s="1104" t="str">
        <f t="shared" si="11"/>
        <v>#REF!</v>
      </c>
      <c r="AA78" s="1085" t="str">
        <f t="shared" si="19"/>
        <v>#REF!</v>
      </c>
      <c r="AB78" s="1085" t="str">
        <f t="shared" si="20"/>
        <v>#REF!</v>
      </c>
      <c r="AC78" s="1105" t="str">
        <f t="shared" si="21"/>
        <v>#REF!</v>
      </c>
      <c r="AD78" s="1105" t="str">
        <f t="shared" si="15"/>
        <v>#REF!</v>
      </c>
      <c r="AE78" s="1105" t="str">
        <f t="shared" si="16"/>
        <v>#REF!</v>
      </c>
      <c r="AF78" s="541"/>
      <c r="AG78" s="1079"/>
      <c r="AH78" s="1090">
        <f t="shared" si="17"/>
        <v>22</v>
      </c>
      <c r="AI78" s="1090"/>
    </row>
    <row r="79" ht="15.0" customHeight="1">
      <c r="A79" s="1098">
        <v>77.0</v>
      </c>
      <c r="B79" s="1371">
        <v>464853.0</v>
      </c>
      <c r="C79" s="1376" t="s">
        <v>1355</v>
      </c>
      <c r="D79" s="1372" t="s">
        <v>1356</v>
      </c>
      <c r="E79" s="1372" t="s">
        <v>511</v>
      </c>
      <c r="F79" s="1376" t="s">
        <v>512</v>
      </c>
      <c r="G79" s="1376" t="s">
        <v>790</v>
      </c>
      <c r="H79" s="1273" t="str">
        <f t="shared" si="1"/>
        <v>DEV03</v>
      </c>
      <c r="I79" s="1100" t="str">
        <f t="shared" si="24"/>
        <v>#REF!</v>
      </c>
      <c r="J79" s="413">
        <v>12.0</v>
      </c>
      <c r="K79" s="413">
        <v>2024.0</v>
      </c>
      <c r="L79" s="1373">
        <v>45627.0</v>
      </c>
      <c r="M79" s="1374">
        <v>45657.0</v>
      </c>
      <c r="N79" s="1340">
        <v>22.0</v>
      </c>
      <c r="O79" s="1084">
        <f t="shared" si="3"/>
        <v>1</v>
      </c>
      <c r="P79" s="231" t="str">
        <f t="shared" si="18"/>
        <v>#REF!</v>
      </c>
      <c r="Q79" s="1205" t="str">
        <f t="shared" si="25"/>
        <v>#REF!</v>
      </c>
      <c r="R79" s="1101"/>
      <c r="S79" s="1371" t="s">
        <v>525</v>
      </c>
      <c r="T79" s="1372" t="s">
        <v>2118</v>
      </c>
      <c r="U79" s="1084" t="str">
        <f t="shared" si="6"/>
        <v>#REF!</v>
      </c>
      <c r="V79" s="1102" t="str">
        <f t="shared" si="7"/>
        <v>#REF!</v>
      </c>
      <c r="W79" s="1102" t="str">
        <f t="shared" si="8"/>
        <v>#REF!</v>
      </c>
      <c r="X79" s="1102" t="str">
        <f t="shared" si="9"/>
        <v>#REF!</v>
      </c>
      <c r="Y79" s="1103">
        <f t="shared" si="10"/>
        <v>1</v>
      </c>
      <c r="Z79" s="1104" t="str">
        <f t="shared" si="11"/>
        <v>#REF!</v>
      </c>
      <c r="AA79" s="1085" t="str">
        <f t="shared" si="19"/>
        <v>#REF!</v>
      </c>
      <c r="AB79" s="1085" t="str">
        <f t="shared" si="20"/>
        <v>#REF!</v>
      </c>
      <c r="AC79" s="1105" t="str">
        <f t="shared" si="21"/>
        <v>#REF!</v>
      </c>
      <c r="AD79" s="1105" t="str">
        <f t="shared" si="15"/>
        <v>#REF!</v>
      </c>
      <c r="AE79" s="1105" t="str">
        <f t="shared" si="16"/>
        <v>#REF!</v>
      </c>
      <c r="AF79" s="1106"/>
      <c r="AG79" s="1079"/>
      <c r="AH79" s="1090">
        <f t="shared" si="17"/>
        <v>22</v>
      </c>
      <c r="AI79" s="1090"/>
    </row>
    <row r="80" ht="15.0" customHeight="1">
      <c r="A80" s="1107">
        <v>78.0</v>
      </c>
      <c r="B80" s="1371">
        <v>465485.0</v>
      </c>
      <c r="C80" s="1376" t="s">
        <v>1357</v>
      </c>
      <c r="D80" s="1372" t="s">
        <v>1358</v>
      </c>
      <c r="E80" s="1372" t="s">
        <v>511</v>
      </c>
      <c r="F80" s="1376" t="s">
        <v>512</v>
      </c>
      <c r="G80" s="1376" t="s">
        <v>790</v>
      </c>
      <c r="H80" s="1273" t="str">
        <f t="shared" si="1"/>
        <v>DEV03</v>
      </c>
      <c r="I80" s="1100" t="str">
        <f t="shared" si="24"/>
        <v>#REF!</v>
      </c>
      <c r="J80" s="413">
        <v>12.0</v>
      </c>
      <c r="K80" s="413">
        <v>2024.0</v>
      </c>
      <c r="L80" s="1373">
        <v>45627.0</v>
      </c>
      <c r="M80" s="1374">
        <v>45657.0</v>
      </c>
      <c r="N80" s="1340">
        <v>22.0</v>
      </c>
      <c r="O80" s="1084">
        <f t="shared" si="3"/>
        <v>1</v>
      </c>
      <c r="P80" s="231" t="str">
        <f t="shared" si="18"/>
        <v>#REF!</v>
      </c>
      <c r="Q80" s="1205" t="str">
        <f t="shared" si="25"/>
        <v>#REF!</v>
      </c>
      <c r="R80" s="1101"/>
      <c r="S80" s="1371" t="s">
        <v>525</v>
      </c>
      <c r="T80" s="1372" t="s">
        <v>2118</v>
      </c>
      <c r="U80" s="1084" t="str">
        <f t="shared" si="6"/>
        <v>#REF!</v>
      </c>
      <c r="V80" s="1102" t="str">
        <f t="shared" si="7"/>
        <v>#REF!</v>
      </c>
      <c r="W80" s="1102" t="str">
        <f t="shared" si="8"/>
        <v>#REF!</v>
      </c>
      <c r="X80" s="1102" t="str">
        <f t="shared" si="9"/>
        <v>#REF!</v>
      </c>
      <c r="Y80" s="1103">
        <f t="shared" si="10"/>
        <v>1</v>
      </c>
      <c r="Z80" s="1104" t="str">
        <f t="shared" si="11"/>
        <v>#REF!</v>
      </c>
      <c r="AA80" s="1085" t="str">
        <f t="shared" si="19"/>
        <v>#REF!</v>
      </c>
      <c r="AB80" s="1085" t="str">
        <f t="shared" si="20"/>
        <v>#REF!</v>
      </c>
      <c r="AC80" s="1105" t="str">
        <f t="shared" si="21"/>
        <v>#REF!</v>
      </c>
      <c r="AD80" s="1105" t="str">
        <f t="shared" si="15"/>
        <v>#REF!</v>
      </c>
      <c r="AE80" s="1105" t="str">
        <f t="shared" si="16"/>
        <v>#REF!</v>
      </c>
      <c r="AF80" s="1106"/>
      <c r="AG80" s="1079"/>
      <c r="AH80" s="1090">
        <f t="shared" si="17"/>
        <v>22</v>
      </c>
      <c r="AI80" s="1090"/>
    </row>
    <row r="81" ht="15.0" customHeight="1">
      <c r="A81" s="1098">
        <v>79.0</v>
      </c>
      <c r="B81" s="1371">
        <v>465801.0</v>
      </c>
      <c r="C81" s="1376" t="s">
        <v>1360</v>
      </c>
      <c r="D81" s="1372" t="s">
        <v>1361</v>
      </c>
      <c r="E81" s="1372" t="s">
        <v>511</v>
      </c>
      <c r="F81" s="1376" t="s">
        <v>512</v>
      </c>
      <c r="G81" s="1376" t="s">
        <v>893</v>
      </c>
      <c r="H81" s="1273" t="str">
        <f t="shared" si="1"/>
        <v>DEV06</v>
      </c>
      <c r="I81" s="1100" t="str">
        <f t="shared" si="24"/>
        <v>#REF!</v>
      </c>
      <c r="J81" s="413">
        <v>12.0</v>
      </c>
      <c r="K81" s="437">
        <v>2024.0</v>
      </c>
      <c r="L81" s="1373">
        <v>45627.0</v>
      </c>
      <c r="M81" s="1374">
        <v>45657.0</v>
      </c>
      <c r="N81" s="1340">
        <v>11.0</v>
      </c>
      <c r="O81" s="1084">
        <f t="shared" si="3"/>
        <v>0.5</v>
      </c>
      <c r="P81" s="231" t="str">
        <f t="shared" si="18"/>
        <v>#REF!</v>
      </c>
      <c r="Q81" s="1205" t="str">
        <f t="shared" si="25"/>
        <v>#REF!</v>
      </c>
      <c r="R81" s="1111"/>
      <c r="S81" s="1371" t="s">
        <v>525</v>
      </c>
      <c r="T81" s="1372" t="s">
        <v>2118</v>
      </c>
      <c r="U81" s="1084" t="str">
        <f t="shared" si="6"/>
        <v>#REF!</v>
      </c>
      <c r="V81" s="1102" t="str">
        <f t="shared" si="7"/>
        <v>#REF!</v>
      </c>
      <c r="W81" s="1102" t="str">
        <f t="shared" si="8"/>
        <v>#REF!</v>
      </c>
      <c r="X81" s="1102" t="str">
        <f t="shared" si="9"/>
        <v>#REF!</v>
      </c>
      <c r="Y81" s="1103">
        <f t="shared" si="10"/>
        <v>1</v>
      </c>
      <c r="Z81" s="1104" t="str">
        <f t="shared" si="11"/>
        <v>#REF!</v>
      </c>
      <c r="AA81" s="1085" t="str">
        <f t="shared" si="19"/>
        <v>#REF!</v>
      </c>
      <c r="AB81" s="1085" t="str">
        <f t="shared" si="20"/>
        <v>#REF!</v>
      </c>
      <c r="AC81" s="1105" t="str">
        <f t="shared" si="21"/>
        <v>#REF!</v>
      </c>
      <c r="AD81" s="1105" t="str">
        <f t="shared" si="15"/>
        <v>#REF!</v>
      </c>
      <c r="AE81" s="1105" t="str">
        <f t="shared" si="16"/>
        <v>#REF!</v>
      </c>
      <c r="AF81" s="541"/>
      <c r="AG81" s="1079"/>
      <c r="AH81" s="1090">
        <f t="shared" si="17"/>
        <v>22</v>
      </c>
      <c r="AI81" s="1090"/>
    </row>
    <row r="82" ht="15.0" customHeight="1">
      <c r="A82" s="1107">
        <v>80.0</v>
      </c>
      <c r="B82" s="1371">
        <v>466133.0</v>
      </c>
      <c r="C82" s="1376" t="s">
        <v>1568</v>
      </c>
      <c r="D82" s="1372" t="s">
        <v>1569</v>
      </c>
      <c r="E82" s="1372" t="s">
        <v>511</v>
      </c>
      <c r="F82" s="1376" t="s">
        <v>663</v>
      </c>
      <c r="G82" s="1376" t="s">
        <v>787</v>
      </c>
      <c r="H82" s="1273" t="str">
        <f t="shared" si="1"/>
        <v>PM05</v>
      </c>
      <c r="I82" s="1100" t="str">
        <f t="shared" si="24"/>
        <v>#REF!</v>
      </c>
      <c r="J82" s="413">
        <v>12.0</v>
      </c>
      <c r="K82" s="1120">
        <v>2024.0</v>
      </c>
      <c r="L82" s="1373">
        <v>45627.0</v>
      </c>
      <c r="M82" s="1374">
        <v>45657.0</v>
      </c>
      <c r="N82" s="1340">
        <v>6.6</v>
      </c>
      <c r="O82" s="1084">
        <f t="shared" si="3"/>
        <v>0.3</v>
      </c>
      <c r="P82" s="231" t="str">
        <f t="shared" si="18"/>
        <v>#REF!</v>
      </c>
      <c r="Q82" s="1205" t="str">
        <f t="shared" si="25"/>
        <v>#REF!</v>
      </c>
      <c r="R82" s="1113"/>
      <c r="S82" s="1371" t="s">
        <v>525</v>
      </c>
      <c r="T82" s="1372" t="s">
        <v>2118</v>
      </c>
      <c r="U82" s="1084" t="str">
        <f t="shared" si="6"/>
        <v>#REF!</v>
      </c>
      <c r="V82" s="1102" t="str">
        <f t="shared" si="7"/>
        <v>#REF!</v>
      </c>
      <c r="W82" s="1102" t="str">
        <f t="shared" si="8"/>
        <v>#REF!</v>
      </c>
      <c r="X82" s="1103" t="str">
        <f t="shared" si="9"/>
        <v>#REF!</v>
      </c>
      <c r="Y82" s="1103">
        <f t="shared" si="10"/>
        <v>1</v>
      </c>
      <c r="Z82" s="1104" t="str">
        <f t="shared" si="11"/>
        <v>#REF!</v>
      </c>
      <c r="AA82" s="1115" t="str">
        <f t="shared" si="19"/>
        <v>#REF!</v>
      </c>
      <c r="AB82" s="1115" t="str">
        <f t="shared" si="20"/>
        <v>#REF!</v>
      </c>
      <c r="AC82" s="1116" t="str">
        <f t="shared" si="21"/>
        <v>#REF!</v>
      </c>
      <c r="AD82" s="1116" t="str">
        <f t="shared" si="15"/>
        <v>#REF!</v>
      </c>
      <c r="AE82" s="1116" t="str">
        <f t="shared" si="16"/>
        <v>#REF!</v>
      </c>
      <c r="AF82" s="1106"/>
      <c r="AG82" s="600"/>
      <c r="AH82" s="1090">
        <f t="shared" si="17"/>
        <v>22</v>
      </c>
      <c r="AI82" s="1117"/>
    </row>
    <row r="83" ht="15.0" customHeight="1">
      <c r="A83" s="1098">
        <v>81.0</v>
      </c>
      <c r="B83" s="1371">
        <v>471609.0</v>
      </c>
      <c r="C83" s="1376" t="s">
        <v>2341</v>
      </c>
      <c r="D83" s="1372" t="s">
        <v>2342</v>
      </c>
      <c r="E83" s="1372" t="s">
        <v>511</v>
      </c>
      <c r="F83" s="1376" t="s">
        <v>663</v>
      </c>
      <c r="G83" s="1376" t="s">
        <v>790</v>
      </c>
      <c r="H83" s="1273" t="str">
        <f t="shared" si="1"/>
        <v>PM03</v>
      </c>
      <c r="I83" s="1100" t="str">
        <f t="shared" si="24"/>
        <v>#REF!</v>
      </c>
      <c r="J83" s="413">
        <v>12.0</v>
      </c>
      <c r="K83" s="1120">
        <v>2024.0</v>
      </c>
      <c r="L83" s="1373">
        <v>45638.0</v>
      </c>
      <c r="M83" s="1374">
        <v>45657.0</v>
      </c>
      <c r="N83" s="1340">
        <v>8.4</v>
      </c>
      <c r="O83" s="1084">
        <f t="shared" si="3"/>
        <v>0.3818181818</v>
      </c>
      <c r="P83" s="231" t="str">
        <f t="shared" si="18"/>
        <v>#REF!</v>
      </c>
      <c r="Q83" s="1205" t="str">
        <f t="shared" si="25"/>
        <v>#REF!</v>
      </c>
      <c r="R83" s="1113"/>
      <c r="S83" s="1371" t="s">
        <v>525</v>
      </c>
      <c r="T83" s="1372" t="s">
        <v>2118</v>
      </c>
      <c r="U83" s="1084" t="str">
        <f t="shared" si="6"/>
        <v>#REF!</v>
      </c>
      <c r="V83" s="1102" t="str">
        <f t="shared" si="7"/>
        <v>#REF!</v>
      </c>
      <c r="W83" s="1102" t="str">
        <f t="shared" si="8"/>
        <v>#REF!</v>
      </c>
      <c r="X83" s="1103" t="str">
        <f t="shared" si="9"/>
        <v>#REF!</v>
      </c>
      <c r="Y83" s="1103">
        <f t="shared" si="10"/>
        <v>1</v>
      </c>
      <c r="Z83" s="1104" t="str">
        <f t="shared" si="11"/>
        <v>#REF!</v>
      </c>
      <c r="AA83" s="1115" t="str">
        <f t="shared" si="19"/>
        <v>#REF!</v>
      </c>
      <c r="AB83" s="1115" t="str">
        <f t="shared" si="20"/>
        <v>#REF!</v>
      </c>
      <c r="AC83" s="1116" t="str">
        <f t="shared" si="21"/>
        <v>#REF!</v>
      </c>
      <c r="AD83" s="1116" t="str">
        <f t="shared" si="15"/>
        <v>#REF!</v>
      </c>
      <c r="AE83" s="1116" t="str">
        <f t="shared" si="16"/>
        <v>#REF!</v>
      </c>
      <c r="AF83" s="1106"/>
      <c r="AG83" s="600"/>
      <c r="AH83" s="1090">
        <f t="shared" si="17"/>
        <v>22</v>
      </c>
      <c r="AI83" s="1117"/>
    </row>
    <row r="84" ht="15.0" customHeight="1">
      <c r="A84" s="1107">
        <v>82.0</v>
      </c>
      <c r="B84" s="1371">
        <v>471775.0</v>
      </c>
      <c r="C84" s="1376" t="s">
        <v>2337</v>
      </c>
      <c r="D84" s="1372" t="s">
        <v>2338</v>
      </c>
      <c r="E84" s="1372" t="s">
        <v>511</v>
      </c>
      <c r="F84" s="1376" t="s">
        <v>512</v>
      </c>
      <c r="G84" s="1376" t="s">
        <v>795</v>
      </c>
      <c r="H84" s="1273" t="str">
        <f t="shared" si="1"/>
        <v>DEV01</v>
      </c>
      <c r="I84" s="1100" t="str">
        <f t="shared" si="24"/>
        <v>#REF!</v>
      </c>
      <c r="J84" s="413">
        <v>12.0</v>
      </c>
      <c r="K84" s="437">
        <v>2024.0</v>
      </c>
      <c r="L84" s="1373">
        <v>45627.0</v>
      </c>
      <c r="M84" s="1374">
        <v>45657.0</v>
      </c>
      <c r="N84" s="1340">
        <v>22.0</v>
      </c>
      <c r="O84" s="1084">
        <f t="shared" si="3"/>
        <v>1</v>
      </c>
      <c r="P84" s="231" t="str">
        <f t="shared" si="18"/>
        <v>#REF!</v>
      </c>
      <c r="Q84" s="1205" t="str">
        <f t="shared" si="25"/>
        <v>#REF!</v>
      </c>
      <c r="R84" s="1111"/>
      <c r="S84" s="1371" t="s">
        <v>525</v>
      </c>
      <c r="T84" s="1372" t="s">
        <v>2118</v>
      </c>
      <c r="U84" s="1084" t="str">
        <f t="shared" si="6"/>
        <v>#REF!</v>
      </c>
      <c r="V84" s="1102" t="str">
        <f t="shared" si="7"/>
        <v>#REF!</v>
      </c>
      <c r="W84" s="1102" t="str">
        <f t="shared" si="8"/>
        <v>#REF!</v>
      </c>
      <c r="X84" s="1103" t="str">
        <f t="shared" si="9"/>
        <v>#REF!</v>
      </c>
      <c r="Y84" s="1103">
        <f t="shared" si="10"/>
        <v>1</v>
      </c>
      <c r="Z84" s="1104" t="str">
        <f t="shared" si="11"/>
        <v>#REF!</v>
      </c>
      <c r="AA84" s="1085" t="str">
        <f t="shared" si="19"/>
        <v>#REF!</v>
      </c>
      <c r="AB84" s="1085" t="str">
        <f t="shared" si="20"/>
        <v>#REF!</v>
      </c>
      <c r="AC84" s="1105">
        <v>0.0</v>
      </c>
      <c r="AD84" s="1105" t="str">
        <f t="shared" si="15"/>
        <v>#REF!</v>
      </c>
      <c r="AE84" s="1105" t="str">
        <f t="shared" si="16"/>
        <v>#REF!</v>
      </c>
      <c r="AF84" s="541"/>
      <c r="AG84" s="1079"/>
      <c r="AH84" s="1090">
        <f t="shared" si="17"/>
        <v>22</v>
      </c>
      <c r="AI84" s="1090"/>
    </row>
    <row r="85" ht="15.0" customHeight="1">
      <c r="A85" s="1098">
        <v>83.0</v>
      </c>
      <c r="B85" s="1367">
        <v>292506.0</v>
      </c>
      <c r="C85" s="1368" t="s">
        <v>1460</v>
      </c>
      <c r="D85" s="1368" t="s">
        <v>1461</v>
      </c>
      <c r="E85" s="1368" t="s">
        <v>511</v>
      </c>
      <c r="F85" s="1368" t="s">
        <v>564</v>
      </c>
      <c r="G85" s="1368" t="s">
        <v>771</v>
      </c>
      <c r="H85" s="1273" t="str">
        <f t="shared" si="1"/>
        <v>BA04</v>
      </c>
      <c r="I85" s="1100" t="str">
        <f t="shared" si="24"/>
        <v>#REF!</v>
      </c>
      <c r="J85" s="413">
        <v>12.0</v>
      </c>
      <c r="K85" s="437">
        <v>2024.0</v>
      </c>
      <c r="L85" s="1369">
        <v>45628.0</v>
      </c>
      <c r="M85" s="1370">
        <v>45657.0</v>
      </c>
      <c r="N85" s="1339">
        <v>22.0</v>
      </c>
      <c r="O85" s="1084">
        <f t="shared" si="3"/>
        <v>1</v>
      </c>
      <c r="P85" s="231" t="str">
        <f t="shared" si="18"/>
        <v>#REF!</v>
      </c>
      <c r="Q85" s="1205" t="str">
        <f t="shared" si="25"/>
        <v>#REF!</v>
      </c>
      <c r="R85" s="1111"/>
      <c r="S85" s="1367" t="s">
        <v>525</v>
      </c>
      <c r="T85" s="1368" t="s">
        <v>2339</v>
      </c>
      <c r="U85" s="1084" t="str">
        <f t="shared" si="6"/>
        <v>#REF!</v>
      </c>
      <c r="V85" s="1102" t="str">
        <f t="shared" si="7"/>
        <v>#REF!</v>
      </c>
      <c r="W85" s="1102" t="str">
        <f t="shared" si="8"/>
        <v>#REF!</v>
      </c>
      <c r="X85" s="1103" t="str">
        <f t="shared" si="9"/>
        <v>#REF!</v>
      </c>
      <c r="Y85" s="1103">
        <f t="shared" si="10"/>
        <v>1</v>
      </c>
      <c r="Z85" s="1104" t="str">
        <f t="shared" si="11"/>
        <v>#REF!</v>
      </c>
      <c r="AA85" s="1085" t="str">
        <f t="shared" si="19"/>
        <v>#REF!</v>
      </c>
      <c r="AB85" s="1085" t="str">
        <f t="shared" si="20"/>
        <v>#REF!</v>
      </c>
      <c r="AC85" s="1105" t="str">
        <f t="shared" ref="AC85:AC222" si="26">ROUND(IF(X85&gt;1,(W85-V85)*$AC$1,0)*(O85/Y85),0)</f>
        <v>#REF!</v>
      </c>
      <c r="AD85" s="1105" t="str">
        <f t="shared" si="15"/>
        <v>#REF!</v>
      </c>
      <c r="AE85" s="1105" t="str">
        <f t="shared" si="16"/>
        <v>#REF!</v>
      </c>
      <c r="AF85" s="541"/>
      <c r="AG85" s="1079"/>
      <c r="AH85" s="1090">
        <f t="shared" si="17"/>
        <v>22</v>
      </c>
      <c r="AI85" s="1090"/>
    </row>
    <row r="86" ht="15.0" customHeight="1">
      <c r="A86" s="1107">
        <v>84.0</v>
      </c>
      <c r="B86" s="1371">
        <v>155317.0</v>
      </c>
      <c r="C86" s="1376" t="s">
        <v>1273</v>
      </c>
      <c r="D86" s="1372" t="s">
        <v>1274</v>
      </c>
      <c r="E86" s="1372" t="s">
        <v>511</v>
      </c>
      <c r="F86" s="1376" t="s">
        <v>564</v>
      </c>
      <c r="G86" s="1376" t="s">
        <v>893</v>
      </c>
      <c r="H86" s="1273" t="str">
        <f t="shared" si="1"/>
        <v>BA06</v>
      </c>
      <c r="I86" s="1100" t="str">
        <f t="shared" si="24"/>
        <v>#REF!</v>
      </c>
      <c r="J86" s="413">
        <v>12.0</v>
      </c>
      <c r="K86" s="413">
        <v>2024.0</v>
      </c>
      <c r="L86" s="1373">
        <v>45627.0</v>
      </c>
      <c r="M86" s="1374">
        <v>45657.0</v>
      </c>
      <c r="N86" s="1340">
        <v>15.4</v>
      </c>
      <c r="O86" s="1084">
        <f t="shared" si="3"/>
        <v>0.7</v>
      </c>
      <c r="P86" s="231" t="str">
        <f t="shared" si="18"/>
        <v>#REF!</v>
      </c>
      <c r="Q86" s="1205" t="str">
        <f t="shared" si="25"/>
        <v>#REF!</v>
      </c>
      <c r="R86" s="1101"/>
      <c r="S86" s="1371" t="s">
        <v>525</v>
      </c>
      <c r="T86" s="1372" t="s">
        <v>2339</v>
      </c>
      <c r="U86" s="1084" t="str">
        <f t="shared" si="6"/>
        <v>#REF!</v>
      </c>
      <c r="V86" s="1102" t="str">
        <f t="shared" si="7"/>
        <v>#REF!</v>
      </c>
      <c r="W86" s="1102" t="str">
        <f t="shared" si="8"/>
        <v>#REF!</v>
      </c>
      <c r="X86" s="1103" t="str">
        <f t="shared" si="9"/>
        <v>#REF!</v>
      </c>
      <c r="Y86" s="1103">
        <f t="shared" si="10"/>
        <v>1</v>
      </c>
      <c r="Z86" s="1104" t="str">
        <f t="shared" si="11"/>
        <v>#REF!</v>
      </c>
      <c r="AA86" s="1085" t="str">
        <f t="shared" si="19"/>
        <v>#REF!</v>
      </c>
      <c r="AB86" s="1085" t="str">
        <f t="shared" si="20"/>
        <v>#REF!</v>
      </c>
      <c r="AC86" s="1105" t="str">
        <f t="shared" si="26"/>
        <v>#REF!</v>
      </c>
      <c r="AD86" s="1105" t="str">
        <f t="shared" si="15"/>
        <v>#REF!</v>
      </c>
      <c r="AE86" s="1105" t="str">
        <f t="shared" si="16"/>
        <v>#REF!</v>
      </c>
      <c r="AF86" s="1106"/>
      <c r="AG86" s="1391"/>
      <c r="AH86" s="1090">
        <f t="shared" si="17"/>
        <v>22</v>
      </c>
      <c r="AI86" s="1090"/>
    </row>
    <row r="87" ht="15.0" customHeight="1">
      <c r="A87" s="1098">
        <v>85.0</v>
      </c>
      <c r="B87" s="1371">
        <v>468725.0</v>
      </c>
      <c r="C87" s="1376" t="s">
        <v>2273</v>
      </c>
      <c r="D87" s="1372" t="s">
        <v>2274</v>
      </c>
      <c r="E87" s="1372" t="s">
        <v>511</v>
      </c>
      <c r="F87" s="1376" t="s">
        <v>564</v>
      </c>
      <c r="G87" s="1376" t="s">
        <v>787</v>
      </c>
      <c r="H87" s="1273" t="str">
        <f t="shared" si="1"/>
        <v>BA05</v>
      </c>
      <c r="I87" s="1100" t="str">
        <f t="shared" si="24"/>
        <v>#REF!</v>
      </c>
      <c r="J87" s="413">
        <v>12.0</v>
      </c>
      <c r="K87" s="437">
        <v>2024.0</v>
      </c>
      <c r="L87" s="1373">
        <v>45627.0</v>
      </c>
      <c r="M87" s="1374">
        <v>45657.0</v>
      </c>
      <c r="N87" s="1340">
        <v>11.0</v>
      </c>
      <c r="O87" s="1084">
        <f t="shared" si="3"/>
        <v>0.5</v>
      </c>
      <c r="P87" s="231" t="str">
        <f t="shared" si="18"/>
        <v>#REF!</v>
      </c>
      <c r="Q87" s="231" t="str">
        <f t="shared" si="25"/>
        <v>#REF!</v>
      </c>
      <c r="R87" s="1111"/>
      <c r="S87" s="1371" t="s">
        <v>525</v>
      </c>
      <c r="T87" s="1372" t="s">
        <v>2339</v>
      </c>
      <c r="U87" s="1084" t="str">
        <f t="shared" si="6"/>
        <v>#REF!</v>
      </c>
      <c r="V87" s="1102" t="str">
        <f t="shared" si="7"/>
        <v>#REF!</v>
      </c>
      <c r="W87" s="1102" t="str">
        <f t="shared" si="8"/>
        <v>#REF!</v>
      </c>
      <c r="X87" s="1102" t="str">
        <f t="shared" si="9"/>
        <v>#REF!</v>
      </c>
      <c r="Y87" s="1103">
        <f t="shared" si="10"/>
        <v>1</v>
      </c>
      <c r="Z87" s="1104" t="str">
        <f t="shared" si="11"/>
        <v>#REF!</v>
      </c>
      <c r="AA87" s="1085" t="str">
        <f t="shared" si="19"/>
        <v>#REF!</v>
      </c>
      <c r="AB87" s="1085" t="str">
        <f t="shared" si="20"/>
        <v>#REF!</v>
      </c>
      <c r="AC87" s="1105" t="str">
        <f t="shared" si="26"/>
        <v>#REF!</v>
      </c>
      <c r="AD87" s="1105" t="str">
        <f t="shared" si="15"/>
        <v>#REF!</v>
      </c>
      <c r="AE87" s="1105" t="str">
        <f t="shared" si="16"/>
        <v>#REF!</v>
      </c>
      <c r="AF87" s="541"/>
      <c r="AG87" s="1079"/>
      <c r="AH87" s="1090">
        <f t="shared" si="17"/>
        <v>22</v>
      </c>
      <c r="AI87" s="1090"/>
    </row>
    <row r="88" ht="15.0" customHeight="1">
      <c r="A88" s="1107">
        <v>86.0</v>
      </c>
      <c r="B88" s="1367">
        <v>272968.0</v>
      </c>
      <c r="C88" s="1377" t="s">
        <v>582</v>
      </c>
      <c r="D88" s="1368" t="s">
        <v>1365</v>
      </c>
      <c r="E88" s="1368" t="s">
        <v>511</v>
      </c>
      <c r="F88" s="1377" t="s">
        <v>512</v>
      </c>
      <c r="G88" s="1377" t="s">
        <v>893</v>
      </c>
      <c r="H88" s="1273" t="str">
        <f t="shared" si="1"/>
        <v>DEV06</v>
      </c>
      <c r="I88" s="1100" t="str">
        <f t="shared" si="24"/>
        <v>#REF!</v>
      </c>
      <c r="J88" s="413">
        <v>12.0</v>
      </c>
      <c r="K88" s="413">
        <v>2024.0</v>
      </c>
      <c r="L88" s="1369">
        <v>45627.0</v>
      </c>
      <c r="M88" s="1370">
        <v>45657.0</v>
      </c>
      <c r="N88" s="1339">
        <v>22.0</v>
      </c>
      <c r="O88" s="1084">
        <f t="shared" si="3"/>
        <v>1</v>
      </c>
      <c r="P88" s="231">
        <f t="shared" si="18"/>
        <v>1</v>
      </c>
      <c r="Q88" s="231">
        <v>1.0</v>
      </c>
      <c r="R88" s="1101"/>
      <c r="S88" s="1367" t="s">
        <v>517</v>
      </c>
      <c r="T88" s="1368" t="s">
        <v>1367</v>
      </c>
      <c r="U88" s="1084">
        <f t="shared" si="6"/>
        <v>1</v>
      </c>
      <c r="V88" s="1102">
        <f t="shared" si="7"/>
        <v>1</v>
      </c>
      <c r="W88" s="1102">
        <f t="shared" si="8"/>
        <v>1</v>
      </c>
      <c r="X88" s="1102">
        <v>1.0</v>
      </c>
      <c r="Y88" s="1103">
        <f t="shared" si="10"/>
        <v>1</v>
      </c>
      <c r="Z88" s="1104" t="str">
        <f t="shared" si="11"/>
        <v>#REF!</v>
      </c>
      <c r="AA88" s="1085" t="str">
        <f t="shared" si="19"/>
        <v>#REF!</v>
      </c>
      <c r="AB88" s="1085" t="str">
        <f t="shared" si="20"/>
        <v>#REF!</v>
      </c>
      <c r="AC88" s="1105">
        <f t="shared" si="26"/>
        <v>0</v>
      </c>
      <c r="AD88" s="1105" t="str">
        <f t="shared" si="15"/>
        <v>#REF!</v>
      </c>
      <c r="AE88" s="1105" t="str">
        <f t="shared" si="16"/>
        <v>#REF!</v>
      </c>
      <c r="AF88" s="1106"/>
      <c r="AG88" s="1079"/>
      <c r="AH88" s="1090">
        <f t="shared" si="17"/>
        <v>22</v>
      </c>
      <c r="AI88" s="1090"/>
    </row>
    <row r="89" ht="15.0" customHeight="1">
      <c r="A89" s="1098">
        <v>87.0</v>
      </c>
      <c r="B89" s="1371">
        <v>277202.0</v>
      </c>
      <c r="C89" s="1376" t="s">
        <v>638</v>
      </c>
      <c r="D89" s="1372" t="s">
        <v>1369</v>
      </c>
      <c r="E89" s="1372" t="s">
        <v>511</v>
      </c>
      <c r="F89" s="1376" t="s">
        <v>512</v>
      </c>
      <c r="G89" s="1376" t="s">
        <v>787</v>
      </c>
      <c r="H89" s="1273" t="str">
        <f t="shared" si="1"/>
        <v>DEV05</v>
      </c>
      <c r="I89" s="1100" t="str">
        <f t="shared" si="24"/>
        <v>#REF!</v>
      </c>
      <c r="J89" s="413">
        <v>12.0</v>
      </c>
      <c r="K89" s="413">
        <v>2024.0</v>
      </c>
      <c r="L89" s="1373">
        <v>45627.0</v>
      </c>
      <c r="M89" s="1374">
        <v>45657.0</v>
      </c>
      <c r="N89" s="1340">
        <v>22.0</v>
      </c>
      <c r="O89" s="1084">
        <f t="shared" si="3"/>
        <v>1</v>
      </c>
      <c r="P89" s="231">
        <f t="shared" si="18"/>
        <v>1</v>
      </c>
      <c r="Q89" s="231">
        <v>1.0</v>
      </c>
      <c r="R89" s="1101"/>
      <c r="S89" s="1371" t="s">
        <v>517</v>
      </c>
      <c r="T89" s="1372" t="s">
        <v>1367</v>
      </c>
      <c r="U89" s="1084">
        <f t="shared" si="6"/>
        <v>1</v>
      </c>
      <c r="V89" s="1102">
        <f t="shared" si="7"/>
        <v>1</v>
      </c>
      <c r="W89" s="1102">
        <f t="shared" si="8"/>
        <v>1</v>
      </c>
      <c r="X89" s="1102">
        <v>1.0</v>
      </c>
      <c r="Y89" s="1103">
        <f t="shared" si="10"/>
        <v>1</v>
      </c>
      <c r="Z89" s="1104" t="str">
        <f t="shared" si="11"/>
        <v>#REF!</v>
      </c>
      <c r="AA89" s="1085" t="str">
        <f t="shared" si="19"/>
        <v>#REF!</v>
      </c>
      <c r="AB89" s="1085" t="str">
        <f t="shared" si="20"/>
        <v>#REF!</v>
      </c>
      <c r="AC89" s="1105">
        <f t="shared" si="26"/>
        <v>0</v>
      </c>
      <c r="AD89" s="1105" t="str">
        <f t="shared" si="15"/>
        <v>#REF!</v>
      </c>
      <c r="AE89" s="1105" t="str">
        <f t="shared" si="16"/>
        <v>#REF!</v>
      </c>
      <c r="AF89" s="1106"/>
      <c r="AG89" s="1079"/>
      <c r="AH89" s="1090">
        <f t="shared" si="17"/>
        <v>22</v>
      </c>
      <c r="AI89" s="1090"/>
    </row>
    <row r="90" ht="15.0" customHeight="1">
      <c r="A90" s="1107">
        <v>88.0</v>
      </c>
      <c r="B90" s="1371">
        <v>281845.0</v>
      </c>
      <c r="C90" s="1376" t="s">
        <v>588</v>
      </c>
      <c r="D90" s="1372" t="s">
        <v>1371</v>
      </c>
      <c r="E90" s="1372" t="s">
        <v>511</v>
      </c>
      <c r="F90" s="1376" t="s">
        <v>512</v>
      </c>
      <c r="G90" s="1376" t="s">
        <v>771</v>
      </c>
      <c r="H90" s="1273" t="str">
        <f t="shared" si="1"/>
        <v>DEV04</v>
      </c>
      <c r="I90" s="1100" t="str">
        <f t="shared" si="24"/>
        <v>#REF!</v>
      </c>
      <c r="J90" s="413">
        <v>12.0</v>
      </c>
      <c r="K90" s="413">
        <v>2024.0</v>
      </c>
      <c r="L90" s="1373">
        <v>45627.0</v>
      </c>
      <c r="M90" s="1374">
        <v>45657.0</v>
      </c>
      <c r="N90" s="1340">
        <v>22.0</v>
      </c>
      <c r="O90" s="1084">
        <f t="shared" si="3"/>
        <v>1</v>
      </c>
      <c r="P90" s="231">
        <f t="shared" si="18"/>
        <v>1</v>
      </c>
      <c r="Q90" s="231">
        <v>1.0</v>
      </c>
      <c r="R90" s="1101"/>
      <c r="S90" s="1371" t="s">
        <v>517</v>
      </c>
      <c r="T90" s="1372" t="s">
        <v>1367</v>
      </c>
      <c r="U90" s="1084">
        <f t="shared" si="6"/>
        <v>1</v>
      </c>
      <c r="V90" s="1102">
        <f t="shared" si="7"/>
        <v>1</v>
      </c>
      <c r="W90" s="1102">
        <f t="shared" si="8"/>
        <v>1</v>
      </c>
      <c r="X90" s="1102">
        <f t="shared" ref="X90:X222" si="27">ROUND(W90/V90,2)</f>
        <v>1</v>
      </c>
      <c r="Y90" s="1103">
        <f t="shared" si="10"/>
        <v>1</v>
      </c>
      <c r="Z90" s="1104" t="str">
        <f t="shared" si="11"/>
        <v>#REF!</v>
      </c>
      <c r="AA90" s="1085" t="str">
        <f t="shared" si="19"/>
        <v>#REF!</v>
      </c>
      <c r="AB90" s="1085" t="str">
        <f t="shared" si="20"/>
        <v>#REF!</v>
      </c>
      <c r="AC90" s="1105">
        <f t="shared" si="26"/>
        <v>0</v>
      </c>
      <c r="AD90" s="1105" t="str">
        <f t="shared" si="15"/>
        <v>#REF!</v>
      </c>
      <c r="AE90" s="1105" t="str">
        <f t="shared" si="16"/>
        <v>#REF!</v>
      </c>
      <c r="AF90" s="1106"/>
      <c r="AG90" s="1079"/>
      <c r="AH90" s="1090">
        <f t="shared" si="17"/>
        <v>22</v>
      </c>
      <c r="AI90" s="1090"/>
    </row>
    <row r="91" ht="15.75" customHeight="1">
      <c r="A91" s="1098">
        <v>89.0</v>
      </c>
      <c r="B91" s="1371">
        <v>291197.0</v>
      </c>
      <c r="C91" s="1376" t="s">
        <v>544</v>
      </c>
      <c r="D91" s="1372" t="s">
        <v>1374</v>
      </c>
      <c r="E91" s="1372" t="s">
        <v>511</v>
      </c>
      <c r="F91" s="1376" t="s">
        <v>546</v>
      </c>
      <c r="G91" s="1376" t="s">
        <v>787</v>
      </c>
      <c r="H91" s="1273" t="str">
        <f t="shared" si="1"/>
        <v>TESTER05</v>
      </c>
      <c r="I91" s="1100" t="str">
        <f t="shared" si="24"/>
        <v>#REF!</v>
      </c>
      <c r="J91" s="413">
        <v>12.0</v>
      </c>
      <c r="K91" s="1112">
        <v>2024.0</v>
      </c>
      <c r="L91" s="1373">
        <v>45627.0</v>
      </c>
      <c r="M91" s="1374">
        <v>45657.0</v>
      </c>
      <c r="N91" s="1340">
        <v>22.0</v>
      </c>
      <c r="O91" s="1084">
        <f t="shared" si="3"/>
        <v>1</v>
      </c>
      <c r="P91" s="231">
        <f t="shared" si="18"/>
        <v>1</v>
      </c>
      <c r="Q91" s="231">
        <v>1.0</v>
      </c>
      <c r="R91" s="1114"/>
      <c r="S91" s="1371" t="s">
        <v>517</v>
      </c>
      <c r="T91" s="1372" t="s">
        <v>1367</v>
      </c>
      <c r="U91" s="1084">
        <f t="shared" si="6"/>
        <v>1</v>
      </c>
      <c r="V91" s="1102">
        <f t="shared" si="7"/>
        <v>1</v>
      </c>
      <c r="W91" s="1102">
        <f t="shared" si="8"/>
        <v>1</v>
      </c>
      <c r="X91" s="1103">
        <f t="shared" si="27"/>
        <v>1</v>
      </c>
      <c r="Y91" s="1103">
        <f t="shared" si="10"/>
        <v>1</v>
      </c>
      <c r="Z91" s="1104" t="str">
        <f t="shared" si="11"/>
        <v>#REF!</v>
      </c>
      <c r="AA91" s="1115" t="str">
        <f t="shared" si="19"/>
        <v>#REF!</v>
      </c>
      <c r="AB91" s="1115" t="str">
        <f t="shared" si="20"/>
        <v>#REF!</v>
      </c>
      <c r="AC91" s="1116">
        <f t="shared" si="26"/>
        <v>0</v>
      </c>
      <c r="AD91" s="1116" t="str">
        <f t="shared" si="15"/>
        <v>#REF!</v>
      </c>
      <c r="AE91" s="1116" t="str">
        <f t="shared" si="16"/>
        <v>#REF!</v>
      </c>
      <c r="AF91" s="541"/>
      <c r="AG91" s="600"/>
      <c r="AH91" s="1090">
        <f t="shared" si="17"/>
        <v>22</v>
      </c>
      <c r="AI91" s="1117"/>
    </row>
    <row r="92" ht="15.75" customHeight="1">
      <c r="A92" s="1107">
        <v>90.0</v>
      </c>
      <c r="B92" s="1371">
        <v>293052.0</v>
      </c>
      <c r="C92" s="1376" t="s">
        <v>614</v>
      </c>
      <c r="D92" s="1372" t="s">
        <v>1375</v>
      </c>
      <c r="E92" s="1372" t="s">
        <v>511</v>
      </c>
      <c r="F92" s="1376" t="s">
        <v>546</v>
      </c>
      <c r="G92" s="1376" t="s">
        <v>790</v>
      </c>
      <c r="H92" s="1273" t="str">
        <f t="shared" si="1"/>
        <v>TESTER03</v>
      </c>
      <c r="I92" s="1100" t="str">
        <f t="shared" si="24"/>
        <v>#REF!</v>
      </c>
      <c r="J92" s="413">
        <v>12.0</v>
      </c>
      <c r="K92" s="1112">
        <v>2024.0</v>
      </c>
      <c r="L92" s="1373">
        <v>45627.0</v>
      </c>
      <c r="M92" s="1374">
        <v>45657.0</v>
      </c>
      <c r="N92" s="1340">
        <v>22.0</v>
      </c>
      <c r="O92" s="1084">
        <f t="shared" si="3"/>
        <v>1</v>
      </c>
      <c r="P92" s="231">
        <f t="shared" si="18"/>
        <v>1</v>
      </c>
      <c r="Q92" s="231">
        <v>1.0</v>
      </c>
      <c r="R92" s="1114"/>
      <c r="S92" s="1371" t="s">
        <v>517</v>
      </c>
      <c r="T92" s="1372" t="s">
        <v>1367</v>
      </c>
      <c r="U92" s="1084">
        <f t="shared" si="6"/>
        <v>1</v>
      </c>
      <c r="V92" s="1102">
        <f t="shared" si="7"/>
        <v>1</v>
      </c>
      <c r="W92" s="1102">
        <f t="shared" si="8"/>
        <v>1</v>
      </c>
      <c r="X92" s="1103">
        <f t="shared" si="27"/>
        <v>1</v>
      </c>
      <c r="Y92" s="1103">
        <f t="shared" si="10"/>
        <v>1</v>
      </c>
      <c r="Z92" s="1104" t="str">
        <f t="shared" si="11"/>
        <v>#REF!</v>
      </c>
      <c r="AA92" s="1115" t="str">
        <f t="shared" si="19"/>
        <v>#REF!</v>
      </c>
      <c r="AB92" s="1115" t="str">
        <f t="shared" si="20"/>
        <v>#REF!</v>
      </c>
      <c r="AC92" s="1116">
        <f t="shared" si="26"/>
        <v>0</v>
      </c>
      <c r="AD92" s="1116" t="str">
        <f t="shared" si="15"/>
        <v>#REF!</v>
      </c>
      <c r="AE92" s="1116" t="str">
        <f t="shared" si="16"/>
        <v>#REF!</v>
      </c>
      <c r="AF92" s="541"/>
      <c r="AG92" s="600"/>
      <c r="AH92" s="1090">
        <f t="shared" si="17"/>
        <v>22</v>
      </c>
      <c r="AI92" s="1117"/>
    </row>
    <row r="93" ht="14.25" customHeight="1">
      <c r="A93" s="1098">
        <v>91.0</v>
      </c>
      <c r="B93" s="1371">
        <v>427333.0</v>
      </c>
      <c r="C93" s="1376" t="s">
        <v>558</v>
      </c>
      <c r="D93" s="1372" t="s">
        <v>1378</v>
      </c>
      <c r="E93" s="1372" t="s">
        <v>511</v>
      </c>
      <c r="F93" s="1376" t="s">
        <v>512</v>
      </c>
      <c r="G93" s="1376" t="s">
        <v>771</v>
      </c>
      <c r="H93" s="1273" t="str">
        <f t="shared" si="1"/>
        <v>DEV04</v>
      </c>
      <c r="I93" s="1100" t="str">
        <f t="shared" si="24"/>
        <v>#REF!</v>
      </c>
      <c r="J93" s="413">
        <v>12.0</v>
      </c>
      <c r="K93" s="1120">
        <v>2024.0</v>
      </c>
      <c r="L93" s="1373">
        <v>45627.0</v>
      </c>
      <c r="M93" s="1374">
        <v>45657.0</v>
      </c>
      <c r="N93" s="1340">
        <v>22.0</v>
      </c>
      <c r="O93" s="1084">
        <f t="shared" si="3"/>
        <v>1</v>
      </c>
      <c r="P93" s="231">
        <f t="shared" si="18"/>
        <v>1</v>
      </c>
      <c r="Q93" s="231">
        <v>1.0</v>
      </c>
      <c r="R93" s="1113"/>
      <c r="S93" s="1371" t="s">
        <v>517</v>
      </c>
      <c r="T93" s="1372" t="s">
        <v>1367</v>
      </c>
      <c r="U93" s="1084">
        <f t="shared" si="6"/>
        <v>1</v>
      </c>
      <c r="V93" s="1102">
        <f t="shared" si="7"/>
        <v>1</v>
      </c>
      <c r="W93" s="1102">
        <f t="shared" si="8"/>
        <v>1</v>
      </c>
      <c r="X93" s="1103">
        <f t="shared" si="27"/>
        <v>1</v>
      </c>
      <c r="Y93" s="1103">
        <f t="shared" si="10"/>
        <v>1</v>
      </c>
      <c r="Z93" s="1104" t="str">
        <f t="shared" si="11"/>
        <v>#REF!</v>
      </c>
      <c r="AA93" s="1115" t="str">
        <f t="shared" si="19"/>
        <v>#REF!</v>
      </c>
      <c r="AB93" s="1115" t="str">
        <f t="shared" si="20"/>
        <v>#REF!</v>
      </c>
      <c r="AC93" s="1116">
        <f t="shared" si="26"/>
        <v>0</v>
      </c>
      <c r="AD93" s="1116" t="str">
        <f t="shared" si="15"/>
        <v>#REF!</v>
      </c>
      <c r="AE93" s="1116" t="str">
        <f t="shared" si="16"/>
        <v>#REF!</v>
      </c>
      <c r="AF93" s="1106"/>
      <c r="AG93" s="600"/>
      <c r="AH93" s="1090">
        <f t="shared" si="17"/>
        <v>22</v>
      </c>
      <c r="AI93" s="1117"/>
    </row>
    <row r="94" ht="17.25" customHeight="1">
      <c r="A94" s="1107">
        <v>92.0</v>
      </c>
      <c r="B94" s="1371">
        <v>428532.0</v>
      </c>
      <c r="C94" s="1376" t="s">
        <v>553</v>
      </c>
      <c r="D94" s="1372" t="s">
        <v>1381</v>
      </c>
      <c r="E94" s="1372" t="s">
        <v>511</v>
      </c>
      <c r="F94" s="1376" t="s">
        <v>546</v>
      </c>
      <c r="G94" s="1376" t="s">
        <v>790</v>
      </c>
      <c r="H94" s="1273" t="str">
        <f t="shared" si="1"/>
        <v>TESTER03</v>
      </c>
      <c r="I94" s="1100" t="str">
        <f t="shared" si="24"/>
        <v>#REF!</v>
      </c>
      <c r="J94" s="413">
        <v>12.0</v>
      </c>
      <c r="K94" s="1120">
        <v>2024.0</v>
      </c>
      <c r="L94" s="1373">
        <v>45627.0</v>
      </c>
      <c r="M94" s="1374">
        <v>45657.0</v>
      </c>
      <c r="N94" s="1340">
        <v>22.0</v>
      </c>
      <c r="O94" s="1084">
        <f t="shared" si="3"/>
        <v>1</v>
      </c>
      <c r="P94" s="231">
        <f t="shared" si="18"/>
        <v>1</v>
      </c>
      <c r="Q94" s="231">
        <v>1.0</v>
      </c>
      <c r="R94" s="1113"/>
      <c r="S94" s="1371" t="s">
        <v>517</v>
      </c>
      <c r="T94" s="1372" t="s">
        <v>1367</v>
      </c>
      <c r="U94" s="1084">
        <f t="shared" si="6"/>
        <v>1</v>
      </c>
      <c r="V94" s="1102">
        <f t="shared" si="7"/>
        <v>1</v>
      </c>
      <c r="W94" s="1102">
        <f t="shared" si="8"/>
        <v>1</v>
      </c>
      <c r="X94" s="1103">
        <f t="shared" si="27"/>
        <v>1</v>
      </c>
      <c r="Y94" s="1103">
        <f t="shared" si="10"/>
        <v>1</v>
      </c>
      <c r="Z94" s="1104" t="str">
        <f t="shared" si="11"/>
        <v>#REF!</v>
      </c>
      <c r="AA94" s="1115" t="str">
        <f t="shared" si="19"/>
        <v>#REF!</v>
      </c>
      <c r="AB94" s="1115" t="str">
        <f t="shared" si="20"/>
        <v>#REF!</v>
      </c>
      <c r="AC94" s="1116">
        <f t="shared" si="26"/>
        <v>0</v>
      </c>
      <c r="AD94" s="1116" t="str">
        <f t="shared" si="15"/>
        <v>#REF!</v>
      </c>
      <c r="AE94" s="1116" t="str">
        <f t="shared" si="16"/>
        <v>#REF!</v>
      </c>
      <c r="AF94" s="1106"/>
      <c r="AG94" s="600"/>
      <c r="AH94" s="1090">
        <f t="shared" si="17"/>
        <v>22</v>
      </c>
      <c r="AI94" s="1117"/>
    </row>
    <row r="95" ht="15.0" customHeight="1">
      <c r="A95" s="1098">
        <v>93.0</v>
      </c>
      <c r="B95" s="1371">
        <v>434038.0</v>
      </c>
      <c r="C95" s="1376" t="s">
        <v>594</v>
      </c>
      <c r="D95" s="1372" t="s">
        <v>1384</v>
      </c>
      <c r="E95" s="1372" t="s">
        <v>511</v>
      </c>
      <c r="F95" s="1376" t="s">
        <v>546</v>
      </c>
      <c r="G95" s="1376" t="s">
        <v>787</v>
      </c>
      <c r="H95" s="1273" t="str">
        <f t="shared" si="1"/>
        <v>TESTER05</v>
      </c>
      <c r="I95" s="1100" t="str">
        <f t="shared" si="24"/>
        <v>#REF!</v>
      </c>
      <c r="J95" s="413">
        <v>12.0</v>
      </c>
      <c r="K95" s="1120">
        <v>2024.0</v>
      </c>
      <c r="L95" s="1373">
        <v>45627.0</v>
      </c>
      <c r="M95" s="1374">
        <v>45657.0</v>
      </c>
      <c r="N95" s="1340">
        <v>22.0</v>
      </c>
      <c r="O95" s="1084">
        <f t="shared" si="3"/>
        <v>1</v>
      </c>
      <c r="P95" s="231">
        <f t="shared" si="18"/>
        <v>1</v>
      </c>
      <c r="Q95" s="231">
        <v>1.0</v>
      </c>
      <c r="R95" s="1113"/>
      <c r="S95" s="1371" t="s">
        <v>517</v>
      </c>
      <c r="T95" s="1372" t="s">
        <v>1367</v>
      </c>
      <c r="U95" s="1084">
        <f t="shared" si="6"/>
        <v>1</v>
      </c>
      <c r="V95" s="1102">
        <f t="shared" si="7"/>
        <v>1</v>
      </c>
      <c r="W95" s="1102">
        <f t="shared" si="8"/>
        <v>1</v>
      </c>
      <c r="X95" s="1103">
        <f t="shared" si="27"/>
        <v>1</v>
      </c>
      <c r="Y95" s="1103">
        <f t="shared" si="10"/>
        <v>1</v>
      </c>
      <c r="Z95" s="1104" t="str">
        <f t="shared" si="11"/>
        <v>#REF!</v>
      </c>
      <c r="AA95" s="1115" t="str">
        <f t="shared" si="19"/>
        <v>#REF!</v>
      </c>
      <c r="AB95" s="1115" t="str">
        <f t="shared" si="20"/>
        <v>#REF!</v>
      </c>
      <c r="AC95" s="1116">
        <f t="shared" si="26"/>
        <v>0</v>
      </c>
      <c r="AD95" s="1116" t="str">
        <f t="shared" si="15"/>
        <v>#REF!</v>
      </c>
      <c r="AE95" s="1116" t="str">
        <f t="shared" si="16"/>
        <v>#REF!</v>
      </c>
      <c r="AF95" s="1106"/>
      <c r="AG95" s="600"/>
      <c r="AH95" s="1090">
        <f t="shared" si="17"/>
        <v>22</v>
      </c>
      <c r="AI95" s="1117"/>
    </row>
    <row r="96" ht="15.0" customHeight="1">
      <c r="A96" s="1107">
        <v>94.0</v>
      </c>
      <c r="B96" s="1371">
        <v>441534.0</v>
      </c>
      <c r="C96" s="1376" t="s">
        <v>509</v>
      </c>
      <c r="D96" s="1372" t="s">
        <v>1388</v>
      </c>
      <c r="E96" s="1372" t="s">
        <v>511</v>
      </c>
      <c r="F96" s="1376" t="s">
        <v>512</v>
      </c>
      <c r="G96" s="1376" t="s">
        <v>893</v>
      </c>
      <c r="H96" s="1273" t="str">
        <f t="shared" si="1"/>
        <v>DEV06</v>
      </c>
      <c r="I96" s="1100" t="str">
        <f t="shared" si="24"/>
        <v>#REF!</v>
      </c>
      <c r="J96" s="413">
        <v>12.0</v>
      </c>
      <c r="K96" s="1120">
        <v>2024.0</v>
      </c>
      <c r="L96" s="1373">
        <v>45627.0</v>
      </c>
      <c r="M96" s="1374">
        <v>45657.0</v>
      </c>
      <c r="N96" s="1340">
        <v>22.0</v>
      </c>
      <c r="O96" s="1084">
        <f t="shared" si="3"/>
        <v>1</v>
      </c>
      <c r="P96" s="231">
        <f t="shared" si="18"/>
        <v>1</v>
      </c>
      <c r="Q96" s="231">
        <v>1.0</v>
      </c>
      <c r="R96" s="1113"/>
      <c r="S96" s="1371" t="s">
        <v>517</v>
      </c>
      <c r="T96" s="1372" t="s">
        <v>1367</v>
      </c>
      <c r="U96" s="1084">
        <f t="shared" si="6"/>
        <v>1</v>
      </c>
      <c r="V96" s="1102">
        <f t="shared" si="7"/>
        <v>1</v>
      </c>
      <c r="W96" s="1102">
        <f t="shared" si="8"/>
        <v>1</v>
      </c>
      <c r="X96" s="1103">
        <f t="shared" si="27"/>
        <v>1</v>
      </c>
      <c r="Y96" s="1103">
        <f t="shared" si="10"/>
        <v>1</v>
      </c>
      <c r="Z96" s="1104" t="str">
        <f t="shared" si="11"/>
        <v>#REF!</v>
      </c>
      <c r="AA96" s="1115" t="str">
        <f t="shared" si="19"/>
        <v>#REF!</v>
      </c>
      <c r="AB96" s="1115" t="str">
        <f t="shared" si="20"/>
        <v>#REF!</v>
      </c>
      <c r="AC96" s="1116">
        <f t="shared" si="26"/>
        <v>0</v>
      </c>
      <c r="AD96" s="1116" t="str">
        <f t="shared" si="15"/>
        <v>#REF!</v>
      </c>
      <c r="AE96" s="1116" t="str">
        <f t="shared" si="16"/>
        <v>#REF!</v>
      </c>
      <c r="AF96" s="1106"/>
      <c r="AG96" s="600"/>
      <c r="AH96" s="1090">
        <f t="shared" si="17"/>
        <v>22</v>
      </c>
      <c r="AI96" s="1117"/>
    </row>
    <row r="97" ht="15.0" customHeight="1">
      <c r="A97" s="1098">
        <v>95.0</v>
      </c>
      <c r="B97" s="1371">
        <v>465483.0</v>
      </c>
      <c r="C97" s="1376" t="s">
        <v>458</v>
      </c>
      <c r="D97" s="1372" t="s">
        <v>459</v>
      </c>
      <c r="E97" s="1372" t="s">
        <v>511</v>
      </c>
      <c r="F97" s="1376" t="s">
        <v>512</v>
      </c>
      <c r="G97" s="1376" t="s">
        <v>790</v>
      </c>
      <c r="H97" s="1273" t="str">
        <f t="shared" si="1"/>
        <v>DEV03</v>
      </c>
      <c r="I97" s="1100" t="str">
        <f t="shared" si="24"/>
        <v>#REF!</v>
      </c>
      <c r="J97" s="413">
        <v>12.0</v>
      </c>
      <c r="K97" s="413">
        <v>2024.0</v>
      </c>
      <c r="L97" s="1373">
        <v>45627.0</v>
      </c>
      <c r="M97" s="1374">
        <v>45657.0</v>
      </c>
      <c r="N97" s="1340">
        <v>22.0</v>
      </c>
      <c r="O97" s="1084">
        <f t="shared" si="3"/>
        <v>1</v>
      </c>
      <c r="P97" s="231">
        <f t="shared" si="18"/>
        <v>1</v>
      </c>
      <c r="Q97" s="231">
        <v>1.0</v>
      </c>
      <c r="R97" s="1101"/>
      <c r="S97" s="1371" t="s">
        <v>517</v>
      </c>
      <c r="T97" s="1372" t="s">
        <v>1367</v>
      </c>
      <c r="U97" s="1084">
        <f t="shared" si="6"/>
        <v>1</v>
      </c>
      <c r="V97" s="1102">
        <f t="shared" si="7"/>
        <v>1</v>
      </c>
      <c r="W97" s="1102">
        <f t="shared" si="8"/>
        <v>1</v>
      </c>
      <c r="X97" s="1103">
        <f t="shared" si="27"/>
        <v>1</v>
      </c>
      <c r="Y97" s="1103">
        <f t="shared" si="10"/>
        <v>1</v>
      </c>
      <c r="Z97" s="1104" t="str">
        <f t="shared" si="11"/>
        <v>#REF!</v>
      </c>
      <c r="AA97" s="1085" t="str">
        <f t="shared" si="19"/>
        <v>#REF!</v>
      </c>
      <c r="AB97" s="1085" t="str">
        <f t="shared" si="20"/>
        <v>#REF!</v>
      </c>
      <c r="AC97" s="1105">
        <f t="shared" si="26"/>
        <v>0</v>
      </c>
      <c r="AD97" s="1105" t="str">
        <f t="shared" si="15"/>
        <v>#REF!</v>
      </c>
      <c r="AE97" s="1105" t="str">
        <f t="shared" si="16"/>
        <v>#REF!</v>
      </c>
      <c r="AF97" s="1106"/>
      <c r="AG97" s="1079"/>
      <c r="AH97" s="1090">
        <f t="shared" si="17"/>
        <v>22</v>
      </c>
      <c r="AI97" s="1090"/>
    </row>
    <row r="98" ht="15.0" customHeight="1">
      <c r="A98" s="1107">
        <v>96.0</v>
      </c>
      <c r="B98" s="1367">
        <v>457169.0</v>
      </c>
      <c r="C98" s="1377" t="s">
        <v>1913</v>
      </c>
      <c r="D98" s="1368" t="s">
        <v>2340</v>
      </c>
      <c r="E98" s="1368" t="s">
        <v>511</v>
      </c>
      <c r="F98" s="1377" t="s">
        <v>663</v>
      </c>
      <c r="G98" s="1377" t="s">
        <v>893</v>
      </c>
      <c r="H98" s="1273" t="str">
        <f t="shared" si="1"/>
        <v>PM06</v>
      </c>
      <c r="I98" s="1100" t="str">
        <f t="shared" si="24"/>
        <v>#REF!</v>
      </c>
      <c r="J98" s="413">
        <v>12.0</v>
      </c>
      <c r="K98" s="1120">
        <v>2024.0</v>
      </c>
      <c r="L98" s="1369">
        <v>45627.0</v>
      </c>
      <c r="M98" s="1370">
        <v>45657.0</v>
      </c>
      <c r="N98" s="1339">
        <v>1.1</v>
      </c>
      <c r="O98" s="1084">
        <f t="shared" si="3"/>
        <v>0.05</v>
      </c>
      <c r="P98" s="231">
        <f t="shared" si="18"/>
        <v>0.05</v>
      </c>
      <c r="Q98" s="1205">
        <f t="shared" ref="Q98:Q151" si="28">P98</f>
        <v>0.05</v>
      </c>
      <c r="R98" s="1113"/>
      <c r="S98" s="1367" t="s">
        <v>517</v>
      </c>
      <c r="T98" s="1368" t="s">
        <v>1437</v>
      </c>
      <c r="U98" s="1084">
        <f t="shared" si="6"/>
        <v>0.05</v>
      </c>
      <c r="V98" s="1102" t="str">
        <f t="shared" si="7"/>
        <v>#REF!</v>
      </c>
      <c r="W98" s="1102" t="str">
        <f t="shared" si="8"/>
        <v>#REF!</v>
      </c>
      <c r="X98" s="1103" t="str">
        <f t="shared" si="27"/>
        <v>#REF!</v>
      </c>
      <c r="Y98" s="1103">
        <f t="shared" si="10"/>
        <v>0.55</v>
      </c>
      <c r="Z98" s="1104" t="str">
        <f t="shared" si="11"/>
        <v>#REF!</v>
      </c>
      <c r="AA98" s="1115" t="str">
        <f t="shared" si="19"/>
        <v>#REF!</v>
      </c>
      <c r="AB98" s="1115" t="str">
        <f t="shared" si="20"/>
        <v>#REF!</v>
      </c>
      <c r="AC98" s="1116" t="str">
        <f t="shared" si="26"/>
        <v>#REF!</v>
      </c>
      <c r="AD98" s="1116" t="str">
        <f t="shared" si="15"/>
        <v>#REF!</v>
      </c>
      <c r="AE98" s="1116" t="str">
        <f t="shared" si="16"/>
        <v>#REF!</v>
      </c>
      <c r="AF98" s="1106"/>
      <c r="AG98" s="600"/>
      <c r="AH98" s="1090">
        <f t="shared" si="17"/>
        <v>12.1</v>
      </c>
      <c r="AI98" s="1117"/>
    </row>
    <row r="99" ht="15.0" customHeight="1">
      <c r="A99" s="1098">
        <v>97.0</v>
      </c>
      <c r="B99" s="1371">
        <v>459635.0</v>
      </c>
      <c r="C99" s="1376" t="s">
        <v>1086</v>
      </c>
      <c r="D99" s="1372" t="s">
        <v>1434</v>
      </c>
      <c r="E99" s="1372" t="s">
        <v>511</v>
      </c>
      <c r="F99" s="1376" t="s">
        <v>564</v>
      </c>
      <c r="G99" s="1376" t="s">
        <v>790</v>
      </c>
      <c r="H99" s="1273" t="str">
        <f t="shared" si="1"/>
        <v>BA03</v>
      </c>
      <c r="I99" s="1100" t="str">
        <f t="shared" si="24"/>
        <v>#REF!</v>
      </c>
      <c r="J99" s="413">
        <v>12.0</v>
      </c>
      <c r="K99" s="1112">
        <v>2024.0</v>
      </c>
      <c r="L99" s="1373">
        <v>45627.0</v>
      </c>
      <c r="M99" s="1374">
        <v>45657.0</v>
      </c>
      <c r="N99" s="1340">
        <v>22.0</v>
      </c>
      <c r="O99" s="1084">
        <f t="shared" si="3"/>
        <v>1</v>
      </c>
      <c r="P99" s="231">
        <f t="shared" si="18"/>
        <v>1</v>
      </c>
      <c r="Q99" s="1205">
        <f t="shared" si="28"/>
        <v>1</v>
      </c>
      <c r="R99" s="1114"/>
      <c r="S99" s="1371" t="s">
        <v>517</v>
      </c>
      <c r="T99" s="1372" t="s">
        <v>1437</v>
      </c>
      <c r="U99" s="1084">
        <f t="shared" si="6"/>
        <v>1</v>
      </c>
      <c r="V99" s="1102">
        <f t="shared" si="7"/>
        <v>1</v>
      </c>
      <c r="W99" s="1102">
        <f t="shared" si="8"/>
        <v>1</v>
      </c>
      <c r="X99" s="1103">
        <f t="shared" si="27"/>
        <v>1</v>
      </c>
      <c r="Y99" s="1103">
        <f t="shared" si="10"/>
        <v>1</v>
      </c>
      <c r="Z99" s="1104" t="str">
        <f t="shared" si="11"/>
        <v>#REF!</v>
      </c>
      <c r="AA99" s="1115" t="str">
        <f t="shared" si="19"/>
        <v>#REF!</v>
      </c>
      <c r="AB99" s="1115" t="str">
        <f t="shared" si="20"/>
        <v>#REF!</v>
      </c>
      <c r="AC99" s="1116">
        <f t="shared" si="26"/>
        <v>0</v>
      </c>
      <c r="AD99" s="1116" t="str">
        <f t="shared" si="15"/>
        <v>#REF!</v>
      </c>
      <c r="AE99" s="1116" t="str">
        <f t="shared" si="16"/>
        <v>#REF!</v>
      </c>
      <c r="AF99" s="541"/>
      <c r="AG99" s="600"/>
      <c r="AH99" s="1090">
        <f t="shared" si="17"/>
        <v>22</v>
      </c>
      <c r="AI99" s="1117"/>
    </row>
    <row r="100" ht="15.0" customHeight="1">
      <c r="A100" s="1107">
        <v>98.0</v>
      </c>
      <c r="B100" s="1371">
        <v>459517.0</v>
      </c>
      <c r="C100" s="1376" t="s">
        <v>1083</v>
      </c>
      <c r="D100" s="1372" t="s">
        <v>1440</v>
      </c>
      <c r="E100" s="1372" t="s">
        <v>511</v>
      </c>
      <c r="F100" s="1376" t="s">
        <v>564</v>
      </c>
      <c r="G100" s="1376" t="s">
        <v>790</v>
      </c>
      <c r="H100" s="1273" t="str">
        <f t="shared" si="1"/>
        <v>BA03</v>
      </c>
      <c r="I100" s="1100" t="str">
        <f t="shared" si="24"/>
        <v>#REF!</v>
      </c>
      <c r="J100" s="413">
        <v>12.0</v>
      </c>
      <c r="K100" s="1112">
        <v>2024.0</v>
      </c>
      <c r="L100" s="1373">
        <v>45627.0</v>
      </c>
      <c r="M100" s="1374">
        <v>45657.0</v>
      </c>
      <c r="N100" s="1340">
        <v>22.0</v>
      </c>
      <c r="O100" s="1084">
        <f t="shared" si="3"/>
        <v>1</v>
      </c>
      <c r="P100" s="231">
        <f t="shared" si="18"/>
        <v>1</v>
      </c>
      <c r="Q100" s="1205">
        <f t="shared" si="28"/>
        <v>1</v>
      </c>
      <c r="R100" s="1114"/>
      <c r="S100" s="1371" t="s">
        <v>517</v>
      </c>
      <c r="T100" s="1372" t="s">
        <v>1437</v>
      </c>
      <c r="U100" s="1084">
        <f t="shared" si="6"/>
        <v>1</v>
      </c>
      <c r="V100" s="1102">
        <f t="shared" si="7"/>
        <v>1</v>
      </c>
      <c r="W100" s="1102">
        <f t="shared" si="8"/>
        <v>1</v>
      </c>
      <c r="X100" s="1103">
        <f t="shared" si="27"/>
        <v>1</v>
      </c>
      <c r="Y100" s="1103">
        <f t="shared" si="10"/>
        <v>1</v>
      </c>
      <c r="Z100" s="1104" t="str">
        <f t="shared" si="11"/>
        <v>#REF!</v>
      </c>
      <c r="AA100" s="1115" t="str">
        <f t="shared" si="19"/>
        <v>#REF!</v>
      </c>
      <c r="AB100" s="1115" t="str">
        <f t="shared" si="20"/>
        <v>#REF!</v>
      </c>
      <c r="AC100" s="1116">
        <f t="shared" si="26"/>
        <v>0</v>
      </c>
      <c r="AD100" s="1116" t="str">
        <f t="shared" si="15"/>
        <v>#REF!</v>
      </c>
      <c r="AE100" s="1116" t="str">
        <f t="shared" si="16"/>
        <v>#REF!</v>
      </c>
      <c r="AF100" s="541"/>
      <c r="AG100" s="600"/>
      <c r="AH100" s="1090">
        <f t="shared" si="17"/>
        <v>22</v>
      </c>
      <c r="AI100" s="1117"/>
    </row>
    <row r="101" ht="15.0" customHeight="1">
      <c r="A101" s="1098">
        <v>99.0</v>
      </c>
      <c r="B101" s="1371">
        <v>459779.0</v>
      </c>
      <c r="C101" s="1376" t="s">
        <v>1088</v>
      </c>
      <c r="D101" s="1372" t="s">
        <v>1445</v>
      </c>
      <c r="E101" s="1372" t="s">
        <v>511</v>
      </c>
      <c r="F101" s="1376" t="s">
        <v>564</v>
      </c>
      <c r="G101" s="1376" t="s">
        <v>665</v>
      </c>
      <c r="H101" s="1273" t="str">
        <f t="shared" si="1"/>
        <v>BA02</v>
      </c>
      <c r="I101" s="1100" t="str">
        <f t="shared" si="24"/>
        <v>#REF!</v>
      </c>
      <c r="J101" s="413">
        <v>12.0</v>
      </c>
      <c r="K101" s="1120">
        <v>2024.0</v>
      </c>
      <c r="L101" s="1373">
        <v>45627.0</v>
      </c>
      <c r="M101" s="1374">
        <v>45657.0</v>
      </c>
      <c r="N101" s="1340">
        <v>22.0</v>
      </c>
      <c r="O101" s="1084">
        <f t="shared" si="3"/>
        <v>1</v>
      </c>
      <c r="P101" s="231">
        <f t="shared" si="18"/>
        <v>1</v>
      </c>
      <c r="Q101" s="1205">
        <f t="shared" si="28"/>
        <v>1</v>
      </c>
      <c r="R101" s="1114"/>
      <c r="S101" s="1371" t="s">
        <v>517</v>
      </c>
      <c r="T101" s="1372" t="s">
        <v>1437</v>
      </c>
      <c r="U101" s="1084">
        <f t="shared" si="6"/>
        <v>1</v>
      </c>
      <c r="V101" s="1102">
        <f t="shared" si="7"/>
        <v>1</v>
      </c>
      <c r="W101" s="1102">
        <f t="shared" si="8"/>
        <v>1</v>
      </c>
      <c r="X101" s="1103">
        <f t="shared" si="27"/>
        <v>1</v>
      </c>
      <c r="Y101" s="1103">
        <f t="shared" si="10"/>
        <v>1</v>
      </c>
      <c r="Z101" s="1104" t="str">
        <f t="shared" si="11"/>
        <v>#REF!</v>
      </c>
      <c r="AA101" s="1115" t="str">
        <f t="shared" si="19"/>
        <v>#REF!</v>
      </c>
      <c r="AB101" s="1115" t="str">
        <f t="shared" si="20"/>
        <v>#REF!</v>
      </c>
      <c r="AC101" s="1116">
        <f t="shared" si="26"/>
        <v>0</v>
      </c>
      <c r="AD101" s="1116" t="str">
        <f t="shared" si="15"/>
        <v>#REF!</v>
      </c>
      <c r="AE101" s="1116" t="str">
        <f t="shared" si="16"/>
        <v>#REF!</v>
      </c>
      <c r="AF101" s="1106"/>
      <c r="AG101" s="600"/>
      <c r="AH101" s="1090">
        <f t="shared" si="17"/>
        <v>22</v>
      </c>
      <c r="AI101" s="1117"/>
    </row>
    <row r="102" ht="15.0" customHeight="1">
      <c r="A102" s="1107">
        <v>100.0</v>
      </c>
      <c r="B102" s="1367">
        <v>289435.0</v>
      </c>
      <c r="C102" s="1377" t="s">
        <v>1138</v>
      </c>
      <c r="D102" s="1368" t="s">
        <v>1404</v>
      </c>
      <c r="E102" s="1368" t="s">
        <v>511</v>
      </c>
      <c r="F102" s="1377" t="s">
        <v>512</v>
      </c>
      <c r="G102" s="1377" t="s">
        <v>771</v>
      </c>
      <c r="H102" s="1273" t="str">
        <f t="shared" si="1"/>
        <v>DEV04</v>
      </c>
      <c r="I102" s="1100" t="str">
        <f t="shared" si="24"/>
        <v>#REF!</v>
      </c>
      <c r="J102" s="413">
        <v>12.0</v>
      </c>
      <c r="K102" s="1120">
        <v>2024.0</v>
      </c>
      <c r="L102" s="1369">
        <v>45642.0</v>
      </c>
      <c r="M102" s="1370">
        <v>45657.0</v>
      </c>
      <c r="N102" s="1339">
        <v>12.0</v>
      </c>
      <c r="O102" s="1084">
        <f t="shared" si="3"/>
        <v>0.5454545455</v>
      </c>
      <c r="P102" s="231" t="str">
        <f t="shared" si="18"/>
        <v>#REF!</v>
      </c>
      <c r="Q102" s="1114" t="str">
        <f t="shared" si="28"/>
        <v>#REF!</v>
      </c>
      <c r="R102" s="1113"/>
      <c r="S102" s="1367" t="s">
        <v>525</v>
      </c>
      <c r="T102" s="1393" t="s">
        <v>2284</v>
      </c>
      <c r="U102" s="1084" t="str">
        <f t="shared" si="6"/>
        <v>#REF!</v>
      </c>
      <c r="V102" s="1102" t="str">
        <f t="shared" si="7"/>
        <v>#REF!</v>
      </c>
      <c r="W102" s="1102" t="str">
        <f t="shared" si="8"/>
        <v>#REF!</v>
      </c>
      <c r="X102" s="1103" t="str">
        <f t="shared" si="27"/>
        <v>#REF!</v>
      </c>
      <c r="Y102" s="1103">
        <f t="shared" si="10"/>
        <v>1</v>
      </c>
      <c r="Z102" s="1104" t="str">
        <f t="shared" si="11"/>
        <v>#REF!</v>
      </c>
      <c r="AA102" s="1115" t="str">
        <f t="shared" si="19"/>
        <v>#REF!</v>
      </c>
      <c r="AB102" s="1115" t="str">
        <f t="shared" si="20"/>
        <v>#REF!</v>
      </c>
      <c r="AC102" s="1116" t="str">
        <f t="shared" si="26"/>
        <v>#REF!</v>
      </c>
      <c r="AD102" s="1116" t="str">
        <f t="shared" si="15"/>
        <v>#REF!</v>
      </c>
      <c r="AE102" s="1116" t="str">
        <f t="shared" si="16"/>
        <v>#REF!</v>
      </c>
      <c r="AF102" s="1106"/>
      <c r="AG102" s="600"/>
      <c r="AH102" s="1090">
        <f t="shared" si="17"/>
        <v>22</v>
      </c>
      <c r="AI102" s="1117"/>
    </row>
    <row r="103" ht="15.0" customHeight="1">
      <c r="A103" s="1098">
        <v>101.0</v>
      </c>
      <c r="B103" s="1371">
        <v>439827.0</v>
      </c>
      <c r="C103" s="1376" t="s">
        <v>1406</v>
      </c>
      <c r="D103" s="1372" t="s">
        <v>1407</v>
      </c>
      <c r="E103" s="1372" t="s">
        <v>511</v>
      </c>
      <c r="F103" s="1376" t="s">
        <v>512</v>
      </c>
      <c r="G103" s="1376" t="s">
        <v>771</v>
      </c>
      <c r="H103" s="1273" t="str">
        <f t="shared" si="1"/>
        <v>DEV04</v>
      </c>
      <c r="I103" s="1100" t="str">
        <f t="shared" si="24"/>
        <v>#REF!</v>
      </c>
      <c r="J103" s="413">
        <v>12.0</v>
      </c>
      <c r="K103" s="1120">
        <v>2024.0</v>
      </c>
      <c r="L103" s="1373">
        <v>45642.0</v>
      </c>
      <c r="M103" s="1374">
        <v>45657.0</v>
      </c>
      <c r="N103" s="1340">
        <v>12.0</v>
      </c>
      <c r="O103" s="1084">
        <f t="shared" si="3"/>
        <v>0.5454545455</v>
      </c>
      <c r="P103" s="231" t="str">
        <f t="shared" si="18"/>
        <v>#REF!</v>
      </c>
      <c r="Q103" s="1114" t="str">
        <f t="shared" si="28"/>
        <v>#REF!</v>
      </c>
      <c r="R103" s="1113"/>
      <c r="S103" s="1371" t="s">
        <v>525</v>
      </c>
      <c r="T103" s="1396" t="s">
        <v>2284</v>
      </c>
      <c r="U103" s="1084" t="str">
        <f t="shared" si="6"/>
        <v>#REF!</v>
      </c>
      <c r="V103" s="1102" t="str">
        <f t="shared" si="7"/>
        <v>#REF!</v>
      </c>
      <c r="W103" s="1102" t="str">
        <f t="shared" si="8"/>
        <v>#REF!</v>
      </c>
      <c r="X103" s="1103" t="str">
        <f t="shared" si="27"/>
        <v>#REF!</v>
      </c>
      <c r="Y103" s="1103">
        <f t="shared" si="10"/>
        <v>1</v>
      </c>
      <c r="Z103" s="1104" t="str">
        <f t="shared" si="11"/>
        <v>#REF!</v>
      </c>
      <c r="AA103" s="1115" t="str">
        <f t="shared" si="19"/>
        <v>#REF!</v>
      </c>
      <c r="AB103" s="1115" t="str">
        <f t="shared" si="20"/>
        <v>#REF!</v>
      </c>
      <c r="AC103" s="1116" t="str">
        <f t="shared" si="26"/>
        <v>#REF!</v>
      </c>
      <c r="AD103" s="1116" t="str">
        <f t="shared" si="15"/>
        <v>#REF!</v>
      </c>
      <c r="AE103" s="1116" t="str">
        <f t="shared" si="16"/>
        <v>#REF!</v>
      </c>
      <c r="AF103" s="1106"/>
      <c r="AG103" s="600"/>
      <c r="AH103" s="1090">
        <f t="shared" si="17"/>
        <v>22</v>
      </c>
      <c r="AI103" s="1117"/>
    </row>
    <row r="104" ht="15.0" customHeight="1">
      <c r="A104" s="1107">
        <v>102.0</v>
      </c>
      <c r="B104" s="1371">
        <v>463509.0</v>
      </c>
      <c r="C104" s="1376" t="s">
        <v>1442</v>
      </c>
      <c r="D104" s="1372" t="s">
        <v>1446</v>
      </c>
      <c r="E104" s="1372" t="s">
        <v>511</v>
      </c>
      <c r="F104" s="1376" t="s">
        <v>564</v>
      </c>
      <c r="G104" s="1376" t="s">
        <v>790</v>
      </c>
      <c r="H104" s="1273" t="str">
        <f t="shared" si="1"/>
        <v>BA03</v>
      </c>
      <c r="I104" s="1100" t="str">
        <f t="shared" si="24"/>
        <v>#REF!</v>
      </c>
      <c r="J104" s="413">
        <v>12.0</v>
      </c>
      <c r="K104" s="1120">
        <v>2024.0</v>
      </c>
      <c r="L104" s="1373">
        <v>45627.0</v>
      </c>
      <c r="M104" s="1374">
        <v>45649.0</v>
      </c>
      <c r="N104" s="1340">
        <v>16.0</v>
      </c>
      <c r="O104" s="1084">
        <f t="shared" si="3"/>
        <v>0.7272727273</v>
      </c>
      <c r="P104" s="231" t="str">
        <f t="shared" si="18"/>
        <v>#REF!</v>
      </c>
      <c r="Q104" s="1114" t="str">
        <f t="shared" si="28"/>
        <v>#REF!</v>
      </c>
      <c r="R104" s="1113"/>
      <c r="S104" s="1371" t="s">
        <v>525</v>
      </c>
      <c r="T104" s="1396" t="s">
        <v>2284</v>
      </c>
      <c r="U104" s="1084" t="str">
        <f t="shared" si="6"/>
        <v>#REF!</v>
      </c>
      <c r="V104" s="1102" t="str">
        <f t="shared" si="7"/>
        <v>#REF!</v>
      </c>
      <c r="W104" s="1102" t="str">
        <f t="shared" si="8"/>
        <v>#REF!</v>
      </c>
      <c r="X104" s="1103" t="str">
        <f t="shared" si="27"/>
        <v>#REF!</v>
      </c>
      <c r="Y104" s="1103">
        <f t="shared" si="10"/>
        <v>1</v>
      </c>
      <c r="Z104" s="1104" t="str">
        <f t="shared" si="11"/>
        <v>#REF!</v>
      </c>
      <c r="AA104" s="1115" t="str">
        <f t="shared" si="19"/>
        <v>#REF!</v>
      </c>
      <c r="AB104" s="1115" t="str">
        <f t="shared" si="20"/>
        <v>#REF!</v>
      </c>
      <c r="AC104" s="1116" t="str">
        <f t="shared" si="26"/>
        <v>#REF!</v>
      </c>
      <c r="AD104" s="1116" t="str">
        <f t="shared" si="15"/>
        <v>#REF!</v>
      </c>
      <c r="AE104" s="1116" t="str">
        <f t="shared" si="16"/>
        <v>#REF!</v>
      </c>
      <c r="AF104" s="1106"/>
      <c r="AG104" s="600"/>
      <c r="AH104" s="1090">
        <f t="shared" si="17"/>
        <v>22</v>
      </c>
      <c r="AI104" s="1117"/>
    </row>
    <row r="105" ht="15.0" customHeight="1">
      <c r="A105" s="1098">
        <v>103.0</v>
      </c>
      <c r="B105" s="1371">
        <v>466133.0</v>
      </c>
      <c r="C105" s="1376" t="s">
        <v>1568</v>
      </c>
      <c r="D105" s="1372" t="s">
        <v>1569</v>
      </c>
      <c r="E105" s="1372" t="s">
        <v>511</v>
      </c>
      <c r="F105" s="1376" t="s">
        <v>663</v>
      </c>
      <c r="G105" s="1376" t="s">
        <v>787</v>
      </c>
      <c r="H105" s="1273" t="str">
        <f t="shared" si="1"/>
        <v>PM05</v>
      </c>
      <c r="I105" s="1100" t="str">
        <f t="shared" si="24"/>
        <v>#REF!</v>
      </c>
      <c r="J105" s="413">
        <v>12.0</v>
      </c>
      <c r="K105" s="1112">
        <v>2024.0</v>
      </c>
      <c r="L105" s="1373">
        <v>45627.0</v>
      </c>
      <c r="M105" s="1374">
        <v>45657.0</v>
      </c>
      <c r="N105" s="1340">
        <v>6.6</v>
      </c>
      <c r="O105" s="1084">
        <f t="shared" si="3"/>
        <v>0.3</v>
      </c>
      <c r="P105" s="231" t="str">
        <f t="shared" si="18"/>
        <v>#REF!</v>
      </c>
      <c r="Q105" s="1114" t="str">
        <f t="shared" si="28"/>
        <v>#REF!</v>
      </c>
      <c r="R105" s="1114"/>
      <c r="S105" s="1371" t="s">
        <v>525</v>
      </c>
      <c r="T105" s="1396" t="s">
        <v>2284</v>
      </c>
      <c r="U105" s="1084" t="str">
        <f t="shared" si="6"/>
        <v>#REF!</v>
      </c>
      <c r="V105" s="1102" t="str">
        <f t="shared" si="7"/>
        <v>#REF!</v>
      </c>
      <c r="W105" s="1102" t="str">
        <f t="shared" si="8"/>
        <v>#REF!</v>
      </c>
      <c r="X105" s="1103" t="str">
        <f t="shared" si="27"/>
        <v>#REF!</v>
      </c>
      <c r="Y105" s="1103">
        <f t="shared" si="10"/>
        <v>1</v>
      </c>
      <c r="Z105" s="1104" t="str">
        <f t="shared" si="11"/>
        <v>#REF!</v>
      </c>
      <c r="AA105" s="1115" t="str">
        <f t="shared" si="19"/>
        <v>#REF!</v>
      </c>
      <c r="AB105" s="1115" t="str">
        <f t="shared" si="20"/>
        <v>#REF!</v>
      </c>
      <c r="AC105" s="1116" t="str">
        <f t="shared" si="26"/>
        <v>#REF!</v>
      </c>
      <c r="AD105" s="1116" t="str">
        <f t="shared" si="15"/>
        <v>#REF!</v>
      </c>
      <c r="AE105" s="1116" t="str">
        <f t="shared" si="16"/>
        <v>#REF!</v>
      </c>
      <c r="AF105" s="541"/>
      <c r="AG105" s="600"/>
      <c r="AH105" s="1090">
        <f t="shared" si="17"/>
        <v>22</v>
      </c>
      <c r="AI105" s="1117"/>
    </row>
    <row r="106" ht="15.0" customHeight="1">
      <c r="A106" s="1107">
        <v>104.0</v>
      </c>
      <c r="B106" s="1371">
        <v>470247.0</v>
      </c>
      <c r="C106" s="1376" t="s">
        <v>2286</v>
      </c>
      <c r="D106" s="1372" t="s">
        <v>2287</v>
      </c>
      <c r="E106" s="1376" t="s">
        <v>511</v>
      </c>
      <c r="F106" s="1376" t="s">
        <v>564</v>
      </c>
      <c r="G106" s="1376" t="s">
        <v>790</v>
      </c>
      <c r="H106" s="1273" t="str">
        <f t="shared" si="1"/>
        <v>BA03</v>
      </c>
      <c r="I106" s="1100" t="str">
        <f t="shared" si="24"/>
        <v>#REF!</v>
      </c>
      <c r="J106" s="413">
        <v>12.0</v>
      </c>
      <c r="K106" s="1120">
        <v>2024.0</v>
      </c>
      <c r="L106" s="1373">
        <v>45627.0</v>
      </c>
      <c r="M106" s="1374">
        <v>45649.0</v>
      </c>
      <c r="N106" s="1340">
        <v>16.0</v>
      </c>
      <c r="O106" s="1084">
        <f t="shared" si="3"/>
        <v>0.7272727273</v>
      </c>
      <c r="P106" s="231" t="str">
        <f t="shared" si="18"/>
        <v>#REF!</v>
      </c>
      <c r="Q106" s="1114" t="str">
        <f t="shared" si="28"/>
        <v>#REF!</v>
      </c>
      <c r="R106" s="1084"/>
      <c r="S106" s="1371" t="s">
        <v>525</v>
      </c>
      <c r="T106" s="1396" t="s">
        <v>2284</v>
      </c>
      <c r="U106" s="1084" t="str">
        <f t="shared" si="6"/>
        <v>#REF!</v>
      </c>
      <c r="V106" s="1102" t="str">
        <f t="shared" si="7"/>
        <v>#REF!</v>
      </c>
      <c r="W106" s="1102" t="str">
        <f t="shared" si="8"/>
        <v>#REF!</v>
      </c>
      <c r="X106" s="1103" t="str">
        <f t="shared" si="27"/>
        <v>#REF!</v>
      </c>
      <c r="Y106" s="1103">
        <f t="shared" si="10"/>
        <v>1</v>
      </c>
      <c r="Z106" s="1104" t="str">
        <f t="shared" si="11"/>
        <v>#REF!</v>
      </c>
      <c r="AA106" s="1115" t="str">
        <f t="shared" si="19"/>
        <v>#REF!</v>
      </c>
      <c r="AB106" s="1115" t="str">
        <f t="shared" si="20"/>
        <v>#REF!</v>
      </c>
      <c r="AC106" s="1116" t="str">
        <f t="shared" si="26"/>
        <v>#REF!</v>
      </c>
      <c r="AD106" s="1116" t="str">
        <f t="shared" si="15"/>
        <v>#REF!</v>
      </c>
      <c r="AE106" s="1116" t="str">
        <f t="shared" si="16"/>
        <v>#REF!</v>
      </c>
      <c r="AF106" s="270"/>
      <c r="AG106" s="1079"/>
      <c r="AH106" s="1090">
        <f t="shared" si="17"/>
        <v>22</v>
      </c>
      <c r="AI106" s="1090"/>
    </row>
    <row r="107" ht="15.0" customHeight="1">
      <c r="A107" s="1098">
        <v>105.0</v>
      </c>
      <c r="B107" s="1371">
        <v>470931.0</v>
      </c>
      <c r="C107" s="1376" t="s">
        <v>2288</v>
      </c>
      <c r="D107" s="1372" t="s">
        <v>2289</v>
      </c>
      <c r="E107" s="1372" t="s">
        <v>511</v>
      </c>
      <c r="F107" s="1376" t="s">
        <v>564</v>
      </c>
      <c r="G107" s="1376" t="s">
        <v>790</v>
      </c>
      <c r="H107" s="1273" t="str">
        <f t="shared" si="1"/>
        <v>BA03</v>
      </c>
      <c r="I107" s="1100" t="str">
        <f t="shared" si="24"/>
        <v>#REF!</v>
      </c>
      <c r="J107" s="413">
        <v>12.0</v>
      </c>
      <c r="K107" s="1120">
        <v>2024.0</v>
      </c>
      <c r="L107" s="1373">
        <v>45627.0</v>
      </c>
      <c r="M107" s="1374">
        <v>45657.0</v>
      </c>
      <c r="N107" s="1340">
        <v>22.0</v>
      </c>
      <c r="O107" s="1084">
        <f t="shared" si="3"/>
        <v>1</v>
      </c>
      <c r="P107" s="231" t="str">
        <f t="shared" si="18"/>
        <v>#REF!</v>
      </c>
      <c r="Q107" s="1114" t="str">
        <f t="shared" si="28"/>
        <v>#REF!</v>
      </c>
      <c r="R107" s="1113"/>
      <c r="S107" s="1371" t="s">
        <v>525</v>
      </c>
      <c r="T107" s="1396" t="s">
        <v>2284</v>
      </c>
      <c r="U107" s="1084" t="str">
        <f t="shared" si="6"/>
        <v>#REF!</v>
      </c>
      <c r="V107" s="1102" t="str">
        <f t="shared" si="7"/>
        <v>#REF!</v>
      </c>
      <c r="W107" s="1102" t="str">
        <f t="shared" si="8"/>
        <v>#REF!</v>
      </c>
      <c r="X107" s="1103" t="str">
        <f t="shared" si="27"/>
        <v>#REF!</v>
      </c>
      <c r="Y107" s="1103">
        <f t="shared" si="10"/>
        <v>1</v>
      </c>
      <c r="Z107" s="1104" t="str">
        <f t="shared" si="11"/>
        <v>#REF!</v>
      </c>
      <c r="AA107" s="1115" t="str">
        <f t="shared" si="19"/>
        <v>#REF!</v>
      </c>
      <c r="AB107" s="1115" t="str">
        <f t="shared" si="20"/>
        <v>#REF!</v>
      </c>
      <c r="AC107" s="1116" t="str">
        <f t="shared" si="26"/>
        <v>#REF!</v>
      </c>
      <c r="AD107" s="1116" t="str">
        <f t="shared" si="15"/>
        <v>#REF!</v>
      </c>
      <c r="AE107" s="1116" t="str">
        <f t="shared" si="16"/>
        <v>#REF!</v>
      </c>
      <c r="AF107" s="1106"/>
      <c r="AG107" s="600"/>
      <c r="AH107" s="1090">
        <f t="shared" si="17"/>
        <v>22</v>
      </c>
      <c r="AI107" s="1117"/>
    </row>
    <row r="108" ht="15.0" customHeight="1">
      <c r="A108" s="1107">
        <v>106.0</v>
      </c>
      <c r="B108" s="1371">
        <v>470925.0</v>
      </c>
      <c r="C108" s="1376" t="s">
        <v>2290</v>
      </c>
      <c r="D108" s="1372" t="s">
        <v>2291</v>
      </c>
      <c r="E108" s="1372" t="s">
        <v>511</v>
      </c>
      <c r="F108" s="1376" t="s">
        <v>512</v>
      </c>
      <c r="G108" s="1376" t="s">
        <v>665</v>
      </c>
      <c r="H108" s="1273" t="str">
        <f t="shared" si="1"/>
        <v>DEV02</v>
      </c>
      <c r="I108" s="1100" t="str">
        <f t="shared" si="24"/>
        <v>#REF!</v>
      </c>
      <c r="J108" s="413">
        <v>12.0</v>
      </c>
      <c r="K108" s="1120">
        <v>2024.0</v>
      </c>
      <c r="L108" s="1373">
        <v>45630.0</v>
      </c>
      <c r="M108" s="1374">
        <v>45657.0</v>
      </c>
      <c r="N108" s="1340">
        <v>20.0</v>
      </c>
      <c r="O108" s="1084">
        <f t="shared" si="3"/>
        <v>0.9090909091</v>
      </c>
      <c r="P108" s="231" t="str">
        <f t="shared" si="18"/>
        <v>#REF!</v>
      </c>
      <c r="Q108" s="1114" t="str">
        <f t="shared" si="28"/>
        <v>#REF!</v>
      </c>
      <c r="R108" s="1113"/>
      <c r="S108" s="1371" t="s">
        <v>525</v>
      </c>
      <c r="T108" s="1396" t="s">
        <v>2284</v>
      </c>
      <c r="U108" s="1084" t="str">
        <f t="shared" si="6"/>
        <v>#REF!</v>
      </c>
      <c r="V108" s="1102" t="str">
        <f t="shared" si="7"/>
        <v>#REF!</v>
      </c>
      <c r="W108" s="1102" t="str">
        <f t="shared" si="8"/>
        <v>#REF!</v>
      </c>
      <c r="X108" s="1103" t="str">
        <f t="shared" si="27"/>
        <v>#REF!</v>
      </c>
      <c r="Y108" s="1103">
        <f t="shared" si="10"/>
        <v>1</v>
      </c>
      <c r="Z108" s="1104" t="str">
        <f t="shared" si="11"/>
        <v>#REF!</v>
      </c>
      <c r="AA108" s="1115" t="str">
        <f t="shared" si="19"/>
        <v>#REF!</v>
      </c>
      <c r="AB108" s="1115" t="str">
        <f t="shared" si="20"/>
        <v>#REF!</v>
      </c>
      <c r="AC108" s="1116" t="str">
        <f t="shared" si="26"/>
        <v>#REF!</v>
      </c>
      <c r="AD108" s="1116" t="str">
        <f t="shared" si="15"/>
        <v>#REF!</v>
      </c>
      <c r="AE108" s="1116" t="str">
        <f t="shared" si="16"/>
        <v>#REF!</v>
      </c>
      <c r="AF108" s="1106"/>
      <c r="AG108" s="600"/>
      <c r="AH108" s="1090">
        <f t="shared" si="17"/>
        <v>22</v>
      </c>
      <c r="AI108" s="1117"/>
    </row>
    <row r="109" ht="15.0" customHeight="1">
      <c r="A109" s="1098">
        <v>107.0</v>
      </c>
      <c r="B109" s="1371">
        <v>112319.0</v>
      </c>
      <c r="C109" s="1376" t="s">
        <v>2364</v>
      </c>
      <c r="D109" s="1372" t="s">
        <v>2365</v>
      </c>
      <c r="E109" s="1372" t="s">
        <v>511</v>
      </c>
      <c r="F109" s="1376" t="s">
        <v>663</v>
      </c>
      <c r="G109" s="1376" t="s">
        <v>790</v>
      </c>
      <c r="H109" s="1273" t="str">
        <f t="shared" si="1"/>
        <v>PM03</v>
      </c>
      <c r="I109" s="1100" t="str">
        <f t="shared" si="24"/>
        <v>#REF!</v>
      </c>
      <c r="J109" s="413">
        <v>12.0</v>
      </c>
      <c r="K109" s="413">
        <v>2024.0</v>
      </c>
      <c r="L109" s="1373">
        <v>45635.0</v>
      </c>
      <c r="M109" s="1374">
        <v>45657.0</v>
      </c>
      <c r="N109" s="1340">
        <v>17.0</v>
      </c>
      <c r="O109" s="1084">
        <f t="shared" si="3"/>
        <v>0.7727272727</v>
      </c>
      <c r="P109" s="231" t="str">
        <f t="shared" si="18"/>
        <v>#REF!</v>
      </c>
      <c r="Q109" s="1114" t="str">
        <f t="shared" si="28"/>
        <v>#REF!</v>
      </c>
      <c r="R109" s="1101"/>
      <c r="S109" s="1371" t="s">
        <v>525</v>
      </c>
      <c r="T109" s="1396" t="s">
        <v>2284</v>
      </c>
      <c r="U109" s="1084" t="str">
        <f t="shared" si="6"/>
        <v>#REF!</v>
      </c>
      <c r="V109" s="1102" t="str">
        <f t="shared" si="7"/>
        <v>#REF!</v>
      </c>
      <c r="W109" s="1102" t="str">
        <f t="shared" si="8"/>
        <v>#REF!</v>
      </c>
      <c r="X109" s="1102" t="str">
        <f t="shared" si="27"/>
        <v>#REF!</v>
      </c>
      <c r="Y109" s="1103">
        <f t="shared" si="10"/>
        <v>0.7727272727</v>
      </c>
      <c r="Z109" s="1104" t="str">
        <f t="shared" si="11"/>
        <v>#REF!</v>
      </c>
      <c r="AA109" s="1085" t="str">
        <f t="shared" si="19"/>
        <v>#REF!</v>
      </c>
      <c r="AB109" s="1085" t="str">
        <f t="shared" si="20"/>
        <v>#REF!</v>
      </c>
      <c r="AC109" s="1105" t="str">
        <f t="shared" si="26"/>
        <v>#REF!</v>
      </c>
      <c r="AD109" s="1105" t="str">
        <f t="shared" si="15"/>
        <v>#REF!</v>
      </c>
      <c r="AE109" s="1105" t="str">
        <f t="shared" si="16"/>
        <v>#REF!</v>
      </c>
      <c r="AF109" s="1106"/>
      <c r="AG109" s="1079"/>
      <c r="AH109" s="1090">
        <f t="shared" si="17"/>
        <v>17</v>
      </c>
      <c r="AI109" s="1090"/>
    </row>
    <row r="110" ht="15.0" customHeight="1">
      <c r="A110" s="1107">
        <v>108.0</v>
      </c>
      <c r="B110" s="1367">
        <v>468647.0</v>
      </c>
      <c r="C110" s="1377" t="s">
        <v>2135</v>
      </c>
      <c r="D110" s="1368" t="s">
        <v>2136</v>
      </c>
      <c r="E110" s="1368" t="s">
        <v>511</v>
      </c>
      <c r="F110" s="1377" t="s">
        <v>546</v>
      </c>
      <c r="G110" s="1377" t="s">
        <v>790</v>
      </c>
      <c r="H110" s="1273" t="str">
        <f t="shared" si="1"/>
        <v>TESTER03</v>
      </c>
      <c r="I110" s="1100" t="str">
        <f t="shared" si="24"/>
        <v>#REF!</v>
      </c>
      <c r="J110" s="413">
        <v>12.0</v>
      </c>
      <c r="K110" s="1120">
        <v>2024.0</v>
      </c>
      <c r="L110" s="1369">
        <v>45627.0</v>
      </c>
      <c r="M110" s="1370">
        <v>45657.0</v>
      </c>
      <c r="N110" s="1339">
        <v>22.0</v>
      </c>
      <c r="O110" s="1084">
        <f t="shared" si="3"/>
        <v>1</v>
      </c>
      <c r="P110" s="231">
        <f t="shared" si="18"/>
        <v>1</v>
      </c>
      <c r="Q110" s="1341">
        <f t="shared" si="28"/>
        <v>1</v>
      </c>
      <c r="R110" s="1113"/>
      <c r="S110" s="1367" t="s">
        <v>517</v>
      </c>
      <c r="T110" s="1368" t="s">
        <v>2133</v>
      </c>
      <c r="U110" s="1084">
        <f t="shared" si="6"/>
        <v>1</v>
      </c>
      <c r="V110" s="1102">
        <f t="shared" si="7"/>
        <v>1</v>
      </c>
      <c r="W110" s="1102">
        <f t="shared" si="8"/>
        <v>1</v>
      </c>
      <c r="X110" s="1103">
        <f t="shared" si="27"/>
        <v>1</v>
      </c>
      <c r="Y110" s="1103">
        <f t="shared" si="10"/>
        <v>1</v>
      </c>
      <c r="Z110" s="1104" t="str">
        <f t="shared" si="11"/>
        <v>#REF!</v>
      </c>
      <c r="AA110" s="1115" t="str">
        <f t="shared" si="19"/>
        <v>#REF!</v>
      </c>
      <c r="AB110" s="1115" t="str">
        <f t="shared" si="20"/>
        <v>#REF!</v>
      </c>
      <c r="AC110" s="1116">
        <f t="shared" si="26"/>
        <v>0</v>
      </c>
      <c r="AD110" s="1116" t="str">
        <f t="shared" si="15"/>
        <v>#REF!</v>
      </c>
      <c r="AE110" s="1116" t="str">
        <f t="shared" si="16"/>
        <v>#REF!</v>
      </c>
      <c r="AF110" s="1106"/>
      <c r="AG110" s="600"/>
      <c r="AH110" s="1090">
        <f t="shared" si="17"/>
        <v>22</v>
      </c>
      <c r="AI110" s="1117"/>
    </row>
    <row r="111" ht="15.0" customHeight="1">
      <c r="A111" s="1098">
        <v>109.0</v>
      </c>
      <c r="B111" s="1371">
        <v>469693.0</v>
      </c>
      <c r="C111" s="1376" t="s">
        <v>2253</v>
      </c>
      <c r="D111" s="1372" t="s">
        <v>2254</v>
      </c>
      <c r="E111" s="1372" t="s">
        <v>511</v>
      </c>
      <c r="F111" s="1376" t="s">
        <v>546</v>
      </c>
      <c r="G111" s="1376" t="s">
        <v>790</v>
      </c>
      <c r="H111" s="1273" t="str">
        <f t="shared" si="1"/>
        <v>TESTER03</v>
      </c>
      <c r="I111" s="1100" t="str">
        <f t="shared" si="24"/>
        <v>#REF!</v>
      </c>
      <c r="J111" s="413">
        <v>12.0</v>
      </c>
      <c r="K111" s="413">
        <v>2024.0</v>
      </c>
      <c r="L111" s="1373">
        <v>45627.0</v>
      </c>
      <c r="M111" s="1374">
        <v>45657.0</v>
      </c>
      <c r="N111" s="1340">
        <v>22.0</v>
      </c>
      <c r="O111" s="1084">
        <f t="shared" si="3"/>
        <v>1</v>
      </c>
      <c r="P111" s="231">
        <f t="shared" si="18"/>
        <v>1</v>
      </c>
      <c r="Q111" s="1341">
        <f t="shared" si="28"/>
        <v>1</v>
      </c>
      <c r="R111" s="1101"/>
      <c r="S111" s="1371" t="s">
        <v>517</v>
      </c>
      <c r="T111" s="1372" t="s">
        <v>2133</v>
      </c>
      <c r="U111" s="1084">
        <f t="shared" si="6"/>
        <v>1</v>
      </c>
      <c r="V111" s="1102">
        <f t="shared" si="7"/>
        <v>1</v>
      </c>
      <c r="W111" s="1102">
        <f t="shared" si="8"/>
        <v>1</v>
      </c>
      <c r="X111" s="1102">
        <f t="shared" si="27"/>
        <v>1</v>
      </c>
      <c r="Y111" s="1103">
        <f t="shared" si="10"/>
        <v>1</v>
      </c>
      <c r="Z111" s="1104" t="str">
        <f t="shared" si="11"/>
        <v>#REF!</v>
      </c>
      <c r="AA111" s="1085" t="str">
        <f t="shared" si="19"/>
        <v>#REF!</v>
      </c>
      <c r="AB111" s="1085" t="str">
        <f t="shared" si="20"/>
        <v>#REF!</v>
      </c>
      <c r="AC111" s="1105">
        <f t="shared" si="26"/>
        <v>0</v>
      </c>
      <c r="AD111" s="1105" t="str">
        <f t="shared" si="15"/>
        <v>#REF!</v>
      </c>
      <c r="AE111" s="1105" t="str">
        <f t="shared" si="16"/>
        <v>#REF!</v>
      </c>
      <c r="AF111" s="1106"/>
      <c r="AG111" s="1079"/>
      <c r="AH111" s="1090">
        <f t="shared" si="17"/>
        <v>22</v>
      </c>
      <c r="AI111" s="1090"/>
    </row>
    <row r="112" ht="15.0" customHeight="1">
      <c r="A112" s="1107">
        <v>110.0</v>
      </c>
      <c r="B112" s="1367">
        <v>278440.0</v>
      </c>
      <c r="C112" s="1377" t="s">
        <v>1159</v>
      </c>
      <c r="D112" s="1368" t="s">
        <v>1403</v>
      </c>
      <c r="E112" s="1368" t="s">
        <v>511</v>
      </c>
      <c r="F112" s="1377" t="s">
        <v>512</v>
      </c>
      <c r="G112" s="1377" t="s">
        <v>790</v>
      </c>
      <c r="H112" s="1273" t="str">
        <f t="shared" si="1"/>
        <v>DEV03</v>
      </c>
      <c r="I112" s="1100" t="str">
        <f t="shared" si="24"/>
        <v>#REF!</v>
      </c>
      <c r="J112" s="413">
        <v>12.0</v>
      </c>
      <c r="K112" s="270">
        <v>2024.0</v>
      </c>
      <c r="L112" s="1369">
        <v>45627.0</v>
      </c>
      <c r="M112" s="1370">
        <v>45657.0</v>
      </c>
      <c r="N112" s="1339">
        <v>22.0</v>
      </c>
      <c r="O112" s="1084">
        <f t="shared" si="3"/>
        <v>1</v>
      </c>
      <c r="P112" s="231">
        <f t="shared" si="18"/>
        <v>1</v>
      </c>
      <c r="Q112" s="1341">
        <f t="shared" si="28"/>
        <v>1</v>
      </c>
      <c r="R112" s="1084"/>
      <c r="S112" s="1367" t="s">
        <v>517</v>
      </c>
      <c r="T112" s="1368" t="s">
        <v>2366</v>
      </c>
      <c r="U112" s="1084">
        <f t="shared" si="6"/>
        <v>1</v>
      </c>
      <c r="V112" s="1102">
        <f t="shared" si="7"/>
        <v>1</v>
      </c>
      <c r="W112" s="1102">
        <f t="shared" si="8"/>
        <v>1</v>
      </c>
      <c r="X112" s="1102">
        <f t="shared" si="27"/>
        <v>1</v>
      </c>
      <c r="Y112" s="1103">
        <f t="shared" si="10"/>
        <v>1</v>
      </c>
      <c r="Z112" s="1104" t="str">
        <f t="shared" si="11"/>
        <v>#REF!</v>
      </c>
      <c r="AA112" s="1085" t="str">
        <f t="shared" si="19"/>
        <v>#REF!</v>
      </c>
      <c r="AB112" s="1085" t="str">
        <f t="shared" si="20"/>
        <v>#REF!</v>
      </c>
      <c r="AC112" s="1105">
        <f t="shared" si="26"/>
        <v>0</v>
      </c>
      <c r="AD112" s="1105" t="str">
        <f t="shared" si="15"/>
        <v>#REF!</v>
      </c>
      <c r="AE112" s="1105" t="str">
        <f t="shared" si="16"/>
        <v>#REF!</v>
      </c>
      <c r="AF112" s="270"/>
      <c r="AG112" s="1079"/>
      <c r="AH112" s="1090">
        <f t="shared" si="17"/>
        <v>22</v>
      </c>
      <c r="AI112" s="1090"/>
    </row>
    <row r="113" ht="15.0" customHeight="1">
      <c r="A113" s="1098">
        <v>111.0</v>
      </c>
      <c r="B113" s="1371">
        <v>470925.0</v>
      </c>
      <c r="C113" s="1376" t="s">
        <v>2290</v>
      </c>
      <c r="D113" s="1372" t="s">
        <v>2291</v>
      </c>
      <c r="E113" s="1372" t="s">
        <v>511</v>
      </c>
      <c r="F113" s="1376" t="s">
        <v>512</v>
      </c>
      <c r="G113" s="1376" t="s">
        <v>665</v>
      </c>
      <c r="H113" s="1273" t="str">
        <f t="shared" si="1"/>
        <v>DEV02</v>
      </c>
      <c r="I113" s="1100" t="str">
        <f t="shared" si="24"/>
        <v>#REF!</v>
      </c>
      <c r="J113" s="413">
        <v>12.0</v>
      </c>
      <c r="K113" s="270">
        <v>2024.0</v>
      </c>
      <c r="L113" s="1373">
        <v>45627.0</v>
      </c>
      <c r="M113" s="1374">
        <v>45629.0</v>
      </c>
      <c r="N113" s="1340">
        <v>2.0</v>
      </c>
      <c r="O113" s="1084">
        <f t="shared" si="3"/>
        <v>0.09090909091</v>
      </c>
      <c r="P113" s="231">
        <f t="shared" si="18"/>
        <v>0.091</v>
      </c>
      <c r="Q113" s="1341">
        <f t="shared" si="28"/>
        <v>0.091</v>
      </c>
      <c r="R113" s="1084"/>
      <c r="S113" s="1371" t="s">
        <v>517</v>
      </c>
      <c r="T113" s="1372" t="s">
        <v>2366</v>
      </c>
      <c r="U113" s="1084">
        <f t="shared" si="6"/>
        <v>0.091</v>
      </c>
      <c r="V113" s="1102" t="str">
        <f t="shared" si="7"/>
        <v>#REF!</v>
      </c>
      <c r="W113" s="1102" t="str">
        <f t="shared" si="8"/>
        <v>#REF!</v>
      </c>
      <c r="X113" s="1102" t="str">
        <f t="shared" si="27"/>
        <v>#REF!</v>
      </c>
      <c r="Y113" s="1103">
        <f t="shared" si="10"/>
        <v>1</v>
      </c>
      <c r="Z113" s="1104" t="str">
        <f t="shared" si="11"/>
        <v>#REF!</v>
      </c>
      <c r="AA113" s="1085" t="str">
        <f t="shared" si="19"/>
        <v>#REF!</v>
      </c>
      <c r="AB113" s="1085" t="str">
        <f t="shared" si="20"/>
        <v>#REF!</v>
      </c>
      <c r="AC113" s="1105" t="str">
        <f t="shared" si="26"/>
        <v>#REF!</v>
      </c>
      <c r="AD113" s="1105" t="str">
        <f t="shared" si="15"/>
        <v>#REF!</v>
      </c>
      <c r="AE113" s="1105" t="str">
        <f t="shared" si="16"/>
        <v>#REF!</v>
      </c>
      <c r="AF113" s="270"/>
      <c r="AG113" s="1079"/>
      <c r="AH113" s="1090">
        <f t="shared" si="17"/>
        <v>22</v>
      </c>
      <c r="AI113" s="1090"/>
    </row>
    <row r="114" ht="15.0" customHeight="1">
      <c r="A114" s="1107">
        <v>112.0</v>
      </c>
      <c r="B114" s="1367">
        <v>276388.0</v>
      </c>
      <c r="C114" s="1377" t="s">
        <v>1033</v>
      </c>
      <c r="D114" s="1368" t="s">
        <v>1456</v>
      </c>
      <c r="E114" s="1368" t="s">
        <v>511</v>
      </c>
      <c r="F114" s="1377" t="s">
        <v>546</v>
      </c>
      <c r="G114" s="1377" t="s">
        <v>665</v>
      </c>
      <c r="H114" s="1273" t="str">
        <f t="shared" si="1"/>
        <v>TESTER02</v>
      </c>
      <c r="I114" s="1100" t="str">
        <f t="shared" si="24"/>
        <v>#REF!</v>
      </c>
      <c r="J114" s="413">
        <v>12.0</v>
      </c>
      <c r="K114" s="575">
        <v>2024.0</v>
      </c>
      <c r="L114" s="1369">
        <v>45627.0</v>
      </c>
      <c r="M114" s="1370">
        <v>45657.0</v>
      </c>
      <c r="N114" s="1339">
        <v>22.0</v>
      </c>
      <c r="O114" s="1084">
        <f t="shared" si="3"/>
        <v>1</v>
      </c>
      <c r="P114" s="231">
        <f t="shared" si="18"/>
        <v>1</v>
      </c>
      <c r="Q114" s="1341">
        <f t="shared" si="28"/>
        <v>1</v>
      </c>
      <c r="R114" s="1122"/>
      <c r="S114" s="1367" t="s">
        <v>517</v>
      </c>
      <c r="T114" s="1368" t="s">
        <v>1458</v>
      </c>
      <c r="U114" s="1084">
        <f t="shared" si="6"/>
        <v>1</v>
      </c>
      <c r="V114" s="1102">
        <f t="shared" si="7"/>
        <v>1</v>
      </c>
      <c r="W114" s="1102">
        <f t="shared" si="8"/>
        <v>1</v>
      </c>
      <c r="X114" s="1103">
        <f t="shared" si="27"/>
        <v>1</v>
      </c>
      <c r="Y114" s="1103">
        <f t="shared" si="10"/>
        <v>1</v>
      </c>
      <c r="Z114" s="1104" t="str">
        <f t="shared" si="11"/>
        <v>#REF!</v>
      </c>
      <c r="AA114" s="1115" t="str">
        <f t="shared" si="19"/>
        <v>#REF!</v>
      </c>
      <c r="AB114" s="1115" t="str">
        <f t="shared" si="20"/>
        <v>#REF!</v>
      </c>
      <c r="AC114" s="1116">
        <f t="shared" si="26"/>
        <v>0</v>
      </c>
      <c r="AD114" s="1116" t="str">
        <f t="shared" si="15"/>
        <v>#REF!</v>
      </c>
      <c r="AE114" s="1116" t="str">
        <f t="shared" si="16"/>
        <v>#REF!</v>
      </c>
      <c r="AF114" s="575"/>
      <c r="AG114" s="600"/>
      <c r="AH114" s="1090">
        <f t="shared" si="17"/>
        <v>22</v>
      </c>
      <c r="AI114" s="1117"/>
    </row>
    <row r="115" ht="15.0" customHeight="1">
      <c r="A115" s="1098">
        <v>113.0</v>
      </c>
      <c r="B115" s="1371">
        <v>472459.0</v>
      </c>
      <c r="C115" s="1376" t="s">
        <v>2368</v>
      </c>
      <c r="D115" s="1372" t="s">
        <v>2369</v>
      </c>
      <c r="E115" s="1372" t="s">
        <v>511</v>
      </c>
      <c r="F115" s="1376" t="s">
        <v>546</v>
      </c>
      <c r="G115" s="1376" t="s">
        <v>665</v>
      </c>
      <c r="H115" s="1273" t="str">
        <f t="shared" si="1"/>
        <v>TESTER02</v>
      </c>
      <c r="I115" s="1100" t="str">
        <f t="shared" si="24"/>
        <v>#REF!</v>
      </c>
      <c r="J115" s="413">
        <v>12.0</v>
      </c>
      <c r="K115" s="575">
        <v>2024.0</v>
      </c>
      <c r="L115" s="1373">
        <v>45629.0</v>
      </c>
      <c r="M115" s="1374">
        <v>45657.0</v>
      </c>
      <c r="N115" s="1340">
        <v>21.0</v>
      </c>
      <c r="O115" s="1084">
        <f t="shared" si="3"/>
        <v>0.9545454545</v>
      </c>
      <c r="P115" s="231">
        <f t="shared" si="18"/>
        <v>0.955</v>
      </c>
      <c r="Q115" s="1341">
        <f t="shared" si="28"/>
        <v>0.955</v>
      </c>
      <c r="R115" s="1122"/>
      <c r="S115" s="1371" t="s">
        <v>517</v>
      </c>
      <c r="T115" s="1372" t="s">
        <v>1458</v>
      </c>
      <c r="U115" s="1084">
        <f t="shared" si="6"/>
        <v>0.955</v>
      </c>
      <c r="V115" s="1102">
        <f t="shared" si="7"/>
        <v>0.955</v>
      </c>
      <c r="W115" s="1102">
        <f t="shared" si="8"/>
        <v>0.955</v>
      </c>
      <c r="X115" s="1103">
        <f t="shared" si="27"/>
        <v>1</v>
      </c>
      <c r="Y115" s="1103">
        <f t="shared" si="10"/>
        <v>0.9545454545</v>
      </c>
      <c r="Z115" s="1104" t="str">
        <f t="shared" si="11"/>
        <v>#REF!</v>
      </c>
      <c r="AA115" s="1115" t="str">
        <f t="shared" si="19"/>
        <v>#REF!</v>
      </c>
      <c r="AB115" s="1115" t="str">
        <f t="shared" si="20"/>
        <v>#REF!</v>
      </c>
      <c r="AC115" s="1116">
        <f t="shared" si="26"/>
        <v>0</v>
      </c>
      <c r="AD115" s="1116" t="str">
        <f t="shared" si="15"/>
        <v>#REF!</v>
      </c>
      <c r="AE115" s="1116" t="str">
        <f t="shared" si="16"/>
        <v>#REF!</v>
      </c>
      <c r="AF115" s="575"/>
      <c r="AG115" s="600"/>
      <c r="AH115" s="1090">
        <f t="shared" si="17"/>
        <v>21</v>
      </c>
      <c r="AI115" s="1117"/>
    </row>
    <row r="116" ht="15.0" customHeight="1">
      <c r="A116" s="1107">
        <v>114.0</v>
      </c>
      <c r="B116" s="1367">
        <v>465333.0</v>
      </c>
      <c r="C116" s="1377" t="s">
        <v>1261</v>
      </c>
      <c r="D116" s="1368" t="s">
        <v>1262</v>
      </c>
      <c r="E116" s="1368" t="s">
        <v>511</v>
      </c>
      <c r="F116" s="1377" t="s">
        <v>512</v>
      </c>
      <c r="G116" s="1377" t="s">
        <v>790</v>
      </c>
      <c r="H116" s="1273" t="str">
        <f t="shared" si="1"/>
        <v>DEV03</v>
      </c>
      <c r="I116" s="1100" t="str">
        <f t="shared" si="24"/>
        <v>#REF!</v>
      </c>
      <c r="J116" s="413">
        <v>12.0</v>
      </c>
      <c r="K116" s="270">
        <v>2024.0</v>
      </c>
      <c r="L116" s="1369">
        <v>45627.0</v>
      </c>
      <c r="M116" s="1370">
        <v>45657.0</v>
      </c>
      <c r="N116" s="1339">
        <v>22.0</v>
      </c>
      <c r="O116" s="1084">
        <f t="shared" si="3"/>
        <v>1</v>
      </c>
      <c r="P116" s="231">
        <f t="shared" si="18"/>
        <v>1</v>
      </c>
      <c r="Q116" s="1341">
        <f t="shared" si="28"/>
        <v>1</v>
      </c>
      <c r="R116" s="1084"/>
      <c r="S116" s="1367" t="s">
        <v>517</v>
      </c>
      <c r="T116" s="1368" t="s">
        <v>2258</v>
      </c>
      <c r="U116" s="1084">
        <f t="shared" si="6"/>
        <v>1</v>
      </c>
      <c r="V116" s="1102">
        <f t="shared" si="7"/>
        <v>1</v>
      </c>
      <c r="W116" s="1102">
        <f t="shared" si="8"/>
        <v>1</v>
      </c>
      <c r="X116" s="1102">
        <f t="shared" si="27"/>
        <v>1</v>
      </c>
      <c r="Y116" s="1103">
        <f t="shared" si="10"/>
        <v>1</v>
      </c>
      <c r="Z116" s="1104" t="str">
        <f t="shared" si="11"/>
        <v>#REF!</v>
      </c>
      <c r="AA116" s="1085" t="str">
        <f t="shared" si="19"/>
        <v>#REF!</v>
      </c>
      <c r="AB116" s="1085" t="str">
        <f t="shared" si="20"/>
        <v>#REF!</v>
      </c>
      <c r="AC116" s="1105">
        <f t="shared" si="26"/>
        <v>0</v>
      </c>
      <c r="AD116" s="1105" t="str">
        <f t="shared" si="15"/>
        <v>#REF!</v>
      </c>
      <c r="AE116" s="1105" t="str">
        <f t="shared" si="16"/>
        <v>#REF!</v>
      </c>
      <c r="AF116" s="270"/>
      <c r="AG116" s="1079"/>
      <c r="AH116" s="1090">
        <f t="shared" si="17"/>
        <v>22</v>
      </c>
      <c r="AI116" s="1090"/>
    </row>
    <row r="117" ht="15.0" customHeight="1">
      <c r="A117" s="1098">
        <v>115.0</v>
      </c>
      <c r="B117" s="1371">
        <v>470251.0</v>
      </c>
      <c r="C117" s="1376" t="s">
        <v>2271</v>
      </c>
      <c r="D117" s="1372" t="s">
        <v>2272</v>
      </c>
      <c r="E117" s="1372" t="s">
        <v>511</v>
      </c>
      <c r="F117" s="1376" t="s">
        <v>512</v>
      </c>
      <c r="G117" s="1376" t="s">
        <v>790</v>
      </c>
      <c r="H117" s="1273" t="str">
        <f t="shared" si="1"/>
        <v>DEV03</v>
      </c>
      <c r="I117" s="1100" t="str">
        <f t="shared" si="24"/>
        <v>#REF!</v>
      </c>
      <c r="J117" s="413">
        <v>12.0</v>
      </c>
      <c r="K117" s="270">
        <v>2024.0</v>
      </c>
      <c r="L117" s="1373">
        <v>45627.0</v>
      </c>
      <c r="M117" s="1374">
        <v>45657.0</v>
      </c>
      <c r="N117" s="1340">
        <v>22.0</v>
      </c>
      <c r="O117" s="1084">
        <f t="shared" si="3"/>
        <v>1</v>
      </c>
      <c r="P117" s="231">
        <f t="shared" si="18"/>
        <v>1</v>
      </c>
      <c r="Q117" s="1341">
        <f t="shared" si="28"/>
        <v>1</v>
      </c>
      <c r="R117" s="1084"/>
      <c r="S117" s="1371" t="s">
        <v>517</v>
      </c>
      <c r="T117" s="1372" t="s">
        <v>2258</v>
      </c>
      <c r="U117" s="1084">
        <f t="shared" si="6"/>
        <v>1</v>
      </c>
      <c r="V117" s="1102">
        <f t="shared" si="7"/>
        <v>1</v>
      </c>
      <c r="W117" s="1102">
        <f t="shared" si="8"/>
        <v>1</v>
      </c>
      <c r="X117" s="1102">
        <f t="shared" si="27"/>
        <v>1</v>
      </c>
      <c r="Y117" s="1103">
        <f t="shared" si="10"/>
        <v>1</v>
      </c>
      <c r="Z117" s="1104" t="str">
        <f t="shared" si="11"/>
        <v>#REF!</v>
      </c>
      <c r="AA117" s="1085" t="str">
        <f t="shared" si="19"/>
        <v>#REF!</v>
      </c>
      <c r="AB117" s="1085" t="str">
        <f t="shared" si="20"/>
        <v>#REF!</v>
      </c>
      <c r="AC117" s="1105">
        <f t="shared" si="26"/>
        <v>0</v>
      </c>
      <c r="AD117" s="1105" t="str">
        <f t="shared" si="15"/>
        <v>#REF!</v>
      </c>
      <c r="AE117" s="1105" t="str">
        <f t="shared" si="16"/>
        <v>#REF!</v>
      </c>
      <c r="AF117" s="270"/>
      <c r="AG117" s="1079"/>
      <c r="AH117" s="1090">
        <f t="shared" si="17"/>
        <v>22</v>
      </c>
      <c r="AI117" s="1090"/>
    </row>
    <row r="118" ht="15.0" customHeight="1">
      <c r="A118" s="1107">
        <v>116.0</v>
      </c>
      <c r="B118" s="1371">
        <v>471897.0</v>
      </c>
      <c r="C118" s="1376" t="s">
        <v>2350</v>
      </c>
      <c r="D118" s="1372" t="s">
        <v>2351</v>
      </c>
      <c r="E118" s="1372" t="s">
        <v>511</v>
      </c>
      <c r="F118" s="1376" t="s">
        <v>546</v>
      </c>
      <c r="G118" s="1376" t="s">
        <v>665</v>
      </c>
      <c r="H118" s="1273" t="str">
        <f t="shared" si="1"/>
        <v>TESTER02</v>
      </c>
      <c r="I118" s="1100" t="str">
        <f t="shared" si="24"/>
        <v>#REF!</v>
      </c>
      <c r="J118" s="413">
        <v>12.0</v>
      </c>
      <c r="K118" s="270">
        <v>2024.0</v>
      </c>
      <c r="L118" s="1373">
        <v>45627.0</v>
      </c>
      <c r="M118" s="1374">
        <v>45657.0</v>
      </c>
      <c r="N118" s="1340">
        <v>22.0</v>
      </c>
      <c r="O118" s="1084">
        <f t="shared" si="3"/>
        <v>1</v>
      </c>
      <c r="P118" s="231">
        <f t="shared" si="18"/>
        <v>1</v>
      </c>
      <c r="Q118" s="1341">
        <f t="shared" si="28"/>
        <v>1</v>
      </c>
      <c r="R118" s="1084"/>
      <c r="S118" s="1371" t="s">
        <v>517</v>
      </c>
      <c r="T118" s="1372" t="s">
        <v>2258</v>
      </c>
      <c r="U118" s="1084">
        <f t="shared" si="6"/>
        <v>1</v>
      </c>
      <c r="V118" s="1102">
        <f t="shared" si="7"/>
        <v>1</v>
      </c>
      <c r="W118" s="1102">
        <f t="shared" si="8"/>
        <v>1</v>
      </c>
      <c r="X118" s="1102">
        <f t="shared" si="27"/>
        <v>1</v>
      </c>
      <c r="Y118" s="1103">
        <f t="shared" si="10"/>
        <v>1</v>
      </c>
      <c r="Z118" s="1104" t="str">
        <f t="shared" si="11"/>
        <v>#REF!</v>
      </c>
      <c r="AA118" s="1085" t="str">
        <f t="shared" si="19"/>
        <v>#REF!</v>
      </c>
      <c r="AB118" s="1085" t="str">
        <f t="shared" si="20"/>
        <v>#REF!</v>
      </c>
      <c r="AC118" s="1105">
        <f t="shared" si="26"/>
        <v>0</v>
      </c>
      <c r="AD118" s="1105" t="str">
        <f t="shared" si="15"/>
        <v>#REF!</v>
      </c>
      <c r="AE118" s="1105" t="str">
        <f t="shared" si="16"/>
        <v>#REF!</v>
      </c>
      <c r="AF118" s="270"/>
      <c r="AG118" s="1079"/>
      <c r="AH118" s="1090">
        <f t="shared" si="17"/>
        <v>22</v>
      </c>
      <c r="AI118" s="1090"/>
    </row>
    <row r="119" ht="15.0" customHeight="1">
      <c r="A119" s="1098">
        <v>117.0</v>
      </c>
      <c r="B119" s="1367">
        <v>276374.0</v>
      </c>
      <c r="C119" s="1377" t="s">
        <v>1399</v>
      </c>
      <c r="D119" s="1368" t="s">
        <v>1400</v>
      </c>
      <c r="E119" s="1368" t="s">
        <v>511</v>
      </c>
      <c r="F119" s="1377" t="s">
        <v>546</v>
      </c>
      <c r="G119" s="1368" t="s">
        <v>790</v>
      </c>
      <c r="H119" s="1273" t="str">
        <f t="shared" si="1"/>
        <v>TESTER03</v>
      </c>
      <c r="I119" s="1100" t="str">
        <f t="shared" si="24"/>
        <v>#REF!</v>
      </c>
      <c r="J119" s="413">
        <v>12.0</v>
      </c>
      <c r="K119" s="270">
        <v>2024.0</v>
      </c>
      <c r="L119" s="1369">
        <v>45627.0</v>
      </c>
      <c r="M119" s="1370">
        <v>45657.0</v>
      </c>
      <c r="N119" s="1339">
        <v>22.0</v>
      </c>
      <c r="O119" s="1084">
        <f t="shared" si="3"/>
        <v>1</v>
      </c>
      <c r="P119" s="231" t="str">
        <f t="shared" si="18"/>
        <v>#REF!</v>
      </c>
      <c r="Q119" s="1341" t="str">
        <f t="shared" si="28"/>
        <v>#REF!</v>
      </c>
      <c r="R119" s="1084"/>
      <c r="S119" s="1367" t="s">
        <v>525</v>
      </c>
      <c r="T119" s="1368" t="s">
        <v>2138</v>
      </c>
      <c r="U119" s="1084" t="str">
        <f t="shared" si="6"/>
        <v>#REF!</v>
      </c>
      <c r="V119" s="1102" t="str">
        <f t="shared" si="7"/>
        <v>#REF!</v>
      </c>
      <c r="W119" s="1102" t="str">
        <f t="shared" si="8"/>
        <v>#REF!</v>
      </c>
      <c r="X119" s="1102" t="str">
        <f t="shared" si="27"/>
        <v>#REF!</v>
      </c>
      <c r="Y119" s="1103">
        <f t="shared" si="10"/>
        <v>1</v>
      </c>
      <c r="Z119" s="1104" t="str">
        <f t="shared" si="11"/>
        <v>#REF!</v>
      </c>
      <c r="AA119" s="1085" t="str">
        <f t="shared" si="19"/>
        <v>#REF!</v>
      </c>
      <c r="AB119" s="1085" t="str">
        <f t="shared" si="20"/>
        <v>#REF!</v>
      </c>
      <c r="AC119" s="1105" t="str">
        <f t="shared" si="26"/>
        <v>#REF!</v>
      </c>
      <c r="AD119" s="1105" t="str">
        <f t="shared" si="15"/>
        <v>#REF!</v>
      </c>
      <c r="AE119" s="1105" t="str">
        <f t="shared" si="16"/>
        <v>#REF!</v>
      </c>
      <c r="AF119" s="270"/>
      <c r="AG119" s="1079"/>
      <c r="AH119" s="1090">
        <f t="shared" si="17"/>
        <v>22</v>
      </c>
      <c r="AI119" s="1090"/>
    </row>
    <row r="120" ht="15.0" customHeight="1">
      <c r="A120" s="1107">
        <v>118.0</v>
      </c>
      <c r="B120" s="1371">
        <v>289435.0</v>
      </c>
      <c r="C120" s="1372" t="s">
        <v>1138</v>
      </c>
      <c r="D120" s="1376" t="s">
        <v>1404</v>
      </c>
      <c r="E120" s="1376" t="s">
        <v>511</v>
      </c>
      <c r="F120" s="1376" t="s">
        <v>512</v>
      </c>
      <c r="G120" s="1376" t="s">
        <v>771</v>
      </c>
      <c r="H120" s="1273" t="str">
        <f t="shared" si="1"/>
        <v>DEV04</v>
      </c>
      <c r="I120" s="1100" t="str">
        <f t="shared" si="24"/>
        <v>#REF!</v>
      </c>
      <c r="J120" s="413">
        <v>12.0</v>
      </c>
      <c r="K120" s="575">
        <v>2024.0</v>
      </c>
      <c r="L120" s="1373">
        <v>45627.0</v>
      </c>
      <c r="M120" s="1374">
        <v>45641.0</v>
      </c>
      <c r="N120" s="1340">
        <v>10.0</v>
      </c>
      <c r="O120" s="1084">
        <f t="shared" si="3"/>
        <v>0.4545454545</v>
      </c>
      <c r="P120" s="231" t="str">
        <f t="shared" si="18"/>
        <v>#REF!</v>
      </c>
      <c r="Q120" s="1341" t="str">
        <f t="shared" si="28"/>
        <v>#REF!</v>
      </c>
      <c r="R120" s="1122"/>
      <c r="S120" s="1371" t="s">
        <v>525</v>
      </c>
      <c r="T120" s="1372" t="s">
        <v>2138</v>
      </c>
      <c r="U120" s="1084" t="str">
        <f t="shared" si="6"/>
        <v>#REF!</v>
      </c>
      <c r="V120" s="1102" t="str">
        <f t="shared" si="7"/>
        <v>#REF!</v>
      </c>
      <c r="W120" s="1102" t="str">
        <f t="shared" si="8"/>
        <v>#REF!</v>
      </c>
      <c r="X120" s="1102" t="str">
        <f t="shared" si="27"/>
        <v>#REF!</v>
      </c>
      <c r="Y120" s="1103">
        <f t="shared" si="10"/>
        <v>1</v>
      </c>
      <c r="Z120" s="1104" t="str">
        <f t="shared" si="11"/>
        <v>#REF!</v>
      </c>
      <c r="AA120" s="1085" t="str">
        <f t="shared" si="19"/>
        <v>#REF!</v>
      </c>
      <c r="AB120" s="1085" t="str">
        <f t="shared" si="20"/>
        <v>#REF!</v>
      </c>
      <c r="AC120" s="1105" t="str">
        <f t="shared" si="26"/>
        <v>#REF!</v>
      </c>
      <c r="AD120" s="1105" t="str">
        <f t="shared" si="15"/>
        <v>#REF!</v>
      </c>
      <c r="AE120" s="1105" t="str">
        <f t="shared" si="16"/>
        <v>#REF!</v>
      </c>
      <c r="AF120" s="575"/>
      <c r="AG120" s="600"/>
      <c r="AH120" s="1090">
        <f t="shared" si="17"/>
        <v>22</v>
      </c>
      <c r="AI120" s="1117"/>
    </row>
    <row r="121" ht="15.0" customHeight="1">
      <c r="A121" s="1098">
        <v>119.0</v>
      </c>
      <c r="B121" s="1371">
        <v>434041.0</v>
      </c>
      <c r="C121" s="1376" t="s">
        <v>957</v>
      </c>
      <c r="D121" s="1372" t="s">
        <v>1328</v>
      </c>
      <c r="E121" s="1372" t="s">
        <v>511</v>
      </c>
      <c r="F121" s="1376" t="s">
        <v>512</v>
      </c>
      <c r="G121" s="1376" t="s">
        <v>795</v>
      </c>
      <c r="H121" s="1273" t="str">
        <f t="shared" si="1"/>
        <v>DEV01</v>
      </c>
      <c r="I121" s="1100" t="str">
        <f t="shared" si="24"/>
        <v>#REF!</v>
      </c>
      <c r="J121" s="413">
        <v>12.0</v>
      </c>
      <c r="K121" s="575">
        <v>2024.0</v>
      </c>
      <c r="L121" s="1373">
        <v>45627.0</v>
      </c>
      <c r="M121" s="1374">
        <v>45657.0</v>
      </c>
      <c r="N121" s="1340">
        <v>22.0</v>
      </c>
      <c r="O121" s="1084">
        <f t="shared" si="3"/>
        <v>1</v>
      </c>
      <c r="P121" s="231" t="str">
        <f t="shared" si="18"/>
        <v>#REF!</v>
      </c>
      <c r="Q121" s="1341" t="str">
        <f t="shared" si="28"/>
        <v>#REF!</v>
      </c>
      <c r="R121" s="1122"/>
      <c r="S121" s="1371" t="s">
        <v>525</v>
      </c>
      <c r="T121" s="1372" t="s">
        <v>2138</v>
      </c>
      <c r="U121" s="1084" t="str">
        <f t="shared" si="6"/>
        <v>#REF!</v>
      </c>
      <c r="V121" s="1102" t="str">
        <f t="shared" si="7"/>
        <v>#REF!</v>
      </c>
      <c r="W121" s="1102" t="str">
        <f t="shared" si="8"/>
        <v>#REF!</v>
      </c>
      <c r="X121" s="1103" t="str">
        <f t="shared" si="27"/>
        <v>#REF!</v>
      </c>
      <c r="Y121" s="1103">
        <f t="shared" si="10"/>
        <v>1</v>
      </c>
      <c r="Z121" s="1104" t="str">
        <f t="shared" si="11"/>
        <v>#REF!</v>
      </c>
      <c r="AA121" s="1115" t="str">
        <f t="shared" si="19"/>
        <v>#REF!</v>
      </c>
      <c r="AB121" s="1115" t="str">
        <f t="shared" si="20"/>
        <v>#REF!</v>
      </c>
      <c r="AC121" s="1116" t="str">
        <f t="shared" si="26"/>
        <v>#REF!</v>
      </c>
      <c r="AD121" s="1116" t="str">
        <f t="shared" si="15"/>
        <v>#REF!</v>
      </c>
      <c r="AE121" s="1116" t="str">
        <f t="shared" si="16"/>
        <v>#REF!</v>
      </c>
      <c r="AF121" s="575"/>
      <c r="AG121" s="600"/>
      <c r="AH121" s="1090">
        <f t="shared" si="17"/>
        <v>22</v>
      </c>
      <c r="AI121" s="1117"/>
    </row>
    <row r="122" ht="15.0" customHeight="1">
      <c r="A122" s="1107">
        <v>120.0</v>
      </c>
      <c r="B122" s="1371">
        <v>439827.0</v>
      </c>
      <c r="C122" s="1376" t="s">
        <v>1406</v>
      </c>
      <c r="D122" s="1372" t="s">
        <v>1407</v>
      </c>
      <c r="E122" s="1372" t="s">
        <v>511</v>
      </c>
      <c r="F122" s="1376" t="s">
        <v>512</v>
      </c>
      <c r="G122" s="1376" t="s">
        <v>771</v>
      </c>
      <c r="H122" s="1273" t="str">
        <f t="shared" si="1"/>
        <v>DEV04</v>
      </c>
      <c r="I122" s="1100" t="str">
        <f t="shared" si="24"/>
        <v>#REF!</v>
      </c>
      <c r="J122" s="413">
        <v>12.0</v>
      </c>
      <c r="K122" s="270">
        <v>2024.0</v>
      </c>
      <c r="L122" s="1373">
        <v>45627.0</v>
      </c>
      <c r="M122" s="1374">
        <v>45641.0</v>
      </c>
      <c r="N122" s="1340">
        <v>10.0</v>
      </c>
      <c r="O122" s="1084">
        <f t="shared" si="3"/>
        <v>0.4545454545</v>
      </c>
      <c r="P122" s="231" t="str">
        <f t="shared" si="18"/>
        <v>#REF!</v>
      </c>
      <c r="Q122" s="1341" t="str">
        <f t="shared" si="28"/>
        <v>#REF!</v>
      </c>
      <c r="R122" s="1084"/>
      <c r="S122" s="1371" t="s">
        <v>525</v>
      </c>
      <c r="T122" s="1372" t="s">
        <v>2138</v>
      </c>
      <c r="U122" s="1084" t="str">
        <f t="shared" si="6"/>
        <v>#REF!</v>
      </c>
      <c r="V122" s="1102" t="str">
        <f t="shared" si="7"/>
        <v>#REF!</v>
      </c>
      <c r="W122" s="1102" t="str">
        <f t="shared" si="8"/>
        <v>#REF!</v>
      </c>
      <c r="X122" s="1102" t="str">
        <f t="shared" si="27"/>
        <v>#REF!</v>
      </c>
      <c r="Y122" s="1103">
        <f t="shared" si="10"/>
        <v>1</v>
      </c>
      <c r="Z122" s="1104" t="str">
        <f t="shared" si="11"/>
        <v>#REF!</v>
      </c>
      <c r="AA122" s="1085" t="str">
        <f t="shared" si="19"/>
        <v>#REF!</v>
      </c>
      <c r="AB122" s="1085" t="str">
        <f t="shared" si="20"/>
        <v>#REF!</v>
      </c>
      <c r="AC122" s="1105" t="str">
        <f t="shared" si="26"/>
        <v>#REF!</v>
      </c>
      <c r="AD122" s="1105" t="str">
        <f t="shared" si="15"/>
        <v>#REF!</v>
      </c>
      <c r="AE122" s="1105" t="str">
        <f t="shared" si="16"/>
        <v>#REF!</v>
      </c>
      <c r="AF122" s="270"/>
      <c r="AG122" s="1079"/>
      <c r="AH122" s="1090">
        <f t="shared" si="17"/>
        <v>22</v>
      </c>
      <c r="AI122" s="1090"/>
    </row>
    <row r="123" ht="15.0" customHeight="1">
      <c r="A123" s="1098">
        <v>121.0</v>
      </c>
      <c r="B123" s="1371">
        <v>439829.0</v>
      </c>
      <c r="C123" s="1376" t="s">
        <v>1157</v>
      </c>
      <c r="D123" s="1372" t="s">
        <v>1409</v>
      </c>
      <c r="E123" s="1372" t="s">
        <v>511</v>
      </c>
      <c r="F123" s="1376" t="s">
        <v>546</v>
      </c>
      <c r="G123" s="1376" t="s">
        <v>790</v>
      </c>
      <c r="H123" s="1273" t="str">
        <f t="shared" si="1"/>
        <v>TESTER03</v>
      </c>
      <c r="I123" s="1100" t="str">
        <f t="shared" si="24"/>
        <v>#REF!</v>
      </c>
      <c r="J123" s="413">
        <v>12.0</v>
      </c>
      <c r="K123" s="270">
        <v>2024.0</v>
      </c>
      <c r="L123" s="1373">
        <v>45627.0</v>
      </c>
      <c r="M123" s="1374">
        <v>45657.0</v>
      </c>
      <c r="N123" s="1340">
        <v>22.0</v>
      </c>
      <c r="O123" s="1084">
        <f t="shared" si="3"/>
        <v>1</v>
      </c>
      <c r="P123" s="231" t="str">
        <f t="shared" si="18"/>
        <v>#REF!</v>
      </c>
      <c r="Q123" s="1341" t="str">
        <f t="shared" si="28"/>
        <v>#REF!</v>
      </c>
      <c r="R123" s="1084"/>
      <c r="S123" s="1371" t="s">
        <v>525</v>
      </c>
      <c r="T123" s="1372" t="s">
        <v>2138</v>
      </c>
      <c r="U123" s="1084" t="str">
        <f t="shared" si="6"/>
        <v>#REF!</v>
      </c>
      <c r="V123" s="1102" t="str">
        <f t="shared" si="7"/>
        <v>#REF!</v>
      </c>
      <c r="W123" s="1102" t="str">
        <f t="shared" si="8"/>
        <v>#REF!</v>
      </c>
      <c r="X123" s="1102" t="str">
        <f t="shared" si="27"/>
        <v>#REF!</v>
      </c>
      <c r="Y123" s="1103">
        <f t="shared" si="10"/>
        <v>1</v>
      </c>
      <c r="Z123" s="1104" t="str">
        <f t="shared" si="11"/>
        <v>#REF!</v>
      </c>
      <c r="AA123" s="1085" t="str">
        <f t="shared" si="19"/>
        <v>#REF!</v>
      </c>
      <c r="AB123" s="1085" t="str">
        <f t="shared" si="20"/>
        <v>#REF!</v>
      </c>
      <c r="AC123" s="1105" t="str">
        <f t="shared" si="26"/>
        <v>#REF!</v>
      </c>
      <c r="AD123" s="1105" t="str">
        <f t="shared" si="15"/>
        <v>#REF!</v>
      </c>
      <c r="AE123" s="1105" t="str">
        <f t="shared" si="16"/>
        <v>#REF!</v>
      </c>
      <c r="AF123" s="270"/>
      <c r="AG123" s="1079"/>
      <c r="AH123" s="1090">
        <f t="shared" si="17"/>
        <v>22</v>
      </c>
      <c r="AI123" s="1090"/>
    </row>
    <row r="124" ht="15.0" customHeight="1">
      <c r="A124" s="1107">
        <v>122.0</v>
      </c>
      <c r="B124" s="1371">
        <v>463039.0</v>
      </c>
      <c r="C124" s="1372" t="s">
        <v>1418</v>
      </c>
      <c r="D124" s="1372" t="s">
        <v>1419</v>
      </c>
      <c r="E124" s="1372" t="s">
        <v>511</v>
      </c>
      <c r="F124" s="1372" t="s">
        <v>512</v>
      </c>
      <c r="G124" s="1372" t="s">
        <v>790</v>
      </c>
      <c r="H124" s="1273" t="str">
        <f t="shared" si="1"/>
        <v>DEV03</v>
      </c>
      <c r="I124" s="1100" t="str">
        <f t="shared" si="24"/>
        <v>#REF!</v>
      </c>
      <c r="J124" s="413">
        <v>12.0</v>
      </c>
      <c r="K124" s="575">
        <v>2024.0</v>
      </c>
      <c r="L124" s="1373">
        <v>45627.0</v>
      </c>
      <c r="M124" s="1374">
        <v>45657.0</v>
      </c>
      <c r="N124" s="1340">
        <v>22.0</v>
      </c>
      <c r="O124" s="1084">
        <f t="shared" si="3"/>
        <v>1</v>
      </c>
      <c r="P124" s="231" t="str">
        <f t="shared" si="18"/>
        <v>#REF!</v>
      </c>
      <c r="Q124" s="1341" t="str">
        <f t="shared" si="28"/>
        <v>#REF!</v>
      </c>
      <c r="R124" s="1122"/>
      <c r="S124" s="1371" t="s">
        <v>525</v>
      </c>
      <c r="T124" s="1372" t="s">
        <v>2138</v>
      </c>
      <c r="U124" s="1084" t="str">
        <f t="shared" si="6"/>
        <v>#REF!</v>
      </c>
      <c r="V124" s="1102" t="str">
        <f t="shared" si="7"/>
        <v>#REF!</v>
      </c>
      <c r="W124" s="1102" t="str">
        <f t="shared" si="8"/>
        <v>#REF!</v>
      </c>
      <c r="X124" s="1103" t="str">
        <f t="shared" si="27"/>
        <v>#REF!</v>
      </c>
      <c r="Y124" s="1103">
        <f t="shared" si="10"/>
        <v>1</v>
      </c>
      <c r="Z124" s="1104" t="str">
        <f t="shared" si="11"/>
        <v>#REF!</v>
      </c>
      <c r="AA124" s="1115" t="str">
        <f t="shared" si="19"/>
        <v>#REF!</v>
      </c>
      <c r="AB124" s="1115" t="str">
        <f t="shared" si="20"/>
        <v>#REF!</v>
      </c>
      <c r="AC124" s="1116" t="str">
        <f t="shared" si="26"/>
        <v>#REF!</v>
      </c>
      <c r="AD124" s="1116" t="str">
        <f t="shared" si="15"/>
        <v>#REF!</v>
      </c>
      <c r="AE124" s="1116" t="str">
        <f t="shared" si="16"/>
        <v>#REF!</v>
      </c>
      <c r="AF124" s="575"/>
      <c r="AG124" s="600"/>
      <c r="AH124" s="1090">
        <f t="shared" si="17"/>
        <v>22</v>
      </c>
      <c r="AI124" s="1117"/>
    </row>
    <row r="125" ht="15.0" customHeight="1">
      <c r="A125" s="1098">
        <v>123.0</v>
      </c>
      <c r="B125" s="1371">
        <v>464029.0</v>
      </c>
      <c r="C125" s="1372" t="s">
        <v>2220</v>
      </c>
      <c r="D125" s="1372" t="s">
        <v>2221</v>
      </c>
      <c r="E125" s="1372" t="s">
        <v>511</v>
      </c>
      <c r="F125" s="1372" t="s">
        <v>512</v>
      </c>
      <c r="G125" s="1372" t="s">
        <v>795</v>
      </c>
      <c r="H125" s="1273" t="str">
        <f t="shared" si="1"/>
        <v>DEV01</v>
      </c>
      <c r="I125" s="1100" t="str">
        <f t="shared" si="24"/>
        <v>#REF!</v>
      </c>
      <c r="J125" s="413">
        <v>12.0</v>
      </c>
      <c r="K125" s="575">
        <v>2024.0</v>
      </c>
      <c r="L125" s="1373">
        <v>45627.0</v>
      </c>
      <c r="M125" s="1374">
        <v>45657.0</v>
      </c>
      <c r="N125" s="1340">
        <v>22.0</v>
      </c>
      <c r="O125" s="1084">
        <f t="shared" si="3"/>
        <v>1</v>
      </c>
      <c r="P125" s="231" t="str">
        <f t="shared" si="18"/>
        <v>#REF!</v>
      </c>
      <c r="Q125" s="1341" t="str">
        <f t="shared" si="28"/>
        <v>#REF!</v>
      </c>
      <c r="R125" s="1122"/>
      <c r="S125" s="1371" t="s">
        <v>525</v>
      </c>
      <c r="T125" s="1372" t="s">
        <v>2138</v>
      </c>
      <c r="U125" s="1084" t="str">
        <f t="shared" si="6"/>
        <v>#REF!</v>
      </c>
      <c r="V125" s="1102" t="str">
        <f t="shared" si="7"/>
        <v>#REF!</v>
      </c>
      <c r="W125" s="1102" t="str">
        <f t="shared" si="8"/>
        <v>#REF!</v>
      </c>
      <c r="X125" s="1103" t="str">
        <f t="shared" si="27"/>
        <v>#REF!</v>
      </c>
      <c r="Y125" s="1103">
        <f t="shared" si="10"/>
        <v>1</v>
      </c>
      <c r="Z125" s="1104" t="str">
        <f t="shared" si="11"/>
        <v>#REF!</v>
      </c>
      <c r="AA125" s="1115" t="str">
        <f t="shared" si="19"/>
        <v>#REF!</v>
      </c>
      <c r="AB125" s="1115" t="str">
        <f t="shared" si="20"/>
        <v>#REF!</v>
      </c>
      <c r="AC125" s="1116" t="str">
        <f t="shared" si="26"/>
        <v>#REF!</v>
      </c>
      <c r="AD125" s="1116" t="str">
        <f t="shared" si="15"/>
        <v>#REF!</v>
      </c>
      <c r="AE125" s="1116" t="str">
        <f t="shared" si="16"/>
        <v>#REF!</v>
      </c>
      <c r="AF125" s="575"/>
      <c r="AG125" s="600"/>
      <c r="AH125" s="1090">
        <f t="shared" si="17"/>
        <v>22</v>
      </c>
      <c r="AI125" s="1117"/>
    </row>
    <row r="126" ht="15.0" customHeight="1">
      <c r="A126" s="1107">
        <v>124.0</v>
      </c>
      <c r="B126" s="1371">
        <v>465357.0</v>
      </c>
      <c r="C126" s="1372" t="s">
        <v>2371</v>
      </c>
      <c r="D126" s="1372" t="s">
        <v>2372</v>
      </c>
      <c r="E126" s="1372" t="s">
        <v>1417</v>
      </c>
      <c r="F126" s="1372" t="s">
        <v>1989</v>
      </c>
      <c r="G126" s="1372" t="s">
        <v>893</v>
      </c>
      <c r="H126" s="1273" t="str">
        <f t="shared" si="1"/>
        <v>UIUX06</v>
      </c>
      <c r="I126" s="1100" t="str">
        <f t="shared" si="24"/>
        <v>#REF!</v>
      </c>
      <c r="J126" s="413">
        <v>12.0</v>
      </c>
      <c r="K126" s="575">
        <v>2024.0</v>
      </c>
      <c r="L126" s="1373">
        <v>45627.0</v>
      </c>
      <c r="M126" s="1374">
        <v>45657.0</v>
      </c>
      <c r="N126" s="1340">
        <v>11.0</v>
      </c>
      <c r="O126" s="1084">
        <f t="shared" si="3"/>
        <v>0.5</v>
      </c>
      <c r="P126" s="231" t="str">
        <f t="shared" si="18"/>
        <v>#REF!</v>
      </c>
      <c r="Q126" s="1341" t="str">
        <f t="shared" si="28"/>
        <v>#REF!</v>
      </c>
      <c r="R126" s="1122"/>
      <c r="S126" s="1371" t="s">
        <v>525</v>
      </c>
      <c r="T126" s="1372" t="s">
        <v>2138</v>
      </c>
      <c r="U126" s="1084" t="str">
        <f t="shared" si="6"/>
        <v>#REF!</v>
      </c>
      <c r="V126" s="1102" t="str">
        <f t="shared" si="7"/>
        <v>#REF!</v>
      </c>
      <c r="W126" s="1102" t="str">
        <f t="shared" si="8"/>
        <v>#REF!</v>
      </c>
      <c r="X126" s="1103" t="str">
        <f t="shared" si="27"/>
        <v>#REF!</v>
      </c>
      <c r="Y126" s="1103">
        <f t="shared" si="10"/>
        <v>0.5</v>
      </c>
      <c r="Z126" s="1104" t="str">
        <f t="shared" si="11"/>
        <v>#REF!</v>
      </c>
      <c r="AA126" s="1115" t="str">
        <f t="shared" si="19"/>
        <v>#REF!</v>
      </c>
      <c r="AB126" s="1115" t="str">
        <f t="shared" si="20"/>
        <v>#REF!</v>
      </c>
      <c r="AC126" s="1116" t="str">
        <f t="shared" si="26"/>
        <v>#REF!</v>
      </c>
      <c r="AD126" s="1116" t="str">
        <f t="shared" si="15"/>
        <v>#REF!</v>
      </c>
      <c r="AE126" s="1116" t="str">
        <f t="shared" si="16"/>
        <v>#REF!</v>
      </c>
      <c r="AF126" s="575"/>
      <c r="AG126" s="600"/>
      <c r="AH126" s="1090">
        <f t="shared" si="17"/>
        <v>11</v>
      </c>
      <c r="AI126" s="1117"/>
    </row>
    <row r="127" ht="15.0" customHeight="1">
      <c r="A127" s="1098">
        <v>125.0</v>
      </c>
      <c r="B127" s="1371">
        <v>466133.0</v>
      </c>
      <c r="C127" s="1372" t="s">
        <v>1568</v>
      </c>
      <c r="D127" s="1372" t="s">
        <v>1569</v>
      </c>
      <c r="E127" s="1372" t="s">
        <v>511</v>
      </c>
      <c r="F127" s="1372" t="s">
        <v>663</v>
      </c>
      <c r="G127" s="1372" t="s">
        <v>787</v>
      </c>
      <c r="H127" s="1273" t="str">
        <f t="shared" si="1"/>
        <v>PM05</v>
      </c>
      <c r="I127" s="1100" t="str">
        <f t="shared" si="24"/>
        <v>#REF!</v>
      </c>
      <c r="J127" s="413">
        <v>12.0</v>
      </c>
      <c r="K127" s="575">
        <v>2024.0</v>
      </c>
      <c r="L127" s="1373">
        <v>45627.0</v>
      </c>
      <c r="M127" s="1374">
        <v>45657.0</v>
      </c>
      <c r="N127" s="1340">
        <v>6.6</v>
      </c>
      <c r="O127" s="1084">
        <f t="shared" si="3"/>
        <v>0.3</v>
      </c>
      <c r="P127" s="231" t="str">
        <f t="shared" si="18"/>
        <v>#REF!</v>
      </c>
      <c r="Q127" s="1341" t="str">
        <f t="shared" si="28"/>
        <v>#REF!</v>
      </c>
      <c r="R127" s="1122"/>
      <c r="S127" s="1371" t="s">
        <v>525</v>
      </c>
      <c r="T127" s="1372" t="s">
        <v>2138</v>
      </c>
      <c r="U127" s="1084" t="str">
        <f t="shared" si="6"/>
        <v>#REF!</v>
      </c>
      <c r="V127" s="1102" t="str">
        <f t="shared" si="7"/>
        <v>#REF!</v>
      </c>
      <c r="W127" s="1102" t="str">
        <f t="shared" si="8"/>
        <v>#REF!</v>
      </c>
      <c r="X127" s="1103" t="str">
        <f t="shared" si="27"/>
        <v>#REF!</v>
      </c>
      <c r="Y127" s="1103">
        <f t="shared" si="10"/>
        <v>1</v>
      </c>
      <c r="Z127" s="1104" t="str">
        <f t="shared" si="11"/>
        <v>#REF!</v>
      </c>
      <c r="AA127" s="1115" t="str">
        <f t="shared" si="19"/>
        <v>#REF!</v>
      </c>
      <c r="AB127" s="1115" t="str">
        <f t="shared" si="20"/>
        <v>#REF!</v>
      </c>
      <c r="AC127" s="1116" t="str">
        <f t="shared" si="26"/>
        <v>#REF!</v>
      </c>
      <c r="AD127" s="1116" t="str">
        <f t="shared" si="15"/>
        <v>#REF!</v>
      </c>
      <c r="AE127" s="1116" t="str">
        <f t="shared" si="16"/>
        <v>#REF!</v>
      </c>
      <c r="AF127" s="575"/>
      <c r="AG127" s="600"/>
      <c r="AH127" s="1090">
        <f t="shared" si="17"/>
        <v>22</v>
      </c>
      <c r="AI127" s="1117"/>
    </row>
    <row r="128" ht="15.0" customHeight="1">
      <c r="A128" s="1107">
        <v>126.0</v>
      </c>
      <c r="B128" s="1371">
        <v>466475.0</v>
      </c>
      <c r="C128" s="1372" t="s">
        <v>1815</v>
      </c>
      <c r="D128" s="1372" t="s">
        <v>1816</v>
      </c>
      <c r="E128" s="1372" t="s">
        <v>511</v>
      </c>
      <c r="F128" s="1372" t="s">
        <v>564</v>
      </c>
      <c r="G128" s="1372" t="s">
        <v>790</v>
      </c>
      <c r="H128" s="1273" t="str">
        <f t="shared" si="1"/>
        <v>BA03</v>
      </c>
      <c r="I128" s="1100" t="str">
        <f t="shared" si="24"/>
        <v>#REF!</v>
      </c>
      <c r="J128" s="413">
        <v>12.0</v>
      </c>
      <c r="K128" s="575">
        <v>2024.0</v>
      </c>
      <c r="L128" s="1373">
        <v>45627.0</v>
      </c>
      <c r="M128" s="1374">
        <v>45657.0</v>
      </c>
      <c r="N128" s="1340">
        <v>22.0</v>
      </c>
      <c r="O128" s="1084">
        <f t="shared" si="3"/>
        <v>1</v>
      </c>
      <c r="P128" s="231" t="str">
        <f t="shared" si="18"/>
        <v>#REF!</v>
      </c>
      <c r="Q128" s="1341" t="str">
        <f t="shared" si="28"/>
        <v>#REF!</v>
      </c>
      <c r="R128" s="1129"/>
      <c r="S128" s="1371" t="s">
        <v>525</v>
      </c>
      <c r="T128" s="1372" t="s">
        <v>2138</v>
      </c>
      <c r="U128" s="1084" t="str">
        <f t="shared" si="6"/>
        <v>#REF!</v>
      </c>
      <c r="V128" s="1102" t="str">
        <f t="shared" si="7"/>
        <v>#REF!</v>
      </c>
      <c r="W128" s="1102" t="str">
        <f t="shared" si="8"/>
        <v>#REF!</v>
      </c>
      <c r="X128" s="1103" t="str">
        <f t="shared" si="27"/>
        <v>#REF!</v>
      </c>
      <c r="Y128" s="1103">
        <f t="shared" si="10"/>
        <v>1</v>
      </c>
      <c r="Z128" s="1104" t="str">
        <f t="shared" si="11"/>
        <v>#REF!</v>
      </c>
      <c r="AA128" s="1115" t="str">
        <f t="shared" si="19"/>
        <v>#REF!</v>
      </c>
      <c r="AB128" s="1115" t="str">
        <f t="shared" si="20"/>
        <v>#REF!</v>
      </c>
      <c r="AC128" s="1116" t="str">
        <f t="shared" si="26"/>
        <v>#REF!</v>
      </c>
      <c r="AD128" s="1116" t="str">
        <f t="shared" si="15"/>
        <v>#REF!</v>
      </c>
      <c r="AE128" s="1116" t="str">
        <f t="shared" si="16"/>
        <v>#REF!</v>
      </c>
      <c r="AF128" s="541"/>
      <c r="AG128" s="600"/>
      <c r="AH128" s="1090">
        <f t="shared" si="17"/>
        <v>22</v>
      </c>
      <c r="AI128" s="1117"/>
    </row>
    <row r="129" ht="15.0" customHeight="1">
      <c r="A129" s="1098">
        <v>127.0</v>
      </c>
      <c r="B129" s="1371">
        <v>467515.0</v>
      </c>
      <c r="C129" s="1372" t="s">
        <v>2140</v>
      </c>
      <c r="D129" s="1372" t="s">
        <v>2141</v>
      </c>
      <c r="E129" s="1372" t="s">
        <v>511</v>
      </c>
      <c r="F129" s="1372" t="s">
        <v>564</v>
      </c>
      <c r="G129" s="1372" t="s">
        <v>771</v>
      </c>
      <c r="H129" s="1273" t="str">
        <f t="shared" si="1"/>
        <v>BA04</v>
      </c>
      <c r="I129" s="1100" t="str">
        <f t="shared" si="24"/>
        <v>#REF!</v>
      </c>
      <c r="J129" s="413">
        <v>12.0</v>
      </c>
      <c r="K129" s="575">
        <v>2024.0</v>
      </c>
      <c r="L129" s="1373">
        <v>45627.0</v>
      </c>
      <c r="M129" s="1374">
        <v>45657.0</v>
      </c>
      <c r="N129" s="1340">
        <v>11.0</v>
      </c>
      <c r="O129" s="1084">
        <f t="shared" si="3"/>
        <v>0.5</v>
      </c>
      <c r="P129" s="231" t="str">
        <f t="shared" si="18"/>
        <v>#REF!</v>
      </c>
      <c r="Q129" s="1341" t="str">
        <f t="shared" si="28"/>
        <v>#REF!</v>
      </c>
      <c r="R129" s="1129"/>
      <c r="S129" s="1371" t="s">
        <v>525</v>
      </c>
      <c r="T129" s="1372" t="s">
        <v>2138</v>
      </c>
      <c r="U129" s="1084" t="str">
        <f t="shared" si="6"/>
        <v>#REF!</v>
      </c>
      <c r="V129" s="1102" t="str">
        <f t="shared" si="7"/>
        <v>#REF!</v>
      </c>
      <c r="W129" s="1102" t="str">
        <f t="shared" si="8"/>
        <v>#REF!</v>
      </c>
      <c r="X129" s="1103" t="str">
        <f t="shared" si="27"/>
        <v>#REF!</v>
      </c>
      <c r="Y129" s="1103">
        <f t="shared" si="10"/>
        <v>1</v>
      </c>
      <c r="Z129" s="1104" t="str">
        <f t="shared" si="11"/>
        <v>#REF!</v>
      </c>
      <c r="AA129" s="1154" t="str">
        <f t="shared" si="19"/>
        <v>#REF!</v>
      </c>
      <c r="AB129" s="1154" t="str">
        <f t="shared" si="20"/>
        <v>#REF!</v>
      </c>
      <c r="AC129" s="1155" t="str">
        <f t="shared" si="26"/>
        <v>#REF!</v>
      </c>
      <c r="AD129" s="1155" t="str">
        <f t="shared" si="15"/>
        <v>#REF!</v>
      </c>
      <c r="AE129" s="1155" t="str">
        <f t="shared" si="16"/>
        <v>#REF!</v>
      </c>
      <c r="AF129" s="541"/>
      <c r="AG129" s="600"/>
      <c r="AH129" s="1090">
        <f t="shared" si="17"/>
        <v>22</v>
      </c>
      <c r="AI129" s="1117"/>
    </row>
    <row r="130" ht="15.0" customHeight="1">
      <c r="A130" s="1107">
        <v>128.0</v>
      </c>
      <c r="B130" s="1371">
        <v>470253.0</v>
      </c>
      <c r="C130" s="1372" t="s">
        <v>2297</v>
      </c>
      <c r="D130" s="1372" t="s">
        <v>2298</v>
      </c>
      <c r="E130" s="1372" t="s">
        <v>511</v>
      </c>
      <c r="F130" s="1372" t="s">
        <v>512</v>
      </c>
      <c r="G130" s="1372" t="s">
        <v>665</v>
      </c>
      <c r="H130" s="1273" t="str">
        <f t="shared" si="1"/>
        <v>DEV02</v>
      </c>
      <c r="I130" s="1100" t="str">
        <f t="shared" si="24"/>
        <v>#REF!</v>
      </c>
      <c r="J130" s="413">
        <v>12.0</v>
      </c>
      <c r="K130" s="575">
        <v>2024.0</v>
      </c>
      <c r="L130" s="1373">
        <v>45642.0</v>
      </c>
      <c r="M130" s="1374">
        <v>45657.0</v>
      </c>
      <c r="N130" s="1340">
        <v>12.0</v>
      </c>
      <c r="O130" s="1084">
        <f t="shared" si="3"/>
        <v>0.5454545455</v>
      </c>
      <c r="P130" s="231" t="str">
        <f t="shared" si="18"/>
        <v>#REF!</v>
      </c>
      <c r="Q130" s="1341" t="str">
        <f t="shared" si="28"/>
        <v>#REF!</v>
      </c>
      <c r="R130" s="1123"/>
      <c r="S130" s="1371" t="s">
        <v>525</v>
      </c>
      <c r="T130" s="1372" t="s">
        <v>2138</v>
      </c>
      <c r="U130" s="1084" t="str">
        <f t="shared" si="6"/>
        <v>#REF!</v>
      </c>
      <c r="V130" s="1102" t="str">
        <f t="shared" si="7"/>
        <v>#REF!</v>
      </c>
      <c r="W130" s="1102" t="str">
        <f t="shared" si="8"/>
        <v>#REF!</v>
      </c>
      <c r="X130" s="1103" t="str">
        <f t="shared" si="27"/>
        <v>#REF!</v>
      </c>
      <c r="Y130" s="1103">
        <f t="shared" si="10"/>
        <v>1</v>
      </c>
      <c r="Z130" s="1104" t="str">
        <f t="shared" si="11"/>
        <v>#REF!</v>
      </c>
      <c r="AA130" s="1156" t="str">
        <f t="shared" si="19"/>
        <v>#REF!</v>
      </c>
      <c r="AB130" s="1156" t="str">
        <f t="shared" si="20"/>
        <v>#REF!</v>
      </c>
      <c r="AC130" s="1157" t="str">
        <f t="shared" si="26"/>
        <v>#REF!</v>
      </c>
      <c r="AD130" s="1157" t="str">
        <f t="shared" si="15"/>
        <v>#REF!</v>
      </c>
      <c r="AE130" s="1157" t="str">
        <f t="shared" si="16"/>
        <v>#REF!</v>
      </c>
      <c r="AF130" s="1106"/>
      <c r="AG130" s="600"/>
      <c r="AH130" s="1090">
        <f t="shared" si="17"/>
        <v>22</v>
      </c>
      <c r="AI130" s="1117"/>
    </row>
    <row r="131" ht="15.0" customHeight="1">
      <c r="A131" s="1098">
        <v>129.0</v>
      </c>
      <c r="B131" s="1367">
        <v>457169.0</v>
      </c>
      <c r="C131" s="1368" t="s">
        <v>1913</v>
      </c>
      <c r="D131" s="1368" t="s">
        <v>2340</v>
      </c>
      <c r="E131" s="1368" t="s">
        <v>511</v>
      </c>
      <c r="F131" s="1368" t="s">
        <v>663</v>
      </c>
      <c r="G131" s="1368" t="s">
        <v>893</v>
      </c>
      <c r="H131" s="1273" t="str">
        <f t="shared" si="1"/>
        <v>PM06</v>
      </c>
      <c r="I131" s="1100" t="str">
        <f t="shared" si="24"/>
        <v>#REF!</v>
      </c>
      <c r="J131" s="413">
        <v>12.0</v>
      </c>
      <c r="K131" s="575">
        <v>2024.0</v>
      </c>
      <c r="L131" s="1369">
        <v>45627.0</v>
      </c>
      <c r="M131" s="1370">
        <v>45657.0</v>
      </c>
      <c r="N131" s="1339">
        <v>3.3</v>
      </c>
      <c r="O131" s="1084">
        <f t="shared" si="3"/>
        <v>0.15</v>
      </c>
      <c r="P131" s="231" t="str">
        <f t="shared" si="18"/>
        <v>#REF!</v>
      </c>
      <c r="Q131" s="1341" t="str">
        <f t="shared" si="28"/>
        <v>#REF!</v>
      </c>
      <c r="R131" s="1123"/>
      <c r="S131" s="1367" t="s">
        <v>525</v>
      </c>
      <c r="T131" s="1368" t="s">
        <v>2370</v>
      </c>
      <c r="U131" s="1084" t="str">
        <f t="shared" si="6"/>
        <v>#REF!</v>
      </c>
      <c r="V131" s="1102" t="str">
        <f t="shared" si="7"/>
        <v>#REF!</v>
      </c>
      <c r="W131" s="1102" t="str">
        <f t="shared" si="8"/>
        <v>#REF!</v>
      </c>
      <c r="X131" s="1103" t="str">
        <f t="shared" si="27"/>
        <v>#REF!</v>
      </c>
      <c r="Y131" s="1103">
        <f t="shared" si="10"/>
        <v>0.55</v>
      </c>
      <c r="Z131" s="1104" t="str">
        <f t="shared" si="11"/>
        <v>#REF!</v>
      </c>
      <c r="AA131" s="1115" t="str">
        <f t="shared" si="19"/>
        <v>#REF!</v>
      </c>
      <c r="AB131" s="1115" t="str">
        <f t="shared" si="20"/>
        <v>#REF!</v>
      </c>
      <c r="AC131" s="1116" t="str">
        <f t="shared" si="26"/>
        <v>#REF!</v>
      </c>
      <c r="AD131" s="1116" t="str">
        <f t="shared" si="15"/>
        <v>#REF!</v>
      </c>
      <c r="AE131" s="1116" t="str">
        <f t="shared" si="16"/>
        <v>#REF!</v>
      </c>
      <c r="AF131" s="1106"/>
      <c r="AG131" s="600"/>
      <c r="AH131" s="1090">
        <f t="shared" si="17"/>
        <v>12.1</v>
      </c>
      <c r="AI131" s="1117"/>
    </row>
    <row r="132" ht="15.0" customHeight="1">
      <c r="A132" s="1107">
        <v>130.0</v>
      </c>
      <c r="B132" s="1371">
        <v>467515.0</v>
      </c>
      <c r="C132" s="1372" t="s">
        <v>2140</v>
      </c>
      <c r="D132" s="1372" t="s">
        <v>2141</v>
      </c>
      <c r="E132" s="1372" t="s">
        <v>511</v>
      </c>
      <c r="F132" s="1372" t="s">
        <v>564</v>
      </c>
      <c r="G132" s="1372" t="s">
        <v>771</v>
      </c>
      <c r="H132" s="1273" t="str">
        <f t="shared" si="1"/>
        <v>BA04</v>
      </c>
      <c r="I132" s="1100" t="str">
        <f t="shared" si="24"/>
        <v>#REF!</v>
      </c>
      <c r="J132" s="413">
        <v>12.0</v>
      </c>
      <c r="K132" s="575">
        <v>2024.0</v>
      </c>
      <c r="L132" s="1373">
        <v>45627.0</v>
      </c>
      <c r="M132" s="1374">
        <v>45657.0</v>
      </c>
      <c r="N132" s="1340">
        <v>11.0</v>
      </c>
      <c r="O132" s="1084">
        <f t="shared" si="3"/>
        <v>0.5</v>
      </c>
      <c r="P132" s="231" t="str">
        <f t="shared" si="18"/>
        <v>#REF!</v>
      </c>
      <c r="Q132" s="1341" t="str">
        <f t="shared" si="28"/>
        <v>#REF!</v>
      </c>
      <c r="R132" s="1123"/>
      <c r="S132" s="1371" t="s">
        <v>525</v>
      </c>
      <c r="T132" s="1372" t="s">
        <v>2370</v>
      </c>
      <c r="U132" s="1084" t="str">
        <f t="shared" si="6"/>
        <v>#REF!</v>
      </c>
      <c r="V132" s="1102" t="str">
        <f t="shared" si="7"/>
        <v>#REF!</v>
      </c>
      <c r="W132" s="1102" t="str">
        <f t="shared" si="8"/>
        <v>#REF!</v>
      </c>
      <c r="X132" s="1103" t="str">
        <f t="shared" si="27"/>
        <v>#REF!</v>
      </c>
      <c r="Y132" s="1103">
        <f t="shared" si="10"/>
        <v>1</v>
      </c>
      <c r="Z132" s="1104" t="str">
        <f t="shared" si="11"/>
        <v>#REF!</v>
      </c>
      <c r="AA132" s="1156" t="str">
        <f t="shared" si="19"/>
        <v>#REF!</v>
      </c>
      <c r="AB132" s="1156" t="str">
        <f t="shared" si="20"/>
        <v>#REF!</v>
      </c>
      <c r="AC132" s="1157" t="str">
        <f t="shared" si="26"/>
        <v>#REF!</v>
      </c>
      <c r="AD132" s="1157" t="str">
        <f t="shared" si="15"/>
        <v>#REF!</v>
      </c>
      <c r="AE132" s="1157" t="str">
        <f t="shared" si="16"/>
        <v>#REF!</v>
      </c>
      <c r="AF132" s="1106"/>
      <c r="AG132" s="600"/>
      <c r="AH132" s="1090">
        <f t="shared" si="17"/>
        <v>22</v>
      </c>
      <c r="AI132" s="1117"/>
    </row>
    <row r="133" ht="15.0" customHeight="1">
      <c r="A133" s="1098">
        <v>131.0</v>
      </c>
      <c r="B133" s="1371">
        <v>472465.0</v>
      </c>
      <c r="C133" s="1372" t="s">
        <v>2375</v>
      </c>
      <c r="D133" s="1372" t="s">
        <v>2376</v>
      </c>
      <c r="E133" s="1372" t="s">
        <v>552</v>
      </c>
      <c r="F133" s="1372" t="s">
        <v>564</v>
      </c>
      <c r="G133" s="1372" t="s">
        <v>893</v>
      </c>
      <c r="H133" s="1273" t="str">
        <f t="shared" si="1"/>
        <v>BA06</v>
      </c>
      <c r="I133" s="1100" t="str">
        <f t="shared" si="24"/>
        <v>#REF!</v>
      </c>
      <c r="J133" s="413">
        <v>12.0</v>
      </c>
      <c r="K133" s="575">
        <v>2024.0</v>
      </c>
      <c r="L133" s="1373">
        <v>45632.0</v>
      </c>
      <c r="M133" s="1374">
        <v>45657.0</v>
      </c>
      <c r="N133" s="1340">
        <v>5.4</v>
      </c>
      <c r="O133" s="1084">
        <f t="shared" si="3"/>
        <v>0.2454545455</v>
      </c>
      <c r="P133" s="231" t="str">
        <f t="shared" si="18"/>
        <v>#REF!</v>
      </c>
      <c r="Q133" s="1341" t="str">
        <f t="shared" si="28"/>
        <v>#REF!</v>
      </c>
      <c r="R133" s="1123"/>
      <c r="S133" s="1371" t="s">
        <v>525</v>
      </c>
      <c r="T133" s="1372" t="s">
        <v>2370</v>
      </c>
      <c r="U133" s="1084" t="str">
        <f t="shared" si="6"/>
        <v>#REF!</v>
      </c>
      <c r="V133" s="1102" t="str">
        <f t="shared" si="7"/>
        <v>#REF!</v>
      </c>
      <c r="W133" s="1102" t="str">
        <f t="shared" si="8"/>
        <v>#REF!</v>
      </c>
      <c r="X133" s="1103" t="str">
        <f t="shared" si="27"/>
        <v>#REF!</v>
      </c>
      <c r="Y133" s="1103">
        <f t="shared" si="10"/>
        <v>0.2454545455</v>
      </c>
      <c r="Z133" s="1104" t="str">
        <f t="shared" si="11"/>
        <v>#REF!</v>
      </c>
      <c r="AA133" s="1156" t="str">
        <f t="shared" si="19"/>
        <v>#REF!</v>
      </c>
      <c r="AB133" s="1156" t="str">
        <f t="shared" si="20"/>
        <v>#REF!</v>
      </c>
      <c r="AC133" s="1157" t="str">
        <f t="shared" si="26"/>
        <v>#REF!</v>
      </c>
      <c r="AD133" s="1157" t="str">
        <f t="shared" si="15"/>
        <v>#REF!</v>
      </c>
      <c r="AE133" s="1157" t="str">
        <f t="shared" si="16"/>
        <v>#REF!</v>
      </c>
      <c r="AF133" s="1106"/>
      <c r="AG133" s="600"/>
      <c r="AH133" s="1090">
        <f t="shared" si="17"/>
        <v>5.4</v>
      </c>
      <c r="AI133" s="1117"/>
    </row>
    <row r="134" ht="15.0" customHeight="1">
      <c r="A134" s="1107">
        <v>132.0</v>
      </c>
      <c r="B134" s="1367">
        <v>427331.0</v>
      </c>
      <c r="C134" s="1368" t="s">
        <v>1168</v>
      </c>
      <c r="D134" s="1377" t="s">
        <v>1323</v>
      </c>
      <c r="E134" s="1368" t="s">
        <v>511</v>
      </c>
      <c r="F134" s="1377" t="s">
        <v>512</v>
      </c>
      <c r="G134" s="1377" t="s">
        <v>771</v>
      </c>
      <c r="H134" s="1273" t="str">
        <f t="shared" si="1"/>
        <v>DEV04</v>
      </c>
      <c r="I134" s="1100" t="str">
        <f t="shared" si="24"/>
        <v>#REF!</v>
      </c>
      <c r="J134" s="413">
        <v>12.0</v>
      </c>
      <c r="K134" s="1146">
        <v>2024.0</v>
      </c>
      <c r="L134" s="1369">
        <v>45636.0</v>
      </c>
      <c r="M134" s="1370">
        <v>45638.0</v>
      </c>
      <c r="N134" s="1339">
        <v>3.0</v>
      </c>
      <c r="O134" s="1084">
        <f t="shared" si="3"/>
        <v>0.1363636364</v>
      </c>
      <c r="P134" s="231" t="str">
        <f t="shared" si="18"/>
        <v>#REF!</v>
      </c>
      <c r="Q134" s="231" t="str">
        <f t="shared" si="28"/>
        <v>#REF!</v>
      </c>
      <c r="R134" s="1114"/>
      <c r="S134" s="1367" t="s">
        <v>525</v>
      </c>
      <c r="T134" s="1368" t="s">
        <v>2303</v>
      </c>
      <c r="U134" s="1084" t="str">
        <f t="shared" si="6"/>
        <v>#REF!</v>
      </c>
      <c r="V134" s="1102" t="str">
        <f t="shared" si="7"/>
        <v>#REF!</v>
      </c>
      <c r="W134" s="1102" t="str">
        <f t="shared" si="8"/>
        <v>#REF!</v>
      </c>
      <c r="X134" s="1103" t="str">
        <f t="shared" si="27"/>
        <v>#REF!</v>
      </c>
      <c r="Y134" s="1103">
        <f t="shared" si="10"/>
        <v>1</v>
      </c>
      <c r="Z134" s="1104" t="str">
        <f t="shared" si="11"/>
        <v>#REF!</v>
      </c>
      <c r="AA134" s="1156" t="str">
        <f t="shared" si="19"/>
        <v>#REF!</v>
      </c>
      <c r="AB134" s="1156" t="str">
        <f t="shared" si="20"/>
        <v>#REF!</v>
      </c>
      <c r="AC134" s="1157" t="str">
        <f t="shared" si="26"/>
        <v>#REF!</v>
      </c>
      <c r="AD134" s="1157" t="str">
        <f t="shared" si="15"/>
        <v>#REF!</v>
      </c>
      <c r="AE134" s="1157" t="str">
        <f t="shared" si="16"/>
        <v>#REF!</v>
      </c>
      <c r="AF134" s="1137"/>
      <c r="AG134" s="1353"/>
      <c r="AH134" s="1090">
        <f t="shared" si="17"/>
        <v>22</v>
      </c>
      <c r="AI134" s="1117"/>
    </row>
    <row r="135" ht="15.0" customHeight="1">
      <c r="A135" s="1098">
        <v>133.0</v>
      </c>
      <c r="B135" s="1371">
        <v>440698.0</v>
      </c>
      <c r="C135" s="1372" t="s">
        <v>1182</v>
      </c>
      <c r="D135" s="1376" t="s">
        <v>1341</v>
      </c>
      <c r="E135" s="1372" t="s">
        <v>511</v>
      </c>
      <c r="F135" s="1376" t="s">
        <v>564</v>
      </c>
      <c r="G135" s="1376" t="s">
        <v>790</v>
      </c>
      <c r="H135" s="1273" t="str">
        <f t="shared" si="1"/>
        <v>BA03</v>
      </c>
      <c r="I135" s="1100" t="str">
        <f t="shared" si="24"/>
        <v>#REF!</v>
      </c>
      <c r="J135" s="413">
        <v>12.0</v>
      </c>
      <c r="K135" s="1133">
        <v>2024.0</v>
      </c>
      <c r="L135" s="1373">
        <v>45636.0</v>
      </c>
      <c r="M135" s="1374">
        <v>45641.0</v>
      </c>
      <c r="N135" s="1340">
        <v>4.0</v>
      </c>
      <c r="O135" s="1084">
        <f t="shared" si="3"/>
        <v>0.1818181818</v>
      </c>
      <c r="P135" s="231" t="str">
        <f t="shared" si="18"/>
        <v>#REF!</v>
      </c>
      <c r="Q135" s="231" t="str">
        <f t="shared" si="28"/>
        <v>#REF!</v>
      </c>
      <c r="R135" s="1113"/>
      <c r="S135" s="1371" t="s">
        <v>525</v>
      </c>
      <c r="T135" s="1372" t="s">
        <v>2303</v>
      </c>
      <c r="U135" s="1084" t="str">
        <f t="shared" si="6"/>
        <v>#REF!</v>
      </c>
      <c r="V135" s="1102" t="str">
        <f t="shared" si="7"/>
        <v>#REF!</v>
      </c>
      <c r="W135" s="1102" t="str">
        <f t="shared" si="8"/>
        <v>#REF!</v>
      </c>
      <c r="X135" s="1103" t="str">
        <f t="shared" si="27"/>
        <v>#REF!</v>
      </c>
      <c r="Y135" s="1103">
        <f t="shared" si="10"/>
        <v>1</v>
      </c>
      <c r="Z135" s="1104" t="str">
        <f t="shared" si="11"/>
        <v>#REF!</v>
      </c>
      <c r="AA135" s="1156" t="str">
        <f t="shared" si="19"/>
        <v>#REF!</v>
      </c>
      <c r="AB135" s="1156" t="str">
        <f t="shared" si="20"/>
        <v>#REF!</v>
      </c>
      <c r="AC135" s="1157" t="str">
        <f t="shared" si="26"/>
        <v>#REF!</v>
      </c>
      <c r="AD135" s="1157" t="str">
        <f t="shared" si="15"/>
        <v>#REF!</v>
      </c>
      <c r="AE135" s="1157" t="str">
        <f t="shared" si="16"/>
        <v>#REF!</v>
      </c>
      <c r="AF135" s="1137"/>
      <c r="AG135" s="1353"/>
      <c r="AH135" s="1090">
        <f t="shared" si="17"/>
        <v>22</v>
      </c>
      <c r="AI135" s="1117"/>
    </row>
    <row r="136" ht="15.0" customHeight="1">
      <c r="A136" s="1107">
        <v>134.0</v>
      </c>
      <c r="B136" s="1367">
        <v>280298.0</v>
      </c>
      <c r="C136" s="1368" t="s">
        <v>1105</v>
      </c>
      <c r="D136" s="1377" t="s">
        <v>1477</v>
      </c>
      <c r="E136" s="1368" t="s">
        <v>511</v>
      </c>
      <c r="F136" s="1377" t="s">
        <v>564</v>
      </c>
      <c r="G136" s="1377" t="s">
        <v>771</v>
      </c>
      <c r="H136" s="1273" t="str">
        <f t="shared" si="1"/>
        <v>BA04</v>
      </c>
      <c r="I136" s="1100" t="str">
        <f t="shared" si="24"/>
        <v>#REF!</v>
      </c>
      <c r="J136" s="413">
        <v>12.0</v>
      </c>
      <c r="K136" s="1133">
        <v>2024.0</v>
      </c>
      <c r="L136" s="1369">
        <v>45627.0</v>
      </c>
      <c r="M136" s="1370">
        <v>45657.0</v>
      </c>
      <c r="N136" s="1339">
        <v>22.0</v>
      </c>
      <c r="O136" s="1084">
        <f t="shared" si="3"/>
        <v>1</v>
      </c>
      <c r="P136" s="231">
        <f t="shared" si="18"/>
        <v>1</v>
      </c>
      <c r="Q136" s="231">
        <f t="shared" si="28"/>
        <v>1</v>
      </c>
      <c r="R136" s="1113"/>
      <c r="S136" s="1367" t="s">
        <v>517</v>
      </c>
      <c r="T136" s="1368" t="s">
        <v>1463</v>
      </c>
      <c r="U136" s="1084">
        <f t="shared" si="6"/>
        <v>1</v>
      </c>
      <c r="V136" s="1102">
        <f t="shared" si="7"/>
        <v>1</v>
      </c>
      <c r="W136" s="1102">
        <f t="shared" si="8"/>
        <v>1</v>
      </c>
      <c r="X136" s="1103">
        <f t="shared" si="27"/>
        <v>1</v>
      </c>
      <c r="Y136" s="1103">
        <f t="shared" si="10"/>
        <v>1</v>
      </c>
      <c r="Z136" s="1104" t="str">
        <f t="shared" si="11"/>
        <v>#REF!</v>
      </c>
      <c r="AA136" s="1156" t="str">
        <f t="shared" si="19"/>
        <v>#REF!</v>
      </c>
      <c r="AB136" s="1156" t="str">
        <f t="shared" si="20"/>
        <v>#REF!</v>
      </c>
      <c r="AC136" s="1157">
        <f t="shared" si="26"/>
        <v>0</v>
      </c>
      <c r="AD136" s="1157" t="str">
        <f t="shared" si="15"/>
        <v>#REF!</v>
      </c>
      <c r="AE136" s="1157" t="str">
        <f t="shared" si="16"/>
        <v>#REF!</v>
      </c>
      <c r="AF136" s="1137"/>
      <c r="AG136" s="1353"/>
      <c r="AH136" s="1090">
        <f t="shared" si="17"/>
        <v>22</v>
      </c>
      <c r="AI136" s="1117"/>
    </row>
    <row r="137" ht="15.0" customHeight="1">
      <c r="A137" s="1098">
        <v>135.0</v>
      </c>
      <c r="B137" s="1371">
        <v>439024.0</v>
      </c>
      <c r="C137" s="1372" t="s">
        <v>652</v>
      </c>
      <c r="D137" s="1376" t="s">
        <v>1314</v>
      </c>
      <c r="E137" s="1372" t="s">
        <v>511</v>
      </c>
      <c r="F137" s="1376" t="s">
        <v>546</v>
      </c>
      <c r="G137" s="1376" t="s">
        <v>787</v>
      </c>
      <c r="H137" s="1273" t="str">
        <f t="shared" si="1"/>
        <v>TESTER05</v>
      </c>
      <c r="I137" s="1100" t="str">
        <f t="shared" si="24"/>
        <v>#REF!</v>
      </c>
      <c r="J137" s="413">
        <v>12.0</v>
      </c>
      <c r="K137" s="1133">
        <v>2024.0</v>
      </c>
      <c r="L137" s="1373">
        <v>45627.0</v>
      </c>
      <c r="M137" s="1374">
        <v>45657.0</v>
      </c>
      <c r="N137" s="1340">
        <v>22.0</v>
      </c>
      <c r="O137" s="1084">
        <f t="shared" si="3"/>
        <v>1</v>
      </c>
      <c r="P137" s="231">
        <f t="shared" si="18"/>
        <v>1</v>
      </c>
      <c r="Q137" s="231">
        <f t="shared" si="28"/>
        <v>1</v>
      </c>
      <c r="R137" s="1113"/>
      <c r="S137" s="1371" t="s">
        <v>517</v>
      </c>
      <c r="T137" s="1372" t="s">
        <v>1463</v>
      </c>
      <c r="U137" s="1084">
        <f t="shared" si="6"/>
        <v>1</v>
      </c>
      <c r="V137" s="1102">
        <f t="shared" si="7"/>
        <v>1</v>
      </c>
      <c r="W137" s="1102">
        <f t="shared" si="8"/>
        <v>1</v>
      </c>
      <c r="X137" s="1103">
        <f t="shared" si="27"/>
        <v>1</v>
      </c>
      <c r="Y137" s="1103">
        <f t="shared" si="10"/>
        <v>1</v>
      </c>
      <c r="Z137" s="1104" t="str">
        <f t="shared" si="11"/>
        <v>#REF!</v>
      </c>
      <c r="AA137" s="1156" t="str">
        <f t="shared" si="19"/>
        <v>#REF!</v>
      </c>
      <c r="AB137" s="1156" t="str">
        <f t="shared" si="20"/>
        <v>#REF!</v>
      </c>
      <c r="AC137" s="1157">
        <f t="shared" si="26"/>
        <v>0</v>
      </c>
      <c r="AD137" s="1157" t="str">
        <f t="shared" si="15"/>
        <v>#REF!</v>
      </c>
      <c r="AE137" s="1157" t="str">
        <f t="shared" si="16"/>
        <v>#REF!</v>
      </c>
      <c r="AF137" s="1137"/>
      <c r="AG137" s="1353"/>
      <c r="AH137" s="1090">
        <f t="shared" si="17"/>
        <v>22</v>
      </c>
      <c r="AI137" s="1117"/>
    </row>
    <row r="138" ht="15.0" customHeight="1">
      <c r="A138" s="1107">
        <v>136.0</v>
      </c>
      <c r="B138" s="1371">
        <v>463623.0</v>
      </c>
      <c r="C138" s="1372" t="s">
        <v>667</v>
      </c>
      <c r="D138" s="1376" t="s">
        <v>1480</v>
      </c>
      <c r="E138" s="1372" t="s">
        <v>511</v>
      </c>
      <c r="F138" s="1376" t="s">
        <v>564</v>
      </c>
      <c r="G138" s="1376" t="s">
        <v>790</v>
      </c>
      <c r="H138" s="1273" t="str">
        <f t="shared" si="1"/>
        <v>BA03</v>
      </c>
      <c r="I138" s="1100" t="str">
        <f t="shared" si="24"/>
        <v>#REF!</v>
      </c>
      <c r="J138" s="413">
        <v>12.0</v>
      </c>
      <c r="K138" s="1133">
        <v>2024.0</v>
      </c>
      <c r="L138" s="1373">
        <v>45627.0</v>
      </c>
      <c r="M138" s="1374">
        <v>45657.0</v>
      </c>
      <c r="N138" s="1340">
        <v>22.0</v>
      </c>
      <c r="O138" s="1084">
        <f t="shared" si="3"/>
        <v>1</v>
      </c>
      <c r="P138" s="231">
        <f t="shared" si="18"/>
        <v>1</v>
      </c>
      <c r="Q138" s="231">
        <f t="shared" si="28"/>
        <v>1</v>
      </c>
      <c r="R138" s="1113"/>
      <c r="S138" s="1371" t="s">
        <v>517</v>
      </c>
      <c r="T138" s="1372" t="s">
        <v>1463</v>
      </c>
      <c r="U138" s="1084">
        <f t="shared" si="6"/>
        <v>1</v>
      </c>
      <c r="V138" s="1102">
        <f t="shared" si="7"/>
        <v>1</v>
      </c>
      <c r="W138" s="1102">
        <f t="shared" si="8"/>
        <v>1</v>
      </c>
      <c r="X138" s="1103">
        <f t="shared" si="27"/>
        <v>1</v>
      </c>
      <c r="Y138" s="1103">
        <f t="shared" si="10"/>
        <v>1</v>
      </c>
      <c r="Z138" s="1104" t="str">
        <f t="shared" si="11"/>
        <v>#REF!</v>
      </c>
      <c r="AA138" s="1156" t="str">
        <f t="shared" si="19"/>
        <v>#REF!</v>
      </c>
      <c r="AB138" s="1156" t="str">
        <f t="shared" si="20"/>
        <v>#REF!</v>
      </c>
      <c r="AC138" s="1157">
        <f t="shared" si="26"/>
        <v>0</v>
      </c>
      <c r="AD138" s="1157" t="str">
        <f t="shared" si="15"/>
        <v>#REF!</v>
      </c>
      <c r="AE138" s="1157" t="str">
        <f t="shared" si="16"/>
        <v>#REF!</v>
      </c>
      <c r="AF138" s="1137"/>
      <c r="AG138" s="1353"/>
      <c r="AH138" s="1090">
        <f t="shared" si="17"/>
        <v>22</v>
      </c>
      <c r="AI138" s="1117"/>
    </row>
    <row r="139" ht="15.0" customHeight="1">
      <c r="A139" s="1098">
        <v>137.0</v>
      </c>
      <c r="B139" s="1371">
        <v>463641.0</v>
      </c>
      <c r="C139" s="1372" t="s">
        <v>1464</v>
      </c>
      <c r="D139" s="1376" t="s">
        <v>1466</v>
      </c>
      <c r="E139" s="1372" t="s">
        <v>511</v>
      </c>
      <c r="F139" s="1376" t="s">
        <v>512</v>
      </c>
      <c r="G139" s="1376" t="s">
        <v>790</v>
      </c>
      <c r="H139" s="1273" t="str">
        <f t="shared" si="1"/>
        <v>DEV03</v>
      </c>
      <c r="I139" s="1100" t="str">
        <f t="shared" si="24"/>
        <v>#REF!</v>
      </c>
      <c r="J139" s="413">
        <v>12.0</v>
      </c>
      <c r="K139" s="229">
        <v>2024.0</v>
      </c>
      <c r="L139" s="1373">
        <v>45627.0</v>
      </c>
      <c r="M139" s="1374">
        <v>45657.0</v>
      </c>
      <c r="N139" s="1340">
        <v>22.0</v>
      </c>
      <c r="O139" s="1084">
        <f t="shared" si="3"/>
        <v>1</v>
      </c>
      <c r="P139" s="231">
        <f t="shared" si="18"/>
        <v>1</v>
      </c>
      <c r="Q139" s="231">
        <f t="shared" si="28"/>
        <v>1</v>
      </c>
      <c r="R139" s="1101"/>
      <c r="S139" s="1371" t="s">
        <v>517</v>
      </c>
      <c r="T139" s="1372" t="s">
        <v>1463</v>
      </c>
      <c r="U139" s="1084">
        <f t="shared" si="6"/>
        <v>1</v>
      </c>
      <c r="V139" s="1102">
        <f t="shared" si="7"/>
        <v>1</v>
      </c>
      <c r="W139" s="1102">
        <f t="shared" si="8"/>
        <v>1</v>
      </c>
      <c r="X139" s="1102">
        <f t="shared" si="27"/>
        <v>1</v>
      </c>
      <c r="Y139" s="1103">
        <f t="shared" si="10"/>
        <v>1</v>
      </c>
      <c r="Z139" s="1104" t="str">
        <f t="shared" si="11"/>
        <v>#REF!</v>
      </c>
      <c r="AA139" s="1161" t="str">
        <f t="shared" si="19"/>
        <v>#REF!</v>
      </c>
      <c r="AB139" s="1161" t="str">
        <f t="shared" si="20"/>
        <v>#REF!</v>
      </c>
      <c r="AC139" s="1162">
        <f t="shared" si="26"/>
        <v>0</v>
      </c>
      <c r="AD139" s="1162" t="str">
        <f t="shared" si="15"/>
        <v>#REF!</v>
      </c>
      <c r="AE139" s="1162" t="str">
        <f t="shared" si="16"/>
        <v>#REF!</v>
      </c>
      <c r="AF139" s="1099"/>
      <c r="AG139" s="1354"/>
      <c r="AH139" s="1090">
        <f t="shared" si="17"/>
        <v>22</v>
      </c>
      <c r="AI139" s="1090"/>
    </row>
    <row r="140" ht="15.0" customHeight="1">
      <c r="A140" s="1107">
        <v>138.0</v>
      </c>
      <c r="B140" s="1371">
        <v>466701.0</v>
      </c>
      <c r="C140" s="1372" t="s">
        <v>1653</v>
      </c>
      <c r="D140" s="1376" t="s">
        <v>1654</v>
      </c>
      <c r="E140" s="1372" t="s">
        <v>511</v>
      </c>
      <c r="F140" s="1376" t="s">
        <v>512</v>
      </c>
      <c r="G140" s="1376" t="s">
        <v>790</v>
      </c>
      <c r="H140" s="1273" t="str">
        <f t="shared" si="1"/>
        <v>DEV03</v>
      </c>
      <c r="I140" s="1100" t="str">
        <f t="shared" si="24"/>
        <v>#REF!</v>
      </c>
      <c r="J140" s="413">
        <v>12.0</v>
      </c>
      <c r="K140" s="1133">
        <v>2024.0</v>
      </c>
      <c r="L140" s="1373">
        <v>45627.0</v>
      </c>
      <c r="M140" s="1374">
        <v>45657.0</v>
      </c>
      <c r="N140" s="1340">
        <v>22.0</v>
      </c>
      <c r="O140" s="1084">
        <f t="shared" si="3"/>
        <v>1</v>
      </c>
      <c r="P140" s="231">
        <f t="shared" si="18"/>
        <v>1</v>
      </c>
      <c r="Q140" s="231">
        <f t="shared" si="28"/>
        <v>1</v>
      </c>
      <c r="R140" s="1113"/>
      <c r="S140" s="1371" t="s">
        <v>517</v>
      </c>
      <c r="T140" s="1372" t="s">
        <v>1463</v>
      </c>
      <c r="U140" s="1084">
        <f t="shared" si="6"/>
        <v>1</v>
      </c>
      <c r="V140" s="1102">
        <f t="shared" si="7"/>
        <v>1</v>
      </c>
      <c r="W140" s="1102">
        <f t="shared" si="8"/>
        <v>1</v>
      </c>
      <c r="X140" s="1103">
        <f t="shared" si="27"/>
        <v>1</v>
      </c>
      <c r="Y140" s="1103">
        <f t="shared" si="10"/>
        <v>1</v>
      </c>
      <c r="Z140" s="1104" t="str">
        <f t="shared" si="11"/>
        <v>#REF!</v>
      </c>
      <c r="AA140" s="1156" t="str">
        <f t="shared" si="19"/>
        <v>#REF!</v>
      </c>
      <c r="AB140" s="1156" t="str">
        <f t="shared" si="20"/>
        <v>#REF!</v>
      </c>
      <c r="AC140" s="1157">
        <f t="shared" si="26"/>
        <v>0</v>
      </c>
      <c r="AD140" s="1157" t="str">
        <f t="shared" si="15"/>
        <v>#REF!</v>
      </c>
      <c r="AE140" s="1157" t="str">
        <f t="shared" si="16"/>
        <v>#REF!</v>
      </c>
      <c r="AF140" s="1137"/>
      <c r="AG140" s="1353"/>
      <c r="AH140" s="1090">
        <f t="shared" si="17"/>
        <v>22</v>
      </c>
      <c r="AI140" s="1117"/>
    </row>
    <row r="141" ht="15.0" customHeight="1">
      <c r="A141" s="1098">
        <v>139.0</v>
      </c>
      <c r="B141" s="1371">
        <v>470249.0</v>
      </c>
      <c r="C141" s="1372" t="s">
        <v>2305</v>
      </c>
      <c r="D141" s="1376" t="s">
        <v>2306</v>
      </c>
      <c r="E141" s="1372" t="s">
        <v>511</v>
      </c>
      <c r="F141" s="1376" t="s">
        <v>546</v>
      </c>
      <c r="G141" s="1376" t="s">
        <v>665</v>
      </c>
      <c r="H141" s="1273" t="str">
        <f t="shared" si="1"/>
        <v>TESTER02</v>
      </c>
      <c r="I141" s="1100" t="str">
        <f t="shared" si="24"/>
        <v>#REF!</v>
      </c>
      <c r="J141" s="413">
        <v>12.0</v>
      </c>
      <c r="K141" s="1133">
        <v>2024.0</v>
      </c>
      <c r="L141" s="1373">
        <v>45627.0</v>
      </c>
      <c r="M141" s="1374">
        <v>45657.0</v>
      </c>
      <c r="N141" s="1340">
        <v>22.0</v>
      </c>
      <c r="O141" s="1084">
        <f t="shared" si="3"/>
        <v>1</v>
      </c>
      <c r="P141" s="231">
        <f t="shared" si="18"/>
        <v>1</v>
      </c>
      <c r="Q141" s="231">
        <f t="shared" si="28"/>
        <v>1</v>
      </c>
      <c r="R141" s="1113"/>
      <c r="S141" s="1371" t="s">
        <v>517</v>
      </c>
      <c r="T141" s="1372" t="s">
        <v>1463</v>
      </c>
      <c r="U141" s="1084">
        <f t="shared" si="6"/>
        <v>1</v>
      </c>
      <c r="V141" s="1102">
        <f t="shared" si="7"/>
        <v>1</v>
      </c>
      <c r="W141" s="1102">
        <f t="shared" si="8"/>
        <v>1</v>
      </c>
      <c r="X141" s="1103">
        <f t="shared" si="27"/>
        <v>1</v>
      </c>
      <c r="Y141" s="1103">
        <f t="shared" si="10"/>
        <v>1</v>
      </c>
      <c r="Z141" s="1104" t="str">
        <f t="shared" si="11"/>
        <v>#REF!</v>
      </c>
      <c r="AA141" s="1156" t="str">
        <f t="shared" si="19"/>
        <v>#REF!</v>
      </c>
      <c r="AB141" s="1156" t="str">
        <f t="shared" si="20"/>
        <v>#REF!</v>
      </c>
      <c r="AC141" s="1157">
        <f t="shared" si="26"/>
        <v>0</v>
      </c>
      <c r="AD141" s="1157" t="str">
        <f t="shared" si="15"/>
        <v>#REF!</v>
      </c>
      <c r="AE141" s="1157" t="str">
        <f t="shared" si="16"/>
        <v>#REF!</v>
      </c>
      <c r="AF141" s="1137"/>
      <c r="AG141" s="1353"/>
      <c r="AH141" s="1090">
        <f t="shared" si="17"/>
        <v>22</v>
      </c>
      <c r="AI141" s="1117"/>
    </row>
    <row r="142" ht="15.0" customHeight="1">
      <c r="A142" s="1107">
        <v>140.0</v>
      </c>
      <c r="B142" s="1371">
        <v>92203.0</v>
      </c>
      <c r="C142" s="1372" t="s">
        <v>2247</v>
      </c>
      <c r="D142" s="1376" t="s">
        <v>2248</v>
      </c>
      <c r="E142" s="1372" t="s">
        <v>511</v>
      </c>
      <c r="F142" s="1376" t="s">
        <v>663</v>
      </c>
      <c r="G142" s="1376" t="s">
        <v>771</v>
      </c>
      <c r="H142" s="1273" t="str">
        <f t="shared" si="1"/>
        <v>PM04</v>
      </c>
      <c r="I142" s="1100" t="str">
        <f t="shared" si="24"/>
        <v>#REF!</v>
      </c>
      <c r="J142" s="413">
        <v>12.0</v>
      </c>
      <c r="K142" s="1112">
        <v>2024.0</v>
      </c>
      <c r="L142" s="1373">
        <v>45633.0</v>
      </c>
      <c r="M142" s="1374">
        <v>45641.0</v>
      </c>
      <c r="N142" s="1340">
        <v>5.0</v>
      </c>
      <c r="O142" s="1084">
        <f t="shared" si="3"/>
        <v>0.2272727273</v>
      </c>
      <c r="P142" s="231">
        <f t="shared" si="18"/>
        <v>0.227</v>
      </c>
      <c r="Q142" s="231">
        <f t="shared" si="28"/>
        <v>0.227</v>
      </c>
      <c r="R142" s="1341"/>
      <c r="S142" s="1371" t="s">
        <v>517</v>
      </c>
      <c r="T142" s="1372" t="s">
        <v>1463</v>
      </c>
      <c r="U142" s="1084">
        <f t="shared" si="6"/>
        <v>0.227</v>
      </c>
      <c r="V142" s="1102" t="str">
        <f t="shared" si="7"/>
        <v>#REF!</v>
      </c>
      <c r="W142" s="1102">
        <f t="shared" si="8"/>
        <v>1.455</v>
      </c>
      <c r="X142" s="1103" t="str">
        <f t="shared" si="27"/>
        <v>#REF!</v>
      </c>
      <c r="Y142" s="1103">
        <f t="shared" si="10"/>
        <v>1</v>
      </c>
      <c r="Z142" s="1104" t="str">
        <f t="shared" si="11"/>
        <v>#REF!</v>
      </c>
      <c r="AA142" s="1156" t="str">
        <f t="shared" si="19"/>
        <v>#REF!</v>
      </c>
      <c r="AB142" s="1156" t="str">
        <f t="shared" si="20"/>
        <v>#REF!</v>
      </c>
      <c r="AC142" s="1157" t="str">
        <f t="shared" si="26"/>
        <v>#REF!</v>
      </c>
      <c r="AD142" s="1157" t="str">
        <f t="shared" si="15"/>
        <v>#REF!</v>
      </c>
      <c r="AE142" s="1157" t="str">
        <f t="shared" si="16"/>
        <v>#REF!</v>
      </c>
      <c r="AF142" s="1137"/>
      <c r="AG142" s="1353"/>
      <c r="AH142" s="1090">
        <f t="shared" si="17"/>
        <v>22</v>
      </c>
      <c r="AI142" s="1117"/>
    </row>
    <row r="143" ht="15.0" customHeight="1">
      <c r="A143" s="1098">
        <v>141.0</v>
      </c>
      <c r="B143" s="1367">
        <v>466717.0</v>
      </c>
      <c r="C143" s="1368" t="s">
        <v>1688</v>
      </c>
      <c r="D143" s="1377" t="s">
        <v>1689</v>
      </c>
      <c r="E143" s="1368" t="s">
        <v>511</v>
      </c>
      <c r="F143" s="1377" t="s">
        <v>663</v>
      </c>
      <c r="G143" s="1377" t="s">
        <v>790</v>
      </c>
      <c r="H143" s="1273" t="str">
        <f t="shared" si="1"/>
        <v>PM03</v>
      </c>
      <c r="I143" s="1100" t="str">
        <f t="shared" si="24"/>
        <v>#REF!</v>
      </c>
      <c r="J143" s="413">
        <v>12.0</v>
      </c>
      <c r="K143" s="1120">
        <v>2024.0</v>
      </c>
      <c r="L143" s="1369">
        <v>45627.0</v>
      </c>
      <c r="M143" s="1370">
        <v>45657.0</v>
      </c>
      <c r="N143" s="1339">
        <v>2.2</v>
      </c>
      <c r="O143" s="1084">
        <f t="shared" si="3"/>
        <v>0.1</v>
      </c>
      <c r="P143" s="231" t="str">
        <f t="shared" si="18"/>
        <v>#REF!</v>
      </c>
      <c r="Q143" s="231" t="str">
        <f t="shared" si="28"/>
        <v>#REF!</v>
      </c>
      <c r="R143" s="1113"/>
      <c r="S143" s="1367" t="s">
        <v>525</v>
      </c>
      <c r="T143" s="1393" t="s">
        <v>2378</v>
      </c>
      <c r="U143" s="1084" t="str">
        <f t="shared" si="6"/>
        <v>#REF!</v>
      </c>
      <c r="V143" s="1102" t="str">
        <f t="shared" si="7"/>
        <v>#REF!</v>
      </c>
      <c r="W143" s="1102" t="str">
        <f t="shared" si="8"/>
        <v>#REF!</v>
      </c>
      <c r="X143" s="1103" t="str">
        <f t="shared" si="27"/>
        <v>#REF!</v>
      </c>
      <c r="Y143" s="1103">
        <f t="shared" si="10"/>
        <v>1</v>
      </c>
      <c r="Z143" s="1104" t="str">
        <f t="shared" si="11"/>
        <v>#REF!</v>
      </c>
      <c r="AA143" s="1156" t="str">
        <f t="shared" si="19"/>
        <v>#REF!</v>
      </c>
      <c r="AB143" s="1156" t="str">
        <f t="shared" si="20"/>
        <v>#REF!</v>
      </c>
      <c r="AC143" s="1157" t="str">
        <f t="shared" si="26"/>
        <v>#REF!</v>
      </c>
      <c r="AD143" s="1157" t="str">
        <f t="shared" si="15"/>
        <v>#REF!</v>
      </c>
      <c r="AE143" s="1157" t="str">
        <f t="shared" si="16"/>
        <v>#REF!</v>
      </c>
      <c r="AF143" s="1137"/>
      <c r="AG143" s="1353"/>
      <c r="AH143" s="1090">
        <f t="shared" si="17"/>
        <v>22</v>
      </c>
      <c r="AI143" s="1117"/>
    </row>
    <row r="144" ht="15.0" customHeight="1">
      <c r="A144" s="1107">
        <v>142.0</v>
      </c>
      <c r="B144" s="1371">
        <v>430756.0</v>
      </c>
      <c r="C144" s="1372" t="s">
        <v>1523</v>
      </c>
      <c r="D144" s="1376" t="s">
        <v>2324</v>
      </c>
      <c r="E144" s="1372" t="s">
        <v>511</v>
      </c>
      <c r="F144" s="1376" t="s">
        <v>564</v>
      </c>
      <c r="G144" s="1376" t="s">
        <v>790</v>
      </c>
      <c r="H144" s="1273" t="str">
        <f t="shared" si="1"/>
        <v>BA03</v>
      </c>
      <c r="I144" s="1100" t="str">
        <f t="shared" si="24"/>
        <v>#REF!</v>
      </c>
      <c r="J144" s="413">
        <v>12.0</v>
      </c>
      <c r="K144" s="437">
        <v>2024.0</v>
      </c>
      <c r="L144" s="1373">
        <v>45627.0</v>
      </c>
      <c r="M144" s="1374">
        <v>45657.0</v>
      </c>
      <c r="N144" s="1340">
        <v>22.0</v>
      </c>
      <c r="O144" s="1084">
        <f t="shared" si="3"/>
        <v>1</v>
      </c>
      <c r="P144" s="231" t="str">
        <f t="shared" si="18"/>
        <v>#REF!</v>
      </c>
      <c r="Q144" s="231" t="str">
        <f t="shared" si="28"/>
        <v>#REF!</v>
      </c>
      <c r="R144" s="1111"/>
      <c r="S144" s="1371" t="s">
        <v>525</v>
      </c>
      <c r="T144" s="1396" t="s">
        <v>2378</v>
      </c>
      <c r="U144" s="1084" t="str">
        <f t="shared" si="6"/>
        <v>#REF!</v>
      </c>
      <c r="V144" s="1102" t="str">
        <f t="shared" si="7"/>
        <v>#REF!</v>
      </c>
      <c r="W144" s="1102" t="str">
        <f t="shared" si="8"/>
        <v>#REF!</v>
      </c>
      <c r="X144" s="1102" t="str">
        <f t="shared" si="27"/>
        <v>#REF!</v>
      </c>
      <c r="Y144" s="1103">
        <f t="shared" si="10"/>
        <v>1</v>
      </c>
      <c r="Z144" s="1104" t="str">
        <f t="shared" si="11"/>
        <v>#REF!</v>
      </c>
      <c r="AA144" s="1161" t="str">
        <f t="shared" si="19"/>
        <v>#REF!</v>
      </c>
      <c r="AB144" s="1161" t="str">
        <f t="shared" si="20"/>
        <v>#REF!</v>
      </c>
      <c r="AC144" s="1162" t="str">
        <f t="shared" si="26"/>
        <v>#REF!</v>
      </c>
      <c r="AD144" s="1162" t="str">
        <f t="shared" si="15"/>
        <v>#REF!</v>
      </c>
      <c r="AE144" s="1162" t="str">
        <f t="shared" si="16"/>
        <v>#REF!</v>
      </c>
      <c r="AF144" s="1137"/>
      <c r="AG144" s="1354"/>
      <c r="AH144" s="1090">
        <f t="shared" si="17"/>
        <v>22</v>
      </c>
      <c r="AI144" s="1090"/>
    </row>
    <row r="145" ht="15.0" customHeight="1">
      <c r="A145" s="1098">
        <v>143.0</v>
      </c>
      <c r="B145" s="1367">
        <v>472063.0</v>
      </c>
      <c r="C145" s="1368" t="s">
        <v>2381</v>
      </c>
      <c r="D145" s="1377" t="s">
        <v>2382</v>
      </c>
      <c r="E145" s="1368" t="s">
        <v>511</v>
      </c>
      <c r="F145" s="1377" t="s">
        <v>546</v>
      </c>
      <c r="G145" s="1377" t="s">
        <v>665</v>
      </c>
      <c r="H145" s="1273" t="str">
        <f t="shared" si="1"/>
        <v>TESTER02</v>
      </c>
      <c r="I145" s="1100" t="str">
        <f t="shared" si="24"/>
        <v>#REF!</v>
      </c>
      <c r="J145" s="413">
        <v>12.0</v>
      </c>
      <c r="K145" s="413">
        <v>2024.0</v>
      </c>
      <c r="L145" s="1369">
        <v>45627.0</v>
      </c>
      <c r="M145" s="1370">
        <v>45657.0</v>
      </c>
      <c r="N145" s="1339">
        <v>22.0</v>
      </c>
      <c r="O145" s="1084">
        <f t="shared" si="3"/>
        <v>1</v>
      </c>
      <c r="P145" s="231">
        <f t="shared" si="18"/>
        <v>1</v>
      </c>
      <c r="Q145" s="231">
        <f t="shared" si="28"/>
        <v>1</v>
      </c>
      <c r="R145" s="1101"/>
      <c r="S145" s="1367" t="s">
        <v>517</v>
      </c>
      <c r="T145" s="1368" t="s">
        <v>2383</v>
      </c>
      <c r="U145" s="1084">
        <f t="shared" si="6"/>
        <v>1</v>
      </c>
      <c r="V145" s="1102">
        <f t="shared" si="7"/>
        <v>1</v>
      </c>
      <c r="W145" s="1102">
        <f t="shared" si="8"/>
        <v>1</v>
      </c>
      <c r="X145" s="1102">
        <f t="shared" si="27"/>
        <v>1</v>
      </c>
      <c r="Y145" s="1103">
        <f t="shared" si="10"/>
        <v>1</v>
      </c>
      <c r="Z145" s="1104" t="str">
        <f t="shared" si="11"/>
        <v>#REF!</v>
      </c>
      <c r="AA145" s="1161" t="str">
        <f t="shared" si="19"/>
        <v>#REF!</v>
      </c>
      <c r="AB145" s="1161" t="str">
        <f t="shared" si="20"/>
        <v>#REF!</v>
      </c>
      <c r="AC145" s="1162">
        <f t="shared" si="26"/>
        <v>0</v>
      </c>
      <c r="AD145" s="1162" t="str">
        <f t="shared" si="15"/>
        <v>#REF!</v>
      </c>
      <c r="AE145" s="1162" t="str">
        <f t="shared" si="16"/>
        <v>#REF!</v>
      </c>
      <c r="AF145" s="1137"/>
      <c r="AG145" s="1354"/>
      <c r="AH145" s="1090">
        <f t="shared" si="17"/>
        <v>22</v>
      </c>
      <c r="AI145" s="1090"/>
    </row>
    <row r="146" ht="15.0" customHeight="1">
      <c r="A146" s="1107">
        <v>144.0</v>
      </c>
      <c r="B146" s="1367">
        <v>155317.0</v>
      </c>
      <c r="C146" s="1368" t="s">
        <v>1273</v>
      </c>
      <c r="D146" s="1377" t="s">
        <v>1274</v>
      </c>
      <c r="E146" s="1368" t="s">
        <v>511</v>
      </c>
      <c r="F146" s="1377" t="s">
        <v>564</v>
      </c>
      <c r="G146" s="1377" t="s">
        <v>893</v>
      </c>
      <c r="H146" s="1273" t="str">
        <f t="shared" si="1"/>
        <v>BA06</v>
      </c>
      <c r="I146" s="1100" t="str">
        <f t="shared" si="24"/>
        <v>#REF!</v>
      </c>
      <c r="J146" s="413">
        <v>12.0</v>
      </c>
      <c r="K146" s="1168">
        <v>2024.0</v>
      </c>
      <c r="L146" s="1369">
        <v>45627.0</v>
      </c>
      <c r="M146" s="1370">
        <v>45657.0</v>
      </c>
      <c r="N146" s="1339">
        <v>6.6</v>
      </c>
      <c r="O146" s="1084">
        <f t="shared" si="3"/>
        <v>0.3</v>
      </c>
      <c r="P146" s="231" t="str">
        <f t="shared" si="18"/>
        <v>#REF!</v>
      </c>
      <c r="Q146" s="231" t="str">
        <f t="shared" si="28"/>
        <v>#REF!</v>
      </c>
      <c r="R146" s="1173"/>
      <c r="S146" s="1367" t="s">
        <v>525</v>
      </c>
      <c r="T146" s="1368" t="s">
        <v>1657</v>
      </c>
      <c r="U146" s="1084" t="str">
        <f t="shared" si="6"/>
        <v>#REF!</v>
      </c>
      <c r="V146" s="1102" t="str">
        <f t="shared" si="7"/>
        <v>#REF!</v>
      </c>
      <c r="W146" s="1102" t="str">
        <f t="shared" si="8"/>
        <v>#REF!</v>
      </c>
      <c r="X146" s="1102" t="str">
        <f t="shared" si="27"/>
        <v>#REF!</v>
      </c>
      <c r="Y146" s="1103">
        <f t="shared" si="10"/>
        <v>1</v>
      </c>
      <c r="Z146" s="1104" t="str">
        <f t="shared" si="11"/>
        <v>#REF!</v>
      </c>
      <c r="AA146" s="1161" t="str">
        <f t="shared" si="19"/>
        <v>#REF!</v>
      </c>
      <c r="AB146" s="1161" t="str">
        <f t="shared" si="20"/>
        <v>#REF!</v>
      </c>
      <c r="AC146" s="1162" t="str">
        <f t="shared" si="26"/>
        <v>#REF!</v>
      </c>
      <c r="AD146" s="1162" t="str">
        <f t="shared" si="15"/>
        <v>#REF!</v>
      </c>
      <c r="AE146" s="1162" t="str">
        <f t="shared" si="16"/>
        <v>#REF!</v>
      </c>
      <c r="AF146" s="1174"/>
      <c r="AG146" s="1399"/>
      <c r="AH146" s="1090">
        <f t="shared" si="17"/>
        <v>22</v>
      </c>
      <c r="AI146" s="1176"/>
    </row>
    <row r="147" ht="15.0" customHeight="1">
      <c r="A147" s="1098">
        <v>145.0</v>
      </c>
      <c r="B147" s="1371">
        <v>466333.0</v>
      </c>
      <c r="C147" s="1372" t="s">
        <v>1675</v>
      </c>
      <c r="D147" s="1376" t="s">
        <v>1676</v>
      </c>
      <c r="E147" s="1372" t="s">
        <v>511</v>
      </c>
      <c r="F147" s="1376" t="s">
        <v>546</v>
      </c>
      <c r="G147" s="1376" t="s">
        <v>790</v>
      </c>
      <c r="H147" s="1273" t="str">
        <f t="shared" si="1"/>
        <v>TESTER03</v>
      </c>
      <c r="I147" s="1100" t="str">
        <f t="shared" si="24"/>
        <v>#REF!</v>
      </c>
      <c r="J147" s="413">
        <v>12.0</v>
      </c>
      <c r="K147" s="413">
        <v>2024.0</v>
      </c>
      <c r="L147" s="1373">
        <v>45627.0</v>
      </c>
      <c r="M147" s="1374">
        <v>45657.0</v>
      </c>
      <c r="N147" s="1340">
        <v>22.0</v>
      </c>
      <c r="O147" s="1084">
        <f t="shared" si="3"/>
        <v>1</v>
      </c>
      <c r="P147" s="231" t="str">
        <f t="shared" si="18"/>
        <v>#REF!</v>
      </c>
      <c r="Q147" s="231" t="str">
        <f t="shared" si="28"/>
        <v>#REF!</v>
      </c>
      <c r="R147" s="1101"/>
      <c r="S147" s="1371" t="s">
        <v>525</v>
      </c>
      <c r="T147" s="1372" t="s">
        <v>1657</v>
      </c>
      <c r="U147" s="1084" t="str">
        <f t="shared" si="6"/>
        <v>#REF!</v>
      </c>
      <c r="V147" s="1102" t="str">
        <f t="shared" si="7"/>
        <v>#REF!</v>
      </c>
      <c r="W147" s="1102" t="str">
        <f t="shared" si="8"/>
        <v>#REF!</v>
      </c>
      <c r="X147" s="1102" t="str">
        <f t="shared" si="27"/>
        <v>#REF!</v>
      </c>
      <c r="Y147" s="1103">
        <f t="shared" si="10"/>
        <v>1</v>
      </c>
      <c r="Z147" s="1104" t="str">
        <f t="shared" si="11"/>
        <v>#REF!</v>
      </c>
      <c r="AA147" s="1161" t="str">
        <f t="shared" si="19"/>
        <v>#REF!</v>
      </c>
      <c r="AB147" s="1161" t="str">
        <f t="shared" si="20"/>
        <v>#REF!</v>
      </c>
      <c r="AC147" s="1162" t="str">
        <f t="shared" si="26"/>
        <v>#REF!</v>
      </c>
      <c r="AD147" s="1162" t="str">
        <f t="shared" si="15"/>
        <v>#REF!</v>
      </c>
      <c r="AE147" s="1162" t="str">
        <f t="shared" si="16"/>
        <v>#REF!</v>
      </c>
      <c r="AF147" s="1137"/>
      <c r="AG147" s="1354"/>
      <c r="AH147" s="1090">
        <f t="shared" si="17"/>
        <v>22</v>
      </c>
      <c r="AI147" s="1090"/>
    </row>
    <row r="148" ht="15.0" customHeight="1">
      <c r="A148" s="1107">
        <v>146.0</v>
      </c>
      <c r="B148" s="1371">
        <v>466999.0</v>
      </c>
      <c r="C148" s="1372" t="s">
        <v>1690</v>
      </c>
      <c r="D148" s="1372" t="s">
        <v>1691</v>
      </c>
      <c r="E148" s="1376" t="s">
        <v>511</v>
      </c>
      <c r="F148" s="1372" t="s">
        <v>512</v>
      </c>
      <c r="G148" s="1372" t="s">
        <v>790</v>
      </c>
      <c r="H148" s="1273" t="str">
        <f t="shared" si="1"/>
        <v>DEV03</v>
      </c>
      <c r="I148" s="1100" t="str">
        <f t="shared" si="24"/>
        <v>#REF!</v>
      </c>
      <c r="J148" s="413">
        <v>12.0</v>
      </c>
      <c r="K148" s="1120">
        <v>2024.0</v>
      </c>
      <c r="L148" s="1373">
        <v>45627.0</v>
      </c>
      <c r="M148" s="1374">
        <v>45657.0</v>
      </c>
      <c r="N148" s="1340">
        <v>22.0</v>
      </c>
      <c r="O148" s="1084">
        <f t="shared" si="3"/>
        <v>1</v>
      </c>
      <c r="P148" s="231" t="str">
        <f t="shared" si="18"/>
        <v>#REF!</v>
      </c>
      <c r="Q148" s="231" t="str">
        <f t="shared" si="28"/>
        <v>#REF!</v>
      </c>
      <c r="R148" s="1113"/>
      <c r="S148" s="1371" t="s">
        <v>525</v>
      </c>
      <c r="T148" s="1372" t="s">
        <v>1657</v>
      </c>
      <c r="U148" s="1084" t="str">
        <f t="shared" si="6"/>
        <v>#REF!</v>
      </c>
      <c r="V148" s="1102" t="str">
        <f t="shared" si="7"/>
        <v>#REF!</v>
      </c>
      <c r="W148" s="1102" t="str">
        <f t="shared" si="8"/>
        <v>#REF!</v>
      </c>
      <c r="X148" s="1102" t="str">
        <f t="shared" si="27"/>
        <v>#REF!</v>
      </c>
      <c r="Y148" s="1103">
        <f t="shared" si="10"/>
        <v>1</v>
      </c>
      <c r="Z148" s="1104" t="str">
        <f t="shared" si="11"/>
        <v>#REF!</v>
      </c>
      <c r="AA148" s="1156" t="str">
        <f t="shared" si="19"/>
        <v>#REF!</v>
      </c>
      <c r="AB148" s="1156" t="str">
        <f t="shared" si="20"/>
        <v>#REF!</v>
      </c>
      <c r="AC148" s="1157" t="str">
        <f t="shared" si="26"/>
        <v>#REF!</v>
      </c>
      <c r="AD148" s="1157" t="str">
        <f t="shared" si="15"/>
        <v>#REF!</v>
      </c>
      <c r="AE148" s="1157" t="str">
        <f t="shared" si="16"/>
        <v>#REF!</v>
      </c>
      <c r="AF148" s="1137"/>
      <c r="AG148" s="600"/>
      <c r="AH148" s="1090">
        <f t="shared" si="17"/>
        <v>22</v>
      </c>
      <c r="AI148" s="1117"/>
    </row>
    <row r="149" ht="15.75" customHeight="1">
      <c r="A149" s="1098">
        <v>147.0</v>
      </c>
      <c r="B149" s="1371">
        <v>197760.0</v>
      </c>
      <c r="C149" s="1372" t="s">
        <v>876</v>
      </c>
      <c r="D149" s="1376" t="s">
        <v>1678</v>
      </c>
      <c r="E149" s="1376" t="s">
        <v>511</v>
      </c>
      <c r="F149" s="1376" t="s">
        <v>512</v>
      </c>
      <c r="G149" s="1376" t="s">
        <v>893</v>
      </c>
      <c r="H149" s="1273" t="str">
        <f t="shared" si="1"/>
        <v>DEV06</v>
      </c>
      <c r="I149" s="1100" t="str">
        <f t="shared" si="24"/>
        <v>#REF!</v>
      </c>
      <c r="J149" s="413">
        <v>12.0</v>
      </c>
      <c r="K149" s="1120">
        <v>2024.0</v>
      </c>
      <c r="L149" s="1373">
        <v>45627.0</v>
      </c>
      <c r="M149" s="1374">
        <v>45657.0</v>
      </c>
      <c r="N149" s="1340">
        <v>6.6</v>
      </c>
      <c r="O149" s="1084">
        <f t="shared" si="3"/>
        <v>0.3</v>
      </c>
      <c r="P149" s="231" t="str">
        <f t="shared" si="18"/>
        <v>#REF!</v>
      </c>
      <c r="Q149" s="231" t="str">
        <f t="shared" si="28"/>
        <v>#REF!</v>
      </c>
      <c r="R149" s="1113"/>
      <c r="S149" s="1371" t="s">
        <v>525</v>
      </c>
      <c r="T149" s="1372" t="s">
        <v>1657</v>
      </c>
      <c r="U149" s="1084" t="str">
        <f t="shared" si="6"/>
        <v>#REF!</v>
      </c>
      <c r="V149" s="1102" t="str">
        <f t="shared" si="7"/>
        <v>#REF!</v>
      </c>
      <c r="W149" s="1102" t="str">
        <f t="shared" si="8"/>
        <v>#REF!</v>
      </c>
      <c r="X149" s="1103" t="str">
        <f t="shared" si="27"/>
        <v>#REF!</v>
      </c>
      <c r="Y149" s="1103">
        <f t="shared" si="10"/>
        <v>1</v>
      </c>
      <c r="Z149" s="1104" t="str">
        <f t="shared" si="11"/>
        <v>#REF!</v>
      </c>
      <c r="AA149" s="1156" t="str">
        <f t="shared" si="19"/>
        <v>#REF!</v>
      </c>
      <c r="AB149" s="1156" t="str">
        <f t="shared" si="20"/>
        <v>#REF!</v>
      </c>
      <c r="AC149" s="1157" t="str">
        <f t="shared" si="26"/>
        <v>#REF!</v>
      </c>
      <c r="AD149" s="1157" t="str">
        <f t="shared" si="15"/>
        <v>#REF!</v>
      </c>
      <c r="AE149" s="1157" t="str">
        <f t="shared" si="16"/>
        <v>#REF!</v>
      </c>
      <c r="AF149" s="1106"/>
      <c r="AG149" s="600"/>
      <c r="AH149" s="1090">
        <f t="shared" si="17"/>
        <v>22</v>
      </c>
      <c r="AI149" s="1117"/>
    </row>
    <row r="150" ht="15.0" customHeight="1">
      <c r="A150" s="1107">
        <v>148.0</v>
      </c>
      <c r="B150" s="1371">
        <v>467781.0</v>
      </c>
      <c r="C150" s="1372" t="s">
        <v>2160</v>
      </c>
      <c r="D150" s="1376" t="s">
        <v>2161</v>
      </c>
      <c r="E150" s="1376" t="s">
        <v>511</v>
      </c>
      <c r="F150" s="1376" t="s">
        <v>564</v>
      </c>
      <c r="G150" s="1376" t="s">
        <v>665</v>
      </c>
      <c r="H150" s="1273" t="str">
        <f t="shared" si="1"/>
        <v>BA02</v>
      </c>
      <c r="I150" s="1100" t="str">
        <f t="shared" si="24"/>
        <v>#REF!</v>
      </c>
      <c r="J150" s="413">
        <v>12.0</v>
      </c>
      <c r="K150" s="217">
        <v>2024.0</v>
      </c>
      <c r="L150" s="1373">
        <v>45627.0</v>
      </c>
      <c r="M150" s="1374">
        <v>45657.0</v>
      </c>
      <c r="N150" s="1340">
        <v>22.0</v>
      </c>
      <c r="O150" s="1084">
        <f t="shared" si="3"/>
        <v>1</v>
      </c>
      <c r="P150" s="231" t="str">
        <f t="shared" si="18"/>
        <v>#REF!</v>
      </c>
      <c r="Q150" s="231" t="str">
        <f t="shared" si="28"/>
        <v>#REF!</v>
      </c>
      <c r="R150" s="1084"/>
      <c r="S150" s="1371" t="s">
        <v>525</v>
      </c>
      <c r="T150" s="1372" t="s">
        <v>1657</v>
      </c>
      <c r="U150" s="1084" t="str">
        <f t="shared" si="6"/>
        <v>#REF!</v>
      </c>
      <c r="V150" s="1102" t="str">
        <f t="shared" si="7"/>
        <v>#REF!</v>
      </c>
      <c r="W150" s="1102" t="str">
        <f t="shared" si="8"/>
        <v>#REF!</v>
      </c>
      <c r="X150" s="1102" t="str">
        <f t="shared" si="27"/>
        <v>#REF!</v>
      </c>
      <c r="Y150" s="1103">
        <f t="shared" si="10"/>
        <v>1</v>
      </c>
      <c r="Z150" s="1104" t="str">
        <f t="shared" si="11"/>
        <v>#REF!</v>
      </c>
      <c r="AA150" s="1156" t="str">
        <f t="shared" si="19"/>
        <v>#REF!</v>
      </c>
      <c r="AB150" s="1085" t="str">
        <f t="shared" si="20"/>
        <v>#REF!</v>
      </c>
      <c r="AC150" s="1105" t="str">
        <f t="shared" si="26"/>
        <v>#REF!</v>
      </c>
      <c r="AD150" s="1105" t="str">
        <f t="shared" si="15"/>
        <v>#REF!</v>
      </c>
      <c r="AE150" s="1105" t="str">
        <f t="shared" si="16"/>
        <v>#REF!</v>
      </c>
      <c r="AF150" s="270"/>
      <c r="AG150" s="1079"/>
      <c r="AH150" s="1090">
        <f t="shared" si="17"/>
        <v>22</v>
      </c>
      <c r="AI150" s="1090"/>
    </row>
    <row r="151" ht="15.0" customHeight="1">
      <c r="A151" s="1098">
        <v>149.0</v>
      </c>
      <c r="B151" s="1371">
        <v>471427.0</v>
      </c>
      <c r="C151" s="1372" t="s">
        <v>2389</v>
      </c>
      <c r="D151" s="1376" t="s">
        <v>2390</v>
      </c>
      <c r="E151" s="1376" t="s">
        <v>892</v>
      </c>
      <c r="F151" s="1376" t="s">
        <v>512</v>
      </c>
      <c r="G151" s="1376" t="s">
        <v>790</v>
      </c>
      <c r="H151" s="1273" t="str">
        <f t="shared" si="1"/>
        <v>DEV03</v>
      </c>
      <c r="I151" s="1100" t="str">
        <f t="shared" si="24"/>
        <v>#REF!</v>
      </c>
      <c r="J151" s="413">
        <v>12.0</v>
      </c>
      <c r="K151" s="217">
        <v>2024.0</v>
      </c>
      <c r="L151" s="1373">
        <v>45627.0</v>
      </c>
      <c r="M151" s="1374">
        <v>45639.0</v>
      </c>
      <c r="N151" s="1340">
        <v>10.0</v>
      </c>
      <c r="O151" s="1084">
        <f t="shared" si="3"/>
        <v>0.4545454545</v>
      </c>
      <c r="P151" s="231" t="str">
        <f t="shared" si="18"/>
        <v>#REF!</v>
      </c>
      <c r="Q151" s="231" t="str">
        <f t="shared" si="28"/>
        <v>#REF!</v>
      </c>
      <c r="R151" s="1084"/>
      <c r="S151" s="1371" t="s">
        <v>525</v>
      </c>
      <c r="T151" s="1372" t="s">
        <v>1657</v>
      </c>
      <c r="U151" s="1084" t="str">
        <f t="shared" si="6"/>
        <v>#REF!</v>
      </c>
      <c r="V151" s="1102" t="str">
        <f t="shared" si="7"/>
        <v>#REF!</v>
      </c>
      <c r="W151" s="1102" t="str">
        <f t="shared" si="8"/>
        <v>#REF!</v>
      </c>
      <c r="X151" s="1102" t="str">
        <f t="shared" si="27"/>
        <v>#REF!</v>
      </c>
      <c r="Y151" s="1103">
        <f t="shared" si="10"/>
        <v>0.4545454545</v>
      </c>
      <c r="Z151" s="1104" t="str">
        <f t="shared" si="11"/>
        <v>#REF!</v>
      </c>
      <c r="AA151" s="1156" t="str">
        <f t="shared" si="19"/>
        <v>#REF!</v>
      </c>
      <c r="AB151" s="1085" t="str">
        <f t="shared" si="20"/>
        <v>#REF!</v>
      </c>
      <c r="AC151" s="1105" t="str">
        <f t="shared" si="26"/>
        <v>#REF!</v>
      </c>
      <c r="AD151" s="1105" t="str">
        <f t="shared" si="15"/>
        <v>#REF!</v>
      </c>
      <c r="AE151" s="1105" t="str">
        <f t="shared" si="16"/>
        <v>#REF!</v>
      </c>
      <c r="AF151" s="270"/>
      <c r="AG151" s="1079"/>
      <c r="AH151" s="1090">
        <f t="shared" si="17"/>
        <v>10</v>
      </c>
      <c r="AI151" s="1090"/>
    </row>
    <row r="152" ht="15.0" customHeight="1">
      <c r="A152" s="1107">
        <v>150.0</v>
      </c>
      <c r="B152" s="1367">
        <v>278454.0</v>
      </c>
      <c r="C152" s="1368" t="s">
        <v>1190</v>
      </c>
      <c r="D152" s="1377" t="s">
        <v>1402</v>
      </c>
      <c r="E152" s="1377" t="s">
        <v>511</v>
      </c>
      <c r="F152" s="1377" t="s">
        <v>512</v>
      </c>
      <c r="G152" s="1377" t="s">
        <v>665</v>
      </c>
      <c r="H152" s="1273" t="str">
        <f t="shared" si="1"/>
        <v>DEV02</v>
      </c>
      <c r="I152" s="1100" t="str">
        <f t="shared" si="24"/>
        <v>#REF!</v>
      </c>
      <c r="J152" s="413">
        <v>12.0</v>
      </c>
      <c r="K152" s="217">
        <v>2024.0</v>
      </c>
      <c r="L152" s="1369">
        <v>45632.0</v>
      </c>
      <c r="M152" s="1370">
        <v>45657.0</v>
      </c>
      <c r="N152" s="1339">
        <v>18.0</v>
      </c>
      <c r="O152" s="1084">
        <f t="shared" si="3"/>
        <v>0.8181818182</v>
      </c>
      <c r="P152" s="231" t="str">
        <f t="shared" si="18"/>
        <v>#REF!</v>
      </c>
      <c r="Q152" s="1103">
        <v>0.818</v>
      </c>
      <c r="R152" s="1084"/>
      <c r="S152" s="1367" t="s">
        <v>525</v>
      </c>
      <c r="T152" s="1393" t="s">
        <v>2164</v>
      </c>
      <c r="U152" s="1084">
        <f t="shared" si="6"/>
        <v>0.818</v>
      </c>
      <c r="V152" s="1102" t="str">
        <f t="shared" si="7"/>
        <v>#REF!</v>
      </c>
      <c r="W152" s="1102">
        <f t="shared" si="8"/>
        <v>0.818</v>
      </c>
      <c r="X152" s="1102" t="str">
        <f t="shared" si="27"/>
        <v>#REF!</v>
      </c>
      <c r="Y152" s="1103">
        <f t="shared" si="10"/>
        <v>0.8181818182</v>
      </c>
      <c r="Z152" s="1104" t="str">
        <f t="shared" si="11"/>
        <v>#REF!</v>
      </c>
      <c r="AA152" s="1085" t="str">
        <f t="shared" si="19"/>
        <v>#REF!</v>
      </c>
      <c r="AB152" s="1085" t="str">
        <f t="shared" si="20"/>
        <v>#REF!</v>
      </c>
      <c r="AC152" s="1105" t="str">
        <f t="shared" si="26"/>
        <v>#REF!</v>
      </c>
      <c r="AD152" s="1105" t="str">
        <f t="shared" si="15"/>
        <v>#REF!</v>
      </c>
      <c r="AE152" s="1105" t="str">
        <f t="shared" si="16"/>
        <v>#REF!</v>
      </c>
      <c r="AF152" s="270"/>
      <c r="AG152" s="1079"/>
      <c r="AH152" s="1090">
        <f t="shared" si="17"/>
        <v>18</v>
      </c>
      <c r="AI152" s="1090"/>
    </row>
    <row r="153" ht="15.0" customHeight="1">
      <c r="A153" s="1098">
        <v>151.0</v>
      </c>
      <c r="B153" s="1371">
        <v>282563.0</v>
      </c>
      <c r="C153" s="1372" t="s">
        <v>1109</v>
      </c>
      <c r="D153" s="1376" t="s">
        <v>1320</v>
      </c>
      <c r="E153" s="1376" t="s">
        <v>511</v>
      </c>
      <c r="F153" s="1376" t="s">
        <v>546</v>
      </c>
      <c r="G153" s="1376" t="s">
        <v>771</v>
      </c>
      <c r="H153" s="1273" t="str">
        <f t="shared" si="1"/>
        <v>TESTER04</v>
      </c>
      <c r="I153" s="1100" t="str">
        <f t="shared" si="24"/>
        <v>#REF!</v>
      </c>
      <c r="J153" s="413">
        <v>12.0</v>
      </c>
      <c r="K153" s="217">
        <v>2024.0</v>
      </c>
      <c r="L153" s="1373">
        <v>45627.0</v>
      </c>
      <c r="M153" s="1374">
        <v>45636.0</v>
      </c>
      <c r="N153" s="1340">
        <v>3.5</v>
      </c>
      <c r="O153" s="1084">
        <f t="shared" si="3"/>
        <v>0.1590909091</v>
      </c>
      <c r="P153" s="231" t="str">
        <f t="shared" si="18"/>
        <v>#REF!</v>
      </c>
      <c r="Q153" s="1103">
        <v>0.224</v>
      </c>
      <c r="R153" s="1084"/>
      <c r="S153" s="1371" t="s">
        <v>525</v>
      </c>
      <c r="T153" s="1396" t="s">
        <v>2164</v>
      </c>
      <c r="U153" s="1084">
        <f t="shared" si="6"/>
        <v>0.224</v>
      </c>
      <c r="V153" s="1102" t="str">
        <f t="shared" si="7"/>
        <v>#REF!</v>
      </c>
      <c r="W153" s="1102" t="str">
        <f t="shared" si="8"/>
        <v>#REF!</v>
      </c>
      <c r="X153" s="1102" t="str">
        <f t="shared" si="27"/>
        <v>#REF!</v>
      </c>
      <c r="Y153" s="1103">
        <f t="shared" si="10"/>
        <v>1</v>
      </c>
      <c r="Z153" s="1104" t="str">
        <f t="shared" si="11"/>
        <v>#REF!</v>
      </c>
      <c r="AA153" s="1085" t="str">
        <f t="shared" si="19"/>
        <v>#REF!</v>
      </c>
      <c r="AB153" s="1085" t="str">
        <f t="shared" si="20"/>
        <v>#REF!</v>
      </c>
      <c r="AC153" s="1105" t="str">
        <f t="shared" si="26"/>
        <v>#REF!</v>
      </c>
      <c r="AD153" s="1105" t="str">
        <f t="shared" si="15"/>
        <v>#REF!</v>
      </c>
      <c r="AE153" s="1105" t="str">
        <f t="shared" si="16"/>
        <v>#REF!</v>
      </c>
      <c r="AF153" s="270"/>
      <c r="AG153" s="1079"/>
      <c r="AH153" s="1090">
        <f t="shared" si="17"/>
        <v>22</v>
      </c>
      <c r="AI153" s="1090"/>
    </row>
    <row r="154" ht="15.0" customHeight="1">
      <c r="A154" s="1107">
        <v>152.0</v>
      </c>
      <c r="B154" s="1371">
        <v>436920.0</v>
      </c>
      <c r="C154" s="1372" t="s">
        <v>761</v>
      </c>
      <c r="D154" s="1376" t="s">
        <v>1332</v>
      </c>
      <c r="E154" s="1376" t="s">
        <v>511</v>
      </c>
      <c r="F154" s="1376" t="s">
        <v>546</v>
      </c>
      <c r="G154" s="1376" t="s">
        <v>665</v>
      </c>
      <c r="H154" s="1273" t="str">
        <f t="shared" si="1"/>
        <v>TESTER02</v>
      </c>
      <c r="I154" s="1100" t="str">
        <f t="shared" si="24"/>
        <v>#REF!</v>
      </c>
      <c r="J154" s="413">
        <v>12.0</v>
      </c>
      <c r="K154" s="217">
        <v>2024.0</v>
      </c>
      <c r="L154" s="1373">
        <v>45627.0</v>
      </c>
      <c r="M154" s="1374">
        <v>45636.0</v>
      </c>
      <c r="N154" s="1340">
        <v>3.5</v>
      </c>
      <c r="O154" s="1084">
        <f t="shared" si="3"/>
        <v>0.1590909091</v>
      </c>
      <c r="P154" s="231" t="str">
        <f t="shared" si="18"/>
        <v>#REF!</v>
      </c>
      <c r="Q154" s="1103">
        <v>0.137</v>
      </c>
      <c r="R154" s="1084"/>
      <c r="S154" s="1371" t="s">
        <v>525</v>
      </c>
      <c r="T154" s="1396" t="s">
        <v>2164</v>
      </c>
      <c r="U154" s="1084">
        <f t="shared" si="6"/>
        <v>0.137</v>
      </c>
      <c r="V154" s="1102" t="str">
        <f t="shared" si="7"/>
        <v>#REF!</v>
      </c>
      <c r="W154" s="1102" t="str">
        <f t="shared" si="8"/>
        <v>#REF!</v>
      </c>
      <c r="X154" s="1102" t="str">
        <f t="shared" si="27"/>
        <v>#REF!</v>
      </c>
      <c r="Y154" s="1103">
        <f t="shared" si="10"/>
        <v>1</v>
      </c>
      <c r="Z154" s="1104" t="str">
        <f t="shared" si="11"/>
        <v>#REF!</v>
      </c>
      <c r="AA154" s="1085" t="str">
        <f t="shared" si="19"/>
        <v>#REF!</v>
      </c>
      <c r="AB154" s="1085" t="str">
        <f t="shared" si="20"/>
        <v>#REF!</v>
      </c>
      <c r="AC154" s="1105" t="str">
        <f t="shared" si="26"/>
        <v>#REF!</v>
      </c>
      <c r="AD154" s="1105" t="str">
        <f t="shared" si="15"/>
        <v>#REF!</v>
      </c>
      <c r="AE154" s="1105" t="str">
        <f t="shared" si="16"/>
        <v>#REF!</v>
      </c>
      <c r="AF154" s="270"/>
      <c r="AG154" s="1079"/>
      <c r="AH154" s="1090">
        <f t="shared" si="17"/>
        <v>22</v>
      </c>
      <c r="AI154" s="1090"/>
    </row>
    <row r="155" ht="15.0" customHeight="1">
      <c r="A155" s="1098">
        <v>153.0</v>
      </c>
      <c r="B155" s="1371">
        <v>439018.0</v>
      </c>
      <c r="C155" s="1372" t="s">
        <v>1010</v>
      </c>
      <c r="D155" s="1376" t="s">
        <v>1336</v>
      </c>
      <c r="E155" s="1376" t="s">
        <v>511</v>
      </c>
      <c r="F155" s="1376" t="s">
        <v>546</v>
      </c>
      <c r="G155" s="1376" t="s">
        <v>665</v>
      </c>
      <c r="H155" s="1273" t="str">
        <f t="shared" si="1"/>
        <v>TESTER02</v>
      </c>
      <c r="I155" s="1100" t="str">
        <f t="shared" si="24"/>
        <v>#REF!</v>
      </c>
      <c r="J155" s="413">
        <v>12.0</v>
      </c>
      <c r="K155" s="217">
        <v>2024.0</v>
      </c>
      <c r="L155" s="1373">
        <v>45627.0</v>
      </c>
      <c r="M155" s="1374">
        <v>45636.0</v>
      </c>
      <c r="N155" s="1340">
        <v>7.0</v>
      </c>
      <c r="O155" s="1084">
        <f t="shared" si="3"/>
        <v>0.3181818182</v>
      </c>
      <c r="P155" s="231" t="str">
        <f t="shared" si="18"/>
        <v>#REF!</v>
      </c>
      <c r="Q155" s="1103">
        <v>0.274</v>
      </c>
      <c r="R155" s="1084"/>
      <c r="S155" s="1371" t="s">
        <v>525</v>
      </c>
      <c r="T155" s="1396" t="s">
        <v>2164</v>
      </c>
      <c r="U155" s="1084">
        <f t="shared" si="6"/>
        <v>0.274</v>
      </c>
      <c r="V155" s="1102" t="str">
        <f t="shared" si="7"/>
        <v>#REF!</v>
      </c>
      <c r="W155" s="1102" t="str">
        <f t="shared" si="8"/>
        <v>#REF!</v>
      </c>
      <c r="X155" s="1102" t="str">
        <f t="shared" si="27"/>
        <v>#REF!</v>
      </c>
      <c r="Y155" s="1103">
        <f t="shared" si="10"/>
        <v>1</v>
      </c>
      <c r="Z155" s="1104" t="str">
        <f t="shared" si="11"/>
        <v>#REF!</v>
      </c>
      <c r="AA155" s="1085" t="str">
        <f t="shared" si="19"/>
        <v>#REF!</v>
      </c>
      <c r="AB155" s="1085" t="str">
        <f t="shared" si="20"/>
        <v>#REF!</v>
      </c>
      <c r="AC155" s="1105" t="str">
        <f t="shared" si="26"/>
        <v>#REF!</v>
      </c>
      <c r="AD155" s="1105" t="str">
        <f t="shared" si="15"/>
        <v>#REF!</v>
      </c>
      <c r="AE155" s="1105" t="str">
        <f t="shared" si="16"/>
        <v>#REF!</v>
      </c>
      <c r="AF155" s="270"/>
      <c r="AG155" s="1079"/>
      <c r="AH155" s="1090">
        <f t="shared" si="17"/>
        <v>22</v>
      </c>
      <c r="AI155" s="1090"/>
    </row>
    <row r="156" ht="15.0" customHeight="1">
      <c r="A156" s="1107">
        <v>154.0</v>
      </c>
      <c r="B156" s="1371">
        <v>460439.0</v>
      </c>
      <c r="C156" s="1372" t="s">
        <v>1428</v>
      </c>
      <c r="D156" s="1376" t="s">
        <v>1429</v>
      </c>
      <c r="E156" s="1376" t="s">
        <v>511</v>
      </c>
      <c r="F156" s="1376" t="s">
        <v>512</v>
      </c>
      <c r="G156" s="1376" t="s">
        <v>665</v>
      </c>
      <c r="H156" s="1273" t="str">
        <f t="shared" si="1"/>
        <v>DEV02</v>
      </c>
      <c r="I156" s="1100" t="str">
        <f t="shared" si="24"/>
        <v>#REF!</v>
      </c>
      <c r="J156" s="413">
        <v>12.0</v>
      </c>
      <c r="K156" s="217">
        <v>2024.0</v>
      </c>
      <c r="L156" s="1373">
        <v>45627.0</v>
      </c>
      <c r="M156" s="1374">
        <v>45657.0</v>
      </c>
      <c r="N156" s="1340">
        <v>20.0</v>
      </c>
      <c r="O156" s="1084">
        <f t="shared" si="3"/>
        <v>0.9090909091</v>
      </c>
      <c r="P156" s="231" t="str">
        <f t="shared" si="18"/>
        <v>#REF!</v>
      </c>
      <c r="Q156" s="1103">
        <v>0.909</v>
      </c>
      <c r="R156" s="1084"/>
      <c r="S156" s="1371" t="s">
        <v>525</v>
      </c>
      <c r="T156" s="1396" t="s">
        <v>2164</v>
      </c>
      <c r="U156" s="1084">
        <f t="shared" si="6"/>
        <v>0.909</v>
      </c>
      <c r="V156" s="1102" t="str">
        <f t="shared" si="7"/>
        <v>#REF!</v>
      </c>
      <c r="W156" s="1102">
        <f t="shared" si="8"/>
        <v>0.909</v>
      </c>
      <c r="X156" s="1102" t="str">
        <f t="shared" si="27"/>
        <v>#REF!</v>
      </c>
      <c r="Y156" s="1103">
        <f t="shared" si="10"/>
        <v>0.9090909091</v>
      </c>
      <c r="Z156" s="1104" t="str">
        <f t="shared" si="11"/>
        <v>#REF!</v>
      </c>
      <c r="AA156" s="1085" t="str">
        <f t="shared" si="19"/>
        <v>#REF!</v>
      </c>
      <c r="AB156" s="1085" t="str">
        <f t="shared" si="20"/>
        <v>#REF!</v>
      </c>
      <c r="AC156" s="1105" t="str">
        <f t="shared" si="26"/>
        <v>#REF!</v>
      </c>
      <c r="AD156" s="1105" t="str">
        <f t="shared" si="15"/>
        <v>#REF!</v>
      </c>
      <c r="AE156" s="1105" t="str">
        <f t="shared" si="16"/>
        <v>#REF!</v>
      </c>
      <c r="AF156" s="270"/>
      <c r="AG156" s="1079"/>
      <c r="AH156" s="1090">
        <f t="shared" si="17"/>
        <v>20</v>
      </c>
      <c r="AI156" s="1090"/>
    </row>
    <row r="157" ht="15.0" customHeight="1">
      <c r="A157" s="1098">
        <v>155.0</v>
      </c>
      <c r="B157" s="1371">
        <v>460051.0</v>
      </c>
      <c r="C157" s="1372" t="s">
        <v>1081</v>
      </c>
      <c r="D157" s="1376" t="s">
        <v>1605</v>
      </c>
      <c r="E157" s="1376" t="s">
        <v>511</v>
      </c>
      <c r="F157" s="1376" t="s">
        <v>512</v>
      </c>
      <c r="G157" s="1376" t="s">
        <v>790</v>
      </c>
      <c r="H157" s="1273" t="str">
        <f t="shared" si="1"/>
        <v>DEV03</v>
      </c>
      <c r="I157" s="1100" t="str">
        <f t="shared" si="24"/>
        <v>#REF!</v>
      </c>
      <c r="J157" s="413">
        <v>12.0</v>
      </c>
      <c r="K157" s="217">
        <v>2024.0</v>
      </c>
      <c r="L157" s="1373">
        <v>45627.0</v>
      </c>
      <c r="M157" s="1374">
        <v>45657.0</v>
      </c>
      <c r="N157" s="1340">
        <v>22.0</v>
      </c>
      <c r="O157" s="1084">
        <f t="shared" si="3"/>
        <v>1</v>
      </c>
      <c r="P157" s="231" t="str">
        <f t="shared" si="18"/>
        <v>#REF!</v>
      </c>
      <c r="Q157" s="1103">
        <v>1.24</v>
      </c>
      <c r="R157" s="1084"/>
      <c r="S157" s="1371" t="s">
        <v>525</v>
      </c>
      <c r="T157" s="1396" t="s">
        <v>2164</v>
      </c>
      <c r="U157" s="1084">
        <f t="shared" si="6"/>
        <v>1.24</v>
      </c>
      <c r="V157" s="1102" t="str">
        <f t="shared" si="7"/>
        <v>#REF!</v>
      </c>
      <c r="W157" s="1102">
        <f t="shared" si="8"/>
        <v>1.24</v>
      </c>
      <c r="X157" s="1102" t="str">
        <f t="shared" si="27"/>
        <v>#REF!</v>
      </c>
      <c r="Y157" s="1103">
        <f t="shared" si="10"/>
        <v>1</v>
      </c>
      <c r="Z157" s="1104" t="str">
        <f t="shared" si="11"/>
        <v>#REF!</v>
      </c>
      <c r="AA157" s="1085" t="str">
        <f t="shared" si="19"/>
        <v>#REF!</v>
      </c>
      <c r="AB157" s="1085" t="str">
        <f t="shared" si="20"/>
        <v>#REF!</v>
      </c>
      <c r="AC157" s="1105" t="str">
        <f t="shared" si="26"/>
        <v>#REF!</v>
      </c>
      <c r="AD157" s="1105" t="str">
        <f t="shared" si="15"/>
        <v>#REF!</v>
      </c>
      <c r="AE157" s="1105" t="str">
        <f t="shared" si="16"/>
        <v>#REF!</v>
      </c>
      <c r="AF157" s="270"/>
      <c r="AG157" s="1079"/>
      <c r="AH157" s="1090">
        <f t="shared" si="17"/>
        <v>22</v>
      </c>
      <c r="AI157" s="1090"/>
    </row>
    <row r="158" ht="15.0" customHeight="1">
      <c r="A158" s="1107">
        <v>156.0</v>
      </c>
      <c r="B158" s="1371">
        <v>461363.0</v>
      </c>
      <c r="C158" s="1372" t="s">
        <v>456</v>
      </c>
      <c r="D158" s="1376" t="s">
        <v>457</v>
      </c>
      <c r="E158" s="1376" t="s">
        <v>511</v>
      </c>
      <c r="F158" s="1376" t="s">
        <v>512</v>
      </c>
      <c r="G158" s="1376" t="s">
        <v>790</v>
      </c>
      <c r="H158" s="1273" t="str">
        <f t="shared" si="1"/>
        <v>DEV03</v>
      </c>
      <c r="I158" s="1100" t="str">
        <f t="shared" si="24"/>
        <v>#REF!</v>
      </c>
      <c r="J158" s="413">
        <v>12.0</v>
      </c>
      <c r="K158" s="217">
        <v>2024.0</v>
      </c>
      <c r="L158" s="1373">
        <v>45627.0</v>
      </c>
      <c r="M158" s="1374">
        <v>45657.0</v>
      </c>
      <c r="N158" s="1340">
        <v>22.0</v>
      </c>
      <c r="O158" s="1084">
        <f t="shared" si="3"/>
        <v>1</v>
      </c>
      <c r="P158" s="231" t="str">
        <f t="shared" si="18"/>
        <v>#REF!</v>
      </c>
      <c r="Q158" s="1103">
        <v>1.24</v>
      </c>
      <c r="R158" s="1084"/>
      <c r="S158" s="1371" t="s">
        <v>525</v>
      </c>
      <c r="T158" s="1396" t="s">
        <v>2164</v>
      </c>
      <c r="U158" s="1084">
        <f t="shared" si="6"/>
        <v>1.24</v>
      </c>
      <c r="V158" s="1102" t="str">
        <f t="shared" si="7"/>
        <v>#REF!</v>
      </c>
      <c r="W158" s="1102">
        <f t="shared" si="8"/>
        <v>1.24</v>
      </c>
      <c r="X158" s="1102" t="str">
        <f t="shared" si="27"/>
        <v>#REF!</v>
      </c>
      <c r="Y158" s="1103">
        <f t="shared" si="10"/>
        <v>1</v>
      </c>
      <c r="Z158" s="1104" t="str">
        <f t="shared" si="11"/>
        <v>#REF!</v>
      </c>
      <c r="AA158" s="1085" t="str">
        <f t="shared" si="19"/>
        <v>#REF!</v>
      </c>
      <c r="AB158" s="1085" t="str">
        <f t="shared" si="20"/>
        <v>#REF!</v>
      </c>
      <c r="AC158" s="1105" t="str">
        <f t="shared" si="26"/>
        <v>#REF!</v>
      </c>
      <c r="AD158" s="1105" t="str">
        <f t="shared" si="15"/>
        <v>#REF!</v>
      </c>
      <c r="AE158" s="1105" t="str">
        <f t="shared" si="16"/>
        <v>#REF!</v>
      </c>
      <c r="AF158" s="270"/>
      <c r="AG158" s="1079"/>
      <c r="AH158" s="1090">
        <f t="shared" si="17"/>
        <v>22</v>
      </c>
      <c r="AI158" s="1090"/>
    </row>
    <row r="159" ht="15.0" customHeight="1">
      <c r="A159" s="1098">
        <v>157.0</v>
      </c>
      <c r="B159" s="1371">
        <v>466717.0</v>
      </c>
      <c r="C159" s="1372" t="s">
        <v>1688</v>
      </c>
      <c r="D159" s="1376" t="s">
        <v>1689</v>
      </c>
      <c r="E159" s="1376" t="s">
        <v>511</v>
      </c>
      <c r="F159" s="1376" t="s">
        <v>663</v>
      </c>
      <c r="G159" s="1376" t="s">
        <v>790</v>
      </c>
      <c r="H159" s="1273" t="str">
        <f t="shared" si="1"/>
        <v>PM03</v>
      </c>
      <c r="I159" s="1100" t="str">
        <f t="shared" si="24"/>
        <v>#REF!</v>
      </c>
      <c r="J159" s="413">
        <v>12.0</v>
      </c>
      <c r="K159" s="217">
        <v>2024.0</v>
      </c>
      <c r="L159" s="1373">
        <v>45627.0</v>
      </c>
      <c r="M159" s="1374">
        <v>45657.0</v>
      </c>
      <c r="N159" s="1340">
        <v>15.4</v>
      </c>
      <c r="O159" s="1084">
        <f t="shared" si="3"/>
        <v>0.7</v>
      </c>
      <c r="P159" s="231" t="str">
        <f t="shared" si="18"/>
        <v>#REF!</v>
      </c>
      <c r="Q159" s="1103">
        <v>0.868</v>
      </c>
      <c r="R159" s="1084"/>
      <c r="S159" s="1371" t="s">
        <v>525</v>
      </c>
      <c r="T159" s="1396" t="s">
        <v>2164</v>
      </c>
      <c r="U159" s="1084">
        <f t="shared" si="6"/>
        <v>0.868</v>
      </c>
      <c r="V159" s="1102" t="str">
        <f t="shared" si="7"/>
        <v>#REF!</v>
      </c>
      <c r="W159" s="1102" t="str">
        <f t="shared" si="8"/>
        <v>#REF!</v>
      </c>
      <c r="X159" s="1102" t="str">
        <f t="shared" si="27"/>
        <v>#REF!</v>
      </c>
      <c r="Y159" s="1103">
        <f t="shared" si="10"/>
        <v>1</v>
      </c>
      <c r="Z159" s="1104" t="str">
        <f t="shared" si="11"/>
        <v>#REF!</v>
      </c>
      <c r="AA159" s="1085" t="str">
        <f t="shared" si="19"/>
        <v>#REF!</v>
      </c>
      <c r="AB159" s="1085" t="str">
        <f t="shared" si="20"/>
        <v>#REF!</v>
      </c>
      <c r="AC159" s="1105" t="str">
        <f t="shared" si="26"/>
        <v>#REF!</v>
      </c>
      <c r="AD159" s="1105" t="str">
        <f t="shared" si="15"/>
        <v>#REF!</v>
      </c>
      <c r="AE159" s="1105" t="str">
        <f t="shared" si="16"/>
        <v>#REF!</v>
      </c>
      <c r="AF159" s="270"/>
      <c r="AG159" s="1079"/>
      <c r="AH159" s="1090">
        <f t="shared" si="17"/>
        <v>22</v>
      </c>
      <c r="AI159" s="1090"/>
    </row>
    <row r="160" ht="15.0" customHeight="1">
      <c r="A160" s="1107">
        <v>158.0</v>
      </c>
      <c r="B160" s="1371">
        <v>468725.0</v>
      </c>
      <c r="C160" s="1372" t="s">
        <v>2273</v>
      </c>
      <c r="D160" s="1376" t="s">
        <v>2274</v>
      </c>
      <c r="E160" s="1376" t="s">
        <v>511</v>
      </c>
      <c r="F160" s="1376" t="s">
        <v>564</v>
      </c>
      <c r="G160" s="1376" t="s">
        <v>787</v>
      </c>
      <c r="H160" s="1273" t="str">
        <f t="shared" si="1"/>
        <v>BA05</v>
      </c>
      <c r="I160" s="1100" t="str">
        <f t="shared" si="24"/>
        <v>#REF!</v>
      </c>
      <c r="J160" s="413">
        <v>12.0</v>
      </c>
      <c r="K160" s="217">
        <v>2024.0</v>
      </c>
      <c r="L160" s="1373">
        <v>45627.0</v>
      </c>
      <c r="M160" s="1374">
        <v>45657.0</v>
      </c>
      <c r="N160" s="1340">
        <v>11.0</v>
      </c>
      <c r="O160" s="1084">
        <f t="shared" si="3"/>
        <v>0.5</v>
      </c>
      <c r="P160" s="231" t="str">
        <f t="shared" si="18"/>
        <v>#REF!</v>
      </c>
      <c r="Q160" s="1103">
        <v>1.035</v>
      </c>
      <c r="R160" s="1084"/>
      <c r="S160" s="1371" t="s">
        <v>525</v>
      </c>
      <c r="T160" s="1396" t="s">
        <v>2164</v>
      </c>
      <c r="U160" s="1084">
        <f t="shared" si="6"/>
        <v>1.035</v>
      </c>
      <c r="V160" s="1102" t="str">
        <f t="shared" si="7"/>
        <v>#REF!</v>
      </c>
      <c r="W160" s="1102" t="str">
        <f t="shared" si="8"/>
        <v>#REF!</v>
      </c>
      <c r="X160" s="1102" t="str">
        <f t="shared" si="27"/>
        <v>#REF!</v>
      </c>
      <c r="Y160" s="1103">
        <f t="shared" si="10"/>
        <v>1</v>
      </c>
      <c r="Z160" s="1104" t="str">
        <f t="shared" si="11"/>
        <v>#REF!</v>
      </c>
      <c r="AA160" s="1085" t="str">
        <f t="shared" si="19"/>
        <v>#REF!</v>
      </c>
      <c r="AB160" s="1085" t="str">
        <f t="shared" si="20"/>
        <v>#REF!</v>
      </c>
      <c r="AC160" s="1105" t="str">
        <f t="shared" si="26"/>
        <v>#REF!</v>
      </c>
      <c r="AD160" s="1105" t="str">
        <f t="shared" si="15"/>
        <v>#REF!</v>
      </c>
      <c r="AE160" s="1105" t="str">
        <f t="shared" si="16"/>
        <v>#REF!</v>
      </c>
      <c r="AF160" s="270"/>
      <c r="AG160" s="1079"/>
      <c r="AH160" s="1090">
        <f t="shared" si="17"/>
        <v>22</v>
      </c>
      <c r="AI160" s="1090"/>
    </row>
    <row r="161" ht="15.0" customHeight="1">
      <c r="A161" s="1098">
        <v>159.0</v>
      </c>
      <c r="B161" s="1371">
        <v>469447.0</v>
      </c>
      <c r="C161" s="1372" t="s">
        <v>2275</v>
      </c>
      <c r="D161" s="1376" t="s">
        <v>2276</v>
      </c>
      <c r="E161" s="1376" t="s">
        <v>511</v>
      </c>
      <c r="F161" s="1376" t="s">
        <v>564</v>
      </c>
      <c r="G161" s="1376" t="s">
        <v>790</v>
      </c>
      <c r="H161" s="1273" t="str">
        <f t="shared" si="1"/>
        <v>BA03</v>
      </c>
      <c r="I161" s="1100" t="str">
        <f t="shared" si="24"/>
        <v>#REF!</v>
      </c>
      <c r="J161" s="413">
        <v>12.0</v>
      </c>
      <c r="K161" s="217">
        <v>2024.0</v>
      </c>
      <c r="L161" s="1373">
        <v>45627.0</v>
      </c>
      <c r="M161" s="1374">
        <v>45657.0</v>
      </c>
      <c r="N161" s="1340">
        <v>22.0</v>
      </c>
      <c r="O161" s="1084">
        <f t="shared" si="3"/>
        <v>1</v>
      </c>
      <c r="P161" s="231" t="str">
        <f t="shared" si="18"/>
        <v>#REF!</v>
      </c>
      <c r="Q161" s="1103">
        <v>1.41</v>
      </c>
      <c r="R161" s="1084"/>
      <c r="S161" s="1371" t="s">
        <v>525</v>
      </c>
      <c r="T161" s="1396" t="s">
        <v>2164</v>
      </c>
      <c r="U161" s="1084">
        <f t="shared" si="6"/>
        <v>1.41</v>
      </c>
      <c r="V161" s="1102" t="str">
        <f t="shared" si="7"/>
        <v>#REF!</v>
      </c>
      <c r="W161" s="1102">
        <f t="shared" si="8"/>
        <v>1.41</v>
      </c>
      <c r="X161" s="1102" t="str">
        <f t="shared" si="27"/>
        <v>#REF!</v>
      </c>
      <c r="Y161" s="1103">
        <f t="shared" si="10"/>
        <v>1</v>
      </c>
      <c r="Z161" s="1104" t="str">
        <f t="shared" si="11"/>
        <v>#REF!</v>
      </c>
      <c r="AA161" s="1085" t="str">
        <f t="shared" si="19"/>
        <v>#REF!</v>
      </c>
      <c r="AB161" s="1085" t="str">
        <f t="shared" si="20"/>
        <v>#REF!</v>
      </c>
      <c r="AC161" s="1105" t="str">
        <f t="shared" si="26"/>
        <v>#REF!</v>
      </c>
      <c r="AD161" s="1105" t="str">
        <f t="shared" si="15"/>
        <v>#REF!</v>
      </c>
      <c r="AE161" s="1105" t="str">
        <f t="shared" si="16"/>
        <v>#REF!</v>
      </c>
      <c r="AF161" s="270"/>
      <c r="AG161" s="1079"/>
      <c r="AH161" s="1090">
        <f t="shared" si="17"/>
        <v>22</v>
      </c>
      <c r="AI161" s="1090"/>
    </row>
    <row r="162" ht="15.0" customHeight="1">
      <c r="A162" s="1107">
        <v>160.0</v>
      </c>
      <c r="B162" s="1371">
        <v>469949.0</v>
      </c>
      <c r="C162" s="1372" t="s">
        <v>2277</v>
      </c>
      <c r="D162" s="1376" t="s">
        <v>2278</v>
      </c>
      <c r="E162" s="1376" t="s">
        <v>511</v>
      </c>
      <c r="F162" s="1376" t="s">
        <v>512</v>
      </c>
      <c r="G162" s="1376" t="s">
        <v>790</v>
      </c>
      <c r="H162" s="1273" t="str">
        <f t="shared" si="1"/>
        <v>DEV03</v>
      </c>
      <c r="I162" s="1100" t="str">
        <f t="shared" si="24"/>
        <v>#REF!</v>
      </c>
      <c r="J162" s="413">
        <v>12.0</v>
      </c>
      <c r="K162" s="217">
        <v>2024.0</v>
      </c>
      <c r="L162" s="1373">
        <v>45627.0</v>
      </c>
      <c r="M162" s="1374">
        <v>45657.0</v>
      </c>
      <c r="N162" s="1340">
        <v>22.0</v>
      </c>
      <c r="O162" s="1084">
        <f t="shared" si="3"/>
        <v>1</v>
      </c>
      <c r="P162" s="231" t="str">
        <f t="shared" si="18"/>
        <v>#REF!</v>
      </c>
      <c r="Q162" s="1103">
        <v>1.24</v>
      </c>
      <c r="R162" s="1084"/>
      <c r="S162" s="1371" t="s">
        <v>525</v>
      </c>
      <c r="T162" s="1396" t="s">
        <v>2164</v>
      </c>
      <c r="U162" s="1084">
        <f t="shared" si="6"/>
        <v>1.24</v>
      </c>
      <c r="V162" s="1102" t="str">
        <f t="shared" si="7"/>
        <v>#REF!</v>
      </c>
      <c r="W162" s="1102">
        <f t="shared" si="8"/>
        <v>1.24</v>
      </c>
      <c r="X162" s="1102" t="str">
        <f t="shared" si="27"/>
        <v>#REF!</v>
      </c>
      <c r="Y162" s="1103">
        <f t="shared" si="10"/>
        <v>1</v>
      </c>
      <c r="Z162" s="1104" t="str">
        <f t="shared" si="11"/>
        <v>#REF!</v>
      </c>
      <c r="AA162" s="1085" t="str">
        <f t="shared" si="19"/>
        <v>#REF!</v>
      </c>
      <c r="AB162" s="1085" t="str">
        <f t="shared" si="20"/>
        <v>#REF!</v>
      </c>
      <c r="AC162" s="1105" t="str">
        <f t="shared" si="26"/>
        <v>#REF!</v>
      </c>
      <c r="AD162" s="1105" t="str">
        <f t="shared" si="15"/>
        <v>#REF!</v>
      </c>
      <c r="AE162" s="1105" t="str">
        <f t="shared" si="16"/>
        <v>#REF!</v>
      </c>
      <c r="AF162" s="270"/>
      <c r="AG162" s="1079"/>
      <c r="AH162" s="1090">
        <f t="shared" si="17"/>
        <v>22</v>
      </c>
      <c r="AI162" s="1090"/>
    </row>
    <row r="163" ht="15.0" customHeight="1">
      <c r="A163" s="1098">
        <v>161.0</v>
      </c>
      <c r="B163" s="1371">
        <v>470253.0</v>
      </c>
      <c r="C163" s="1372" t="s">
        <v>2297</v>
      </c>
      <c r="D163" s="1372" t="s">
        <v>2298</v>
      </c>
      <c r="E163" s="1376" t="s">
        <v>511</v>
      </c>
      <c r="F163" s="1376" t="s">
        <v>512</v>
      </c>
      <c r="G163" s="1376" t="s">
        <v>665</v>
      </c>
      <c r="H163" s="1273" t="str">
        <f t="shared" si="1"/>
        <v>DEV02</v>
      </c>
      <c r="I163" s="1100" t="str">
        <f t="shared" si="24"/>
        <v>#REF!</v>
      </c>
      <c r="J163" s="413">
        <v>12.0</v>
      </c>
      <c r="K163" s="270">
        <v>2024.0</v>
      </c>
      <c r="L163" s="1373">
        <v>45627.0</v>
      </c>
      <c r="M163" s="1374">
        <v>45641.0</v>
      </c>
      <c r="N163" s="1340">
        <v>10.0</v>
      </c>
      <c r="O163" s="1084">
        <f t="shared" si="3"/>
        <v>0.4545454545</v>
      </c>
      <c r="P163" s="231" t="str">
        <f t="shared" si="18"/>
        <v>#REF!</v>
      </c>
      <c r="Q163" s="1103">
        <v>0.455</v>
      </c>
      <c r="R163" s="490"/>
      <c r="S163" s="1371" t="s">
        <v>525</v>
      </c>
      <c r="T163" s="1396" t="s">
        <v>2164</v>
      </c>
      <c r="U163" s="1084">
        <f t="shared" si="6"/>
        <v>0.455</v>
      </c>
      <c r="V163" s="1102" t="str">
        <f t="shared" si="7"/>
        <v>#REF!</v>
      </c>
      <c r="W163" s="1102" t="str">
        <f t="shared" si="8"/>
        <v>#REF!</v>
      </c>
      <c r="X163" s="1102" t="str">
        <f t="shared" si="27"/>
        <v>#REF!</v>
      </c>
      <c r="Y163" s="1103">
        <f t="shared" si="10"/>
        <v>1</v>
      </c>
      <c r="Z163" s="1104" t="str">
        <f t="shared" si="11"/>
        <v>#REF!</v>
      </c>
      <c r="AA163" s="1085" t="str">
        <f t="shared" si="19"/>
        <v>#REF!</v>
      </c>
      <c r="AB163" s="1085" t="str">
        <f t="shared" si="20"/>
        <v>#REF!</v>
      </c>
      <c r="AC163" s="1105" t="str">
        <f t="shared" si="26"/>
        <v>#REF!</v>
      </c>
      <c r="AD163" s="1105" t="str">
        <f t="shared" si="15"/>
        <v>#REF!</v>
      </c>
      <c r="AE163" s="1105" t="str">
        <f t="shared" si="16"/>
        <v>#REF!</v>
      </c>
      <c r="AF163" s="232"/>
      <c r="AG163" s="1079"/>
      <c r="AH163" s="1090">
        <f t="shared" si="17"/>
        <v>22</v>
      </c>
      <c r="AI163" s="1090"/>
    </row>
    <row r="164" ht="15.0" customHeight="1">
      <c r="A164" s="1107">
        <v>162.0</v>
      </c>
      <c r="B164" s="1371">
        <v>470259.0</v>
      </c>
      <c r="C164" s="1372" t="s">
        <v>2309</v>
      </c>
      <c r="D164" s="1372" t="s">
        <v>2310</v>
      </c>
      <c r="E164" s="1376" t="s">
        <v>511</v>
      </c>
      <c r="F164" s="1376" t="s">
        <v>546</v>
      </c>
      <c r="G164" s="1372" t="s">
        <v>790</v>
      </c>
      <c r="H164" s="1273" t="str">
        <f t="shared" si="1"/>
        <v>TESTER03</v>
      </c>
      <c r="I164" s="1100" t="str">
        <f t="shared" si="24"/>
        <v>#REF!</v>
      </c>
      <c r="J164" s="413">
        <v>12.0</v>
      </c>
      <c r="K164" s="270">
        <v>2024.0</v>
      </c>
      <c r="L164" s="1373">
        <v>45627.0</v>
      </c>
      <c r="M164" s="1374">
        <v>45657.0</v>
      </c>
      <c r="N164" s="1340">
        <v>22.0</v>
      </c>
      <c r="O164" s="1084">
        <f t="shared" si="3"/>
        <v>1</v>
      </c>
      <c r="P164" s="231" t="str">
        <f t="shared" si="18"/>
        <v>#REF!</v>
      </c>
      <c r="Q164" s="1103">
        <v>1.19</v>
      </c>
      <c r="R164" s="490"/>
      <c r="S164" s="1371" t="s">
        <v>525</v>
      </c>
      <c r="T164" s="1396" t="s">
        <v>2164</v>
      </c>
      <c r="U164" s="1084">
        <f t="shared" si="6"/>
        <v>1.19</v>
      </c>
      <c r="V164" s="1102" t="str">
        <f t="shared" si="7"/>
        <v>#REF!</v>
      </c>
      <c r="W164" s="1102">
        <f t="shared" si="8"/>
        <v>1.19</v>
      </c>
      <c r="X164" s="1102" t="str">
        <f t="shared" si="27"/>
        <v>#REF!</v>
      </c>
      <c r="Y164" s="1103">
        <f t="shared" si="10"/>
        <v>1</v>
      </c>
      <c r="Z164" s="1104" t="str">
        <f t="shared" si="11"/>
        <v>#REF!</v>
      </c>
      <c r="AA164" s="1085" t="str">
        <f t="shared" si="19"/>
        <v>#REF!</v>
      </c>
      <c r="AB164" s="1085" t="str">
        <f t="shared" si="20"/>
        <v>#REF!</v>
      </c>
      <c r="AC164" s="1105" t="str">
        <f t="shared" si="26"/>
        <v>#REF!</v>
      </c>
      <c r="AD164" s="1105" t="str">
        <f t="shared" si="15"/>
        <v>#REF!</v>
      </c>
      <c r="AE164" s="1105" t="str">
        <f t="shared" si="16"/>
        <v>#REF!</v>
      </c>
      <c r="AF164" s="232"/>
      <c r="AG164" s="1079"/>
      <c r="AH164" s="1090">
        <f t="shared" si="17"/>
        <v>22</v>
      </c>
      <c r="AI164" s="1090"/>
    </row>
    <row r="165" ht="15.0" customHeight="1">
      <c r="A165" s="1098">
        <v>163.0</v>
      </c>
      <c r="B165" s="1371">
        <v>470933.0</v>
      </c>
      <c r="C165" s="1372" t="s">
        <v>2311</v>
      </c>
      <c r="D165" s="1372" t="s">
        <v>2312</v>
      </c>
      <c r="E165" s="1376" t="s">
        <v>511</v>
      </c>
      <c r="F165" s="1376" t="s">
        <v>546</v>
      </c>
      <c r="G165" s="1372" t="s">
        <v>665</v>
      </c>
      <c r="H165" s="1273" t="str">
        <f t="shared" si="1"/>
        <v>TESTER02</v>
      </c>
      <c r="I165" s="1100" t="str">
        <f t="shared" si="24"/>
        <v>#REF!</v>
      </c>
      <c r="J165" s="413">
        <v>12.0</v>
      </c>
      <c r="K165" s="270">
        <v>2024.0</v>
      </c>
      <c r="L165" s="1373">
        <v>45627.0</v>
      </c>
      <c r="M165" s="1374">
        <v>45639.0</v>
      </c>
      <c r="N165" s="1340">
        <v>10.0</v>
      </c>
      <c r="O165" s="1084">
        <f t="shared" si="3"/>
        <v>0.4545454545</v>
      </c>
      <c r="P165" s="231" t="str">
        <f t="shared" si="18"/>
        <v>#REF!</v>
      </c>
      <c r="Q165" s="1103">
        <v>0.391</v>
      </c>
      <c r="R165" s="490"/>
      <c r="S165" s="1371" t="s">
        <v>525</v>
      </c>
      <c r="T165" s="1396" t="s">
        <v>2164</v>
      </c>
      <c r="U165" s="1084">
        <f t="shared" si="6"/>
        <v>0.391</v>
      </c>
      <c r="V165" s="1102" t="str">
        <f t="shared" si="7"/>
        <v>#REF!</v>
      </c>
      <c r="W165" s="1102">
        <f t="shared" si="8"/>
        <v>0.391</v>
      </c>
      <c r="X165" s="1102" t="str">
        <f t="shared" si="27"/>
        <v>#REF!</v>
      </c>
      <c r="Y165" s="1103">
        <f t="shared" si="10"/>
        <v>0.4545454545</v>
      </c>
      <c r="Z165" s="1104" t="str">
        <f t="shared" si="11"/>
        <v>#REF!</v>
      </c>
      <c r="AA165" s="1085" t="str">
        <f t="shared" si="19"/>
        <v>#REF!</v>
      </c>
      <c r="AB165" s="1085" t="str">
        <f t="shared" si="20"/>
        <v>#REF!</v>
      </c>
      <c r="AC165" s="1105" t="str">
        <f t="shared" si="26"/>
        <v>#REF!</v>
      </c>
      <c r="AD165" s="1105" t="str">
        <f t="shared" si="15"/>
        <v>#REF!</v>
      </c>
      <c r="AE165" s="1105" t="str">
        <f t="shared" si="16"/>
        <v>#REF!</v>
      </c>
      <c r="AF165" s="232"/>
      <c r="AG165" s="1079"/>
      <c r="AH165" s="1090">
        <f t="shared" si="17"/>
        <v>10</v>
      </c>
      <c r="AI165" s="1090"/>
    </row>
    <row r="166" ht="15.0" customHeight="1">
      <c r="A166" s="1107">
        <v>164.0</v>
      </c>
      <c r="B166" s="1371">
        <v>471895.0</v>
      </c>
      <c r="C166" s="1372" t="s">
        <v>2362</v>
      </c>
      <c r="D166" s="1372" t="s">
        <v>2363</v>
      </c>
      <c r="E166" s="1376" t="s">
        <v>511</v>
      </c>
      <c r="F166" s="1376" t="s">
        <v>546</v>
      </c>
      <c r="G166" s="1372" t="s">
        <v>790</v>
      </c>
      <c r="H166" s="1273" t="str">
        <f t="shared" si="1"/>
        <v>TESTER03</v>
      </c>
      <c r="I166" s="1100" t="str">
        <f t="shared" si="24"/>
        <v>#REF!</v>
      </c>
      <c r="J166" s="413">
        <v>12.0</v>
      </c>
      <c r="K166" s="270">
        <v>2024.0</v>
      </c>
      <c r="L166" s="1373">
        <v>45627.0</v>
      </c>
      <c r="M166" s="1374">
        <v>45657.0</v>
      </c>
      <c r="N166" s="1340">
        <v>22.0</v>
      </c>
      <c r="O166" s="1084">
        <f t="shared" si="3"/>
        <v>1</v>
      </c>
      <c r="P166" s="231" t="str">
        <f t="shared" si="18"/>
        <v>#REF!</v>
      </c>
      <c r="Q166" s="1103">
        <v>1.19</v>
      </c>
      <c r="R166" s="490"/>
      <c r="S166" s="1371" t="s">
        <v>525</v>
      </c>
      <c r="T166" s="1396" t="s">
        <v>2164</v>
      </c>
      <c r="U166" s="1084">
        <f t="shared" si="6"/>
        <v>1.19</v>
      </c>
      <c r="V166" s="1102" t="str">
        <f t="shared" si="7"/>
        <v>#REF!</v>
      </c>
      <c r="W166" s="1102">
        <f t="shared" si="8"/>
        <v>1.19</v>
      </c>
      <c r="X166" s="1102" t="str">
        <f t="shared" si="27"/>
        <v>#REF!</v>
      </c>
      <c r="Y166" s="1103">
        <f t="shared" si="10"/>
        <v>1</v>
      </c>
      <c r="Z166" s="1104" t="str">
        <f t="shared" si="11"/>
        <v>#REF!</v>
      </c>
      <c r="AA166" s="1085" t="str">
        <f t="shared" si="19"/>
        <v>#REF!</v>
      </c>
      <c r="AB166" s="1085" t="str">
        <f t="shared" si="20"/>
        <v>#REF!</v>
      </c>
      <c r="AC166" s="1105" t="str">
        <f t="shared" si="26"/>
        <v>#REF!</v>
      </c>
      <c r="AD166" s="1105" t="str">
        <f t="shared" si="15"/>
        <v>#REF!</v>
      </c>
      <c r="AE166" s="1105" t="str">
        <f t="shared" si="16"/>
        <v>#REF!</v>
      </c>
      <c r="AF166" s="232"/>
      <c r="AG166" s="1079"/>
      <c r="AH166" s="1090">
        <f t="shared" si="17"/>
        <v>22</v>
      </c>
      <c r="AI166" s="1090"/>
    </row>
    <row r="167" ht="15.0" customHeight="1">
      <c r="A167" s="1098">
        <v>165.0</v>
      </c>
      <c r="B167" s="1367">
        <v>281844.0</v>
      </c>
      <c r="C167" s="1368" t="s">
        <v>1066</v>
      </c>
      <c r="D167" s="1368" t="s">
        <v>1498</v>
      </c>
      <c r="E167" s="1377" t="s">
        <v>511</v>
      </c>
      <c r="F167" s="1368" t="s">
        <v>512</v>
      </c>
      <c r="G167" s="1368" t="s">
        <v>771</v>
      </c>
      <c r="H167" s="1273" t="str">
        <f t="shared" si="1"/>
        <v>DEV04</v>
      </c>
      <c r="I167" s="1100" t="str">
        <f t="shared" si="24"/>
        <v>#REF!</v>
      </c>
      <c r="J167" s="413">
        <v>12.0</v>
      </c>
      <c r="K167" s="270">
        <v>2024.0</v>
      </c>
      <c r="L167" s="1369">
        <v>45627.0</v>
      </c>
      <c r="M167" s="1370">
        <v>45657.0</v>
      </c>
      <c r="N167" s="1339">
        <v>22.0</v>
      </c>
      <c r="O167" s="1084">
        <f t="shared" si="3"/>
        <v>1</v>
      </c>
      <c r="P167" s="231">
        <f t="shared" si="18"/>
        <v>1</v>
      </c>
      <c r="Q167" s="1103">
        <f t="shared" ref="Q167:Q222" si="29">P167</f>
        <v>1</v>
      </c>
      <c r="R167" s="490"/>
      <c r="S167" s="1367" t="s">
        <v>517</v>
      </c>
      <c r="T167" s="1368" t="s">
        <v>2283</v>
      </c>
      <c r="U167" s="1084">
        <f t="shared" si="6"/>
        <v>1</v>
      </c>
      <c r="V167" s="1102">
        <f t="shared" si="7"/>
        <v>1</v>
      </c>
      <c r="W167" s="1102">
        <f t="shared" si="8"/>
        <v>1</v>
      </c>
      <c r="X167" s="1102">
        <f t="shared" si="27"/>
        <v>1</v>
      </c>
      <c r="Y167" s="1103">
        <f t="shared" si="10"/>
        <v>1</v>
      </c>
      <c r="Z167" s="1104" t="str">
        <f t="shared" si="11"/>
        <v>#REF!</v>
      </c>
      <c r="AA167" s="1085" t="str">
        <f t="shared" si="19"/>
        <v>#REF!</v>
      </c>
      <c r="AB167" s="1085" t="str">
        <f t="shared" si="20"/>
        <v>#REF!</v>
      </c>
      <c r="AC167" s="1105">
        <f t="shared" si="26"/>
        <v>0</v>
      </c>
      <c r="AD167" s="1105" t="str">
        <f t="shared" si="15"/>
        <v>#REF!</v>
      </c>
      <c r="AE167" s="1105" t="str">
        <f t="shared" si="16"/>
        <v>#REF!</v>
      </c>
      <c r="AF167" s="232"/>
      <c r="AG167" s="1079"/>
      <c r="AH167" s="1090">
        <f t="shared" si="17"/>
        <v>22</v>
      </c>
      <c r="AI167" s="1090"/>
    </row>
    <row r="168" ht="15.0" customHeight="1">
      <c r="A168" s="1107">
        <v>166.0</v>
      </c>
      <c r="B168" s="1371">
        <v>452021.0</v>
      </c>
      <c r="C168" s="1372" t="s">
        <v>1059</v>
      </c>
      <c r="D168" s="1376" t="s">
        <v>1509</v>
      </c>
      <c r="E168" s="1376" t="s">
        <v>511</v>
      </c>
      <c r="F168" s="1376" t="s">
        <v>512</v>
      </c>
      <c r="G168" s="1376" t="s">
        <v>790</v>
      </c>
      <c r="H168" s="1273" t="str">
        <f t="shared" si="1"/>
        <v>DEV03</v>
      </c>
      <c r="I168" s="1100" t="str">
        <f t="shared" si="24"/>
        <v>#REF!</v>
      </c>
      <c r="J168" s="413">
        <v>12.0</v>
      </c>
      <c r="K168" s="270">
        <v>2024.0</v>
      </c>
      <c r="L168" s="1373">
        <v>45627.0</v>
      </c>
      <c r="M168" s="1374">
        <v>45657.0</v>
      </c>
      <c r="N168" s="1340">
        <v>22.0</v>
      </c>
      <c r="O168" s="1084">
        <f t="shared" si="3"/>
        <v>1</v>
      </c>
      <c r="P168" s="231">
        <f t="shared" si="18"/>
        <v>1</v>
      </c>
      <c r="Q168" s="1103">
        <f t="shared" si="29"/>
        <v>1</v>
      </c>
      <c r="R168" s="490"/>
      <c r="S168" s="1371" t="s">
        <v>517</v>
      </c>
      <c r="T168" s="1372" t="s">
        <v>2283</v>
      </c>
      <c r="U168" s="1084">
        <f t="shared" si="6"/>
        <v>1</v>
      </c>
      <c r="V168" s="1102">
        <f t="shared" si="7"/>
        <v>1</v>
      </c>
      <c r="W168" s="1102">
        <f t="shared" si="8"/>
        <v>1</v>
      </c>
      <c r="X168" s="1102">
        <f t="shared" si="27"/>
        <v>1</v>
      </c>
      <c r="Y168" s="1103">
        <f t="shared" si="10"/>
        <v>1</v>
      </c>
      <c r="Z168" s="1104" t="str">
        <f t="shared" si="11"/>
        <v>#REF!</v>
      </c>
      <c r="AA168" s="1085" t="str">
        <f t="shared" si="19"/>
        <v>#REF!</v>
      </c>
      <c r="AB168" s="1085" t="str">
        <f t="shared" si="20"/>
        <v>#REF!</v>
      </c>
      <c r="AC168" s="1105">
        <f t="shared" si="26"/>
        <v>0</v>
      </c>
      <c r="AD168" s="1105" t="str">
        <f t="shared" si="15"/>
        <v>#REF!</v>
      </c>
      <c r="AE168" s="1105" t="str">
        <f t="shared" si="16"/>
        <v>#REF!</v>
      </c>
      <c r="AF168" s="232"/>
      <c r="AG168" s="1079"/>
      <c r="AH168" s="1090">
        <f t="shared" si="17"/>
        <v>22</v>
      </c>
      <c r="AI168" s="1090"/>
    </row>
    <row r="169" ht="15.0" customHeight="1">
      <c r="A169" s="1098">
        <v>167.0</v>
      </c>
      <c r="B169" s="1371">
        <v>437933.0</v>
      </c>
      <c r="C169" s="1372" t="s">
        <v>1062</v>
      </c>
      <c r="D169" s="1372" t="s">
        <v>1508</v>
      </c>
      <c r="E169" s="1376" t="s">
        <v>511</v>
      </c>
      <c r="F169" s="1376" t="s">
        <v>546</v>
      </c>
      <c r="G169" s="1372" t="s">
        <v>665</v>
      </c>
      <c r="H169" s="1273" t="str">
        <f t="shared" si="1"/>
        <v>TESTER02</v>
      </c>
      <c r="I169" s="1100" t="str">
        <f t="shared" si="24"/>
        <v>#REF!</v>
      </c>
      <c r="J169" s="413">
        <v>12.0</v>
      </c>
      <c r="K169" s="270">
        <v>2024.0</v>
      </c>
      <c r="L169" s="1373">
        <v>45627.0</v>
      </c>
      <c r="M169" s="1374">
        <v>45657.0</v>
      </c>
      <c r="N169" s="1340">
        <v>21.0</v>
      </c>
      <c r="O169" s="1084">
        <f t="shared" si="3"/>
        <v>0.9545454545</v>
      </c>
      <c r="P169" s="231">
        <f t="shared" si="18"/>
        <v>0.955</v>
      </c>
      <c r="Q169" s="1103">
        <f t="shared" si="29"/>
        <v>0.955</v>
      </c>
      <c r="R169" s="490"/>
      <c r="S169" s="1371" t="s">
        <v>517</v>
      </c>
      <c r="T169" s="1372" t="s">
        <v>2283</v>
      </c>
      <c r="U169" s="1084">
        <f t="shared" si="6"/>
        <v>0.955</v>
      </c>
      <c r="V169" s="1102">
        <f t="shared" si="7"/>
        <v>0.955</v>
      </c>
      <c r="W169" s="1102">
        <f t="shared" si="8"/>
        <v>0.955</v>
      </c>
      <c r="X169" s="1102">
        <f t="shared" si="27"/>
        <v>1</v>
      </c>
      <c r="Y169" s="1103">
        <f t="shared" si="10"/>
        <v>0.9545454545</v>
      </c>
      <c r="Z169" s="1104" t="str">
        <f t="shared" si="11"/>
        <v>#REF!</v>
      </c>
      <c r="AA169" s="1085" t="str">
        <f t="shared" si="19"/>
        <v>#REF!</v>
      </c>
      <c r="AB169" s="1085" t="str">
        <f t="shared" si="20"/>
        <v>#REF!</v>
      </c>
      <c r="AC169" s="1105">
        <f t="shared" si="26"/>
        <v>0</v>
      </c>
      <c r="AD169" s="1105" t="str">
        <f t="shared" si="15"/>
        <v>#REF!</v>
      </c>
      <c r="AE169" s="1105" t="str">
        <f t="shared" si="16"/>
        <v>#REF!</v>
      </c>
      <c r="AF169" s="232"/>
      <c r="AG169" s="1079"/>
      <c r="AH169" s="1090">
        <f t="shared" si="17"/>
        <v>21</v>
      </c>
      <c r="AI169" s="1090"/>
    </row>
    <row r="170" ht="15.0" customHeight="1">
      <c r="A170" s="1107">
        <v>168.0</v>
      </c>
      <c r="B170" s="1367">
        <v>290985.0</v>
      </c>
      <c r="C170" s="1368" t="s">
        <v>1076</v>
      </c>
      <c r="D170" s="1368" t="s">
        <v>1602</v>
      </c>
      <c r="E170" s="1377" t="s">
        <v>511</v>
      </c>
      <c r="F170" s="1377" t="s">
        <v>546</v>
      </c>
      <c r="G170" s="1368" t="s">
        <v>771</v>
      </c>
      <c r="H170" s="1273" t="str">
        <f t="shared" si="1"/>
        <v>TESTER04</v>
      </c>
      <c r="I170" s="1100" t="str">
        <f t="shared" si="24"/>
        <v>#REF!</v>
      </c>
      <c r="J170" s="413">
        <v>12.0</v>
      </c>
      <c r="K170" s="270">
        <v>2024.0</v>
      </c>
      <c r="L170" s="1369">
        <v>45627.0</v>
      </c>
      <c r="M170" s="1370">
        <v>45642.0</v>
      </c>
      <c r="N170" s="1339">
        <v>11.0</v>
      </c>
      <c r="O170" s="1084">
        <f t="shared" si="3"/>
        <v>0.5</v>
      </c>
      <c r="P170" s="231">
        <f t="shared" si="18"/>
        <v>0.5</v>
      </c>
      <c r="Q170" s="1103">
        <f t="shared" si="29"/>
        <v>0.5</v>
      </c>
      <c r="R170" s="490"/>
      <c r="S170" s="1367" t="s">
        <v>517</v>
      </c>
      <c r="T170" s="1368" t="s">
        <v>2398</v>
      </c>
      <c r="U170" s="1084">
        <f t="shared" si="6"/>
        <v>0.5</v>
      </c>
      <c r="V170" s="1102" t="str">
        <f t="shared" si="7"/>
        <v>#REF!</v>
      </c>
      <c r="W170" s="1102" t="str">
        <f t="shared" si="8"/>
        <v>#REF!</v>
      </c>
      <c r="X170" s="1102" t="str">
        <f t="shared" si="27"/>
        <v>#REF!</v>
      </c>
      <c r="Y170" s="1103">
        <f t="shared" si="10"/>
        <v>1</v>
      </c>
      <c r="Z170" s="1104" t="str">
        <f t="shared" si="11"/>
        <v>#REF!</v>
      </c>
      <c r="AA170" s="1085" t="str">
        <f t="shared" si="19"/>
        <v>#REF!</v>
      </c>
      <c r="AB170" s="1085" t="str">
        <f t="shared" si="20"/>
        <v>#REF!</v>
      </c>
      <c r="AC170" s="1105" t="str">
        <f t="shared" si="26"/>
        <v>#REF!</v>
      </c>
      <c r="AD170" s="1105" t="str">
        <f t="shared" si="15"/>
        <v>#REF!</v>
      </c>
      <c r="AE170" s="1105" t="str">
        <f t="shared" si="16"/>
        <v>#REF!</v>
      </c>
      <c r="AF170" s="232"/>
      <c r="AG170" s="1079"/>
      <c r="AH170" s="1090">
        <f t="shared" si="17"/>
        <v>22</v>
      </c>
      <c r="AI170" s="1090"/>
    </row>
    <row r="171" ht="15.0" customHeight="1">
      <c r="A171" s="1098">
        <v>169.0</v>
      </c>
      <c r="B171" s="1371">
        <v>459849.0</v>
      </c>
      <c r="C171" s="1372" t="s">
        <v>1072</v>
      </c>
      <c r="D171" s="1372" t="s">
        <v>1604</v>
      </c>
      <c r="E171" s="1376" t="s">
        <v>511</v>
      </c>
      <c r="F171" s="1376" t="s">
        <v>512</v>
      </c>
      <c r="G171" s="1376" t="s">
        <v>787</v>
      </c>
      <c r="H171" s="1273" t="str">
        <f t="shared" si="1"/>
        <v>DEV05</v>
      </c>
      <c r="I171" s="1100" t="str">
        <f t="shared" si="24"/>
        <v>#REF!</v>
      </c>
      <c r="J171" s="413">
        <v>12.0</v>
      </c>
      <c r="K171" s="270">
        <v>2024.0</v>
      </c>
      <c r="L171" s="1373">
        <v>45627.0</v>
      </c>
      <c r="M171" s="1374">
        <v>45642.0</v>
      </c>
      <c r="N171" s="1340">
        <v>11.0</v>
      </c>
      <c r="O171" s="1084">
        <f t="shared" si="3"/>
        <v>0.5</v>
      </c>
      <c r="P171" s="231">
        <f t="shared" si="18"/>
        <v>0.5</v>
      </c>
      <c r="Q171" s="1103">
        <f t="shared" si="29"/>
        <v>0.5</v>
      </c>
      <c r="R171" s="490"/>
      <c r="S171" s="1371" t="s">
        <v>517</v>
      </c>
      <c r="T171" s="1372" t="s">
        <v>2398</v>
      </c>
      <c r="U171" s="1084">
        <f t="shared" si="6"/>
        <v>0.5</v>
      </c>
      <c r="V171" s="1102" t="str">
        <f t="shared" si="7"/>
        <v>#REF!</v>
      </c>
      <c r="W171" s="1102" t="str">
        <f t="shared" si="8"/>
        <v>#REF!</v>
      </c>
      <c r="X171" s="1102" t="str">
        <f t="shared" si="27"/>
        <v>#REF!</v>
      </c>
      <c r="Y171" s="1103">
        <f t="shared" si="10"/>
        <v>1</v>
      </c>
      <c r="Z171" s="1104" t="str">
        <f t="shared" si="11"/>
        <v>#REF!</v>
      </c>
      <c r="AA171" s="1085" t="str">
        <f t="shared" si="19"/>
        <v>#REF!</v>
      </c>
      <c r="AB171" s="1085" t="str">
        <f t="shared" si="20"/>
        <v>#REF!</v>
      </c>
      <c r="AC171" s="1105" t="str">
        <f t="shared" si="26"/>
        <v>#REF!</v>
      </c>
      <c r="AD171" s="1105" t="str">
        <f t="shared" si="15"/>
        <v>#REF!</v>
      </c>
      <c r="AE171" s="1105" t="str">
        <f t="shared" si="16"/>
        <v>#REF!</v>
      </c>
      <c r="AF171" s="232"/>
      <c r="AG171" s="1079"/>
      <c r="AH171" s="1090">
        <f t="shared" si="17"/>
        <v>22</v>
      </c>
      <c r="AI171" s="1090"/>
    </row>
    <row r="172" ht="15.0" customHeight="1">
      <c r="A172" s="1107">
        <v>170.0</v>
      </c>
      <c r="B172" s="1367">
        <v>452887.0</v>
      </c>
      <c r="C172" s="1368" t="s">
        <v>1046</v>
      </c>
      <c r="D172" s="1368" t="s">
        <v>1511</v>
      </c>
      <c r="E172" s="1377" t="s">
        <v>511</v>
      </c>
      <c r="F172" s="1377" t="s">
        <v>512</v>
      </c>
      <c r="G172" s="1377" t="s">
        <v>787</v>
      </c>
      <c r="H172" s="1273" t="str">
        <f t="shared" si="1"/>
        <v>DEV05</v>
      </c>
      <c r="I172" s="1100" t="str">
        <f t="shared" si="24"/>
        <v>#REF!</v>
      </c>
      <c r="J172" s="413">
        <v>12.0</v>
      </c>
      <c r="K172" s="270">
        <v>2024.0</v>
      </c>
      <c r="L172" s="1369">
        <v>45627.0</v>
      </c>
      <c r="M172" s="1370">
        <v>45657.0</v>
      </c>
      <c r="N172" s="1339">
        <v>22.0</v>
      </c>
      <c r="O172" s="1084">
        <f t="shared" si="3"/>
        <v>1</v>
      </c>
      <c r="P172" s="231">
        <f t="shared" si="18"/>
        <v>1</v>
      </c>
      <c r="Q172" s="1103">
        <f t="shared" si="29"/>
        <v>1</v>
      </c>
      <c r="R172" s="490"/>
      <c r="S172" s="1367" t="s">
        <v>517</v>
      </c>
      <c r="T172" s="1368" t="s">
        <v>2285</v>
      </c>
      <c r="U172" s="1084">
        <f t="shared" si="6"/>
        <v>1</v>
      </c>
      <c r="V172" s="1102">
        <f t="shared" si="7"/>
        <v>1</v>
      </c>
      <c r="W172" s="1102">
        <f t="shared" si="8"/>
        <v>1</v>
      </c>
      <c r="X172" s="1102">
        <f t="shared" si="27"/>
        <v>1</v>
      </c>
      <c r="Y172" s="1103">
        <f t="shared" si="10"/>
        <v>1</v>
      </c>
      <c r="Z172" s="1104" t="str">
        <f t="shared" si="11"/>
        <v>#REF!</v>
      </c>
      <c r="AA172" s="1085" t="str">
        <f t="shared" si="19"/>
        <v>#REF!</v>
      </c>
      <c r="AB172" s="1085" t="str">
        <f t="shared" si="20"/>
        <v>#REF!</v>
      </c>
      <c r="AC172" s="1105">
        <f t="shared" si="26"/>
        <v>0</v>
      </c>
      <c r="AD172" s="1105" t="str">
        <f t="shared" si="15"/>
        <v>#REF!</v>
      </c>
      <c r="AE172" s="1105" t="str">
        <f t="shared" si="16"/>
        <v>#REF!</v>
      </c>
      <c r="AF172" s="232"/>
      <c r="AG172" s="1079"/>
      <c r="AH172" s="1090">
        <f t="shared" si="17"/>
        <v>22</v>
      </c>
      <c r="AI172" s="1090"/>
    </row>
    <row r="173" ht="15.0" customHeight="1">
      <c r="A173" s="1098">
        <v>171.0</v>
      </c>
      <c r="B173" s="1371">
        <v>453001.0</v>
      </c>
      <c r="C173" s="1372" t="s">
        <v>1053</v>
      </c>
      <c r="D173" s="1372" t="s">
        <v>1512</v>
      </c>
      <c r="E173" s="1376" t="s">
        <v>511</v>
      </c>
      <c r="F173" s="1376" t="s">
        <v>512</v>
      </c>
      <c r="G173" s="1376" t="s">
        <v>771</v>
      </c>
      <c r="H173" s="1273" t="str">
        <f t="shared" si="1"/>
        <v>DEV04</v>
      </c>
      <c r="I173" s="1100" t="str">
        <f t="shared" si="24"/>
        <v>#REF!</v>
      </c>
      <c r="J173" s="413">
        <v>12.0</v>
      </c>
      <c r="K173" s="270">
        <v>2024.0</v>
      </c>
      <c r="L173" s="1373">
        <v>45627.0</v>
      </c>
      <c r="M173" s="1374">
        <v>45657.0</v>
      </c>
      <c r="N173" s="1340">
        <v>22.0</v>
      </c>
      <c r="O173" s="1084">
        <f t="shared" si="3"/>
        <v>1</v>
      </c>
      <c r="P173" s="231">
        <f t="shared" si="18"/>
        <v>1</v>
      </c>
      <c r="Q173" s="1103">
        <f t="shared" si="29"/>
        <v>1</v>
      </c>
      <c r="R173" s="1084"/>
      <c r="S173" s="1371" t="s">
        <v>517</v>
      </c>
      <c r="T173" s="1372" t="s">
        <v>2285</v>
      </c>
      <c r="U173" s="1084">
        <f t="shared" si="6"/>
        <v>1</v>
      </c>
      <c r="V173" s="1102">
        <f t="shared" si="7"/>
        <v>1</v>
      </c>
      <c r="W173" s="1102">
        <f t="shared" si="8"/>
        <v>1</v>
      </c>
      <c r="X173" s="1102">
        <f t="shared" si="27"/>
        <v>1</v>
      </c>
      <c r="Y173" s="1103">
        <f t="shared" si="10"/>
        <v>1</v>
      </c>
      <c r="Z173" s="1104" t="str">
        <f t="shared" si="11"/>
        <v>#REF!</v>
      </c>
      <c r="AA173" s="1085" t="str">
        <f t="shared" si="19"/>
        <v>#REF!</v>
      </c>
      <c r="AB173" s="1085" t="str">
        <f t="shared" si="20"/>
        <v>#REF!</v>
      </c>
      <c r="AC173" s="1105">
        <f t="shared" si="26"/>
        <v>0</v>
      </c>
      <c r="AD173" s="1105" t="str">
        <f t="shared" si="15"/>
        <v>#REF!</v>
      </c>
      <c r="AE173" s="1105" t="str">
        <f t="shared" si="16"/>
        <v>#REF!</v>
      </c>
      <c r="AF173" s="1099"/>
      <c r="AG173" s="1079"/>
      <c r="AH173" s="1090">
        <f t="shared" si="17"/>
        <v>22</v>
      </c>
      <c r="AI173" s="1090"/>
    </row>
    <row r="174" ht="15.0" customHeight="1">
      <c r="A174" s="1107">
        <v>172.0</v>
      </c>
      <c r="B174" s="1367">
        <v>244496.0</v>
      </c>
      <c r="C174" s="1368" t="s">
        <v>1176</v>
      </c>
      <c r="D174" s="1377" t="s">
        <v>1347</v>
      </c>
      <c r="E174" s="1377" t="s">
        <v>511</v>
      </c>
      <c r="F174" s="1377" t="s">
        <v>512</v>
      </c>
      <c r="G174" s="1377" t="s">
        <v>665</v>
      </c>
      <c r="H174" s="1273" t="str">
        <f t="shared" si="1"/>
        <v>DEV02</v>
      </c>
      <c r="I174" s="1100" t="str">
        <f t="shared" si="24"/>
        <v>#REF!</v>
      </c>
      <c r="J174" s="413">
        <v>12.0</v>
      </c>
      <c r="K174" s="217">
        <v>2024.0</v>
      </c>
      <c r="L174" s="1369">
        <v>45627.0</v>
      </c>
      <c r="M174" s="1370">
        <v>45657.0</v>
      </c>
      <c r="N174" s="1339">
        <v>22.0</v>
      </c>
      <c r="O174" s="1084">
        <f t="shared" si="3"/>
        <v>1</v>
      </c>
      <c r="P174" s="231">
        <f t="shared" si="18"/>
        <v>1</v>
      </c>
      <c r="Q174" s="1103">
        <f t="shared" si="29"/>
        <v>1</v>
      </c>
      <c r="R174" s="543"/>
      <c r="S174" s="1367" t="s">
        <v>517</v>
      </c>
      <c r="T174" s="1368" t="s">
        <v>2391</v>
      </c>
      <c r="U174" s="1084">
        <f t="shared" si="6"/>
        <v>1</v>
      </c>
      <c r="V174" s="1102">
        <f t="shared" si="7"/>
        <v>1</v>
      </c>
      <c r="W174" s="1102">
        <f t="shared" si="8"/>
        <v>1</v>
      </c>
      <c r="X174" s="1102">
        <f t="shared" si="27"/>
        <v>1</v>
      </c>
      <c r="Y174" s="1103">
        <f t="shared" si="10"/>
        <v>1</v>
      </c>
      <c r="Z174" s="1104" t="str">
        <f t="shared" si="11"/>
        <v>#REF!</v>
      </c>
      <c r="AA174" s="1085" t="str">
        <f t="shared" si="19"/>
        <v>#REF!</v>
      </c>
      <c r="AB174" s="1085" t="str">
        <f t="shared" si="20"/>
        <v>#REF!</v>
      </c>
      <c r="AC174" s="1105">
        <f t="shared" si="26"/>
        <v>0</v>
      </c>
      <c r="AD174" s="1105" t="str">
        <f t="shared" si="15"/>
        <v>#REF!</v>
      </c>
      <c r="AE174" s="1105" t="str">
        <f t="shared" si="16"/>
        <v>#REF!</v>
      </c>
      <c r="AF174" s="220"/>
      <c r="AG174" s="1079"/>
      <c r="AH174" s="1090">
        <f t="shared" si="17"/>
        <v>22</v>
      </c>
      <c r="AI174" s="1090"/>
    </row>
    <row r="175" ht="15.0" customHeight="1">
      <c r="A175" s="1098">
        <v>173.0</v>
      </c>
      <c r="B175" s="1371">
        <v>457169.0</v>
      </c>
      <c r="C175" s="1372" t="s">
        <v>1913</v>
      </c>
      <c r="D175" s="1372" t="s">
        <v>2340</v>
      </c>
      <c r="E175" s="1376" t="s">
        <v>511</v>
      </c>
      <c r="F175" s="1372" t="s">
        <v>663</v>
      </c>
      <c r="G175" s="1372" t="s">
        <v>893</v>
      </c>
      <c r="H175" s="1273" t="str">
        <f t="shared" si="1"/>
        <v>PM06</v>
      </c>
      <c r="I175" s="1100" t="str">
        <f t="shared" si="24"/>
        <v>#REF!</v>
      </c>
      <c r="J175" s="413">
        <v>12.0</v>
      </c>
      <c r="K175" s="270">
        <v>2024.0</v>
      </c>
      <c r="L175" s="1373">
        <v>45627.0</v>
      </c>
      <c r="M175" s="1374">
        <v>45657.0</v>
      </c>
      <c r="N175" s="1340">
        <v>2.2</v>
      </c>
      <c r="O175" s="1084">
        <f t="shared" si="3"/>
        <v>0.1</v>
      </c>
      <c r="P175" s="231">
        <f t="shared" si="18"/>
        <v>0.1</v>
      </c>
      <c r="Q175" s="1103">
        <f t="shared" si="29"/>
        <v>0.1</v>
      </c>
      <c r="R175" s="490"/>
      <c r="S175" s="1371" t="s">
        <v>517</v>
      </c>
      <c r="T175" s="1372" t="s">
        <v>2391</v>
      </c>
      <c r="U175" s="1084">
        <f t="shared" si="6"/>
        <v>0.1</v>
      </c>
      <c r="V175" s="1102" t="str">
        <f t="shared" si="7"/>
        <v>#REF!</v>
      </c>
      <c r="W175" s="1102" t="str">
        <f t="shared" si="8"/>
        <v>#REF!</v>
      </c>
      <c r="X175" s="1102" t="str">
        <f t="shared" si="27"/>
        <v>#REF!</v>
      </c>
      <c r="Y175" s="1103">
        <f t="shared" si="10"/>
        <v>0.55</v>
      </c>
      <c r="Z175" s="1104" t="str">
        <f t="shared" si="11"/>
        <v>#REF!</v>
      </c>
      <c r="AA175" s="1085" t="str">
        <f t="shared" si="19"/>
        <v>#REF!</v>
      </c>
      <c r="AB175" s="1085" t="str">
        <f t="shared" si="20"/>
        <v>#REF!</v>
      </c>
      <c r="AC175" s="1105" t="str">
        <f t="shared" si="26"/>
        <v>#REF!</v>
      </c>
      <c r="AD175" s="1105" t="str">
        <f t="shared" si="15"/>
        <v>#REF!</v>
      </c>
      <c r="AE175" s="1105" t="str">
        <f t="shared" si="16"/>
        <v>#REF!</v>
      </c>
      <c r="AF175" s="232"/>
      <c r="AG175" s="1079"/>
      <c r="AH175" s="1090">
        <f t="shared" si="17"/>
        <v>12.1</v>
      </c>
      <c r="AI175" s="1090"/>
    </row>
    <row r="176" ht="15.0" customHeight="1">
      <c r="A176" s="1415">
        <v>174.0</v>
      </c>
      <c r="B176" s="1371">
        <v>471557.0</v>
      </c>
      <c r="C176" s="1372" t="s">
        <v>2392</v>
      </c>
      <c r="D176" s="1372" t="s">
        <v>2393</v>
      </c>
      <c r="E176" s="1376" t="s">
        <v>511</v>
      </c>
      <c r="F176" s="1377" t="s">
        <v>512</v>
      </c>
      <c r="G176" s="1372" t="s">
        <v>795</v>
      </c>
      <c r="H176" s="1368" t="str">
        <f t="shared" si="1"/>
        <v>DEV01</v>
      </c>
      <c r="I176" s="1378" t="str">
        <f t="shared" si="24"/>
        <v>#REF!</v>
      </c>
      <c r="J176" s="380">
        <v>12.0</v>
      </c>
      <c r="K176" s="662">
        <v>2024.0</v>
      </c>
      <c r="L176" s="1373">
        <v>45627.0</v>
      </c>
      <c r="M176" s="1374">
        <v>45657.0</v>
      </c>
      <c r="N176" s="1340">
        <v>22.0</v>
      </c>
      <c r="O176" s="1315">
        <f t="shared" si="3"/>
        <v>1</v>
      </c>
      <c r="P176" s="1379">
        <f t="shared" si="18"/>
        <v>1</v>
      </c>
      <c r="Q176" s="1383">
        <f t="shared" si="29"/>
        <v>1</v>
      </c>
      <c r="R176" s="1340"/>
      <c r="S176" s="1371" t="s">
        <v>517</v>
      </c>
      <c r="T176" s="1372" t="s">
        <v>2391</v>
      </c>
      <c r="U176" s="1084">
        <f t="shared" si="6"/>
        <v>1</v>
      </c>
      <c r="V176" s="1102">
        <f t="shared" si="7"/>
        <v>1</v>
      </c>
      <c r="W176" s="1102">
        <f t="shared" si="8"/>
        <v>1</v>
      </c>
      <c r="X176" s="1382">
        <f t="shared" si="27"/>
        <v>1</v>
      </c>
      <c r="Y176" s="1383">
        <f t="shared" si="10"/>
        <v>1</v>
      </c>
      <c r="Z176" s="1384" t="str">
        <f t="shared" si="11"/>
        <v>#REF!</v>
      </c>
      <c r="AA176" s="1385" t="str">
        <f t="shared" si="19"/>
        <v>#REF!</v>
      </c>
      <c r="AB176" s="1385" t="str">
        <f t="shared" si="20"/>
        <v>#REF!</v>
      </c>
      <c r="AC176" s="1386">
        <f t="shared" si="26"/>
        <v>0</v>
      </c>
      <c r="AD176" s="1386" t="str">
        <f t="shared" si="15"/>
        <v>#REF!</v>
      </c>
      <c r="AE176" s="1386" t="str">
        <f t="shared" si="16"/>
        <v>#REF!</v>
      </c>
      <c r="AF176" s="1183"/>
      <c r="AG176" s="1388"/>
      <c r="AH176" s="1389">
        <f t="shared" si="17"/>
        <v>22</v>
      </c>
      <c r="AI176" s="1389"/>
    </row>
    <row r="177" ht="15.0" customHeight="1">
      <c r="A177" s="1390">
        <v>175.0</v>
      </c>
      <c r="B177" s="1371">
        <v>472455.0</v>
      </c>
      <c r="C177" s="1372" t="s">
        <v>2394</v>
      </c>
      <c r="D177" s="1372" t="s">
        <v>2395</v>
      </c>
      <c r="E177" s="1376" t="s">
        <v>511</v>
      </c>
      <c r="F177" s="1377" t="s">
        <v>512</v>
      </c>
      <c r="G177" s="1372" t="s">
        <v>665</v>
      </c>
      <c r="H177" s="1368" t="str">
        <f t="shared" si="1"/>
        <v>DEV02</v>
      </c>
      <c r="I177" s="1378" t="str">
        <f t="shared" si="24"/>
        <v>#REF!</v>
      </c>
      <c r="J177" s="380">
        <v>12.0</v>
      </c>
      <c r="K177" s="662">
        <v>2024.0</v>
      </c>
      <c r="L177" s="1373">
        <v>45630.0</v>
      </c>
      <c r="M177" s="1374">
        <v>45657.0</v>
      </c>
      <c r="N177" s="1340">
        <v>20.0</v>
      </c>
      <c r="O177" s="1315">
        <f t="shared" si="3"/>
        <v>0.9090909091</v>
      </c>
      <c r="P177" s="1379">
        <f t="shared" si="18"/>
        <v>0.909</v>
      </c>
      <c r="Q177" s="1383">
        <f t="shared" si="29"/>
        <v>0.909</v>
      </c>
      <c r="R177" s="1340"/>
      <c r="S177" s="1371" t="s">
        <v>517</v>
      </c>
      <c r="T177" s="1372" t="s">
        <v>2391</v>
      </c>
      <c r="U177" s="1084">
        <f t="shared" si="6"/>
        <v>0.909</v>
      </c>
      <c r="V177" s="1102">
        <f t="shared" si="7"/>
        <v>0.909</v>
      </c>
      <c r="W177" s="1102">
        <f t="shared" si="8"/>
        <v>0.909</v>
      </c>
      <c r="X177" s="1382">
        <f t="shared" si="27"/>
        <v>1</v>
      </c>
      <c r="Y177" s="1383">
        <f t="shared" si="10"/>
        <v>0.9090909091</v>
      </c>
      <c r="Z177" s="1384" t="str">
        <f t="shared" si="11"/>
        <v>#REF!</v>
      </c>
      <c r="AA177" s="1385" t="str">
        <f t="shared" si="19"/>
        <v>#REF!</v>
      </c>
      <c r="AB177" s="1385" t="str">
        <f t="shared" si="20"/>
        <v>#REF!</v>
      </c>
      <c r="AC177" s="1386">
        <f t="shared" si="26"/>
        <v>0</v>
      </c>
      <c r="AD177" s="1386" t="str">
        <f t="shared" si="15"/>
        <v>#REF!</v>
      </c>
      <c r="AE177" s="1386" t="str">
        <f t="shared" si="16"/>
        <v>#REF!</v>
      </c>
      <c r="AF177" s="1183"/>
      <c r="AG177" s="1388"/>
      <c r="AH177" s="1389">
        <f t="shared" si="17"/>
        <v>20</v>
      </c>
      <c r="AI177" s="1389"/>
    </row>
    <row r="178" ht="15.0" customHeight="1">
      <c r="A178" s="1415">
        <v>176.0</v>
      </c>
      <c r="B178" s="1371">
        <v>472453.0</v>
      </c>
      <c r="C178" s="1372" t="s">
        <v>2396</v>
      </c>
      <c r="D178" s="1372" t="s">
        <v>2397</v>
      </c>
      <c r="E178" s="1376" t="s">
        <v>511</v>
      </c>
      <c r="F178" s="1377" t="s">
        <v>512</v>
      </c>
      <c r="G178" s="1372" t="s">
        <v>665</v>
      </c>
      <c r="H178" s="1368" t="str">
        <f t="shared" si="1"/>
        <v>DEV02</v>
      </c>
      <c r="I178" s="1378" t="str">
        <f t="shared" si="24"/>
        <v>#REF!</v>
      </c>
      <c r="J178" s="380">
        <v>12.0</v>
      </c>
      <c r="K178" s="662">
        <v>2024.0</v>
      </c>
      <c r="L178" s="1373">
        <v>45630.0</v>
      </c>
      <c r="M178" s="1374">
        <v>45657.0</v>
      </c>
      <c r="N178" s="1340">
        <v>20.0</v>
      </c>
      <c r="O178" s="1315">
        <f t="shared" si="3"/>
        <v>0.9090909091</v>
      </c>
      <c r="P178" s="1379">
        <f t="shared" si="18"/>
        <v>0.909</v>
      </c>
      <c r="Q178" s="1383">
        <f t="shared" si="29"/>
        <v>0.909</v>
      </c>
      <c r="R178" s="1340"/>
      <c r="S178" s="1371" t="s">
        <v>517</v>
      </c>
      <c r="T178" s="1372" t="s">
        <v>2391</v>
      </c>
      <c r="U178" s="1084">
        <f t="shared" si="6"/>
        <v>0.909</v>
      </c>
      <c r="V178" s="1102">
        <f t="shared" si="7"/>
        <v>0.909</v>
      </c>
      <c r="W178" s="1102">
        <f t="shared" si="8"/>
        <v>0.909</v>
      </c>
      <c r="X178" s="1382">
        <f t="shared" si="27"/>
        <v>1</v>
      </c>
      <c r="Y178" s="1383">
        <f t="shared" si="10"/>
        <v>0.9090909091</v>
      </c>
      <c r="Z178" s="1384" t="str">
        <f t="shared" si="11"/>
        <v>#REF!</v>
      </c>
      <c r="AA178" s="1385" t="str">
        <f t="shared" si="19"/>
        <v>#REF!</v>
      </c>
      <c r="AB178" s="1385" t="str">
        <f t="shared" si="20"/>
        <v>#REF!</v>
      </c>
      <c r="AC178" s="1386">
        <f t="shared" si="26"/>
        <v>0</v>
      </c>
      <c r="AD178" s="1386" t="str">
        <f t="shared" si="15"/>
        <v>#REF!</v>
      </c>
      <c r="AE178" s="1386" t="str">
        <f t="shared" si="16"/>
        <v>#REF!</v>
      </c>
      <c r="AF178" s="1183"/>
      <c r="AG178" s="1388"/>
      <c r="AH178" s="1389">
        <f t="shared" si="17"/>
        <v>20</v>
      </c>
      <c r="AI178" s="1389"/>
    </row>
    <row r="179" ht="15.0" customHeight="1">
      <c r="A179" s="1253">
        <v>177.0</v>
      </c>
      <c r="B179" s="1279">
        <v>290985.0</v>
      </c>
      <c r="C179" s="1280" t="s">
        <v>1076</v>
      </c>
      <c r="D179" s="1305" t="s">
        <v>1602</v>
      </c>
      <c r="E179" s="1305" t="s">
        <v>511</v>
      </c>
      <c r="F179" s="1305" t="s">
        <v>546</v>
      </c>
      <c r="G179" s="1305" t="s">
        <v>771</v>
      </c>
      <c r="H179" s="1280" t="str">
        <f t="shared" si="1"/>
        <v>TESTER04</v>
      </c>
      <c r="I179" s="1238" t="str">
        <f t="shared" si="24"/>
        <v>#REF!</v>
      </c>
      <c r="J179" s="1239">
        <v>12.0</v>
      </c>
      <c r="K179" s="1406">
        <v>2024.0</v>
      </c>
      <c r="L179" s="1281">
        <v>45643.0</v>
      </c>
      <c r="M179" s="1282">
        <v>45657.0</v>
      </c>
      <c r="N179" s="1242">
        <v>11.0</v>
      </c>
      <c r="O179" s="1227">
        <f t="shared" si="3"/>
        <v>0.5</v>
      </c>
      <c r="P179" s="1243" t="str">
        <f t="shared" si="18"/>
        <v>#REF!</v>
      </c>
      <c r="Q179" s="1247" t="str">
        <f t="shared" si="29"/>
        <v>#REF!</v>
      </c>
      <c r="R179" s="1407"/>
      <c r="S179" s="1279" t="s">
        <v>525</v>
      </c>
      <c r="T179" s="1280" t="s">
        <v>1515</v>
      </c>
      <c r="U179" s="1084" t="str">
        <f t="shared" si="6"/>
        <v>#REF!</v>
      </c>
      <c r="V179" s="1102" t="str">
        <f t="shared" si="7"/>
        <v>#REF!</v>
      </c>
      <c r="W179" s="1102" t="str">
        <f t="shared" si="8"/>
        <v>#REF!</v>
      </c>
      <c r="X179" s="1246" t="str">
        <f t="shared" si="27"/>
        <v>#REF!</v>
      </c>
      <c r="Y179" s="1247">
        <f t="shared" si="10"/>
        <v>1</v>
      </c>
      <c r="Z179" s="1248" t="str">
        <f t="shared" si="11"/>
        <v>#REF!</v>
      </c>
      <c r="AA179" s="1249" t="str">
        <f t="shared" si="19"/>
        <v>#REF!</v>
      </c>
      <c r="AB179" s="1249" t="str">
        <f t="shared" si="20"/>
        <v>#REF!</v>
      </c>
      <c r="AC179" s="1250" t="str">
        <f t="shared" si="26"/>
        <v>#REF!</v>
      </c>
      <c r="AD179" s="1250" t="str">
        <f t="shared" si="15"/>
        <v>#REF!</v>
      </c>
      <c r="AE179" s="1250" t="str">
        <f t="shared" si="16"/>
        <v>#REF!</v>
      </c>
      <c r="AF179" s="1236"/>
      <c r="AG179" s="1284"/>
      <c r="AH179" s="1252">
        <f t="shared" si="17"/>
        <v>22</v>
      </c>
      <c r="AI179" s="1252"/>
    </row>
    <row r="180" ht="15.0" customHeight="1">
      <c r="A180" s="1232">
        <v>178.0</v>
      </c>
      <c r="B180" s="1286">
        <v>293050.0</v>
      </c>
      <c r="C180" s="1287" t="s">
        <v>679</v>
      </c>
      <c r="D180" s="1306" t="s">
        <v>2199</v>
      </c>
      <c r="E180" s="1306" t="s">
        <v>1417</v>
      </c>
      <c r="F180" s="1306" t="s">
        <v>546</v>
      </c>
      <c r="G180" s="1306" t="s">
        <v>665</v>
      </c>
      <c r="H180" s="1280" t="str">
        <f t="shared" si="1"/>
        <v>TESTER02</v>
      </c>
      <c r="I180" s="1238" t="str">
        <f t="shared" si="24"/>
        <v>#REF!</v>
      </c>
      <c r="J180" s="1239">
        <v>12.0</v>
      </c>
      <c r="K180" s="1406">
        <v>2024.0</v>
      </c>
      <c r="L180" s="1288">
        <v>45629.0</v>
      </c>
      <c r="M180" s="1289">
        <v>45657.0</v>
      </c>
      <c r="N180" s="1343">
        <v>20.0</v>
      </c>
      <c r="O180" s="1227">
        <f t="shared" si="3"/>
        <v>0.9090909091</v>
      </c>
      <c r="P180" s="1243" t="str">
        <f t="shared" si="18"/>
        <v>#REF!</v>
      </c>
      <c r="Q180" s="1247" t="str">
        <f t="shared" si="29"/>
        <v>#REF!</v>
      </c>
      <c r="R180" s="1407"/>
      <c r="S180" s="1286" t="s">
        <v>525</v>
      </c>
      <c r="T180" s="1287" t="s">
        <v>1515</v>
      </c>
      <c r="U180" s="1084" t="str">
        <f t="shared" si="6"/>
        <v>#REF!</v>
      </c>
      <c r="V180" s="1102" t="str">
        <f t="shared" si="7"/>
        <v>#REF!</v>
      </c>
      <c r="W180" s="1102" t="str">
        <f t="shared" si="8"/>
        <v>#REF!</v>
      </c>
      <c r="X180" s="1246" t="str">
        <f t="shared" si="27"/>
        <v>#REF!</v>
      </c>
      <c r="Y180" s="1247">
        <f t="shared" si="10"/>
        <v>0.9090909091</v>
      </c>
      <c r="Z180" s="1248" t="str">
        <f t="shared" si="11"/>
        <v>#REF!</v>
      </c>
      <c r="AA180" s="1249" t="str">
        <f t="shared" si="19"/>
        <v>#REF!</v>
      </c>
      <c r="AB180" s="1249" t="str">
        <f t="shared" si="20"/>
        <v>#REF!</v>
      </c>
      <c r="AC180" s="1250" t="str">
        <f t="shared" si="26"/>
        <v>#REF!</v>
      </c>
      <c r="AD180" s="1250" t="str">
        <f t="shared" si="15"/>
        <v>#REF!</v>
      </c>
      <c r="AE180" s="1250" t="str">
        <f t="shared" si="16"/>
        <v>#REF!</v>
      </c>
      <c r="AF180" s="1236"/>
      <c r="AG180" s="1284"/>
      <c r="AH180" s="1252">
        <f t="shared" si="17"/>
        <v>20</v>
      </c>
      <c r="AI180" s="1252"/>
    </row>
    <row r="181" ht="15.0" customHeight="1">
      <c r="A181" s="1253">
        <v>179.0</v>
      </c>
      <c r="B181" s="1286">
        <v>429606.0</v>
      </c>
      <c r="C181" s="1287" t="s">
        <v>2399</v>
      </c>
      <c r="D181" s="1306" t="s">
        <v>2400</v>
      </c>
      <c r="E181" s="1306" t="s">
        <v>1417</v>
      </c>
      <c r="F181" s="1306" t="s">
        <v>512</v>
      </c>
      <c r="G181" s="1306" t="s">
        <v>790</v>
      </c>
      <c r="H181" s="1280" t="str">
        <f t="shared" si="1"/>
        <v>DEV03</v>
      </c>
      <c r="I181" s="1238" t="str">
        <f t="shared" si="24"/>
        <v>#REF!</v>
      </c>
      <c r="J181" s="1239">
        <v>12.0</v>
      </c>
      <c r="K181" s="1406">
        <v>2024.0</v>
      </c>
      <c r="L181" s="1288">
        <v>45628.0</v>
      </c>
      <c r="M181" s="1289">
        <v>45657.0</v>
      </c>
      <c r="N181" s="1343">
        <v>20.5</v>
      </c>
      <c r="O181" s="1227">
        <f t="shared" si="3"/>
        <v>0.9318181818</v>
      </c>
      <c r="P181" s="1243" t="str">
        <f t="shared" si="18"/>
        <v>#REF!</v>
      </c>
      <c r="Q181" s="1247" t="str">
        <f t="shared" si="29"/>
        <v>#REF!</v>
      </c>
      <c r="R181" s="1407"/>
      <c r="S181" s="1286" t="s">
        <v>525</v>
      </c>
      <c r="T181" s="1287" t="s">
        <v>1515</v>
      </c>
      <c r="U181" s="1084" t="str">
        <f t="shared" si="6"/>
        <v>#REF!</v>
      </c>
      <c r="V181" s="1102" t="str">
        <f t="shared" si="7"/>
        <v>#REF!</v>
      </c>
      <c r="W181" s="1102" t="str">
        <f t="shared" si="8"/>
        <v>#REF!</v>
      </c>
      <c r="X181" s="1246" t="str">
        <f t="shared" si="27"/>
        <v>#REF!</v>
      </c>
      <c r="Y181" s="1247">
        <f t="shared" si="10"/>
        <v>0.9318181818</v>
      </c>
      <c r="Z181" s="1248" t="str">
        <f t="shared" si="11"/>
        <v>#REF!</v>
      </c>
      <c r="AA181" s="1249" t="str">
        <f t="shared" si="19"/>
        <v>#REF!</v>
      </c>
      <c r="AB181" s="1249" t="str">
        <f t="shared" si="20"/>
        <v>#REF!</v>
      </c>
      <c r="AC181" s="1250" t="str">
        <f t="shared" si="26"/>
        <v>#REF!</v>
      </c>
      <c r="AD181" s="1250" t="str">
        <f t="shared" si="15"/>
        <v>#REF!</v>
      </c>
      <c r="AE181" s="1250" t="str">
        <f t="shared" si="16"/>
        <v>#REF!</v>
      </c>
      <c r="AF181" s="1236"/>
      <c r="AG181" s="1284"/>
      <c r="AH181" s="1252">
        <f t="shared" si="17"/>
        <v>20.5</v>
      </c>
      <c r="AI181" s="1252"/>
    </row>
    <row r="182" ht="15.0" customHeight="1">
      <c r="A182" s="1232">
        <v>180.0</v>
      </c>
      <c r="B182" s="1286">
        <v>436611.0</v>
      </c>
      <c r="C182" s="1287" t="s">
        <v>978</v>
      </c>
      <c r="D182" s="1306" t="s">
        <v>1597</v>
      </c>
      <c r="E182" s="1306" t="s">
        <v>511</v>
      </c>
      <c r="F182" s="1306" t="s">
        <v>546</v>
      </c>
      <c r="G182" s="1306" t="s">
        <v>787</v>
      </c>
      <c r="H182" s="1280" t="str">
        <f t="shared" si="1"/>
        <v>TESTER05</v>
      </c>
      <c r="I182" s="1238" t="str">
        <f t="shared" si="24"/>
        <v>#REF!</v>
      </c>
      <c r="J182" s="1239">
        <v>12.0</v>
      </c>
      <c r="K182" s="1406">
        <v>2024.0</v>
      </c>
      <c r="L182" s="1288">
        <v>45627.0</v>
      </c>
      <c r="M182" s="1289">
        <v>45657.0</v>
      </c>
      <c r="N182" s="1343">
        <v>22.0</v>
      </c>
      <c r="O182" s="1227">
        <f t="shared" si="3"/>
        <v>1</v>
      </c>
      <c r="P182" s="1243" t="str">
        <f t="shared" si="18"/>
        <v>#REF!</v>
      </c>
      <c r="Q182" s="1247" t="str">
        <f t="shared" si="29"/>
        <v>#REF!</v>
      </c>
      <c r="R182" s="1407"/>
      <c r="S182" s="1286" t="s">
        <v>525</v>
      </c>
      <c r="T182" s="1287" t="s">
        <v>1515</v>
      </c>
      <c r="U182" s="1084" t="str">
        <f t="shared" si="6"/>
        <v>#REF!</v>
      </c>
      <c r="V182" s="1102" t="str">
        <f t="shared" si="7"/>
        <v>#REF!</v>
      </c>
      <c r="W182" s="1102" t="str">
        <f t="shared" si="8"/>
        <v>#REF!</v>
      </c>
      <c r="X182" s="1246" t="str">
        <f t="shared" si="27"/>
        <v>#REF!</v>
      </c>
      <c r="Y182" s="1247">
        <f t="shared" si="10"/>
        <v>1</v>
      </c>
      <c r="Z182" s="1248" t="str">
        <f t="shared" si="11"/>
        <v>#REF!</v>
      </c>
      <c r="AA182" s="1249" t="str">
        <f t="shared" si="19"/>
        <v>#REF!</v>
      </c>
      <c r="AB182" s="1249" t="str">
        <f t="shared" si="20"/>
        <v>#REF!</v>
      </c>
      <c r="AC182" s="1250" t="str">
        <f t="shared" si="26"/>
        <v>#REF!</v>
      </c>
      <c r="AD182" s="1250" t="str">
        <f t="shared" si="15"/>
        <v>#REF!</v>
      </c>
      <c r="AE182" s="1250" t="str">
        <f t="shared" si="16"/>
        <v>#REF!</v>
      </c>
      <c r="AF182" s="1236"/>
      <c r="AG182" s="1284"/>
      <c r="AH182" s="1252">
        <f t="shared" si="17"/>
        <v>22</v>
      </c>
      <c r="AI182" s="1252"/>
    </row>
    <row r="183" ht="15.0" customHeight="1">
      <c r="A183" s="1253">
        <v>181.0</v>
      </c>
      <c r="B183" s="1286">
        <v>459849.0</v>
      </c>
      <c r="C183" s="1287" t="s">
        <v>1072</v>
      </c>
      <c r="D183" s="1306" t="s">
        <v>1604</v>
      </c>
      <c r="E183" s="1306" t="s">
        <v>511</v>
      </c>
      <c r="F183" s="1306" t="s">
        <v>512</v>
      </c>
      <c r="G183" s="1306" t="s">
        <v>787</v>
      </c>
      <c r="H183" s="1280" t="str">
        <f t="shared" si="1"/>
        <v>DEV05</v>
      </c>
      <c r="I183" s="1238" t="str">
        <f t="shared" si="24"/>
        <v>#REF!</v>
      </c>
      <c r="J183" s="1239">
        <v>12.0</v>
      </c>
      <c r="K183" s="1406">
        <v>2024.0</v>
      </c>
      <c r="L183" s="1288">
        <v>45644.0</v>
      </c>
      <c r="M183" s="1289">
        <v>45657.0</v>
      </c>
      <c r="N183" s="1343">
        <v>11.0</v>
      </c>
      <c r="O183" s="1227">
        <f t="shared" si="3"/>
        <v>0.5</v>
      </c>
      <c r="P183" s="1243" t="str">
        <f t="shared" si="18"/>
        <v>#REF!</v>
      </c>
      <c r="Q183" s="1247" t="str">
        <f t="shared" si="29"/>
        <v>#REF!</v>
      </c>
      <c r="R183" s="1407"/>
      <c r="S183" s="1286" t="s">
        <v>525</v>
      </c>
      <c r="T183" s="1287" t="s">
        <v>1515</v>
      </c>
      <c r="U183" s="1084" t="str">
        <f t="shared" si="6"/>
        <v>#REF!</v>
      </c>
      <c r="V183" s="1102" t="str">
        <f t="shared" si="7"/>
        <v>#REF!</v>
      </c>
      <c r="W183" s="1102" t="str">
        <f t="shared" si="8"/>
        <v>#REF!</v>
      </c>
      <c r="X183" s="1246" t="str">
        <f t="shared" si="27"/>
        <v>#REF!</v>
      </c>
      <c r="Y183" s="1247">
        <f t="shared" si="10"/>
        <v>1</v>
      </c>
      <c r="Z183" s="1248" t="str">
        <f t="shared" si="11"/>
        <v>#REF!</v>
      </c>
      <c r="AA183" s="1249" t="str">
        <f t="shared" si="19"/>
        <v>#REF!</v>
      </c>
      <c r="AB183" s="1249" t="str">
        <f t="shared" si="20"/>
        <v>#REF!</v>
      </c>
      <c r="AC183" s="1250" t="str">
        <f t="shared" si="26"/>
        <v>#REF!</v>
      </c>
      <c r="AD183" s="1250" t="str">
        <f t="shared" si="15"/>
        <v>#REF!</v>
      </c>
      <c r="AE183" s="1250" t="str">
        <f t="shared" si="16"/>
        <v>#REF!</v>
      </c>
      <c r="AF183" s="1236"/>
      <c r="AG183" s="1284"/>
      <c r="AH183" s="1252">
        <f t="shared" si="17"/>
        <v>22</v>
      </c>
      <c r="AI183" s="1252"/>
    </row>
    <row r="184" ht="15.0" customHeight="1">
      <c r="A184" s="1232">
        <v>182.0</v>
      </c>
      <c r="B184" s="1286">
        <v>460613.0</v>
      </c>
      <c r="C184" s="1287" t="s">
        <v>1795</v>
      </c>
      <c r="D184" s="1306" t="s">
        <v>1796</v>
      </c>
      <c r="E184" s="1306" t="s">
        <v>511</v>
      </c>
      <c r="F184" s="1306" t="s">
        <v>512</v>
      </c>
      <c r="G184" s="1306" t="s">
        <v>795</v>
      </c>
      <c r="H184" s="1280" t="str">
        <f t="shared" si="1"/>
        <v>DEV01</v>
      </c>
      <c r="I184" s="1238" t="str">
        <f t="shared" si="24"/>
        <v>#REF!</v>
      </c>
      <c r="J184" s="1239">
        <v>12.0</v>
      </c>
      <c r="K184" s="1365">
        <v>2024.0</v>
      </c>
      <c r="L184" s="1288">
        <v>45627.0</v>
      </c>
      <c r="M184" s="1289">
        <v>45657.0</v>
      </c>
      <c r="N184" s="1343">
        <v>21.0</v>
      </c>
      <c r="O184" s="1227">
        <f t="shared" si="3"/>
        <v>0.9545454545</v>
      </c>
      <c r="P184" s="1243" t="str">
        <f t="shared" si="18"/>
        <v>#REF!</v>
      </c>
      <c r="Q184" s="1247" t="str">
        <f t="shared" si="29"/>
        <v>#REF!</v>
      </c>
      <c r="R184" s="1265"/>
      <c r="S184" s="1286" t="s">
        <v>525</v>
      </c>
      <c r="T184" s="1287" t="s">
        <v>1515</v>
      </c>
      <c r="U184" s="1084" t="str">
        <f t="shared" si="6"/>
        <v>#REF!</v>
      </c>
      <c r="V184" s="1102" t="str">
        <f t="shared" si="7"/>
        <v>#REF!</v>
      </c>
      <c r="W184" s="1102" t="str">
        <f t="shared" si="8"/>
        <v>#REF!</v>
      </c>
      <c r="X184" s="1246" t="str">
        <f t="shared" si="27"/>
        <v>#REF!</v>
      </c>
      <c r="Y184" s="1247">
        <f t="shared" si="10"/>
        <v>0.9545454545</v>
      </c>
      <c r="Z184" s="1248" t="str">
        <f t="shared" si="11"/>
        <v>#REF!</v>
      </c>
      <c r="AA184" s="1249" t="str">
        <f t="shared" si="19"/>
        <v>#REF!</v>
      </c>
      <c r="AB184" s="1249" t="str">
        <f t="shared" si="20"/>
        <v>#REF!</v>
      </c>
      <c r="AC184" s="1250" t="str">
        <f t="shared" si="26"/>
        <v>#REF!</v>
      </c>
      <c r="AD184" s="1250" t="str">
        <f t="shared" si="15"/>
        <v>#REF!</v>
      </c>
      <c r="AE184" s="1250" t="str">
        <f t="shared" si="16"/>
        <v>#REF!</v>
      </c>
      <c r="AF184" s="1314"/>
      <c r="AG184" s="1359"/>
      <c r="AH184" s="1252">
        <f t="shared" si="17"/>
        <v>21</v>
      </c>
      <c r="AI184" s="1252"/>
    </row>
    <row r="185" ht="15.0" customHeight="1">
      <c r="A185" s="1253">
        <v>183.0</v>
      </c>
      <c r="B185" s="1286">
        <v>463617.0</v>
      </c>
      <c r="C185" s="1287" t="s">
        <v>1523</v>
      </c>
      <c r="D185" s="1306" t="s">
        <v>1524</v>
      </c>
      <c r="E185" s="1306" t="s">
        <v>511</v>
      </c>
      <c r="F185" s="1306" t="s">
        <v>512</v>
      </c>
      <c r="G185" s="1306" t="s">
        <v>787</v>
      </c>
      <c r="H185" s="1280" t="str">
        <f t="shared" si="1"/>
        <v>DEV05</v>
      </c>
      <c r="I185" s="1238" t="str">
        <f t="shared" si="24"/>
        <v>#REF!</v>
      </c>
      <c r="J185" s="1239">
        <v>12.0</v>
      </c>
      <c r="K185" s="1406">
        <v>2024.0</v>
      </c>
      <c r="L185" s="1288">
        <v>45627.0</v>
      </c>
      <c r="M185" s="1289">
        <v>45657.0</v>
      </c>
      <c r="N185" s="1343">
        <v>22.0</v>
      </c>
      <c r="O185" s="1227">
        <f t="shared" si="3"/>
        <v>1</v>
      </c>
      <c r="P185" s="1243" t="str">
        <f t="shared" si="18"/>
        <v>#REF!</v>
      </c>
      <c r="Q185" s="1247" t="str">
        <f t="shared" si="29"/>
        <v>#REF!</v>
      </c>
      <c r="R185" s="1244"/>
      <c r="S185" s="1286" t="s">
        <v>525</v>
      </c>
      <c r="T185" s="1287" t="s">
        <v>1515</v>
      </c>
      <c r="U185" s="1084" t="str">
        <f t="shared" si="6"/>
        <v>#REF!</v>
      </c>
      <c r="V185" s="1102" t="str">
        <f t="shared" si="7"/>
        <v>#REF!</v>
      </c>
      <c r="W185" s="1102" t="str">
        <f t="shared" si="8"/>
        <v>#REF!</v>
      </c>
      <c r="X185" s="1246" t="str">
        <f t="shared" si="27"/>
        <v>#REF!</v>
      </c>
      <c r="Y185" s="1247">
        <f t="shared" si="10"/>
        <v>1</v>
      </c>
      <c r="Z185" s="1248" t="str">
        <f t="shared" si="11"/>
        <v>#REF!</v>
      </c>
      <c r="AA185" s="1249" t="str">
        <f t="shared" si="19"/>
        <v>#REF!</v>
      </c>
      <c r="AB185" s="1249" t="str">
        <f t="shared" si="20"/>
        <v>#REF!</v>
      </c>
      <c r="AC185" s="1250" t="str">
        <f t="shared" si="26"/>
        <v>#REF!</v>
      </c>
      <c r="AD185" s="1250" t="str">
        <f t="shared" si="15"/>
        <v>#REF!</v>
      </c>
      <c r="AE185" s="1250" t="str">
        <f t="shared" si="16"/>
        <v>#REF!</v>
      </c>
      <c r="AF185" s="1314"/>
      <c r="AG185" s="1283"/>
      <c r="AH185" s="1252">
        <f t="shared" si="17"/>
        <v>22</v>
      </c>
      <c r="AI185" s="1252"/>
    </row>
    <row r="186" ht="15.0" customHeight="1">
      <c r="A186" s="1232">
        <v>184.0</v>
      </c>
      <c r="B186" s="1286">
        <v>463621.0</v>
      </c>
      <c r="C186" s="1287" t="s">
        <v>1525</v>
      </c>
      <c r="D186" s="1306" t="s">
        <v>1526</v>
      </c>
      <c r="E186" s="1306" t="s">
        <v>511</v>
      </c>
      <c r="F186" s="1306" t="s">
        <v>564</v>
      </c>
      <c r="G186" s="1306" t="s">
        <v>665</v>
      </c>
      <c r="H186" s="1280" t="str">
        <f t="shared" si="1"/>
        <v>BA02</v>
      </c>
      <c r="I186" s="1238" t="str">
        <f t="shared" si="24"/>
        <v>#REF!</v>
      </c>
      <c r="J186" s="1239">
        <v>12.0</v>
      </c>
      <c r="K186" s="1406">
        <v>2024.0</v>
      </c>
      <c r="L186" s="1288">
        <v>45627.0</v>
      </c>
      <c r="M186" s="1289">
        <v>45657.0</v>
      </c>
      <c r="N186" s="1343">
        <v>22.0</v>
      </c>
      <c r="O186" s="1227">
        <f t="shared" si="3"/>
        <v>1</v>
      </c>
      <c r="P186" s="1243" t="str">
        <f t="shared" si="18"/>
        <v>#REF!</v>
      </c>
      <c r="Q186" s="1247" t="str">
        <f t="shared" si="29"/>
        <v>#REF!</v>
      </c>
      <c r="R186" s="1244"/>
      <c r="S186" s="1286" t="s">
        <v>525</v>
      </c>
      <c r="T186" s="1287" t="s">
        <v>1515</v>
      </c>
      <c r="U186" s="1084" t="str">
        <f t="shared" si="6"/>
        <v>#REF!</v>
      </c>
      <c r="V186" s="1102" t="str">
        <f t="shared" si="7"/>
        <v>#REF!</v>
      </c>
      <c r="W186" s="1102" t="str">
        <f t="shared" si="8"/>
        <v>#REF!</v>
      </c>
      <c r="X186" s="1246" t="str">
        <f t="shared" si="27"/>
        <v>#REF!</v>
      </c>
      <c r="Y186" s="1247">
        <f t="shared" si="10"/>
        <v>1</v>
      </c>
      <c r="Z186" s="1248" t="str">
        <f t="shared" si="11"/>
        <v>#REF!</v>
      </c>
      <c r="AA186" s="1249" t="str">
        <f t="shared" si="19"/>
        <v>#REF!</v>
      </c>
      <c r="AB186" s="1249" t="str">
        <f t="shared" si="20"/>
        <v>#REF!</v>
      </c>
      <c r="AC186" s="1250" t="str">
        <f t="shared" si="26"/>
        <v>#REF!</v>
      </c>
      <c r="AD186" s="1250" t="str">
        <f t="shared" si="15"/>
        <v>#REF!</v>
      </c>
      <c r="AE186" s="1250" t="str">
        <f t="shared" si="16"/>
        <v>#REF!</v>
      </c>
      <c r="AF186" s="1314"/>
      <c r="AG186" s="1283"/>
      <c r="AH186" s="1252">
        <f t="shared" si="17"/>
        <v>22</v>
      </c>
      <c r="AI186" s="1252"/>
    </row>
    <row r="187" ht="15.0" customHeight="1">
      <c r="A187" s="1253">
        <v>185.0</v>
      </c>
      <c r="B187" s="1286">
        <v>463643.0</v>
      </c>
      <c r="C187" s="1287" t="s">
        <v>1302</v>
      </c>
      <c r="D187" s="1306" t="s">
        <v>1303</v>
      </c>
      <c r="E187" s="1306" t="s">
        <v>511</v>
      </c>
      <c r="F187" s="1306" t="s">
        <v>512</v>
      </c>
      <c r="G187" s="1306" t="s">
        <v>790</v>
      </c>
      <c r="H187" s="1280" t="str">
        <f t="shared" si="1"/>
        <v>DEV03</v>
      </c>
      <c r="I187" s="1238" t="str">
        <f t="shared" si="24"/>
        <v>#REF!</v>
      </c>
      <c r="J187" s="1239">
        <v>12.0</v>
      </c>
      <c r="K187" s="1406">
        <v>2024.0</v>
      </c>
      <c r="L187" s="1288">
        <v>45627.0</v>
      </c>
      <c r="M187" s="1289">
        <v>45657.0</v>
      </c>
      <c r="N187" s="1343">
        <v>21.5</v>
      </c>
      <c r="O187" s="1227">
        <f t="shared" si="3"/>
        <v>0.9772727273</v>
      </c>
      <c r="P187" s="1243" t="str">
        <f t="shared" si="18"/>
        <v>#REF!</v>
      </c>
      <c r="Q187" s="1247" t="str">
        <f t="shared" si="29"/>
        <v>#REF!</v>
      </c>
      <c r="R187" s="1244"/>
      <c r="S187" s="1286" t="s">
        <v>525</v>
      </c>
      <c r="T187" s="1287" t="s">
        <v>1515</v>
      </c>
      <c r="U187" s="1084" t="str">
        <f t="shared" si="6"/>
        <v>#REF!</v>
      </c>
      <c r="V187" s="1102" t="str">
        <f t="shared" si="7"/>
        <v>#REF!</v>
      </c>
      <c r="W187" s="1102" t="str">
        <f t="shared" si="8"/>
        <v>#REF!</v>
      </c>
      <c r="X187" s="1246" t="str">
        <f t="shared" si="27"/>
        <v>#REF!</v>
      </c>
      <c r="Y187" s="1247">
        <f t="shared" si="10"/>
        <v>0.9772727273</v>
      </c>
      <c r="Z187" s="1248" t="str">
        <f t="shared" si="11"/>
        <v>#REF!</v>
      </c>
      <c r="AA187" s="1249" t="str">
        <f t="shared" si="19"/>
        <v>#REF!</v>
      </c>
      <c r="AB187" s="1249" t="str">
        <f t="shared" si="20"/>
        <v>#REF!</v>
      </c>
      <c r="AC187" s="1250" t="str">
        <f t="shared" si="26"/>
        <v>#REF!</v>
      </c>
      <c r="AD187" s="1250" t="str">
        <f t="shared" si="15"/>
        <v>#REF!</v>
      </c>
      <c r="AE187" s="1250" t="str">
        <f t="shared" si="16"/>
        <v>#REF!</v>
      </c>
      <c r="AF187" s="1314"/>
      <c r="AG187" s="1283"/>
      <c r="AH187" s="1252">
        <f t="shared" si="17"/>
        <v>21.5</v>
      </c>
      <c r="AI187" s="1252"/>
    </row>
    <row r="188" ht="15.0" customHeight="1">
      <c r="A188" s="1232">
        <v>186.0</v>
      </c>
      <c r="B188" s="1286">
        <v>463625.0</v>
      </c>
      <c r="C188" s="1287" t="s">
        <v>2216</v>
      </c>
      <c r="D188" s="1306" t="s">
        <v>2217</v>
      </c>
      <c r="E188" s="1306" t="s">
        <v>1417</v>
      </c>
      <c r="F188" s="1306" t="s">
        <v>512</v>
      </c>
      <c r="G188" s="1306" t="s">
        <v>790</v>
      </c>
      <c r="H188" s="1280" t="str">
        <f t="shared" si="1"/>
        <v>DEV03</v>
      </c>
      <c r="I188" s="1238" t="str">
        <f t="shared" si="24"/>
        <v>#REF!</v>
      </c>
      <c r="J188" s="1239">
        <v>12.0</v>
      </c>
      <c r="K188" s="1406">
        <v>2024.0</v>
      </c>
      <c r="L188" s="1288">
        <v>45628.0</v>
      </c>
      <c r="M188" s="1289">
        <v>45657.0</v>
      </c>
      <c r="N188" s="1343">
        <v>22.0</v>
      </c>
      <c r="O188" s="1227">
        <f t="shared" si="3"/>
        <v>1</v>
      </c>
      <c r="P188" s="1243" t="str">
        <f t="shared" si="18"/>
        <v>#REF!</v>
      </c>
      <c r="Q188" s="1247" t="str">
        <f t="shared" si="29"/>
        <v>#REF!</v>
      </c>
      <c r="R188" s="1244"/>
      <c r="S188" s="1286" t="s">
        <v>525</v>
      </c>
      <c r="T188" s="1287" t="s">
        <v>1515</v>
      </c>
      <c r="U188" s="1084" t="str">
        <f t="shared" si="6"/>
        <v>#REF!</v>
      </c>
      <c r="V188" s="1102" t="str">
        <f t="shared" si="7"/>
        <v>#REF!</v>
      </c>
      <c r="W188" s="1102" t="str">
        <f t="shared" si="8"/>
        <v>#REF!</v>
      </c>
      <c r="X188" s="1246" t="str">
        <f t="shared" si="27"/>
        <v>#REF!</v>
      </c>
      <c r="Y188" s="1247">
        <f t="shared" si="10"/>
        <v>1</v>
      </c>
      <c r="Z188" s="1248" t="str">
        <f t="shared" si="11"/>
        <v>#REF!</v>
      </c>
      <c r="AA188" s="1249" t="str">
        <f t="shared" si="19"/>
        <v>#REF!</v>
      </c>
      <c r="AB188" s="1249" t="str">
        <f t="shared" si="20"/>
        <v>#REF!</v>
      </c>
      <c r="AC188" s="1250" t="str">
        <f t="shared" si="26"/>
        <v>#REF!</v>
      </c>
      <c r="AD188" s="1250" t="str">
        <f t="shared" si="15"/>
        <v>#REF!</v>
      </c>
      <c r="AE188" s="1250" t="str">
        <f t="shared" si="16"/>
        <v>#REF!</v>
      </c>
      <c r="AF188" s="1314"/>
      <c r="AG188" s="1283"/>
      <c r="AH188" s="1252">
        <f t="shared" si="17"/>
        <v>22</v>
      </c>
      <c r="AI188" s="1252"/>
    </row>
    <row r="189" ht="15.0" customHeight="1">
      <c r="A189" s="1253">
        <v>187.0</v>
      </c>
      <c r="B189" s="1286">
        <v>463671.0</v>
      </c>
      <c r="C189" s="1287" t="s">
        <v>1531</v>
      </c>
      <c r="D189" s="1306" t="s">
        <v>1532</v>
      </c>
      <c r="E189" s="1306" t="s">
        <v>511</v>
      </c>
      <c r="F189" s="1306" t="s">
        <v>512</v>
      </c>
      <c r="G189" s="1306" t="s">
        <v>790</v>
      </c>
      <c r="H189" s="1280" t="str">
        <f t="shared" si="1"/>
        <v>DEV03</v>
      </c>
      <c r="I189" s="1238" t="str">
        <f t="shared" si="24"/>
        <v>#REF!</v>
      </c>
      <c r="J189" s="1239">
        <v>12.0</v>
      </c>
      <c r="K189" s="1406">
        <v>2024.0</v>
      </c>
      <c r="L189" s="1288">
        <v>45627.0</v>
      </c>
      <c r="M189" s="1289">
        <v>45657.0</v>
      </c>
      <c r="N189" s="1343">
        <v>22.0</v>
      </c>
      <c r="O189" s="1227">
        <f t="shared" si="3"/>
        <v>1</v>
      </c>
      <c r="P189" s="1243" t="str">
        <f t="shared" si="18"/>
        <v>#REF!</v>
      </c>
      <c r="Q189" s="1247" t="str">
        <f t="shared" si="29"/>
        <v>#REF!</v>
      </c>
      <c r="R189" s="1244"/>
      <c r="S189" s="1286" t="s">
        <v>525</v>
      </c>
      <c r="T189" s="1287" t="s">
        <v>1515</v>
      </c>
      <c r="U189" s="1084" t="str">
        <f t="shared" si="6"/>
        <v>#REF!</v>
      </c>
      <c r="V189" s="1102" t="str">
        <f t="shared" si="7"/>
        <v>#REF!</v>
      </c>
      <c r="W189" s="1102" t="str">
        <f t="shared" si="8"/>
        <v>#REF!</v>
      </c>
      <c r="X189" s="1246" t="str">
        <f t="shared" si="27"/>
        <v>#REF!</v>
      </c>
      <c r="Y189" s="1247">
        <f t="shared" si="10"/>
        <v>1</v>
      </c>
      <c r="Z189" s="1248" t="str">
        <f t="shared" si="11"/>
        <v>#REF!</v>
      </c>
      <c r="AA189" s="1249" t="str">
        <f t="shared" si="19"/>
        <v>#REF!</v>
      </c>
      <c r="AB189" s="1249" t="str">
        <f t="shared" si="20"/>
        <v>#REF!</v>
      </c>
      <c r="AC189" s="1250" t="str">
        <f t="shared" si="26"/>
        <v>#REF!</v>
      </c>
      <c r="AD189" s="1250" t="str">
        <f t="shared" si="15"/>
        <v>#REF!</v>
      </c>
      <c r="AE189" s="1250" t="str">
        <f t="shared" si="16"/>
        <v>#REF!</v>
      </c>
      <c r="AF189" s="1314"/>
      <c r="AG189" s="1283"/>
      <c r="AH189" s="1252">
        <f t="shared" si="17"/>
        <v>22</v>
      </c>
      <c r="AI189" s="1252"/>
    </row>
    <row r="190" ht="15.75" customHeight="1">
      <c r="A190" s="1232">
        <v>188.0</v>
      </c>
      <c r="B190" s="1286">
        <v>463897.0</v>
      </c>
      <c r="C190" s="1287" t="s">
        <v>1535</v>
      </c>
      <c r="D190" s="1287" t="s">
        <v>1536</v>
      </c>
      <c r="E190" s="1287" t="s">
        <v>511</v>
      </c>
      <c r="F190" s="1287" t="s">
        <v>512</v>
      </c>
      <c r="G190" s="1287" t="s">
        <v>790</v>
      </c>
      <c r="H190" s="1280" t="str">
        <f t="shared" si="1"/>
        <v>DEV03</v>
      </c>
      <c r="I190" s="1238" t="str">
        <f t="shared" si="24"/>
        <v>#REF!</v>
      </c>
      <c r="J190" s="1239">
        <v>12.0</v>
      </c>
      <c r="K190" s="1406">
        <v>2024.0</v>
      </c>
      <c r="L190" s="1288">
        <v>45627.0</v>
      </c>
      <c r="M190" s="1408">
        <v>45657.0</v>
      </c>
      <c r="N190" s="1343">
        <v>22.0</v>
      </c>
      <c r="O190" s="1227">
        <f t="shared" si="3"/>
        <v>1</v>
      </c>
      <c r="P190" s="1243" t="str">
        <f t="shared" si="18"/>
        <v>#REF!</v>
      </c>
      <c r="Q190" s="1247" t="str">
        <f t="shared" si="29"/>
        <v>#REF!</v>
      </c>
      <c r="R190" s="1244"/>
      <c r="S190" s="1286" t="s">
        <v>525</v>
      </c>
      <c r="T190" s="1287" t="s">
        <v>1515</v>
      </c>
      <c r="U190" s="1084" t="str">
        <f t="shared" si="6"/>
        <v>#REF!</v>
      </c>
      <c r="V190" s="1102" t="str">
        <f t="shared" si="7"/>
        <v>#REF!</v>
      </c>
      <c r="W190" s="1102" t="str">
        <f t="shared" si="8"/>
        <v>#REF!</v>
      </c>
      <c r="X190" s="1246" t="str">
        <f t="shared" si="27"/>
        <v>#REF!</v>
      </c>
      <c r="Y190" s="1247">
        <f t="shared" si="10"/>
        <v>1</v>
      </c>
      <c r="Z190" s="1248" t="str">
        <f t="shared" si="11"/>
        <v>#REF!</v>
      </c>
      <c r="AA190" s="1249" t="str">
        <f t="shared" si="19"/>
        <v>#REF!</v>
      </c>
      <c r="AB190" s="1249" t="str">
        <f t="shared" si="20"/>
        <v>#REF!</v>
      </c>
      <c r="AC190" s="1250" t="str">
        <f t="shared" si="26"/>
        <v>#REF!</v>
      </c>
      <c r="AD190" s="1250" t="str">
        <f t="shared" si="15"/>
        <v>#REF!</v>
      </c>
      <c r="AE190" s="1250" t="str">
        <f t="shared" si="16"/>
        <v>#REF!</v>
      </c>
      <c r="AF190" s="1314"/>
      <c r="AG190" s="1283"/>
      <c r="AH190" s="1252">
        <f t="shared" si="17"/>
        <v>22</v>
      </c>
      <c r="AI190" s="1252"/>
    </row>
    <row r="191" ht="15.75" customHeight="1">
      <c r="A191" s="1253">
        <v>189.0</v>
      </c>
      <c r="B191" s="1286">
        <v>463993.0</v>
      </c>
      <c r="C191" s="1287" t="s">
        <v>1542</v>
      </c>
      <c r="D191" s="1287" t="s">
        <v>1543</v>
      </c>
      <c r="E191" s="1287" t="s">
        <v>511</v>
      </c>
      <c r="F191" s="1287" t="s">
        <v>512</v>
      </c>
      <c r="G191" s="1287" t="s">
        <v>790</v>
      </c>
      <c r="H191" s="1280" t="str">
        <f t="shared" si="1"/>
        <v>DEV03</v>
      </c>
      <c r="I191" s="1238" t="str">
        <f t="shared" si="24"/>
        <v>#REF!</v>
      </c>
      <c r="J191" s="1239">
        <v>12.0</v>
      </c>
      <c r="K191" s="1406">
        <v>2024.0</v>
      </c>
      <c r="L191" s="1288">
        <v>45627.0</v>
      </c>
      <c r="M191" s="1408">
        <v>45657.0</v>
      </c>
      <c r="N191" s="1343">
        <v>19.0</v>
      </c>
      <c r="O191" s="1227">
        <f t="shared" si="3"/>
        <v>0.8636363636</v>
      </c>
      <c r="P191" s="1243" t="str">
        <f t="shared" si="18"/>
        <v>#REF!</v>
      </c>
      <c r="Q191" s="1247" t="str">
        <f t="shared" si="29"/>
        <v>#REF!</v>
      </c>
      <c r="R191" s="1244"/>
      <c r="S191" s="1286" t="s">
        <v>525</v>
      </c>
      <c r="T191" s="1287" t="s">
        <v>1515</v>
      </c>
      <c r="U191" s="1084" t="str">
        <f t="shared" si="6"/>
        <v>#REF!</v>
      </c>
      <c r="V191" s="1102" t="str">
        <f t="shared" si="7"/>
        <v>#REF!</v>
      </c>
      <c r="W191" s="1102" t="str">
        <f t="shared" si="8"/>
        <v>#REF!</v>
      </c>
      <c r="X191" s="1246" t="str">
        <f t="shared" si="27"/>
        <v>#REF!</v>
      </c>
      <c r="Y191" s="1247">
        <f t="shared" si="10"/>
        <v>0.8636363636</v>
      </c>
      <c r="Z191" s="1248" t="str">
        <f t="shared" si="11"/>
        <v>#REF!</v>
      </c>
      <c r="AA191" s="1249" t="str">
        <f t="shared" si="19"/>
        <v>#REF!</v>
      </c>
      <c r="AB191" s="1249" t="str">
        <f t="shared" si="20"/>
        <v>#REF!</v>
      </c>
      <c r="AC191" s="1250" t="str">
        <f t="shared" si="26"/>
        <v>#REF!</v>
      </c>
      <c r="AD191" s="1250" t="str">
        <f t="shared" si="15"/>
        <v>#REF!</v>
      </c>
      <c r="AE191" s="1250" t="str">
        <f t="shared" si="16"/>
        <v>#REF!</v>
      </c>
      <c r="AF191" s="1314"/>
      <c r="AG191" s="1283"/>
      <c r="AH191" s="1252">
        <f t="shared" si="17"/>
        <v>19</v>
      </c>
      <c r="AI191" s="1252"/>
    </row>
    <row r="192" ht="15.75" customHeight="1">
      <c r="A192" s="1232">
        <v>190.0</v>
      </c>
      <c r="B192" s="1286">
        <v>463729.0</v>
      </c>
      <c r="C192" s="1287" t="s">
        <v>2218</v>
      </c>
      <c r="D192" s="1287" t="s">
        <v>2219</v>
      </c>
      <c r="E192" s="1287" t="s">
        <v>1417</v>
      </c>
      <c r="F192" s="1287" t="s">
        <v>512</v>
      </c>
      <c r="G192" s="1287" t="s">
        <v>790</v>
      </c>
      <c r="H192" s="1280" t="str">
        <f t="shared" si="1"/>
        <v>DEV03</v>
      </c>
      <c r="I192" s="1238" t="str">
        <f t="shared" si="24"/>
        <v>#REF!</v>
      </c>
      <c r="J192" s="1239">
        <v>12.0</v>
      </c>
      <c r="K192" s="1406">
        <v>2024.0</v>
      </c>
      <c r="L192" s="1288">
        <v>45628.0</v>
      </c>
      <c r="M192" s="1408">
        <v>45657.0</v>
      </c>
      <c r="N192" s="1343">
        <v>22.0</v>
      </c>
      <c r="O192" s="1227">
        <f t="shared" si="3"/>
        <v>1</v>
      </c>
      <c r="P192" s="1243" t="str">
        <f t="shared" si="18"/>
        <v>#REF!</v>
      </c>
      <c r="Q192" s="1247" t="str">
        <f t="shared" si="29"/>
        <v>#REF!</v>
      </c>
      <c r="R192" s="1244"/>
      <c r="S192" s="1286" t="s">
        <v>525</v>
      </c>
      <c r="T192" s="1287" t="s">
        <v>1515</v>
      </c>
      <c r="U192" s="1084" t="str">
        <f t="shared" si="6"/>
        <v>#REF!</v>
      </c>
      <c r="V192" s="1102" t="str">
        <f t="shared" si="7"/>
        <v>#REF!</v>
      </c>
      <c r="W192" s="1102" t="str">
        <f t="shared" si="8"/>
        <v>#REF!</v>
      </c>
      <c r="X192" s="1246" t="str">
        <f t="shared" si="27"/>
        <v>#REF!</v>
      </c>
      <c r="Y192" s="1247">
        <f t="shared" si="10"/>
        <v>1</v>
      </c>
      <c r="Z192" s="1248" t="str">
        <f t="shared" si="11"/>
        <v>#REF!</v>
      </c>
      <c r="AA192" s="1249" t="str">
        <f t="shared" si="19"/>
        <v>#REF!</v>
      </c>
      <c r="AB192" s="1249" t="str">
        <f t="shared" si="20"/>
        <v>#REF!</v>
      </c>
      <c r="AC192" s="1250" t="str">
        <f t="shared" si="26"/>
        <v>#REF!</v>
      </c>
      <c r="AD192" s="1250" t="str">
        <f t="shared" si="15"/>
        <v>#REF!</v>
      </c>
      <c r="AE192" s="1250" t="str">
        <f t="shared" si="16"/>
        <v>#REF!</v>
      </c>
      <c r="AF192" s="1314"/>
      <c r="AG192" s="1283"/>
      <c r="AH192" s="1252">
        <f t="shared" si="17"/>
        <v>22</v>
      </c>
      <c r="AI192" s="1252"/>
    </row>
    <row r="193" ht="15.75" customHeight="1">
      <c r="A193" s="1253">
        <v>191.0</v>
      </c>
      <c r="B193" s="1286">
        <v>464019.0</v>
      </c>
      <c r="C193" s="1287" t="s">
        <v>1540</v>
      </c>
      <c r="D193" s="1287" t="s">
        <v>1541</v>
      </c>
      <c r="E193" s="1287" t="s">
        <v>511</v>
      </c>
      <c r="F193" s="1287" t="s">
        <v>546</v>
      </c>
      <c r="G193" s="1287" t="s">
        <v>665</v>
      </c>
      <c r="H193" s="1280" t="str">
        <f t="shared" si="1"/>
        <v>TESTER02</v>
      </c>
      <c r="I193" s="1238" t="str">
        <f t="shared" si="24"/>
        <v>#REF!</v>
      </c>
      <c r="J193" s="1239">
        <v>12.0</v>
      </c>
      <c r="K193" s="1406">
        <v>2024.0</v>
      </c>
      <c r="L193" s="1288">
        <v>45627.0</v>
      </c>
      <c r="M193" s="1289">
        <v>45657.0</v>
      </c>
      <c r="N193" s="1343">
        <v>21.0</v>
      </c>
      <c r="O193" s="1227">
        <f t="shared" si="3"/>
        <v>0.9545454545</v>
      </c>
      <c r="P193" s="1243" t="str">
        <f t="shared" si="18"/>
        <v>#REF!</v>
      </c>
      <c r="Q193" s="1247" t="str">
        <f t="shared" si="29"/>
        <v>#REF!</v>
      </c>
      <c r="R193" s="1244"/>
      <c r="S193" s="1286" t="s">
        <v>525</v>
      </c>
      <c r="T193" s="1287" t="s">
        <v>1515</v>
      </c>
      <c r="U193" s="1084" t="str">
        <f t="shared" si="6"/>
        <v>#REF!</v>
      </c>
      <c r="V193" s="1102" t="str">
        <f t="shared" si="7"/>
        <v>#REF!</v>
      </c>
      <c r="W193" s="1102" t="str">
        <f t="shared" si="8"/>
        <v>#REF!</v>
      </c>
      <c r="X193" s="1246" t="str">
        <f t="shared" si="27"/>
        <v>#REF!</v>
      </c>
      <c r="Y193" s="1247">
        <f t="shared" si="10"/>
        <v>0.9545454545</v>
      </c>
      <c r="Z193" s="1248" t="str">
        <f t="shared" si="11"/>
        <v>#REF!</v>
      </c>
      <c r="AA193" s="1249" t="str">
        <f t="shared" si="19"/>
        <v>#REF!</v>
      </c>
      <c r="AB193" s="1249" t="str">
        <f t="shared" si="20"/>
        <v>#REF!</v>
      </c>
      <c r="AC193" s="1250" t="str">
        <f t="shared" si="26"/>
        <v>#REF!</v>
      </c>
      <c r="AD193" s="1250" t="str">
        <f t="shared" si="15"/>
        <v>#REF!</v>
      </c>
      <c r="AE193" s="1250" t="str">
        <f t="shared" si="16"/>
        <v>#REF!</v>
      </c>
      <c r="AF193" s="1314"/>
      <c r="AG193" s="1283"/>
      <c r="AH193" s="1252">
        <f t="shared" si="17"/>
        <v>21</v>
      </c>
      <c r="AI193" s="1252"/>
    </row>
    <row r="194" ht="15.75" customHeight="1">
      <c r="A194" s="1232">
        <v>192.0</v>
      </c>
      <c r="B194" s="1286">
        <v>464111.0</v>
      </c>
      <c r="C194" s="1287" t="s">
        <v>1544</v>
      </c>
      <c r="D194" s="1287" t="s">
        <v>1545</v>
      </c>
      <c r="E194" s="1287" t="s">
        <v>511</v>
      </c>
      <c r="F194" s="1287" t="s">
        <v>564</v>
      </c>
      <c r="G194" s="1287" t="s">
        <v>665</v>
      </c>
      <c r="H194" s="1280" t="str">
        <f t="shared" si="1"/>
        <v>BA02</v>
      </c>
      <c r="I194" s="1238" t="str">
        <f t="shared" si="24"/>
        <v>#REF!</v>
      </c>
      <c r="J194" s="1239">
        <v>12.0</v>
      </c>
      <c r="K194" s="1406">
        <v>2024.0</v>
      </c>
      <c r="L194" s="1288">
        <v>45627.0</v>
      </c>
      <c r="M194" s="1408">
        <v>45634.0</v>
      </c>
      <c r="N194" s="1343">
        <v>5.0</v>
      </c>
      <c r="O194" s="1227">
        <f t="shared" si="3"/>
        <v>0.2272727273</v>
      </c>
      <c r="P194" s="1243" t="str">
        <f t="shared" si="18"/>
        <v>#REF!</v>
      </c>
      <c r="Q194" s="1247" t="str">
        <f t="shared" si="29"/>
        <v>#REF!</v>
      </c>
      <c r="R194" s="1244"/>
      <c r="S194" s="1286" t="s">
        <v>525</v>
      </c>
      <c r="T194" s="1287" t="s">
        <v>1515</v>
      </c>
      <c r="U194" s="1084" t="str">
        <f t="shared" si="6"/>
        <v>#REF!</v>
      </c>
      <c r="V194" s="1102" t="str">
        <f t="shared" si="7"/>
        <v>#REF!</v>
      </c>
      <c r="W194" s="1102" t="str">
        <f t="shared" si="8"/>
        <v>#REF!</v>
      </c>
      <c r="X194" s="1246" t="str">
        <f t="shared" si="27"/>
        <v>#REF!</v>
      </c>
      <c r="Y194" s="1247">
        <f t="shared" si="10"/>
        <v>0.7272727273</v>
      </c>
      <c r="Z194" s="1248" t="str">
        <f t="shared" si="11"/>
        <v>#REF!</v>
      </c>
      <c r="AA194" s="1249" t="str">
        <f t="shared" si="19"/>
        <v>#REF!</v>
      </c>
      <c r="AB194" s="1249" t="str">
        <f t="shared" si="20"/>
        <v>#REF!</v>
      </c>
      <c r="AC194" s="1250" t="str">
        <f t="shared" si="26"/>
        <v>#REF!</v>
      </c>
      <c r="AD194" s="1250" t="str">
        <f t="shared" si="15"/>
        <v>#REF!</v>
      </c>
      <c r="AE194" s="1250" t="str">
        <f t="shared" si="16"/>
        <v>#REF!</v>
      </c>
      <c r="AF194" s="1314"/>
      <c r="AG194" s="1283"/>
      <c r="AH194" s="1252">
        <f t="shared" si="17"/>
        <v>16</v>
      </c>
      <c r="AI194" s="1252"/>
    </row>
    <row r="195" ht="15.75" customHeight="1">
      <c r="A195" s="1253">
        <v>193.0</v>
      </c>
      <c r="B195" s="1286">
        <v>464119.0</v>
      </c>
      <c r="C195" s="1287" t="s">
        <v>1546</v>
      </c>
      <c r="D195" s="1287" t="s">
        <v>1547</v>
      </c>
      <c r="E195" s="1287" t="s">
        <v>511</v>
      </c>
      <c r="F195" s="1287" t="s">
        <v>546</v>
      </c>
      <c r="G195" s="1287" t="s">
        <v>665</v>
      </c>
      <c r="H195" s="1280" t="str">
        <f t="shared" si="1"/>
        <v>TESTER02</v>
      </c>
      <c r="I195" s="1238" t="str">
        <f t="shared" si="24"/>
        <v>#REF!</v>
      </c>
      <c r="J195" s="1239">
        <v>12.0</v>
      </c>
      <c r="K195" s="1406">
        <v>2024.0</v>
      </c>
      <c r="L195" s="1288">
        <v>45627.0</v>
      </c>
      <c r="M195" s="1408">
        <v>45657.0</v>
      </c>
      <c r="N195" s="1343">
        <v>20.5</v>
      </c>
      <c r="O195" s="1227">
        <f t="shared" si="3"/>
        <v>0.9318181818</v>
      </c>
      <c r="P195" s="1243" t="str">
        <f t="shared" si="18"/>
        <v>#REF!</v>
      </c>
      <c r="Q195" s="1247" t="str">
        <f t="shared" si="29"/>
        <v>#REF!</v>
      </c>
      <c r="R195" s="1244"/>
      <c r="S195" s="1286" t="s">
        <v>525</v>
      </c>
      <c r="T195" s="1287" t="s">
        <v>1515</v>
      </c>
      <c r="U195" s="1084" t="str">
        <f t="shared" si="6"/>
        <v>#REF!</v>
      </c>
      <c r="V195" s="1102" t="str">
        <f t="shared" si="7"/>
        <v>#REF!</v>
      </c>
      <c r="W195" s="1102" t="str">
        <f t="shared" si="8"/>
        <v>#REF!</v>
      </c>
      <c r="X195" s="1246" t="str">
        <f t="shared" si="27"/>
        <v>#REF!</v>
      </c>
      <c r="Y195" s="1247">
        <f t="shared" si="10"/>
        <v>0.9318181818</v>
      </c>
      <c r="Z195" s="1248" t="str">
        <f t="shared" si="11"/>
        <v>#REF!</v>
      </c>
      <c r="AA195" s="1249" t="str">
        <f t="shared" si="19"/>
        <v>#REF!</v>
      </c>
      <c r="AB195" s="1249" t="str">
        <f t="shared" si="20"/>
        <v>#REF!</v>
      </c>
      <c r="AC195" s="1250" t="str">
        <f t="shared" si="26"/>
        <v>#REF!</v>
      </c>
      <c r="AD195" s="1250" t="str">
        <f t="shared" si="15"/>
        <v>#REF!</v>
      </c>
      <c r="AE195" s="1250" t="str">
        <f t="shared" si="16"/>
        <v>#REF!</v>
      </c>
      <c r="AF195" s="1314"/>
      <c r="AG195" s="1283"/>
      <c r="AH195" s="1252">
        <f t="shared" si="17"/>
        <v>20.5</v>
      </c>
      <c r="AI195" s="1252"/>
    </row>
    <row r="196" ht="15.75" customHeight="1">
      <c r="A196" s="1232">
        <v>194.0</v>
      </c>
      <c r="B196" s="1286">
        <v>464205.0</v>
      </c>
      <c r="C196" s="1287" t="s">
        <v>1548</v>
      </c>
      <c r="D196" s="1287" t="s">
        <v>1549</v>
      </c>
      <c r="E196" s="1287" t="s">
        <v>511</v>
      </c>
      <c r="F196" s="1287" t="s">
        <v>546</v>
      </c>
      <c r="G196" s="1287" t="s">
        <v>790</v>
      </c>
      <c r="H196" s="1280" t="str">
        <f t="shared" si="1"/>
        <v>TESTER03</v>
      </c>
      <c r="I196" s="1238" t="str">
        <f t="shared" si="24"/>
        <v>#REF!</v>
      </c>
      <c r="J196" s="1239">
        <v>12.0</v>
      </c>
      <c r="K196" s="1406">
        <v>2024.0</v>
      </c>
      <c r="L196" s="1288">
        <v>45627.0</v>
      </c>
      <c r="M196" s="1408">
        <v>45657.0</v>
      </c>
      <c r="N196" s="1343">
        <v>21.0</v>
      </c>
      <c r="O196" s="1227">
        <f t="shared" si="3"/>
        <v>0.9545454545</v>
      </c>
      <c r="P196" s="1243" t="str">
        <f t="shared" si="18"/>
        <v>#REF!</v>
      </c>
      <c r="Q196" s="1247" t="str">
        <f t="shared" si="29"/>
        <v>#REF!</v>
      </c>
      <c r="R196" s="1244"/>
      <c r="S196" s="1286" t="s">
        <v>525</v>
      </c>
      <c r="T196" s="1287" t="s">
        <v>1515</v>
      </c>
      <c r="U196" s="1084" t="str">
        <f t="shared" si="6"/>
        <v>#REF!</v>
      </c>
      <c r="V196" s="1102" t="str">
        <f t="shared" si="7"/>
        <v>#REF!</v>
      </c>
      <c r="W196" s="1102" t="str">
        <f t="shared" si="8"/>
        <v>#REF!</v>
      </c>
      <c r="X196" s="1246" t="str">
        <f t="shared" si="27"/>
        <v>#REF!</v>
      </c>
      <c r="Y196" s="1247">
        <f t="shared" si="10"/>
        <v>0.9545454545</v>
      </c>
      <c r="Z196" s="1248" t="str">
        <f t="shared" si="11"/>
        <v>#REF!</v>
      </c>
      <c r="AA196" s="1249" t="str">
        <f t="shared" si="19"/>
        <v>#REF!</v>
      </c>
      <c r="AB196" s="1249" t="str">
        <f t="shared" si="20"/>
        <v>#REF!</v>
      </c>
      <c r="AC196" s="1250" t="str">
        <f t="shared" si="26"/>
        <v>#REF!</v>
      </c>
      <c r="AD196" s="1250" t="str">
        <f t="shared" si="15"/>
        <v>#REF!</v>
      </c>
      <c r="AE196" s="1250" t="str">
        <f t="shared" si="16"/>
        <v>#REF!</v>
      </c>
      <c r="AF196" s="1314"/>
      <c r="AG196" s="1283"/>
      <c r="AH196" s="1252">
        <f t="shared" si="17"/>
        <v>21</v>
      </c>
      <c r="AI196" s="1252"/>
    </row>
    <row r="197" ht="15.75" customHeight="1">
      <c r="A197" s="1253">
        <v>195.0</v>
      </c>
      <c r="B197" s="1286">
        <v>464355.0</v>
      </c>
      <c r="C197" s="1287" t="s">
        <v>1551</v>
      </c>
      <c r="D197" s="1287" t="s">
        <v>1552</v>
      </c>
      <c r="E197" s="1287" t="s">
        <v>511</v>
      </c>
      <c r="F197" s="1287" t="s">
        <v>512</v>
      </c>
      <c r="G197" s="1287" t="s">
        <v>665</v>
      </c>
      <c r="H197" s="1280" t="str">
        <f t="shared" si="1"/>
        <v>DEV02</v>
      </c>
      <c r="I197" s="1238" t="str">
        <f t="shared" si="24"/>
        <v>#REF!</v>
      </c>
      <c r="J197" s="1239">
        <v>12.0</v>
      </c>
      <c r="K197" s="1406">
        <v>2024.0</v>
      </c>
      <c r="L197" s="1288">
        <v>45627.0</v>
      </c>
      <c r="M197" s="1408">
        <v>45657.0</v>
      </c>
      <c r="N197" s="1343">
        <v>21.0</v>
      </c>
      <c r="O197" s="1227">
        <f t="shared" si="3"/>
        <v>0.9545454545</v>
      </c>
      <c r="P197" s="1243" t="str">
        <f t="shared" si="18"/>
        <v>#REF!</v>
      </c>
      <c r="Q197" s="1247" t="str">
        <f t="shared" si="29"/>
        <v>#REF!</v>
      </c>
      <c r="R197" s="1244"/>
      <c r="S197" s="1286" t="s">
        <v>525</v>
      </c>
      <c r="T197" s="1287" t="s">
        <v>1515</v>
      </c>
      <c r="U197" s="1084" t="str">
        <f t="shared" si="6"/>
        <v>#REF!</v>
      </c>
      <c r="V197" s="1102" t="str">
        <f t="shared" si="7"/>
        <v>#REF!</v>
      </c>
      <c r="W197" s="1102" t="str">
        <f t="shared" si="8"/>
        <v>#REF!</v>
      </c>
      <c r="X197" s="1246" t="str">
        <f t="shared" si="27"/>
        <v>#REF!</v>
      </c>
      <c r="Y197" s="1247">
        <f t="shared" si="10"/>
        <v>0.9545454545</v>
      </c>
      <c r="Z197" s="1248" t="str">
        <f t="shared" si="11"/>
        <v>#REF!</v>
      </c>
      <c r="AA197" s="1249" t="str">
        <f t="shared" si="19"/>
        <v>#REF!</v>
      </c>
      <c r="AB197" s="1249" t="str">
        <f t="shared" si="20"/>
        <v>#REF!</v>
      </c>
      <c r="AC197" s="1250" t="str">
        <f t="shared" si="26"/>
        <v>#REF!</v>
      </c>
      <c r="AD197" s="1250" t="str">
        <f t="shared" si="15"/>
        <v>#REF!</v>
      </c>
      <c r="AE197" s="1250" t="str">
        <f t="shared" si="16"/>
        <v>#REF!</v>
      </c>
      <c r="AF197" s="1314"/>
      <c r="AG197" s="1283"/>
      <c r="AH197" s="1252">
        <f t="shared" si="17"/>
        <v>21</v>
      </c>
      <c r="AI197" s="1252"/>
    </row>
    <row r="198" ht="15.75" customHeight="1">
      <c r="A198" s="1232">
        <v>196.0</v>
      </c>
      <c r="B198" s="1286">
        <v>464615.0</v>
      </c>
      <c r="C198" s="1287" t="s">
        <v>1555</v>
      </c>
      <c r="D198" s="1287" t="s">
        <v>1556</v>
      </c>
      <c r="E198" s="1287" t="s">
        <v>511</v>
      </c>
      <c r="F198" s="1287" t="s">
        <v>546</v>
      </c>
      <c r="G198" s="1287" t="s">
        <v>790</v>
      </c>
      <c r="H198" s="1280" t="str">
        <f t="shared" si="1"/>
        <v>TESTER03</v>
      </c>
      <c r="I198" s="1238" t="str">
        <f t="shared" si="24"/>
        <v>#REF!</v>
      </c>
      <c r="J198" s="1239">
        <v>12.0</v>
      </c>
      <c r="K198" s="1406">
        <v>2024.0</v>
      </c>
      <c r="L198" s="1288">
        <v>45627.0</v>
      </c>
      <c r="M198" s="1408">
        <v>45657.0</v>
      </c>
      <c r="N198" s="1343">
        <v>20.0</v>
      </c>
      <c r="O198" s="1227">
        <f t="shared" si="3"/>
        <v>0.9090909091</v>
      </c>
      <c r="P198" s="1243" t="str">
        <f t="shared" si="18"/>
        <v>#REF!</v>
      </c>
      <c r="Q198" s="1247" t="str">
        <f t="shared" si="29"/>
        <v>#REF!</v>
      </c>
      <c r="R198" s="1244"/>
      <c r="S198" s="1286" t="s">
        <v>525</v>
      </c>
      <c r="T198" s="1287" t="s">
        <v>1515</v>
      </c>
      <c r="U198" s="1084" t="str">
        <f t="shared" si="6"/>
        <v>#REF!</v>
      </c>
      <c r="V198" s="1102" t="str">
        <f t="shared" si="7"/>
        <v>#REF!</v>
      </c>
      <c r="W198" s="1102" t="str">
        <f t="shared" si="8"/>
        <v>#REF!</v>
      </c>
      <c r="X198" s="1246" t="str">
        <f t="shared" si="27"/>
        <v>#REF!</v>
      </c>
      <c r="Y198" s="1247">
        <f t="shared" si="10"/>
        <v>0.9090909091</v>
      </c>
      <c r="Z198" s="1248" t="str">
        <f t="shared" si="11"/>
        <v>#REF!</v>
      </c>
      <c r="AA198" s="1249" t="str">
        <f t="shared" si="19"/>
        <v>#REF!</v>
      </c>
      <c r="AB198" s="1249" t="str">
        <f t="shared" si="20"/>
        <v>#REF!</v>
      </c>
      <c r="AC198" s="1250" t="str">
        <f t="shared" si="26"/>
        <v>#REF!</v>
      </c>
      <c r="AD198" s="1250" t="str">
        <f t="shared" si="15"/>
        <v>#REF!</v>
      </c>
      <c r="AE198" s="1250" t="str">
        <f t="shared" si="16"/>
        <v>#REF!</v>
      </c>
      <c r="AF198" s="1314"/>
      <c r="AG198" s="1283"/>
      <c r="AH198" s="1252">
        <f t="shared" si="17"/>
        <v>20</v>
      </c>
      <c r="AI198" s="1252"/>
    </row>
    <row r="199" ht="15.75" customHeight="1">
      <c r="A199" s="1253">
        <v>197.0</v>
      </c>
      <c r="B199" s="1286">
        <v>464937.0</v>
      </c>
      <c r="C199" s="1287" t="s">
        <v>2313</v>
      </c>
      <c r="D199" s="1287" t="s">
        <v>2314</v>
      </c>
      <c r="E199" s="1287" t="s">
        <v>511</v>
      </c>
      <c r="F199" s="1287" t="s">
        <v>512</v>
      </c>
      <c r="G199" s="1287" t="s">
        <v>771</v>
      </c>
      <c r="H199" s="1280" t="str">
        <f t="shared" si="1"/>
        <v>DEV04</v>
      </c>
      <c r="I199" s="1238" t="str">
        <f t="shared" si="24"/>
        <v>#REF!</v>
      </c>
      <c r="J199" s="1239">
        <v>12.0</v>
      </c>
      <c r="K199" s="1406">
        <v>2024.0</v>
      </c>
      <c r="L199" s="1288">
        <v>45627.0</v>
      </c>
      <c r="M199" s="1408">
        <v>45657.0</v>
      </c>
      <c r="N199" s="1343">
        <v>20.5</v>
      </c>
      <c r="O199" s="1227">
        <f t="shared" si="3"/>
        <v>0.9318181818</v>
      </c>
      <c r="P199" s="1243" t="str">
        <f t="shared" si="18"/>
        <v>#REF!</v>
      </c>
      <c r="Q199" s="1247" t="str">
        <f t="shared" si="29"/>
        <v>#REF!</v>
      </c>
      <c r="R199" s="1244"/>
      <c r="S199" s="1286" t="s">
        <v>525</v>
      </c>
      <c r="T199" s="1287" t="s">
        <v>1515</v>
      </c>
      <c r="U199" s="1084" t="str">
        <f t="shared" si="6"/>
        <v>#REF!</v>
      </c>
      <c r="V199" s="1102" t="str">
        <f t="shared" si="7"/>
        <v>#REF!</v>
      </c>
      <c r="W199" s="1102" t="str">
        <f t="shared" si="8"/>
        <v>#REF!</v>
      </c>
      <c r="X199" s="1246" t="str">
        <f t="shared" si="27"/>
        <v>#REF!</v>
      </c>
      <c r="Y199" s="1247">
        <f t="shared" si="10"/>
        <v>0.9318181818</v>
      </c>
      <c r="Z199" s="1248" t="str">
        <f t="shared" si="11"/>
        <v>#REF!</v>
      </c>
      <c r="AA199" s="1249" t="str">
        <f t="shared" si="19"/>
        <v>#REF!</v>
      </c>
      <c r="AB199" s="1249" t="str">
        <f t="shared" si="20"/>
        <v>#REF!</v>
      </c>
      <c r="AC199" s="1250" t="str">
        <f t="shared" si="26"/>
        <v>#REF!</v>
      </c>
      <c r="AD199" s="1250" t="str">
        <f t="shared" si="15"/>
        <v>#REF!</v>
      </c>
      <c r="AE199" s="1250" t="str">
        <f t="shared" si="16"/>
        <v>#REF!</v>
      </c>
      <c r="AF199" s="1314"/>
      <c r="AG199" s="1283"/>
      <c r="AH199" s="1252">
        <f t="shared" si="17"/>
        <v>20.5</v>
      </c>
      <c r="AI199" s="1252"/>
    </row>
    <row r="200" ht="15.75" customHeight="1">
      <c r="A200" s="1232">
        <v>198.0</v>
      </c>
      <c r="B200" s="1286">
        <v>465271.0</v>
      </c>
      <c r="C200" s="1287" t="s">
        <v>1564</v>
      </c>
      <c r="D200" s="1287" t="s">
        <v>1565</v>
      </c>
      <c r="E200" s="1287" t="s">
        <v>511</v>
      </c>
      <c r="F200" s="1287" t="s">
        <v>546</v>
      </c>
      <c r="G200" s="1287" t="s">
        <v>771</v>
      </c>
      <c r="H200" s="1280" t="str">
        <f t="shared" si="1"/>
        <v>TESTER04</v>
      </c>
      <c r="I200" s="1238" t="str">
        <f t="shared" si="24"/>
        <v>#REF!</v>
      </c>
      <c r="J200" s="1239">
        <v>12.0</v>
      </c>
      <c r="K200" s="1406">
        <v>2024.0</v>
      </c>
      <c r="L200" s="1288">
        <v>45627.0</v>
      </c>
      <c r="M200" s="1408">
        <v>45657.0</v>
      </c>
      <c r="N200" s="1343">
        <v>22.0</v>
      </c>
      <c r="O200" s="1227">
        <f t="shared" si="3"/>
        <v>1</v>
      </c>
      <c r="P200" s="1243" t="str">
        <f t="shared" si="18"/>
        <v>#REF!</v>
      </c>
      <c r="Q200" s="1247" t="str">
        <f t="shared" si="29"/>
        <v>#REF!</v>
      </c>
      <c r="R200" s="1244"/>
      <c r="S200" s="1286" t="s">
        <v>525</v>
      </c>
      <c r="T200" s="1287" t="s">
        <v>1515</v>
      </c>
      <c r="U200" s="1084" t="str">
        <f t="shared" si="6"/>
        <v>#REF!</v>
      </c>
      <c r="V200" s="1102" t="str">
        <f t="shared" si="7"/>
        <v>#REF!</v>
      </c>
      <c r="W200" s="1102" t="str">
        <f t="shared" si="8"/>
        <v>#REF!</v>
      </c>
      <c r="X200" s="1246" t="str">
        <f t="shared" si="27"/>
        <v>#REF!</v>
      </c>
      <c r="Y200" s="1247">
        <f t="shared" si="10"/>
        <v>1</v>
      </c>
      <c r="Z200" s="1248" t="str">
        <f t="shared" si="11"/>
        <v>#REF!</v>
      </c>
      <c r="AA200" s="1249" t="str">
        <f t="shared" si="19"/>
        <v>#REF!</v>
      </c>
      <c r="AB200" s="1249" t="str">
        <f t="shared" si="20"/>
        <v>#REF!</v>
      </c>
      <c r="AC200" s="1250" t="str">
        <f t="shared" si="26"/>
        <v>#REF!</v>
      </c>
      <c r="AD200" s="1250" t="str">
        <f t="shared" si="15"/>
        <v>#REF!</v>
      </c>
      <c r="AE200" s="1250" t="str">
        <f t="shared" si="16"/>
        <v>#REF!</v>
      </c>
      <c r="AF200" s="1314"/>
      <c r="AG200" s="1283"/>
      <c r="AH200" s="1252">
        <f t="shared" si="17"/>
        <v>22</v>
      </c>
      <c r="AI200" s="1252"/>
    </row>
    <row r="201" ht="15.75" customHeight="1">
      <c r="A201" s="1253">
        <v>199.0</v>
      </c>
      <c r="B201" s="1286">
        <v>465279.0</v>
      </c>
      <c r="C201" s="1287" t="s">
        <v>1571</v>
      </c>
      <c r="D201" s="1287" t="s">
        <v>1572</v>
      </c>
      <c r="E201" s="1287" t="s">
        <v>511</v>
      </c>
      <c r="F201" s="1287" t="s">
        <v>564</v>
      </c>
      <c r="G201" s="1287" t="s">
        <v>665</v>
      </c>
      <c r="H201" s="1280" t="str">
        <f t="shared" si="1"/>
        <v>BA02</v>
      </c>
      <c r="I201" s="1238" t="str">
        <f t="shared" si="24"/>
        <v>#REF!</v>
      </c>
      <c r="J201" s="1239">
        <v>12.0</v>
      </c>
      <c r="K201" s="1406">
        <v>2024.0</v>
      </c>
      <c r="L201" s="1288">
        <v>45627.0</v>
      </c>
      <c r="M201" s="1408">
        <v>45657.0</v>
      </c>
      <c r="N201" s="1343">
        <v>22.0</v>
      </c>
      <c r="O201" s="1227">
        <f t="shared" si="3"/>
        <v>1</v>
      </c>
      <c r="P201" s="1243" t="str">
        <f t="shared" si="18"/>
        <v>#REF!</v>
      </c>
      <c r="Q201" s="1247" t="str">
        <f t="shared" si="29"/>
        <v>#REF!</v>
      </c>
      <c r="R201" s="1244"/>
      <c r="S201" s="1286" t="s">
        <v>525</v>
      </c>
      <c r="T201" s="1287" t="s">
        <v>1515</v>
      </c>
      <c r="U201" s="1084" t="str">
        <f t="shared" si="6"/>
        <v>#REF!</v>
      </c>
      <c r="V201" s="1102" t="str">
        <f t="shared" si="7"/>
        <v>#REF!</v>
      </c>
      <c r="W201" s="1102" t="str">
        <f t="shared" si="8"/>
        <v>#REF!</v>
      </c>
      <c r="X201" s="1246" t="str">
        <f t="shared" si="27"/>
        <v>#REF!</v>
      </c>
      <c r="Y201" s="1247">
        <f t="shared" si="10"/>
        <v>1</v>
      </c>
      <c r="Z201" s="1248" t="str">
        <f t="shared" si="11"/>
        <v>#REF!</v>
      </c>
      <c r="AA201" s="1249" t="str">
        <f t="shared" si="19"/>
        <v>#REF!</v>
      </c>
      <c r="AB201" s="1249" t="str">
        <f t="shared" si="20"/>
        <v>#REF!</v>
      </c>
      <c r="AC201" s="1250" t="str">
        <f t="shared" si="26"/>
        <v>#REF!</v>
      </c>
      <c r="AD201" s="1250" t="str">
        <f t="shared" si="15"/>
        <v>#REF!</v>
      </c>
      <c r="AE201" s="1250" t="str">
        <f t="shared" si="16"/>
        <v>#REF!</v>
      </c>
      <c r="AF201" s="1314"/>
      <c r="AG201" s="1283"/>
      <c r="AH201" s="1252">
        <f t="shared" si="17"/>
        <v>22</v>
      </c>
      <c r="AI201" s="1252"/>
    </row>
    <row r="202" ht="15.75" customHeight="1">
      <c r="A202" s="1232">
        <v>200.0</v>
      </c>
      <c r="B202" s="1286">
        <v>465339.0</v>
      </c>
      <c r="C202" s="1287" t="s">
        <v>1450</v>
      </c>
      <c r="D202" s="1287" t="s">
        <v>1451</v>
      </c>
      <c r="E202" s="1287" t="s">
        <v>511</v>
      </c>
      <c r="F202" s="1287" t="s">
        <v>512</v>
      </c>
      <c r="G202" s="1287" t="s">
        <v>790</v>
      </c>
      <c r="H202" s="1280" t="str">
        <f t="shared" si="1"/>
        <v>DEV03</v>
      </c>
      <c r="I202" s="1238" t="str">
        <f t="shared" si="24"/>
        <v>#REF!</v>
      </c>
      <c r="J202" s="1239">
        <v>12.0</v>
      </c>
      <c r="K202" s="1406">
        <v>2024.0</v>
      </c>
      <c r="L202" s="1288">
        <v>45627.0</v>
      </c>
      <c r="M202" s="1408">
        <v>45657.0</v>
      </c>
      <c r="N202" s="1343">
        <v>21.0</v>
      </c>
      <c r="O202" s="1227">
        <f t="shared" si="3"/>
        <v>0.9545454545</v>
      </c>
      <c r="P202" s="1243" t="str">
        <f t="shared" si="18"/>
        <v>#REF!</v>
      </c>
      <c r="Q202" s="1247" t="str">
        <f t="shared" si="29"/>
        <v>#REF!</v>
      </c>
      <c r="R202" s="1244"/>
      <c r="S202" s="1286" t="s">
        <v>525</v>
      </c>
      <c r="T202" s="1287" t="s">
        <v>1515</v>
      </c>
      <c r="U202" s="1084" t="str">
        <f t="shared" si="6"/>
        <v>#REF!</v>
      </c>
      <c r="V202" s="1102" t="str">
        <f t="shared" si="7"/>
        <v>#REF!</v>
      </c>
      <c r="W202" s="1102" t="str">
        <f t="shared" si="8"/>
        <v>#REF!</v>
      </c>
      <c r="X202" s="1246" t="str">
        <f t="shared" si="27"/>
        <v>#REF!</v>
      </c>
      <c r="Y202" s="1247">
        <f t="shared" si="10"/>
        <v>0.9545454545</v>
      </c>
      <c r="Z202" s="1248" t="str">
        <f t="shared" si="11"/>
        <v>#REF!</v>
      </c>
      <c r="AA202" s="1249" t="str">
        <f t="shared" si="19"/>
        <v>#REF!</v>
      </c>
      <c r="AB202" s="1249" t="str">
        <f t="shared" si="20"/>
        <v>#REF!</v>
      </c>
      <c r="AC202" s="1250" t="str">
        <f t="shared" si="26"/>
        <v>#REF!</v>
      </c>
      <c r="AD202" s="1250" t="str">
        <f t="shared" si="15"/>
        <v>#REF!</v>
      </c>
      <c r="AE202" s="1250" t="str">
        <f t="shared" si="16"/>
        <v>#REF!</v>
      </c>
      <c r="AF202" s="1314"/>
      <c r="AG202" s="1283"/>
      <c r="AH202" s="1252">
        <f t="shared" si="17"/>
        <v>21</v>
      </c>
      <c r="AI202" s="1252"/>
    </row>
    <row r="203" ht="15.75" customHeight="1">
      <c r="A203" s="1253">
        <v>201.0</v>
      </c>
      <c r="B203" s="1286">
        <v>465605.0</v>
      </c>
      <c r="C203" s="1287" t="s">
        <v>1310</v>
      </c>
      <c r="D203" s="1287" t="s">
        <v>1589</v>
      </c>
      <c r="E203" s="1287" t="s">
        <v>511</v>
      </c>
      <c r="F203" s="1287" t="s">
        <v>546</v>
      </c>
      <c r="G203" s="1287" t="s">
        <v>771</v>
      </c>
      <c r="H203" s="1280" t="str">
        <f t="shared" si="1"/>
        <v>TESTER04</v>
      </c>
      <c r="I203" s="1238" t="str">
        <f t="shared" si="24"/>
        <v>#REF!</v>
      </c>
      <c r="J203" s="1239">
        <v>12.0</v>
      </c>
      <c r="K203" s="1406">
        <v>2024.0</v>
      </c>
      <c r="L203" s="1288">
        <v>45627.0</v>
      </c>
      <c r="M203" s="1408">
        <v>45657.0</v>
      </c>
      <c r="N203" s="1343">
        <v>18.0</v>
      </c>
      <c r="O203" s="1227">
        <f t="shared" si="3"/>
        <v>0.8181818182</v>
      </c>
      <c r="P203" s="1243" t="str">
        <f t="shared" si="18"/>
        <v>#REF!</v>
      </c>
      <c r="Q203" s="1247" t="str">
        <f t="shared" si="29"/>
        <v>#REF!</v>
      </c>
      <c r="R203" s="1244"/>
      <c r="S203" s="1286" t="s">
        <v>525</v>
      </c>
      <c r="T203" s="1287" t="s">
        <v>1515</v>
      </c>
      <c r="U203" s="1084" t="str">
        <f t="shared" si="6"/>
        <v>#REF!</v>
      </c>
      <c r="V203" s="1102" t="str">
        <f t="shared" si="7"/>
        <v>#REF!</v>
      </c>
      <c r="W203" s="1102" t="str">
        <f t="shared" si="8"/>
        <v>#REF!</v>
      </c>
      <c r="X203" s="1246" t="str">
        <f t="shared" si="27"/>
        <v>#REF!</v>
      </c>
      <c r="Y203" s="1247">
        <f t="shared" si="10"/>
        <v>0.8181818182</v>
      </c>
      <c r="Z203" s="1248" t="str">
        <f t="shared" si="11"/>
        <v>#REF!</v>
      </c>
      <c r="AA203" s="1249" t="str">
        <f t="shared" si="19"/>
        <v>#REF!</v>
      </c>
      <c r="AB203" s="1249" t="str">
        <f t="shared" si="20"/>
        <v>#REF!</v>
      </c>
      <c r="AC203" s="1250" t="str">
        <f t="shared" si="26"/>
        <v>#REF!</v>
      </c>
      <c r="AD203" s="1250" t="str">
        <f t="shared" si="15"/>
        <v>#REF!</v>
      </c>
      <c r="AE203" s="1250" t="str">
        <f t="shared" si="16"/>
        <v>#REF!</v>
      </c>
      <c r="AF203" s="1314"/>
      <c r="AG203" s="1283"/>
      <c r="AH203" s="1252">
        <f t="shared" si="17"/>
        <v>18</v>
      </c>
      <c r="AI203" s="1252"/>
    </row>
    <row r="204" ht="15.75" customHeight="1">
      <c r="A204" s="1232">
        <v>202.0</v>
      </c>
      <c r="B204" s="1286">
        <v>465609.0</v>
      </c>
      <c r="C204" s="1287" t="s">
        <v>1584</v>
      </c>
      <c r="D204" s="1287" t="s">
        <v>1585</v>
      </c>
      <c r="E204" s="1287" t="s">
        <v>511</v>
      </c>
      <c r="F204" s="1287" t="s">
        <v>512</v>
      </c>
      <c r="G204" s="1287" t="s">
        <v>787</v>
      </c>
      <c r="H204" s="1280" t="str">
        <f t="shared" si="1"/>
        <v>DEV05</v>
      </c>
      <c r="I204" s="1238" t="str">
        <f t="shared" si="24"/>
        <v>#REF!</v>
      </c>
      <c r="J204" s="1239">
        <v>12.0</v>
      </c>
      <c r="K204" s="1406">
        <v>2024.0</v>
      </c>
      <c r="L204" s="1288">
        <v>45627.0</v>
      </c>
      <c r="M204" s="1408">
        <v>45657.0</v>
      </c>
      <c r="N204" s="1343">
        <v>19.0</v>
      </c>
      <c r="O204" s="1227">
        <f t="shared" si="3"/>
        <v>0.8636363636</v>
      </c>
      <c r="P204" s="1243" t="str">
        <f t="shared" si="18"/>
        <v>#REF!</v>
      </c>
      <c r="Q204" s="1247" t="str">
        <f t="shared" si="29"/>
        <v>#REF!</v>
      </c>
      <c r="R204" s="1244"/>
      <c r="S204" s="1286" t="s">
        <v>525</v>
      </c>
      <c r="T204" s="1287" t="s">
        <v>1515</v>
      </c>
      <c r="U204" s="1084" t="str">
        <f t="shared" si="6"/>
        <v>#REF!</v>
      </c>
      <c r="V204" s="1102" t="str">
        <f t="shared" si="7"/>
        <v>#REF!</v>
      </c>
      <c r="W204" s="1102" t="str">
        <f t="shared" si="8"/>
        <v>#REF!</v>
      </c>
      <c r="X204" s="1246" t="str">
        <f t="shared" si="27"/>
        <v>#REF!</v>
      </c>
      <c r="Y204" s="1247">
        <f t="shared" si="10"/>
        <v>0.8636363636</v>
      </c>
      <c r="Z204" s="1248" t="str">
        <f t="shared" si="11"/>
        <v>#REF!</v>
      </c>
      <c r="AA204" s="1249" t="str">
        <f t="shared" si="19"/>
        <v>#REF!</v>
      </c>
      <c r="AB204" s="1249" t="str">
        <f t="shared" si="20"/>
        <v>#REF!</v>
      </c>
      <c r="AC204" s="1250" t="str">
        <f t="shared" si="26"/>
        <v>#REF!</v>
      </c>
      <c r="AD204" s="1250" t="str">
        <f t="shared" si="15"/>
        <v>#REF!</v>
      </c>
      <c r="AE204" s="1250" t="str">
        <f t="shared" si="16"/>
        <v>#REF!</v>
      </c>
      <c r="AF204" s="1314"/>
      <c r="AG204" s="1283"/>
      <c r="AH204" s="1252">
        <f t="shared" si="17"/>
        <v>19</v>
      </c>
      <c r="AI204" s="1252"/>
    </row>
    <row r="205" ht="15.75" customHeight="1">
      <c r="A205" s="1253">
        <v>203.0</v>
      </c>
      <c r="B205" s="1286">
        <v>465797.0</v>
      </c>
      <c r="C205" s="1287" t="s">
        <v>1594</v>
      </c>
      <c r="D205" s="1287" t="s">
        <v>1595</v>
      </c>
      <c r="E205" s="1287" t="s">
        <v>511</v>
      </c>
      <c r="F205" s="1287" t="s">
        <v>512</v>
      </c>
      <c r="G205" s="1287" t="s">
        <v>790</v>
      </c>
      <c r="H205" s="1280" t="str">
        <f t="shared" si="1"/>
        <v>DEV03</v>
      </c>
      <c r="I205" s="1238" t="str">
        <f t="shared" si="24"/>
        <v>#REF!</v>
      </c>
      <c r="J205" s="1239">
        <v>12.0</v>
      </c>
      <c r="K205" s="1406">
        <v>2024.0</v>
      </c>
      <c r="L205" s="1288">
        <v>45627.0</v>
      </c>
      <c r="M205" s="1408">
        <v>45657.0</v>
      </c>
      <c r="N205" s="1343">
        <v>22.0</v>
      </c>
      <c r="O205" s="1227">
        <f t="shared" si="3"/>
        <v>1</v>
      </c>
      <c r="P205" s="1243" t="str">
        <f t="shared" si="18"/>
        <v>#REF!</v>
      </c>
      <c r="Q205" s="1247" t="str">
        <f t="shared" si="29"/>
        <v>#REF!</v>
      </c>
      <c r="R205" s="1244"/>
      <c r="S205" s="1286" t="s">
        <v>525</v>
      </c>
      <c r="T205" s="1287" t="s">
        <v>1515</v>
      </c>
      <c r="U205" s="1084" t="str">
        <f t="shared" si="6"/>
        <v>#REF!</v>
      </c>
      <c r="V205" s="1102" t="str">
        <f t="shared" si="7"/>
        <v>#REF!</v>
      </c>
      <c r="W205" s="1102" t="str">
        <f t="shared" si="8"/>
        <v>#REF!</v>
      </c>
      <c r="X205" s="1246" t="str">
        <f t="shared" si="27"/>
        <v>#REF!</v>
      </c>
      <c r="Y205" s="1247">
        <f t="shared" si="10"/>
        <v>1</v>
      </c>
      <c r="Z205" s="1248" t="str">
        <f t="shared" si="11"/>
        <v>#REF!</v>
      </c>
      <c r="AA205" s="1249" t="str">
        <f t="shared" si="19"/>
        <v>#REF!</v>
      </c>
      <c r="AB205" s="1249" t="str">
        <f t="shared" si="20"/>
        <v>#REF!</v>
      </c>
      <c r="AC205" s="1250" t="str">
        <f t="shared" si="26"/>
        <v>#REF!</v>
      </c>
      <c r="AD205" s="1250" t="str">
        <f t="shared" si="15"/>
        <v>#REF!</v>
      </c>
      <c r="AE205" s="1250" t="str">
        <f t="shared" si="16"/>
        <v>#REF!</v>
      </c>
      <c r="AF205" s="1314"/>
      <c r="AG205" s="1283"/>
      <c r="AH205" s="1252">
        <f t="shared" si="17"/>
        <v>22</v>
      </c>
      <c r="AI205" s="1252"/>
    </row>
    <row r="206" ht="15.75" customHeight="1">
      <c r="A206" s="1232">
        <v>204.0</v>
      </c>
      <c r="B206" s="1286">
        <v>466151.0</v>
      </c>
      <c r="C206" s="1287" t="s">
        <v>2403</v>
      </c>
      <c r="D206" s="1287" t="s">
        <v>2404</v>
      </c>
      <c r="E206" s="1287" t="s">
        <v>892</v>
      </c>
      <c r="F206" s="1287" t="s">
        <v>512</v>
      </c>
      <c r="G206" s="1287" t="s">
        <v>790</v>
      </c>
      <c r="H206" s="1280" t="str">
        <f t="shared" si="1"/>
        <v>DEV03</v>
      </c>
      <c r="I206" s="1238" t="str">
        <f t="shared" si="24"/>
        <v>#REF!</v>
      </c>
      <c r="J206" s="1239">
        <v>12.0</v>
      </c>
      <c r="K206" s="1406">
        <v>2024.0</v>
      </c>
      <c r="L206" s="1288">
        <v>45627.0</v>
      </c>
      <c r="M206" s="1408">
        <v>45657.0</v>
      </c>
      <c r="N206" s="1343">
        <v>22.0</v>
      </c>
      <c r="O206" s="1227">
        <f t="shared" si="3"/>
        <v>1</v>
      </c>
      <c r="P206" s="1243" t="str">
        <f t="shared" si="18"/>
        <v>#REF!</v>
      </c>
      <c r="Q206" s="1247" t="str">
        <f t="shared" si="29"/>
        <v>#REF!</v>
      </c>
      <c r="R206" s="1244"/>
      <c r="S206" s="1286" t="s">
        <v>525</v>
      </c>
      <c r="T206" s="1287" t="s">
        <v>1515</v>
      </c>
      <c r="U206" s="1084" t="str">
        <f t="shared" si="6"/>
        <v>#REF!</v>
      </c>
      <c r="V206" s="1102" t="str">
        <f t="shared" si="7"/>
        <v>#REF!</v>
      </c>
      <c r="W206" s="1102" t="str">
        <f t="shared" si="8"/>
        <v>#REF!</v>
      </c>
      <c r="X206" s="1246" t="str">
        <f t="shared" si="27"/>
        <v>#REF!</v>
      </c>
      <c r="Y206" s="1247">
        <f t="shared" si="10"/>
        <v>1</v>
      </c>
      <c r="Z206" s="1248" t="str">
        <f t="shared" si="11"/>
        <v>#REF!</v>
      </c>
      <c r="AA206" s="1249" t="str">
        <f t="shared" si="19"/>
        <v>#REF!</v>
      </c>
      <c r="AB206" s="1249" t="str">
        <f t="shared" si="20"/>
        <v>#REF!</v>
      </c>
      <c r="AC206" s="1250" t="str">
        <f t="shared" si="26"/>
        <v>#REF!</v>
      </c>
      <c r="AD206" s="1250" t="str">
        <f t="shared" si="15"/>
        <v>#REF!</v>
      </c>
      <c r="AE206" s="1250" t="str">
        <f t="shared" si="16"/>
        <v>#REF!</v>
      </c>
      <c r="AF206" s="1314"/>
      <c r="AG206" s="1283"/>
      <c r="AH206" s="1252">
        <f t="shared" si="17"/>
        <v>22</v>
      </c>
      <c r="AI206" s="1252"/>
    </row>
    <row r="207" ht="15.75" customHeight="1">
      <c r="A207" s="1253">
        <v>205.0</v>
      </c>
      <c r="B207" s="1286">
        <v>466839.0</v>
      </c>
      <c r="C207" s="1287" t="s">
        <v>1501</v>
      </c>
      <c r="D207" s="1287" t="s">
        <v>1502</v>
      </c>
      <c r="E207" s="1287" t="s">
        <v>511</v>
      </c>
      <c r="F207" s="1287" t="s">
        <v>512</v>
      </c>
      <c r="G207" s="1287" t="s">
        <v>790</v>
      </c>
      <c r="H207" s="1280" t="str">
        <f t="shared" si="1"/>
        <v>DEV03</v>
      </c>
      <c r="I207" s="1238" t="str">
        <f t="shared" si="24"/>
        <v>#REF!</v>
      </c>
      <c r="J207" s="1239">
        <v>12.0</v>
      </c>
      <c r="K207" s="1406">
        <v>2024.0</v>
      </c>
      <c r="L207" s="1288">
        <v>45627.0</v>
      </c>
      <c r="M207" s="1289">
        <v>45628.0</v>
      </c>
      <c r="N207" s="1343">
        <v>0.5</v>
      </c>
      <c r="O207" s="1227">
        <f t="shared" si="3"/>
        <v>0.02272727273</v>
      </c>
      <c r="P207" s="1243" t="str">
        <f t="shared" si="18"/>
        <v>#REF!</v>
      </c>
      <c r="Q207" s="1247" t="str">
        <f t="shared" si="29"/>
        <v>#REF!</v>
      </c>
      <c r="R207" s="1244"/>
      <c r="S207" s="1286" t="s">
        <v>525</v>
      </c>
      <c r="T207" s="1287" t="s">
        <v>1515</v>
      </c>
      <c r="U207" s="1084" t="str">
        <f t="shared" si="6"/>
        <v>#REF!</v>
      </c>
      <c r="V207" s="1102" t="str">
        <f t="shared" si="7"/>
        <v>#REF!</v>
      </c>
      <c r="W207" s="1102" t="str">
        <f t="shared" si="8"/>
        <v>#REF!</v>
      </c>
      <c r="X207" s="1246" t="str">
        <f t="shared" si="27"/>
        <v>#REF!</v>
      </c>
      <c r="Y207" s="1247">
        <f t="shared" si="10"/>
        <v>1</v>
      </c>
      <c r="Z207" s="1248" t="str">
        <f t="shared" si="11"/>
        <v>#REF!</v>
      </c>
      <c r="AA207" s="1249" t="str">
        <f t="shared" si="19"/>
        <v>#REF!</v>
      </c>
      <c r="AB207" s="1249" t="str">
        <f t="shared" si="20"/>
        <v>#REF!</v>
      </c>
      <c r="AC207" s="1250" t="str">
        <f t="shared" si="26"/>
        <v>#REF!</v>
      </c>
      <c r="AD207" s="1250" t="str">
        <f t="shared" si="15"/>
        <v>#REF!</v>
      </c>
      <c r="AE207" s="1250" t="str">
        <f t="shared" si="16"/>
        <v>#REF!</v>
      </c>
      <c r="AF207" s="1314"/>
      <c r="AG207" s="1283"/>
      <c r="AH207" s="1252">
        <f t="shared" si="17"/>
        <v>22</v>
      </c>
      <c r="AI207" s="1252"/>
    </row>
    <row r="208" ht="15.75" customHeight="1">
      <c r="A208" s="1232">
        <v>206.0</v>
      </c>
      <c r="B208" s="1286">
        <v>467001.0</v>
      </c>
      <c r="C208" s="1287" t="s">
        <v>2407</v>
      </c>
      <c r="D208" s="1287" t="s">
        <v>2408</v>
      </c>
      <c r="E208" s="1287" t="s">
        <v>892</v>
      </c>
      <c r="F208" s="1287" t="s">
        <v>512</v>
      </c>
      <c r="G208" s="1287" t="s">
        <v>771</v>
      </c>
      <c r="H208" s="1280" t="str">
        <f t="shared" si="1"/>
        <v>DEV04</v>
      </c>
      <c r="I208" s="1238" t="str">
        <f t="shared" si="24"/>
        <v>#REF!</v>
      </c>
      <c r="J208" s="1239">
        <v>12.0</v>
      </c>
      <c r="K208" s="1406">
        <v>2024.0</v>
      </c>
      <c r="L208" s="1288">
        <v>45627.0</v>
      </c>
      <c r="M208" s="1408">
        <v>45644.0</v>
      </c>
      <c r="N208" s="1343">
        <v>13.0</v>
      </c>
      <c r="O208" s="1227">
        <f t="shared" si="3"/>
        <v>0.5909090909</v>
      </c>
      <c r="P208" s="1243" t="str">
        <f t="shared" si="18"/>
        <v>#REF!</v>
      </c>
      <c r="Q208" s="1247" t="str">
        <f t="shared" si="29"/>
        <v>#REF!</v>
      </c>
      <c r="R208" s="1244"/>
      <c r="S208" s="1286" t="s">
        <v>525</v>
      </c>
      <c r="T208" s="1287" t="s">
        <v>1515</v>
      </c>
      <c r="U208" s="1084" t="str">
        <f t="shared" si="6"/>
        <v>#REF!</v>
      </c>
      <c r="V208" s="1102" t="str">
        <f t="shared" si="7"/>
        <v>#REF!</v>
      </c>
      <c r="W208" s="1102" t="str">
        <f t="shared" si="8"/>
        <v>#REF!</v>
      </c>
      <c r="X208" s="1246" t="str">
        <f t="shared" si="27"/>
        <v>#REF!</v>
      </c>
      <c r="Y208" s="1247">
        <f t="shared" si="10"/>
        <v>0.5909090909</v>
      </c>
      <c r="Z208" s="1248" t="str">
        <f t="shared" si="11"/>
        <v>#REF!</v>
      </c>
      <c r="AA208" s="1249" t="str">
        <f t="shared" si="19"/>
        <v>#REF!</v>
      </c>
      <c r="AB208" s="1249" t="str">
        <f t="shared" si="20"/>
        <v>#REF!</v>
      </c>
      <c r="AC208" s="1250" t="str">
        <f t="shared" si="26"/>
        <v>#REF!</v>
      </c>
      <c r="AD208" s="1250" t="str">
        <f t="shared" si="15"/>
        <v>#REF!</v>
      </c>
      <c r="AE208" s="1250" t="str">
        <f t="shared" si="16"/>
        <v>#REF!</v>
      </c>
      <c r="AF208" s="1314"/>
      <c r="AG208" s="1283"/>
      <c r="AH208" s="1252">
        <f t="shared" si="17"/>
        <v>13</v>
      </c>
      <c r="AI208" s="1252"/>
    </row>
    <row r="209" ht="15.75" customHeight="1">
      <c r="A209" s="1253">
        <v>207.0</v>
      </c>
      <c r="B209" s="1286">
        <v>197760.0</v>
      </c>
      <c r="C209" s="1287" t="s">
        <v>876</v>
      </c>
      <c r="D209" s="1287" t="s">
        <v>1678</v>
      </c>
      <c r="E209" s="1287" t="s">
        <v>511</v>
      </c>
      <c r="F209" s="1287" t="s">
        <v>512</v>
      </c>
      <c r="G209" s="1287" t="s">
        <v>893</v>
      </c>
      <c r="H209" s="1280" t="str">
        <f t="shared" si="1"/>
        <v>DEV06</v>
      </c>
      <c r="I209" s="1238" t="str">
        <f t="shared" si="24"/>
        <v>#REF!</v>
      </c>
      <c r="J209" s="1239">
        <v>12.0</v>
      </c>
      <c r="K209" s="1406">
        <v>2024.0</v>
      </c>
      <c r="L209" s="1288">
        <v>45627.0</v>
      </c>
      <c r="M209" s="1408">
        <v>45657.0</v>
      </c>
      <c r="N209" s="1343">
        <v>15.4</v>
      </c>
      <c r="O209" s="1227">
        <f t="shared" si="3"/>
        <v>0.7</v>
      </c>
      <c r="P209" s="1243" t="str">
        <f t="shared" si="18"/>
        <v>#REF!</v>
      </c>
      <c r="Q209" s="1247" t="str">
        <f t="shared" si="29"/>
        <v>#REF!</v>
      </c>
      <c r="R209" s="1244"/>
      <c r="S209" s="1286" t="s">
        <v>525</v>
      </c>
      <c r="T209" s="1287" t="s">
        <v>1515</v>
      </c>
      <c r="U209" s="1084" t="str">
        <f t="shared" si="6"/>
        <v>#REF!</v>
      </c>
      <c r="V209" s="1102" t="str">
        <f t="shared" si="7"/>
        <v>#REF!</v>
      </c>
      <c r="W209" s="1102" t="str">
        <f t="shared" si="8"/>
        <v>#REF!</v>
      </c>
      <c r="X209" s="1246" t="str">
        <f t="shared" si="27"/>
        <v>#REF!</v>
      </c>
      <c r="Y209" s="1247">
        <f t="shared" si="10"/>
        <v>1</v>
      </c>
      <c r="Z209" s="1248" t="str">
        <f t="shared" si="11"/>
        <v>#REF!</v>
      </c>
      <c r="AA209" s="1249" t="str">
        <f t="shared" si="19"/>
        <v>#REF!</v>
      </c>
      <c r="AB209" s="1249" t="str">
        <f t="shared" si="20"/>
        <v>#REF!</v>
      </c>
      <c r="AC209" s="1250" t="str">
        <f t="shared" si="26"/>
        <v>#REF!</v>
      </c>
      <c r="AD209" s="1250" t="str">
        <f t="shared" si="15"/>
        <v>#REF!</v>
      </c>
      <c r="AE209" s="1250" t="str">
        <f t="shared" si="16"/>
        <v>#REF!</v>
      </c>
      <c r="AF209" s="1314"/>
      <c r="AG209" s="1283"/>
      <c r="AH209" s="1252">
        <f t="shared" si="17"/>
        <v>22</v>
      </c>
      <c r="AI209" s="1252"/>
    </row>
    <row r="210" ht="15.75" customHeight="1">
      <c r="A210" s="1232">
        <v>208.0</v>
      </c>
      <c r="B210" s="1286">
        <v>467783.0</v>
      </c>
      <c r="C210" s="1287" t="s">
        <v>2204</v>
      </c>
      <c r="D210" s="1287" t="s">
        <v>2205</v>
      </c>
      <c r="E210" s="1287" t="s">
        <v>511</v>
      </c>
      <c r="F210" s="1287" t="s">
        <v>512</v>
      </c>
      <c r="G210" s="1287" t="s">
        <v>790</v>
      </c>
      <c r="H210" s="1280" t="str">
        <f t="shared" si="1"/>
        <v>DEV03</v>
      </c>
      <c r="I210" s="1238" t="str">
        <f t="shared" si="24"/>
        <v>#REF!</v>
      </c>
      <c r="J210" s="1239">
        <v>12.0</v>
      </c>
      <c r="K210" s="1406">
        <v>2024.0</v>
      </c>
      <c r="L210" s="1288">
        <v>45627.0</v>
      </c>
      <c r="M210" s="1408">
        <v>45657.0</v>
      </c>
      <c r="N210" s="1343">
        <v>22.0</v>
      </c>
      <c r="O210" s="1227">
        <f t="shared" si="3"/>
        <v>1</v>
      </c>
      <c r="P210" s="1243" t="str">
        <f t="shared" si="18"/>
        <v>#REF!</v>
      </c>
      <c r="Q210" s="1247" t="str">
        <f t="shared" si="29"/>
        <v>#REF!</v>
      </c>
      <c r="R210" s="1244"/>
      <c r="S210" s="1286" t="s">
        <v>525</v>
      </c>
      <c r="T210" s="1287" t="s">
        <v>1515</v>
      </c>
      <c r="U210" s="1084" t="str">
        <f t="shared" si="6"/>
        <v>#REF!</v>
      </c>
      <c r="V210" s="1102" t="str">
        <f t="shared" si="7"/>
        <v>#REF!</v>
      </c>
      <c r="W210" s="1102" t="str">
        <f t="shared" si="8"/>
        <v>#REF!</v>
      </c>
      <c r="X210" s="1246" t="str">
        <f t="shared" si="27"/>
        <v>#REF!</v>
      </c>
      <c r="Y210" s="1247">
        <f t="shared" si="10"/>
        <v>1</v>
      </c>
      <c r="Z210" s="1248" t="str">
        <f t="shared" si="11"/>
        <v>#REF!</v>
      </c>
      <c r="AA210" s="1249" t="str">
        <f t="shared" si="19"/>
        <v>#REF!</v>
      </c>
      <c r="AB210" s="1249" t="str">
        <f t="shared" si="20"/>
        <v>#REF!</v>
      </c>
      <c r="AC210" s="1250" t="str">
        <f t="shared" si="26"/>
        <v>#REF!</v>
      </c>
      <c r="AD210" s="1250" t="str">
        <f t="shared" si="15"/>
        <v>#REF!</v>
      </c>
      <c r="AE210" s="1250" t="str">
        <f t="shared" si="16"/>
        <v>#REF!</v>
      </c>
      <c r="AF210" s="1314"/>
      <c r="AG210" s="1283"/>
      <c r="AH210" s="1252">
        <f t="shared" si="17"/>
        <v>22</v>
      </c>
      <c r="AI210" s="1252"/>
    </row>
    <row r="211" ht="15.75" customHeight="1">
      <c r="A211" s="1253">
        <v>209.0</v>
      </c>
      <c r="B211" s="1286">
        <v>468089.0</v>
      </c>
      <c r="C211" s="1287" t="s">
        <v>2207</v>
      </c>
      <c r="D211" s="1287" t="s">
        <v>2208</v>
      </c>
      <c r="E211" s="1287" t="s">
        <v>511</v>
      </c>
      <c r="F211" s="1287" t="s">
        <v>546</v>
      </c>
      <c r="G211" s="1287" t="s">
        <v>790</v>
      </c>
      <c r="H211" s="1280" t="str">
        <f t="shared" si="1"/>
        <v>TESTER03</v>
      </c>
      <c r="I211" s="1238" t="str">
        <f t="shared" si="24"/>
        <v>#REF!</v>
      </c>
      <c r="J211" s="1239">
        <v>12.0</v>
      </c>
      <c r="K211" s="1406">
        <v>2024.0</v>
      </c>
      <c r="L211" s="1288">
        <v>45627.0</v>
      </c>
      <c r="M211" s="1408">
        <v>45656.0</v>
      </c>
      <c r="N211" s="1343">
        <v>21.0</v>
      </c>
      <c r="O211" s="1227">
        <f t="shared" si="3"/>
        <v>0.9545454545</v>
      </c>
      <c r="P211" s="1243" t="str">
        <f t="shared" si="18"/>
        <v>#REF!</v>
      </c>
      <c r="Q211" s="1247" t="str">
        <f t="shared" si="29"/>
        <v>#REF!</v>
      </c>
      <c r="R211" s="1244"/>
      <c r="S211" s="1286" t="s">
        <v>525</v>
      </c>
      <c r="T211" s="1287" t="s">
        <v>1515</v>
      </c>
      <c r="U211" s="1084" t="str">
        <f t="shared" si="6"/>
        <v>#REF!</v>
      </c>
      <c r="V211" s="1102" t="str">
        <f t="shared" si="7"/>
        <v>#REF!</v>
      </c>
      <c r="W211" s="1102" t="str">
        <f t="shared" si="8"/>
        <v>#REF!</v>
      </c>
      <c r="X211" s="1246" t="str">
        <f t="shared" si="27"/>
        <v>#REF!</v>
      </c>
      <c r="Y211" s="1247">
        <f t="shared" si="10"/>
        <v>0.9545454545</v>
      </c>
      <c r="Z211" s="1248" t="str">
        <f t="shared" si="11"/>
        <v>#REF!</v>
      </c>
      <c r="AA211" s="1249" t="str">
        <f t="shared" si="19"/>
        <v>#REF!</v>
      </c>
      <c r="AB211" s="1249" t="str">
        <f t="shared" si="20"/>
        <v>#REF!</v>
      </c>
      <c r="AC211" s="1250" t="str">
        <f t="shared" si="26"/>
        <v>#REF!</v>
      </c>
      <c r="AD211" s="1250" t="str">
        <f t="shared" si="15"/>
        <v>#REF!</v>
      </c>
      <c r="AE211" s="1250" t="str">
        <f t="shared" si="16"/>
        <v>#REF!</v>
      </c>
      <c r="AF211" s="1314"/>
      <c r="AG211" s="1283"/>
      <c r="AH211" s="1252">
        <f t="shared" si="17"/>
        <v>21</v>
      </c>
      <c r="AI211" s="1252"/>
    </row>
    <row r="212" ht="15.75" customHeight="1">
      <c r="A212" s="1232">
        <v>210.0</v>
      </c>
      <c r="B212" s="1286">
        <v>468601.0</v>
      </c>
      <c r="C212" s="1287" t="s">
        <v>2210</v>
      </c>
      <c r="D212" s="1287" t="s">
        <v>2211</v>
      </c>
      <c r="E212" s="1287" t="s">
        <v>511</v>
      </c>
      <c r="F212" s="1287" t="s">
        <v>512</v>
      </c>
      <c r="G212" s="1287" t="s">
        <v>790</v>
      </c>
      <c r="H212" s="1280" t="str">
        <f t="shared" si="1"/>
        <v>DEV03</v>
      </c>
      <c r="I212" s="1238" t="str">
        <f t="shared" si="24"/>
        <v>#REF!</v>
      </c>
      <c r="J212" s="1239">
        <v>12.0</v>
      </c>
      <c r="K212" s="1406">
        <v>2024.0</v>
      </c>
      <c r="L212" s="1288">
        <v>45627.0</v>
      </c>
      <c r="M212" s="1408">
        <v>45657.0</v>
      </c>
      <c r="N212" s="1343">
        <v>22.0</v>
      </c>
      <c r="O212" s="1227">
        <f t="shared" si="3"/>
        <v>1</v>
      </c>
      <c r="P212" s="1243" t="str">
        <f t="shared" si="18"/>
        <v>#REF!</v>
      </c>
      <c r="Q212" s="1247" t="str">
        <f t="shared" si="29"/>
        <v>#REF!</v>
      </c>
      <c r="R212" s="1244"/>
      <c r="S212" s="1286" t="s">
        <v>525</v>
      </c>
      <c r="T212" s="1287" t="s">
        <v>1515</v>
      </c>
      <c r="U212" s="1084" t="str">
        <f t="shared" si="6"/>
        <v>#REF!</v>
      </c>
      <c r="V212" s="1102" t="str">
        <f t="shared" si="7"/>
        <v>#REF!</v>
      </c>
      <c r="W212" s="1102" t="str">
        <f t="shared" si="8"/>
        <v>#REF!</v>
      </c>
      <c r="X212" s="1246" t="str">
        <f t="shared" si="27"/>
        <v>#REF!</v>
      </c>
      <c r="Y212" s="1247">
        <f t="shared" si="10"/>
        <v>1</v>
      </c>
      <c r="Z212" s="1248" t="str">
        <f t="shared" si="11"/>
        <v>#REF!</v>
      </c>
      <c r="AA212" s="1249" t="str">
        <f t="shared" si="19"/>
        <v>#REF!</v>
      </c>
      <c r="AB212" s="1249" t="str">
        <f t="shared" si="20"/>
        <v>#REF!</v>
      </c>
      <c r="AC212" s="1250" t="str">
        <f t="shared" si="26"/>
        <v>#REF!</v>
      </c>
      <c r="AD212" s="1250" t="str">
        <f t="shared" si="15"/>
        <v>#REF!</v>
      </c>
      <c r="AE212" s="1250" t="str">
        <f t="shared" si="16"/>
        <v>#REF!</v>
      </c>
      <c r="AF212" s="1314"/>
      <c r="AG212" s="1283"/>
      <c r="AH212" s="1252">
        <f t="shared" si="17"/>
        <v>22</v>
      </c>
      <c r="AI212" s="1252"/>
    </row>
    <row r="213" ht="15.75" customHeight="1">
      <c r="A213" s="1253">
        <v>211.0</v>
      </c>
      <c r="B213" s="1286">
        <v>468695.0</v>
      </c>
      <c r="C213" s="1287" t="s">
        <v>788</v>
      </c>
      <c r="D213" s="1287" t="s">
        <v>2237</v>
      </c>
      <c r="E213" s="1287" t="s">
        <v>511</v>
      </c>
      <c r="F213" s="1287" t="s">
        <v>512</v>
      </c>
      <c r="G213" s="1287" t="s">
        <v>771</v>
      </c>
      <c r="H213" s="1280" t="str">
        <f t="shared" si="1"/>
        <v>DEV04</v>
      </c>
      <c r="I213" s="1238" t="str">
        <f t="shared" si="24"/>
        <v>#REF!</v>
      </c>
      <c r="J213" s="1239">
        <v>12.0</v>
      </c>
      <c r="K213" s="1406">
        <v>2024.0</v>
      </c>
      <c r="L213" s="1288">
        <v>45627.0</v>
      </c>
      <c r="M213" s="1289">
        <v>45632.0</v>
      </c>
      <c r="N213" s="1343">
        <v>5.0</v>
      </c>
      <c r="O213" s="1227">
        <f t="shared" si="3"/>
        <v>0.2272727273</v>
      </c>
      <c r="P213" s="1243" t="str">
        <f t="shared" si="18"/>
        <v>#REF!</v>
      </c>
      <c r="Q213" s="1247" t="str">
        <f t="shared" si="29"/>
        <v>#REF!</v>
      </c>
      <c r="R213" s="1244"/>
      <c r="S213" s="1286" t="s">
        <v>525</v>
      </c>
      <c r="T213" s="1287" t="s">
        <v>1515</v>
      </c>
      <c r="U213" s="1084" t="str">
        <f t="shared" si="6"/>
        <v>#REF!</v>
      </c>
      <c r="V213" s="1102" t="str">
        <f t="shared" si="7"/>
        <v>#REF!</v>
      </c>
      <c r="W213" s="1102" t="str">
        <f t="shared" si="8"/>
        <v>#REF!</v>
      </c>
      <c r="X213" s="1246" t="str">
        <f t="shared" si="27"/>
        <v>#REF!</v>
      </c>
      <c r="Y213" s="1247">
        <f t="shared" si="10"/>
        <v>0.2272727273</v>
      </c>
      <c r="Z213" s="1248" t="str">
        <f t="shared" si="11"/>
        <v>#REF!</v>
      </c>
      <c r="AA213" s="1249" t="str">
        <f t="shared" si="19"/>
        <v>#REF!</v>
      </c>
      <c r="AB213" s="1249" t="str">
        <f t="shared" si="20"/>
        <v>#REF!</v>
      </c>
      <c r="AC213" s="1250" t="str">
        <f t="shared" si="26"/>
        <v>#REF!</v>
      </c>
      <c r="AD213" s="1250" t="str">
        <f t="shared" si="15"/>
        <v>#REF!</v>
      </c>
      <c r="AE213" s="1250" t="str">
        <f t="shared" si="16"/>
        <v>#REF!</v>
      </c>
      <c r="AF213" s="1314"/>
      <c r="AG213" s="1283"/>
      <c r="AH213" s="1252">
        <f t="shared" si="17"/>
        <v>5</v>
      </c>
      <c r="AI213" s="1252"/>
    </row>
    <row r="214" ht="15.75" customHeight="1">
      <c r="A214" s="1232">
        <v>212.0</v>
      </c>
      <c r="B214" s="1286">
        <v>469441.0</v>
      </c>
      <c r="C214" s="1287" t="s">
        <v>2299</v>
      </c>
      <c r="D214" s="1287" t="s">
        <v>2300</v>
      </c>
      <c r="E214" s="1287" t="s">
        <v>511</v>
      </c>
      <c r="F214" s="1287" t="s">
        <v>546</v>
      </c>
      <c r="G214" s="1287" t="s">
        <v>771</v>
      </c>
      <c r="H214" s="1280" t="str">
        <f t="shared" si="1"/>
        <v>TESTER04</v>
      </c>
      <c r="I214" s="1238" t="str">
        <f t="shared" si="24"/>
        <v>#REF!</v>
      </c>
      <c r="J214" s="1239">
        <v>12.0</v>
      </c>
      <c r="K214" s="1406">
        <v>2024.0</v>
      </c>
      <c r="L214" s="1288">
        <v>45627.0</v>
      </c>
      <c r="M214" s="1408">
        <v>45657.0</v>
      </c>
      <c r="N214" s="1343">
        <v>21.0</v>
      </c>
      <c r="O214" s="1227">
        <f t="shared" si="3"/>
        <v>0.9545454545</v>
      </c>
      <c r="P214" s="1243" t="str">
        <f t="shared" si="18"/>
        <v>#REF!</v>
      </c>
      <c r="Q214" s="1247" t="str">
        <f t="shared" si="29"/>
        <v>#REF!</v>
      </c>
      <c r="R214" s="1244"/>
      <c r="S214" s="1286" t="s">
        <v>525</v>
      </c>
      <c r="T214" s="1287" t="s">
        <v>1515</v>
      </c>
      <c r="U214" s="1084" t="str">
        <f t="shared" si="6"/>
        <v>#REF!</v>
      </c>
      <c r="V214" s="1102" t="str">
        <f t="shared" si="7"/>
        <v>#REF!</v>
      </c>
      <c r="W214" s="1102" t="str">
        <f t="shared" si="8"/>
        <v>#REF!</v>
      </c>
      <c r="X214" s="1246" t="str">
        <f t="shared" si="27"/>
        <v>#REF!</v>
      </c>
      <c r="Y214" s="1247">
        <f t="shared" si="10"/>
        <v>0.9545454545</v>
      </c>
      <c r="Z214" s="1248" t="str">
        <f t="shared" si="11"/>
        <v>#REF!</v>
      </c>
      <c r="AA214" s="1249" t="str">
        <f t="shared" si="19"/>
        <v>#REF!</v>
      </c>
      <c r="AB214" s="1249" t="str">
        <f t="shared" si="20"/>
        <v>#REF!</v>
      </c>
      <c r="AC214" s="1250" t="str">
        <f t="shared" si="26"/>
        <v>#REF!</v>
      </c>
      <c r="AD214" s="1250" t="str">
        <f t="shared" si="15"/>
        <v>#REF!</v>
      </c>
      <c r="AE214" s="1250" t="str">
        <f t="shared" si="16"/>
        <v>#REF!</v>
      </c>
      <c r="AF214" s="1314"/>
      <c r="AG214" s="1283"/>
      <c r="AH214" s="1252">
        <f t="shared" si="17"/>
        <v>21</v>
      </c>
      <c r="AI214" s="1252"/>
    </row>
    <row r="215" ht="15.75" customHeight="1">
      <c r="A215" s="1253">
        <v>213.0</v>
      </c>
      <c r="B215" s="1286">
        <v>469443.0</v>
      </c>
      <c r="C215" s="1287" t="s">
        <v>2301</v>
      </c>
      <c r="D215" s="1287" t="s">
        <v>2302</v>
      </c>
      <c r="E215" s="1287" t="s">
        <v>511</v>
      </c>
      <c r="F215" s="1287" t="s">
        <v>512</v>
      </c>
      <c r="G215" s="1287" t="s">
        <v>790</v>
      </c>
      <c r="H215" s="1280" t="str">
        <f t="shared" si="1"/>
        <v>DEV03</v>
      </c>
      <c r="I215" s="1238" t="str">
        <f t="shared" si="24"/>
        <v>#REF!</v>
      </c>
      <c r="J215" s="1239">
        <v>12.0</v>
      </c>
      <c r="K215" s="1406">
        <v>2024.0</v>
      </c>
      <c r="L215" s="1288">
        <v>45627.0</v>
      </c>
      <c r="M215" s="1408">
        <v>45657.0</v>
      </c>
      <c r="N215" s="1343">
        <v>22.0</v>
      </c>
      <c r="O215" s="1227">
        <f t="shared" si="3"/>
        <v>1</v>
      </c>
      <c r="P215" s="1243" t="str">
        <f t="shared" si="18"/>
        <v>#REF!</v>
      </c>
      <c r="Q215" s="1247" t="str">
        <f t="shared" si="29"/>
        <v>#REF!</v>
      </c>
      <c r="R215" s="1244"/>
      <c r="S215" s="1286" t="s">
        <v>525</v>
      </c>
      <c r="T215" s="1287" t="s">
        <v>1515</v>
      </c>
      <c r="U215" s="1084" t="str">
        <f t="shared" si="6"/>
        <v>#REF!</v>
      </c>
      <c r="V215" s="1102" t="str">
        <f t="shared" si="7"/>
        <v>#REF!</v>
      </c>
      <c r="W215" s="1102" t="str">
        <f t="shared" si="8"/>
        <v>#REF!</v>
      </c>
      <c r="X215" s="1246" t="str">
        <f t="shared" si="27"/>
        <v>#REF!</v>
      </c>
      <c r="Y215" s="1247">
        <f t="shared" si="10"/>
        <v>1</v>
      </c>
      <c r="Z215" s="1248" t="str">
        <f t="shared" si="11"/>
        <v>#REF!</v>
      </c>
      <c r="AA215" s="1249" t="str">
        <f t="shared" si="19"/>
        <v>#REF!</v>
      </c>
      <c r="AB215" s="1249" t="str">
        <f t="shared" si="20"/>
        <v>#REF!</v>
      </c>
      <c r="AC215" s="1250" t="str">
        <f t="shared" si="26"/>
        <v>#REF!</v>
      </c>
      <c r="AD215" s="1250" t="str">
        <f t="shared" si="15"/>
        <v>#REF!</v>
      </c>
      <c r="AE215" s="1250" t="str">
        <f t="shared" si="16"/>
        <v>#REF!</v>
      </c>
      <c r="AF215" s="1314"/>
      <c r="AG215" s="1283"/>
      <c r="AH215" s="1252">
        <f t="shared" si="17"/>
        <v>22</v>
      </c>
      <c r="AI215" s="1252"/>
    </row>
    <row r="216" ht="15.75" customHeight="1">
      <c r="A216" s="1232">
        <v>214.0</v>
      </c>
      <c r="B216" s="1286">
        <v>470691.0</v>
      </c>
      <c r="C216" s="1287" t="s">
        <v>2318</v>
      </c>
      <c r="D216" s="1287" t="s">
        <v>2319</v>
      </c>
      <c r="E216" s="1287" t="s">
        <v>511</v>
      </c>
      <c r="F216" s="1287" t="s">
        <v>512</v>
      </c>
      <c r="G216" s="1287" t="s">
        <v>790</v>
      </c>
      <c r="H216" s="1280" t="str">
        <f t="shared" si="1"/>
        <v>DEV03</v>
      </c>
      <c r="I216" s="1238" t="str">
        <f t="shared" si="24"/>
        <v>#REF!</v>
      </c>
      <c r="J216" s="1239">
        <v>12.0</v>
      </c>
      <c r="K216" s="1406">
        <v>2024.0</v>
      </c>
      <c r="L216" s="1288">
        <v>45627.0</v>
      </c>
      <c r="M216" s="1408">
        <v>45657.0</v>
      </c>
      <c r="N216" s="1343">
        <v>21.0</v>
      </c>
      <c r="O216" s="1227">
        <f t="shared" si="3"/>
        <v>0.9545454545</v>
      </c>
      <c r="P216" s="1243" t="str">
        <f t="shared" si="18"/>
        <v>#REF!</v>
      </c>
      <c r="Q216" s="1247" t="str">
        <f t="shared" si="29"/>
        <v>#REF!</v>
      </c>
      <c r="R216" s="1244"/>
      <c r="S216" s="1286" t="s">
        <v>525</v>
      </c>
      <c r="T216" s="1287" t="s">
        <v>1515</v>
      </c>
      <c r="U216" s="1084" t="str">
        <f t="shared" si="6"/>
        <v>#REF!</v>
      </c>
      <c r="V216" s="1102" t="str">
        <f t="shared" si="7"/>
        <v>#REF!</v>
      </c>
      <c r="W216" s="1102" t="str">
        <f t="shared" si="8"/>
        <v>#REF!</v>
      </c>
      <c r="X216" s="1246" t="str">
        <f t="shared" si="27"/>
        <v>#REF!</v>
      </c>
      <c r="Y216" s="1247">
        <f t="shared" si="10"/>
        <v>0.9545454545</v>
      </c>
      <c r="Z216" s="1248" t="str">
        <f t="shared" si="11"/>
        <v>#REF!</v>
      </c>
      <c r="AA216" s="1249" t="str">
        <f t="shared" si="19"/>
        <v>#REF!</v>
      </c>
      <c r="AB216" s="1249" t="str">
        <f t="shared" si="20"/>
        <v>#REF!</v>
      </c>
      <c r="AC216" s="1250" t="str">
        <f t="shared" si="26"/>
        <v>#REF!</v>
      </c>
      <c r="AD216" s="1250" t="str">
        <f t="shared" si="15"/>
        <v>#REF!</v>
      </c>
      <c r="AE216" s="1250" t="str">
        <f t="shared" si="16"/>
        <v>#REF!</v>
      </c>
      <c r="AF216" s="1314"/>
      <c r="AG216" s="1283"/>
      <c r="AH216" s="1252">
        <f t="shared" si="17"/>
        <v>21</v>
      </c>
      <c r="AI216" s="1252"/>
    </row>
    <row r="217" ht="15.75" customHeight="1">
      <c r="A217" s="1253">
        <v>215.0</v>
      </c>
      <c r="B217" s="1286">
        <v>470939.0</v>
      </c>
      <c r="C217" s="1287" t="s">
        <v>2320</v>
      </c>
      <c r="D217" s="1287" t="s">
        <v>2321</v>
      </c>
      <c r="E217" s="1287" t="s">
        <v>511</v>
      </c>
      <c r="F217" s="1287" t="s">
        <v>512</v>
      </c>
      <c r="G217" s="1287" t="s">
        <v>771</v>
      </c>
      <c r="H217" s="1280" t="str">
        <f t="shared" si="1"/>
        <v>DEV04</v>
      </c>
      <c r="I217" s="1238" t="str">
        <f t="shared" si="24"/>
        <v>#REF!</v>
      </c>
      <c r="J217" s="1239">
        <v>12.0</v>
      </c>
      <c r="K217" s="1406">
        <v>2024.0</v>
      </c>
      <c r="L217" s="1288">
        <v>45627.0</v>
      </c>
      <c r="M217" s="1408">
        <v>45657.0</v>
      </c>
      <c r="N217" s="1343">
        <v>22.0</v>
      </c>
      <c r="O217" s="1227">
        <f t="shared" si="3"/>
        <v>1</v>
      </c>
      <c r="P217" s="1243" t="str">
        <f t="shared" si="18"/>
        <v>#REF!</v>
      </c>
      <c r="Q217" s="1247" t="str">
        <f t="shared" si="29"/>
        <v>#REF!</v>
      </c>
      <c r="R217" s="1244"/>
      <c r="S217" s="1286" t="s">
        <v>525</v>
      </c>
      <c r="T217" s="1287" t="s">
        <v>1515</v>
      </c>
      <c r="U217" s="1084" t="str">
        <f t="shared" si="6"/>
        <v>#REF!</v>
      </c>
      <c r="V217" s="1102" t="str">
        <f t="shared" si="7"/>
        <v>#REF!</v>
      </c>
      <c r="W217" s="1102" t="str">
        <f t="shared" si="8"/>
        <v>#REF!</v>
      </c>
      <c r="X217" s="1246" t="str">
        <f t="shared" si="27"/>
        <v>#REF!</v>
      </c>
      <c r="Y217" s="1247">
        <f t="shared" si="10"/>
        <v>1</v>
      </c>
      <c r="Z217" s="1248" t="str">
        <f t="shared" si="11"/>
        <v>#REF!</v>
      </c>
      <c r="AA217" s="1249" t="str">
        <f t="shared" si="19"/>
        <v>#REF!</v>
      </c>
      <c r="AB217" s="1249" t="str">
        <f t="shared" si="20"/>
        <v>#REF!</v>
      </c>
      <c r="AC217" s="1250" t="str">
        <f t="shared" si="26"/>
        <v>#REF!</v>
      </c>
      <c r="AD217" s="1250" t="str">
        <f t="shared" si="15"/>
        <v>#REF!</v>
      </c>
      <c r="AE217" s="1250" t="str">
        <f t="shared" si="16"/>
        <v>#REF!</v>
      </c>
      <c r="AF217" s="1314"/>
      <c r="AG217" s="1283"/>
      <c r="AH217" s="1252">
        <f t="shared" si="17"/>
        <v>22</v>
      </c>
      <c r="AI217" s="1252"/>
    </row>
    <row r="218" ht="15.75" customHeight="1">
      <c r="A218" s="1232">
        <v>216.0</v>
      </c>
      <c r="B218" s="1286">
        <v>470928.0</v>
      </c>
      <c r="C218" s="1287" t="s">
        <v>2322</v>
      </c>
      <c r="D218" s="1287" t="s">
        <v>2323</v>
      </c>
      <c r="E218" s="1287" t="s">
        <v>511</v>
      </c>
      <c r="F218" s="1287" t="s">
        <v>546</v>
      </c>
      <c r="G218" s="1287" t="s">
        <v>790</v>
      </c>
      <c r="H218" s="1280" t="str">
        <f t="shared" si="1"/>
        <v>TESTER03</v>
      </c>
      <c r="I218" s="1238" t="str">
        <f t="shared" si="24"/>
        <v>#REF!</v>
      </c>
      <c r="J218" s="1239">
        <v>12.0</v>
      </c>
      <c r="K218" s="1406">
        <v>2024.0</v>
      </c>
      <c r="L218" s="1288">
        <v>45627.0</v>
      </c>
      <c r="M218" s="1289">
        <v>45630.0</v>
      </c>
      <c r="N218" s="1343">
        <v>3.0</v>
      </c>
      <c r="O218" s="1227">
        <f t="shared" si="3"/>
        <v>0.1363636364</v>
      </c>
      <c r="P218" s="1243" t="str">
        <f t="shared" si="18"/>
        <v>#REF!</v>
      </c>
      <c r="Q218" s="1247" t="str">
        <f t="shared" si="29"/>
        <v>#REF!</v>
      </c>
      <c r="R218" s="1244"/>
      <c r="S218" s="1286" t="s">
        <v>525</v>
      </c>
      <c r="T218" s="1287" t="s">
        <v>1515</v>
      </c>
      <c r="U218" s="1084" t="str">
        <f t="shared" si="6"/>
        <v>#REF!</v>
      </c>
      <c r="V218" s="1102" t="str">
        <f t="shared" si="7"/>
        <v>#REF!</v>
      </c>
      <c r="W218" s="1102" t="str">
        <f t="shared" si="8"/>
        <v>#REF!</v>
      </c>
      <c r="X218" s="1246" t="str">
        <f t="shared" si="27"/>
        <v>#REF!</v>
      </c>
      <c r="Y218" s="1247">
        <f t="shared" si="10"/>
        <v>1</v>
      </c>
      <c r="Z218" s="1248" t="str">
        <f t="shared" si="11"/>
        <v>#REF!</v>
      </c>
      <c r="AA218" s="1249" t="str">
        <f t="shared" si="19"/>
        <v>#REF!</v>
      </c>
      <c r="AB218" s="1249" t="str">
        <f t="shared" si="20"/>
        <v>#REF!</v>
      </c>
      <c r="AC218" s="1250" t="str">
        <f t="shared" si="26"/>
        <v>#REF!</v>
      </c>
      <c r="AD218" s="1250" t="str">
        <f t="shared" si="15"/>
        <v>#REF!</v>
      </c>
      <c r="AE218" s="1250" t="str">
        <f t="shared" si="16"/>
        <v>#REF!</v>
      </c>
      <c r="AF218" s="1314"/>
      <c r="AG218" s="1283"/>
      <c r="AH218" s="1252">
        <f t="shared" si="17"/>
        <v>22</v>
      </c>
      <c r="AI218" s="1252"/>
    </row>
    <row r="219" ht="15.75" customHeight="1">
      <c r="A219" s="1253">
        <v>217.0</v>
      </c>
      <c r="B219" s="1286">
        <v>471609.0</v>
      </c>
      <c r="C219" s="1287" t="s">
        <v>2341</v>
      </c>
      <c r="D219" s="1287" t="s">
        <v>2342</v>
      </c>
      <c r="E219" s="1287" t="s">
        <v>511</v>
      </c>
      <c r="F219" s="1287" t="s">
        <v>663</v>
      </c>
      <c r="G219" s="1287" t="s">
        <v>790</v>
      </c>
      <c r="H219" s="1280" t="str">
        <f t="shared" si="1"/>
        <v>PM03</v>
      </c>
      <c r="I219" s="1238" t="str">
        <f t="shared" si="24"/>
        <v>#REF!</v>
      </c>
      <c r="J219" s="1239">
        <v>12.0</v>
      </c>
      <c r="K219" s="1406">
        <v>2024.0</v>
      </c>
      <c r="L219" s="1288">
        <v>45627.0</v>
      </c>
      <c r="M219" s="1408">
        <v>45637.0</v>
      </c>
      <c r="N219" s="1343">
        <v>8.0</v>
      </c>
      <c r="O219" s="1227">
        <f t="shared" si="3"/>
        <v>0.3636363636</v>
      </c>
      <c r="P219" s="1243" t="str">
        <f t="shared" si="18"/>
        <v>#REF!</v>
      </c>
      <c r="Q219" s="1247" t="str">
        <f t="shared" si="29"/>
        <v>#REF!</v>
      </c>
      <c r="R219" s="1244"/>
      <c r="S219" s="1286" t="s">
        <v>525</v>
      </c>
      <c r="T219" s="1287" t="s">
        <v>1515</v>
      </c>
      <c r="U219" s="1084" t="str">
        <f t="shared" si="6"/>
        <v>#REF!</v>
      </c>
      <c r="V219" s="1102" t="str">
        <f t="shared" si="7"/>
        <v>#REF!</v>
      </c>
      <c r="W219" s="1102" t="str">
        <f t="shared" si="8"/>
        <v>#REF!</v>
      </c>
      <c r="X219" s="1246" t="str">
        <f t="shared" si="27"/>
        <v>#REF!</v>
      </c>
      <c r="Y219" s="1247">
        <f t="shared" si="10"/>
        <v>1</v>
      </c>
      <c r="Z219" s="1248" t="str">
        <f t="shared" si="11"/>
        <v>#REF!</v>
      </c>
      <c r="AA219" s="1249" t="str">
        <f t="shared" si="19"/>
        <v>#REF!</v>
      </c>
      <c r="AB219" s="1249" t="str">
        <f t="shared" si="20"/>
        <v>#REF!</v>
      </c>
      <c r="AC219" s="1250" t="str">
        <f t="shared" si="26"/>
        <v>#REF!</v>
      </c>
      <c r="AD219" s="1250" t="str">
        <f t="shared" si="15"/>
        <v>#REF!</v>
      </c>
      <c r="AE219" s="1250" t="str">
        <f t="shared" si="16"/>
        <v>#REF!</v>
      </c>
      <c r="AF219" s="1314"/>
      <c r="AG219" s="1283"/>
      <c r="AH219" s="1252">
        <f t="shared" si="17"/>
        <v>22</v>
      </c>
      <c r="AI219" s="1252"/>
    </row>
    <row r="220" ht="15.75" customHeight="1">
      <c r="A220" s="1232">
        <v>218.0</v>
      </c>
      <c r="B220" s="1286">
        <v>472061.0</v>
      </c>
      <c r="C220" s="1287" t="s">
        <v>2379</v>
      </c>
      <c r="D220" s="1287" t="s">
        <v>2380</v>
      </c>
      <c r="E220" s="1287" t="s">
        <v>511</v>
      </c>
      <c r="F220" s="1287" t="s">
        <v>512</v>
      </c>
      <c r="G220" s="1287" t="s">
        <v>665</v>
      </c>
      <c r="H220" s="1280" t="str">
        <f t="shared" si="1"/>
        <v>DEV02</v>
      </c>
      <c r="I220" s="1238" t="str">
        <f t="shared" si="24"/>
        <v>#REF!</v>
      </c>
      <c r="J220" s="1239">
        <v>12.0</v>
      </c>
      <c r="K220" s="1406">
        <v>2024.0</v>
      </c>
      <c r="L220" s="1288">
        <v>45627.0</v>
      </c>
      <c r="M220" s="1408">
        <v>45657.0</v>
      </c>
      <c r="N220" s="1343">
        <v>21.0</v>
      </c>
      <c r="O220" s="1227">
        <f t="shared" si="3"/>
        <v>0.9545454545</v>
      </c>
      <c r="P220" s="1243" t="str">
        <f t="shared" si="18"/>
        <v>#REF!</v>
      </c>
      <c r="Q220" s="1247" t="str">
        <f t="shared" si="29"/>
        <v>#REF!</v>
      </c>
      <c r="R220" s="1244"/>
      <c r="S220" s="1286" t="s">
        <v>525</v>
      </c>
      <c r="T220" s="1287" t="s">
        <v>1515</v>
      </c>
      <c r="U220" s="1084" t="str">
        <f t="shared" si="6"/>
        <v>#REF!</v>
      </c>
      <c r="V220" s="1102" t="str">
        <f t="shared" si="7"/>
        <v>#REF!</v>
      </c>
      <c r="W220" s="1102" t="str">
        <f t="shared" si="8"/>
        <v>#REF!</v>
      </c>
      <c r="X220" s="1246" t="str">
        <f t="shared" si="27"/>
        <v>#REF!</v>
      </c>
      <c r="Y220" s="1247">
        <f t="shared" si="10"/>
        <v>0.9545454545</v>
      </c>
      <c r="Z220" s="1248" t="str">
        <f t="shared" si="11"/>
        <v>#REF!</v>
      </c>
      <c r="AA220" s="1249" t="str">
        <f t="shared" si="19"/>
        <v>#REF!</v>
      </c>
      <c r="AB220" s="1249" t="str">
        <f t="shared" si="20"/>
        <v>#REF!</v>
      </c>
      <c r="AC220" s="1250" t="str">
        <f t="shared" si="26"/>
        <v>#REF!</v>
      </c>
      <c r="AD220" s="1250" t="str">
        <f t="shared" si="15"/>
        <v>#REF!</v>
      </c>
      <c r="AE220" s="1250" t="str">
        <f t="shared" si="16"/>
        <v>#REF!</v>
      </c>
      <c r="AF220" s="1314"/>
      <c r="AG220" s="1283"/>
      <c r="AH220" s="1252">
        <f t="shared" si="17"/>
        <v>21</v>
      </c>
      <c r="AI220" s="1252"/>
    </row>
    <row r="221" ht="15.75" customHeight="1">
      <c r="A221" s="1098">
        <v>229.0</v>
      </c>
      <c r="B221" s="1371">
        <v>212015.0</v>
      </c>
      <c r="C221" s="1372" t="s">
        <v>629</v>
      </c>
      <c r="D221" s="1372" t="s">
        <v>1514</v>
      </c>
      <c r="E221" s="1372" t="s">
        <v>511</v>
      </c>
      <c r="F221" s="1372" t="s">
        <v>564</v>
      </c>
      <c r="G221" s="1372" t="s">
        <v>893</v>
      </c>
      <c r="H221" s="1273" t="str">
        <f t="shared" si="1"/>
        <v>BA06</v>
      </c>
      <c r="I221" s="1100" t="str">
        <f t="shared" si="24"/>
        <v>#REF!</v>
      </c>
      <c r="J221" s="413">
        <v>12.0</v>
      </c>
      <c r="K221" s="229">
        <v>2024.0</v>
      </c>
      <c r="L221" s="1288">
        <v>45627.0</v>
      </c>
      <c r="M221" s="1408">
        <v>45657.0</v>
      </c>
      <c r="N221" s="1343">
        <v>22.0</v>
      </c>
      <c r="O221" s="1084">
        <f t="shared" si="3"/>
        <v>1</v>
      </c>
      <c r="P221" s="231" t="str">
        <f t="shared" si="18"/>
        <v>#REF!</v>
      </c>
      <c r="Q221" s="1103" t="str">
        <f t="shared" si="29"/>
        <v>#REF!</v>
      </c>
      <c r="R221" s="1101"/>
      <c r="S221" s="1371" t="s">
        <v>525</v>
      </c>
      <c r="T221" s="1371" t="s">
        <v>2413</v>
      </c>
      <c r="U221" s="1084" t="str">
        <f t="shared" si="6"/>
        <v>#REF!</v>
      </c>
      <c r="V221" s="1102" t="str">
        <f t="shared" si="7"/>
        <v>#REF!</v>
      </c>
      <c r="W221" s="1102" t="str">
        <f t="shared" si="8"/>
        <v>#REF!</v>
      </c>
      <c r="X221" s="1102" t="str">
        <f t="shared" si="27"/>
        <v>#REF!</v>
      </c>
      <c r="Y221" s="1103">
        <f t="shared" si="10"/>
        <v>1</v>
      </c>
      <c r="Z221" s="1104" t="str">
        <f t="shared" si="11"/>
        <v>#REF!</v>
      </c>
      <c r="AA221" s="1085" t="str">
        <f t="shared" si="19"/>
        <v>#REF!</v>
      </c>
      <c r="AB221" s="1085" t="str">
        <f t="shared" si="20"/>
        <v>#REF!</v>
      </c>
      <c r="AC221" s="1105" t="str">
        <f t="shared" si="26"/>
        <v>#REF!</v>
      </c>
      <c r="AD221" s="1105" t="str">
        <f t="shared" si="15"/>
        <v>#REF!</v>
      </c>
      <c r="AE221" s="1105" t="str">
        <f t="shared" si="16"/>
        <v>#REF!</v>
      </c>
      <c r="AF221" s="270"/>
      <c r="AG221" s="1205"/>
      <c r="AH221" s="1090">
        <f t="shared" si="17"/>
        <v>22</v>
      </c>
      <c r="AI221" s="1090"/>
    </row>
    <row r="222" ht="15.75" customHeight="1">
      <c r="A222" s="1107">
        <v>230.0</v>
      </c>
      <c r="B222" s="1371">
        <v>248813.0</v>
      </c>
      <c r="C222" s="1372" t="s">
        <v>2411</v>
      </c>
      <c r="D222" s="1372" t="s">
        <v>2412</v>
      </c>
      <c r="E222" s="1372" t="s">
        <v>511</v>
      </c>
      <c r="F222" s="1372" t="s">
        <v>663</v>
      </c>
      <c r="G222" s="1372" t="s">
        <v>893</v>
      </c>
      <c r="H222" s="1273" t="str">
        <f t="shared" si="1"/>
        <v>PM06</v>
      </c>
      <c r="I222" s="1100" t="str">
        <f t="shared" si="24"/>
        <v>#REF!</v>
      </c>
      <c r="J222" s="413">
        <v>12.0</v>
      </c>
      <c r="K222" s="229">
        <v>2024.0</v>
      </c>
      <c r="L222" s="1288">
        <v>45627.0</v>
      </c>
      <c r="M222" s="1408">
        <v>45657.0</v>
      </c>
      <c r="N222" s="1343">
        <v>22.0</v>
      </c>
      <c r="O222" s="1084">
        <f t="shared" si="3"/>
        <v>1</v>
      </c>
      <c r="P222" s="231" t="str">
        <f t="shared" si="18"/>
        <v>#REF!</v>
      </c>
      <c r="Q222" s="1103" t="str">
        <f t="shared" si="29"/>
        <v>#REF!</v>
      </c>
      <c r="R222" s="1101"/>
      <c r="S222" s="1371" t="s">
        <v>525</v>
      </c>
      <c r="T222" s="1371" t="s">
        <v>2413</v>
      </c>
      <c r="U222" s="1084" t="str">
        <f t="shared" si="6"/>
        <v>#REF!</v>
      </c>
      <c r="V222" s="1102" t="str">
        <f t="shared" si="7"/>
        <v>#REF!</v>
      </c>
      <c r="W222" s="1102" t="str">
        <f t="shared" si="8"/>
        <v>#REF!</v>
      </c>
      <c r="X222" s="1102" t="str">
        <f t="shared" si="27"/>
        <v>#REF!</v>
      </c>
      <c r="Y222" s="1103">
        <f t="shared" si="10"/>
        <v>1</v>
      </c>
      <c r="Z222" s="1104" t="str">
        <f t="shared" si="11"/>
        <v>#REF!</v>
      </c>
      <c r="AA222" s="1085" t="str">
        <f t="shared" si="19"/>
        <v>#REF!</v>
      </c>
      <c r="AB222" s="1085" t="str">
        <f t="shared" si="20"/>
        <v>#REF!</v>
      </c>
      <c r="AC222" s="1105" t="str">
        <f t="shared" si="26"/>
        <v>#REF!</v>
      </c>
      <c r="AD222" s="1105" t="str">
        <f t="shared" si="15"/>
        <v>#REF!</v>
      </c>
      <c r="AE222" s="1105" t="str">
        <f t="shared" si="16"/>
        <v>#REF!</v>
      </c>
      <c r="AF222" s="270"/>
      <c r="AG222" s="1205"/>
      <c r="AH222" s="1090">
        <f t="shared" si="17"/>
        <v>22</v>
      </c>
      <c r="AI222" s="1090"/>
    </row>
    <row r="223" ht="15.75" customHeight="1">
      <c r="A223" s="1089"/>
      <c r="B223" s="1089"/>
      <c r="C223" s="1304"/>
      <c r="D223" s="1304"/>
      <c r="E223" s="1304"/>
      <c r="F223" s="1089"/>
      <c r="G223" s="1089"/>
      <c r="H223" s="1089"/>
      <c r="I223" s="1090"/>
      <c r="J223" s="1089"/>
      <c r="K223" s="1089"/>
      <c r="L223" s="1308"/>
      <c r="M223" s="1089"/>
      <c r="N223" s="1309"/>
      <c r="O223" s="1309"/>
      <c r="P223" s="1310"/>
      <c r="Q223" s="1310"/>
      <c r="R223" s="1309"/>
      <c r="S223" s="1089"/>
      <c r="T223" s="1304"/>
      <c r="U223" s="1309"/>
      <c r="V223" s="1310"/>
      <c r="W223" s="1310"/>
      <c r="X223" s="1310"/>
      <c r="Y223" s="1310"/>
      <c r="Z223" s="1311"/>
      <c r="AA223" s="1312"/>
      <c r="AB223" s="1312"/>
      <c r="AC223" s="1088"/>
      <c r="AD223" s="1088"/>
      <c r="AE223" s="1088"/>
      <c r="AF223" s="1089"/>
      <c r="AG223" s="1090"/>
      <c r="AH223" s="1090"/>
      <c r="AI223" s="1090"/>
    </row>
    <row r="224" ht="15.75" customHeight="1">
      <c r="A224" s="1089"/>
      <c r="B224" s="1089"/>
      <c r="C224" s="1304"/>
      <c r="D224" s="1304"/>
      <c r="E224" s="1304"/>
      <c r="F224" s="1089"/>
      <c r="G224" s="1089"/>
      <c r="H224" s="1089"/>
      <c r="I224" s="1090"/>
      <c r="J224" s="1089"/>
      <c r="K224" s="1089"/>
      <c r="L224" s="1308"/>
      <c r="M224" s="1089"/>
      <c r="N224" s="1309"/>
      <c r="O224" s="1309"/>
      <c r="P224" s="1310"/>
      <c r="Q224" s="1310"/>
      <c r="R224" s="1309"/>
      <c r="S224" s="1089"/>
      <c r="T224" s="1304"/>
      <c r="U224" s="1309"/>
      <c r="V224" s="1310"/>
      <c r="W224" s="1310"/>
      <c r="X224" s="1310"/>
      <c r="Y224" s="1310"/>
      <c r="Z224" s="1311"/>
      <c r="AA224" s="1312"/>
      <c r="AB224" s="1312"/>
      <c r="AC224" s="1088"/>
      <c r="AD224" s="1088"/>
      <c r="AE224" s="1088"/>
      <c r="AF224" s="1089"/>
      <c r="AG224" s="1090"/>
      <c r="AH224" s="1090"/>
      <c r="AI224" s="1090"/>
    </row>
    <row r="225" ht="15.75" customHeight="1">
      <c r="A225" s="1089"/>
      <c r="B225" s="1089"/>
      <c r="C225" s="1304"/>
      <c r="D225" s="1304"/>
      <c r="E225" s="1304"/>
      <c r="F225" s="1089"/>
      <c r="G225" s="1089"/>
      <c r="H225" s="1089"/>
      <c r="I225" s="1090"/>
      <c r="J225" s="1089"/>
      <c r="K225" s="1089"/>
      <c r="L225" s="1308"/>
      <c r="M225" s="1089"/>
      <c r="N225" s="1309"/>
      <c r="O225" s="1309"/>
      <c r="P225" s="1310"/>
      <c r="Q225" s="1310"/>
      <c r="R225" s="1309"/>
      <c r="S225" s="1089"/>
      <c r="T225" s="1304"/>
      <c r="U225" s="1309"/>
      <c r="V225" s="1310"/>
      <c r="W225" s="1310"/>
      <c r="X225" s="1310"/>
      <c r="Y225" s="1310"/>
      <c r="Z225" s="1311"/>
      <c r="AA225" s="1312"/>
      <c r="AB225" s="1312"/>
      <c r="AC225" s="1088"/>
      <c r="AD225" s="1088"/>
      <c r="AE225" s="1088"/>
      <c r="AF225" s="1089"/>
      <c r="AG225" s="1090"/>
      <c r="AH225" s="1090"/>
      <c r="AI225" s="1090"/>
    </row>
    <row r="226" ht="15.75" customHeight="1">
      <c r="A226" s="1089"/>
      <c r="B226" s="1089"/>
      <c r="C226" s="1304"/>
      <c r="D226" s="1304"/>
      <c r="E226" s="1304"/>
      <c r="F226" s="1089"/>
      <c r="G226" s="1089"/>
      <c r="H226" s="1089"/>
      <c r="I226" s="1090"/>
      <c r="J226" s="1089"/>
      <c r="K226" s="1089"/>
      <c r="L226" s="1308"/>
      <c r="M226" s="1089"/>
      <c r="N226" s="1309"/>
      <c r="O226" s="1309"/>
      <c r="P226" s="1310"/>
      <c r="Q226" s="1310"/>
      <c r="R226" s="1309"/>
      <c r="S226" s="1089"/>
      <c r="T226" s="1304"/>
      <c r="U226" s="1309"/>
      <c r="V226" s="1310"/>
      <c r="W226" s="1310"/>
      <c r="X226" s="1310"/>
      <c r="Y226" s="1310"/>
      <c r="Z226" s="1311"/>
      <c r="AA226" s="1312"/>
      <c r="AB226" s="1312"/>
      <c r="AC226" s="1088"/>
      <c r="AD226" s="1088"/>
      <c r="AE226" s="1088"/>
      <c r="AF226" s="1089"/>
      <c r="AG226" s="1090"/>
      <c r="AH226" s="1090"/>
      <c r="AI226" s="1090"/>
    </row>
    <row r="227" ht="15.75" customHeight="1">
      <c r="A227" s="1089"/>
      <c r="B227" s="1089"/>
      <c r="C227" s="1304"/>
      <c r="D227" s="1304"/>
      <c r="E227" s="1304"/>
      <c r="F227" s="1089"/>
      <c r="G227" s="1089"/>
      <c r="H227" s="1089"/>
      <c r="I227" s="1090"/>
      <c r="J227" s="1089"/>
      <c r="K227" s="1089"/>
      <c r="L227" s="1308"/>
      <c r="M227" s="1089"/>
      <c r="N227" s="1309"/>
      <c r="O227" s="1309"/>
      <c r="P227" s="1310"/>
      <c r="Q227" s="1310"/>
      <c r="R227" s="1309"/>
      <c r="S227" s="1089"/>
      <c r="T227" s="1304"/>
      <c r="U227" s="1309"/>
      <c r="V227" s="1310"/>
      <c r="W227" s="1310"/>
      <c r="X227" s="1310"/>
      <c r="Y227" s="1310"/>
      <c r="Z227" s="1311"/>
      <c r="AA227" s="1312"/>
      <c r="AB227" s="1312"/>
      <c r="AC227" s="1088"/>
      <c r="AD227" s="1088"/>
      <c r="AE227" s="1088"/>
      <c r="AF227" s="1089"/>
      <c r="AG227" s="1090"/>
      <c r="AH227" s="1090"/>
      <c r="AI227" s="1090"/>
    </row>
    <row r="228" ht="15.75" customHeight="1">
      <c r="A228" s="1089"/>
      <c r="B228" s="1089"/>
      <c r="C228" s="1304"/>
      <c r="D228" s="1304"/>
      <c r="E228" s="1304"/>
      <c r="F228" s="1089"/>
      <c r="G228" s="1089"/>
      <c r="H228" s="1089"/>
      <c r="I228" s="1090"/>
      <c r="J228" s="1089"/>
      <c r="K228" s="1089"/>
      <c r="L228" s="1308"/>
      <c r="M228" s="1089"/>
      <c r="N228" s="1309"/>
      <c r="O228" s="1309"/>
      <c r="P228" s="1310"/>
      <c r="Q228" s="1310"/>
      <c r="R228" s="1309"/>
      <c r="S228" s="1089"/>
      <c r="T228" s="1304"/>
      <c r="U228" s="1309"/>
      <c r="V228" s="1310"/>
      <c r="W228" s="1310"/>
      <c r="X228" s="1310"/>
      <c r="Y228" s="1310"/>
      <c r="Z228" s="1311"/>
      <c r="AA228" s="1312"/>
      <c r="AB228" s="1312"/>
      <c r="AC228" s="1088"/>
      <c r="AD228" s="1088"/>
      <c r="AE228" s="1088"/>
      <c r="AF228" s="1089"/>
      <c r="AG228" s="1090"/>
      <c r="AH228" s="1090"/>
      <c r="AI228" s="1090"/>
    </row>
    <row r="229" ht="15.75" customHeight="1">
      <c r="A229" s="1089"/>
      <c r="B229" s="1089"/>
      <c r="C229" s="1304"/>
      <c r="D229" s="1304"/>
      <c r="E229" s="1304"/>
      <c r="F229" s="1089"/>
      <c r="G229" s="1089"/>
      <c r="H229" s="1089"/>
      <c r="I229" s="1090"/>
      <c r="J229" s="1089"/>
      <c r="K229" s="1089"/>
      <c r="L229" s="1308"/>
      <c r="M229" s="1089"/>
      <c r="N229" s="1309"/>
      <c r="O229" s="1309"/>
      <c r="P229" s="1310"/>
      <c r="Q229" s="1310"/>
      <c r="R229" s="1309"/>
      <c r="S229" s="1089"/>
      <c r="T229" s="1304"/>
      <c r="U229" s="1309"/>
      <c r="V229" s="1310"/>
      <c r="W229" s="1310"/>
      <c r="X229" s="1310"/>
      <c r="Y229" s="1310"/>
      <c r="Z229" s="1311"/>
      <c r="AA229" s="1312"/>
      <c r="AB229" s="1312"/>
      <c r="AC229" s="1088"/>
      <c r="AD229" s="1088"/>
      <c r="AE229" s="1088"/>
      <c r="AF229" s="1089"/>
      <c r="AG229" s="1090"/>
      <c r="AH229" s="1090"/>
      <c r="AI229" s="1090"/>
    </row>
    <row r="230" ht="15.75" customHeight="1">
      <c r="A230" s="1089"/>
      <c r="B230" s="1089"/>
      <c r="C230" s="1304"/>
      <c r="D230" s="1304"/>
      <c r="E230" s="1304"/>
      <c r="F230" s="1089"/>
      <c r="G230" s="1089"/>
      <c r="H230" s="1089"/>
      <c r="I230" s="1337"/>
      <c r="J230" s="1089"/>
      <c r="K230" s="1089"/>
      <c r="L230" s="1308"/>
      <c r="M230" s="1089"/>
      <c r="N230" s="1309"/>
      <c r="O230" s="1309"/>
      <c r="P230" s="1310"/>
      <c r="Q230" s="1310"/>
      <c r="R230" s="1309"/>
      <c r="S230" s="1089"/>
      <c r="T230" s="1304"/>
      <c r="U230" s="1309"/>
      <c r="V230" s="1310"/>
      <c r="W230" s="1310"/>
      <c r="X230" s="1310"/>
      <c r="Y230" s="1310"/>
      <c r="Z230" s="1311"/>
      <c r="AA230" s="1312"/>
      <c r="AB230" s="1312"/>
      <c r="AC230" s="1088"/>
      <c r="AD230" s="1088"/>
      <c r="AE230" s="1088"/>
      <c r="AF230" s="1089"/>
      <c r="AG230" s="1090"/>
      <c r="AH230" s="1090"/>
      <c r="AI230" s="1090"/>
    </row>
    <row r="231" ht="15.75" customHeight="1">
      <c r="A231" s="1089"/>
      <c r="B231" s="1089"/>
      <c r="C231" s="1304"/>
      <c r="D231" s="1304"/>
      <c r="E231" s="1304"/>
      <c r="F231" s="1089"/>
      <c r="G231" s="1089"/>
      <c r="H231" s="1089"/>
      <c r="I231" s="1337"/>
      <c r="J231" s="1089"/>
      <c r="K231" s="1089"/>
      <c r="L231" s="1308"/>
      <c r="M231" s="1089"/>
      <c r="N231" s="1309"/>
      <c r="O231" s="1309"/>
      <c r="P231" s="1310"/>
      <c r="Q231" s="1310"/>
      <c r="R231" s="1309"/>
      <c r="S231" s="1089"/>
      <c r="T231" s="1304"/>
      <c r="U231" s="1309"/>
      <c r="V231" s="1310"/>
      <c r="W231" s="1310"/>
      <c r="X231" s="1310"/>
      <c r="Y231" s="1310"/>
      <c r="Z231" s="1311"/>
      <c r="AA231" s="1312"/>
      <c r="AB231" s="1312"/>
      <c r="AC231" s="1088"/>
      <c r="AD231" s="1088"/>
      <c r="AE231" s="1088"/>
      <c r="AF231" s="1089"/>
      <c r="AG231" s="1090"/>
      <c r="AH231" s="1090"/>
      <c r="AI231" s="1090"/>
    </row>
    <row r="232" ht="15.75" customHeight="1">
      <c r="A232" s="1089"/>
      <c r="B232" s="1089"/>
      <c r="C232" s="1304"/>
      <c r="D232" s="1304"/>
      <c r="E232" s="1304"/>
      <c r="F232" s="1089"/>
      <c r="G232" s="1089"/>
      <c r="H232" s="1089"/>
      <c r="I232" s="1337"/>
      <c r="J232" s="1089"/>
      <c r="K232" s="1089"/>
      <c r="L232" s="1308"/>
      <c r="M232" s="1089"/>
      <c r="N232" s="1309"/>
      <c r="O232" s="1309"/>
      <c r="P232" s="1310"/>
      <c r="Q232" s="1310"/>
      <c r="R232" s="1309"/>
      <c r="S232" s="1089"/>
      <c r="T232" s="1304"/>
      <c r="U232" s="1309"/>
      <c r="V232" s="1310"/>
      <c r="W232" s="1310"/>
      <c r="X232" s="1310"/>
      <c r="Y232" s="1310"/>
      <c r="Z232" s="1311"/>
      <c r="AA232" s="1312"/>
      <c r="AB232" s="1312"/>
      <c r="AC232" s="1088"/>
      <c r="AD232" s="1088"/>
      <c r="AE232" s="1088"/>
      <c r="AF232" s="1089"/>
      <c r="AG232" s="1090"/>
      <c r="AH232" s="1090"/>
      <c r="AI232" s="1090"/>
    </row>
    <row r="233" ht="15.75" customHeight="1">
      <c r="A233" s="1089"/>
      <c r="B233" s="1089"/>
      <c r="C233" s="1304"/>
      <c r="D233" s="1304"/>
      <c r="E233" s="1304"/>
      <c r="F233" s="1089"/>
      <c r="G233" s="1089"/>
      <c r="H233" s="1089"/>
      <c r="I233" s="1337"/>
      <c r="J233" s="1089"/>
      <c r="K233" s="1089"/>
      <c r="L233" s="1308"/>
      <c r="M233" s="1089"/>
      <c r="N233" s="1309"/>
      <c r="O233" s="1309"/>
      <c r="P233" s="1310"/>
      <c r="Q233" s="1310"/>
      <c r="R233" s="1309"/>
      <c r="S233" s="1089"/>
      <c r="T233" s="1304"/>
      <c r="U233" s="1309"/>
      <c r="V233" s="1310"/>
      <c r="W233" s="1310"/>
      <c r="X233" s="1310"/>
      <c r="Y233" s="1310"/>
      <c r="Z233" s="1311"/>
      <c r="AA233" s="1312"/>
      <c r="AB233" s="1312"/>
      <c r="AC233" s="1088"/>
      <c r="AD233" s="1088"/>
      <c r="AE233" s="1088"/>
      <c r="AF233" s="1089"/>
      <c r="AG233" s="1090"/>
      <c r="AH233" s="1090"/>
      <c r="AI233" s="1090"/>
    </row>
    <row r="234" ht="15.75" customHeight="1">
      <c r="A234" s="1089"/>
      <c r="B234" s="1089"/>
      <c r="C234" s="1304"/>
      <c r="D234" s="1304"/>
      <c r="E234" s="1304"/>
      <c r="F234" s="1089"/>
      <c r="G234" s="1089"/>
      <c r="H234" s="1089"/>
      <c r="I234" s="1337"/>
      <c r="J234" s="1089"/>
      <c r="K234" s="1089"/>
      <c r="L234" s="1308"/>
      <c r="M234" s="1089"/>
      <c r="N234" s="1309"/>
      <c r="O234" s="1309"/>
      <c r="P234" s="1310"/>
      <c r="Q234" s="1310"/>
      <c r="R234" s="1309"/>
      <c r="S234" s="1089"/>
      <c r="T234" s="1304"/>
      <c r="U234" s="1309"/>
      <c r="V234" s="1310"/>
      <c r="W234" s="1310"/>
      <c r="X234" s="1310"/>
      <c r="Y234" s="1310"/>
      <c r="Z234" s="1311"/>
      <c r="AA234" s="1312"/>
      <c r="AB234" s="1312"/>
      <c r="AC234" s="1088"/>
      <c r="AD234" s="1088"/>
      <c r="AE234" s="1088"/>
      <c r="AF234" s="1089"/>
      <c r="AG234" s="1090"/>
      <c r="AH234" s="1090"/>
      <c r="AI234" s="1090"/>
    </row>
    <row r="235" ht="15.75" customHeight="1">
      <c r="A235" s="1089"/>
      <c r="B235" s="1089"/>
      <c r="C235" s="1304"/>
      <c r="D235" s="1304"/>
      <c r="E235" s="1304"/>
      <c r="F235" s="1089"/>
      <c r="G235" s="1089"/>
      <c r="H235" s="1089"/>
      <c r="I235" s="1337"/>
      <c r="J235" s="1089"/>
      <c r="K235" s="1089"/>
      <c r="L235" s="1308"/>
      <c r="M235" s="1089"/>
      <c r="N235" s="1309"/>
      <c r="O235" s="1309"/>
      <c r="P235" s="1310"/>
      <c r="Q235" s="1310"/>
      <c r="R235" s="1309"/>
      <c r="S235" s="1089"/>
      <c r="T235" s="1304"/>
      <c r="U235" s="1309"/>
      <c r="V235" s="1310"/>
      <c r="W235" s="1310"/>
      <c r="X235" s="1310"/>
      <c r="Y235" s="1310"/>
      <c r="Z235" s="1311"/>
      <c r="AA235" s="1312"/>
      <c r="AB235" s="1312"/>
      <c r="AC235" s="1088"/>
      <c r="AD235" s="1088"/>
      <c r="AE235" s="1088"/>
      <c r="AF235" s="1089"/>
      <c r="AG235" s="1090"/>
      <c r="AH235" s="1090"/>
      <c r="AI235" s="1090"/>
    </row>
    <row r="236" ht="15.75" customHeight="1">
      <c r="A236" s="1089"/>
      <c r="B236" s="1089"/>
      <c r="C236" s="1304"/>
      <c r="D236" s="1304"/>
      <c r="E236" s="1304"/>
      <c r="F236" s="1089"/>
      <c r="G236" s="1089"/>
      <c r="H236" s="1089"/>
      <c r="I236" s="1337"/>
      <c r="J236" s="1089"/>
      <c r="K236" s="1089"/>
      <c r="L236" s="1308"/>
      <c r="M236" s="1089"/>
      <c r="N236" s="1309"/>
      <c r="O236" s="1309"/>
      <c r="P236" s="1310"/>
      <c r="Q236" s="1310"/>
      <c r="R236" s="1309"/>
      <c r="S236" s="1089"/>
      <c r="T236" s="1304"/>
      <c r="U236" s="1309"/>
      <c r="V236" s="1310"/>
      <c r="W236" s="1310"/>
      <c r="X236" s="1310"/>
      <c r="Y236" s="1310"/>
      <c r="Z236" s="1311"/>
      <c r="AA236" s="1312"/>
      <c r="AB236" s="1312"/>
      <c r="AC236" s="1088"/>
      <c r="AD236" s="1088"/>
      <c r="AE236" s="1088"/>
      <c r="AF236" s="1089"/>
      <c r="AG236" s="1090"/>
      <c r="AH236" s="1090"/>
      <c r="AI236" s="1090"/>
    </row>
    <row r="237" ht="15.75" customHeight="1">
      <c r="A237" s="1089"/>
      <c r="B237" s="1089"/>
      <c r="C237" s="1304"/>
      <c r="D237" s="1304"/>
      <c r="E237" s="1304"/>
      <c r="F237" s="1089"/>
      <c r="G237" s="1089"/>
      <c r="H237" s="1089"/>
      <c r="I237" s="1337"/>
      <c r="J237" s="1089"/>
      <c r="K237" s="1089"/>
      <c r="L237" s="1308"/>
      <c r="M237" s="1089"/>
      <c r="N237" s="1309"/>
      <c r="O237" s="1309"/>
      <c r="P237" s="1310"/>
      <c r="Q237" s="1310"/>
      <c r="R237" s="1309"/>
      <c r="S237" s="1089"/>
      <c r="T237" s="1304"/>
      <c r="U237" s="1309"/>
      <c r="V237" s="1310"/>
      <c r="W237" s="1310"/>
      <c r="X237" s="1310"/>
      <c r="Y237" s="1310"/>
      <c r="Z237" s="1311"/>
      <c r="AA237" s="1312"/>
      <c r="AB237" s="1312"/>
      <c r="AC237" s="1088"/>
      <c r="AD237" s="1088"/>
      <c r="AE237" s="1088"/>
      <c r="AF237" s="1089"/>
      <c r="AG237" s="1090"/>
      <c r="AH237" s="1090"/>
      <c r="AI237" s="1090"/>
    </row>
    <row r="238" ht="15.75" customHeight="1">
      <c r="A238" s="1089"/>
      <c r="B238" s="1089"/>
      <c r="C238" s="1304"/>
      <c r="D238" s="1304"/>
      <c r="E238" s="1304"/>
      <c r="F238" s="1089"/>
      <c r="G238" s="1089"/>
      <c r="H238" s="1089"/>
      <c r="I238" s="1337"/>
      <c r="J238" s="1089"/>
      <c r="K238" s="1089"/>
      <c r="L238" s="1308"/>
      <c r="M238" s="1089"/>
      <c r="N238" s="1309"/>
      <c r="O238" s="1309"/>
      <c r="P238" s="1310"/>
      <c r="Q238" s="1310"/>
      <c r="R238" s="1309"/>
      <c r="S238" s="1089"/>
      <c r="T238" s="1304"/>
      <c r="U238" s="1309"/>
      <c r="V238" s="1310"/>
      <c r="W238" s="1310"/>
      <c r="X238" s="1310"/>
      <c r="Y238" s="1310"/>
      <c r="Z238" s="1311"/>
      <c r="AA238" s="1312"/>
      <c r="AB238" s="1312"/>
      <c r="AC238" s="1088"/>
      <c r="AD238" s="1088"/>
      <c r="AE238" s="1088"/>
      <c r="AF238" s="1089"/>
      <c r="AG238" s="1090"/>
      <c r="AH238" s="1090"/>
      <c r="AI238" s="1090"/>
    </row>
    <row r="239" ht="15.75" customHeight="1">
      <c r="A239" s="1089"/>
      <c r="B239" s="1089"/>
      <c r="C239" s="1304"/>
      <c r="D239" s="1304"/>
      <c r="E239" s="1304"/>
      <c r="F239" s="1089"/>
      <c r="G239" s="1089"/>
      <c r="H239" s="1089"/>
      <c r="I239" s="1337"/>
      <c r="J239" s="1089"/>
      <c r="K239" s="1089"/>
      <c r="L239" s="1308"/>
      <c r="M239" s="1089"/>
      <c r="N239" s="1309"/>
      <c r="O239" s="1309"/>
      <c r="P239" s="1310"/>
      <c r="Q239" s="1310"/>
      <c r="R239" s="1309"/>
      <c r="S239" s="1089"/>
      <c r="T239" s="1304"/>
      <c r="U239" s="1309"/>
      <c r="V239" s="1310"/>
      <c r="W239" s="1310"/>
      <c r="X239" s="1310"/>
      <c r="Y239" s="1310"/>
      <c r="Z239" s="1311"/>
      <c r="AA239" s="1312"/>
      <c r="AB239" s="1312"/>
      <c r="AC239" s="1088"/>
      <c r="AD239" s="1088"/>
      <c r="AE239" s="1088"/>
      <c r="AF239" s="1089"/>
      <c r="AG239" s="1090"/>
      <c r="AH239" s="1090"/>
      <c r="AI239" s="1090"/>
    </row>
    <row r="240" ht="15.75" customHeight="1">
      <c r="A240" s="1089"/>
      <c r="B240" s="1089"/>
      <c r="C240" s="1304"/>
      <c r="D240" s="1304"/>
      <c r="E240" s="1304"/>
      <c r="F240" s="1089"/>
      <c r="G240" s="1089"/>
      <c r="H240" s="1089"/>
      <c r="I240" s="1337"/>
      <c r="J240" s="1089"/>
      <c r="K240" s="1089"/>
      <c r="L240" s="1308"/>
      <c r="M240" s="1089"/>
      <c r="N240" s="1309"/>
      <c r="O240" s="1309"/>
      <c r="P240" s="1310"/>
      <c r="Q240" s="1310"/>
      <c r="R240" s="1309"/>
      <c r="S240" s="1089"/>
      <c r="T240" s="1304"/>
      <c r="U240" s="1309"/>
      <c r="V240" s="1310"/>
      <c r="W240" s="1310"/>
      <c r="X240" s="1310"/>
      <c r="Y240" s="1310"/>
      <c r="Z240" s="1311"/>
      <c r="AA240" s="1312"/>
      <c r="AB240" s="1312"/>
      <c r="AC240" s="1088"/>
      <c r="AD240" s="1088"/>
      <c r="AE240" s="1088"/>
      <c r="AF240" s="1089"/>
      <c r="AG240" s="1090"/>
      <c r="AH240" s="1090"/>
      <c r="AI240" s="1090"/>
    </row>
    <row r="241" ht="15.75" customHeight="1">
      <c r="A241" s="1089"/>
      <c r="B241" s="1089"/>
      <c r="C241" s="1304"/>
      <c r="D241" s="1304"/>
      <c r="E241" s="1304"/>
      <c r="F241" s="1089"/>
      <c r="G241" s="1089"/>
      <c r="H241" s="1089"/>
      <c r="I241" s="1337"/>
      <c r="J241" s="1089"/>
      <c r="K241" s="1089"/>
      <c r="L241" s="1308"/>
      <c r="M241" s="1089"/>
      <c r="N241" s="1309"/>
      <c r="O241" s="1309"/>
      <c r="P241" s="1310"/>
      <c r="Q241" s="1310"/>
      <c r="R241" s="1309"/>
      <c r="S241" s="1089"/>
      <c r="T241" s="1304"/>
      <c r="U241" s="1309"/>
      <c r="V241" s="1310"/>
      <c r="W241" s="1310"/>
      <c r="X241" s="1310"/>
      <c r="Y241" s="1310"/>
      <c r="Z241" s="1311"/>
      <c r="AA241" s="1312"/>
      <c r="AB241" s="1312"/>
      <c r="AC241" s="1088"/>
      <c r="AD241" s="1088"/>
      <c r="AE241" s="1088"/>
      <c r="AF241" s="1089"/>
      <c r="AG241" s="1090"/>
      <c r="AH241" s="1090"/>
      <c r="AI241" s="1090"/>
    </row>
    <row r="242" ht="15.75" customHeight="1">
      <c r="A242" s="1089"/>
      <c r="B242" s="1089"/>
      <c r="C242" s="1304"/>
      <c r="D242" s="1304"/>
      <c r="E242" s="1304"/>
      <c r="F242" s="1089"/>
      <c r="G242" s="1089"/>
      <c r="H242" s="1089"/>
      <c r="I242" s="1337"/>
      <c r="J242" s="1089"/>
      <c r="K242" s="1089"/>
      <c r="L242" s="1308"/>
      <c r="M242" s="1089"/>
      <c r="N242" s="1309"/>
      <c r="O242" s="1309"/>
      <c r="P242" s="1310"/>
      <c r="Q242" s="1310"/>
      <c r="R242" s="1309"/>
      <c r="S242" s="1089"/>
      <c r="T242" s="1304"/>
      <c r="U242" s="1309"/>
      <c r="V242" s="1310"/>
      <c r="W242" s="1310"/>
      <c r="X242" s="1310"/>
      <c r="Y242" s="1310"/>
      <c r="Z242" s="1311"/>
      <c r="AA242" s="1312"/>
      <c r="AB242" s="1312"/>
      <c r="AC242" s="1088"/>
      <c r="AD242" s="1088"/>
      <c r="AE242" s="1088"/>
      <c r="AF242" s="1089"/>
      <c r="AG242" s="1090"/>
      <c r="AH242" s="1090"/>
      <c r="AI242" s="1090"/>
    </row>
    <row r="243" ht="15.75" customHeight="1">
      <c r="A243" s="1089"/>
      <c r="B243" s="1089"/>
      <c r="C243" s="1304"/>
      <c r="D243" s="1304"/>
      <c r="E243" s="1304"/>
      <c r="F243" s="1089"/>
      <c r="G243" s="1089"/>
      <c r="H243" s="1089"/>
      <c r="I243" s="1337"/>
      <c r="J243" s="1089"/>
      <c r="K243" s="1089"/>
      <c r="L243" s="1308"/>
      <c r="M243" s="1089"/>
      <c r="N243" s="1309"/>
      <c r="O243" s="1309"/>
      <c r="P243" s="1310"/>
      <c r="Q243" s="1310"/>
      <c r="R243" s="1309"/>
      <c r="S243" s="1089"/>
      <c r="T243" s="1304"/>
      <c r="U243" s="1309"/>
      <c r="V243" s="1310"/>
      <c r="W243" s="1310"/>
      <c r="X243" s="1310"/>
      <c r="Y243" s="1310"/>
      <c r="Z243" s="1311"/>
      <c r="AA243" s="1312"/>
      <c r="AB243" s="1312"/>
      <c r="AC243" s="1088"/>
      <c r="AD243" s="1088"/>
      <c r="AE243" s="1088"/>
      <c r="AF243" s="1089"/>
      <c r="AG243" s="1090"/>
      <c r="AH243" s="1090"/>
      <c r="AI243" s="1090"/>
    </row>
    <row r="244" ht="15.75" customHeight="1">
      <c r="A244" s="1089"/>
      <c r="B244" s="1089"/>
      <c r="C244" s="1304"/>
      <c r="D244" s="1304"/>
      <c r="E244" s="1304"/>
      <c r="F244" s="1089"/>
      <c r="G244" s="1089"/>
      <c r="H244" s="1089"/>
      <c r="I244" s="1337"/>
      <c r="J244" s="1089"/>
      <c r="K244" s="1089"/>
      <c r="L244" s="1308"/>
      <c r="M244" s="1089"/>
      <c r="N244" s="1309"/>
      <c r="O244" s="1309"/>
      <c r="P244" s="1310"/>
      <c r="Q244" s="1310"/>
      <c r="R244" s="1309"/>
      <c r="S244" s="1089"/>
      <c r="T244" s="1304"/>
      <c r="U244" s="1309"/>
      <c r="V244" s="1310"/>
      <c r="W244" s="1310"/>
      <c r="X244" s="1310"/>
      <c r="Y244" s="1310"/>
      <c r="Z244" s="1311"/>
      <c r="AA244" s="1312"/>
      <c r="AB244" s="1312"/>
      <c r="AC244" s="1088"/>
      <c r="AD244" s="1088"/>
      <c r="AE244" s="1088"/>
      <c r="AF244" s="1089"/>
      <c r="AG244" s="1090"/>
      <c r="AH244" s="1090"/>
      <c r="AI244" s="1090"/>
    </row>
    <row r="245" ht="15.75" customHeight="1">
      <c r="A245" s="1089"/>
      <c r="B245" s="1089"/>
      <c r="C245" s="1304"/>
      <c r="D245" s="1304"/>
      <c r="E245" s="1304"/>
      <c r="F245" s="1089"/>
      <c r="G245" s="1089"/>
      <c r="H245" s="1089"/>
      <c r="I245" s="1337"/>
      <c r="J245" s="1089"/>
      <c r="K245" s="1089"/>
      <c r="L245" s="1308"/>
      <c r="M245" s="1089"/>
      <c r="N245" s="1309"/>
      <c r="O245" s="1309"/>
      <c r="P245" s="1310"/>
      <c r="Q245" s="1310"/>
      <c r="R245" s="1309"/>
      <c r="S245" s="1089"/>
      <c r="T245" s="1304"/>
      <c r="U245" s="1309"/>
      <c r="V245" s="1310"/>
      <c r="W245" s="1310"/>
      <c r="X245" s="1310"/>
      <c r="Y245" s="1310"/>
      <c r="Z245" s="1311"/>
      <c r="AA245" s="1312"/>
      <c r="AB245" s="1312"/>
      <c r="AC245" s="1088"/>
      <c r="AD245" s="1088"/>
      <c r="AE245" s="1088"/>
      <c r="AF245" s="1089"/>
      <c r="AG245" s="1090"/>
      <c r="AH245" s="1090"/>
      <c r="AI245" s="1090"/>
    </row>
    <row r="246" ht="15.75" customHeight="1">
      <c r="A246" s="1089"/>
      <c r="B246" s="1089"/>
      <c r="C246" s="1304"/>
      <c r="D246" s="1304"/>
      <c r="E246" s="1304"/>
      <c r="F246" s="1089"/>
      <c r="G246" s="1089"/>
      <c r="H246" s="1089"/>
      <c r="I246" s="1337"/>
      <c r="J246" s="1089"/>
      <c r="K246" s="1089"/>
      <c r="L246" s="1308"/>
      <c r="M246" s="1089"/>
      <c r="N246" s="1309"/>
      <c r="O246" s="1309"/>
      <c r="P246" s="1310"/>
      <c r="Q246" s="1310"/>
      <c r="R246" s="1309"/>
      <c r="S246" s="1089"/>
      <c r="T246" s="1304"/>
      <c r="U246" s="1309"/>
      <c r="V246" s="1310"/>
      <c r="W246" s="1310"/>
      <c r="X246" s="1310"/>
      <c r="Y246" s="1310"/>
      <c r="Z246" s="1311"/>
      <c r="AA246" s="1312"/>
      <c r="AB246" s="1312"/>
      <c r="AC246" s="1088"/>
      <c r="AD246" s="1088"/>
      <c r="AE246" s="1088"/>
      <c r="AF246" s="1089"/>
      <c r="AG246" s="1090"/>
      <c r="AH246" s="1090"/>
      <c r="AI246" s="1090"/>
    </row>
    <row r="247" ht="15.75" customHeight="1">
      <c r="A247" s="1089"/>
      <c r="B247" s="1089"/>
      <c r="C247" s="1304"/>
      <c r="D247" s="1304"/>
      <c r="E247" s="1304"/>
      <c r="F247" s="1089"/>
      <c r="G247" s="1089"/>
      <c r="H247" s="1089"/>
      <c r="I247" s="1337"/>
      <c r="J247" s="1089"/>
      <c r="K247" s="1089"/>
      <c r="L247" s="1308"/>
      <c r="M247" s="1089"/>
      <c r="N247" s="1309"/>
      <c r="O247" s="1309"/>
      <c r="P247" s="1310"/>
      <c r="Q247" s="1310"/>
      <c r="R247" s="1309"/>
      <c r="S247" s="1089"/>
      <c r="T247" s="1304"/>
      <c r="U247" s="1309"/>
      <c r="V247" s="1310"/>
      <c r="W247" s="1310"/>
      <c r="X247" s="1310"/>
      <c r="Y247" s="1310"/>
      <c r="Z247" s="1311"/>
      <c r="AA247" s="1312"/>
      <c r="AB247" s="1312"/>
      <c r="AC247" s="1088"/>
      <c r="AD247" s="1088"/>
      <c r="AE247" s="1088"/>
      <c r="AF247" s="1089"/>
      <c r="AG247" s="1090"/>
      <c r="AH247" s="1090"/>
      <c r="AI247" s="1090"/>
    </row>
    <row r="248" ht="15.75" customHeight="1">
      <c r="A248" s="1089"/>
      <c r="B248" s="1089"/>
      <c r="C248" s="1304"/>
      <c r="D248" s="1304"/>
      <c r="E248" s="1304"/>
      <c r="F248" s="1089"/>
      <c r="G248" s="1089"/>
      <c r="H248" s="1089"/>
      <c r="I248" s="1337"/>
      <c r="J248" s="1089"/>
      <c r="K248" s="1089"/>
      <c r="L248" s="1308"/>
      <c r="M248" s="1089"/>
      <c r="N248" s="1309"/>
      <c r="O248" s="1309"/>
      <c r="P248" s="1310"/>
      <c r="Q248" s="1310"/>
      <c r="R248" s="1309"/>
      <c r="S248" s="1089"/>
      <c r="T248" s="1304"/>
      <c r="U248" s="1309"/>
      <c r="V248" s="1310"/>
      <c r="W248" s="1310"/>
      <c r="X248" s="1310"/>
      <c r="Y248" s="1310"/>
      <c r="Z248" s="1311"/>
      <c r="AA248" s="1312"/>
      <c r="AB248" s="1312"/>
      <c r="AC248" s="1088"/>
      <c r="AD248" s="1088"/>
      <c r="AE248" s="1088"/>
      <c r="AF248" s="1089"/>
      <c r="AG248" s="1090"/>
      <c r="AH248" s="1090"/>
      <c r="AI248" s="1090"/>
    </row>
    <row r="249" ht="15.75" customHeight="1">
      <c r="A249" s="1089"/>
      <c r="B249" s="1089"/>
      <c r="C249" s="1304"/>
      <c r="D249" s="1304"/>
      <c r="E249" s="1304"/>
      <c r="F249" s="1089"/>
      <c r="G249" s="1089"/>
      <c r="H249" s="1089"/>
      <c r="I249" s="1337"/>
      <c r="J249" s="1089"/>
      <c r="K249" s="1089"/>
      <c r="L249" s="1308"/>
      <c r="M249" s="1089"/>
      <c r="N249" s="1309"/>
      <c r="O249" s="1309"/>
      <c r="P249" s="1310"/>
      <c r="Q249" s="1310"/>
      <c r="R249" s="1309"/>
      <c r="S249" s="1089"/>
      <c r="T249" s="1304"/>
      <c r="U249" s="1309"/>
      <c r="V249" s="1310"/>
      <c r="W249" s="1310"/>
      <c r="X249" s="1310"/>
      <c r="Y249" s="1310"/>
      <c r="Z249" s="1311"/>
      <c r="AA249" s="1312"/>
      <c r="AB249" s="1312"/>
      <c r="AC249" s="1088"/>
      <c r="AD249" s="1088"/>
      <c r="AE249" s="1088"/>
      <c r="AF249" s="1089"/>
      <c r="AG249" s="1090"/>
      <c r="AH249" s="1090"/>
      <c r="AI249" s="1090"/>
    </row>
    <row r="250" ht="15.75" customHeight="1">
      <c r="A250" s="1089"/>
      <c r="B250" s="1089"/>
      <c r="C250" s="1304"/>
      <c r="D250" s="1304"/>
      <c r="E250" s="1304"/>
      <c r="F250" s="1089"/>
      <c r="G250" s="1089"/>
      <c r="H250" s="1089"/>
      <c r="I250" s="1337"/>
      <c r="J250" s="1089"/>
      <c r="K250" s="1089"/>
      <c r="L250" s="1308"/>
      <c r="M250" s="1089"/>
      <c r="N250" s="1309"/>
      <c r="O250" s="1309"/>
      <c r="P250" s="1310"/>
      <c r="Q250" s="1310"/>
      <c r="R250" s="1309"/>
      <c r="S250" s="1089"/>
      <c r="T250" s="1304"/>
      <c r="U250" s="1309"/>
      <c r="V250" s="1310"/>
      <c r="W250" s="1310"/>
      <c r="X250" s="1310"/>
      <c r="Y250" s="1310"/>
      <c r="Z250" s="1311"/>
      <c r="AA250" s="1312"/>
      <c r="AB250" s="1312"/>
      <c r="AC250" s="1088"/>
      <c r="AD250" s="1088"/>
      <c r="AE250" s="1088"/>
      <c r="AF250" s="1089"/>
      <c r="AG250" s="1090"/>
      <c r="AH250" s="1090"/>
      <c r="AI250" s="1090"/>
    </row>
    <row r="251" ht="15.75" customHeight="1">
      <c r="A251" s="1089"/>
      <c r="B251" s="1089"/>
      <c r="C251" s="1304"/>
      <c r="D251" s="1304"/>
      <c r="E251" s="1304"/>
      <c r="F251" s="1089"/>
      <c r="G251" s="1089"/>
      <c r="H251" s="1089"/>
      <c r="I251" s="1337"/>
      <c r="J251" s="1089"/>
      <c r="K251" s="1089"/>
      <c r="L251" s="1308"/>
      <c r="M251" s="1089"/>
      <c r="N251" s="1309"/>
      <c r="O251" s="1309"/>
      <c r="P251" s="1310"/>
      <c r="Q251" s="1310"/>
      <c r="R251" s="1309"/>
      <c r="S251" s="1089"/>
      <c r="T251" s="1304"/>
      <c r="U251" s="1309"/>
      <c r="V251" s="1310"/>
      <c r="W251" s="1310"/>
      <c r="X251" s="1310"/>
      <c r="Y251" s="1310"/>
      <c r="Z251" s="1311"/>
      <c r="AA251" s="1312"/>
      <c r="AB251" s="1312"/>
      <c r="AC251" s="1088"/>
      <c r="AD251" s="1088"/>
      <c r="AE251" s="1088"/>
      <c r="AF251" s="1089"/>
      <c r="AG251" s="1090"/>
      <c r="AH251" s="1090"/>
      <c r="AI251" s="1090"/>
    </row>
    <row r="252" ht="15.75" customHeight="1">
      <c r="A252" s="1089"/>
      <c r="B252" s="1089"/>
      <c r="C252" s="1304"/>
      <c r="D252" s="1304"/>
      <c r="E252" s="1304"/>
      <c r="F252" s="1089"/>
      <c r="G252" s="1089"/>
      <c r="H252" s="1089"/>
      <c r="I252" s="1337"/>
      <c r="J252" s="1089"/>
      <c r="K252" s="1089"/>
      <c r="L252" s="1308"/>
      <c r="M252" s="1089"/>
      <c r="N252" s="1309"/>
      <c r="O252" s="1309"/>
      <c r="P252" s="1310"/>
      <c r="Q252" s="1310"/>
      <c r="R252" s="1309"/>
      <c r="S252" s="1089"/>
      <c r="T252" s="1304"/>
      <c r="U252" s="1309"/>
      <c r="V252" s="1310"/>
      <c r="W252" s="1310"/>
      <c r="X252" s="1310"/>
      <c r="Y252" s="1310"/>
      <c r="Z252" s="1311"/>
      <c r="AA252" s="1312"/>
      <c r="AB252" s="1312"/>
      <c r="AC252" s="1088"/>
      <c r="AD252" s="1088"/>
      <c r="AE252" s="1088"/>
      <c r="AF252" s="1089"/>
      <c r="AG252" s="1090"/>
      <c r="AH252" s="1090"/>
      <c r="AI252" s="1090"/>
    </row>
    <row r="253" ht="15.75" customHeight="1">
      <c r="A253" s="1089"/>
      <c r="B253" s="1089"/>
      <c r="C253" s="1304"/>
      <c r="D253" s="1304"/>
      <c r="E253" s="1304"/>
      <c r="F253" s="1089"/>
      <c r="G253" s="1089"/>
      <c r="H253" s="1089"/>
      <c r="I253" s="1337"/>
      <c r="J253" s="1089"/>
      <c r="K253" s="1089"/>
      <c r="L253" s="1308"/>
      <c r="M253" s="1089"/>
      <c r="N253" s="1309"/>
      <c r="O253" s="1309"/>
      <c r="P253" s="1310"/>
      <c r="Q253" s="1310"/>
      <c r="R253" s="1309"/>
      <c r="S253" s="1089"/>
      <c r="T253" s="1304"/>
      <c r="U253" s="1309"/>
      <c r="V253" s="1310"/>
      <c r="W253" s="1310"/>
      <c r="X253" s="1310"/>
      <c r="Y253" s="1310"/>
      <c r="Z253" s="1311"/>
      <c r="AA253" s="1312"/>
      <c r="AB253" s="1312"/>
      <c r="AC253" s="1088"/>
      <c r="AD253" s="1088"/>
      <c r="AE253" s="1088"/>
      <c r="AF253" s="1089"/>
      <c r="AG253" s="1090"/>
      <c r="AH253" s="1090"/>
      <c r="AI253" s="1090"/>
    </row>
    <row r="254" ht="15.75" customHeight="1">
      <c r="A254" s="1089"/>
      <c r="B254" s="1089"/>
      <c r="C254" s="1304"/>
      <c r="D254" s="1304"/>
      <c r="E254" s="1304"/>
      <c r="F254" s="1089"/>
      <c r="G254" s="1089"/>
      <c r="H254" s="1089"/>
      <c r="I254" s="1337"/>
      <c r="J254" s="1089"/>
      <c r="K254" s="1089"/>
      <c r="L254" s="1308"/>
      <c r="M254" s="1089"/>
      <c r="N254" s="1309"/>
      <c r="O254" s="1309"/>
      <c r="P254" s="1310"/>
      <c r="Q254" s="1310"/>
      <c r="R254" s="1309"/>
      <c r="S254" s="1089"/>
      <c r="T254" s="1304"/>
      <c r="U254" s="1309"/>
      <c r="V254" s="1310"/>
      <c r="W254" s="1310"/>
      <c r="X254" s="1310"/>
      <c r="Y254" s="1310"/>
      <c r="Z254" s="1311"/>
      <c r="AA254" s="1312"/>
      <c r="AB254" s="1312"/>
      <c r="AC254" s="1088"/>
      <c r="AD254" s="1088"/>
      <c r="AE254" s="1088"/>
      <c r="AF254" s="1089"/>
      <c r="AG254" s="1090"/>
      <c r="AH254" s="1090"/>
      <c r="AI254" s="1090"/>
    </row>
    <row r="255" ht="15.75" customHeight="1">
      <c r="A255" s="1089"/>
      <c r="B255" s="1089"/>
      <c r="C255" s="1304"/>
      <c r="D255" s="1304"/>
      <c r="E255" s="1304"/>
      <c r="F255" s="1089"/>
      <c r="G255" s="1089"/>
      <c r="H255" s="1089"/>
      <c r="I255" s="1337"/>
      <c r="J255" s="1089"/>
      <c r="K255" s="1089"/>
      <c r="L255" s="1308"/>
      <c r="M255" s="1089"/>
      <c r="N255" s="1309"/>
      <c r="O255" s="1309"/>
      <c r="P255" s="1310"/>
      <c r="Q255" s="1310"/>
      <c r="R255" s="1309"/>
      <c r="S255" s="1089"/>
      <c r="T255" s="1304"/>
      <c r="U255" s="1309"/>
      <c r="V255" s="1310"/>
      <c r="W255" s="1310"/>
      <c r="X255" s="1310"/>
      <c r="Y255" s="1310"/>
      <c r="Z255" s="1311"/>
      <c r="AA255" s="1312"/>
      <c r="AB255" s="1312"/>
      <c r="AC255" s="1088"/>
      <c r="AD255" s="1088"/>
      <c r="AE255" s="1088"/>
      <c r="AF255" s="1089"/>
      <c r="AG255" s="1090"/>
      <c r="AH255" s="1090"/>
      <c r="AI255" s="1090"/>
    </row>
    <row r="256" ht="15.75" customHeight="1">
      <c r="A256" s="1089"/>
      <c r="B256" s="1089"/>
      <c r="C256" s="1304"/>
      <c r="D256" s="1304"/>
      <c r="E256" s="1304"/>
      <c r="F256" s="1089"/>
      <c r="G256" s="1089"/>
      <c r="H256" s="1089"/>
      <c r="I256" s="1337"/>
      <c r="J256" s="1089"/>
      <c r="K256" s="1089"/>
      <c r="L256" s="1308"/>
      <c r="M256" s="1089"/>
      <c r="N256" s="1309"/>
      <c r="O256" s="1309"/>
      <c r="P256" s="1310"/>
      <c r="Q256" s="1310"/>
      <c r="R256" s="1309"/>
      <c r="S256" s="1089"/>
      <c r="T256" s="1304"/>
      <c r="U256" s="1309"/>
      <c r="V256" s="1310"/>
      <c r="W256" s="1310"/>
      <c r="X256" s="1310"/>
      <c r="Y256" s="1310"/>
      <c r="Z256" s="1311"/>
      <c r="AA256" s="1312"/>
      <c r="AB256" s="1312"/>
      <c r="AC256" s="1088"/>
      <c r="AD256" s="1088"/>
      <c r="AE256" s="1088"/>
      <c r="AF256" s="1089"/>
      <c r="AG256" s="1090"/>
      <c r="AH256" s="1090"/>
      <c r="AI256" s="1090"/>
    </row>
    <row r="257" ht="15.75" customHeight="1">
      <c r="A257" s="1089"/>
      <c r="B257" s="1089"/>
      <c r="C257" s="1304"/>
      <c r="D257" s="1304"/>
      <c r="E257" s="1304"/>
      <c r="F257" s="1089"/>
      <c r="G257" s="1089"/>
      <c r="H257" s="1089"/>
      <c r="I257" s="1337"/>
      <c r="J257" s="1089"/>
      <c r="K257" s="1089"/>
      <c r="L257" s="1308"/>
      <c r="M257" s="1089"/>
      <c r="N257" s="1309"/>
      <c r="O257" s="1309"/>
      <c r="P257" s="1310"/>
      <c r="Q257" s="1310"/>
      <c r="R257" s="1309"/>
      <c r="S257" s="1089"/>
      <c r="T257" s="1304"/>
      <c r="U257" s="1309"/>
      <c r="V257" s="1310"/>
      <c r="W257" s="1310"/>
      <c r="X257" s="1310"/>
      <c r="Y257" s="1310"/>
      <c r="Z257" s="1311"/>
      <c r="AA257" s="1312"/>
      <c r="AB257" s="1312"/>
      <c r="AC257" s="1088"/>
      <c r="AD257" s="1088"/>
      <c r="AE257" s="1088"/>
      <c r="AF257" s="1089"/>
      <c r="AG257" s="1090"/>
      <c r="AH257" s="1090"/>
      <c r="AI257" s="1090"/>
    </row>
    <row r="258" ht="15.75" customHeight="1">
      <c r="A258" s="1089"/>
      <c r="B258" s="1089"/>
      <c r="C258" s="1304"/>
      <c r="D258" s="1304"/>
      <c r="E258" s="1304"/>
      <c r="F258" s="1089"/>
      <c r="G258" s="1089"/>
      <c r="H258" s="1089"/>
      <c r="I258" s="1337"/>
      <c r="J258" s="1089"/>
      <c r="K258" s="1089"/>
      <c r="L258" s="1308"/>
      <c r="M258" s="1089"/>
      <c r="N258" s="1309"/>
      <c r="O258" s="1309"/>
      <c r="P258" s="1310"/>
      <c r="Q258" s="1310"/>
      <c r="R258" s="1309"/>
      <c r="S258" s="1089"/>
      <c r="T258" s="1304"/>
      <c r="U258" s="1309"/>
      <c r="V258" s="1310"/>
      <c r="W258" s="1310"/>
      <c r="X258" s="1310"/>
      <c r="Y258" s="1310"/>
      <c r="Z258" s="1311"/>
      <c r="AA258" s="1312"/>
      <c r="AB258" s="1312"/>
      <c r="AC258" s="1088"/>
      <c r="AD258" s="1088"/>
      <c r="AE258" s="1088"/>
      <c r="AF258" s="1089"/>
      <c r="AG258" s="1090"/>
      <c r="AH258" s="1090"/>
      <c r="AI258" s="1090"/>
    </row>
    <row r="259" ht="15.75" customHeight="1">
      <c r="A259" s="1089"/>
      <c r="B259" s="1089"/>
      <c r="C259" s="1304"/>
      <c r="D259" s="1304"/>
      <c r="E259" s="1304"/>
      <c r="F259" s="1089"/>
      <c r="G259" s="1089"/>
      <c r="H259" s="1089"/>
      <c r="I259" s="1337"/>
      <c r="J259" s="1089"/>
      <c r="K259" s="1089"/>
      <c r="L259" s="1308"/>
      <c r="M259" s="1089"/>
      <c r="N259" s="1309"/>
      <c r="O259" s="1309"/>
      <c r="P259" s="1310"/>
      <c r="Q259" s="1310"/>
      <c r="R259" s="1309"/>
      <c r="S259" s="1089"/>
      <c r="T259" s="1304"/>
      <c r="U259" s="1309"/>
      <c r="V259" s="1310"/>
      <c r="W259" s="1310"/>
      <c r="X259" s="1310"/>
      <c r="Y259" s="1310"/>
      <c r="Z259" s="1311"/>
      <c r="AA259" s="1312"/>
      <c r="AB259" s="1312"/>
      <c r="AC259" s="1088"/>
      <c r="AD259" s="1088"/>
      <c r="AE259" s="1088"/>
      <c r="AF259" s="1089"/>
      <c r="AG259" s="1090"/>
      <c r="AH259" s="1090"/>
      <c r="AI259" s="1090"/>
    </row>
    <row r="260" ht="15.75" customHeight="1">
      <c r="A260" s="1089"/>
      <c r="B260" s="1089"/>
      <c r="C260" s="1304"/>
      <c r="D260" s="1304"/>
      <c r="E260" s="1304"/>
      <c r="F260" s="1089"/>
      <c r="G260" s="1089"/>
      <c r="H260" s="1089"/>
      <c r="I260" s="1337"/>
      <c r="J260" s="1089"/>
      <c r="K260" s="1089"/>
      <c r="L260" s="1308"/>
      <c r="M260" s="1089"/>
      <c r="N260" s="1309"/>
      <c r="O260" s="1309"/>
      <c r="P260" s="1310"/>
      <c r="Q260" s="1310"/>
      <c r="R260" s="1309"/>
      <c r="S260" s="1089"/>
      <c r="T260" s="1304"/>
      <c r="U260" s="1309"/>
      <c r="V260" s="1310"/>
      <c r="W260" s="1310"/>
      <c r="X260" s="1310"/>
      <c r="Y260" s="1310"/>
      <c r="Z260" s="1311"/>
      <c r="AA260" s="1312"/>
      <c r="AB260" s="1312"/>
      <c r="AC260" s="1088"/>
      <c r="AD260" s="1088"/>
      <c r="AE260" s="1088"/>
      <c r="AF260" s="1089"/>
      <c r="AG260" s="1090"/>
      <c r="AH260" s="1090"/>
      <c r="AI260" s="1090"/>
    </row>
    <row r="261" ht="15.75" customHeight="1">
      <c r="A261" s="1089"/>
      <c r="B261" s="1089"/>
      <c r="C261" s="1304"/>
      <c r="D261" s="1304"/>
      <c r="E261" s="1304"/>
      <c r="F261" s="1089"/>
      <c r="G261" s="1089"/>
      <c r="H261" s="1089"/>
      <c r="I261" s="1337"/>
      <c r="J261" s="1089"/>
      <c r="K261" s="1089"/>
      <c r="L261" s="1308"/>
      <c r="M261" s="1089"/>
      <c r="N261" s="1309"/>
      <c r="O261" s="1309"/>
      <c r="P261" s="1310"/>
      <c r="Q261" s="1310"/>
      <c r="R261" s="1309"/>
      <c r="S261" s="1089"/>
      <c r="T261" s="1304"/>
      <c r="U261" s="1309"/>
      <c r="V261" s="1310"/>
      <c r="W261" s="1310"/>
      <c r="X261" s="1310"/>
      <c r="Y261" s="1310"/>
      <c r="Z261" s="1311"/>
      <c r="AA261" s="1312"/>
      <c r="AB261" s="1312"/>
      <c r="AC261" s="1088"/>
      <c r="AD261" s="1088"/>
      <c r="AE261" s="1088"/>
      <c r="AF261" s="1089"/>
      <c r="AG261" s="1090"/>
      <c r="AH261" s="1090"/>
      <c r="AI261" s="1090"/>
    </row>
    <row r="262" ht="15.75" customHeight="1">
      <c r="A262" s="1089"/>
      <c r="B262" s="1089"/>
      <c r="C262" s="1304"/>
      <c r="D262" s="1304"/>
      <c r="E262" s="1304"/>
      <c r="F262" s="1089"/>
      <c r="G262" s="1089"/>
      <c r="H262" s="1089"/>
      <c r="I262" s="1337"/>
      <c r="J262" s="1089"/>
      <c r="K262" s="1089"/>
      <c r="L262" s="1308"/>
      <c r="M262" s="1089"/>
      <c r="N262" s="1309"/>
      <c r="O262" s="1309"/>
      <c r="P262" s="1310"/>
      <c r="Q262" s="1310"/>
      <c r="R262" s="1309"/>
      <c r="S262" s="1089"/>
      <c r="T262" s="1304"/>
      <c r="U262" s="1309"/>
      <c r="V262" s="1310"/>
      <c r="W262" s="1310"/>
      <c r="X262" s="1310"/>
      <c r="Y262" s="1310"/>
      <c r="Z262" s="1311"/>
      <c r="AA262" s="1312"/>
      <c r="AB262" s="1312"/>
      <c r="AC262" s="1088"/>
      <c r="AD262" s="1088"/>
      <c r="AE262" s="1088"/>
      <c r="AF262" s="1089"/>
      <c r="AG262" s="1090"/>
      <c r="AH262" s="1090"/>
      <c r="AI262" s="1090"/>
    </row>
    <row r="263" ht="15.75" customHeight="1">
      <c r="A263" s="1089"/>
      <c r="B263" s="1089"/>
      <c r="C263" s="1304"/>
      <c r="D263" s="1304"/>
      <c r="E263" s="1304"/>
      <c r="F263" s="1089"/>
      <c r="G263" s="1089"/>
      <c r="H263" s="1089"/>
      <c r="I263" s="1337"/>
      <c r="J263" s="1089"/>
      <c r="K263" s="1089"/>
      <c r="L263" s="1308"/>
      <c r="M263" s="1089"/>
      <c r="N263" s="1309"/>
      <c r="O263" s="1309"/>
      <c r="P263" s="1310"/>
      <c r="Q263" s="1310"/>
      <c r="R263" s="1309"/>
      <c r="S263" s="1089"/>
      <c r="T263" s="1304"/>
      <c r="U263" s="1309"/>
      <c r="V263" s="1310"/>
      <c r="W263" s="1310"/>
      <c r="X263" s="1310"/>
      <c r="Y263" s="1310"/>
      <c r="Z263" s="1311"/>
      <c r="AA263" s="1312"/>
      <c r="AB263" s="1312"/>
      <c r="AC263" s="1088"/>
      <c r="AD263" s="1088"/>
      <c r="AE263" s="1088"/>
      <c r="AF263" s="1089"/>
      <c r="AG263" s="1090"/>
      <c r="AH263" s="1090"/>
      <c r="AI263" s="1090"/>
    </row>
    <row r="264" ht="15.75" customHeight="1">
      <c r="A264" s="1089"/>
      <c r="B264" s="1089"/>
      <c r="C264" s="1304"/>
      <c r="D264" s="1304"/>
      <c r="E264" s="1304"/>
      <c r="F264" s="1089"/>
      <c r="G264" s="1089"/>
      <c r="H264" s="1089"/>
      <c r="I264" s="1337"/>
      <c r="J264" s="1089"/>
      <c r="K264" s="1089"/>
      <c r="L264" s="1308"/>
      <c r="M264" s="1089"/>
      <c r="N264" s="1309"/>
      <c r="O264" s="1309"/>
      <c r="P264" s="1310"/>
      <c r="Q264" s="1310"/>
      <c r="R264" s="1309"/>
      <c r="S264" s="1089"/>
      <c r="T264" s="1304"/>
      <c r="U264" s="1309"/>
      <c r="V264" s="1310"/>
      <c r="W264" s="1310"/>
      <c r="X264" s="1310"/>
      <c r="Y264" s="1310"/>
      <c r="Z264" s="1311"/>
      <c r="AA264" s="1312"/>
      <c r="AB264" s="1312"/>
      <c r="AC264" s="1088"/>
      <c r="AD264" s="1088"/>
      <c r="AE264" s="1088"/>
      <c r="AF264" s="1089"/>
      <c r="AG264" s="1090"/>
      <c r="AH264" s="1090"/>
      <c r="AI264" s="1090"/>
    </row>
    <row r="265" ht="15.75" customHeight="1">
      <c r="A265" s="1089"/>
      <c r="B265" s="1089"/>
      <c r="C265" s="1304"/>
      <c r="D265" s="1304"/>
      <c r="E265" s="1304"/>
      <c r="F265" s="1089"/>
      <c r="G265" s="1089"/>
      <c r="H265" s="1089"/>
      <c r="I265" s="1337"/>
      <c r="J265" s="1089"/>
      <c r="K265" s="1089"/>
      <c r="L265" s="1308"/>
      <c r="M265" s="1089"/>
      <c r="N265" s="1309"/>
      <c r="O265" s="1309"/>
      <c r="P265" s="1310"/>
      <c r="Q265" s="1310"/>
      <c r="R265" s="1309"/>
      <c r="S265" s="1089"/>
      <c r="T265" s="1304"/>
      <c r="U265" s="1309"/>
      <c r="V265" s="1310"/>
      <c r="W265" s="1310"/>
      <c r="X265" s="1310"/>
      <c r="Y265" s="1310"/>
      <c r="Z265" s="1311"/>
      <c r="AA265" s="1312"/>
      <c r="AB265" s="1312"/>
      <c r="AC265" s="1088"/>
      <c r="AD265" s="1088"/>
      <c r="AE265" s="1088"/>
      <c r="AF265" s="1089"/>
      <c r="AG265" s="1090"/>
      <c r="AH265" s="1090"/>
      <c r="AI265" s="1090"/>
    </row>
    <row r="266" ht="15.75" customHeight="1">
      <c r="A266" s="1089"/>
      <c r="B266" s="1089"/>
      <c r="C266" s="1304"/>
      <c r="D266" s="1304"/>
      <c r="E266" s="1304"/>
      <c r="F266" s="1089"/>
      <c r="G266" s="1089"/>
      <c r="H266" s="1089"/>
      <c r="I266" s="1337"/>
      <c r="J266" s="1089"/>
      <c r="K266" s="1089"/>
      <c r="L266" s="1308"/>
      <c r="M266" s="1089"/>
      <c r="N266" s="1309"/>
      <c r="O266" s="1309"/>
      <c r="P266" s="1310"/>
      <c r="Q266" s="1310"/>
      <c r="R266" s="1309"/>
      <c r="S266" s="1089"/>
      <c r="T266" s="1304"/>
      <c r="U266" s="1309"/>
      <c r="V266" s="1310"/>
      <c r="W266" s="1310"/>
      <c r="X266" s="1310"/>
      <c r="Y266" s="1310"/>
      <c r="Z266" s="1311"/>
      <c r="AA266" s="1312"/>
      <c r="AB266" s="1312"/>
      <c r="AC266" s="1088"/>
      <c r="AD266" s="1088"/>
      <c r="AE266" s="1088"/>
      <c r="AF266" s="1089"/>
      <c r="AG266" s="1090"/>
      <c r="AH266" s="1090"/>
      <c r="AI266" s="1090"/>
    </row>
    <row r="267" ht="15.75" customHeight="1">
      <c r="A267" s="1089"/>
      <c r="B267" s="1089"/>
      <c r="C267" s="1304"/>
      <c r="D267" s="1304"/>
      <c r="E267" s="1304"/>
      <c r="F267" s="1089"/>
      <c r="G267" s="1089"/>
      <c r="H267" s="1089"/>
      <c r="I267" s="1337"/>
      <c r="J267" s="1089"/>
      <c r="K267" s="1089"/>
      <c r="L267" s="1308"/>
      <c r="M267" s="1089"/>
      <c r="N267" s="1309"/>
      <c r="O267" s="1309"/>
      <c r="P267" s="1310"/>
      <c r="Q267" s="1310"/>
      <c r="R267" s="1309"/>
      <c r="S267" s="1089"/>
      <c r="T267" s="1304"/>
      <c r="U267" s="1309"/>
      <c r="V267" s="1310"/>
      <c r="W267" s="1310"/>
      <c r="X267" s="1310"/>
      <c r="Y267" s="1310"/>
      <c r="Z267" s="1311"/>
      <c r="AA267" s="1312"/>
      <c r="AB267" s="1312"/>
      <c r="AC267" s="1088"/>
      <c r="AD267" s="1088"/>
      <c r="AE267" s="1088"/>
      <c r="AF267" s="1089"/>
      <c r="AG267" s="1090"/>
      <c r="AH267" s="1090"/>
      <c r="AI267" s="1090"/>
    </row>
    <row r="268" ht="15.75" customHeight="1">
      <c r="A268" s="1089"/>
      <c r="B268" s="1089"/>
      <c r="C268" s="1304"/>
      <c r="D268" s="1304"/>
      <c r="E268" s="1304"/>
      <c r="F268" s="1089"/>
      <c r="G268" s="1089"/>
      <c r="H268" s="1089"/>
      <c r="I268" s="1337"/>
      <c r="J268" s="1089"/>
      <c r="K268" s="1089"/>
      <c r="L268" s="1308"/>
      <c r="M268" s="1089"/>
      <c r="N268" s="1309"/>
      <c r="O268" s="1309"/>
      <c r="P268" s="1310"/>
      <c r="Q268" s="1310"/>
      <c r="R268" s="1309"/>
      <c r="S268" s="1089"/>
      <c r="T268" s="1304"/>
      <c r="U268" s="1309"/>
      <c r="V268" s="1310"/>
      <c r="W268" s="1310"/>
      <c r="X268" s="1310"/>
      <c r="Y268" s="1310"/>
      <c r="Z268" s="1311"/>
      <c r="AA268" s="1312"/>
      <c r="AB268" s="1312"/>
      <c r="AC268" s="1088"/>
      <c r="AD268" s="1088"/>
      <c r="AE268" s="1088"/>
      <c r="AF268" s="1089"/>
      <c r="AG268" s="1090"/>
      <c r="AH268" s="1090"/>
      <c r="AI268" s="1090"/>
    </row>
    <row r="269" ht="15.75" customHeight="1">
      <c r="A269" s="1089"/>
      <c r="B269" s="1089"/>
      <c r="C269" s="1304"/>
      <c r="D269" s="1304"/>
      <c r="E269" s="1304"/>
      <c r="F269" s="1089"/>
      <c r="G269" s="1089"/>
      <c r="H269" s="1089"/>
      <c r="I269" s="1337"/>
      <c r="J269" s="1089"/>
      <c r="K269" s="1089"/>
      <c r="L269" s="1308"/>
      <c r="M269" s="1089"/>
      <c r="N269" s="1309"/>
      <c r="O269" s="1309"/>
      <c r="P269" s="1310"/>
      <c r="Q269" s="1310"/>
      <c r="R269" s="1309"/>
      <c r="S269" s="1089"/>
      <c r="T269" s="1304"/>
      <c r="U269" s="1309"/>
      <c r="V269" s="1310"/>
      <c r="W269" s="1310"/>
      <c r="X269" s="1310"/>
      <c r="Y269" s="1310"/>
      <c r="Z269" s="1311"/>
      <c r="AA269" s="1312"/>
      <c r="AB269" s="1312"/>
      <c r="AC269" s="1088"/>
      <c r="AD269" s="1088"/>
      <c r="AE269" s="1088"/>
      <c r="AF269" s="1089"/>
      <c r="AG269" s="1090"/>
      <c r="AH269" s="1090"/>
      <c r="AI269" s="1090"/>
    </row>
    <row r="270" ht="15.75" customHeight="1">
      <c r="A270" s="1089"/>
      <c r="B270" s="1089"/>
      <c r="C270" s="1304"/>
      <c r="D270" s="1304"/>
      <c r="E270" s="1304"/>
      <c r="F270" s="1089"/>
      <c r="G270" s="1089"/>
      <c r="H270" s="1089"/>
      <c r="I270" s="1337"/>
      <c r="J270" s="1089"/>
      <c r="K270" s="1089"/>
      <c r="L270" s="1308"/>
      <c r="M270" s="1089"/>
      <c r="N270" s="1309"/>
      <c r="O270" s="1309"/>
      <c r="P270" s="1310"/>
      <c r="Q270" s="1310"/>
      <c r="R270" s="1309"/>
      <c r="S270" s="1089"/>
      <c r="T270" s="1304"/>
      <c r="U270" s="1309"/>
      <c r="V270" s="1310"/>
      <c r="W270" s="1310"/>
      <c r="X270" s="1310"/>
      <c r="Y270" s="1310"/>
      <c r="Z270" s="1311"/>
      <c r="AA270" s="1312"/>
      <c r="AB270" s="1312"/>
      <c r="AC270" s="1088"/>
      <c r="AD270" s="1088"/>
      <c r="AE270" s="1088"/>
      <c r="AF270" s="1089"/>
      <c r="AG270" s="1090"/>
      <c r="AH270" s="1090"/>
      <c r="AI270" s="1090"/>
    </row>
    <row r="271" ht="15.75" customHeight="1">
      <c r="A271" s="1089"/>
      <c r="B271" s="1089"/>
      <c r="C271" s="1304"/>
      <c r="D271" s="1304"/>
      <c r="E271" s="1304"/>
      <c r="F271" s="1089"/>
      <c r="G271" s="1089"/>
      <c r="H271" s="1089"/>
      <c r="I271" s="1337"/>
      <c r="J271" s="1089"/>
      <c r="K271" s="1089"/>
      <c r="L271" s="1308"/>
      <c r="M271" s="1089"/>
      <c r="N271" s="1309"/>
      <c r="O271" s="1309"/>
      <c r="P271" s="1310"/>
      <c r="Q271" s="1310"/>
      <c r="R271" s="1309"/>
      <c r="S271" s="1089"/>
      <c r="T271" s="1304"/>
      <c r="U271" s="1309"/>
      <c r="V271" s="1310"/>
      <c r="W271" s="1310"/>
      <c r="X271" s="1310"/>
      <c r="Y271" s="1310"/>
      <c r="Z271" s="1311"/>
      <c r="AA271" s="1312"/>
      <c r="AB271" s="1312"/>
      <c r="AC271" s="1088"/>
      <c r="AD271" s="1088"/>
      <c r="AE271" s="1088"/>
      <c r="AF271" s="1089"/>
      <c r="AG271" s="1090"/>
      <c r="AH271" s="1090"/>
      <c r="AI271" s="1090"/>
    </row>
    <row r="272" ht="15.75" customHeight="1">
      <c r="A272" s="1089"/>
      <c r="B272" s="1089"/>
      <c r="C272" s="1304"/>
      <c r="D272" s="1304"/>
      <c r="E272" s="1304"/>
      <c r="F272" s="1089"/>
      <c r="G272" s="1089"/>
      <c r="H272" s="1089"/>
      <c r="I272" s="1337"/>
      <c r="J272" s="1089"/>
      <c r="K272" s="1089"/>
      <c r="L272" s="1308"/>
      <c r="M272" s="1089"/>
      <c r="N272" s="1309"/>
      <c r="O272" s="1309"/>
      <c r="P272" s="1310"/>
      <c r="Q272" s="1310"/>
      <c r="R272" s="1309"/>
      <c r="S272" s="1089"/>
      <c r="T272" s="1304"/>
      <c r="U272" s="1309"/>
      <c r="V272" s="1310"/>
      <c r="W272" s="1310"/>
      <c r="X272" s="1310"/>
      <c r="Y272" s="1310"/>
      <c r="Z272" s="1311"/>
      <c r="AA272" s="1312"/>
      <c r="AB272" s="1312"/>
      <c r="AC272" s="1088"/>
      <c r="AD272" s="1088"/>
      <c r="AE272" s="1088"/>
      <c r="AF272" s="1089"/>
      <c r="AG272" s="1090"/>
      <c r="AH272" s="1090"/>
      <c r="AI272" s="1090"/>
    </row>
    <row r="273" ht="15.75" customHeight="1">
      <c r="A273" s="1089"/>
      <c r="B273" s="1089"/>
      <c r="C273" s="1304"/>
      <c r="D273" s="1304"/>
      <c r="E273" s="1304"/>
      <c r="F273" s="1089"/>
      <c r="G273" s="1089"/>
      <c r="H273" s="1089"/>
      <c r="I273" s="1337"/>
      <c r="J273" s="1089"/>
      <c r="K273" s="1089"/>
      <c r="L273" s="1308"/>
      <c r="M273" s="1089"/>
      <c r="N273" s="1309"/>
      <c r="O273" s="1309"/>
      <c r="P273" s="1310"/>
      <c r="Q273" s="1310"/>
      <c r="R273" s="1309"/>
      <c r="S273" s="1089"/>
      <c r="T273" s="1304"/>
      <c r="U273" s="1309"/>
      <c r="V273" s="1310"/>
      <c r="W273" s="1310"/>
      <c r="X273" s="1310"/>
      <c r="Y273" s="1310"/>
      <c r="Z273" s="1311"/>
      <c r="AA273" s="1312"/>
      <c r="AB273" s="1312"/>
      <c r="AC273" s="1088"/>
      <c r="AD273" s="1088"/>
      <c r="AE273" s="1088"/>
      <c r="AF273" s="1089"/>
      <c r="AG273" s="1090"/>
      <c r="AH273" s="1090"/>
      <c r="AI273" s="1090"/>
    </row>
    <row r="274" ht="15.75" customHeight="1">
      <c r="A274" s="1089"/>
      <c r="B274" s="1089"/>
      <c r="C274" s="1304"/>
      <c r="D274" s="1304"/>
      <c r="E274" s="1304"/>
      <c r="F274" s="1089"/>
      <c r="G274" s="1089"/>
      <c r="H274" s="1089"/>
      <c r="I274" s="1337"/>
      <c r="J274" s="1089"/>
      <c r="K274" s="1089"/>
      <c r="L274" s="1308"/>
      <c r="M274" s="1089"/>
      <c r="N274" s="1309"/>
      <c r="O274" s="1309"/>
      <c r="P274" s="1310"/>
      <c r="Q274" s="1310"/>
      <c r="R274" s="1309"/>
      <c r="S274" s="1089"/>
      <c r="T274" s="1304"/>
      <c r="U274" s="1309"/>
      <c r="V274" s="1310"/>
      <c r="W274" s="1310"/>
      <c r="X274" s="1310"/>
      <c r="Y274" s="1310"/>
      <c r="Z274" s="1311"/>
      <c r="AA274" s="1312"/>
      <c r="AB274" s="1312"/>
      <c r="AC274" s="1088"/>
      <c r="AD274" s="1088"/>
      <c r="AE274" s="1088"/>
      <c r="AF274" s="1089"/>
      <c r="AG274" s="1090"/>
      <c r="AH274" s="1090"/>
      <c r="AI274" s="1090"/>
    </row>
    <row r="275" ht="15.75" customHeight="1">
      <c r="A275" s="1089"/>
      <c r="B275" s="1089"/>
      <c r="C275" s="1304"/>
      <c r="D275" s="1304"/>
      <c r="E275" s="1304"/>
      <c r="F275" s="1089"/>
      <c r="G275" s="1089"/>
      <c r="H275" s="1089"/>
      <c r="I275" s="1337"/>
      <c r="J275" s="1089"/>
      <c r="K275" s="1089"/>
      <c r="L275" s="1308"/>
      <c r="M275" s="1089"/>
      <c r="N275" s="1309"/>
      <c r="O275" s="1309"/>
      <c r="P275" s="1310"/>
      <c r="Q275" s="1310"/>
      <c r="R275" s="1309"/>
      <c r="S275" s="1089"/>
      <c r="T275" s="1304"/>
      <c r="U275" s="1309"/>
      <c r="V275" s="1310"/>
      <c r="W275" s="1310"/>
      <c r="X275" s="1310"/>
      <c r="Y275" s="1310"/>
      <c r="Z275" s="1311"/>
      <c r="AA275" s="1312"/>
      <c r="AB275" s="1312"/>
      <c r="AC275" s="1088"/>
      <c r="AD275" s="1088"/>
      <c r="AE275" s="1088"/>
      <c r="AF275" s="1089"/>
      <c r="AG275" s="1090"/>
      <c r="AH275" s="1090"/>
      <c r="AI275" s="1090"/>
    </row>
    <row r="276" ht="15.75" customHeight="1">
      <c r="A276" s="1089"/>
      <c r="B276" s="1089"/>
      <c r="C276" s="1304"/>
      <c r="D276" s="1304"/>
      <c r="E276" s="1304"/>
      <c r="F276" s="1089"/>
      <c r="G276" s="1089"/>
      <c r="H276" s="1089"/>
      <c r="I276" s="1337"/>
      <c r="J276" s="1089"/>
      <c r="K276" s="1089"/>
      <c r="L276" s="1308"/>
      <c r="M276" s="1089"/>
      <c r="N276" s="1309"/>
      <c r="O276" s="1309"/>
      <c r="P276" s="1310"/>
      <c r="Q276" s="1310"/>
      <c r="R276" s="1309"/>
      <c r="S276" s="1089"/>
      <c r="T276" s="1304"/>
      <c r="U276" s="1309"/>
      <c r="V276" s="1310"/>
      <c r="W276" s="1310"/>
      <c r="X276" s="1310"/>
      <c r="Y276" s="1310"/>
      <c r="Z276" s="1311"/>
      <c r="AA276" s="1312"/>
      <c r="AB276" s="1312"/>
      <c r="AC276" s="1088"/>
      <c r="AD276" s="1088"/>
      <c r="AE276" s="1088"/>
      <c r="AF276" s="1089"/>
      <c r="AG276" s="1090"/>
      <c r="AH276" s="1090"/>
      <c r="AI276" s="1090"/>
    </row>
    <row r="277" ht="15.75" customHeight="1">
      <c r="A277" s="1089"/>
      <c r="B277" s="1089"/>
      <c r="C277" s="1304"/>
      <c r="D277" s="1304"/>
      <c r="E277" s="1304"/>
      <c r="F277" s="1089"/>
      <c r="G277" s="1089"/>
      <c r="H277" s="1089"/>
      <c r="I277" s="1337"/>
      <c r="J277" s="1089"/>
      <c r="K277" s="1089"/>
      <c r="L277" s="1308"/>
      <c r="M277" s="1089"/>
      <c r="N277" s="1309"/>
      <c r="O277" s="1309"/>
      <c r="P277" s="1310"/>
      <c r="Q277" s="1310"/>
      <c r="R277" s="1309"/>
      <c r="S277" s="1089"/>
      <c r="T277" s="1304"/>
      <c r="U277" s="1309"/>
      <c r="V277" s="1310"/>
      <c r="W277" s="1310"/>
      <c r="X277" s="1310"/>
      <c r="Y277" s="1310"/>
      <c r="Z277" s="1311"/>
      <c r="AA277" s="1312"/>
      <c r="AB277" s="1312"/>
      <c r="AC277" s="1088"/>
      <c r="AD277" s="1088"/>
      <c r="AE277" s="1088"/>
      <c r="AF277" s="1089"/>
      <c r="AG277" s="1090"/>
      <c r="AH277" s="1090"/>
      <c r="AI277" s="1090"/>
    </row>
    <row r="278" ht="15.75" customHeight="1">
      <c r="A278" s="1089"/>
      <c r="B278" s="1089"/>
      <c r="C278" s="1304"/>
      <c r="D278" s="1304"/>
      <c r="E278" s="1304"/>
      <c r="F278" s="1089"/>
      <c r="G278" s="1089"/>
      <c r="H278" s="1089"/>
      <c r="I278" s="1337"/>
      <c r="J278" s="1089"/>
      <c r="K278" s="1089"/>
      <c r="L278" s="1308"/>
      <c r="M278" s="1089"/>
      <c r="N278" s="1309"/>
      <c r="O278" s="1309"/>
      <c r="P278" s="1310"/>
      <c r="Q278" s="1310"/>
      <c r="R278" s="1309"/>
      <c r="S278" s="1089"/>
      <c r="T278" s="1304"/>
      <c r="U278" s="1309"/>
      <c r="V278" s="1310"/>
      <c r="W278" s="1310"/>
      <c r="X278" s="1310"/>
      <c r="Y278" s="1310"/>
      <c r="Z278" s="1311"/>
      <c r="AA278" s="1312"/>
      <c r="AB278" s="1312"/>
      <c r="AC278" s="1088"/>
      <c r="AD278" s="1088"/>
      <c r="AE278" s="1088"/>
      <c r="AF278" s="1089"/>
      <c r="AG278" s="1090"/>
      <c r="AH278" s="1090"/>
      <c r="AI278" s="1090"/>
    </row>
    <row r="279" ht="15.75" customHeight="1">
      <c r="A279" s="1089"/>
      <c r="B279" s="1089"/>
      <c r="C279" s="1304"/>
      <c r="D279" s="1304"/>
      <c r="E279" s="1304"/>
      <c r="F279" s="1089"/>
      <c r="G279" s="1089"/>
      <c r="H279" s="1089"/>
      <c r="I279" s="1337"/>
      <c r="J279" s="1089"/>
      <c r="K279" s="1089"/>
      <c r="L279" s="1308"/>
      <c r="M279" s="1089"/>
      <c r="N279" s="1309"/>
      <c r="O279" s="1309"/>
      <c r="P279" s="1310"/>
      <c r="Q279" s="1310"/>
      <c r="R279" s="1309"/>
      <c r="S279" s="1089"/>
      <c r="T279" s="1304"/>
      <c r="U279" s="1309"/>
      <c r="V279" s="1310"/>
      <c r="W279" s="1310"/>
      <c r="X279" s="1310"/>
      <c r="Y279" s="1310"/>
      <c r="Z279" s="1311"/>
      <c r="AA279" s="1312"/>
      <c r="AB279" s="1312"/>
      <c r="AC279" s="1088"/>
      <c r="AD279" s="1088"/>
      <c r="AE279" s="1088"/>
      <c r="AF279" s="1089"/>
      <c r="AG279" s="1090"/>
      <c r="AH279" s="1090"/>
      <c r="AI279" s="1090"/>
    </row>
    <row r="280" ht="15.75" customHeight="1">
      <c r="A280" s="1089"/>
      <c r="B280" s="1089"/>
      <c r="C280" s="1304"/>
      <c r="D280" s="1304"/>
      <c r="E280" s="1304"/>
      <c r="F280" s="1089"/>
      <c r="G280" s="1089"/>
      <c r="H280" s="1089"/>
      <c r="I280" s="1337"/>
      <c r="J280" s="1089"/>
      <c r="K280" s="1089"/>
      <c r="L280" s="1308"/>
      <c r="M280" s="1089"/>
      <c r="N280" s="1309"/>
      <c r="O280" s="1309"/>
      <c r="P280" s="1310"/>
      <c r="Q280" s="1310"/>
      <c r="R280" s="1309"/>
      <c r="S280" s="1089"/>
      <c r="T280" s="1304"/>
      <c r="U280" s="1309"/>
      <c r="V280" s="1310"/>
      <c r="W280" s="1310"/>
      <c r="X280" s="1310"/>
      <c r="Y280" s="1310"/>
      <c r="Z280" s="1311"/>
      <c r="AA280" s="1312"/>
      <c r="AB280" s="1312"/>
      <c r="AC280" s="1088"/>
      <c r="AD280" s="1088"/>
      <c r="AE280" s="1088"/>
      <c r="AF280" s="1089"/>
      <c r="AG280" s="1090"/>
      <c r="AH280" s="1090"/>
      <c r="AI280" s="1090"/>
    </row>
    <row r="281" ht="15.75" customHeight="1">
      <c r="A281" s="1089"/>
      <c r="B281" s="1089"/>
      <c r="C281" s="1304"/>
      <c r="D281" s="1304"/>
      <c r="E281" s="1304"/>
      <c r="F281" s="1089"/>
      <c r="G281" s="1089"/>
      <c r="H281" s="1089"/>
      <c r="I281" s="1337"/>
      <c r="J281" s="1089"/>
      <c r="K281" s="1089"/>
      <c r="L281" s="1308"/>
      <c r="M281" s="1089"/>
      <c r="N281" s="1309"/>
      <c r="O281" s="1309"/>
      <c r="P281" s="1310"/>
      <c r="Q281" s="1310"/>
      <c r="R281" s="1309"/>
      <c r="S281" s="1089"/>
      <c r="T281" s="1304"/>
      <c r="U281" s="1309"/>
      <c r="V281" s="1310"/>
      <c r="W281" s="1310"/>
      <c r="X281" s="1310"/>
      <c r="Y281" s="1310"/>
      <c r="Z281" s="1311"/>
      <c r="AA281" s="1312"/>
      <c r="AB281" s="1312"/>
      <c r="AC281" s="1088"/>
      <c r="AD281" s="1088"/>
      <c r="AE281" s="1088"/>
      <c r="AF281" s="1089"/>
      <c r="AG281" s="1090"/>
      <c r="AH281" s="1090"/>
      <c r="AI281" s="1090"/>
    </row>
    <row r="282" ht="15.75" customHeight="1">
      <c r="A282" s="1089"/>
      <c r="B282" s="1089"/>
      <c r="C282" s="1304"/>
      <c r="D282" s="1304"/>
      <c r="E282" s="1304"/>
      <c r="F282" s="1089"/>
      <c r="G282" s="1089"/>
      <c r="H282" s="1089"/>
      <c r="I282" s="1337"/>
      <c r="J282" s="1089"/>
      <c r="K282" s="1089"/>
      <c r="L282" s="1308"/>
      <c r="M282" s="1089"/>
      <c r="N282" s="1309"/>
      <c r="O282" s="1309"/>
      <c r="P282" s="1310"/>
      <c r="Q282" s="1310"/>
      <c r="R282" s="1309"/>
      <c r="S282" s="1089"/>
      <c r="T282" s="1304"/>
      <c r="U282" s="1309"/>
      <c r="V282" s="1310"/>
      <c r="W282" s="1310"/>
      <c r="X282" s="1310"/>
      <c r="Y282" s="1310"/>
      <c r="Z282" s="1311"/>
      <c r="AA282" s="1312"/>
      <c r="AB282" s="1312"/>
      <c r="AC282" s="1088"/>
      <c r="AD282" s="1088"/>
      <c r="AE282" s="1088"/>
      <c r="AF282" s="1089"/>
      <c r="AG282" s="1090"/>
      <c r="AH282" s="1090"/>
      <c r="AI282" s="1090"/>
    </row>
    <row r="283" ht="15.75" customHeight="1">
      <c r="A283" s="1089"/>
      <c r="B283" s="1089"/>
      <c r="C283" s="1304"/>
      <c r="D283" s="1304"/>
      <c r="E283" s="1304"/>
      <c r="F283" s="1089"/>
      <c r="G283" s="1089"/>
      <c r="H283" s="1089"/>
      <c r="I283" s="1337"/>
      <c r="J283" s="1089"/>
      <c r="K283" s="1089"/>
      <c r="L283" s="1308"/>
      <c r="M283" s="1089"/>
      <c r="N283" s="1309"/>
      <c r="O283" s="1309"/>
      <c r="P283" s="1310"/>
      <c r="Q283" s="1310"/>
      <c r="R283" s="1309"/>
      <c r="S283" s="1089"/>
      <c r="T283" s="1304"/>
      <c r="U283" s="1309"/>
      <c r="V283" s="1310"/>
      <c r="W283" s="1310"/>
      <c r="X283" s="1310"/>
      <c r="Y283" s="1310"/>
      <c r="Z283" s="1311"/>
      <c r="AA283" s="1312"/>
      <c r="AB283" s="1312"/>
      <c r="AC283" s="1088"/>
      <c r="AD283" s="1088"/>
      <c r="AE283" s="1088"/>
      <c r="AF283" s="1089"/>
      <c r="AG283" s="1090"/>
      <c r="AH283" s="1090"/>
      <c r="AI283" s="1090"/>
    </row>
    <row r="284" ht="15.75" customHeight="1">
      <c r="A284" s="1089"/>
      <c r="B284" s="1089"/>
      <c r="C284" s="1304"/>
      <c r="D284" s="1304"/>
      <c r="E284" s="1304"/>
      <c r="F284" s="1089"/>
      <c r="G284" s="1089"/>
      <c r="H284" s="1089"/>
      <c r="I284" s="1337"/>
      <c r="J284" s="1089"/>
      <c r="K284" s="1089"/>
      <c r="L284" s="1308"/>
      <c r="M284" s="1089"/>
      <c r="N284" s="1309"/>
      <c r="O284" s="1309"/>
      <c r="P284" s="1310"/>
      <c r="Q284" s="1310"/>
      <c r="R284" s="1309"/>
      <c r="S284" s="1089"/>
      <c r="T284" s="1304"/>
      <c r="U284" s="1309"/>
      <c r="V284" s="1310"/>
      <c r="W284" s="1310"/>
      <c r="X284" s="1310"/>
      <c r="Y284" s="1310"/>
      <c r="Z284" s="1311"/>
      <c r="AA284" s="1312"/>
      <c r="AB284" s="1312"/>
      <c r="AC284" s="1088"/>
      <c r="AD284" s="1088"/>
      <c r="AE284" s="1088"/>
      <c r="AF284" s="1089"/>
      <c r="AG284" s="1090"/>
      <c r="AH284" s="1090"/>
      <c r="AI284" s="1090"/>
    </row>
    <row r="285" ht="15.75" customHeight="1">
      <c r="A285" s="1089"/>
      <c r="B285" s="1089"/>
      <c r="C285" s="1304"/>
      <c r="D285" s="1304"/>
      <c r="E285" s="1304"/>
      <c r="F285" s="1089"/>
      <c r="G285" s="1089"/>
      <c r="H285" s="1089"/>
      <c r="I285" s="1337"/>
      <c r="J285" s="1089"/>
      <c r="K285" s="1089"/>
      <c r="L285" s="1308"/>
      <c r="M285" s="1089"/>
      <c r="N285" s="1309"/>
      <c r="O285" s="1309"/>
      <c r="P285" s="1310"/>
      <c r="Q285" s="1310"/>
      <c r="R285" s="1309"/>
      <c r="S285" s="1089"/>
      <c r="T285" s="1304"/>
      <c r="U285" s="1309"/>
      <c r="V285" s="1310"/>
      <c r="W285" s="1310"/>
      <c r="X285" s="1310"/>
      <c r="Y285" s="1310"/>
      <c r="Z285" s="1311"/>
      <c r="AA285" s="1312"/>
      <c r="AB285" s="1312"/>
      <c r="AC285" s="1088"/>
      <c r="AD285" s="1088"/>
      <c r="AE285" s="1088"/>
      <c r="AF285" s="1089"/>
      <c r="AG285" s="1090"/>
      <c r="AH285" s="1090"/>
      <c r="AI285" s="1090"/>
    </row>
    <row r="286" ht="15.75" customHeight="1">
      <c r="A286" s="1089"/>
      <c r="B286" s="1089"/>
      <c r="C286" s="1304"/>
      <c r="D286" s="1304"/>
      <c r="E286" s="1304"/>
      <c r="F286" s="1089"/>
      <c r="G286" s="1089"/>
      <c r="H286" s="1089"/>
      <c r="I286" s="1337"/>
      <c r="J286" s="1089"/>
      <c r="K286" s="1089"/>
      <c r="L286" s="1308"/>
      <c r="M286" s="1089"/>
      <c r="N286" s="1309"/>
      <c r="O286" s="1309"/>
      <c r="P286" s="1310"/>
      <c r="Q286" s="1310"/>
      <c r="R286" s="1309"/>
      <c r="S286" s="1089"/>
      <c r="T286" s="1304"/>
      <c r="U286" s="1309"/>
      <c r="V286" s="1310"/>
      <c r="W286" s="1310"/>
      <c r="X286" s="1310"/>
      <c r="Y286" s="1310"/>
      <c r="Z286" s="1311"/>
      <c r="AA286" s="1312"/>
      <c r="AB286" s="1312"/>
      <c r="AC286" s="1088"/>
      <c r="AD286" s="1088"/>
      <c r="AE286" s="1088"/>
      <c r="AF286" s="1089"/>
      <c r="AG286" s="1090"/>
      <c r="AH286" s="1090"/>
      <c r="AI286" s="1090"/>
    </row>
    <row r="287" ht="15.75" customHeight="1">
      <c r="A287" s="1089"/>
      <c r="B287" s="1089"/>
      <c r="C287" s="1304"/>
      <c r="D287" s="1304"/>
      <c r="E287" s="1304"/>
      <c r="F287" s="1089"/>
      <c r="G287" s="1089"/>
      <c r="H287" s="1089"/>
      <c r="I287" s="1337"/>
      <c r="J287" s="1089"/>
      <c r="K287" s="1089"/>
      <c r="L287" s="1308"/>
      <c r="M287" s="1089"/>
      <c r="N287" s="1309"/>
      <c r="O287" s="1309"/>
      <c r="P287" s="1310"/>
      <c r="Q287" s="1310"/>
      <c r="R287" s="1309"/>
      <c r="S287" s="1089"/>
      <c r="T287" s="1304"/>
      <c r="U287" s="1309"/>
      <c r="V287" s="1310"/>
      <c r="W287" s="1310"/>
      <c r="X287" s="1310"/>
      <c r="Y287" s="1310"/>
      <c r="Z287" s="1311"/>
      <c r="AA287" s="1312"/>
      <c r="AB287" s="1312"/>
      <c r="AC287" s="1088"/>
      <c r="AD287" s="1088"/>
      <c r="AE287" s="1088"/>
      <c r="AF287" s="1089"/>
      <c r="AG287" s="1090"/>
      <c r="AH287" s="1090"/>
      <c r="AI287" s="1090"/>
    </row>
    <row r="288" ht="15.75" customHeight="1">
      <c r="A288" s="1089"/>
      <c r="B288" s="1089"/>
      <c r="C288" s="1304"/>
      <c r="D288" s="1304"/>
      <c r="E288" s="1304"/>
      <c r="F288" s="1089"/>
      <c r="G288" s="1089"/>
      <c r="H288" s="1089"/>
      <c r="I288" s="1337"/>
      <c r="J288" s="1089"/>
      <c r="K288" s="1089"/>
      <c r="L288" s="1308"/>
      <c r="M288" s="1089"/>
      <c r="N288" s="1309"/>
      <c r="O288" s="1309"/>
      <c r="P288" s="1310"/>
      <c r="Q288" s="1310"/>
      <c r="R288" s="1309"/>
      <c r="S288" s="1089"/>
      <c r="T288" s="1304"/>
      <c r="U288" s="1309"/>
      <c r="V288" s="1310"/>
      <c r="W288" s="1310"/>
      <c r="X288" s="1310"/>
      <c r="Y288" s="1310"/>
      <c r="Z288" s="1311"/>
      <c r="AA288" s="1312"/>
      <c r="AB288" s="1312"/>
      <c r="AC288" s="1088"/>
      <c r="AD288" s="1088"/>
      <c r="AE288" s="1088"/>
      <c r="AF288" s="1089"/>
      <c r="AG288" s="1090"/>
      <c r="AH288" s="1090"/>
      <c r="AI288" s="1090"/>
    </row>
    <row r="289" ht="15.75" customHeight="1">
      <c r="A289" s="1089"/>
      <c r="B289" s="1089"/>
      <c r="C289" s="1304"/>
      <c r="D289" s="1304"/>
      <c r="E289" s="1304"/>
      <c r="F289" s="1089"/>
      <c r="G289" s="1089"/>
      <c r="H289" s="1089"/>
      <c r="I289" s="1337"/>
      <c r="J289" s="1089"/>
      <c r="K289" s="1089"/>
      <c r="L289" s="1308"/>
      <c r="M289" s="1089"/>
      <c r="N289" s="1309"/>
      <c r="O289" s="1309"/>
      <c r="P289" s="1310"/>
      <c r="Q289" s="1310"/>
      <c r="R289" s="1309"/>
      <c r="S289" s="1089"/>
      <c r="T289" s="1304"/>
      <c r="U289" s="1309"/>
      <c r="V289" s="1310"/>
      <c r="W289" s="1310"/>
      <c r="X289" s="1310"/>
      <c r="Y289" s="1310"/>
      <c r="Z289" s="1311"/>
      <c r="AA289" s="1312"/>
      <c r="AB289" s="1312"/>
      <c r="AC289" s="1088"/>
      <c r="AD289" s="1088"/>
      <c r="AE289" s="1088"/>
      <c r="AF289" s="1089"/>
      <c r="AG289" s="1090"/>
      <c r="AH289" s="1090"/>
      <c r="AI289" s="1090"/>
    </row>
    <row r="290" ht="15.75" customHeight="1">
      <c r="A290" s="1089"/>
      <c r="B290" s="1089"/>
      <c r="C290" s="1304"/>
      <c r="D290" s="1304"/>
      <c r="E290" s="1304"/>
      <c r="F290" s="1089"/>
      <c r="G290" s="1089"/>
      <c r="H290" s="1089"/>
      <c r="I290" s="1337"/>
      <c r="J290" s="1089"/>
      <c r="K290" s="1089"/>
      <c r="L290" s="1308"/>
      <c r="M290" s="1089"/>
      <c r="N290" s="1309"/>
      <c r="O290" s="1309"/>
      <c r="P290" s="1310"/>
      <c r="Q290" s="1310"/>
      <c r="R290" s="1309"/>
      <c r="S290" s="1089"/>
      <c r="T290" s="1304"/>
      <c r="U290" s="1309"/>
      <c r="V290" s="1310"/>
      <c r="W290" s="1310"/>
      <c r="X290" s="1310"/>
      <c r="Y290" s="1310"/>
      <c r="Z290" s="1311"/>
      <c r="AA290" s="1312"/>
      <c r="AB290" s="1312"/>
      <c r="AC290" s="1088"/>
      <c r="AD290" s="1088"/>
      <c r="AE290" s="1088"/>
      <c r="AF290" s="1089"/>
      <c r="AG290" s="1090"/>
      <c r="AH290" s="1090"/>
      <c r="AI290" s="1090"/>
    </row>
    <row r="291" ht="15.75" customHeight="1">
      <c r="A291" s="1089"/>
      <c r="B291" s="1089"/>
      <c r="C291" s="1304"/>
      <c r="D291" s="1304"/>
      <c r="E291" s="1304"/>
      <c r="F291" s="1089"/>
      <c r="G291" s="1089"/>
      <c r="H291" s="1089"/>
      <c r="I291" s="1337"/>
      <c r="J291" s="1089"/>
      <c r="K291" s="1089"/>
      <c r="L291" s="1308"/>
      <c r="M291" s="1089"/>
      <c r="N291" s="1309"/>
      <c r="O291" s="1309"/>
      <c r="P291" s="1310"/>
      <c r="Q291" s="1310"/>
      <c r="R291" s="1309"/>
      <c r="S291" s="1089"/>
      <c r="T291" s="1304"/>
      <c r="U291" s="1309"/>
      <c r="V291" s="1310"/>
      <c r="W291" s="1310"/>
      <c r="X291" s="1310"/>
      <c r="Y291" s="1310"/>
      <c r="Z291" s="1311"/>
      <c r="AA291" s="1312"/>
      <c r="AB291" s="1312"/>
      <c r="AC291" s="1088"/>
      <c r="AD291" s="1088"/>
      <c r="AE291" s="1088"/>
      <c r="AF291" s="1089"/>
      <c r="AG291" s="1090"/>
      <c r="AH291" s="1090"/>
      <c r="AI291" s="1090"/>
    </row>
    <row r="292" ht="15.75" customHeight="1">
      <c r="A292" s="1089"/>
      <c r="B292" s="1089"/>
      <c r="C292" s="1304"/>
      <c r="D292" s="1304"/>
      <c r="E292" s="1304"/>
      <c r="F292" s="1089"/>
      <c r="G292" s="1089"/>
      <c r="H292" s="1089"/>
      <c r="I292" s="1337"/>
      <c r="J292" s="1089"/>
      <c r="K292" s="1089"/>
      <c r="L292" s="1308"/>
      <c r="M292" s="1089"/>
      <c r="N292" s="1309"/>
      <c r="O292" s="1309"/>
      <c r="P292" s="1310"/>
      <c r="Q292" s="1310"/>
      <c r="R292" s="1309"/>
      <c r="S292" s="1089"/>
      <c r="T292" s="1304"/>
      <c r="U292" s="1309"/>
      <c r="V292" s="1310"/>
      <c r="W292" s="1310"/>
      <c r="X292" s="1310"/>
      <c r="Y292" s="1310"/>
      <c r="Z292" s="1311"/>
      <c r="AA292" s="1312"/>
      <c r="AB292" s="1312"/>
      <c r="AC292" s="1088"/>
      <c r="AD292" s="1088"/>
      <c r="AE292" s="1088"/>
      <c r="AF292" s="1089"/>
      <c r="AG292" s="1090"/>
      <c r="AH292" s="1090"/>
      <c r="AI292" s="1090"/>
    </row>
    <row r="293" ht="15.75" customHeight="1">
      <c r="A293" s="1089"/>
      <c r="B293" s="1089"/>
      <c r="C293" s="1304"/>
      <c r="D293" s="1304"/>
      <c r="E293" s="1304"/>
      <c r="F293" s="1089"/>
      <c r="G293" s="1089"/>
      <c r="H293" s="1089"/>
      <c r="I293" s="1337"/>
      <c r="J293" s="1089"/>
      <c r="K293" s="1089"/>
      <c r="L293" s="1308"/>
      <c r="M293" s="1089"/>
      <c r="N293" s="1309"/>
      <c r="O293" s="1309"/>
      <c r="P293" s="1310"/>
      <c r="Q293" s="1310"/>
      <c r="R293" s="1309"/>
      <c r="S293" s="1089"/>
      <c r="T293" s="1304"/>
      <c r="U293" s="1309"/>
      <c r="V293" s="1310"/>
      <c r="W293" s="1310"/>
      <c r="X293" s="1310"/>
      <c r="Y293" s="1310"/>
      <c r="Z293" s="1311"/>
      <c r="AA293" s="1312"/>
      <c r="AB293" s="1312"/>
      <c r="AC293" s="1088"/>
      <c r="AD293" s="1088"/>
      <c r="AE293" s="1088"/>
      <c r="AF293" s="1089"/>
      <c r="AG293" s="1090"/>
      <c r="AH293" s="1090"/>
      <c r="AI293" s="1090"/>
    </row>
    <row r="294" ht="15.75" customHeight="1">
      <c r="A294" s="1089"/>
      <c r="B294" s="1089"/>
      <c r="C294" s="1304"/>
      <c r="D294" s="1304"/>
      <c r="E294" s="1304"/>
      <c r="F294" s="1089"/>
      <c r="G294" s="1089"/>
      <c r="H294" s="1089"/>
      <c r="I294" s="1337"/>
      <c r="J294" s="1089"/>
      <c r="K294" s="1089"/>
      <c r="L294" s="1308"/>
      <c r="M294" s="1089"/>
      <c r="N294" s="1309"/>
      <c r="O294" s="1309"/>
      <c r="P294" s="1310"/>
      <c r="Q294" s="1310"/>
      <c r="R294" s="1309"/>
      <c r="S294" s="1089"/>
      <c r="T294" s="1304"/>
      <c r="U294" s="1309"/>
      <c r="V294" s="1310"/>
      <c r="W294" s="1310"/>
      <c r="X294" s="1310"/>
      <c r="Y294" s="1310"/>
      <c r="Z294" s="1311"/>
      <c r="AA294" s="1312"/>
      <c r="AB294" s="1312"/>
      <c r="AC294" s="1088"/>
      <c r="AD294" s="1088"/>
      <c r="AE294" s="1088"/>
      <c r="AF294" s="1089"/>
      <c r="AG294" s="1090"/>
      <c r="AH294" s="1090"/>
      <c r="AI294" s="1090"/>
    </row>
    <row r="295" ht="15.75" customHeight="1">
      <c r="A295" s="1089"/>
      <c r="B295" s="1089"/>
      <c r="C295" s="1304"/>
      <c r="D295" s="1304"/>
      <c r="E295" s="1304"/>
      <c r="F295" s="1089"/>
      <c r="G295" s="1089"/>
      <c r="H295" s="1089"/>
      <c r="I295" s="1337"/>
      <c r="J295" s="1089"/>
      <c r="K295" s="1089"/>
      <c r="L295" s="1308"/>
      <c r="M295" s="1089"/>
      <c r="N295" s="1309"/>
      <c r="O295" s="1309"/>
      <c r="P295" s="1310"/>
      <c r="Q295" s="1310"/>
      <c r="R295" s="1309"/>
      <c r="S295" s="1089"/>
      <c r="T295" s="1304"/>
      <c r="U295" s="1309"/>
      <c r="V295" s="1310"/>
      <c r="W295" s="1310"/>
      <c r="X295" s="1310"/>
      <c r="Y295" s="1310"/>
      <c r="Z295" s="1311"/>
      <c r="AA295" s="1312"/>
      <c r="AB295" s="1312"/>
      <c r="AC295" s="1088"/>
      <c r="AD295" s="1088"/>
      <c r="AE295" s="1088"/>
      <c r="AF295" s="1089"/>
      <c r="AG295" s="1090"/>
      <c r="AH295" s="1090"/>
      <c r="AI295" s="1090"/>
    </row>
    <row r="296" ht="15.75" customHeight="1">
      <c r="A296" s="1089"/>
      <c r="B296" s="1089"/>
      <c r="C296" s="1304"/>
      <c r="D296" s="1304"/>
      <c r="E296" s="1304"/>
      <c r="F296" s="1089"/>
      <c r="G296" s="1089"/>
      <c r="H296" s="1089"/>
      <c r="I296" s="1337"/>
      <c r="J296" s="1089"/>
      <c r="K296" s="1089"/>
      <c r="L296" s="1308"/>
      <c r="M296" s="1089"/>
      <c r="N296" s="1309"/>
      <c r="O296" s="1309"/>
      <c r="P296" s="1310"/>
      <c r="Q296" s="1310"/>
      <c r="R296" s="1309"/>
      <c r="S296" s="1089"/>
      <c r="T296" s="1304"/>
      <c r="U296" s="1309"/>
      <c r="V296" s="1310"/>
      <c r="W296" s="1310"/>
      <c r="X296" s="1310"/>
      <c r="Y296" s="1310"/>
      <c r="Z296" s="1311"/>
      <c r="AA296" s="1312"/>
      <c r="AB296" s="1312"/>
      <c r="AC296" s="1088"/>
      <c r="AD296" s="1088"/>
      <c r="AE296" s="1088"/>
      <c r="AF296" s="1089"/>
      <c r="AG296" s="1090"/>
      <c r="AH296" s="1090"/>
      <c r="AI296" s="1090"/>
    </row>
    <row r="297" ht="15.75" customHeight="1">
      <c r="A297" s="1089"/>
      <c r="B297" s="1089"/>
      <c r="C297" s="1304"/>
      <c r="D297" s="1304"/>
      <c r="E297" s="1304"/>
      <c r="F297" s="1089"/>
      <c r="G297" s="1089"/>
      <c r="H297" s="1089"/>
      <c r="I297" s="1337"/>
      <c r="J297" s="1089"/>
      <c r="K297" s="1089"/>
      <c r="L297" s="1308"/>
      <c r="M297" s="1089"/>
      <c r="N297" s="1309"/>
      <c r="O297" s="1309"/>
      <c r="P297" s="1310"/>
      <c r="Q297" s="1310"/>
      <c r="R297" s="1309"/>
      <c r="S297" s="1089"/>
      <c r="T297" s="1304"/>
      <c r="U297" s="1309"/>
      <c r="V297" s="1310"/>
      <c r="W297" s="1310"/>
      <c r="X297" s="1310"/>
      <c r="Y297" s="1310"/>
      <c r="Z297" s="1311"/>
      <c r="AA297" s="1312"/>
      <c r="AB297" s="1312"/>
      <c r="AC297" s="1088"/>
      <c r="AD297" s="1088"/>
      <c r="AE297" s="1088"/>
      <c r="AF297" s="1089"/>
      <c r="AG297" s="1090"/>
      <c r="AH297" s="1090"/>
      <c r="AI297" s="1090"/>
    </row>
    <row r="298" ht="15.75" customHeight="1">
      <c r="A298" s="1089"/>
      <c r="B298" s="1089"/>
      <c r="C298" s="1304"/>
      <c r="D298" s="1304"/>
      <c r="E298" s="1304"/>
      <c r="F298" s="1089"/>
      <c r="G298" s="1089"/>
      <c r="H298" s="1089"/>
      <c r="I298" s="1337"/>
      <c r="J298" s="1089"/>
      <c r="K298" s="1089"/>
      <c r="L298" s="1308"/>
      <c r="M298" s="1089"/>
      <c r="N298" s="1309"/>
      <c r="O298" s="1309"/>
      <c r="P298" s="1310"/>
      <c r="Q298" s="1310"/>
      <c r="R298" s="1309"/>
      <c r="S298" s="1089"/>
      <c r="T298" s="1304"/>
      <c r="U298" s="1309"/>
      <c r="V298" s="1310"/>
      <c r="W298" s="1310"/>
      <c r="X298" s="1310"/>
      <c r="Y298" s="1310"/>
      <c r="Z298" s="1311"/>
      <c r="AA298" s="1312"/>
      <c r="AB298" s="1312"/>
      <c r="AC298" s="1088"/>
      <c r="AD298" s="1088"/>
      <c r="AE298" s="1088"/>
      <c r="AF298" s="1089"/>
      <c r="AG298" s="1090"/>
      <c r="AH298" s="1090"/>
      <c r="AI298" s="1090"/>
    </row>
    <row r="299" ht="15.75" customHeight="1">
      <c r="A299" s="1089"/>
      <c r="B299" s="1089"/>
      <c r="C299" s="1304"/>
      <c r="D299" s="1304"/>
      <c r="E299" s="1304"/>
      <c r="F299" s="1089"/>
      <c r="G299" s="1089"/>
      <c r="H299" s="1089"/>
      <c r="I299" s="1337"/>
      <c r="J299" s="1089"/>
      <c r="K299" s="1089"/>
      <c r="L299" s="1308"/>
      <c r="M299" s="1089"/>
      <c r="N299" s="1309"/>
      <c r="O299" s="1309"/>
      <c r="P299" s="1310"/>
      <c r="Q299" s="1310"/>
      <c r="R299" s="1309"/>
      <c r="S299" s="1089"/>
      <c r="T299" s="1304"/>
      <c r="U299" s="1309"/>
      <c r="V299" s="1310"/>
      <c r="W299" s="1310"/>
      <c r="X299" s="1310"/>
      <c r="Y299" s="1310"/>
      <c r="Z299" s="1311"/>
      <c r="AA299" s="1312"/>
      <c r="AB299" s="1312"/>
      <c r="AC299" s="1088"/>
      <c r="AD299" s="1088"/>
      <c r="AE299" s="1088"/>
      <c r="AF299" s="1089"/>
      <c r="AG299" s="1090"/>
      <c r="AH299" s="1090"/>
      <c r="AI299" s="1090"/>
    </row>
    <row r="300" ht="15.75" customHeight="1">
      <c r="A300" s="1089"/>
      <c r="B300" s="1089"/>
      <c r="C300" s="1304"/>
      <c r="D300" s="1304"/>
      <c r="E300" s="1304"/>
      <c r="F300" s="1089"/>
      <c r="G300" s="1089"/>
      <c r="H300" s="1089"/>
      <c r="I300" s="1337"/>
      <c r="J300" s="1089"/>
      <c r="K300" s="1089"/>
      <c r="L300" s="1308"/>
      <c r="M300" s="1089"/>
      <c r="N300" s="1309"/>
      <c r="O300" s="1309"/>
      <c r="P300" s="1310"/>
      <c r="Q300" s="1310"/>
      <c r="R300" s="1309"/>
      <c r="S300" s="1089"/>
      <c r="T300" s="1304"/>
      <c r="U300" s="1309"/>
      <c r="V300" s="1310"/>
      <c r="W300" s="1310"/>
      <c r="X300" s="1310"/>
      <c r="Y300" s="1310"/>
      <c r="Z300" s="1311"/>
      <c r="AA300" s="1312"/>
      <c r="AB300" s="1312"/>
      <c r="AC300" s="1088"/>
      <c r="AD300" s="1088"/>
      <c r="AE300" s="1088"/>
      <c r="AF300" s="1089"/>
      <c r="AG300" s="1090"/>
      <c r="AH300" s="1090"/>
      <c r="AI300" s="1090"/>
    </row>
    <row r="301" ht="15.75" customHeight="1">
      <c r="A301" s="1089"/>
      <c r="B301" s="1089"/>
      <c r="C301" s="1304"/>
      <c r="D301" s="1304"/>
      <c r="E301" s="1304"/>
      <c r="F301" s="1089"/>
      <c r="G301" s="1089"/>
      <c r="H301" s="1089"/>
      <c r="I301" s="1337"/>
      <c r="J301" s="1089"/>
      <c r="K301" s="1089"/>
      <c r="L301" s="1308"/>
      <c r="M301" s="1089"/>
      <c r="N301" s="1309"/>
      <c r="O301" s="1309"/>
      <c r="P301" s="1310"/>
      <c r="Q301" s="1310"/>
      <c r="R301" s="1309"/>
      <c r="S301" s="1089"/>
      <c r="T301" s="1304"/>
      <c r="U301" s="1309"/>
      <c r="V301" s="1310"/>
      <c r="W301" s="1310"/>
      <c r="X301" s="1310"/>
      <c r="Y301" s="1310"/>
      <c r="Z301" s="1311"/>
      <c r="AA301" s="1312"/>
      <c r="AB301" s="1312"/>
      <c r="AC301" s="1088"/>
      <c r="AD301" s="1088"/>
      <c r="AE301" s="1088"/>
      <c r="AF301" s="1089"/>
      <c r="AG301" s="1090"/>
      <c r="AH301" s="1090"/>
      <c r="AI301" s="1090"/>
    </row>
    <row r="302" ht="15.75" customHeight="1">
      <c r="A302" s="1089"/>
      <c r="B302" s="1089"/>
      <c r="C302" s="1304"/>
      <c r="D302" s="1304"/>
      <c r="E302" s="1304"/>
      <c r="F302" s="1089"/>
      <c r="G302" s="1089"/>
      <c r="H302" s="1089"/>
      <c r="I302" s="1337"/>
      <c r="J302" s="1089"/>
      <c r="K302" s="1089"/>
      <c r="L302" s="1308"/>
      <c r="M302" s="1089"/>
      <c r="N302" s="1309"/>
      <c r="O302" s="1309"/>
      <c r="P302" s="1310"/>
      <c r="Q302" s="1310"/>
      <c r="R302" s="1309"/>
      <c r="S302" s="1089"/>
      <c r="T302" s="1304"/>
      <c r="U302" s="1309"/>
      <c r="V302" s="1310"/>
      <c r="W302" s="1310"/>
      <c r="X302" s="1310"/>
      <c r="Y302" s="1310"/>
      <c r="Z302" s="1311"/>
      <c r="AA302" s="1312"/>
      <c r="AB302" s="1312"/>
      <c r="AC302" s="1088"/>
      <c r="AD302" s="1088"/>
      <c r="AE302" s="1088"/>
      <c r="AF302" s="1089"/>
      <c r="AG302" s="1090"/>
      <c r="AH302" s="1090"/>
      <c r="AI302" s="1090"/>
    </row>
    <row r="303" ht="15.75" customHeight="1">
      <c r="A303" s="1089"/>
      <c r="B303" s="1089"/>
      <c r="C303" s="1304"/>
      <c r="D303" s="1304"/>
      <c r="E303" s="1304"/>
      <c r="F303" s="1089"/>
      <c r="G303" s="1089"/>
      <c r="H303" s="1089"/>
      <c r="I303" s="1337"/>
      <c r="J303" s="1089"/>
      <c r="K303" s="1089"/>
      <c r="L303" s="1308"/>
      <c r="M303" s="1089"/>
      <c r="N303" s="1309"/>
      <c r="O303" s="1309"/>
      <c r="P303" s="1310"/>
      <c r="Q303" s="1310"/>
      <c r="R303" s="1309"/>
      <c r="S303" s="1089"/>
      <c r="T303" s="1304"/>
      <c r="U303" s="1309"/>
      <c r="V303" s="1310"/>
      <c r="W303" s="1310"/>
      <c r="X303" s="1310"/>
      <c r="Y303" s="1310"/>
      <c r="Z303" s="1311"/>
      <c r="AA303" s="1312"/>
      <c r="AB303" s="1312"/>
      <c r="AC303" s="1088"/>
      <c r="AD303" s="1088"/>
      <c r="AE303" s="1088"/>
      <c r="AF303" s="1089"/>
      <c r="AG303" s="1090"/>
      <c r="AH303" s="1090"/>
      <c r="AI303" s="1090"/>
    </row>
    <row r="304" ht="15.75" customHeight="1">
      <c r="A304" s="1089"/>
      <c r="B304" s="1089"/>
      <c r="C304" s="1304"/>
      <c r="D304" s="1304"/>
      <c r="E304" s="1304"/>
      <c r="F304" s="1089"/>
      <c r="G304" s="1089"/>
      <c r="H304" s="1089"/>
      <c r="I304" s="1337"/>
      <c r="J304" s="1089"/>
      <c r="K304" s="1089"/>
      <c r="L304" s="1308"/>
      <c r="M304" s="1089"/>
      <c r="N304" s="1309"/>
      <c r="O304" s="1309"/>
      <c r="P304" s="1310"/>
      <c r="Q304" s="1310"/>
      <c r="R304" s="1309"/>
      <c r="S304" s="1089"/>
      <c r="T304" s="1304"/>
      <c r="U304" s="1309"/>
      <c r="V304" s="1310"/>
      <c r="W304" s="1310"/>
      <c r="X304" s="1310"/>
      <c r="Y304" s="1310"/>
      <c r="Z304" s="1311"/>
      <c r="AA304" s="1312"/>
      <c r="AB304" s="1312"/>
      <c r="AC304" s="1088"/>
      <c r="AD304" s="1088"/>
      <c r="AE304" s="1088"/>
      <c r="AF304" s="1089"/>
      <c r="AG304" s="1090"/>
      <c r="AH304" s="1090"/>
      <c r="AI304" s="1090"/>
    </row>
    <row r="305" ht="15.75" customHeight="1">
      <c r="A305" s="1089"/>
      <c r="B305" s="1089"/>
      <c r="C305" s="1304"/>
      <c r="D305" s="1304"/>
      <c r="E305" s="1304"/>
      <c r="F305" s="1089"/>
      <c r="G305" s="1089"/>
      <c r="H305" s="1089"/>
      <c r="I305" s="1337"/>
      <c r="J305" s="1089"/>
      <c r="K305" s="1089"/>
      <c r="L305" s="1308"/>
      <c r="M305" s="1089"/>
      <c r="N305" s="1309"/>
      <c r="O305" s="1309"/>
      <c r="P305" s="1310"/>
      <c r="Q305" s="1310"/>
      <c r="R305" s="1309"/>
      <c r="S305" s="1089"/>
      <c r="T305" s="1304"/>
      <c r="U305" s="1309"/>
      <c r="V305" s="1310"/>
      <c r="W305" s="1310"/>
      <c r="X305" s="1310"/>
      <c r="Y305" s="1310"/>
      <c r="Z305" s="1311"/>
      <c r="AA305" s="1312"/>
      <c r="AB305" s="1312"/>
      <c r="AC305" s="1088"/>
      <c r="AD305" s="1088"/>
      <c r="AE305" s="1088"/>
      <c r="AF305" s="1089"/>
      <c r="AG305" s="1090"/>
      <c r="AH305" s="1090"/>
      <c r="AI305" s="1090"/>
    </row>
    <row r="306" ht="15.75" customHeight="1">
      <c r="A306" s="1089"/>
      <c r="B306" s="1089"/>
      <c r="C306" s="1304"/>
      <c r="D306" s="1304"/>
      <c r="E306" s="1304"/>
      <c r="F306" s="1089"/>
      <c r="G306" s="1089"/>
      <c r="H306" s="1089"/>
      <c r="I306" s="1337"/>
      <c r="J306" s="1089"/>
      <c r="K306" s="1089"/>
      <c r="L306" s="1308"/>
      <c r="M306" s="1089"/>
      <c r="N306" s="1309"/>
      <c r="O306" s="1309"/>
      <c r="P306" s="1310"/>
      <c r="Q306" s="1310"/>
      <c r="R306" s="1309"/>
      <c r="S306" s="1089"/>
      <c r="T306" s="1304"/>
      <c r="U306" s="1309"/>
      <c r="V306" s="1310"/>
      <c r="W306" s="1310"/>
      <c r="X306" s="1310"/>
      <c r="Y306" s="1310"/>
      <c r="Z306" s="1311"/>
      <c r="AA306" s="1312"/>
      <c r="AB306" s="1312"/>
      <c r="AC306" s="1088"/>
      <c r="AD306" s="1088"/>
      <c r="AE306" s="1088"/>
      <c r="AF306" s="1089"/>
      <c r="AG306" s="1090"/>
      <c r="AH306" s="1090"/>
      <c r="AI306" s="1090"/>
    </row>
    <row r="307" ht="15.75" customHeight="1">
      <c r="A307" s="1089"/>
      <c r="B307" s="1089"/>
      <c r="C307" s="1304"/>
      <c r="D307" s="1304"/>
      <c r="E307" s="1304"/>
      <c r="F307" s="1089"/>
      <c r="G307" s="1089"/>
      <c r="H307" s="1089"/>
      <c r="I307" s="1337"/>
      <c r="J307" s="1089"/>
      <c r="K307" s="1089"/>
      <c r="L307" s="1308"/>
      <c r="M307" s="1089"/>
      <c r="N307" s="1309"/>
      <c r="O307" s="1309"/>
      <c r="P307" s="1310"/>
      <c r="Q307" s="1310"/>
      <c r="R307" s="1309"/>
      <c r="S307" s="1089"/>
      <c r="T307" s="1304"/>
      <c r="U307" s="1309"/>
      <c r="V307" s="1310"/>
      <c r="W307" s="1310"/>
      <c r="X307" s="1310"/>
      <c r="Y307" s="1310"/>
      <c r="Z307" s="1311"/>
      <c r="AA307" s="1312"/>
      <c r="AB307" s="1312"/>
      <c r="AC307" s="1088"/>
      <c r="AD307" s="1088"/>
      <c r="AE307" s="1088"/>
      <c r="AF307" s="1089"/>
      <c r="AG307" s="1090"/>
      <c r="AH307" s="1090"/>
      <c r="AI307" s="1090"/>
    </row>
    <row r="308" ht="15.75" customHeight="1">
      <c r="A308" s="1089"/>
      <c r="B308" s="1089"/>
      <c r="C308" s="1304"/>
      <c r="D308" s="1304"/>
      <c r="E308" s="1304"/>
      <c r="F308" s="1089"/>
      <c r="G308" s="1089"/>
      <c r="H308" s="1089"/>
      <c r="I308" s="1337"/>
      <c r="J308" s="1089"/>
      <c r="K308" s="1089"/>
      <c r="L308" s="1308"/>
      <c r="M308" s="1089"/>
      <c r="N308" s="1309"/>
      <c r="O308" s="1309"/>
      <c r="P308" s="1310"/>
      <c r="Q308" s="1310"/>
      <c r="R308" s="1309"/>
      <c r="S308" s="1089"/>
      <c r="T308" s="1304"/>
      <c r="U308" s="1309"/>
      <c r="V308" s="1310"/>
      <c r="W308" s="1310"/>
      <c r="X308" s="1310"/>
      <c r="Y308" s="1310"/>
      <c r="Z308" s="1311"/>
      <c r="AA308" s="1312"/>
      <c r="AB308" s="1312"/>
      <c r="AC308" s="1088"/>
      <c r="AD308" s="1088"/>
      <c r="AE308" s="1088"/>
      <c r="AF308" s="1089"/>
      <c r="AG308" s="1090"/>
      <c r="AH308" s="1090"/>
      <c r="AI308" s="1090"/>
    </row>
    <row r="309" ht="15.75" customHeight="1">
      <c r="A309" s="1089"/>
      <c r="B309" s="1089"/>
      <c r="C309" s="1304"/>
      <c r="D309" s="1304"/>
      <c r="E309" s="1304"/>
      <c r="F309" s="1089"/>
      <c r="G309" s="1089"/>
      <c r="H309" s="1089"/>
      <c r="I309" s="1337"/>
      <c r="J309" s="1089"/>
      <c r="K309" s="1089"/>
      <c r="L309" s="1308"/>
      <c r="M309" s="1089"/>
      <c r="N309" s="1309"/>
      <c r="O309" s="1309"/>
      <c r="P309" s="1310"/>
      <c r="Q309" s="1310"/>
      <c r="R309" s="1309"/>
      <c r="S309" s="1089"/>
      <c r="T309" s="1304"/>
      <c r="U309" s="1309"/>
      <c r="V309" s="1310"/>
      <c r="W309" s="1310"/>
      <c r="X309" s="1310"/>
      <c r="Y309" s="1310"/>
      <c r="Z309" s="1311"/>
      <c r="AA309" s="1312"/>
      <c r="AB309" s="1312"/>
      <c r="AC309" s="1088"/>
      <c r="AD309" s="1088"/>
      <c r="AE309" s="1088"/>
      <c r="AF309" s="1089"/>
      <c r="AG309" s="1090"/>
      <c r="AH309" s="1090"/>
      <c r="AI309" s="1090"/>
    </row>
    <row r="310" ht="15.75" customHeight="1">
      <c r="A310" s="1089"/>
      <c r="B310" s="1089"/>
      <c r="C310" s="1304"/>
      <c r="D310" s="1304"/>
      <c r="E310" s="1304"/>
      <c r="F310" s="1089"/>
      <c r="G310" s="1089"/>
      <c r="H310" s="1089"/>
      <c r="I310" s="1337"/>
      <c r="J310" s="1089"/>
      <c r="K310" s="1089"/>
      <c r="L310" s="1308"/>
      <c r="M310" s="1089"/>
      <c r="N310" s="1309"/>
      <c r="O310" s="1309"/>
      <c r="P310" s="1310"/>
      <c r="Q310" s="1310"/>
      <c r="R310" s="1309"/>
      <c r="S310" s="1089"/>
      <c r="T310" s="1304"/>
      <c r="U310" s="1309"/>
      <c r="V310" s="1310"/>
      <c r="W310" s="1310"/>
      <c r="X310" s="1310"/>
      <c r="Y310" s="1310"/>
      <c r="Z310" s="1311"/>
      <c r="AA310" s="1312"/>
      <c r="AB310" s="1312"/>
      <c r="AC310" s="1088"/>
      <c r="AD310" s="1088"/>
      <c r="AE310" s="1088"/>
      <c r="AF310" s="1089"/>
      <c r="AG310" s="1090"/>
      <c r="AH310" s="1090"/>
      <c r="AI310" s="1090"/>
    </row>
    <row r="311" ht="15.75" customHeight="1">
      <c r="A311" s="1089"/>
      <c r="B311" s="1089"/>
      <c r="C311" s="1304"/>
      <c r="D311" s="1304"/>
      <c r="E311" s="1304"/>
      <c r="F311" s="1089"/>
      <c r="G311" s="1089"/>
      <c r="H311" s="1089"/>
      <c r="I311" s="1337"/>
      <c r="J311" s="1089"/>
      <c r="K311" s="1089"/>
      <c r="L311" s="1308"/>
      <c r="M311" s="1089"/>
      <c r="N311" s="1309"/>
      <c r="O311" s="1309"/>
      <c r="P311" s="1310"/>
      <c r="Q311" s="1310"/>
      <c r="R311" s="1309"/>
      <c r="S311" s="1089"/>
      <c r="T311" s="1304"/>
      <c r="U311" s="1309"/>
      <c r="V311" s="1310"/>
      <c r="W311" s="1310"/>
      <c r="X311" s="1310"/>
      <c r="Y311" s="1310"/>
      <c r="Z311" s="1311"/>
      <c r="AA311" s="1312"/>
      <c r="AB311" s="1312"/>
      <c r="AC311" s="1088"/>
      <c r="AD311" s="1088"/>
      <c r="AE311" s="1088"/>
      <c r="AF311" s="1089"/>
      <c r="AG311" s="1090"/>
      <c r="AH311" s="1090"/>
      <c r="AI311" s="1090"/>
    </row>
    <row r="312" ht="15.75" customHeight="1">
      <c r="A312" s="1089"/>
      <c r="B312" s="1089"/>
      <c r="C312" s="1304"/>
      <c r="D312" s="1304"/>
      <c r="E312" s="1304"/>
      <c r="F312" s="1089"/>
      <c r="G312" s="1089"/>
      <c r="H312" s="1089"/>
      <c r="I312" s="1337"/>
      <c r="J312" s="1089"/>
      <c r="K312" s="1089"/>
      <c r="L312" s="1308"/>
      <c r="M312" s="1089"/>
      <c r="N312" s="1309"/>
      <c r="O312" s="1309"/>
      <c r="P312" s="1310"/>
      <c r="Q312" s="1310"/>
      <c r="R312" s="1309"/>
      <c r="S312" s="1089"/>
      <c r="T312" s="1304"/>
      <c r="U312" s="1309"/>
      <c r="V312" s="1310"/>
      <c r="W312" s="1310"/>
      <c r="X312" s="1310"/>
      <c r="Y312" s="1310"/>
      <c r="Z312" s="1311"/>
      <c r="AA312" s="1312"/>
      <c r="AB312" s="1312"/>
      <c r="AC312" s="1088"/>
      <c r="AD312" s="1088"/>
      <c r="AE312" s="1088"/>
      <c r="AF312" s="1089"/>
      <c r="AG312" s="1090"/>
      <c r="AH312" s="1090"/>
      <c r="AI312" s="1090"/>
    </row>
    <row r="313" ht="15.75" customHeight="1">
      <c r="A313" s="1089"/>
      <c r="B313" s="1089"/>
      <c r="C313" s="1304"/>
      <c r="D313" s="1304"/>
      <c r="E313" s="1304"/>
      <c r="F313" s="1089"/>
      <c r="G313" s="1089"/>
      <c r="H313" s="1089"/>
      <c r="I313" s="1337"/>
      <c r="J313" s="1089"/>
      <c r="K313" s="1089"/>
      <c r="L313" s="1308"/>
      <c r="M313" s="1089"/>
      <c r="N313" s="1309"/>
      <c r="O313" s="1309"/>
      <c r="P313" s="1310"/>
      <c r="Q313" s="1310"/>
      <c r="R313" s="1309"/>
      <c r="S313" s="1089"/>
      <c r="T313" s="1304"/>
      <c r="U313" s="1309"/>
      <c r="V313" s="1310"/>
      <c r="W313" s="1310"/>
      <c r="X313" s="1310"/>
      <c r="Y313" s="1310"/>
      <c r="Z313" s="1311"/>
      <c r="AA313" s="1312"/>
      <c r="AB313" s="1312"/>
      <c r="AC313" s="1088"/>
      <c r="AD313" s="1088"/>
      <c r="AE313" s="1088"/>
      <c r="AF313" s="1089"/>
      <c r="AG313" s="1090"/>
      <c r="AH313" s="1090"/>
      <c r="AI313" s="1090"/>
    </row>
    <row r="314" ht="15.75" customHeight="1">
      <c r="A314" s="1089"/>
      <c r="B314" s="1089"/>
      <c r="C314" s="1304"/>
      <c r="D314" s="1304"/>
      <c r="E314" s="1304"/>
      <c r="F314" s="1089"/>
      <c r="G314" s="1089"/>
      <c r="H314" s="1089"/>
      <c r="I314" s="1337"/>
      <c r="J314" s="1089"/>
      <c r="K314" s="1089"/>
      <c r="L314" s="1308"/>
      <c r="M314" s="1089"/>
      <c r="N314" s="1309"/>
      <c r="O314" s="1309"/>
      <c r="P314" s="1310"/>
      <c r="Q314" s="1310"/>
      <c r="R314" s="1309"/>
      <c r="S314" s="1089"/>
      <c r="T314" s="1304"/>
      <c r="U314" s="1309"/>
      <c r="V314" s="1310"/>
      <c r="W314" s="1310"/>
      <c r="X314" s="1310"/>
      <c r="Y314" s="1310"/>
      <c r="Z314" s="1311"/>
      <c r="AA314" s="1312"/>
      <c r="AB314" s="1312"/>
      <c r="AC314" s="1088"/>
      <c r="AD314" s="1088"/>
      <c r="AE314" s="1088"/>
      <c r="AF314" s="1089"/>
      <c r="AG314" s="1090"/>
      <c r="AH314" s="1090"/>
      <c r="AI314" s="1090"/>
    </row>
    <row r="315" ht="15.75" customHeight="1">
      <c r="A315" s="1089"/>
      <c r="B315" s="1089"/>
      <c r="C315" s="1304"/>
      <c r="D315" s="1304"/>
      <c r="E315" s="1304"/>
      <c r="F315" s="1089"/>
      <c r="G315" s="1089"/>
      <c r="H315" s="1089"/>
      <c r="I315" s="1337"/>
      <c r="J315" s="1089"/>
      <c r="K315" s="1089"/>
      <c r="L315" s="1308"/>
      <c r="M315" s="1089"/>
      <c r="N315" s="1309"/>
      <c r="O315" s="1309"/>
      <c r="P315" s="1310"/>
      <c r="Q315" s="1310"/>
      <c r="R315" s="1309"/>
      <c r="S315" s="1089"/>
      <c r="T315" s="1304"/>
      <c r="U315" s="1309"/>
      <c r="V315" s="1310"/>
      <c r="W315" s="1310"/>
      <c r="X315" s="1310"/>
      <c r="Y315" s="1310"/>
      <c r="Z315" s="1311"/>
      <c r="AA315" s="1312"/>
      <c r="AB315" s="1312"/>
      <c r="AC315" s="1088"/>
      <c r="AD315" s="1088"/>
      <c r="AE315" s="1088"/>
      <c r="AF315" s="1089"/>
      <c r="AG315" s="1090"/>
      <c r="AH315" s="1090"/>
      <c r="AI315" s="1090"/>
    </row>
    <row r="316" ht="15.75" customHeight="1">
      <c r="A316" s="1089"/>
      <c r="B316" s="1089"/>
      <c r="C316" s="1304"/>
      <c r="D316" s="1304"/>
      <c r="E316" s="1304"/>
      <c r="F316" s="1089"/>
      <c r="G316" s="1089"/>
      <c r="H316" s="1089"/>
      <c r="I316" s="1337"/>
      <c r="J316" s="1089"/>
      <c r="K316" s="1089"/>
      <c r="L316" s="1308"/>
      <c r="M316" s="1089"/>
      <c r="N316" s="1309"/>
      <c r="O316" s="1309"/>
      <c r="P316" s="1310"/>
      <c r="Q316" s="1310"/>
      <c r="R316" s="1309"/>
      <c r="S316" s="1089"/>
      <c r="T316" s="1304"/>
      <c r="U316" s="1309"/>
      <c r="V316" s="1310"/>
      <c r="W316" s="1310"/>
      <c r="X316" s="1310"/>
      <c r="Y316" s="1310"/>
      <c r="Z316" s="1311"/>
      <c r="AA316" s="1312"/>
      <c r="AB316" s="1312"/>
      <c r="AC316" s="1088"/>
      <c r="AD316" s="1088"/>
      <c r="AE316" s="1088"/>
      <c r="AF316" s="1089"/>
      <c r="AG316" s="1090"/>
      <c r="AH316" s="1090"/>
      <c r="AI316" s="1090"/>
    </row>
    <row r="317" ht="15.75" customHeight="1">
      <c r="A317" s="1089"/>
      <c r="B317" s="1089"/>
      <c r="C317" s="1304"/>
      <c r="D317" s="1304"/>
      <c r="E317" s="1304"/>
      <c r="F317" s="1089"/>
      <c r="G317" s="1089"/>
      <c r="H317" s="1089"/>
      <c r="I317" s="1337"/>
      <c r="J317" s="1089"/>
      <c r="K317" s="1089"/>
      <c r="L317" s="1308"/>
      <c r="M317" s="1089"/>
      <c r="N317" s="1309"/>
      <c r="O317" s="1309"/>
      <c r="P317" s="1310"/>
      <c r="Q317" s="1310"/>
      <c r="R317" s="1309"/>
      <c r="S317" s="1089"/>
      <c r="T317" s="1304"/>
      <c r="U317" s="1309"/>
      <c r="V317" s="1310"/>
      <c r="W317" s="1310"/>
      <c r="X317" s="1310"/>
      <c r="Y317" s="1310"/>
      <c r="Z317" s="1311"/>
      <c r="AA317" s="1312"/>
      <c r="AB317" s="1312"/>
      <c r="AC317" s="1088"/>
      <c r="AD317" s="1088"/>
      <c r="AE317" s="1088"/>
      <c r="AF317" s="1089"/>
      <c r="AG317" s="1090"/>
      <c r="AH317" s="1090"/>
      <c r="AI317" s="1090"/>
    </row>
    <row r="318" ht="15.75" customHeight="1">
      <c r="A318" s="1089"/>
      <c r="B318" s="1089"/>
      <c r="C318" s="1304"/>
      <c r="D318" s="1304"/>
      <c r="E318" s="1304"/>
      <c r="F318" s="1089"/>
      <c r="G318" s="1089"/>
      <c r="H318" s="1089"/>
      <c r="I318" s="1337"/>
      <c r="J318" s="1089"/>
      <c r="K318" s="1089"/>
      <c r="L318" s="1308"/>
      <c r="M318" s="1089"/>
      <c r="N318" s="1309"/>
      <c r="O318" s="1309"/>
      <c r="P318" s="1310"/>
      <c r="Q318" s="1310"/>
      <c r="R318" s="1309"/>
      <c r="S318" s="1089"/>
      <c r="T318" s="1304"/>
      <c r="U318" s="1309"/>
      <c r="V318" s="1310"/>
      <c r="W318" s="1310"/>
      <c r="X318" s="1310"/>
      <c r="Y318" s="1310"/>
      <c r="Z318" s="1311"/>
      <c r="AA318" s="1312"/>
      <c r="AB318" s="1312"/>
      <c r="AC318" s="1088"/>
      <c r="AD318" s="1088"/>
      <c r="AE318" s="1088"/>
      <c r="AF318" s="1089"/>
      <c r="AG318" s="1090"/>
      <c r="AH318" s="1090"/>
      <c r="AI318" s="1090"/>
    </row>
    <row r="319" ht="15.75" customHeight="1">
      <c r="A319" s="1089"/>
      <c r="B319" s="1089"/>
      <c r="C319" s="1304"/>
      <c r="D319" s="1304"/>
      <c r="E319" s="1304"/>
      <c r="F319" s="1089"/>
      <c r="G319" s="1089"/>
      <c r="H319" s="1089"/>
      <c r="I319" s="1337"/>
      <c r="J319" s="1089"/>
      <c r="K319" s="1089"/>
      <c r="L319" s="1308"/>
      <c r="M319" s="1089"/>
      <c r="N319" s="1309"/>
      <c r="O319" s="1309"/>
      <c r="P319" s="1310"/>
      <c r="Q319" s="1310"/>
      <c r="R319" s="1309"/>
      <c r="S319" s="1089"/>
      <c r="T319" s="1304"/>
      <c r="U319" s="1309"/>
      <c r="V319" s="1310"/>
      <c r="W319" s="1310"/>
      <c r="X319" s="1310"/>
      <c r="Y319" s="1310"/>
      <c r="Z319" s="1311"/>
      <c r="AA319" s="1312"/>
      <c r="AB319" s="1312"/>
      <c r="AC319" s="1088"/>
      <c r="AD319" s="1088"/>
      <c r="AE319" s="1088"/>
      <c r="AF319" s="1089"/>
      <c r="AG319" s="1090"/>
      <c r="AH319" s="1090"/>
      <c r="AI319" s="1090"/>
    </row>
    <row r="320" ht="15.75" customHeight="1">
      <c r="A320" s="1089"/>
      <c r="B320" s="1089"/>
      <c r="C320" s="1304"/>
      <c r="D320" s="1304"/>
      <c r="E320" s="1304"/>
      <c r="F320" s="1089"/>
      <c r="G320" s="1089"/>
      <c r="H320" s="1089"/>
      <c r="I320" s="1337"/>
      <c r="J320" s="1089"/>
      <c r="K320" s="1089"/>
      <c r="L320" s="1308"/>
      <c r="M320" s="1089"/>
      <c r="N320" s="1309"/>
      <c r="O320" s="1309"/>
      <c r="P320" s="1310"/>
      <c r="Q320" s="1310"/>
      <c r="R320" s="1309"/>
      <c r="S320" s="1089"/>
      <c r="T320" s="1304"/>
      <c r="U320" s="1309"/>
      <c r="V320" s="1310"/>
      <c r="W320" s="1310"/>
      <c r="X320" s="1310"/>
      <c r="Y320" s="1310"/>
      <c r="Z320" s="1311"/>
      <c r="AA320" s="1312"/>
      <c r="AB320" s="1312"/>
      <c r="AC320" s="1088"/>
      <c r="AD320" s="1088"/>
      <c r="AE320" s="1088"/>
      <c r="AF320" s="1089"/>
      <c r="AG320" s="1090"/>
      <c r="AH320" s="1090"/>
      <c r="AI320" s="1090"/>
    </row>
    <row r="321" ht="15.75" customHeight="1">
      <c r="A321" s="1089"/>
      <c r="B321" s="1089"/>
      <c r="C321" s="1304"/>
      <c r="D321" s="1304"/>
      <c r="E321" s="1304"/>
      <c r="F321" s="1089"/>
      <c r="G321" s="1089"/>
      <c r="H321" s="1089"/>
      <c r="I321" s="1337"/>
      <c r="J321" s="1089"/>
      <c r="K321" s="1089"/>
      <c r="L321" s="1308"/>
      <c r="M321" s="1089"/>
      <c r="N321" s="1309"/>
      <c r="O321" s="1309"/>
      <c r="P321" s="1310"/>
      <c r="Q321" s="1310"/>
      <c r="R321" s="1309"/>
      <c r="S321" s="1089"/>
      <c r="T321" s="1304"/>
      <c r="U321" s="1309"/>
      <c r="V321" s="1310"/>
      <c r="W321" s="1310"/>
      <c r="X321" s="1310"/>
      <c r="Y321" s="1310"/>
      <c r="Z321" s="1311"/>
      <c r="AA321" s="1312"/>
      <c r="AB321" s="1312"/>
      <c r="AC321" s="1088"/>
      <c r="AD321" s="1088"/>
      <c r="AE321" s="1088"/>
      <c r="AF321" s="1089"/>
      <c r="AG321" s="1090"/>
      <c r="AH321" s="1090"/>
      <c r="AI321" s="1090"/>
    </row>
    <row r="322" ht="15.75" customHeight="1">
      <c r="A322" s="1089"/>
      <c r="B322" s="1089"/>
      <c r="C322" s="1304"/>
      <c r="D322" s="1304"/>
      <c r="E322" s="1304"/>
      <c r="F322" s="1089"/>
      <c r="G322" s="1089"/>
      <c r="H322" s="1089"/>
      <c r="I322" s="1337"/>
      <c r="J322" s="1089"/>
      <c r="K322" s="1089"/>
      <c r="L322" s="1308"/>
      <c r="M322" s="1089"/>
      <c r="N322" s="1309"/>
      <c r="O322" s="1309"/>
      <c r="P322" s="1310"/>
      <c r="Q322" s="1310"/>
      <c r="R322" s="1309"/>
      <c r="S322" s="1089"/>
      <c r="T322" s="1304"/>
      <c r="U322" s="1309"/>
      <c r="V322" s="1310"/>
      <c r="W322" s="1310"/>
      <c r="X322" s="1310"/>
      <c r="Y322" s="1310"/>
      <c r="Z322" s="1311"/>
      <c r="AA322" s="1312"/>
      <c r="AB322" s="1312"/>
      <c r="AC322" s="1088"/>
      <c r="AD322" s="1088"/>
      <c r="AE322" s="1088"/>
      <c r="AF322" s="1089"/>
      <c r="AG322" s="1090"/>
      <c r="AH322" s="1090"/>
      <c r="AI322" s="1090"/>
    </row>
    <row r="323" ht="15.75" customHeight="1">
      <c r="A323" s="1089"/>
      <c r="B323" s="1089"/>
      <c r="C323" s="1304"/>
      <c r="D323" s="1304"/>
      <c r="E323" s="1304"/>
      <c r="F323" s="1089"/>
      <c r="G323" s="1089"/>
      <c r="H323" s="1089"/>
      <c r="I323" s="1337"/>
      <c r="J323" s="1089"/>
      <c r="K323" s="1089"/>
      <c r="L323" s="1308"/>
      <c r="M323" s="1089"/>
      <c r="N323" s="1309"/>
      <c r="O323" s="1309"/>
      <c r="P323" s="1310"/>
      <c r="Q323" s="1310"/>
      <c r="R323" s="1309"/>
      <c r="S323" s="1089"/>
      <c r="T323" s="1304"/>
      <c r="U323" s="1309"/>
      <c r="V323" s="1310"/>
      <c r="W323" s="1310"/>
      <c r="X323" s="1310"/>
      <c r="Y323" s="1310"/>
      <c r="Z323" s="1311"/>
      <c r="AA323" s="1312"/>
      <c r="AB323" s="1312"/>
      <c r="AC323" s="1088"/>
      <c r="AD323" s="1088"/>
      <c r="AE323" s="1088"/>
      <c r="AF323" s="1089"/>
      <c r="AG323" s="1090"/>
      <c r="AH323" s="1090"/>
      <c r="AI323" s="1090"/>
    </row>
    <row r="324" ht="15.75" customHeight="1">
      <c r="A324" s="1089"/>
      <c r="B324" s="1089"/>
      <c r="C324" s="1304"/>
      <c r="D324" s="1304"/>
      <c r="E324" s="1304"/>
      <c r="F324" s="1089"/>
      <c r="G324" s="1089"/>
      <c r="H324" s="1089"/>
      <c r="I324" s="1337"/>
      <c r="J324" s="1089"/>
      <c r="K324" s="1089"/>
      <c r="L324" s="1308"/>
      <c r="M324" s="1089"/>
      <c r="N324" s="1309"/>
      <c r="O324" s="1309"/>
      <c r="P324" s="1310"/>
      <c r="Q324" s="1310"/>
      <c r="R324" s="1309"/>
      <c r="S324" s="1089"/>
      <c r="T324" s="1304"/>
      <c r="U324" s="1309"/>
      <c r="V324" s="1310"/>
      <c r="W324" s="1310"/>
      <c r="X324" s="1310"/>
      <c r="Y324" s="1310"/>
      <c r="Z324" s="1311"/>
      <c r="AA324" s="1312"/>
      <c r="AB324" s="1312"/>
      <c r="AC324" s="1088"/>
      <c r="AD324" s="1088"/>
      <c r="AE324" s="1088"/>
      <c r="AF324" s="1089"/>
      <c r="AG324" s="1090"/>
      <c r="AH324" s="1090"/>
      <c r="AI324" s="1090"/>
    </row>
    <row r="325" ht="15.75" customHeight="1">
      <c r="A325" s="1089"/>
      <c r="B325" s="1089"/>
      <c r="C325" s="1304"/>
      <c r="D325" s="1304"/>
      <c r="E325" s="1304"/>
      <c r="F325" s="1089"/>
      <c r="G325" s="1089"/>
      <c r="H325" s="1089"/>
      <c r="I325" s="1337"/>
      <c r="J325" s="1089"/>
      <c r="K325" s="1089"/>
      <c r="L325" s="1308"/>
      <c r="M325" s="1089"/>
      <c r="N325" s="1309"/>
      <c r="O325" s="1309"/>
      <c r="P325" s="1310"/>
      <c r="Q325" s="1310"/>
      <c r="R325" s="1309"/>
      <c r="S325" s="1089"/>
      <c r="T325" s="1304"/>
      <c r="U325" s="1309"/>
      <c r="V325" s="1310"/>
      <c r="W325" s="1310"/>
      <c r="X325" s="1310"/>
      <c r="Y325" s="1310"/>
      <c r="Z325" s="1311"/>
      <c r="AA325" s="1312"/>
      <c r="AB325" s="1312"/>
      <c r="AC325" s="1088"/>
      <c r="AD325" s="1088"/>
      <c r="AE325" s="1088"/>
      <c r="AF325" s="1089"/>
      <c r="AG325" s="1090"/>
      <c r="AH325" s="1090"/>
      <c r="AI325" s="1090"/>
    </row>
    <row r="326" ht="15.75" customHeight="1">
      <c r="A326" s="1089"/>
      <c r="B326" s="1089"/>
      <c r="C326" s="1304"/>
      <c r="D326" s="1304"/>
      <c r="E326" s="1304"/>
      <c r="F326" s="1089"/>
      <c r="G326" s="1089"/>
      <c r="H326" s="1089"/>
      <c r="I326" s="1337"/>
      <c r="J326" s="1089"/>
      <c r="K326" s="1089"/>
      <c r="L326" s="1308"/>
      <c r="M326" s="1089"/>
      <c r="N326" s="1309"/>
      <c r="O326" s="1309"/>
      <c r="P326" s="1310"/>
      <c r="Q326" s="1310"/>
      <c r="R326" s="1309"/>
      <c r="S326" s="1089"/>
      <c r="T326" s="1304"/>
      <c r="U326" s="1309"/>
      <c r="V326" s="1310"/>
      <c r="W326" s="1310"/>
      <c r="X326" s="1310"/>
      <c r="Y326" s="1310"/>
      <c r="Z326" s="1311"/>
      <c r="AA326" s="1312"/>
      <c r="AB326" s="1312"/>
      <c r="AC326" s="1088"/>
      <c r="AD326" s="1088"/>
      <c r="AE326" s="1088"/>
      <c r="AF326" s="1089"/>
      <c r="AG326" s="1090"/>
      <c r="AH326" s="1090"/>
      <c r="AI326" s="1090"/>
    </row>
    <row r="327" ht="15.75" customHeight="1">
      <c r="A327" s="1089"/>
      <c r="B327" s="1089"/>
      <c r="C327" s="1304"/>
      <c r="D327" s="1304"/>
      <c r="E327" s="1304"/>
      <c r="F327" s="1089"/>
      <c r="G327" s="1089"/>
      <c r="H327" s="1089"/>
      <c r="I327" s="1337"/>
      <c r="J327" s="1089"/>
      <c r="K327" s="1089"/>
      <c r="L327" s="1308"/>
      <c r="M327" s="1089"/>
      <c r="N327" s="1309"/>
      <c r="O327" s="1309"/>
      <c r="P327" s="1310"/>
      <c r="Q327" s="1310"/>
      <c r="R327" s="1309"/>
      <c r="S327" s="1089"/>
      <c r="T327" s="1304"/>
      <c r="U327" s="1309"/>
      <c r="V327" s="1310"/>
      <c r="W327" s="1310"/>
      <c r="X327" s="1310"/>
      <c r="Y327" s="1310"/>
      <c r="Z327" s="1311"/>
      <c r="AA327" s="1312"/>
      <c r="AB327" s="1312"/>
      <c r="AC327" s="1088"/>
      <c r="AD327" s="1088"/>
      <c r="AE327" s="1088"/>
      <c r="AF327" s="1089"/>
      <c r="AG327" s="1090"/>
      <c r="AH327" s="1090"/>
      <c r="AI327" s="1090"/>
    </row>
    <row r="328" ht="15.75" customHeight="1">
      <c r="A328" s="1089"/>
      <c r="B328" s="1089"/>
      <c r="C328" s="1304"/>
      <c r="D328" s="1304"/>
      <c r="E328" s="1304"/>
      <c r="F328" s="1089"/>
      <c r="G328" s="1089"/>
      <c r="H328" s="1089"/>
      <c r="I328" s="1337"/>
      <c r="J328" s="1089"/>
      <c r="K328" s="1089"/>
      <c r="L328" s="1308"/>
      <c r="M328" s="1089"/>
      <c r="N328" s="1309"/>
      <c r="O328" s="1309"/>
      <c r="P328" s="1310"/>
      <c r="Q328" s="1310"/>
      <c r="R328" s="1309"/>
      <c r="S328" s="1089"/>
      <c r="T328" s="1304"/>
      <c r="U328" s="1309"/>
      <c r="V328" s="1310"/>
      <c r="W328" s="1310"/>
      <c r="X328" s="1310"/>
      <c r="Y328" s="1310"/>
      <c r="Z328" s="1311"/>
      <c r="AA328" s="1312"/>
      <c r="AB328" s="1312"/>
      <c r="AC328" s="1088"/>
      <c r="AD328" s="1088"/>
      <c r="AE328" s="1088"/>
      <c r="AF328" s="1089"/>
      <c r="AG328" s="1090"/>
      <c r="AH328" s="1090"/>
      <c r="AI328" s="1090"/>
    </row>
    <row r="329" ht="15.75" customHeight="1">
      <c r="A329" s="1089"/>
      <c r="B329" s="1089"/>
      <c r="C329" s="1304"/>
      <c r="D329" s="1304"/>
      <c r="E329" s="1304"/>
      <c r="F329" s="1089"/>
      <c r="G329" s="1089"/>
      <c r="H329" s="1089"/>
      <c r="I329" s="1337"/>
      <c r="J329" s="1089"/>
      <c r="K329" s="1089"/>
      <c r="L329" s="1308"/>
      <c r="M329" s="1089"/>
      <c r="N329" s="1309"/>
      <c r="O329" s="1309"/>
      <c r="P329" s="1310"/>
      <c r="Q329" s="1310"/>
      <c r="R329" s="1309"/>
      <c r="S329" s="1089"/>
      <c r="T329" s="1304"/>
      <c r="U329" s="1309"/>
      <c r="V329" s="1310"/>
      <c r="W329" s="1310"/>
      <c r="X329" s="1310"/>
      <c r="Y329" s="1310"/>
      <c r="Z329" s="1311"/>
      <c r="AA329" s="1312"/>
      <c r="AB329" s="1312"/>
      <c r="AC329" s="1088"/>
      <c r="AD329" s="1088"/>
      <c r="AE329" s="1088"/>
      <c r="AF329" s="1089"/>
      <c r="AG329" s="1090"/>
      <c r="AH329" s="1090"/>
      <c r="AI329" s="1090"/>
    </row>
    <row r="330" ht="15.75" customHeight="1">
      <c r="A330" s="1089"/>
      <c r="B330" s="1089"/>
      <c r="C330" s="1304"/>
      <c r="D330" s="1304"/>
      <c r="E330" s="1304"/>
      <c r="F330" s="1089"/>
      <c r="G330" s="1089"/>
      <c r="H330" s="1089"/>
      <c r="I330" s="1337"/>
      <c r="J330" s="1089"/>
      <c r="K330" s="1089"/>
      <c r="L330" s="1308"/>
      <c r="M330" s="1089"/>
      <c r="N330" s="1309"/>
      <c r="O330" s="1309"/>
      <c r="P330" s="1310"/>
      <c r="Q330" s="1310"/>
      <c r="R330" s="1309"/>
      <c r="S330" s="1089"/>
      <c r="T330" s="1304"/>
      <c r="U330" s="1309"/>
      <c r="V330" s="1310"/>
      <c r="W330" s="1310"/>
      <c r="X330" s="1310"/>
      <c r="Y330" s="1310"/>
      <c r="Z330" s="1311"/>
      <c r="AA330" s="1312"/>
      <c r="AB330" s="1312"/>
      <c r="AC330" s="1088"/>
      <c r="AD330" s="1088"/>
      <c r="AE330" s="1088"/>
      <c r="AF330" s="1089"/>
      <c r="AG330" s="1090"/>
      <c r="AH330" s="1090"/>
      <c r="AI330" s="1090"/>
    </row>
    <row r="331" ht="15.75" customHeight="1">
      <c r="A331" s="1089"/>
      <c r="B331" s="1089"/>
      <c r="C331" s="1304"/>
      <c r="D331" s="1304"/>
      <c r="E331" s="1304"/>
      <c r="F331" s="1089"/>
      <c r="G331" s="1089"/>
      <c r="H331" s="1089"/>
      <c r="I331" s="1337"/>
      <c r="J331" s="1089"/>
      <c r="K331" s="1089"/>
      <c r="L331" s="1308"/>
      <c r="M331" s="1089"/>
      <c r="N331" s="1309"/>
      <c r="O331" s="1309"/>
      <c r="P331" s="1310"/>
      <c r="Q331" s="1310"/>
      <c r="R331" s="1309"/>
      <c r="S331" s="1089"/>
      <c r="T331" s="1304"/>
      <c r="U331" s="1309"/>
      <c r="V331" s="1310"/>
      <c r="W331" s="1310"/>
      <c r="X331" s="1310"/>
      <c r="Y331" s="1310"/>
      <c r="Z331" s="1311"/>
      <c r="AA331" s="1312"/>
      <c r="AB331" s="1312"/>
      <c r="AC331" s="1088"/>
      <c r="AD331" s="1088"/>
      <c r="AE331" s="1088"/>
      <c r="AF331" s="1089"/>
      <c r="AG331" s="1090"/>
      <c r="AH331" s="1090"/>
      <c r="AI331" s="1090"/>
    </row>
    <row r="332" ht="15.75" customHeight="1">
      <c r="A332" s="1089"/>
      <c r="B332" s="1089"/>
      <c r="C332" s="1304"/>
      <c r="D332" s="1304"/>
      <c r="E332" s="1304"/>
      <c r="F332" s="1089"/>
      <c r="G332" s="1089"/>
      <c r="H332" s="1089"/>
      <c r="I332" s="1337"/>
      <c r="J332" s="1089"/>
      <c r="K332" s="1089"/>
      <c r="L332" s="1308"/>
      <c r="M332" s="1089"/>
      <c r="N332" s="1309"/>
      <c r="O332" s="1309"/>
      <c r="P332" s="1310"/>
      <c r="Q332" s="1310"/>
      <c r="R332" s="1309"/>
      <c r="S332" s="1089"/>
      <c r="T332" s="1304"/>
      <c r="U332" s="1309"/>
      <c r="V332" s="1310"/>
      <c r="W332" s="1310"/>
      <c r="X332" s="1310"/>
      <c r="Y332" s="1310"/>
      <c r="Z332" s="1311"/>
      <c r="AA332" s="1312"/>
      <c r="AB332" s="1312"/>
      <c r="AC332" s="1088"/>
      <c r="AD332" s="1088"/>
      <c r="AE332" s="1088"/>
      <c r="AF332" s="1089"/>
      <c r="AG332" s="1090"/>
      <c r="AH332" s="1090"/>
      <c r="AI332" s="1090"/>
    </row>
    <row r="333" ht="15.75" customHeight="1">
      <c r="A333" s="1089"/>
      <c r="B333" s="1089"/>
      <c r="C333" s="1304"/>
      <c r="D333" s="1304"/>
      <c r="E333" s="1304"/>
      <c r="F333" s="1089"/>
      <c r="G333" s="1089"/>
      <c r="H333" s="1089"/>
      <c r="I333" s="1337"/>
      <c r="J333" s="1089"/>
      <c r="K333" s="1089"/>
      <c r="L333" s="1308"/>
      <c r="M333" s="1089"/>
      <c r="N333" s="1309"/>
      <c r="O333" s="1309"/>
      <c r="P333" s="1310"/>
      <c r="Q333" s="1310"/>
      <c r="R333" s="1309"/>
      <c r="S333" s="1089"/>
      <c r="T333" s="1304"/>
      <c r="U333" s="1309"/>
      <c r="V333" s="1310"/>
      <c r="W333" s="1310"/>
      <c r="X333" s="1310"/>
      <c r="Y333" s="1310"/>
      <c r="Z333" s="1311"/>
      <c r="AA333" s="1312"/>
      <c r="AB333" s="1312"/>
      <c r="AC333" s="1088"/>
      <c r="AD333" s="1088"/>
      <c r="AE333" s="1088"/>
      <c r="AF333" s="1089"/>
      <c r="AG333" s="1090"/>
      <c r="AH333" s="1090"/>
      <c r="AI333" s="1090"/>
    </row>
    <row r="334" ht="15.75" customHeight="1">
      <c r="A334" s="1089"/>
      <c r="B334" s="1089"/>
      <c r="C334" s="1304"/>
      <c r="D334" s="1304"/>
      <c r="E334" s="1304"/>
      <c r="F334" s="1089"/>
      <c r="G334" s="1089"/>
      <c r="H334" s="1089"/>
      <c r="I334" s="1337"/>
      <c r="J334" s="1089"/>
      <c r="K334" s="1089"/>
      <c r="L334" s="1308"/>
      <c r="M334" s="1089"/>
      <c r="N334" s="1309"/>
      <c r="O334" s="1309"/>
      <c r="P334" s="1310"/>
      <c r="Q334" s="1310"/>
      <c r="R334" s="1309"/>
      <c r="S334" s="1089"/>
      <c r="T334" s="1304"/>
      <c r="U334" s="1309"/>
      <c r="V334" s="1310"/>
      <c r="W334" s="1310"/>
      <c r="X334" s="1310"/>
      <c r="Y334" s="1310"/>
      <c r="Z334" s="1311"/>
      <c r="AA334" s="1312"/>
      <c r="AB334" s="1312"/>
      <c r="AC334" s="1088"/>
      <c r="AD334" s="1088"/>
      <c r="AE334" s="1088"/>
      <c r="AF334" s="1089"/>
      <c r="AG334" s="1090"/>
      <c r="AH334" s="1090"/>
      <c r="AI334" s="1090"/>
    </row>
    <row r="335" ht="15.75" customHeight="1">
      <c r="A335" s="1089"/>
      <c r="B335" s="1089"/>
      <c r="C335" s="1304"/>
      <c r="D335" s="1304"/>
      <c r="E335" s="1304"/>
      <c r="F335" s="1089"/>
      <c r="G335" s="1089"/>
      <c r="H335" s="1089"/>
      <c r="I335" s="1337"/>
      <c r="J335" s="1089"/>
      <c r="K335" s="1089"/>
      <c r="L335" s="1308"/>
      <c r="M335" s="1089"/>
      <c r="N335" s="1309"/>
      <c r="O335" s="1309"/>
      <c r="P335" s="1310"/>
      <c r="Q335" s="1310"/>
      <c r="R335" s="1309"/>
      <c r="S335" s="1089"/>
      <c r="T335" s="1304"/>
      <c r="U335" s="1309"/>
      <c r="V335" s="1310"/>
      <c r="W335" s="1310"/>
      <c r="X335" s="1310"/>
      <c r="Y335" s="1310"/>
      <c r="Z335" s="1311"/>
      <c r="AA335" s="1312"/>
      <c r="AB335" s="1312"/>
      <c r="AC335" s="1088"/>
      <c r="AD335" s="1088"/>
      <c r="AE335" s="1088"/>
      <c r="AF335" s="1089"/>
      <c r="AG335" s="1090"/>
      <c r="AH335" s="1090"/>
      <c r="AI335" s="1090"/>
    </row>
    <row r="336" ht="15.75" customHeight="1">
      <c r="A336" s="1089"/>
      <c r="B336" s="1089"/>
      <c r="C336" s="1304"/>
      <c r="D336" s="1304"/>
      <c r="E336" s="1304"/>
      <c r="F336" s="1089"/>
      <c r="G336" s="1089"/>
      <c r="H336" s="1089"/>
      <c r="I336" s="1337"/>
      <c r="J336" s="1089"/>
      <c r="K336" s="1089"/>
      <c r="L336" s="1308"/>
      <c r="M336" s="1089"/>
      <c r="N336" s="1309"/>
      <c r="O336" s="1309"/>
      <c r="P336" s="1310"/>
      <c r="Q336" s="1310"/>
      <c r="R336" s="1309"/>
      <c r="S336" s="1089"/>
      <c r="T336" s="1304"/>
      <c r="U336" s="1309"/>
      <c r="V336" s="1310"/>
      <c r="W336" s="1310"/>
      <c r="X336" s="1310"/>
      <c r="Y336" s="1310"/>
      <c r="Z336" s="1311"/>
      <c r="AA336" s="1312"/>
      <c r="AB336" s="1312"/>
      <c r="AC336" s="1088"/>
      <c r="AD336" s="1088"/>
      <c r="AE336" s="1088"/>
      <c r="AF336" s="1089"/>
      <c r="AG336" s="1090"/>
      <c r="AH336" s="1090"/>
      <c r="AI336" s="1090"/>
    </row>
    <row r="337" ht="15.75" customHeight="1">
      <c r="A337" s="1089"/>
      <c r="B337" s="1089"/>
      <c r="C337" s="1304"/>
      <c r="D337" s="1304"/>
      <c r="E337" s="1304"/>
      <c r="F337" s="1089"/>
      <c r="G337" s="1089"/>
      <c r="H337" s="1089"/>
      <c r="I337" s="1337"/>
      <c r="J337" s="1089"/>
      <c r="K337" s="1089"/>
      <c r="L337" s="1308"/>
      <c r="M337" s="1089"/>
      <c r="N337" s="1309"/>
      <c r="O337" s="1309"/>
      <c r="P337" s="1310"/>
      <c r="Q337" s="1310"/>
      <c r="R337" s="1309"/>
      <c r="S337" s="1089"/>
      <c r="T337" s="1304"/>
      <c r="U337" s="1309"/>
      <c r="V337" s="1310"/>
      <c r="W337" s="1310"/>
      <c r="X337" s="1310"/>
      <c r="Y337" s="1310"/>
      <c r="Z337" s="1311"/>
      <c r="AA337" s="1312"/>
      <c r="AB337" s="1312"/>
      <c r="AC337" s="1088"/>
      <c r="AD337" s="1088"/>
      <c r="AE337" s="1088"/>
      <c r="AF337" s="1089"/>
      <c r="AG337" s="1090"/>
      <c r="AH337" s="1090"/>
      <c r="AI337" s="1090"/>
    </row>
    <row r="338" ht="15.75" customHeight="1">
      <c r="A338" s="1089"/>
      <c r="B338" s="1089"/>
      <c r="C338" s="1304"/>
      <c r="D338" s="1304"/>
      <c r="E338" s="1304"/>
      <c r="F338" s="1089"/>
      <c r="G338" s="1089"/>
      <c r="H338" s="1089"/>
      <c r="I338" s="1337"/>
      <c r="J338" s="1089"/>
      <c r="K338" s="1089"/>
      <c r="L338" s="1308"/>
      <c r="M338" s="1089"/>
      <c r="N338" s="1309"/>
      <c r="O338" s="1309"/>
      <c r="P338" s="1310"/>
      <c r="Q338" s="1310"/>
      <c r="R338" s="1309"/>
      <c r="S338" s="1089"/>
      <c r="T338" s="1304"/>
      <c r="U338" s="1309"/>
      <c r="V338" s="1310"/>
      <c r="W338" s="1310"/>
      <c r="X338" s="1310"/>
      <c r="Y338" s="1310"/>
      <c r="Z338" s="1311"/>
      <c r="AA338" s="1312"/>
      <c r="AB338" s="1312"/>
      <c r="AC338" s="1088"/>
      <c r="AD338" s="1088"/>
      <c r="AE338" s="1088"/>
      <c r="AF338" s="1089"/>
      <c r="AG338" s="1090"/>
      <c r="AH338" s="1090"/>
      <c r="AI338" s="1090"/>
    </row>
    <row r="339" ht="15.75" customHeight="1">
      <c r="A339" s="1089"/>
      <c r="B339" s="1089"/>
      <c r="C339" s="1304"/>
      <c r="D339" s="1304"/>
      <c r="E339" s="1304"/>
      <c r="F339" s="1089"/>
      <c r="G339" s="1089"/>
      <c r="H339" s="1089"/>
      <c r="I339" s="1337"/>
      <c r="J339" s="1089"/>
      <c r="K339" s="1089"/>
      <c r="L339" s="1308"/>
      <c r="M339" s="1089"/>
      <c r="N339" s="1309"/>
      <c r="O339" s="1309"/>
      <c r="P339" s="1310"/>
      <c r="Q339" s="1310"/>
      <c r="R339" s="1309"/>
      <c r="S339" s="1089"/>
      <c r="T339" s="1304"/>
      <c r="U339" s="1309"/>
      <c r="V339" s="1310"/>
      <c r="W339" s="1310"/>
      <c r="X339" s="1310"/>
      <c r="Y339" s="1310"/>
      <c r="Z339" s="1311"/>
      <c r="AA339" s="1312"/>
      <c r="AB339" s="1312"/>
      <c r="AC339" s="1088"/>
      <c r="AD339" s="1088"/>
      <c r="AE339" s="1088"/>
      <c r="AF339" s="1089"/>
      <c r="AG339" s="1090"/>
      <c r="AH339" s="1090"/>
      <c r="AI339" s="1090"/>
    </row>
    <row r="340" ht="15.75" customHeight="1">
      <c r="A340" s="1089"/>
      <c r="B340" s="1089"/>
      <c r="C340" s="1304"/>
      <c r="D340" s="1304"/>
      <c r="E340" s="1304"/>
      <c r="F340" s="1089"/>
      <c r="G340" s="1089"/>
      <c r="H340" s="1089"/>
      <c r="I340" s="1337"/>
      <c r="J340" s="1089"/>
      <c r="K340" s="1089"/>
      <c r="L340" s="1308"/>
      <c r="M340" s="1089"/>
      <c r="N340" s="1309"/>
      <c r="O340" s="1309"/>
      <c r="P340" s="1310"/>
      <c r="Q340" s="1310"/>
      <c r="R340" s="1309"/>
      <c r="S340" s="1089"/>
      <c r="T340" s="1304"/>
      <c r="U340" s="1309"/>
      <c r="V340" s="1310"/>
      <c r="W340" s="1310"/>
      <c r="X340" s="1310"/>
      <c r="Y340" s="1310"/>
      <c r="Z340" s="1311"/>
      <c r="AA340" s="1312"/>
      <c r="AB340" s="1312"/>
      <c r="AC340" s="1088"/>
      <c r="AD340" s="1088"/>
      <c r="AE340" s="1088"/>
      <c r="AF340" s="1089"/>
      <c r="AG340" s="1090"/>
      <c r="AH340" s="1090"/>
      <c r="AI340" s="1090"/>
    </row>
    <row r="341" ht="15.75" customHeight="1">
      <c r="A341" s="1089"/>
      <c r="B341" s="1089"/>
      <c r="C341" s="1304"/>
      <c r="D341" s="1304"/>
      <c r="E341" s="1304"/>
      <c r="F341" s="1089"/>
      <c r="G341" s="1089"/>
      <c r="H341" s="1089"/>
      <c r="I341" s="1337"/>
      <c r="J341" s="1089"/>
      <c r="K341" s="1089"/>
      <c r="L341" s="1308"/>
      <c r="M341" s="1089"/>
      <c r="N341" s="1309"/>
      <c r="O341" s="1309"/>
      <c r="P341" s="1310"/>
      <c r="Q341" s="1310"/>
      <c r="R341" s="1309"/>
      <c r="S341" s="1089"/>
      <c r="T341" s="1304"/>
      <c r="U341" s="1309"/>
      <c r="V341" s="1310"/>
      <c r="W341" s="1310"/>
      <c r="X341" s="1310"/>
      <c r="Y341" s="1310"/>
      <c r="Z341" s="1311"/>
      <c r="AA341" s="1312"/>
      <c r="AB341" s="1312"/>
      <c r="AC341" s="1088"/>
      <c r="AD341" s="1088"/>
      <c r="AE341" s="1088"/>
      <c r="AF341" s="1089"/>
      <c r="AG341" s="1090"/>
      <c r="AH341" s="1090"/>
      <c r="AI341" s="1090"/>
    </row>
    <row r="342" ht="15.75" customHeight="1">
      <c r="A342" s="1089"/>
      <c r="B342" s="1089"/>
      <c r="C342" s="1304"/>
      <c r="D342" s="1304"/>
      <c r="E342" s="1304"/>
      <c r="F342" s="1089"/>
      <c r="G342" s="1089"/>
      <c r="H342" s="1089"/>
      <c r="I342" s="1337"/>
      <c r="J342" s="1089"/>
      <c r="K342" s="1089"/>
      <c r="L342" s="1308"/>
      <c r="M342" s="1089"/>
      <c r="N342" s="1309"/>
      <c r="O342" s="1309"/>
      <c r="P342" s="1310"/>
      <c r="Q342" s="1310"/>
      <c r="R342" s="1309"/>
      <c r="S342" s="1089"/>
      <c r="T342" s="1304"/>
      <c r="U342" s="1309"/>
      <c r="V342" s="1310"/>
      <c r="W342" s="1310"/>
      <c r="X342" s="1310"/>
      <c r="Y342" s="1310"/>
      <c r="Z342" s="1311"/>
      <c r="AA342" s="1312"/>
      <c r="AB342" s="1312"/>
      <c r="AC342" s="1088"/>
      <c r="AD342" s="1088"/>
      <c r="AE342" s="1088"/>
      <c r="AF342" s="1089"/>
      <c r="AG342" s="1090"/>
      <c r="AH342" s="1090"/>
      <c r="AI342" s="1090"/>
    </row>
    <row r="343" ht="15.75" customHeight="1">
      <c r="A343" s="1089"/>
      <c r="B343" s="1089"/>
      <c r="C343" s="1304"/>
      <c r="D343" s="1304"/>
      <c r="E343" s="1304"/>
      <c r="F343" s="1089"/>
      <c r="G343" s="1089"/>
      <c r="H343" s="1089"/>
      <c r="I343" s="1337"/>
      <c r="J343" s="1089"/>
      <c r="K343" s="1089"/>
      <c r="L343" s="1308"/>
      <c r="M343" s="1089"/>
      <c r="N343" s="1309"/>
      <c r="O343" s="1309"/>
      <c r="P343" s="1310"/>
      <c r="Q343" s="1310"/>
      <c r="R343" s="1309"/>
      <c r="S343" s="1089"/>
      <c r="T343" s="1304"/>
      <c r="U343" s="1309"/>
      <c r="V343" s="1310"/>
      <c r="W343" s="1310"/>
      <c r="X343" s="1310"/>
      <c r="Y343" s="1310"/>
      <c r="Z343" s="1311"/>
      <c r="AA343" s="1312"/>
      <c r="AB343" s="1312"/>
      <c r="AC343" s="1088"/>
      <c r="AD343" s="1088"/>
      <c r="AE343" s="1088"/>
      <c r="AF343" s="1089"/>
      <c r="AG343" s="1090"/>
      <c r="AH343" s="1090"/>
      <c r="AI343" s="1090"/>
    </row>
    <row r="344" ht="15.75" customHeight="1">
      <c r="A344" s="1089"/>
      <c r="B344" s="1089"/>
      <c r="C344" s="1304"/>
      <c r="D344" s="1304"/>
      <c r="E344" s="1304"/>
      <c r="F344" s="1089"/>
      <c r="G344" s="1089"/>
      <c r="H344" s="1089"/>
      <c r="I344" s="1337"/>
      <c r="J344" s="1089"/>
      <c r="K344" s="1089"/>
      <c r="L344" s="1308"/>
      <c r="M344" s="1089"/>
      <c r="N344" s="1309"/>
      <c r="O344" s="1309"/>
      <c r="P344" s="1310"/>
      <c r="Q344" s="1310"/>
      <c r="R344" s="1309"/>
      <c r="S344" s="1089"/>
      <c r="T344" s="1304"/>
      <c r="U344" s="1309"/>
      <c r="V344" s="1310"/>
      <c r="W344" s="1310"/>
      <c r="X344" s="1310"/>
      <c r="Y344" s="1310"/>
      <c r="Z344" s="1311"/>
      <c r="AA344" s="1312"/>
      <c r="AB344" s="1312"/>
      <c r="AC344" s="1088"/>
      <c r="AD344" s="1088"/>
      <c r="AE344" s="1088"/>
      <c r="AF344" s="1089"/>
      <c r="AG344" s="1090"/>
      <c r="AH344" s="1090"/>
      <c r="AI344" s="1090"/>
    </row>
    <row r="345" ht="15.75" customHeight="1">
      <c r="A345" s="1089"/>
      <c r="B345" s="1089"/>
      <c r="C345" s="1304"/>
      <c r="D345" s="1304"/>
      <c r="E345" s="1304"/>
      <c r="F345" s="1089"/>
      <c r="G345" s="1089"/>
      <c r="H345" s="1089"/>
      <c r="I345" s="1337"/>
      <c r="J345" s="1089"/>
      <c r="K345" s="1089"/>
      <c r="L345" s="1308"/>
      <c r="M345" s="1089"/>
      <c r="N345" s="1309"/>
      <c r="O345" s="1309"/>
      <c r="P345" s="1310"/>
      <c r="Q345" s="1310"/>
      <c r="R345" s="1309"/>
      <c r="S345" s="1089"/>
      <c r="T345" s="1304"/>
      <c r="U345" s="1309"/>
      <c r="V345" s="1310"/>
      <c r="W345" s="1310"/>
      <c r="X345" s="1310"/>
      <c r="Y345" s="1310"/>
      <c r="Z345" s="1311"/>
      <c r="AA345" s="1312"/>
      <c r="AB345" s="1312"/>
      <c r="AC345" s="1088"/>
      <c r="AD345" s="1088"/>
      <c r="AE345" s="1088"/>
      <c r="AF345" s="1089"/>
      <c r="AG345" s="1090"/>
      <c r="AH345" s="1090"/>
      <c r="AI345" s="1090"/>
    </row>
    <row r="346" ht="15.75" customHeight="1">
      <c r="A346" s="1089"/>
      <c r="B346" s="1089"/>
      <c r="C346" s="1304"/>
      <c r="D346" s="1304"/>
      <c r="E346" s="1304"/>
      <c r="F346" s="1089"/>
      <c r="G346" s="1089"/>
      <c r="H346" s="1089"/>
      <c r="I346" s="1337"/>
      <c r="J346" s="1089"/>
      <c r="K346" s="1089"/>
      <c r="L346" s="1308"/>
      <c r="M346" s="1089"/>
      <c r="N346" s="1309"/>
      <c r="O346" s="1309"/>
      <c r="P346" s="1310"/>
      <c r="Q346" s="1310"/>
      <c r="R346" s="1309"/>
      <c r="S346" s="1089"/>
      <c r="T346" s="1304"/>
      <c r="U346" s="1309"/>
      <c r="V346" s="1310"/>
      <c r="W346" s="1310"/>
      <c r="X346" s="1310"/>
      <c r="Y346" s="1310"/>
      <c r="Z346" s="1311"/>
      <c r="AA346" s="1312"/>
      <c r="AB346" s="1312"/>
      <c r="AC346" s="1088"/>
      <c r="AD346" s="1088"/>
      <c r="AE346" s="1088"/>
      <c r="AF346" s="1089"/>
      <c r="AG346" s="1090"/>
      <c r="AH346" s="1090"/>
      <c r="AI346" s="1090"/>
    </row>
    <row r="347" ht="15.75" customHeight="1">
      <c r="A347" s="1089"/>
      <c r="B347" s="1089"/>
      <c r="C347" s="1304"/>
      <c r="D347" s="1304"/>
      <c r="E347" s="1304"/>
      <c r="F347" s="1089"/>
      <c r="G347" s="1089"/>
      <c r="H347" s="1089"/>
      <c r="I347" s="1337"/>
      <c r="J347" s="1089"/>
      <c r="K347" s="1089"/>
      <c r="L347" s="1308"/>
      <c r="M347" s="1089"/>
      <c r="N347" s="1309"/>
      <c r="O347" s="1309"/>
      <c r="P347" s="1310"/>
      <c r="Q347" s="1310"/>
      <c r="R347" s="1309"/>
      <c r="S347" s="1089"/>
      <c r="T347" s="1304"/>
      <c r="U347" s="1309"/>
      <c r="V347" s="1310"/>
      <c r="W347" s="1310"/>
      <c r="X347" s="1310"/>
      <c r="Y347" s="1310"/>
      <c r="Z347" s="1311"/>
      <c r="AA347" s="1312"/>
      <c r="AB347" s="1312"/>
      <c r="AC347" s="1088"/>
      <c r="AD347" s="1088"/>
      <c r="AE347" s="1088"/>
      <c r="AF347" s="1089"/>
      <c r="AG347" s="1090"/>
      <c r="AH347" s="1090"/>
      <c r="AI347" s="1090"/>
    </row>
    <row r="348" ht="15.75" customHeight="1">
      <c r="A348" s="1089"/>
      <c r="B348" s="1089"/>
      <c r="C348" s="1304"/>
      <c r="D348" s="1304"/>
      <c r="E348" s="1304"/>
      <c r="F348" s="1089"/>
      <c r="G348" s="1089"/>
      <c r="H348" s="1089"/>
      <c r="I348" s="1337"/>
      <c r="J348" s="1089"/>
      <c r="K348" s="1089"/>
      <c r="L348" s="1308"/>
      <c r="M348" s="1089"/>
      <c r="N348" s="1309"/>
      <c r="O348" s="1309"/>
      <c r="P348" s="1310"/>
      <c r="Q348" s="1310"/>
      <c r="R348" s="1309"/>
      <c r="S348" s="1089"/>
      <c r="T348" s="1304"/>
      <c r="U348" s="1309"/>
      <c r="V348" s="1310"/>
      <c r="W348" s="1310"/>
      <c r="X348" s="1310"/>
      <c r="Y348" s="1310"/>
      <c r="Z348" s="1311"/>
      <c r="AA348" s="1312"/>
      <c r="AB348" s="1312"/>
      <c r="AC348" s="1088"/>
      <c r="AD348" s="1088"/>
      <c r="AE348" s="1088"/>
      <c r="AF348" s="1089"/>
      <c r="AG348" s="1090"/>
      <c r="AH348" s="1090"/>
      <c r="AI348" s="1090"/>
    </row>
    <row r="349" ht="15.75" customHeight="1">
      <c r="A349" s="1089"/>
      <c r="B349" s="1089"/>
      <c r="C349" s="1304"/>
      <c r="D349" s="1304"/>
      <c r="E349" s="1304"/>
      <c r="F349" s="1089"/>
      <c r="G349" s="1089"/>
      <c r="H349" s="1089"/>
      <c r="I349" s="1337"/>
      <c r="J349" s="1089"/>
      <c r="K349" s="1089"/>
      <c r="L349" s="1308"/>
      <c r="M349" s="1089"/>
      <c r="N349" s="1309"/>
      <c r="O349" s="1309"/>
      <c r="P349" s="1310"/>
      <c r="Q349" s="1310"/>
      <c r="R349" s="1309"/>
      <c r="S349" s="1089"/>
      <c r="T349" s="1304"/>
      <c r="U349" s="1309"/>
      <c r="V349" s="1310"/>
      <c r="W349" s="1310"/>
      <c r="X349" s="1310"/>
      <c r="Y349" s="1310"/>
      <c r="Z349" s="1311"/>
      <c r="AA349" s="1312"/>
      <c r="AB349" s="1312"/>
      <c r="AC349" s="1088"/>
      <c r="AD349" s="1088"/>
      <c r="AE349" s="1088"/>
      <c r="AF349" s="1089"/>
      <c r="AG349" s="1090"/>
      <c r="AH349" s="1090"/>
      <c r="AI349" s="1090"/>
    </row>
    <row r="350" ht="15.75" customHeight="1">
      <c r="A350" s="1089"/>
      <c r="B350" s="1089"/>
      <c r="C350" s="1304"/>
      <c r="D350" s="1304"/>
      <c r="E350" s="1304"/>
      <c r="F350" s="1089"/>
      <c r="G350" s="1089"/>
      <c r="H350" s="1089"/>
      <c r="I350" s="1337"/>
      <c r="J350" s="1089"/>
      <c r="K350" s="1089"/>
      <c r="L350" s="1308"/>
      <c r="M350" s="1089"/>
      <c r="N350" s="1309"/>
      <c r="O350" s="1309"/>
      <c r="P350" s="1310"/>
      <c r="Q350" s="1310"/>
      <c r="R350" s="1309"/>
      <c r="S350" s="1089"/>
      <c r="T350" s="1304"/>
      <c r="U350" s="1309"/>
      <c r="V350" s="1310"/>
      <c r="W350" s="1310"/>
      <c r="X350" s="1310"/>
      <c r="Y350" s="1310"/>
      <c r="Z350" s="1311"/>
      <c r="AA350" s="1312"/>
      <c r="AB350" s="1312"/>
      <c r="AC350" s="1088"/>
      <c r="AD350" s="1088"/>
      <c r="AE350" s="1088"/>
      <c r="AF350" s="1089"/>
      <c r="AG350" s="1090"/>
      <c r="AH350" s="1090"/>
      <c r="AI350" s="1090"/>
    </row>
    <row r="351" ht="15.75" customHeight="1">
      <c r="A351" s="1089"/>
      <c r="B351" s="1089"/>
      <c r="C351" s="1304"/>
      <c r="D351" s="1304"/>
      <c r="E351" s="1304"/>
      <c r="F351" s="1089"/>
      <c r="G351" s="1089"/>
      <c r="H351" s="1089"/>
      <c r="I351" s="1337"/>
      <c r="J351" s="1089"/>
      <c r="K351" s="1089"/>
      <c r="L351" s="1308"/>
      <c r="M351" s="1089"/>
      <c r="N351" s="1309"/>
      <c r="O351" s="1309"/>
      <c r="P351" s="1310"/>
      <c r="Q351" s="1310"/>
      <c r="R351" s="1309"/>
      <c r="S351" s="1089"/>
      <c r="T351" s="1304"/>
      <c r="U351" s="1309"/>
      <c r="V351" s="1310"/>
      <c r="W351" s="1310"/>
      <c r="X351" s="1310"/>
      <c r="Y351" s="1310"/>
      <c r="Z351" s="1311"/>
      <c r="AA351" s="1312"/>
      <c r="AB351" s="1312"/>
      <c r="AC351" s="1088"/>
      <c r="AD351" s="1088"/>
      <c r="AE351" s="1088"/>
      <c r="AF351" s="1089"/>
      <c r="AG351" s="1090"/>
      <c r="AH351" s="1090"/>
      <c r="AI351" s="1090"/>
    </row>
    <row r="352" ht="15.75" customHeight="1">
      <c r="A352" s="1089"/>
      <c r="B352" s="1089"/>
      <c r="C352" s="1304"/>
      <c r="D352" s="1304"/>
      <c r="E352" s="1304"/>
      <c r="F352" s="1089"/>
      <c r="G352" s="1089"/>
      <c r="H352" s="1089"/>
      <c r="I352" s="1337"/>
      <c r="J352" s="1089"/>
      <c r="K352" s="1089"/>
      <c r="L352" s="1308"/>
      <c r="M352" s="1089"/>
      <c r="N352" s="1309"/>
      <c r="O352" s="1309"/>
      <c r="P352" s="1310"/>
      <c r="Q352" s="1310"/>
      <c r="R352" s="1309"/>
      <c r="S352" s="1089"/>
      <c r="T352" s="1304"/>
      <c r="U352" s="1309"/>
      <c r="V352" s="1310"/>
      <c r="W352" s="1310"/>
      <c r="X352" s="1310"/>
      <c r="Y352" s="1310"/>
      <c r="Z352" s="1311"/>
      <c r="AA352" s="1312"/>
      <c r="AB352" s="1312"/>
      <c r="AC352" s="1088"/>
      <c r="AD352" s="1088"/>
      <c r="AE352" s="1088"/>
      <c r="AF352" s="1089"/>
      <c r="AG352" s="1090"/>
      <c r="AH352" s="1090"/>
      <c r="AI352" s="1090"/>
    </row>
    <row r="353" ht="15.75" customHeight="1">
      <c r="A353" s="1089"/>
      <c r="B353" s="1089"/>
      <c r="C353" s="1304"/>
      <c r="D353" s="1304"/>
      <c r="E353" s="1304"/>
      <c r="F353" s="1089"/>
      <c r="G353" s="1089"/>
      <c r="H353" s="1089"/>
      <c r="I353" s="1337"/>
      <c r="J353" s="1089"/>
      <c r="K353" s="1089"/>
      <c r="L353" s="1308"/>
      <c r="M353" s="1089"/>
      <c r="N353" s="1309"/>
      <c r="O353" s="1309"/>
      <c r="P353" s="1310"/>
      <c r="Q353" s="1310"/>
      <c r="R353" s="1309"/>
      <c r="S353" s="1089"/>
      <c r="T353" s="1304"/>
      <c r="U353" s="1309"/>
      <c r="V353" s="1310"/>
      <c r="W353" s="1310"/>
      <c r="X353" s="1310"/>
      <c r="Y353" s="1310"/>
      <c r="Z353" s="1311"/>
      <c r="AA353" s="1312"/>
      <c r="AB353" s="1312"/>
      <c r="AC353" s="1088"/>
      <c r="AD353" s="1088"/>
      <c r="AE353" s="1088"/>
      <c r="AF353" s="1089"/>
      <c r="AG353" s="1090"/>
      <c r="AH353" s="1090"/>
      <c r="AI353" s="1090"/>
    </row>
    <row r="354" ht="15.75" customHeight="1">
      <c r="A354" s="1089"/>
      <c r="B354" s="1089"/>
      <c r="C354" s="1304"/>
      <c r="D354" s="1304"/>
      <c r="E354" s="1304"/>
      <c r="F354" s="1089"/>
      <c r="G354" s="1089"/>
      <c r="H354" s="1089"/>
      <c r="I354" s="1337"/>
      <c r="J354" s="1089"/>
      <c r="K354" s="1089"/>
      <c r="L354" s="1308"/>
      <c r="M354" s="1089"/>
      <c r="N354" s="1309"/>
      <c r="O354" s="1309"/>
      <c r="P354" s="1310"/>
      <c r="Q354" s="1310"/>
      <c r="R354" s="1309"/>
      <c r="S354" s="1089"/>
      <c r="T354" s="1304"/>
      <c r="U354" s="1309"/>
      <c r="V354" s="1310"/>
      <c r="W354" s="1310"/>
      <c r="X354" s="1310"/>
      <c r="Y354" s="1310"/>
      <c r="Z354" s="1311"/>
      <c r="AA354" s="1312"/>
      <c r="AB354" s="1312"/>
      <c r="AC354" s="1088"/>
      <c r="AD354" s="1088"/>
      <c r="AE354" s="1088"/>
      <c r="AF354" s="1089"/>
      <c r="AG354" s="1090"/>
      <c r="AH354" s="1090"/>
      <c r="AI354" s="1090"/>
    </row>
    <row r="355" ht="15.75" customHeight="1">
      <c r="A355" s="1089"/>
      <c r="B355" s="1089"/>
      <c r="C355" s="1304"/>
      <c r="D355" s="1304"/>
      <c r="E355" s="1304"/>
      <c r="F355" s="1089"/>
      <c r="G355" s="1089"/>
      <c r="H355" s="1089"/>
      <c r="I355" s="1337"/>
      <c r="J355" s="1089"/>
      <c r="K355" s="1089"/>
      <c r="L355" s="1308"/>
      <c r="M355" s="1089"/>
      <c r="N355" s="1309"/>
      <c r="O355" s="1309"/>
      <c r="P355" s="1310"/>
      <c r="Q355" s="1310"/>
      <c r="R355" s="1309"/>
      <c r="S355" s="1089"/>
      <c r="T355" s="1304"/>
      <c r="U355" s="1309"/>
      <c r="V355" s="1310"/>
      <c r="W355" s="1310"/>
      <c r="X355" s="1310"/>
      <c r="Y355" s="1310"/>
      <c r="Z355" s="1311"/>
      <c r="AA355" s="1312"/>
      <c r="AB355" s="1312"/>
      <c r="AC355" s="1088"/>
      <c r="AD355" s="1088"/>
      <c r="AE355" s="1088"/>
      <c r="AF355" s="1089"/>
      <c r="AG355" s="1090"/>
      <c r="AH355" s="1090"/>
      <c r="AI355" s="1090"/>
    </row>
    <row r="356" ht="15.75" customHeight="1">
      <c r="A356" s="1089"/>
      <c r="B356" s="1089"/>
      <c r="C356" s="1304"/>
      <c r="D356" s="1304"/>
      <c r="E356" s="1304"/>
      <c r="F356" s="1089"/>
      <c r="G356" s="1089"/>
      <c r="H356" s="1089"/>
      <c r="I356" s="1337"/>
      <c r="J356" s="1089"/>
      <c r="K356" s="1089"/>
      <c r="L356" s="1308"/>
      <c r="M356" s="1089"/>
      <c r="N356" s="1309"/>
      <c r="O356" s="1309"/>
      <c r="P356" s="1310"/>
      <c r="Q356" s="1310"/>
      <c r="R356" s="1309"/>
      <c r="S356" s="1089"/>
      <c r="T356" s="1304"/>
      <c r="U356" s="1309"/>
      <c r="V356" s="1310"/>
      <c r="W356" s="1310"/>
      <c r="X356" s="1310"/>
      <c r="Y356" s="1310"/>
      <c r="Z356" s="1311"/>
      <c r="AA356" s="1312"/>
      <c r="AB356" s="1312"/>
      <c r="AC356" s="1088"/>
      <c r="AD356" s="1088"/>
      <c r="AE356" s="1088"/>
      <c r="AF356" s="1089"/>
      <c r="AG356" s="1090"/>
      <c r="AH356" s="1090"/>
      <c r="AI356" s="1090"/>
    </row>
    <row r="357" ht="15.75" customHeight="1">
      <c r="A357" s="1089"/>
      <c r="B357" s="1089"/>
      <c r="C357" s="1304"/>
      <c r="D357" s="1304"/>
      <c r="E357" s="1304"/>
      <c r="F357" s="1089"/>
      <c r="G357" s="1089"/>
      <c r="H357" s="1089"/>
      <c r="I357" s="1337"/>
      <c r="J357" s="1089"/>
      <c r="K357" s="1089"/>
      <c r="L357" s="1308"/>
      <c r="M357" s="1089"/>
      <c r="N357" s="1309"/>
      <c r="O357" s="1309"/>
      <c r="P357" s="1310"/>
      <c r="Q357" s="1310"/>
      <c r="R357" s="1309"/>
      <c r="S357" s="1089"/>
      <c r="T357" s="1304"/>
      <c r="U357" s="1309"/>
      <c r="V357" s="1310"/>
      <c r="W357" s="1310"/>
      <c r="X357" s="1310"/>
      <c r="Y357" s="1310"/>
      <c r="Z357" s="1311"/>
      <c r="AA357" s="1312"/>
      <c r="AB357" s="1312"/>
      <c r="AC357" s="1088"/>
      <c r="AD357" s="1088"/>
      <c r="AE357" s="1088"/>
      <c r="AF357" s="1089"/>
      <c r="AG357" s="1090"/>
      <c r="AH357" s="1090"/>
      <c r="AI357" s="1090"/>
    </row>
    <row r="358" ht="15.75" customHeight="1">
      <c r="A358" s="1089"/>
      <c r="B358" s="1089"/>
      <c r="C358" s="1304"/>
      <c r="D358" s="1304"/>
      <c r="E358" s="1304"/>
      <c r="F358" s="1089"/>
      <c r="G358" s="1089"/>
      <c r="H358" s="1089"/>
      <c r="I358" s="1337"/>
      <c r="J358" s="1089"/>
      <c r="K358" s="1089"/>
      <c r="L358" s="1308"/>
      <c r="M358" s="1089"/>
      <c r="N358" s="1309"/>
      <c r="O358" s="1309"/>
      <c r="P358" s="1310"/>
      <c r="Q358" s="1310"/>
      <c r="R358" s="1309"/>
      <c r="S358" s="1089"/>
      <c r="T358" s="1304"/>
      <c r="U358" s="1309"/>
      <c r="V358" s="1310"/>
      <c r="W358" s="1310"/>
      <c r="X358" s="1310"/>
      <c r="Y358" s="1310"/>
      <c r="Z358" s="1311"/>
      <c r="AA358" s="1312"/>
      <c r="AB358" s="1312"/>
      <c r="AC358" s="1088"/>
      <c r="AD358" s="1088"/>
      <c r="AE358" s="1088"/>
      <c r="AF358" s="1089"/>
      <c r="AG358" s="1090"/>
      <c r="AH358" s="1090"/>
      <c r="AI358" s="1090"/>
    </row>
    <row r="359" ht="15.75" customHeight="1">
      <c r="A359" s="1089"/>
      <c r="B359" s="1089"/>
      <c r="C359" s="1304"/>
      <c r="D359" s="1304"/>
      <c r="E359" s="1304"/>
      <c r="F359" s="1089"/>
      <c r="G359" s="1089"/>
      <c r="H359" s="1089"/>
      <c r="I359" s="1337"/>
      <c r="J359" s="1089"/>
      <c r="K359" s="1089"/>
      <c r="L359" s="1308"/>
      <c r="M359" s="1089"/>
      <c r="N359" s="1309"/>
      <c r="O359" s="1309"/>
      <c r="P359" s="1310"/>
      <c r="Q359" s="1310"/>
      <c r="R359" s="1309"/>
      <c r="S359" s="1089"/>
      <c r="T359" s="1304"/>
      <c r="U359" s="1309"/>
      <c r="V359" s="1310"/>
      <c r="W359" s="1310"/>
      <c r="X359" s="1310"/>
      <c r="Y359" s="1310"/>
      <c r="Z359" s="1311"/>
      <c r="AA359" s="1312"/>
      <c r="AB359" s="1312"/>
      <c r="AC359" s="1088"/>
      <c r="AD359" s="1088"/>
      <c r="AE359" s="1088"/>
      <c r="AF359" s="1089"/>
      <c r="AG359" s="1090"/>
      <c r="AH359" s="1090"/>
      <c r="AI359" s="1090"/>
    </row>
    <row r="360" ht="15.75" customHeight="1">
      <c r="A360" s="1089"/>
      <c r="B360" s="1089"/>
      <c r="C360" s="1304"/>
      <c r="D360" s="1304"/>
      <c r="E360" s="1304"/>
      <c r="F360" s="1089"/>
      <c r="G360" s="1089"/>
      <c r="H360" s="1089"/>
      <c r="I360" s="1337"/>
      <c r="J360" s="1089"/>
      <c r="K360" s="1089"/>
      <c r="L360" s="1308"/>
      <c r="M360" s="1089"/>
      <c r="N360" s="1309"/>
      <c r="O360" s="1309"/>
      <c r="P360" s="1310"/>
      <c r="Q360" s="1310"/>
      <c r="R360" s="1309"/>
      <c r="S360" s="1089"/>
      <c r="T360" s="1304"/>
      <c r="U360" s="1309"/>
      <c r="V360" s="1310"/>
      <c r="W360" s="1310"/>
      <c r="X360" s="1310"/>
      <c r="Y360" s="1310"/>
      <c r="Z360" s="1311"/>
      <c r="AA360" s="1312"/>
      <c r="AB360" s="1312"/>
      <c r="AC360" s="1088"/>
      <c r="AD360" s="1088"/>
      <c r="AE360" s="1088"/>
      <c r="AF360" s="1089"/>
      <c r="AG360" s="1090"/>
      <c r="AH360" s="1090"/>
      <c r="AI360" s="1090"/>
    </row>
    <row r="361" ht="15.75" customHeight="1">
      <c r="A361" s="1089"/>
      <c r="B361" s="1089"/>
      <c r="C361" s="1304"/>
      <c r="D361" s="1304"/>
      <c r="E361" s="1304"/>
      <c r="F361" s="1089"/>
      <c r="G361" s="1089"/>
      <c r="H361" s="1089"/>
      <c r="I361" s="1337"/>
      <c r="J361" s="1089"/>
      <c r="K361" s="1089"/>
      <c r="L361" s="1308"/>
      <c r="M361" s="1089"/>
      <c r="N361" s="1309"/>
      <c r="O361" s="1309"/>
      <c r="P361" s="1310"/>
      <c r="Q361" s="1310"/>
      <c r="R361" s="1309"/>
      <c r="S361" s="1089"/>
      <c r="T361" s="1304"/>
      <c r="U361" s="1309"/>
      <c r="V361" s="1310"/>
      <c r="W361" s="1310"/>
      <c r="X361" s="1310"/>
      <c r="Y361" s="1310"/>
      <c r="Z361" s="1311"/>
      <c r="AA361" s="1312"/>
      <c r="AB361" s="1312"/>
      <c r="AC361" s="1088"/>
      <c r="AD361" s="1088"/>
      <c r="AE361" s="1088"/>
      <c r="AF361" s="1089"/>
      <c r="AG361" s="1090"/>
      <c r="AH361" s="1090"/>
      <c r="AI361" s="1090"/>
    </row>
    <row r="362" ht="15.75" customHeight="1">
      <c r="A362" s="1089"/>
      <c r="B362" s="1089"/>
      <c r="C362" s="1304"/>
      <c r="D362" s="1304"/>
      <c r="E362" s="1304"/>
      <c r="F362" s="1089"/>
      <c r="G362" s="1089"/>
      <c r="H362" s="1089"/>
      <c r="I362" s="1337"/>
      <c r="J362" s="1089"/>
      <c r="K362" s="1089"/>
      <c r="L362" s="1308"/>
      <c r="M362" s="1089"/>
      <c r="N362" s="1309"/>
      <c r="O362" s="1309"/>
      <c r="P362" s="1310"/>
      <c r="Q362" s="1310"/>
      <c r="R362" s="1309"/>
      <c r="S362" s="1089"/>
      <c r="T362" s="1304"/>
      <c r="U362" s="1309"/>
      <c r="V362" s="1310"/>
      <c r="W362" s="1310"/>
      <c r="X362" s="1310"/>
      <c r="Y362" s="1310"/>
      <c r="Z362" s="1311"/>
      <c r="AA362" s="1312"/>
      <c r="AB362" s="1312"/>
      <c r="AC362" s="1088"/>
      <c r="AD362" s="1088"/>
      <c r="AE362" s="1088"/>
      <c r="AF362" s="1089"/>
      <c r="AG362" s="1090"/>
      <c r="AH362" s="1090"/>
      <c r="AI362" s="1090"/>
    </row>
    <row r="363" ht="15.75" customHeight="1">
      <c r="A363" s="1089"/>
      <c r="B363" s="1089"/>
      <c r="C363" s="1304"/>
      <c r="D363" s="1304"/>
      <c r="E363" s="1304"/>
      <c r="F363" s="1089"/>
      <c r="G363" s="1089"/>
      <c r="H363" s="1089"/>
      <c r="I363" s="1337"/>
      <c r="J363" s="1089"/>
      <c r="K363" s="1089"/>
      <c r="L363" s="1308"/>
      <c r="M363" s="1089"/>
      <c r="N363" s="1309"/>
      <c r="O363" s="1309"/>
      <c r="P363" s="1310"/>
      <c r="Q363" s="1310"/>
      <c r="R363" s="1309"/>
      <c r="S363" s="1089"/>
      <c r="T363" s="1304"/>
      <c r="U363" s="1309"/>
      <c r="V363" s="1310"/>
      <c r="W363" s="1310"/>
      <c r="X363" s="1310"/>
      <c r="Y363" s="1310"/>
      <c r="Z363" s="1311"/>
      <c r="AA363" s="1312"/>
      <c r="AB363" s="1312"/>
      <c r="AC363" s="1088"/>
      <c r="AD363" s="1088"/>
      <c r="AE363" s="1088"/>
      <c r="AF363" s="1089"/>
      <c r="AG363" s="1090"/>
      <c r="AH363" s="1090"/>
      <c r="AI363" s="1090"/>
    </row>
    <row r="364" ht="15.75" customHeight="1">
      <c r="A364" s="1089"/>
      <c r="B364" s="1089"/>
      <c r="C364" s="1304"/>
      <c r="D364" s="1304"/>
      <c r="E364" s="1304"/>
      <c r="F364" s="1089"/>
      <c r="G364" s="1089"/>
      <c r="H364" s="1089"/>
      <c r="I364" s="1337"/>
      <c r="J364" s="1089"/>
      <c r="K364" s="1089"/>
      <c r="L364" s="1308"/>
      <c r="M364" s="1089"/>
      <c r="N364" s="1309"/>
      <c r="O364" s="1309"/>
      <c r="P364" s="1310"/>
      <c r="Q364" s="1310"/>
      <c r="R364" s="1309"/>
      <c r="S364" s="1089"/>
      <c r="T364" s="1304"/>
      <c r="U364" s="1309"/>
      <c r="V364" s="1310"/>
      <c r="W364" s="1310"/>
      <c r="X364" s="1310"/>
      <c r="Y364" s="1310"/>
      <c r="Z364" s="1311"/>
      <c r="AA364" s="1312"/>
      <c r="AB364" s="1312"/>
      <c r="AC364" s="1088"/>
      <c r="AD364" s="1088"/>
      <c r="AE364" s="1088"/>
      <c r="AF364" s="1089"/>
      <c r="AG364" s="1090"/>
      <c r="AH364" s="1090"/>
      <c r="AI364" s="1090"/>
    </row>
    <row r="365" ht="15.75" customHeight="1">
      <c r="A365" s="1089"/>
      <c r="B365" s="1089"/>
      <c r="C365" s="1304"/>
      <c r="D365" s="1304"/>
      <c r="E365" s="1304"/>
      <c r="F365" s="1089"/>
      <c r="G365" s="1089"/>
      <c r="H365" s="1089"/>
      <c r="I365" s="1337"/>
      <c r="J365" s="1089"/>
      <c r="K365" s="1089"/>
      <c r="L365" s="1308"/>
      <c r="M365" s="1089"/>
      <c r="N365" s="1309"/>
      <c r="O365" s="1309"/>
      <c r="P365" s="1310"/>
      <c r="Q365" s="1310"/>
      <c r="R365" s="1309"/>
      <c r="S365" s="1089"/>
      <c r="T365" s="1304"/>
      <c r="U365" s="1309"/>
      <c r="V365" s="1310"/>
      <c r="W365" s="1310"/>
      <c r="X365" s="1310"/>
      <c r="Y365" s="1310"/>
      <c r="Z365" s="1311"/>
      <c r="AA365" s="1312"/>
      <c r="AB365" s="1312"/>
      <c r="AC365" s="1088"/>
      <c r="AD365" s="1088"/>
      <c r="AE365" s="1088"/>
      <c r="AF365" s="1089"/>
      <c r="AG365" s="1090"/>
      <c r="AH365" s="1090"/>
      <c r="AI365" s="1090"/>
    </row>
    <row r="366" ht="15.75" customHeight="1">
      <c r="A366" s="1089"/>
      <c r="B366" s="1089"/>
      <c r="C366" s="1304"/>
      <c r="D366" s="1304"/>
      <c r="E366" s="1304"/>
      <c r="F366" s="1089"/>
      <c r="G366" s="1089"/>
      <c r="H366" s="1089"/>
      <c r="I366" s="1337"/>
      <c r="J366" s="1089"/>
      <c r="K366" s="1089"/>
      <c r="L366" s="1308"/>
      <c r="M366" s="1089"/>
      <c r="N366" s="1309"/>
      <c r="O366" s="1309"/>
      <c r="P366" s="1310"/>
      <c r="Q366" s="1310"/>
      <c r="R366" s="1309"/>
      <c r="S366" s="1089"/>
      <c r="T366" s="1304"/>
      <c r="U366" s="1309"/>
      <c r="V366" s="1310"/>
      <c r="W366" s="1310"/>
      <c r="X366" s="1310"/>
      <c r="Y366" s="1310"/>
      <c r="Z366" s="1311"/>
      <c r="AA366" s="1312"/>
      <c r="AB366" s="1312"/>
      <c r="AC366" s="1088"/>
      <c r="AD366" s="1088"/>
      <c r="AE366" s="1088"/>
      <c r="AF366" s="1089"/>
      <c r="AG366" s="1090"/>
      <c r="AH366" s="1090"/>
      <c r="AI366" s="1090"/>
    </row>
    <row r="367" ht="15.75" customHeight="1">
      <c r="A367" s="1089"/>
      <c r="B367" s="1089"/>
      <c r="C367" s="1304"/>
      <c r="D367" s="1304"/>
      <c r="E367" s="1304"/>
      <c r="F367" s="1089"/>
      <c r="G367" s="1089"/>
      <c r="H367" s="1089"/>
      <c r="I367" s="1337"/>
      <c r="J367" s="1089"/>
      <c r="K367" s="1089"/>
      <c r="L367" s="1308"/>
      <c r="M367" s="1089"/>
      <c r="N367" s="1309"/>
      <c r="O367" s="1309"/>
      <c r="P367" s="1310"/>
      <c r="Q367" s="1310"/>
      <c r="R367" s="1309"/>
      <c r="S367" s="1089"/>
      <c r="T367" s="1304"/>
      <c r="U367" s="1309"/>
      <c r="V367" s="1310"/>
      <c r="W367" s="1310"/>
      <c r="X367" s="1310"/>
      <c r="Y367" s="1310"/>
      <c r="Z367" s="1311"/>
      <c r="AA367" s="1312"/>
      <c r="AB367" s="1312"/>
      <c r="AC367" s="1088"/>
      <c r="AD367" s="1088"/>
      <c r="AE367" s="1088"/>
      <c r="AF367" s="1089"/>
      <c r="AG367" s="1090"/>
      <c r="AH367" s="1090"/>
      <c r="AI367" s="1090"/>
    </row>
    <row r="368" ht="15.75" customHeight="1">
      <c r="A368" s="1089"/>
      <c r="B368" s="1089"/>
      <c r="C368" s="1304"/>
      <c r="D368" s="1304"/>
      <c r="E368" s="1304"/>
      <c r="F368" s="1089"/>
      <c r="G368" s="1089"/>
      <c r="H368" s="1089"/>
      <c r="I368" s="1337"/>
      <c r="J368" s="1089"/>
      <c r="K368" s="1089"/>
      <c r="L368" s="1308"/>
      <c r="M368" s="1089"/>
      <c r="N368" s="1309"/>
      <c r="O368" s="1309"/>
      <c r="P368" s="1310"/>
      <c r="Q368" s="1310"/>
      <c r="R368" s="1309"/>
      <c r="S368" s="1089"/>
      <c r="T368" s="1304"/>
      <c r="U368" s="1309"/>
      <c r="V368" s="1310"/>
      <c r="W368" s="1310"/>
      <c r="X368" s="1310"/>
      <c r="Y368" s="1310"/>
      <c r="Z368" s="1311"/>
      <c r="AA368" s="1312"/>
      <c r="AB368" s="1312"/>
      <c r="AC368" s="1088"/>
      <c r="AD368" s="1088"/>
      <c r="AE368" s="1088"/>
      <c r="AF368" s="1089"/>
      <c r="AG368" s="1090"/>
      <c r="AH368" s="1090"/>
      <c r="AI368" s="1090"/>
    </row>
    <row r="369" ht="15.75" customHeight="1">
      <c r="A369" s="1089"/>
      <c r="B369" s="1089"/>
      <c r="C369" s="1304"/>
      <c r="D369" s="1304"/>
      <c r="E369" s="1304"/>
      <c r="F369" s="1089"/>
      <c r="G369" s="1089"/>
      <c r="H369" s="1089"/>
      <c r="I369" s="1337"/>
      <c r="J369" s="1089"/>
      <c r="K369" s="1089"/>
      <c r="L369" s="1308"/>
      <c r="M369" s="1089"/>
      <c r="N369" s="1309"/>
      <c r="O369" s="1309"/>
      <c r="P369" s="1310"/>
      <c r="Q369" s="1310"/>
      <c r="R369" s="1309"/>
      <c r="S369" s="1089"/>
      <c r="T369" s="1304"/>
      <c r="U369" s="1309"/>
      <c r="V369" s="1310"/>
      <c r="W369" s="1310"/>
      <c r="X369" s="1310"/>
      <c r="Y369" s="1310"/>
      <c r="Z369" s="1311"/>
      <c r="AA369" s="1312"/>
      <c r="AB369" s="1312"/>
      <c r="AC369" s="1088"/>
      <c r="AD369" s="1088"/>
      <c r="AE369" s="1088"/>
      <c r="AF369" s="1089"/>
      <c r="AG369" s="1090"/>
      <c r="AH369" s="1090"/>
      <c r="AI369" s="1090"/>
    </row>
    <row r="370" ht="15.75" customHeight="1">
      <c r="A370" s="1089"/>
      <c r="B370" s="1089"/>
      <c r="C370" s="1304"/>
      <c r="D370" s="1304"/>
      <c r="E370" s="1304"/>
      <c r="F370" s="1089"/>
      <c r="G370" s="1089"/>
      <c r="H370" s="1089"/>
      <c r="I370" s="1337"/>
      <c r="J370" s="1089"/>
      <c r="K370" s="1089"/>
      <c r="L370" s="1308"/>
      <c r="M370" s="1089"/>
      <c r="N370" s="1309"/>
      <c r="O370" s="1309"/>
      <c r="P370" s="1310"/>
      <c r="Q370" s="1310"/>
      <c r="R370" s="1309"/>
      <c r="S370" s="1089"/>
      <c r="T370" s="1304"/>
      <c r="U370" s="1309"/>
      <c r="V370" s="1310"/>
      <c r="W370" s="1310"/>
      <c r="X370" s="1310"/>
      <c r="Y370" s="1310"/>
      <c r="Z370" s="1311"/>
      <c r="AA370" s="1312"/>
      <c r="AB370" s="1312"/>
      <c r="AC370" s="1088"/>
      <c r="AD370" s="1088"/>
      <c r="AE370" s="1088"/>
      <c r="AF370" s="1089"/>
      <c r="AG370" s="1090"/>
      <c r="AH370" s="1090"/>
      <c r="AI370" s="1090"/>
    </row>
    <row r="371" ht="15.75" customHeight="1">
      <c r="A371" s="1089"/>
      <c r="B371" s="1089"/>
      <c r="C371" s="1304"/>
      <c r="D371" s="1304"/>
      <c r="E371" s="1304"/>
      <c r="F371" s="1089"/>
      <c r="G371" s="1089"/>
      <c r="H371" s="1089"/>
      <c r="I371" s="1337"/>
      <c r="J371" s="1089"/>
      <c r="K371" s="1089"/>
      <c r="L371" s="1308"/>
      <c r="M371" s="1089"/>
      <c r="N371" s="1309"/>
      <c r="O371" s="1309"/>
      <c r="P371" s="1310"/>
      <c r="Q371" s="1310"/>
      <c r="R371" s="1309"/>
      <c r="S371" s="1089"/>
      <c r="T371" s="1304"/>
      <c r="U371" s="1309"/>
      <c r="V371" s="1310"/>
      <c r="W371" s="1310"/>
      <c r="X371" s="1310"/>
      <c r="Y371" s="1310"/>
      <c r="Z371" s="1311"/>
      <c r="AA371" s="1312"/>
      <c r="AB371" s="1312"/>
      <c r="AC371" s="1088"/>
      <c r="AD371" s="1088"/>
      <c r="AE371" s="1088"/>
      <c r="AF371" s="1089"/>
      <c r="AG371" s="1090"/>
      <c r="AH371" s="1090"/>
      <c r="AI371" s="1090"/>
    </row>
    <row r="372" ht="15.75" customHeight="1">
      <c r="A372" s="1089"/>
      <c r="B372" s="1089"/>
      <c r="C372" s="1304"/>
      <c r="D372" s="1304"/>
      <c r="E372" s="1304"/>
      <c r="F372" s="1089"/>
      <c r="G372" s="1089"/>
      <c r="H372" s="1089"/>
      <c r="I372" s="1337"/>
      <c r="J372" s="1089"/>
      <c r="K372" s="1089"/>
      <c r="L372" s="1308"/>
      <c r="M372" s="1089"/>
      <c r="N372" s="1309"/>
      <c r="O372" s="1309"/>
      <c r="P372" s="1310"/>
      <c r="Q372" s="1310"/>
      <c r="R372" s="1309"/>
      <c r="S372" s="1089"/>
      <c r="T372" s="1304"/>
      <c r="U372" s="1309"/>
      <c r="V372" s="1310"/>
      <c r="W372" s="1310"/>
      <c r="X372" s="1310"/>
      <c r="Y372" s="1310"/>
      <c r="Z372" s="1311"/>
      <c r="AA372" s="1312"/>
      <c r="AB372" s="1312"/>
      <c r="AC372" s="1088"/>
      <c r="AD372" s="1088"/>
      <c r="AE372" s="1088"/>
      <c r="AF372" s="1089"/>
      <c r="AG372" s="1090"/>
      <c r="AH372" s="1090"/>
      <c r="AI372" s="1090"/>
    </row>
    <row r="373" ht="15.75" customHeight="1">
      <c r="A373" s="1089"/>
      <c r="B373" s="1089"/>
      <c r="C373" s="1304"/>
      <c r="D373" s="1304"/>
      <c r="E373" s="1304"/>
      <c r="F373" s="1089"/>
      <c r="G373" s="1089"/>
      <c r="H373" s="1089"/>
      <c r="I373" s="1337"/>
      <c r="J373" s="1089"/>
      <c r="K373" s="1089"/>
      <c r="L373" s="1308"/>
      <c r="M373" s="1089"/>
      <c r="N373" s="1309"/>
      <c r="O373" s="1309"/>
      <c r="P373" s="1310"/>
      <c r="Q373" s="1310"/>
      <c r="R373" s="1309"/>
      <c r="S373" s="1089"/>
      <c r="T373" s="1304"/>
      <c r="U373" s="1309"/>
      <c r="V373" s="1310"/>
      <c r="W373" s="1310"/>
      <c r="X373" s="1310"/>
      <c r="Y373" s="1310"/>
      <c r="Z373" s="1311"/>
      <c r="AA373" s="1312"/>
      <c r="AB373" s="1312"/>
      <c r="AC373" s="1088"/>
      <c r="AD373" s="1088"/>
      <c r="AE373" s="1088"/>
      <c r="AF373" s="1089"/>
      <c r="AG373" s="1090"/>
      <c r="AH373" s="1090"/>
      <c r="AI373" s="1090"/>
    </row>
    <row r="374" ht="15.75" customHeight="1">
      <c r="A374" s="1089"/>
      <c r="B374" s="1089"/>
      <c r="C374" s="1304"/>
      <c r="D374" s="1304"/>
      <c r="E374" s="1304"/>
      <c r="F374" s="1089"/>
      <c r="G374" s="1089"/>
      <c r="H374" s="1089"/>
      <c r="I374" s="1337"/>
      <c r="J374" s="1089"/>
      <c r="K374" s="1089"/>
      <c r="L374" s="1308"/>
      <c r="M374" s="1089"/>
      <c r="N374" s="1309"/>
      <c r="O374" s="1309"/>
      <c r="P374" s="1310"/>
      <c r="Q374" s="1310"/>
      <c r="R374" s="1309"/>
      <c r="S374" s="1089"/>
      <c r="T374" s="1304"/>
      <c r="U374" s="1309"/>
      <c r="V374" s="1310"/>
      <c r="W374" s="1310"/>
      <c r="X374" s="1310"/>
      <c r="Y374" s="1310"/>
      <c r="Z374" s="1311"/>
      <c r="AA374" s="1312"/>
      <c r="AB374" s="1312"/>
      <c r="AC374" s="1088"/>
      <c r="AD374" s="1088"/>
      <c r="AE374" s="1088"/>
      <c r="AF374" s="1089"/>
      <c r="AG374" s="1090"/>
      <c r="AH374" s="1090"/>
      <c r="AI374" s="1090"/>
    </row>
    <row r="375" ht="15.75" customHeight="1">
      <c r="A375" s="1089"/>
      <c r="B375" s="1089"/>
      <c r="C375" s="1304"/>
      <c r="D375" s="1304"/>
      <c r="E375" s="1304"/>
      <c r="F375" s="1089"/>
      <c r="G375" s="1089"/>
      <c r="H375" s="1089"/>
      <c r="I375" s="1337"/>
      <c r="J375" s="1089"/>
      <c r="K375" s="1089"/>
      <c r="L375" s="1308"/>
      <c r="M375" s="1089"/>
      <c r="N375" s="1309"/>
      <c r="O375" s="1309"/>
      <c r="P375" s="1310"/>
      <c r="Q375" s="1310"/>
      <c r="R375" s="1309"/>
      <c r="S375" s="1089"/>
      <c r="T375" s="1304"/>
      <c r="U375" s="1309"/>
      <c r="V375" s="1310"/>
      <c r="W375" s="1310"/>
      <c r="X375" s="1310"/>
      <c r="Y375" s="1310"/>
      <c r="Z375" s="1311"/>
      <c r="AA375" s="1312"/>
      <c r="AB375" s="1312"/>
      <c r="AC375" s="1088"/>
      <c r="AD375" s="1088"/>
      <c r="AE375" s="1088"/>
      <c r="AF375" s="1089"/>
      <c r="AG375" s="1090"/>
      <c r="AH375" s="1090"/>
      <c r="AI375" s="1090"/>
    </row>
    <row r="376" ht="15.75" customHeight="1">
      <c r="A376" s="1089"/>
      <c r="B376" s="1089"/>
      <c r="C376" s="1304"/>
      <c r="D376" s="1304"/>
      <c r="E376" s="1304"/>
      <c r="F376" s="1089"/>
      <c r="G376" s="1089"/>
      <c r="H376" s="1089"/>
      <c r="I376" s="1337"/>
      <c r="J376" s="1089"/>
      <c r="K376" s="1089"/>
      <c r="L376" s="1308"/>
      <c r="M376" s="1089"/>
      <c r="N376" s="1309"/>
      <c r="O376" s="1309"/>
      <c r="P376" s="1310"/>
      <c r="Q376" s="1310"/>
      <c r="R376" s="1309"/>
      <c r="S376" s="1089"/>
      <c r="T376" s="1304"/>
      <c r="U376" s="1309"/>
      <c r="V376" s="1310"/>
      <c r="W376" s="1310"/>
      <c r="X376" s="1310"/>
      <c r="Y376" s="1310"/>
      <c r="Z376" s="1311"/>
      <c r="AA376" s="1312"/>
      <c r="AB376" s="1312"/>
      <c r="AC376" s="1088"/>
      <c r="AD376" s="1088"/>
      <c r="AE376" s="1088"/>
      <c r="AF376" s="1089"/>
      <c r="AG376" s="1090"/>
      <c r="AH376" s="1090"/>
      <c r="AI376" s="1090"/>
    </row>
    <row r="377" ht="15.75" customHeight="1">
      <c r="A377" s="1089"/>
      <c r="B377" s="1089"/>
      <c r="C377" s="1304"/>
      <c r="D377" s="1304"/>
      <c r="E377" s="1304"/>
      <c r="F377" s="1089"/>
      <c r="G377" s="1089"/>
      <c r="H377" s="1089"/>
      <c r="I377" s="1337"/>
      <c r="J377" s="1089"/>
      <c r="K377" s="1089"/>
      <c r="L377" s="1308"/>
      <c r="M377" s="1089"/>
      <c r="N377" s="1309"/>
      <c r="O377" s="1309"/>
      <c r="P377" s="1310"/>
      <c r="Q377" s="1310"/>
      <c r="R377" s="1309"/>
      <c r="S377" s="1089"/>
      <c r="T377" s="1304"/>
      <c r="U377" s="1309"/>
      <c r="V377" s="1310"/>
      <c r="W377" s="1310"/>
      <c r="X377" s="1310"/>
      <c r="Y377" s="1310"/>
      <c r="Z377" s="1311"/>
      <c r="AA377" s="1312"/>
      <c r="AB377" s="1312"/>
      <c r="AC377" s="1088"/>
      <c r="AD377" s="1088"/>
      <c r="AE377" s="1088"/>
      <c r="AF377" s="1089"/>
      <c r="AG377" s="1090"/>
      <c r="AH377" s="1090"/>
      <c r="AI377" s="1090"/>
    </row>
    <row r="378" ht="15.75" customHeight="1">
      <c r="A378" s="1089"/>
      <c r="B378" s="1089"/>
      <c r="C378" s="1304"/>
      <c r="D378" s="1304"/>
      <c r="E378" s="1304"/>
      <c r="F378" s="1089"/>
      <c r="G378" s="1089"/>
      <c r="H378" s="1089"/>
      <c r="I378" s="1337"/>
      <c r="J378" s="1089"/>
      <c r="K378" s="1089"/>
      <c r="L378" s="1308"/>
      <c r="M378" s="1089"/>
      <c r="N378" s="1309"/>
      <c r="O378" s="1309"/>
      <c r="P378" s="1310"/>
      <c r="Q378" s="1310"/>
      <c r="R378" s="1309"/>
      <c r="S378" s="1089"/>
      <c r="T378" s="1304"/>
      <c r="U378" s="1309"/>
      <c r="V378" s="1310"/>
      <c r="W378" s="1310"/>
      <c r="X378" s="1310"/>
      <c r="Y378" s="1310"/>
      <c r="Z378" s="1311"/>
      <c r="AA378" s="1312"/>
      <c r="AB378" s="1312"/>
      <c r="AC378" s="1088"/>
      <c r="AD378" s="1088"/>
      <c r="AE378" s="1088"/>
      <c r="AF378" s="1089"/>
      <c r="AG378" s="1090"/>
      <c r="AH378" s="1090"/>
      <c r="AI378" s="1090"/>
    </row>
    <row r="379" ht="15.75" customHeight="1">
      <c r="A379" s="1089"/>
      <c r="B379" s="1089"/>
      <c r="C379" s="1304"/>
      <c r="D379" s="1304"/>
      <c r="E379" s="1304"/>
      <c r="F379" s="1089"/>
      <c r="G379" s="1089"/>
      <c r="H379" s="1089"/>
      <c r="I379" s="1337"/>
      <c r="J379" s="1089"/>
      <c r="K379" s="1089"/>
      <c r="L379" s="1308"/>
      <c r="M379" s="1089"/>
      <c r="N379" s="1309"/>
      <c r="O379" s="1309"/>
      <c r="P379" s="1310"/>
      <c r="Q379" s="1310"/>
      <c r="R379" s="1309"/>
      <c r="S379" s="1089"/>
      <c r="T379" s="1304"/>
      <c r="U379" s="1309"/>
      <c r="V379" s="1310"/>
      <c r="W379" s="1310"/>
      <c r="X379" s="1310"/>
      <c r="Y379" s="1310"/>
      <c r="Z379" s="1311"/>
      <c r="AA379" s="1312"/>
      <c r="AB379" s="1312"/>
      <c r="AC379" s="1088"/>
      <c r="AD379" s="1088"/>
      <c r="AE379" s="1088"/>
      <c r="AF379" s="1089"/>
      <c r="AG379" s="1090"/>
      <c r="AH379" s="1090"/>
      <c r="AI379" s="1090"/>
    </row>
    <row r="380" ht="15.75" customHeight="1">
      <c r="A380" s="1089"/>
      <c r="B380" s="1089"/>
      <c r="C380" s="1304"/>
      <c r="D380" s="1304"/>
      <c r="E380" s="1304"/>
      <c r="F380" s="1089"/>
      <c r="G380" s="1089"/>
      <c r="H380" s="1089"/>
      <c r="I380" s="1337"/>
      <c r="J380" s="1089"/>
      <c r="K380" s="1089"/>
      <c r="L380" s="1308"/>
      <c r="M380" s="1089"/>
      <c r="N380" s="1309"/>
      <c r="O380" s="1309"/>
      <c r="P380" s="1310"/>
      <c r="Q380" s="1310"/>
      <c r="R380" s="1309"/>
      <c r="S380" s="1089"/>
      <c r="T380" s="1304"/>
      <c r="U380" s="1309"/>
      <c r="V380" s="1310"/>
      <c r="W380" s="1310"/>
      <c r="X380" s="1310"/>
      <c r="Y380" s="1310"/>
      <c r="Z380" s="1311"/>
      <c r="AA380" s="1312"/>
      <c r="AB380" s="1312"/>
      <c r="AC380" s="1088"/>
      <c r="AD380" s="1088"/>
      <c r="AE380" s="1088"/>
      <c r="AF380" s="1089"/>
      <c r="AG380" s="1090"/>
      <c r="AH380" s="1090"/>
      <c r="AI380" s="1090"/>
    </row>
    <row r="381" ht="15.75" customHeight="1">
      <c r="A381" s="1089"/>
      <c r="B381" s="1089"/>
      <c r="C381" s="1304"/>
      <c r="D381" s="1304"/>
      <c r="E381" s="1304"/>
      <c r="F381" s="1089"/>
      <c r="G381" s="1089"/>
      <c r="H381" s="1089"/>
      <c r="I381" s="1337"/>
      <c r="J381" s="1089"/>
      <c r="K381" s="1089"/>
      <c r="L381" s="1308"/>
      <c r="M381" s="1089"/>
      <c r="N381" s="1309"/>
      <c r="O381" s="1309"/>
      <c r="P381" s="1310"/>
      <c r="Q381" s="1310"/>
      <c r="R381" s="1309"/>
      <c r="S381" s="1089"/>
      <c r="T381" s="1304"/>
      <c r="U381" s="1309"/>
      <c r="V381" s="1310"/>
      <c r="W381" s="1310"/>
      <c r="X381" s="1310"/>
      <c r="Y381" s="1310"/>
      <c r="Z381" s="1311"/>
      <c r="AA381" s="1312"/>
      <c r="AB381" s="1312"/>
      <c r="AC381" s="1088"/>
      <c r="AD381" s="1088"/>
      <c r="AE381" s="1088"/>
      <c r="AF381" s="1089"/>
      <c r="AG381" s="1090"/>
      <c r="AH381" s="1090"/>
      <c r="AI381" s="1090"/>
    </row>
    <row r="382" ht="15.75" customHeight="1">
      <c r="A382" s="1089"/>
      <c r="B382" s="1089"/>
      <c r="C382" s="1304"/>
      <c r="D382" s="1304"/>
      <c r="E382" s="1304"/>
      <c r="F382" s="1089"/>
      <c r="G382" s="1089"/>
      <c r="H382" s="1089"/>
      <c r="I382" s="1337"/>
      <c r="J382" s="1089"/>
      <c r="K382" s="1089"/>
      <c r="L382" s="1308"/>
      <c r="M382" s="1089"/>
      <c r="N382" s="1309"/>
      <c r="O382" s="1309"/>
      <c r="P382" s="1310"/>
      <c r="Q382" s="1310"/>
      <c r="R382" s="1309"/>
      <c r="S382" s="1089"/>
      <c r="T382" s="1304"/>
      <c r="U382" s="1309"/>
      <c r="V382" s="1310"/>
      <c r="W382" s="1310"/>
      <c r="X382" s="1310"/>
      <c r="Y382" s="1310"/>
      <c r="Z382" s="1311"/>
      <c r="AA382" s="1312"/>
      <c r="AB382" s="1312"/>
      <c r="AC382" s="1088"/>
      <c r="AD382" s="1088"/>
      <c r="AE382" s="1088"/>
      <c r="AF382" s="1089"/>
      <c r="AG382" s="1090"/>
      <c r="AH382" s="1090"/>
      <c r="AI382" s="1090"/>
    </row>
    <row r="383" ht="15.75" customHeight="1">
      <c r="A383" s="1089"/>
      <c r="B383" s="1089"/>
      <c r="C383" s="1304"/>
      <c r="D383" s="1304"/>
      <c r="E383" s="1304"/>
      <c r="F383" s="1089"/>
      <c r="G383" s="1089"/>
      <c r="H383" s="1089"/>
      <c r="I383" s="1337"/>
      <c r="J383" s="1089"/>
      <c r="K383" s="1089"/>
      <c r="L383" s="1308"/>
      <c r="M383" s="1089"/>
      <c r="N383" s="1309"/>
      <c r="O383" s="1309"/>
      <c r="P383" s="1310"/>
      <c r="Q383" s="1310"/>
      <c r="R383" s="1309"/>
      <c r="S383" s="1089"/>
      <c r="T383" s="1304"/>
      <c r="U383" s="1309"/>
      <c r="V383" s="1310"/>
      <c r="W383" s="1310"/>
      <c r="X383" s="1310"/>
      <c r="Y383" s="1310"/>
      <c r="Z383" s="1311"/>
      <c r="AA383" s="1312"/>
      <c r="AB383" s="1312"/>
      <c r="AC383" s="1088"/>
      <c r="AD383" s="1088"/>
      <c r="AE383" s="1088"/>
      <c r="AF383" s="1089"/>
      <c r="AG383" s="1090"/>
      <c r="AH383" s="1090"/>
      <c r="AI383" s="1090"/>
    </row>
    <row r="384" ht="15.75" customHeight="1">
      <c r="A384" s="1089"/>
      <c r="B384" s="1089"/>
      <c r="C384" s="1304"/>
      <c r="D384" s="1304"/>
      <c r="E384" s="1304"/>
      <c r="F384" s="1089"/>
      <c r="G384" s="1089"/>
      <c r="H384" s="1089"/>
      <c r="I384" s="1337"/>
      <c r="J384" s="1089"/>
      <c r="K384" s="1089"/>
      <c r="L384" s="1308"/>
      <c r="M384" s="1089"/>
      <c r="N384" s="1309"/>
      <c r="O384" s="1309"/>
      <c r="P384" s="1310"/>
      <c r="Q384" s="1310"/>
      <c r="R384" s="1309"/>
      <c r="S384" s="1089"/>
      <c r="T384" s="1304"/>
      <c r="U384" s="1309"/>
      <c r="V384" s="1310"/>
      <c r="W384" s="1310"/>
      <c r="X384" s="1310"/>
      <c r="Y384" s="1310"/>
      <c r="Z384" s="1311"/>
      <c r="AA384" s="1312"/>
      <c r="AB384" s="1312"/>
      <c r="AC384" s="1088"/>
      <c r="AD384" s="1088"/>
      <c r="AE384" s="1088"/>
      <c r="AF384" s="1089"/>
      <c r="AG384" s="1090"/>
      <c r="AH384" s="1090"/>
      <c r="AI384" s="1090"/>
    </row>
    <row r="385" ht="15.75" customHeight="1">
      <c r="A385" s="1089"/>
      <c r="B385" s="1089"/>
      <c r="C385" s="1304"/>
      <c r="D385" s="1304"/>
      <c r="E385" s="1304"/>
      <c r="F385" s="1089"/>
      <c r="G385" s="1089"/>
      <c r="H385" s="1089"/>
      <c r="I385" s="1337"/>
      <c r="J385" s="1089"/>
      <c r="K385" s="1089"/>
      <c r="L385" s="1308"/>
      <c r="M385" s="1089"/>
      <c r="N385" s="1309"/>
      <c r="O385" s="1309"/>
      <c r="P385" s="1310"/>
      <c r="Q385" s="1310"/>
      <c r="R385" s="1309"/>
      <c r="S385" s="1089"/>
      <c r="T385" s="1304"/>
      <c r="U385" s="1309"/>
      <c r="V385" s="1310"/>
      <c r="W385" s="1310"/>
      <c r="X385" s="1310"/>
      <c r="Y385" s="1310"/>
      <c r="Z385" s="1311"/>
      <c r="AA385" s="1312"/>
      <c r="AB385" s="1312"/>
      <c r="AC385" s="1088"/>
      <c r="AD385" s="1088"/>
      <c r="AE385" s="1088"/>
      <c r="AF385" s="1089"/>
      <c r="AG385" s="1090"/>
      <c r="AH385" s="1090"/>
      <c r="AI385" s="1090"/>
    </row>
    <row r="386" ht="15.75" customHeight="1">
      <c r="A386" s="1089"/>
      <c r="B386" s="1089"/>
      <c r="C386" s="1304"/>
      <c r="D386" s="1304"/>
      <c r="E386" s="1304"/>
      <c r="F386" s="1089"/>
      <c r="G386" s="1089"/>
      <c r="H386" s="1089"/>
      <c r="I386" s="1337"/>
      <c r="J386" s="1089"/>
      <c r="K386" s="1089"/>
      <c r="L386" s="1308"/>
      <c r="M386" s="1089"/>
      <c r="N386" s="1309"/>
      <c r="O386" s="1309"/>
      <c r="P386" s="1310"/>
      <c r="Q386" s="1310"/>
      <c r="R386" s="1309"/>
      <c r="S386" s="1089"/>
      <c r="T386" s="1304"/>
      <c r="U386" s="1309"/>
      <c r="V386" s="1310"/>
      <c r="W386" s="1310"/>
      <c r="X386" s="1310"/>
      <c r="Y386" s="1310"/>
      <c r="Z386" s="1311"/>
      <c r="AA386" s="1312"/>
      <c r="AB386" s="1312"/>
      <c r="AC386" s="1088"/>
      <c r="AD386" s="1088"/>
      <c r="AE386" s="1088"/>
      <c r="AF386" s="1089"/>
      <c r="AG386" s="1090"/>
      <c r="AH386" s="1090"/>
      <c r="AI386" s="1090"/>
    </row>
    <row r="387" ht="15.75" customHeight="1">
      <c r="A387" s="1089"/>
      <c r="B387" s="1089"/>
      <c r="C387" s="1304"/>
      <c r="D387" s="1304"/>
      <c r="E387" s="1304"/>
      <c r="F387" s="1089"/>
      <c r="G387" s="1089"/>
      <c r="H387" s="1089"/>
      <c r="I387" s="1337"/>
      <c r="J387" s="1089"/>
      <c r="K387" s="1089"/>
      <c r="L387" s="1308"/>
      <c r="M387" s="1089"/>
      <c r="N387" s="1309"/>
      <c r="O387" s="1309"/>
      <c r="P387" s="1310"/>
      <c r="Q387" s="1310"/>
      <c r="R387" s="1309"/>
      <c r="S387" s="1089"/>
      <c r="T387" s="1304"/>
      <c r="U387" s="1309"/>
      <c r="V387" s="1310"/>
      <c r="W387" s="1310"/>
      <c r="X387" s="1310"/>
      <c r="Y387" s="1310"/>
      <c r="Z387" s="1311"/>
      <c r="AA387" s="1312"/>
      <c r="AB387" s="1312"/>
      <c r="AC387" s="1088"/>
      <c r="AD387" s="1088"/>
      <c r="AE387" s="1088"/>
      <c r="AF387" s="1089"/>
      <c r="AG387" s="1090"/>
      <c r="AH387" s="1090"/>
      <c r="AI387" s="1090"/>
    </row>
    <row r="388" ht="15.75" customHeight="1">
      <c r="A388" s="1089"/>
      <c r="B388" s="1089"/>
      <c r="C388" s="1304"/>
      <c r="D388" s="1304"/>
      <c r="E388" s="1304"/>
      <c r="F388" s="1089"/>
      <c r="G388" s="1089"/>
      <c r="H388" s="1089"/>
      <c r="I388" s="1337"/>
      <c r="J388" s="1089"/>
      <c r="K388" s="1089"/>
      <c r="L388" s="1308"/>
      <c r="M388" s="1089"/>
      <c r="N388" s="1309"/>
      <c r="O388" s="1309"/>
      <c r="P388" s="1310"/>
      <c r="Q388" s="1310"/>
      <c r="R388" s="1309"/>
      <c r="S388" s="1089"/>
      <c r="T388" s="1304"/>
      <c r="U388" s="1309"/>
      <c r="V388" s="1310"/>
      <c r="W388" s="1310"/>
      <c r="X388" s="1310"/>
      <c r="Y388" s="1310"/>
      <c r="Z388" s="1311"/>
      <c r="AA388" s="1312"/>
      <c r="AB388" s="1312"/>
      <c r="AC388" s="1088"/>
      <c r="AD388" s="1088"/>
      <c r="AE388" s="1088"/>
      <c r="AF388" s="1089"/>
      <c r="AG388" s="1090"/>
      <c r="AH388" s="1090"/>
      <c r="AI388" s="1090"/>
    </row>
    <row r="389" ht="15.75" customHeight="1">
      <c r="A389" s="1089"/>
      <c r="B389" s="1089"/>
      <c r="C389" s="1304"/>
      <c r="D389" s="1304"/>
      <c r="E389" s="1304"/>
      <c r="F389" s="1089"/>
      <c r="G389" s="1089"/>
      <c r="H389" s="1089"/>
      <c r="I389" s="1337"/>
      <c r="J389" s="1089"/>
      <c r="K389" s="1089"/>
      <c r="L389" s="1308"/>
      <c r="M389" s="1089"/>
      <c r="N389" s="1309"/>
      <c r="O389" s="1309"/>
      <c r="P389" s="1310"/>
      <c r="Q389" s="1310"/>
      <c r="R389" s="1309"/>
      <c r="S389" s="1089"/>
      <c r="T389" s="1304"/>
      <c r="U389" s="1309"/>
      <c r="V389" s="1310"/>
      <c r="W389" s="1310"/>
      <c r="X389" s="1310"/>
      <c r="Y389" s="1310"/>
      <c r="Z389" s="1311"/>
      <c r="AA389" s="1312"/>
      <c r="AB389" s="1312"/>
      <c r="AC389" s="1088"/>
      <c r="AD389" s="1088"/>
      <c r="AE389" s="1088"/>
      <c r="AF389" s="1089"/>
      <c r="AG389" s="1090"/>
      <c r="AH389" s="1090"/>
      <c r="AI389" s="1090"/>
    </row>
    <row r="390" ht="15.75" customHeight="1">
      <c r="A390" s="1089"/>
      <c r="B390" s="1089"/>
      <c r="C390" s="1304"/>
      <c r="D390" s="1304"/>
      <c r="E390" s="1304"/>
      <c r="F390" s="1089"/>
      <c r="G390" s="1089"/>
      <c r="H390" s="1089"/>
      <c r="I390" s="1337"/>
      <c r="J390" s="1089"/>
      <c r="K390" s="1089"/>
      <c r="L390" s="1308"/>
      <c r="M390" s="1089"/>
      <c r="N390" s="1309"/>
      <c r="O390" s="1309"/>
      <c r="P390" s="1310"/>
      <c r="Q390" s="1310"/>
      <c r="R390" s="1309"/>
      <c r="S390" s="1089"/>
      <c r="T390" s="1304"/>
      <c r="U390" s="1309"/>
      <c r="V390" s="1310"/>
      <c r="W390" s="1310"/>
      <c r="X390" s="1310"/>
      <c r="Y390" s="1310"/>
      <c r="Z390" s="1311"/>
      <c r="AA390" s="1312"/>
      <c r="AB390" s="1312"/>
      <c r="AC390" s="1088"/>
      <c r="AD390" s="1088"/>
      <c r="AE390" s="1088"/>
      <c r="AF390" s="1089"/>
      <c r="AG390" s="1090"/>
      <c r="AH390" s="1090"/>
      <c r="AI390" s="1090"/>
    </row>
    <row r="391" ht="15.75" customHeight="1">
      <c r="A391" s="1089"/>
      <c r="B391" s="1089"/>
      <c r="C391" s="1304"/>
      <c r="D391" s="1304"/>
      <c r="E391" s="1304"/>
      <c r="F391" s="1089"/>
      <c r="G391" s="1089"/>
      <c r="H391" s="1089"/>
      <c r="I391" s="1337"/>
      <c r="J391" s="1089"/>
      <c r="K391" s="1089"/>
      <c r="L391" s="1308"/>
      <c r="M391" s="1089"/>
      <c r="N391" s="1309"/>
      <c r="O391" s="1309"/>
      <c r="P391" s="1310"/>
      <c r="Q391" s="1310"/>
      <c r="R391" s="1309"/>
      <c r="S391" s="1089"/>
      <c r="T391" s="1304"/>
      <c r="U391" s="1309"/>
      <c r="V391" s="1310"/>
      <c r="W391" s="1310"/>
      <c r="X391" s="1310"/>
      <c r="Y391" s="1310"/>
      <c r="Z391" s="1311"/>
      <c r="AA391" s="1312"/>
      <c r="AB391" s="1312"/>
      <c r="AC391" s="1088"/>
      <c r="AD391" s="1088"/>
      <c r="AE391" s="1088"/>
      <c r="AF391" s="1089"/>
      <c r="AG391" s="1090"/>
      <c r="AH391" s="1090"/>
      <c r="AI391" s="1090"/>
    </row>
    <row r="392" ht="15.75" customHeight="1">
      <c r="A392" s="1089"/>
      <c r="B392" s="1089"/>
      <c r="C392" s="1304"/>
      <c r="D392" s="1304"/>
      <c r="E392" s="1304"/>
      <c r="F392" s="1089"/>
      <c r="G392" s="1089"/>
      <c r="H392" s="1089"/>
      <c r="I392" s="1337"/>
      <c r="J392" s="1089"/>
      <c r="K392" s="1089"/>
      <c r="L392" s="1308"/>
      <c r="M392" s="1089"/>
      <c r="N392" s="1309"/>
      <c r="O392" s="1309"/>
      <c r="P392" s="1310"/>
      <c r="Q392" s="1310"/>
      <c r="R392" s="1309"/>
      <c r="S392" s="1089"/>
      <c r="T392" s="1304"/>
      <c r="U392" s="1309"/>
      <c r="V392" s="1310"/>
      <c r="W392" s="1310"/>
      <c r="X392" s="1310"/>
      <c r="Y392" s="1310"/>
      <c r="Z392" s="1311"/>
      <c r="AA392" s="1312"/>
      <c r="AB392" s="1312"/>
      <c r="AC392" s="1088"/>
      <c r="AD392" s="1088"/>
      <c r="AE392" s="1088"/>
      <c r="AF392" s="1089"/>
      <c r="AG392" s="1090"/>
      <c r="AH392" s="1090"/>
      <c r="AI392" s="1090"/>
    </row>
    <row r="393" ht="15.75" customHeight="1">
      <c r="A393" s="1089"/>
      <c r="B393" s="1089"/>
      <c r="C393" s="1304"/>
      <c r="D393" s="1304"/>
      <c r="E393" s="1304"/>
      <c r="F393" s="1089"/>
      <c r="G393" s="1089"/>
      <c r="H393" s="1089"/>
      <c r="I393" s="1337"/>
      <c r="J393" s="1089"/>
      <c r="K393" s="1089"/>
      <c r="L393" s="1308"/>
      <c r="M393" s="1089"/>
      <c r="N393" s="1309"/>
      <c r="O393" s="1309"/>
      <c r="P393" s="1310"/>
      <c r="Q393" s="1310"/>
      <c r="R393" s="1309"/>
      <c r="S393" s="1089"/>
      <c r="T393" s="1304"/>
      <c r="U393" s="1309"/>
      <c r="V393" s="1310"/>
      <c r="W393" s="1310"/>
      <c r="X393" s="1310"/>
      <c r="Y393" s="1310"/>
      <c r="Z393" s="1311"/>
      <c r="AA393" s="1312"/>
      <c r="AB393" s="1312"/>
      <c r="AC393" s="1088"/>
      <c r="AD393" s="1088"/>
      <c r="AE393" s="1088"/>
      <c r="AF393" s="1089"/>
      <c r="AG393" s="1090"/>
      <c r="AH393" s="1090"/>
      <c r="AI393" s="1090"/>
    </row>
    <row r="394" ht="15.75" customHeight="1">
      <c r="A394" s="1089"/>
      <c r="B394" s="1089"/>
      <c r="C394" s="1304"/>
      <c r="D394" s="1304"/>
      <c r="E394" s="1304"/>
      <c r="F394" s="1089"/>
      <c r="G394" s="1089"/>
      <c r="H394" s="1089"/>
      <c r="I394" s="1337"/>
      <c r="J394" s="1089"/>
      <c r="K394" s="1089"/>
      <c r="L394" s="1308"/>
      <c r="M394" s="1089"/>
      <c r="N394" s="1309"/>
      <c r="O394" s="1309"/>
      <c r="P394" s="1310"/>
      <c r="Q394" s="1310"/>
      <c r="R394" s="1309"/>
      <c r="S394" s="1089"/>
      <c r="T394" s="1304"/>
      <c r="U394" s="1309"/>
      <c r="V394" s="1310"/>
      <c r="W394" s="1310"/>
      <c r="X394" s="1310"/>
      <c r="Y394" s="1310"/>
      <c r="Z394" s="1311"/>
      <c r="AA394" s="1312"/>
      <c r="AB394" s="1312"/>
      <c r="AC394" s="1088"/>
      <c r="AD394" s="1088"/>
      <c r="AE394" s="1088"/>
      <c r="AF394" s="1089"/>
      <c r="AG394" s="1090"/>
      <c r="AH394" s="1090"/>
      <c r="AI394" s="1090"/>
    </row>
    <row r="395" ht="15.75" customHeight="1">
      <c r="A395" s="1089"/>
      <c r="B395" s="1089"/>
      <c r="C395" s="1304"/>
      <c r="D395" s="1304"/>
      <c r="E395" s="1304"/>
      <c r="F395" s="1089"/>
      <c r="G395" s="1089"/>
      <c r="H395" s="1089"/>
      <c r="I395" s="1337"/>
      <c r="J395" s="1089"/>
      <c r="K395" s="1089"/>
      <c r="L395" s="1308"/>
      <c r="M395" s="1089"/>
      <c r="N395" s="1309"/>
      <c r="O395" s="1309"/>
      <c r="P395" s="1310"/>
      <c r="Q395" s="1310"/>
      <c r="R395" s="1309"/>
      <c r="S395" s="1089"/>
      <c r="T395" s="1304"/>
      <c r="U395" s="1309"/>
      <c r="V395" s="1310"/>
      <c r="W395" s="1310"/>
      <c r="X395" s="1310"/>
      <c r="Y395" s="1310"/>
      <c r="Z395" s="1311"/>
      <c r="AA395" s="1312"/>
      <c r="AB395" s="1312"/>
      <c r="AC395" s="1088"/>
      <c r="AD395" s="1088"/>
      <c r="AE395" s="1088"/>
      <c r="AF395" s="1089"/>
      <c r="AG395" s="1090"/>
      <c r="AH395" s="1090"/>
      <c r="AI395" s="1090"/>
    </row>
    <row r="396" ht="15.75" customHeight="1">
      <c r="A396" s="1089"/>
      <c r="B396" s="1089"/>
      <c r="C396" s="1304"/>
      <c r="D396" s="1304"/>
      <c r="E396" s="1304"/>
      <c r="F396" s="1089"/>
      <c r="G396" s="1089"/>
      <c r="H396" s="1089"/>
      <c r="I396" s="1337"/>
      <c r="J396" s="1089"/>
      <c r="K396" s="1089"/>
      <c r="L396" s="1308"/>
      <c r="M396" s="1089"/>
      <c r="N396" s="1309"/>
      <c r="O396" s="1309"/>
      <c r="P396" s="1310"/>
      <c r="Q396" s="1310"/>
      <c r="R396" s="1309"/>
      <c r="S396" s="1089"/>
      <c r="T396" s="1304"/>
      <c r="U396" s="1309"/>
      <c r="V396" s="1310"/>
      <c r="W396" s="1310"/>
      <c r="X396" s="1310"/>
      <c r="Y396" s="1310"/>
      <c r="Z396" s="1311"/>
      <c r="AA396" s="1312"/>
      <c r="AB396" s="1312"/>
      <c r="AC396" s="1088"/>
      <c r="AD396" s="1088"/>
      <c r="AE396" s="1088"/>
      <c r="AF396" s="1089"/>
      <c r="AG396" s="1090"/>
      <c r="AH396" s="1090"/>
      <c r="AI396" s="1090"/>
    </row>
    <row r="397" ht="15.75" customHeight="1">
      <c r="A397" s="1089"/>
      <c r="B397" s="1089"/>
      <c r="C397" s="1304"/>
      <c r="D397" s="1304"/>
      <c r="E397" s="1304"/>
      <c r="F397" s="1089"/>
      <c r="G397" s="1089"/>
      <c r="H397" s="1089"/>
      <c r="I397" s="1337"/>
      <c r="J397" s="1089"/>
      <c r="K397" s="1089"/>
      <c r="L397" s="1308"/>
      <c r="M397" s="1089"/>
      <c r="N397" s="1309"/>
      <c r="O397" s="1309"/>
      <c r="P397" s="1310"/>
      <c r="Q397" s="1310"/>
      <c r="R397" s="1309"/>
      <c r="S397" s="1089"/>
      <c r="T397" s="1304"/>
      <c r="U397" s="1309"/>
      <c r="V397" s="1310"/>
      <c r="W397" s="1310"/>
      <c r="X397" s="1310"/>
      <c r="Y397" s="1310"/>
      <c r="Z397" s="1311"/>
      <c r="AA397" s="1312"/>
      <c r="AB397" s="1312"/>
      <c r="AC397" s="1088"/>
      <c r="AD397" s="1088"/>
      <c r="AE397" s="1088"/>
      <c r="AF397" s="1089"/>
      <c r="AG397" s="1090"/>
      <c r="AH397" s="1090"/>
      <c r="AI397" s="1090"/>
    </row>
    <row r="398" ht="15.75" customHeight="1">
      <c r="A398" s="1089"/>
      <c r="B398" s="1089"/>
      <c r="C398" s="1304"/>
      <c r="D398" s="1304"/>
      <c r="E398" s="1304"/>
      <c r="F398" s="1089"/>
      <c r="G398" s="1089"/>
      <c r="H398" s="1089"/>
      <c r="I398" s="1337"/>
      <c r="J398" s="1089"/>
      <c r="K398" s="1089"/>
      <c r="L398" s="1308"/>
      <c r="M398" s="1089"/>
      <c r="N398" s="1309"/>
      <c r="O398" s="1309"/>
      <c r="P398" s="1310"/>
      <c r="Q398" s="1310"/>
      <c r="R398" s="1309"/>
      <c r="S398" s="1089"/>
      <c r="T398" s="1304"/>
      <c r="U398" s="1309"/>
      <c r="V398" s="1310"/>
      <c r="W398" s="1310"/>
      <c r="X398" s="1310"/>
      <c r="Y398" s="1310"/>
      <c r="Z398" s="1311"/>
      <c r="AA398" s="1312"/>
      <c r="AB398" s="1312"/>
      <c r="AC398" s="1088"/>
      <c r="AD398" s="1088"/>
      <c r="AE398" s="1088"/>
      <c r="AF398" s="1089"/>
      <c r="AG398" s="1090"/>
      <c r="AH398" s="1090"/>
      <c r="AI398" s="1090"/>
    </row>
    <row r="399" ht="15.75" customHeight="1">
      <c r="A399" s="1089"/>
      <c r="B399" s="1089"/>
      <c r="C399" s="1304"/>
      <c r="D399" s="1304"/>
      <c r="E399" s="1304"/>
      <c r="F399" s="1089"/>
      <c r="G399" s="1089"/>
      <c r="H399" s="1089"/>
      <c r="I399" s="1337"/>
      <c r="J399" s="1089"/>
      <c r="K399" s="1089"/>
      <c r="L399" s="1308"/>
      <c r="M399" s="1089"/>
      <c r="N399" s="1309"/>
      <c r="O399" s="1309"/>
      <c r="P399" s="1310"/>
      <c r="Q399" s="1310"/>
      <c r="R399" s="1309"/>
      <c r="S399" s="1089"/>
      <c r="T399" s="1304"/>
      <c r="U399" s="1309"/>
      <c r="V399" s="1310"/>
      <c r="W399" s="1310"/>
      <c r="X399" s="1310"/>
      <c r="Y399" s="1310"/>
      <c r="Z399" s="1311"/>
      <c r="AA399" s="1312"/>
      <c r="AB399" s="1312"/>
      <c r="AC399" s="1088"/>
      <c r="AD399" s="1088"/>
      <c r="AE399" s="1088"/>
      <c r="AF399" s="1089"/>
      <c r="AG399" s="1090"/>
      <c r="AH399" s="1090"/>
      <c r="AI399" s="1090"/>
    </row>
    <row r="400" ht="15.75" customHeight="1">
      <c r="A400" s="1089"/>
      <c r="B400" s="1089"/>
      <c r="C400" s="1304"/>
      <c r="D400" s="1304"/>
      <c r="E400" s="1304"/>
      <c r="F400" s="1089"/>
      <c r="G400" s="1089"/>
      <c r="H400" s="1089"/>
      <c r="I400" s="1337"/>
      <c r="J400" s="1089"/>
      <c r="K400" s="1089"/>
      <c r="L400" s="1308"/>
      <c r="M400" s="1089"/>
      <c r="N400" s="1309"/>
      <c r="O400" s="1309"/>
      <c r="P400" s="1310"/>
      <c r="Q400" s="1310"/>
      <c r="R400" s="1309"/>
      <c r="S400" s="1089"/>
      <c r="T400" s="1304"/>
      <c r="U400" s="1309"/>
      <c r="V400" s="1310"/>
      <c r="W400" s="1310"/>
      <c r="X400" s="1310"/>
      <c r="Y400" s="1310"/>
      <c r="Z400" s="1311"/>
      <c r="AA400" s="1312"/>
      <c r="AB400" s="1312"/>
      <c r="AC400" s="1088"/>
      <c r="AD400" s="1088"/>
      <c r="AE400" s="1088"/>
      <c r="AF400" s="1089"/>
      <c r="AG400" s="1090"/>
      <c r="AH400" s="1090"/>
      <c r="AI400" s="1090"/>
    </row>
    <row r="401" ht="15.75" customHeight="1">
      <c r="A401" s="1089"/>
      <c r="B401" s="1089"/>
      <c r="C401" s="1304"/>
      <c r="D401" s="1304"/>
      <c r="E401" s="1304"/>
      <c r="F401" s="1089"/>
      <c r="G401" s="1089"/>
      <c r="H401" s="1089"/>
      <c r="I401" s="1337"/>
      <c r="J401" s="1089"/>
      <c r="K401" s="1089"/>
      <c r="L401" s="1308"/>
      <c r="M401" s="1089"/>
      <c r="N401" s="1309"/>
      <c r="O401" s="1309"/>
      <c r="P401" s="1310"/>
      <c r="Q401" s="1310"/>
      <c r="R401" s="1309"/>
      <c r="S401" s="1089"/>
      <c r="T401" s="1304"/>
      <c r="U401" s="1309"/>
      <c r="V401" s="1310"/>
      <c r="W401" s="1310"/>
      <c r="X401" s="1310"/>
      <c r="Y401" s="1310"/>
      <c r="Z401" s="1311"/>
      <c r="AA401" s="1312"/>
      <c r="AB401" s="1312"/>
      <c r="AC401" s="1088"/>
      <c r="AD401" s="1088"/>
      <c r="AE401" s="1088"/>
      <c r="AF401" s="1089"/>
      <c r="AG401" s="1090"/>
      <c r="AH401" s="1090"/>
      <c r="AI401" s="1090"/>
    </row>
    <row r="402" ht="15.75" customHeight="1">
      <c r="A402" s="1089"/>
      <c r="B402" s="1089"/>
      <c r="C402" s="1304"/>
      <c r="D402" s="1304"/>
      <c r="E402" s="1304"/>
      <c r="F402" s="1089"/>
      <c r="G402" s="1089"/>
      <c r="H402" s="1089"/>
      <c r="I402" s="1337"/>
      <c r="J402" s="1089"/>
      <c r="K402" s="1089"/>
      <c r="L402" s="1308"/>
      <c r="M402" s="1089"/>
      <c r="N402" s="1309"/>
      <c r="O402" s="1309"/>
      <c r="P402" s="1310"/>
      <c r="Q402" s="1310"/>
      <c r="R402" s="1309"/>
      <c r="S402" s="1089"/>
      <c r="T402" s="1304"/>
      <c r="U402" s="1309"/>
      <c r="V402" s="1310"/>
      <c r="W402" s="1310"/>
      <c r="X402" s="1310"/>
      <c r="Y402" s="1310"/>
      <c r="Z402" s="1311"/>
      <c r="AA402" s="1312"/>
      <c r="AB402" s="1312"/>
      <c r="AC402" s="1088"/>
      <c r="AD402" s="1088"/>
      <c r="AE402" s="1088"/>
      <c r="AF402" s="1089"/>
      <c r="AG402" s="1090"/>
      <c r="AH402" s="1090"/>
      <c r="AI402" s="1090"/>
    </row>
    <row r="403" ht="15.75" customHeight="1">
      <c r="A403" s="1089"/>
      <c r="B403" s="1089"/>
      <c r="C403" s="1304"/>
      <c r="D403" s="1304"/>
      <c r="E403" s="1304"/>
      <c r="F403" s="1089"/>
      <c r="G403" s="1089"/>
      <c r="H403" s="1089"/>
      <c r="I403" s="1337"/>
      <c r="J403" s="1089"/>
      <c r="K403" s="1089"/>
      <c r="L403" s="1308"/>
      <c r="M403" s="1089"/>
      <c r="N403" s="1309"/>
      <c r="O403" s="1309"/>
      <c r="P403" s="1310"/>
      <c r="Q403" s="1310"/>
      <c r="R403" s="1309"/>
      <c r="S403" s="1089"/>
      <c r="T403" s="1304"/>
      <c r="U403" s="1309"/>
      <c r="V403" s="1310"/>
      <c r="W403" s="1310"/>
      <c r="X403" s="1310"/>
      <c r="Y403" s="1310"/>
      <c r="Z403" s="1311"/>
      <c r="AA403" s="1312"/>
      <c r="AB403" s="1312"/>
      <c r="AC403" s="1088"/>
      <c r="AD403" s="1088"/>
      <c r="AE403" s="1088"/>
      <c r="AF403" s="1089"/>
      <c r="AG403" s="1090"/>
      <c r="AH403" s="1090"/>
      <c r="AI403" s="1090"/>
    </row>
    <row r="404" ht="15.75" customHeight="1">
      <c r="A404" s="1089"/>
      <c r="B404" s="1089"/>
      <c r="C404" s="1304"/>
      <c r="D404" s="1304"/>
      <c r="E404" s="1304"/>
      <c r="F404" s="1089"/>
      <c r="G404" s="1089"/>
      <c r="H404" s="1089"/>
      <c r="I404" s="1337"/>
      <c r="J404" s="1089"/>
      <c r="K404" s="1089"/>
      <c r="L404" s="1308"/>
      <c r="M404" s="1089"/>
      <c r="N404" s="1309"/>
      <c r="O404" s="1309"/>
      <c r="P404" s="1310"/>
      <c r="Q404" s="1310"/>
      <c r="R404" s="1309"/>
      <c r="S404" s="1089"/>
      <c r="T404" s="1304"/>
      <c r="U404" s="1309"/>
      <c r="V404" s="1310"/>
      <c r="W404" s="1310"/>
      <c r="X404" s="1310"/>
      <c r="Y404" s="1310"/>
      <c r="Z404" s="1311"/>
      <c r="AA404" s="1312"/>
      <c r="AB404" s="1312"/>
      <c r="AC404" s="1088"/>
      <c r="AD404" s="1088"/>
      <c r="AE404" s="1088"/>
      <c r="AF404" s="1089"/>
      <c r="AG404" s="1090"/>
      <c r="AH404" s="1090"/>
      <c r="AI404" s="1090"/>
    </row>
    <row r="405" ht="15.75" customHeight="1">
      <c r="A405" s="1089"/>
      <c r="B405" s="1089"/>
      <c r="C405" s="1304"/>
      <c r="D405" s="1304"/>
      <c r="E405" s="1304"/>
      <c r="F405" s="1089"/>
      <c r="G405" s="1089"/>
      <c r="H405" s="1089"/>
      <c r="I405" s="1337"/>
      <c r="J405" s="1089"/>
      <c r="K405" s="1089"/>
      <c r="L405" s="1308"/>
      <c r="M405" s="1089"/>
      <c r="N405" s="1309"/>
      <c r="O405" s="1309"/>
      <c r="P405" s="1310"/>
      <c r="Q405" s="1310"/>
      <c r="R405" s="1309"/>
      <c r="S405" s="1089"/>
      <c r="T405" s="1304"/>
      <c r="U405" s="1309"/>
      <c r="V405" s="1310"/>
      <c r="W405" s="1310"/>
      <c r="X405" s="1310"/>
      <c r="Y405" s="1310"/>
      <c r="Z405" s="1311"/>
      <c r="AA405" s="1312"/>
      <c r="AB405" s="1312"/>
      <c r="AC405" s="1088"/>
      <c r="AD405" s="1088"/>
      <c r="AE405" s="1088"/>
      <c r="AF405" s="1089"/>
      <c r="AG405" s="1090"/>
      <c r="AH405" s="1090"/>
      <c r="AI405" s="1090"/>
    </row>
    <row r="406" ht="15.75" customHeight="1">
      <c r="A406" s="1089"/>
      <c r="B406" s="1089"/>
      <c r="C406" s="1304"/>
      <c r="D406" s="1304"/>
      <c r="E406" s="1304"/>
      <c r="F406" s="1089"/>
      <c r="G406" s="1089"/>
      <c r="H406" s="1089"/>
      <c r="I406" s="1337"/>
      <c r="J406" s="1089"/>
      <c r="K406" s="1089"/>
      <c r="L406" s="1308"/>
      <c r="M406" s="1089"/>
      <c r="N406" s="1309"/>
      <c r="O406" s="1309"/>
      <c r="P406" s="1310"/>
      <c r="Q406" s="1310"/>
      <c r="R406" s="1309"/>
      <c r="S406" s="1089"/>
      <c r="T406" s="1304"/>
      <c r="U406" s="1309"/>
      <c r="V406" s="1310"/>
      <c r="W406" s="1310"/>
      <c r="X406" s="1310"/>
      <c r="Y406" s="1310"/>
      <c r="Z406" s="1311"/>
      <c r="AA406" s="1312"/>
      <c r="AB406" s="1312"/>
      <c r="AC406" s="1088"/>
      <c r="AD406" s="1088"/>
      <c r="AE406" s="1088"/>
      <c r="AF406" s="1089"/>
      <c r="AG406" s="1090"/>
      <c r="AH406" s="1090"/>
      <c r="AI406" s="1090"/>
    </row>
    <row r="407" ht="15.75" customHeight="1">
      <c r="A407" s="1089"/>
      <c r="B407" s="1089"/>
      <c r="C407" s="1304"/>
      <c r="D407" s="1304"/>
      <c r="E407" s="1304"/>
      <c r="F407" s="1089"/>
      <c r="G407" s="1089"/>
      <c r="H407" s="1089"/>
      <c r="I407" s="1337"/>
      <c r="J407" s="1089"/>
      <c r="K407" s="1089"/>
      <c r="L407" s="1308"/>
      <c r="M407" s="1089"/>
      <c r="N407" s="1309"/>
      <c r="O407" s="1309"/>
      <c r="P407" s="1310"/>
      <c r="Q407" s="1310"/>
      <c r="R407" s="1309"/>
      <c r="S407" s="1089"/>
      <c r="T407" s="1304"/>
      <c r="U407" s="1309"/>
      <c r="V407" s="1310"/>
      <c r="W407" s="1310"/>
      <c r="X407" s="1310"/>
      <c r="Y407" s="1310"/>
      <c r="Z407" s="1311"/>
      <c r="AA407" s="1312"/>
      <c r="AB407" s="1312"/>
      <c r="AC407" s="1088"/>
      <c r="AD407" s="1088"/>
      <c r="AE407" s="1088"/>
      <c r="AF407" s="1089"/>
      <c r="AG407" s="1090"/>
      <c r="AH407" s="1090"/>
      <c r="AI407" s="1090"/>
    </row>
    <row r="408" ht="15.75" customHeight="1">
      <c r="A408" s="1089"/>
      <c r="B408" s="1089"/>
      <c r="C408" s="1304"/>
      <c r="D408" s="1304"/>
      <c r="E408" s="1304"/>
      <c r="F408" s="1089"/>
      <c r="G408" s="1089"/>
      <c r="H408" s="1089"/>
      <c r="I408" s="1337"/>
      <c r="J408" s="1089"/>
      <c r="K408" s="1089"/>
      <c r="L408" s="1308"/>
      <c r="M408" s="1089"/>
      <c r="N408" s="1309"/>
      <c r="O408" s="1309"/>
      <c r="P408" s="1310"/>
      <c r="Q408" s="1310"/>
      <c r="R408" s="1309"/>
      <c r="S408" s="1089"/>
      <c r="T408" s="1304"/>
      <c r="U408" s="1309"/>
      <c r="V408" s="1310"/>
      <c r="W408" s="1310"/>
      <c r="X408" s="1310"/>
      <c r="Y408" s="1310"/>
      <c r="Z408" s="1311"/>
      <c r="AA408" s="1312"/>
      <c r="AB408" s="1312"/>
      <c r="AC408" s="1088"/>
      <c r="AD408" s="1088"/>
      <c r="AE408" s="1088"/>
      <c r="AF408" s="1089"/>
      <c r="AG408" s="1090"/>
      <c r="AH408" s="1090"/>
      <c r="AI408" s="1090"/>
    </row>
    <row r="409" ht="15.75" customHeight="1">
      <c r="A409" s="1089"/>
      <c r="B409" s="1089"/>
      <c r="C409" s="1304"/>
      <c r="D409" s="1304"/>
      <c r="E409" s="1304"/>
      <c r="F409" s="1089"/>
      <c r="G409" s="1089"/>
      <c r="H409" s="1089"/>
      <c r="I409" s="1337"/>
      <c r="J409" s="1089"/>
      <c r="K409" s="1089"/>
      <c r="L409" s="1308"/>
      <c r="M409" s="1089"/>
      <c r="N409" s="1309"/>
      <c r="O409" s="1309"/>
      <c r="P409" s="1310"/>
      <c r="Q409" s="1310"/>
      <c r="R409" s="1309"/>
      <c r="S409" s="1089"/>
      <c r="T409" s="1304"/>
      <c r="U409" s="1309"/>
      <c r="V409" s="1310"/>
      <c r="W409" s="1310"/>
      <c r="X409" s="1310"/>
      <c r="Y409" s="1310"/>
      <c r="Z409" s="1311"/>
      <c r="AA409" s="1312"/>
      <c r="AB409" s="1312"/>
      <c r="AC409" s="1088"/>
      <c r="AD409" s="1088"/>
      <c r="AE409" s="1088"/>
      <c r="AF409" s="1089"/>
      <c r="AG409" s="1090"/>
      <c r="AH409" s="1090"/>
      <c r="AI409" s="1090"/>
    </row>
    <row r="410" ht="15.75" customHeight="1">
      <c r="A410" s="1089"/>
      <c r="B410" s="1089"/>
      <c r="C410" s="1304"/>
      <c r="D410" s="1304"/>
      <c r="E410" s="1304"/>
      <c r="F410" s="1089"/>
      <c r="G410" s="1089"/>
      <c r="H410" s="1089"/>
      <c r="I410" s="1337"/>
      <c r="J410" s="1089"/>
      <c r="K410" s="1089"/>
      <c r="L410" s="1308"/>
      <c r="M410" s="1089"/>
      <c r="N410" s="1309"/>
      <c r="O410" s="1309"/>
      <c r="P410" s="1310"/>
      <c r="Q410" s="1310"/>
      <c r="R410" s="1309"/>
      <c r="S410" s="1089"/>
      <c r="T410" s="1304"/>
      <c r="U410" s="1309"/>
      <c r="V410" s="1310"/>
      <c r="W410" s="1310"/>
      <c r="X410" s="1310"/>
      <c r="Y410" s="1310"/>
      <c r="Z410" s="1311"/>
      <c r="AA410" s="1312"/>
      <c r="AB410" s="1312"/>
      <c r="AC410" s="1088"/>
      <c r="AD410" s="1088"/>
      <c r="AE410" s="1088"/>
      <c r="AF410" s="1089"/>
      <c r="AG410" s="1090"/>
      <c r="AH410" s="1090"/>
      <c r="AI410" s="1090"/>
    </row>
    <row r="411" ht="15.75" customHeight="1">
      <c r="A411" s="1089"/>
      <c r="B411" s="1089"/>
      <c r="C411" s="1304"/>
      <c r="D411" s="1304"/>
      <c r="E411" s="1304"/>
      <c r="F411" s="1089"/>
      <c r="G411" s="1089"/>
      <c r="H411" s="1089"/>
      <c r="I411" s="1337"/>
      <c r="J411" s="1089"/>
      <c r="K411" s="1089"/>
      <c r="L411" s="1308"/>
      <c r="M411" s="1089"/>
      <c r="N411" s="1309"/>
      <c r="O411" s="1309"/>
      <c r="P411" s="1310"/>
      <c r="Q411" s="1310"/>
      <c r="R411" s="1309"/>
      <c r="S411" s="1089"/>
      <c r="T411" s="1304"/>
      <c r="U411" s="1309"/>
      <c r="V411" s="1310"/>
      <c r="W411" s="1310"/>
      <c r="X411" s="1310"/>
      <c r="Y411" s="1310"/>
      <c r="Z411" s="1311"/>
      <c r="AA411" s="1312"/>
      <c r="AB411" s="1312"/>
      <c r="AC411" s="1088"/>
      <c r="AD411" s="1088"/>
      <c r="AE411" s="1088"/>
      <c r="AF411" s="1089"/>
      <c r="AG411" s="1090"/>
      <c r="AH411" s="1090"/>
      <c r="AI411" s="1090"/>
    </row>
    <row r="412" ht="15.75" customHeight="1">
      <c r="A412" s="1089"/>
      <c r="B412" s="1089"/>
      <c r="C412" s="1304"/>
      <c r="D412" s="1304"/>
      <c r="E412" s="1304"/>
      <c r="F412" s="1089"/>
      <c r="G412" s="1089"/>
      <c r="H412" s="1089"/>
      <c r="I412" s="1337"/>
      <c r="J412" s="1089"/>
      <c r="K412" s="1089"/>
      <c r="L412" s="1308"/>
      <c r="M412" s="1089"/>
      <c r="N412" s="1309"/>
      <c r="O412" s="1309"/>
      <c r="P412" s="1310"/>
      <c r="Q412" s="1310"/>
      <c r="R412" s="1309"/>
      <c r="S412" s="1089"/>
      <c r="T412" s="1304"/>
      <c r="U412" s="1309"/>
      <c r="V412" s="1310"/>
      <c r="W412" s="1310"/>
      <c r="X412" s="1310"/>
      <c r="Y412" s="1310"/>
      <c r="Z412" s="1311"/>
      <c r="AA412" s="1312"/>
      <c r="AB412" s="1312"/>
      <c r="AC412" s="1088"/>
      <c r="AD412" s="1088"/>
      <c r="AE412" s="1088"/>
      <c r="AF412" s="1089"/>
      <c r="AG412" s="1090"/>
      <c r="AH412" s="1090"/>
      <c r="AI412" s="1090"/>
    </row>
    <row r="413" ht="15.75" customHeight="1">
      <c r="A413" s="1089"/>
      <c r="B413" s="1089"/>
      <c r="C413" s="1304"/>
      <c r="D413" s="1304"/>
      <c r="E413" s="1304"/>
      <c r="F413" s="1089"/>
      <c r="G413" s="1089"/>
      <c r="H413" s="1089"/>
      <c r="I413" s="1337"/>
      <c r="J413" s="1089"/>
      <c r="K413" s="1089"/>
      <c r="L413" s="1308"/>
      <c r="M413" s="1089"/>
      <c r="N413" s="1309"/>
      <c r="O413" s="1309"/>
      <c r="P413" s="1310"/>
      <c r="Q413" s="1310"/>
      <c r="R413" s="1309"/>
      <c r="S413" s="1089"/>
      <c r="T413" s="1304"/>
      <c r="U413" s="1309"/>
      <c r="V413" s="1310"/>
      <c r="W413" s="1310"/>
      <c r="X413" s="1310"/>
      <c r="Y413" s="1310"/>
      <c r="Z413" s="1311"/>
      <c r="AA413" s="1312"/>
      <c r="AB413" s="1312"/>
      <c r="AC413" s="1088"/>
      <c r="AD413" s="1088"/>
      <c r="AE413" s="1088"/>
      <c r="AF413" s="1089"/>
      <c r="AG413" s="1090"/>
      <c r="AH413" s="1090"/>
      <c r="AI413" s="1090"/>
    </row>
    <row r="414" ht="15.75" customHeight="1">
      <c r="A414" s="1089"/>
      <c r="B414" s="1089"/>
      <c r="C414" s="1304"/>
      <c r="D414" s="1304"/>
      <c r="E414" s="1304"/>
      <c r="F414" s="1089"/>
      <c r="G414" s="1089"/>
      <c r="H414" s="1089"/>
      <c r="I414" s="1337"/>
      <c r="J414" s="1089"/>
      <c r="K414" s="1089"/>
      <c r="L414" s="1308"/>
      <c r="M414" s="1089"/>
      <c r="N414" s="1309"/>
      <c r="O414" s="1309"/>
      <c r="P414" s="1310"/>
      <c r="Q414" s="1310"/>
      <c r="R414" s="1309"/>
      <c r="S414" s="1089"/>
      <c r="T414" s="1304"/>
      <c r="U414" s="1309"/>
      <c r="V414" s="1310"/>
      <c r="W414" s="1310"/>
      <c r="X414" s="1310"/>
      <c r="Y414" s="1310"/>
      <c r="Z414" s="1311"/>
      <c r="AA414" s="1312"/>
      <c r="AB414" s="1312"/>
      <c r="AC414" s="1088"/>
      <c r="AD414" s="1088"/>
      <c r="AE414" s="1088"/>
      <c r="AF414" s="1089"/>
      <c r="AG414" s="1090"/>
      <c r="AH414" s="1090"/>
      <c r="AI414" s="1090"/>
    </row>
    <row r="415" ht="15.75" customHeight="1">
      <c r="A415" s="1089"/>
      <c r="B415" s="1089"/>
      <c r="C415" s="1304"/>
      <c r="D415" s="1304"/>
      <c r="E415" s="1304"/>
      <c r="F415" s="1089"/>
      <c r="G415" s="1089"/>
      <c r="H415" s="1089"/>
      <c r="I415" s="1337"/>
      <c r="J415" s="1089"/>
      <c r="K415" s="1089"/>
      <c r="L415" s="1308"/>
      <c r="M415" s="1089"/>
      <c r="N415" s="1309"/>
      <c r="O415" s="1309"/>
      <c r="P415" s="1310"/>
      <c r="Q415" s="1310"/>
      <c r="R415" s="1309"/>
      <c r="S415" s="1089"/>
      <c r="T415" s="1304"/>
      <c r="U415" s="1309"/>
      <c r="V415" s="1310"/>
      <c r="W415" s="1310"/>
      <c r="X415" s="1310"/>
      <c r="Y415" s="1310"/>
      <c r="Z415" s="1311"/>
      <c r="AA415" s="1312"/>
      <c r="AB415" s="1312"/>
      <c r="AC415" s="1088"/>
      <c r="AD415" s="1088"/>
      <c r="AE415" s="1088"/>
      <c r="AF415" s="1089"/>
      <c r="AG415" s="1090"/>
      <c r="AH415" s="1090"/>
      <c r="AI415" s="1090"/>
    </row>
    <row r="416" ht="15.75" customHeight="1">
      <c r="A416" s="1089"/>
      <c r="B416" s="1089"/>
      <c r="C416" s="1304"/>
      <c r="D416" s="1304"/>
      <c r="E416" s="1304"/>
      <c r="F416" s="1089"/>
      <c r="G416" s="1089"/>
      <c r="H416" s="1089"/>
      <c r="I416" s="1337"/>
      <c r="J416" s="1089"/>
      <c r="K416" s="1089"/>
      <c r="L416" s="1308"/>
      <c r="M416" s="1089"/>
      <c r="N416" s="1309"/>
      <c r="O416" s="1309"/>
      <c r="P416" s="1310"/>
      <c r="Q416" s="1310"/>
      <c r="R416" s="1309"/>
      <c r="S416" s="1089"/>
      <c r="T416" s="1304"/>
      <c r="U416" s="1309"/>
      <c r="V416" s="1310"/>
      <c r="W416" s="1310"/>
      <c r="X416" s="1310"/>
      <c r="Y416" s="1310"/>
      <c r="Z416" s="1311"/>
      <c r="AA416" s="1312"/>
      <c r="AB416" s="1312"/>
      <c r="AC416" s="1088"/>
      <c r="AD416" s="1088"/>
      <c r="AE416" s="1088"/>
      <c r="AF416" s="1089"/>
      <c r="AG416" s="1090"/>
      <c r="AH416" s="1090"/>
      <c r="AI416" s="1090"/>
    </row>
    <row r="417" ht="15.75" customHeight="1">
      <c r="A417" s="1089"/>
      <c r="B417" s="1089"/>
      <c r="C417" s="1304"/>
      <c r="D417" s="1304"/>
      <c r="E417" s="1304"/>
      <c r="F417" s="1089"/>
      <c r="G417" s="1089"/>
      <c r="H417" s="1089"/>
      <c r="I417" s="1337"/>
      <c r="J417" s="1089"/>
      <c r="K417" s="1089"/>
      <c r="L417" s="1308"/>
      <c r="M417" s="1089"/>
      <c r="N417" s="1309"/>
      <c r="O417" s="1309"/>
      <c r="P417" s="1310"/>
      <c r="Q417" s="1310"/>
      <c r="R417" s="1309"/>
      <c r="S417" s="1089"/>
      <c r="T417" s="1304"/>
      <c r="U417" s="1309"/>
      <c r="V417" s="1310"/>
      <c r="W417" s="1310"/>
      <c r="X417" s="1310"/>
      <c r="Y417" s="1310"/>
      <c r="Z417" s="1311"/>
      <c r="AA417" s="1312"/>
      <c r="AB417" s="1312"/>
      <c r="AC417" s="1088"/>
      <c r="AD417" s="1088"/>
      <c r="AE417" s="1088"/>
      <c r="AF417" s="1089"/>
      <c r="AG417" s="1090"/>
      <c r="AH417" s="1090"/>
      <c r="AI417" s="1090"/>
    </row>
    <row r="418" ht="15.75" customHeight="1">
      <c r="A418" s="1089"/>
      <c r="B418" s="1089"/>
      <c r="C418" s="1304"/>
      <c r="D418" s="1304"/>
      <c r="E418" s="1304"/>
      <c r="F418" s="1089"/>
      <c r="G418" s="1089"/>
      <c r="H418" s="1089"/>
      <c r="I418" s="1337"/>
      <c r="J418" s="1089"/>
      <c r="K418" s="1089"/>
      <c r="L418" s="1308"/>
      <c r="M418" s="1089"/>
      <c r="N418" s="1309"/>
      <c r="O418" s="1309"/>
      <c r="P418" s="1310"/>
      <c r="Q418" s="1310"/>
      <c r="R418" s="1309"/>
      <c r="S418" s="1089"/>
      <c r="T418" s="1304"/>
      <c r="U418" s="1309"/>
      <c r="V418" s="1310"/>
      <c r="W418" s="1310"/>
      <c r="X418" s="1310"/>
      <c r="Y418" s="1310"/>
      <c r="Z418" s="1311"/>
      <c r="AA418" s="1312"/>
      <c r="AB418" s="1312"/>
      <c r="AC418" s="1088"/>
      <c r="AD418" s="1088"/>
      <c r="AE418" s="1088"/>
      <c r="AF418" s="1089"/>
      <c r="AG418" s="1090"/>
      <c r="AH418" s="1090"/>
      <c r="AI418" s="1090"/>
    </row>
    <row r="419" ht="15.75" customHeight="1">
      <c r="A419" s="1089"/>
      <c r="B419" s="1089"/>
      <c r="C419" s="1304"/>
      <c r="D419" s="1304"/>
      <c r="E419" s="1304"/>
      <c r="F419" s="1089"/>
      <c r="G419" s="1089"/>
      <c r="H419" s="1089"/>
      <c r="I419" s="1337"/>
      <c r="J419" s="1089"/>
      <c r="K419" s="1089"/>
      <c r="L419" s="1308"/>
      <c r="M419" s="1089"/>
      <c r="N419" s="1309"/>
      <c r="O419" s="1309"/>
      <c r="P419" s="1310"/>
      <c r="Q419" s="1310"/>
      <c r="R419" s="1309"/>
      <c r="S419" s="1089"/>
      <c r="T419" s="1304"/>
      <c r="U419" s="1309"/>
      <c r="V419" s="1310"/>
      <c r="W419" s="1310"/>
      <c r="X419" s="1310"/>
      <c r="Y419" s="1310"/>
      <c r="Z419" s="1311"/>
      <c r="AA419" s="1312"/>
      <c r="AB419" s="1312"/>
      <c r="AC419" s="1088"/>
      <c r="AD419" s="1088"/>
      <c r="AE419" s="1088"/>
      <c r="AF419" s="1089"/>
      <c r="AG419" s="1090"/>
      <c r="AH419" s="1090"/>
      <c r="AI419" s="1090"/>
    </row>
    <row r="420" ht="15.75" customHeight="1">
      <c r="A420" s="1089"/>
      <c r="B420" s="1089"/>
      <c r="C420" s="1304"/>
      <c r="D420" s="1304"/>
      <c r="E420" s="1304"/>
      <c r="F420" s="1089"/>
      <c r="G420" s="1089"/>
      <c r="H420" s="1089"/>
      <c r="I420" s="1337"/>
      <c r="J420" s="1089"/>
      <c r="K420" s="1089"/>
      <c r="L420" s="1308"/>
      <c r="M420" s="1089"/>
      <c r="N420" s="1309"/>
      <c r="O420" s="1309"/>
      <c r="P420" s="1310"/>
      <c r="Q420" s="1310"/>
      <c r="R420" s="1309"/>
      <c r="S420" s="1089"/>
      <c r="T420" s="1304"/>
      <c r="U420" s="1309"/>
      <c r="V420" s="1310"/>
      <c r="W420" s="1310"/>
      <c r="X420" s="1310"/>
      <c r="Y420" s="1310"/>
      <c r="Z420" s="1311"/>
      <c r="AA420" s="1312"/>
      <c r="AB420" s="1312"/>
      <c r="AC420" s="1088"/>
      <c r="AD420" s="1088"/>
      <c r="AE420" s="1088"/>
      <c r="AF420" s="1089"/>
      <c r="AG420" s="1090"/>
      <c r="AH420" s="1090"/>
      <c r="AI420" s="1090"/>
    </row>
    <row r="421" ht="15.75" customHeight="1">
      <c r="A421" s="1089"/>
      <c r="B421" s="1089"/>
      <c r="C421" s="1304"/>
      <c r="D421" s="1304"/>
      <c r="E421" s="1304"/>
      <c r="F421" s="1089"/>
      <c r="G421" s="1089"/>
      <c r="H421" s="1089"/>
      <c r="I421" s="1337"/>
      <c r="J421" s="1089"/>
      <c r="K421" s="1089"/>
      <c r="L421" s="1308"/>
      <c r="M421" s="1089"/>
      <c r="N421" s="1309"/>
      <c r="O421" s="1309"/>
      <c r="P421" s="1310"/>
      <c r="Q421" s="1310"/>
      <c r="R421" s="1309"/>
      <c r="S421" s="1089"/>
      <c r="T421" s="1304"/>
      <c r="U421" s="1309"/>
      <c r="V421" s="1310"/>
      <c r="W421" s="1310"/>
      <c r="X421" s="1310"/>
      <c r="Y421" s="1310"/>
      <c r="Z421" s="1311"/>
      <c r="AA421" s="1312"/>
      <c r="AB421" s="1312"/>
      <c r="AC421" s="1088"/>
      <c r="AD421" s="1088"/>
      <c r="AE421" s="1088"/>
      <c r="AF421" s="1089"/>
      <c r="AG421" s="1090"/>
      <c r="AH421" s="1090"/>
      <c r="AI421" s="1090"/>
    </row>
    <row r="422" ht="15.75" customHeight="1">
      <c r="A422" s="1089"/>
      <c r="B422" s="1089"/>
      <c r="C422" s="1304"/>
      <c r="D422" s="1304"/>
      <c r="E422" s="1304"/>
      <c r="F422" s="1089"/>
      <c r="G422" s="1089"/>
      <c r="H422" s="1089"/>
      <c r="I422" s="1337"/>
      <c r="J422" s="1089"/>
      <c r="K422" s="1089"/>
      <c r="L422" s="1308"/>
      <c r="M422" s="1089"/>
      <c r="N422" s="1309"/>
      <c r="O422" s="1309"/>
      <c r="P422" s="1310"/>
      <c r="Q422" s="1310"/>
      <c r="R422" s="1309"/>
      <c r="S422" s="1089"/>
      <c r="T422" s="1304"/>
      <c r="U422" s="1309"/>
      <c r="V422" s="1310"/>
      <c r="W422" s="1310"/>
      <c r="X422" s="1310"/>
      <c r="Y422" s="1310"/>
      <c r="Z422" s="1311"/>
      <c r="AA422" s="1312"/>
      <c r="AB422" s="1312"/>
      <c r="AC422" s="1088"/>
      <c r="AD422" s="1088"/>
      <c r="AE422" s="1088"/>
      <c r="AF422" s="1089"/>
      <c r="AG422" s="1090"/>
      <c r="AH422" s="1090"/>
      <c r="AI422" s="1090"/>
    </row>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2:$AI$222"/>
  <customSheetViews>
    <customSheetView guid="{E6D78B58-63E5-4B25-88AA-131E60D4404B}" filter="1" showAutoFilter="1">
      <autoFilter ref="$A$2:$W$222">
        <filterColumn colId="4">
          <filters>
            <filter val="BU01 - Quản trị doanh nghiệp"/>
          </filters>
        </filterColumn>
      </autoFilter>
    </customSheetView>
    <customSheetView guid="{54B49785-DE43-43F1-9703-50D5C15C28EA}" filter="1" showAutoFilter="1">
      <autoFilter ref="$A$2:$AF$27"/>
    </customSheetView>
    <customSheetView guid="{2BF545D7-FBDA-48BA-B3F1-E57DE59A9E26}" filter="1" showAutoFilter="1">
      <autoFilter ref="$T$1:$T$422"/>
    </customSheetView>
    <customSheetView guid="{5129CB80-9770-499E-9B51-B17A1AFD7CD9}" filter="1" showAutoFilter="1">
      <autoFilter ref="$A$1:$AF$222">
        <filterColumn colId="19">
          <filters>
            <filter val="BU01.VCM.HR.OSDC"/>
            <filter val="BU01.VTS.CSDLCucKT.Phase2"/>
            <filter val="BU01.VTS.VHKT.OSDC"/>
            <filter val="BU01.BCN.SAP"/>
            <filter val="BU01.VTAca.Website"/>
            <filter val="Presale"/>
            <filter val="BU01.BCN.VHATTT.OSDC"/>
            <filter val="BU01.BCN.VLP.OSDC"/>
            <filter val="BU01.VTNet.TOOL"/>
            <filter val="BU01.BCN.NONSAP.Phase3"/>
            <filter val="BU01.VMC.OSDC"/>
            <filter val="BU01.VTS.DVC"/>
            <filter val="BU01.TPB"/>
            <filter val="BU01.VNA.OCC"/>
            <filter val="BU01.BCN.VSDS"/>
            <filter val="BU01.BCN.vMail"/>
            <filter val="BU01.CLC.Core.Presale"/>
            <filter val="BU01.VTPost.QLTS.SX"/>
            <filter val="BU01.BCN.VTF.Phase3"/>
            <filter val="BU01.VTG.HRM.OSDC"/>
            <filter val="BU01.BCN.ADMS.Phase2"/>
            <filter val="BU01.VTS.QLNS.BQP"/>
            <filter val="BU01.VTS.Voffice4.0"/>
            <filter val="BU01.VNA.Dashboard"/>
            <filter val="BU01.BCN.vERP"/>
            <filter val="BU01.Mytel.Dashboard.SX"/>
            <filter val="BU01.VTK.QLTS.SX"/>
            <filter val="BU01.BCN.LMS"/>
            <filter val="BU01.VTNET.AutoTest.OSDC"/>
          </filters>
        </filterColumn>
      </autoFilter>
    </customSheetView>
    <customSheetView guid="{F47F2B0B-0F7A-4723-9694-73423C8E7C11}" filter="1" showAutoFilter="1">
      <autoFilter ref="$A$2:$AF$222">
        <filterColumn colId="19">
          <filters>
            <filter val="BU01.VCM.HR.OSDC"/>
            <filter val="BU01.VTS.CSDLCucKT.Phase2"/>
            <filter val="BU01.VTS.VHKT.OSDC"/>
            <filter val="BU01.BCN.SAP"/>
            <filter val="BU01.VTAca.Website"/>
            <filter val="Presale"/>
            <filter val="BU01.BCN.VHATTT.OSDC"/>
            <filter val="BU01.BCN.VLP.OSDC"/>
            <filter val="BU01.VTNet.TOOL"/>
            <filter val="BU01.BCN.NONSAP.Phase3"/>
            <filter val="BU01.VMC.OSDC"/>
            <filter val="BU01.VTS.DVC"/>
            <filter val="BU01.VHT.VTIT.OSDC"/>
            <filter val="BU01.TPB"/>
            <filter val="BU01.VNA.OCC"/>
            <filter val="BU01.BCN.VSDS"/>
            <filter val="BU01.BCN.vMail"/>
            <filter val="BU01.CLC.Core.Presale"/>
            <filter val="BU01.VTPost.QLTS.SX"/>
            <filter val="BU01.BCN.VTF.Phase3"/>
            <filter val="BU01.VTG.HRM.OSDC"/>
            <filter val="BU01.BCN.ADMS.Phase2"/>
            <filter val="BU01.VTS.QLNS.BQP"/>
            <filter val="BU01.VTS.Voffice4.0"/>
            <filter val="BU01.VNA.Dashboard"/>
            <filter val="BU01.BCN.vERP"/>
            <filter val="BU01.Mytel.Dashboard.SX"/>
            <filter val="BU01.VTK.QLTS.SX"/>
            <filter val="BU01.BCN.LMS"/>
            <filter val="BU01.VTNET.AutoTest.OSDC"/>
          </filters>
        </filterColumn>
      </autoFilter>
    </customSheetView>
    <customSheetView guid="{3ED646F4-DBB0-43C9-B97C-EDAA597B90DD}" filter="1" showAutoFilter="1">
      <autoFilter ref="$A$1:$AI$222"/>
    </customSheetView>
    <customSheetView guid="{D96257B2-66E3-4DBC-89C1-ADC724FA8878}" filter="1" showAutoFilter="1">
      <autoFilter ref="$A$2:$AF$121"/>
    </customSheetView>
    <customSheetView guid="{BC4EE1FB-54A0-4D3D-9A15-7BACF2BC2699}" filter="1" showAutoFilter="1">
      <autoFilter ref="$A$2:$AI$222"/>
    </customSheetView>
    <customSheetView guid="{22E19C42-DB2A-4E0A-9123-982840C575C2}" filter="1" showAutoFilter="1">
      <autoFilter ref="$A$2:$AF$222">
        <filterColumn colId="4">
          <filters>
            <filter val="BU01 - Quản trị doanh nghiệp"/>
          </filters>
        </filterColumn>
        <sortState ref="A2:AF222">
          <sortCondition ref="T2:T222"/>
        </sortState>
      </autoFilter>
    </customSheetView>
    <customSheetView guid="{24ACE0AB-70FC-4EC6-98C2-AB100224222A}" filter="1" showAutoFilter="1">
      <autoFilter ref="$A$2:$AF$222">
        <filterColumn colId="4">
          <filters>
            <filter val="BU01 - Quản trị doanh nghiệp"/>
          </filters>
        </filterColumn>
      </autoFilter>
    </customSheetView>
    <customSheetView guid="{EB913EAD-3B92-4C63-807C-B1FFD5640759}" filter="1" showAutoFilter="1">
      <autoFilter ref="$A$2:$AI$222">
        <filterColumn colId="19">
          <filters>
            <filter val="BU01.VCM.HR.OSDC"/>
            <filter val="BU01.VTS.VHKT.OSDC"/>
            <filter val="Presale"/>
            <filter val="BU01.VTS.DVC"/>
            <filter val="BU01.VNA.OCC"/>
            <filter val="BU01.CLC.Core.Presale"/>
            <filter val="BU01.BCN.ADMS.Phase2"/>
            <filter val="BU01.VTS.Voffice4.0"/>
            <filter val="BU01.VTK.QLTS.SX"/>
            <filter val="BU01.VTNET.AutoTest.OSDC"/>
          </filters>
        </filterColumn>
      </autoFilter>
    </customSheetView>
  </customSheetViews>
  <conditionalFormatting sqref="C3:C101">
    <cfRule type="colorScale" priority="1">
      <colorScale>
        <cfvo type="min"/>
        <cfvo type="max"/>
        <color rgb="FFFFFFFF"/>
        <color rgb="FF57BB8A"/>
      </colorScale>
    </cfRule>
  </conditionalFormatting>
  <conditionalFormatting sqref="X1:X87 X90:X1000">
    <cfRule type="cellIs" dxfId="9" priority="2" operator="lessThan">
      <formula>1</formula>
    </cfRule>
  </conditionalFormatting>
  <conditionalFormatting sqref="X1:X87 X90:X1000">
    <cfRule type="cellIs" dxfId="10" priority="3" operator="greaterThan">
      <formula>1</formula>
    </cfRule>
  </conditionalFormatting>
  <dataValidations>
    <dataValidation type="list" allowBlank="1" showErrorMessage="1" sqref="K3:K222">
      <formula1>"2018,2019,2020,2021,2022,2023,2024,2025,2026,2027,2028"</formula1>
    </dataValidation>
    <dataValidation type="list" allowBlank="1" showErrorMessage="1" sqref="J3:J222">
      <formula1>"1,2,3,4,5,6,7,8,9,10,11,12"</formula1>
    </dataValidation>
  </dataValidations>
  <hyperlinks>
    <hyperlink r:id="rId2" ref="T102"/>
    <hyperlink r:id="rId3" ref="T103"/>
    <hyperlink r:id="rId4" ref="T104"/>
    <hyperlink r:id="rId5" ref="T105"/>
    <hyperlink r:id="rId6" ref="T106"/>
    <hyperlink r:id="rId7" ref="T107"/>
    <hyperlink r:id="rId8" ref="T108"/>
    <hyperlink r:id="rId9" ref="T109"/>
    <hyperlink r:id="rId10" ref="T143"/>
    <hyperlink r:id="rId11" ref="T144"/>
    <hyperlink r:id="rId12" ref="T152"/>
    <hyperlink r:id="rId13" ref="T153"/>
    <hyperlink r:id="rId14" ref="T154"/>
    <hyperlink r:id="rId15" ref="T155"/>
    <hyperlink r:id="rId16" ref="T156"/>
    <hyperlink r:id="rId17" ref="T157"/>
    <hyperlink r:id="rId18" ref="T158"/>
    <hyperlink r:id="rId19" ref="T159"/>
    <hyperlink r:id="rId20" ref="T160"/>
    <hyperlink r:id="rId21" ref="T161"/>
    <hyperlink r:id="rId22" ref="T162"/>
    <hyperlink r:id="rId23" ref="T163"/>
    <hyperlink r:id="rId24" ref="T164"/>
    <hyperlink r:id="rId25" ref="T165"/>
    <hyperlink r:id="rId26" ref="T166"/>
  </hyperlinks>
  <printOptions/>
  <pageMargins bottom="0.75" footer="0.0" header="0.0" left="0.7" right="0.7" top="0.75"/>
  <pageSetup orientation="landscape"/>
  <drawing r:id="rId27"/>
  <legacyDrawing r:id="rId28"/>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4.63"/>
    <col customWidth="1" min="2" max="2" width="7.75"/>
    <col customWidth="1" min="3" max="3" width="28.88"/>
    <col customWidth="1" min="4" max="4" width="24.38"/>
    <col customWidth="1" min="5" max="5" width="24.5"/>
    <col customWidth="1" min="6" max="6" width="7.75"/>
    <col customWidth="1" min="7" max="7" width="10.75"/>
    <col customWidth="1" min="8" max="8" width="12.0"/>
    <col customWidth="1" min="9" max="9" width="13.88"/>
    <col customWidth="1" min="10" max="10" width="7.88"/>
    <col customWidth="1" min="11" max="11" width="7.63"/>
    <col customWidth="1" min="12" max="12" width="10.63"/>
    <col customWidth="1" min="13" max="13" width="12.63"/>
    <col customWidth="1" min="14" max="14" width="7.88"/>
    <col customWidth="1" min="15" max="15" width="8.25"/>
    <col customWidth="1" min="16" max="16" width="7.63"/>
    <col customWidth="1" min="17" max="17" width="10.0"/>
    <col customWidth="1" min="18" max="18" width="7.25"/>
    <col customWidth="1" min="19" max="19" width="9.5"/>
    <col customWidth="1" min="20" max="20" width="26.13"/>
    <col customWidth="1" min="21" max="21" width="9.63"/>
    <col customWidth="1" min="22" max="22" width="7.63"/>
    <col customWidth="1" min="23" max="23" width="9.63"/>
    <col customWidth="1" min="24" max="24" width="10.63"/>
    <col customWidth="1" min="25" max="25" width="8.88"/>
    <col customWidth="1" min="26" max="26" width="9.88"/>
    <col customWidth="1" min="27" max="27" width="8.25"/>
    <col customWidth="1" min="28" max="28" width="7.88"/>
    <col customWidth="1" min="29" max="29" width="10.75"/>
    <col customWidth="1" min="30" max="30" width="12.0"/>
    <col customWidth="1" min="31" max="31" width="10.63"/>
    <col customWidth="1" min="32" max="32" width="7.63"/>
    <col customWidth="1" min="33" max="33" width="16.13"/>
    <col customWidth="1" min="34" max="35" width="7.63"/>
  </cols>
  <sheetData>
    <row r="1" ht="15.0" customHeight="1">
      <c r="A1" s="270" t="s">
        <v>1238</v>
      </c>
      <c r="B1" s="270"/>
      <c r="C1" s="519"/>
      <c r="D1" s="519"/>
      <c r="E1" s="519"/>
      <c r="F1" s="270"/>
      <c r="G1" s="270"/>
      <c r="H1" s="270"/>
      <c r="I1" s="1269"/>
      <c r="J1" s="270"/>
      <c r="K1" s="270"/>
      <c r="L1" s="270"/>
      <c r="M1" s="270"/>
      <c r="N1" s="1080"/>
      <c r="O1" s="1080"/>
      <c r="P1" s="1081"/>
      <c r="Q1" s="560">
        <v>23.0</v>
      </c>
      <c r="R1" s="1083"/>
      <c r="S1" s="270"/>
      <c r="T1" s="519"/>
      <c r="U1" s="1084"/>
      <c r="V1" s="1085"/>
      <c r="W1" s="1102"/>
      <c r="X1" s="1102"/>
      <c r="Y1" s="1084"/>
      <c r="Z1" s="1086"/>
      <c r="AA1" s="1085"/>
      <c r="AB1" s="1085"/>
      <c r="AC1" s="1087">
        <v>10000.0</v>
      </c>
      <c r="AD1" s="1088"/>
      <c r="AE1" s="1088" t="s">
        <v>1194</v>
      </c>
      <c r="AF1" s="1089"/>
      <c r="AG1" s="1090"/>
      <c r="AH1" s="1090"/>
      <c r="AI1" s="1090"/>
    </row>
    <row r="2">
      <c r="A2" s="469" t="s">
        <v>448</v>
      </c>
      <c r="B2" s="469" t="s">
        <v>449</v>
      </c>
      <c r="C2" s="469" t="s">
        <v>450</v>
      </c>
      <c r="D2" s="205" t="s">
        <v>452</v>
      </c>
      <c r="E2" s="205" t="s">
        <v>487</v>
      </c>
      <c r="F2" s="205" t="s">
        <v>488</v>
      </c>
      <c r="G2" s="205" t="s">
        <v>489</v>
      </c>
      <c r="H2" s="205" t="s">
        <v>490</v>
      </c>
      <c r="I2" s="1271" t="s">
        <v>491</v>
      </c>
      <c r="J2" s="469" t="s">
        <v>492</v>
      </c>
      <c r="K2" s="469" t="s">
        <v>493</v>
      </c>
      <c r="L2" s="205" t="s">
        <v>494</v>
      </c>
      <c r="M2" s="205" t="s">
        <v>495</v>
      </c>
      <c r="N2" s="1092" t="s">
        <v>496</v>
      </c>
      <c r="O2" s="1092" t="s">
        <v>542</v>
      </c>
      <c r="P2" s="1093" t="s">
        <v>498</v>
      </c>
      <c r="Q2" s="1272" t="s">
        <v>1242</v>
      </c>
      <c r="R2" s="1092" t="s">
        <v>499</v>
      </c>
      <c r="S2" s="205" t="s">
        <v>500</v>
      </c>
      <c r="T2" s="202" t="s">
        <v>501</v>
      </c>
      <c r="U2" s="1092" t="s">
        <v>502</v>
      </c>
      <c r="V2" s="1095" t="s">
        <v>503</v>
      </c>
      <c r="W2" s="1093" t="s">
        <v>504</v>
      </c>
      <c r="X2" s="1224" t="s">
        <v>505</v>
      </c>
      <c r="Y2" s="1092" t="s">
        <v>1195</v>
      </c>
      <c r="Z2" s="1096" t="s">
        <v>1196</v>
      </c>
      <c r="AA2" s="1095" t="s">
        <v>1197</v>
      </c>
      <c r="AB2" s="1095" t="s">
        <v>1198</v>
      </c>
      <c r="AC2" s="1095" t="s">
        <v>1199</v>
      </c>
      <c r="AD2" s="1095" t="s">
        <v>1200</v>
      </c>
      <c r="AE2" s="1095" t="s">
        <v>1201</v>
      </c>
      <c r="AF2" s="194" t="s">
        <v>1202</v>
      </c>
      <c r="AG2" s="1092" t="s">
        <v>506</v>
      </c>
      <c r="AH2" s="1097" t="s">
        <v>1244</v>
      </c>
      <c r="AI2" s="1097" t="s">
        <v>1245</v>
      </c>
    </row>
    <row r="3" ht="15.0" customHeight="1">
      <c r="A3" s="1098">
        <v>1.0</v>
      </c>
      <c r="B3" s="1181">
        <v>459063.0</v>
      </c>
      <c r="C3" s="370" t="s">
        <v>1127</v>
      </c>
      <c r="D3" s="370" t="s">
        <v>1352</v>
      </c>
      <c r="E3" s="370" t="s">
        <v>511</v>
      </c>
      <c r="F3" s="370" t="s">
        <v>512</v>
      </c>
      <c r="G3" s="370" t="s">
        <v>790</v>
      </c>
      <c r="H3" s="1273" t="str">
        <f t="shared" ref="H3:H172" si="1">IF(G3="fresher",F3&amp;"01",IF(G3="junior",F3&amp;"02",IF(G3="junior+",F3&amp;"03",IF(G3="middle",F3&amp;"04",IF(G3="middle+",F3&amp;"05",IF(G3="senior",F3&amp;"06",0))))))</f>
        <v>DEV03</v>
      </c>
      <c r="I3" s="1100" t="str">
        <f t="shared" ref="I3:I209" si="2">VLOOKUP(H3,NLTC!$C$5:$D$28,2,0)</f>
        <v>#REF!</v>
      </c>
      <c r="J3" s="413">
        <v>1.0</v>
      </c>
      <c r="K3" s="413">
        <v>2025.0</v>
      </c>
      <c r="L3" s="1394">
        <v>45658.0</v>
      </c>
      <c r="M3" s="1395">
        <v>45688.0</v>
      </c>
      <c r="N3" s="1339">
        <v>23.0</v>
      </c>
      <c r="O3" s="1084">
        <f t="shared" ref="O3:O209" si="3">N3/23</f>
        <v>1</v>
      </c>
      <c r="P3" s="231" t="str">
        <f t="shared" ref="P3:P209" si="4">ROUND(IF(S3="ODC",1*O3,I3*O3),3)</f>
        <v>#REF!</v>
      </c>
      <c r="Q3" s="231" t="str">
        <f t="shared" ref="Q3:Q5" si="5">P3</f>
        <v>#REF!</v>
      </c>
      <c r="R3" s="1101"/>
      <c r="S3" s="1181" t="s">
        <v>525</v>
      </c>
      <c r="T3" s="370" t="s">
        <v>2315</v>
      </c>
      <c r="U3" s="1084" t="str">
        <f t="shared" ref="U3:U209" si="6">IF(AND(Q3&gt;=1,S3="ODC"),P3,Q3)</f>
        <v>#REF!</v>
      </c>
      <c r="V3" s="1102" t="str">
        <f t="shared" ref="V3:V209" si="7">ROUND(SUMIF(B:B,B3,P:P),3)</f>
        <v>#REF!</v>
      </c>
      <c r="W3" s="1102" t="str">
        <f t="shared" ref="W3:W209" si="8">ROUND(SUMIF(B:B,B3,U:U),3)</f>
        <v>#REF!</v>
      </c>
      <c r="X3" s="1102" t="str">
        <f t="shared" ref="X3:X209" si="9">ROUND(W3/V3,2)</f>
        <v>#REF!</v>
      </c>
      <c r="Y3" s="1103">
        <f t="shared" ref="Y3:Y209" si="10">SUMIF(B:B,B3,O:O)</f>
        <v>1</v>
      </c>
      <c r="Z3" s="1104" t="str">
        <f t="shared" ref="Z3:Z209" si="11">VLOOKUP(H3,NLTC!$C$5:$H$271,6,0)/1000</f>
        <v>#REF!</v>
      </c>
      <c r="AA3" s="1085" t="str">
        <f t="shared" ref="AA3:AA209" si="12">ROUND(IF(X3&lt;=1,AB3*O3*X3,AB3*O3),0)</f>
        <v>#REF!</v>
      </c>
      <c r="AB3" s="1085" t="str">
        <f t="shared" ref="AB3:AB209" si="13">ROUND(IF(X3&lt;=1,Z3*O3*X3,Z3*O3),0)</f>
        <v>#REF!</v>
      </c>
      <c r="AC3" s="1105" t="str">
        <f t="shared" ref="AC3:AC209" si="14">ROUND(IF(X3&gt;1,(W3-V3)*$AC$1,0)*(O3/Y3),0)</f>
        <v>#REF!</v>
      </c>
      <c r="AD3" s="1105" t="str">
        <f t="shared" ref="AD3:AD209" si="15">+ROUND(AB3+AC3,0)</f>
        <v>#REF!</v>
      </c>
      <c r="AE3" s="1105" t="str">
        <f t="shared" ref="AE3:AE209" si="16">SUMIF(B:B,B3,AD:AD)</f>
        <v>#REF!</v>
      </c>
      <c r="AF3" s="1106"/>
      <c r="AG3" s="1079"/>
      <c r="AH3" s="1090">
        <f t="shared" ref="AH3:AH209" si="17">SUMIF(D:D,D3,N:N)</f>
        <v>23</v>
      </c>
      <c r="AI3" s="1090"/>
    </row>
    <row r="4" ht="15.0" customHeight="1">
      <c r="A4" s="1107">
        <v>2.0</v>
      </c>
      <c r="B4" s="1182">
        <v>458599.0</v>
      </c>
      <c r="C4" s="1183" t="s">
        <v>876</v>
      </c>
      <c r="D4" s="1183" t="s">
        <v>1539</v>
      </c>
      <c r="E4" s="1183" t="s">
        <v>511</v>
      </c>
      <c r="F4" s="1183" t="s">
        <v>512</v>
      </c>
      <c r="G4" s="1183" t="s">
        <v>790</v>
      </c>
      <c r="H4" s="1273" t="str">
        <f t="shared" si="1"/>
        <v>DEV03</v>
      </c>
      <c r="I4" s="1100" t="str">
        <f t="shared" si="2"/>
        <v>#REF!</v>
      </c>
      <c r="J4" s="413">
        <v>1.0</v>
      </c>
      <c r="K4" s="413">
        <v>2025.0</v>
      </c>
      <c r="L4" s="1397">
        <v>45658.0</v>
      </c>
      <c r="M4" s="1398">
        <v>45688.0</v>
      </c>
      <c r="N4" s="1340">
        <v>23.0</v>
      </c>
      <c r="O4" s="1084">
        <f t="shared" si="3"/>
        <v>1</v>
      </c>
      <c r="P4" s="231" t="str">
        <f t="shared" si="4"/>
        <v>#REF!</v>
      </c>
      <c r="Q4" s="231" t="str">
        <f t="shared" si="5"/>
        <v>#REF!</v>
      </c>
      <c r="R4" s="1101"/>
      <c r="S4" s="1182" t="s">
        <v>525</v>
      </c>
      <c r="T4" s="1183" t="s">
        <v>2315</v>
      </c>
      <c r="U4" s="1084" t="str">
        <f t="shared" si="6"/>
        <v>#REF!</v>
      </c>
      <c r="V4" s="1102" t="str">
        <f t="shared" si="7"/>
        <v>#REF!</v>
      </c>
      <c r="W4" s="1102" t="str">
        <f t="shared" si="8"/>
        <v>#REF!</v>
      </c>
      <c r="X4" s="1102" t="str">
        <f t="shared" si="9"/>
        <v>#REF!</v>
      </c>
      <c r="Y4" s="1103">
        <f t="shared" si="10"/>
        <v>1</v>
      </c>
      <c r="Z4" s="1104" t="str">
        <f t="shared" si="11"/>
        <v>#REF!</v>
      </c>
      <c r="AA4" s="1085" t="str">
        <f t="shared" si="12"/>
        <v>#REF!</v>
      </c>
      <c r="AB4" s="1085" t="str">
        <f t="shared" si="13"/>
        <v>#REF!</v>
      </c>
      <c r="AC4" s="1105" t="str">
        <f t="shared" si="14"/>
        <v>#REF!</v>
      </c>
      <c r="AD4" s="1105" t="str">
        <f t="shared" si="15"/>
        <v>#REF!</v>
      </c>
      <c r="AE4" s="1105" t="str">
        <f t="shared" si="16"/>
        <v>#REF!</v>
      </c>
      <c r="AF4" s="1106"/>
      <c r="AG4" s="1079"/>
      <c r="AH4" s="1090">
        <f t="shared" si="17"/>
        <v>23</v>
      </c>
      <c r="AI4" s="1090"/>
    </row>
    <row r="5" ht="15.0" customHeight="1">
      <c r="A5" s="1098">
        <v>3.0</v>
      </c>
      <c r="B5" s="1182">
        <v>434722.0</v>
      </c>
      <c r="C5" s="1183" t="s">
        <v>2244</v>
      </c>
      <c r="D5" s="1183" t="s">
        <v>2245</v>
      </c>
      <c r="E5" s="1183" t="s">
        <v>511</v>
      </c>
      <c r="F5" s="1183" t="s">
        <v>564</v>
      </c>
      <c r="G5" s="1183" t="s">
        <v>665</v>
      </c>
      <c r="H5" s="1273" t="str">
        <f t="shared" si="1"/>
        <v>BA02</v>
      </c>
      <c r="I5" s="1100" t="str">
        <f t="shared" si="2"/>
        <v>#REF!</v>
      </c>
      <c r="J5" s="413">
        <v>1.0</v>
      </c>
      <c r="K5" s="413">
        <v>2025.0</v>
      </c>
      <c r="L5" s="1397">
        <v>45658.0</v>
      </c>
      <c r="M5" s="1398">
        <v>45688.0</v>
      </c>
      <c r="N5" s="1340">
        <v>23.0</v>
      </c>
      <c r="O5" s="1084">
        <f t="shared" si="3"/>
        <v>1</v>
      </c>
      <c r="P5" s="231" t="str">
        <f t="shared" si="4"/>
        <v>#REF!</v>
      </c>
      <c r="Q5" s="231" t="str">
        <f t="shared" si="5"/>
        <v>#REF!</v>
      </c>
      <c r="R5" s="1101"/>
      <c r="S5" s="1182" t="s">
        <v>525</v>
      </c>
      <c r="T5" s="1183" t="s">
        <v>2315</v>
      </c>
      <c r="U5" s="1084" t="str">
        <f t="shared" si="6"/>
        <v>#REF!</v>
      </c>
      <c r="V5" s="1102" t="str">
        <f t="shared" si="7"/>
        <v>#REF!</v>
      </c>
      <c r="W5" s="1102" t="str">
        <f t="shared" si="8"/>
        <v>#REF!</v>
      </c>
      <c r="X5" s="1102" t="str">
        <f t="shared" si="9"/>
        <v>#REF!</v>
      </c>
      <c r="Y5" s="1103">
        <f t="shared" si="10"/>
        <v>1</v>
      </c>
      <c r="Z5" s="1104" t="str">
        <f t="shared" si="11"/>
        <v>#REF!</v>
      </c>
      <c r="AA5" s="1085" t="str">
        <f t="shared" si="12"/>
        <v>#REF!</v>
      </c>
      <c r="AB5" s="1085" t="str">
        <f t="shared" si="13"/>
        <v>#REF!</v>
      </c>
      <c r="AC5" s="1105" t="str">
        <f t="shared" si="14"/>
        <v>#REF!</v>
      </c>
      <c r="AD5" s="1105" t="str">
        <f t="shared" si="15"/>
        <v>#REF!</v>
      </c>
      <c r="AE5" s="1105" t="str">
        <f t="shared" si="16"/>
        <v>#REF!</v>
      </c>
      <c r="AF5" s="1106"/>
      <c r="AG5" s="1079"/>
      <c r="AH5" s="1090">
        <f t="shared" si="17"/>
        <v>23</v>
      </c>
      <c r="AI5" s="1090"/>
    </row>
    <row r="6" ht="15.0" customHeight="1">
      <c r="A6" s="1107">
        <v>4.0</v>
      </c>
      <c r="B6" s="1182">
        <v>434052.0</v>
      </c>
      <c r="C6" s="1183" t="s">
        <v>1178</v>
      </c>
      <c r="D6" s="1183" t="s">
        <v>1326</v>
      </c>
      <c r="E6" s="1183" t="s">
        <v>511</v>
      </c>
      <c r="F6" s="1183" t="s">
        <v>512</v>
      </c>
      <c r="G6" s="1183" t="s">
        <v>665</v>
      </c>
      <c r="H6" s="1273" t="str">
        <f t="shared" si="1"/>
        <v>DEV02</v>
      </c>
      <c r="I6" s="1100" t="str">
        <f t="shared" si="2"/>
        <v>#REF!</v>
      </c>
      <c r="J6" s="413">
        <v>1.0</v>
      </c>
      <c r="K6" s="413">
        <v>2025.0</v>
      </c>
      <c r="L6" s="1397">
        <v>45658.0</v>
      </c>
      <c r="M6" s="1398">
        <v>45688.0</v>
      </c>
      <c r="N6" s="1340">
        <v>23.0</v>
      </c>
      <c r="O6" s="1084">
        <f t="shared" si="3"/>
        <v>1</v>
      </c>
      <c r="P6" s="231">
        <f t="shared" si="4"/>
        <v>1</v>
      </c>
      <c r="Q6" s="231">
        <v>1.0</v>
      </c>
      <c r="R6" s="1101"/>
      <c r="S6" s="1182" t="s">
        <v>517</v>
      </c>
      <c r="T6" s="1183" t="s">
        <v>1269</v>
      </c>
      <c r="U6" s="1084">
        <f t="shared" si="6"/>
        <v>1</v>
      </c>
      <c r="V6" s="1102">
        <f t="shared" si="7"/>
        <v>1</v>
      </c>
      <c r="W6" s="1102">
        <f t="shared" si="8"/>
        <v>1</v>
      </c>
      <c r="X6" s="1102">
        <f t="shared" si="9"/>
        <v>1</v>
      </c>
      <c r="Y6" s="1103">
        <f t="shared" si="10"/>
        <v>1</v>
      </c>
      <c r="Z6" s="1104" t="str">
        <f t="shared" si="11"/>
        <v>#REF!</v>
      </c>
      <c r="AA6" s="1085" t="str">
        <f t="shared" si="12"/>
        <v>#REF!</v>
      </c>
      <c r="AB6" s="1085" t="str">
        <f t="shared" si="13"/>
        <v>#REF!</v>
      </c>
      <c r="AC6" s="1105">
        <f t="shared" si="14"/>
        <v>0</v>
      </c>
      <c r="AD6" s="1105" t="str">
        <f t="shared" si="15"/>
        <v>#REF!</v>
      </c>
      <c r="AE6" s="1105" t="str">
        <f t="shared" si="16"/>
        <v>#REF!</v>
      </c>
      <c r="AF6" s="1106"/>
      <c r="AG6" s="1079"/>
      <c r="AH6" s="1090">
        <f t="shared" si="17"/>
        <v>23</v>
      </c>
      <c r="AI6" s="1090"/>
    </row>
    <row r="7" ht="15.0" customHeight="1">
      <c r="A7" s="1098">
        <v>5.0</v>
      </c>
      <c r="B7" s="1182">
        <v>457169.0</v>
      </c>
      <c r="C7" s="1183" t="s">
        <v>1913</v>
      </c>
      <c r="D7" s="1183" t="s">
        <v>2340</v>
      </c>
      <c r="E7" s="1183" t="s">
        <v>511</v>
      </c>
      <c r="F7" s="1183" t="s">
        <v>663</v>
      </c>
      <c r="G7" s="1183" t="s">
        <v>893</v>
      </c>
      <c r="H7" s="1273" t="str">
        <f t="shared" si="1"/>
        <v>PM06</v>
      </c>
      <c r="I7" s="1100" t="str">
        <f t="shared" si="2"/>
        <v>#REF!</v>
      </c>
      <c r="J7" s="413">
        <v>1.0</v>
      </c>
      <c r="K7" s="413">
        <v>2025.0</v>
      </c>
      <c r="L7" s="1397">
        <v>45658.0</v>
      </c>
      <c r="M7" s="1398">
        <v>45688.0</v>
      </c>
      <c r="N7" s="1340">
        <v>1.15</v>
      </c>
      <c r="O7" s="1084">
        <f t="shared" si="3"/>
        <v>0.05</v>
      </c>
      <c r="P7" s="231">
        <f t="shared" si="4"/>
        <v>0.05</v>
      </c>
      <c r="Q7" s="231">
        <v>0.05</v>
      </c>
      <c r="R7" s="1101"/>
      <c r="S7" s="1182" t="s">
        <v>517</v>
      </c>
      <c r="T7" s="1183" t="s">
        <v>1269</v>
      </c>
      <c r="U7" s="1084">
        <f t="shared" si="6"/>
        <v>0.05</v>
      </c>
      <c r="V7" s="1102" t="str">
        <f t="shared" si="7"/>
        <v>#REF!</v>
      </c>
      <c r="W7" s="1102" t="str">
        <f t="shared" si="8"/>
        <v>#REF!</v>
      </c>
      <c r="X7" s="1102" t="str">
        <f t="shared" si="9"/>
        <v>#REF!</v>
      </c>
      <c r="Y7" s="1103">
        <f t="shared" si="10"/>
        <v>0.15</v>
      </c>
      <c r="Z7" s="1104" t="str">
        <f t="shared" si="11"/>
        <v>#REF!</v>
      </c>
      <c r="AA7" s="1085" t="str">
        <f t="shared" si="12"/>
        <v>#REF!</v>
      </c>
      <c r="AB7" s="1085" t="str">
        <f t="shared" si="13"/>
        <v>#REF!</v>
      </c>
      <c r="AC7" s="1105" t="str">
        <f t="shared" si="14"/>
        <v>#REF!</v>
      </c>
      <c r="AD7" s="1105" t="str">
        <f t="shared" si="15"/>
        <v>#REF!</v>
      </c>
      <c r="AE7" s="1105" t="str">
        <f t="shared" si="16"/>
        <v>#REF!</v>
      </c>
      <c r="AF7" s="1106"/>
      <c r="AG7" s="1079"/>
      <c r="AH7" s="1090">
        <f t="shared" si="17"/>
        <v>3.45</v>
      </c>
      <c r="AI7" s="1090"/>
    </row>
    <row r="8" ht="15.0" customHeight="1">
      <c r="A8" s="1107">
        <v>6.0</v>
      </c>
      <c r="B8" s="1182">
        <v>464849.0</v>
      </c>
      <c r="C8" s="1183" t="s">
        <v>1421</v>
      </c>
      <c r="D8" s="1183" t="s">
        <v>1422</v>
      </c>
      <c r="E8" s="1183" t="s">
        <v>511</v>
      </c>
      <c r="F8" s="1183" t="s">
        <v>564</v>
      </c>
      <c r="G8" s="1183" t="s">
        <v>790</v>
      </c>
      <c r="H8" s="1273" t="str">
        <f t="shared" si="1"/>
        <v>BA03</v>
      </c>
      <c r="I8" s="1100" t="str">
        <f t="shared" si="2"/>
        <v>#REF!</v>
      </c>
      <c r="J8" s="413">
        <v>1.0</v>
      </c>
      <c r="K8" s="413">
        <v>2025.0</v>
      </c>
      <c r="L8" s="1397">
        <v>45658.0</v>
      </c>
      <c r="M8" s="1398">
        <v>45688.0</v>
      </c>
      <c r="N8" s="1340">
        <v>23.0</v>
      </c>
      <c r="O8" s="1084">
        <f t="shared" si="3"/>
        <v>1</v>
      </c>
      <c r="P8" s="231">
        <f t="shared" si="4"/>
        <v>1</v>
      </c>
      <c r="Q8" s="231">
        <v>1.0</v>
      </c>
      <c r="R8" s="1101"/>
      <c r="S8" s="1182" t="s">
        <v>517</v>
      </c>
      <c r="T8" s="1183" t="s">
        <v>1269</v>
      </c>
      <c r="U8" s="1084">
        <f t="shared" si="6"/>
        <v>1</v>
      </c>
      <c r="V8" s="1102">
        <f t="shared" si="7"/>
        <v>1</v>
      </c>
      <c r="W8" s="1102">
        <f t="shared" si="8"/>
        <v>1</v>
      </c>
      <c r="X8" s="1102">
        <f t="shared" si="9"/>
        <v>1</v>
      </c>
      <c r="Y8" s="1103">
        <f t="shared" si="10"/>
        <v>1</v>
      </c>
      <c r="Z8" s="1104" t="str">
        <f t="shared" si="11"/>
        <v>#REF!</v>
      </c>
      <c r="AA8" s="1085" t="str">
        <f t="shared" si="12"/>
        <v>#REF!</v>
      </c>
      <c r="AB8" s="1085" t="str">
        <f t="shared" si="13"/>
        <v>#REF!</v>
      </c>
      <c r="AC8" s="1105">
        <f t="shared" si="14"/>
        <v>0</v>
      </c>
      <c r="AD8" s="1105" t="str">
        <f t="shared" si="15"/>
        <v>#REF!</v>
      </c>
      <c r="AE8" s="1105" t="str">
        <f t="shared" si="16"/>
        <v>#REF!</v>
      </c>
      <c r="AF8" s="1106"/>
      <c r="AG8" s="1079"/>
      <c r="AH8" s="1090">
        <f t="shared" si="17"/>
        <v>23</v>
      </c>
      <c r="AI8" s="1090"/>
    </row>
    <row r="9" ht="15.0" customHeight="1">
      <c r="A9" s="1098">
        <v>7.0</v>
      </c>
      <c r="B9" s="1182">
        <v>465801.0</v>
      </c>
      <c r="C9" s="1183" t="s">
        <v>1360</v>
      </c>
      <c r="D9" s="1183" t="s">
        <v>1361</v>
      </c>
      <c r="E9" s="1183" t="s">
        <v>511</v>
      </c>
      <c r="F9" s="1183" t="s">
        <v>512</v>
      </c>
      <c r="G9" s="1183" t="s">
        <v>893</v>
      </c>
      <c r="H9" s="1273" t="str">
        <f t="shared" si="1"/>
        <v>DEV06</v>
      </c>
      <c r="I9" s="1100" t="str">
        <f t="shared" si="2"/>
        <v>#REF!</v>
      </c>
      <c r="J9" s="413">
        <v>1.0</v>
      </c>
      <c r="K9" s="413">
        <v>2025.0</v>
      </c>
      <c r="L9" s="1397">
        <v>45658.0</v>
      </c>
      <c r="M9" s="1398">
        <v>45688.0</v>
      </c>
      <c r="N9" s="1340">
        <v>11.5</v>
      </c>
      <c r="O9" s="1084">
        <f t="shared" si="3"/>
        <v>0.5</v>
      </c>
      <c r="P9" s="231">
        <f t="shared" si="4"/>
        <v>0.5</v>
      </c>
      <c r="Q9" s="231">
        <v>0.5</v>
      </c>
      <c r="R9" s="1101"/>
      <c r="S9" s="1182" t="s">
        <v>517</v>
      </c>
      <c r="T9" s="1183" t="s">
        <v>1269</v>
      </c>
      <c r="U9" s="1084">
        <f t="shared" si="6"/>
        <v>0.5</v>
      </c>
      <c r="V9" s="1102" t="str">
        <f t="shared" si="7"/>
        <v>#REF!</v>
      </c>
      <c r="W9" s="1102" t="str">
        <f t="shared" si="8"/>
        <v>#REF!</v>
      </c>
      <c r="X9" s="1102" t="str">
        <f t="shared" si="9"/>
        <v>#REF!</v>
      </c>
      <c r="Y9" s="1103">
        <f t="shared" si="10"/>
        <v>1</v>
      </c>
      <c r="Z9" s="1104" t="str">
        <f t="shared" si="11"/>
        <v>#REF!</v>
      </c>
      <c r="AA9" s="1085" t="str">
        <f t="shared" si="12"/>
        <v>#REF!</v>
      </c>
      <c r="AB9" s="1085" t="str">
        <f t="shared" si="13"/>
        <v>#REF!</v>
      </c>
      <c r="AC9" s="1105" t="str">
        <f t="shared" si="14"/>
        <v>#REF!</v>
      </c>
      <c r="AD9" s="1105" t="str">
        <f t="shared" si="15"/>
        <v>#REF!</v>
      </c>
      <c r="AE9" s="1105" t="str">
        <f t="shared" si="16"/>
        <v>#REF!</v>
      </c>
      <c r="AF9" s="1106"/>
      <c r="AG9" s="1079"/>
      <c r="AH9" s="1090">
        <f t="shared" si="17"/>
        <v>23</v>
      </c>
      <c r="AI9" s="1090"/>
    </row>
    <row r="10" ht="15.0" customHeight="1">
      <c r="A10" s="1107">
        <v>8.0</v>
      </c>
      <c r="B10" s="1182">
        <v>466133.0</v>
      </c>
      <c r="C10" s="1183" t="s">
        <v>1568</v>
      </c>
      <c r="D10" s="1183" t="s">
        <v>1569</v>
      </c>
      <c r="E10" s="1183" t="s">
        <v>511</v>
      </c>
      <c r="F10" s="1183" t="s">
        <v>663</v>
      </c>
      <c r="G10" s="1183" t="s">
        <v>787</v>
      </c>
      <c r="H10" s="1273" t="str">
        <f t="shared" si="1"/>
        <v>PM05</v>
      </c>
      <c r="I10" s="1100" t="str">
        <f t="shared" si="2"/>
        <v>#REF!</v>
      </c>
      <c r="J10" s="413">
        <v>1.0</v>
      </c>
      <c r="K10" s="413">
        <v>2025.0</v>
      </c>
      <c r="L10" s="1397">
        <v>45658.0</v>
      </c>
      <c r="M10" s="1398">
        <v>45688.0</v>
      </c>
      <c r="N10" s="1340">
        <v>2.3</v>
      </c>
      <c r="O10" s="1084">
        <f t="shared" si="3"/>
        <v>0.1</v>
      </c>
      <c r="P10" s="231">
        <f t="shared" si="4"/>
        <v>0.1</v>
      </c>
      <c r="Q10" s="231">
        <v>1.0</v>
      </c>
      <c r="R10" s="1111"/>
      <c r="S10" s="1182" t="s">
        <v>517</v>
      </c>
      <c r="T10" s="1183" t="s">
        <v>1269</v>
      </c>
      <c r="U10" s="1084">
        <f t="shared" si="6"/>
        <v>0.1</v>
      </c>
      <c r="V10" s="1102" t="str">
        <f t="shared" si="7"/>
        <v>#REF!</v>
      </c>
      <c r="W10" s="1102" t="str">
        <f t="shared" si="8"/>
        <v>#REF!</v>
      </c>
      <c r="X10" s="1102" t="str">
        <f t="shared" si="9"/>
        <v>#REF!</v>
      </c>
      <c r="Y10" s="1103">
        <f t="shared" si="10"/>
        <v>0.4</v>
      </c>
      <c r="Z10" s="1104" t="str">
        <f t="shared" si="11"/>
        <v>#REF!</v>
      </c>
      <c r="AA10" s="1085" t="str">
        <f t="shared" si="12"/>
        <v>#REF!</v>
      </c>
      <c r="AB10" s="1085" t="str">
        <f t="shared" si="13"/>
        <v>#REF!</v>
      </c>
      <c r="AC10" s="1105" t="str">
        <f t="shared" si="14"/>
        <v>#REF!</v>
      </c>
      <c r="AD10" s="1105" t="str">
        <f t="shared" si="15"/>
        <v>#REF!</v>
      </c>
      <c r="AE10" s="1105" t="str">
        <f t="shared" si="16"/>
        <v>#REF!</v>
      </c>
      <c r="AF10" s="1106"/>
      <c r="AG10" s="1079"/>
      <c r="AH10" s="1090">
        <f t="shared" si="17"/>
        <v>9.2</v>
      </c>
      <c r="AI10" s="1090"/>
    </row>
    <row r="11" ht="15.0" customHeight="1">
      <c r="A11" s="1098">
        <v>9.0</v>
      </c>
      <c r="B11" s="1182">
        <v>466997.0</v>
      </c>
      <c r="C11" s="1183" t="s">
        <v>1692</v>
      </c>
      <c r="D11" s="1183" t="s">
        <v>1693</v>
      </c>
      <c r="E11" s="1183" t="s">
        <v>511</v>
      </c>
      <c r="F11" s="1183" t="s">
        <v>564</v>
      </c>
      <c r="G11" s="1183" t="s">
        <v>790</v>
      </c>
      <c r="H11" s="1273" t="str">
        <f t="shared" si="1"/>
        <v>BA03</v>
      </c>
      <c r="I11" s="1100" t="str">
        <f t="shared" si="2"/>
        <v>#REF!</v>
      </c>
      <c r="J11" s="413">
        <v>1.0</v>
      </c>
      <c r="K11" s="413">
        <v>2025.0</v>
      </c>
      <c r="L11" s="1397">
        <v>45658.0</v>
      </c>
      <c r="M11" s="1398">
        <v>45688.0</v>
      </c>
      <c r="N11" s="1340">
        <v>23.0</v>
      </c>
      <c r="O11" s="1084">
        <f t="shared" si="3"/>
        <v>1</v>
      </c>
      <c r="P11" s="231">
        <f t="shared" si="4"/>
        <v>1</v>
      </c>
      <c r="Q11" s="231">
        <v>1.0</v>
      </c>
      <c r="R11" s="1101"/>
      <c r="S11" s="1182" t="s">
        <v>517</v>
      </c>
      <c r="T11" s="1183" t="s">
        <v>1269</v>
      </c>
      <c r="U11" s="1084">
        <f t="shared" si="6"/>
        <v>1</v>
      </c>
      <c r="V11" s="1102">
        <f t="shared" si="7"/>
        <v>1</v>
      </c>
      <c r="W11" s="1102">
        <f t="shared" si="8"/>
        <v>1</v>
      </c>
      <c r="X11" s="1102">
        <f t="shared" si="9"/>
        <v>1</v>
      </c>
      <c r="Y11" s="1103">
        <f t="shared" si="10"/>
        <v>1</v>
      </c>
      <c r="Z11" s="1104" t="str">
        <f t="shared" si="11"/>
        <v>#REF!</v>
      </c>
      <c r="AA11" s="1085" t="str">
        <f t="shared" si="12"/>
        <v>#REF!</v>
      </c>
      <c r="AB11" s="1085" t="str">
        <f t="shared" si="13"/>
        <v>#REF!</v>
      </c>
      <c r="AC11" s="1105">
        <f t="shared" si="14"/>
        <v>0</v>
      </c>
      <c r="AD11" s="1105" t="str">
        <f t="shared" si="15"/>
        <v>#REF!</v>
      </c>
      <c r="AE11" s="1105" t="str">
        <f t="shared" si="16"/>
        <v>#REF!</v>
      </c>
      <c r="AF11" s="1106"/>
      <c r="AG11" s="1079"/>
      <c r="AH11" s="1090">
        <f t="shared" si="17"/>
        <v>23</v>
      </c>
      <c r="AI11" s="1090"/>
    </row>
    <row r="12" ht="15.0" customHeight="1">
      <c r="A12" s="1107">
        <v>10.0</v>
      </c>
      <c r="B12" s="1182">
        <v>92203.0</v>
      </c>
      <c r="C12" s="1183" t="s">
        <v>2247</v>
      </c>
      <c r="D12" s="1183" t="s">
        <v>2248</v>
      </c>
      <c r="E12" s="1183" t="s">
        <v>511</v>
      </c>
      <c r="F12" s="1183" t="s">
        <v>663</v>
      </c>
      <c r="G12" s="1183" t="s">
        <v>771</v>
      </c>
      <c r="H12" s="1273" t="str">
        <f t="shared" si="1"/>
        <v>PM04</v>
      </c>
      <c r="I12" s="1100" t="str">
        <f t="shared" si="2"/>
        <v>#REF!</v>
      </c>
      <c r="J12" s="413">
        <v>1.0</v>
      </c>
      <c r="K12" s="413">
        <v>2025.0</v>
      </c>
      <c r="L12" s="1397">
        <v>45677.0</v>
      </c>
      <c r="M12" s="1398">
        <v>45688.0</v>
      </c>
      <c r="N12" s="1340">
        <v>3.0</v>
      </c>
      <c r="O12" s="1084">
        <f t="shared" si="3"/>
        <v>0.1304347826</v>
      </c>
      <c r="P12" s="231">
        <f t="shared" si="4"/>
        <v>0.13</v>
      </c>
      <c r="Q12" s="231">
        <v>0.13</v>
      </c>
      <c r="R12" s="1101"/>
      <c r="S12" s="1182" t="s">
        <v>517</v>
      </c>
      <c r="T12" s="1183" t="s">
        <v>1269</v>
      </c>
      <c r="U12" s="1084">
        <f t="shared" si="6"/>
        <v>0.13</v>
      </c>
      <c r="V12" s="1102" t="str">
        <f t="shared" si="7"/>
        <v>#REF!</v>
      </c>
      <c r="W12" s="1102">
        <f t="shared" si="8"/>
        <v>1.425</v>
      </c>
      <c r="X12" s="1102" t="str">
        <f t="shared" si="9"/>
        <v>#REF!</v>
      </c>
      <c r="Y12" s="1103">
        <f t="shared" si="10"/>
        <v>1</v>
      </c>
      <c r="Z12" s="1104" t="str">
        <f t="shared" si="11"/>
        <v>#REF!</v>
      </c>
      <c r="AA12" s="1085" t="str">
        <f t="shared" si="12"/>
        <v>#REF!</v>
      </c>
      <c r="AB12" s="1085" t="str">
        <f t="shared" si="13"/>
        <v>#REF!</v>
      </c>
      <c r="AC12" s="1105" t="str">
        <f t="shared" si="14"/>
        <v>#REF!</v>
      </c>
      <c r="AD12" s="1105" t="str">
        <f t="shared" si="15"/>
        <v>#REF!</v>
      </c>
      <c r="AE12" s="1105" t="str">
        <f t="shared" si="16"/>
        <v>#REF!</v>
      </c>
      <c r="AF12" s="1106"/>
      <c r="AG12" s="1079"/>
      <c r="AH12" s="1090">
        <f t="shared" si="17"/>
        <v>23</v>
      </c>
      <c r="AI12" s="1090"/>
    </row>
    <row r="13" ht="15.0" customHeight="1">
      <c r="A13" s="1098">
        <v>11.0</v>
      </c>
      <c r="B13" s="1182">
        <v>471609.0</v>
      </c>
      <c r="C13" s="1183" t="s">
        <v>2341</v>
      </c>
      <c r="D13" s="1183" t="s">
        <v>2342</v>
      </c>
      <c r="E13" s="1183" t="s">
        <v>511</v>
      </c>
      <c r="F13" s="1183" t="s">
        <v>663</v>
      </c>
      <c r="G13" s="1183" t="s">
        <v>790</v>
      </c>
      <c r="H13" s="1273" t="str">
        <f t="shared" si="1"/>
        <v>PM03</v>
      </c>
      <c r="I13" s="1100" t="str">
        <f t="shared" si="2"/>
        <v>#REF!</v>
      </c>
      <c r="J13" s="413">
        <v>1.0</v>
      </c>
      <c r="K13" s="413">
        <v>2025.0</v>
      </c>
      <c r="L13" s="1397">
        <v>45658.0</v>
      </c>
      <c r="M13" s="1398">
        <v>45674.0</v>
      </c>
      <c r="N13" s="1340">
        <v>5.2</v>
      </c>
      <c r="O13" s="1084">
        <f t="shared" si="3"/>
        <v>0.2260869565</v>
      </c>
      <c r="P13" s="231">
        <f t="shared" si="4"/>
        <v>0.226</v>
      </c>
      <c r="Q13" s="1375">
        <v>0.226</v>
      </c>
      <c r="R13" s="1114"/>
      <c r="S13" s="1182" t="s">
        <v>517</v>
      </c>
      <c r="T13" s="1183" t="s">
        <v>1269</v>
      </c>
      <c r="U13" s="1084">
        <f t="shared" si="6"/>
        <v>0.226</v>
      </c>
      <c r="V13" s="1102" t="str">
        <f t="shared" si="7"/>
        <v>#REF!</v>
      </c>
      <c r="W13" s="1102" t="str">
        <f t="shared" si="8"/>
        <v>#REF!</v>
      </c>
      <c r="X13" s="1102" t="str">
        <f t="shared" si="9"/>
        <v>#REF!</v>
      </c>
      <c r="Y13" s="1103">
        <f t="shared" si="10"/>
        <v>1</v>
      </c>
      <c r="Z13" s="1104" t="str">
        <f t="shared" si="11"/>
        <v>#REF!</v>
      </c>
      <c r="AA13" s="1085" t="str">
        <f t="shared" si="12"/>
        <v>#REF!</v>
      </c>
      <c r="AB13" s="1085" t="str">
        <f t="shared" si="13"/>
        <v>#REF!</v>
      </c>
      <c r="AC13" s="1105" t="str">
        <f t="shared" si="14"/>
        <v>#REF!</v>
      </c>
      <c r="AD13" s="1105" t="str">
        <f t="shared" si="15"/>
        <v>#REF!</v>
      </c>
      <c r="AE13" s="1105" t="str">
        <f t="shared" si="16"/>
        <v>#REF!</v>
      </c>
      <c r="AF13" s="1106"/>
      <c r="AG13" s="1079"/>
      <c r="AH13" s="1090">
        <f t="shared" si="17"/>
        <v>23</v>
      </c>
      <c r="AI13" s="1117"/>
    </row>
    <row r="14" ht="15.0" customHeight="1">
      <c r="A14" s="1107">
        <v>12.0</v>
      </c>
      <c r="B14" s="1182">
        <v>472447.0</v>
      </c>
      <c r="C14" s="1183" t="s">
        <v>2343</v>
      </c>
      <c r="D14" s="1183" t="s">
        <v>2344</v>
      </c>
      <c r="E14" s="1183" t="s">
        <v>511</v>
      </c>
      <c r="F14" s="1183" t="s">
        <v>546</v>
      </c>
      <c r="G14" s="1183" t="s">
        <v>795</v>
      </c>
      <c r="H14" s="1273" t="str">
        <f t="shared" si="1"/>
        <v>TESTER01</v>
      </c>
      <c r="I14" s="1100" t="str">
        <f t="shared" si="2"/>
        <v>#REF!</v>
      </c>
      <c r="J14" s="413">
        <v>1.0</v>
      </c>
      <c r="K14" s="413">
        <v>2025.0</v>
      </c>
      <c r="L14" s="1397">
        <v>45658.0</v>
      </c>
      <c r="M14" s="1398">
        <v>45688.0</v>
      </c>
      <c r="N14" s="1340">
        <v>23.0</v>
      </c>
      <c r="O14" s="1084">
        <f t="shared" si="3"/>
        <v>1</v>
      </c>
      <c r="P14" s="231">
        <f t="shared" si="4"/>
        <v>1</v>
      </c>
      <c r="Q14" s="1375">
        <v>1.0</v>
      </c>
      <c r="R14" s="1114"/>
      <c r="S14" s="1182" t="s">
        <v>517</v>
      </c>
      <c r="T14" s="1183" t="s">
        <v>1269</v>
      </c>
      <c r="U14" s="1084">
        <f t="shared" si="6"/>
        <v>1</v>
      </c>
      <c r="V14" s="1102">
        <f t="shared" si="7"/>
        <v>1</v>
      </c>
      <c r="W14" s="1102">
        <f t="shared" si="8"/>
        <v>1</v>
      </c>
      <c r="X14" s="1102">
        <f t="shared" si="9"/>
        <v>1</v>
      </c>
      <c r="Y14" s="1103">
        <f t="shared" si="10"/>
        <v>1</v>
      </c>
      <c r="Z14" s="1104" t="str">
        <f t="shared" si="11"/>
        <v>#REF!</v>
      </c>
      <c r="AA14" s="1085" t="str">
        <f t="shared" si="12"/>
        <v>#REF!</v>
      </c>
      <c r="AB14" s="1085" t="str">
        <f t="shared" si="13"/>
        <v>#REF!</v>
      </c>
      <c r="AC14" s="1105">
        <f t="shared" si="14"/>
        <v>0</v>
      </c>
      <c r="AD14" s="1105" t="str">
        <f t="shared" si="15"/>
        <v>#REF!</v>
      </c>
      <c r="AE14" s="1105" t="str">
        <f t="shared" si="16"/>
        <v>#REF!</v>
      </c>
      <c r="AF14" s="1106"/>
      <c r="AG14" s="1079"/>
      <c r="AH14" s="1090">
        <f t="shared" si="17"/>
        <v>23</v>
      </c>
      <c r="AI14" s="1117"/>
    </row>
    <row r="15" ht="15.0" customHeight="1">
      <c r="A15" s="1098">
        <v>13.0</v>
      </c>
      <c r="B15" s="1181">
        <v>275041.0</v>
      </c>
      <c r="C15" s="370" t="s">
        <v>1102</v>
      </c>
      <c r="D15" s="370" t="s">
        <v>1275</v>
      </c>
      <c r="E15" s="370" t="s">
        <v>511</v>
      </c>
      <c r="F15" s="370" t="s">
        <v>512</v>
      </c>
      <c r="G15" s="370" t="s">
        <v>790</v>
      </c>
      <c r="H15" s="1273" t="str">
        <f t="shared" si="1"/>
        <v>DEV03</v>
      </c>
      <c r="I15" s="1100" t="str">
        <f t="shared" si="2"/>
        <v>#REF!</v>
      </c>
      <c r="J15" s="413">
        <v>1.0</v>
      </c>
      <c r="K15" s="413">
        <v>2025.0</v>
      </c>
      <c r="L15" s="1394">
        <v>45658.0</v>
      </c>
      <c r="M15" s="1395">
        <v>45688.0</v>
      </c>
      <c r="N15" s="1339">
        <v>23.0</v>
      </c>
      <c r="O15" s="1084">
        <f t="shared" si="3"/>
        <v>1</v>
      </c>
      <c r="P15" s="1186" t="str">
        <f t="shared" si="4"/>
        <v>#REF!</v>
      </c>
      <c r="Q15" s="1186">
        <v>1.24</v>
      </c>
      <c r="R15" s="1216"/>
      <c r="S15" s="1181" t="s">
        <v>525</v>
      </c>
      <c r="T15" s="370" t="s">
        <v>2088</v>
      </c>
      <c r="U15" s="1084">
        <f t="shared" si="6"/>
        <v>1.24</v>
      </c>
      <c r="V15" s="1102" t="str">
        <f t="shared" si="7"/>
        <v>#REF!</v>
      </c>
      <c r="W15" s="1102">
        <f t="shared" si="8"/>
        <v>1.24</v>
      </c>
      <c r="X15" s="1102" t="str">
        <f t="shared" si="9"/>
        <v>#REF!</v>
      </c>
      <c r="Y15" s="1103">
        <f t="shared" si="10"/>
        <v>1</v>
      </c>
      <c r="Z15" s="1104" t="str">
        <f t="shared" si="11"/>
        <v>#REF!</v>
      </c>
      <c r="AA15" s="1085" t="str">
        <f t="shared" si="12"/>
        <v>#REF!</v>
      </c>
      <c r="AB15" s="1085" t="str">
        <f t="shared" si="13"/>
        <v>#REF!</v>
      </c>
      <c r="AC15" s="1105" t="str">
        <f t="shared" si="14"/>
        <v>#REF!</v>
      </c>
      <c r="AD15" s="1105" t="str">
        <f t="shared" si="15"/>
        <v>#REF!</v>
      </c>
      <c r="AE15" s="1105" t="str">
        <f t="shared" si="16"/>
        <v>#REF!</v>
      </c>
      <c r="AF15" s="1106"/>
      <c r="AG15" s="1079"/>
      <c r="AH15" s="1090">
        <f t="shared" si="17"/>
        <v>23</v>
      </c>
      <c r="AI15" s="1139"/>
    </row>
    <row r="16" ht="15.0" customHeight="1">
      <c r="A16" s="1107">
        <v>14.0</v>
      </c>
      <c r="B16" s="1182">
        <v>283181.0</v>
      </c>
      <c r="C16" s="1183" t="s">
        <v>658</v>
      </c>
      <c r="D16" s="1183" t="s">
        <v>1278</v>
      </c>
      <c r="E16" s="1183" t="s">
        <v>511</v>
      </c>
      <c r="F16" s="1183" t="s">
        <v>564</v>
      </c>
      <c r="G16" s="1183" t="s">
        <v>771</v>
      </c>
      <c r="H16" s="1273" t="str">
        <f t="shared" si="1"/>
        <v>BA04</v>
      </c>
      <c r="I16" s="1100" t="str">
        <f t="shared" si="2"/>
        <v>#REF!</v>
      </c>
      <c r="J16" s="413">
        <v>1.0</v>
      </c>
      <c r="K16" s="413">
        <v>2025.0</v>
      </c>
      <c r="L16" s="1397">
        <v>45658.0</v>
      </c>
      <c r="M16" s="1398">
        <v>45688.0</v>
      </c>
      <c r="N16" s="1340">
        <v>23.0</v>
      </c>
      <c r="O16" s="1084">
        <f t="shared" si="3"/>
        <v>1</v>
      </c>
      <c r="P16" s="1186" t="str">
        <f t="shared" si="4"/>
        <v>#REF!</v>
      </c>
      <c r="Q16" s="1375">
        <v>1.59</v>
      </c>
      <c r="R16" s="1114"/>
      <c r="S16" s="1182" t="s">
        <v>525</v>
      </c>
      <c r="T16" s="1183" t="s">
        <v>2088</v>
      </c>
      <c r="U16" s="1084">
        <f t="shared" si="6"/>
        <v>1.59</v>
      </c>
      <c r="V16" s="1102" t="str">
        <f t="shared" si="7"/>
        <v>#REF!</v>
      </c>
      <c r="W16" s="1102">
        <f t="shared" si="8"/>
        <v>1.59</v>
      </c>
      <c r="X16" s="1102" t="str">
        <f t="shared" si="9"/>
        <v>#REF!</v>
      </c>
      <c r="Y16" s="1103">
        <f t="shared" si="10"/>
        <v>1</v>
      </c>
      <c r="Z16" s="1104" t="str">
        <f t="shared" si="11"/>
        <v>#REF!</v>
      </c>
      <c r="AA16" s="1085" t="str">
        <f t="shared" si="12"/>
        <v>#REF!</v>
      </c>
      <c r="AB16" s="1085" t="str">
        <f t="shared" si="13"/>
        <v>#REF!</v>
      </c>
      <c r="AC16" s="1105" t="str">
        <f t="shared" si="14"/>
        <v>#REF!</v>
      </c>
      <c r="AD16" s="1105" t="str">
        <f t="shared" si="15"/>
        <v>#REF!</v>
      </c>
      <c r="AE16" s="1105" t="str">
        <f t="shared" si="16"/>
        <v>#REF!</v>
      </c>
      <c r="AF16" s="1106"/>
      <c r="AG16" s="1079"/>
      <c r="AH16" s="1090">
        <f t="shared" si="17"/>
        <v>23</v>
      </c>
      <c r="AI16" s="1117"/>
    </row>
    <row r="17" ht="15.0" customHeight="1">
      <c r="A17" s="1098">
        <v>15.0</v>
      </c>
      <c r="B17" s="1182">
        <v>427203.0</v>
      </c>
      <c r="C17" s="1183" t="s">
        <v>1006</v>
      </c>
      <c r="D17" s="1183" t="s">
        <v>1279</v>
      </c>
      <c r="E17" s="1183" t="s">
        <v>511</v>
      </c>
      <c r="F17" s="1183" t="s">
        <v>512</v>
      </c>
      <c r="G17" s="1183" t="s">
        <v>790</v>
      </c>
      <c r="H17" s="1273" t="str">
        <f t="shared" si="1"/>
        <v>DEV03</v>
      </c>
      <c r="I17" s="1100" t="str">
        <f t="shared" si="2"/>
        <v>#REF!</v>
      </c>
      <c r="J17" s="413">
        <v>1.0</v>
      </c>
      <c r="K17" s="413">
        <v>2025.0</v>
      </c>
      <c r="L17" s="1397">
        <v>45658.0</v>
      </c>
      <c r="M17" s="1398">
        <v>45688.0</v>
      </c>
      <c r="N17" s="1340">
        <v>23.0</v>
      </c>
      <c r="O17" s="1084">
        <f t="shared" si="3"/>
        <v>1</v>
      </c>
      <c r="P17" s="231" t="str">
        <f t="shared" si="4"/>
        <v>#REF!</v>
      </c>
      <c r="Q17" s="1205">
        <v>1.24</v>
      </c>
      <c r="R17" s="1111"/>
      <c r="S17" s="1182" t="s">
        <v>525</v>
      </c>
      <c r="T17" s="1183" t="s">
        <v>2088</v>
      </c>
      <c r="U17" s="1084">
        <f t="shared" si="6"/>
        <v>1.24</v>
      </c>
      <c r="V17" s="1102" t="str">
        <f t="shared" si="7"/>
        <v>#REF!</v>
      </c>
      <c r="W17" s="1102">
        <f t="shared" si="8"/>
        <v>1.24</v>
      </c>
      <c r="X17" s="1102" t="str">
        <f t="shared" si="9"/>
        <v>#REF!</v>
      </c>
      <c r="Y17" s="1103">
        <f t="shared" si="10"/>
        <v>1</v>
      </c>
      <c r="Z17" s="1104" t="str">
        <f t="shared" si="11"/>
        <v>#REF!</v>
      </c>
      <c r="AA17" s="1085" t="str">
        <f t="shared" si="12"/>
        <v>#REF!</v>
      </c>
      <c r="AB17" s="1085" t="str">
        <f t="shared" si="13"/>
        <v>#REF!</v>
      </c>
      <c r="AC17" s="1105" t="str">
        <f t="shared" si="14"/>
        <v>#REF!</v>
      </c>
      <c r="AD17" s="1105" t="str">
        <f t="shared" si="15"/>
        <v>#REF!</v>
      </c>
      <c r="AE17" s="1105" t="str">
        <f t="shared" si="16"/>
        <v>#REF!</v>
      </c>
      <c r="AF17" s="1106"/>
      <c r="AG17" s="1079"/>
      <c r="AH17" s="1090">
        <f t="shared" si="17"/>
        <v>23</v>
      </c>
      <c r="AI17" s="1090"/>
    </row>
    <row r="18" ht="15.0" customHeight="1">
      <c r="A18" s="1107">
        <v>16.0</v>
      </c>
      <c r="B18" s="1182">
        <v>458877.0</v>
      </c>
      <c r="C18" s="1183" t="s">
        <v>521</v>
      </c>
      <c r="D18" s="1183" t="s">
        <v>1285</v>
      </c>
      <c r="E18" s="1183" t="s">
        <v>511</v>
      </c>
      <c r="F18" s="1183" t="s">
        <v>512</v>
      </c>
      <c r="G18" s="1183" t="s">
        <v>893</v>
      </c>
      <c r="H18" s="1273" t="str">
        <f t="shared" si="1"/>
        <v>DEV06</v>
      </c>
      <c r="I18" s="1100" t="str">
        <f t="shared" si="2"/>
        <v>#REF!</v>
      </c>
      <c r="J18" s="413">
        <v>1.0</v>
      </c>
      <c r="K18" s="413">
        <v>2025.0</v>
      </c>
      <c r="L18" s="1397">
        <v>45658.0</v>
      </c>
      <c r="M18" s="1398">
        <v>45669.0</v>
      </c>
      <c r="N18" s="1340">
        <v>8.0</v>
      </c>
      <c r="O18" s="1084">
        <f t="shared" si="3"/>
        <v>0.347826087</v>
      </c>
      <c r="P18" s="231" t="str">
        <f t="shared" si="4"/>
        <v>#REF!</v>
      </c>
      <c r="Q18" s="1205">
        <v>0.79</v>
      </c>
      <c r="R18" s="1101"/>
      <c r="S18" s="1182" t="s">
        <v>525</v>
      </c>
      <c r="T18" s="1183" t="s">
        <v>2088</v>
      </c>
      <c r="U18" s="1084">
        <f t="shared" si="6"/>
        <v>0.79</v>
      </c>
      <c r="V18" s="1102" t="str">
        <f t="shared" si="7"/>
        <v>#REF!</v>
      </c>
      <c r="W18" s="1102" t="str">
        <f t="shared" si="8"/>
        <v>#REF!</v>
      </c>
      <c r="X18" s="1102" t="str">
        <f t="shared" si="9"/>
        <v>#REF!</v>
      </c>
      <c r="Y18" s="1103">
        <f t="shared" si="10"/>
        <v>1</v>
      </c>
      <c r="Z18" s="1104" t="str">
        <f t="shared" si="11"/>
        <v>#REF!</v>
      </c>
      <c r="AA18" s="1085" t="str">
        <f t="shared" si="12"/>
        <v>#REF!</v>
      </c>
      <c r="AB18" s="1085" t="str">
        <f t="shared" si="13"/>
        <v>#REF!</v>
      </c>
      <c r="AC18" s="1105" t="str">
        <f t="shared" si="14"/>
        <v>#REF!</v>
      </c>
      <c r="AD18" s="1105" t="str">
        <f t="shared" si="15"/>
        <v>#REF!</v>
      </c>
      <c r="AE18" s="1105" t="str">
        <f t="shared" si="16"/>
        <v>#REF!</v>
      </c>
      <c r="AF18" s="1106"/>
      <c r="AG18" s="1079"/>
      <c r="AH18" s="1090">
        <f t="shared" si="17"/>
        <v>23</v>
      </c>
      <c r="AI18" s="1090"/>
    </row>
    <row r="19" ht="15.0" customHeight="1">
      <c r="A19" s="1098">
        <v>17.0</v>
      </c>
      <c r="B19" s="1182">
        <v>458877.0</v>
      </c>
      <c r="C19" s="1183" t="s">
        <v>521</v>
      </c>
      <c r="D19" s="1183" t="s">
        <v>1285</v>
      </c>
      <c r="E19" s="1183" t="s">
        <v>511</v>
      </c>
      <c r="F19" s="1183" t="s">
        <v>512</v>
      </c>
      <c r="G19" s="1183" t="s">
        <v>893</v>
      </c>
      <c r="H19" s="1273" t="str">
        <f t="shared" si="1"/>
        <v>DEV06</v>
      </c>
      <c r="I19" s="1100" t="str">
        <f t="shared" si="2"/>
        <v>#REF!</v>
      </c>
      <c r="J19" s="413">
        <v>1.0</v>
      </c>
      <c r="K19" s="413">
        <v>2025.0</v>
      </c>
      <c r="L19" s="1397">
        <v>45670.0</v>
      </c>
      <c r="M19" s="1398">
        <v>45688.0</v>
      </c>
      <c r="N19" s="1340">
        <v>4.5</v>
      </c>
      <c r="O19" s="1084">
        <f t="shared" si="3"/>
        <v>0.1956521739</v>
      </c>
      <c r="P19" s="231" t="str">
        <f t="shared" si="4"/>
        <v>#REF!</v>
      </c>
      <c r="Q19" s="1205">
        <v>0.444</v>
      </c>
      <c r="R19" s="1101"/>
      <c r="S19" s="1182" t="s">
        <v>525</v>
      </c>
      <c r="T19" s="1183" t="s">
        <v>2088</v>
      </c>
      <c r="U19" s="1084">
        <f t="shared" si="6"/>
        <v>0.444</v>
      </c>
      <c r="V19" s="1102" t="str">
        <f t="shared" si="7"/>
        <v>#REF!</v>
      </c>
      <c r="W19" s="1102" t="str">
        <f t="shared" si="8"/>
        <v>#REF!</v>
      </c>
      <c r="X19" s="1102" t="str">
        <f t="shared" si="9"/>
        <v>#REF!</v>
      </c>
      <c r="Y19" s="1103">
        <f t="shared" si="10"/>
        <v>1</v>
      </c>
      <c r="Z19" s="1104" t="str">
        <f t="shared" si="11"/>
        <v>#REF!</v>
      </c>
      <c r="AA19" s="1085" t="str">
        <f t="shared" si="12"/>
        <v>#REF!</v>
      </c>
      <c r="AB19" s="1085" t="str">
        <f t="shared" si="13"/>
        <v>#REF!</v>
      </c>
      <c r="AC19" s="1105" t="str">
        <f t="shared" si="14"/>
        <v>#REF!</v>
      </c>
      <c r="AD19" s="1105" t="str">
        <f t="shared" si="15"/>
        <v>#REF!</v>
      </c>
      <c r="AE19" s="1105" t="str">
        <f t="shared" si="16"/>
        <v>#REF!</v>
      </c>
      <c r="AF19" s="1106"/>
      <c r="AG19" s="1079"/>
      <c r="AH19" s="1090">
        <f t="shared" si="17"/>
        <v>23</v>
      </c>
      <c r="AI19" s="1090"/>
    </row>
    <row r="20" ht="15.0" customHeight="1">
      <c r="A20" s="1107">
        <v>18.0</v>
      </c>
      <c r="B20" s="1182">
        <v>463031.0</v>
      </c>
      <c r="C20" s="1228" t="s">
        <v>1288</v>
      </c>
      <c r="D20" s="1183" t="s">
        <v>1289</v>
      </c>
      <c r="E20" s="1183" t="s">
        <v>511</v>
      </c>
      <c r="F20" s="1228" t="s">
        <v>512</v>
      </c>
      <c r="G20" s="1228" t="s">
        <v>790</v>
      </c>
      <c r="H20" s="1273" t="str">
        <f t="shared" si="1"/>
        <v>DEV03</v>
      </c>
      <c r="I20" s="1100" t="str">
        <f t="shared" si="2"/>
        <v>#REF!</v>
      </c>
      <c r="J20" s="413">
        <v>1.0</v>
      </c>
      <c r="K20" s="413">
        <v>2025.0</v>
      </c>
      <c r="L20" s="1397">
        <v>45658.0</v>
      </c>
      <c r="M20" s="1398">
        <v>45688.0</v>
      </c>
      <c r="N20" s="1340">
        <v>23.0</v>
      </c>
      <c r="O20" s="1084">
        <f t="shared" si="3"/>
        <v>1</v>
      </c>
      <c r="P20" s="231" t="str">
        <f t="shared" si="4"/>
        <v>#REF!</v>
      </c>
      <c r="Q20" s="1205">
        <v>1.24</v>
      </c>
      <c r="R20" s="1101"/>
      <c r="S20" s="1182" t="s">
        <v>525</v>
      </c>
      <c r="T20" s="1183" t="s">
        <v>2088</v>
      </c>
      <c r="U20" s="1084">
        <f t="shared" si="6"/>
        <v>1.24</v>
      </c>
      <c r="V20" s="1102" t="str">
        <f t="shared" si="7"/>
        <v>#REF!</v>
      </c>
      <c r="W20" s="1102">
        <f t="shared" si="8"/>
        <v>1.24</v>
      </c>
      <c r="X20" s="1102" t="str">
        <f t="shared" si="9"/>
        <v>#REF!</v>
      </c>
      <c r="Y20" s="1103">
        <f t="shared" si="10"/>
        <v>1</v>
      </c>
      <c r="Z20" s="1104" t="str">
        <f t="shared" si="11"/>
        <v>#REF!</v>
      </c>
      <c r="AA20" s="1085" t="str">
        <f t="shared" si="12"/>
        <v>#REF!</v>
      </c>
      <c r="AB20" s="1085" t="str">
        <f t="shared" si="13"/>
        <v>#REF!</v>
      </c>
      <c r="AC20" s="1105" t="str">
        <f t="shared" si="14"/>
        <v>#REF!</v>
      </c>
      <c r="AD20" s="1105" t="str">
        <f t="shared" si="15"/>
        <v>#REF!</v>
      </c>
      <c r="AE20" s="1105" t="str">
        <f t="shared" si="16"/>
        <v>#REF!</v>
      </c>
      <c r="AF20" s="1106"/>
      <c r="AG20" s="1079"/>
      <c r="AH20" s="1090">
        <f t="shared" si="17"/>
        <v>23</v>
      </c>
      <c r="AI20" s="1090"/>
    </row>
    <row r="21" ht="15.0" customHeight="1">
      <c r="A21" s="1098">
        <v>19.0</v>
      </c>
      <c r="B21" s="1182">
        <v>463029.0</v>
      </c>
      <c r="C21" s="1228" t="s">
        <v>1290</v>
      </c>
      <c r="D21" s="1183" t="s">
        <v>1291</v>
      </c>
      <c r="E21" s="1183" t="s">
        <v>511</v>
      </c>
      <c r="F21" s="1228" t="s">
        <v>512</v>
      </c>
      <c r="G21" s="1228" t="s">
        <v>795</v>
      </c>
      <c r="H21" s="1273" t="str">
        <f t="shared" si="1"/>
        <v>DEV01</v>
      </c>
      <c r="I21" s="1100" t="str">
        <f t="shared" si="2"/>
        <v>#REF!</v>
      </c>
      <c r="J21" s="413">
        <v>1.0</v>
      </c>
      <c r="K21" s="413">
        <v>2025.0</v>
      </c>
      <c r="L21" s="1397">
        <v>45658.0</v>
      </c>
      <c r="M21" s="1398">
        <v>45688.0</v>
      </c>
      <c r="N21" s="1340">
        <v>23.0</v>
      </c>
      <c r="O21" s="1084">
        <f t="shared" si="3"/>
        <v>1</v>
      </c>
      <c r="P21" s="231" t="str">
        <f t="shared" si="4"/>
        <v>#REF!</v>
      </c>
      <c r="Q21" s="1205">
        <v>0.55</v>
      </c>
      <c r="R21" s="1101"/>
      <c r="S21" s="1182" t="s">
        <v>525</v>
      </c>
      <c r="T21" s="1183" t="s">
        <v>2088</v>
      </c>
      <c r="U21" s="1084">
        <f t="shared" si="6"/>
        <v>0.55</v>
      </c>
      <c r="V21" s="1102" t="str">
        <f t="shared" si="7"/>
        <v>#REF!</v>
      </c>
      <c r="W21" s="1102">
        <f t="shared" si="8"/>
        <v>0.55</v>
      </c>
      <c r="X21" s="1102" t="str">
        <f t="shared" si="9"/>
        <v>#REF!</v>
      </c>
      <c r="Y21" s="1103">
        <f t="shared" si="10"/>
        <v>1</v>
      </c>
      <c r="Z21" s="1104" t="str">
        <f t="shared" si="11"/>
        <v>#REF!</v>
      </c>
      <c r="AA21" s="1085" t="str">
        <f t="shared" si="12"/>
        <v>#REF!</v>
      </c>
      <c r="AB21" s="1085" t="str">
        <f t="shared" si="13"/>
        <v>#REF!</v>
      </c>
      <c r="AC21" s="1105" t="str">
        <f t="shared" si="14"/>
        <v>#REF!</v>
      </c>
      <c r="AD21" s="1105" t="str">
        <f t="shared" si="15"/>
        <v>#REF!</v>
      </c>
      <c r="AE21" s="1105" t="str">
        <f t="shared" si="16"/>
        <v>#REF!</v>
      </c>
      <c r="AF21" s="1106"/>
      <c r="AG21" s="1079"/>
      <c r="AH21" s="1090">
        <f t="shared" si="17"/>
        <v>23</v>
      </c>
      <c r="AI21" s="1090"/>
    </row>
    <row r="22" ht="15.0" customHeight="1">
      <c r="A22" s="1107">
        <v>20.0</v>
      </c>
      <c r="B22" s="1182">
        <v>463041.0</v>
      </c>
      <c r="C22" s="1228" t="s">
        <v>1293</v>
      </c>
      <c r="D22" s="1183" t="s">
        <v>1294</v>
      </c>
      <c r="E22" s="1183" t="s">
        <v>511</v>
      </c>
      <c r="F22" s="1228" t="s">
        <v>546</v>
      </c>
      <c r="G22" s="1228" t="s">
        <v>665</v>
      </c>
      <c r="H22" s="1273" t="str">
        <f t="shared" si="1"/>
        <v>TESTER02</v>
      </c>
      <c r="I22" s="1100" t="str">
        <f t="shared" si="2"/>
        <v>#REF!</v>
      </c>
      <c r="J22" s="413">
        <v>1.0</v>
      </c>
      <c r="K22" s="413">
        <v>2025.0</v>
      </c>
      <c r="L22" s="1397">
        <v>45658.0</v>
      </c>
      <c r="M22" s="1398">
        <v>45688.0</v>
      </c>
      <c r="N22" s="1340">
        <v>23.0</v>
      </c>
      <c r="O22" s="1084">
        <f t="shared" si="3"/>
        <v>1</v>
      </c>
      <c r="P22" s="1186" t="str">
        <f t="shared" si="4"/>
        <v>#REF!</v>
      </c>
      <c r="Q22" s="1205">
        <v>0.86</v>
      </c>
      <c r="R22" s="1113"/>
      <c r="S22" s="1182" t="s">
        <v>525</v>
      </c>
      <c r="T22" s="1183" t="s">
        <v>2088</v>
      </c>
      <c r="U22" s="1084">
        <f t="shared" si="6"/>
        <v>0.86</v>
      </c>
      <c r="V22" s="1102" t="str">
        <f t="shared" si="7"/>
        <v>#REF!</v>
      </c>
      <c r="W22" s="1102">
        <f t="shared" si="8"/>
        <v>0.86</v>
      </c>
      <c r="X22" s="1102" t="str">
        <f t="shared" si="9"/>
        <v>#REF!</v>
      </c>
      <c r="Y22" s="1103">
        <f t="shared" si="10"/>
        <v>1</v>
      </c>
      <c r="Z22" s="1104" t="str">
        <f t="shared" si="11"/>
        <v>#REF!</v>
      </c>
      <c r="AA22" s="1085" t="str">
        <f t="shared" si="12"/>
        <v>#REF!</v>
      </c>
      <c r="AB22" s="1085" t="str">
        <f t="shared" si="13"/>
        <v>#REF!</v>
      </c>
      <c r="AC22" s="1105" t="str">
        <f t="shared" si="14"/>
        <v>#REF!</v>
      </c>
      <c r="AD22" s="1105" t="str">
        <f t="shared" si="15"/>
        <v>#REF!</v>
      </c>
      <c r="AE22" s="1105" t="str">
        <f t="shared" si="16"/>
        <v>#REF!</v>
      </c>
      <c r="AF22" s="1106"/>
      <c r="AG22" s="1079"/>
      <c r="AH22" s="1090">
        <f t="shared" si="17"/>
        <v>23</v>
      </c>
      <c r="AI22" s="1117"/>
    </row>
    <row r="23" ht="15.0" customHeight="1">
      <c r="A23" s="1098">
        <v>21.0</v>
      </c>
      <c r="B23" s="1182">
        <v>463293.0</v>
      </c>
      <c r="C23" s="1228" t="s">
        <v>1296</v>
      </c>
      <c r="D23" s="1183" t="s">
        <v>1297</v>
      </c>
      <c r="E23" s="1183" t="s">
        <v>511</v>
      </c>
      <c r="F23" s="1228" t="s">
        <v>564</v>
      </c>
      <c r="G23" s="1228" t="s">
        <v>665</v>
      </c>
      <c r="H23" s="1273" t="str">
        <f t="shared" si="1"/>
        <v>BA02</v>
      </c>
      <c r="I23" s="1100" t="str">
        <f t="shared" si="2"/>
        <v>#REF!</v>
      </c>
      <c r="J23" s="413">
        <v>1.0</v>
      </c>
      <c r="K23" s="413">
        <v>2025.0</v>
      </c>
      <c r="L23" s="1397">
        <v>45658.0</v>
      </c>
      <c r="M23" s="1398">
        <v>45688.0</v>
      </c>
      <c r="N23" s="1340">
        <v>23.0</v>
      </c>
      <c r="O23" s="1084">
        <f t="shared" si="3"/>
        <v>1</v>
      </c>
      <c r="P23" s="1186" t="str">
        <f t="shared" si="4"/>
        <v>#REF!</v>
      </c>
      <c r="Q23" s="1205">
        <v>1.03</v>
      </c>
      <c r="R23" s="1113"/>
      <c r="S23" s="1182" t="s">
        <v>525</v>
      </c>
      <c r="T23" s="1183" t="s">
        <v>2088</v>
      </c>
      <c r="U23" s="1084">
        <f t="shared" si="6"/>
        <v>1.03</v>
      </c>
      <c r="V23" s="1102" t="str">
        <f t="shared" si="7"/>
        <v>#REF!</v>
      </c>
      <c r="W23" s="1102">
        <f t="shared" si="8"/>
        <v>1.03</v>
      </c>
      <c r="X23" s="1102" t="str">
        <f t="shared" si="9"/>
        <v>#REF!</v>
      </c>
      <c r="Y23" s="1103">
        <f t="shared" si="10"/>
        <v>1</v>
      </c>
      <c r="Z23" s="1104" t="str">
        <f t="shared" si="11"/>
        <v>#REF!</v>
      </c>
      <c r="AA23" s="1085" t="str">
        <f t="shared" si="12"/>
        <v>#REF!</v>
      </c>
      <c r="AB23" s="1085" t="str">
        <f t="shared" si="13"/>
        <v>#REF!</v>
      </c>
      <c r="AC23" s="1105" t="str">
        <f t="shared" si="14"/>
        <v>#REF!</v>
      </c>
      <c r="AD23" s="1105" t="str">
        <f t="shared" si="15"/>
        <v>#REF!</v>
      </c>
      <c r="AE23" s="1105" t="str">
        <f t="shared" si="16"/>
        <v>#REF!</v>
      </c>
      <c r="AF23" s="1106"/>
      <c r="AG23" s="1079"/>
      <c r="AH23" s="1090">
        <f t="shared" si="17"/>
        <v>23</v>
      </c>
      <c r="AI23" s="1117"/>
    </row>
    <row r="24" ht="15.0" customHeight="1">
      <c r="A24" s="1107">
        <v>22.0</v>
      </c>
      <c r="B24" s="1182">
        <v>463897.0</v>
      </c>
      <c r="C24" s="1228" t="s">
        <v>1535</v>
      </c>
      <c r="D24" s="1183" t="s">
        <v>1536</v>
      </c>
      <c r="E24" s="1183" t="s">
        <v>511</v>
      </c>
      <c r="F24" s="1228" t="s">
        <v>512</v>
      </c>
      <c r="G24" s="1228" t="s">
        <v>790</v>
      </c>
      <c r="H24" s="1273" t="str">
        <f t="shared" si="1"/>
        <v>DEV03</v>
      </c>
      <c r="I24" s="1100" t="str">
        <f t="shared" si="2"/>
        <v>#REF!</v>
      </c>
      <c r="J24" s="413">
        <v>1.0</v>
      </c>
      <c r="K24" s="413">
        <v>2025.0</v>
      </c>
      <c r="L24" s="1397">
        <v>45679.0</v>
      </c>
      <c r="M24" s="1398">
        <v>45688.0</v>
      </c>
      <c r="N24" s="1340">
        <v>8.0</v>
      </c>
      <c r="O24" s="1084">
        <f t="shared" si="3"/>
        <v>0.347826087</v>
      </c>
      <c r="P24" s="1186" t="str">
        <f t="shared" si="4"/>
        <v>#REF!</v>
      </c>
      <c r="Q24" s="1186">
        <v>0.431</v>
      </c>
      <c r="R24" s="1113"/>
      <c r="S24" s="1182" t="s">
        <v>525</v>
      </c>
      <c r="T24" s="1183" t="s">
        <v>2088</v>
      </c>
      <c r="U24" s="1084">
        <f t="shared" si="6"/>
        <v>0.431</v>
      </c>
      <c r="V24" s="1102" t="str">
        <f t="shared" si="7"/>
        <v>#REF!</v>
      </c>
      <c r="W24" s="1102" t="str">
        <f t="shared" si="8"/>
        <v>#REF!</v>
      </c>
      <c r="X24" s="1102" t="str">
        <f t="shared" si="9"/>
        <v>#REF!</v>
      </c>
      <c r="Y24" s="1103">
        <f t="shared" si="10"/>
        <v>1</v>
      </c>
      <c r="Z24" s="1104" t="str">
        <f t="shared" si="11"/>
        <v>#REF!</v>
      </c>
      <c r="AA24" s="1085" t="str">
        <f t="shared" si="12"/>
        <v>#REF!</v>
      </c>
      <c r="AB24" s="1085" t="str">
        <f t="shared" si="13"/>
        <v>#REF!</v>
      </c>
      <c r="AC24" s="1105" t="str">
        <f t="shared" si="14"/>
        <v>#REF!</v>
      </c>
      <c r="AD24" s="1105" t="str">
        <f t="shared" si="15"/>
        <v>#REF!</v>
      </c>
      <c r="AE24" s="1105" t="str">
        <f t="shared" si="16"/>
        <v>#REF!</v>
      </c>
      <c r="AF24" s="1106"/>
      <c r="AG24" s="1079"/>
      <c r="AH24" s="1090">
        <f t="shared" si="17"/>
        <v>23</v>
      </c>
      <c r="AI24" s="1117"/>
    </row>
    <row r="25" ht="15.0" customHeight="1">
      <c r="A25" s="1098">
        <v>23.0</v>
      </c>
      <c r="B25" s="1182">
        <v>465799.0</v>
      </c>
      <c r="C25" s="1228" t="s">
        <v>1310</v>
      </c>
      <c r="D25" s="1183" t="s">
        <v>1311</v>
      </c>
      <c r="E25" s="1183" t="s">
        <v>511</v>
      </c>
      <c r="F25" s="1228" t="s">
        <v>546</v>
      </c>
      <c r="G25" s="1228" t="s">
        <v>771</v>
      </c>
      <c r="H25" s="1273" t="str">
        <f t="shared" si="1"/>
        <v>TESTER04</v>
      </c>
      <c r="I25" s="1100" t="str">
        <f t="shared" si="2"/>
        <v>#REF!</v>
      </c>
      <c r="J25" s="413">
        <v>1.0</v>
      </c>
      <c r="K25" s="413">
        <v>2025.0</v>
      </c>
      <c r="L25" s="1397">
        <v>45658.0</v>
      </c>
      <c r="M25" s="1398">
        <v>45688.0</v>
      </c>
      <c r="N25" s="1340">
        <v>23.0</v>
      </c>
      <c r="O25" s="1084">
        <f t="shared" si="3"/>
        <v>1</v>
      </c>
      <c r="P25" s="1186" t="str">
        <f t="shared" si="4"/>
        <v>#REF!</v>
      </c>
      <c r="Q25" s="1205">
        <v>1.41</v>
      </c>
      <c r="R25" s="1113"/>
      <c r="S25" s="1182" t="s">
        <v>525</v>
      </c>
      <c r="T25" s="1183" t="s">
        <v>2088</v>
      </c>
      <c r="U25" s="1084">
        <f t="shared" si="6"/>
        <v>1.41</v>
      </c>
      <c r="V25" s="1102" t="str">
        <f t="shared" si="7"/>
        <v>#REF!</v>
      </c>
      <c r="W25" s="1102">
        <f t="shared" si="8"/>
        <v>1.41</v>
      </c>
      <c r="X25" s="1102" t="str">
        <f t="shared" si="9"/>
        <v>#REF!</v>
      </c>
      <c r="Y25" s="1103">
        <f t="shared" si="10"/>
        <v>1</v>
      </c>
      <c r="Z25" s="1104" t="str">
        <f t="shared" si="11"/>
        <v>#REF!</v>
      </c>
      <c r="AA25" s="1085" t="str">
        <f t="shared" si="12"/>
        <v>#REF!</v>
      </c>
      <c r="AB25" s="1085" t="str">
        <f t="shared" si="13"/>
        <v>#REF!</v>
      </c>
      <c r="AC25" s="1105" t="str">
        <f t="shared" si="14"/>
        <v>#REF!</v>
      </c>
      <c r="AD25" s="1105" t="str">
        <f t="shared" si="15"/>
        <v>#REF!</v>
      </c>
      <c r="AE25" s="1105" t="str">
        <f t="shared" si="16"/>
        <v>#REF!</v>
      </c>
      <c r="AF25" s="1106"/>
      <c r="AG25" s="1079"/>
      <c r="AH25" s="1090">
        <f t="shared" si="17"/>
        <v>23</v>
      </c>
      <c r="AI25" s="1117"/>
    </row>
    <row r="26" ht="15.0" customHeight="1">
      <c r="A26" s="1107">
        <v>24.0</v>
      </c>
      <c r="B26" s="1182">
        <v>469691.0</v>
      </c>
      <c r="C26" s="1228" t="s">
        <v>2238</v>
      </c>
      <c r="D26" s="1183" t="s">
        <v>2239</v>
      </c>
      <c r="E26" s="1183" t="s">
        <v>511</v>
      </c>
      <c r="F26" s="1228" t="s">
        <v>546</v>
      </c>
      <c r="G26" s="1228" t="s">
        <v>790</v>
      </c>
      <c r="H26" s="1273" t="str">
        <f t="shared" si="1"/>
        <v>TESTER03</v>
      </c>
      <c r="I26" s="1100" t="str">
        <f t="shared" si="2"/>
        <v>#REF!</v>
      </c>
      <c r="J26" s="413">
        <v>1.0</v>
      </c>
      <c r="K26" s="413">
        <v>2025.0</v>
      </c>
      <c r="L26" s="1397">
        <v>45658.0</v>
      </c>
      <c r="M26" s="1398">
        <v>45688.0</v>
      </c>
      <c r="N26" s="1340">
        <v>23.0</v>
      </c>
      <c r="O26" s="1084">
        <f t="shared" si="3"/>
        <v>1</v>
      </c>
      <c r="P26" s="231" t="str">
        <f t="shared" si="4"/>
        <v>#REF!</v>
      </c>
      <c r="Q26" s="1205">
        <v>1.19</v>
      </c>
      <c r="R26" s="1101"/>
      <c r="S26" s="1182" t="s">
        <v>525</v>
      </c>
      <c r="T26" s="1183" t="s">
        <v>2088</v>
      </c>
      <c r="U26" s="1084">
        <f t="shared" si="6"/>
        <v>1.19</v>
      </c>
      <c r="V26" s="1102" t="str">
        <f t="shared" si="7"/>
        <v>#REF!</v>
      </c>
      <c r="W26" s="1102">
        <f t="shared" si="8"/>
        <v>1.19</v>
      </c>
      <c r="X26" s="1102" t="str">
        <f t="shared" si="9"/>
        <v>#REF!</v>
      </c>
      <c r="Y26" s="1103">
        <f t="shared" si="10"/>
        <v>1</v>
      </c>
      <c r="Z26" s="1104" t="str">
        <f t="shared" si="11"/>
        <v>#REF!</v>
      </c>
      <c r="AA26" s="1085" t="str">
        <f t="shared" si="12"/>
        <v>#REF!</v>
      </c>
      <c r="AB26" s="1085" t="str">
        <f t="shared" si="13"/>
        <v>#REF!</v>
      </c>
      <c r="AC26" s="1105" t="str">
        <f t="shared" si="14"/>
        <v>#REF!</v>
      </c>
      <c r="AD26" s="1105" t="str">
        <f t="shared" si="15"/>
        <v>#REF!</v>
      </c>
      <c r="AE26" s="1105" t="str">
        <f t="shared" si="16"/>
        <v>#REF!</v>
      </c>
      <c r="AF26" s="1106"/>
      <c r="AG26" s="1079"/>
      <c r="AH26" s="1090">
        <f t="shared" si="17"/>
        <v>23</v>
      </c>
      <c r="AI26" s="1090"/>
    </row>
    <row r="27" ht="15.0" customHeight="1">
      <c r="A27" s="1098">
        <v>25.0</v>
      </c>
      <c r="B27" s="1182">
        <v>469685.0</v>
      </c>
      <c r="C27" s="1228" t="s">
        <v>2240</v>
      </c>
      <c r="D27" s="1183" t="s">
        <v>2241</v>
      </c>
      <c r="E27" s="1183" t="s">
        <v>511</v>
      </c>
      <c r="F27" s="1228" t="s">
        <v>512</v>
      </c>
      <c r="G27" s="1228" t="s">
        <v>790</v>
      </c>
      <c r="H27" s="1273" t="str">
        <f t="shared" si="1"/>
        <v>DEV03</v>
      </c>
      <c r="I27" s="1100" t="str">
        <f t="shared" si="2"/>
        <v>#REF!</v>
      </c>
      <c r="J27" s="413">
        <v>1.0</v>
      </c>
      <c r="K27" s="413">
        <v>2025.0</v>
      </c>
      <c r="L27" s="1397">
        <v>45658.0</v>
      </c>
      <c r="M27" s="1398">
        <v>45688.0</v>
      </c>
      <c r="N27" s="1340">
        <v>23.0</v>
      </c>
      <c r="O27" s="1084">
        <f t="shared" si="3"/>
        <v>1</v>
      </c>
      <c r="P27" s="231" t="str">
        <f t="shared" si="4"/>
        <v>#REF!</v>
      </c>
      <c r="Q27" s="1205">
        <v>1.24</v>
      </c>
      <c r="R27" s="1101"/>
      <c r="S27" s="1182" t="s">
        <v>525</v>
      </c>
      <c r="T27" s="1183" t="s">
        <v>2088</v>
      </c>
      <c r="U27" s="1084">
        <f t="shared" si="6"/>
        <v>1.24</v>
      </c>
      <c r="V27" s="1102" t="str">
        <f t="shared" si="7"/>
        <v>#REF!</v>
      </c>
      <c r="W27" s="1102">
        <f t="shared" si="8"/>
        <v>1.24</v>
      </c>
      <c r="X27" s="1102" t="str">
        <f t="shared" si="9"/>
        <v>#REF!</v>
      </c>
      <c r="Y27" s="1103">
        <f t="shared" si="10"/>
        <v>1</v>
      </c>
      <c r="Z27" s="1104" t="str">
        <f t="shared" si="11"/>
        <v>#REF!</v>
      </c>
      <c r="AA27" s="1085" t="str">
        <f t="shared" si="12"/>
        <v>#REF!</v>
      </c>
      <c r="AB27" s="1085" t="str">
        <f t="shared" si="13"/>
        <v>#REF!</v>
      </c>
      <c r="AC27" s="1105" t="str">
        <f t="shared" si="14"/>
        <v>#REF!</v>
      </c>
      <c r="AD27" s="1105" t="str">
        <f t="shared" si="15"/>
        <v>#REF!</v>
      </c>
      <c r="AE27" s="1105" t="str">
        <f t="shared" si="16"/>
        <v>#REF!</v>
      </c>
      <c r="AF27" s="1106"/>
      <c r="AG27" s="1079"/>
      <c r="AH27" s="1090">
        <f t="shared" si="17"/>
        <v>23</v>
      </c>
      <c r="AI27" s="1090"/>
    </row>
    <row r="28" ht="15.0" customHeight="1">
      <c r="A28" s="1107">
        <v>26.0</v>
      </c>
      <c r="B28" s="1182">
        <v>92203.0</v>
      </c>
      <c r="C28" s="1228" t="s">
        <v>2247</v>
      </c>
      <c r="D28" s="1183" t="s">
        <v>2248</v>
      </c>
      <c r="E28" s="1183" t="s">
        <v>511</v>
      </c>
      <c r="F28" s="1228" t="s">
        <v>663</v>
      </c>
      <c r="G28" s="1228" t="s">
        <v>771</v>
      </c>
      <c r="H28" s="1273" t="str">
        <f t="shared" si="1"/>
        <v>PM04</v>
      </c>
      <c r="I28" s="1100" t="str">
        <f t="shared" si="2"/>
        <v>#REF!</v>
      </c>
      <c r="J28" s="413">
        <v>1.0</v>
      </c>
      <c r="K28" s="413">
        <v>2025.0</v>
      </c>
      <c r="L28" s="1397">
        <v>45658.0</v>
      </c>
      <c r="M28" s="1398">
        <v>45676.0</v>
      </c>
      <c r="N28" s="1340">
        <v>9.1</v>
      </c>
      <c r="O28" s="1084">
        <f t="shared" si="3"/>
        <v>0.3956521739</v>
      </c>
      <c r="P28" s="231" t="str">
        <f t="shared" si="4"/>
        <v>#REF!</v>
      </c>
      <c r="Q28" s="1205">
        <v>0.629</v>
      </c>
      <c r="R28" s="1101"/>
      <c r="S28" s="1182" t="s">
        <v>525</v>
      </c>
      <c r="T28" s="1183" t="s">
        <v>2088</v>
      </c>
      <c r="U28" s="1084">
        <f t="shared" si="6"/>
        <v>0.629</v>
      </c>
      <c r="V28" s="1102" t="str">
        <f t="shared" si="7"/>
        <v>#REF!</v>
      </c>
      <c r="W28" s="1102">
        <f t="shared" si="8"/>
        <v>1.425</v>
      </c>
      <c r="X28" s="1102" t="str">
        <f t="shared" si="9"/>
        <v>#REF!</v>
      </c>
      <c r="Y28" s="1103">
        <f t="shared" si="10"/>
        <v>1</v>
      </c>
      <c r="Z28" s="1104" t="str">
        <f t="shared" si="11"/>
        <v>#REF!</v>
      </c>
      <c r="AA28" s="1085" t="str">
        <f t="shared" si="12"/>
        <v>#REF!</v>
      </c>
      <c r="AB28" s="1085" t="str">
        <f t="shared" si="13"/>
        <v>#REF!</v>
      </c>
      <c r="AC28" s="1105" t="str">
        <f t="shared" si="14"/>
        <v>#REF!</v>
      </c>
      <c r="AD28" s="1105" t="str">
        <f t="shared" si="15"/>
        <v>#REF!</v>
      </c>
      <c r="AE28" s="1105" t="str">
        <f t="shared" si="16"/>
        <v>#REF!</v>
      </c>
      <c r="AF28" s="1106"/>
      <c r="AG28" s="1079"/>
      <c r="AH28" s="1090">
        <f t="shared" si="17"/>
        <v>23</v>
      </c>
      <c r="AI28" s="1090"/>
    </row>
    <row r="29" ht="15.0" customHeight="1">
      <c r="A29" s="1098">
        <v>27.0</v>
      </c>
      <c r="B29" s="1182">
        <v>92203.0</v>
      </c>
      <c r="C29" s="1228" t="s">
        <v>2247</v>
      </c>
      <c r="D29" s="1183" t="s">
        <v>2248</v>
      </c>
      <c r="E29" s="1183" t="s">
        <v>511</v>
      </c>
      <c r="F29" s="1228" t="s">
        <v>663</v>
      </c>
      <c r="G29" s="1228" t="s">
        <v>771</v>
      </c>
      <c r="H29" s="1273" t="str">
        <f t="shared" si="1"/>
        <v>PM04</v>
      </c>
      <c r="I29" s="1100" t="str">
        <f t="shared" si="2"/>
        <v>#REF!</v>
      </c>
      <c r="J29" s="413">
        <v>1.0</v>
      </c>
      <c r="K29" s="413">
        <v>2025.0</v>
      </c>
      <c r="L29" s="1397">
        <v>45677.0</v>
      </c>
      <c r="M29" s="1398">
        <v>45688.0</v>
      </c>
      <c r="N29" s="1340">
        <v>4.0</v>
      </c>
      <c r="O29" s="1084">
        <f t="shared" si="3"/>
        <v>0.1739130435</v>
      </c>
      <c r="P29" s="231" t="str">
        <f t="shared" si="4"/>
        <v>#REF!</v>
      </c>
      <c r="Q29" s="1205">
        <v>0.277</v>
      </c>
      <c r="R29" s="1101"/>
      <c r="S29" s="1182" t="s">
        <v>525</v>
      </c>
      <c r="T29" s="1183" t="s">
        <v>2088</v>
      </c>
      <c r="U29" s="1084">
        <f t="shared" si="6"/>
        <v>0.277</v>
      </c>
      <c r="V29" s="1102" t="str">
        <f t="shared" si="7"/>
        <v>#REF!</v>
      </c>
      <c r="W29" s="1102">
        <f t="shared" si="8"/>
        <v>1.425</v>
      </c>
      <c r="X29" s="1102" t="str">
        <f t="shared" si="9"/>
        <v>#REF!</v>
      </c>
      <c r="Y29" s="1103">
        <f t="shared" si="10"/>
        <v>1</v>
      </c>
      <c r="Z29" s="1104" t="str">
        <f t="shared" si="11"/>
        <v>#REF!</v>
      </c>
      <c r="AA29" s="1085" t="str">
        <f t="shared" si="12"/>
        <v>#REF!</v>
      </c>
      <c r="AB29" s="1085" t="str">
        <f t="shared" si="13"/>
        <v>#REF!</v>
      </c>
      <c r="AC29" s="1105" t="str">
        <f t="shared" si="14"/>
        <v>#REF!</v>
      </c>
      <c r="AD29" s="1105" t="str">
        <f t="shared" si="15"/>
        <v>#REF!</v>
      </c>
      <c r="AE29" s="1105" t="str">
        <f t="shared" si="16"/>
        <v>#REF!</v>
      </c>
      <c r="AF29" s="1106"/>
      <c r="AG29" s="1079"/>
      <c r="AH29" s="1090">
        <f t="shared" si="17"/>
        <v>23</v>
      </c>
      <c r="AI29" s="1090"/>
    </row>
    <row r="30" ht="15.0" customHeight="1">
      <c r="A30" s="1107">
        <v>28.0</v>
      </c>
      <c r="B30" s="1182">
        <v>471739.0</v>
      </c>
      <c r="C30" s="1228" t="s">
        <v>2316</v>
      </c>
      <c r="D30" s="1183" t="s">
        <v>2317</v>
      </c>
      <c r="E30" s="1183" t="s">
        <v>511</v>
      </c>
      <c r="F30" s="1228" t="s">
        <v>512</v>
      </c>
      <c r="G30" s="1228" t="s">
        <v>790</v>
      </c>
      <c r="H30" s="1273" t="str">
        <f t="shared" si="1"/>
        <v>DEV03</v>
      </c>
      <c r="I30" s="1100" t="str">
        <f t="shared" si="2"/>
        <v>#REF!</v>
      </c>
      <c r="J30" s="413">
        <v>1.0</v>
      </c>
      <c r="K30" s="413">
        <v>2025.0</v>
      </c>
      <c r="L30" s="1397">
        <v>45658.0</v>
      </c>
      <c r="M30" s="1398">
        <v>45688.0</v>
      </c>
      <c r="N30" s="1340">
        <v>23.0</v>
      </c>
      <c r="O30" s="1084">
        <f t="shared" si="3"/>
        <v>1</v>
      </c>
      <c r="P30" s="231" t="str">
        <f t="shared" si="4"/>
        <v>#REF!</v>
      </c>
      <c r="Q30" s="1205">
        <v>1.24</v>
      </c>
      <c r="R30" s="1101"/>
      <c r="S30" s="1182" t="s">
        <v>525</v>
      </c>
      <c r="T30" s="1183" t="s">
        <v>2088</v>
      </c>
      <c r="U30" s="1084">
        <f t="shared" si="6"/>
        <v>1.24</v>
      </c>
      <c r="V30" s="1102" t="str">
        <f t="shared" si="7"/>
        <v>#REF!</v>
      </c>
      <c r="W30" s="1102">
        <f t="shared" si="8"/>
        <v>1.24</v>
      </c>
      <c r="X30" s="1102" t="str">
        <f t="shared" si="9"/>
        <v>#REF!</v>
      </c>
      <c r="Y30" s="1103">
        <f t="shared" si="10"/>
        <v>1</v>
      </c>
      <c r="Z30" s="1104" t="str">
        <f t="shared" si="11"/>
        <v>#REF!</v>
      </c>
      <c r="AA30" s="1085" t="str">
        <f t="shared" si="12"/>
        <v>#REF!</v>
      </c>
      <c r="AB30" s="1085" t="str">
        <f t="shared" si="13"/>
        <v>#REF!</v>
      </c>
      <c r="AC30" s="1105" t="str">
        <f t="shared" si="14"/>
        <v>#REF!</v>
      </c>
      <c r="AD30" s="1105" t="str">
        <f t="shared" si="15"/>
        <v>#REF!</v>
      </c>
      <c r="AE30" s="1105" t="str">
        <f t="shared" si="16"/>
        <v>#REF!</v>
      </c>
      <c r="AF30" s="1106"/>
      <c r="AG30" s="1079"/>
      <c r="AH30" s="1090">
        <f t="shared" si="17"/>
        <v>23</v>
      </c>
      <c r="AI30" s="1090"/>
    </row>
    <row r="31" ht="15.0" customHeight="1">
      <c r="A31" s="1098">
        <v>29.0</v>
      </c>
      <c r="B31" s="1182">
        <v>472085.0</v>
      </c>
      <c r="C31" s="1228" t="s">
        <v>2352</v>
      </c>
      <c r="D31" s="1183" t="s">
        <v>2353</v>
      </c>
      <c r="E31" s="1183" t="s">
        <v>552</v>
      </c>
      <c r="F31" s="1228" t="s">
        <v>512</v>
      </c>
      <c r="G31" s="1228" t="s">
        <v>665</v>
      </c>
      <c r="H31" s="1273" t="str">
        <f t="shared" si="1"/>
        <v>DEV02</v>
      </c>
      <c r="I31" s="1100" t="str">
        <f t="shared" si="2"/>
        <v>#REF!</v>
      </c>
      <c r="J31" s="413">
        <v>1.0</v>
      </c>
      <c r="K31" s="413">
        <v>2025.0</v>
      </c>
      <c r="L31" s="1397">
        <v>45670.0</v>
      </c>
      <c r="M31" s="1398">
        <v>45688.0</v>
      </c>
      <c r="N31" s="1340">
        <v>7.5</v>
      </c>
      <c r="O31" s="1084">
        <f t="shared" si="3"/>
        <v>0.3260869565</v>
      </c>
      <c r="P31" s="231" t="str">
        <f t="shared" si="4"/>
        <v>#REF!</v>
      </c>
      <c r="Q31" s="1205">
        <v>0.326</v>
      </c>
      <c r="R31" s="1101"/>
      <c r="S31" s="1182" t="s">
        <v>525</v>
      </c>
      <c r="T31" s="1183" t="s">
        <v>2088</v>
      </c>
      <c r="U31" s="1084">
        <f t="shared" si="6"/>
        <v>0.326</v>
      </c>
      <c r="V31" s="1102" t="str">
        <f t="shared" si="7"/>
        <v>#REF!</v>
      </c>
      <c r="W31" s="1102">
        <f t="shared" si="8"/>
        <v>0.326</v>
      </c>
      <c r="X31" s="1102" t="str">
        <f t="shared" si="9"/>
        <v>#REF!</v>
      </c>
      <c r="Y31" s="1103">
        <f t="shared" si="10"/>
        <v>0.3260869565</v>
      </c>
      <c r="Z31" s="1104" t="str">
        <f t="shared" si="11"/>
        <v>#REF!</v>
      </c>
      <c r="AA31" s="1085" t="str">
        <f t="shared" si="12"/>
        <v>#REF!</v>
      </c>
      <c r="AB31" s="1085" t="str">
        <f t="shared" si="13"/>
        <v>#REF!</v>
      </c>
      <c r="AC31" s="1105" t="str">
        <f t="shared" si="14"/>
        <v>#REF!</v>
      </c>
      <c r="AD31" s="1105" t="str">
        <f t="shared" si="15"/>
        <v>#REF!</v>
      </c>
      <c r="AE31" s="1105" t="str">
        <f t="shared" si="16"/>
        <v>#REF!</v>
      </c>
      <c r="AF31" s="1106"/>
      <c r="AG31" s="1079"/>
      <c r="AH31" s="1090">
        <f t="shared" si="17"/>
        <v>7.5</v>
      </c>
      <c r="AI31" s="1090"/>
    </row>
    <row r="32" ht="15.0" customHeight="1">
      <c r="A32" s="1107">
        <v>30.0</v>
      </c>
      <c r="B32" s="1181">
        <v>466045.0</v>
      </c>
      <c r="C32" s="1230" t="s">
        <v>1490</v>
      </c>
      <c r="D32" s="370" t="s">
        <v>1491</v>
      </c>
      <c r="E32" s="370" t="s">
        <v>511</v>
      </c>
      <c r="F32" s="1230" t="s">
        <v>564</v>
      </c>
      <c r="G32" s="1230" t="s">
        <v>771</v>
      </c>
      <c r="H32" s="1273" t="str">
        <f t="shared" si="1"/>
        <v>BA04</v>
      </c>
      <c r="I32" s="1100" t="str">
        <f t="shared" si="2"/>
        <v>#REF!</v>
      </c>
      <c r="J32" s="413">
        <v>1.0</v>
      </c>
      <c r="K32" s="413">
        <v>2025.0</v>
      </c>
      <c r="L32" s="1394">
        <v>45658.0</v>
      </c>
      <c r="M32" s="1395">
        <v>45688.0</v>
      </c>
      <c r="N32" s="1339">
        <v>23.0</v>
      </c>
      <c r="O32" s="1084">
        <f t="shared" si="3"/>
        <v>1</v>
      </c>
      <c r="P32" s="231">
        <f t="shared" si="4"/>
        <v>1</v>
      </c>
      <c r="Q32" s="1205">
        <f t="shared" ref="Q32:Q33" si="18">P32</f>
        <v>1</v>
      </c>
      <c r="R32" s="1113"/>
      <c r="S32" s="1181" t="s">
        <v>517</v>
      </c>
      <c r="T32" s="370" t="s">
        <v>2104</v>
      </c>
      <c r="U32" s="1084">
        <f t="shared" si="6"/>
        <v>1</v>
      </c>
      <c r="V32" s="1102">
        <f t="shared" si="7"/>
        <v>1</v>
      </c>
      <c r="W32" s="1102">
        <f t="shared" si="8"/>
        <v>1</v>
      </c>
      <c r="X32" s="1102">
        <f t="shared" si="9"/>
        <v>1</v>
      </c>
      <c r="Y32" s="1103">
        <f t="shared" si="10"/>
        <v>1</v>
      </c>
      <c r="Z32" s="1104" t="str">
        <f t="shared" si="11"/>
        <v>#REF!</v>
      </c>
      <c r="AA32" s="1085" t="str">
        <f t="shared" si="12"/>
        <v>#REF!</v>
      </c>
      <c r="AB32" s="1085" t="str">
        <f t="shared" si="13"/>
        <v>#REF!</v>
      </c>
      <c r="AC32" s="1105">
        <f t="shared" si="14"/>
        <v>0</v>
      </c>
      <c r="AD32" s="1105" t="str">
        <f t="shared" si="15"/>
        <v>#REF!</v>
      </c>
      <c r="AE32" s="1105" t="str">
        <f t="shared" si="16"/>
        <v>#REF!</v>
      </c>
      <c r="AF32" s="1106"/>
      <c r="AG32" s="1079"/>
      <c r="AH32" s="1090">
        <f t="shared" si="17"/>
        <v>23</v>
      </c>
      <c r="AI32" s="1139"/>
    </row>
    <row r="33" ht="15.0" customHeight="1">
      <c r="A33" s="1098">
        <v>31.0</v>
      </c>
      <c r="B33" s="1182">
        <v>468891.0</v>
      </c>
      <c r="C33" s="1228" t="s">
        <v>2242</v>
      </c>
      <c r="D33" s="1183" t="s">
        <v>2243</v>
      </c>
      <c r="E33" s="1183" t="s">
        <v>511</v>
      </c>
      <c r="F33" s="1228" t="s">
        <v>564</v>
      </c>
      <c r="G33" s="1228" t="s">
        <v>787</v>
      </c>
      <c r="H33" s="1273" t="str">
        <f t="shared" si="1"/>
        <v>BA05</v>
      </c>
      <c r="I33" s="1100" t="str">
        <f t="shared" si="2"/>
        <v>#REF!</v>
      </c>
      <c r="J33" s="413">
        <v>1.0</v>
      </c>
      <c r="K33" s="413">
        <v>2025.0</v>
      </c>
      <c r="L33" s="1397">
        <v>45658.0</v>
      </c>
      <c r="M33" s="1398">
        <v>45688.0</v>
      </c>
      <c r="N33" s="1340">
        <v>23.0</v>
      </c>
      <c r="O33" s="1084">
        <f t="shared" si="3"/>
        <v>1</v>
      </c>
      <c r="P33" s="231">
        <f t="shared" si="4"/>
        <v>1</v>
      </c>
      <c r="Q33" s="1205">
        <f t="shared" si="18"/>
        <v>1</v>
      </c>
      <c r="R33" s="1111"/>
      <c r="S33" s="1182" t="s">
        <v>517</v>
      </c>
      <c r="T33" s="1183" t="s">
        <v>2104</v>
      </c>
      <c r="U33" s="1084">
        <f t="shared" si="6"/>
        <v>1</v>
      </c>
      <c r="V33" s="1102">
        <f t="shared" si="7"/>
        <v>1</v>
      </c>
      <c r="W33" s="1102">
        <f t="shared" si="8"/>
        <v>1</v>
      </c>
      <c r="X33" s="1102">
        <f t="shared" si="9"/>
        <v>1</v>
      </c>
      <c r="Y33" s="1103">
        <f t="shared" si="10"/>
        <v>1</v>
      </c>
      <c r="Z33" s="1104" t="str">
        <f t="shared" si="11"/>
        <v>#REF!</v>
      </c>
      <c r="AA33" s="1085" t="str">
        <f t="shared" si="12"/>
        <v>#REF!</v>
      </c>
      <c r="AB33" s="1085" t="str">
        <f t="shared" si="13"/>
        <v>#REF!</v>
      </c>
      <c r="AC33" s="1105">
        <f t="shared" si="14"/>
        <v>0</v>
      </c>
      <c r="AD33" s="1105" t="str">
        <f t="shared" si="15"/>
        <v>#REF!</v>
      </c>
      <c r="AE33" s="1105" t="str">
        <f t="shared" si="16"/>
        <v>#REF!</v>
      </c>
      <c r="AF33" s="1106"/>
      <c r="AG33" s="1079"/>
      <c r="AH33" s="1090">
        <f t="shared" si="17"/>
        <v>23</v>
      </c>
      <c r="AI33" s="1090"/>
    </row>
    <row r="34" ht="15.0" customHeight="1">
      <c r="A34" s="1107">
        <v>32.0</v>
      </c>
      <c r="B34" s="1181">
        <v>457169.0</v>
      </c>
      <c r="C34" s="1230" t="s">
        <v>1913</v>
      </c>
      <c r="D34" s="370" t="s">
        <v>2340</v>
      </c>
      <c r="E34" s="370" t="s">
        <v>511</v>
      </c>
      <c r="F34" s="1230" t="s">
        <v>663</v>
      </c>
      <c r="G34" s="1230" t="s">
        <v>893</v>
      </c>
      <c r="H34" s="1273" t="str">
        <f t="shared" si="1"/>
        <v>PM06</v>
      </c>
      <c r="I34" s="1100" t="str">
        <f t="shared" si="2"/>
        <v>#REF!</v>
      </c>
      <c r="J34" s="413">
        <v>1.0</v>
      </c>
      <c r="K34" s="413">
        <v>2025.0</v>
      </c>
      <c r="L34" s="1394">
        <v>45658.0</v>
      </c>
      <c r="M34" s="1395">
        <v>45688.0</v>
      </c>
      <c r="N34" s="1339">
        <v>1.15</v>
      </c>
      <c r="O34" s="1084">
        <f t="shared" si="3"/>
        <v>0.05</v>
      </c>
      <c r="P34" s="231" t="str">
        <f t="shared" si="4"/>
        <v>#REF!</v>
      </c>
      <c r="Q34" s="1205">
        <v>0.114</v>
      </c>
      <c r="R34" s="1101"/>
      <c r="S34" s="1181" t="s">
        <v>525</v>
      </c>
      <c r="T34" s="370" t="s">
        <v>2105</v>
      </c>
      <c r="U34" s="1084">
        <f t="shared" si="6"/>
        <v>0.114</v>
      </c>
      <c r="V34" s="1102" t="str">
        <f t="shared" si="7"/>
        <v>#REF!</v>
      </c>
      <c r="W34" s="1102" t="str">
        <f t="shared" si="8"/>
        <v>#REF!</v>
      </c>
      <c r="X34" s="1102" t="str">
        <f t="shared" si="9"/>
        <v>#REF!</v>
      </c>
      <c r="Y34" s="1103">
        <f t="shared" si="10"/>
        <v>0.15</v>
      </c>
      <c r="Z34" s="1104" t="str">
        <f t="shared" si="11"/>
        <v>#REF!</v>
      </c>
      <c r="AA34" s="1085" t="str">
        <f t="shared" si="12"/>
        <v>#REF!</v>
      </c>
      <c r="AB34" s="1085" t="str">
        <f t="shared" si="13"/>
        <v>#REF!</v>
      </c>
      <c r="AC34" s="1105" t="str">
        <f t="shared" si="14"/>
        <v>#REF!</v>
      </c>
      <c r="AD34" s="1105" t="str">
        <f t="shared" si="15"/>
        <v>#REF!</v>
      </c>
      <c r="AE34" s="1105" t="str">
        <f t="shared" si="16"/>
        <v>#REF!</v>
      </c>
      <c r="AF34" s="1106"/>
      <c r="AG34" s="1079"/>
      <c r="AH34" s="1090">
        <f t="shared" si="17"/>
        <v>3.45</v>
      </c>
      <c r="AI34" s="1090"/>
    </row>
    <row r="35" ht="15.0" customHeight="1">
      <c r="A35" s="1098">
        <v>33.0</v>
      </c>
      <c r="B35" s="1182">
        <v>461353.0</v>
      </c>
      <c r="C35" s="1228" t="s">
        <v>1246</v>
      </c>
      <c r="D35" s="1183" t="s">
        <v>1247</v>
      </c>
      <c r="E35" s="1183" t="s">
        <v>511</v>
      </c>
      <c r="F35" s="1228" t="s">
        <v>546</v>
      </c>
      <c r="G35" s="1228" t="s">
        <v>790</v>
      </c>
      <c r="H35" s="1273" t="str">
        <f t="shared" si="1"/>
        <v>TESTER03</v>
      </c>
      <c r="I35" s="1100" t="str">
        <f t="shared" si="2"/>
        <v>#REF!</v>
      </c>
      <c r="J35" s="413">
        <v>1.0</v>
      </c>
      <c r="K35" s="413">
        <v>2025.0</v>
      </c>
      <c r="L35" s="1397">
        <v>45658.0</v>
      </c>
      <c r="M35" s="1398">
        <v>45688.0</v>
      </c>
      <c r="N35" s="1340">
        <v>23.0</v>
      </c>
      <c r="O35" s="1084">
        <f t="shared" si="3"/>
        <v>1</v>
      </c>
      <c r="P35" s="231" t="str">
        <f t="shared" si="4"/>
        <v>#REF!</v>
      </c>
      <c r="Q35" s="1205">
        <v>1.19</v>
      </c>
      <c r="R35" s="1101"/>
      <c r="S35" s="1182" t="s">
        <v>525</v>
      </c>
      <c r="T35" s="1183" t="s">
        <v>2105</v>
      </c>
      <c r="U35" s="1084">
        <f t="shared" si="6"/>
        <v>1.19</v>
      </c>
      <c r="V35" s="1102" t="str">
        <f t="shared" si="7"/>
        <v>#REF!</v>
      </c>
      <c r="W35" s="1102">
        <f t="shared" si="8"/>
        <v>1.19</v>
      </c>
      <c r="X35" s="1102" t="str">
        <f t="shared" si="9"/>
        <v>#REF!</v>
      </c>
      <c r="Y35" s="1103">
        <f t="shared" si="10"/>
        <v>1</v>
      </c>
      <c r="Z35" s="1104" t="str">
        <f t="shared" si="11"/>
        <v>#REF!</v>
      </c>
      <c r="AA35" s="1085" t="str">
        <f t="shared" si="12"/>
        <v>#REF!</v>
      </c>
      <c r="AB35" s="1085" t="str">
        <f t="shared" si="13"/>
        <v>#REF!</v>
      </c>
      <c r="AC35" s="1105" t="str">
        <f t="shared" si="14"/>
        <v>#REF!</v>
      </c>
      <c r="AD35" s="1105" t="str">
        <f t="shared" si="15"/>
        <v>#REF!</v>
      </c>
      <c r="AE35" s="1105" t="str">
        <f t="shared" si="16"/>
        <v>#REF!</v>
      </c>
      <c r="AF35" s="1106"/>
      <c r="AG35" s="1079"/>
      <c r="AH35" s="1090">
        <f t="shared" si="17"/>
        <v>23</v>
      </c>
      <c r="AI35" s="1117"/>
    </row>
    <row r="36" ht="15.0" customHeight="1">
      <c r="A36" s="1107">
        <v>34.0</v>
      </c>
      <c r="B36" s="1182">
        <v>463387.0</v>
      </c>
      <c r="C36" s="1228" t="s">
        <v>1251</v>
      </c>
      <c r="D36" s="1183" t="s">
        <v>1252</v>
      </c>
      <c r="E36" s="1183" t="s">
        <v>511</v>
      </c>
      <c r="F36" s="1228" t="s">
        <v>512</v>
      </c>
      <c r="G36" s="1228" t="s">
        <v>790</v>
      </c>
      <c r="H36" s="1273" t="str">
        <f t="shared" si="1"/>
        <v>DEV03</v>
      </c>
      <c r="I36" s="1100" t="str">
        <f t="shared" si="2"/>
        <v>#REF!</v>
      </c>
      <c r="J36" s="413">
        <v>1.0</v>
      </c>
      <c r="K36" s="413">
        <v>2025.0</v>
      </c>
      <c r="L36" s="1397">
        <v>45658.0</v>
      </c>
      <c r="M36" s="1398">
        <v>45688.0</v>
      </c>
      <c r="N36" s="1340">
        <v>23.0</v>
      </c>
      <c r="O36" s="1084">
        <f t="shared" si="3"/>
        <v>1</v>
      </c>
      <c r="P36" s="231" t="str">
        <f t="shared" si="4"/>
        <v>#REF!</v>
      </c>
      <c r="Q36" s="1205">
        <v>1.24</v>
      </c>
      <c r="R36" s="1101"/>
      <c r="S36" s="1182" t="s">
        <v>525</v>
      </c>
      <c r="T36" s="1183" t="s">
        <v>2105</v>
      </c>
      <c r="U36" s="1084">
        <f t="shared" si="6"/>
        <v>1.24</v>
      </c>
      <c r="V36" s="1102" t="str">
        <f t="shared" si="7"/>
        <v>#REF!</v>
      </c>
      <c r="W36" s="1102">
        <f t="shared" si="8"/>
        <v>1.24</v>
      </c>
      <c r="X36" s="1102" t="str">
        <f t="shared" si="9"/>
        <v>#REF!</v>
      </c>
      <c r="Y36" s="1103">
        <f t="shared" si="10"/>
        <v>1</v>
      </c>
      <c r="Z36" s="1104" t="str">
        <f t="shared" si="11"/>
        <v>#REF!</v>
      </c>
      <c r="AA36" s="1085" t="str">
        <f t="shared" si="12"/>
        <v>#REF!</v>
      </c>
      <c r="AB36" s="1085" t="str">
        <f t="shared" si="13"/>
        <v>#REF!</v>
      </c>
      <c r="AC36" s="1105" t="str">
        <f t="shared" si="14"/>
        <v>#REF!</v>
      </c>
      <c r="AD36" s="1105" t="str">
        <f t="shared" si="15"/>
        <v>#REF!</v>
      </c>
      <c r="AE36" s="1105" t="str">
        <f t="shared" si="16"/>
        <v>#REF!</v>
      </c>
      <c r="AF36" s="1106"/>
      <c r="AG36" s="1079"/>
      <c r="AH36" s="1090">
        <f t="shared" si="17"/>
        <v>23</v>
      </c>
      <c r="AI36" s="1090"/>
    </row>
    <row r="37" ht="15.0" customHeight="1">
      <c r="A37" s="1098">
        <v>35.0</v>
      </c>
      <c r="B37" s="1182">
        <v>465487.0</v>
      </c>
      <c r="C37" s="1228" t="s">
        <v>1582</v>
      </c>
      <c r="D37" s="1183" t="s">
        <v>1583</v>
      </c>
      <c r="E37" s="1183" t="s">
        <v>511</v>
      </c>
      <c r="F37" s="1228" t="s">
        <v>546</v>
      </c>
      <c r="G37" s="1228" t="s">
        <v>790</v>
      </c>
      <c r="H37" s="1273" t="str">
        <f t="shared" si="1"/>
        <v>TESTER03</v>
      </c>
      <c r="I37" s="1100" t="str">
        <f t="shared" si="2"/>
        <v>#REF!</v>
      </c>
      <c r="J37" s="413">
        <v>1.0</v>
      </c>
      <c r="K37" s="413">
        <v>2025.0</v>
      </c>
      <c r="L37" s="1397">
        <v>45658.0</v>
      </c>
      <c r="M37" s="1398">
        <v>45688.0</v>
      </c>
      <c r="N37" s="1340">
        <v>23.0</v>
      </c>
      <c r="O37" s="1084">
        <f t="shared" si="3"/>
        <v>1</v>
      </c>
      <c r="P37" s="231" t="str">
        <f t="shared" si="4"/>
        <v>#REF!</v>
      </c>
      <c r="Q37" s="1205">
        <v>1.19</v>
      </c>
      <c r="R37" s="1101"/>
      <c r="S37" s="1182" t="s">
        <v>525</v>
      </c>
      <c r="T37" s="1183" t="s">
        <v>2105</v>
      </c>
      <c r="U37" s="1084">
        <f t="shared" si="6"/>
        <v>1.19</v>
      </c>
      <c r="V37" s="1102" t="str">
        <f t="shared" si="7"/>
        <v>#REF!</v>
      </c>
      <c r="W37" s="1102">
        <f t="shared" si="8"/>
        <v>1.19</v>
      </c>
      <c r="X37" s="1102" t="str">
        <f t="shared" si="9"/>
        <v>#REF!</v>
      </c>
      <c r="Y37" s="1103">
        <f t="shared" si="10"/>
        <v>1</v>
      </c>
      <c r="Z37" s="1104" t="str">
        <f t="shared" si="11"/>
        <v>#REF!</v>
      </c>
      <c r="AA37" s="1085" t="str">
        <f t="shared" si="12"/>
        <v>#REF!</v>
      </c>
      <c r="AB37" s="1085" t="str">
        <f t="shared" si="13"/>
        <v>#REF!</v>
      </c>
      <c r="AC37" s="1105" t="str">
        <f t="shared" si="14"/>
        <v>#REF!</v>
      </c>
      <c r="AD37" s="1105" t="str">
        <f t="shared" si="15"/>
        <v>#REF!</v>
      </c>
      <c r="AE37" s="1105" t="str">
        <f t="shared" si="16"/>
        <v>#REF!</v>
      </c>
      <c r="AF37" s="1106"/>
      <c r="AG37" s="1079"/>
      <c r="AH37" s="1090">
        <f t="shared" si="17"/>
        <v>23</v>
      </c>
      <c r="AI37" s="1090"/>
    </row>
    <row r="38" ht="15.0" customHeight="1">
      <c r="A38" s="1107">
        <v>36.0</v>
      </c>
      <c r="B38" s="1182">
        <v>465625.0</v>
      </c>
      <c r="C38" s="1228" t="s">
        <v>1259</v>
      </c>
      <c r="D38" s="1183" t="s">
        <v>1260</v>
      </c>
      <c r="E38" s="1183" t="s">
        <v>511</v>
      </c>
      <c r="F38" s="1228" t="s">
        <v>512</v>
      </c>
      <c r="G38" s="1228" t="s">
        <v>771</v>
      </c>
      <c r="H38" s="1273" t="str">
        <f t="shared" si="1"/>
        <v>DEV04</v>
      </c>
      <c r="I38" s="1100" t="str">
        <f t="shared" si="2"/>
        <v>#REF!</v>
      </c>
      <c r="J38" s="413">
        <v>1.0</v>
      </c>
      <c r="K38" s="413">
        <v>2025.0</v>
      </c>
      <c r="L38" s="1397">
        <v>45658.0</v>
      </c>
      <c r="M38" s="1398">
        <v>45688.0</v>
      </c>
      <c r="N38" s="1340">
        <v>23.0</v>
      </c>
      <c r="O38" s="1084">
        <f t="shared" si="3"/>
        <v>1</v>
      </c>
      <c r="P38" s="231" t="str">
        <f t="shared" si="4"/>
        <v>#REF!</v>
      </c>
      <c r="Q38" s="1205">
        <v>1.59</v>
      </c>
      <c r="R38" s="1101"/>
      <c r="S38" s="1182" t="s">
        <v>525</v>
      </c>
      <c r="T38" s="1183" t="s">
        <v>2105</v>
      </c>
      <c r="U38" s="1084">
        <f t="shared" si="6"/>
        <v>1.59</v>
      </c>
      <c r="V38" s="1102" t="str">
        <f t="shared" si="7"/>
        <v>#REF!</v>
      </c>
      <c r="W38" s="1102">
        <f t="shared" si="8"/>
        <v>1.59</v>
      </c>
      <c r="X38" s="1102" t="str">
        <f t="shared" si="9"/>
        <v>#REF!</v>
      </c>
      <c r="Y38" s="1103">
        <f t="shared" si="10"/>
        <v>1</v>
      </c>
      <c r="Z38" s="1104" t="str">
        <f t="shared" si="11"/>
        <v>#REF!</v>
      </c>
      <c r="AA38" s="1085" t="str">
        <f t="shared" si="12"/>
        <v>#REF!</v>
      </c>
      <c r="AB38" s="1085" t="str">
        <f t="shared" si="13"/>
        <v>#REF!</v>
      </c>
      <c r="AC38" s="1105" t="str">
        <f t="shared" si="14"/>
        <v>#REF!</v>
      </c>
      <c r="AD38" s="1105" t="str">
        <f t="shared" si="15"/>
        <v>#REF!</v>
      </c>
      <c r="AE38" s="1105" t="str">
        <f t="shared" si="16"/>
        <v>#REF!</v>
      </c>
      <c r="AF38" s="1106"/>
      <c r="AG38" s="1079"/>
      <c r="AH38" s="1090">
        <f t="shared" si="17"/>
        <v>23</v>
      </c>
      <c r="AI38" s="1090"/>
    </row>
    <row r="39" ht="15.0" customHeight="1">
      <c r="A39" s="1098">
        <v>37.0</v>
      </c>
      <c r="B39" s="1182">
        <v>466041.0</v>
      </c>
      <c r="C39" s="1228" t="s">
        <v>1495</v>
      </c>
      <c r="D39" s="1183" t="s">
        <v>1496</v>
      </c>
      <c r="E39" s="1183" t="s">
        <v>511</v>
      </c>
      <c r="F39" s="1228" t="s">
        <v>564</v>
      </c>
      <c r="G39" s="1228" t="s">
        <v>771</v>
      </c>
      <c r="H39" s="1273" t="str">
        <f t="shared" si="1"/>
        <v>BA04</v>
      </c>
      <c r="I39" s="1100" t="str">
        <f t="shared" si="2"/>
        <v>#REF!</v>
      </c>
      <c r="J39" s="413">
        <v>1.0</v>
      </c>
      <c r="K39" s="413">
        <v>2025.0</v>
      </c>
      <c r="L39" s="1397">
        <v>45658.0</v>
      </c>
      <c r="M39" s="1398">
        <v>45688.0</v>
      </c>
      <c r="N39" s="1340">
        <v>23.0</v>
      </c>
      <c r="O39" s="1084">
        <f t="shared" si="3"/>
        <v>1</v>
      </c>
      <c r="P39" s="231" t="str">
        <f t="shared" si="4"/>
        <v>#REF!</v>
      </c>
      <c r="Q39" s="1205">
        <v>1.59</v>
      </c>
      <c r="R39" s="1101"/>
      <c r="S39" s="1182" t="s">
        <v>525</v>
      </c>
      <c r="T39" s="1183" t="s">
        <v>2105</v>
      </c>
      <c r="U39" s="1084">
        <f t="shared" si="6"/>
        <v>1.59</v>
      </c>
      <c r="V39" s="1102" t="str">
        <f t="shared" si="7"/>
        <v>#REF!</v>
      </c>
      <c r="W39" s="1102">
        <f t="shared" si="8"/>
        <v>1.59</v>
      </c>
      <c r="X39" s="1102" t="str">
        <f t="shared" si="9"/>
        <v>#REF!</v>
      </c>
      <c r="Y39" s="1103">
        <f t="shared" si="10"/>
        <v>1</v>
      </c>
      <c r="Z39" s="1104" t="str">
        <f t="shared" si="11"/>
        <v>#REF!</v>
      </c>
      <c r="AA39" s="1085" t="str">
        <f t="shared" si="12"/>
        <v>#REF!</v>
      </c>
      <c r="AB39" s="1085" t="str">
        <f t="shared" si="13"/>
        <v>#REF!</v>
      </c>
      <c r="AC39" s="1105" t="str">
        <f t="shared" si="14"/>
        <v>#REF!</v>
      </c>
      <c r="AD39" s="1105" t="str">
        <f t="shared" si="15"/>
        <v>#REF!</v>
      </c>
      <c r="AE39" s="1105" t="str">
        <f t="shared" si="16"/>
        <v>#REF!</v>
      </c>
      <c r="AF39" s="1106"/>
      <c r="AG39" s="1079"/>
      <c r="AH39" s="1090">
        <f t="shared" si="17"/>
        <v>23</v>
      </c>
      <c r="AI39" s="1090"/>
    </row>
    <row r="40" ht="15.0" customHeight="1">
      <c r="A40" s="1107">
        <v>38.0</v>
      </c>
      <c r="B40" s="1182">
        <v>467513.0</v>
      </c>
      <c r="C40" s="1228" t="s">
        <v>2146</v>
      </c>
      <c r="D40" s="1183" t="s">
        <v>2147</v>
      </c>
      <c r="E40" s="1183" t="s">
        <v>511</v>
      </c>
      <c r="F40" s="1228" t="s">
        <v>512</v>
      </c>
      <c r="G40" s="1228" t="s">
        <v>771</v>
      </c>
      <c r="H40" s="1273" t="str">
        <f t="shared" si="1"/>
        <v>DEV04</v>
      </c>
      <c r="I40" s="1100" t="str">
        <f t="shared" si="2"/>
        <v>#REF!</v>
      </c>
      <c r="J40" s="413">
        <v>1.0</v>
      </c>
      <c r="K40" s="413">
        <v>2025.0</v>
      </c>
      <c r="L40" s="1397">
        <v>45658.0</v>
      </c>
      <c r="M40" s="1398">
        <v>45670.0</v>
      </c>
      <c r="N40" s="1340">
        <v>9.0</v>
      </c>
      <c r="O40" s="1084">
        <f t="shared" si="3"/>
        <v>0.3913043478</v>
      </c>
      <c r="P40" s="231" t="str">
        <f t="shared" si="4"/>
        <v>#REF!</v>
      </c>
      <c r="Q40" s="1205">
        <v>0.622</v>
      </c>
      <c r="R40" s="1101"/>
      <c r="S40" s="1182" t="s">
        <v>525</v>
      </c>
      <c r="T40" s="1183" t="s">
        <v>2105</v>
      </c>
      <c r="U40" s="1084">
        <f t="shared" si="6"/>
        <v>0.622</v>
      </c>
      <c r="V40" s="1102" t="str">
        <f t="shared" si="7"/>
        <v>#REF!</v>
      </c>
      <c r="W40" s="1102" t="str">
        <f t="shared" si="8"/>
        <v>#REF!</v>
      </c>
      <c r="X40" s="1102" t="str">
        <f t="shared" si="9"/>
        <v>#REF!</v>
      </c>
      <c r="Y40" s="1103">
        <f t="shared" si="10"/>
        <v>1</v>
      </c>
      <c r="Z40" s="1104" t="str">
        <f t="shared" si="11"/>
        <v>#REF!</v>
      </c>
      <c r="AA40" s="1085" t="str">
        <f t="shared" si="12"/>
        <v>#REF!</v>
      </c>
      <c r="AB40" s="1085" t="str">
        <f t="shared" si="13"/>
        <v>#REF!</v>
      </c>
      <c r="AC40" s="1105" t="str">
        <f t="shared" si="14"/>
        <v>#REF!</v>
      </c>
      <c r="AD40" s="1105" t="str">
        <f t="shared" si="15"/>
        <v>#REF!</v>
      </c>
      <c r="AE40" s="1105" t="str">
        <f t="shared" si="16"/>
        <v>#REF!</v>
      </c>
      <c r="AF40" s="1106"/>
      <c r="AG40" s="1079"/>
      <c r="AH40" s="1090">
        <f t="shared" si="17"/>
        <v>23</v>
      </c>
      <c r="AI40" s="1090"/>
    </row>
    <row r="41" ht="15.0" customHeight="1">
      <c r="A41" s="1098">
        <v>39.0</v>
      </c>
      <c r="B41" s="1182">
        <v>92203.0</v>
      </c>
      <c r="C41" s="1228" t="s">
        <v>2247</v>
      </c>
      <c r="D41" s="1183" t="s">
        <v>2248</v>
      </c>
      <c r="E41" s="1183" t="s">
        <v>511</v>
      </c>
      <c r="F41" s="1228" t="s">
        <v>663</v>
      </c>
      <c r="G41" s="1228" t="s">
        <v>771</v>
      </c>
      <c r="H41" s="1273" t="str">
        <f t="shared" si="1"/>
        <v>PM04</v>
      </c>
      <c r="I41" s="1100" t="str">
        <f t="shared" si="2"/>
        <v>#REF!</v>
      </c>
      <c r="J41" s="413">
        <v>1.0</v>
      </c>
      <c r="K41" s="413">
        <v>2025.0</v>
      </c>
      <c r="L41" s="1397">
        <v>45658.0</v>
      </c>
      <c r="M41" s="1398">
        <v>45688.0</v>
      </c>
      <c r="N41" s="1340">
        <v>3.45</v>
      </c>
      <c r="O41" s="1084">
        <f t="shared" si="3"/>
        <v>0.15</v>
      </c>
      <c r="P41" s="231" t="str">
        <f t="shared" si="4"/>
        <v>#REF!</v>
      </c>
      <c r="Q41" s="1205">
        <v>0.239</v>
      </c>
      <c r="R41" s="1101"/>
      <c r="S41" s="1182" t="s">
        <v>525</v>
      </c>
      <c r="T41" s="1183" t="s">
        <v>2105</v>
      </c>
      <c r="U41" s="1084">
        <f t="shared" si="6"/>
        <v>0.239</v>
      </c>
      <c r="V41" s="1102" t="str">
        <f t="shared" si="7"/>
        <v>#REF!</v>
      </c>
      <c r="W41" s="1102">
        <f t="shared" si="8"/>
        <v>1.425</v>
      </c>
      <c r="X41" s="1102" t="str">
        <f t="shared" si="9"/>
        <v>#REF!</v>
      </c>
      <c r="Y41" s="1103">
        <f t="shared" si="10"/>
        <v>1</v>
      </c>
      <c r="Z41" s="1104" t="str">
        <f t="shared" si="11"/>
        <v>#REF!</v>
      </c>
      <c r="AA41" s="1085" t="str">
        <f t="shared" si="12"/>
        <v>#REF!</v>
      </c>
      <c r="AB41" s="1085" t="str">
        <f t="shared" si="13"/>
        <v>#REF!</v>
      </c>
      <c r="AC41" s="1105" t="str">
        <f t="shared" si="14"/>
        <v>#REF!</v>
      </c>
      <c r="AD41" s="1105" t="str">
        <f t="shared" si="15"/>
        <v>#REF!</v>
      </c>
      <c r="AE41" s="1105" t="str">
        <f t="shared" si="16"/>
        <v>#REF!</v>
      </c>
      <c r="AF41" s="1106"/>
      <c r="AG41" s="1079"/>
      <c r="AH41" s="1090">
        <f t="shared" si="17"/>
        <v>23</v>
      </c>
      <c r="AI41" s="1090"/>
    </row>
    <row r="42" ht="15.0" customHeight="1">
      <c r="A42" s="1107">
        <v>40.0</v>
      </c>
      <c r="B42" s="1181">
        <v>273673.0</v>
      </c>
      <c r="C42" s="1230" t="s">
        <v>2256</v>
      </c>
      <c r="D42" s="370" t="s">
        <v>2257</v>
      </c>
      <c r="E42" s="370" t="s">
        <v>511</v>
      </c>
      <c r="F42" s="1230" t="s">
        <v>512</v>
      </c>
      <c r="G42" s="1230" t="s">
        <v>771</v>
      </c>
      <c r="H42" s="1273" t="str">
        <f t="shared" si="1"/>
        <v>DEV04</v>
      </c>
      <c r="I42" s="1100" t="str">
        <f t="shared" si="2"/>
        <v>#REF!</v>
      </c>
      <c r="J42" s="413">
        <v>1.0</v>
      </c>
      <c r="K42" s="413">
        <v>2025.0</v>
      </c>
      <c r="L42" s="1394">
        <v>45658.0</v>
      </c>
      <c r="M42" s="1395">
        <v>45688.0</v>
      </c>
      <c r="N42" s="1339">
        <v>23.0</v>
      </c>
      <c r="O42" s="1084">
        <f t="shared" si="3"/>
        <v>1</v>
      </c>
      <c r="P42" s="231">
        <f t="shared" si="4"/>
        <v>1</v>
      </c>
      <c r="Q42" s="1205">
        <f t="shared" ref="Q42:Q60" si="19">P42</f>
        <v>1</v>
      </c>
      <c r="R42" s="1101"/>
      <c r="S42" s="1181" t="s">
        <v>517</v>
      </c>
      <c r="T42" s="370" t="s">
        <v>2259</v>
      </c>
      <c r="U42" s="1084">
        <f t="shared" si="6"/>
        <v>1</v>
      </c>
      <c r="V42" s="1102">
        <f t="shared" si="7"/>
        <v>1</v>
      </c>
      <c r="W42" s="1102">
        <f t="shared" si="8"/>
        <v>1</v>
      </c>
      <c r="X42" s="1102">
        <f t="shared" si="9"/>
        <v>1</v>
      </c>
      <c r="Y42" s="1103">
        <f t="shared" si="10"/>
        <v>1</v>
      </c>
      <c r="Z42" s="1104" t="str">
        <f t="shared" si="11"/>
        <v>#REF!</v>
      </c>
      <c r="AA42" s="1085" t="str">
        <f t="shared" si="12"/>
        <v>#REF!</v>
      </c>
      <c r="AB42" s="1085" t="str">
        <f t="shared" si="13"/>
        <v>#REF!</v>
      </c>
      <c r="AC42" s="1105">
        <f t="shared" si="14"/>
        <v>0</v>
      </c>
      <c r="AD42" s="1105" t="str">
        <f t="shared" si="15"/>
        <v>#REF!</v>
      </c>
      <c r="AE42" s="1105" t="str">
        <f t="shared" si="16"/>
        <v>#REF!</v>
      </c>
      <c r="AF42" s="1106"/>
      <c r="AG42" s="1079"/>
      <c r="AH42" s="1090">
        <f t="shared" si="17"/>
        <v>23</v>
      </c>
      <c r="AI42" s="1090"/>
    </row>
    <row r="43" ht="15.0" customHeight="1">
      <c r="A43" s="1098">
        <v>41.0</v>
      </c>
      <c r="B43" s="1181">
        <v>471337.0</v>
      </c>
      <c r="C43" s="1230" t="s">
        <v>2265</v>
      </c>
      <c r="D43" s="370" t="s">
        <v>2266</v>
      </c>
      <c r="E43" s="370" t="s">
        <v>511</v>
      </c>
      <c r="F43" s="1230" t="s">
        <v>564</v>
      </c>
      <c r="G43" s="1230" t="s">
        <v>790</v>
      </c>
      <c r="H43" s="1273" t="str">
        <f t="shared" si="1"/>
        <v>BA03</v>
      </c>
      <c r="I43" s="1100" t="str">
        <f t="shared" si="2"/>
        <v>#REF!</v>
      </c>
      <c r="J43" s="413">
        <v>1.0</v>
      </c>
      <c r="K43" s="413">
        <v>2025.0</v>
      </c>
      <c r="L43" s="1394">
        <v>45658.0</v>
      </c>
      <c r="M43" s="1395">
        <v>45688.0</v>
      </c>
      <c r="N43" s="1339">
        <v>23.0</v>
      </c>
      <c r="O43" s="1084">
        <f t="shared" si="3"/>
        <v>1</v>
      </c>
      <c r="P43" s="231">
        <f t="shared" si="4"/>
        <v>1</v>
      </c>
      <c r="Q43" s="1205">
        <f t="shared" si="19"/>
        <v>1</v>
      </c>
      <c r="R43" s="1101"/>
      <c r="S43" s="1181" t="s">
        <v>517</v>
      </c>
      <c r="T43" s="370" t="s">
        <v>2262</v>
      </c>
      <c r="U43" s="1084">
        <f t="shared" si="6"/>
        <v>1</v>
      </c>
      <c r="V43" s="1102">
        <f t="shared" si="7"/>
        <v>1</v>
      </c>
      <c r="W43" s="1102">
        <f t="shared" si="8"/>
        <v>1</v>
      </c>
      <c r="X43" s="1102">
        <f t="shared" si="9"/>
        <v>1</v>
      </c>
      <c r="Y43" s="1103">
        <f t="shared" si="10"/>
        <v>1</v>
      </c>
      <c r="Z43" s="1104" t="str">
        <f t="shared" si="11"/>
        <v>#REF!</v>
      </c>
      <c r="AA43" s="1085" t="str">
        <f t="shared" si="12"/>
        <v>#REF!</v>
      </c>
      <c r="AB43" s="1085" t="str">
        <f t="shared" si="13"/>
        <v>#REF!</v>
      </c>
      <c r="AC43" s="1105">
        <f t="shared" si="14"/>
        <v>0</v>
      </c>
      <c r="AD43" s="1105" t="str">
        <f t="shared" si="15"/>
        <v>#REF!</v>
      </c>
      <c r="AE43" s="1105" t="str">
        <f t="shared" si="16"/>
        <v>#REF!</v>
      </c>
      <c r="AF43" s="1106"/>
      <c r="AG43" s="1079"/>
      <c r="AH43" s="1090">
        <f t="shared" si="17"/>
        <v>23</v>
      </c>
      <c r="AI43" s="1090"/>
    </row>
    <row r="44" ht="15.0" customHeight="1">
      <c r="A44" s="1107">
        <v>42.0</v>
      </c>
      <c r="B44" s="1182">
        <v>471323.0</v>
      </c>
      <c r="C44" s="1228" t="s">
        <v>2267</v>
      </c>
      <c r="D44" s="1183" t="s">
        <v>2268</v>
      </c>
      <c r="E44" s="1183" t="s">
        <v>511</v>
      </c>
      <c r="F44" s="1228" t="s">
        <v>512</v>
      </c>
      <c r="G44" s="1228" t="s">
        <v>795</v>
      </c>
      <c r="H44" s="1273" t="str">
        <f t="shared" si="1"/>
        <v>DEV01</v>
      </c>
      <c r="I44" s="1100" t="str">
        <f t="shared" si="2"/>
        <v>#REF!</v>
      </c>
      <c r="J44" s="413">
        <v>1.0</v>
      </c>
      <c r="K44" s="413">
        <v>2025.0</v>
      </c>
      <c r="L44" s="1397">
        <v>45658.0</v>
      </c>
      <c r="M44" s="1398">
        <v>45688.0</v>
      </c>
      <c r="N44" s="1340">
        <v>23.0</v>
      </c>
      <c r="O44" s="1084">
        <f t="shared" si="3"/>
        <v>1</v>
      </c>
      <c r="P44" s="231">
        <f t="shared" si="4"/>
        <v>1</v>
      </c>
      <c r="Q44" s="1205">
        <f t="shared" si="19"/>
        <v>1</v>
      </c>
      <c r="R44" s="1101"/>
      <c r="S44" s="1182" t="s">
        <v>517</v>
      </c>
      <c r="T44" s="1183" t="s">
        <v>2262</v>
      </c>
      <c r="U44" s="1084">
        <f t="shared" si="6"/>
        <v>1</v>
      </c>
      <c r="V44" s="1102">
        <f t="shared" si="7"/>
        <v>1</v>
      </c>
      <c r="W44" s="1102">
        <f t="shared" si="8"/>
        <v>1</v>
      </c>
      <c r="X44" s="1102">
        <f t="shared" si="9"/>
        <v>1</v>
      </c>
      <c r="Y44" s="1103">
        <f t="shared" si="10"/>
        <v>1</v>
      </c>
      <c r="Z44" s="1104" t="str">
        <f t="shared" si="11"/>
        <v>#REF!</v>
      </c>
      <c r="AA44" s="1085" t="str">
        <f t="shared" si="12"/>
        <v>#REF!</v>
      </c>
      <c r="AB44" s="1085" t="str">
        <f t="shared" si="13"/>
        <v>#REF!</v>
      </c>
      <c r="AC44" s="1105">
        <f t="shared" si="14"/>
        <v>0</v>
      </c>
      <c r="AD44" s="1105" t="str">
        <f t="shared" si="15"/>
        <v>#REF!</v>
      </c>
      <c r="AE44" s="1105" t="str">
        <f t="shared" si="16"/>
        <v>#REF!</v>
      </c>
      <c r="AF44" s="1106"/>
      <c r="AG44" s="1079"/>
      <c r="AH44" s="1090">
        <f t="shared" si="17"/>
        <v>23</v>
      </c>
      <c r="AI44" s="1090"/>
    </row>
    <row r="45" ht="15.0" customHeight="1">
      <c r="A45" s="1098">
        <v>43.0</v>
      </c>
      <c r="B45" s="1182">
        <v>471317.0</v>
      </c>
      <c r="C45" s="1228" t="s">
        <v>2260</v>
      </c>
      <c r="D45" s="1183" t="s">
        <v>2261</v>
      </c>
      <c r="E45" s="1183" t="s">
        <v>511</v>
      </c>
      <c r="F45" s="1228" t="s">
        <v>512</v>
      </c>
      <c r="G45" s="1228" t="s">
        <v>795</v>
      </c>
      <c r="H45" s="1273" t="str">
        <f t="shared" si="1"/>
        <v>DEV01</v>
      </c>
      <c r="I45" s="1100" t="str">
        <f t="shared" si="2"/>
        <v>#REF!</v>
      </c>
      <c r="J45" s="413">
        <v>1.0</v>
      </c>
      <c r="K45" s="413">
        <v>2025.0</v>
      </c>
      <c r="L45" s="1397">
        <v>45658.0</v>
      </c>
      <c r="M45" s="1398">
        <v>45688.0</v>
      </c>
      <c r="N45" s="1340">
        <v>23.0</v>
      </c>
      <c r="O45" s="1084">
        <f t="shared" si="3"/>
        <v>1</v>
      </c>
      <c r="P45" s="231">
        <f t="shared" si="4"/>
        <v>1</v>
      </c>
      <c r="Q45" s="1205">
        <f t="shared" si="19"/>
        <v>1</v>
      </c>
      <c r="R45" s="1101"/>
      <c r="S45" s="1182" t="s">
        <v>517</v>
      </c>
      <c r="T45" s="1183" t="s">
        <v>2262</v>
      </c>
      <c r="U45" s="1084">
        <f t="shared" si="6"/>
        <v>1</v>
      </c>
      <c r="V45" s="1102">
        <f t="shared" si="7"/>
        <v>1</v>
      </c>
      <c r="W45" s="1102">
        <f t="shared" si="8"/>
        <v>1</v>
      </c>
      <c r="X45" s="1102">
        <f t="shared" si="9"/>
        <v>1</v>
      </c>
      <c r="Y45" s="1103">
        <f t="shared" si="10"/>
        <v>1</v>
      </c>
      <c r="Z45" s="1104" t="str">
        <f t="shared" si="11"/>
        <v>#REF!</v>
      </c>
      <c r="AA45" s="1085" t="str">
        <f t="shared" si="12"/>
        <v>#REF!</v>
      </c>
      <c r="AB45" s="1085" t="str">
        <f t="shared" si="13"/>
        <v>#REF!</v>
      </c>
      <c r="AC45" s="1105">
        <f t="shared" si="14"/>
        <v>0</v>
      </c>
      <c r="AD45" s="1105" t="str">
        <f t="shared" si="15"/>
        <v>#REF!</v>
      </c>
      <c r="AE45" s="1105" t="str">
        <f t="shared" si="16"/>
        <v>#REF!</v>
      </c>
      <c r="AF45" s="1106"/>
      <c r="AG45" s="1079"/>
      <c r="AH45" s="1090">
        <f t="shared" si="17"/>
        <v>23</v>
      </c>
      <c r="AI45" s="1090"/>
    </row>
    <row r="46" ht="15.0" customHeight="1">
      <c r="A46" s="1107">
        <v>44.0</v>
      </c>
      <c r="B46" s="1182">
        <v>471339.0</v>
      </c>
      <c r="C46" s="1228" t="s">
        <v>2263</v>
      </c>
      <c r="D46" s="1183" t="s">
        <v>2264</v>
      </c>
      <c r="E46" s="1183" t="s">
        <v>511</v>
      </c>
      <c r="F46" s="1228" t="s">
        <v>564</v>
      </c>
      <c r="G46" s="1228" t="s">
        <v>790</v>
      </c>
      <c r="H46" s="1273" t="str">
        <f t="shared" si="1"/>
        <v>BA03</v>
      </c>
      <c r="I46" s="1100" t="str">
        <f t="shared" si="2"/>
        <v>#REF!</v>
      </c>
      <c r="J46" s="413">
        <v>1.0</v>
      </c>
      <c r="K46" s="413">
        <v>2025.0</v>
      </c>
      <c r="L46" s="1397">
        <v>45658.0</v>
      </c>
      <c r="M46" s="1398">
        <v>45688.0</v>
      </c>
      <c r="N46" s="1340">
        <v>23.0</v>
      </c>
      <c r="O46" s="1084">
        <f t="shared" si="3"/>
        <v>1</v>
      </c>
      <c r="P46" s="231">
        <f t="shared" si="4"/>
        <v>1</v>
      </c>
      <c r="Q46" s="1205">
        <f t="shared" si="19"/>
        <v>1</v>
      </c>
      <c r="R46" s="1101"/>
      <c r="S46" s="1182" t="s">
        <v>517</v>
      </c>
      <c r="T46" s="1183" t="s">
        <v>2262</v>
      </c>
      <c r="U46" s="1084">
        <f t="shared" si="6"/>
        <v>1</v>
      </c>
      <c r="V46" s="1102">
        <f t="shared" si="7"/>
        <v>1</v>
      </c>
      <c r="W46" s="1102">
        <f t="shared" si="8"/>
        <v>1</v>
      </c>
      <c r="X46" s="1102">
        <f t="shared" si="9"/>
        <v>1</v>
      </c>
      <c r="Y46" s="1103">
        <f t="shared" si="10"/>
        <v>1</v>
      </c>
      <c r="Z46" s="1104" t="str">
        <f t="shared" si="11"/>
        <v>#REF!</v>
      </c>
      <c r="AA46" s="1085" t="str">
        <f t="shared" si="12"/>
        <v>#REF!</v>
      </c>
      <c r="AB46" s="1085" t="str">
        <f t="shared" si="13"/>
        <v>#REF!</v>
      </c>
      <c r="AC46" s="1105">
        <f t="shared" si="14"/>
        <v>0</v>
      </c>
      <c r="AD46" s="1105" t="str">
        <f t="shared" si="15"/>
        <v>#REF!</v>
      </c>
      <c r="AE46" s="1105" t="str">
        <f t="shared" si="16"/>
        <v>#REF!</v>
      </c>
      <c r="AF46" s="1106"/>
      <c r="AG46" s="1079"/>
      <c r="AH46" s="1090">
        <f t="shared" si="17"/>
        <v>23</v>
      </c>
      <c r="AI46" s="1090"/>
    </row>
    <row r="47" ht="15.0" customHeight="1">
      <c r="A47" s="1098">
        <v>45.0</v>
      </c>
      <c r="B47" s="1182">
        <v>472137.0</v>
      </c>
      <c r="C47" s="1228" t="s">
        <v>2325</v>
      </c>
      <c r="D47" s="1183" t="s">
        <v>2326</v>
      </c>
      <c r="E47" s="1183" t="s">
        <v>511</v>
      </c>
      <c r="F47" s="1228" t="s">
        <v>546</v>
      </c>
      <c r="G47" s="1228" t="s">
        <v>665</v>
      </c>
      <c r="H47" s="1273" t="str">
        <f t="shared" si="1"/>
        <v>TESTER02</v>
      </c>
      <c r="I47" s="1100" t="str">
        <f t="shared" si="2"/>
        <v>#REF!</v>
      </c>
      <c r="J47" s="413">
        <v>1.0</v>
      </c>
      <c r="K47" s="413">
        <v>2025.0</v>
      </c>
      <c r="L47" s="1397">
        <v>45658.0</v>
      </c>
      <c r="M47" s="1398">
        <v>45688.0</v>
      </c>
      <c r="N47" s="1340">
        <v>23.0</v>
      </c>
      <c r="O47" s="1084">
        <f t="shared" si="3"/>
        <v>1</v>
      </c>
      <c r="P47" s="231">
        <f t="shared" si="4"/>
        <v>1</v>
      </c>
      <c r="Q47" s="1205">
        <f t="shared" si="19"/>
        <v>1</v>
      </c>
      <c r="R47" s="1101"/>
      <c r="S47" s="1182" t="s">
        <v>517</v>
      </c>
      <c r="T47" s="1183" t="s">
        <v>2262</v>
      </c>
      <c r="U47" s="1084">
        <f t="shared" si="6"/>
        <v>1</v>
      </c>
      <c r="V47" s="1102">
        <f t="shared" si="7"/>
        <v>1</v>
      </c>
      <c r="W47" s="1102">
        <f t="shared" si="8"/>
        <v>1</v>
      </c>
      <c r="X47" s="1102">
        <f t="shared" si="9"/>
        <v>1</v>
      </c>
      <c r="Y47" s="1103">
        <f t="shared" si="10"/>
        <v>1</v>
      </c>
      <c r="Z47" s="1104" t="str">
        <f t="shared" si="11"/>
        <v>#REF!</v>
      </c>
      <c r="AA47" s="1085" t="str">
        <f t="shared" si="12"/>
        <v>#REF!</v>
      </c>
      <c r="AB47" s="1085" t="str">
        <f t="shared" si="13"/>
        <v>#REF!</v>
      </c>
      <c r="AC47" s="1105">
        <f t="shared" si="14"/>
        <v>0</v>
      </c>
      <c r="AD47" s="1105" t="str">
        <f t="shared" si="15"/>
        <v>#REF!</v>
      </c>
      <c r="AE47" s="1105" t="str">
        <f t="shared" si="16"/>
        <v>#REF!</v>
      </c>
      <c r="AF47" s="1106"/>
      <c r="AG47" s="1079"/>
      <c r="AH47" s="1090">
        <f t="shared" si="17"/>
        <v>23</v>
      </c>
      <c r="AI47" s="1090"/>
    </row>
    <row r="48" ht="15.0" customHeight="1">
      <c r="A48" s="1107">
        <v>46.0</v>
      </c>
      <c r="B48" s="1182">
        <v>472133.0</v>
      </c>
      <c r="C48" s="1183" t="s">
        <v>2327</v>
      </c>
      <c r="D48" s="1183" t="s">
        <v>2328</v>
      </c>
      <c r="E48" s="1183" t="s">
        <v>511</v>
      </c>
      <c r="F48" s="1183" t="s">
        <v>564</v>
      </c>
      <c r="G48" s="1183" t="s">
        <v>665</v>
      </c>
      <c r="H48" s="1273" t="str">
        <f t="shared" si="1"/>
        <v>BA02</v>
      </c>
      <c r="I48" s="1100" t="str">
        <f t="shared" si="2"/>
        <v>#REF!</v>
      </c>
      <c r="J48" s="413">
        <v>1.0</v>
      </c>
      <c r="K48" s="413">
        <v>2025.0</v>
      </c>
      <c r="L48" s="1397">
        <v>45658.0</v>
      </c>
      <c r="M48" s="1398">
        <v>45688.0</v>
      </c>
      <c r="N48" s="1340">
        <v>23.0</v>
      </c>
      <c r="O48" s="1084">
        <f t="shared" si="3"/>
        <v>1</v>
      </c>
      <c r="P48" s="231">
        <f t="shared" si="4"/>
        <v>1</v>
      </c>
      <c r="Q48" s="1205">
        <f t="shared" si="19"/>
        <v>1</v>
      </c>
      <c r="R48" s="1101"/>
      <c r="S48" s="1182" t="s">
        <v>517</v>
      </c>
      <c r="T48" s="1183" t="s">
        <v>2262</v>
      </c>
      <c r="U48" s="1084">
        <f t="shared" si="6"/>
        <v>1</v>
      </c>
      <c r="V48" s="1102">
        <f t="shared" si="7"/>
        <v>1</v>
      </c>
      <c r="W48" s="1102">
        <f t="shared" si="8"/>
        <v>1</v>
      </c>
      <c r="X48" s="1102">
        <f t="shared" si="9"/>
        <v>1</v>
      </c>
      <c r="Y48" s="1103">
        <f t="shared" si="10"/>
        <v>1</v>
      </c>
      <c r="Z48" s="1104" t="str">
        <f t="shared" si="11"/>
        <v>#REF!</v>
      </c>
      <c r="AA48" s="1085" t="str">
        <f t="shared" si="12"/>
        <v>#REF!</v>
      </c>
      <c r="AB48" s="1085" t="str">
        <f t="shared" si="13"/>
        <v>#REF!</v>
      </c>
      <c r="AC48" s="1105">
        <f t="shared" si="14"/>
        <v>0</v>
      </c>
      <c r="AD48" s="1105" t="str">
        <f t="shared" si="15"/>
        <v>#REF!</v>
      </c>
      <c r="AE48" s="1105" t="str">
        <f t="shared" si="16"/>
        <v>#REF!</v>
      </c>
      <c r="AF48" s="1106"/>
      <c r="AG48" s="1079"/>
      <c r="AH48" s="1090">
        <f t="shared" si="17"/>
        <v>23</v>
      </c>
      <c r="AI48" s="1090"/>
    </row>
    <row r="49" ht="15.0" customHeight="1">
      <c r="A49" s="1098">
        <v>47.0</v>
      </c>
      <c r="B49" s="1182">
        <v>472135.0</v>
      </c>
      <c r="C49" s="1183" t="s">
        <v>2329</v>
      </c>
      <c r="D49" s="1183" t="s">
        <v>2330</v>
      </c>
      <c r="E49" s="1183" t="s">
        <v>511</v>
      </c>
      <c r="F49" s="1183" t="s">
        <v>564</v>
      </c>
      <c r="G49" s="1183" t="s">
        <v>795</v>
      </c>
      <c r="H49" s="1273" t="str">
        <f t="shared" si="1"/>
        <v>BA01</v>
      </c>
      <c r="I49" s="1100" t="str">
        <f t="shared" si="2"/>
        <v>#REF!</v>
      </c>
      <c r="J49" s="413">
        <v>1.0</v>
      </c>
      <c r="K49" s="413">
        <v>2025.0</v>
      </c>
      <c r="L49" s="1397">
        <v>45658.0</v>
      </c>
      <c r="M49" s="1398">
        <v>45688.0</v>
      </c>
      <c r="N49" s="1340">
        <v>23.0</v>
      </c>
      <c r="O49" s="1084">
        <f t="shared" si="3"/>
        <v>1</v>
      </c>
      <c r="P49" s="231">
        <f t="shared" si="4"/>
        <v>1</v>
      </c>
      <c r="Q49" s="1205">
        <f t="shared" si="19"/>
        <v>1</v>
      </c>
      <c r="R49" s="1101"/>
      <c r="S49" s="1182" t="s">
        <v>517</v>
      </c>
      <c r="T49" s="1183" t="s">
        <v>2262</v>
      </c>
      <c r="U49" s="1084">
        <f t="shared" si="6"/>
        <v>1</v>
      </c>
      <c r="V49" s="1102">
        <f t="shared" si="7"/>
        <v>1</v>
      </c>
      <c r="W49" s="1102">
        <f t="shared" si="8"/>
        <v>1</v>
      </c>
      <c r="X49" s="1102">
        <f t="shared" si="9"/>
        <v>1</v>
      </c>
      <c r="Y49" s="1103">
        <f t="shared" si="10"/>
        <v>1</v>
      </c>
      <c r="Z49" s="1104" t="str">
        <f t="shared" si="11"/>
        <v>#REF!</v>
      </c>
      <c r="AA49" s="1085" t="str">
        <f t="shared" si="12"/>
        <v>#REF!</v>
      </c>
      <c r="AB49" s="1085" t="str">
        <f t="shared" si="13"/>
        <v>#REF!</v>
      </c>
      <c r="AC49" s="1105">
        <f t="shared" si="14"/>
        <v>0</v>
      </c>
      <c r="AD49" s="1105" t="str">
        <f t="shared" si="15"/>
        <v>#REF!</v>
      </c>
      <c r="AE49" s="1105" t="str">
        <f t="shared" si="16"/>
        <v>#REF!</v>
      </c>
      <c r="AF49" s="1106"/>
      <c r="AG49" s="1079"/>
      <c r="AH49" s="1090">
        <f t="shared" si="17"/>
        <v>23</v>
      </c>
      <c r="AI49" s="1090"/>
    </row>
    <row r="50" ht="15.0" customHeight="1">
      <c r="A50" s="1107">
        <v>48.0</v>
      </c>
      <c r="B50" s="1182">
        <v>472197.0</v>
      </c>
      <c r="C50" s="1183" t="s">
        <v>2331</v>
      </c>
      <c r="D50" s="1183" t="s">
        <v>2332</v>
      </c>
      <c r="E50" s="1183" t="s">
        <v>511</v>
      </c>
      <c r="F50" s="1183" t="s">
        <v>546</v>
      </c>
      <c r="G50" s="1183" t="s">
        <v>665</v>
      </c>
      <c r="H50" s="1273" t="str">
        <f t="shared" si="1"/>
        <v>TESTER02</v>
      </c>
      <c r="I50" s="1100" t="str">
        <f t="shared" si="2"/>
        <v>#REF!</v>
      </c>
      <c r="J50" s="413">
        <v>1.0</v>
      </c>
      <c r="K50" s="413">
        <v>2025.0</v>
      </c>
      <c r="L50" s="1397">
        <v>45658.0</v>
      </c>
      <c r="M50" s="1398">
        <v>45688.0</v>
      </c>
      <c r="N50" s="1340">
        <v>23.0</v>
      </c>
      <c r="O50" s="1084">
        <f t="shared" si="3"/>
        <v>1</v>
      </c>
      <c r="P50" s="231">
        <f t="shared" si="4"/>
        <v>1</v>
      </c>
      <c r="Q50" s="1205">
        <f t="shared" si="19"/>
        <v>1</v>
      </c>
      <c r="R50" s="1101"/>
      <c r="S50" s="1182" t="s">
        <v>517</v>
      </c>
      <c r="T50" s="1183" t="s">
        <v>2262</v>
      </c>
      <c r="U50" s="1084">
        <f t="shared" si="6"/>
        <v>1</v>
      </c>
      <c r="V50" s="1102">
        <f t="shared" si="7"/>
        <v>1</v>
      </c>
      <c r="W50" s="1102">
        <f t="shared" si="8"/>
        <v>1</v>
      </c>
      <c r="X50" s="1102">
        <f t="shared" si="9"/>
        <v>1</v>
      </c>
      <c r="Y50" s="1103">
        <f t="shared" si="10"/>
        <v>1</v>
      </c>
      <c r="Z50" s="1104" t="str">
        <f t="shared" si="11"/>
        <v>#REF!</v>
      </c>
      <c r="AA50" s="1085" t="str">
        <f t="shared" si="12"/>
        <v>#REF!</v>
      </c>
      <c r="AB50" s="1085" t="str">
        <f t="shared" si="13"/>
        <v>#REF!</v>
      </c>
      <c r="AC50" s="1105">
        <f t="shared" si="14"/>
        <v>0</v>
      </c>
      <c r="AD50" s="1105" t="str">
        <f t="shared" si="15"/>
        <v>#REF!</v>
      </c>
      <c r="AE50" s="1105" t="str">
        <f t="shared" si="16"/>
        <v>#REF!</v>
      </c>
      <c r="AF50" s="1106"/>
      <c r="AG50" s="1079"/>
      <c r="AH50" s="1090">
        <f t="shared" si="17"/>
        <v>23</v>
      </c>
      <c r="AI50" s="1090"/>
    </row>
    <row r="51" ht="15.0" customHeight="1">
      <c r="A51" s="1098">
        <v>49.0</v>
      </c>
      <c r="B51" s="1182">
        <v>473251.0</v>
      </c>
      <c r="C51" s="1183" t="s">
        <v>2356</v>
      </c>
      <c r="D51" s="1183" t="s">
        <v>2357</v>
      </c>
      <c r="E51" s="1183" t="s">
        <v>511</v>
      </c>
      <c r="F51" s="1183" t="s">
        <v>546</v>
      </c>
      <c r="G51" s="1183" t="s">
        <v>790</v>
      </c>
      <c r="H51" s="1273" t="str">
        <f t="shared" si="1"/>
        <v>TESTER03</v>
      </c>
      <c r="I51" s="1100" t="str">
        <f t="shared" si="2"/>
        <v>#REF!</v>
      </c>
      <c r="J51" s="413">
        <v>1.0</v>
      </c>
      <c r="K51" s="413">
        <v>2025.0</v>
      </c>
      <c r="L51" s="1397">
        <v>45663.0</v>
      </c>
      <c r="M51" s="1398">
        <v>45688.0</v>
      </c>
      <c r="N51" s="1340">
        <v>20.0</v>
      </c>
      <c r="O51" s="1084">
        <f t="shared" si="3"/>
        <v>0.8695652174</v>
      </c>
      <c r="P51" s="231">
        <f t="shared" si="4"/>
        <v>0.87</v>
      </c>
      <c r="Q51" s="1205">
        <f t="shared" si="19"/>
        <v>0.87</v>
      </c>
      <c r="R51" s="1101"/>
      <c r="S51" s="1182" t="s">
        <v>517</v>
      </c>
      <c r="T51" s="1183" t="s">
        <v>2262</v>
      </c>
      <c r="U51" s="1084">
        <f t="shared" si="6"/>
        <v>0.87</v>
      </c>
      <c r="V51" s="1102">
        <f t="shared" si="7"/>
        <v>0.87</v>
      </c>
      <c r="W51" s="1102">
        <f t="shared" si="8"/>
        <v>0.87</v>
      </c>
      <c r="X51" s="1102">
        <f t="shared" si="9"/>
        <v>1</v>
      </c>
      <c r="Y51" s="1103">
        <f t="shared" si="10"/>
        <v>0.8695652174</v>
      </c>
      <c r="Z51" s="1104" t="str">
        <f t="shared" si="11"/>
        <v>#REF!</v>
      </c>
      <c r="AA51" s="1085" t="str">
        <f t="shared" si="12"/>
        <v>#REF!</v>
      </c>
      <c r="AB51" s="1085" t="str">
        <f t="shared" si="13"/>
        <v>#REF!</v>
      </c>
      <c r="AC51" s="1105">
        <f t="shared" si="14"/>
        <v>0</v>
      </c>
      <c r="AD51" s="1105" t="str">
        <f t="shared" si="15"/>
        <v>#REF!</v>
      </c>
      <c r="AE51" s="1105" t="str">
        <f t="shared" si="16"/>
        <v>#REF!</v>
      </c>
      <c r="AF51" s="1106"/>
      <c r="AG51" s="1079"/>
      <c r="AH51" s="1090">
        <f t="shared" si="17"/>
        <v>20</v>
      </c>
      <c r="AI51" s="1090"/>
    </row>
    <row r="52" ht="15.0" customHeight="1">
      <c r="A52" s="1107">
        <v>50.0</v>
      </c>
      <c r="B52" s="1182">
        <v>456425.0</v>
      </c>
      <c r="C52" s="1183" t="s">
        <v>2354</v>
      </c>
      <c r="D52" s="1183" t="s">
        <v>2355</v>
      </c>
      <c r="E52" s="1183" t="s">
        <v>511</v>
      </c>
      <c r="F52" s="1183" t="s">
        <v>512</v>
      </c>
      <c r="G52" s="1183" t="s">
        <v>790</v>
      </c>
      <c r="H52" s="1273" t="str">
        <f t="shared" si="1"/>
        <v>DEV03</v>
      </c>
      <c r="I52" s="1100" t="str">
        <f t="shared" si="2"/>
        <v>#REF!</v>
      </c>
      <c r="J52" s="413">
        <v>1.0</v>
      </c>
      <c r="K52" s="413">
        <v>2025.0</v>
      </c>
      <c r="L52" s="1397">
        <v>45658.0</v>
      </c>
      <c r="M52" s="1398">
        <v>45688.0</v>
      </c>
      <c r="N52" s="1340">
        <v>23.0</v>
      </c>
      <c r="O52" s="1084">
        <f t="shared" si="3"/>
        <v>1</v>
      </c>
      <c r="P52" s="231">
        <f t="shared" si="4"/>
        <v>1</v>
      </c>
      <c r="Q52" s="1205">
        <f t="shared" si="19"/>
        <v>1</v>
      </c>
      <c r="R52" s="1101"/>
      <c r="S52" s="1182" t="s">
        <v>517</v>
      </c>
      <c r="T52" s="1183" t="s">
        <v>2262</v>
      </c>
      <c r="U52" s="1084">
        <f t="shared" si="6"/>
        <v>1</v>
      </c>
      <c r="V52" s="1102">
        <f t="shared" si="7"/>
        <v>1</v>
      </c>
      <c r="W52" s="1102">
        <f t="shared" si="8"/>
        <v>1</v>
      </c>
      <c r="X52" s="1102">
        <f t="shared" si="9"/>
        <v>1</v>
      </c>
      <c r="Y52" s="1103">
        <f t="shared" si="10"/>
        <v>1</v>
      </c>
      <c r="Z52" s="1104" t="str">
        <f t="shared" si="11"/>
        <v>#REF!</v>
      </c>
      <c r="AA52" s="1085" t="str">
        <f t="shared" si="12"/>
        <v>#REF!</v>
      </c>
      <c r="AB52" s="1085" t="str">
        <f t="shared" si="13"/>
        <v>#REF!</v>
      </c>
      <c r="AC52" s="1105">
        <f t="shared" si="14"/>
        <v>0</v>
      </c>
      <c r="AD52" s="1105" t="str">
        <f t="shared" si="15"/>
        <v>#REF!</v>
      </c>
      <c r="AE52" s="1105" t="str">
        <f t="shared" si="16"/>
        <v>#REF!</v>
      </c>
      <c r="AF52" s="1106"/>
      <c r="AG52" s="1079"/>
      <c r="AH52" s="1090">
        <f t="shared" si="17"/>
        <v>23</v>
      </c>
      <c r="AI52" s="1090"/>
    </row>
    <row r="53" ht="15.0" customHeight="1">
      <c r="A53" s="1098">
        <v>51.0</v>
      </c>
      <c r="B53" s="1181">
        <v>276374.0</v>
      </c>
      <c r="C53" s="370" t="s">
        <v>1399</v>
      </c>
      <c r="D53" s="370" t="s">
        <v>1400</v>
      </c>
      <c r="E53" s="370" t="s">
        <v>511</v>
      </c>
      <c r="F53" s="370" t="s">
        <v>546</v>
      </c>
      <c r="G53" s="370" t="s">
        <v>790</v>
      </c>
      <c r="H53" s="1273" t="str">
        <f t="shared" si="1"/>
        <v>TESTER03</v>
      </c>
      <c r="I53" s="1100" t="str">
        <f t="shared" si="2"/>
        <v>#REF!</v>
      </c>
      <c r="J53" s="413">
        <v>1.0</v>
      </c>
      <c r="K53" s="413">
        <v>2025.0</v>
      </c>
      <c r="L53" s="1394">
        <v>45667.0</v>
      </c>
      <c r="M53" s="1395">
        <v>45688.0</v>
      </c>
      <c r="N53" s="1339">
        <v>8.0</v>
      </c>
      <c r="O53" s="1084">
        <f t="shared" si="3"/>
        <v>0.347826087</v>
      </c>
      <c r="P53" s="231">
        <f t="shared" si="4"/>
        <v>0.348</v>
      </c>
      <c r="Q53" s="1205">
        <f t="shared" si="19"/>
        <v>0.348</v>
      </c>
      <c r="R53" s="1101"/>
      <c r="S53" s="1181" t="s">
        <v>517</v>
      </c>
      <c r="T53" s="370" t="s">
        <v>2113</v>
      </c>
      <c r="U53" s="1084">
        <f t="shared" si="6"/>
        <v>0.348</v>
      </c>
      <c r="V53" s="1102" t="str">
        <f t="shared" si="7"/>
        <v>#REF!</v>
      </c>
      <c r="W53" s="1102" t="str">
        <f t="shared" si="8"/>
        <v>#REF!</v>
      </c>
      <c r="X53" s="1102" t="str">
        <f t="shared" si="9"/>
        <v>#REF!</v>
      </c>
      <c r="Y53" s="1103">
        <f t="shared" si="10"/>
        <v>1</v>
      </c>
      <c r="Z53" s="1104" t="str">
        <f t="shared" si="11"/>
        <v>#REF!</v>
      </c>
      <c r="AA53" s="1085" t="str">
        <f t="shared" si="12"/>
        <v>#REF!</v>
      </c>
      <c r="AB53" s="1085" t="str">
        <f t="shared" si="13"/>
        <v>#REF!</v>
      </c>
      <c r="AC53" s="1105" t="str">
        <f t="shared" si="14"/>
        <v>#REF!</v>
      </c>
      <c r="AD53" s="1105" t="str">
        <f t="shared" si="15"/>
        <v>#REF!</v>
      </c>
      <c r="AE53" s="1105" t="str">
        <f t="shared" si="16"/>
        <v>#REF!</v>
      </c>
      <c r="AF53" s="1106"/>
      <c r="AG53" s="1079"/>
      <c r="AH53" s="1090">
        <f t="shared" si="17"/>
        <v>23</v>
      </c>
      <c r="AI53" s="1090"/>
    </row>
    <row r="54" ht="15.0" customHeight="1">
      <c r="A54" s="1107">
        <v>52.0</v>
      </c>
      <c r="B54" s="1182">
        <v>466475.0</v>
      </c>
      <c r="C54" s="1183" t="s">
        <v>1815</v>
      </c>
      <c r="D54" s="1183" t="s">
        <v>1816</v>
      </c>
      <c r="E54" s="1183" t="s">
        <v>511</v>
      </c>
      <c r="F54" s="1183" t="s">
        <v>564</v>
      </c>
      <c r="G54" s="1183" t="s">
        <v>790</v>
      </c>
      <c r="H54" s="1273" t="str">
        <f t="shared" si="1"/>
        <v>BA03</v>
      </c>
      <c r="I54" s="1100" t="str">
        <f t="shared" si="2"/>
        <v>#REF!</v>
      </c>
      <c r="J54" s="413">
        <v>1.0</v>
      </c>
      <c r="K54" s="413">
        <v>2025.0</v>
      </c>
      <c r="L54" s="1397">
        <v>45658.0</v>
      </c>
      <c r="M54" s="1398">
        <v>45688.0</v>
      </c>
      <c r="N54" s="1340">
        <v>23.0</v>
      </c>
      <c r="O54" s="1084">
        <f t="shared" si="3"/>
        <v>1</v>
      </c>
      <c r="P54" s="231">
        <f t="shared" si="4"/>
        <v>1</v>
      </c>
      <c r="Q54" s="1205">
        <f t="shared" si="19"/>
        <v>1</v>
      </c>
      <c r="R54" s="1101"/>
      <c r="S54" s="1182" t="s">
        <v>517</v>
      </c>
      <c r="T54" s="1183" t="s">
        <v>2113</v>
      </c>
      <c r="U54" s="1084">
        <f t="shared" si="6"/>
        <v>1</v>
      </c>
      <c r="V54" s="1102">
        <f t="shared" si="7"/>
        <v>1</v>
      </c>
      <c r="W54" s="1102">
        <f t="shared" si="8"/>
        <v>1</v>
      </c>
      <c r="X54" s="1102">
        <f t="shared" si="9"/>
        <v>1</v>
      </c>
      <c r="Y54" s="1103">
        <f t="shared" si="10"/>
        <v>1</v>
      </c>
      <c r="Z54" s="1104" t="str">
        <f t="shared" si="11"/>
        <v>#REF!</v>
      </c>
      <c r="AA54" s="1085" t="str">
        <f t="shared" si="12"/>
        <v>#REF!</v>
      </c>
      <c r="AB54" s="1085" t="str">
        <f t="shared" si="13"/>
        <v>#REF!</v>
      </c>
      <c r="AC54" s="1105">
        <f t="shared" si="14"/>
        <v>0</v>
      </c>
      <c r="AD54" s="1105" t="str">
        <f t="shared" si="15"/>
        <v>#REF!</v>
      </c>
      <c r="AE54" s="1105" t="str">
        <f t="shared" si="16"/>
        <v>#REF!</v>
      </c>
      <c r="AF54" s="1106"/>
      <c r="AG54" s="1079"/>
      <c r="AH54" s="1090">
        <f t="shared" si="17"/>
        <v>23</v>
      </c>
      <c r="AI54" s="1090"/>
    </row>
    <row r="55" ht="15.0" customHeight="1">
      <c r="A55" s="1098">
        <v>53.0</v>
      </c>
      <c r="B55" s="1182">
        <v>466839.0</v>
      </c>
      <c r="C55" s="1183" t="s">
        <v>1501</v>
      </c>
      <c r="D55" s="1183" t="s">
        <v>1502</v>
      </c>
      <c r="E55" s="1183" t="s">
        <v>511</v>
      </c>
      <c r="F55" s="1183" t="s">
        <v>512</v>
      </c>
      <c r="G55" s="1183" t="s">
        <v>790</v>
      </c>
      <c r="H55" s="1273" t="str">
        <f t="shared" si="1"/>
        <v>DEV03</v>
      </c>
      <c r="I55" s="1100" t="str">
        <f t="shared" si="2"/>
        <v>#REF!</v>
      </c>
      <c r="J55" s="413">
        <v>1.0</v>
      </c>
      <c r="K55" s="413">
        <v>2025.0</v>
      </c>
      <c r="L55" s="1397">
        <v>45658.0</v>
      </c>
      <c r="M55" s="1398">
        <v>45688.0</v>
      </c>
      <c r="N55" s="1340">
        <v>23.0</v>
      </c>
      <c r="O55" s="1084">
        <f t="shared" si="3"/>
        <v>1</v>
      </c>
      <c r="P55" s="231">
        <f t="shared" si="4"/>
        <v>1</v>
      </c>
      <c r="Q55" s="1205">
        <f t="shared" si="19"/>
        <v>1</v>
      </c>
      <c r="R55" s="1101"/>
      <c r="S55" s="1182" t="s">
        <v>517</v>
      </c>
      <c r="T55" s="1183" t="s">
        <v>2113</v>
      </c>
      <c r="U55" s="1084">
        <f t="shared" si="6"/>
        <v>1</v>
      </c>
      <c r="V55" s="1102">
        <f t="shared" si="7"/>
        <v>1</v>
      </c>
      <c r="W55" s="1102">
        <f t="shared" si="8"/>
        <v>1</v>
      </c>
      <c r="X55" s="1102">
        <f t="shared" si="9"/>
        <v>1</v>
      </c>
      <c r="Y55" s="1103">
        <f t="shared" si="10"/>
        <v>1</v>
      </c>
      <c r="Z55" s="1104" t="str">
        <f t="shared" si="11"/>
        <v>#REF!</v>
      </c>
      <c r="AA55" s="1085" t="str">
        <f t="shared" si="12"/>
        <v>#REF!</v>
      </c>
      <c r="AB55" s="1085" t="str">
        <f t="shared" si="13"/>
        <v>#REF!</v>
      </c>
      <c r="AC55" s="1105">
        <f t="shared" si="14"/>
        <v>0</v>
      </c>
      <c r="AD55" s="1105" t="str">
        <f t="shared" si="15"/>
        <v>#REF!</v>
      </c>
      <c r="AE55" s="1105" t="str">
        <f t="shared" si="16"/>
        <v>#REF!</v>
      </c>
      <c r="AF55" s="1106"/>
      <c r="AG55" s="1079"/>
      <c r="AH55" s="1090">
        <f t="shared" si="17"/>
        <v>23</v>
      </c>
      <c r="AI55" s="1090"/>
    </row>
    <row r="56" ht="15.0" customHeight="1">
      <c r="A56" s="1107">
        <v>54.0</v>
      </c>
      <c r="B56" s="1182">
        <v>467151.0</v>
      </c>
      <c r="C56" s="1183" t="s">
        <v>1504</v>
      </c>
      <c r="D56" s="1183" t="s">
        <v>1505</v>
      </c>
      <c r="E56" s="1183" t="s">
        <v>511</v>
      </c>
      <c r="F56" s="1183" t="s">
        <v>512</v>
      </c>
      <c r="G56" s="1183" t="s">
        <v>790</v>
      </c>
      <c r="H56" s="1273" t="str">
        <f t="shared" si="1"/>
        <v>DEV03</v>
      </c>
      <c r="I56" s="1100" t="str">
        <f t="shared" si="2"/>
        <v>#REF!</v>
      </c>
      <c r="J56" s="413">
        <v>1.0</v>
      </c>
      <c r="K56" s="413">
        <v>2025.0</v>
      </c>
      <c r="L56" s="1397">
        <v>45658.0</v>
      </c>
      <c r="M56" s="1398">
        <v>45688.0</v>
      </c>
      <c r="N56" s="1340">
        <v>23.0</v>
      </c>
      <c r="O56" s="1084">
        <f t="shared" si="3"/>
        <v>1</v>
      </c>
      <c r="P56" s="231">
        <f t="shared" si="4"/>
        <v>1</v>
      </c>
      <c r="Q56" s="1205">
        <f t="shared" si="19"/>
        <v>1</v>
      </c>
      <c r="R56" s="1101"/>
      <c r="S56" s="1182" t="s">
        <v>517</v>
      </c>
      <c r="T56" s="1183" t="s">
        <v>2113</v>
      </c>
      <c r="U56" s="1084">
        <f t="shared" si="6"/>
        <v>1</v>
      </c>
      <c r="V56" s="1102">
        <f t="shared" si="7"/>
        <v>1</v>
      </c>
      <c r="W56" s="1102">
        <f t="shared" si="8"/>
        <v>1</v>
      </c>
      <c r="X56" s="1102">
        <f t="shared" si="9"/>
        <v>1</v>
      </c>
      <c r="Y56" s="1103">
        <f t="shared" si="10"/>
        <v>1</v>
      </c>
      <c r="Z56" s="1104" t="str">
        <f t="shared" si="11"/>
        <v>#REF!</v>
      </c>
      <c r="AA56" s="1085" t="str">
        <f t="shared" si="12"/>
        <v>#REF!</v>
      </c>
      <c r="AB56" s="1085" t="str">
        <f t="shared" si="13"/>
        <v>#REF!</v>
      </c>
      <c r="AC56" s="1105">
        <f t="shared" si="14"/>
        <v>0</v>
      </c>
      <c r="AD56" s="1105" t="str">
        <f t="shared" si="15"/>
        <v>#REF!</v>
      </c>
      <c r="AE56" s="1105" t="str">
        <f t="shared" si="16"/>
        <v>#REF!</v>
      </c>
      <c r="AF56" s="1106"/>
      <c r="AG56" s="1079"/>
      <c r="AH56" s="1090">
        <f t="shared" si="17"/>
        <v>23</v>
      </c>
      <c r="AI56" s="1090"/>
    </row>
    <row r="57" ht="15.0" customHeight="1">
      <c r="A57" s="1098">
        <v>55.0</v>
      </c>
      <c r="B57" s="1182">
        <v>468599.0</v>
      </c>
      <c r="C57" s="1183" t="s">
        <v>2114</v>
      </c>
      <c r="D57" s="1183" t="s">
        <v>2115</v>
      </c>
      <c r="E57" s="1183" t="s">
        <v>511</v>
      </c>
      <c r="F57" s="1183" t="s">
        <v>546</v>
      </c>
      <c r="G57" s="1183" t="s">
        <v>790</v>
      </c>
      <c r="H57" s="1273" t="str">
        <f t="shared" si="1"/>
        <v>TESTER03</v>
      </c>
      <c r="I57" s="1100" t="str">
        <f t="shared" si="2"/>
        <v>#REF!</v>
      </c>
      <c r="J57" s="413">
        <v>1.0</v>
      </c>
      <c r="K57" s="413">
        <v>2025.0</v>
      </c>
      <c r="L57" s="1397">
        <v>45658.0</v>
      </c>
      <c r="M57" s="1398">
        <v>45688.0</v>
      </c>
      <c r="N57" s="1340">
        <v>23.0</v>
      </c>
      <c r="O57" s="1084">
        <f t="shared" si="3"/>
        <v>1</v>
      </c>
      <c r="P57" s="231">
        <f t="shared" si="4"/>
        <v>1</v>
      </c>
      <c r="Q57" s="1205">
        <f t="shared" si="19"/>
        <v>1</v>
      </c>
      <c r="R57" s="1101"/>
      <c r="S57" s="1182" t="s">
        <v>517</v>
      </c>
      <c r="T57" s="1183" t="s">
        <v>2113</v>
      </c>
      <c r="U57" s="1084">
        <f t="shared" si="6"/>
        <v>1</v>
      </c>
      <c r="V57" s="1102">
        <f t="shared" si="7"/>
        <v>1</v>
      </c>
      <c r="W57" s="1102">
        <f t="shared" si="8"/>
        <v>1</v>
      </c>
      <c r="X57" s="1102">
        <f t="shared" si="9"/>
        <v>1</v>
      </c>
      <c r="Y57" s="1103">
        <f t="shared" si="10"/>
        <v>1</v>
      </c>
      <c r="Z57" s="1104" t="str">
        <f t="shared" si="11"/>
        <v>#REF!</v>
      </c>
      <c r="AA57" s="1085" t="str">
        <f t="shared" si="12"/>
        <v>#REF!</v>
      </c>
      <c r="AB57" s="1085" t="str">
        <f t="shared" si="13"/>
        <v>#REF!</v>
      </c>
      <c r="AC57" s="1105">
        <f t="shared" si="14"/>
        <v>0</v>
      </c>
      <c r="AD57" s="1105" t="str">
        <f t="shared" si="15"/>
        <v>#REF!</v>
      </c>
      <c r="AE57" s="1105" t="str">
        <f t="shared" si="16"/>
        <v>#REF!</v>
      </c>
      <c r="AF57" s="1106"/>
      <c r="AG57" s="1079"/>
      <c r="AH57" s="1090">
        <f t="shared" si="17"/>
        <v>23</v>
      </c>
      <c r="AI57" s="1090"/>
    </row>
    <row r="58" ht="15.0" customHeight="1">
      <c r="A58" s="1107">
        <v>56.0</v>
      </c>
      <c r="B58" s="1182">
        <v>470253.0</v>
      </c>
      <c r="C58" s="1183" t="s">
        <v>2297</v>
      </c>
      <c r="D58" s="1183" t="s">
        <v>2298</v>
      </c>
      <c r="E58" s="1183" t="s">
        <v>511</v>
      </c>
      <c r="F58" s="1183" t="s">
        <v>512</v>
      </c>
      <c r="G58" s="1183" t="s">
        <v>665</v>
      </c>
      <c r="H58" s="1273" t="str">
        <f t="shared" si="1"/>
        <v>DEV02</v>
      </c>
      <c r="I58" s="1100" t="str">
        <f t="shared" si="2"/>
        <v>#REF!</v>
      </c>
      <c r="J58" s="413">
        <v>1.0</v>
      </c>
      <c r="K58" s="413">
        <v>2025.0</v>
      </c>
      <c r="L58" s="1397">
        <v>45658.0</v>
      </c>
      <c r="M58" s="1398">
        <v>45665.0</v>
      </c>
      <c r="N58" s="1340">
        <v>6.0</v>
      </c>
      <c r="O58" s="1084">
        <f t="shared" si="3"/>
        <v>0.2608695652</v>
      </c>
      <c r="P58" s="231">
        <f t="shared" si="4"/>
        <v>0.261</v>
      </c>
      <c r="Q58" s="1205">
        <f t="shared" si="19"/>
        <v>0.261</v>
      </c>
      <c r="R58" s="1101"/>
      <c r="S58" s="1182" t="s">
        <v>517</v>
      </c>
      <c r="T58" s="1183" t="s">
        <v>2113</v>
      </c>
      <c r="U58" s="1084">
        <f t="shared" si="6"/>
        <v>0.261</v>
      </c>
      <c r="V58" s="1102" t="str">
        <f t="shared" si="7"/>
        <v>#REF!</v>
      </c>
      <c r="W58" s="1102" t="str">
        <f t="shared" si="8"/>
        <v>#REF!</v>
      </c>
      <c r="X58" s="1102" t="str">
        <f t="shared" si="9"/>
        <v>#REF!</v>
      </c>
      <c r="Y58" s="1103">
        <f t="shared" si="10"/>
        <v>1</v>
      </c>
      <c r="Z58" s="1104" t="str">
        <f t="shared" si="11"/>
        <v>#REF!</v>
      </c>
      <c r="AA58" s="1085" t="str">
        <f t="shared" si="12"/>
        <v>#REF!</v>
      </c>
      <c r="AB58" s="1085" t="str">
        <f t="shared" si="13"/>
        <v>#REF!</v>
      </c>
      <c r="AC58" s="1105" t="str">
        <f t="shared" si="14"/>
        <v>#REF!</v>
      </c>
      <c r="AD58" s="1105" t="str">
        <f t="shared" si="15"/>
        <v>#REF!</v>
      </c>
      <c r="AE58" s="1105" t="str">
        <f t="shared" si="16"/>
        <v>#REF!</v>
      </c>
      <c r="AF58" s="1106"/>
      <c r="AG58" s="1079"/>
      <c r="AH58" s="1090">
        <f t="shared" si="17"/>
        <v>23</v>
      </c>
      <c r="AI58" s="1090"/>
    </row>
    <row r="59" ht="15.0" customHeight="1">
      <c r="A59" s="1098">
        <v>57.0</v>
      </c>
      <c r="B59" s="1181">
        <v>276374.0</v>
      </c>
      <c r="C59" s="370" t="s">
        <v>1399</v>
      </c>
      <c r="D59" s="370" t="s">
        <v>1400</v>
      </c>
      <c r="E59" s="370" t="s">
        <v>511</v>
      </c>
      <c r="F59" s="370" t="s">
        <v>546</v>
      </c>
      <c r="G59" s="370" t="s">
        <v>790</v>
      </c>
      <c r="H59" s="1273" t="str">
        <f t="shared" si="1"/>
        <v>TESTER03</v>
      </c>
      <c r="I59" s="1100" t="str">
        <f t="shared" si="2"/>
        <v>#REF!</v>
      </c>
      <c r="J59" s="413">
        <v>1.0</v>
      </c>
      <c r="K59" s="413">
        <v>2025.0</v>
      </c>
      <c r="L59" s="1394">
        <v>45667.0</v>
      </c>
      <c r="M59" s="1395">
        <v>45688.0</v>
      </c>
      <c r="N59" s="1339">
        <v>8.0</v>
      </c>
      <c r="O59" s="1084">
        <f t="shared" si="3"/>
        <v>0.347826087</v>
      </c>
      <c r="P59" s="231" t="str">
        <f t="shared" si="4"/>
        <v>#REF!</v>
      </c>
      <c r="Q59" s="1205" t="str">
        <f t="shared" si="19"/>
        <v>#REF!</v>
      </c>
      <c r="R59" s="1101"/>
      <c r="S59" s="1181" t="s">
        <v>525</v>
      </c>
      <c r="T59" s="370" t="s">
        <v>2269</v>
      </c>
      <c r="U59" s="1084" t="str">
        <f t="shared" si="6"/>
        <v>#REF!</v>
      </c>
      <c r="V59" s="1102" t="str">
        <f t="shared" si="7"/>
        <v>#REF!</v>
      </c>
      <c r="W59" s="1102" t="str">
        <f t="shared" si="8"/>
        <v>#REF!</v>
      </c>
      <c r="X59" s="1102" t="str">
        <f t="shared" si="9"/>
        <v>#REF!</v>
      </c>
      <c r="Y59" s="1103">
        <f t="shared" si="10"/>
        <v>1</v>
      </c>
      <c r="Z59" s="1104" t="str">
        <f t="shared" si="11"/>
        <v>#REF!</v>
      </c>
      <c r="AA59" s="1085" t="str">
        <f t="shared" si="12"/>
        <v>#REF!</v>
      </c>
      <c r="AB59" s="1085" t="str">
        <f t="shared" si="13"/>
        <v>#REF!</v>
      </c>
      <c r="AC59" s="1105" t="str">
        <f t="shared" si="14"/>
        <v>#REF!</v>
      </c>
      <c r="AD59" s="1105" t="str">
        <f t="shared" si="15"/>
        <v>#REF!</v>
      </c>
      <c r="AE59" s="1105" t="str">
        <f t="shared" si="16"/>
        <v>#REF!</v>
      </c>
      <c r="AF59" s="1106"/>
      <c r="AG59" s="1079"/>
      <c r="AH59" s="1090">
        <f t="shared" si="17"/>
        <v>23</v>
      </c>
      <c r="AI59" s="1090"/>
    </row>
    <row r="60" ht="15.0" customHeight="1">
      <c r="A60" s="1107">
        <v>58.0</v>
      </c>
      <c r="B60" s="1182">
        <v>276374.0</v>
      </c>
      <c r="C60" s="1183" t="s">
        <v>1399</v>
      </c>
      <c r="D60" s="1183" t="s">
        <v>1400</v>
      </c>
      <c r="E60" s="1183" t="s">
        <v>511</v>
      </c>
      <c r="F60" s="1183" t="s">
        <v>546</v>
      </c>
      <c r="G60" s="1183" t="s">
        <v>790</v>
      </c>
      <c r="H60" s="1273" t="str">
        <f t="shared" si="1"/>
        <v>TESTER03</v>
      </c>
      <c r="I60" s="1100" t="str">
        <f t="shared" si="2"/>
        <v>#REF!</v>
      </c>
      <c r="J60" s="413">
        <v>1.0</v>
      </c>
      <c r="K60" s="413">
        <v>2025.0</v>
      </c>
      <c r="L60" s="1397">
        <v>45658.0</v>
      </c>
      <c r="M60" s="1398">
        <v>45666.0</v>
      </c>
      <c r="N60" s="1340">
        <v>7.0</v>
      </c>
      <c r="O60" s="1084">
        <f t="shared" si="3"/>
        <v>0.3043478261</v>
      </c>
      <c r="P60" s="231" t="str">
        <f t="shared" si="4"/>
        <v>#REF!</v>
      </c>
      <c r="Q60" s="1205" t="str">
        <f t="shared" si="19"/>
        <v>#REF!</v>
      </c>
      <c r="R60" s="1101"/>
      <c r="S60" s="1182" t="s">
        <v>525</v>
      </c>
      <c r="T60" s="1183" t="s">
        <v>2269</v>
      </c>
      <c r="U60" s="1084" t="str">
        <f t="shared" si="6"/>
        <v>#REF!</v>
      </c>
      <c r="V60" s="1102" t="str">
        <f t="shared" si="7"/>
        <v>#REF!</v>
      </c>
      <c r="W60" s="1102" t="str">
        <f t="shared" si="8"/>
        <v>#REF!</v>
      </c>
      <c r="X60" s="1102" t="str">
        <f t="shared" si="9"/>
        <v>#REF!</v>
      </c>
      <c r="Y60" s="1103">
        <f t="shared" si="10"/>
        <v>1</v>
      </c>
      <c r="Z60" s="1104" t="str">
        <f t="shared" si="11"/>
        <v>#REF!</v>
      </c>
      <c r="AA60" s="1085" t="str">
        <f t="shared" si="12"/>
        <v>#REF!</v>
      </c>
      <c r="AB60" s="1085" t="str">
        <f t="shared" si="13"/>
        <v>#REF!</v>
      </c>
      <c r="AC60" s="1105" t="str">
        <f t="shared" si="14"/>
        <v>#REF!</v>
      </c>
      <c r="AD60" s="1105" t="str">
        <f t="shared" si="15"/>
        <v>#REF!</v>
      </c>
      <c r="AE60" s="1105" t="str">
        <f t="shared" si="16"/>
        <v>#REF!</v>
      </c>
      <c r="AF60" s="1106"/>
      <c r="AG60" s="1079"/>
      <c r="AH60" s="1090">
        <f t="shared" si="17"/>
        <v>23</v>
      </c>
      <c r="AI60" s="1090"/>
    </row>
    <row r="61" ht="15.0" customHeight="1">
      <c r="A61" s="1098">
        <v>59.0</v>
      </c>
      <c r="B61" s="1182">
        <v>428993.0</v>
      </c>
      <c r="C61" s="1183" t="s">
        <v>1023</v>
      </c>
      <c r="D61" s="1183" t="s">
        <v>1283</v>
      </c>
      <c r="E61" s="1183" t="s">
        <v>511</v>
      </c>
      <c r="F61" s="1183" t="s">
        <v>512</v>
      </c>
      <c r="G61" s="1183" t="s">
        <v>771</v>
      </c>
      <c r="H61" s="1273" t="str">
        <f t="shared" si="1"/>
        <v>DEV04</v>
      </c>
      <c r="I61" s="1100" t="str">
        <f t="shared" si="2"/>
        <v>#REF!</v>
      </c>
      <c r="J61" s="413">
        <v>1.0</v>
      </c>
      <c r="K61" s="413">
        <v>2025.0</v>
      </c>
      <c r="L61" s="1397">
        <v>45658.0</v>
      </c>
      <c r="M61" s="1398">
        <v>45669.0</v>
      </c>
      <c r="N61" s="1340">
        <v>8.0</v>
      </c>
      <c r="O61" s="1084">
        <f t="shared" si="3"/>
        <v>0.347826087</v>
      </c>
      <c r="P61" s="231" t="str">
        <f t="shared" si="4"/>
        <v>#REF!</v>
      </c>
      <c r="Q61" s="1205">
        <v>0.553</v>
      </c>
      <c r="R61" s="1101"/>
      <c r="S61" s="1182" t="s">
        <v>525</v>
      </c>
      <c r="T61" s="1183" t="s">
        <v>2269</v>
      </c>
      <c r="U61" s="1084">
        <f t="shared" si="6"/>
        <v>0.553</v>
      </c>
      <c r="V61" s="1102" t="str">
        <f t="shared" si="7"/>
        <v>#REF!</v>
      </c>
      <c r="W61" s="1102">
        <f t="shared" si="8"/>
        <v>0.553</v>
      </c>
      <c r="X61" s="1102" t="str">
        <f t="shared" si="9"/>
        <v>#REF!</v>
      </c>
      <c r="Y61" s="1103">
        <f t="shared" si="10"/>
        <v>0.347826087</v>
      </c>
      <c r="Z61" s="1104" t="str">
        <f t="shared" si="11"/>
        <v>#REF!</v>
      </c>
      <c r="AA61" s="1085" t="str">
        <f t="shared" si="12"/>
        <v>#REF!</v>
      </c>
      <c r="AB61" s="1085" t="str">
        <f t="shared" si="13"/>
        <v>#REF!</v>
      </c>
      <c r="AC61" s="1105" t="str">
        <f t="shared" si="14"/>
        <v>#REF!</v>
      </c>
      <c r="AD61" s="1105" t="str">
        <f t="shared" si="15"/>
        <v>#REF!</v>
      </c>
      <c r="AE61" s="1105" t="str">
        <f t="shared" si="16"/>
        <v>#REF!</v>
      </c>
      <c r="AF61" s="1106"/>
      <c r="AG61" s="1079"/>
      <c r="AH61" s="1090">
        <f t="shared" si="17"/>
        <v>8</v>
      </c>
      <c r="AI61" s="1090"/>
    </row>
    <row r="62" ht="15.0" customHeight="1">
      <c r="A62" s="1107">
        <v>60.0</v>
      </c>
      <c r="B62" s="1182">
        <v>463509.0</v>
      </c>
      <c r="C62" s="1183" t="s">
        <v>1442</v>
      </c>
      <c r="D62" s="1183" t="s">
        <v>1446</v>
      </c>
      <c r="E62" s="1183" t="s">
        <v>511</v>
      </c>
      <c r="F62" s="1183" t="s">
        <v>564</v>
      </c>
      <c r="G62" s="1183" t="s">
        <v>790</v>
      </c>
      <c r="H62" s="1273" t="str">
        <f t="shared" si="1"/>
        <v>BA03</v>
      </c>
      <c r="I62" s="1100" t="str">
        <f t="shared" si="2"/>
        <v>#REF!</v>
      </c>
      <c r="J62" s="413">
        <v>1.0</v>
      </c>
      <c r="K62" s="413">
        <v>2025.0</v>
      </c>
      <c r="L62" s="1397">
        <v>45658.0</v>
      </c>
      <c r="M62" s="1398">
        <v>45665.0</v>
      </c>
      <c r="N62" s="1340">
        <v>6.0</v>
      </c>
      <c r="O62" s="1084">
        <f t="shared" si="3"/>
        <v>0.2608695652</v>
      </c>
      <c r="P62" s="231" t="str">
        <f t="shared" si="4"/>
        <v>#REF!</v>
      </c>
      <c r="Q62" s="1205">
        <v>0.368</v>
      </c>
      <c r="R62" s="1101"/>
      <c r="S62" s="1182" t="s">
        <v>525</v>
      </c>
      <c r="T62" s="1183" t="s">
        <v>2269</v>
      </c>
      <c r="U62" s="1084">
        <f t="shared" si="6"/>
        <v>0.368</v>
      </c>
      <c r="V62" s="1102" t="str">
        <f t="shared" si="7"/>
        <v>#REF!</v>
      </c>
      <c r="W62" s="1102" t="str">
        <f t="shared" si="8"/>
        <v>#REF!</v>
      </c>
      <c r="X62" s="1102" t="str">
        <f t="shared" si="9"/>
        <v>#REF!</v>
      </c>
      <c r="Y62" s="1103">
        <f t="shared" si="10"/>
        <v>1</v>
      </c>
      <c r="Z62" s="1104" t="str">
        <f t="shared" si="11"/>
        <v>#REF!</v>
      </c>
      <c r="AA62" s="1085" t="str">
        <f t="shared" si="12"/>
        <v>#REF!</v>
      </c>
      <c r="AB62" s="1085" t="str">
        <f t="shared" si="13"/>
        <v>#REF!</v>
      </c>
      <c r="AC62" s="1105" t="str">
        <f t="shared" si="14"/>
        <v>#REF!</v>
      </c>
      <c r="AD62" s="1105" t="str">
        <f t="shared" si="15"/>
        <v>#REF!</v>
      </c>
      <c r="AE62" s="1105" t="str">
        <f t="shared" si="16"/>
        <v>#REF!</v>
      </c>
      <c r="AF62" s="1106"/>
      <c r="AG62" s="1079"/>
      <c r="AH62" s="1090">
        <f t="shared" si="17"/>
        <v>23</v>
      </c>
      <c r="AI62" s="1090"/>
    </row>
    <row r="63" ht="15.0" customHeight="1">
      <c r="A63" s="1098">
        <v>61.0</v>
      </c>
      <c r="B63" s="1182">
        <v>463899.0</v>
      </c>
      <c r="C63" s="1183" t="s">
        <v>1537</v>
      </c>
      <c r="D63" s="1183" t="s">
        <v>1538</v>
      </c>
      <c r="E63" s="1183" t="s">
        <v>511</v>
      </c>
      <c r="F63" s="1183" t="s">
        <v>512</v>
      </c>
      <c r="G63" s="1183" t="s">
        <v>790</v>
      </c>
      <c r="H63" s="1273" t="str">
        <f t="shared" si="1"/>
        <v>DEV03</v>
      </c>
      <c r="I63" s="1100" t="str">
        <f t="shared" si="2"/>
        <v>#REF!</v>
      </c>
      <c r="J63" s="413">
        <v>1.0</v>
      </c>
      <c r="K63" s="413">
        <v>2025.0</v>
      </c>
      <c r="L63" s="1397">
        <v>45658.0</v>
      </c>
      <c r="M63" s="1398">
        <v>45688.0</v>
      </c>
      <c r="N63" s="1340">
        <v>23.0</v>
      </c>
      <c r="O63" s="1084">
        <f t="shared" si="3"/>
        <v>1</v>
      </c>
      <c r="P63" s="231" t="str">
        <f t="shared" si="4"/>
        <v>#REF!</v>
      </c>
      <c r="Q63" s="1205">
        <v>1.24</v>
      </c>
      <c r="R63" s="1111"/>
      <c r="S63" s="1182" t="s">
        <v>525</v>
      </c>
      <c r="T63" s="1183" t="s">
        <v>2269</v>
      </c>
      <c r="U63" s="1084">
        <f t="shared" si="6"/>
        <v>1.24</v>
      </c>
      <c r="V63" s="1102" t="str">
        <f t="shared" si="7"/>
        <v>#REF!</v>
      </c>
      <c r="W63" s="1102">
        <f t="shared" si="8"/>
        <v>1.24</v>
      </c>
      <c r="X63" s="1102" t="str">
        <f t="shared" si="9"/>
        <v>#REF!</v>
      </c>
      <c r="Y63" s="1103">
        <f t="shared" si="10"/>
        <v>1</v>
      </c>
      <c r="Z63" s="1104" t="str">
        <f t="shared" si="11"/>
        <v>#REF!</v>
      </c>
      <c r="AA63" s="1085" t="str">
        <f t="shared" si="12"/>
        <v>#REF!</v>
      </c>
      <c r="AB63" s="1085" t="str">
        <f t="shared" si="13"/>
        <v>#REF!</v>
      </c>
      <c r="AC63" s="1105" t="str">
        <f t="shared" si="14"/>
        <v>#REF!</v>
      </c>
      <c r="AD63" s="1105" t="str">
        <f t="shared" si="15"/>
        <v>#REF!</v>
      </c>
      <c r="AE63" s="1105" t="str">
        <f t="shared" si="16"/>
        <v>#REF!</v>
      </c>
      <c r="AF63" s="1106"/>
      <c r="AG63" s="1079"/>
      <c r="AH63" s="1090">
        <f t="shared" si="17"/>
        <v>23</v>
      </c>
      <c r="AI63" s="1090"/>
    </row>
    <row r="64" ht="15.0" customHeight="1">
      <c r="A64" s="1107">
        <v>62.0</v>
      </c>
      <c r="B64" s="1182">
        <v>271033.0</v>
      </c>
      <c r="C64" s="1183" t="s">
        <v>1271</v>
      </c>
      <c r="D64" s="1183" t="s">
        <v>1272</v>
      </c>
      <c r="E64" s="1183" t="s">
        <v>511</v>
      </c>
      <c r="F64" s="1183" t="s">
        <v>564</v>
      </c>
      <c r="G64" s="1183" t="s">
        <v>790</v>
      </c>
      <c r="H64" s="1273" t="str">
        <f t="shared" si="1"/>
        <v>BA03</v>
      </c>
      <c r="I64" s="1100" t="str">
        <f t="shared" si="2"/>
        <v>#REF!</v>
      </c>
      <c r="J64" s="413">
        <v>1.0</v>
      </c>
      <c r="K64" s="413">
        <v>2025.0</v>
      </c>
      <c r="L64" s="1397">
        <v>45658.0</v>
      </c>
      <c r="M64" s="1398">
        <v>45669.0</v>
      </c>
      <c r="N64" s="1340">
        <v>8.0</v>
      </c>
      <c r="O64" s="1084">
        <f t="shared" si="3"/>
        <v>0.347826087</v>
      </c>
      <c r="P64" s="231" t="str">
        <f t="shared" si="4"/>
        <v>#REF!</v>
      </c>
      <c r="Q64" s="1205">
        <v>0.49</v>
      </c>
      <c r="R64" s="1101"/>
      <c r="S64" s="1182" t="s">
        <v>525</v>
      </c>
      <c r="T64" s="1183" t="s">
        <v>2269</v>
      </c>
      <c r="U64" s="1084">
        <f t="shared" si="6"/>
        <v>0.49</v>
      </c>
      <c r="V64" s="1102" t="str">
        <f t="shared" si="7"/>
        <v>#REF!</v>
      </c>
      <c r="W64" s="1102" t="str">
        <f t="shared" si="8"/>
        <v>#REF!</v>
      </c>
      <c r="X64" s="1102" t="str">
        <f t="shared" si="9"/>
        <v>#REF!</v>
      </c>
      <c r="Y64" s="1103">
        <f t="shared" si="10"/>
        <v>0.5217391304</v>
      </c>
      <c r="Z64" s="1104" t="str">
        <f t="shared" si="11"/>
        <v>#REF!</v>
      </c>
      <c r="AA64" s="1085" t="str">
        <f t="shared" si="12"/>
        <v>#REF!</v>
      </c>
      <c r="AB64" s="1085" t="str">
        <f t="shared" si="13"/>
        <v>#REF!</v>
      </c>
      <c r="AC64" s="1105" t="str">
        <f t="shared" si="14"/>
        <v>#REF!</v>
      </c>
      <c r="AD64" s="1105" t="str">
        <f t="shared" si="15"/>
        <v>#REF!</v>
      </c>
      <c r="AE64" s="1105" t="str">
        <f t="shared" si="16"/>
        <v>#REF!</v>
      </c>
      <c r="AF64" s="1106"/>
      <c r="AG64" s="1079"/>
      <c r="AH64" s="1090">
        <f t="shared" si="17"/>
        <v>12</v>
      </c>
      <c r="AI64" s="1090"/>
    </row>
    <row r="65" ht="15.0" customHeight="1">
      <c r="A65" s="1098">
        <v>63.0</v>
      </c>
      <c r="B65" s="1182">
        <v>466717.0</v>
      </c>
      <c r="C65" s="1183" t="s">
        <v>1688</v>
      </c>
      <c r="D65" s="1183" t="s">
        <v>1689</v>
      </c>
      <c r="E65" s="1183" t="s">
        <v>511</v>
      </c>
      <c r="F65" s="1183" t="s">
        <v>663</v>
      </c>
      <c r="G65" s="1183" t="s">
        <v>790</v>
      </c>
      <c r="H65" s="1273" t="str">
        <f t="shared" si="1"/>
        <v>PM03</v>
      </c>
      <c r="I65" s="1100" t="str">
        <f t="shared" si="2"/>
        <v>#REF!</v>
      </c>
      <c r="J65" s="413">
        <v>1.0</v>
      </c>
      <c r="K65" s="413">
        <v>2025.0</v>
      </c>
      <c r="L65" s="1397">
        <v>45658.0</v>
      </c>
      <c r="M65" s="1398">
        <v>45688.0</v>
      </c>
      <c r="N65" s="1340">
        <v>4.6</v>
      </c>
      <c r="O65" s="1084">
        <f t="shared" si="3"/>
        <v>0.2</v>
      </c>
      <c r="P65" s="231" t="str">
        <f t="shared" si="4"/>
        <v>#REF!</v>
      </c>
      <c r="Q65" s="1205">
        <v>0.248</v>
      </c>
      <c r="R65" s="1101"/>
      <c r="S65" s="1182" t="s">
        <v>525</v>
      </c>
      <c r="T65" s="1183" t="s">
        <v>2269</v>
      </c>
      <c r="U65" s="1084">
        <f t="shared" si="6"/>
        <v>0.248</v>
      </c>
      <c r="V65" s="1102" t="str">
        <f t="shared" si="7"/>
        <v>#REF!</v>
      </c>
      <c r="W65" s="1102">
        <f t="shared" si="8"/>
        <v>1.24</v>
      </c>
      <c r="X65" s="1102" t="str">
        <f t="shared" si="9"/>
        <v>#REF!</v>
      </c>
      <c r="Y65" s="1103">
        <f t="shared" si="10"/>
        <v>1</v>
      </c>
      <c r="Z65" s="1104" t="str">
        <f t="shared" si="11"/>
        <v>#REF!</v>
      </c>
      <c r="AA65" s="1085" t="str">
        <f t="shared" si="12"/>
        <v>#REF!</v>
      </c>
      <c r="AB65" s="1085" t="str">
        <f t="shared" si="13"/>
        <v>#REF!</v>
      </c>
      <c r="AC65" s="1105" t="str">
        <f t="shared" si="14"/>
        <v>#REF!</v>
      </c>
      <c r="AD65" s="1105" t="str">
        <f t="shared" si="15"/>
        <v>#REF!</v>
      </c>
      <c r="AE65" s="1105" t="str">
        <f t="shared" si="16"/>
        <v>#REF!</v>
      </c>
      <c r="AF65" s="1106"/>
      <c r="AG65" s="1079"/>
      <c r="AH65" s="1090">
        <f t="shared" si="17"/>
        <v>23</v>
      </c>
      <c r="AI65" s="1090"/>
    </row>
    <row r="66" ht="15.0" customHeight="1">
      <c r="A66" s="1107">
        <v>64.0</v>
      </c>
      <c r="B66" s="1182">
        <v>197760.0</v>
      </c>
      <c r="C66" s="1183" t="s">
        <v>876</v>
      </c>
      <c r="D66" s="1183" t="s">
        <v>1678</v>
      </c>
      <c r="E66" s="1183" t="s">
        <v>511</v>
      </c>
      <c r="F66" s="1183" t="s">
        <v>512</v>
      </c>
      <c r="G66" s="1183" t="s">
        <v>893</v>
      </c>
      <c r="H66" s="1273" t="str">
        <f t="shared" si="1"/>
        <v>DEV06</v>
      </c>
      <c r="I66" s="1100" t="str">
        <f t="shared" si="2"/>
        <v>#REF!</v>
      </c>
      <c r="J66" s="413">
        <v>1.0</v>
      </c>
      <c r="K66" s="413">
        <v>2025.0</v>
      </c>
      <c r="L66" s="1397">
        <v>45658.0</v>
      </c>
      <c r="M66" s="1398">
        <v>45688.0</v>
      </c>
      <c r="N66" s="1340">
        <v>4.6</v>
      </c>
      <c r="O66" s="1084">
        <f t="shared" si="3"/>
        <v>0.2</v>
      </c>
      <c r="P66" s="231" t="str">
        <f t="shared" si="4"/>
        <v>#REF!</v>
      </c>
      <c r="Q66" s="1205">
        <v>0.454</v>
      </c>
      <c r="R66" s="1101"/>
      <c r="S66" s="1182" t="s">
        <v>525</v>
      </c>
      <c r="T66" s="1183" t="s">
        <v>2269</v>
      </c>
      <c r="U66" s="1084">
        <f t="shared" si="6"/>
        <v>0.454</v>
      </c>
      <c r="V66" s="1102" t="str">
        <f t="shared" si="7"/>
        <v>#REF!</v>
      </c>
      <c r="W66" s="1102" t="str">
        <f t="shared" si="8"/>
        <v>#REF!</v>
      </c>
      <c r="X66" s="1102" t="str">
        <f t="shared" si="9"/>
        <v>#REF!</v>
      </c>
      <c r="Y66" s="1103">
        <f t="shared" si="10"/>
        <v>1</v>
      </c>
      <c r="Z66" s="1104" t="str">
        <f t="shared" si="11"/>
        <v>#REF!</v>
      </c>
      <c r="AA66" s="1085" t="str">
        <f t="shared" si="12"/>
        <v>#REF!</v>
      </c>
      <c r="AB66" s="1085" t="str">
        <f t="shared" si="13"/>
        <v>#REF!</v>
      </c>
      <c r="AC66" s="1105" t="str">
        <f t="shared" si="14"/>
        <v>#REF!</v>
      </c>
      <c r="AD66" s="1105" t="str">
        <f t="shared" si="15"/>
        <v>#REF!</v>
      </c>
      <c r="AE66" s="1105" t="str">
        <f t="shared" si="16"/>
        <v>#REF!</v>
      </c>
      <c r="AF66" s="1106"/>
      <c r="AG66" s="1079"/>
      <c r="AH66" s="1090">
        <f t="shared" si="17"/>
        <v>23</v>
      </c>
      <c r="AI66" s="1090"/>
    </row>
    <row r="67" ht="15.0" customHeight="1">
      <c r="A67" s="1098">
        <v>65.0</v>
      </c>
      <c r="B67" s="1182">
        <v>468089.0</v>
      </c>
      <c r="C67" s="1183" t="s">
        <v>2207</v>
      </c>
      <c r="D67" s="1183" t="s">
        <v>2208</v>
      </c>
      <c r="E67" s="1183" t="s">
        <v>511</v>
      </c>
      <c r="F67" s="1183" t="s">
        <v>546</v>
      </c>
      <c r="G67" s="1183" t="s">
        <v>790</v>
      </c>
      <c r="H67" s="1273" t="str">
        <f t="shared" si="1"/>
        <v>TESTER03</v>
      </c>
      <c r="I67" s="1100" t="str">
        <f t="shared" si="2"/>
        <v>#REF!</v>
      </c>
      <c r="J67" s="413">
        <v>1.0</v>
      </c>
      <c r="K67" s="413">
        <v>2025.0</v>
      </c>
      <c r="L67" s="1397">
        <v>45658.0</v>
      </c>
      <c r="M67" s="1398">
        <v>45688.0</v>
      </c>
      <c r="N67" s="1340">
        <v>23.0</v>
      </c>
      <c r="O67" s="1084">
        <f t="shared" si="3"/>
        <v>1</v>
      </c>
      <c r="P67" s="231" t="str">
        <f t="shared" si="4"/>
        <v>#REF!</v>
      </c>
      <c r="Q67" s="1205">
        <v>1.19</v>
      </c>
      <c r="R67" s="1101"/>
      <c r="S67" s="1182" t="s">
        <v>525</v>
      </c>
      <c r="T67" s="1183" t="s">
        <v>2269</v>
      </c>
      <c r="U67" s="1084">
        <f t="shared" si="6"/>
        <v>1.19</v>
      </c>
      <c r="V67" s="1102" t="str">
        <f t="shared" si="7"/>
        <v>#REF!</v>
      </c>
      <c r="W67" s="1102">
        <f t="shared" si="8"/>
        <v>1.19</v>
      </c>
      <c r="X67" s="1102" t="str">
        <f t="shared" si="9"/>
        <v>#REF!</v>
      </c>
      <c r="Y67" s="1103">
        <f t="shared" si="10"/>
        <v>1</v>
      </c>
      <c r="Z67" s="1104" t="str">
        <f t="shared" si="11"/>
        <v>#REF!</v>
      </c>
      <c r="AA67" s="1085" t="str">
        <f t="shared" si="12"/>
        <v>#REF!</v>
      </c>
      <c r="AB67" s="1085" t="str">
        <f t="shared" si="13"/>
        <v>#REF!</v>
      </c>
      <c r="AC67" s="1105" t="str">
        <f t="shared" si="14"/>
        <v>#REF!</v>
      </c>
      <c r="AD67" s="1105" t="str">
        <f t="shared" si="15"/>
        <v>#REF!</v>
      </c>
      <c r="AE67" s="1105" t="str">
        <f t="shared" si="16"/>
        <v>#REF!</v>
      </c>
      <c r="AF67" s="1106"/>
      <c r="AG67" s="1079"/>
      <c r="AH67" s="1090">
        <f t="shared" si="17"/>
        <v>23</v>
      </c>
      <c r="AI67" s="1090"/>
    </row>
    <row r="68" ht="15.0" customHeight="1">
      <c r="A68" s="1107">
        <v>66.0</v>
      </c>
      <c r="B68" s="1182">
        <v>469949.0</v>
      </c>
      <c r="C68" s="1183" t="s">
        <v>2277</v>
      </c>
      <c r="D68" s="1183" t="s">
        <v>2278</v>
      </c>
      <c r="E68" s="1183" t="s">
        <v>511</v>
      </c>
      <c r="F68" s="1183" t="s">
        <v>512</v>
      </c>
      <c r="G68" s="1183" t="s">
        <v>790</v>
      </c>
      <c r="H68" s="1273" t="str">
        <f t="shared" si="1"/>
        <v>DEV03</v>
      </c>
      <c r="I68" s="1100" t="str">
        <f t="shared" si="2"/>
        <v>#REF!</v>
      </c>
      <c r="J68" s="413">
        <v>1.0</v>
      </c>
      <c r="K68" s="413">
        <v>2025.0</v>
      </c>
      <c r="L68" s="1397">
        <v>45658.0</v>
      </c>
      <c r="M68" s="1398">
        <v>45688.0</v>
      </c>
      <c r="N68" s="1340">
        <v>23.0</v>
      </c>
      <c r="O68" s="1084">
        <f t="shared" si="3"/>
        <v>1</v>
      </c>
      <c r="P68" s="231" t="str">
        <f t="shared" si="4"/>
        <v>#REF!</v>
      </c>
      <c r="Q68" s="1205">
        <v>1.24</v>
      </c>
      <c r="R68" s="1101"/>
      <c r="S68" s="1182" t="s">
        <v>525</v>
      </c>
      <c r="T68" s="1183" t="s">
        <v>2269</v>
      </c>
      <c r="U68" s="1084">
        <f t="shared" si="6"/>
        <v>1.24</v>
      </c>
      <c r="V68" s="1102" t="str">
        <f t="shared" si="7"/>
        <v>#REF!</v>
      </c>
      <c r="W68" s="1102">
        <f t="shared" si="8"/>
        <v>1.24</v>
      </c>
      <c r="X68" s="1102" t="str">
        <f t="shared" si="9"/>
        <v>#REF!</v>
      </c>
      <c r="Y68" s="1103">
        <f t="shared" si="10"/>
        <v>1</v>
      </c>
      <c r="Z68" s="1104" t="str">
        <f t="shared" si="11"/>
        <v>#REF!</v>
      </c>
      <c r="AA68" s="1085" t="str">
        <f t="shared" si="12"/>
        <v>#REF!</v>
      </c>
      <c r="AB68" s="1085" t="str">
        <f t="shared" si="13"/>
        <v>#REF!</v>
      </c>
      <c r="AC68" s="1105" t="str">
        <f t="shared" si="14"/>
        <v>#REF!</v>
      </c>
      <c r="AD68" s="1105" t="str">
        <f t="shared" si="15"/>
        <v>#REF!</v>
      </c>
      <c r="AE68" s="1105" t="str">
        <f t="shared" si="16"/>
        <v>#REF!</v>
      </c>
      <c r="AF68" s="1106"/>
      <c r="AG68" s="1079"/>
      <c r="AH68" s="1090">
        <f t="shared" si="17"/>
        <v>23</v>
      </c>
      <c r="AI68" s="1090"/>
    </row>
    <row r="69" ht="15.0" customHeight="1">
      <c r="A69" s="1098">
        <v>67.0</v>
      </c>
      <c r="B69" s="1182">
        <v>470247.0</v>
      </c>
      <c r="C69" s="1183" t="s">
        <v>2286</v>
      </c>
      <c r="D69" s="1183" t="s">
        <v>2287</v>
      </c>
      <c r="E69" s="1183" t="s">
        <v>511</v>
      </c>
      <c r="F69" s="1183" t="s">
        <v>564</v>
      </c>
      <c r="G69" s="1183" t="s">
        <v>790</v>
      </c>
      <c r="H69" s="1273" t="str">
        <f t="shared" si="1"/>
        <v>BA03</v>
      </c>
      <c r="I69" s="1100" t="str">
        <f t="shared" si="2"/>
        <v>#REF!</v>
      </c>
      <c r="J69" s="413">
        <v>1.0</v>
      </c>
      <c r="K69" s="413">
        <v>2025.0</v>
      </c>
      <c r="L69" s="1397">
        <v>45658.0</v>
      </c>
      <c r="M69" s="1398">
        <v>45665.0</v>
      </c>
      <c r="N69" s="1340">
        <v>6.0</v>
      </c>
      <c r="O69" s="1084">
        <f t="shared" si="3"/>
        <v>0.2608695652</v>
      </c>
      <c r="P69" s="231" t="str">
        <f t="shared" si="4"/>
        <v>#REF!</v>
      </c>
      <c r="Q69" s="1205">
        <v>0.368</v>
      </c>
      <c r="R69" s="1101"/>
      <c r="S69" s="1182" t="s">
        <v>525</v>
      </c>
      <c r="T69" s="1183" t="s">
        <v>2269</v>
      </c>
      <c r="U69" s="1084">
        <f t="shared" si="6"/>
        <v>0.368</v>
      </c>
      <c r="V69" s="1102" t="str">
        <f t="shared" si="7"/>
        <v>#REF!</v>
      </c>
      <c r="W69" s="1102" t="str">
        <f t="shared" si="8"/>
        <v>#REF!</v>
      </c>
      <c r="X69" s="1102" t="str">
        <f t="shared" si="9"/>
        <v>#REF!</v>
      </c>
      <c r="Y69" s="1103">
        <f t="shared" si="10"/>
        <v>1</v>
      </c>
      <c r="Z69" s="1104" t="str">
        <f t="shared" si="11"/>
        <v>#REF!</v>
      </c>
      <c r="AA69" s="1085" t="str">
        <f t="shared" si="12"/>
        <v>#REF!</v>
      </c>
      <c r="AB69" s="1085" t="str">
        <f t="shared" si="13"/>
        <v>#REF!</v>
      </c>
      <c r="AC69" s="1105" t="str">
        <f t="shared" si="14"/>
        <v>#REF!</v>
      </c>
      <c r="AD69" s="1105" t="str">
        <f t="shared" si="15"/>
        <v>#REF!</v>
      </c>
      <c r="AE69" s="1105" t="str">
        <f t="shared" si="16"/>
        <v>#REF!</v>
      </c>
      <c r="AF69" s="1106"/>
      <c r="AG69" s="1079"/>
      <c r="AH69" s="1090">
        <f t="shared" si="17"/>
        <v>23</v>
      </c>
      <c r="AI69" s="1090"/>
    </row>
    <row r="70" ht="15.0" customHeight="1">
      <c r="A70" s="1107">
        <v>68.0</v>
      </c>
      <c r="B70" s="1182">
        <v>470928.0</v>
      </c>
      <c r="C70" s="1228" t="s">
        <v>2322</v>
      </c>
      <c r="D70" s="1183" t="s">
        <v>2323</v>
      </c>
      <c r="E70" s="1183" t="s">
        <v>511</v>
      </c>
      <c r="F70" s="1228" t="s">
        <v>546</v>
      </c>
      <c r="G70" s="1228" t="s">
        <v>790</v>
      </c>
      <c r="H70" s="1273" t="str">
        <f t="shared" si="1"/>
        <v>TESTER03</v>
      </c>
      <c r="I70" s="1100" t="str">
        <f t="shared" si="2"/>
        <v>#REF!</v>
      </c>
      <c r="J70" s="413">
        <v>1.0</v>
      </c>
      <c r="K70" s="413">
        <v>2025.0</v>
      </c>
      <c r="L70" s="1397">
        <v>45658.0</v>
      </c>
      <c r="M70" s="1398">
        <v>45662.0</v>
      </c>
      <c r="N70" s="1340">
        <v>3.0</v>
      </c>
      <c r="O70" s="1084">
        <f t="shared" si="3"/>
        <v>0.1304347826</v>
      </c>
      <c r="P70" s="231" t="str">
        <f t="shared" si="4"/>
        <v>#REF!</v>
      </c>
      <c r="Q70" s="1205">
        <v>0.155</v>
      </c>
      <c r="R70" s="1216"/>
      <c r="S70" s="1182" t="s">
        <v>525</v>
      </c>
      <c r="T70" s="1183" t="s">
        <v>2269</v>
      </c>
      <c r="U70" s="1084">
        <f t="shared" si="6"/>
        <v>0.155</v>
      </c>
      <c r="V70" s="1102" t="str">
        <f t="shared" si="7"/>
        <v>#REF!</v>
      </c>
      <c r="W70" s="1102">
        <f t="shared" si="8"/>
        <v>1.025</v>
      </c>
      <c r="X70" s="1102" t="str">
        <f t="shared" si="9"/>
        <v>#REF!</v>
      </c>
      <c r="Y70" s="1103">
        <f t="shared" si="10"/>
        <v>1</v>
      </c>
      <c r="Z70" s="1104" t="str">
        <f t="shared" si="11"/>
        <v>#REF!</v>
      </c>
      <c r="AA70" s="1085" t="str">
        <f t="shared" si="12"/>
        <v>#REF!</v>
      </c>
      <c r="AB70" s="1085" t="str">
        <f t="shared" si="13"/>
        <v>#REF!</v>
      </c>
      <c r="AC70" s="1105" t="str">
        <f t="shared" si="14"/>
        <v>#REF!</v>
      </c>
      <c r="AD70" s="1105" t="str">
        <f t="shared" si="15"/>
        <v>#REF!</v>
      </c>
      <c r="AE70" s="1105" t="str">
        <f t="shared" si="16"/>
        <v>#REF!</v>
      </c>
      <c r="AF70" s="1106"/>
      <c r="AG70" s="1079"/>
      <c r="AH70" s="1090">
        <f t="shared" si="17"/>
        <v>23</v>
      </c>
      <c r="AI70" s="1117"/>
    </row>
    <row r="71" ht="15.0" customHeight="1">
      <c r="A71" s="1098">
        <v>69.0</v>
      </c>
      <c r="B71" s="1182">
        <v>430756.0</v>
      </c>
      <c r="C71" s="1228" t="s">
        <v>1523</v>
      </c>
      <c r="D71" s="1183" t="s">
        <v>2324</v>
      </c>
      <c r="E71" s="1183" t="s">
        <v>511</v>
      </c>
      <c r="F71" s="1228" t="s">
        <v>564</v>
      </c>
      <c r="G71" s="1228" t="s">
        <v>790</v>
      </c>
      <c r="H71" s="1273" t="str">
        <f t="shared" si="1"/>
        <v>BA03</v>
      </c>
      <c r="I71" s="1100" t="str">
        <f t="shared" si="2"/>
        <v>#REF!</v>
      </c>
      <c r="J71" s="413">
        <v>1.0</v>
      </c>
      <c r="K71" s="413">
        <v>2025.0</v>
      </c>
      <c r="L71" s="1397">
        <v>45670.0</v>
      </c>
      <c r="M71" s="1398">
        <v>45688.0</v>
      </c>
      <c r="N71" s="1340">
        <v>15.0</v>
      </c>
      <c r="O71" s="1084">
        <f t="shared" si="3"/>
        <v>0.652173913</v>
      </c>
      <c r="P71" s="231" t="str">
        <f t="shared" si="4"/>
        <v>#REF!</v>
      </c>
      <c r="Q71" s="1205">
        <v>0.92</v>
      </c>
      <c r="R71" s="1101"/>
      <c r="S71" s="1182" t="s">
        <v>525</v>
      </c>
      <c r="T71" s="1183" t="s">
        <v>2269</v>
      </c>
      <c r="U71" s="1084">
        <f t="shared" si="6"/>
        <v>0.92</v>
      </c>
      <c r="V71" s="1102" t="str">
        <f t="shared" si="7"/>
        <v>#REF!</v>
      </c>
      <c r="W71" s="1102">
        <f t="shared" si="8"/>
        <v>1.41</v>
      </c>
      <c r="X71" s="1102" t="str">
        <f t="shared" si="9"/>
        <v>#REF!</v>
      </c>
      <c r="Y71" s="1103">
        <f t="shared" si="10"/>
        <v>1</v>
      </c>
      <c r="Z71" s="1104" t="str">
        <f t="shared" si="11"/>
        <v>#REF!</v>
      </c>
      <c r="AA71" s="1085" t="str">
        <f t="shared" si="12"/>
        <v>#REF!</v>
      </c>
      <c r="AB71" s="1085" t="str">
        <f t="shared" si="13"/>
        <v>#REF!</v>
      </c>
      <c r="AC71" s="1105" t="str">
        <f t="shared" si="14"/>
        <v>#REF!</v>
      </c>
      <c r="AD71" s="1105" t="str">
        <f t="shared" si="15"/>
        <v>#REF!</v>
      </c>
      <c r="AE71" s="1105" t="str">
        <f t="shared" si="16"/>
        <v>#REF!</v>
      </c>
      <c r="AF71" s="1106"/>
      <c r="AG71" s="1079"/>
      <c r="AH71" s="1090">
        <f t="shared" si="17"/>
        <v>23</v>
      </c>
      <c r="AI71" s="1090"/>
    </row>
    <row r="72" ht="15.0" customHeight="1">
      <c r="A72" s="1107">
        <v>70.0</v>
      </c>
      <c r="B72" s="1182">
        <v>471865.0</v>
      </c>
      <c r="C72" s="1228" t="s">
        <v>2335</v>
      </c>
      <c r="D72" s="1183" t="s">
        <v>2336</v>
      </c>
      <c r="E72" s="1183" t="s">
        <v>511</v>
      </c>
      <c r="F72" s="1228" t="s">
        <v>512</v>
      </c>
      <c r="G72" s="1228" t="s">
        <v>790</v>
      </c>
      <c r="H72" s="1273" t="str">
        <f t="shared" si="1"/>
        <v>DEV03</v>
      </c>
      <c r="I72" s="1100" t="str">
        <f t="shared" si="2"/>
        <v>#REF!</v>
      </c>
      <c r="J72" s="413">
        <v>1.0</v>
      </c>
      <c r="K72" s="413">
        <v>2025.0</v>
      </c>
      <c r="L72" s="1397">
        <v>45658.0</v>
      </c>
      <c r="M72" s="1398">
        <v>45688.0</v>
      </c>
      <c r="N72" s="1340">
        <v>23.0</v>
      </c>
      <c r="O72" s="1084">
        <f t="shared" si="3"/>
        <v>1</v>
      </c>
      <c r="P72" s="231" t="str">
        <f t="shared" si="4"/>
        <v>#REF!</v>
      </c>
      <c r="Q72" s="1205">
        <v>1.24</v>
      </c>
      <c r="R72" s="1101"/>
      <c r="S72" s="1182" t="s">
        <v>525</v>
      </c>
      <c r="T72" s="1183" t="s">
        <v>2269</v>
      </c>
      <c r="U72" s="1084">
        <f t="shared" si="6"/>
        <v>1.24</v>
      </c>
      <c r="V72" s="1102" t="str">
        <f t="shared" si="7"/>
        <v>#REF!</v>
      </c>
      <c r="W72" s="1102">
        <f t="shared" si="8"/>
        <v>1.24</v>
      </c>
      <c r="X72" s="1102" t="str">
        <f t="shared" si="9"/>
        <v>#REF!</v>
      </c>
      <c r="Y72" s="1103">
        <f t="shared" si="10"/>
        <v>1</v>
      </c>
      <c r="Z72" s="1104" t="str">
        <f t="shared" si="11"/>
        <v>#REF!</v>
      </c>
      <c r="AA72" s="1085" t="str">
        <f t="shared" si="12"/>
        <v>#REF!</v>
      </c>
      <c r="AB72" s="1085" t="str">
        <f t="shared" si="13"/>
        <v>#REF!</v>
      </c>
      <c r="AC72" s="1105" t="str">
        <f t="shared" si="14"/>
        <v>#REF!</v>
      </c>
      <c r="AD72" s="1105" t="str">
        <f t="shared" si="15"/>
        <v>#REF!</v>
      </c>
      <c r="AE72" s="1105" t="str">
        <f t="shared" si="16"/>
        <v>#REF!</v>
      </c>
      <c r="AF72" s="1106"/>
      <c r="AG72" s="1079"/>
      <c r="AH72" s="1090">
        <f t="shared" si="17"/>
        <v>23</v>
      </c>
      <c r="AI72" s="1090"/>
    </row>
    <row r="73" ht="15.0" customHeight="1">
      <c r="A73" s="1098">
        <v>71.0</v>
      </c>
      <c r="B73" s="1182">
        <v>471911.0</v>
      </c>
      <c r="C73" s="1228" t="s">
        <v>2346</v>
      </c>
      <c r="D73" s="1183" t="s">
        <v>2347</v>
      </c>
      <c r="E73" s="1183" t="s">
        <v>511</v>
      </c>
      <c r="F73" s="1228" t="s">
        <v>512</v>
      </c>
      <c r="G73" s="1228" t="s">
        <v>790</v>
      </c>
      <c r="H73" s="1273" t="str">
        <f t="shared" si="1"/>
        <v>DEV03</v>
      </c>
      <c r="I73" s="1100" t="str">
        <f t="shared" si="2"/>
        <v>#REF!</v>
      </c>
      <c r="J73" s="413">
        <v>1.0</v>
      </c>
      <c r="K73" s="413">
        <v>2025.0</v>
      </c>
      <c r="L73" s="1397">
        <v>45658.0</v>
      </c>
      <c r="M73" s="1398">
        <v>45688.0</v>
      </c>
      <c r="N73" s="1340">
        <v>23.0</v>
      </c>
      <c r="O73" s="1084">
        <f t="shared" si="3"/>
        <v>1</v>
      </c>
      <c r="P73" s="231" t="str">
        <f t="shared" si="4"/>
        <v>#REF!</v>
      </c>
      <c r="Q73" s="1205">
        <v>1.24</v>
      </c>
      <c r="R73" s="1101"/>
      <c r="S73" s="1182" t="s">
        <v>525</v>
      </c>
      <c r="T73" s="1183" t="s">
        <v>2269</v>
      </c>
      <c r="U73" s="1084">
        <f t="shared" si="6"/>
        <v>1.24</v>
      </c>
      <c r="V73" s="1102" t="str">
        <f t="shared" si="7"/>
        <v>#REF!</v>
      </c>
      <c r="W73" s="1102">
        <f t="shared" si="8"/>
        <v>1.24</v>
      </c>
      <c r="X73" s="1102" t="str">
        <f t="shared" si="9"/>
        <v>#REF!</v>
      </c>
      <c r="Y73" s="1103">
        <f t="shared" si="10"/>
        <v>1</v>
      </c>
      <c r="Z73" s="1104" t="str">
        <f t="shared" si="11"/>
        <v>#REF!</v>
      </c>
      <c r="AA73" s="1085" t="str">
        <f t="shared" si="12"/>
        <v>#REF!</v>
      </c>
      <c r="AB73" s="1085" t="str">
        <f t="shared" si="13"/>
        <v>#REF!</v>
      </c>
      <c r="AC73" s="1105" t="str">
        <f t="shared" si="14"/>
        <v>#REF!</v>
      </c>
      <c r="AD73" s="1105" t="str">
        <f t="shared" si="15"/>
        <v>#REF!</v>
      </c>
      <c r="AE73" s="1105" t="str">
        <f t="shared" si="16"/>
        <v>#REF!</v>
      </c>
      <c r="AF73" s="1106"/>
      <c r="AG73" s="1079"/>
      <c r="AH73" s="1090">
        <f t="shared" si="17"/>
        <v>23</v>
      </c>
      <c r="AI73" s="1090"/>
    </row>
    <row r="74" ht="15.0" customHeight="1">
      <c r="A74" s="1107">
        <v>72.0</v>
      </c>
      <c r="B74" s="1182">
        <v>282563.0</v>
      </c>
      <c r="C74" s="1228" t="s">
        <v>1109</v>
      </c>
      <c r="D74" s="1183" t="s">
        <v>1320</v>
      </c>
      <c r="E74" s="1183" t="s">
        <v>511</v>
      </c>
      <c r="F74" s="1228" t="s">
        <v>546</v>
      </c>
      <c r="G74" s="1228" t="s">
        <v>771</v>
      </c>
      <c r="H74" s="1273" t="str">
        <f t="shared" si="1"/>
        <v>TESTER04</v>
      </c>
      <c r="I74" s="1100" t="str">
        <f t="shared" si="2"/>
        <v>#REF!</v>
      </c>
      <c r="J74" s="413">
        <v>1.0</v>
      </c>
      <c r="K74" s="413">
        <v>2025.0</v>
      </c>
      <c r="L74" s="1397">
        <v>45658.0</v>
      </c>
      <c r="M74" s="1398">
        <v>45688.0</v>
      </c>
      <c r="N74" s="1340">
        <v>23.0</v>
      </c>
      <c r="O74" s="1084">
        <f t="shared" si="3"/>
        <v>1</v>
      </c>
      <c r="P74" s="231" t="str">
        <f t="shared" si="4"/>
        <v>#REF!</v>
      </c>
      <c r="Q74" s="1205" t="str">
        <f t="shared" ref="Q74:Q95" si="20">P74</f>
        <v>#REF!</v>
      </c>
      <c r="R74" s="1101"/>
      <c r="S74" s="1182" t="s">
        <v>525</v>
      </c>
      <c r="T74" s="1183" t="s">
        <v>2118</v>
      </c>
      <c r="U74" s="1084" t="str">
        <f t="shared" si="6"/>
        <v>#REF!</v>
      </c>
      <c r="V74" s="1102" t="str">
        <f t="shared" si="7"/>
        <v>#REF!</v>
      </c>
      <c r="W74" s="1102" t="str">
        <f t="shared" si="8"/>
        <v>#REF!</v>
      </c>
      <c r="X74" s="1102" t="str">
        <f t="shared" si="9"/>
        <v>#REF!</v>
      </c>
      <c r="Y74" s="1103">
        <f t="shared" si="10"/>
        <v>1</v>
      </c>
      <c r="Z74" s="1104" t="str">
        <f t="shared" si="11"/>
        <v>#REF!</v>
      </c>
      <c r="AA74" s="1085" t="str">
        <f t="shared" si="12"/>
        <v>#REF!</v>
      </c>
      <c r="AB74" s="1085" t="str">
        <f t="shared" si="13"/>
        <v>#REF!</v>
      </c>
      <c r="AC74" s="1105" t="str">
        <f t="shared" si="14"/>
        <v>#REF!</v>
      </c>
      <c r="AD74" s="1105" t="str">
        <f t="shared" si="15"/>
        <v>#REF!</v>
      </c>
      <c r="AE74" s="1105" t="str">
        <f t="shared" si="16"/>
        <v>#REF!</v>
      </c>
      <c r="AF74" s="1106"/>
      <c r="AG74" s="1079"/>
      <c r="AH74" s="1090">
        <f t="shared" si="17"/>
        <v>23</v>
      </c>
      <c r="AI74" s="1090"/>
    </row>
    <row r="75" ht="15.0" customHeight="1">
      <c r="A75" s="1098">
        <v>73.0</v>
      </c>
      <c r="B75" s="1182">
        <v>427331.0</v>
      </c>
      <c r="C75" s="1228" t="s">
        <v>1168</v>
      </c>
      <c r="D75" s="1183" t="s">
        <v>1323</v>
      </c>
      <c r="E75" s="1183" t="s">
        <v>511</v>
      </c>
      <c r="F75" s="1228" t="s">
        <v>512</v>
      </c>
      <c r="G75" s="1228" t="s">
        <v>771</v>
      </c>
      <c r="H75" s="1273" t="str">
        <f t="shared" si="1"/>
        <v>DEV04</v>
      </c>
      <c r="I75" s="1100" t="str">
        <f t="shared" si="2"/>
        <v>#REF!</v>
      </c>
      <c r="J75" s="413">
        <v>1.0</v>
      </c>
      <c r="K75" s="413">
        <v>2025.0</v>
      </c>
      <c r="L75" s="1397">
        <v>45658.0</v>
      </c>
      <c r="M75" s="1398">
        <v>45688.0</v>
      </c>
      <c r="N75" s="1340">
        <v>23.0</v>
      </c>
      <c r="O75" s="1084">
        <f t="shared" si="3"/>
        <v>1</v>
      </c>
      <c r="P75" s="231" t="str">
        <f t="shared" si="4"/>
        <v>#REF!</v>
      </c>
      <c r="Q75" s="1205" t="str">
        <f t="shared" si="20"/>
        <v>#REF!</v>
      </c>
      <c r="R75" s="1101"/>
      <c r="S75" s="1182" t="s">
        <v>525</v>
      </c>
      <c r="T75" s="1183" t="s">
        <v>2118</v>
      </c>
      <c r="U75" s="1084" t="str">
        <f t="shared" si="6"/>
        <v>#REF!</v>
      </c>
      <c r="V75" s="1102" t="str">
        <f t="shared" si="7"/>
        <v>#REF!</v>
      </c>
      <c r="W75" s="1102" t="str">
        <f t="shared" si="8"/>
        <v>#REF!</v>
      </c>
      <c r="X75" s="1102" t="str">
        <f t="shared" si="9"/>
        <v>#REF!</v>
      </c>
      <c r="Y75" s="1103">
        <f t="shared" si="10"/>
        <v>1</v>
      </c>
      <c r="Z75" s="1104" t="str">
        <f t="shared" si="11"/>
        <v>#REF!</v>
      </c>
      <c r="AA75" s="1085" t="str">
        <f t="shared" si="12"/>
        <v>#REF!</v>
      </c>
      <c r="AB75" s="1085" t="str">
        <f t="shared" si="13"/>
        <v>#REF!</v>
      </c>
      <c r="AC75" s="1105" t="str">
        <f t="shared" si="14"/>
        <v>#REF!</v>
      </c>
      <c r="AD75" s="1105" t="str">
        <f t="shared" si="15"/>
        <v>#REF!</v>
      </c>
      <c r="AE75" s="1105" t="str">
        <f t="shared" si="16"/>
        <v>#REF!</v>
      </c>
      <c r="AF75" s="1106"/>
      <c r="AG75" s="1079"/>
      <c r="AH75" s="1090">
        <f t="shared" si="17"/>
        <v>23</v>
      </c>
      <c r="AI75" s="1090"/>
    </row>
    <row r="76" ht="15.0" customHeight="1">
      <c r="A76" s="1107">
        <v>74.0</v>
      </c>
      <c r="B76" s="1182">
        <v>429770.0</v>
      </c>
      <c r="C76" s="1228" t="s">
        <v>1174</v>
      </c>
      <c r="D76" s="1228" t="s">
        <v>1324</v>
      </c>
      <c r="E76" s="1183" t="s">
        <v>511</v>
      </c>
      <c r="F76" s="1228" t="s">
        <v>512</v>
      </c>
      <c r="G76" s="1228" t="s">
        <v>665</v>
      </c>
      <c r="H76" s="1273" t="str">
        <f t="shared" si="1"/>
        <v>DEV02</v>
      </c>
      <c r="I76" s="1100" t="str">
        <f t="shared" si="2"/>
        <v>#REF!</v>
      </c>
      <c r="J76" s="413">
        <v>1.0</v>
      </c>
      <c r="K76" s="413">
        <v>2025.0</v>
      </c>
      <c r="L76" s="1397">
        <v>45658.0</v>
      </c>
      <c r="M76" s="1398">
        <v>45688.0</v>
      </c>
      <c r="N76" s="1340">
        <v>23.0</v>
      </c>
      <c r="O76" s="1084">
        <f t="shared" si="3"/>
        <v>1</v>
      </c>
      <c r="P76" s="231" t="str">
        <f t="shared" si="4"/>
        <v>#REF!</v>
      </c>
      <c r="Q76" s="1205" t="str">
        <f t="shared" si="20"/>
        <v>#REF!</v>
      </c>
      <c r="R76" s="1113"/>
      <c r="S76" s="1182" t="s">
        <v>525</v>
      </c>
      <c r="T76" s="1183" t="s">
        <v>2118</v>
      </c>
      <c r="U76" s="1084" t="str">
        <f t="shared" si="6"/>
        <v>#REF!</v>
      </c>
      <c r="V76" s="1102" t="str">
        <f t="shared" si="7"/>
        <v>#REF!</v>
      </c>
      <c r="W76" s="1102" t="str">
        <f t="shared" si="8"/>
        <v>#REF!</v>
      </c>
      <c r="X76" s="1102" t="str">
        <f t="shared" si="9"/>
        <v>#REF!</v>
      </c>
      <c r="Y76" s="1103">
        <f t="shared" si="10"/>
        <v>1</v>
      </c>
      <c r="Z76" s="1104" t="str">
        <f t="shared" si="11"/>
        <v>#REF!</v>
      </c>
      <c r="AA76" s="1085" t="str">
        <f t="shared" si="12"/>
        <v>#REF!</v>
      </c>
      <c r="AB76" s="1085" t="str">
        <f t="shared" si="13"/>
        <v>#REF!</v>
      </c>
      <c r="AC76" s="1105" t="str">
        <f t="shared" si="14"/>
        <v>#REF!</v>
      </c>
      <c r="AD76" s="1105" t="str">
        <f t="shared" si="15"/>
        <v>#REF!</v>
      </c>
      <c r="AE76" s="1105" t="str">
        <f t="shared" si="16"/>
        <v>#REF!</v>
      </c>
      <c r="AF76" s="1106"/>
      <c r="AG76" s="1079"/>
      <c r="AH76" s="1090">
        <f t="shared" si="17"/>
        <v>23</v>
      </c>
      <c r="AI76" s="1117"/>
    </row>
    <row r="77" ht="15.0" customHeight="1">
      <c r="A77" s="1098">
        <v>75.0</v>
      </c>
      <c r="B77" s="1182">
        <v>433414.0</v>
      </c>
      <c r="C77" s="1228" t="s">
        <v>1161</v>
      </c>
      <c r="D77" s="1183" t="s">
        <v>1331</v>
      </c>
      <c r="E77" s="1183" t="s">
        <v>511</v>
      </c>
      <c r="F77" s="1228" t="s">
        <v>564</v>
      </c>
      <c r="G77" s="1228" t="s">
        <v>790</v>
      </c>
      <c r="H77" s="1273" t="str">
        <f t="shared" si="1"/>
        <v>BA03</v>
      </c>
      <c r="I77" s="1100" t="str">
        <f t="shared" si="2"/>
        <v>#REF!</v>
      </c>
      <c r="J77" s="413">
        <v>1.0</v>
      </c>
      <c r="K77" s="413">
        <v>2025.0</v>
      </c>
      <c r="L77" s="1397">
        <v>45658.0</v>
      </c>
      <c r="M77" s="1398">
        <v>45688.0</v>
      </c>
      <c r="N77" s="1340">
        <v>23.0</v>
      </c>
      <c r="O77" s="1084">
        <f t="shared" si="3"/>
        <v>1</v>
      </c>
      <c r="P77" s="231" t="str">
        <f t="shared" si="4"/>
        <v>#REF!</v>
      </c>
      <c r="Q77" s="1205" t="str">
        <f t="shared" si="20"/>
        <v>#REF!</v>
      </c>
      <c r="R77" s="1111"/>
      <c r="S77" s="1182" t="s">
        <v>525</v>
      </c>
      <c r="T77" s="1183" t="s">
        <v>2118</v>
      </c>
      <c r="U77" s="1084" t="str">
        <f t="shared" si="6"/>
        <v>#REF!</v>
      </c>
      <c r="V77" s="1102" t="str">
        <f t="shared" si="7"/>
        <v>#REF!</v>
      </c>
      <c r="W77" s="1102" t="str">
        <f t="shared" si="8"/>
        <v>#REF!</v>
      </c>
      <c r="X77" s="1102" t="str">
        <f t="shared" si="9"/>
        <v>#REF!</v>
      </c>
      <c r="Y77" s="1103">
        <f t="shared" si="10"/>
        <v>1</v>
      </c>
      <c r="Z77" s="1104" t="str">
        <f t="shared" si="11"/>
        <v>#REF!</v>
      </c>
      <c r="AA77" s="1085" t="str">
        <f t="shared" si="12"/>
        <v>#REF!</v>
      </c>
      <c r="AB77" s="1085" t="str">
        <f t="shared" si="13"/>
        <v>#REF!</v>
      </c>
      <c r="AC77" s="1105" t="str">
        <f t="shared" si="14"/>
        <v>#REF!</v>
      </c>
      <c r="AD77" s="1105" t="str">
        <f t="shared" si="15"/>
        <v>#REF!</v>
      </c>
      <c r="AE77" s="1105" t="str">
        <f t="shared" si="16"/>
        <v>#REF!</v>
      </c>
      <c r="AF77" s="1106"/>
      <c r="AG77" s="1079"/>
      <c r="AH77" s="1090">
        <f t="shared" si="17"/>
        <v>23</v>
      </c>
      <c r="AI77" s="1090"/>
    </row>
    <row r="78" ht="15.0" customHeight="1">
      <c r="A78" s="1107">
        <v>76.0</v>
      </c>
      <c r="B78" s="1182">
        <v>436920.0</v>
      </c>
      <c r="C78" s="1228" t="s">
        <v>761</v>
      </c>
      <c r="D78" s="1183" t="s">
        <v>1332</v>
      </c>
      <c r="E78" s="1183" t="s">
        <v>511</v>
      </c>
      <c r="F78" s="1228" t="s">
        <v>546</v>
      </c>
      <c r="G78" s="1228" t="s">
        <v>665</v>
      </c>
      <c r="H78" s="1273" t="str">
        <f t="shared" si="1"/>
        <v>TESTER02</v>
      </c>
      <c r="I78" s="1100" t="str">
        <f t="shared" si="2"/>
        <v>#REF!</v>
      </c>
      <c r="J78" s="413">
        <v>1.0</v>
      </c>
      <c r="K78" s="413">
        <v>2025.0</v>
      </c>
      <c r="L78" s="1397">
        <v>45658.0</v>
      </c>
      <c r="M78" s="1398">
        <v>45688.0</v>
      </c>
      <c r="N78" s="1340">
        <v>23.0</v>
      </c>
      <c r="O78" s="1084">
        <f t="shared" si="3"/>
        <v>1</v>
      </c>
      <c r="P78" s="231" t="str">
        <f t="shared" si="4"/>
        <v>#REF!</v>
      </c>
      <c r="Q78" s="1205" t="str">
        <f t="shared" si="20"/>
        <v>#REF!</v>
      </c>
      <c r="R78" s="1101"/>
      <c r="S78" s="1182" t="s">
        <v>525</v>
      </c>
      <c r="T78" s="1183" t="s">
        <v>2118</v>
      </c>
      <c r="U78" s="1084" t="str">
        <f t="shared" si="6"/>
        <v>#REF!</v>
      </c>
      <c r="V78" s="1102" t="str">
        <f t="shared" si="7"/>
        <v>#REF!</v>
      </c>
      <c r="W78" s="1102" t="str">
        <f t="shared" si="8"/>
        <v>#REF!</v>
      </c>
      <c r="X78" s="1102" t="str">
        <f t="shared" si="9"/>
        <v>#REF!</v>
      </c>
      <c r="Y78" s="1103">
        <f t="shared" si="10"/>
        <v>1</v>
      </c>
      <c r="Z78" s="1104" t="str">
        <f t="shared" si="11"/>
        <v>#REF!</v>
      </c>
      <c r="AA78" s="1085" t="str">
        <f t="shared" si="12"/>
        <v>#REF!</v>
      </c>
      <c r="AB78" s="1085" t="str">
        <f t="shared" si="13"/>
        <v>#REF!</v>
      </c>
      <c r="AC78" s="1105" t="str">
        <f t="shared" si="14"/>
        <v>#REF!</v>
      </c>
      <c r="AD78" s="1105" t="str">
        <f t="shared" si="15"/>
        <v>#REF!</v>
      </c>
      <c r="AE78" s="1105" t="str">
        <f t="shared" si="16"/>
        <v>#REF!</v>
      </c>
      <c r="AF78" s="1106"/>
      <c r="AG78" s="1079"/>
      <c r="AH78" s="1090">
        <f t="shared" si="17"/>
        <v>23</v>
      </c>
      <c r="AI78" s="1090"/>
    </row>
    <row r="79" ht="15.0" customHeight="1">
      <c r="A79" s="1098">
        <v>77.0</v>
      </c>
      <c r="B79" s="1182">
        <v>439018.0</v>
      </c>
      <c r="C79" s="1228" t="s">
        <v>1010</v>
      </c>
      <c r="D79" s="1183" t="s">
        <v>1336</v>
      </c>
      <c r="E79" s="1183" t="s">
        <v>511</v>
      </c>
      <c r="F79" s="1228" t="s">
        <v>546</v>
      </c>
      <c r="G79" s="1228" t="s">
        <v>665</v>
      </c>
      <c r="H79" s="1273" t="str">
        <f t="shared" si="1"/>
        <v>TESTER02</v>
      </c>
      <c r="I79" s="1100" t="str">
        <f t="shared" si="2"/>
        <v>#REF!</v>
      </c>
      <c r="J79" s="413">
        <v>1.0</v>
      </c>
      <c r="K79" s="413">
        <v>2025.0</v>
      </c>
      <c r="L79" s="1397">
        <v>45658.0</v>
      </c>
      <c r="M79" s="1398">
        <v>45688.0</v>
      </c>
      <c r="N79" s="1340">
        <v>23.0</v>
      </c>
      <c r="O79" s="1084">
        <f t="shared" si="3"/>
        <v>1</v>
      </c>
      <c r="P79" s="231" t="str">
        <f t="shared" si="4"/>
        <v>#REF!</v>
      </c>
      <c r="Q79" s="1205" t="str">
        <f t="shared" si="20"/>
        <v>#REF!</v>
      </c>
      <c r="R79" s="1101"/>
      <c r="S79" s="1182" t="s">
        <v>525</v>
      </c>
      <c r="T79" s="1183" t="s">
        <v>2118</v>
      </c>
      <c r="U79" s="1084" t="str">
        <f t="shared" si="6"/>
        <v>#REF!</v>
      </c>
      <c r="V79" s="1102" t="str">
        <f t="shared" si="7"/>
        <v>#REF!</v>
      </c>
      <c r="W79" s="1102" t="str">
        <f t="shared" si="8"/>
        <v>#REF!</v>
      </c>
      <c r="X79" s="1102" t="str">
        <f t="shared" si="9"/>
        <v>#REF!</v>
      </c>
      <c r="Y79" s="1103">
        <f t="shared" si="10"/>
        <v>1</v>
      </c>
      <c r="Z79" s="1104" t="str">
        <f t="shared" si="11"/>
        <v>#REF!</v>
      </c>
      <c r="AA79" s="1085" t="str">
        <f t="shared" si="12"/>
        <v>#REF!</v>
      </c>
      <c r="AB79" s="1085" t="str">
        <f t="shared" si="13"/>
        <v>#REF!</v>
      </c>
      <c r="AC79" s="1105" t="str">
        <f t="shared" si="14"/>
        <v>#REF!</v>
      </c>
      <c r="AD79" s="1105" t="str">
        <f t="shared" si="15"/>
        <v>#REF!</v>
      </c>
      <c r="AE79" s="1105" t="str">
        <f t="shared" si="16"/>
        <v>#REF!</v>
      </c>
      <c r="AF79" s="1106"/>
      <c r="AG79" s="1079"/>
      <c r="AH79" s="1090">
        <f t="shared" si="17"/>
        <v>23</v>
      </c>
      <c r="AI79" s="1090"/>
    </row>
    <row r="80" ht="15.0" customHeight="1">
      <c r="A80" s="1107">
        <v>78.0</v>
      </c>
      <c r="B80" s="1182">
        <v>439829.0</v>
      </c>
      <c r="C80" s="1228" t="s">
        <v>1157</v>
      </c>
      <c r="D80" s="1183" t="s">
        <v>1409</v>
      </c>
      <c r="E80" s="1183" t="s">
        <v>511</v>
      </c>
      <c r="F80" s="1228" t="s">
        <v>546</v>
      </c>
      <c r="G80" s="1228" t="s">
        <v>790</v>
      </c>
      <c r="H80" s="1273" t="str">
        <f t="shared" si="1"/>
        <v>TESTER03</v>
      </c>
      <c r="I80" s="1100" t="str">
        <f t="shared" si="2"/>
        <v>#REF!</v>
      </c>
      <c r="J80" s="413">
        <v>1.0</v>
      </c>
      <c r="K80" s="413">
        <v>2025.0</v>
      </c>
      <c r="L80" s="1397">
        <v>45670.0</v>
      </c>
      <c r="M80" s="1398">
        <v>45688.0</v>
      </c>
      <c r="N80" s="1340">
        <v>15.0</v>
      </c>
      <c r="O80" s="1084">
        <f t="shared" si="3"/>
        <v>0.652173913</v>
      </c>
      <c r="P80" s="231" t="str">
        <f t="shared" si="4"/>
        <v>#REF!</v>
      </c>
      <c r="Q80" s="1205" t="str">
        <f t="shared" si="20"/>
        <v>#REF!</v>
      </c>
      <c r="R80" s="1111"/>
      <c r="S80" s="1182" t="s">
        <v>525</v>
      </c>
      <c r="T80" s="1183" t="s">
        <v>2118</v>
      </c>
      <c r="U80" s="1084" t="str">
        <f t="shared" si="6"/>
        <v>#REF!</v>
      </c>
      <c r="V80" s="1102" t="str">
        <f t="shared" si="7"/>
        <v>#REF!</v>
      </c>
      <c r="W80" s="1102" t="str">
        <f t="shared" si="8"/>
        <v>#REF!</v>
      </c>
      <c r="X80" s="1102" t="str">
        <f t="shared" si="9"/>
        <v>#REF!</v>
      </c>
      <c r="Y80" s="1103">
        <f t="shared" si="10"/>
        <v>1</v>
      </c>
      <c r="Z80" s="1104" t="str">
        <f t="shared" si="11"/>
        <v>#REF!</v>
      </c>
      <c r="AA80" s="1085" t="str">
        <f t="shared" si="12"/>
        <v>#REF!</v>
      </c>
      <c r="AB80" s="1085" t="str">
        <f t="shared" si="13"/>
        <v>#REF!</v>
      </c>
      <c r="AC80" s="1105" t="str">
        <f t="shared" si="14"/>
        <v>#REF!</v>
      </c>
      <c r="AD80" s="1105" t="str">
        <f t="shared" si="15"/>
        <v>#REF!</v>
      </c>
      <c r="AE80" s="1105" t="str">
        <f t="shared" si="16"/>
        <v>#REF!</v>
      </c>
      <c r="AF80" s="1106"/>
      <c r="AG80" s="1079"/>
      <c r="AH80" s="1090">
        <f t="shared" si="17"/>
        <v>23</v>
      </c>
      <c r="AI80" s="1090"/>
    </row>
    <row r="81" ht="15.0" customHeight="1">
      <c r="A81" s="1098">
        <v>79.0</v>
      </c>
      <c r="B81" s="1182">
        <v>440698.0</v>
      </c>
      <c r="C81" s="1228" t="s">
        <v>1182</v>
      </c>
      <c r="D81" s="1183" t="s">
        <v>1341</v>
      </c>
      <c r="E81" s="1183" t="s">
        <v>511</v>
      </c>
      <c r="F81" s="1228" t="s">
        <v>564</v>
      </c>
      <c r="G81" s="1228" t="s">
        <v>790</v>
      </c>
      <c r="H81" s="1273" t="str">
        <f t="shared" si="1"/>
        <v>BA03</v>
      </c>
      <c r="I81" s="1100" t="str">
        <f t="shared" si="2"/>
        <v>#REF!</v>
      </c>
      <c r="J81" s="413">
        <v>1.0</v>
      </c>
      <c r="K81" s="413">
        <v>2025.0</v>
      </c>
      <c r="L81" s="1397">
        <v>45658.0</v>
      </c>
      <c r="M81" s="1398">
        <v>45688.0</v>
      </c>
      <c r="N81" s="1340">
        <v>23.0</v>
      </c>
      <c r="O81" s="1084">
        <f t="shared" si="3"/>
        <v>1</v>
      </c>
      <c r="P81" s="231" t="str">
        <f t="shared" si="4"/>
        <v>#REF!</v>
      </c>
      <c r="Q81" s="1205" t="str">
        <f t="shared" si="20"/>
        <v>#REF!</v>
      </c>
      <c r="R81" s="1113"/>
      <c r="S81" s="1182" t="s">
        <v>525</v>
      </c>
      <c r="T81" s="1183" t="s">
        <v>2118</v>
      </c>
      <c r="U81" s="1084" t="str">
        <f t="shared" si="6"/>
        <v>#REF!</v>
      </c>
      <c r="V81" s="1102" t="str">
        <f t="shared" si="7"/>
        <v>#REF!</v>
      </c>
      <c r="W81" s="1102" t="str">
        <f t="shared" si="8"/>
        <v>#REF!</v>
      </c>
      <c r="X81" s="1102" t="str">
        <f t="shared" si="9"/>
        <v>#REF!</v>
      </c>
      <c r="Y81" s="1103">
        <f t="shared" si="10"/>
        <v>1</v>
      </c>
      <c r="Z81" s="1104" t="str">
        <f t="shared" si="11"/>
        <v>#REF!</v>
      </c>
      <c r="AA81" s="1085" t="str">
        <f t="shared" si="12"/>
        <v>#REF!</v>
      </c>
      <c r="AB81" s="1085" t="str">
        <f t="shared" si="13"/>
        <v>#REF!</v>
      </c>
      <c r="AC81" s="1105" t="str">
        <f t="shared" si="14"/>
        <v>#REF!</v>
      </c>
      <c r="AD81" s="1105" t="str">
        <f t="shared" si="15"/>
        <v>#REF!</v>
      </c>
      <c r="AE81" s="1105" t="str">
        <f t="shared" si="16"/>
        <v>#REF!</v>
      </c>
      <c r="AF81" s="1106"/>
      <c r="AG81" s="1079"/>
      <c r="AH81" s="1090">
        <f t="shared" si="17"/>
        <v>23</v>
      </c>
      <c r="AI81" s="1117"/>
    </row>
    <row r="82" ht="15.0" customHeight="1">
      <c r="A82" s="1107">
        <v>80.0</v>
      </c>
      <c r="B82" s="1182">
        <v>447405.0</v>
      </c>
      <c r="C82" s="1228" t="s">
        <v>1165</v>
      </c>
      <c r="D82" s="1183" t="s">
        <v>1343</v>
      </c>
      <c r="E82" s="1183" t="s">
        <v>511</v>
      </c>
      <c r="F82" s="1228" t="s">
        <v>564</v>
      </c>
      <c r="G82" s="1228" t="s">
        <v>665</v>
      </c>
      <c r="H82" s="1273" t="str">
        <f t="shared" si="1"/>
        <v>BA02</v>
      </c>
      <c r="I82" s="1100" t="str">
        <f t="shared" si="2"/>
        <v>#REF!</v>
      </c>
      <c r="J82" s="413">
        <v>1.0</v>
      </c>
      <c r="K82" s="413">
        <v>2025.0</v>
      </c>
      <c r="L82" s="1397">
        <v>45658.0</v>
      </c>
      <c r="M82" s="1398">
        <v>45688.0</v>
      </c>
      <c r="N82" s="1340">
        <v>23.0</v>
      </c>
      <c r="O82" s="1084">
        <f t="shared" si="3"/>
        <v>1</v>
      </c>
      <c r="P82" s="231" t="str">
        <f t="shared" si="4"/>
        <v>#REF!</v>
      </c>
      <c r="Q82" s="1205" t="str">
        <f t="shared" si="20"/>
        <v>#REF!</v>
      </c>
      <c r="R82" s="1113"/>
      <c r="S82" s="1182" t="s">
        <v>525</v>
      </c>
      <c r="T82" s="1183" t="s">
        <v>2118</v>
      </c>
      <c r="U82" s="1084" t="str">
        <f t="shared" si="6"/>
        <v>#REF!</v>
      </c>
      <c r="V82" s="1102" t="str">
        <f t="shared" si="7"/>
        <v>#REF!</v>
      </c>
      <c r="W82" s="1102" t="str">
        <f t="shared" si="8"/>
        <v>#REF!</v>
      </c>
      <c r="X82" s="1102" t="str">
        <f t="shared" si="9"/>
        <v>#REF!</v>
      </c>
      <c r="Y82" s="1103">
        <f t="shared" si="10"/>
        <v>1</v>
      </c>
      <c r="Z82" s="1104" t="str">
        <f t="shared" si="11"/>
        <v>#REF!</v>
      </c>
      <c r="AA82" s="1085" t="str">
        <f t="shared" si="12"/>
        <v>#REF!</v>
      </c>
      <c r="AB82" s="1085" t="str">
        <f t="shared" si="13"/>
        <v>#REF!</v>
      </c>
      <c r="AC82" s="1105" t="str">
        <f t="shared" si="14"/>
        <v>#REF!</v>
      </c>
      <c r="AD82" s="1105" t="str">
        <f t="shared" si="15"/>
        <v>#REF!</v>
      </c>
      <c r="AE82" s="1105" t="str">
        <f t="shared" si="16"/>
        <v>#REF!</v>
      </c>
      <c r="AF82" s="1106"/>
      <c r="AG82" s="1079"/>
      <c r="AH82" s="1090">
        <f t="shared" si="17"/>
        <v>23</v>
      </c>
      <c r="AI82" s="1117"/>
    </row>
    <row r="83" ht="15.0" customHeight="1">
      <c r="A83" s="1098">
        <v>81.0</v>
      </c>
      <c r="B83" s="1182">
        <v>457169.0</v>
      </c>
      <c r="C83" s="1228" t="s">
        <v>1913</v>
      </c>
      <c r="D83" s="1183" t="s">
        <v>2340</v>
      </c>
      <c r="E83" s="1183" t="s">
        <v>511</v>
      </c>
      <c r="F83" s="1228" t="s">
        <v>663</v>
      </c>
      <c r="G83" s="1228" t="s">
        <v>893</v>
      </c>
      <c r="H83" s="1273" t="str">
        <f t="shared" si="1"/>
        <v>PM06</v>
      </c>
      <c r="I83" s="1100" t="str">
        <f t="shared" si="2"/>
        <v>#REF!</v>
      </c>
      <c r="J83" s="413">
        <v>1.0</v>
      </c>
      <c r="K83" s="413">
        <v>2025.0</v>
      </c>
      <c r="L83" s="1397">
        <v>45658.0</v>
      </c>
      <c r="M83" s="1398">
        <v>45688.0</v>
      </c>
      <c r="N83" s="1340">
        <v>1.15</v>
      </c>
      <c r="O83" s="1084">
        <f t="shared" si="3"/>
        <v>0.05</v>
      </c>
      <c r="P83" s="231" t="str">
        <f t="shared" si="4"/>
        <v>#REF!</v>
      </c>
      <c r="Q83" s="1205" t="str">
        <f t="shared" si="20"/>
        <v>#REF!</v>
      </c>
      <c r="R83" s="1111"/>
      <c r="S83" s="1182" t="s">
        <v>525</v>
      </c>
      <c r="T83" s="1183" t="s">
        <v>2118</v>
      </c>
      <c r="U83" s="1084" t="str">
        <f t="shared" si="6"/>
        <v>#REF!</v>
      </c>
      <c r="V83" s="1102" t="str">
        <f t="shared" si="7"/>
        <v>#REF!</v>
      </c>
      <c r="W83" s="1102" t="str">
        <f t="shared" si="8"/>
        <v>#REF!</v>
      </c>
      <c r="X83" s="1102" t="str">
        <f t="shared" si="9"/>
        <v>#REF!</v>
      </c>
      <c r="Y83" s="1103">
        <f t="shared" si="10"/>
        <v>0.15</v>
      </c>
      <c r="Z83" s="1104" t="str">
        <f t="shared" si="11"/>
        <v>#REF!</v>
      </c>
      <c r="AA83" s="1085" t="str">
        <f t="shared" si="12"/>
        <v>#REF!</v>
      </c>
      <c r="AB83" s="1085" t="str">
        <f t="shared" si="13"/>
        <v>#REF!</v>
      </c>
      <c r="AC83" s="1105" t="str">
        <f t="shared" si="14"/>
        <v>#REF!</v>
      </c>
      <c r="AD83" s="1105" t="str">
        <f t="shared" si="15"/>
        <v>#REF!</v>
      </c>
      <c r="AE83" s="1105" t="str">
        <f t="shared" si="16"/>
        <v>#REF!</v>
      </c>
      <c r="AF83" s="1106"/>
      <c r="AG83" s="1079"/>
      <c r="AH83" s="1090">
        <f t="shared" si="17"/>
        <v>3.45</v>
      </c>
      <c r="AI83" s="1090"/>
    </row>
    <row r="84" ht="15.0" customHeight="1">
      <c r="A84" s="1107">
        <v>82.0</v>
      </c>
      <c r="B84" s="1182">
        <v>458879.0</v>
      </c>
      <c r="C84" s="1183" t="s">
        <v>1124</v>
      </c>
      <c r="D84" s="1183" t="s">
        <v>1351</v>
      </c>
      <c r="E84" s="1183" t="s">
        <v>511</v>
      </c>
      <c r="F84" s="1183" t="s">
        <v>512</v>
      </c>
      <c r="G84" s="1183" t="s">
        <v>771</v>
      </c>
      <c r="H84" s="1273" t="str">
        <f t="shared" si="1"/>
        <v>DEV04</v>
      </c>
      <c r="I84" s="1100" t="str">
        <f t="shared" si="2"/>
        <v>#REF!</v>
      </c>
      <c r="J84" s="413">
        <v>1.0</v>
      </c>
      <c r="K84" s="413">
        <v>2025.0</v>
      </c>
      <c r="L84" s="1397">
        <v>45670.0</v>
      </c>
      <c r="M84" s="1398">
        <v>45688.0</v>
      </c>
      <c r="N84" s="1340">
        <v>15.0</v>
      </c>
      <c r="O84" s="1084">
        <f t="shared" si="3"/>
        <v>0.652173913</v>
      </c>
      <c r="P84" s="231" t="str">
        <f t="shared" si="4"/>
        <v>#REF!</v>
      </c>
      <c r="Q84" s="1205" t="str">
        <f t="shared" si="20"/>
        <v>#REF!</v>
      </c>
      <c r="R84" s="1111"/>
      <c r="S84" s="1182" t="s">
        <v>525</v>
      </c>
      <c r="T84" s="1183" t="s">
        <v>2118</v>
      </c>
      <c r="U84" s="1084" t="str">
        <f t="shared" si="6"/>
        <v>#REF!</v>
      </c>
      <c r="V84" s="1102" t="str">
        <f t="shared" si="7"/>
        <v>#REF!</v>
      </c>
      <c r="W84" s="1102" t="str">
        <f t="shared" si="8"/>
        <v>#REF!</v>
      </c>
      <c r="X84" s="1102" t="str">
        <f t="shared" si="9"/>
        <v>#REF!</v>
      </c>
      <c r="Y84" s="1103">
        <f t="shared" si="10"/>
        <v>1.043478261</v>
      </c>
      <c r="Z84" s="1104" t="str">
        <f t="shared" si="11"/>
        <v>#REF!</v>
      </c>
      <c r="AA84" s="1085" t="str">
        <f t="shared" si="12"/>
        <v>#REF!</v>
      </c>
      <c r="AB84" s="1085" t="str">
        <f t="shared" si="13"/>
        <v>#REF!</v>
      </c>
      <c r="AC84" s="1105" t="str">
        <f t="shared" si="14"/>
        <v>#REF!</v>
      </c>
      <c r="AD84" s="1105" t="str">
        <f t="shared" si="15"/>
        <v>#REF!</v>
      </c>
      <c r="AE84" s="1105" t="str">
        <f t="shared" si="16"/>
        <v>#REF!</v>
      </c>
      <c r="AF84" s="1106"/>
      <c r="AG84" s="1079"/>
      <c r="AH84" s="1090">
        <f t="shared" si="17"/>
        <v>24</v>
      </c>
      <c r="AI84" s="1090"/>
    </row>
    <row r="85" ht="15.0" customHeight="1">
      <c r="A85" s="1098">
        <v>83.0</v>
      </c>
      <c r="B85" s="1182">
        <v>459051.0</v>
      </c>
      <c r="C85" s="1228" t="s">
        <v>1180</v>
      </c>
      <c r="D85" s="1183" t="s">
        <v>1353</v>
      </c>
      <c r="E85" s="1183" t="s">
        <v>511</v>
      </c>
      <c r="F85" s="1228" t="s">
        <v>546</v>
      </c>
      <c r="G85" s="1228" t="s">
        <v>665</v>
      </c>
      <c r="H85" s="1273" t="str">
        <f t="shared" si="1"/>
        <v>TESTER02</v>
      </c>
      <c r="I85" s="1100" t="str">
        <f t="shared" si="2"/>
        <v>#REF!</v>
      </c>
      <c r="J85" s="413">
        <v>1.0</v>
      </c>
      <c r="K85" s="413">
        <v>2025.0</v>
      </c>
      <c r="L85" s="1397">
        <v>45658.0</v>
      </c>
      <c r="M85" s="1398">
        <v>45688.0</v>
      </c>
      <c r="N85" s="1340">
        <v>23.0</v>
      </c>
      <c r="O85" s="1084">
        <f t="shared" si="3"/>
        <v>1</v>
      </c>
      <c r="P85" s="231" t="str">
        <f t="shared" si="4"/>
        <v>#REF!</v>
      </c>
      <c r="Q85" s="1205" t="str">
        <f t="shared" si="20"/>
        <v>#REF!</v>
      </c>
      <c r="R85" s="1101"/>
      <c r="S85" s="1182" t="s">
        <v>525</v>
      </c>
      <c r="T85" s="1183" t="s">
        <v>2118</v>
      </c>
      <c r="U85" s="1084" t="str">
        <f t="shared" si="6"/>
        <v>#REF!</v>
      </c>
      <c r="V85" s="1102" t="str">
        <f t="shared" si="7"/>
        <v>#REF!</v>
      </c>
      <c r="W85" s="1102" t="str">
        <f t="shared" si="8"/>
        <v>#REF!</v>
      </c>
      <c r="X85" s="1102" t="str">
        <f t="shared" si="9"/>
        <v>#REF!</v>
      </c>
      <c r="Y85" s="1103">
        <f t="shared" si="10"/>
        <v>1</v>
      </c>
      <c r="Z85" s="1104" t="str">
        <f t="shared" si="11"/>
        <v>#REF!</v>
      </c>
      <c r="AA85" s="1085" t="str">
        <f t="shared" si="12"/>
        <v>#REF!</v>
      </c>
      <c r="AB85" s="1085" t="str">
        <f t="shared" si="13"/>
        <v>#REF!</v>
      </c>
      <c r="AC85" s="1105" t="str">
        <f t="shared" si="14"/>
        <v>#REF!</v>
      </c>
      <c r="AD85" s="1105" t="str">
        <f t="shared" si="15"/>
        <v>#REF!</v>
      </c>
      <c r="AE85" s="1105" t="str">
        <f t="shared" si="16"/>
        <v>#REF!</v>
      </c>
      <c r="AF85" s="1106"/>
      <c r="AG85" s="1079"/>
      <c r="AH85" s="1090">
        <f t="shared" si="17"/>
        <v>23</v>
      </c>
      <c r="AI85" s="1090"/>
    </row>
    <row r="86" ht="15.0" customHeight="1">
      <c r="A86" s="1107">
        <v>84.0</v>
      </c>
      <c r="B86" s="1182">
        <v>271033.0</v>
      </c>
      <c r="C86" s="1228" t="s">
        <v>1271</v>
      </c>
      <c r="D86" s="1183" t="s">
        <v>1272</v>
      </c>
      <c r="E86" s="1183" t="s">
        <v>511</v>
      </c>
      <c r="F86" s="1228" t="s">
        <v>564</v>
      </c>
      <c r="G86" s="1228" t="s">
        <v>790</v>
      </c>
      <c r="H86" s="1273" t="str">
        <f t="shared" si="1"/>
        <v>BA03</v>
      </c>
      <c r="I86" s="1100" t="str">
        <f t="shared" si="2"/>
        <v>#REF!</v>
      </c>
      <c r="J86" s="413">
        <v>1.0</v>
      </c>
      <c r="K86" s="413">
        <v>2025.0</v>
      </c>
      <c r="L86" s="1397">
        <v>45670.0</v>
      </c>
      <c r="M86" s="1398">
        <v>45679.0</v>
      </c>
      <c r="N86" s="1340">
        <v>4.0</v>
      </c>
      <c r="O86" s="1084">
        <f t="shared" si="3"/>
        <v>0.1739130435</v>
      </c>
      <c r="P86" s="231" t="str">
        <f t="shared" si="4"/>
        <v>#REF!</v>
      </c>
      <c r="Q86" s="1205" t="str">
        <f t="shared" si="20"/>
        <v>#REF!</v>
      </c>
      <c r="R86" s="1111"/>
      <c r="S86" s="1182" t="s">
        <v>525</v>
      </c>
      <c r="T86" s="1183" t="s">
        <v>2118</v>
      </c>
      <c r="U86" s="1084" t="str">
        <f t="shared" si="6"/>
        <v>#REF!</v>
      </c>
      <c r="V86" s="1102" t="str">
        <f t="shared" si="7"/>
        <v>#REF!</v>
      </c>
      <c r="W86" s="1102" t="str">
        <f t="shared" si="8"/>
        <v>#REF!</v>
      </c>
      <c r="X86" s="1102" t="str">
        <f t="shared" si="9"/>
        <v>#REF!</v>
      </c>
      <c r="Y86" s="1103">
        <f t="shared" si="10"/>
        <v>0.5217391304</v>
      </c>
      <c r="Z86" s="1104" t="str">
        <f t="shared" si="11"/>
        <v>#REF!</v>
      </c>
      <c r="AA86" s="1085" t="str">
        <f t="shared" si="12"/>
        <v>#REF!</v>
      </c>
      <c r="AB86" s="1085" t="str">
        <f t="shared" si="13"/>
        <v>#REF!</v>
      </c>
      <c r="AC86" s="1105" t="str">
        <f t="shared" si="14"/>
        <v>#REF!</v>
      </c>
      <c r="AD86" s="1105" t="str">
        <f t="shared" si="15"/>
        <v>#REF!</v>
      </c>
      <c r="AE86" s="1105" t="str">
        <f t="shared" si="16"/>
        <v>#REF!</v>
      </c>
      <c r="AF86" s="1106"/>
      <c r="AG86" s="1079"/>
      <c r="AH86" s="1090">
        <f t="shared" si="17"/>
        <v>12</v>
      </c>
      <c r="AI86" s="1090"/>
    </row>
    <row r="87" ht="15.0" customHeight="1">
      <c r="A87" s="1098">
        <v>85.0</v>
      </c>
      <c r="B87" s="1182">
        <v>464853.0</v>
      </c>
      <c r="C87" s="1228" t="s">
        <v>1355</v>
      </c>
      <c r="D87" s="1183" t="s">
        <v>1356</v>
      </c>
      <c r="E87" s="1183" t="s">
        <v>511</v>
      </c>
      <c r="F87" s="1228" t="s">
        <v>512</v>
      </c>
      <c r="G87" s="1228" t="s">
        <v>790</v>
      </c>
      <c r="H87" s="1273" t="str">
        <f t="shared" si="1"/>
        <v>DEV03</v>
      </c>
      <c r="I87" s="1100" t="str">
        <f t="shared" si="2"/>
        <v>#REF!</v>
      </c>
      <c r="J87" s="413">
        <v>1.0</v>
      </c>
      <c r="K87" s="413">
        <v>2025.0</v>
      </c>
      <c r="L87" s="1397">
        <v>45658.0</v>
      </c>
      <c r="M87" s="1398">
        <v>45688.0</v>
      </c>
      <c r="N87" s="1340">
        <v>23.0</v>
      </c>
      <c r="O87" s="1084">
        <f t="shared" si="3"/>
        <v>1</v>
      </c>
      <c r="P87" s="231" t="str">
        <f t="shared" si="4"/>
        <v>#REF!</v>
      </c>
      <c r="Q87" s="1205" t="str">
        <f t="shared" si="20"/>
        <v>#REF!</v>
      </c>
      <c r="R87" s="1101"/>
      <c r="S87" s="1182" t="s">
        <v>525</v>
      </c>
      <c r="T87" s="1183" t="s">
        <v>2118</v>
      </c>
      <c r="U87" s="1084" t="str">
        <f t="shared" si="6"/>
        <v>#REF!</v>
      </c>
      <c r="V87" s="1102" t="str">
        <f t="shared" si="7"/>
        <v>#REF!</v>
      </c>
      <c r="W87" s="1102" t="str">
        <f t="shared" si="8"/>
        <v>#REF!</v>
      </c>
      <c r="X87" s="1102" t="str">
        <f t="shared" si="9"/>
        <v>#REF!</v>
      </c>
      <c r="Y87" s="1103">
        <f t="shared" si="10"/>
        <v>1</v>
      </c>
      <c r="Z87" s="1104" t="str">
        <f t="shared" si="11"/>
        <v>#REF!</v>
      </c>
      <c r="AA87" s="1085" t="str">
        <f t="shared" si="12"/>
        <v>#REF!</v>
      </c>
      <c r="AB87" s="1085" t="str">
        <f t="shared" si="13"/>
        <v>#REF!</v>
      </c>
      <c r="AC87" s="1105" t="str">
        <f t="shared" si="14"/>
        <v>#REF!</v>
      </c>
      <c r="AD87" s="1105" t="str">
        <f t="shared" si="15"/>
        <v>#REF!</v>
      </c>
      <c r="AE87" s="1105" t="str">
        <f t="shared" si="16"/>
        <v>#REF!</v>
      </c>
      <c r="AF87" s="1106"/>
      <c r="AG87" s="1079"/>
      <c r="AH87" s="1090">
        <f t="shared" si="17"/>
        <v>23</v>
      </c>
      <c r="AI87" s="1090"/>
    </row>
    <row r="88" ht="15.0" customHeight="1">
      <c r="A88" s="1107">
        <v>86.0</v>
      </c>
      <c r="B88" s="1182">
        <v>465485.0</v>
      </c>
      <c r="C88" s="1228" t="s">
        <v>1357</v>
      </c>
      <c r="D88" s="1183" t="s">
        <v>1358</v>
      </c>
      <c r="E88" s="1183" t="s">
        <v>511</v>
      </c>
      <c r="F88" s="1228" t="s">
        <v>512</v>
      </c>
      <c r="G88" s="1228" t="s">
        <v>790</v>
      </c>
      <c r="H88" s="1273" t="str">
        <f t="shared" si="1"/>
        <v>DEV03</v>
      </c>
      <c r="I88" s="1100" t="str">
        <f t="shared" si="2"/>
        <v>#REF!</v>
      </c>
      <c r="J88" s="413">
        <v>1.0</v>
      </c>
      <c r="K88" s="413">
        <v>2025.0</v>
      </c>
      <c r="L88" s="1397">
        <v>45658.0</v>
      </c>
      <c r="M88" s="1398">
        <v>45688.0</v>
      </c>
      <c r="N88" s="1340">
        <v>23.0</v>
      </c>
      <c r="O88" s="1084">
        <f t="shared" si="3"/>
        <v>1</v>
      </c>
      <c r="P88" s="231" t="str">
        <f t="shared" si="4"/>
        <v>#REF!</v>
      </c>
      <c r="Q88" s="1205" t="str">
        <f t="shared" si="20"/>
        <v>#REF!</v>
      </c>
      <c r="R88" s="1101"/>
      <c r="S88" s="1182" t="s">
        <v>525</v>
      </c>
      <c r="T88" s="1183" t="s">
        <v>2118</v>
      </c>
      <c r="U88" s="1084" t="str">
        <f t="shared" si="6"/>
        <v>#REF!</v>
      </c>
      <c r="V88" s="1102" t="str">
        <f t="shared" si="7"/>
        <v>#REF!</v>
      </c>
      <c r="W88" s="1102" t="str">
        <f t="shared" si="8"/>
        <v>#REF!</v>
      </c>
      <c r="X88" s="1102" t="str">
        <f t="shared" si="9"/>
        <v>#REF!</v>
      </c>
      <c r="Y88" s="1103">
        <f t="shared" si="10"/>
        <v>1</v>
      </c>
      <c r="Z88" s="1104" t="str">
        <f t="shared" si="11"/>
        <v>#REF!</v>
      </c>
      <c r="AA88" s="1085" t="str">
        <f t="shared" si="12"/>
        <v>#REF!</v>
      </c>
      <c r="AB88" s="1085" t="str">
        <f t="shared" si="13"/>
        <v>#REF!</v>
      </c>
      <c r="AC88" s="1105" t="str">
        <f t="shared" si="14"/>
        <v>#REF!</v>
      </c>
      <c r="AD88" s="1105" t="str">
        <f t="shared" si="15"/>
        <v>#REF!</v>
      </c>
      <c r="AE88" s="1105" t="str">
        <f t="shared" si="16"/>
        <v>#REF!</v>
      </c>
      <c r="AF88" s="1106"/>
      <c r="AG88" s="1079"/>
      <c r="AH88" s="1090">
        <f t="shared" si="17"/>
        <v>23</v>
      </c>
      <c r="AI88" s="1090"/>
    </row>
    <row r="89" ht="15.0" customHeight="1">
      <c r="A89" s="1098">
        <v>87.0</v>
      </c>
      <c r="B89" s="1182">
        <v>465801.0</v>
      </c>
      <c r="C89" s="1228" t="s">
        <v>1360</v>
      </c>
      <c r="D89" s="1183" t="s">
        <v>1361</v>
      </c>
      <c r="E89" s="1183" t="s">
        <v>511</v>
      </c>
      <c r="F89" s="1228" t="s">
        <v>512</v>
      </c>
      <c r="G89" s="1228" t="s">
        <v>893</v>
      </c>
      <c r="H89" s="1273" t="str">
        <f t="shared" si="1"/>
        <v>DEV06</v>
      </c>
      <c r="I89" s="1100" t="str">
        <f t="shared" si="2"/>
        <v>#REF!</v>
      </c>
      <c r="J89" s="413">
        <v>1.0</v>
      </c>
      <c r="K89" s="413">
        <v>2025.0</v>
      </c>
      <c r="L89" s="1397">
        <v>45658.0</v>
      </c>
      <c r="M89" s="1398">
        <v>45688.0</v>
      </c>
      <c r="N89" s="1340">
        <v>11.5</v>
      </c>
      <c r="O89" s="1084">
        <f t="shared" si="3"/>
        <v>0.5</v>
      </c>
      <c r="P89" s="231" t="str">
        <f t="shared" si="4"/>
        <v>#REF!</v>
      </c>
      <c r="Q89" s="1205" t="str">
        <f t="shared" si="20"/>
        <v>#REF!</v>
      </c>
      <c r="R89" s="1101"/>
      <c r="S89" s="1182" t="s">
        <v>525</v>
      </c>
      <c r="T89" s="1183" t="s">
        <v>2118</v>
      </c>
      <c r="U89" s="1084" t="str">
        <f t="shared" si="6"/>
        <v>#REF!</v>
      </c>
      <c r="V89" s="1102" t="str">
        <f t="shared" si="7"/>
        <v>#REF!</v>
      </c>
      <c r="W89" s="1102" t="str">
        <f t="shared" si="8"/>
        <v>#REF!</v>
      </c>
      <c r="X89" s="1102" t="str">
        <f t="shared" si="9"/>
        <v>#REF!</v>
      </c>
      <c r="Y89" s="1103">
        <f t="shared" si="10"/>
        <v>1</v>
      </c>
      <c r="Z89" s="1104" t="str">
        <f t="shared" si="11"/>
        <v>#REF!</v>
      </c>
      <c r="AA89" s="1085" t="str">
        <f t="shared" si="12"/>
        <v>#REF!</v>
      </c>
      <c r="AB89" s="1085" t="str">
        <f t="shared" si="13"/>
        <v>#REF!</v>
      </c>
      <c r="AC89" s="1105" t="str">
        <f t="shared" si="14"/>
        <v>#REF!</v>
      </c>
      <c r="AD89" s="1105" t="str">
        <f t="shared" si="15"/>
        <v>#REF!</v>
      </c>
      <c r="AE89" s="1105" t="str">
        <f t="shared" si="16"/>
        <v>#REF!</v>
      </c>
      <c r="AF89" s="1106"/>
      <c r="AG89" s="1079"/>
      <c r="AH89" s="1090">
        <f t="shared" si="17"/>
        <v>23</v>
      </c>
      <c r="AI89" s="1090"/>
    </row>
    <row r="90" ht="15.75" customHeight="1">
      <c r="A90" s="1107">
        <v>88.0</v>
      </c>
      <c r="B90" s="1182">
        <v>466133.0</v>
      </c>
      <c r="C90" s="1228" t="s">
        <v>1568</v>
      </c>
      <c r="D90" s="1183" t="s">
        <v>1569</v>
      </c>
      <c r="E90" s="1183" t="s">
        <v>511</v>
      </c>
      <c r="F90" s="1228" t="s">
        <v>663</v>
      </c>
      <c r="G90" s="1228" t="s">
        <v>787</v>
      </c>
      <c r="H90" s="1273" t="str">
        <f t="shared" si="1"/>
        <v>PM05</v>
      </c>
      <c r="I90" s="1100" t="str">
        <f t="shared" si="2"/>
        <v>#REF!</v>
      </c>
      <c r="J90" s="413">
        <v>1.0</v>
      </c>
      <c r="K90" s="413">
        <v>2025.0</v>
      </c>
      <c r="L90" s="1397">
        <v>45658.0</v>
      </c>
      <c r="M90" s="1398">
        <v>45688.0</v>
      </c>
      <c r="N90" s="1340">
        <v>6.9</v>
      </c>
      <c r="O90" s="1084">
        <f t="shared" si="3"/>
        <v>0.3</v>
      </c>
      <c r="P90" s="231" t="str">
        <f t="shared" si="4"/>
        <v>#REF!</v>
      </c>
      <c r="Q90" s="1205" t="str">
        <f t="shared" si="20"/>
        <v>#REF!</v>
      </c>
      <c r="R90" s="1114"/>
      <c r="S90" s="1182" t="s">
        <v>525</v>
      </c>
      <c r="T90" s="1183" t="s">
        <v>2118</v>
      </c>
      <c r="U90" s="1084" t="str">
        <f t="shared" si="6"/>
        <v>#REF!</v>
      </c>
      <c r="V90" s="1102" t="str">
        <f t="shared" si="7"/>
        <v>#REF!</v>
      </c>
      <c r="W90" s="1102" t="str">
        <f t="shared" si="8"/>
        <v>#REF!</v>
      </c>
      <c r="X90" s="1102" t="str">
        <f t="shared" si="9"/>
        <v>#REF!</v>
      </c>
      <c r="Y90" s="1103">
        <f t="shared" si="10"/>
        <v>0.4</v>
      </c>
      <c r="Z90" s="1104" t="str">
        <f t="shared" si="11"/>
        <v>#REF!</v>
      </c>
      <c r="AA90" s="1085" t="str">
        <f t="shared" si="12"/>
        <v>#REF!</v>
      </c>
      <c r="AB90" s="1085" t="str">
        <f t="shared" si="13"/>
        <v>#REF!</v>
      </c>
      <c r="AC90" s="1105" t="str">
        <f t="shared" si="14"/>
        <v>#REF!</v>
      </c>
      <c r="AD90" s="1105" t="str">
        <f t="shared" si="15"/>
        <v>#REF!</v>
      </c>
      <c r="AE90" s="1105" t="str">
        <f t="shared" si="16"/>
        <v>#REF!</v>
      </c>
      <c r="AF90" s="1106"/>
      <c r="AG90" s="1079"/>
      <c r="AH90" s="1090">
        <f t="shared" si="17"/>
        <v>9.2</v>
      </c>
      <c r="AI90" s="1117"/>
    </row>
    <row r="91" ht="15.75" customHeight="1">
      <c r="A91" s="1098">
        <v>89.0</v>
      </c>
      <c r="B91" s="1182">
        <v>466341.0</v>
      </c>
      <c r="C91" s="1228" t="s">
        <v>2358</v>
      </c>
      <c r="D91" s="1183" t="s">
        <v>2359</v>
      </c>
      <c r="E91" s="1183" t="s">
        <v>552</v>
      </c>
      <c r="F91" s="1228" t="s">
        <v>512</v>
      </c>
      <c r="G91" s="1228" t="s">
        <v>771</v>
      </c>
      <c r="H91" s="1273" t="str">
        <f t="shared" si="1"/>
        <v>DEV04</v>
      </c>
      <c r="I91" s="1100" t="str">
        <f t="shared" si="2"/>
        <v>#REF!</v>
      </c>
      <c r="J91" s="413">
        <v>1.0</v>
      </c>
      <c r="K91" s="413">
        <v>2025.0</v>
      </c>
      <c r="L91" s="1397">
        <v>45664.0</v>
      </c>
      <c r="M91" s="1398">
        <v>45688.0</v>
      </c>
      <c r="N91" s="1340">
        <v>19.0</v>
      </c>
      <c r="O91" s="1084">
        <f t="shared" si="3"/>
        <v>0.8260869565</v>
      </c>
      <c r="P91" s="231" t="str">
        <f t="shared" si="4"/>
        <v>#REF!</v>
      </c>
      <c r="Q91" s="1205" t="str">
        <f t="shared" si="20"/>
        <v>#REF!</v>
      </c>
      <c r="R91" s="1114"/>
      <c r="S91" s="1182" t="s">
        <v>525</v>
      </c>
      <c r="T91" s="1183" t="s">
        <v>2118</v>
      </c>
      <c r="U91" s="1084" t="str">
        <f t="shared" si="6"/>
        <v>#REF!</v>
      </c>
      <c r="V91" s="1102" t="str">
        <f t="shared" si="7"/>
        <v>#REF!</v>
      </c>
      <c r="W91" s="1102" t="str">
        <f t="shared" si="8"/>
        <v>#REF!</v>
      </c>
      <c r="X91" s="1102" t="str">
        <f t="shared" si="9"/>
        <v>#REF!</v>
      </c>
      <c r="Y91" s="1103">
        <f t="shared" si="10"/>
        <v>0.8260869565</v>
      </c>
      <c r="Z91" s="1104" t="str">
        <f t="shared" si="11"/>
        <v>#REF!</v>
      </c>
      <c r="AA91" s="1085" t="str">
        <f t="shared" si="12"/>
        <v>#REF!</v>
      </c>
      <c r="AB91" s="1085" t="str">
        <f t="shared" si="13"/>
        <v>#REF!</v>
      </c>
      <c r="AC91" s="1105" t="str">
        <f t="shared" si="14"/>
        <v>#REF!</v>
      </c>
      <c r="AD91" s="1105" t="str">
        <f t="shared" si="15"/>
        <v>#REF!</v>
      </c>
      <c r="AE91" s="1105" t="str">
        <f t="shared" si="16"/>
        <v>#REF!</v>
      </c>
      <c r="AF91" s="1106"/>
      <c r="AG91" s="1079"/>
      <c r="AH91" s="1090">
        <f t="shared" si="17"/>
        <v>19</v>
      </c>
      <c r="AI91" s="1117"/>
    </row>
    <row r="92" ht="14.25" customHeight="1">
      <c r="A92" s="1107">
        <v>90.0</v>
      </c>
      <c r="B92" s="1182">
        <v>467513.0</v>
      </c>
      <c r="C92" s="1228" t="s">
        <v>2146</v>
      </c>
      <c r="D92" s="1183" t="s">
        <v>2147</v>
      </c>
      <c r="E92" s="1183" t="s">
        <v>511</v>
      </c>
      <c r="F92" s="1228" t="s">
        <v>512</v>
      </c>
      <c r="G92" s="1228" t="s">
        <v>771</v>
      </c>
      <c r="H92" s="1273" t="str">
        <f t="shared" si="1"/>
        <v>DEV04</v>
      </c>
      <c r="I92" s="1100" t="str">
        <f t="shared" si="2"/>
        <v>#REF!</v>
      </c>
      <c r="J92" s="413">
        <v>1.0</v>
      </c>
      <c r="K92" s="413">
        <v>2025.0</v>
      </c>
      <c r="L92" s="1397">
        <v>45671.0</v>
      </c>
      <c r="M92" s="1398">
        <v>45688.0</v>
      </c>
      <c r="N92" s="1340">
        <v>14.0</v>
      </c>
      <c r="O92" s="1084">
        <f t="shared" si="3"/>
        <v>0.6086956522</v>
      </c>
      <c r="P92" s="231" t="str">
        <f t="shared" si="4"/>
        <v>#REF!</v>
      </c>
      <c r="Q92" s="1205" t="str">
        <f t="shared" si="20"/>
        <v>#REF!</v>
      </c>
      <c r="R92" s="1113"/>
      <c r="S92" s="1182" t="s">
        <v>525</v>
      </c>
      <c r="T92" s="1183" t="s">
        <v>2118</v>
      </c>
      <c r="U92" s="1084" t="str">
        <f t="shared" si="6"/>
        <v>#REF!</v>
      </c>
      <c r="V92" s="1102" t="str">
        <f t="shared" si="7"/>
        <v>#REF!</v>
      </c>
      <c r="W92" s="1102" t="str">
        <f t="shared" si="8"/>
        <v>#REF!</v>
      </c>
      <c r="X92" s="1102" t="str">
        <f t="shared" si="9"/>
        <v>#REF!</v>
      </c>
      <c r="Y92" s="1103">
        <f t="shared" si="10"/>
        <v>1</v>
      </c>
      <c r="Z92" s="1104" t="str">
        <f t="shared" si="11"/>
        <v>#REF!</v>
      </c>
      <c r="AA92" s="1085" t="str">
        <f t="shared" si="12"/>
        <v>#REF!</v>
      </c>
      <c r="AB92" s="1085" t="str">
        <f t="shared" si="13"/>
        <v>#REF!</v>
      </c>
      <c r="AC92" s="1105" t="str">
        <f t="shared" si="14"/>
        <v>#REF!</v>
      </c>
      <c r="AD92" s="1105" t="str">
        <f t="shared" si="15"/>
        <v>#REF!</v>
      </c>
      <c r="AE92" s="1105" t="str">
        <f t="shared" si="16"/>
        <v>#REF!</v>
      </c>
      <c r="AF92" s="1106"/>
      <c r="AG92" s="1079"/>
      <c r="AH92" s="1090">
        <f t="shared" si="17"/>
        <v>23</v>
      </c>
      <c r="AI92" s="1117"/>
    </row>
    <row r="93" ht="17.25" customHeight="1">
      <c r="A93" s="1098">
        <v>91.0</v>
      </c>
      <c r="B93" s="1182">
        <v>471609.0</v>
      </c>
      <c r="C93" s="1228" t="s">
        <v>2341</v>
      </c>
      <c r="D93" s="1183" t="s">
        <v>2342</v>
      </c>
      <c r="E93" s="1183" t="s">
        <v>511</v>
      </c>
      <c r="F93" s="1228" t="s">
        <v>663</v>
      </c>
      <c r="G93" s="1228" t="s">
        <v>790</v>
      </c>
      <c r="H93" s="1273" t="str">
        <f t="shared" si="1"/>
        <v>PM03</v>
      </c>
      <c r="I93" s="1100" t="str">
        <f t="shared" si="2"/>
        <v>#REF!</v>
      </c>
      <c r="J93" s="413">
        <v>1.0</v>
      </c>
      <c r="K93" s="413">
        <v>2025.0</v>
      </c>
      <c r="L93" s="1397">
        <v>45658.0</v>
      </c>
      <c r="M93" s="1398">
        <v>45674.0</v>
      </c>
      <c r="N93" s="1340">
        <v>7.8</v>
      </c>
      <c r="O93" s="1084">
        <f t="shared" si="3"/>
        <v>0.3391304348</v>
      </c>
      <c r="P93" s="231" t="str">
        <f t="shared" si="4"/>
        <v>#REF!</v>
      </c>
      <c r="Q93" s="1205" t="str">
        <f t="shared" si="20"/>
        <v>#REF!</v>
      </c>
      <c r="R93" s="1113"/>
      <c r="S93" s="1182" t="s">
        <v>525</v>
      </c>
      <c r="T93" s="1183" t="s">
        <v>2118</v>
      </c>
      <c r="U93" s="1084" t="str">
        <f t="shared" si="6"/>
        <v>#REF!</v>
      </c>
      <c r="V93" s="1102" t="str">
        <f t="shared" si="7"/>
        <v>#REF!</v>
      </c>
      <c r="W93" s="1102" t="str">
        <f t="shared" si="8"/>
        <v>#REF!</v>
      </c>
      <c r="X93" s="1102" t="str">
        <f t="shared" si="9"/>
        <v>#REF!</v>
      </c>
      <c r="Y93" s="1103">
        <f t="shared" si="10"/>
        <v>1</v>
      </c>
      <c r="Z93" s="1104" t="str">
        <f t="shared" si="11"/>
        <v>#REF!</v>
      </c>
      <c r="AA93" s="1085" t="str">
        <f t="shared" si="12"/>
        <v>#REF!</v>
      </c>
      <c r="AB93" s="1085" t="str">
        <f t="shared" si="13"/>
        <v>#REF!</v>
      </c>
      <c r="AC93" s="1105" t="str">
        <f t="shared" si="14"/>
        <v>#REF!</v>
      </c>
      <c r="AD93" s="1105" t="str">
        <f t="shared" si="15"/>
        <v>#REF!</v>
      </c>
      <c r="AE93" s="1105" t="str">
        <f t="shared" si="16"/>
        <v>#REF!</v>
      </c>
      <c r="AF93" s="1106"/>
      <c r="AG93" s="1079"/>
      <c r="AH93" s="1090">
        <f t="shared" si="17"/>
        <v>23</v>
      </c>
      <c r="AI93" s="1117"/>
    </row>
    <row r="94" ht="15.0" customHeight="1">
      <c r="A94" s="1107">
        <v>92.0</v>
      </c>
      <c r="B94" s="1182">
        <v>471609.0</v>
      </c>
      <c r="C94" s="1228" t="s">
        <v>2341</v>
      </c>
      <c r="D94" s="1183" t="s">
        <v>2342</v>
      </c>
      <c r="E94" s="1183" t="s">
        <v>511</v>
      </c>
      <c r="F94" s="1228" t="s">
        <v>663</v>
      </c>
      <c r="G94" s="1228" t="s">
        <v>790</v>
      </c>
      <c r="H94" s="1273" t="str">
        <f t="shared" si="1"/>
        <v>PM03</v>
      </c>
      <c r="I94" s="1100" t="str">
        <f t="shared" si="2"/>
        <v>#REF!</v>
      </c>
      <c r="J94" s="413">
        <v>1.0</v>
      </c>
      <c r="K94" s="413">
        <v>2025.0</v>
      </c>
      <c r="L94" s="1397">
        <v>45677.0</v>
      </c>
      <c r="M94" s="1398">
        <v>45688.0</v>
      </c>
      <c r="N94" s="1340">
        <v>10.0</v>
      </c>
      <c r="O94" s="1084">
        <f t="shared" si="3"/>
        <v>0.4347826087</v>
      </c>
      <c r="P94" s="231" t="str">
        <f t="shared" si="4"/>
        <v>#REF!</v>
      </c>
      <c r="Q94" s="1205" t="str">
        <f t="shared" si="20"/>
        <v>#REF!</v>
      </c>
      <c r="R94" s="1113"/>
      <c r="S94" s="1182" t="s">
        <v>525</v>
      </c>
      <c r="T94" s="1183" t="s">
        <v>2118</v>
      </c>
      <c r="U94" s="1084" t="str">
        <f t="shared" si="6"/>
        <v>#REF!</v>
      </c>
      <c r="V94" s="1102" t="str">
        <f t="shared" si="7"/>
        <v>#REF!</v>
      </c>
      <c r="W94" s="1102" t="str">
        <f t="shared" si="8"/>
        <v>#REF!</v>
      </c>
      <c r="X94" s="1102" t="str">
        <f t="shared" si="9"/>
        <v>#REF!</v>
      </c>
      <c r="Y94" s="1103">
        <f t="shared" si="10"/>
        <v>1</v>
      </c>
      <c r="Z94" s="1104" t="str">
        <f t="shared" si="11"/>
        <v>#REF!</v>
      </c>
      <c r="AA94" s="1085" t="str">
        <f t="shared" si="12"/>
        <v>#REF!</v>
      </c>
      <c r="AB94" s="1085" t="str">
        <f t="shared" si="13"/>
        <v>#REF!</v>
      </c>
      <c r="AC94" s="1105" t="str">
        <f t="shared" si="14"/>
        <v>#REF!</v>
      </c>
      <c r="AD94" s="1105" t="str">
        <f t="shared" si="15"/>
        <v>#REF!</v>
      </c>
      <c r="AE94" s="1105" t="str">
        <f t="shared" si="16"/>
        <v>#REF!</v>
      </c>
      <c r="AF94" s="1106"/>
      <c r="AG94" s="1079"/>
      <c r="AH94" s="1090">
        <f t="shared" si="17"/>
        <v>23</v>
      </c>
      <c r="AI94" s="1117"/>
    </row>
    <row r="95" ht="15.0" customHeight="1">
      <c r="A95" s="1098">
        <v>93.0</v>
      </c>
      <c r="B95" s="1182">
        <v>471775.0</v>
      </c>
      <c r="C95" s="1228" t="s">
        <v>2337</v>
      </c>
      <c r="D95" s="1183" t="s">
        <v>2338</v>
      </c>
      <c r="E95" s="1183" t="s">
        <v>511</v>
      </c>
      <c r="F95" s="1228" t="s">
        <v>512</v>
      </c>
      <c r="G95" s="1228" t="s">
        <v>795</v>
      </c>
      <c r="H95" s="1273" t="str">
        <f t="shared" si="1"/>
        <v>DEV01</v>
      </c>
      <c r="I95" s="1100" t="str">
        <f t="shared" si="2"/>
        <v>#REF!</v>
      </c>
      <c r="J95" s="413">
        <v>1.0</v>
      </c>
      <c r="K95" s="413">
        <v>2025.0</v>
      </c>
      <c r="L95" s="1397">
        <v>45658.0</v>
      </c>
      <c r="M95" s="1398">
        <v>45688.0</v>
      </c>
      <c r="N95" s="1340">
        <v>23.0</v>
      </c>
      <c r="O95" s="1084">
        <f t="shared" si="3"/>
        <v>1</v>
      </c>
      <c r="P95" s="231" t="str">
        <f t="shared" si="4"/>
        <v>#REF!</v>
      </c>
      <c r="Q95" s="1205" t="str">
        <f t="shared" si="20"/>
        <v>#REF!</v>
      </c>
      <c r="R95" s="1113"/>
      <c r="S95" s="1182" t="s">
        <v>525</v>
      </c>
      <c r="T95" s="1183" t="s">
        <v>2118</v>
      </c>
      <c r="U95" s="1084" t="str">
        <f t="shared" si="6"/>
        <v>#REF!</v>
      </c>
      <c r="V95" s="1102" t="str">
        <f t="shared" si="7"/>
        <v>#REF!</v>
      </c>
      <c r="W95" s="1102" t="str">
        <f t="shared" si="8"/>
        <v>#REF!</v>
      </c>
      <c r="X95" s="1102" t="str">
        <f t="shared" si="9"/>
        <v>#REF!</v>
      </c>
      <c r="Y95" s="1103">
        <f t="shared" si="10"/>
        <v>1</v>
      </c>
      <c r="Z95" s="1104" t="str">
        <f t="shared" si="11"/>
        <v>#REF!</v>
      </c>
      <c r="AA95" s="1085" t="str">
        <f t="shared" si="12"/>
        <v>#REF!</v>
      </c>
      <c r="AB95" s="1085" t="str">
        <f t="shared" si="13"/>
        <v>#REF!</v>
      </c>
      <c r="AC95" s="1105" t="str">
        <f t="shared" si="14"/>
        <v>#REF!</v>
      </c>
      <c r="AD95" s="1105" t="str">
        <f t="shared" si="15"/>
        <v>#REF!</v>
      </c>
      <c r="AE95" s="1105" t="str">
        <f t="shared" si="16"/>
        <v>#REF!</v>
      </c>
      <c r="AF95" s="1106"/>
      <c r="AG95" s="1079"/>
      <c r="AH95" s="1090">
        <f t="shared" si="17"/>
        <v>23</v>
      </c>
      <c r="AI95" s="1117"/>
    </row>
    <row r="96" ht="15.0" customHeight="1">
      <c r="A96" s="1107">
        <v>94.0</v>
      </c>
      <c r="B96" s="1181">
        <v>155317.0</v>
      </c>
      <c r="C96" s="1230" t="s">
        <v>1273</v>
      </c>
      <c r="D96" s="370" t="s">
        <v>1274</v>
      </c>
      <c r="E96" s="370" t="s">
        <v>511</v>
      </c>
      <c r="F96" s="1230" t="s">
        <v>564</v>
      </c>
      <c r="G96" s="1230" t="s">
        <v>893</v>
      </c>
      <c r="H96" s="1273" t="str">
        <f t="shared" si="1"/>
        <v>BA06</v>
      </c>
      <c r="I96" s="1100" t="str">
        <f t="shared" si="2"/>
        <v>#REF!</v>
      </c>
      <c r="J96" s="413">
        <v>1.0</v>
      </c>
      <c r="K96" s="413">
        <v>2025.0</v>
      </c>
      <c r="L96" s="1394">
        <v>45658.0</v>
      </c>
      <c r="M96" s="1395">
        <v>45688.0</v>
      </c>
      <c r="N96" s="1339">
        <v>16.1</v>
      </c>
      <c r="O96" s="1084">
        <f t="shared" si="3"/>
        <v>0.7</v>
      </c>
      <c r="P96" s="231" t="str">
        <f t="shared" si="4"/>
        <v>#REF!</v>
      </c>
      <c r="Q96" s="231" t="str">
        <f t="shared" ref="Q96:Q97" si="21">ROUND(IF(T96="ODC",1*P96,J96*P96),3)</f>
        <v>#REF!</v>
      </c>
      <c r="R96" s="1101"/>
      <c r="S96" s="1181" t="s">
        <v>525</v>
      </c>
      <c r="T96" s="370" t="s">
        <v>2339</v>
      </c>
      <c r="U96" s="1084" t="str">
        <f t="shared" si="6"/>
        <v>#REF!</v>
      </c>
      <c r="V96" s="1102" t="str">
        <f t="shared" si="7"/>
        <v>#REF!</v>
      </c>
      <c r="W96" s="1102" t="str">
        <f t="shared" si="8"/>
        <v>#REF!</v>
      </c>
      <c r="X96" s="1102" t="str">
        <f t="shared" si="9"/>
        <v>#REF!</v>
      </c>
      <c r="Y96" s="1103">
        <f t="shared" si="10"/>
        <v>1</v>
      </c>
      <c r="Z96" s="1104" t="str">
        <f t="shared" si="11"/>
        <v>#REF!</v>
      </c>
      <c r="AA96" s="1085" t="str">
        <f t="shared" si="12"/>
        <v>#REF!</v>
      </c>
      <c r="AB96" s="1085" t="str">
        <f t="shared" si="13"/>
        <v>#REF!</v>
      </c>
      <c r="AC96" s="1105" t="str">
        <f t="shared" si="14"/>
        <v>#REF!</v>
      </c>
      <c r="AD96" s="1105" t="str">
        <f t="shared" si="15"/>
        <v>#REF!</v>
      </c>
      <c r="AE96" s="1105" t="str">
        <f t="shared" si="16"/>
        <v>#REF!</v>
      </c>
      <c r="AF96" s="1106"/>
      <c r="AG96" s="1079"/>
      <c r="AH96" s="1090">
        <f t="shared" si="17"/>
        <v>23</v>
      </c>
      <c r="AI96" s="1090"/>
    </row>
    <row r="97" ht="15.0" customHeight="1">
      <c r="A97" s="1098">
        <v>95.0</v>
      </c>
      <c r="B97" s="1182">
        <v>468725.0</v>
      </c>
      <c r="C97" s="1228" t="s">
        <v>2273</v>
      </c>
      <c r="D97" s="1183" t="s">
        <v>2274</v>
      </c>
      <c r="E97" s="1183" t="s">
        <v>511</v>
      </c>
      <c r="F97" s="1228" t="s">
        <v>564</v>
      </c>
      <c r="G97" s="1228" t="s">
        <v>787</v>
      </c>
      <c r="H97" s="1273" t="str">
        <f t="shared" si="1"/>
        <v>BA05</v>
      </c>
      <c r="I97" s="1100" t="str">
        <f t="shared" si="2"/>
        <v>#REF!</v>
      </c>
      <c r="J97" s="413">
        <v>1.0</v>
      </c>
      <c r="K97" s="413">
        <v>2025.0</v>
      </c>
      <c r="L97" s="1397">
        <v>45658.0</v>
      </c>
      <c r="M97" s="1398">
        <v>45688.0</v>
      </c>
      <c r="N97" s="1340">
        <v>20.7</v>
      </c>
      <c r="O97" s="1084">
        <f t="shared" si="3"/>
        <v>0.9</v>
      </c>
      <c r="P97" s="231" t="str">
        <f t="shared" si="4"/>
        <v>#REF!</v>
      </c>
      <c r="Q97" s="231" t="str">
        <f t="shared" si="21"/>
        <v>#REF!</v>
      </c>
      <c r="R97" s="1113"/>
      <c r="S97" s="1182" t="s">
        <v>525</v>
      </c>
      <c r="T97" s="1183" t="s">
        <v>2339</v>
      </c>
      <c r="U97" s="1084" t="str">
        <f t="shared" si="6"/>
        <v>#REF!</v>
      </c>
      <c r="V97" s="1102" t="str">
        <f t="shared" si="7"/>
        <v>#REF!</v>
      </c>
      <c r="W97" s="1102" t="str">
        <f t="shared" si="8"/>
        <v>#REF!</v>
      </c>
      <c r="X97" s="1102" t="str">
        <f t="shared" si="9"/>
        <v>#REF!</v>
      </c>
      <c r="Y97" s="1103">
        <f t="shared" si="10"/>
        <v>1</v>
      </c>
      <c r="Z97" s="1104" t="str">
        <f t="shared" si="11"/>
        <v>#REF!</v>
      </c>
      <c r="AA97" s="1085" t="str">
        <f t="shared" si="12"/>
        <v>#REF!</v>
      </c>
      <c r="AB97" s="1085" t="str">
        <f t="shared" si="13"/>
        <v>#REF!</v>
      </c>
      <c r="AC97" s="1105" t="str">
        <f t="shared" si="14"/>
        <v>#REF!</v>
      </c>
      <c r="AD97" s="1105" t="str">
        <f t="shared" si="15"/>
        <v>#REF!</v>
      </c>
      <c r="AE97" s="1105" t="str">
        <f t="shared" si="16"/>
        <v>#REF!</v>
      </c>
      <c r="AF97" s="1106"/>
      <c r="AG97" s="1079"/>
      <c r="AH97" s="1090">
        <f t="shared" si="17"/>
        <v>23</v>
      </c>
      <c r="AI97" s="1117"/>
    </row>
    <row r="98" ht="15.0" customHeight="1">
      <c r="A98" s="1107">
        <v>96.0</v>
      </c>
      <c r="B98" s="1181">
        <v>272968.0</v>
      </c>
      <c r="C98" s="1230" t="s">
        <v>582</v>
      </c>
      <c r="D98" s="370" t="s">
        <v>1365</v>
      </c>
      <c r="E98" s="370" t="s">
        <v>511</v>
      </c>
      <c r="F98" s="1230" t="s">
        <v>512</v>
      </c>
      <c r="G98" s="1230" t="s">
        <v>893</v>
      </c>
      <c r="H98" s="1273" t="str">
        <f t="shared" si="1"/>
        <v>DEV06</v>
      </c>
      <c r="I98" s="1100" t="str">
        <f t="shared" si="2"/>
        <v>#REF!</v>
      </c>
      <c r="J98" s="413">
        <v>1.0</v>
      </c>
      <c r="K98" s="413">
        <v>2025.0</v>
      </c>
      <c r="L98" s="1394">
        <v>45658.0</v>
      </c>
      <c r="M98" s="1395">
        <v>45688.0</v>
      </c>
      <c r="N98" s="1339">
        <v>23.0</v>
      </c>
      <c r="O98" s="1084">
        <f t="shared" si="3"/>
        <v>1</v>
      </c>
      <c r="P98" s="231">
        <f t="shared" si="4"/>
        <v>1</v>
      </c>
      <c r="Q98" s="1205">
        <f t="shared" ref="Q98:Q108" si="22">O98</f>
        <v>1</v>
      </c>
      <c r="R98" s="1114"/>
      <c r="S98" s="1181" t="s">
        <v>517</v>
      </c>
      <c r="T98" s="370" t="s">
        <v>1367</v>
      </c>
      <c r="U98" s="1084">
        <f t="shared" si="6"/>
        <v>1</v>
      </c>
      <c r="V98" s="1102">
        <f t="shared" si="7"/>
        <v>1</v>
      </c>
      <c r="W98" s="1102">
        <f t="shared" si="8"/>
        <v>1</v>
      </c>
      <c r="X98" s="1102">
        <f t="shared" si="9"/>
        <v>1</v>
      </c>
      <c r="Y98" s="1103">
        <f t="shared" si="10"/>
        <v>1</v>
      </c>
      <c r="Z98" s="1104" t="str">
        <f t="shared" si="11"/>
        <v>#REF!</v>
      </c>
      <c r="AA98" s="1085" t="str">
        <f t="shared" si="12"/>
        <v>#REF!</v>
      </c>
      <c r="AB98" s="1085" t="str">
        <f t="shared" si="13"/>
        <v>#REF!</v>
      </c>
      <c r="AC98" s="1105">
        <f t="shared" si="14"/>
        <v>0</v>
      </c>
      <c r="AD98" s="1105" t="str">
        <f t="shared" si="15"/>
        <v>#REF!</v>
      </c>
      <c r="AE98" s="1105" t="str">
        <f t="shared" si="16"/>
        <v>#REF!</v>
      </c>
      <c r="AF98" s="1106"/>
      <c r="AG98" s="1079"/>
      <c r="AH98" s="1090">
        <f t="shared" si="17"/>
        <v>23</v>
      </c>
      <c r="AI98" s="1117"/>
    </row>
    <row r="99" ht="15.0" customHeight="1">
      <c r="A99" s="1098">
        <v>97.0</v>
      </c>
      <c r="B99" s="1182">
        <v>277202.0</v>
      </c>
      <c r="C99" s="1228" t="s">
        <v>638</v>
      </c>
      <c r="D99" s="1183" t="s">
        <v>1369</v>
      </c>
      <c r="E99" s="1183" t="s">
        <v>511</v>
      </c>
      <c r="F99" s="1228" t="s">
        <v>512</v>
      </c>
      <c r="G99" s="1228" t="s">
        <v>787</v>
      </c>
      <c r="H99" s="1273" t="str">
        <f t="shared" si="1"/>
        <v>DEV05</v>
      </c>
      <c r="I99" s="1100" t="str">
        <f t="shared" si="2"/>
        <v>#REF!</v>
      </c>
      <c r="J99" s="413">
        <v>1.0</v>
      </c>
      <c r="K99" s="413">
        <v>2025.0</v>
      </c>
      <c r="L99" s="1397">
        <v>45658.0</v>
      </c>
      <c r="M99" s="1398">
        <v>45688.0</v>
      </c>
      <c r="N99" s="1340">
        <v>23.0</v>
      </c>
      <c r="O99" s="1084">
        <f t="shared" si="3"/>
        <v>1</v>
      </c>
      <c r="P99" s="231">
        <f t="shared" si="4"/>
        <v>1</v>
      </c>
      <c r="Q99" s="1205">
        <f t="shared" si="22"/>
        <v>1</v>
      </c>
      <c r="R99" s="1114"/>
      <c r="S99" s="1182" t="s">
        <v>517</v>
      </c>
      <c r="T99" s="1183" t="s">
        <v>1367</v>
      </c>
      <c r="U99" s="1084">
        <f t="shared" si="6"/>
        <v>1</v>
      </c>
      <c r="V99" s="1102">
        <f t="shared" si="7"/>
        <v>1</v>
      </c>
      <c r="W99" s="1102">
        <f t="shared" si="8"/>
        <v>1</v>
      </c>
      <c r="X99" s="1102">
        <f t="shared" si="9"/>
        <v>1</v>
      </c>
      <c r="Y99" s="1103">
        <f t="shared" si="10"/>
        <v>1</v>
      </c>
      <c r="Z99" s="1104" t="str">
        <f t="shared" si="11"/>
        <v>#REF!</v>
      </c>
      <c r="AA99" s="1085" t="str">
        <f t="shared" si="12"/>
        <v>#REF!</v>
      </c>
      <c r="AB99" s="1085" t="str">
        <f t="shared" si="13"/>
        <v>#REF!</v>
      </c>
      <c r="AC99" s="1105">
        <f t="shared" si="14"/>
        <v>0</v>
      </c>
      <c r="AD99" s="1105" t="str">
        <f t="shared" si="15"/>
        <v>#REF!</v>
      </c>
      <c r="AE99" s="1105" t="str">
        <f t="shared" si="16"/>
        <v>#REF!</v>
      </c>
      <c r="AF99" s="1106"/>
      <c r="AG99" s="1079"/>
      <c r="AH99" s="1090">
        <f t="shared" si="17"/>
        <v>23</v>
      </c>
      <c r="AI99" s="1117"/>
    </row>
    <row r="100" ht="15.0" customHeight="1">
      <c r="A100" s="1107">
        <v>98.0</v>
      </c>
      <c r="B100" s="1182">
        <v>281845.0</v>
      </c>
      <c r="C100" s="1228" t="s">
        <v>588</v>
      </c>
      <c r="D100" s="1183" t="s">
        <v>1371</v>
      </c>
      <c r="E100" s="1183" t="s">
        <v>511</v>
      </c>
      <c r="F100" s="1228" t="s">
        <v>512</v>
      </c>
      <c r="G100" s="1228" t="s">
        <v>771</v>
      </c>
      <c r="H100" s="1273" t="str">
        <f t="shared" si="1"/>
        <v>DEV04</v>
      </c>
      <c r="I100" s="1100" t="str">
        <f t="shared" si="2"/>
        <v>#REF!</v>
      </c>
      <c r="J100" s="413">
        <v>1.0</v>
      </c>
      <c r="K100" s="413">
        <v>2025.0</v>
      </c>
      <c r="L100" s="1397">
        <v>45658.0</v>
      </c>
      <c r="M100" s="1398">
        <v>45688.0</v>
      </c>
      <c r="N100" s="1340">
        <v>23.0</v>
      </c>
      <c r="O100" s="1084">
        <f t="shared" si="3"/>
        <v>1</v>
      </c>
      <c r="P100" s="231">
        <f t="shared" si="4"/>
        <v>1</v>
      </c>
      <c r="Q100" s="1205">
        <f t="shared" si="22"/>
        <v>1</v>
      </c>
      <c r="R100" s="1114"/>
      <c r="S100" s="1182" t="s">
        <v>517</v>
      </c>
      <c r="T100" s="1183" t="s">
        <v>1367</v>
      </c>
      <c r="U100" s="1084">
        <f t="shared" si="6"/>
        <v>1</v>
      </c>
      <c r="V100" s="1102">
        <f t="shared" si="7"/>
        <v>1</v>
      </c>
      <c r="W100" s="1102">
        <f t="shared" si="8"/>
        <v>1</v>
      </c>
      <c r="X100" s="1102">
        <f t="shared" si="9"/>
        <v>1</v>
      </c>
      <c r="Y100" s="1103">
        <f t="shared" si="10"/>
        <v>1</v>
      </c>
      <c r="Z100" s="1104" t="str">
        <f t="shared" si="11"/>
        <v>#REF!</v>
      </c>
      <c r="AA100" s="1085" t="str">
        <f t="shared" si="12"/>
        <v>#REF!</v>
      </c>
      <c r="AB100" s="1085" t="str">
        <f t="shared" si="13"/>
        <v>#REF!</v>
      </c>
      <c r="AC100" s="1105">
        <f t="shared" si="14"/>
        <v>0</v>
      </c>
      <c r="AD100" s="1105" t="str">
        <f t="shared" si="15"/>
        <v>#REF!</v>
      </c>
      <c r="AE100" s="1105" t="str">
        <f t="shared" si="16"/>
        <v>#REF!</v>
      </c>
      <c r="AF100" s="1106"/>
      <c r="AG100" s="1079"/>
      <c r="AH100" s="1090">
        <f t="shared" si="17"/>
        <v>23</v>
      </c>
      <c r="AI100" s="1117"/>
    </row>
    <row r="101" ht="15.0" customHeight="1">
      <c r="A101" s="1098">
        <v>99.0</v>
      </c>
      <c r="B101" s="1182">
        <v>291197.0</v>
      </c>
      <c r="C101" s="1228" t="s">
        <v>544</v>
      </c>
      <c r="D101" s="1183" t="s">
        <v>1374</v>
      </c>
      <c r="E101" s="1183" t="s">
        <v>511</v>
      </c>
      <c r="F101" s="1228" t="s">
        <v>546</v>
      </c>
      <c r="G101" s="1228" t="s">
        <v>787</v>
      </c>
      <c r="H101" s="1273" t="str">
        <f t="shared" si="1"/>
        <v>TESTER05</v>
      </c>
      <c r="I101" s="1100" t="str">
        <f t="shared" si="2"/>
        <v>#REF!</v>
      </c>
      <c r="J101" s="413">
        <v>1.0</v>
      </c>
      <c r="K101" s="413">
        <v>2025.0</v>
      </c>
      <c r="L101" s="1397">
        <v>45658.0</v>
      </c>
      <c r="M101" s="1398">
        <v>45688.0</v>
      </c>
      <c r="N101" s="1340">
        <v>23.0</v>
      </c>
      <c r="O101" s="1084">
        <f t="shared" si="3"/>
        <v>1</v>
      </c>
      <c r="P101" s="231">
        <f t="shared" si="4"/>
        <v>1</v>
      </c>
      <c r="Q101" s="1205">
        <f t="shared" si="22"/>
        <v>1</v>
      </c>
      <c r="R101" s="1113"/>
      <c r="S101" s="1182" t="s">
        <v>517</v>
      </c>
      <c r="T101" s="1183" t="s">
        <v>1367</v>
      </c>
      <c r="U101" s="1084">
        <f t="shared" si="6"/>
        <v>1</v>
      </c>
      <c r="V101" s="1102">
        <f t="shared" si="7"/>
        <v>1</v>
      </c>
      <c r="W101" s="1102">
        <f t="shared" si="8"/>
        <v>1</v>
      </c>
      <c r="X101" s="1102">
        <f t="shared" si="9"/>
        <v>1</v>
      </c>
      <c r="Y101" s="1103">
        <f t="shared" si="10"/>
        <v>1</v>
      </c>
      <c r="Z101" s="1104" t="str">
        <f t="shared" si="11"/>
        <v>#REF!</v>
      </c>
      <c r="AA101" s="1085" t="str">
        <f t="shared" si="12"/>
        <v>#REF!</v>
      </c>
      <c r="AB101" s="1085" t="str">
        <f t="shared" si="13"/>
        <v>#REF!</v>
      </c>
      <c r="AC101" s="1105">
        <f t="shared" si="14"/>
        <v>0</v>
      </c>
      <c r="AD101" s="1105" t="str">
        <f t="shared" si="15"/>
        <v>#REF!</v>
      </c>
      <c r="AE101" s="1105" t="str">
        <f t="shared" si="16"/>
        <v>#REF!</v>
      </c>
      <c r="AF101" s="1106"/>
      <c r="AG101" s="1079"/>
      <c r="AH101" s="1090">
        <f t="shared" si="17"/>
        <v>23</v>
      </c>
      <c r="AI101" s="1117"/>
    </row>
    <row r="102" ht="15.0" customHeight="1">
      <c r="A102" s="1107">
        <v>100.0</v>
      </c>
      <c r="B102" s="1182">
        <v>293052.0</v>
      </c>
      <c r="C102" s="1228" t="s">
        <v>614</v>
      </c>
      <c r="D102" s="1183" t="s">
        <v>1375</v>
      </c>
      <c r="E102" s="1183" t="s">
        <v>511</v>
      </c>
      <c r="F102" s="1228" t="s">
        <v>546</v>
      </c>
      <c r="G102" s="1228" t="s">
        <v>790</v>
      </c>
      <c r="H102" s="1273" t="str">
        <f t="shared" si="1"/>
        <v>TESTER03</v>
      </c>
      <c r="I102" s="1100" t="str">
        <f t="shared" si="2"/>
        <v>#REF!</v>
      </c>
      <c r="J102" s="413">
        <v>1.0</v>
      </c>
      <c r="K102" s="413">
        <v>2025.0</v>
      </c>
      <c r="L102" s="1397">
        <v>45658.0</v>
      </c>
      <c r="M102" s="1398">
        <v>45688.0</v>
      </c>
      <c r="N102" s="1340">
        <v>23.0</v>
      </c>
      <c r="O102" s="1084">
        <f t="shared" si="3"/>
        <v>1</v>
      </c>
      <c r="P102" s="231">
        <f t="shared" si="4"/>
        <v>1</v>
      </c>
      <c r="Q102" s="1205">
        <f t="shared" si="22"/>
        <v>1</v>
      </c>
      <c r="R102" s="1113"/>
      <c r="S102" s="1182" t="s">
        <v>517</v>
      </c>
      <c r="T102" s="1183" t="s">
        <v>1367</v>
      </c>
      <c r="U102" s="1084">
        <f t="shared" si="6"/>
        <v>1</v>
      </c>
      <c r="V102" s="1102">
        <f t="shared" si="7"/>
        <v>1</v>
      </c>
      <c r="W102" s="1102">
        <f t="shared" si="8"/>
        <v>1</v>
      </c>
      <c r="X102" s="1102">
        <f t="shared" si="9"/>
        <v>1</v>
      </c>
      <c r="Y102" s="1103">
        <f t="shared" si="10"/>
        <v>1</v>
      </c>
      <c r="Z102" s="1104" t="str">
        <f t="shared" si="11"/>
        <v>#REF!</v>
      </c>
      <c r="AA102" s="1085" t="str">
        <f t="shared" si="12"/>
        <v>#REF!</v>
      </c>
      <c r="AB102" s="1085" t="str">
        <f t="shared" si="13"/>
        <v>#REF!</v>
      </c>
      <c r="AC102" s="1105">
        <f t="shared" si="14"/>
        <v>0</v>
      </c>
      <c r="AD102" s="1105" t="str">
        <f t="shared" si="15"/>
        <v>#REF!</v>
      </c>
      <c r="AE102" s="1105" t="str">
        <f t="shared" si="16"/>
        <v>#REF!</v>
      </c>
      <c r="AF102" s="1106"/>
      <c r="AG102" s="1079"/>
      <c r="AH102" s="1090">
        <f t="shared" si="17"/>
        <v>23</v>
      </c>
      <c r="AI102" s="1117"/>
    </row>
    <row r="103" ht="15.0" customHeight="1">
      <c r="A103" s="1098">
        <v>101.0</v>
      </c>
      <c r="B103" s="1182">
        <v>427333.0</v>
      </c>
      <c r="C103" s="1228" t="s">
        <v>558</v>
      </c>
      <c r="D103" s="1183" t="s">
        <v>1378</v>
      </c>
      <c r="E103" s="1183" t="s">
        <v>511</v>
      </c>
      <c r="F103" s="1228" t="s">
        <v>512</v>
      </c>
      <c r="G103" s="1228" t="s">
        <v>771</v>
      </c>
      <c r="H103" s="1273" t="str">
        <f t="shared" si="1"/>
        <v>DEV04</v>
      </c>
      <c r="I103" s="1100" t="str">
        <f t="shared" si="2"/>
        <v>#REF!</v>
      </c>
      <c r="J103" s="413">
        <v>1.0</v>
      </c>
      <c r="K103" s="413">
        <v>2025.0</v>
      </c>
      <c r="L103" s="1397">
        <v>45658.0</v>
      </c>
      <c r="M103" s="1398">
        <v>45688.0</v>
      </c>
      <c r="N103" s="1340">
        <v>23.0</v>
      </c>
      <c r="O103" s="1084">
        <f t="shared" si="3"/>
        <v>1</v>
      </c>
      <c r="P103" s="231">
        <f t="shared" si="4"/>
        <v>1</v>
      </c>
      <c r="Q103" s="1205">
        <f t="shared" si="22"/>
        <v>1</v>
      </c>
      <c r="R103" s="1113"/>
      <c r="S103" s="1182" t="s">
        <v>517</v>
      </c>
      <c r="T103" s="1183" t="s">
        <v>1367</v>
      </c>
      <c r="U103" s="1084">
        <f t="shared" si="6"/>
        <v>1</v>
      </c>
      <c r="V103" s="1102">
        <f t="shared" si="7"/>
        <v>1</v>
      </c>
      <c r="W103" s="1102">
        <f t="shared" si="8"/>
        <v>1</v>
      </c>
      <c r="X103" s="1102">
        <f t="shared" si="9"/>
        <v>1</v>
      </c>
      <c r="Y103" s="1103">
        <f t="shared" si="10"/>
        <v>1</v>
      </c>
      <c r="Z103" s="1104" t="str">
        <f t="shared" si="11"/>
        <v>#REF!</v>
      </c>
      <c r="AA103" s="1085" t="str">
        <f t="shared" si="12"/>
        <v>#REF!</v>
      </c>
      <c r="AB103" s="1085" t="str">
        <f t="shared" si="13"/>
        <v>#REF!</v>
      </c>
      <c r="AC103" s="1105">
        <f t="shared" si="14"/>
        <v>0</v>
      </c>
      <c r="AD103" s="1105" t="str">
        <f t="shared" si="15"/>
        <v>#REF!</v>
      </c>
      <c r="AE103" s="1105" t="str">
        <f t="shared" si="16"/>
        <v>#REF!</v>
      </c>
      <c r="AF103" s="1106"/>
      <c r="AG103" s="1079"/>
      <c r="AH103" s="1090">
        <f t="shared" si="17"/>
        <v>23</v>
      </c>
      <c r="AI103" s="1117"/>
    </row>
    <row r="104" ht="15.0" customHeight="1">
      <c r="A104" s="1107">
        <v>102.0</v>
      </c>
      <c r="B104" s="1182">
        <v>428532.0</v>
      </c>
      <c r="C104" s="1228" t="s">
        <v>553</v>
      </c>
      <c r="D104" s="1183" t="s">
        <v>1381</v>
      </c>
      <c r="E104" s="1183" t="s">
        <v>511</v>
      </c>
      <c r="F104" s="1228" t="s">
        <v>546</v>
      </c>
      <c r="G104" s="1228" t="s">
        <v>790</v>
      </c>
      <c r="H104" s="1273" t="str">
        <f t="shared" si="1"/>
        <v>TESTER03</v>
      </c>
      <c r="I104" s="1100" t="str">
        <f t="shared" si="2"/>
        <v>#REF!</v>
      </c>
      <c r="J104" s="413">
        <v>1.0</v>
      </c>
      <c r="K104" s="413">
        <v>2025.0</v>
      </c>
      <c r="L104" s="1397">
        <v>45658.0</v>
      </c>
      <c r="M104" s="1398">
        <v>45688.0</v>
      </c>
      <c r="N104" s="1340">
        <v>23.0</v>
      </c>
      <c r="O104" s="1084">
        <f t="shared" si="3"/>
        <v>1</v>
      </c>
      <c r="P104" s="231">
        <f t="shared" si="4"/>
        <v>1</v>
      </c>
      <c r="Q104" s="1205">
        <f t="shared" si="22"/>
        <v>1</v>
      </c>
      <c r="R104" s="1114"/>
      <c r="S104" s="1182" t="s">
        <v>517</v>
      </c>
      <c r="T104" s="1183" t="s">
        <v>1367</v>
      </c>
      <c r="U104" s="1084">
        <f t="shared" si="6"/>
        <v>1</v>
      </c>
      <c r="V104" s="1102">
        <f t="shared" si="7"/>
        <v>1</v>
      </c>
      <c r="W104" s="1102">
        <f t="shared" si="8"/>
        <v>1</v>
      </c>
      <c r="X104" s="1102">
        <f t="shared" si="9"/>
        <v>1</v>
      </c>
      <c r="Y104" s="1103">
        <f t="shared" si="10"/>
        <v>1</v>
      </c>
      <c r="Z104" s="1104" t="str">
        <f t="shared" si="11"/>
        <v>#REF!</v>
      </c>
      <c r="AA104" s="1085" t="str">
        <f t="shared" si="12"/>
        <v>#REF!</v>
      </c>
      <c r="AB104" s="1085" t="str">
        <f t="shared" si="13"/>
        <v>#REF!</v>
      </c>
      <c r="AC104" s="1105">
        <f t="shared" si="14"/>
        <v>0</v>
      </c>
      <c r="AD104" s="1105" t="str">
        <f t="shared" si="15"/>
        <v>#REF!</v>
      </c>
      <c r="AE104" s="1105" t="str">
        <f t="shared" si="16"/>
        <v>#REF!</v>
      </c>
      <c r="AF104" s="1106"/>
      <c r="AG104" s="1079"/>
      <c r="AH104" s="1090">
        <f t="shared" si="17"/>
        <v>23</v>
      </c>
      <c r="AI104" s="1117"/>
    </row>
    <row r="105" ht="15.0" customHeight="1">
      <c r="A105" s="1098">
        <v>103.0</v>
      </c>
      <c r="B105" s="1182">
        <v>434038.0</v>
      </c>
      <c r="C105" s="1228" t="s">
        <v>594</v>
      </c>
      <c r="D105" s="1183" t="s">
        <v>1384</v>
      </c>
      <c r="E105" s="1228" t="s">
        <v>511</v>
      </c>
      <c r="F105" s="1228" t="s">
        <v>546</v>
      </c>
      <c r="G105" s="1228" t="s">
        <v>787</v>
      </c>
      <c r="H105" s="1273" t="str">
        <f t="shared" si="1"/>
        <v>TESTER05</v>
      </c>
      <c r="I105" s="1100" t="str">
        <f t="shared" si="2"/>
        <v>#REF!</v>
      </c>
      <c r="J105" s="413">
        <v>1.0</v>
      </c>
      <c r="K105" s="413">
        <v>2025.0</v>
      </c>
      <c r="L105" s="1397">
        <v>45658.0</v>
      </c>
      <c r="M105" s="1398">
        <v>45688.0</v>
      </c>
      <c r="N105" s="1340">
        <v>23.0</v>
      </c>
      <c r="O105" s="1084">
        <f t="shared" si="3"/>
        <v>1</v>
      </c>
      <c r="P105" s="231">
        <f t="shared" si="4"/>
        <v>1</v>
      </c>
      <c r="Q105" s="1205">
        <f t="shared" si="22"/>
        <v>1</v>
      </c>
      <c r="R105" s="1084"/>
      <c r="S105" s="1182" t="s">
        <v>517</v>
      </c>
      <c r="T105" s="1183" t="s">
        <v>1367</v>
      </c>
      <c r="U105" s="1084">
        <f t="shared" si="6"/>
        <v>1</v>
      </c>
      <c r="V105" s="1102">
        <f t="shared" si="7"/>
        <v>1</v>
      </c>
      <c r="W105" s="1102">
        <f t="shared" si="8"/>
        <v>1</v>
      </c>
      <c r="X105" s="1102">
        <f t="shared" si="9"/>
        <v>1</v>
      </c>
      <c r="Y105" s="1103">
        <f t="shared" si="10"/>
        <v>1</v>
      </c>
      <c r="Z105" s="1104" t="str">
        <f t="shared" si="11"/>
        <v>#REF!</v>
      </c>
      <c r="AA105" s="1085" t="str">
        <f t="shared" si="12"/>
        <v>#REF!</v>
      </c>
      <c r="AB105" s="1085" t="str">
        <f t="shared" si="13"/>
        <v>#REF!</v>
      </c>
      <c r="AC105" s="1105">
        <f t="shared" si="14"/>
        <v>0</v>
      </c>
      <c r="AD105" s="1105" t="str">
        <f t="shared" si="15"/>
        <v>#REF!</v>
      </c>
      <c r="AE105" s="1105" t="str">
        <f t="shared" si="16"/>
        <v>#REF!</v>
      </c>
      <c r="AF105" s="1106"/>
      <c r="AG105" s="1079"/>
      <c r="AH105" s="1090">
        <f t="shared" si="17"/>
        <v>23</v>
      </c>
      <c r="AI105" s="1090"/>
    </row>
    <row r="106" ht="15.0" customHeight="1">
      <c r="A106" s="1107">
        <v>104.0</v>
      </c>
      <c r="B106" s="1182">
        <v>441534.0</v>
      </c>
      <c r="C106" s="1228" t="s">
        <v>509</v>
      </c>
      <c r="D106" s="1183" t="s">
        <v>1388</v>
      </c>
      <c r="E106" s="1183" t="s">
        <v>511</v>
      </c>
      <c r="F106" s="1228" t="s">
        <v>512</v>
      </c>
      <c r="G106" s="1228" t="s">
        <v>893</v>
      </c>
      <c r="H106" s="1273" t="str">
        <f t="shared" si="1"/>
        <v>DEV06</v>
      </c>
      <c r="I106" s="1100" t="str">
        <f t="shared" si="2"/>
        <v>#REF!</v>
      </c>
      <c r="J106" s="413">
        <v>1.0</v>
      </c>
      <c r="K106" s="413">
        <v>2025.0</v>
      </c>
      <c r="L106" s="1397">
        <v>45658.0</v>
      </c>
      <c r="M106" s="1398">
        <v>45688.0</v>
      </c>
      <c r="N106" s="1340">
        <v>23.0</v>
      </c>
      <c r="O106" s="1084">
        <f t="shared" si="3"/>
        <v>1</v>
      </c>
      <c r="P106" s="231">
        <f t="shared" si="4"/>
        <v>1</v>
      </c>
      <c r="Q106" s="1205">
        <f t="shared" si="22"/>
        <v>1</v>
      </c>
      <c r="R106" s="1113"/>
      <c r="S106" s="1182" t="s">
        <v>517</v>
      </c>
      <c r="T106" s="1183" t="s">
        <v>1367</v>
      </c>
      <c r="U106" s="1084">
        <f t="shared" si="6"/>
        <v>1</v>
      </c>
      <c r="V106" s="1102">
        <f t="shared" si="7"/>
        <v>1</v>
      </c>
      <c r="W106" s="1102">
        <f t="shared" si="8"/>
        <v>1</v>
      </c>
      <c r="X106" s="1102">
        <f t="shared" si="9"/>
        <v>1</v>
      </c>
      <c r="Y106" s="1103">
        <f t="shared" si="10"/>
        <v>1</v>
      </c>
      <c r="Z106" s="1104" t="str">
        <f t="shared" si="11"/>
        <v>#REF!</v>
      </c>
      <c r="AA106" s="1085" t="str">
        <f t="shared" si="12"/>
        <v>#REF!</v>
      </c>
      <c r="AB106" s="1085" t="str">
        <f t="shared" si="13"/>
        <v>#REF!</v>
      </c>
      <c r="AC106" s="1105">
        <f t="shared" si="14"/>
        <v>0</v>
      </c>
      <c r="AD106" s="1105" t="str">
        <f t="shared" si="15"/>
        <v>#REF!</v>
      </c>
      <c r="AE106" s="1105" t="str">
        <f t="shared" si="16"/>
        <v>#REF!</v>
      </c>
      <c r="AF106" s="1106"/>
      <c r="AG106" s="1079"/>
      <c r="AH106" s="1090">
        <f t="shared" si="17"/>
        <v>23</v>
      </c>
      <c r="AI106" s="1117"/>
    </row>
    <row r="107" ht="15.0" customHeight="1">
      <c r="A107" s="1098">
        <v>105.0</v>
      </c>
      <c r="B107" s="1182">
        <v>465483.0</v>
      </c>
      <c r="C107" s="1228" t="s">
        <v>458</v>
      </c>
      <c r="D107" s="1183" t="s">
        <v>459</v>
      </c>
      <c r="E107" s="1183" t="s">
        <v>511</v>
      </c>
      <c r="F107" s="1228" t="s">
        <v>512</v>
      </c>
      <c r="G107" s="1228" t="s">
        <v>790</v>
      </c>
      <c r="H107" s="1273" t="str">
        <f t="shared" si="1"/>
        <v>DEV03</v>
      </c>
      <c r="I107" s="1100" t="str">
        <f t="shared" si="2"/>
        <v>#REF!</v>
      </c>
      <c r="J107" s="413">
        <v>1.0</v>
      </c>
      <c r="K107" s="413">
        <v>2025.0</v>
      </c>
      <c r="L107" s="1397">
        <v>45658.0</v>
      </c>
      <c r="M107" s="1398">
        <v>45688.0</v>
      </c>
      <c r="N107" s="1340">
        <v>23.0</v>
      </c>
      <c r="O107" s="1084">
        <f t="shared" si="3"/>
        <v>1</v>
      </c>
      <c r="P107" s="231">
        <f t="shared" si="4"/>
        <v>1</v>
      </c>
      <c r="Q107" s="1205">
        <f t="shared" si="22"/>
        <v>1</v>
      </c>
      <c r="R107" s="1113"/>
      <c r="S107" s="1182" t="s">
        <v>517</v>
      </c>
      <c r="T107" s="1183" t="s">
        <v>1367</v>
      </c>
      <c r="U107" s="1084">
        <f t="shared" si="6"/>
        <v>1</v>
      </c>
      <c r="V107" s="1102">
        <f t="shared" si="7"/>
        <v>1</v>
      </c>
      <c r="W107" s="1102">
        <f t="shared" si="8"/>
        <v>1</v>
      </c>
      <c r="X107" s="1102">
        <f t="shared" si="9"/>
        <v>1</v>
      </c>
      <c r="Y107" s="1103">
        <f t="shared" si="10"/>
        <v>1</v>
      </c>
      <c r="Z107" s="1104" t="str">
        <f t="shared" si="11"/>
        <v>#REF!</v>
      </c>
      <c r="AA107" s="1085" t="str">
        <f t="shared" si="12"/>
        <v>#REF!</v>
      </c>
      <c r="AB107" s="1085" t="str">
        <f t="shared" si="13"/>
        <v>#REF!</v>
      </c>
      <c r="AC107" s="1105">
        <f t="shared" si="14"/>
        <v>0</v>
      </c>
      <c r="AD107" s="1105" t="str">
        <f t="shared" si="15"/>
        <v>#REF!</v>
      </c>
      <c r="AE107" s="1105" t="str">
        <f t="shared" si="16"/>
        <v>#REF!</v>
      </c>
      <c r="AF107" s="1106"/>
      <c r="AG107" s="1079"/>
      <c r="AH107" s="1090">
        <f t="shared" si="17"/>
        <v>23</v>
      </c>
      <c r="AI107" s="1117"/>
    </row>
    <row r="108" ht="15.0" customHeight="1">
      <c r="A108" s="1107">
        <v>106.0</v>
      </c>
      <c r="B108" s="1182">
        <v>470928.0</v>
      </c>
      <c r="C108" s="1228" t="s">
        <v>2322</v>
      </c>
      <c r="D108" s="1183" t="s">
        <v>2323</v>
      </c>
      <c r="E108" s="1183" t="s">
        <v>511</v>
      </c>
      <c r="F108" s="1228" t="s">
        <v>546</v>
      </c>
      <c r="G108" s="1228" t="s">
        <v>790</v>
      </c>
      <c r="H108" s="1273" t="str">
        <f t="shared" si="1"/>
        <v>TESTER03</v>
      </c>
      <c r="I108" s="1100" t="str">
        <f t="shared" si="2"/>
        <v>#REF!</v>
      </c>
      <c r="J108" s="413">
        <v>1.0</v>
      </c>
      <c r="K108" s="413">
        <v>2025.0</v>
      </c>
      <c r="L108" s="1397">
        <v>45663.0</v>
      </c>
      <c r="M108" s="1398">
        <v>45688.0</v>
      </c>
      <c r="N108" s="1340">
        <v>20.0</v>
      </c>
      <c r="O108" s="1084">
        <f t="shared" si="3"/>
        <v>0.8695652174</v>
      </c>
      <c r="P108" s="231">
        <f t="shared" si="4"/>
        <v>0.87</v>
      </c>
      <c r="Q108" s="1205">
        <f t="shared" si="22"/>
        <v>0.8695652174</v>
      </c>
      <c r="R108" s="1101"/>
      <c r="S108" s="1182" t="s">
        <v>517</v>
      </c>
      <c r="T108" s="1183" t="s">
        <v>1367</v>
      </c>
      <c r="U108" s="1084">
        <f t="shared" si="6"/>
        <v>0.8695652174</v>
      </c>
      <c r="V108" s="1102" t="str">
        <f t="shared" si="7"/>
        <v>#REF!</v>
      </c>
      <c r="W108" s="1102">
        <f t="shared" si="8"/>
        <v>1.025</v>
      </c>
      <c r="X108" s="1102" t="str">
        <f t="shared" si="9"/>
        <v>#REF!</v>
      </c>
      <c r="Y108" s="1103">
        <f t="shared" si="10"/>
        <v>1</v>
      </c>
      <c r="Z108" s="1104" t="str">
        <f t="shared" si="11"/>
        <v>#REF!</v>
      </c>
      <c r="AA108" s="1085" t="str">
        <f t="shared" si="12"/>
        <v>#REF!</v>
      </c>
      <c r="AB108" s="1085" t="str">
        <f t="shared" si="13"/>
        <v>#REF!</v>
      </c>
      <c r="AC108" s="1105" t="str">
        <f t="shared" si="14"/>
        <v>#REF!</v>
      </c>
      <c r="AD108" s="1105" t="str">
        <f t="shared" si="15"/>
        <v>#REF!</v>
      </c>
      <c r="AE108" s="1105" t="str">
        <f t="shared" si="16"/>
        <v>#REF!</v>
      </c>
      <c r="AF108" s="1106"/>
      <c r="AG108" s="1079"/>
      <c r="AH108" s="1090">
        <f t="shared" si="17"/>
        <v>23</v>
      </c>
      <c r="AI108" s="1090"/>
    </row>
    <row r="109" ht="15.0" customHeight="1">
      <c r="A109" s="1098">
        <v>107.0</v>
      </c>
      <c r="B109" s="1181">
        <v>459517.0</v>
      </c>
      <c r="C109" s="1230" t="s">
        <v>1083</v>
      </c>
      <c r="D109" s="370" t="s">
        <v>1440</v>
      </c>
      <c r="E109" s="370" t="s">
        <v>511</v>
      </c>
      <c r="F109" s="1230" t="s">
        <v>564</v>
      </c>
      <c r="G109" s="1230" t="s">
        <v>790</v>
      </c>
      <c r="H109" s="1273" t="str">
        <f t="shared" si="1"/>
        <v>BA03</v>
      </c>
      <c r="I109" s="1100" t="str">
        <f t="shared" si="2"/>
        <v>#REF!</v>
      </c>
      <c r="J109" s="413">
        <v>1.0</v>
      </c>
      <c r="K109" s="413">
        <v>2025.0</v>
      </c>
      <c r="L109" s="1394">
        <v>45658.0</v>
      </c>
      <c r="M109" s="1395">
        <v>45688.0</v>
      </c>
      <c r="N109" s="1339">
        <v>23.0</v>
      </c>
      <c r="O109" s="1084">
        <f t="shared" si="3"/>
        <v>1</v>
      </c>
      <c r="P109" s="231">
        <f t="shared" si="4"/>
        <v>1</v>
      </c>
      <c r="Q109" s="1341">
        <f t="shared" ref="Q109:Q110" si="23">P109</f>
        <v>1</v>
      </c>
      <c r="R109" s="1113"/>
      <c r="S109" s="1181" t="s">
        <v>517</v>
      </c>
      <c r="T109" s="370" t="s">
        <v>1437</v>
      </c>
      <c r="U109" s="1084">
        <f t="shared" si="6"/>
        <v>1</v>
      </c>
      <c r="V109" s="1102">
        <f t="shared" si="7"/>
        <v>1</v>
      </c>
      <c r="W109" s="1102">
        <f t="shared" si="8"/>
        <v>1</v>
      </c>
      <c r="X109" s="1102">
        <f t="shared" si="9"/>
        <v>1</v>
      </c>
      <c r="Y109" s="1103">
        <f t="shared" si="10"/>
        <v>1</v>
      </c>
      <c r="Z109" s="1104" t="str">
        <f t="shared" si="11"/>
        <v>#REF!</v>
      </c>
      <c r="AA109" s="1085" t="str">
        <f t="shared" si="12"/>
        <v>#REF!</v>
      </c>
      <c r="AB109" s="1085" t="str">
        <f t="shared" si="13"/>
        <v>#REF!</v>
      </c>
      <c r="AC109" s="1105">
        <f t="shared" si="14"/>
        <v>0</v>
      </c>
      <c r="AD109" s="1105" t="str">
        <f t="shared" si="15"/>
        <v>#REF!</v>
      </c>
      <c r="AE109" s="1105" t="str">
        <f t="shared" si="16"/>
        <v>#REF!</v>
      </c>
      <c r="AF109" s="1106"/>
      <c r="AG109" s="1079"/>
      <c r="AH109" s="1090">
        <f t="shared" si="17"/>
        <v>23</v>
      </c>
      <c r="AI109" s="1117"/>
    </row>
    <row r="110" ht="15.0" customHeight="1">
      <c r="A110" s="1107">
        <v>108.0</v>
      </c>
      <c r="B110" s="1182">
        <v>459779.0</v>
      </c>
      <c r="C110" s="1228" t="s">
        <v>1088</v>
      </c>
      <c r="D110" s="1183" t="s">
        <v>1445</v>
      </c>
      <c r="E110" s="1183" t="s">
        <v>511</v>
      </c>
      <c r="F110" s="1228" t="s">
        <v>564</v>
      </c>
      <c r="G110" s="1228" t="s">
        <v>665</v>
      </c>
      <c r="H110" s="1273" t="str">
        <f t="shared" si="1"/>
        <v>BA02</v>
      </c>
      <c r="I110" s="1100" t="str">
        <f t="shared" si="2"/>
        <v>#REF!</v>
      </c>
      <c r="J110" s="413">
        <v>1.0</v>
      </c>
      <c r="K110" s="413">
        <v>2025.0</v>
      </c>
      <c r="L110" s="1397">
        <v>45658.0</v>
      </c>
      <c r="M110" s="1398">
        <v>45688.0</v>
      </c>
      <c r="N110" s="1340">
        <v>23.0</v>
      </c>
      <c r="O110" s="1084">
        <f t="shared" si="3"/>
        <v>1</v>
      </c>
      <c r="P110" s="231">
        <f t="shared" si="4"/>
        <v>1</v>
      </c>
      <c r="Q110" s="1341">
        <f t="shared" si="23"/>
        <v>1</v>
      </c>
      <c r="R110" s="1101"/>
      <c r="S110" s="1182" t="s">
        <v>517</v>
      </c>
      <c r="T110" s="1183" t="s">
        <v>1437</v>
      </c>
      <c r="U110" s="1084">
        <f t="shared" si="6"/>
        <v>1</v>
      </c>
      <c r="V110" s="1102">
        <f t="shared" si="7"/>
        <v>1</v>
      </c>
      <c r="W110" s="1102">
        <f t="shared" si="8"/>
        <v>1</v>
      </c>
      <c r="X110" s="1102">
        <f t="shared" si="9"/>
        <v>1</v>
      </c>
      <c r="Y110" s="1103">
        <f t="shared" si="10"/>
        <v>1</v>
      </c>
      <c r="Z110" s="1104" t="str">
        <f t="shared" si="11"/>
        <v>#REF!</v>
      </c>
      <c r="AA110" s="1085" t="str">
        <f t="shared" si="12"/>
        <v>#REF!</v>
      </c>
      <c r="AB110" s="1085" t="str">
        <f t="shared" si="13"/>
        <v>#REF!</v>
      </c>
      <c r="AC110" s="1105">
        <f t="shared" si="14"/>
        <v>0</v>
      </c>
      <c r="AD110" s="1105" t="str">
        <f t="shared" si="15"/>
        <v>#REF!</v>
      </c>
      <c r="AE110" s="1105" t="str">
        <f t="shared" si="16"/>
        <v>#REF!</v>
      </c>
      <c r="AF110" s="1106"/>
      <c r="AG110" s="1079"/>
      <c r="AH110" s="1090">
        <f t="shared" si="17"/>
        <v>23</v>
      </c>
      <c r="AI110" s="1090"/>
    </row>
    <row r="111" ht="15.0" customHeight="1">
      <c r="A111" s="1098">
        <v>109.0</v>
      </c>
      <c r="B111" s="1181">
        <v>289435.0</v>
      </c>
      <c r="C111" s="1230" t="s">
        <v>1138</v>
      </c>
      <c r="D111" s="370" t="s">
        <v>1404</v>
      </c>
      <c r="E111" s="370" t="s">
        <v>511</v>
      </c>
      <c r="F111" s="1230" t="s">
        <v>512</v>
      </c>
      <c r="G111" s="1230" t="s">
        <v>771</v>
      </c>
      <c r="H111" s="1273" t="str">
        <f t="shared" si="1"/>
        <v>DEV04</v>
      </c>
      <c r="I111" s="1100" t="str">
        <f t="shared" si="2"/>
        <v>#REF!</v>
      </c>
      <c r="J111" s="413">
        <v>1.0</v>
      </c>
      <c r="K111" s="413">
        <v>2025.0</v>
      </c>
      <c r="L111" s="1394">
        <v>45670.0</v>
      </c>
      <c r="M111" s="1395">
        <v>45688.0</v>
      </c>
      <c r="N111" s="1339">
        <v>15.0</v>
      </c>
      <c r="O111" s="1084">
        <f t="shared" si="3"/>
        <v>0.652173913</v>
      </c>
      <c r="P111" s="231" t="str">
        <f t="shared" si="4"/>
        <v>#REF!</v>
      </c>
      <c r="Q111" s="231" t="str">
        <f t="shared" ref="Q111:Q121" si="24">ROUND(IF(T111="ODC",1*P111,J111*P111),3)</f>
        <v>#REF!</v>
      </c>
      <c r="R111" s="1084"/>
      <c r="S111" s="1181" t="s">
        <v>525</v>
      </c>
      <c r="T111" s="1317" t="s">
        <v>2284</v>
      </c>
      <c r="U111" s="1084" t="str">
        <f t="shared" si="6"/>
        <v>#REF!</v>
      </c>
      <c r="V111" s="1102" t="str">
        <f t="shared" si="7"/>
        <v>#REF!</v>
      </c>
      <c r="W111" s="1102" t="str">
        <f t="shared" si="8"/>
        <v>#REF!</v>
      </c>
      <c r="X111" s="1102" t="str">
        <f t="shared" si="9"/>
        <v>#REF!</v>
      </c>
      <c r="Y111" s="1103">
        <f t="shared" si="10"/>
        <v>1.086956522</v>
      </c>
      <c r="Z111" s="1104" t="str">
        <f t="shared" si="11"/>
        <v>#REF!</v>
      </c>
      <c r="AA111" s="1085" t="str">
        <f t="shared" si="12"/>
        <v>#REF!</v>
      </c>
      <c r="AB111" s="1085" t="str">
        <f t="shared" si="13"/>
        <v>#REF!</v>
      </c>
      <c r="AC111" s="1105" t="str">
        <f t="shared" si="14"/>
        <v>#REF!</v>
      </c>
      <c r="AD111" s="1105" t="str">
        <f t="shared" si="15"/>
        <v>#REF!</v>
      </c>
      <c r="AE111" s="1105" t="str">
        <f t="shared" si="16"/>
        <v>#REF!</v>
      </c>
      <c r="AF111" s="1106"/>
      <c r="AG111" s="1079"/>
      <c r="AH111" s="1090">
        <f t="shared" si="17"/>
        <v>25</v>
      </c>
      <c r="AI111" s="1090"/>
    </row>
    <row r="112" ht="15.0" customHeight="1">
      <c r="A112" s="1107">
        <v>110.0</v>
      </c>
      <c r="B112" s="1182">
        <v>434041.0</v>
      </c>
      <c r="C112" s="1228" t="s">
        <v>957</v>
      </c>
      <c r="D112" s="1183" t="s">
        <v>1328</v>
      </c>
      <c r="E112" s="1183" t="s">
        <v>511</v>
      </c>
      <c r="F112" s="1228" t="s">
        <v>512</v>
      </c>
      <c r="G112" s="1228" t="s">
        <v>795</v>
      </c>
      <c r="H112" s="1273" t="str">
        <f t="shared" si="1"/>
        <v>DEV01</v>
      </c>
      <c r="I112" s="1100" t="str">
        <f t="shared" si="2"/>
        <v>#REF!</v>
      </c>
      <c r="J112" s="413">
        <v>1.0</v>
      </c>
      <c r="K112" s="413">
        <v>2025.0</v>
      </c>
      <c r="L112" s="1397">
        <v>45658.0</v>
      </c>
      <c r="M112" s="1398">
        <v>45688.0</v>
      </c>
      <c r="N112" s="1340">
        <v>23.0</v>
      </c>
      <c r="O112" s="1084">
        <f t="shared" si="3"/>
        <v>1</v>
      </c>
      <c r="P112" s="231" t="str">
        <f t="shared" si="4"/>
        <v>#REF!</v>
      </c>
      <c r="Q112" s="231" t="str">
        <f t="shared" si="24"/>
        <v>#REF!</v>
      </c>
      <c r="R112" s="1084"/>
      <c r="S112" s="1182" t="s">
        <v>525</v>
      </c>
      <c r="T112" s="1318" t="s">
        <v>2284</v>
      </c>
      <c r="U112" s="1084" t="str">
        <f t="shared" si="6"/>
        <v>#REF!</v>
      </c>
      <c r="V112" s="1102" t="str">
        <f t="shared" si="7"/>
        <v>#REF!</v>
      </c>
      <c r="W112" s="1102" t="str">
        <f t="shared" si="8"/>
        <v>#REF!</v>
      </c>
      <c r="X112" s="1102" t="str">
        <f t="shared" si="9"/>
        <v>#REF!</v>
      </c>
      <c r="Y112" s="1103">
        <f t="shared" si="10"/>
        <v>1</v>
      </c>
      <c r="Z112" s="1104" t="str">
        <f t="shared" si="11"/>
        <v>#REF!</v>
      </c>
      <c r="AA112" s="1085" t="str">
        <f t="shared" si="12"/>
        <v>#REF!</v>
      </c>
      <c r="AB112" s="1085" t="str">
        <f t="shared" si="13"/>
        <v>#REF!</v>
      </c>
      <c r="AC112" s="1105" t="str">
        <f t="shared" si="14"/>
        <v>#REF!</v>
      </c>
      <c r="AD112" s="1105" t="str">
        <f t="shared" si="15"/>
        <v>#REF!</v>
      </c>
      <c r="AE112" s="1105" t="str">
        <f t="shared" si="16"/>
        <v>#REF!</v>
      </c>
      <c r="AF112" s="1106"/>
      <c r="AG112" s="1079"/>
      <c r="AH112" s="1090">
        <f t="shared" si="17"/>
        <v>23</v>
      </c>
      <c r="AI112" s="1090"/>
    </row>
    <row r="113" ht="15.0" customHeight="1">
      <c r="A113" s="1098">
        <v>111.0</v>
      </c>
      <c r="B113" s="1182">
        <v>439827.0</v>
      </c>
      <c r="C113" s="1228" t="s">
        <v>1406</v>
      </c>
      <c r="D113" s="1183" t="s">
        <v>1407</v>
      </c>
      <c r="E113" s="1183" t="s">
        <v>511</v>
      </c>
      <c r="F113" s="1228" t="s">
        <v>512</v>
      </c>
      <c r="G113" s="1228" t="s">
        <v>771</v>
      </c>
      <c r="H113" s="1273" t="str">
        <f t="shared" si="1"/>
        <v>DEV04</v>
      </c>
      <c r="I113" s="1100" t="str">
        <f t="shared" si="2"/>
        <v>#REF!</v>
      </c>
      <c r="J113" s="413">
        <v>1.0</v>
      </c>
      <c r="K113" s="413">
        <v>2025.0</v>
      </c>
      <c r="L113" s="1397">
        <v>45671.0</v>
      </c>
      <c r="M113" s="1398">
        <v>45688.0</v>
      </c>
      <c r="N113" s="1340">
        <v>14.0</v>
      </c>
      <c r="O113" s="1084">
        <f t="shared" si="3"/>
        <v>0.6086956522</v>
      </c>
      <c r="P113" s="231" t="str">
        <f t="shared" si="4"/>
        <v>#REF!</v>
      </c>
      <c r="Q113" s="231" t="str">
        <f t="shared" si="24"/>
        <v>#REF!</v>
      </c>
      <c r="R113" s="1122"/>
      <c r="S113" s="1182" t="s">
        <v>525</v>
      </c>
      <c r="T113" s="1318" t="s">
        <v>2284</v>
      </c>
      <c r="U113" s="1084" t="str">
        <f t="shared" si="6"/>
        <v>#REF!</v>
      </c>
      <c r="V113" s="1102" t="str">
        <f t="shared" si="7"/>
        <v>#REF!</v>
      </c>
      <c r="W113" s="1102" t="str">
        <f t="shared" si="8"/>
        <v>#REF!</v>
      </c>
      <c r="X113" s="1102" t="str">
        <f t="shared" si="9"/>
        <v>#REF!</v>
      </c>
      <c r="Y113" s="1103">
        <f t="shared" si="10"/>
        <v>1</v>
      </c>
      <c r="Z113" s="1104" t="str">
        <f t="shared" si="11"/>
        <v>#REF!</v>
      </c>
      <c r="AA113" s="1085" t="str">
        <f t="shared" si="12"/>
        <v>#REF!</v>
      </c>
      <c r="AB113" s="1085" t="str">
        <f t="shared" si="13"/>
        <v>#REF!</v>
      </c>
      <c r="AC113" s="1105" t="str">
        <f t="shared" si="14"/>
        <v>#REF!</v>
      </c>
      <c r="AD113" s="1105" t="str">
        <f t="shared" si="15"/>
        <v>#REF!</v>
      </c>
      <c r="AE113" s="1105" t="str">
        <f t="shared" si="16"/>
        <v>#REF!</v>
      </c>
      <c r="AF113" s="1106"/>
      <c r="AG113" s="1079"/>
      <c r="AH113" s="1090">
        <f t="shared" si="17"/>
        <v>23</v>
      </c>
      <c r="AI113" s="1117"/>
    </row>
    <row r="114" ht="15.0" customHeight="1">
      <c r="A114" s="1107">
        <v>112.0</v>
      </c>
      <c r="B114" s="1182">
        <v>439829.0</v>
      </c>
      <c r="C114" s="1228" t="s">
        <v>1157</v>
      </c>
      <c r="D114" s="1183" t="s">
        <v>1409</v>
      </c>
      <c r="E114" s="1183" t="s">
        <v>511</v>
      </c>
      <c r="F114" s="1228" t="s">
        <v>546</v>
      </c>
      <c r="G114" s="1228" t="s">
        <v>790</v>
      </c>
      <c r="H114" s="1273" t="str">
        <f t="shared" si="1"/>
        <v>TESTER03</v>
      </c>
      <c r="I114" s="1100" t="str">
        <f t="shared" si="2"/>
        <v>#REF!</v>
      </c>
      <c r="J114" s="413">
        <v>1.0</v>
      </c>
      <c r="K114" s="413">
        <v>2025.0</v>
      </c>
      <c r="L114" s="1397">
        <v>45658.0</v>
      </c>
      <c r="M114" s="1398">
        <v>45669.0</v>
      </c>
      <c r="N114" s="1340">
        <v>8.0</v>
      </c>
      <c r="O114" s="1084">
        <f t="shared" si="3"/>
        <v>0.347826087</v>
      </c>
      <c r="P114" s="231" t="str">
        <f t="shared" si="4"/>
        <v>#REF!</v>
      </c>
      <c r="Q114" s="231" t="str">
        <f t="shared" si="24"/>
        <v>#REF!</v>
      </c>
      <c r="R114" s="1122"/>
      <c r="S114" s="1182" t="s">
        <v>525</v>
      </c>
      <c r="T114" s="1318" t="s">
        <v>2284</v>
      </c>
      <c r="U114" s="1084" t="str">
        <f t="shared" si="6"/>
        <v>#REF!</v>
      </c>
      <c r="V114" s="1102" t="str">
        <f t="shared" si="7"/>
        <v>#REF!</v>
      </c>
      <c r="W114" s="1102" t="str">
        <f t="shared" si="8"/>
        <v>#REF!</v>
      </c>
      <c r="X114" s="1102" t="str">
        <f t="shared" si="9"/>
        <v>#REF!</v>
      </c>
      <c r="Y114" s="1103">
        <f t="shared" si="10"/>
        <v>1</v>
      </c>
      <c r="Z114" s="1104" t="str">
        <f t="shared" si="11"/>
        <v>#REF!</v>
      </c>
      <c r="AA114" s="1085" t="str">
        <f t="shared" si="12"/>
        <v>#REF!</v>
      </c>
      <c r="AB114" s="1085" t="str">
        <f t="shared" si="13"/>
        <v>#REF!</v>
      </c>
      <c r="AC114" s="1105" t="str">
        <f t="shared" si="14"/>
        <v>#REF!</v>
      </c>
      <c r="AD114" s="1105" t="str">
        <f t="shared" si="15"/>
        <v>#REF!</v>
      </c>
      <c r="AE114" s="1105" t="str">
        <f t="shared" si="16"/>
        <v>#REF!</v>
      </c>
      <c r="AF114" s="1106"/>
      <c r="AG114" s="1079"/>
      <c r="AH114" s="1090">
        <f t="shared" si="17"/>
        <v>23</v>
      </c>
      <c r="AI114" s="1117"/>
    </row>
    <row r="115" ht="15.0" customHeight="1">
      <c r="A115" s="1098">
        <v>113.0</v>
      </c>
      <c r="B115" s="1182">
        <v>463039.0</v>
      </c>
      <c r="C115" s="1228" t="s">
        <v>1418</v>
      </c>
      <c r="D115" s="1183" t="s">
        <v>1419</v>
      </c>
      <c r="E115" s="1183" t="s">
        <v>511</v>
      </c>
      <c r="F115" s="1228" t="s">
        <v>512</v>
      </c>
      <c r="G115" s="1228" t="s">
        <v>790</v>
      </c>
      <c r="H115" s="1273" t="str">
        <f t="shared" si="1"/>
        <v>DEV03</v>
      </c>
      <c r="I115" s="1100" t="str">
        <f t="shared" si="2"/>
        <v>#REF!</v>
      </c>
      <c r="J115" s="413">
        <v>1.0</v>
      </c>
      <c r="K115" s="413">
        <v>2025.0</v>
      </c>
      <c r="L115" s="1397">
        <v>45658.0</v>
      </c>
      <c r="M115" s="1398">
        <v>45688.0</v>
      </c>
      <c r="N115" s="1340">
        <v>23.0</v>
      </c>
      <c r="O115" s="1084">
        <f t="shared" si="3"/>
        <v>1</v>
      </c>
      <c r="P115" s="231" t="str">
        <f t="shared" si="4"/>
        <v>#REF!</v>
      </c>
      <c r="Q115" s="231" t="str">
        <f t="shared" si="24"/>
        <v>#REF!</v>
      </c>
      <c r="R115" s="1084"/>
      <c r="S115" s="1182" t="s">
        <v>525</v>
      </c>
      <c r="T115" s="1318" t="s">
        <v>2284</v>
      </c>
      <c r="U115" s="1084" t="str">
        <f t="shared" si="6"/>
        <v>#REF!</v>
      </c>
      <c r="V115" s="1102" t="str">
        <f t="shared" si="7"/>
        <v>#REF!</v>
      </c>
      <c r="W115" s="1102" t="str">
        <f t="shared" si="8"/>
        <v>#REF!</v>
      </c>
      <c r="X115" s="1102" t="str">
        <f t="shared" si="9"/>
        <v>#REF!</v>
      </c>
      <c r="Y115" s="1103">
        <f t="shared" si="10"/>
        <v>1</v>
      </c>
      <c r="Z115" s="1104" t="str">
        <f t="shared" si="11"/>
        <v>#REF!</v>
      </c>
      <c r="AA115" s="1085" t="str">
        <f t="shared" si="12"/>
        <v>#REF!</v>
      </c>
      <c r="AB115" s="1085" t="str">
        <f t="shared" si="13"/>
        <v>#REF!</v>
      </c>
      <c r="AC115" s="1105" t="str">
        <f t="shared" si="14"/>
        <v>#REF!</v>
      </c>
      <c r="AD115" s="1105" t="str">
        <f t="shared" si="15"/>
        <v>#REF!</v>
      </c>
      <c r="AE115" s="1105" t="str">
        <f t="shared" si="16"/>
        <v>#REF!</v>
      </c>
      <c r="AF115" s="1106"/>
      <c r="AG115" s="1079"/>
      <c r="AH115" s="1090">
        <f t="shared" si="17"/>
        <v>23</v>
      </c>
      <c r="AI115" s="1090"/>
    </row>
    <row r="116" ht="15.0" customHeight="1">
      <c r="A116" s="1107">
        <v>114.0</v>
      </c>
      <c r="B116" s="1182">
        <v>463509.0</v>
      </c>
      <c r="C116" s="1228" t="s">
        <v>1442</v>
      </c>
      <c r="D116" s="1183" t="s">
        <v>1446</v>
      </c>
      <c r="E116" s="1183" t="s">
        <v>511</v>
      </c>
      <c r="F116" s="1228" t="s">
        <v>564</v>
      </c>
      <c r="G116" s="1228" t="s">
        <v>790</v>
      </c>
      <c r="H116" s="1273" t="str">
        <f t="shared" si="1"/>
        <v>BA03</v>
      </c>
      <c r="I116" s="1100" t="str">
        <f t="shared" si="2"/>
        <v>#REF!</v>
      </c>
      <c r="J116" s="413">
        <v>1.0</v>
      </c>
      <c r="K116" s="413">
        <v>2025.0</v>
      </c>
      <c r="L116" s="1397">
        <v>45666.0</v>
      </c>
      <c r="M116" s="1398">
        <v>45688.0</v>
      </c>
      <c r="N116" s="1340">
        <v>17.0</v>
      </c>
      <c r="O116" s="1084">
        <f t="shared" si="3"/>
        <v>0.7391304348</v>
      </c>
      <c r="P116" s="231" t="str">
        <f t="shared" si="4"/>
        <v>#REF!</v>
      </c>
      <c r="Q116" s="231" t="str">
        <f t="shared" si="24"/>
        <v>#REF!</v>
      </c>
      <c r="R116" s="1084"/>
      <c r="S116" s="1182" t="s">
        <v>525</v>
      </c>
      <c r="T116" s="1318" t="s">
        <v>2284</v>
      </c>
      <c r="U116" s="1084" t="str">
        <f t="shared" si="6"/>
        <v>#REF!</v>
      </c>
      <c r="V116" s="1102" t="str">
        <f t="shared" si="7"/>
        <v>#REF!</v>
      </c>
      <c r="W116" s="1102" t="str">
        <f t="shared" si="8"/>
        <v>#REF!</v>
      </c>
      <c r="X116" s="1102" t="str">
        <f t="shared" si="9"/>
        <v>#REF!</v>
      </c>
      <c r="Y116" s="1103">
        <f t="shared" si="10"/>
        <v>1</v>
      </c>
      <c r="Z116" s="1104" t="str">
        <f t="shared" si="11"/>
        <v>#REF!</v>
      </c>
      <c r="AA116" s="1085" t="str">
        <f t="shared" si="12"/>
        <v>#REF!</v>
      </c>
      <c r="AB116" s="1085" t="str">
        <f t="shared" si="13"/>
        <v>#REF!</v>
      </c>
      <c r="AC116" s="1105" t="str">
        <f t="shared" si="14"/>
        <v>#REF!</v>
      </c>
      <c r="AD116" s="1105" t="str">
        <f t="shared" si="15"/>
        <v>#REF!</v>
      </c>
      <c r="AE116" s="1105" t="str">
        <f t="shared" si="16"/>
        <v>#REF!</v>
      </c>
      <c r="AF116" s="1106"/>
      <c r="AG116" s="1079"/>
      <c r="AH116" s="1090">
        <f t="shared" si="17"/>
        <v>23</v>
      </c>
      <c r="AI116" s="1090"/>
    </row>
    <row r="117" ht="15.0" customHeight="1">
      <c r="A117" s="1098">
        <v>115.0</v>
      </c>
      <c r="B117" s="1182">
        <v>470247.0</v>
      </c>
      <c r="C117" s="1228" t="s">
        <v>2286</v>
      </c>
      <c r="D117" s="1183" t="s">
        <v>2287</v>
      </c>
      <c r="E117" s="1183" t="s">
        <v>511</v>
      </c>
      <c r="F117" s="1228" t="s">
        <v>564</v>
      </c>
      <c r="G117" s="1228" t="s">
        <v>790</v>
      </c>
      <c r="H117" s="1273" t="str">
        <f t="shared" si="1"/>
        <v>BA03</v>
      </c>
      <c r="I117" s="1100" t="str">
        <f t="shared" si="2"/>
        <v>#REF!</v>
      </c>
      <c r="J117" s="413">
        <v>1.0</v>
      </c>
      <c r="K117" s="413">
        <v>2025.0</v>
      </c>
      <c r="L117" s="1397">
        <v>45666.0</v>
      </c>
      <c r="M117" s="1398">
        <v>45688.0</v>
      </c>
      <c r="N117" s="1340">
        <v>17.0</v>
      </c>
      <c r="O117" s="1084">
        <f t="shared" si="3"/>
        <v>0.7391304348</v>
      </c>
      <c r="P117" s="231" t="str">
        <f t="shared" si="4"/>
        <v>#REF!</v>
      </c>
      <c r="Q117" s="231" t="str">
        <f t="shared" si="24"/>
        <v>#REF!</v>
      </c>
      <c r="R117" s="1084"/>
      <c r="S117" s="1182" t="s">
        <v>525</v>
      </c>
      <c r="T117" s="1318" t="s">
        <v>2284</v>
      </c>
      <c r="U117" s="1084" t="str">
        <f t="shared" si="6"/>
        <v>#REF!</v>
      </c>
      <c r="V117" s="1102" t="str">
        <f t="shared" si="7"/>
        <v>#REF!</v>
      </c>
      <c r="W117" s="1102" t="str">
        <f t="shared" si="8"/>
        <v>#REF!</v>
      </c>
      <c r="X117" s="1102" t="str">
        <f t="shared" si="9"/>
        <v>#REF!</v>
      </c>
      <c r="Y117" s="1103">
        <f t="shared" si="10"/>
        <v>1</v>
      </c>
      <c r="Z117" s="1104" t="str">
        <f t="shared" si="11"/>
        <v>#REF!</v>
      </c>
      <c r="AA117" s="1085" t="str">
        <f t="shared" si="12"/>
        <v>#REF!</v>
      </c>
      <c r="AB117" s="1085" t="str">
        <f t="shared" si="13"/>
        <v>#REF!</v>
      </c>
      <c r="AC117" s="1105" t="str">
        <f t="shared" si="14"/>
        <v>#REF!</v>
      </c>
      <c r="AD117" s="1105" t="str">
        <f t="shared" si="15"/>
        <v>#REF!</v>
      </c>
      <c r="AE117" s="1105" t="str">
        <f t="shared" si="16"/>
        <v>#REF!</v>
      </c>
      <c r="AF117" s="1106"/>
      <c r="AG117" s="1079"/>
      <c r="AH117" s="1090">
        <f t="shared" si="17"/>
        <v>23</v>
      </c>
      <c r="AI117" s="1090"/>
    </row>
    <row r="118" ht="15.0" customHeight="1">
      <c r="A118" s="1107">
        <v>116.0</v>
      </c>
      <c r="B118" s="1182">
        <v>470253.0</v>
      </c>
      <c r="C118" s="1228" t="s">
        <v>2297</v>
      </c>
      <c r="D118" s="1183" t="s">
        <v>2298</v>
      </c>
      <c r="E118" s="1183" t="s">
        <v>511</v>
      </c>
      <c r="F118" s="1228" t="s">
        <v>512</v>
      </c>
      <c r="G118" s="1183" t="s">
        <v>665</v>
      </c>
      <c r="H118" s="1273" t="str">
        <f t="shared" si="1"/>
        <v>DEV02</v>
      </c>
      <c r="I118" s="1100" t="str">
        <f t="shared" si="2"/>
        <v>#REF!</v>
      </c>
      <c r="J118" s="413">
        <v>1.0</v>
      </c>
      <c r="K118" s="413">
        <v>2025.0</v>
      </c>
      <c r="L118" s="1397">
        <v>45666.0</v>
      </c>
      <c r="M118" s="1398">
        <v>45688.0</v>
      </c>
      <c r="N118" s="1340">
        <v>17.0</v>
      </c>
      <c r="O118" s="1084">
        <f t="shared" si="3"/>
        <v>0.7391304348</v>
      </c>
      <c r="P118" s="231" t="str">
        <f t="shared" si="4"/>
        <v>#REF!</v>
      </c>
      <c r="Q118" s="231" t="str">
        <f t="shared" si="24"/>
        <v>#REF!</v>
      </c>
      <c r="R118" s="1084"/>
      <c r="S118" s="1182" t="s">
        <v>525</v>
      </c>
      <c r="T118" s="1318" t="s">
        <v>2284</v>
      </c>
      <c r="U118" s="1084" t="str">
        <f t="shared" si="6"/>
        <v>#REF!</v>
      </c>
      <c r="V118" s="1102" t="str">
        <f t="shared" si="7"/>
        <v>#REF!</v>
      </c>
      <c r="W118" s="1102" t="str">
        <f t="shared" si="8"/>
        <v>#REF!</v>
      </c>
      <c r="X118" s="1102" t="str">
        <f t="shared" si="9"/>
        <v>#REF!</v>
      </c>
      <c r="Y118" s="1103">
        <f t="shared" si="10"/>
        <v>1</v>
      </c>
      <c r="Z118" s="1104" t="str">
        <f t="shared" si="11"/>
        <v>#REF!</v>
      </c>
      <c r="AA118" s="1085" t="str">
        <f t="shared" si="12"/>
        <v>#REF!</v>
      </c>
      <c r="AB118" s="1085" t="str">
        <f t="shared" si="13"/>
        <v>#REF!</v>
      </c>
      <c r="AC118" s="1105" t="str">
        <f t="shared" si="14"/>
        <v>#REF!</v>
      </c>
      <c r="AD118" s="1105" t="str">
        <f t="shared" si="15"/>
        <v>#REF!</v>
      </c>
      <c r="AE118" s="1105" t="str">
        <f t="shared" si="16"/>
        <v>#REF!</v>
      </c>
      <c r="AF118" s="1106"/>
      <c r="AG118" s="1079"/>
      <c r="AH118" s="1090">
        <f t="shared" si="17"/>
        <v>23</v>
      </c>
      <c r="AI118" s="1090"/>
    </row>
    <row r="119" ht="15.0" customHeight="1">
      <c r="A119" s="1098">
        <v>117.0</v>
      </c>
      <c r="B119" s="1182">
        <v>470931.0</v>
      </c>
      <c r="C119" s="1183" t="s">
        <v>2288</v>
      </c>
      <c r="D119" s="1228" t="s">
        <v>2289</v>
      </c>
      <c r="E119" s="1228" t="s">
        <v>511</v>
      </c>
      <c r="F119" s="1228" t="s">
        <v>564</v>
      </c>
      <c r="G119" s="1228" t="s">
        <v>790</v>
      </c>
      <c r="H119" s="1273" t="str">
        <f t="shared" si="1"/>
        <v>BA03</v>
      </c>
      <c r="I119" s="1100" t="str">
        <f t="shared" si="2"/>
        <v>#REF!</v>
      </c>
      <c r="J119" s="413">
        <v>1.0</v>
      </c>
      <c r="K119" s="413">
        <v>2025.0</v>
      </c>
      <c r="L119" s="1397">
        <v>45658.0</v>
      </c>
      <c r="M119" s="1398">
        <v>45688.0</v>
      </c>
      <c r="N119" s="1340">
        <v>23.0</v>
      </c>
      <c r="O119" s="1084">
        <f t="shared" si="3"/>
        <v>1</v>
      </c>
      <c r="P119" s="231" t="str">
        <f t="shared" si="4"/>
        <v>#REF!</v>
      </c>
      <c r="Q119" s="231" t="str">
        <f t="shared" si="24"/>
        <v>#REF!</v>
      </c>
      <c r="R119" s="1122"/>
      <c r="S119" s="1182" t="s">
        <v>525</v>
      </c>
      <c r="T119" s="1318" t="s">
        <v>2284</v>
      </c>
      <c r="U119" s="1084" t="str">
        <f t="shared" si="6"/>
        <v>#REF!</v>
      </c>
      <c r="V119" s="1102" t="str">
        <f t="shared" si="7"/>
        <v>#REF!</v>
      </c>
      <c r="W119" s="1102" t="str">
        <f t="shared" si="8"/>
        <v>#REF!</v>
      </c>
      <c r="X119" s="1102" t="str">
        <f t="shared" si="9"/>
        <v>#REF!</v>
      </c>
      <c r="Y119" s="1103">
        <f t="shared" si="10"/>
        <v>1</v>
      </c>
      <c r="Z119" s="1104" t="str">
        <f t="shared" si="11"/>
        <v>#REF!</v>
      </c>
      <c r="AA119" s="1085" t="str">
        <f t="shared" si="12"/>
        <v>#REF!</v>
      </c>
      <c r="AB119" s="1085" t="str">
        <f t="shared" si="13"/>
        <v>#REF!</v>
      </c>
      <c r="AC119" s="1105" t="str">
        <f t="shared" si="14"/>
        <v>#REF!</v>
      </c>
      <c r="AD119" s="1105" t="str">
        <f t="shared" si="15"/>
        <v>#REF!</v>
      </c>
      <c r="AE119" s="1105" t="str">
        <f t="shared" si="16"/>
        <v>#REF!</v>
      </c>
      <c r="AF119" s="1106"/>
      <c r="AG119" s="1079"/>
      <c r="AH119" s="1090">
        <f t="shared" si="17"/>
        <v>23</v>
      </c>
      <c r="AI119" s="1117"/>
    </row>
    <row r="120" ht="15.0" customHeight="1">
      <c r="A120" s="1107">
        <v>118.0</v>
      </c>
      <c r="B120" s="1182">
        <v>470925.0</v>
      </c>
      <c r="C120" s="1228" t="s">
        <v>2290</v>
      </c>
      <c r="D120" s="1183" t="s">
        <v>2291</v>
      </c>
      <c r="E120" s="1183" t="s">
        <v>511</v>
      </c>
      <c r="F120" s="1228" t="s">
        <v>512</v>
      </c>
      <c r="G120" s="1228" t="s">
        <v>665</v>
      </c>
      <c r="H120" s="1273" t="str">
        <f t="shared" si="1"/>
        <v>DEV02</v>
      </c>
      <c r="I120" s="1100" t="str">
        <f t="shared" si="2"/>
        <v>#REF!</v>
      </c>
      <c r="J120" s="413">
        <v>1.0</v>
      </c>
      <c r="K120" s="413">
        <v>2025.0</v>
      </c>
      <c r="L120" s="1397">
        <v>45658.0</v>
      </c>
      <c r="M120" s="1398">
        <v>45688.0</v>
      </c>
      <c r="N120" s="1340">
        <v>23.0</v>
      </c>
      <c r="O120" s="1084">
        <f t="shared" si="3"/>
        <v>1</v>
      </c>
      <c r="P120" s="231" t="str">
        <f t="shared" si="4"/>
        <v>#REF!</v>
      </c>
      <c r="Q120" s="231" t="str">
        <f t="shared" si="24"/>
        <v>#REF!</v>
      </c>
      <c r="R120" s="1122"/>
      <c r="S120" s="1182" t="s">
        <v>525</v>
      </c>
      <c r="T120" s="1318" t="s">
        <v>2284</v>
      </c>
      <c r="U120" s="1084" t="str">
        <f t="shared" si="6"/>
        <v>#REF!</v>
      </c>
      <c r="V120" s="1102" t="str">
        <f t="shared" si="7"/>
        <v>#REF!</v>
      </c>
      <c r="W120" s="1102" t="str">
        <f t="shared" si="8"/>
        <v>#REF!</v>
      </c>
      <c r="X120" s="1102" t="str">
        <f t="shared" si="9"/>
        <v>#REF!</v>
      </c>
      <c r="Y120" s="1103">
        <f t="shared" si="10"/>
        <v>1</v>
      </c>
      <c r="Z120" s="1104" t="str">
        <f t="shared" si="11"/>
        <v>#REF!</v>
      </c>
      <c r="AA120" s="1085" t="str">
        <f t="shared" si="12"/>
        <v>#REF!</v>
      </c>
      <c r="AB120" s="1085" t="str">
        <f t="shared" si="13"/>
        <v>#REF!</v>
      </c>
      <c r="AC120" s="1105" t="str">
        <f t="shared" si="14"/>
        <v>#REF!</v>
      </c>
      <c r="AD120" s="1105" t="str">
        <f t="shared" si="15"/>
        <v>#REF!</v>
      </c>
      <c r="AE120" s="1105" t="str">
        <f t="shared" si="16"/>
        <v>#REF!</v>
      </c>
      <c r="AF120" s="1106"/>
      <c r="AG120" s="1079"/>
      <c r="AH120" s="1090">
        <f t="shared" si="17"/>
        <v>23</v>
      </c>
      <c r="AI120" s="1117"/>
    </row>
    <row r="121" ht="15.0" customHeight="1">
      <c r="A121" s="1098">
        <v>119.0</v>
      </c>
      <c r="B121" s="1182">
        <v>112319.0</v>
      </c>
      <c r="C121" s="1228" t="s">
        <v>2364</v>
      </c>
      <c r="D121" s="1183" t="s">
        <v>2365</v>
      </c>
      <c r="E121" s="1183" t="s">
        <v>511</v>
      </c>
      <c r="F121" s="1228" t="s">
        <v>663</v>
      </c>
      <c r="G121" s="1228" t="s">
        <v>790</v>
      </c>
      <c r="H121" s="1273" t="str">
        <f t="shared" si="1"/>
        <v>PM03</v>
      </c>
      <c r="I121" s="1100" t="str">
        <f t="shared" si="2"/>
        <v>#REF!</v>
      </c>
      <c r="J121" s="413">
        <v>1.0</v>
      </c>
      <c r="K121" s="413">
        <v>2025.0</v>
      </c>
      <c r="L121" s="1397">
        <v>45658.0</v>
      </c>
      <c r="M121" s="1398">
        <v>45688.0</v>
      </c>
      <c r="N121" s="1340">
        <v>23.0</v>
      </c>
      <c r="O121" s="1084">
        <f t="shared" si="3"/>
        <v>1</v>
      </c>
      <c r="P121" s="231" t="str">
        <f t="shared" si="4"/>
        <v>#REF!</v>
      </c>
      <c r="Q121" s="231" t="str">
        <f t="shared" si="24"/>
        <v>#REF!</v>
      </c>
      <c r="R121" s="1084"/>
      <c r="S121" s="1182" t="s">
        <v>525</v>
      </c>
      <c r="T121" s="1318" t="s">
        <v>2284</v>
      </c>
      <c r="U121" s="1084" t="str">
        <f t="shared" si="6"/>
        <v>#REF!</v>
      </c>
      <c r="V121" s="1102" t="str">
        <f t="shared" si="7"/>
        <v>#REF!</v>
      </c>
      <c r="W121" s="1102" t="str">
        <f t="shared" si="8"/>
        <v>#REF!</v>
      </c>
      <c r="X121" s="1102" t="str">
        <f t="shared" si="9"/>
        <v>#REF!</v>
      </c>
      <c r="Y121" s="1103">
        <f t="shared" si="10"/>
        <v>1</v>
      </c>
      <c r="Z121" s="1104" t="str">
        <f t="shared" si="11"/>
        <v>#REF!</v>
      </c>
      <c r="AA121" s="1085" t="str">
        <f t="shared" si="12"/>
        <v>#REF!</v>
      </c>
      <c r="AB121" s="1085" t="str">
        <f t="shared" si="13"/>
        <v>#REF!</v>
      </c>
      <c r="AC121" s="1105" t="str">
        <f t="shared" si="14"/>
        <v>#REF!</v>
      </c>
      <c r="AD121" s="1105" t="str">
        <f t="shared" si="15"/>
        <v>#REF!</v>
      </c>
      <c r="AE121" s="1105" t="str">
        <f t="shared" si="16"/>
        <v>#REF!</v>
      </c>
      <c r="AF121" s="1106"/>
      <c r="AG121" s="1079"/>
      <c r="AH121" s="1090">
        <f t="shared" si="17"/>
        <v>23</v>
      </c>
      <c r="AI121" s="1090"/>
    </row>
    <row r="122" ht="15.0" customHeight="1">
      <c r="A122" s="1107">
        <v>120.0</v>
      </c>
      <c r="B122" s="1181">
        <v>468647.0</v>
      </c>
      <c r="C122" s="1230" t="s">
        <v>2135</v>
      </c>
      <c r="D122" s="370" t="s">
        <v>2136</v>
      </c>
      <c r="E122" s="370" t="s">
        <v>511</v>
      </c>
      <c r="F122" s="1230" t="s">
        <v>546</v>
      </c>
      <c r="G122" s="1230" t="s">
        <v>790</v>
      </c>
      <c r="H122" s="1273" t="str">
        <f t="shared" si="1"/>
        <v>TESTER03</v>
      </c>
      <c r="I122" s="1100" t="str">
        <f t="shared" si="2"/>
        <v>#REF!</v>
      </c>
      <c r="J122" s="413">
        <v>1.0</v>
      </c>
      <c r="K122" s="413">
        <v>2025.0</v>
      </c>
      <c r="L122" s="1394">
        <v>45658.0</v>
      </c>
      <c r="M122" s="1395">
        <v>45688.0</v>
      </c>
      <c r="N122" s="1339">
        <v>23.0</v>
      </c>
      <c r="O122" s="1084">
        <f t="shared" si="3"/>
        <v>1</v>
      </c>
      <c r="P122" s="231">
        <f t="shared" si="4"/>
        <v>1</v>
      </c>
      <c r="Q122" s="1341">
        <f t="shared" ref="Q122:Q137" si="25">P122</f>
        <v>1</v>
      </c>
      <c r="R122" s="1084"/>
      <c r="S122" s="1181" t="s">
        <v>517</v>
      </c>
      <c r="T122" s="370" t="s">
        <v>2133</v>
      </c>
      <c r="U122" s="1084">
        <f t="shared" si="6"/>
        <v>1</v>
      </c>
      <c r="V122" s="1102">
        <f t="shared" si="7"/>
        <v>1</v>
      </c>
      <c r="W122" s="1102">
        <f t="shared" si="8"/>
        <v>1</v>
      </c>
      <c r="X122" s="1102">
        <f t="shared" si="9"/>
        <v>1</v>
      </c>
      <c r="Y122" s="1103">
        <f t="shared" si="10"/>
        <v>1</v>
      </c>
      <c r="Z122" s="1104" t="str">
        <f t="shared" si="11"/>
        <v>#REF!</v>
      </c>
      <c r="AA122" s="1085" t="str">
        <f t="shared" si="12"/>
        <v>#REF!</v>
      </c>
      <c r="AB122" s="1085" t="str">
        <f t="shared" si="13"/>
        <v>#REF!</v>
      </c>
      <c r="AC122" s="1105">
        <f t="shared" si="14"/>
        <v>0</v>
      </c>
      <c r="AD122" s="1105" t="str">
        <f t="shared" si="15"/>
        <v>#REF!</v>
      </c>
      <c r="AE122" s="1105" t="str">
        <f t="shared" si="16"/>
        <v>#REF!</v>
      </c>
      <c r="AF122" s="1106"/>
      <c r="AG122" s="1079"/>
      <c r="AH122" s="1090">
        <f t="shared" si="17"/>
        <v>23</v>
      </c>
      <c r="AI122" s="1090"/>
    </row>
    <row r="123" ht="15.0" customHeight="1">
      <c r="A123" s="1098">
        <v>121.0</v>
      </c>
      <c r="B123" s="1182">
        <v>469693.0</v>
      </c>
      <c r="C123" s="1183" t="s">
        <v>2253</v>
      </c>
      <c r="D123" s="1183" t="s">
        <v>2254</v>
      </c>
      <c r="E123" s="1183" t="s">
        <v>511</v>
      </c>
      <c r="F123" s="1183" t="s">
        <v>546</v>
      </c>
      <c r="G123" s="1183" t="s">
        <v>790</v>
      </c>
      <c r="H123" s="1273" t="str">
        <f t="shared" si="1"/>
        <v>TESTER03</v>
      </c>
      <c r="I123" s="1100" t="str">
        <f t="shared" si="2"/>
        <v>#REF!</v>
      </c>
      <c r="J123" s="413">
        <v>1.0</v>
      </c>
      <c r="K123" s="413">
        <v>2025.0</v>
      </c>
      <c r="L123" s="1397">
        <v>45658.0</v>
      </c>
      <c r="M123" s="1398">
        <v>45688.0</v>
      </c>
      <c r="N123" s="1340">
        <v>23.0</v>
      </c>
      <c r="O123" s="1084">
        <f t="shared" si="3"/>
        <v>1</v>
      </c>
      <c r="P123" s="231">
        <f t="shared" si="4"/>
        <v>1</v>
      </c>
      <c r="Q123" s="1341">
        <f t="shared" si="25"/>
        <v>1</v>
      </c>
      <c r="R123" s="1122"/>
      <c r="S123" s="1182" t="s">
        <v>517</v>
      </c>
      <c r="T123" s="1183" t="s">
        <v>2133</v>
      </c>
      <c r="U123" s="1084">
        <f t="shared" si="6"/>
        <v>1</v>
      </c>
      <c r="V123" s="1102">
        <f t="shared" si="7"/>
        <v>1</v>
      </c>
      <c r="W123" s="1102">
        <f t="shared" si="8"/>
        <v>1</v>
      </c>
      <c r="X123" s="1102">
        <f t="shared" si="9"/>
        <v>1</v>
      </c>
      <c r="Y123" s="1103">
        <f t="shared" si="10"/>
        <v>1</v>
      </c>
      <c r="Z123" s="1104" t="str">
        <f t="shared" si="11"/>
        <v>#REF!</v>
      </c>
      <c r="AA123" s="1085" t="str">
        <f t="shared" si="12"/>
        <v>#REF!</v>
      </c>
      <c r="AB123" s="1085" t="str">
        <f t="shared" si="13"/>
        <v>#REF!</v>
      </c>
      <c r="AC123" s="1105">
        <f t="shared" si="14"/>
        <v>0</v>
      </c>
      <c r="AD123" s="1105" t="str">
        <f t="shared" si="15"/>
        <v>#REF!</v>
      </c>
      <c r="AE123" s="1105" t="str">
        <f t="shared" si="16"/>
        <v>#REF!</v>
      </c>
      <c r="AF123" s="1106"/>
      <c r="AG123" s="1079"/>
      <c r="AH123" s="1090">
        <f t="shared" si="17"/>
        <v>23</v>
      </c>
      <c r="AI123" s="1117"/>
    </row>
    <row r="124" ht="15.0" customHeight="1">
      <c r="A124" s="1107">
        <v>122.0</v>
      </c>
      <c r="B124" s="1181">
        <v>292506.0</v>
      </c>
      <c r="C124" s="370" t="s">
        <v>1460</v>
      </c>
      <c r="D124" s="370" t="s">
        <v>1461</v>
      </c>
      <c r="E124" s="370" t="s">
        <v>511</v>
      </c>
      <c r="F124" s="370" t="s">
        <v>564</v>
      </c>
      <c r="G124" s="370" t="s">
        <v>771</v>
      </c>
      <c r="H124" s="1273" t="str">
        <f t="shared" si="1"/>
        <v>BA04</v>
      </c>
      <c r="I124" s="1100" t="str">
        <f t="shared" si="2"/>
        <v>#REF!</v>
      </c>
      <c r="J124" s="413">
        <v>1.0</v>
      </c>
      <c r="K124" s="413">
        <v>2025.0</v>
      </c>
      <c r="L124" s="1394">
        <v>45670.0</v>
      </c>
      <c r="M124" s="1395">
        <v>45674.0</v>
      </c>
      <c r="N124" s="1339">
        <v>5.0</v>
      </c>
      <c r="O124" s="1084">
        <f t="shared" si="3"/>
        <v>0.2173913043</v>
      </c>
      <c r="P124" s="231">
        <f t="shared" si="4"/>
        <v>0.217</v>
      </c>
      <c r="Q124" s="1341">
        <f t="shared" si="25"/>
        <v>0.217</v>
      </c>
      <c r="R124" s="1122"/>
      <c r="S124" s="1181" t="s">
        <v>517</v>
      </c>
      <c r="T124" s="370" t="s">
        <v>2367</v>
      </c>
      <c r="U124" s="1084">
        <f t="shared" si="6"/>
        <v>0.217</v>
      </c>
      <c r="V124" s="1102">
        <f t="shared" si="7"/>
        <v>0.217</v>
      </c>
      <c r="W124" s="1102">
        <f t="shared" si="8"/>
        <v>0.217</v>
      </c>
      <c r="X124" s="1102">
        <f t="shared" si="9"/>
        <v>1</v>
      </c>
      <c r="Y124" s="1103">
        <f t="shared" si="10"/>
        <v>0.2173913043</v>
      </c>
      <c r="Z124" s="1104" t="str">
        <f t="shared" si="11"/>
        <v>#REF!</v>
      </c>
      <c r="AA124" s="1085" t="str">
        <f t="shared" si="12"/>
        <v>#REF!</v>
      </c>
      <c r="AB124" s="1085" t="str">
        <f t="shared" si="13"/>
        <v>#REF!</v>
      </c>
      <c r="AC124" s="1105">
        <f t="shared" si="14"/>
        <v>0</v>
      </c>
      <c r="AD124" s="1105" t="str">
        <f t="shared" si="15"/>
        <v>#REF!</v>
      </c>
      <c r="AE124" s="1105" t="str">
        <f t="shared" si="16"/>
        <v>#REF!</v>
      </c>
      <c r="AF124" s="1106"/>
      <c r="AG124" s="1079"/>
      <c r="AH124" s="1090">
        <f t="shared" si="17"/>
        <v>5</v>
      </c>
      <c r="AI124" s="1117"/>
    </row>
    <row r="125" ht="15.0" customHeight="1">
      <c r="A125" s="1098">
        <v>123.0</v>
      </c>
      <c r="B125" s="1182">
        <v>464111.0</v>
      </c>
      <c r="C125" s="1183" t="s">
        <v>1544</v>
      </c>
      <c r="D125" s="1183" t="s">
        <v>1545</v>
      </c>
      <c r="E125" s="1183" t="s">
        <v>511</v>
      </c>
      <c r="F125" s="1183" t="s">
        <v>564</v>
      </c>
      <c r="G125" s="1183" t="s">
        <v>665</v>
      </c>
      <c r="H125" s="1273" t="str">
        <f t="shared" si="1"/>
        <v>BA02</v>
      </c>
      <c r="I125" s="1100" t="str">
        <f t="shared" si="2"/>
        <v>#REF!</v>
      </c>
      <c r="J125" s="413">
        <v>1.0</v>
      </c>
      <c r="K125" s="413">
        <v>2025.0</v>
      </c>
      <c r="L125" s="1397">
        <v>45658.0</v>
      </c>
      <c r="M125" s="1398">
        <v>45688.0</v>
      </c>
      <c r="N125" s="1340">
        <v>23.0</v>
      </c>
      <c r="O125" s="1084">
        <f t="shared" si="3"/>
        <v>1</v>
      </c>
      <c r="P125" s="231">
        <f t="shared" si="4"/>
        <v>1</v>
      </c>
      <c r="Q125" s="1341">
        <f t="shared" si="25"/>
        <v>1</v>
      </c>
      <c r="R125" s="1122"/>
      <c r="S125" s="1182" t="s">
        <v>517</v>
      </c>
      <c r="T125" s="1183" t="s">
        <v>2367</v>
      </c>
      <c r="U125" s="1084">
        <f t="shared" si="6"/>
        <v>1</v>
      </c>
      <c r="V125" s="1102">
        <f t="shared" si="7"/>
        <v>1</v>
      </c>
      <c r="W125" s="1102">
        <f t="shared" si="8"/>
        <v>1</v>
      </c>
      <c r="X125" s="1102">
        <f t="shared" si="9"/>
        <v>1</v>
      </c>
      <c r="Y125" s="1103">
        <f t="shared" si="10"/>
        <v>1</v>
      </c>
      <c r="Z125" s="1104" t="str">
        <f t="shared" si="11"/>
        <v>#REF!</v>
      </c>
      <c r="AA125" s="1085" t="str">
        <f t="shared" si="12"/>
        <v>#REF!</v>
      </c>
      <c r="AB125" s="1085" t="str">
        <f t="shared" si="13"/>
        <v>#REF!</v>
      </c>
      <c r="AC125" s="1105">
        <f t="shared" si="14"/>
        <v>0</v>
      </c>
      <c r="AD125" s="1105" t="str">
        <f t="shared" si="15"/>
        <v>#REF!</v>
      </c>
      <c r="AE125" s="1105" t="str">
        <f t="shared" si="16"/>
        <v>#REF!</v>
      </c>
      <c r="AF125" s="1106"/>
      <c r="AG125" s="1079"/>
      <c r="AH125" s="1090">
        <f t="shared" si="17"/>
        <v>23</v>
      </c>
      <c r="AI125" s="1117"/>
    </row>
    <row r="126" ht="15.0" customHeight="1">
      <c r="A126" s="1107">
        <v>124.0</v>
      </c>
      <c r="B126" s="1181">
        <v>276388.0</v>
      </c>
      <c r="C126" s="370" t="s">
        <v>1033</v>
      </c>
      <c r="D126" s="370" t="s">
        <v>1456</v>
      </c>
      <c r="E126" s="370" t="s">
        <v>511</v>
      </c>
      <c r="F126" s="370" t="s">
        <v>546</v>
      </c>
      <c r="G126" s="370" t="s">
        <v>665</v>
      </c>
      <c r="H126" s="1273" t="str">
        <f t="shared" si="1"/>
        <v>TESTER02</v>
      </c>
      <c r="I126" s="1100" t="str">
        <f t="shared" si="2"/>
        <v>#REF!</v>
      </c>
      <c r="J126" s="413">
        <v>1.0</v>
      </c>
      <c r="K126" s="413">
        <v>2025.0</v>
      </c>
      <c r="L126" s="1394">
        <v>45658.0</v>
      </c>
      <c r="M126" s="1395">
        <v>45688.0</v>
      </c>
      <c r="N126" s="1339">
        <v>23.0</v>
      </c>
      <c r="O126" s="1084">
        <f t="shared" si="3"/>
        <v>1</v>
      </c>
      <c r="P126" s="231">
        <f t="shared" si="4"/>
        <v>1</v>
      </c>
      <c r="Q126" s="1341">
        <f t="shared" si="25"/>
        <v>1</v>
      </c>
      <c r="R126" s="1122"/>
      <c r="S126" s="1181" t="s">
        <v>517</v>
      </c>
      <c r="T126" s="370" t="s">
        <v>1458</v>
      </c>
      <c r="U126" s="1084">
        <f t="shared" si="6"/>
        <v>1</v>
      </c>
      <c r="V126" s="1102">
        <f t="shared" si="7"/>
        <v>1</v>
      </c>
      <c r="W126" s="1102">
        <f t="shared" si="8"/>
        <v>1</v>
      </c>
      <c r="X126" s="1102">
        <f t="shared" si="9"/>
        <v>1</v>
      </c>
      <c r="Y126" s="1103">
        <f t="shared" si="10"/>
        <v>1</v>
      </c>
      <c r="Z126" s="1104" t="str">
        <f t="shared" si="11"/>
        <v>#REF!</v>
      </c>
      <c r="AA126" s="1085" t="str">
        <f t="shared" si="12"/>
        <v>#REF!</v>
      </c>
      <c r="AB126" s="1085" t="str">
        <f t="shared" si="13"/>
        <v>#REF!</v>
      </c>
      <c r="AC126" s="1105">
        <f t="shared" si="14"/>
        <v>0</v>
      </c>
      <c r="AD126" s="1105" t="str">
        <f t="shared" si="15"/>
        <v>#REF!</v>
      </c>
      <c r="AE126" s="1105" t="str">
        <f t="shared" si="16"/>
        <v>#REF!</v>
      </c>
      <c r="AF126" s="1106"/>
      <c r="AG126" s="1079"/>
      <c r="AH126" s="1090">
        <f t="shared" si="17"/>
        <v>23</v>
      </c>
      <c r="AI126" s="1117"/>
    </row>
    <row r="127" ht="15.0" customHeight="1">
      <c r="A127" s="1098">
        <v>125.0</v>
      </c>
      <c r="B127" s="1182">
        <v>472459.0</v>
      </c>
      <c r="C127" s="1183" t="s">
        <v>2368</v>
      </c>
      <c r="D127" s="1183" t="s">
        <v>2369</v>
      </c>
      <c r="E127" s="1183" t="s">
        <v>511</v>
      </c>
      <c r="F127" s="1183" t="s">
        <v>546</v>
      </c>
      <c r="G127" s="1183" t="s">
        <v>665</v>
      </c>
      <c r="H127" s="1273" t="str">
        <f t="shared" si="1"/>
        <v>TESTER02</v>
      </c>
      <c r="I127" s="1100" t="str">
        <f t="shared" si="2"/>
        <v>#REF!</v>
      </c>
      <c r="J127" s="413">
        <v>1.0</v>
      </c>
      <c r="K127" s="413">
        <v>2025.0</v>
      </c>
      <c r="L127" s="1397">
        <v>45658.0</v>
      </c>
      <c r="M127" s="1398">
        <v>45688.0</v>
      </c>
      <c r="N127" s="1340">
        <v>23.0</v>
      </c>
      <c r="O127" s="1084">
        <f t="shared" si="3"/>
        <v>1</v>
      </c>
      <c r="P127" s="231">
        <f t="shared" si="4"/>
        <v>1</v>
      </c>
      <c r="Q127" s="1341">
        <f t="shared" si="25"/>
        <v>1</v>
      </c>
      <c r="R127" s="1122"/>
      <c r="S127" s="1182" t="s">
        <v>517</v>
      </c>
      <c r="T127" s="1183" t="s">
        <v>1458</v>
      </c>
      <c r="U127" s="1084">
        <f t="shared" si="6"/>
        <v>1</v>
      </c>
      <c r="V127" s="1102">
        <f t="shared" si="7"/>
        <v>1</v>
      </c>
      <c r="W127" s="1102">
        <f t="shared" si="8"/>
        <v>1</v>
      </c>
      <c r="X127" s="1102">
        <f t="shared" si="9"/>
        <v>1</v>
      </c>
      <c r="Y127" s="1103">
        <f t="shared" si="10"/>
        <v>1</v>
      </c>
      <c r="Z127" s="1104" t="str">
        <f t="shared" si="11"/>
        <v>#REF!</v>
      </c>
      <c r="AA127" s="1085" t="str">
        <f t="shared" si="12"/>
        <v>#REF!</v>
      </c>
      <c r="AB127" s="1085" t="str">
        <f t="shared" si="13"/>
        <v>#REF!</v>
      </c>
      <c r="AC127" s="1105">
        <f t="shared" si="14"/>
        <v>0</v>
      </c>
      <c r="AD127" s="1105" t="str">
        <f t="shared" si="15"/>
        <v>#REF!</v>
      </c>
      <c r="AE127" s="1105" t="str">
        <f t="shared" si="16"/>
        <v>#REF!</v>
      </c>
      <c r="AF127" s="1106"/>
      <c r="AG127" s="1079"/>
      <c r="AH127" s="1090">
        <f t="shared" si="17"/>
        <v>23</v>
      </c>
      <c r="AI127" s="1117"/>
    </row>
    <row r="128" ht="15.0" customHeight="1">
      <c r="A128" s="1107">
        <v>126.0</v>
      </c>
      <c r="B128" s="1181">
        <v>465333.0</v>
      </c>
      <c r="C128" s="370" t="s">
        <v>1261</v>
      </c>
      <c r="D128" s="370" t="s">
        <v>1262</v>
      </c>
      <c r="E128" s="370" t="s">
        <v>511</v>
      </c>
      <c r="F128" s="370" t="s">
        <v>512</v>
      </c>
      <c r="G128" s="370" t="s">
        <v>790</v>
      </c>
      <c r="H128" s="1273" t="str">
        <f t="shared" si="1"/>
        <v>DEV03</v>
      </c>
      <c r="I128" s="1100" t="str">
        <f t="shared" si="2"/>
        <v>#REF!</v>
      </c>
      <c r="J128" s="413">
        <v>1.0</v>
      </c>
      <c r="K128" s="413">
        <v>2025.0</v>
      </c>
      <c r="L128" s="1394">
        <v>45658.0</v>
      </c>
      <c r="M128" s="1395">
        <v>45688.0</v>
      </c>
      <c r="N128" s="1339">
        <v>23.0</v>
      </c>
      <c r="O128" s="1084">
        <f t="shared" si="3"/>
        <v>1</v>
      </c>
      <c r="P128" s="231">
        <f t="shared" si="4"/>
        <v>1</v>
      </c>
      <c r="Q128" s="1341">
        <f t="shared" si="25"/>
        <v>1</v>
      </c>
      <c r="R128" s="1122"/>
      <c r="S128" s="1181" t="s">
        <v>517</v>
      </c>
      <c r="T128" s="370" t="s">
        <v>2258</v>
      </c>
      <c r="U128" s="1084">
        <f t="shared" si="6"/>
        <v>1</v>
      </c>
      <c r="V128" s="1102">
        <f t="shared" si="7"/>
        <v>1</v>
      </c>
      <c r="W128" s="1102">
        <f t="shared" si="8"/>
        <v>1</v>
      </c>
      <c r="X128" s="1102">
        <f t="shared" si="9"/>
        <v>1</v>
      </c>
      <c r="Y128" s="1103">
        <f t="shared" si="10"/>
        <v>1</v>
      </c>
      <c r="Z128" s="1104" t="str">
        <f t="shared" si="11"/>
        <v>#REF!</v>
      </c>
      <c r="AA128" s="1085" t="str">
        <f t="shared" si="12"/>
        <v>#REF!</v>
      </c>
      <c r="AB128" s="1085" t="str">
        <f t="shared" si="13"/>
        <v>#REF!</v>
      </c>
      <c r="AC128" s="1105">
        <f t="shared" si="14"/>
        <v>0</v>
      </c>
      <c r="AD128" s="1105" t="str">
        <f t="shared" si="15"/>
        <v>#REF!</v>
      </c>
      <c r="AE128" s="1105" t="str">
        <f t="shared" si="16"/>
        <v>#REF!</v>
      </c>
      <c r="AF128" s="1106"/>
      <c r="AG128" s="1079"/>
      <c r="AH128" s="1090">
        <f t="shared" si="17"/>
        <v>23</v>
      </c>
      <c r="AI128" s="1117"/>
    </row>
    <row r="129" ht="15.0" customHeight="1">
      <c r="A129" s="1098">
        <v>127.0</v>
      </c>
      <c r="B129" s="1182">
        <v>470251.0</v>
      </c>
      <c r="C129" s="1183" t="s">
        <v>2271</v>
      </c>
      <c r="D129" s="1183" t="s">
        <v>2272</v>
      </c>
      <c r="E129" s="1183" t="s">
        <v>511</v>
      </c>
      <c r="F129" s="1183" t="s">
        <v>512</v>
      </c>
      <c r="G129" s="1183" t="s">
        <v>790</v>
      </c>
      <c r="H129" s="1273" t="str">
        <f t="shared" si="1"/>
        <v>DEV03</v>
      </c>
      <c r="I129" s="1100" t="str">
        <f t="shared" si="2"/>
        <v>#REF!</v>
      </c>
      <c r="J129" s="413">
        <v>1.0</v>
      </c>
      <c r="K129" s="413">
        <v>2025.0</v>
      </c>
      <c r="L129" s="1397">
        <v>45658.0</v>
      </c>
      <c r="M129" s="1398">
        <v>45688.0</v>
      </c>
      <c r="N129" s="1340">
        <v>23.0</v>
      </c>
      <c r="O129" s="1084">
        <f t="shared" si="3"/>
        <v>1</v>
      </c>
      <c r="P129" s="231">
        <f t="shared" si="4"/>
        <v>1</v>
      </c>
      <c r="Q129" s="1341">
        <f t="shared" si="25"/>
        <v>1</v>
      </c>
      <c r="R129" s="1122"/>
      <c r="S129" s="1182" t="s">
        <v>517</v>
      </c>
      <c r="T129" s="1183" t="s">
        <v>2258</v>
      </c>
      <c r="U129" s="1084">
        <f t="shared" si="6"/>
        <v>1</v>
      </c>
      <c r="V129" s="1102">
        <f t="shared" si="7"/>
        <v>1</v>
      </c>
      <c r="W129" s="1102">
        <f t="shared" si="8"/>
        <v>1</v>
      </c>
      <c r="X129" s="1102">
        <f t="shared" si="9"/>
        <v>1</v>
      </c>
      <c r="Y129" s="1103">
        <f t="shared" si="10"/>
        <v>1</v>
      </c>
      <c r="Z129" s="1104" t="str">
        <f t="shared" si="11"/>
        <v>#REF!</v>
      </c>
      <c r="AA129" s="1085" t="str">
        <f t="shared" si="12"/>
        <v>#REF!</v>
      </c>
      <c r="AB129" s="1085" t="str">
        <f t="shared" si="13"/>
        <v>#REF!</v>
      </c>
      <c r="AC129" s="1105">
        <f t="shared" si="14"/>
        <v>0</v>
      </c>
      <c r="AD129" s="1105" t="str">
        <f t="shared" si="15"/>
        <v>#REF!</v>
      </c>
      <c r="AE129" s="1105" t="str">
        <f t="shared" si="16"/>
        <v>#REF!</v>
      </c>
      <c r="AF129" s="1106"/>
      <c r="AG129" s="1079"/>
      <c r="AH129" s="1090">
        <f t="shared" si="17"/>
        <v>23</v>
      </c>
      <c r="AI129" s="1117"/>
    </row>
    <row r="130" ht="15.75" customHeight="1">
      <c r="A130" s="1107">
        <v>128.0</v>
      </c>
      <c r="B130" s="1182">
        <v>471897.0</v>
      </c>
      <c r="C130" s="1183" t="s">
        <v>2350</v>
      </c>
      <c r="D130" s="1183" t="s">
        <v>2351</v>
      </c>
      <c r="E130" s="1183" t="s">
        <v>511</v>
      </c>
      <c r="F130" s="1183" t="s">
        <v>546</v>
      </c>
      <c r="G130" s="1183" t="s">
        <v>665</v>
      </c>
      <c r="H130" s="1273" t="str">
        <f t="shared" si="1"/>
        <v>TESTER02</v>
      </c>
      <c r="I130" s="1100" t="str">
        <f t="shared" si="2"/>
        <v>#REF!</v>
      </c>
      <c r="J130" s="413">
        <v>1.0</v>
      </c>
      <c r="K130" s="413">
        <v>2025.0</v>
      </c>
      <c r="L130" s="1397">
        <v>45658.0</v>
      </c>
      <c r="M130" s="1398">
        <v>45688.0</v>
      </c>
      <c r="N130" s="1340">
        <v>23.0</v>
      </c>
      <c r="O130" s="1084">
        <f t="shared" si="3"/>
        <v>1</v>
      </c>
      <c r="P130" s="231">
        <f t="shared" si="4"/>
        <v>1</v>
      </c>
      <c r="Q130" s="1341">
        <f t="shared" si="25"/>
        <v>1</v>
      </c>
      <c r="R130" s="1122"/>
      <c r="S130" s="1182" t="s">
        <v>517</v>
      </c>
      <c r="T130" s="1183" t="s">
        <v>2258</v>
      </c>
      <c r="U130" s="1084">
        <f t="shared" si="6"/>
        <v>1</v>
      </c>
      <c r="V130" s="1102">
        <f t="shared" si="7"/>
        <v>1</v>
      </c>
      <c r="W130" s="1102">
        <f t="shared" si="8"/>
        <v>1</v>
      </c>
      <c r="X130" s="1102">
        <f t="shared" si="9"/>
        <v>1</v>
      </c>
      <c r="Y130" s="1103">
        <f t="shared" si="10"/>
        <v>1</v>
      </c>
      <c r="Z130" s="1104" t="str">
        <f t="shared" si="11"/>
        <v>#REF!</v>
      </c>
      <c r="AA130" s="1085" t="str">
        <f t="shared" si="12"/>
        <v>#REF!</v>
      </c>
      <c r="AB130" s="1085" t="str">
        <f t="shared" si="13"/>
        <v>#REF!</v>
      </c>
      <c r="AC130" s="1105">
        <f t="shared" si="14"/>
        <v>0</v>
      </c>
      <c r="AD130" s="1105" t="str">
        <f t="shared" si="15"/>
        <v>#REF!</v>
      </c>
      <c r="AE130" s="1105" t="str">
        <f t="shared" si="16"/>
        <v>#REF!</v>
      </c>
      <c r="AF130" s="1106"/>
      <c r="AG130" s="1079"/>
      <c r="AH130" s="1090">
        <f t="shared" si="17"/>
        <v>23</v>
      </c>
      <c r="AI130" s="1117"/>
    </row>
    <row r="131" ht="15.0" customHeight="1">
      <c r="A131" s="1098">
        <v>129.0</v>
      </c>
      <c r="B131" s="1181">
        <v>467515.0</v>
      </c>
      <c r="C131" s="370" t="s">
        <v>2140</v>
      </c>
      <c r="D131" s="370" t="s">
        <v>2141</v>
      </c>
      <c r="E131" s="370" t="s">
        <v>511</v>
      </c>
      <c r="F131" s="370" t="s">
        <v>564</v>
      </c>
      <c r="G131" s="370" t="s">
        <v>771</v>
      </c>
      <c r="H131" s="1273" t="str">
        <f t="shared" si="1"/>
        <v>BA04</v>
      </c>
      <c r="I131" s="1100" t="str">
        <f t="shared" si="2"/>
        <v>#REF!</v>
      </c>
      <c r="J131" s="413">
        <v>1.0</v>
      </c>
      <c r="K131" s="413">
        <v>2025.0</v>
      </c>
      <c r="L131" s="1394">
        <v>45658.0</v>
      </c>
      <c r="M131" s="1395">
        <v>45688.0</v>
      </c>
      <c r="N131" s="1339">
        <v>23.0</v>
      </c>
      <c r="O131" s="1084">
        <f t="shared" si="3"/>
        <v>1</v>
      </c>
      <c r="P131" s="231" t="str">
        <f t="shared" si="4"/>
        <v>#REF!</v>
      </c>
      <c r="Q131" s="1341" t="str">
        <f t="shared" si="25"/>
        <v>#REF!</v>
      </c>
      <c r="R131" s="1122"/>
      <c r="S131" s="1181" t="s">
        <v>525</v>
      </c>
      <c r="T131" s="370" t="s">
        <v>2370</v>
      </c>
      <c r="U131" s="1084" t="str">
        <f t="shared" si="6"/>
        <v>#REF!</v>
      </c>
      <c r="V131" s="1102" t="str">
        <f t="shared" si="7"/>
        <v>#REF!</v>
      </c>
      <c r="W131" s="1102" t="str">
        <f t="shared" si="8"/>
        <v>#REF!</v>
      </c>
      <c r="X131" s="1102" t="str">
        <f t="shared" si="9"/>
        <v>#REF!</v>
      </c>
      <c r="Y131" s="1103">
        <f t="shared" si="10"/>
        <v>1</v>
      </c>
      <c r="Z131" s="1104" t="str">
        <f t="shared" si="11"/>
        <v>#REF!</v>
      </c>
      <c r="AA131" s="1085" t="str">
        <f t="shared" si="12"/>
        <v>#REF!</v>
      </c>
      <c r="AB131" s="1085" t="str">
        <f t="shared" si="13"/>
        <v>#REF!</v>
      </c>
      <c r="AC131" s="1105" t="str">
        <f t="shared" si="14"/>
        <v>#REF!</v>
      </c>
      <c r="AD131" s="1105" t="str">
        <f t="shared" si="15"/>
        <v>#REF!</v>
      </c>
      <c r="AE131" s="1105" t="str">
        <f t="shared" si="16"/>
        <v>#REF!</v>
      </c>
      <c r="AF131" s="1106"/>
      <c r="AG131" s="1079"/>
      <c r="AH131" s="1090">
        <f t="shared" si="17"/>
        <v>23</v>
      </c>
      <c r="AI131" s="1117"/>
    </row>
    <row r="132" ht="15.0" customHeight="1">
      <c r="A132" s="1107">
        <v>130.0</v>
      </c>
      <c r="B132" s="1182">
        <v>472465.0</v>
      </c>
      <c r="C132" s="1183" t="s">
        <v>2375</v>
      </c>
      <c r="D132" s="1183" t="s">
        <v>2376</v>
      </c>
      <c r="E132" s="1183" t="s">
        <v>552</v>
      </c>
      <c r="F132" s="1183" t="s">
        <v>564</v>
      </c>
      <c r="G132" s="1183" t="s">
        <v>893</v>
      </c>
      <c r="H132" s="1273" t="str">
        <f t="shared" si="1"/>
        <v>BA06</v>
      </c>
      <c r="I132" s="1100" t="str">
        <f t="shared" si="2"/>
        <v>#REF!</v>
      </c>
      <c r="J132" s="413">
        <v>1.0</v>
      </c>
      <c r="K132" s="413">
        <v>2025.0</v>
      </c>
      <c r="L132" s="1397">
        <v>45658.0</v>
      </c>
      <c r="M132" s="1398">
        <v>45688.0</v>
      </c>
      <c r="N132" s="1340">
        <v>6.9</v>
      </c>
      <c r="O132" s="1084">
        <f t="shared" si="3"/>
        <v>0.3</v>
      </c>
      <c r="P132" s="231" t="str">
        <f t="shared" si="4"/>
        <v>#REF!</v>
      </c>
      <c r="Q132" s="1341" t="str">
        <f t="shared" si="25"/>
        <v>#REF!</v>
      </c>
      <c r="R132" s="1122"/>
      <c r="S132" s="1182" t="s">
        <v>525</v>
      </c>
      <c r="T132" s="1183" t="s">
        <v>2370</v>
      </c>
      <c r="U132" s="1084" t="str">
        <f t="shared" si="6"/>
        <v>#REF!</v>
      </c>
      <c r="V132" s="1102" t="str">
        <f t="shared" si="7"/>
        <v>#REF!</v>
      </c>
      <c r="W132" s="1102" t="str">
        <f t="shared" si="8"/>
        <v>#REF!</v>
      </c>
      <c r="X132" s="1102" t="str">
        <f t="shared" si="9"/>
        <v>#REF!</v>
      </c>
      <c r="Y132" s="1103">
        <f t="shared" si="10"/>
        <v>0.3</v>
      </c>
      <c r="Z132" s="1104" t="str">
        <f t="shared" si="11"/>
        <v>#REF!</v>
      </c>
      <c r="AA132" s="1085" t="str">
        <f t="shared" si="12"/>
        <v>#REF!</v>
      </c>
      <c r="AB132" s="1085" t="str">
        <f t="shared" si="13"/>
        <v>#REF!</v>
      </c>
      <c r="AC132" s="1105" t="str">
        <f t="shared" si="14"/>
        <v>#REF!</v>
      </c>
      <c r="AD132" s="1105" t="str">
        <f t="shared" si="15"/>
        <v>#REF!</v>
      </c>
      <c r="AE132" s="1105" t="str">
        <f t="shared" si="16"/>
        <v>#REF!</v>
      </c>
      <c r="AF132" s="1106"/>
      <c r="AG132" s="1079"/>
      <c r="AH132" s="1090">
        <f t="shared" si="17"/>
        <v>6.9</v>
      </c>
      <c r="AI132" s="1117"/>
    </row>
    <row r="133" ht="15.0" customHeight="1">
      <c r="A133" s="1098">
        <v>131.0</v>
      </c>
      <c r="B133" s="1181">
        <v>212015.0</v>
      </c>
      <c r="C133" s="370" t="s">
        <v>629</v>
      </c>
      <c r="D133" s="370" t="s">
        <v>1514</v>
      </c>
      <c r="E133" s="370" t="s">
        <v>511</v>
      </c>
      <c r="F133" s="370" t="s">
        <v>564</v>
      </c>
      <c r="G133" s="370" t="s">
        <v>893</v>
      </c>
      <c r="H133" s="1273" t="str">
        <f t="shared" si="1"/>
        <v>BA06</v>
      </c>
      <c r="I133" s="1100" t="str">
        <f t="shared" si="2"/>
        <v>#REF!</v>
      </c>
      <c r="J133" s="413">
        <v>1.0</v>
      </c>
      <c r="K133" s="413">
        <v>2025.0</v>
      </c>
      <c r="L133" s="1394">
        <v>45658.0</v>
      </c>
      <c r="M133" s="1395">
        <v>45688.0</v>
      </c>
      <c r="N133" s="1339">
        <v>16.1</v>
      </c>
      <c r="O133" s="1084">
        <f t="shared" si="3"/>
        <v>0.7</v>
      </c>
      <c r="P133" s="231" t="str">
        <f t="shared" si="4"/>
        <v>#REF!</v>
      </c>
      <c r="Q133" s="1341" t="str">
        <f t="shared" si="25"/>
        <v>#REF!</v>
      </c>
      <c r="R133" s="1122"/>
      <c r="S133" s="1181" t="s">
        <v>525</v>
      </c>
      <c r="T133" s="370" t="s">
        <v>2387</v>
      </c>
      <c r="U133" s="1084" t="str">
        <f t="shared" si="6"/>
        <v>#REF!</v>
      </c>
      <c r="V133" s="1102" t="str">
        <f t="shared" si="7"/>
        <v>#REF!</v>
      </c>
      <c r="W133" s="1102" t="str">
        <f t="shared" si="8"/>
        <v>#REF!</v>
      </c>
      <c r="X133" s="1102" t="str">
        <f t="shared" si="9"/>
        <v>#REF!</v>
      </c>
      <c r="Y133" s="1103">
        <f t="shared" si="10"/>
        <v>1</v>
      </c>
      <c r="Z133" s="1104" t="str">
        <f t="shared" si="11"/>
        <v>#REF!</v>
      </c>
      <c r="AA133" s="1085" t="str">
        <f t="shared" si="12"/>
        <v>#REF!</v>
      </c>
      <c r="AB133" s="1085" t="str">
        <f t="shared" si="13"/>
        <v>#REF!</v>
      </c>
      <c r="AC133" s="1105" t="str">
        <f t="shared" si="14"/>
        <v>#REF!</v>
      </c>
      <c r="AD133" s="1105" t="str">
        <f t="shared" si="15"/>
        <v>#REF!</v>
      </c>
      <c r="AE133" s="1105" t="str">
        <f t="shared" si="16"/>
        <v>#REF!</v>
      </c>
      <c r="AF133" s="1106"/>
      <c r="AG133" s="1079"/>
      <c r="AH133" s="1090">
        <f t="shared" si="17"/>
        <v>23</v>
      </c>
      <c r="AI133" s="1117"/>
    </row>
    <row r="134" ht="15.0" customHeight="1">
      <c r="A134" s="1107">
        <v>132.0</v>
      </c>
      <c r="B134" s="1182">
        <v>458877.0</v>
      </c>
      <c r="C134" s="1183" t="s">
        <v>521</v>
      </c>
      <c r="D134" s="1183" t="s">
        <v>1285</v>
      </c>
      <c r="E134" s="1183" t="s">
        <v>511</v>
      </c>
      <c r="F134" s="1183" t="s">
        <v>512</v>
      </c>
      <c r="G134" s="1183" t="s">
        <v>893</v>
      </c>
      <c r="H134" s="1273" t="str">
        <f t="shared" si="1"/>
        <v>DEV06</v>
      </c>
      <c r="I134" s="1100" t="str">
        <f t="shared" si="2"/>
        <v>#REF!</v>
      </c>
      <c r="J134" s="413">
        <v>1.0</v>
      </c>
      <c r="K134" s="413">
        <v>2025.0</v>
      </c>
      <c r="L134" s="1397">
        <v>45670.0</v>
      </c>
      <c r="M134" s="1398">
        <v>45688.0</v>
      </c>
      <c r="N134" s="1340">
        <v>10.5</v>
      </c>
      <c r="O134" s="1084">
        <f t="shared" si="3"/>
        <v>0.4565217391</v>
      </c>
      <c r="P134" s="231" t="str">
        <f t="shared" si="4"/>
        <v>#REF!</v>
      </c>
      <c r="Q134" s="1341" t="str">
        <f t="shared" si="25"/>
        <v>#REF!</v>
      </c>
      <c r="R134" s="1122"/>
      <c r="S134" s="1182" t="s">
        <v>525</v>
      </c>
      <c r="T134" s="1183" t="s">
        <v>2387</v>
      </c>
      <c r="U134" s="1084" t="str">
        <f t="shared" si="6"/>
        <v>#REF!</v>
      </c>
      <c r="V134" s="1102" t="str">
        <f t="shared" si="7"/>
        <v>#REF!</v>
      </c>
      <c r="W134" s="1102" t="str">
        <f t="shared" si="8"/>
        <v>#REF!</v>
      </c>
      <c r="X134" s="1102" t="str">
        <f t="shared" si="9"/>
        <v>#REF!</v>
      </c>
      <c r="Y134" s="1103">
        <f t="shared" si="10"/>
        <v>1</v>
      </c>
      <c r="Z134" s="1104" t="str">
        <f t="shared" si="11"/>
        <v>#REF!</v>
      </c>
      <c r="AA134" s="1085" t="str">
        <f t="shared" si="12"/>
        <v>#REF!</v>
      </c>
      <c r="AB134" s="1085" t="str">
        <f t="shared" si="13"/>
        <v>#REF!</v>
      </c>
      <c r="AC134" s="1105" t="str">
        <f t="shared" si="14"/>
        <v>#REF!</v>
      </c>
      <c r="AD134" s="1105" t="str">
        <f t="shared" si="15"/>
        <v>#REF!</v>
      </c>
      <c r="AE134" s="1105" t="str">
        <f t="shared" si="16"/>
        <v>#REF!</v>
      </c>
      <c r="AF134" s="1106"/>
      <c r="AG134" s="1079"/>
      <c r="AH134" s="1090">
        <f t="shared" si="17"/>
        <v>23</v>
      </c>
      <c r="AI134" s="1117"/>
    </row>
    <row r="135" ht="15.0" customHeight="1">
      <c r="A135" s="1098">
        <v>133.0</v>
      </c>
      <c r="B135" s="1182">
        <v>197760.0</v>
      </c>
      <c r="C135" s="1183" t="s">
        <v>876</v>
      </c>
      <c r="D135" s="1183" t="s">
        <v>1678</v>
      </c>
      <c r="E135" s="1183" t="s">
        <v>511</v>
      </c>
      <c r="F135" s="1183" t="s">
        <v>512</v>
      </c>
      <c r="G135" s="1183" t="s">
        <v>893</v>
      </c>
      <c r="H135" s="1273" t="str">
        <f t="shared" si="1"/>
        <v>DEV06</v>
      </c>
      <c r="I135" s="1100" t="str">
        <f t="shared" si="2"/>
        <v>#REF!</v>
      </c>
      <c r="J135" s="413">
        <v>1.0</v>
      </c>
      <c r="K135" s="413">
        <v>2025.0</v>
      </c>
      <c r="L135" s="1397">
        <v>45663.0</v>
      </c>
      <c r="M135" s="1398">
        <v>45668.0</v>
      </c>
      <c r="N135" s="1340">
        <v>0.5</v>
      </c>
      <c r="O135" s="1084">
        <f t="shared" si="3"/>
        <v>0.02173913043</v>
      </c>
      <c r="P135" s="231" t="str">
        <f t="shared" si="4"/>
        <v>#REF!</v>
      </c>
      <c r="Q135" s="1341" t="str">
        <f t="shared" si="25"/>
        <v>#REF!</v>
      </c>
      <c r="R135" s="1122"/>
      <c r="S135" s="1182" t="s">
        <v>525</v>
      </c>
      <c r="T135" s="1183" t="s">
        <v>2387</v>
      </c>
      <c r="U135" s="1084" t="str">
        <f t="shared" si="6"/>
        <v>#REF!</v>
      </c>
      <c r="V135" s="1102" t="str">
        <f t="shared" si="7"/>
        <v>#REF!</v>
      </c>
      <c r="W135" s="1102" t="str">
        <f t="shared" si="8"/>
        <v>#REF!</v>
      </c>
      <c r="X135" s="1102" t="str">
        <f t="shared" si="9"/>
        <v>#REF!</v>
      </c>
      <c r="Y135" s="1103">
        <f t="shared" si="10"/>
        <v>1</v>
      </c>
      <c r="Z135" s="1104" t="str">
        <f t="shared" si="11"/>
        <v>#REF!</v>
      </c>
      <c r="AA135" s="1085" t="str">
        <f t="shared" si="12"/>
        <v>#REF!</v>
      </c>
      <c r="AB135" s="1085" t="str">
        <f t="shared" si="13"/>
        <v>#REF!</v>
      </c>
      <c r="AC135" s="1105" t="str">
        <f t="shared" si="14"/>
        <v>#REF!</v>
      </c>
      <c r="AD135" s="1105" t="str">
        <f t="shared" si="15"/>
        <v>#REF!</v>
      </c>
      <c r="AE135" s="1105" t="str">
        <f t="shared" si="16"/>
        <v>#REF!</v>
      </c>
      <c r="AF135" s="1106"/>
      <c r="AG135" s="1079"/>
      <c r="AH135" s="1090">
        <f t="shared" si="17"/>
        <v>23</v>
      </c>
      <c r="AI135" s="1117"/>
    </row>
    <row r="136" ht="15.0" customHeight="1">
      <c r="A136" s="1107">
        <v>134.0</v>
      </c>
      <c r="B136" s="1182">
        <v>197760.0</v>
      </c>
      <c r="C136" s="1183" t="s">
        <v>876</v>
      </c>
      <c r="D136" s="1183" t="s">
        <v>1678</v>
      </c>
      <c r="E136" s="1183" t="s">
        <v>511</v>
      </c>
      <c r="F136" s="1183" t="s">
        <v>512</v>
      </c>
      <c r="G136" s="1183" t="s">
        <v>893</v>
      </c>
      <c r="H136" s="1273" t="str">
        <f t="shared" si="1"/>
        <v>DEV06</v>
      </c>
      <c r="I136" s="1100" t="str">
        <f t="shared" si="2"/>
        <v>#REF!</v>
      </c>
      <c r="J136" s="413">
        <v>1.0</v>
      </c>
      <c r="K136" s="413">
        <v>2025.0</v>
      </c>
      <c r="L136" s="1397">
        <v>45658.0</v>
      </c>
      <c r="M136" s="1398">
        <v>45662.0</v>
      </c>
      <c r="N136" s="1340">
        <v>1.8</v>
      </c>
      <c r="O136" s="1084">
        <f t="shared" si="3"/>
        <v>0.07826086957</v>
      </c>
      <c r="P136" s="231" t="str">
        <f t="shared" si="4"/>
        <v>#REF!</v>
      </c>
      <c r="Q136" s="1341" t="str">
        <f t="shared" si="25"/>
        <v>#REF!</v>
      </c>
      <c r="R136" s="1122"/>
      <c r="S136" s="1182" t="s">
        <v>525</v>
      </c>
      <c r="T136" s="1183" t="s">
        <v>2387</v>
      </c>
      <c r="U136" s="1084" t="str">
        <f t="shared" si="6"/>
        <v>#REF!</v>
      </c>
      <c r="V136" s="1102" t="str">
        <f t="shared" si="7"/>
        <v>#REF!</v>
      </c>
      <c r="W136" s="1102" t="str">
        <f t="shared" si="8"/>
        <v>#REF!</v>
      </c>
      <c r="X136" s="1102" t="str">
        <f t="shared" si="9"/>
        <v>#REF!</v>
      </c>
      <c r="Y136" s="1103">
        <f t="shared" si="10"/>
        <v>1</v>
      </c>
      <c r="Z136" s="1104" t="str">
        <f t="shared" si="11"/>
        <v>#REF!</v>
      </c>
      <c r="AA136" s="1085" t="str">
        <f t="shared" si="12"/>
        <v>#REF!</v>
      </c>
      <c r="AB136" s="1085" t="str">
        <f t="shared" si="13"/>
        <v>#REF!</v>
      </c>
      <c r="AC136" s="1105" t="str">
        <f t="shared" si="14"/>
        <v>#REF!</v>
      </c>
      <c r="AD136" s="1105" t="str">
        <f t="shared" si="15"/>
        <v>#REF!</v>
      </c>
      <c r="AE136" s="1105" t="str">
        <f t="shared" si="16"/>
        <v>#REF!</v>
      </c>
      <c r="AF136" s="1106"/>
      <c r="AG136" s="1079"/>
      <c r="AH136" s="1090">
        <f t="shared" si="17"/>
        <v>23</v>
      </c>
      <c r="AI136" s="1117"/>
    </row>
    <row r="137" ht="15.0" customHeight="1">
      <c r="A137" s="1098">
        <v>135.0</v>
      </c>
      <c r="B137" s="1182">
        <v>197760.0</v>
      </c>
      <c r="C137" s="1183" t="s">
        <v>876</v>
      </c>
      <c r="D137" s="1183" t="s">
        <v>1678</v>
      </c>
      <c r="E137" s="1183" t="s">
        <v>511</v>
      </c>
      <c r="F137" s="1183" t="s">
        <v>512</v>
      </c>
      <c r="G137" s="1183" t="s">
        <v>893</v>
      </c>
      <c r="H137" s="1273" t="str">
        <f t="shared" si="1"/>
        <v>DEV06</v>
      </c>
      <c r="I137" s="1100" t="str">
        <f t="shared" si="2"/>
        <v>#REF!</v>
      </c>
      <c r="J137" s="413">
        <v>1.0</v>
      </c>
      <c r="K137" s="413">
        <v>2025.0</v>
      </c>
      <c r="L137" s="1397">
        <v>45669.0</v>
      </c>
      <c r="M137" s="1398">
        <v>45688.0</v>
      </c>
      <c r="N137" s="1340">
        <v>9.0</v>
      </c>
      <c r="O137" s="1084">
        <f t="shared" si="3"/>
        <v>0.3913043478</v>
      </c>
      <c r="P137" s="231" t="str">
        <f t="shared" si="4"/>
        <v>#REF!</v>
      </c>
      <c r="Q137" s="1341" t="str">
        <f t="shared" si="25"/>
        <v>#REF!</v>
      </c>
      <c r="R137" s="1122"/>
      <c r="S137" s="1182" t="s">
        <v>525</v>
      </c>
      <c r="T137" s="1183" t="s">
        <v>2387</v>
      </c>
      <c r="U137" s="1084" t="str">
        <f t="shared" si="6"/>
        <v>#REF!</v>
      </c>
      <c r="V137" s="1102" t="str">
        <f t="shared" si="7"/>
        <v>#REF!</v>
      </c>
      <c r="W137" s="1102" t="str">
        <f t="shared" si="8"/>
        <v>#REF!</v>
      </c>
      <c r="X137" s="1102" t="str">
        <f t="shared" si="9"/>
        <v>#REF!</v>
      </c>
      <c r="Y137" s="1103">
        <f t="shared" si="10"/>
        <v>1</v>
      </c>
      <c r="Z137" s="1104" t="str">
        <f t="shared" si="11"/>
        <v>#REF!</v>
      </c>
      <c r="AA137" s="1085" t="str">
        <f t="shared" si="12"/>
        <v>#REF!</v>
      </c>
      <c r="AB137" s="1085" t="str">
        <f t="shared" si="13"/>
        <v>#REF!</v>
      </c>
      <c r="AC137" s="1105" t="str">
        <f t="shared" si="14"/>
        <v>#REF!</v>
      </c>
      <c r="AD137" s="1105" t="str">
        <f t="shared" si="15"/>
        <v>#REF!</v>
      </c>
      <c r="AE137" s="1105" t="str">
        <f t="shared" si="16"/>
        <v>#REF!</v>
      </c>
      <c r="AF137" s="1106"/>
      <c r="AG137" s="1079"/>
      <c r="AH137" s="1090">
        <f t="shared" si="17"/>
        <v>23</v>
      </c>
      <c r="AI137" s="1117"/>
    </row>
    <row r="138" ht="15.0" customHeight="1">
      <c r="A138" s="1107">
        <v>136.0</v>
      </c>
      <c r="B138" s="1181">
        <v>280298.0</v>
      </c>
      <c r="C138" s="370" t="s">
        <v>1105</v>
      </c>
      <c r="D138" s="370" t="s">
        <v>1477</v>
      </c>
      <c r="E138" s="370" t="s">
        <v>511</v>
      </c>
      <c r="F138" s="370" t="s">
        <v>564</v>
      </c>
      <c r="G138" s="370" t="s">
        <v>771</v>
      </c>
      <c r="H138" s="1273" t="str">
        <f t="shared" si="1"/>
        <v>BA04</v>
      </c>
      <c r="I138" s="1100" t="str">
        <f t="shared" si="2"/>
        <v>#REF!</v>
      </c>
      <c r="J138" s="413">
        <v>1.0</v>
      </c>
      <c r="K138" s="413">
        <v>2025.0</v>
      </c>
      <c r="L138" s="1394">
        <v>45658.0</v>
      </c>
      <c r="M138" s="1395">
        <v>45688.0</v>
      </c>
      <c r="N138" s="1339">
        <v>23.0</v>
      </c>
      <c r="O138" s="1084">
        <f t="shared" si="3"/>
        <v>1</v>
      </c>
      <c r="P138" s="231">
        <f t="shared" si="4"/>
        <v>1</v>
      </c>
      <c r="Q138" s="1341">
        <v>1.0</v>
      </c>
      <c r="R138" s="1122"/>
      <c r="S138" s="1181" t="s">
        <v>517</v>
      </c>
      <c r="T138" s="370" t="s">
        <v>1463</v>
      </c>
      <c r="U138" s="1084">
        <f t="shared" si="6"/>
        <v>1</v>
      </c>
      <c r="V138" s="1102">
        <f t="shared" si="7"/>
        <v>1</v>
      </c>
      <c r="W138" s="1102">
        <f t="shared" si="8"/>
        <v>1</v>
      </c>
      <c r="X138" s="1102">
        <f t="shared" si="9"/>
        <v>1</v>
      </c>
      <c r="Y138" s="1103">
        <f t="shared" si="10"/>
        <v>1</v>
      </c>
      <c r="Z138" s="1104" t="str">
        <f t="shared" si="11"/>
        <v>#REF!</v>
      </c>
      <c r="AA138" s="1085" t="str">
        <f t="shared" si="12"/>
        <v>#REF!</v>
      </c>
      <c r="AB138" s="1085" t="str">
        <f t="shared" si="13"/>
        <v>#REF!</v>
      </c>
      <c r="AC138" s="1105">
        <f t="shared" si="14"/>
        <v>0</v>
      </c>
      <c r="AD138" s="1105" t="str">
        <f t="shared" si="15"/>
        <v>#REF!</v>
      </c>
      <c r="AE138" s="1105" t="str">
        <f t="shared" si="16"/>
        <v>#REF!</v>
      </c>
      <c r="AF138" s="1106"/>
      <c r="AG138" s="1079"/>
      <c r="AH138" s="1090">
        <f t="shared" si="17"/>
        <v>23</v>
      </c>
      <c r="AI138" s="1117"/>
    </row>
    <row r="139" ht="15.0" customHeight="1">
      <c r="A139" s="1098">
        <v>137.0</v>
      </c>
      <c r="B139" s="1182">
        <v>439024.0</v>
      </c>
      <c r="C139" s="1183" t="s">
        <v>652</v>
      </c>
      <c r="D139" s="1183" t="s">
        <v>1314</v>
      </c>
      <c r="E139" s="1183" t="s">
        <v>511</v>
      </c>
      <c r="F139" s="1183" t="s">
        <v>546</v>
      </c>
      <c r="G139" s="1183" t="s">
        <v>787</v>
      </c>
      <c r="H139" s="1273" t="str">
        <f t="shared" si="1"/>
        <v>TESTER05</v>
      </c>
      <c r="I139" s="1100" t="str">
        <f t="shared" si="2"/>
        <v>#REF!</v>
      </c>
      <c r="J139" s="413">
        <v>1.0</v>
      </c>
      <c r="K139" s="413">
        <v>2025.0</v>
      </c>
      <c r="L139" s="1397">
        <v>45658.0</v>
      </c>
      <c r="M139" s="1398">
        <v>45688.0</v>
      </c>
      <c r="N139" s="1340">
        <v>23.0</v>
      </c>
      <c r="O139" s="1084">
        <f t="shared" si="3"/>
        <v>1</v>
      </c>
      <c r="P139" s="231">
        <f t="shared" si="4"/>
        <v>1</v>
      </c>
      <c r="Q139" s="1341">
        <v>1.0</v>
      </c>
      <c r="R139" s="1122"/>
      <c r="S139" s="1182" t="s">
        <v>517</v>
      </c>
      <c r="T139" s="1183" t="s">
        <v>1463</v>
      </c>
      <c r="U139" s="1084">
        <f t="shared" si="6"/>
        <v>1</v>
      </c>
      <c r="V139" s="1102">
        <f t="shared" si="7"/>
        <v>1</v>
      </c>
      <c r="W139" s="1102">
        <f t="shared" si="8"/>
        <v>1</v>
      </c>
      <c r="X139" s="1102">
        <f t="shared" si="9"/>
        <v>1</v>
      </c>
      <c r="Y139" s="1103">
        <f t="shared" si="10"/>
        <v>1</v>
      </c>
      <c r="Z139" s="1104" t="str">
        <f t="shared" si="11"/>
        <v>#REF!</v>
      </c>
      <c r="AA139" s="1085" t="str">
        <f t="shared" si="12"/>
        <v>#REF!</v>
      </c>
      <c r="AB139" s="1085" t="str">
        <f t="shared" si="13"/>
        <v>#REF!</v>
      </c>
      <c r="AC139" s="1105">
        <f t="shared" si="14"/>
        <v>0</v>
      </c>
      <c r="AD139" s="1105" t="str">
        <f t="shared" si="15"/>
        <v>#REF!</v>
      </c>
      <c r="AE139" s="1105" t="str">
        <f t="shared" si="16"/>
        <v>#REF!</v>
      </c>
      <c r="AF139" s="1106"/>
      <c r="AG139" s="1079"/>
      <c r="AH139" s="1090">
        <f t="shared" si="17"/>
        <v>23</v>
      </c>
      <c r="AI139" s="1117"/>
    </row>
    <row r="140" ht="15.0" customHeight="1">
      <c r="A140" s="1107">
        <v>138.0</v>
      </c>
      <c r="B140" s="1182">
        <v>463623.0</v>
      </c>
      <c r="C140" s="1183" t="s">
        <v>667</v>
      </c>
      <c r="D140" s="1183" t="s">
        <v>1480</v>
      </c>
      <c r="E140" s="1183" t="s">
        <v>511</v>
      </c>
      <c r="F140" s="1183" t="s">
        <v>564</v>
      </c>
      <c r="G140" s="1183" t="s">
        <v>790</v>
      </c>
      <c r="H140" s="1273" t="str">
        <f t="shared" si="1"/>
        <v>BA03</v>
      </c>
      <c r="I140" s="1100" t="str">
        <f t="shared" si="2"/>
        <v>#REF!</v>
      </c>
      <c r="J140" s="413">
        <v>1.0</v>
      </c>
      <c r="K140" s="413">
        <v>2025.0</v>
      </c>
      <c r="L140" s="1397">
        <v>45658.0</v>
      </c>
      <c r="M140" s="1398">
        <v>45688.0</v>
      </c>
      <c r="N140" s="1340">
        <v>23.0</v>
      </c>
      <c r="O140" s="1084">
        <f t="shared" si="3"/>
        <v>1</v>
      </c>
      <c r="P140" s="231">
        <f t="shared" si="4"/>
        <v>1</v>
      </c>
      <c r="Q140" s="1341">
        <v>1.0</v>
      </c>
      <c r="R140" s="1122"/>
      <c r="S140" s="1182" t="s">
        <v>517</v>
      </c>
      <c r="T140" s="1183" t="s">
        <v>1463</v>
      </c>
      <c r="U140" s="1084">
        <f t="shared" si="6"/>
        <v>1</v>
      </c>
      <c r="V140" s="1102">
        <f t="shared" si="7"/>
        <v>1</v>
      </c>
      <c r="W140" s="1102">
        <f t="shared" si="8"/>
        <v>1</v>
      </c>
      <c r="X140" s="1102">
        <f t="shared" si="9"/>
        <v>1</v>
      </c>
      <c r="Y140" s="1103">
        <f t="shared" si="10"/>
        <v>1</v>
      </c>
      <c r="Z140" s="1104" t="str">
        <f t="shared" si="11"/>
        <v>#REF!</v>
      </c>
      <c r="AA140" s="1085" t="str">
        <f t="shared" si="12"/>
        <v>#REF!</v>
      </c>
      <c r="AB140" s="1085" t="str">
        <f t="shared" si="13"/>
        <v>#REF!</v>
      </c>
      <c r="AC140" s="1105">
        <f t="shared" si="14"/>
        <v>0</v>
      </c>
      <c r="AD140" s="1105" t="str">
        <f t="shared" si="15"/>
        <v>#REF!</v>
      </c>
      <c r="AE140" s="1105" t="str">
        <f t="shared" si="16"/>
        <v>#REF!</v>
      </c>
      <c r="AF140" s="1106"/>
      <c r="AG140" s="1079"/>
      <c r="AH140" s="1090">
        <f t="shared" si="17"/>
        <v>23</v>
      </c>
      <c r="AI140" s="1117"/>
    </row>
    <row r="141" ht="15.0" customHeight="1">
      <c r="A141" s="1098">
        <v>139.0</v>
      </c>
      <c r="B141" s="1182">
        <v>463641.0</v>
      </c>
      <c r="C141" s="1183" t="s">
        <v>1464</v>
      </c>
      <c r="D141" s="1183" t="s">
        <v>1466</v>
      </c>
      <c r="E141" s="1183" t="s">
        <v>511</v>
      </c>
      <c r="F141" s="1183" t="s">
        <v>512</v>
      </c>
      <c r="G141" s="1183" t="s">
        <v>790</v>
      </c>
      <c r="H141" s="1273" t="str">
        <f t="shared" si="1"/>
        <v>DEV03</v>
      </c>
      <c r="I141" s="1100" t="str">
        <f t="shared" si="2"/>
        <v>#REF!</v>
      </c>
      <c r="J141" s="413">
        <v>1.0</v>
      </c>
      <c r="K141" s="413">
        <v>2025.0</v>
      </c>
      <c r="L141" s="1397">
        <v>45658.0</v>
      </c>
      <c r="M141" s="1398">
        <v>45688.0</v>
      </c>
      <c r="N141" s="1340">
        <v>23.0</v>
      </c>
      <c r="O141" s="1084">
        <f t="shared" si="3"/>
        <v>1</v>
      </c>
      <c r="P141" s="231">
        <f t="shared" si="4"/>
        <v>1</v>
      </c>
      <c r="Q141" s="1341">
        <v>1.0</v>
      </c>
      <c r="R141" s="1122"/>
      <c r="S141" s="1182" t="s">
        <v>517</v>
      </c>
      <c r="T141" s="1183" t="s">
        <v>1463</v>
      </c>
      <c r="U141" s="1084">
        <f t="shared" si="6"/>
        <v>1</v>
      </c>
      <c r="V141" s="1102">
        <f t="shared" si="7"/>
        <v>1</v>
      </c>
      <c r="W141" s="1102">
        <f t="shared" si="8"/>
        <v>1</v>
      </c>
      <c r="X141" s="1102">
        <f t="shared" si="9"/>
        <v>1</v>
      </c>
      <c r="Y141" s="1103">
        <f t="shared" si="10"/>
        <v>1</v>
      </c>
      <c r="Z141" s="1104" t="str">
        <f t="shared" si="11"/>
        <v>#REF!</v>
      </c>
      <c r="AA141" s="1085" t="str">
        <f t="shared" si="12"/>
        <v>#REF!</v>
      </c>
      <c r="AB141" s="1085" t="str">
        <f t="shared" si="13"/>
        <v>#REF!</v>
      </c>
      <c r="AC141" s="1105">
        <f t="shared" si="14"/>
        <v>0</v>
      </c>
      <c r="AD141" s="1105" t="str">
        <f t="shared" si="15"/>
        <v>#REF!</v>
      </c>
      <c r="AE141" s="1105" t="str">
        <f t="shared" si="16"/>
        <v>#REF!</v>
      </c>
      <c r="AF141" s="1106"/>
      <c r="AG141" s="1079"/>
      <c r="AH141" s="1090">
        <f t="shared" si="17"/>
        <v>23</v>
      </c>
      <c r="AI141" s="1117"/>
    </row>
    <row r="142" ht="15.0" customHeight="1">
      <c r="A142" s="1107">
        <v>140.0</v>
      </c>
      <c r="B142" s="1182">
        <v>466701.0</v>
      </c>
      <c r="C142" s="1183" t="s">
        <v>1653</v>
      </c>
      <c r="D142" s="1183" t="s">
        <v>1654</v>
      </c>
      <c r="E142" s="1183" t="s">
        <v>511</v>
      </c>
      <c r="F142" s="1183" t="s">
        <v>512</v>
      </c>
      <c r="G142" s="1183" t="s">
        <v>790</v>
      </c>
      <c r="H142" s="1273" t="str">
        <f t="shared" si="1"/>
        <v>DEV03</v>
      </c>
      <c r="I142" s="1100" t="str">
        <f t="shared" si="2"/>
        <v>#REF!</v>
      </c>
      <c r="J142" s="413">
        <v>1.0</v>
      </c>
      <c r="K142" s="413">
        <v>2025.0</v>
      </c>
      <c r="L142" s="1397">
        <v>45658.0</v>
      </c>
      <c r="M142" s="1398">
        <v>45688.0</v>
      </c>
      <c r="N142" s="1340">
        <v>23.0</v>
      </c>
      <c r="O142" s="1084">
        <f t="shared" si="3"/>
        <v>1</v>
      </c>
      <c r="P142" s="231">
        <f t="shared" si="4"/>
        <v>1</v>
      </c>
      <c r="Q142" s="1341">
        <v>1.0</v>
      </c>
      <c r="R142" s="1122"/>
      <c r="S142" s="1182" t="s">
        <v>517</v>
      </c>
      <c r="T142" s="1183" t="s">
        <v>1463</v>
      </c>
      <c r="U142" s="1084">
        <f t="shared" si="6"/>
        <v>1</v>
      </c>
      <c r="V142" s="1102">
        <f t="shared" si="7"/>
        <v>1</v>
      </c>
      <c r="W142" s="1102">
        <f t="shared" si="8"/>
        <v>1</v>
      </c>
      <c r="X142" s="1102">
        <f t="shared" si="9"/>
        <v>1</v>
      </c>
      <c r="Y142" s="1103">
        <f t="shared" si="10"/>
        <v>1</v>
      </c>
      <c r="Z142" s="1104" t="str">
        <f t="shared" si="11"/>
        <v>#REF!</v>
      </c>
      <c r="AA142" s="1085" t="str">
        <f t="shared" si="12"/>
        <v>#REF!</v>
      </c>
      <c r="AB142" s="1085" t="str">
        <f t="shared" si="13"/>
        <v>#REF!</v>
      </c>
      <c r="AC142" s="1105">
        <f t="shared" si="14"/>
        <v>0</v>
      </c>
      <c r="AD142" s="1105" t="str">
        <f t="shared" si="15"/>
        <v>#REF!</v>
      </c>
      <c r="AE142" s="1105" t="str">
        <f t="shared" si="16"/>
        <v>#REF!</v>
      </c>
      <c r="AF142" s="1106"/>
      <c r="AG142" s="1079"/>
      <c r="AH142" s="1090">
        <f t="shared" si="17"/>
        <v>23</v>
      </c>
      <c r="AI142" s="1117"/>
    </row>
    <row r="143" ht="15.0" customHeight="1">
      <c r="A143" s="1098">
        <v>141.0</v>
      </c>
      <c r="B143" s="1182">
        <v>470249.0</v>
      </c>
      <c r="C143" s="1183" t="s">
        <v>2305</v>
      </c>
      <c r="D143" s="1183" t="s">
        <v>2306</v>
      </c>
      <c r="E143" s="1183" t="s">
        <v>511</v>
      </c>
      <c r="F143" s="1183" t="s">
        <v>546</v>
      </c>
      <c r="G143" s="1183" t="s">
        <v>665</v>
      </c>
      <c r="H143" s="1273" t="str">
        <f t="shared" si="1"/>
        <v>TESTER02</v>
      </c>
      <c r="I143" s="1100" t="str">
        <f t="shared" si="2"/>
        <v>#REF!</v>
      </c>
      <c r="J143" s="413">
        <v>1.0</v>
      </c>
      <c r="K143" s="413">
        <v>2025.0</v>
      </c>
      <c r="L143" s="1397">
        <v>45658.0</v>
      </c>
      <c r="M143" s="1398">
        <v>45688.0</v>
      </c>
      <c r="N143" s="1340">
        <v>23.0</v>
      </c>
      <c r="O143" s="1084">
        <f t="shared" si="3"/>
        <v>1</v>
      </c>
      <c r="P143" s="231">
        <f t="shared" si="4"/>
        <v>1</v>
      </c>
      <c r="Q143" s="1341">
        <v>1.0</v>
      </c>
      <c r="R143" s="1122"/>
      <c r="S143" s="1182" t="s">
        <v>517</v>
      </c>
      <c r="T143" s="1183" t="s">
        <v>1463</v>
      </c>
      <c r="U143" s="1084">
        <f t="shared" si="6"/>
        <v>1</v>
      </c>
      <c r="V143" s="1102">
        <f t="shared" si="7"/>
        <v>1</v>
      </c>
      <c r="W143" s="1102">
        <f t="shared" si="8"/>
        <v>1</v>
      </c>
      <c r="X143" s="1102">
        <f t="shared" si="9"/>
        <v>1</v>
      </c>
      <c r="Y143" s="1103">
        <f t="shared" si="10"/>
        <v>1</v>
      </c>
      <c r="Z143" s="1104" t="str">
        <f t="shared" si="11"/>
        <v>#REF!</v>
      </c>
      <c r="AA143" s="1085" t="str">
        <f t="shared" si="12"/>
        <v>#REF!</v>
      </c>
      <c r="AB143" s="1085" t="str">
        <f t="shared" si="13"/>
        <v>#REF!</v>
      </c>
      <c r="AC143" s="1105">
        <f t="shared" si="14"/>
        <v>0</v>
      </c>
      <c r="AD143" s="1105" t="str">
        <f t="shared" si="15"/>
        <v>#REF!</v>
      </c>
      <c r="AE143" s="1105" t="str">
        <f t="shared" si="16"/>
        <v>#REF!</v>
      </c>
      <c r="AF143" s="1106"/>
      <c r="AG143" s="1079"/>
      <c r="AH143" s="1090">
        <f t="shared" si="17"/>
        <v>23</v>
      </c>
      <c r="AI143" s="1117"/>
    </row>
    <row r="144" ht="15.0" customHeight="1">
      <c r="A144" s="1107">
        <v>142.0</v>
      </c>
      <c r="B144" s="1182">
        <v>92203.0</v>
      </c>
      <c r="C144" s="1183" t="s">
        <v>2247</v>
      </c>
      <c r="D144" s="1183" t="s">
        <v>2248</v>
      </c>
      <c r="E144" s="1183" t="s">
        <v>511</v>
      </c>
      <c r="F144" s="1183" t="s">
        <v>663</v>
      </c>
      <c r="G144" s="1183" t="s">
        <v>771</v>
      </c>
      <c r="H144" s="1273" t="str">
        <f t="shared" si="1"/>
        <v>PM04</v>
      </c>
      <c r="I144" s="1100" t="str">
        <f t="shared" si="2"/>
        <v>#REF!</v>
      </c>
      <c r="J144" s="413">
        <v>1.0</v>
      </c>
      <c r="K144" s="413">
        <v>2025.0</v>
      </c>
      <c r="L144" s="1397">
        <v>45658.0</v>
      </c>
      <c r="M144" s="1398">
        <v>45688.0</v>
      </c>
      <c r="N144" s="1340">
        <v>3.45</v>
      </c>
      <c r="O144" s="1084">
        <f t="shared" si="3"/>
        <v>0.15</v>
      </c>
      <c r="P144" s="231">
        <f t="shared" si="4"/>
        <v>0.15</v>
      </c>
      <c r="Q144" s="1341">
        <v>0.15</v>
      </c>
      <c r="R144" s="1122"/>
      <c r="S144" s="1182" t="s">
        <v>517</v>
      </c>
      <c r="T144" s="1183" t="s">
        <v>1463</v>
      </c>
      <c r="U144" s="1084">
        <f t="shared" si="6"/>
        <v>0.15</v>
      </c>
      <c r="V144" s="1102" t="str">
        <f t="shared" si="7"/>
        <v>#REF!</v>
      </c>
      <c r="W144" s="1102">
        <f t="shared" si="8"/>
        <v>1.425</v>
      </c>
      <c r="X144" s="1102" t="str">
        <f t="shared" si="9"/>
        <v>#REF!</v>
      </c>
      <c r="Y144" s="1103">
        <f t="shared" si="10"/>
        <v>1</v>
      </c>
      <c r="Z144" s="1104" t="str">
        <f t="shared" si="11"/>
        <v>#REF!</v>
      </c>
      <c r="AA144" s="1085" t="str">
        <f t="shared" si="12"/>
        <v>#REF!</v>
      </c>
      <c r="AB144" s="1085" t="str">
        <f t="shared" si="13"/>
        <v>#REF!</v>
      </c>
      <c r="AC144" s="1105" t="str">
        <f t="shared" si="14"/>
        <v>#REF!</v>
      </c>
      <c r="AD144" s="1105" t="str">
        <f t="shared" si="15"/>
        <v>#REF!</v>
      </c>
      <c r="AE144" s="1105" t="str">
        <f t="shared" si="16"/>
        <v>#REF!</v>
      </c>
      <c r="AF144" s="1106"/>
      <c r="AG144" s="1079"/>
      <c r="AH144" s="1090">
        <f t="shared" si="17"/>
        <v>23</v>
      </c>
      <c r="AI144" s="1117"/>
    </row>
    <row r="145" ht="15.0" customHeight="1">
      <c r="A145" s="1098">
        <v>143.0</v>
      </c>
      <c r="B145" s="1181">
        <v>466717.0</v>
      </c>
      <c r="C145" s="370" t="s">
        <v>1688</v>
      </c>
      <c r="D145" s="370" t="s">
        <v>1689</v>
      </c>
      <c r="E145" s="370" t="s">
        <v>511</v>
      </c>
      <c r="F145" s="370" t="s">
        <v>663</v>
      </c>
      <c r="G145" s="370" t="s">
        <v>790</v>
      </c>
      <c r="H145" s="1273" t="str">
        <f t="shared" si="1"/>
        <v>PM03</v>
      </c>
      <c r="I145" s="1100" t="str">
        <f t="shared" si="2"/>
        <v>#REF!</v>
      </c>
      <c r="J145" s="413">
        <v>1.0</v>
      </c>
      <c r="K145" s="413">
        <v>2025.0</v>
      </c>
      <c r="L145" s="1394">
        <v>45658.0</v>
      </c>
      <c r="M145" s="1395">
        <v>45688.0</v>
      </c>
      <c r="N145" s="1339">
        <v>4.6</v>
      </c>
      <c r="O145" s="1084">
        <f t="shared" si="3"/>
        <v>0.2</v>
      </c>
      <c r="P145" s="231" t="str">
        <f t="shared" si="4"/>
        <v>#REF!</v>
      </c>
      <c r="Q145" s="1341">
        <v>0.248</v>
      </c>
      <c r="R145" s="1122"/>
      <c r="S145" s="1181" t="s">
        <v>525</v>
      </c>
      <c r="T145" s="1317" t="s">
        <v>2378</v>
      </c>
      <c r="U145" s="1084">
        <f t="shared" si="6"/>
        <v>0.248</v>
      </c>
      <c r="V145" s="1102" t="str">
        <f t="shared" si="7"/>
        <v>#REF!</v>
      </c>
      <c r="W145" s="1102">
        <f t="shared" si="8"/>
        <v>1.24</v>
      </c>
      <c r="X145" s="1102" t="str">
        <f t="shared" si="9"/>
        <v>#REF!</v>
      </c>
      <c r="Y145" s="1103">
        <f t="shared" si="10"/>
        <v>1</v>
      </c>
      <c r="Z145" s="1104" t="str">
        <f t="shared" si="11"/>
        <v>#REF!</v>
      </c>
      <c r="AA145" s="1085" t="str">
        <f t="shared" si="12"/>
        <v>#REF!</v>
      </c>
      <c r="AB145" s="1085" t="str">
        <f t="shared" si="13"/>
        <v>#REF!</v>
      </c>
      <c r="AC145" s="1105" t="str">
        <f t="shared" si="14"/>
        <v>#REF!</v>
      </c>
      <c r="AD145" s="1105" t="str">
        <f t="shared" si="15"/>
        <v>#REF!</v>
      </c>
      <c r="AE145" s="1105" t="str">
        <f t="shared" si="16"/>
        <v>#REF!</v>
      </c>
      <c r="AF145" s="1106"/>
      <c r="AG145" s="1079"/>
      <c r="AH145" s="1090">
        <f t="shared" si="17"/>
        <v>23</v>
      </c>
      <c r="AI145" s="1117"/>
    </row>
    <row r="146" ht="15.0" customHeight="1">
      <c r="A146" s="1107">
        <v>144.0</v>
      </c>
      <c r="B146" s="1182">
        <v>468725.0</v>
      </c>
      <c r="C146" s="1183" t="s">
        <v>2273</v>
      </c>
      <c r="D146" s="1183" t="s">
        <v>2274</v>
      </c>
      <c r="E146" s="1183" t="s">
        <v>511</v>
      </c>
      <c r="F146" s="1183" t="s">
        <v>564</v>
      </c>
      <c r="G146" s="1183" t="s">
        <v>787</v>
      </c>
      <c r="H146" s="1273" t="str">
        <f t="shared" si="1"/>
        <v>BA05</v>
      </c>
      <c r="I146" s="1100" t="str">
        <f t="shared" si="2"/>
        <v>#REF!</v>
      </c>
      <c r="J146" s="413">
        <v>1.0</v>
      </c>
      <c r="K146" s="413">
        <v>2025.0</v>
      </c>
      <c r="L146" s="1397">
        <v>45658.0</v>
      </c>
      <c r="M146" s="1398">
        <v>45688.0</v>
      </c>
      <c r="N146" s="1340">
        <v>2.3</v>
      </c>
      <c r="O146" s="1084">
        <f t="shared" si="3"/>
        <v>0.1</v>
      </c>
      <c r="P146" s="231" t="str">
        <f t="shared" si="4"/>
        <v>#REF!</v>
      </c>
      <c r="Q146" s="1341">
        <v>0.207</v>
      </c>
      <c r="R146" s="1122"/>
      <c r="S146" s="1182" t="s">
        <v>525</v>
      </c>
      <c r="T146" s="1318" t="s">
        <v>2378</v>
      </c>
      <c r="U146" s="1084">
        <f t="shared" si="6"/>
        <v>0.207</v>
      </c>
      <c r="V146" s="1102" t="str">
        <f t="shared" si="7"/>
        <v>#REF!</v>
      </c>
      <c r="W146" s="1102" t="str">
        <f t="shared" si="8"/>
        <v>#REF!</v>
      </c>
      <c r="X146" s="1102" t="str">
        <f t="shared" si="9"/>
        <v>#REF!</v>
      </c>
      <c r="Y146" s="1103">
        <f t="shared" si="10"/>
        <v>1</v>
      </c>
      <c r="Z146" s="1104" t="str">
        <f t="shared" si="11"/>
        <v>#REF!</v>
      </c>
      <c r="AA146" s="1085" t="str">
        <f t="shared" si="12"/>
        <v>#REF!</v>
      </c>
      <c r="AB146" s="1085" t="str">
        <f t="shared" si="13"/>
        <v>#REF!</v>
      </c>
      <c r="AC146" s="1105" t="str">
        <f t="shared" si="14"/>
        <v>#REF!</v>
      </c>
      <c r="AD146" s="1105" t="str">
        <f t="shared" si="15"/>
        <v>#REF!</v>
      </c>
      <c r="AE146" s="1105" t="str">
        <f t="shared" si="16"/>
        <v>#REF!</v>
      </c>
      <c r="AF146" s="1106"/>
      <c r="AG146" s="1079"/>
      <c r="AH146" s="1090">
        <f t="shared" si="17"/>
        <v>23</v>
      </c>
      <c r="AI146" s="1117"/>
    </row>
    <row r="147" ht="15.0" customHeight="1">
      <c r="A147" s="1098">
        <v>145.0</v>
      </c>
      <c r="B147" s="1182">
        <v>430756.0</v>
      </c>
      <c r="C147" s="1183" t="s">
        <v>1523</v>
      </c>
      <c r="D147" s="1183" t="s">
        <v>2324</v>
      </c>
      <c r="E147" s="1183" t="s">
        <v>511</v>
      </c>
      <c r="F147" s="1183" t="s">
        <v>564</v>
      </c>
      <c r="G147" s="1183" t="s">
        <v>790</v>
      </c>
      <c r="H147" s="1273" t="str">
        <f t="shared" si="1"/>
        <v>BA03</v>
      </c>
      <c r="I147" s="1100" t="str">
        <f t="shared" si="2"/>
        <v>#REF!</v>
      </c>
      <c r="J147" s="413">
        <v>1.0</v>
      </c>
      <c r="K147" s="413">
        <v>2025.0</v>
      </c>
      <c r="L147" s="1397">
        <v>45658.0</v>
      </c>
      <c r="M147" s="1398">
        <v>45669.0</v>
      </c>
      <c r="N147" s="1340">
        <v>8.0</v>
      </c>
      <c r="O147" s="1084">
        <f t="shared" si="3"/>
        <v>0.347826087</v>
      </c>
      <c r="P147" s="231" t="str">
        <f t="shared" si="4"/>
        <v>#REF!</v>
      </c>
      <c r="Q147" s="1341">
        <v>0.49</v>
      </c>
      <c r="R147" s="1122"/>
      <c r="S147" s="1182" t="s">
        <v>525</v>
      </c>
      <c r="T147" s="1318" t="s">
        <v>2378</v>
      </c>
      <c r="U147" s="1084">
        <f t="shared" si="6"/>
        <v>0.49</v>
      </c>
      <c r="V147" s="1102" t="str">
        <f t="shared" si="7"/>
        <v>#REF!</v>
      </c>
      <c r="W147" s="1102">
        <f t="shared" si="8"/>
        <v>1.41</v>
      </c>
      <c r="X147" s="1102" t="str">
        <f t="shared" si="9"/>
        <v>#REF!</v>
      </c>
      <c r="Y147" s="1103">
        <f t="shared" si="10"/>
        <v>1</v>
      </c>
      <c r="Z147" s="1104" t="str">
        <f t="shared" si="11"/>
        <v>#REF!</v>
      </c>
      <c r="AA147" s="1085" t="str">
        <f t="shared" si="12"/>
        <v>#REF!</v>
      </c>
      <c r="AB147" s="1085" t="str">
        <f t="shared" si="13"/>
        <v>#REF!</v>
      </c>
      <c r="AC147" s="1105" t="str">
        <f t="shared" si="14"/>
        <v>#REF!</v>
      </c>
      <c r="AD147" s="1105" t="str">
        <f t="shared" si="15"/>
        <v>#REF!</v>
      </c>
      <c r="AE147" s="1105" t="str">
        <f t="shared" si="16"/>
        <v>#REF!</v>
      </c>
      <c r="AF147" s="1106"/>
      <c r="AG147" s="1079"/>
      <c r="AH147" s="1090">
        <f t="shared" si="17"/>
        <v>23</v>
      </c>
      <c r="AI147" s="1117"/>
    </row>
    <row r="148" ht="15.0" customHeight="1">
      <c r="A148" s="1107">
        <v>146.0</v>
      </c>
      <c r="B148" s="1181">
        <v>472063.0</v>
      </c>
      <c r="C148" s="370" t="s">
        <v>2381</v>
      </c>
      <c r="D148" s="370" t="s">
        <v>2382</v>
      </c>
      <c r="E148" s="370" t="s">
        <v>511</v>
      </c>
      <c r="F148" s="370" t="s">
        <v>546</v>
      </c>
      <c r="G148" s="370" t="s">
        <v>665</v>
      </c>
      <c r="H148" s="1273" t="str">
        <f t="shared" si="1"/>
        <v>TESTER02</v>
      </c>
      <c r="I148" s="1100" t="str">
        <f t="shared" si="2"/>
        <v>#REF!</v>
      </c>
      <c r="J148" s="413">
        <v>1.0</v>
      </c>
      <c r="K148" s="413">
        <v>2025.0</v>
      </c>
      <c r="L148" s="1394">
        <v>45658.0</v>
      </c>
      <c r="M148" s="1395">
        <v>45688.0</v>
      </c>
      <c r="N148" s="1339">
        <v>23.0</v>
      </c>
      <c r="O148" s="1084">
        <f t="shared" si="3"/>
        <v>1</v>
      </c>
      <c r="P148" s="231">
        <f t="shared" si="4"/>
        <v>1</v>
      </c>
      <c r="Q148" s="1341">
        <f t="shared" ref="Q148:Q153" si="26">P148</f>
        <v>1</v>
      </c>
      <c r="R148" s="1122"/>
      <c r="S148" s="1181" t="s">
        <v>517</v>
      </c>
      <c r="T148" s="370" t="s">
        <v>2383</v>
      </c>
      <c r="U148" s="1084">
        <f t="shared" si="6"/>
        <v>1</v>
      </c>
      <c r="V148" s="1102">
        <f t="shared" si="7"/>
        <v>1</v>
      </c>
      <c r="W148" s="1102">
        <f t="shared" si="8"/>
        <v>1</v>
      </c>
      <c r="X148" s="1102">
        <f t="shared" si="9"/>
        <v>1</v>
      </c>
      <c r="Y148" s="1103">
        <f t="shared" si="10"/>
        <v>1</v>
      </c>
      <c r="Z148" s="1104" t="str">
        <f t="shared" si="11"/>
        <v>#REF!</v>
      </c>
      <c r="AA148" s="1085" t="str">
        <f t="shared" si="12"/>
        <v>#REF!</v>
      </c>
      <c r="AB148" s="1085" t="str">
        <f t="shared" si="13"/>
        <v>#REF!</v>
      </c>
      <c r="AC148" s="1105">
        <f t="shared" si="14"/>
        <v>0</v>
      </c>
      <c r="AD148" s="1105" t="str">
        <f t="shared" si="15"/>
        <v>#REF!</v>
      </c>
      <c r="AE148" s="1105" t="str">
        <f t="shared" si="16"/>
        <v>#REF!</v>
      </c>
      <c r="AF148" s="1106"/>
      <c r="AG148" s="1079"/>
      <c r="AH148" s="1090">
        <f t="shared" si="17"/>
        <v>23</v>
      </c>
      <c r="AI148" s="1117"/>
    </row>
    <row r="149" ht="15.0" customHeight="1">
      <c r="A149" s="1098">
        <v>147.0</v>
      </c>
      <c r="B149" s="1181">
        <v>155317.0</v>
      </c>
      <c r="C149" s="370" t="s">
        <v>1273</v>
      </c>
      <c r="D149" s="370" t="s">
        <v>1274</v>
      </c>
      <c r="E149" s="370" t="s">
        <v>511</v>
      </c>
      <c r="F149" s="370" t="s">
        <v>564</v>
      </c>
      <c r="G149" s="370" t="s">
        <v>893</v>
      </c>
      <c r="H149" s="1273" t="str">
        <f t="shared" si="1"/>
        <v>BA06</v>
      </c>
      <c r="I149" s="1100" t="str">
        <f t="shared" si="2"/>
        <v>#REF!</v>
      </c>
      <c r="J149" s="413">
        <v>1.0</v>
      </c>
      <c r="K149" s="413">
        <v>2025.0</v>
      </c>
      <c r="L149" s="1394">
        <v>45658.0</v>
      </c>
      <c r="M149" s="1395">
        <v>45688.0</v>
      </c>
      <c r="N149" s="1339">
        <v>6.9</v>
      </c>
      <c r="O149" s="1084">
        <f t="shared" si="3"/>
        <v>0.3</v>
      </c>
      <c r="P149" s="231" t="str">
        <f t="shared" si="4"/>
        <v>#REF!</v>
      </c>
      <c r="Q149" s="1341" t="str">
        <f t="shared" si="26"/>
        <v>#REF!</v>
      </c>
      <c r="R149" s="1122"/>
      <c r="S149" s="1181" t="s">
        <v>525</v>
      </c>
      <c r="T149" s="370" t="s">
        <v>1657</v>
      </c>
      <c r="U149" s="1084" t="str">
        <f t="shared" si="6"/>
        <v>#REF!</v>
      </c>
      <c r="V149" s="1102" t="str">
        <f t="shared" si="7"/>
        <v>#REF!</v>
      </c>
      <c r="W149" s="1102" t="str">
        <f t="shared" si="8"/>
        <v>#REF!</v>
      </c>
      <c r="X149" s="1102" t="str">
        <f t="shared" si="9"/>
        <v>#REF!</v>
      </c>
      <c r="Y149" s="1103">
        <f t="shared" si="10"/>
        <v>1</v>
      </c>
      <c r="Z149" s="1104" t="str">
        <f t="shared" si="11"/>
        <v>#REF!</v>
      </c>
      <c r="AA149" s="1085" t="str">
        <f t="shared" si="12"/>
        <v>#REF!</v>
      </c>
      <c r="AB149" s="1085" t="str">
        <f t="shared" si="13"/>
        <v>#REF!</v>
      </c>
      <c r="AC149" s="1105" t="str">
        <f t="shared" si="14"/>
        <v>#REF!</v>
      </c>
      <c r="AD149" s="1105" t="str">
        <f t="shared" si="15"/>
        <v>#REF!</v>
      </c>
      <c r="AE149" s="1105" t="str">
        <f t="shared" si="16"/>
        <v>#REF!</v>
      </c>
      <c r="AF149" s="1106"/>
      <c r="AG149" s="1079"/>
      <c r="AH149" s="1090">
        <f t="shared" si="17"/>
        <v>23</v>
      </c>
      <c r="AI149" s="1117"/>
    </row>
    <row r="150" ht="15.0" customHeight="1">
      <c r="A150" s="1107">
        <v>148.0</v>
      </c>
      <c r="B150" s="1182">
        <v>466333.0</v>
      </c>
      <c r="C150" s="1183" t="s">
        <v>1675</v>
      </c>
      <c r="D150" s="1183" t="s">
        <v>1676</v>
      </c>
      <c r="E150" s="1183" t="s">
        <v>511</v>
      </c>
      <c r="F150" s="1183" t="s">
        <v>546</v>
      </c>
      <c r="G150" s="1183" t="s">
        <v>790</v>
      </c>
      <c r="H150" s="1273" t="str">
        <f t="shared" si="1"/>
        <v>TESTER03</v>
      </c>
      <c r="I150" s="1100" t="str">
        <f t="shared" si="2"/>
        <v>#REF!</v>
      </c>
      <c r="J150" s="413">
        <v>1.0</v>
      </c>
      <c r="K150" s="413">
        <v>2025.0</v>
      </c>
      <c r="L150" s="1397">
        <v>45658.0</v>
      </c>
      <c r="M150" s="1398">
        <v>45688.0</v>
      </c>
      <c r="N150" s="1340">
        <v>23.0</v>
      </c>
      <c r="O150" s="1084">
        <f t="shared" si="3"/>
        <v>1</v>
      </c>
      <c r="P150" s="231" t="str">
        <f t="shared" si="4"/>
        <v>#REF!</v>
      </c>
      <c r="Q150" s="1341" t="str">
        <f t="shared" si="26"/>
        <v>#REF!</v>
      </c>
      <c r="R150" s="1122"/>
      <c r="S150" s="1182" t="s">
        <v>525</v>
      </c>
      <c r="T150" s="1183" t="s">
        <v>1657</v>
      </c>
      <c r="U150" s="1084" t="str">
        <f t="shared" si="6"/>
        <v>#REF!</v>
      </c>
      <c r="V150" s="1102" t="str">
        <f t="shared" si="7"/>
        <v>#REF!</v>
      </c>
      <c r="W150" s="1102" t="str">
        <f t="shared" si="8"/>
        <v>#REF!</v>
      </c>
      <c r="X150" s="1102" t="str">
        <f t="shared" si="9"/>
        <v>#REF!</v>
      </c>
      <c r="Y150" s="1103">
        <f t="shared" si="10"/>
        <v>1</v>
      </c>
      <c r="Z150" s="1104" t="str">
        <f t="shared" si="11"/>
        <v>#REF!</v>
      </c>
      <c r="AA150" s="1085" t="str">
        <f t="shared" si="12"/>
        <v>#REF!</v>
      </c>
      <c r="AB150" s="1085" t="str">
        <f t="shared" si="13"/>
        <v>#REF!</v>
      </c>
      <c r="AC150" s="1105" t="str">
        <f t="shared" si="14"/>
        <v>#REF!</v>
      </c>
      <c r="AD150" s="1105" t="str">
        <f t="shared" si="15"/>
        <v>#REF!</v>
      </c>
      <c r="AE150" s="1105" t="str">
        <f t="shared" si="16"/>
        <v>#REF!</v>
      </c>
      <c r="AF150" s="1106"/>
      <c r="AG150" s="1079"/>
      <c r="AH150" s="1090">
        <f t="shared" si="17"/>
        <v>23</v>
      </c>
      <c r="AI150" s="1117"/>
    </row>
    <row r="151" ht="15.0" customHeight="1">
      <c r="A151" s="1098">
        <v>149.0</v>
      </c>
      <c r="B151" s="1182">
        <v>466999.0</v>
      </c>
      <c r="C151" s="1183" t="s">
        <v>1690</v>
      </c>
      <c r="D151" s="1183" t="s">
        <v>1691</v>
      </c>
      <c r="E151" s="1183" t="s">
        <v>511</v>
      </c>
      <c r="F151" s="1183" t="s">
        <v>512</v>
      </c>
      <c r="G151" s="1183" t="s">
        <v>790</v>
      </c>
      <c r="H151" s="1273" t="str">
        <f t="shared" si="1"/>
        <v>DEV03</v>
      </c>
      <c r="I151" s="1100" t="str">
        <f t="shared" si="2"/>
        <v>#REF!</v>
      </c>
      <c r="J151" s="413">
        <v>1.0</v>
      </c>
      <c r="K151" s="413">
        <v>2025.0</v>
      </c>
      <c r="L151" s="1397">
        <v>45658.0</v>
      </c>
      <c r="M151" s="1398">
        <v>45688.0</v>
      </c>
      <c r="N151" s="1340">
        <v>23.0</v>
      </c>
      <c r="O151" s="1084">
        <f t="shared" si="3"/>
        <v>1</v>
      </c>
      <c r="P151" s="231" t="str">
        <f t="shared" si="4"/>
        <v>#REF!</v>
      </c>
      <c r="Q151" s="1341" t="str">
        <f t="shared" si="26"/>
        <v>#REF!</v>
      </c>
      <c r="R151" s="1122"/>
      <c r="S151" s="1182" t="s">
        <v>525</v>
      </c>
      <c r="T151" s="1183" t="s">
        <v>1657</v>
      </c>
      <c r="U151" s="1084" t="str">
        <f t="shared" si="6"/>
        <v>#REF!</v>
      </c>
      <c r="V151" s="1102" t="str">
        <f t="shared" si="7"/>
        <v>#REF!</v>
      </c>
      <c r="W151" s="1102" t="str">
        <f t="shared" si="8"/>
        <v>#REF!</v>
      </c>
      <c r="X151" s="1102" t="str">
        <f t="shared" si="9"/>
        <v>#REF!</v>
      </c>
      <c r="Y151" s="1103">
        <f t="shared" si="10"/>
        <v>1</v>
      </c>
      <c r="Z151" s="1104" t="str">
        <f t="shared" si="11"/>
        <v>#REF!</v>
      </c>
      <c r="AA151" s="1085" t="str">
        <f t="shared" si="12"/>
        <v>#REF!</v>
      </c>
      <c r="AB151" s="1085" t="str">
        <f t="shared" si="13"/>
        <v>#REF!</v>
      </c>
      <c r="AC151" s="1105" t="str">
        <f t="shared" si="14"/>
        <v>#REF!</v>
      </c>
      <c r="AD151" s="1105" t="str">
        <f t="shared" si="15"/>
        <v>#REF!</v>
      </c>
      <c r="AE151" s="1105" t="str">
        <f t="shared" si="16"/>
        <v>#REF!</v>
      </c>
      <c r="AF151" s="1106"/>
      <c r="AG151" s="1079"/>
      <c r="AH151" s="1090">
        <f t="shared" si="17"/>
        <v>23</v>
      </c>
      <c r="AI151" s="1117"/>
    </row>
    <row r="152" ht="15.0" customHeight="1">
      <c r="A152" s="1107">
        <v>150.0</v>
      </c>
      <c r="B152" s="1182">
        <v>197760.0</v>
      </c>
      <c r="C152" s="1183" t="s">
        <v>876</v>
      </c>
      <c r="D152" s="1183" t="s">
        <v>1678</v>
      </c>
      <c r="E152" s="1183" t="s">
        <v>511</v>
      </c>
      <c r="F152" s="1183" t="s">
        <v>512</v>
      </c>
      <c r="G152" s="1183" t="s">
        <v>893</v>
      </c>
      <c r="H152" s="1273" t="str">
        <f t="shared" si="1"/>
        <v>DEV06</v>
      </c>
      <c r="I152" s="1100" t="str">
        <f t="shared" si="2"/>
        <v>#REF!</v>
      </c>
      <c r="J152" s="413">
        <v>1.0</v>
      </c>
      <c r="K152" s="413">
        <v>2025.0</v>
      </c>
      <c r="L152" s="1397">
        <v>45658.0</v>
      </c>
      <c r="M152" s="1398">
        <v>45688.0</v>
      </c>
      <c r="N152" s="1340">
        <v>4.6</v>
      </c>
      <c r="O152" s="1084">
        <f t="shared" si="3"/>
        <v>0.2</v>
      </c>
      <c r="P152" s="231" t="str">
        <f t="shared" si="4"/>
        <v>#REF!</v>
      </c>
      <c r="Q152" s="1341" t="str">
        <f t="shared" si="26"/>
        <v>#REF!</v>
      </c>
      <c r="R152" s="1122"/>
      <c r="S152" s="1182" t="s">
        <v>525</v>
      </c>
      <c r="T152" s="1183" t="s">
        <v>1657</v>
      </c>
      <c r="U152" s="1084" t="str">
        <f t="shared" si="6"/>
        <v>#REF!</v>
      </c>
      <c r="V152" s="1102" t="str">
        <f t="shared" si="7"/>
        <v>#REF!</v>
      </c>
      <c r="W152" s="1102" t="str">
        <f t="shared" si="8"/>
        <v>#REF!</v>
      </c>
      <c r="X152" s="1102" t="str">
        <f t="shared" si="9"/>
        <v>#REF!</v>
      </c>
      <c r="Y152" s="1103">
        <f t="shared" si="10"/>
        <v>1</v>
      </c>
      <c r="Z152" s="1104" t="str">
        <f t="shared" si="11"/>
        <v>#REF!</v>
      </c>
      <c r="AA152" s="1085" t="str">
        <f t="shared" si="12"/>
        <v>#REF!</v>
      </c>
      <c r="AB152" s="1085" t="str">
        <f t="shared" si="13"/>
        <v>#REF!</v>
      </c>
      <c r="AC152" s="1105" t="str">
        <f t="shared" si="14"/>
        <v>#REF!</v>
      </c>
      <c r="AD152" s="1105" t="str">
        <f t="shared" si="15"/>
        <v>#REF!</v>
      </c>
      <c r="AE152" s="1105" t="str">
        <f t="shared" si="16"/>
        <v>#REF!</v>
      </c>
      <c r="AF152" s="1106"/>
      <c r="AG152" s="1079"/>
      <c r="AH152" s="1090">
        <f t="shared" si="17"/>
        <v>23</v>
      </c>
      <c r="AI152" s="1117"/>
    </row>
    <row r="153" ht="15.0" customHeight="1">
      <c r="A153" s="1098">
        <v>151.0</v>
      </c>
      <c r="B153" s="1182">
        <v>467781.0</v>
      </c>
      <c r="C153" s="1183" t="s">
        <v>2160</v>
      </c>
      <c r="D153" s="1183" t="s">
        <v>2161</v>
      </c>
      <c r="E153" s="1183" t="s">
        <v>511</v>
      </c>
      <c r="F153" s="1183" t="s">
        <v>564</v>
      </c>
      <c r="G153" s="1183" t="s">
        <v>665</v>
      </c>
      <c r="H153" s="1273" t="str">
        <f t="shared" si="1"/>
        <v>BA02</v>
      </c>
      <c r="I153" s="1100" t="str">
        <f t="shared" si="2"/>
        <v>#REF!</v>
      </c>
      <c r="J153" s="413">
        <v>1.0</v>
      </c>
      <c r="K153" s="413">
        <v>2025.0</v>
      </c>
      <c r="L153" s="1397">
        <v>45658.0</v>
      </c>
      <c r="M153" s="1398">
        <v>45688.0</v>
      </c>
      <c r="N153" s="1340">
        <v>11.5</v>
      </c>
      <c r="O153" s="1084">
        <f t="shared" si="3"/>
        <v>0.5</v>
      </c>
      <c r="P153" s="231" t="str">
        <f t="shared" si="4"/>
        <v>#REF!</v>
      </c>
      <c r="Q153" s="1341" t="str">
        <f t="shared" si="26"/>
        <v>#REF!</v>
      </c>
      <c r="R153" s="1122"/>
      <c r="S153" s="1182" t="s">
        <v>525</v>
      </c>
      <c r="T153" s="1183" t="s">
        <v>1657</v>
      </c>
      <c r="U153" s="1084" t="str">
        <f t="shared" si="6"/>
        <v>#REF!</v>
      </c>
      <c r="V153" s="1102" t="str">
        <f t="shared" si="7"/>
        <v>#REF!</v>
      </c>
      <c r="W153" s="1102" t="str">
        <f t="shared" si="8"/>
        <v>#REF!</v>
      </c>
      <c r="X153" s="1102" t="str">
        <f t="shared" si="9"/>
        <v>#REF!</v>
      </c>
      <c r="Y153" s="1103">
        <f t="shared" si="10"/>
        <v>1</v>
      </c>
      <c r="Z153" s="1104" t="str">
        <f t="shared" si="11"/>
        <v>#REF!</v>
      </c>
      <c r="AA153" s="1085" t="str">
        <f t="shared" si="12"/>
        <v>#REF!</v>
      </c>
      <c r="AB153" s="1085" t="str">
        <f t="shared" si="13"/>
        <v>#REF!</v>
      </c>
      <c r="AC153" s="1105" t="str">
        <f t="shared" si="14"/>
        <v>#REF!</v>
      </c>
      <c r="AD153" s="1105" t="str">
        <f t="shared" si="15"/>
        <v>#REF!</v>
      </c>
      <c r="AE153" s="1105" t="str">
        <f t="shared" si="16"/>
        <v>#REF!</v>
      </c>
      <c r="AF153" s="1106"/>
      <c r="AG153" s="1079"/>
      <c r="AH153" s="1090">
        <f t="shared" si="17"/>
        <v>23</v>
      </c>
      <c r="AI153" s="1117"/>
    </row>
    <row r="154" ht="15.0" customHeight="1">
      <c r="A154" s="1135">
        <v>152.0</v>
      </c>
      <c r="B154" s="1409">
        <v>463621.0</v>
      </c>
      <c r="C154" s="1410" t="s">
        <v>1525</v>
      </c>
      <c r="D154" s="1410" t="s">
        <v>1526</v>
      </c>
      <c r="E154" s="1410" t="s">
        <v>511</v>
      </c>
      <c r="F154" s="1410" t="s">
        <v>564</v>
      </c>
      <c r="G154" s="1410" t="s">
        <v>665</v>
      </c>
      <c r="H154" s="1411" t="str">
        <f t="shared" si="1"/>
        <v>BA02</v>
      </c>
      <c r="I154" s="1100" t="str">
        <f t="shared" si="2"/>
        <v>#REF!</v>
      </c>
      <c r="J154" s="1120">
        <v>1.0</v>
      </c>
      <c r="K154" s="1120">
        <v>2025.0</v>
      </c>
      <c r="L154" s="1412">
        <v>45658.0</v>
      </c>
      <c r="M154" s="1413">
        <v>45684.0</v>
      </c>
      <c r="N154" s="1414">
        <v>19.0</v>
      </c>
      <c r="O154" s="1122">
        <f t="shared" si="3"/>
        <v>0.8260869565</v>
      </c>
      <c r="P154" s="1186" t="str">
        <f t="shared" si="4"/>
        <v>#REF!</v>
      </c>
      <c r="Q154" s="1186" t="str">
        <f t="shared" ref="Q154:Q155" si="27">ROUND(IF(T154="ODC",1*P154,J154*P154),3)</f>
        <v>#REF!</v>
      </c>
      <c r="R154" s="1122"/>
      <c r="S154" s="1409" t="s">
        <v>525</v>
      </c>
      <c r="T154" s="1410" t="s">
        <v>2388</v>
      </c>
      <c r="U154" s="1122" t="str">
        <f t="shared" si="6"/>
        <v>#REF!</v>
      </c>
      <c r="V154" s="1103" t="str">
        <f t="shared" si="7"/>
        <v>#REF!</v>
      </c>
      <c r="W154" s="1103" t="str">
        <f t="shared" si="8"/>
        <v>#REF!</v>
      </c>
      <c r="X154" s="1103" t="str">
        <f t="shared" si="9"/>
        <v>#REF!</v>
      </c>
      <c r="Y154" s="1103">
        <f t="shared" si="10"/>
        <v>0.8260869565</v>
      </c>
      <c r="Z154" s="1104" t="str">
        <f t="shared" si="11"/>
        <v>#REF!</v>
      </c>
      <c r="AA154" s="1115" t="str">
        <f t="shared" si="12"/>
        <v>#REF!</v>
      </c>
      <c r="AB154" s="1115" t="str">
        <f t="shared" si="13"/>
        <v>#REF!</v>
      </c>
      <c r="AC154" s="1116" t="str">
        <f t="shared" si="14"/>
        <v>#REF!</v>
      </c>
      <c r="AD154" s="1116" t="str">
        <f t="shared" si="15"/>
        <v>#REF!</v>
      </c>
      <c r="AE154" s="1116" t="str">
        <f t="shared" si="16"/>
        <v>#REF!</v>
      </c>
      <c r="AF154" s="1106"/>
      <c r="AG154" s="600"/>
      <c r="AH154" s="1117">
        <f t="shared" si="17"/>
        <v>19</v>
      </c>
      <c r="AI154" s="1117"/>
    </row>
    <row r="155" ht="15.0" customHeight="1">
      <c r="A155" s="1098">
        <v>153.0</v>
      </c>
      <c r="B155" s="1182">
        <v>467781.0</v>
      </c>
      <c r="C155" s="1183" t="s">
        <v>2160</v>
      </c>
      <c r="D155" s="1183" t="s">
        <v>2161</v>
      </c>
      <c r="E155" s="1183" t="s">
        <v>511</v>
      </c>
      <c r="F155" s="1183" t="s">
        <v>564</v>
      </c>
      <c r="G155" s="1183" t="s">
        <v>665</v>
      </c>
      <c r="H155" s="1273" t="str">
        <f t="shared" si="1"/>
        <v>BA02</v>
      </c>
      <c r="I155" s="1100" t="str">
        <f t="shared" si="2"/>
        <v>#REF!</v>
      </c>
      <c r="J155" s="413">
        <v>1.0</v>
      </c>
      <c r="K155" s="413">
        <v>2025.0</v>
      </c>
      <c r="L155" s="1397">
        <v>45658.0</v>
      </c>
      <c r="M155" s="1398">
        <v>45688.0</v>
      </c>
      <c r="N155" s="1340">
        <v>11.5</v>
      </c>
      <c r="O155" s="1084">
        <f t="shared" si="3"/>
        <v>0.5</v>
      </c>
      <c r="P155" s="231" t="str">
        <f t="shared" si="4"/>
        <v>#REF!</v>
      </c>
      <c r="Q155" s="231" t="str">
        <f t="shared" si="27"/>
        <v>#REF!</v>
      </c>
      <c r="R155" s="1122"/>
      <c r="S155" s="1182" t="s">
        <v>525</v>
      </c>
      <c r="T155" s="1183" t="s">
        <v>2388</v>
      </c>
      <c r="U155" s="1084" t="str">
        <f t="shared" si="6"/>
        <v>#REF!</v>
      </c>
      <c r="V155" s="1102" t="str">
        <f t="shared" si="7"/>
        <v>#REF!</v>
      </c>
      <c r="W155" s="1102" t="str">
        <f t="shared" si="8"/>
        <v>#REF!</v>
      </c>
      <c r="X155" s="1102" t="str">
        <f t="shared" si="9"/>
        <v>#REF!</v>
      </c>
      <c r="Y155" s="1103">
        <f t="shared" si="10"/>
        <v>1</v>
      </c>
      <c r="Z155" s="1104" t="str">
        <f t="shared" si="11"/>
        <v>#REF!</v>
      </c>
      <c r="AA155" s="1085" t="str">
        <f t="shared" si="12"/>
        <v>#REF!</v>
      </c>
      <c r="AB155" s="1085" t="str">
        <f t="shared" si="13"/>
        <v>#REF!</v>
      </c>
      <c r="AC155" s="1105" t="str">
        <f t="shared" si="14"/>
        <v>#REF!</v>
      </c>
      <c r="AD155" s="1105" t="str">
        <f t="shared" si="15"/>
        <v>#REF!</v>
      </c>
      <c r="AE155" s="1105" t="str">
        <f t="shared" si="16"/>
        <v>#REF!</v>
      </c>
      <c r="AF155" s="1106"/>
      <c r="AG155" s="1079"/>
      <c r="AH155" s="1090">
        <f t="shared" si="17"/>
        <v>23</v>
      </c>
      <c r="AI155" s="1117"/>
    </row>
    <row r="156" ht="15.0" customHeight="1">
      <c r="A156" s="1107">
        <v>154.0</v>
      </c>
      <c r="B156" s="1181">
        <v>278454.0</v>
      </c>
      <c r="C156" s="370" t="s">
        <v>1190</v>
      </c>
      <c r="D156" s="370" t="s">
        <v>1402</v>
      </c>
      <c r="E156" s="370" t="s">
        <v>511</v>
      </c>
      <c r="F156" s="370" t="s">
        <v>512</v>
      </c>
      <c r="G156" s="370" t="s">
        <v>665</v>
      </c>
      <c r="H156" s="1273" t="str">
        <f t="shared" si="1"/>
        <v>DEV02</v>
      </c>
      <c r="I156" s="1100" t="str">
        <f t="shared" si="2"/>
        <v>#REF!</v>
      </c>
      <c r="J156" s="413">
        <v>1.0</v>
      </c>
      <c r="K156" s="413">
        <v>2025.0</v>
      </c>
      <c r="L156" s="1394">
        <v>45658.0</v>
      </c>
      <c r="M156" s="1395">
        <v>45688.0</v>
      </c>
      <c r="N156" s="1339">
        <v>23.0</v>
      </c>
      <c r="O156" s="1084">
        <f t="shared" si="3"/>
        <v>1</v>
      </c>
      <c r="P156" s="231" t="str">
        <f t="shared" si="4"/>
        <v>#REF!</v>
      </c>
      <c r="Q156" s="1341">
        <v>1.0</v>
      </c>
      <c r="R156" s="1122"/>
      <c r="S156" s="1181" t="s">
        <v>525</v>
      </c>
      <c r="T156" s="1317" t="s">
        <v>2164</v>
      </c>
      <c r="U156" s="1084">
        <f t="shared" si="6"/>
        <v>1</v>
      </c>
      <c r="V156" s="1102" t="str">
        <f t="shared" si="7"/>
        <v>#REF!</v>
      </c>
      <c r="W156" s="1102">
        <f t="shared" si="8"/>
        <v>1</v>
      </c>
      <c r="X156" s="1102" t="str">
        <f t="shared" si="9"/>
        <v>#REF!</v>
      </c>
      <c r="Y156" s="1103">
        <f t="shared" si="10"/>
        <v>1</v>
      </c>
      <c r="Z156" s="1104" t="str">
        <f t="shared" si="11"/>
        <v>#REF!</v>
      </c>
      <c r="AA156" s="1085" t="str">
        <f t="shared" si="12"/>
        <v>#REF!</v>
      </c>
      <c r="AB156" s="1085" t="str">
        <f t="shared" si="13"/>
        <v>#REF!</v>
      </c>
      <c r="AC156" s="1105" t="str">
        <f t="shared" si="14"/>
        <v>#REF!</v>
      </c>
      <c r="AD156" s="1105" t="str">
        <f t="shared" si="15"/>
        <v>#REF!</v>
      </c>
      <c r="AE156" s="1105" t="str">
        <f t="shared" si="16"/>
        <v>#REF!</v>
      </c>
      <c r="AF156" s="1106"/>
      <c r="AG156" s="1079"/>
      <c r="AH156" s="1090">
        <f t="shared" si="17"/>
        <v>23</v>
      </c>
      <c r="AI156" s="1117"/>
    </row>
    <row r="157" ht="15.0" customHeight="1">
      <c r="A157" s="1098">
        <v>155.0</v>
      </c>
      <c r="B157" s="1182">
        <v>460439.0</v>
      </c>
      <c r="C157" s="1183" t="s">
        <v>1428</v>
      </c>
      <c r="D157" s="1183" t="s">
        <v>1429</v>
      </c>
      <c r="E157" s="1183" t="s">
        <v>511</v>
      </c>
      <c r="F157" s="1183" t="s">
        <v>512</v>
      </c>
      <c r="G157" s="1183" t="s">
        <v>665</v>
      </c>
      <c r="H157" s="1273" t="str">
        <f t="shared" si="1"/>
        <v>DEV02</v>
      </c>
      <c r="I157" s="1100" t="str">
        <f t="shared" si="2"/>
        <v>#REF!</v>
      </c>
      <c r="J157" s="413">
        <v>1.0</v>
      </c>
      <c r="K157" s="413">
        <v>2025.0</v>
      </c>
      <c r="L157" s="1397">
        <v>45658.0</v>
      </c>
      <c r="M157" s="1398">
        <v>45688.0</v>
      </c>
      <c r="N157" s="1340">
        <v>23.0</v>
      </c>
      <c r="O157" s="1084">
        <f t="shared" si="3"/>
        <v>1</v>
      </c>
      <c r="P157" s="231" t="str">
        <f t="shared" si="4"/>
        <v>#REF!</v>
      </c>
      <c r="Q157" s="1341">
        <v>1.0</v>
      </c>
      <c r="R157" s="1122"/>
      <c r="S157" s="1182" t="s">
        <v>525</v>
      </c>
      <c r="T157" s="1318" t="s">
        <v>2164</v>
      </c>
      <c r="U157" s="1084">
        <f t="shared" si="6"/>
        <v>1</v>
      </c>
      <c r="V157" s="1102" t="str">
        <f t="shared" si="7"/>
        <v>#REF!</v>
      </c>
      <c r="W157" s="1102">
        <f t="shared" si="8"/>
        <v>1</v>
      </c>
      <c r="X157" s="1102" t="str">
        <f t="shared" si="9"/>
        <v>#REF!</v>
      </c>
      <c r="Y157" s="1103">
        <f t="shared" si="10"/>
        <v>1</v>
      </c>
      <c r="Z157" s="1104" t="str">
        <f t="shared" si="11"/>
        <v>#REF!</v>
      </c>
      <c r="AA157" s="1085" t="str">
        <f t="shared" si="12"/>
        <v>#REF!</v>
      </c>
      <c r="AB157" s="1085" t="str">
        <f t="shared" si="13"/>
        <v>#REF!</v>
      </c>
      <c r="AC157" s="1105" t="str">
        <f t="shared" si="14"/>
        <v>#REF!</v>
      </c>
      <c r="AD157" s="1105" t="str">
        <f t="shared" si="15"/>
        <v>#REF!</v>
      </c>
      <c r="AE157" s="1105" t="str">
        <f t="shared" si="16"/>
        <v>#REF!</v>
      </c>
      <c r="AF157" s="1106"/>
      <c r="AG157" s="1079"/>
      <c r="AH157" s="1090">
        <f t="shared" si="17"/>
        <v>23</v>
      </c>
      <c r="AI157" s="1117"/>
    </row>
    <row r="158" ht="15.0" customHeight="1">
      <c r="A158" s="1107">
        <v>156.0</v>
      </c>
      <c r="B158" s="1182">
        <v>460051.0</v>
      </c>
      <c r="C158" s="1183" t="s">
        <v>1081</v>
      </c>
      <c r="D158" s="1183" t="s">
        <v>1605</v>
      </c>
      <c r="E158" s="1183" t="s">
        <v>511</v>
      </c>
      <c r="F158" s="1183" t="s">
        <v>512</v>
      </c>
      <c r="G158" s="1183" t="s">
        <v>790</v>
      </c>
      <c r="H158" s="1273" t="str">
        <f t="shared" si="1"/>
        <v>DEV03</v>
      </c>
      <c r="I158" s="1100" t="str">
        <f t="shared" si="2"/>
        <v>#REF!</v>
      </c>
      <c r="J158" s="413">
        <v>1.0</v>
      </c>
      <c r="K158" s="413">
        <v>2025.0</v>
      </c>
      <c r="L158" s="1397">
        <v>45658.0</v>
      </c>
      <c r="M158" s="1398">
        <v>45688.0</v>
      </c>
      <c r="N158" s="1340">
        <v>23.0</v>
      </c>
      <c r="O158" s="1084">
        <f t="shared" si="3"/>
        <v>1</v>
      </c>
      <c r="P158" s="231" t="str">
        <f t="shared" si="4"/>
        <v>#REF!</v>
      </c>
      <c r="Q158" s="1341">
        <v>1.24</v>
      </c>
      <c r="R158" s="1122"/>
      <c r="S158" s="1182" t="s">
        <v>525</v>
      </c>
      <c r="T158" s="1318" t="s">
        <v>2164</v>
      </c>
      <c r="U158" s="1084">
        <f t="shared" si="6"/>
        <v>1.24</v>
      </c>
      <c r="V158" s="1102" t="str">
        <f t="shared" si="7"/>
        <v>#REF!</v>
      </c>
      <c r="W158" s="1102">
        <f t="shared" si="8"/>
        <v>1.24</v>
      </c>
      <c r="X158" s="1102" t="str">
        <f t="shared" si="9"/>
        <v>#REF!</v>
      </c>
      <c r="Y158" s="1103">
        <f t="shared" si="10"/>
        <v>1</v>
      </c>
      <c r="Z158" s="1104" t="str">
        <f t="shared" si="11"/>
        <v>#REF!</v>
      </c>
      <c r="AA158" s="1085" t="str">
        <f t="shared" si="12"/>
        <v>#REF!</v>
      </c>
      <c r="AB158" s="1085" t="str">
        <f t="shared" si="13"/>
        <v>#REF!</v>
      </c>
      <c r="AC158" s="1105" t="str">
        <f t="shared" si="14"/>
        <v>#REF!</v>
      </c>
      <c r="AD158" s="1105" t="str">
        <f t="shared" si="15"/>
        <v>#REF!</v>
      </c>
      <c r="AE158" s="1105" t="str">
        <f t="shared" si="16"/>
        <v>#REF!</v>
      </c>
      <c r="AF158" s="1106"/>
      <c r="AG158" s="1079"/>
      <c r="AH158" s="1090">
        <f t="shared" si="17"/>
        <v>23</v>
      </c>
      <c r="AI158" s="1117"/>
    </row>
    <row r="159" ht="15.0" customHeight="1">
      <c r="A159" s="1098">
        <v>157.0</v>
      </c>
      <c r="B159" s="1182">
        <v>461363.0</v>
      </c>
      <c r="C159" s="1183" t="s">
        <v>456</v>
      </c>
      <c r="D159" s="1183" t="s">
        <v>457</v>
      </c>
      <c r="E159" s="1183" t="s">
        <v>511</v>
      </c>
      <c r="F159" s="1183" t="s">
        <v>512</v>
      </c>
      <c r="G159" s="1183" t="s">
        <v>790</v>
      </c>
      <c r="H159" s="1273" t="str">
        <f t="shared" si="1"/>
        <v>DEV03</v>
      </c>
      <c r="I159" s="1100" t="str">
        <f t="shared" si="2"/>
        <v>#REF!</v>
      </c>
      <c r="J159" s="413">
        <v>1.0</v>
      </c>
      <c r="K159" s="413">
        <v>2025.0</v>
      </c>
      <c r="L159" s="1397">
        <v>45658.0</v>
      </c>
      <c r="M159" s="1398">
        <v>45688.0</v>
      </c>
      <c r="N159" s="1340">
        <v>23.0</v>
      </c>
      <c r="O159" s="1084">
        <f t="shared" si="3"/>
        <v>1</v>
      </c>
      <c r="P159" s="231" t="str">
        <f t="shared" si="4"/>
        <v>#REF!</v>
      </c>
      <c r="Q159" s="1341">
        <v>1.24</v>
      </c>
      <c r="R159" s="1122"/>
      <c r="S159" s="1182" t="s">
        <v>525</v>
      </c>
      <c r="T159" s="1318" t="s">
        <v>2164</v>
      </c>
      <c r="U159" s="1084">
        <f t="shared" si="6"/>
        <v>1.24</v>
      </c>
      <c r="V159" s="1102" t="str">
        <f t="shared" si="7"/>
        <v>#REF!</v>
      </c>
      <c r="W159" s="1102">
        <f t="shared" si="8"/>
        <v>1.24</v>
      </c>
      <c r="X159" s="1102" t="str">
        <f t="shared" si="9"/>
        <v>#REF!</v>
      </c>
      <c r="Y159" s="1103">
        <f t="shared" si="10"/>
        <v>1</v>
      </c>
      <c r="Z159" s="1104" t="str">
        <f t="shared" si="11"/>
        <v>#REF!</v>
      </c>
      <c r="AA159" s="1085" t="str">
        <f t="shared" si="12"/>
        <v>#REF!</v>
      </c>
      <c r="AB159" s="1085" t="str">
        <f t="shared" si="13"/>
        <v>#REF!</v>
      </c>
      <c r="AC159" s="1105" t="str">
        <f t="shared" si="14"/>
        <v>#REF!</v>
      </c>
      <c r="AD159" s="1105" t="str">
        <f t="shared" si="15"/>
        <v>#REF!</v>
      </c>
      <c r="AE159" s="1105" t="str">
        <f t="shared" si="16"/>
        <v>#REF!</v>
      </c>
      <c r="AF159" s="1106"/>
      <c r="AG159" s="1079"/>
      <c r="AH159" s="1090">
        <f t="shared" si="17"/>
        <v>23</v>
      </c>
      <c r="AI159" s="1117"/>
    </row>
    <row r="160" ht="15.0" customHeight="1">
      <c r="A160" s="1107">
        <v>158.0</v>
      </c>
      <c r="B160" s="1182">
        <v>466717.0</v>
      </c>
      <c r="C160" s="1183" t="s">
        <v>1688</v>
      </c>
      <c r="D160" s="1183" t="s">
        <v>1689</v>
      </c>
      <c r="E160" s="1183" t="s">
        <v>511</v>
      </c>
      <c r="F160" s="1183" t="s">
        <v>663</v>
      </c>
      <c r="G160" s="1183" t="s">
        <v>790</v>
      </c>
      <c r="H160" s="1273" t="str">
        <f t="shared" si="1"/>
        <v>PM03</v>
      </c>
      <c r="I160" s="1100" t="str">
        <f t="shared" si="2"/>
        <v>#REF!</v>
      </c>
      <c r="J160" s="413">
        <v>1.0</v>
      </c>
      <c r="K160" s="413">
        <v>2025.0</v>
      </c>
      <c r="L160" s="1397">
        <v>45658.0</v>
      </c>
      <c r="M160" s="1398">
        <v>45688.0</v>
      </c>
      <c r="N160" s="1340">
        <v>13.8</v>
      </c>
      <c r="O160" s="1084">
        <f t="shared" si="3"/>
        <v>0.6</v>
      </c>
      <c r="P160" s="231" t="str">
        <f t="shared" si="4"/>
        <v>#REF!</v>
      </c>
      <c r="Q160" s="1341">
        <v>0.744</v>
      </c>
      <c r="R160" s="1122"/>
      <c r="S160" s="1182" t="s">
        <v>525</v>
      </c>
      <c r="T160" s="1318" t="s">
        <v>2164</v>
      </c>
      <c r="U160" s="1084">
        <f t="shared" si="6"/>
        <v>0.744</v>
      </c>
      <c r="V160" s="1102" t="str">
        <f t="shared" si="7"/>
        <v>#REF!</v>
      </c>
      <c r="W160" s="1102">
        <f t="shared" si="8"/>
        <v>1.24</v>
      </c>
      <c r="X160" s="1102" t="str">
        <f t="shared" si="9"/>
        <v>#REF!</v>
      </c>
      <c r="Y160" s="1103">
        <f t="shared" si="10"/>
        <v>1</v>
      </c>
      <c r="Z160" s="1104" t="str">
        <f t="shared" si="11"/>
        <v>#REF!</v>
      </c>
      <c r="AA160" s="1085" t="str">
        <f t="shared" si="12"/>
        <v>#REF!</v>
      </c>
      <c r="AB160" s="1085" t="str">
        <f t="shared" si="13"/>
        <v>#REF!</v>
      </c>
      <c r="AC160" s="1105" t="str">
        <f t="shared" si="14"/>
        <v>#REF!</v>
      </c>
      <c r="AD160" s="1105" t="str">
        <f t="shared" si="15"/>
        <v>#REF!</v>
      </c>
      <c r="AE160" s="1105" t="str">
        <f t="shared" si="16"/>
        <v>#REF!</v>
      </c>
      <c r="AF160" s="1106"/>
      <c r="AG160" s="1079"/>
      <c r="AH160" s="1090">
        <f t="shared" si="17"/>
        <v>23</v>
      </c>
      <c r="AI160" s="1117"/>
    </row>
    <row r="161" ht="15.0" customHeight="1">
      <c r="A161" s="1098">
        <v>159.0</v>
      </c>
      <c r="B161" s="1182">
        <v>469447.0</v>
      </c>
      <c r="C161" s="1183" t="s">
        <v>2275</v>
      </c>
      <c r="D161" s="1183" t="s">
        <v>2276</v>
      </c>
      <c r="E161" s="1183" t="s">
        <v>511</v>
      </c>
      <c r="F161" s="1183" t="s">
        <v>564</v>
      </c>
      <c r="G161" s="1183" t="s">
        <v>790</v>
      </c>
      <c r="H161" s="1273" t="str">
        <f t="shared" si="1"/>
        <v>BA03</v>
      </c>
      <c r="I161" s="1100" t="str">
        <f t="shared" si="2"/>
        <v>#REF!</v>
      </c>
      <c r="J161" s="413">
        <v>1.0</v>
      </c>
      <c r="K161" s="413">
        <v>2025.0</v>
      </c>
      <c r="L161" s="1397">
        <v>45658.0</v>
      </c>
      <c r="M161" s="1398">
        <v>45688.0</v>
      </c>
      <c r="N161" s="1340">
        <v>23.0</v>
      </c>
      <c r="O161" s="1084">
        <f t="shared" si="3"/>
        <v>1</v>
      </c>
      <c r="P161" s="231" t="str">
        <f t="shared" si="4"/>
        <v>#REF!</v>
      </c>
      <c r="Q161" s="1341">
        <v>1.41</v>
      </c>
      <c r="R161" s="1122"/>
      <c r="S161" s="1182" t="s">
        <v>525</v>
      </c>
      <c r="T161" s="1318" t="s">
        <v>2164</v>
      </c>
      <c r="U161" s="1084">
        <f t="shared" si="6"/>
        <v>1.41</v>
      </c>
      <c r="V161" s="1102" t="str">
        <f t="shared" si="7"/>
        <v>#REF!</v>
      </c>
      <c r="W161" s="1102">
        <f t="shared" si="8"/>
        <v>1.41</v>
      </c>
      <c r="X161" s="1102" t="str">
        <f t="shared" si="9"/>
        <v>#REF!</v>
      </c>
      <c r="Y161" s="1103">
        <f t="shared" si="10"/>
        <v>1</v>
      </c>
      <c r="Z161" s="1104" t="str">
        <f t="shared" si="11"/>
        <v>#REF!</v>
      </c>
      <c r="AA161" s="1085" t="str">
        <f t="shared" si="12"/>
        <v>#REF!</v>
      </c>
      <c r="AB161" s="1085" t="str">
        <f t="shared" si="13"/>
        <v>#REF!</v>
      </c>
      <c r="AC161" s="1105" t="str">
        <f t="shared" si="14"/>
        <v>#REF!</v>
      </c>
      <c r="AD161" s="1105" t="str">
        <f t="shared" si="15"/>
        <v>#REF!</v>
      </c>
      <c r="AE161" s="1105" t="str">
        <f t="shared" si="16"/>
        <v>#REF!</v>
      </c>
      <c r="AF161" s="1106"/>
      <c r="AG161" s="1079"/>
      <c r="AH161" s="1090">
        <f t="shared" si="17"/>
        <v>23</v>
      </c>
      <c r="AI161" s="1117"/>
    </row>
    <row r="162" ht="15.0" customHeight="1">
      <c r="A162" s="1107">
        <v>160.0</v>
      </c>
      <c r="B162" s="1182">
        <v>470259.0</v>
      </c>
      <c r="C162" s="1183" t="s">
        <v>2309</v>
      </c>
      <c r="D162" s="1183" t="s">
        <v>2310</v>
      </c>
      <c r="E162" s="1183" t="s">
        <v>511</v>
      </c>
      <c r="F162" s="1183" t="s">
        <v>546</v>
      </c>
      <c r="G162" s="1183" t="s">
        <v>790</v>
      </c>
      <c r="H162" s="1273" t="str">
        <f t="shared" si="1"/>
        <v>TESTER03</v>
      </c>
      <c r="I162" s="1100" t="str">
        <f t="shared" si="2"/>
        <v>#REF!</v>
      </c>
      <c r="J162" s="413">
        <v>1.0</v>
      </c>
      <c r="K162" s="413">
        <v>2025.0</v>
      </c>
      <c r="L162" s="1397">
        <v>45658.0</v>
      </c>
      <c r="M162" s="1398">
        <v>45688.0</v>
      </c>
      <c r="N162" s="1340">
        <v>23.0</v>
      </c>
      <c r="O162" s="1084">
        <f t="shared" si="3"/>
        <v>1</v>
      </c>
      <c r="P162" s="231" t="str">
        <f t="shared" si="4"/>
        <v>#REF!</v>
      </c>
      <c r="Q162" s="1341">
        <v>1.19</v>
      </c>
      <c r="R162" s="1122"/>
      <c r="S162" s="1182" t="s">
        <v>525</v>
      </c>
      <c r="T162" s="1318" t="s">
        <v>2164</v>
      </c>
      <c r="U162" s="1084">
        <f t="shared" si="6"/>
        <v>1.19</v>
      </c>
      <c r="V162" s="1102" t="str">
        <f t="shared" si="7"/>
        <v>#REF!</v>
      </c>
      <c r="W162" s="1102">
        <f t="shared" si="8"/>
        <v>1.19</v>
      </c>
      <c r="X162" s="1102" t="str">
        <f t="shared" si="9"/>
        <v>#REF!</v>
      </c>
      <c r="Y162" s="1103">
        <f t="shared" si="10"/>
        <v>1</v>
      </c>
      <c r="Z162" s="1104" t="str">
        <f t="shared" si="11"/>
        <v>#REF!</v>
      </c>
      <c r="AA162" s="1085" t="str">
        <f t="shared" si="12"/>
        <v>#REF!</v>
      </c>
      <c r="AB162" s="1085" t="str">
        <f t="shared" si="13"/>
        <v>#REF!</v>
      </c>
      <c r="AC162" s="1105" t="str">
        <f t="shared" si="14"/>
        <v>#REF!</v>
      </c>
      <c r="AD162" s="1105" t="str">
        <f t="shared" si="15"/>
        <v>#REF!</v>
      </c>
      <c r="AE162" s="1105" t="str">
        <f t="shared" si="16"/>
        <v>#REF!</v>
      </c>
      <c r="AF162" s="1106"/>
      <c r="AG162" s="1079"/>
      <c r="AH162" s="1090">
        <f t="shared" si="17"/>
        <v>23</v>
      </c>
      <c r="AI162" s="1117"/>
    </row>
    <row r="163" ht="15.0" customHeight="1">
      <c r="A163" s="1098">
        <v>161.0</v>
      </c>
      <c r="B163" s="1182">
        <v>471895.0</v>
      </c>
      <c r="C163" s="1183" t="s">
        <v>2362</v>
      </c>
      <c r="D163" s="1183" t="s">
        <v>2363</v>
      </c>
      <c r="E163" s="1183" t="s">
        <v>511</v>
      </c>
      <c r="F163" s="1183" t="s">
        <v>546</v>
      </c>
      <c r="G163" s="1183" t="s">
        <v>790</v>
      </c>
      <c r="H163" s="1273" t="str">
        <f t="shared" si="1"/>
        <v>TESTER03</v>
      </c>
      <c r="I163" s="1100" t="str">
        <f t="shared" si="2"/>
        <v>#REF!</v>
      </c>
      <c r="J163" s="413">
        <v>1.0</v>
      </c>
      <c r="K163" s="413">
        <v>2025.0</v>
      </c>
      <c r="L163" s="1397">
        <v>45658.0</v>
      </c>
      <c r="M163" s="1398">
        <v>45688.0</v>
      </c>
      <c r="N163" s="1340">
        <v>23.0</v>
      </c>
      <c r="O163" s="1084">
        <f t="shared" si="3"/>
        <v>1</v>
      </c>
      <c r="P163" s="231" t="str">
        <f t="shared" si="4"/>
        <v>#REF!</v>
      </c>
      <c r="Q163" s="1341">
        <v>1.19</v>
      </c>
      <c r="R163" s="1122"/>
      <c r="S163" s="1182" t="s">
        <v>525</v>
      </c>
      <c r="T163" s="1318" t="s">
        <v>2164</v>
      </c>
      <c r="U163" s="1084">
        <f t="shared" si="6"/>
        <v>1.19</v>
      </c>
      <c r="V163" s="1102" t="str">
        <f t="shared" si="7"/>
        <v>#REF!</v>
      </c>
      <c r="W163" s="1102">
        <f t="shared" si="8"/>
        <v>1.19</v>
      </c>
      <c r="X163" s="1102" t="str">
        <f t="shared" si="9"/>
        <v>#REF!</v>
      </c>
      <c r="Y163" s="1103">
        <f t="shared" si="10"/>
        <v>1</v>
      </c>
      <c r="Z163" s="1104" t="str">
        <f t="shared" si="11"/>
        <v>#REF!</v>
      </c>
      <c r="AA163" s="1085" t="str">
        <f t="shared" si="12"/>
        <v>#REF!</v>
      </c>
      <c r="AB163" s="1085" t="str">
        <f t="shared" si="13"/>
        <v>#REF!</v>
      </c>
      <c r="AC163" s="1105" t="str">
        <f t="shared" si="14"/>
        <v>#REF!</v>
      </c>
      <c r="AD163" s="1105" t="str">
        <f t="shared" si="15"/>
        <v>#REF!</v>
      </c>
      <c r="AE163" s="1105" t="str">
        <f t="shared" si="16"/>
        <v>#REF!</v>
      </c>
      <c r="AF163" s="1106"/>
      <c r="AG163" s="1079"/>
      <c r="AH163" s="1090">
        <f t="shared" si="17"/>
        <v>23</v>
      </c>
      <c r="AI163" s="1117"/>
    </row>
    <row r="164" ht="15.0" customHeight="1">
      <c r="A164" s="1107">
        <v>162.0</v>
      </c>
      <c r="B164" s="1181">
        <v>281844.0</v>
      </c>
      <c r="C164" s="370" t="s">
        <v>1066</v>
      </c>
      <c r="D164" s="370" t="s">
        <v>1498</v>
      </c>
      <c r="E164" s="370" t="s">
        <v>511</v>
      </c>
      <c r="F164" s="370" t="s">
        <v>512</v>
      </c>
      <c r="G164" s="370" t="s">
        <v>771</v>
      </c>
      <c r="H164" s="1273" t="str">
        <f t="shared" si="1"/>
        <v>DEV04</v>
      </c>
      <c r="I164" s="1100" t="str">
        <f t="shared" si="2"/>
        <v>#REF!</v>
      </c>
      <c r="J164" s="413">
        <v>1.0</v>
      </c>
      <c r="K164" s="413">
        <v>2025.0</v>
      </c>
      <c r="L164" s="1394">
        <v>45658.0</v>
      </c>
      <c r="M164" s="1395">
        <v>45688.0</v>
      </c>
      <c r="N164" s="371">
        <v>22.5</v>
      </c>
      <c r="O164" s="1084">
        <f t="shared" si="3"/>
        <v>0.9782608696</v>
      </c>
      <c r="P164" s="231">
        <f t="shared" si="4"/>
        <v>0.978</v>
      </c>
      <c r="Q164" s="1341">
        <f t="shared" ref="Q164:Q206" si="28">P164</f>
        <v>0.978</v>
      </c>
      <c r="R164" s="1122"/>
      <c r="S164" s="1181" t="s">
        <v>517</v>
      </c>
      <c r="T164" s="370" t="s">
        <v>2283</v>
      </c>
      <c r="U164" s="1084">
        <f t="shared" si="6"/>
        <v>0.978</v>
      </c>
      <c r="V164" s="1102">
        <f t="shared" si="7"/>
        <v>0.978</v>
      </c>
      <c r="W164" s="1102">
        <f t="shared" si="8"/>
        <v>0.978</v>
      </c>
      <c r="X164" s="1102">
        <f t="shared" si="9"/>
        <v>1</v>
      </c>
      <c r="Y164" s="1103">
        <f t="shared" si="10"/>
        <v>0.9782608696</v>
      </c>
      <c r="Z164" s="1104" t="str">
        <f t="shared" si="11"/>
        <v>#REF!</v>
      </c>
      <c r="AA164" s="1085" t="str">
        <f t="shared" si="12"/>
        <v>#REF!</v>
      </c>
      <c r="AB164" s="1085" t="str">
        <f t="shared" si="13"/>
        <v>#REF!</v>
      </c>
      <c r="AC164" s="1105">
        <f t="shared" si="14"/>
        <v>0</v>
      </c>
      <c r="AD164" s="1105" t="str">
        <f t="shared" si="15"/>
        <v>#REF!</v>
      </c>
      <c r="AE164" s="1105" t="str">
        <f t="shared" si="16"/>
        <v>#REF!</v>
      </c>
      <c r="AF164" s="1106"/>
      <c r="AG164" s="1079"/>
      <c r="AH164" s="1090">
        <f t="shared" si="17"/>
        <v>22.5</v>
      </c>
      <c r="AI164" s="1117"/>
    </row>
    <row r="165" ht="15.0" customHeight="1">
      <c r="A165" s="1098">
        <v>163.0</v>
      </c>
      <c r="B165" s="1182">
        <v>452021.0</v>
      </c>
      <c r="C165" s="1183" t="s">
        <v>1059</v>
      </c>
      <c r="D165" s="1183" t="s">
        <v>1509</v>
      </c>
      <c r="E165" s="1183" t="s">
        <v>511</v>
      </c>
      <c r="F165" s="1183" t="s">
        <v>512</v>
      </c>
      <c r="G165" s="1183" t="s">
        <v>790</v>
      </c>
      <c r="H165" s="1273" t="str">
        <f t="shared" si="1"/>
        <v>DEV03</v>
      </c>
      <c r="I165" s="1100" t="str">
        <f t="shared" si="2"/>
        <v>#REF!</v>
      </c>
      <c r="J165" s="413">
        <v>1.0</v>
      </c>
      <c r="K165" s="413">
        <v>2025.0</v>
      </c>
      <c r="L165" s="1397">
        <v>45658.0</v>
      </c>
      <c r="M165" s="1398">
        <v>45688.0</v>
      </c>
      <c r="N165" s="1340">
        <v>23.0</v>
      </c>
      <c r="O165" s="1084">
        <f t="shared" si="3"/>
        <v>1</v>
      </c>
      <c r="P165" s="231">
        <f t="shared" si="4"/>
        <v>1</v>
      </c>
      <c r="Q165" s="1341">
        <f t="shared" si="28"/>
        <v>1</v>
      </c>
      <c r="R165" s="1122"/>
      <c r="S165" s="1182" t="s">
        <v>517</v>
      </c>
      <c r="T165" s="1183" t="s">
        <v>2283</v>
      </c>
      <c r="U165" s="1084">
        <f t="shared" si="6"/>
        <v>1</v>
      </c>
      <c r="V165" s="1102">
        <f t="shared" si="7"/>
        <v>1</v>
      </c>
      <c r="W165" s="1102">
        <f t="shared" si="8"/>
        <v>1</v>
      </c>
      <c r="X165" s="1102">
        <f t="shared" si="9"/>
        <v>1</v>
      </c>
      <c r="Y165" s="1103">
        <f t="shared" si="10"/>
        <v>1</v>
      </c>
      <c r="Z165" s="1104" t="str">
        <f t="shared" si="11"/>
        <v>#REF!</v>
      </c>
      <c r="AA165" s="1085" t="str">
        <f t="shared" si="12"/>
        <v>#REF!</v>
      </c>
      <c r="AB165" s="1085" t="str">
        <f t="shared" si="13"/>
        <v>#REF!</v>
      </c>
      <c r="AC165" s="1105">
        <f t="shared" si="14"/>
        <v>0</v>
      </c>
      <c r="AD165" s="1105" t="str">
        <f t="shared" si="15"/>
        <v>#REF!</v>
      </c>
      <c r="AE165" s="1105" t="str">
        <f t="shared" si="16"/>
        <v>#REF!</v>
      </c>
      <c r="AF165" s="1106"/>
      <c r="AG165" s="1079"/>
      <c r="AH165" s="1090">
        <f t="shared" si="17"/>
        <v>23</v>
      </c>
      <c r="AI165" s="1117"/>
    </row>
    <row r="166" ht="15.0" customHeight="1">
      <c r="A166" s="1107">
        <v>164.0</v>
      </c>
      <c r="B166" s="1182">
        <v>437933.0</v>
      </c>
      <c r="C166" s="1183" t="s">
        <v>1062</v>
      </c>
      <c r="D166" s="1183" t="s">
        <v>1508</v>
      </c>
      <c r="E166" s="1183" t="s">
        <v>511</v>
      </c>
      <c r="F166" s="1183" t="s">
        <v>546</v>
      </c>
      <c r="G166" s="1183" t="s">
        <v>665</v>
      </c>
      <c r="H166" s="1273" t="str">
        <f t="shared" si="1"/>
        <v>TESTER02</v>
      </c>
      <c r="I166" s="1100" t="str">
        <f t="shared" si="2"/>
        <v>#REF!</v>
      </c>
      <c r="J166" s="413">
        <v>1.0</v>
      </c>
      <c r="K166" s="413">
        <v>2025.0</v>
      </c>
      <c r="L166" s="1397">
        <v>45658.0</v>
      </c>
      <c r="M166" s="1398">
        <v>45688.0</v>
      </c>
      <c r="N166" s="1340">
        <v>23.0</v>
      </c>
      <c r="O166" s="1084">
        <f t="shared" si="3"/>
        <v>1</v>
      </c>
      <c r="P166" s="231">
        <f t="shared" si="4"/>
        <v>1</v>
      </c>
      <c r="Q166" s="1341">
        <f t="shared" si="28"/>
        <v>1</v>
      </c>
      <c r="R166" s="1122"/>
      <c r="S166" s="1182" t="s">
        <v>517</v>
      </c>
      <c r="T166" s="1183" t="s">
        <v>2283</v>
      </c>
      <c r="U166" s="1084">
        <f t="shared" si="6"/>
        <v>1</v>
      </c>
      <c r="V166" s="1102">
        <f t="shared" si="7"/>
        <v>1</v>
      </c>
      <c r="W166" s="1102">
        <f t="shared" si="8"/>
        <v>1</v>
      </c>
      <c r="X166" s="1102">
        <f t="shared" si="9"/>
        <v>1</v>
      </c>
      <c r="Y166" s="1103">
        <f t="shared" si="10"/>
        <v>1</v>
      </c>
      <c r="Z166" s="1104" t="str">
        <f t="shared" si="11"/>
        <v>#REF!</v>
      </c>
      <c r="AA166" s="1085" t="str">
        <f t="shared" si="12"/>
        <v>#REF!</v>
      </c>
      <c r="AB166" s="1085" t="str">
        <f t="shared" si="13"/>
        <v>#REF!</v>
      </c>
      <c r="AC166" s="1105">
        <f t="shared" si="14"/>
        <v>0</v>
      </c>
      <c r="AD166" s="1105" t="str">
        <f t="shared" si="15"/>
        <v>#REF!</v>
      </c>
      <c r="AE166" s="1105" t="str">
        <f t="shared" si="16"/>
        <v>#REF!</v>
      </c>
      <c r="AF166" s="1106"/>
      <c r="AG166" s="1079"/>
      <c r="AH166" s="1090">
        <f t="shared" si="17"/>
        <v>23</v>
      </c>
      <c r="AI166" s="1117"/>
    </row>
    <row r="167" ht="15.0" customHeight="1">
      <c r="A167" s="1098">
        <v>165.0</v>
      </c>
      <c r="B167" s="1181">
        <v>452887.0</v>
      </c>
      <c r="C167" s="370" t="s">
        <v>1046</v>
      </c>
      <c r="D167" s="370" t="s">
        <v>1511</v>
      </c>
      <c r="E167" s="370" t="s">
        <v>511</v>
      </c>
      <c r="F167" s="370" t="s">
        <v>512</v>
      </c>
      <c r="G167" s="370" t="s">
        <v>787</v>
      </c>
      <c r="H167" s="1273" t="str">
        <f t="shared" si="1"/>
        <v>DEV05</v>
      </c>
      <c r="I167" s="1100" t="str">
        <f t="shared" si="2"/>
        <v>#REF!</v>
      </c>
      <c r="J167" s="413">
        <v>1.0</v>
      </c>
      <c r="K167" s="413">
        <v>2025.0</v>
      </c>
      <c r="L167" s="1394">
        <v>45658.0</v>
      </c>
      <c r="M167" s="1395">
        <v>45688.0</v>
      </c>
      <c r="N167" s="1339">
        <v>23.0</v>
      </c>
      <c r="O167" s="1084">
        <f t="shared" si="3"/>
        <v>1</v>
      </c>
      <c r="P167" s="231">
        <f t="shared" si="4"/>
        <v>1</v>
      </c>
      <c r="Q167" s="1341">
        <f t="shared" si="28"/>
        <v>1</v>
      </c>
      <c r="R167" s="1122"/>
      <c r="S167" s="1181" t="s">
        <v>517</v>
      </c>
      <c r="T167" s="370" t="s">
        <v>2285</v>
      </c>
      <c r="U167" s="1084">
        <f t="shared" si="6"/>
        <v>1</v>
      </c>
      <c r="V167" s="1102">
        <f t="shared" si="7"/>
        <v>1</v>
      </c>
      <c r="W167" s="1102">
        <f t="shared" si="8"/>
        <v>1</v>
      </c>
      <c r="X167" s="1102">
        <f t="shared" si="9"/>
        <v>1</v>
      </c>
      <c r="Y167" s="1103">
        <f t="shared" si="10"/>
        <v>1</v>
      </c>
      <c r="Z167" s="1104" t="str">
        <f t="shared" si="11"/>
        <v>#REF!</v>
      </c>
      <c r="AA167" s="1085" t="str">
        <f t="shared" si="12"/>
        <v>#REF!</v>
      </c>
      <c r="AB167" s="1085" t="str">
        <f t="shared" si="13"/>
        <v>#REF!</v>
      </c>
      <c r="AC167" s="1105">
        <f t="shared" si="14"/>
        <v>0</v>
      </c>
      <c r="AD167" s="1105" t="str">
        <f t="shared" si="15"/>
        <v>#REF!</v>
      </c>
      <c r="AE167" s="1105" t="str">
        <f t="shared" si="16"/>
        <v>#REF!</v>
      </c>
      <c r="AF167" s="1106"/>
      <c r="AG167" s="1079"/>
      <c r="AH167" s="1090">
        <f t="shared" si="17"/>
        <v>23</v>
      </c>
      <c r="AI167" s="1117"/>
    </row>
    <row r="168" ht="15.0" customHeight="1">
      <c r="A168" s="1107">
        <v>166.0</v>
      </c>
      <c r="B168" s="1182">
        <v>453001.0</v>
      </c>
      <c r="C168" s="1183" t="s">
        <v>1053</v>
      </c>
      <c r="D168" s="1183" t="s">
        <v>1512</v>
      </c>
      <c r="E168" s="1183" t="s">
        <v>511</v>
      </c>
      <c r="F168" s="1183" t="s">
        <v>512</v>
      </c>
      <c r="G168" s="1183" t="s">
        <v>771</v>
      </c>
      <c r="H168" s="1273" t="str">
        <f t="shared" si="1"/>
        <v>DEV04</v>
      </c>
      <c r="I168" s="1100" t="str">
        <f t="shared" si="2"/>
        <v>#REF!</v>
      </c>
      <c r="J168" s="413">
        <v>1.0</v>
      </c>
      <c r="K168" s="413">
        <v>2025.0</v>
      </c>
      <c r="L168" s="1397">
        <v>45658.0</v>
      </c>
      <c r="M168" s="1398">
        <v>45688.0</v>
      </c>
      <c r="N168" s="1340">
        <v>23.0</v>
      </c>
      <c r="O168" s="1084">
        <f t="shared" si="3"/>
        <v>1</v>
      </c>
      <c r="P168" s="231">
        <f t="shared" si="4"/>
        <v>1</v>
      </c>
      <c r="Q168" s="1341">
        <f t="shared" si="28"/>
        <v>1</v>
      </c>
      <c r="R168" s="1122"/>
      <c r="S168" s="1182" t="s">
        <v>517</v>
      </c>
      <c r="T168" s="1183" t="s">
        <v>2285</v>
      </c>
      <c r="U168" s="1084">
        <f t="shared" si="6"/>
        <v>1</v>
      </c>
      <c r="V168" s="1102">
        <f t="shared" si="7"/>
        <v>1</v>
      </c>
      <c r="W168" s="1102">
        <f t="shared" si="8"/>
        <v>1</v>
      </c>
      <c r="X168" s="1102">
        <f t="shared" si="9"/>
        <v>1</v>
      </c>
      <c r="Y168" s="1103">
        <f t="shared" si="10"/>
        <v>1</v>
      </c>
      <c r="Z168" s="1104" t="str">
        <f t="shared" si="11"/>
        <v>#REF!</v>
      </c>
      <c r="AA168" s="1085" t="str">
        <f t="shared" si="12"/>
        <v>#REF!</v>
      </c>
      <c r="AB168" s="1085" t="str">
        <f t="shared" si="13"/>
        <v>#REF!</v>
      </c>
      <c r="AC168" s="1105">
        <f t="shared" si="14"/>
        <v>0</v>
      </c>
      <c r="AD168" s="1105" t="str">
        <f t="shared" si="15"/>
        <v>#REF!</v>
      </c>
      <c r="AE168" s="1105" t="str">
        <f t="shared" si="16"/>
        <v>#REF!</v>
      </c>
      <c r="AF168" s="1106"/>
      <c r="AG168" s="1079"/>
      <c r="AH168" s="1090">
        <f t="shared" si="17"/>
        <v>23</v>
      </c>
      <c r="AI168" s="1117"/>
    </row>
    <row r="169" ht="15.0" customHeight="1">
      <c r="A169" s="1098">
        <v>167.0</v>
      </c>
      <c r="B169" s="1181">
        <v>244496.0</v>
      </c>
      <c r="C169" s="370" t="s">
        <v>1176</v>
      </c>
      <c r="D169" s="370" t="s">
        <v>1347</v>
      </c>
      <c r="E169" s="370" t="s">
        <v>511</v>
      </c>
      <c r="F169" s="370" t="s">
        <v>512</v>
      </c>
      <c r="G169" s="370" t="s">
        <v>665</v>
      </c>
      <c r="H169" s="1273" t="str">
        <f t="shared" si="1"/>
        <v>DEV02</v>
      </c>
      <c r="I169" s="1100" t="str">
        <f t="shared" si="2"/>
        <v>#REF!</v>
      </c>
      <c r="J169" s="413">
        <v>1.0</v>
      </c>
      <c r="K169" s="413">
        <v>2025.0</v>
      </c>
      <c r="L169" s="1394">
        <v>45658.0</v>
      </c>
      <c r="M169" s="1395">
        <v>45688.0</v>
      </c>
      <c r="N169" s="1339">
        <v>23.0</v>
      </c>
      <c r="O169" s="1084">
        <f t="shared" si="3"/>
        <v>1</v>
      </c>
      <c r="P169" s="231">
        <f t="shared" si="4"/>
        <v>1</v>
      </c>
      <c r="Q169" s="1341">
        <f t="shared" si="28"/>
        <v>1</v>
      </c>
      <c r="R169" s="1122"/>
      <c r="S169" s="1181" t="s">
        <v>517</v>
      </c>
      <c r="T169" s="370" t="s">
        <v>2391</v>
      </c>
      <c r="U169" s="1084">
        <f t="shared" si="6"/>
        <v>1</v>
      </c>
      <c r="V169" s="1102">
        <f t="shared" si="7"/>
        <v>1</v>
      </c>
      <c r="W169" s="1102">
        <f t="shared" si="8"/>
        <v>1</v>
      </c>
      <c r="X169" s="1102">
        <f t="shared" si="9"/>
        <v>1</v>
      </c>
      <c r="Y169" s="1103">
        <f t="shared" si="10"/>
        <v>1</v>
      </c>
      <c r="Z169" s="1104" t="str">
        <f t="shared" si="11"/>
        <v>#REF!</v>
      </c>
      <c r="AA169" s="1085" t="str">
        <f t="shared" si="12"/>
        <v>#REF!</v>
      </c>
      <c r="AB169" s="1085" t="str">
        <f t="shared" si="13"/>
        <v>#REF!</v>
      </c>
      <c r="AC169" s="1105">
        <f t="shared" si="14"/>
        <v>0</v>
      </c>
      <c r="AD169" s="1105" t="str">
        <f t="shared" si="15"/>
        <v>#REF!</v>
      </c>
      <c r="AE169" s="1105" t="str">
        <f t="shared" si="16"/>
        <v>#REF!</v>
      </c>
      <c r="AF169" s="1106"/>
      <c r="AG169" s="1079"/>
      <c r="AH169" s="1090">
        <f t="shared" si="17"/>
        <v>23</v>
      </c>
      <c r="AI169" s="1117"/>
    </row>
    <row r="170" ht="15.0" customHeight="1">
      <c r="A170" s="1107">
        <v>168.0</v>
      </c>
      <c r="B170" s="1182">
        <v>471557.0</v>
      </c>
      <c r="C170" s="1183" t="s">
        <v>2392</v>
      </c>
      <c r="D170" s="1183" t="s">
        <v>2393</v>
      </c>
      <c r="E170" s="1183" t="s">
        <v>511</v>
      </c>
      <c r="F170" s="1183" t="s">
        <v>512</v>
      </c>
      <c r="G170" s="1183" t="s">
        <v>795</v>
      </c>
      <c r="H170" s="1273" t="str">
        <f t="shared" si="1"/>
        <v>DEV01</v>
      </c>
      <c r="I170" s="1100" t="str">
        <f t="shared" si="2"/>
        <v>#REF!</v>
      </c>
      <c r="J170" s="413">
        <v>1.0</v>
      </c>
      <c r="K170" s="413">
        <v>2025.0</v>
      </c>
      <c r="L170" s="1397">
        <v>45658.0</v>
      </c>
      <c r="M170" s="1398">
        <v>45688.0</v>
      </c>
      <c r="N170" s="1340">
        <v>23.0</v>
      </c>
      <c r="O170" s="1084">
        <f t="shared" si="3"/>
        <v>1</v>
      </c>
      <c r="P170" s="231">
        <f t="shared" si="4"/>
        <v>1</v>
      </c>
      <c r="Q170" s="1341">
        <f t="shared" si="28"/>
        <v>1</v>
      </c>
      <c r="R170" s="1122"/>
      <c r="S170" s="1182" t="s">
        <v>517</v>
      </c>
      <c r="T170" s="1183" t="s">
        <v>2391</v>
      </c>
      <c r="U170" s="1084">
        <f t="shared" si="6"/>
        <v>1</v>
      </c>
      <c r="V170" s="1102">
        <f t="shared" si="7"/>
        <v>1</v>
      </c>
      <c r="W170" s="1102">
        <f t="shared" si="8"/>
        <v>1</v>
      </c>
      <c r="X170" s="1102">
        <f t="shared" si="9"/>
        <v>1</v>
      </c>
      <c r="Y170" s="1103">
        <f t="shared" si="10"/>
        <v>1</v>
      </c>
      <c r="Z170" s="1104" t="str">
        <f t="shared" si="11"/>
        <v>#REF!</v>
      </c>
      <c r="AA170" s="1085" t="str">
        <f t="shared" si="12"/>
        <v>#REF!</v>
      </c>
      <c r="AB170" s="1085" t="str">
        <f t="shared" si="13"/>
        <v>#REF!</v>
      </c>
      <c r="AC170" s="1105">
        <f t="shared" si="14"/>
        <v>0</v>
      </c>
      <c r="AD170" s="1105" t="str">
        <f t="shared" si="15"/>
        <v>#REF!</v>
      </c>
      <c r="AE170" s="1105" t="str">
        <f t="shared" si="16"/>
        <v>#REF!</v>
      </c>
      <c r="AF170" s="1106"/>
      <c r="AG170" s="1079"/>
      <c r="AH170" s="1090">
        <f t="shared" si="17"/>
        <v>23</v>
      </c>
      <c r="AI170" s="1117"/>
    </row>
    <row r="171" ht="15.0" customHeight="1">
      <c r="A171" s="1098">
        <v>169.0</v>
      </c>
      <c r="B171" s="1182">
        <v>472455.0</v>
      </c>
      <c r="C171" s="1183" t="s">
        <v>2394</v>
      </c>
      <c r="D171" s="1183" t="s">
        <v>2395</v>
      </c>
      <c r="E171" s="1183" t="s">
        <v>511</v>
      </c>
      <c r="F171" s="1183" t="s">
        <v>512</v>
      </c>
      <c r="G171" s="1183" t="s">
        <v>665</v>
      </c>
      <c r="H171" s="1273" t="str">
        <f t="shared" si="1"/>
        <v>DEV02</v>
      </c>
      <c r="I171" s="1100" t="str">
        <f t="shared" si="2"/>
        <v>#REF!</v>
      </c>
      <c r="J171" s="413">
        <v>1.0</v>
      </c>
      <c r="K171" s="413">
        <v>2025.0</v>
      </c>
      <c r="L171" s="1397">
        <v>45658.0</v>
      </c>
      <c r="M171" s="1398">
        <v>45688.0</v>
      </c>
      <c r="N171" s="1340">
        <v>23.0</v>
      </c>
      <c r="O171" s="1084">
        <f t="shared" si="3"/>
        <v>1</v>
      </c>
      <c r="P171" s="231">
        <f t="shared" si="4"/>
        <v>1</v>
      </c>
      <c r="Q171" s="1341">
        <f t="shared" si="28"/>
        <v>1</v>
      </c>
      <c r="R171" s="1122"/>
      <c r="S171" s="1182" t="s">
        <v>517</v>
      </c>
      <c r="T171" s="1183" t="s">
        <v>2391</v>
      </c>
      <c r="U171" s="1084">
        <f t="shared" si="6"/>
        <v>1</v>
      </c>
      <c r="V171" s="1102">
        <f t="shared" si="7"/>
        <v>1</v>
      </c>
      <c r="W171" s="1102">
        <f t="shared" si="8"/>
        <v>1</v>
      </c>
      <c r="X171" s="1102">
        <f t="shared" si="9"/>
        <v>1</v>
      </c>
      <c r="Y171" s="1103">
        <f t="shared" si="10"/>
        <v>1</v>
      </c>
      <c r="Z171" s="1104" t="str">
        <f t="shared" si="11"/>
        <v>#REF!</v>
      </c>
      <c r="AA171" s="1085" t="str">
        <f t="shared" si="12"/>
        <v>#REF!</v>
      </c>
      <c r="AB171" s="1085" t="str">
        <f t="shared" si="13"/>
        <v>#REF!</v>
      </c>
      <c r="AC171" s="1105">
        <f t="shared" si="14"/>
        <v>0</v>
      </c>
      <c r="AD171" s="1105" t="str">
        <f t="shared" si="15"/>
        <v>#REF!</v>
      </c>
      <c r="AE171" s="1105" t="str">
        <f t="shared" si="16"/>
        <v>#REF!</v>
      </c>
      <c r="AF171" s="1106"/>
      <c r="AG171" s="1079"/>
      <c r="AH171" s="1090">
        <f t="shared" si="17"/>
        <v>23</v>
      </c>
      <c r="AI171" s="1117"/>
    </row>
    <row r="172" ht="15.0" customHeight="1">
      <c r="A172" s="1107">
        <v>170.0</v>
      </c>
      <c r="B172" s="1182">
        <v>472453.0</v>
      </c>
      <c r="C172" s="1183" t="s">
        <v>2396</v>
      </c>
      <c r="D172" s="1183" t="s">
        <v>2397</v>
      </c>
      <c r="E172" s="1183" t="s">
        <v>511</v>
      </c>
      <c r="F172" s="1183" t="s">
        <v>512</v>
      </c>
      <c r="G172" s="1183" t="s">
        <v>665</v>
      </c>
      <c r="H172" s="1273" t="str">
        <f t="shared" si="1"/>
        <v>DEV02</v>
      </c>
      <c r="I172" s="1100" t="str">
        <f t="shared" si="2"/>
        <v>#REF!</v>
      </c>
      <c r="J172" s="413">
        <v>1.0</v>
      </c>
      <c r="K172" s="413">
        <v>2025.0</v>
      </c>
      <c r="L172" s="1397">
        <v>45658.0</v>
      </c>
      <c r="M172" s="1398">
        <v>45688.0</v>
      </c>
      <c r="N172" s="1340">
        <v>23.0</v>
      </c>
      <c r="O172" s="1084">
        <f t="shared" si="3"/>
        <v>1</v>
      </c>
      <c r="P172" s="231">
        <f t="shared" si="4"/>
        <v>1</v>
      </c>
      <c r="Q172" s="1341">
        <f t="shared" si="28"/>
        <v>1</v>
      </c>
      <c r="R172" s="1129"/>
      <c r="S172" s="1182" t="s">
        <v>517</v>
      </c>
      <c r="T172" s="1183" t="s">
        <v>2391</v>
      </c>
      <c r="U172" s="1084">
        <f t="shared" si="6"/>
        <v>1</v>
      </c>
      <c r="V172" s="1102">
        <f t="shared" si="7"/>
        <v>1</v>
      </c>
      <c r="W172" s="1102">
        <f t="shared" si="8"/>
        <v>1</v>
      </c>
      <c r="X172" s="1102">
        <f t="shared" si="9"/>
        <v>1</v>
      </c>
      <c r="Y172" s="1103">
        <f t="shared" si="10"/>
        <v>1</v>
      </c>
      <c r="Z172" s="1104" t="str">
        <f t="shared" si="11"/>
        <v>#REF!</v>
      </c>
      <c r="AA172" s="1085" t="str">
        <f t="shared" si="12"/>
        <v>#REF!</v>
      </c>
      <c r="AB172" s="1085" t="str">
        <f t="shared" si="13"/>
        <v>#REF!</v>
      </c>
      <c r="AC172" s="1105">
        <f t="shared" si="14"/>
        <v>0</v>
      </c>
      <c r="AD172" s="1105" t="str">
        <f t="shared" si="15"/>
        <v>#REF!</v>
      </c>
      <c r="AE172" s="1105" t="str">
        <f t="shared" si="16"/>
        <v>#REF!</v>
      </c>
      <c r="AF172" s="1106"/>
      <c r="AG172" s="1079"/>
      <c r="AH172" s="1090">
        <f t="shared" si="17"/>
        <v>23</v>
      </c>
      <c r="AI172" s="1117"/>
    </row>
    <row r="173" ht="15.0" customHeight="1">
      <c r="A173" s="1098">
        <v>171.0</v>
      </c>
      <c r="B173" s="1181">
        <v>290985.0</v>
      </c>
      <c r="C173" s="370" t="s">
        <v>1076</v>
      </c>
      <c r="D173" s="370" t="s">
        <v>1602</v>
      </c>
      <c r="E173" s="370" t="s">
        <v>511</v>
      </c>
      <c r="F173" s="370" t="s">
        <v>546</v>
      </c>
      <c r="G173" s="370" t="s">
        <v>771</v>
      </c>
      <c r="H173" s="370" t="s">
        <v>547</v>
      </c>
      <c r="I173" s="1100" t="str">
        <f t="shared" si="2"/>
        <v>#REF!</v>
      </c>
      <c r="J173" s="413">
        <v>1.0</v>
      </c>
      <c r="K173" s="413">
        <v>2025.0</v>
      </c>
      <c r="L173" s="1394">
        <v>45658.0</v>
      </c>
      <c r="M173" s="1395">
        <v>45688.0</v>
      </c>
      <c r="N173" s="1339">
        <v>23.0</v>
      </c>
      <c r="O173" s="1084">
        <f t="shared" si="3"/>
        <v>1</v>
      </c>
      <c r="P173" s="231" t="str">
        <f t="shared" si="4"/>
        <v>#REF!</v>
      </c>
      <c r="Q173" s="1341" t="str">
        <f t="shared" si="28"/>
        <v>#REF!</v>
      </c>
      <c r="R173" s="1129"/>
      <c r="S173" s="1181" t="s">
        <v>525</v>
      </c>
      <c r="T173" s="370" t="s">
        <v>1515</v>
      </c>
      <c r="U173" s="1084" t="str">
        <f t="shared" si="6"/>
        <v>#REF!</v>
      </c>
      <c r="V173" s="1102" t="str">
        <f t="shared" si="7"/>
        <v>#REF!</v>
      </c>
      <c r="W173" s="1102" t="str">
        <f t="shared" si="8"/>
        <v>#REF!</v>
      </c>
      <c r="X173" s="1102" t="str">
        <f t="shared" si="9"/>
        <v>#REF!</v>
      </c>
      <c r="Y173" s="1103">
        <f t="shared" si="10"/>
        <v>1</v>
      </c>
      <c r="Z173" s="1104" t="str">
        <f t="shared" si="11"/>
        <v>#REF!</v>
      </c>
      <c r="AA173" s="1085" t="str">
        <f t="shared" si="12"/>
        <v>#REF!</v>
      </c>
      <c r="AB173" s="1085" t="str">
        <f t="shared" si="13"/>
        <v>#REF!</v>
      </c>
      <c r="AC173" s="1105" t="str">
        <f t="shared" si="14"/>
        <v>#REF!</v>
      </c>
      <c r="AD173" s="1105" t="str">
        <f t="shared" si="15"/>
        <v>#REF!</v>
      </c>
      <c r="AE173" s="1105" t="str">
        <f t="shared" si="16"/>
        <v>#REF!</v>
      </c>
      <c r="AF173" s="1106"/>
      <c r="AG173" s="1079"/>
      <c r="AH173" s="1090">
        <f t="shared" si="17"/>
        <v>23</v>
      </c>
      <c r="AI173" s="1117"/>
    </row>
    <row r="174" ht="15.0" customHeight="1">
      <c r="A174" s="1107">
        <v>172.0</v>
      </c>
      <c r="B174" s="1182">
        <v>436611.0</v>
      </c>
      <c r="C174" s="1183" t="s">
        <v>978</v>
      </c>
      <c r="D174" s="1183" t="s">
        <v>1597</v>
      </c>
      <c r="E174" s="1183" t="s">
        <v>511</v>
      </c>
      <c r="F174" s="1183" t="s">
        <v>546</v>
      </c>
      <c r="G174" s="1183" t="s">
        <v>787</v>
      </c>
      <c r="H174" s="1183" t="s">
        <v>596</v>
      </c>
      <c r="I174" s="1100" t="str">
        <f t="shared" si="2"/>
        <v>#REF!</v>
      </c>
      <c r="J174" s="413">
        <v>1.0</v>
      </c>
      <c r="K174" s="413">
        <v>2025.0</v>
      </c>
      <c r="L174" s="1397">
        <v>45658.0</v>
      </c>
      <c r="M174" s="1398">
        <v>45688.0</v>
      </c>
      <c r="N174" s="1340">
        <v>23.0</v>
      </c>
      <c r="O174" s="1084">
        <f t="shared" si="3"/>
        <v>1</v>
      </c>
      <c r="P174" s="231" t="str">
        <f t="shared" si="4"/>
        <v>#REF!</v>
      </c>
      <c r="Q174" s="1341" t="str">
        <f t="shared" si="28"/>
        <v>#REF!</v>
      </c>
      <c r="R174" s="1123"/>
      <c r="S174" s="1182" t="s">
        <v>525</v>
      </c>
      <c r="T174" s="1183" t="s">
        <v>1515</v>
      </c>
      <c r="U174" s="1084" t="str">
        <f t="shared" si="6"/>
        <v>#REF!</v>
      </c>
      <c r="V174" s="1102" t="str">
        <f t="shared" si="7"/>
        <v>#REF!</v>
      </c>
      <c r="W174" s="1102" t="str">
        <f t="shared" si="8"/>
        <v>#REF!</v>
      </c>
      <c r="X174" s="1102" t="str">
        <f t="shared" si="9"/>
        <v>#REF!</v>
      </c>
      <c r="Y174" s="1103">
        <f t="shared" si="10"/>
        <v>1</v>
      </c>
      <c r="Z174" s="1104" t="str">
        <f t="shared" si="11"/>
        <v>#REF!</v>
      </c>
      <c r="AA174" s="1085" t="str">
        <f t="shared" si="12"/>
        <v>#REF!</v>
      </c>
      <c r="AB174" s="1085" t="str">
        <f t="shared" si="13"/>
        <v>#REF!</v>
      </c>
      <c r="AC174" s="1105" t="str">
        <f t="shared" si="14"/>
        <v>#REF!</v>
      </c>
      <c r="AD174" s="1105" t="str">
        <f t="shared" si="15"/>
        <v>#REF!</v>
      </c>
      <c r="AE174" s="1105" t="str">
        <f t="shared" si="16"/>
        <v>#REF!</v>
      </c>
      <c r="AF174" s="1106"/>
      <c r="AG174" s="1079"/>
      <c r="AH174" s="1090">
        <f t="shared" si="17"/>
        <v>23</v>
      </c>
      <c r="AI174" s="1117"/>
    </row>
    <row r="175" ht="15.0" customHeight="1">
      <c r="A175" s="1098">
        <v>173.0</v>
      </c>
      <c r="B175" s="1182">
        <v>459849.0</v>
      </c>
      <c r="C175" s="1183" t="s">
        <v>1072</v>
      </c>
      <c r="D175" s="1183" t="s">
        <v>1604</v>
      </c>
      <c r="E175" s="1183" t="s">
        <v>511</v>
      </c>
      <c r="F175" s="1183" t="s">
        <v>512</v>
      </c>
      <c r="G175" s="1183" t="s">
        <v>787</v>
      </c>
      <c r="H175" s="1183" t="s">
        <v>570</v>
      </c>
      <c r="I175" s="1100" t="str">
        <f t="shared" si="2"/>
        <v>#REF!</v>
      </c>
      <c r="J175" s="413">
        <v>1.0</v>
      </c>
      <c r="K175" s="413">
        <v>2025.0</v>
      </c>
      <c r="L175" s="1397">
        <v>45658.0</v>
      </c>
      <c r="M175" s="1398">
        <v>45688.0</v>
      </c>
      <c r="N175" s="1340">
        <v>20.0</v>
      </c>
      <c r="O175" s="1084">
        <f t="shared" si="3"/>
        <v>0.8695652174</v>
      </c>
      <c r="P175" s="231" t="str">
        <f t="shared" si="4"/>
        <v>#REF!</v>
      </c>
      <c r="Q175" s="1341" t="str">
        <f t="shared" si="28"/>
        <v>#REF!</v>
      </c>
      <c r="R175" s="1123"/>
      <c r="S175" s="1182" t="s">
        <v>525</v>
      </c>
      <c r="T175" s="1183" t="s">
        <v>1515</v>
      </c>
      <c r="U175" s="1084" t="str">
        <f t="shared" si="6"/>
        <v>#REF!</v>
      </c>
      <c r="V175" s="1102" t="str">
        <f t="shared" si="7"/>
        <v>#REF!</v>
      </c>
      <c r="W175" s="1102" t="str">
        <f t="shared" si="8"/>
        <v>#REF!</v>
      </c>
      <c r="X175" s="1102" t="str">
        <f t="shared" si="9"/>
        <v>#REF!</v>
      </c>
      <c r="Y175" s="1103">
        <f t="shared" si="10"/>
        <v>0.8695652174</v>
      </c>
      <c r="Z175" s="1104" t="str">
        <f t="shared" si="11"/>
        <v>#REF!</v>
      </c>
      <c r="AA175" s="1085" t="str">
        <f t="shared" si="12"/>
        <v>#REF!</v>
      </c>
      <c r="AB175" s="1085" t="str">
        <f t="shared" si="13"/>
        <v>#REF!</v>
      </c>
      <c r="AC175" s="1105" t="str">
        <f t="shared" si="14"/>
        <v>#REF!</v>
      </c>
      <c r="AD175" s="1105" t="str">
        <f t="shared" si="15"/>
        <v>#REF!</v>
      </c>
      <c r="AE175" s="1105" t="str">
        <f t="shared" si="16"/>
        <v>#REF!</v>
      </c>
      <c r="AF175" s="1106"/>
      <c r="AG175" s="1079"/>
      <c r="AH175" s="1090">
        <f t="shared" si="17"/>
        <v>20</v>
      </c>
      <c r="AI175" s="1117"/>
    </row>
    <row r="176" ht="15.0" customHeight="1">
      <c r="A176" s="1107">
        <v>174.0</v>
      </c>
      <c r="B176" s="1182">
        <v>460613.0</v>
      </c>
      <c r="C176" s="1183" t="s">
        <v>1795</v>
      </c>
      <c r="D176" s="1183" t="s">
        <v>1796</v>
      </c>
      <c r="E176" s="1183" t="s">
        <v>511</v>
      </c>
      <c r="F176" s="1183" t="s">
        <v>512</v>
      </c>
      <c r="G176" s="1183" t="s">
        <v>795</v>
      </c>
      <c r="H176" s="1183" t="s">
        <v>641</v>
      </c>
      <c r="I176" s="1100" t="str">
        <f t="shared" si="2"/>
        <v>#REF!</v>
      </c>
      <c r="J176" s="413">
        <v>1.0</v>
      </c>
      <c r="K176" s="413">
        <v>2025.0</v>
      </c>
      <c r="L176" s="1397">
        <v>45658.0</v>
      </c>
      <c r="M176" s="1398">
        <v>45688.0</v>
      </c>
      <c r="N176" s="1340">
        <v>23.0</v>
      </c>
      <c r="O176" s="1084">
        <f t="shared" si="3"/>
        <v>1</v>
      </c>
      <c r="P176" s="231" t="str">
        <f t="shared" si="4"/>
        <v>#REF!</v>
      </c>
      <c r="Q176" s="1341" t="str">
        <f t="shared" si="28"/>
        <v>#REF!</v>
      </c>
      <c r="R176" s="1123"/>
      <c r="S176" s="1182" t="s">
        <v>525</v>
      </c>
      <c r="T176" s="1183" t="s">
        <v>1515</v>
      </c>
      <c r="U176" s="1084" t="str">
        <f t="shared" si="6"/>
        <v>#REF!</v>
      </c>
      <c r="V176" s="1102" t="str">
        <f t="shared" si="7"/>
        <v>#REF!</v>
      </c>
      <c r="W176" s="1102" t="str">
        <f t="shared" si="8"/>
        <v>#REF!</v>
      </c>
      <c r="X176" s="1102" t="str">
        <f t="shared" si="9"/>
        <v>#REF!</v>
      </c>
      <c r="Y176" s="1103">
        <f t="shared" si="10"/>
        <v>1</v>
      </c>
      <c r="Z176" s="1104" t="str">
        <f t="shared" si="11"/>
        <v>#REF!</v>
      </c>
      <c r="AA176" s="1085" t="str">
        <f t="shared" si="12"/>
        <v>#REF!</v>
      </c>
      <c r="AB176" s="1085" t="str">
        <f t="shared" si="13"/>
        <v>#REF!</v>
      </c>
      <c r="AC176" s="1105" t="str">
        <f t="shared" si="14"/>
        <v>#REF!</v>
      </c>
      <c r="AD176" s="1105" t="str">
        <f t="shared" si="15"/>
        <v>#REF!</v>
      </c>
      <c r="AE176" s="1105" t="str">
        <f t="shared" si="16"/>
        <v>#REF!</v>
      </c>
      <c r="AF176" s="1106"/>
      <c r="AG176" s="1079"/>
      <c r="AH176" s="1090">
        <f t="shared" si="17"/>
        <v>23</v>
      </c>
      <c r="AI176" s="1117"/>
    </row>
    <row r="177" ht="15.0" customHeight="1">
      <c r="A177" s="1098">
        <v>175.0</v>
      </c>
      <c r="B177" s="1182">
        <v>463617.0</v>
      </c>
      <c r="C177" s="1183" t="s">
        <v>1523</v>
      </c>
      <c r="D177" s="1183" t="s">
        <v>1524</v>
      </c>
      <c r="E177" s="1183" t="s">
        <v>511</v>
      </c>
      <c r="F177" s="1183" t="s">
        <v>512</v>
      </c>
      <c r="G177" s="1183" t="s">
        <v>787</v>
      </c>
      <c r="H177" s="1183" t="s">
        <v>570</v>
      </c>
      <c r="I177" s="1100" t="str">
        <f t="shared" si="2"/>
        <v>#REF!</v>
      </c>
      <c r="J177" s="413">
        <v>1.0</v>
      </c>
      <c r="K177" s="413">
        <v>2025.0</v>
      </c>
      <c r="L177" s="1397">
        <v>45658.0</v>
      </c>
      <c r="M177" s="1398">
        <v>45688.0</v>
      </c>
      <c r="N177" s="1340">
        <v>23.0</v>
      </c>
      <c r="O177" s="1084">
        <f t="shared" si="3"/>
        <v>1</v>
      </c>
      <c r="P177" s="231" t="str">
        <f t="shared" si="4"/>
        <v>#REF!</v>
      </c>
      <c r="Q177" s="1341" t="str">
        <f t="shared" si="28"/>
        <v>#REF!</v>
      </c>
      <c r="R177" s="1123"/>
      <c r="S177" s="1182" t="s">
        <v>525</v>
      </c>
      <c r="T177" s="1183" t="s">
        <v>1515</v>
      </c>
      <c r="U177" s="1084" t="str">
        <f t="shared" si="6"/>
        <v>#REF!</v>
      </c>
      <c r="V177" s="1102" t="str">
        <f t="shared" si="7"/>
        <v>#REF!</v>
      </c>
      <c r="W177" s="1102" t="str">
        <f t="shared" si="8"/>
        <v>#REF!</v>
      </c>
      <c r="X177" s="1102" t="str">
        <f t="shared" si="9"/>
        <v>#REF!</v>
      </c>
      <c r="Y177" s="1103">
        <f t="shared" si="10"/>
        <v>1</v>
      </c>
      <c r="Z177" s="1104" t="str">
        <f t="shared" si="11"/>
        <v>#REF!</v>
      </c>
      <c r="AA177" s="1085" t="str">
        <f t="shared" si="12"/>
        <v>#REF!</v>
      </c>
      <c r="AB177" s="1085" t="str">
        <f t="shared" si="13"/>
        <v>#REF!</v>
      </c>
      <c r="AC177" s="1105" t="str">
        <f t="shared" si="14"/>
        <v>#REF!</v>
      </c>
      <c r="AD177" s="1105" t="str">
        <f t="shared" si="15"/>
        <v>#REF!</v>
      </c>
      <c r="AE177" s="1105" t="str">
        <f t="shared" si="16"/>
        <v>#REF!</v>
      </c>
      <c r="AF177" s="1106"/>
      <c r="AG177" s="1079"/>
      <c r="AH177" s="1090">
        <f t="shared" si="17"/>
        <v>23</v>
      </c>
      <c r="AI177" s="1117"/>
    </row>
    <row r="178" ht="15.0" customHeight="1">
      <c r="A178" s="1107">
        <v>176.0</v>
      </c>
      <c r="B178" s="1182">
        <v>463671.0</v>
      </c>
      <c r="C178" s="1183" t="s">
        <v>1531</v>
      </c>
      <c r="D178" s="1228" t="s">
        <v>1532</v>
      </c>
      <c r="E178" s="1183" t="s">
        <v>511</v>
      </c>
      <c r="F178" s="1228" t="s">
        <v>512</v>
      </c>
      <c r="G178" s="1228" t="s">
        <v>790</v>
      </c>
      <c r="H178" s="1183" t="s">
        <v>531</v>
      </c>
      <c r="I178" s="1100" t="str">
        <f t="shared" si="2"/>
        <v>#REF!</v>
      </c>
      <c r="J178" s="413">
        <v>1.0</v>
      </c>
      <c r="K178" s="413">
        <v>2025.0</v>
      </c>
      <c r="L178" s="1397">
        <v>45658.0</v>
      </c>
      <c r="M178" s="1398">
        <v>45688.0</v>
      </c>
      <c r="N178" s="1340">
        <v>23.0</v>
      </c>
      <c r="O178" s="1084">
        <f t="shared" si="3"/>
        <v>1</v>
      </c>
      <c r="P178" s="231" t="str">
        <f t="shared" si="4"/>
        <v>#REF!</v>
      </c>
      <c r="Q178" s="1341" t="str">
        <f t="shared" si="28"/>
        <v>#REF!</v>
      </c>
      <c r="R178" s="1114"/>
      <c r="S178" s="1182" t="s">
        <v>525</v>
      </c>
      <c r="T178" s="1183" t="s">
        <v>1515</v>
      </c>
      <c r="U178" s="1084" t="str">
        <f t="shared" si="6"/>
        <v>#REF!</v>
      </c>
      <c r="V178" s="1102" t="str">
        <f t="shared" si="7"/>
        <v>#REF!</v>
      </c>
      <c r="W178" s="1102" t="str">
        <f t="shared" si="8"/>
        <v>#REF!</v>
      </c>
      <c r="X178" s="1102" t="str">
        <f t="shared" si="9"/>
        <v>#REF!</v>
      </c>
      <c r="Y178" s="1103">
        <f t="shared" si="10"/>
        <v>1</v>
      </c>
      <c r="Z178" s="1104" t="str">
        <f t="shared" si="11"/>
        <v>#REF!</v>
      </c>
      <c r="AA178" s="1085" t="str">
        <f t="shared" si="12"/>
        <v>#REF!</v>
      </c>
      <c r="AB178" s="1085" t="str">
        <f t="shared" si="13"/>
        <v>#REF!</v>
      </c>
      <c r="AC178" s="1105" t="str">
        <f t="shared" si="14"/>
        <v>#REF!</v>
      </c>
      <c r="AD178" s="1105" t="str">
        <f t="shared" si="15"/>
        <v>#REF!</v>
      </c>
      <c r="AE178" s="1105" t="str">
        <f t="shared" si="16"/>
        <v>#REF!</v>
      </c>
      <c r="AF178" s="1106"/>
      <c r="AG178" s="1079"/>
      <c r="AH178" s="1090">
        <f t="shared" si="17"/>
        <v>23</v>
      </c>
      <c r="AI178" s="1117"/>
    </row>
    <row r="179" ht="15.0" customHeight="1">
      <c r="A179" s="1098">
        <v>177.0</v>
      </c>
      <c r="B179" s="1182">
        <v>463643.0</v>
      </c>
      <c r="C179" s="1183" t="s">
        <v>1302</v>
      </c>
      <c r="D179" s="1228" t="s">
        <v>1303</v>
      </c>
      <c r="E179" s="1183" t="s">
        <v>511</v>
      </c>
      <c r="F179" s="1228" t="s">
        <v>512</v>
      </c>
      <c r="G179" s="1228" t="s">
        <v>790</v>
      </c>
      <c r="H179" s="1183" t="s">
        <v>531</v>
      </c>
      <c r="I179" s="1100" t="str">
        <f t="shared" si="2"/>
        <v>#REF!</v>
      </c>
      <c r="J179" s="413">
        <v>1.0</v>
      </c>
      <c r="K179" s="413">
        <v>2025.0</v>
      </c>
      <c r="L179" s="1397">
        <v>45658.0</v>
      </c>
      <c r="M179" s="1398">
        <v>45688.0</v>
      </c>
      <c r="N179" s="380">
        <v>22.5</v>
      </c>
      <c r="O179" s="1084">
        <f t="shared" si="3"/>
        <v>0.9782608696</v>
      </c>
      <c r="P179" s="231" t="str">
        <f t="shared" si="4"/>
        <v>#REF!</v>
      </c>
      <c r="Q179" s="1341" t="str">
        <f t="shared" si="28"/>
        <v>#REF!</v>
      </c>
      <c r="R179" s="1113"/>
      <c r="S179" s="1182" t="s">
        <v>525</v>
      </c>
      <c r="T179" s="1183" t="s">
        <v>1515</v>
      </c>
      <c r="U179" s="1084" t="str">
        <f t="shared" si="6"/>
        <v>#REF!</v>
      </c>
      <c r="V179" s="1102" t="str">
        <f t="shared" si="7"/>
        <v>#REF!</v>
      </c>
      <c r="W179" s="1102" t="str">
        <f t="shared" si="8"/>
        <v>#REF!</v>
      </c>
      <c r="X179" s="1102" t="str">
        <f t="shared" si="9"/>
        <v>#REF!</v>
      </c>
      <c r="Y179" s="1103">
        <f t="shared" si="10"/>
        <v>0.9782608696</v>
      </c>
      <c r="Z179" s="1104" t="str">
        <f t="shared" si="11"/>
        <v>#REF!</v>
      </c>
      <c r="AA179" s="1085" t="str">
        <f t="shared" si="12"/>
        <v>#REF!</v>
      </c>
      <c r="AB179" s="1085" t="str">
        <f t="shared" si="13"/>
        <v>#REF!</v>
      </c>
      <c r="AC179" s="1105" t="str">
        <f t="shared" si="14"/>
        <v>#REF!</v>
      </c>
      <c r="AD179" s="1105" t="str">
        <f t="shared" si="15"/>
        <v>#REF!</v>
      </c>
      <c r="AE179" s="1105" t="str">
        <f t="shared" si="16"/>
        <v>#REF!</v>
      </c>
      <c r="AF179" s="1106"/>
      <c r="AG179" s="1079"/>
      <c r="AH179" s="1090">
        <f t="shared" si="17"/>
        <v>22.5</v>
      </c>
      <c r="AI179" s="1117"/>
    </row>
    <row r="180" ht="15.0" customHeight="1">
      <c r="A180" s="1107">
        <v>178.0</v>
      </c>
      <c r="B180" s="1182">
        <v>463897.0</v>
      </c>
      <c r="C180" s="1183" t="s">
        <v>1535</v>
      </c>
      <c r="D180" s="1228" t="s">
        <v>1536</v>
      </c>
      <c r="E180" s="1183" t="s">
        <v>511</v>
      </c>
      <c r="F180" s="1228" t="s">
        <v>512</v>
      </c>
      <c r="G180" s="1228" t="s">
        <v>790</v>
      </c>
      <c r="H180" s="1183" t="s">
        <v>531</v>
      </c>
      <c r="I180" s="1100" t="str">
        <f t="shared" si="2"/>
        <v>#REF!</v>
      </c>
      <c r="J180" s="413">
        <v>1.0</v>
      </c>
      <c r="K180" s="413">
        <v>2025.0</v>
      </c>
      <c r="L180" s="1397">
        <v>45658.0</v>
      </c>
      <c r="M180" s="1398">
        <v>45678.0</v>
      </c>
      <c r="N180" s="1340">
        <v>15.0</v>
      </c>
      <c r="O180" s="1084">
        <f t="shared" si="3"/>
        <v>0.652173913</v>
      </c>
      <c r="P180" s="231" t="str">
        <f t="shared" si="4"/>
        <v>#REF!</v>
      </c>
      <c r="Q180" s="1341" t="str">
        <f t="shared" si="28"/>
        <v>#REF!</v>
      </c>
      <c r="R180" s="1113"/>
      <c r="S180" s="1182" t="s">
        <v>525</v>
      </c>
      <c r="T180" s="1183" t="s">
        <v>1515</v>
      </c>
      <c r="U180" s="1084" t="str">
        <f t="shared" si="6"/>
        <v>#REF!</v>
      </c>
      <c r="V180" s="1102" t="str">
        <f t="shared" si="7"/>
        <v>#REF!</v>
      </c>
      <c r="W180" s="1102" t="str">
        <f t="shared" si="8"/>
        <v>#REF!</v>
      </c>
      <c r="X180" s="1102" t="str">
        <f t="shared" si="9"/>
        <v>#REF!</v>
      </c>
      <c r="Y180" s="1103">
        <f t="shared" si="10"/>
        <v>1</v>
      </c>
      <c r="Z180" s="1104" t="str">
        <f t="shared" si="11"/>
        <v>#REF!</v>
      </c>
      <c r="AA180" s="1085" t="str">
        <f t="shared" si="12"/>
        <v>#REF!</v>
      </c>
      <c r="AB180" s="1085" t="str">
        <f t="shared" si="13"/>
        <v>#REF!</v>
      </c>
      <c r="AC180" s="1105" t="str">
        <f t="shared" si="14"/>
        <v>#REF!</v>
      </c>
      <c r="AD180" s="1105" t="str">
        <f t="shared" si="15"/>
        <v>#REF!</v>
      </c>
      <c r="AE180" s="1105" t="str">
        <f t="shared" si="16"/>
        <v>#REF!</v>
      </c>
      <c r="AF180" s="1106"/>
      <c r="AG180" s="1079"/>
      <c r="AH180" s="1090">
        <f t="shared" si="17"/>
        <v>23</v>
      </c>
      <c r="AI180" s="1117"/>
    </row>
    <row r="181" ht="15.0" customHeight="1">
      <c r="A181" s="1098">
        <v>179.0</v>
      </c>
      <c r="B181" s="1182">
        <v>463993.0</v>
      </c>
      <c r="C181" s="1183" t="s">
        <v>1542</v>
      </c>
      <c r="D181" s="1228" t="s">
        <v>1543</v>
      </c>
      <c r="E181" s="1183" t="s">
        <v>511</v>
      </c>
      <c r="F181" s="1228" t="s">
        <v>512</v>
      </c>
      <c r="G181" s="1228" t="s">
        <v>790</v>
      </c>
      <c r="H181" s="1183" t="s">
        <v>531</v>
      </c>
      <c r="I181" s="1100" t="str">
        <f t="shared" si="2"/>
        <v>#REF!</v>
      </c>
      <c r="J181" s="413">
        <v>1.0</v>
      </c>
      <c r="K181" s="413">
        <v>2025.0</v>
      </c>
      <c r="L181" s="1397">
        <v>45658.0</v>
      </c>
      <c r="M181" s="1398">
        <v>45688.0</v>
      </c>
      <c r="N181" s="1340">
        <v>23.0</v>
      </c>
      <c r="O181" s="1084">
        <f t="shared" si="3"/>
        <v>1</v>
      </c>
      <c r="P181" s="231" t="str">
        <f t="shared" si="4"/>
        <v>#REF!</v>
      </c>
      <c r="Q181" s="1341" t="str">
        <f t="shared" si="28"/>
        <v>#REF!</v>
      </c>
      <c r="R181" s="1113"/>
      <c r="S181" s="1182" t="s">
        <v>525</v>
      </c>
      <c r="T181" s="1183" t="s">
        <v>1515</v>
      </c>
      <c r="U181" s="1084" t="str">
        <f t="shared" si="6"/>
        <v>#REF!</v>
      </c>
      <c r="V181" s="1102" t="str">
        <f t="shared" si="7"/>
        <v>#REF!</v>
      </c>
      <c r="W181" s="1102" t="str">
        <f t="shared" si="8"/>
        <v>#REF!</v>
      </c>
      <c r="X181" s="1102" t="str">
        <f t="shared" si="9"/>
        <v>#REF!</v>
      </c>
      <c r="Y181" s="1103">
        <f t="shared" si="10"/>
        <v>1</v>
      </c>
      <c r="Z181" s="1104" t="str">
        <f t="shared" si="11"/>
        <v>#REF!</v>
      </c>
      <c r="AA181" s="1085" t="str">
        <f t="shared" si="12"/>
        <v>#REF!</v>
      </c>
      <c r="AB181" s="1085" t="str">
        <f t="shared" si="13"/>
        <v>#REF!</v>
      </c>
      <c r="AC181" s="1105" t="str">
        <f t="shared" si="14"/>
        <v>#REF!</v>
      </c>
      <c r="AD181" s="1105" t="str">
        <f t="shared" si="15"/>
        <v>#REF!</v>
      </c>
      <c r="AE181" s="1105" t="str">
        <f t="shared" si="16"/>
        <v>#REF!</v>
      </c>
      <c r="AF181" s="1106"/>
      <c r="AG181" s="1079"/>
      <c r="AH181" s="1090">
        <f t="shared" si="17"/>
        <v>23</v>
      </c>
      <c r="AI181" s="1117"/>
    </row>
    <row r="182" ht="15.0" customHeight="1">
      <c r="A182" s="1107">
        <v>180.0</v>
      </c>
      <c r="B182" s="1182">
        <v>464019.0</v>
      </c>
      <c r="C182" s="1183" t="s">
        <v>1540</v>
      </c>
      <c r="D182" s="1228" t="s">
        <v>1541</v>
      </c>
      <c r="E182" s="1183" t="s">
        <v>511</v>
      </c>
      <c r="F182" s="1228" t="s">
        <v>546</v>
      </c>
      <c r="G182" s="1228" t="s">
        <v>665</v>
      </c>
      <c r="H182" s="1183" t="s">
        <v>556</v>
      </c>
      <c r="I182" s="1100" t="str">
        <f t="shared" si="2"/>
        <v>#REF!</v>
      </c>
      <c r="J182" s="413">
        <v>1.0</v>
      </c>
      <c r="K182" s="413">
        <v>2025.0</v>
      </c>
      <c r="L182" s="1397">
        <v>45658.0</v>
      </c>
      <c r="M182" s="1398">
        <v>45688.0</v>
      </c>
      <c r="N182" s="1340">
        <v>22.0</v>
      </c>
      <c r="O182" s="1084">
        <f t="shared" si="3"/>
        <v>0.9565217391</v>
      </c>
      <c r="P182" s="231" t="str">
        <f t="shared" si="4"/>
        <v>#REF!</v>
      </c>
      <c r="Q182" s="1341" t="str">
        <f t="shared" si="28"/>
        <v>#REF!</v>
      </c>
      <c r="R182" s="1113"/>
      <c r="S182" s="1182" t="s">
        <v>525</v>
      </c>
      <c r="T182" s="1183" t="s">
        <v>1515</v>
      </c>
      <c r="U182" s="1084" t="str">
        <f t="shared" si="6"/>
        <v>#REF!</v>
      </c>
      <c r="V182" s="1102" t="str">
        <f t="shared" si="7"/>
        <v>#REF!</v>
      </c>
      <c r="W182" s="1102" t="str">
        <f t="shared" si="8"/>
        <v>#REF!</v>
      </c>
      <c r="X182" s="1102" t="str">
        <f t="shared" si="9"/>
        <v>#REF!</v>
      </c>
      <c r="Y182" s="1103">
        <f t="shared" si="10"/>
        <v>0.9565217391</v>
      </c>
      <c r="Z182" s="1104" t="str">
        <f t="shared" si="11"/>
        <v>#REF!</v>
      </c>
      <c r="AA182" s="1085" t="str">
        <f t="shared" si="12"/>
        <v>#REF!</v>
      </c>
      <c r="AB182" s="1085" t="str">
        <f t="shared" si="13"/>
        <v>#REF!</v>
      </c>
      <c r="AC182" s="1105" t="str">
        <f t="shared" si="14"/>
        <v>#REF!</v>
      </c>
      <c r="AD182" s="1105" t="str">
        <f t="shared" si="15"/>
        <v>#REF!</v>
      </c>
      <c r="AE182" s="1105" t="str">
        <f t="shared" si="16"/>
        <v>#REF!</v>
      </c>
      <c r="AF182" s="1106"/>
      <c r="AG182" s="1079"/>
      <c r="AH182" s="1090">
        <f t="shared" si="17"/>
        <v>22</v>
      </c>
      <c r="AI182" s="1117"/>
    </row>
    <row r="183" ht="15.0" customHeight="1">
      <c r="A183" s="1098">
        <v>181.0</v>
      </c>
      <c r="B183" s="1182">
        <v>464119.0</v>
      </c>
      <c r="C183" s="1183" t="s">
        <v>1546</v>
      </c>
      <c r="D183" s="1228" t="s">
        <v>1547</v>
      </c>
      <c r="E183" s="1183" t="s">
        <v>511</v>
      </c>
      <c r="F183" s="1228" t="s">
        <v>546</v>
      </c>
      <c r="G183" s="1228" t="s">
        <v>665</v>
      </c>
      <c r="H183" s="1183" t="s">
        <v>556</v>
      </c>
      <c r="I183" s="1100" t="str">
        <f t="shared" si="2"/>
        <v>#REF!</v>
      </c>
      <c r="J183" s="413">
        <v>1.0</v>
      </c>
      <c r="K183" s="413">
        <v>2025.0</v>
      </c>
      <c r="L183" s="1397">
        <v>45658.0</v>
      </c>
      <c r="M183" s="1398">
        <v>45688.0</v>
      </c>
      <c r="N183" s="1340">
        <v>21.0</v>
      </c>
      <c r="O183" s="1084">
        <f t="shared" si="3"/>
        <v>0.9130434783</v>
      </c>
      <c r="P183" s="231" t="str">
        <f t="shared" si="4"/>
        <v>#REF!</v>
      </c>
      <c r="Q183" s="1341" t="str">
        <f t="shared" si="28"/>
        <v>#REF!</v>
      </c>
      <c r="R183" s="1101"/>
      <c r="S183" s="1182" t="s">
        <v>525</v>
      </c>
      <c r="T183" s="1183" t="s">
        <v>1515</v>
      </c>
      <c r="U183" s="1084" t="str">
        <f t="shared" si="6"/>
        <v>#REF!</v>
      </c>
      <c r="V183" s="1102" t="str">
        <f t="shared" si="7"/>
        <v>#REF!</v>
      </c>
      <c r="W183" s="1102" t="str">
        <f t="shared" si="8"/>
        <v>#REF!</v>
      </c>
      <c r="X183" s="1102" t="str">
        <f t="shared" si="9"/>
        <v>#REF!</v>
      </c>
      <c r="Y183" s="1103">
        <f t="shared" si="10"/>
        <v>0.9130434783</v>
      </c>
      <c r="Z183" s="1104" t="str">
        <f t="shared" si="11"/>
        <v>#REF!</v>
      </c>
      <c r="AA183" s="1085" t="str">
        <f t="shared" si="12"/>
        <v>#REF!</v>
      </c>
      <c r="AB183" s="1085" t="str">
        <f t="shared" si="13"/>
        <v>#REF!</v>
      </c>
      <c r="AC183" s="1105" t="str">
        <f t="shared" si="14"/>
        <v>#REF!</v>
      </c>
      <c r="AD183" s="1105" t="str">
        <f t="shared" si="15"/>
        <v>#REF!</v>
      </c>
      <c r="AE183" s="1105" t="str">
        <f t="shared" si="16"/>
        <v>#REF!</v>
      </c>
      <c r="AF183" s="1106"/>
      <c r="AG183" s="1079"/>
      <c r="AH183" s="1090">
        <f t="shared" si="17"/>
        <v>21</v>
      </c>
      <c r="AI183" s="1090"/>
    </row>
    <row r="184" ht="15.0" customHeight="1">
      <c r="A184" s="1107">
        <v>182.0</v>
      </c>
      <c r="B184" s="1182">
        <v>464205.0</v>
      </c>
      <c r="C184" s="1183" t="s">
        <v>1548</v>
      </c>
      <c r="D184" s="1228" t="s">
        <v>1549</v>
      </c>
      <c r="E184" s="1183" t="s">
        <v>511</v>
      </c>
      <c r="F184" s="1228" t="s">
        <v>546</v>
      </c>
      <c r="G184" s="1228" t="s">
        <v>790</v>
      </c>
      <c r="H184" s="1183" t="s">
        <v>616</v>
      </c>
      <c r="I184" s="1100" t="str">
        <f t="shared" si="2"/>
        <v>#REF!</v>
      </c>
      <c r="J184" s="413">
        <v>1.0</v>
      </c>
      <c r="K184" s="413">
        <v>2025.0</v>
      </c>
      <c r="L184" s="1397">
        <v>45658.0</v>
      </c>
      <c r="M184" s="1398">
        <v>45688.0</v>
      </c>
      <c r="N184" s="1340">
        <v>22.0</v>
      </c>
      <c r="O184" s="1084">
        <f t="shared" si="3"/>
        <v>0.9565217391</v>
      </c>
      <c r="P184" s="231" t="str">
        <f t="shared" si="4"/>
        <v>#REF!</v>
      </c>
      <c r="Q184" s="1341" t="str">
        <f t="shared" si="28"/>
        <v>#REF!</v>
      </c>
      <c r="R184" s="1113"/>
      <c r="S184" s="1182" t="s">
        <v>525</v>
      </c>
      <c r="T184" s="1183" t="s">
        <v>1515</v>
      </c>
      <c r="U184" s="1084" t="str">
        <f t="shared" si="6"/>
        <v>#REF!</v>
      </c>
      <c r="V184" s="1102" t="str">
        <f t="shared" si="7"/>
        <v>#REF!</v>
      </c>
      <c r="W184" s="1102" t="str">
        <f t="shared" si="8"/>
        <v>#REF!</v>
      </c>
      <c r="X184" s="1102" t="str">
        <f t="shared" si="9"/>
        <v>#REF!</v>
      </c>
      <c r="Y184" s="1103">
        <f t="shared" si="10"/>
        <v>0.9565217391</v>
      </c>
      <c r="Z184" s="1104" t="str">
        <f t="shared" si="11"/>
        <v>#REF!</v>
      </c>
      <c r="AA184" s="1085" t="str">
        <f t="shared" si="12"/>
        <v>#REF!</v>
      </c>
      <c r="AB184" s="1085" t="str">
        <f t="shared" si="13"/>
        <v>#REF!</v>
      </c>
      <c r="AC184" s="1105" t="str">
        <f t="shared" si="14"/>
        <v>#REF!</v>
      </c>
      <c r="AD184" s="1105" t="str">
        <f t="shared" si="15"/>
        <v>#REF!</v>
      </c>
      <c r="AE184" s="1105" t="str">
        <f t="shared" si="16"/>
        <v>#REF!</v>
      </c>
      <c r="AF184" s="1106"/>
      <c r="AG184" s="1079"/>
      <c r="AH184" s="1090">
        <f t="shared" si="17"/>
        <v>22</v>
      </c>
      <c r="AI184" s="1117"/>
    </row>
    <row r="185" ht="15.0" customHeight="1">
      <c r="A185" s="1098">
        <v>183.0</v>
      </c>
      <c r="B185" s="1182">
        <v>464355.0</v>
      </c>
      <c r="C185" s="1183" t="s">
        <v>1551</v>
      </c>
      <c r="D185" s="1228" t="s">
        <v>1552</v>
      </c>
      <c r="E185" s="1183" t="s">
        <v>511</v>
      </c>
      <c r="F185" s="1228" t="s">
        <v>512</v>
      </c>
      <c r="G185" s="1228" t="s">
        <v>665</v>
      </c>
      <c r="H185" s="1183" t="s">
        <v>580</v>
      </c>
      <c r="I185" s="1100" t="str">
        <f t="shared" si="2"/>
        <v>#REF!</v>
      </c>
      <c r="J185" s="413">
        <v>1.0</v>
      </c>
      <c r="K185" s="413">
        <v>2025.0</v>
      </c>
      <c r="L185" s="1397">
        <v>45658.0</v>
      </c>
      <c r="M185" s="1398">
        <v>45688.0</v>
      </c>
      <c r="N185" s="1340">
        <v>23.0</v>
      </c>
      <c r="O185" s="1084">
        <f t="shared" si="3"/>
        <v>1</v>
      </c>
      <c r="P185" s="231" t="str">
        <f t="shared" si="4"/>
        <v>#REF!</v>
      </c>
      <c r="Q185" s="1341" t="str">
        <f t="shared" si="28"/>
        <v>#REF!</v>
      </c>
      <c r="R185" s="1113"/>
      <c r="S185" s="1182" t="s">
        <v>525</v>
      </c>
      <c r="T185" s="1183" t="s">
        <v>1515</v>
      </c>
      <c r="U185" s="1084" t="str">
        <f t="shared" si="6"/>
        <v>#REF!</v>
      </c>
      <c r="V185" s="1102" t="str">
        <f t="shared" si="7"/>
        <v>#REF!</v>
      </c>
      <c r="W185" s="1102" t="str">
        <f t="shared" si="8"/>
        <v>#REF!</v>
      </c>
      <c r="X185" s="1102" t="str">
        <f t="shared" si="9"/>
        <v>#REF!</v>
      </c>
      <c r="Y185" s="1103">
        <f t="shared" si="10"/>
        <v>1</v>
      </c>
      <c r="Z185" s="1104" t="str">
        <f t="shared" si="11"/>
        <v>#REF!</v>
      </c>
      <c r="AA185" s="1085" t="str">
        <f t="shared" si="12"/>
        <v>#REF!</v>
      </c>
      <c r="AB185" s="1085" t="str">
        <f t="shared" si="13"/>
        <v>#REF!</v>
      </c>
      <c r="AC185" s="1105" t="str">
        <f t="shared" si="14"/>
        <v>#REF!</v>
      </c>
      <c r="AD185" s="1105" t="str">
        <f t="shared" si="15"/>
        <v>#REF!</v>
      </c>
      <c r="AE185" s="1105" t="str">
        <f t="shared" si="16"/>
        <v>#REF!</v>
      </c>
      <c r="AF185" s="1106"/>
      <c r="AG185" s="1079"/>
      <c r="AH185" s="1090">
        <f t="shared" si="17"/>
        <v>23</v>
      </c>
      <c r="AI185" s="1117"/>
    </row>
    <row r="186" ht="15.0" customHeight="1">
      <c r="A186" s="1107">
        <v>184.0</v>
      </c>
      <c r="B186" s="1182">
        <v>464615.0</v>
      </c>
      <c r="C186" s="1183" t="s">
        <v>1555</v>
      </c>
      <c r="D186" s="1228" t="s">
        <v>1556</v>
      </c>
      <c r="E186" s="1183" t="s">
        <v>511</v>
      </c>
      <c r="F186" s="1228" t="s">
        <v>546</v>
      </c>
      <c r="G186" s="1228" t="s">
        <v>790</v>
      </c>
      <c r="H186" s="1183" t="s">
        <v>616</v>
      </c>
      <c r="I186" s="1100" t="str">
        <f t="shared" si="2"/>
        <v>#REF!</v>
      </c>
      <c r="J186" s="413">
        <v>1.0</v>
      </c>
      <c r="K186" s="413">
        <v>2025.0</v>
      </c>
      <c r="L186" s="1397">
        <v>45658.0</v>
      </c>
      <c r="M186" s="1398">
        <v>45688.0</v>
      </c>
      <c r="N186" s="1340">
        <v>23.0</v>
      </c>
      <c r="O186" s="1084">
        <f t="shared" si="3"/>
        <v>1</v>
      </c>
      <c r="P186" s="231" t="str">
        <f t="shared" si="4"/>
        <v>#REF!</v>
      </c>
      <c r="Q186" s="1341" t="str">
        <f t="shared" si="28"/>
        <v>#REF!</v>
      </c>
      <c r="R186" s="1341"/>
      <c r="S186" s="1182" t="s">
        <v>525</v>
      </c>
      <c r="T186" s="1183" t="s">
        <v>1515</v>
      </c>
      <c r="U186" s="1084" t="str">
        <f t="shared" si="6"/>
        <v>#REF!</v>
      </c>
      <c r="V186" s="1102" t="str">
        <f t="shared" si="7"/>
        <v>#REF!</v>
      </c>
      <c r="W186" s="1102" t="str">
        <f t="shared" si="8"/>
        <v>#REF!</v>
      </c>
      <c r="X186" s="1102" t="str">
        <f t="shared" si="9"/>
        <v>#REF!</v>
      </c>
      <c r="Y186" s="1103">
        <f t="shared" si="10"/>
        <v>1</v>
      </c>
      <c r="Z186" s="1104" t="str">
        <f t="shared" si="11"/>
        <v>#REF!</v>
      </c>
      <c r="AA186" s="1085" t="str">
        <f t="shared" si="12"/>
        <v>#REF!</v>
      </c>
      <c r="AB186" s="1085" t="str">
        <f t="shared" si="13"/>
        <v>#REF!</v>
      </c>
      <c r="AC186" s="1105" t="str">
        <f t="shared" si="14"/>
        <v>#REF!</v>
      </c>
      <c r="AD186" s="1105" t="str">
        <f t="shared" si="15"/>
        <v>#REF!</v>
      </c>
      <c r="AE186" s="1105" t="str">
        <f t="shared" si="16"/>
        <v>#REF!</v>
      </c>
      <c r="AF186" s="1106"/>
      <c r="AG186" s="1079"/>
      <c r="AH186" s="1090">
        <f t="shared" si="17"/>
        <v>23</v>
      </c>
      <c r="AI186" s="1117"/>
    </row>
    <row r="187" ht="15.0" customHeight="1">
      <c r="A187" s="1098">
        <v>185.0</v>
      </c>
      <c r="B187" s="1182">
        <v>464937.0</v>
      </c>
      <c r="C187" s="1183" t="s">
        <v>2313</v>
      </c>
      <c r="D187" s="1228" t="s">
        <v>2314</v>
      </c>
      <c r="E187" s="1183" t="s">
        <v>511</v>
      </c>
      <c r="F187" s="1228" t="s">
        <v>512</v>
      </c>
      <c r="G187" s="1228" t="s">
        <v>771</v>
      </c>
      <c r="H187" s="1183" t="s">
        <v>541</v>
      </c>
      <c r="I187" s="1100" t="str">
        <f t="shared" si="2"/>
        <v>#REF!</v>
      </c>
      <c r="J187" s="413">
        <v>1.0</v>
      </c>
      <c r="K187" s="413">
        <v>2025.0</v>
      </c>
      <c r="L187" s="1397">
        <v>45658.0</v>
      </c>
      <c r="M187" s="1398">
        <v>45688.0</v>
      </c>
      <c r="N187" s="1340">
        <v>23.0</v>
      </c>
      <c r="O187" s="1084">
        <f t="shared" si="3"/>
        <v>1</v>
      </c>
      <c r="P187" s="231" t="str">
        <f t="shared" si="4"/>
        <v>#REF!</v>
      </c>
      <c r="Q187" s="1341" t="str">
        <f t="shared" si="28"/>
        <v>#REF!</v>
      </c>
      <c r="R187" s="1113"/>
      <c r="S187" s="1182" t="s">
        <v>525</v>
      </c>
      <c r="T187" s="1183" t="s">
        <v>1515</v>
      </c>
      <c r="U187" s="1084" t="str">
        <f t="shared" si="6"/>
        <v>#REF!</v>
      </c>
      <c r="V187" s="1102" t="str">
        <f t="shared" si="7"/>
        <v>#REF!</v>
      </c>
      <c r="W187" s="1102" t="str">
        <f t="shared" si="8"/>
        <v>#REF!</v>
      </c>
      <c r="X187" s="1102" t="str">
        <f t="shared" si="9"/>
        <v>#REF!</v>
      </c>
      <c r="Y187" s="1103">
        <f t="shared" si="10"/>
        <v>1</v>
      </c>
      <c r="Z187" s="1104" t="str">
        <f t="shared" si="11"/>
        <v>#REF!</v>
      </c>
      <c r="AA187" s="1085" t="str">
        <f t="shared" si="12"/>
        <v>#REF!</v>
      </c>
      <c r="AB187" s="1085" t="str">
        <f t="shared" si="13"/>
        <v>#REF!</v>
      </c>
      <c r="AC187" s="1105" t="str">
        <f t="shared" si="14"/>
        <v>#REF!</v>
      </c>
      <c r="AD187" s="1105" t="str">
        <f t="shared" si="15"/>
        <v>#REF!</v>
      </c>
      <c r="AE187" s="1105" t="str">
        <f t="shared" si="16"/>
        <v>#REF!</v>
      </c>
      <c r="AF187" s="1106"/>
      <c r="AG187" s="1079"/>
      <c r="AH187" s="1090">
        <f t="shared" si="17"/>
        <v>23</v>
      </c>
      <c r="AI187" s="1117"/>
    </row>
    <row r="188" ht="15.0" customHeight="1">
      <c r="A188" s="1107">
        <v>186.0</v>
      </c>
      <c r="B188" s="1182">
        <v>465271.0</v>
      </c>
      <c r="C188" s="1183" t="s">
        <v>1564</v>
      </c>
      <c r="D188" s="1228" t="s">
        <v>1565</v>
      </c>
      <c r="E188" s="1183" t="s">
        <v>511</v>
      </c>
      <c r="F188" s="1228" t="s">
        <v>546</v>
      </c>
      <c r="G188" s="1228" t="s">
        <v>771</v>
      </c>
      <c r="H188" s="1183" t="s">
        <v>547</v>
      </c>
      <c r="I188" s="1100" t="str">
        <f t="shared" si="2"/>
        <v>#REF!</v>
      </c>
      <c r="J188" s="413">
        <v>1.0</v>
      </c>
      <c r="K188" s="413">
        <v>2025.0</v>
      </c>
      <c r="L188" s="1397">
        <v>45658.0</v>
      </c>
      <c r="M188" s="1398">
        <v>45688.0</v>
      </c>
      <c r="N188" s="1340">
        <v>22.5</v>
      </c>
      <c r="O188" s="1084">
        <f t="shared" si="3"/>
        <v>0.9782608696</v>
      </c>
      <c r="P188" s="231" t="str">
        <f t="shared" si="4"/>
        <v>#REF!</v>
      </c>
      <c r="Q188" s="1341" t="str">
        <f t="shared" si="28"/>
        <v>#REF!</v>
      </c>
      <c r="R188" s="1111"/>
      <c r="S188" s="1182" t="s">
        <v>525</v>
      </c>
      <c r="T188" s="1183" t="s">
        <v>1515</v>
      </c>
      <c r="U188" s="1084" t="str">
        <f t="shared" si="6"/>
        <v>#REF!</v>
      </c>
      <c r="V188" s="1102" t="str">
        <f t="shared" si="7"/>
        <v>#REF!</v>
      </c>
      <c r="W188" s="1102" t="str">
        <f t="shared" si="8"/>
        <v>#REF!</v>
      </c>
      <c r="X188" s="1102" t="str">
        <f t="shared" si="9"/>
        <v>#REF!</v>
      </c>
      <c r="Y188" s="1103">
        <f t="shared" si="10"/>
        <v>0.9782608696</v>
      </c>
      <c r="Z188" s="1104" t="str">
        <f t="shared" si="11"/>
        <v>#REF!</v>
      </c>
      <c r="AA188" s="1085" t="str">
        <f t="shared" si="12"/>
        <v>#REF!</v>
      </c>
      <c r="AB188" s="1085" t="str">
        <f t="shared" si="13"/>
        <v>#REF!</v>
      </c>
      <c r="AC188" s="1105" t="str">
        <f t="shared" si="14"/>
        <v>#REF!</v>
      </c>
      <c r="AD188" s="1105" t="str">
        <f t="shared" si="15"/>
        <v>#REF!</v>
      </c>
      <c r="AE188" s="1105" t="str">
        <f t="shared" si="16"/>
        <v>#REF!</v>
      </c>
      <c r="AF188" s="1106"/>
      <c r="AG188" s="1079"/>
      <c r="AH188" s="1090">
        <f t="shared" si="17"/>
        <v>22.5</v>
      </c>
      <c r="AI188" s="1090"/>
    </row>
    <row r="189" ht="15.0" customHeight="1">
      <c r="A189" s="1098">
        <v>187.0</v>
      </c>
      <c r="B189" s="1182">
        <v>465339.0</v>
      </c>
      <c r="C189" s="1183" t="s">
        <v>1450</v>
      </c>
      <c r="D189" s="1228" t="s">
        <v>1451</v>
      </c>
      <c r="E189" s="1183" t="s">
        <v>511</v>
      </c>
      <c r="F189" s="1228" t="s">
        <v>512</v>
      </c>
      <c r="G189" s="1228" t="s">
        <v>790</v>
      </c>
      <c r="H189" s="1183" t="s">
        <v>531</v>
      </c>
      <c r="I189" s="1100" t="str">
        <f t="shared" si="2"/>
        <v>#REF!</v>
      </c>
      <c r="J189" s="413">
        <v>1.0</v>
      </c>
      <c r="K189" s="413">
        <v>2025.0</v>
      </c>
      <c r="L189" s="1397">
        <v>45658.0</v>
      </c>
      <c r="M189" s="1398">
        <v>45688.0</v>
      </c>
      <c r="N189" s="1340">
        <v>22.0</v>
      </c>
      <c r="O189" s="1084">
        <f t="shared" si="3"/>
        <v>0.9565217391</v>
      </c>
      <c r="P189" s="231" t="str">
        <f t="shared" si="4"/>
        <v>#REF!</v>
      </c>
      <c r="Q189" s="1341" t="str">
        <f t="shared" si="28"/>
        <v>#REF!</v>
      </c>
      <c r="R189" s="1101"/>
      <c r="S189" s="1182" t="s">
        <v>525</v>
      </c>
      <c r="T189" s="1183" t="s">
        <v>1515</v>
      </c>
      <c r="U189" s="1084" t="str">
        <f t="shared" si="6"/>
        <v>#REF!</v>
      </c>
      <c r="V189" s="1102" t="str">
        <f t="shared" si="7"/>
        <v>#REF!</v>
      </c>
      <c r="W189" s="1102" t="str">
        <f t="shared" si="8"/>
        <v>#REF!</v>
      </c>
      <c r="X189" s="1102" t="str">
        <f t="shared" si="9"/>
        <v>#REF!</v>
      </c>
      <c r="Y189" s="1103">
        <f t="shared" si="10"/>
        <v>0.9565217391</v>
      </c>
      <c r="Z189" s="1104" t="str">
        <f t="shared" si="11"/>
        <v>#REF!</v>
      </c>
      <c r="AA189" s="1085" t="str">
        <f t="shared" si="12"/>
        <v>#REF!</v>
      </c>
      <c r="AB189" s="1085" t="str">
        <f t="shared" si="13"/>
        <v>#REF!</v>
      </c>
      <c r="AC189" s="1105" t="str">
        <f t="shared" si="14"/>
        <v>#REF!</v>
      </c>
      <c r="AD189" s="1105" t="str">
        <f t="shared" si="15"/>
        <v>#REF!</v>
      </c>
      <c r="AE189" s="1105" t="str">
        <f t="shared" si="16"/>
        <v>#REF!</v>
      </c>
      <c r="AF189" s="1106"/>
      <c r="AG189" s="1079"/>
      <c r="AH189" s="1090">
        <f t="shared" si="17"/>
        <v>22</v>
      </c>
      <c r="AI189" s="1090"/>
    </row>
    <row r="190" ht="15.0" customHeight="1">
      <c r="A190" s="1107">
        <v>188.0</v>
      </c>
      <c r="B190" s="1182">
        <v>465605.0</v>
      </c>
      <c r="C190" s="1183" t="s">
        <v>1310</v>
      </c>
      <c r="D190" s="1228" t="s">
        <v>1589</v>
      </c>
      <c r="E190" s="1183" t="s">
        <v>511</v>
      </c>
      <c r="F190" s="1228" t="s">
        <v>546</v>
      </c>
      <c r="G190" s="1228" t="s">
        <v>771</v>
      </c>
      <c r="H190" s="1183" t="s">
        <v>547</v>
      </c>
      <c r="I190" s="1100" t="str">
        <f t="shared" si="2"/>
        <v>#REF!</v>
      </c>
      <c r="J190" s="413">
        <v>1.0</v>
      </c>
      <c r="K190" s="413">
        <v>2025.0</v>
      </c>
      <c r="L190" s="1397">
        <v>45658.0</v>
      </c>
      <c r="M190" s="1398">
        <v>45688.0</v>
      </c>
      <c r="N190" s="1340">
        <v>22.0</v>
      </c>
      <c r="O190" s="1084">
        <f t="shared" si="3"/>
        <v>0.9565217391</v>
      </c>
      <c r="P190" s="231" t="str">
        <f t="shared" si="4"/>
        <v>#REF!</v>
      </c>
      <c r="Q190" s="1341" t="str">
        <f t="shared" si="28"/>
        <v>#REF!</v>
      </c>
      <c r="R190" s="1173"/>
      <c r="S190" s="1182" t="s">
        <v>525</v>
      </c>
      <c r="T190" s="1183" t="s">
        <v>1515</v>
      </c>
      <c r="U190" s="1084" t="str">
        <f t="shared" si="6"/>
        <v>#REF!</v>
      </c>
      <c r="V190" s="1102" t="str">
        <f t="shared" si="7"/>
        <v>#REF!</v>
      </c>
      <c r="W190" s="1102" t="str">
        <f t="shared" si="8"/>
        <v>#REF!</v>
      </c>
      <c r="X190" s="1102" t="str">
        <f t="shared" si="9"/>
        <v>#REF!</v>
      </c>
      <c r="Y190" s="1103">
        <f t="shared" si="10"/>
        <v>0.9565217391</v>
      </c>
      <c r="Z190" s="1104" t="str">
        <f t="shared" si="11"/>
        <v>#REF!</v>
      </c>
      <c r="AA190" s="1085" t="str">
        <f t="shared" si="12"/>
        <v>#REF!</v>
      </c>
      <c r="AB190" s="1085" t="str">
        <f t="shared" si="13"/>
        <v>#REF!</v>
      </c>
      <c r="AC190" s="1105" t="str">
        <f t="shared" si="14"/>
        <v>#REF!</v>
      </c>
      <c r="AD190" s="1105" t="str">
        <f t="shared" si="15"/>
        <v>#REF!</v>
      </c>
      <c r="AE190" s="1105" t="str">
        <f t="shared" si="16"/>
        <v>#REF!</v>
      </c>
      <c r="AF190" s="1106"/>
      <c r="AG190" s="1079"/>
      <c r="AH190" s="1090">
        <f t="shared" si="17"/>
        <v>22</v>
      </c>
      <c r="AI190" s="1176"/>
    </row>
    <row r="191" ht="15.0" customHeight="1">
      <c r="A191" s="1098">
        <v>189.0</v>
      </c>
      <c r="B191" s="1182">
        <v>465609.0</v>
      </c>
      <c r="C191" s="1183" t="s">
        <v>1584</v>
      </c>
      <c r="D191" s="1228" t="s">
        <v>1585</v>
      </c>
      <c r="E191" s="1183" t="s">
        <v>511</v>
      </c>
      <c r="F191" s="1228" t="s">
        <v>512</v>
      </c>
      <c r="G191" s="1228" t="s">
        <v>787</v>
      </c>
      <c r="H191" s="1183" t="s">
        <v>570</v>
      </c>
      <c r="I191" s="1100" t="str">
        <f t="shared" si="2"/>
        <v>#REF!</v>
      </c>
      <c r="J191" s="413">
        <v>1.0</v>
      </c>
      <c r="K191" s="413">
        <v>2025.0</v>
      </c>
      <c r="L191" s="1397">
        <v>45658.0</v>
      </c>
      <c r="M191" s="1398">
        <v>45688.0</v>
      </c>
      <c r="N191" s="1340">
        <v>22.5</v>
      </c>
      <c r="O191" s="1084">
        <f t="shared" si="3"/>
        <v>0.9782608696</v>
      </c>
      <c r="P191" s="231" t="str">
        <f t="shared" si="4"/>
        <v>#REF!</v>
      </c>
      <c r="Q191" s="1341" t="str">
        <f t="shared" si="28"/>
        <v>#REF!</v>
      </c>
      <c r="R191" s="1101"/>
      <c r="S191" s="1182" t="s">
        <v>525</v>
      </c>
      <c r="T191" s="1183" t="s">
        <v>1515</v>
      </c>
      <c r="U191" s="1084" t="str">
        <f t="shared" si="6"/>
        <v>#REF!</v>
      </c>
      <c r="V191" s="1102" t="str">
        <f t="shared" si="7"/>
        <v>#REF!</v>
      </c>
      <c r="W191" s="1102" t="str">
        <f t="shared" si="8"/>
        <v>#REF!</v>
      </c>
      <c r="X191" s="1102" t="str">
        <f t="shared" si="9"/>
        <v>#REF!</v>
      </c>
      <c r="Y191" s="1103">
        <f t="shared" si="10"/>
        <v>0.9782608696</v>
      </c>
      <c r="Z191" s="1104" t="str">
        <f t="shared" si="11"/>
        <v>#REF!</v>
      </c>
      <c r="AA191" s="1085" t="str">
        <f t="shared" si="12"/>
        <v>#REF!</v>
      </c>
      <c r="AB191" s="1085" t="str">
        <f t="shared" si="13"/>
        <v>#REF!</v>
      </c>
      <c r="AC191" s="1105" t="str">
        <f t="shared" si="14"/>
        <v>#REF!</v>
      </c>
      <c r="AD191" s="1105" t="str">
        <f t="shared" si="15"/>
        <v>#REF!</v>
      </c>
      <c r="AE191" s="1105" t="str">
        <f t="shared" si="16"/>
        <v>#REF!</v>
      </c>
      <c r="AF191" s="1106"/>
      <c r="AG191" s="1079"/>
      <c r="AH191" s="1090">
        <f t="shared" si="17"/>
        <v>22.5</v>
      </c>
      <c r="AI191" s="1090"/>
    </row>
    <row r="192" ht="15.0" customHeight="1">
      <c r="A192" s="1107">
        <v>190.0</v>
      </c>
      <c r="B192" s="1182">
        <v>465797.0</v>
      </c>
      <c r="C192" s="1183" t="s">
        <v>1594</v>
      </c>
      <c r="D192" s="1183" t="s">
        <v>1595</v>
      </c>
      <c r="E192" s="1228" t="s">
        <v>511</v>
      </c>
      <c r="F192" s="1183" t="s">
        <v>512</v>
      </c>
      <c r="G192" s="1183" t="s">
        <v>790</v>
      </c>
      <c r="H192" s="1183" t="s">
        <v>531</v>
      </c>
      <c r="I192" s="1100" t="str">
        <f t="shared" si="2"/>
        <v>#REF!</v>
      </c>
      <c r="J192" s="413">
        <v>1.0</v>
      </c>
      <c r="K192" s="413">
        <v>2025.0</v>
      </c>
      <c r="L192" s="1397">
        <v>45658.0</v>
      </c>
      <c r="M192" s="1398">
        <v>45688.0</v>
      </c>
      <c r="N192" s="1340">
        <v>23.0</v>
      </c>
      <c r="O192" s="1084">
        <f t="shared" si="3"/>
        <v>1</v>
      </c>
      <c r="P192" s="231" t="str">
        <f t="shared" si="4"/>
        <v>#REF!</v>
      </c>
      <c r="Q192" s="1341" t="str">
        <f t="shared" si="28"/>
        <v>#REF!</v>
      </c>
      <c r="R192" s="1113"/>
      <c r="S192" s="1182" t="s">
        <v>525</v>
      </c>
      <c r="T192" s="1183" t="s">
        <v>1515</v>
      </c>
      <c r="U192" s="1084" t="str">
        <f t="shared" si="6"/>
        <v>#REF!</v>
      </c>
      <c r="V192" s="1102" t="str">
        <f t="shared" si="7"/>
        <v>#REF!</v>
      </c>
      <c r="W192" s="1102" t="str">
        <f t="shared" si="8"/>
        <v>#REF!</v>
      </c>
      <c r="X192" s="1102" t="str">
        <f t="shared" si="9"/>
        <v>#REF!</v>
      </c>
      <c r="Y192" s="1103">
        <f t="shared" si="10"/>
        <v>1</v>
      </c>
      <c r="Z192" s="1104" t="str">
        <f t="shared" si="11"/>
        <v>#REF!</v>
      </c>
      <c r="AA192" s="1085" t="str">
        <f t="shared" si="12"/>
        <v>#REF!</v>
      </c>
      <c r="AB192" s="1085" t="str">
        <f t="shared" si="13"/>
        <v>#REF!</v>
      </c>
      <c r="AC192" s="1105" t="str">
        <f t="shared" si="14"/>
        <v>#REF!</v>
      </c>
      <c r="AD192" s="1105" t="str">
        <f t="shared" si="15"/>
        <v>#REF!</v>
      </c>
      <c r="AE192" s="1105" t="str">
        <f t="shared" si="16"/>
        <v>#REF!</v>
      </c>
      <c r="AF192" s="1106"/>
      <c r="AG192" s="1079"/>
      <c r="AH192" s="1090">
        <f t="shared" si="17"/>
        <v>23</v>
      </c>
      <c r="AI192" s="1117"/>
    </row>
    <row r="193" ht="15.75" customHeight="1">
      <c r="A193" s="1098">
        <v>191.0</v>
      </c>
      <c r="B193" s="1182">
        <v>197760.0</v>
      </c>
      <c r="C193" s="1183" t="s">
        <v>876</v>
      </c>
      <c r="D193" s="1228" t="s">
        <v>1678</v>
      </c>
      <c r="E193" s="1228" t="s">
        <v>511</v>
      </c>
      <c r="F193" s="1228" t="s">
        <v>512</v>
      </c>
      <c r="G193" s="1228" t="s">
        <v>893</v>
      </c>
      <c r="H193" s="1183" t="s">
        <v>514</v>
      </c>
      <c r="I193" s="1100" t="str">
        <f t="shared" si="2"/>
        <v>#REF!</v>
      </c>
      <c r="J193" s="413">
        <v>1.0</v>
      </c>
      <c r="K193" s="413">
        <v>2025.0</v>
      </c>
      <c r="L193" s="1397">
        <v>45663.0</v>
      </c>
      <c r="M193" s="1398">
        <v>45668.0</v>
      </c>
      <c r="N193" s="1340">
        <v>2.5</v>
      </c>
      <c r="O193" s="1084">
        <f t="shared" si="3"/>
        <v>0.1086956522</v>
      </c>
      <c r="P193" s="231" t="str">
        <f t="shared" si="4"/>
        <v>#REF!</v>
      </c>
      <c r="Q193" s="1341" t="str">
        <f t="shared" si="28"/>
        <v>#REF!</v>
      </c>
      <c r="R193" s="1113"/>
      <c r="S193" s="1182" t="s">
        <v>525</v>
      </c>
      <c r="T193" s="1183" t="s">
        <v>1515</v>
      </c>
      <c r="U193" s="1084" t="str">
        <f t="shared" si="6"/>
        <v>#REF!</v>
      </c>
      <c r="V193" s="1102" t="str">
        <f t="shared" si="7"/>
        <v>#REF!</v>
      </c>
      <c r="W193" s="1102" t="str">
        <f t="shared" si="8"/>
        <v>#REF!</v>
      </c>
      <c r="X193" s="1102" t="str">
        <f t="shared" si="9"/>
        <v>#REF!</v>
      </c>
      <c r="Y193" s="1103">
        <f t="shared" si="10"/>
        <v>1</v>
      </c>
      <c r="Z193" s="1104" t="str">
        <f t="shared" si="11"/>
        <v>#REF!</v>
      </c>
      <c r="AA193" s="1085" t="str">
        <f t="shared" si="12"/>
        <v>#REF!</v>
      </c>
      <c r="AB193" s="1085" t="str">
        <f t="shared" si="13"/>
        <v>#REF!</v>
      </c>
      <c r="AC193" s="1105" t="str">
        <f t="shared" si="14"/>
        <v>#REF!</v>
      </c>
      <c r="AD193" s="1105" t="str">
        <f t="shared" si="15"/>
        <v>#REF!</v>
      </c>
      <c r="AE193" s="1105" t="str">
        <f t="shared" si="16"/>
        <v>#REF!</v>
      </c>
      <c r="AF193" s="1106"/>
      <c r="AG193" s="1079"/>
      <c r="AH193" s="1090">
        <f t="shared" si="17"/>
        <v>23</v>
      </c>
      <c r="AI193" s="1117"/>
    </row>
    <row r="194" ht="15.0" customHeight="1">
      <c r="A194" s="1107">
        <v>192.0</v>
      </c>
      <c r="B194" s="1182">
        <v>467783.0</v>
      </c>
      <c r="C194" s="1183" t="s">
        <v>2204</v>
      </c>
      <c r="D194" s="1228" t="s">
        <v>2205</v>
      </c>
      <c r="E194" s="1228" t="s">
        <v>511</v>
      </c>
      <c r="F194" s="1228" t="s">
        <v>512</v>
      </c>
      <c r="G194" s="1228" t="s">
        <v>790</v>
      </c>
      <c r="H194" s="1183" t="s">
        <v>531</v>
      </c>
      <c r="I194" s="1100" t="str">
        <f t="shared" si="2"/>
        <v>#REF!</v>
      </c>
      <c r="J194" s="413">
        <v>1.0</v>
      </c>
      <c r="K194" s="413">
        <v>2025.0</v>
      </c>
      <c r="L194" s="1397">
        <v>45658.0</v>
      </c>
      <c r="M194" s="1398">
        <v>45688.0</v>
      </c>
      <c r="N194" s="1340">
        <v>23.0</v>
      </c>
      <c r="O194" s="1084">
        <f t="shared" si="3"/>
        <v>1</v>
      </c>
      <c r="P194" s="231" t="str">
        <f t="shared" si="4"/>
        <v>#REF!</v>
      </c>
      <c r="Q194" s="1341" t="str">
        <f t="shared" si="28"/>
        <v>#REF!</v>
      </c>
      <c r="R194" s="1084"/>
      <c r="S194" s="1182" t="s">
        <v>525</v>
      </c>
      <c r="T194" s="1183" t="s">
        <v>1515</v>
      </c>
      <c r="U194" s="1084" t="str">
        <f t="shared" si="6"/>
        <v>#REF!</v>
      </c>
      <c r="V194" s="1102" t="str">
        <f t="shared" si="7"/>
        <v>#REF!</v>
      </c>
      <c r="W194" s="1102" t="str">
        <f t="shared" si="8"/>
        <v>#REF!</v>
      </c>
      <c r="X194" s="1102" t="str">
        <f t="shared" si="9"/>
        <v>#REF!</v>
      </c>
      <c r="Y194" s="1103">
        <f t="shared" si="10"/>
        <v>1</v>
      </c>
      <c r="Z194" s="1104" t="str">
        <f t="shared" si="11"/>
        <v>#REF!</v>
      </c>
      <c r="AA194" s="1085" t="str">
        <f t="shared" si="12"/>
        <v>#REF!</v>
      </c>
      <c r="AB194" s="1085" t="str">
        <f t="shared" si="13"/>
        <v>#REF!</v>
      </c>
      <c r="AC194" s="1105" t="str">
        <f t="shared" si="14"/>
        <v>#REF!</v>
      </c>
      <c r="AD194" s="1105" t="str">
        <f t="shared" si="15"/>
        <v>#REF!</v>
      </c>
      <c r="AE194" s="1105" t="str">
        <f t="shared" si="16"/>
        <v>#REF!</v>
      </c>
      <c r="AF194" s="1106"/>
      <c r="AG194" s="1079"/>
      <c r="AH194" s="1090">
        <f t="shared" si="17"/>
        <v>23</v>
      </c>
      <c r="AI194" s="1090"/>
    </row>
    <row r="195" ht="15.0" customHeight="1">
      <c r="A195" s="1098">
        <v>193.0</v>
      </c>
      <c r="B195" s="1182">
        <v>468601.0</v>
      </c>
      <c r="C195" s="1183" t="s">
        <v>2210</v>
      </c>
      <c r="D195" s="1228" t="s">
        <v>2211</v>
      </c>
      <c r="E195" s="1228" t="s">
        <v>511</v>
      </c>
      <c r="F195" s="1228" t="s">
        <v>512</v>
      </c>
      <c r="G195" s="1228" t="s">
        <v>790</v>
      </c>
      <c r="H195" s="1183" t="s">
        <v>531</v>
      </c>
      <c r="I195" s="1100" t="str">
        <f t="shared" si="2"/>
        <v>#REF!</v>
      </c>
      <c r="J195" s="413">
        <v>1.0</v>
      </c>
      <c r="K195" s="413">
        <v>2025.0</v>
      </c>
      <c r="L195" s="1397">
        <v>45658.0</v>
      </c>
      <c r="M195" s="1398">
        <v>45688.0</v>
      </c>
      <c r="N195" s="1340">
        <v>23.0</v>
      </c>
      <c r="O195" s="1084">
        <f t="shared" si="3"/>
        <v>1</v>
      </c>
      <c r="P195" s="231" t="str">
        <f t="shared" si="4"/>
        <v>#REF!</v>
      </c>
      <c r="Q195" s="1341" t="str">
        <f t="shared" si="28"/>
        <v>#REF!</v>
      </c>
      <c r="R195" s="1084"/>
      <c r="S195" s="1182" t="s">
        <v>525</v>
      </c>
      <c r="T195" s="1183" t="s">
        <v>1515</v>
      </c>
      <c r="U195" s="1084" t="str">
        <f t="shared" si="6"/>
        <v>#REF!</v>
      </c>
      <c r="V195" s="1102" t="str">
        <f t="shared" si="7"/>
        <v>#REF!</v>
      </c>
      <c r="W195" s="1102" t="str">
        <f t="shared" si="8"/>
        <v>#REF!</v>
      </c>
      <c r="X195" s="1102" t="str">
        <f t="shared" si="9"/>
        <v>#REF!</v>
      </c>
      <c r="Y195" s="1103">
        <f t="shared" si="10"/>
        <v>1</v>
      </c>
      <c r="Z195" s="1104" t="str">
        <f t="shared" si="11"/>
        <v>#REF!</v>
      </c>
      <c r="AA195" s="1085" t="str">
        <f t="shared" si="12"/>
        <v>#REF!</v>
      </c>
      <c r="AB195" s="1085" t="str">
        <f t="shared" si="13"/>
        <v>#REF!</v>
      </c>
      <c r="AC195" s="1105" t="str">
        <f t="shared" si="14"/>
        <v>#REF!</v>
      </c>
      <c r="AD195" s="1105" t="str">
        <f t="shared" si="15"/>
        <v>#REF!</v>
      </c>
      <c r="AE195" s="1105" t="str">
        <f t="shared" si="16"/>
        <v>#REF!</v>
      </c>
      <c r="AF195" s="1106"/>
      <c r="AG195" s="1079"/>
      <c r="AH195" s="1090">
        <f t="shared" si="17"/>
        <v>23</v>
      </c>
      <c r="AI195" s="1090"/>
    </row>
    <row r="196" ht="15.0" customHeight="1">
      <c r="A196" s="1107">
        <v>194.0</v>
      </c>
      <c r="B196" s="1182">
        <v>469441.0</v>
      </c>
      <c r="C196" s="1183" t="s">
        <v>2299</v>
      </c>
      <c r="D196" s="1228" t="s">
        <v>2300</v>
      </c>
      <c r="E196" s="1228" t="s">
        <v>511</v>
      </c>
      <c r="F196" s="1228" t="s">
        <v>546</v>
      </c>
      <c r="G196" s="1228" t="s">
        <v>771</v>
      </c>
      <c r="H196" s="1183" t="s">
        <v>547</v>
      </c>
      <c r="I196" s="1100" t="str">
        <f t="shared" si="2"/>
        <v>#REF!</v>
      </c>
      <c r="J196" s="413">
        <v>1.0</v>
      </c>
      <c r="K196" s="413">
        <v>2025.0</v>
      </c>
      <c r="L196" s="1397">
        <v>45658.0</v>
      </c>
      <c r="M196" s="1398">
        <v>45676.0</v>
      </c>
      <c r="N196" s="1340">
        <v>9.5</v>
      </c>
      <c r="O196" s="1084">
        <f t="shared" si="3"/>
        <v>0.4130434783</v>
      </c>
      <c r="P196" s="231" t="str">
        <f t="shared" si="4"/>
        <v>#REF!</v>
      </c>
      <c r="Q196" s="1341" t="str">
        <f t="shared" si="28"/>
        <v>#REF!</v>
      </c>
      <c r="R196" s="1084"/>
      <c r="S196" s="1182" t="s">
        <v>525</v>
      </c>
      <c r="T196" s="1183" t="s">
        <v>1515</v>
      </c>
      <c r="U196" s="1084" t="str">
        <f t="shared" si="6"/>
        <v>#REF!</v>
      </c>
      <c r="V196" s="1102" t="str">
        <f t="shared" si="7"/>
        <v>#REF!</v>
      </c>
      <c r="W196" s="1102" t="str">
        <f t="shared" si="8"/>
        <v>#REF!</v>
      </c>
      <c r="X196" s="1102" t="str">
        <f t="shared" si="9"/>
        <v>#REF!</v>
      </c>
      <c r="Y196" s="1103">
        <f t="shared" si="10"/>
        <v>0.4130434783</v>
      </c>
      <c r="Z196" s="1104" t="str">
        <f t="shared" si="11"/>
        <v>#REF!</v>
      </c>
      <c r="AA196" s="1085" t="str">
        <f t="shared" si="12"/>
        <v>#REF!</v>
      </c>
      <c r="AB196" s="1085" t="str">
        <f t="shared" si="13"/>
        <v>#REF!</v>
      </c>
      <c r="AC196" s="1105" t="str">
        <f t="shared" si="14"/>
        <v>#REF!</v>
      </c>
      <c r="AD196" s="1105" t="str">
        <f t="shared" si="15"/>
        <v>#REF!</v>
      </c>
      <c r="AE196" s="1105" t="str">
        <f t="shared" si="16"/>
        <v>#REF!</v>
      </c>
      <c r="AF196" s="1106"/>
      <c r="AG196" s="1079"/>
      <c r="AH196" s="1090">
        <f t="shared" si="17"/>
        <v>9.5</v>
      </c>
      <c r="AI196" s="1090"/>
    </row>
    <row r="197" ht="15.0" customHeight="1">
      <c r="A197" s="1098">
        <v>195.0</v>
      </c>
      <c r="B197" s="1182">
        <v>469443.0</v>
      </c>
      <c r="C197" s="1183" t="s">
        <v>2301</v>
      </c>
      <c r="D197" s="1228" t="s">
        <v>2302</v>
      </c>
      <c r="E197" s="1228" t="s">
        <v>511</v>
      </c>
      <c r="F197" s="1228" t="s">
        <v>512</v>
      </c>
      <c r="G197" s="1228" t="s">
        <v>790</v>
      </c>
      <c r="H197" s="1183" t="s">
        <v>531</v>
      </c>
      <c r="I197" s="1100" t="str">
        <f t="shared" si="2"/>
        <v>#REF!</v>
      </c>
      <c r="J197" s="413">
        <v>1.0</v>
      </c>
      <c r="K197" s="413">
        <v>2025.0</v>
      </c>
      <c r="L197" s="1397">
        <v>45658.0</v>
      </c>
      <c r="M197" s="1398">
        <v>45688.0</v>
      </c>
      <c r="N197" s="1340">
        <v>23.0</v>
      </c>
      <c r="O197" s="1084">
        <f t="shared" si="3"/>
        <v>1</v>
      </c>
      <c r="P197" s="231" t="str">
        <f t="shared" si="4"/>
        <v>#REF!</v>
      </c>
      <c r="Q197" s="1341" t="str">
        <f t="shared" si="28"/>
        <v>#REF!</v>
      </c>
      <c r="R197" s="1084"/>
      <c r="S197" s="1182" t="s">
        <v>525</v>
      </c>
      <c r="T197" s="1183" t="s">
        <v>1515</v>
      </c>
      <c r="U197" s="1084" t="str">
        <f t="shared" si="6"/>
        <v>#REF!</v>
      </c>
      <c r="V197" s="1102" t="str">
        <f t="shared" si="7"/>
        <v>#REF!</v>
      </c>
      <c r="W197" s="1102" t="str">
        <f t="shared" si="8"/>
        <v>#REF!</v>
      </c>
      <c r="X197" s="1102" t="str">
        <f t="shared" si="9"/>
        <v>#REF!</v>
      </c>
      <c r="Y197" s="1103">
        <f t="shared" si="10"/>
        <v>1</v>
      </c>
      <c r="Z197" s="1104" t="str">
        <f t="shared" si="11"/>
        <v>#REF!</v>
      </c>
      <c r="AA197" s="1085" t="str">
        <f t="shared" si="12"/>
        <v>#REF!</v>
      </c>
      <c r="AB197" s="1085" t="str">
        <f t="shared" si="13"/>
        <v>#REF!</v>
      </c>
      <c r="AC197" s="1105" t="str">
        <f t="shared" si="14"/>
        <v>#REF!</v>
      </c>
      <c r="AD197" s="1105" t="str">
        <f t="shared" si="15"/>
        <v>#REF!</v>
      </c>
      <c r="AE197" s="1105" t="str">
        <f t="shared" si="16"/>
        <v>#REF!</v>
      </c>
      <c r="AF197" s="1106"/>
      <c r="AG197" s="1079"/>
      <c r="AH197" s="1090">
        <f t="shared" si="17"/>
        <v>23</v>
      </c>
      <c r="AI197" s="1090"/>
    </row>
    <row r="198" ht="15.0" customHeight="1">
      <c r="A198" s="1107">
        <v>196.0</v>
      </c>
      <c r="B198" s="1182">
        <v>470691.0</v>
      </c>
      <c r="C198" s="1183" t="s">
        <v>2318</v>
      </c>
      <c r="D198" s="1228" t="s">
        <v>2319</v>
      </c>
      <c r="E198" s="1228" t="s">
        <v>511</v>
      </c>
      <c r="F198" s="1228" t="s">
        <v>512</v>
      </c>
      <c r="G198" s="1228" t="s">
        <v>790</v>
      </c>
      <c r="H198" s="1183" t="s">
        <v>531</v>
      </c>
      <c r="I198" s="1100" t="str">
        <f t="shared" si="2"/>
        <v>#REF!</v>
      </c>
      <c r="J198" s="413">
        <v>1.0</v>
      </c>
      <c r="K198" s="413">
        <v>2025.0</v>
      </c>
      <c r="L198" s="1397">
        <v>45658.0</v>
      </c>
      <c r="M198" s="1398">
        <v>45688.0</v>
      </c>
      <c r="N198" s="1340">
        <v>22.0</v>
      </c>
      <c r="O198" s="1084">
        <f t="shared" si="3"/>
        <v>0.9565217391</v>
      </c>
      <c r="P198" s="231" t="str">
        <f t="shared" si="4"/>
        <v>#REF!</v>
      </c>
      <c r="Q198" s="1341" t="str">
        <f t="shared" si="28"/>
        <v>#REF!</v>
      </c>
      <c r="R198" s="1084"/>
      <c r="S198" s="1182" t="s">
        <v>525</v>
      </c>
      <c r="T198" s="1183" t="s">
        <v>1515</v>
      </c>
      <c r="U198" s="1084" t="str">
        <f t="shared" si="6"/>
        <v>#REF!</v>
      </c>
      <c r="V198" s="1102" t="str">
        <f t="shared" si="7"/>
        <v>#REF!</v>
      </c>
      <c r="W198" s="1102" t="str">
        <f t="shared" si="8"/>
        <v>#REF!</v>
      </c>
      <c r="X198" s="1102" t="str">
        <f t="shared" si="9"/>
        <v>#REF!</v>
      </c>
      <c r="Y198" s="1103">
        <f t="shared" si="10"/>
        <v>0.9565217391</v>
      </c>
      <c r="Z198" s="1104" t="str">
        <f t="shared" si="11"/>
        <v>#REF!</v>
      </c>
      <c r="AA198" s="1085" t="str">
        <f t="shared" si="12"/>
        <v>#REF!</v>
      </c>
      <c r="AB198" s="1085" t="str">
        <f t="shared" si="13"/>
        <v>#REF!</v>
      </c>
      <c r="AC198" s="1105" t="str">
        <f t="shared" si="14"/>
        <v>#REF!</v>
      </c>
      <c r="AD198" s="1105" t="str">
        <f t="shared" si="15"/>
        <v>#REF!</v>
      </c>
      <c r="AE198" s="1105" t="str">
        <f t="shared" si="16"/>
        <v>#REF!</v>
      </c>
      <c r="AF198" s="1106"/>
      <c r="AG198" s="1079"/>
      <c r="AH198" s="1090">
        <f t="shared" si="17"/>
        <v>22</v>
      </c>
      <c r="AI198" s="1090"/>
    </row>
    <row r="199" ht="15.0" customHeight="1">
      <c r="A199" s="1098">
        <v>197.0</v>
      </c>
      <c r="B199" s="1182">
        <v>470939.0</v>
      </c>
      <c r="C199" s="1183" t="s">
        <v>2320</v>
      </c>
      <c r="D199" s="1228" t="s">
        <v>2321</v>
      </c>
      <c r="E199" s="1228" t="s">
        <v>511</v>
      </c>
      <c r="F199" s="1228" t="s">
        <v>512</v>
      </c>
      <c r="G199" s="1228" t="s">
        <v>771</v>
      </c>
      <c r="H199" s="1183" t="s">
        <v>541</v>
      </c>
      <c r="I199" s="1100" t="str">
        <f t="shared" si="2"/>
        <v>#REF!</v>
      </c>
      <c r="J199" s="413">
        <v>1.0</v>
      </c>
      <c r="K199" s="413">
        <v>2025.0</v>
      </c>
      <c r="L199" s="1397">
        <v>45658.0</v>
      </c>
      <c r="M199" s="1398">
        <v>45688.0</v>
      </c>
      <c r="N199" s="1340">
        <v>22.5</v>
      </c>
      <c r="O199" s="1084">
        <f t="shared" si="3"/>
        <v>0.9782608696</v>
      </c>
      <c r="P199" s="231" t="str">
        <f t="shared" si="4"/>
        <v>#REF!</v>
      </c>
      <c r="Q199" s="1341" t="str">
        <f t="shared" si="28"/>
        <v>#REF!</v>
      </c>
      <c r="R199" s="1084"/>
      <c r="S199" s="1182" t="s">
        <v>525</v>
      </c>
      <c r="T199" s="1183" t="s">
        <v>1515</v>
      </c>
      <c r="U199" s="1084" t="str">
        <f t="shared" si="6"/>
        <v>#REF!</v>
      </c>
      <c r="V199" s="1102" t="str">
        <f t="shared" si="7"/>
        <v>#REF!</v>
      </c>
      <c r="W199" s="1102" t="str">
        <f t="shared" si="8"/>
        <v>#REF!</v>
      </c>
      <c r="X199" s="1102" t="str">
        <f t="shared" si="9"/>
        <v>#REF!</v>
      </c>
      <c r="Y199" s="1103">
        <f t="shared" si="10"/>
        <v>0.9782608696</v>
      </c>
      <c r="Z199" s="1104" t="str">
        <f t="shared" si="11"/>
        <v>#REF!</v>
      </c>
      <c r="AA199" s="1085" t="str">
        <f t="shared" si="12"/>
        <v>#REF!</v>
      </c>
      <c r="AB199" s="1085" t="str">
        <f t="shared" si="13"/>
        <v>#REF!</v>
      </c>
      <c r="AC199" s="1105" t="str">
        <f t="shared" si="14"/>
        <v>#REF!</v>
      </c>
      <c r="AD199" s="1105" t="str">
        <f t="shared" si="15"/>
        <v>#REF!</v>
      </c>
      <c r="AE199" s="1105" t="str">
        <f t="shared" si="16"/>
        <v>#REF!</v>
      </c>
      <c r="AF199" s="1106"/>
      <c r="AG199" s="1079"/>
      <c r="AH199" s="1090">
        <f t="shared" si="17"/>
        <v>22.5</v>
      </c>
      <c r="AI199" s="1090"/>
    </row>
    <row r="200" ht="15.0" customHeight="1">
      <c r="A200" s="1107">
        <v>198.0</v>
      </c>
      <c r="B200" s="1182">
        <v>472061.0</v>
      </c>
      <c r="C200" s="1183" t="s">
        <v>2379</v>
      </c>
      <c r="D200" s="1228" t="s">
        <v>2380</v>
      </c>
      <c r="E200" s="1228" t="s">
        <v>511</v>
      </c>
      <c r="F200" s="1228" t="s">
        <v>512</v>
      </c>
      <c r="G200" s="1228" t="s">
        <v>665</v>
      </c>
      <c r="H200" s="1183" t="s">
        <v>580</v>
      </c>
      <c r="I200" s="1100" t="str">
        <f t="shared" si="2"/>
        <v>#REF!</v>
      </c>
      <c r="J200" s="413">
        <v>1.0</v>
      </c>
      <c r="K200" s="413">
        <v>2025.0</v>
      </c>
      <c r="L200" s="1397">
        <v>45658.0</v>
      </c>
      <c r="M200" s="1398">
        <v>45688.0</v>
      </c>
      <c r="N200" s="1340">
        <v>23.0</v>
      </c>
      <c r="O200" s="1084">
        <f t="shared" si="3"/>
        <v>1</v>
      </c>
      <c r="P200" s="231" t="str">
        <f t="shared" si="4"/>
        <v>#REF!</v>
      </c>
      <c r="Q200" s="1341" t="str">
        <f t="shared" si="28"/>
        <v>#REF!</v>
      </c>
      <c r="R200" s="1084"/>
      <c r="S200" s="1182" t="s">
        <v>525</v>
      </c>
      <c r="T200" s="1183" t="s">
        <v>1515</v>
      </c>
      <c r="U200" s="1084" t="str">
        <f t="shared" si="6"/>
        <v>#REF!</v>
      </c>
      <c r="V200" s="1102" t="str">
        <f t="shared" si="7"/>
        <v>#REF!</v>
      </c>
      <c r="W200" s="1102" t="str">
        <f t="shared" si="8"/>
        <v>#REF!</v>
      </c>
      <c r="X200" s="1102" t="str">
        <f t="shared" si="9"/>
        <v>#REF!</v>
      </c>
      <c r="Y200" s="1103">
        <f t="shared" si="10"/>
        <v>1</v>
      </c>
      <c r="Z200" s="1104" t="str">
        <f t="shared" si="11"/>
        <v>#REF!</v>
      </c>
      <c r="AA200" s="1085" t="str">
        <f t="shared" si="12"/>
        <v>#REF!</v>
      </c>
      <c r="AB200" s="1085" t="str">
        <f t="shared" si="13"/>
        <v>#REF!</v>
      </c>
      <c r="AC200" s="1105" t="str">
        <f t="shared" si="14"/>
        <v>#REF!</v>
      </c>
      <c r="AD200" s="1105" t="str">
        <f t="shared" si="15"/>
        <v>#REF!</v>
      </c>
      <c r="AE200" s="1105" t="str">
        <f t="shared" si="16"/>
        <v>#REF!</v>
      </c>
      <c r="AF200" s="1106"/>
      <c r="AG200" s="1079"/>
      <c r="AH200" s="1090">
        <f t="shared" si="17"/>
        <v>23</v>
      </c>
      <c r="AI200" s="1090"/>
    </row>
    <row r="201" ht="15.0" customHeight="1">
      <c r="A201" s="1098">
        <v>199.0</v>
      </c>
      <c r="B201" s="1181">
        <v>212015.0</v>
      </c>
      <c r="C201" s="370" t="s">
        <v>629</v>
      </c>
      <c r="D201" s="1230" t="s">
        <v>1514</v>
      </c>
      <c r="E201" s="1230" t="s">
        <v>511</v>
      </c>
      <c r="F201" s="1230" t="s">
        <v>564</v>
      </c>
      <c r="G201" s="1230" t="s">
        <v>893</v>
      </c>
      <c r="H201" s="1273" t="str">
        <f t="shared" ref="H201:H209" si="29">IF(G201="fresher",F201&amp;"01",IF(G201="junior",F201&amp;"02",IF(G201="junior+",F201&amp;"03",IF(G201="middle",F201&amp;"04",IF(G201="middle+",F201&amp;"05",IF(G201="senior",F201&amp;"06",0))))))</f>
        <v>BA06</v>
      </c>
      <c r="I201" s="1100" t="str">
        <f t="shared" si="2"/>
        <v>#REF!</v>
      </c>
      <c r="J201" s="413">
        <v>1.0</v>
      </c>
      <c r="K201" s="413">
        <v>2025.0</v>
      </c>
      <c r="L201" s="1394">
        <v>45658.0</v>
      </c>
      <c r="M201" s="1395">
        <v>45688.0</v>
      </c>
      <c r="N201" s="1339">
        <v>6.9</v>
      </c>
      <c r="O201" s="1084">
        <f t="shared" si="3"/>
        <v>0.3</v>
      </c>
      <c r="P201" s="231" t="str">
        <f t="shared" si="4"/>
        <v>#REF!</v>
      </c>
      <c r="Q201" s="1103" t="str">
        <f t="shared" si="28"/>
        <v>#REF!</v>
      </c>
      <c r="R201" s="1084"/>
      <c r="S201" s="1181" t="s">
        <v>525</v>
      </c>
      <c r="T201" s="370" t="s">
        <v>2406</v>
      </c>
      <c r="U201" s="1084" t="str">
        <f t="shared" si="6"/>
        <v>#REF!</v>
      </c>
      <c r="V201" s="1102" t="str">
        <f t="shared" si="7"/>
        <v>#REF!</v>
      </c>
      <c r="W201" s="1102" t="str">
        <f t="shared" si="8"/>
        <v>#REF!</v>
      </c>
      <c r="X201" s="1102" t="str">
        <f t="shared" si="9"/>
        <v>#REF!</v>
      </c>
      <c r="Y201" s="1103">
        <f t="shared" si="10"/>
        <v>1</v>
      </c>
      <c r="Z201" s="1104" t="str">
        <f t="shared" si="11"/>
        <v>#REF!</v>
      </c>
      <c r="AA201" s="1085" t="str">
        <f t="shared" si="12"/>
        <v>#REF!</v>
      </c>
      <c r="AB201" s="1085" t="str">
        <f t="shared" si="13"/>
        <v>#REF!</v>
      </c>
      <c r="AC201" s="1105" t="str">
        <f t="shared" si="14"/>
        <v>#REF!</v>
      </c>
      <c r="AD201" s="1105" t="str">
        <f t="shared" si="15"/>
        <v>#REF!</v>
      </c>
      <c r="AE201" s="1105" t="str">
        <f t="shared" si="16"/>
        <v>#REF!</v>
      </c>
      <c r="AF201" s="1106"/>
      <c r="AG201" s="1079"/>
      <c r="AH201" s="1090">
        <f t="shared" si="17"/>
        <v>23</v>
      </c>
      <c r="AI201" s="1090"/>
    </row>
    <row r="202" ht="15.0" customHeight="1">
      <c r="A202" s="1107">
        <v>200.0</v>
      </c>
      <c r="B202" s="1182">
        <v>459635.0</v>
      </c>
      <c r="C202" s="1183" t="s">
        <v>1086</v>
      </c>
      <c r="D202" s="1228" t="s">
        <v>1434</v>
      </c>
      <c r="E202" s="1228" t="s">
        <v>511</v>
      </c>
      <c r="F202" s="1228" t="s">
        <v>564</v>
      </c>
      <c r="G202" s="1228" t="s">
        <v>790</v>
      </c>
      <c r="H202" s="1273" t="str">
        <f t="shared" si="29"/>
        <v>BA03</v>
      </c>
      <c r="I202" s="1100" t="str">
        <f t="shared" si="2"/>
        <v>#REF!</v>
      </c>
      <c r="J202" s="413">
        <v>1.0</v>
      </c>
      <c r="K202" s="413">
        <v>2025.0</v>
      </c>
      <c r="L202" s="1397">
        <v>45666.0</v>
      </c>
      <c r="M202" s="1398">
        <v>45688.0</v>
      </c>
      <c r="N202" s="1340">
        <v>17.0</v>
      </c>
      <c r="O202" s="1084">
        <f t="shared" si="3"/>
        <v>0.7391304348</v>
      </c>
      <c r="P202" s="231" t="str">
        <f t="shared" si="4"/>
        <v>#REF!</v>
      </c>
      <c r="Q202" s="1103" t="str">
        <f t="shared" si="28"/>
        <v>#REF!</v>
      </c>
      <c r="R202" s="1084"/>
      <c r="S202" s="1182" t="s">
        <v>525</v>
      </c>
      <c r="T202" s="1183" t="s">
        <v>2406</v>
      </c>
      <c r="U202" s="1084" t="str">
        <f t="shared" si="6"/>
        <v>#REF!</v>
      </c>
      <c r="V202" s="1102" t="str">
        <f t="shared" si="7"/>
        <v>#REF!</v>
      </c>
      <c r="W202" s="1102" t="str">
        <f t="shared" si="8"/>
        <v>#REF!</v>
      </c>
      <c r="X202" s="1102" t="str">
        <f t="shared" si="9"/>
        <v>#REF!</v>
      </c>
      <c r="Y202" s="1103">
        <f t="shared" si="10"/>
        <v>0.7391304348</v>
      </c>
      <c r="Z202" s="1104" t="str">
        <f t="shared" si="11"/>
        <v>#REF!</v>
      </c>
      <c r="AA202" s="1085" t="str">
        <f t="shared" si="12"/>
        <v>#REF!</v>
      </c>
      <c r="AB202" s="1085" t="str">
        <f t="shared" si="13"/>
        <v>#REF!</v>
      </c>
      <c r="AC202" s="1105" t="str">
        <f t="shared" si="14"/>
        <v>#REF!</v>
      </c>
      <c r="AD202" s="1105" t="str">
        <f t="shared" si="15"/>
        <v>#REF!</v>
      </c>
      <c r="AE202" s="1105" t="str">
        <f t="shared" si="16"/>
        <v>#REF!</v>
      </c>
      <c r="AF202" s="1106"/>
      <c r="AG202" s="1079"/>
      <c r="AH202" s="1090">
        <f t="shared" si="17"/>
        <v>17</v>
      </c>
      <c r="AI202" s="1090"/>
    </row>
    <row r="203" ht="15.0" customHeight="1">
      <c r="A203" s="1098">
        <v>201.0</v>
      </c>
      <c r="B203" s="1181">
        <v>289435.0</v>
      </c>
      <c r="C203" s="370" t="s">
        <v>1138</v>
      </c>
      <c r="D203" s="1230" t="s">
        <v>1404</v>
      </c>
      <c r="E203" s="1230" t="s">
        <v>511</v>
      </c>
      <c r="F203" s="1230" t="s">
        <v>512</v>
      </c>
      <c r="G203" s="1230" t="s">
        <v>771</v>
      </c>
      <c r="H203" s="1273" t="str">
        <f t="shared" si="29"/>
        <v>DEV04</v>
      </c>
      <c r="I203" s="1100" t="str">
        <f t="shared" si="2"/>
        <v>#REF!</v>
      </c>
      <c r="J203" s="413">
        <v>1.0</v>
      </c>
      <c r="K203" s="413">
        <v>2025.0</v>
      </c>
      <c r="L203" s="1394">
        <v>45658.0</v>
      </c>
      <c r="M203" s="1395">
        <v>45671.0</v>
      </c>
      <c r="N203" s="490">
        <v>10.0</v>
      </c>
      <c r="O203" s="1084">
        <f t="shared" si="3"/>
        <v>0.4347826087</v>
      </c>
      <c r="P203" s="231">
        <f t="shared" si="4"/>
        <v>0.435</v>
      </c>
      <c r="Q203" s="1103">
        <f t="shared" si="28"/>
        <v>0.435</v>
      </c>
      <c r="R203" s="1084"/>
      <c r="S203" s="1276" t="s">
        <v>517</v>
      </c>
      <c r="T203" s="1211" t="s">
        <v>2414</v>
      </c>
      <c r="U203" s="1084">
        <f t="shared" si="6"/>
        <v>0.435</v>
      </c>
      <c r="V203" s="1102" t="str">
        <f t="shared" si="7"/>
        <v>#REF!</v>
      </c>
      <c r="W203" s="1102" t="str">
        <f t="shared" si="8"/>
        <v>#REF!</v>
      </c>
      <c r="X203" s="1102" t="str">
        <f t="shared" si="9"/>
        <v>#REF!</v>
      </c>
      <c r="Y203" s="1103">
        <f t="shared" si="10"/>
        <v>1.086956522</v>
      </c>
      <c r="Z203" s="1104" t="str">
        <f t="shared" si="11"/>
        <v>#REF!</v>
      </c>
      <c r="AA203" s="1085" t="str">
        <f t="shared" si="12"/>
        <v>#REF!</v>
      </c>
      <c r="AB203" s="1085" t="str">
        <f t="shared" si="13"/>
        <v>#REF!</v>
      </c>
      <c r="AC203" s="1105" t="str">
        <f t="shared" si="14"/>
        <v>#REF!</v>
      </c>
      <c r="AD203" s="1105" t="str">
        <f t="shared" si="15"/>
        <v>#REF!</v>
      </c>
      <c r="AE203" s="1105" t="str">
        <f t="shared" si="16"/>
        <v>#REF!</v>
      </c>
      <c r="AF203" s="1106"/>
      <c r="AG203" s="1079"/>
      <c r="AH203" s="1090">
        <f t="shared" si="17"/>
        <v>25</v>
      </c>
      <c r="AI203" s="1090"/>
    </row>
    <row r="204" ht="15.0" customHeight="1">
      <c r="A204" s="1107">
        <v>202.0</v>
      </c>
      <c r="B204" s="1181">
        <v>439827.0</v>
      </c>
      <c r="C204" s="370" t="s">
        <v>1406</v>
      </c>
      <c r="D204" s="1230" t="s">
        <v>1407</v>
      </c>
      <c r="E204" s="1230" t="s">
        <v>511</v>
      </c>
      <c r="F204" s="1230" t="s">
        <v>512</v>
      </c>
      <c r="G204" s="1230" t="s">
        <v>771</v>
      </c>
      <c r="H204" s="1273" t="str">
        <f t="shared" si="29"/>
        <v>DEV04</v>
      </c>
      <c r="I204" s="1100" t="str">
        <f t="shared" si="2"/>
        <v>#REF!</v>
      </c>
      <c r="J204" s="413">
        <v>1.0</v>
      </c>
      <c r="K204" s="413">
        <v>2025.0</v>
      </c>
      <c r="L204" s="1394">
        <v>45658.0</v>
      </c>
      <c r="M204" s="1395">
        <v>45670.0</v>
      </c>
      <c r="N204" s="490">
        <v>9.0</v>
      </c>
      <c r="O204" s="1084">
        <f t="shared" si="3"/>
        <v>0.3913043478</v>
      </c>
      <c r="P204" s="231">
        <f t="shared" si="4"/>
        <v>0.391</v>
      </c>
      <c r="Q204" s="1103">
        <f t="shared" si="28"/>
        <v>0.391</v>
      </c>
      <c r="R204" s="1084"/>
      <c r="S204" s="1276" t="s">
        <v>517</v>
      </c>
      <c r="T204" s="1211" t="s">
        <v>2414</v>
      </c>
      <c r="U204" s="1084">
        <f t="shared" si="6"/>
        <v>0.391</v>
      </c>
      <c r="V204" s="1102" t="str">
        <f t="shared" si="7"/>
        <v>#REF!</v>
      </c>
      <c r="W204" s="1102" t="str">
        <f t="shared" si="8"/>
        <v>#REF!</v>
      </c>
      <c r="X204" s="1102" t="str">
        <f t="shared" si="9"/>
        <v>#REF!</v>
      </c>
      <c r="Y204" s="1103">
        <f t="shared" si="10"/>
        <v>1</v>
      </c>
      <c r="Z204" s="1104" t="str">
        <f t="shared" si="11"/>
        <v>#REF!</v>
      </c>
      <c r="AA204" s="1085" t="str">
        <f t="shared" si="12"/>
        <v>#REF!</v>
      </c>
      <c r="AB204" s="1085" t="str">
        <f t="shared" si="13"/>
        <v>#REF!</v>
      </c>
      <c r="AC204" s="1105" t="str">
        <f t="shared" si="14"/>
        <v>#REF!</v>
      </c>
      <c r="AD204" s="1105" t="str">
        <f t="shared" si="15"/>
        <v>#REF!</v>
      </c>
      <c r="AE204" s="1105" t="str">
        <f t="shared" si="16"/>
        <v>#REF!</v>
      </c>
      <c r="AF204" s="1106"/>
      <c r="AG204" s="1079"/>
      <c r="AH204" s="1090">
        <f t="shared" si="17"/>
        <v>23</v>
      </c>
      <c r="AI204" s="1090"/>
    </row>
    <row r="205" ht="15.0" customHeight="1">
      <c r="A205" s="1098">
        <v>203.0</v>
      </c>
      <c r="B205" s="1181">
        <v>458879.0</v>
      </c>
      <c r="C205" s="370" t="s">
        <v>1124</v>
      </c>
      <c r="D205" s="1230" t="s">
        <v>1351</v>
      </c>
      <c r="E205" s="1230" t="s">
        <v>511</v>
      </c>
      <c r="F205" s="1230" t="s">
        <v>512</v>
      </c>
      <c r="G205" s="1230" t="s">
        <v>771</v>
      </c>
      <c r="H205" s="1273" t="str">
        <f t="shared" si="29"/>
        <v>DEV04</v>
      </c>
      <c r="I205" s="1100" t="str">
        <f t="shared" si="2"/>
        <v>#REF!</v>
      </c>
      <c r="J205" s="413">
        <v>1.0</v>
      </c>
      <c r="K205" s="413">
        <v>2025.0</v>
      </c>
      <c r="L205" s="1394">
        <v>45658.0</v>
      </c>
      <c r="M205" s="1395">
        <v>45670.0</v>
      </c>
      <c r="N205" s="490">
        <v>9.0</v>
      </c>
      <c r="O205" s="1084">
        <f t="shared" si="3"/>
        <v>0.3913043478</v>
      </c>
      <c r="P205" s="231">
        <f t="shared" si="4"/>
        <v>0.391</v>
      </c>
      <c r="Q205" s="1103">
        <f t="shared" si="28"/>
        <v>0.391</v>
      </c>
      <c r="R205" s="1084"/>
      <c r="S205" s="1276" t="s">
        <v>517</v>
      </c>
      <c r="T205" s="1211" t="s">
        <v>2414</v>
      </c>
      <c r="U205" s="1084">
        <f t="shared" si="6"/>
        <v>0.391</v>
      </c>
      <c r="V205" s="1102" t="str">
        <f t="shared" si="7"/>
        <v>#REF!</v>
      </c>
      <c r="W205" s="1102" t="str">
        <f t="shared" si="8"/>
        <v>#REF!</v>
      </c>
      <c r="X205" s="1102" t="str">
        <f t="shared" si="9"/>
        <v>#REF!</v>
      </c>
      <c r="Y205" s="1103">
        <f t="shared" si="10"/>
        <v>1.043478261</v>
      </c>
      <c r="Z205" s="1104" t="str">
        <f t="shared" si="11"/>
        <v>#REF!</v>
      </c>
      <c r="AA205" s="1085" t="str">
        <f t="shared" si="12"/>
        <v>#REF!</v>
      </c>
      <c r="AB205" s="1085" t="str">
        <f t="shared" si="13"/>
        <v>#REF!</v>
      </c>
      <c r="AC205" s="1105" t="str">
        <f t="shared" si="14"/>
        <v>#REF!</v>
      </c>
      <c r="AD205" s="1105" t="str">
        <f t="shared" si="15"/>
        <v>#REF!</v>
      </c>
      <c r="AE205" s="1105" t="str">
        <f t="shared" si="16"/>
        <v>#REF!</v>
      </c>
      <c r="AF205" s="1106"/>
      <c r="AG205" s="1079"/>
      <c r="AH205" s="1090">
        <f t="shared" si="17"/>
        <v>24</v>
      </c>
      <c r="AI205" s="1090"/>
    </row>
    <row r="206" ht="16.5" customHeight="1">
      <c r="A206" s="1107">
        <v>204.0</v>
      </c>
      <c r="B206" s="1181">
        <v>248813.0</v>
      </c>
      <c r="C206" s="370" t="s">
        <v>2411</v>
      </c>
      <c r="D206" s="1230" t="s">
        <v>2412</v>
      </c>
      <c r="E206" s="1230" t="s">
        <v>511</v>
      </c>
      <c r="F206" s="1230" t="s">
        <v>663</v>
      </c>
      <c r="G206" s="1230" t="s">
        <v>893</v>
      </c>
      <c r="H206" s="1273" t="str">
        <f t="shared" si="29"/>
        <v>PM06</v>
      </c>
      <c r="I206" s="1100" t="str">
        <f t="shared" si="2"/>
        <v>#REF!</v>
      </c>
      <c r="J206" s="413">
        <v>1.0</v>
      </c>
      <c r="K206" s="413">
        <v>2025.0</v>
      </c>
      <c r="L206" s="1397">
        <v>45658.0</v>
      </c>
      <c r="M206" s="1398">
        <v>45688.0</v>
      </c>
      <c r="N206" s="1340">
        <v>23.0</v>
      </c>
      <c r="O206" s="1084">
        <f t="shared" si="3"/>
        <v>1</v>
      </c>
      <c r="P206" s="231" t="str">
        <f t="shared" si="4"/>
        <v>#REF!</v>
      </c>
      <c r="Q206" s="1103" t="str">
        <f t="shared" si="28"/>
        <v>#REF!</v>
      </c>
      <c r="R206" s="1084"/>
      <c r="S206" s="1276" t="s">
        <v>525</v>
      </c>
      <c r="T206" s="1211" t="s">
        <v>2413</v>
      </c>
      <c r="U206" s="1084" t="str">
        <f t="shared" si="6"/>
        <v>#REF!</v>
      </c>
      <c r="V206" s="1102" t="str">
        <f t="shared" si="7"/>
        <v>#REF!</v>
      </c>
      <c r="W206" s="1102" t="str">
        <f t="shared" si="8"/>
        <v>#REF!</v>
      </c>
      <c r="X206" s="1102" t="str">
        <f t="shared" si="9"/>
        <v>#REF!</v>
      </c>
      <c r="Y206" s="1103">
        <f t="shared" si="10"/>
        <v>1</v>
      </c>
      <c r="Z206" s="1104" t="str">
        <f t="shared" si="11"/>
        <v>#REF!</v>
      </c>
      <c r="AA206" s="1085" t="str">
        <f t="shared" si="12"/>
        <v>#REF!</v>
      </c>
      <c r="AB206" s="1085" t="str">
        <f t="shared" si="13"/>
        <v>#REF!</v>
      </c>
      <c r="AC206" s="1105" t="str">
        <f t="shared" si="14"/>
        <v>#REF!</v>
      </c>
      <c r="AD206" s="1105" t="str">
        <f t="shared" si="15"/>
        <v>#REF!</v>
      </c>
      <c r="AE206" s="1105" t="str">
        <f t="shared" si="16"/>
        <v>#REF!</v>
      </c>
      <c r="AF206" s="1106"/>
      <c r="AG206" s="1079"/>
      <c r="AH206" s="1090">
        <f t="shared" si="17"/>
        <v>23</v>
      </c>
      <c r="AI206" s="1090"/>
    </row>
    <row r="207" ht="15.0" customHeight="1">
      <c r="A207" s="1107">
        <v>205.0</v>
      </c>
      <c r="B207" s="1182">
        <v>465279.0</v>
      </c>
      <c r="C207" s="1228" t="s">
        <v>1571</v>
      </c>
      <c r="D207" s="1183" t="s">
        <v>1572</v>
      </c>
      <c r="E207" s="1183" t="s">
        <v>511</v>
      </c>
      <c r="F207" s="1228" t="s">
        <v>564</v>
      </c>
      <c r="G207" s="1183" t="s">
        <v>665</v>
      </c>
      <c r="H207" s="1273" t="str">
        <f t="shared" si="29"/>
        <v>BA02</v>
      </c>
      <c r="I207" s="1100" t="str">
        <f t="shared" si="2"/>
        <v>#REF!</v>
      </c>
      <c r="J207" s="413">
        <v>1.0</v>
      </c>
      <c r="K207" s="413">
        <v>2025.0</v>
      </c>
      <c r="L207" s="1397">
        <v>45658.0</v>
      </c>
      <c r="M207" s="1398">
        <v>45688.0</v>
      </c>
      <c r="N207" s="1340">
        <v>23.0</v>
      </c>
      <c r="O207" s="1084">
        <f t="shared" si="3"/>
        <v>1</v>
      </c>
      <c r="P207" s="231" t="str">
        <f t="shared" si="4"/>
        <v>#REF!</v>
      </c>
      <c r="Q207" s="231" t="str">
        <f>ROUND(IF(T207="ODC",1*P207,J207*P207),3)</f>
        <v>#REF!</v>
      </c>
      <c r="R207" s="1101"/>
      <c r="S207" s="1276" t="s">
        <v>525</v>
      </c>
      <c r="T207" s="1183" t="s">
        <v>2339</v>
      </c>
      <c r="U207" s="1084" t="str">
        <f t="shared" si="6"/>
        <v>#REF!</v>
      </c>
      <c r="V207" s="1102" t="str">
        <f t="shared" si="7"/>
        <v>#REF!</v>
      </c>
      <c r="W207" s="1102" t="str">
        <f t="shared" si="8"/>
        <v>#REF!</v>
      </c>
      <c r="X207" s="1102" t="str">
        <f t="shared" si="9"/>
        <v>#REF!</v>
      </c>
      <c r="Y207" s="1103">
        <f t="shared" si="10"/>
        <v>1</v>
      </c>
      <c r="Z207" s="1104" t="str">
        <f t="shared" si="11"/>
        <v>#REF!</v>
      </c>
      <c r="AA207" s="1085" t="str">
        <f t="shared" si="12"/>
        <v>#REF!</v>
      </c>
      <c r="AB207" s="1085" t="str">
        <f t="shared" si="13"/>
        <v>#REF!</v>
      </c>
      <c r="AC207" s="1105" t="str">
        <f t="shared" si="14"/>
        <v>#REF!</v>
      </c>
      <c r="AD207" s="1105" t="str">
        <f t="shared" si="15"/>
        <v>#REF!</v>
      </c>
      <c r="AE207" s="1105" t="str">
        <f t="shared" si="16"/>
        <v>#REF!</v>
      </c>
      <c r="AF207" s="1106"/>
      <c r="AG207" s="1079"/>
      <c r="AH207" s="1090">
        <f t="shared" si="17"/>
        <v>23</v>
      </c>
      <c r="AI207" s="1117"/>
    </row>
    <row r="208" ht="15.0" customHeight="1">
      <c r="A208" s="1107">
        <v>206.0</v>
      </c>
      <c r="B208" s="1182">
        <v>464029.0</v>
      </c>
      <c r="C208" s="1211" t="s">
        <v>2220</v>
      </c>
      <c r="D208" s="1211" t="s">
        <v>2221</v>
      </c>
      <c r="E208" s="1183" t="s">
        <v>511</v>
      </c>
      <c r="F208" s="535" t="s">
        <v>512</v>
      </c>
      <c r="G208" s="1211" t="s">
        <v>795</v>
      </c>
      <c r="H208" s="1273" t="str">
        <f t="shared" si="29"/>
        <v>DEV01</v>
      </c>
      <c r="I208" s="1100" t="str">
        <f t="shared" si="2"/>
        <v>#REF!</v>
      </c>
      <c r="J208" s="413">
        <v>1.0</v>
      </c>
      <c r="K208" s="413">
        <v>2025.0</v>
      </c>
      <c r="L208" s="1397">
        <v>45658.0</v>
      </c>
      <c r="M208" s="1398">
        <v>45688.0</v>
      </c>
      <c r="N208" s="490">
        <v>0.0</v>
      </c>
      <c r="O208" s="1084">
        <f t="shared" si="3"/>
        <v>0</v>
      </c>
      <c r="P208" s="231" t="str">
        <f t="shared" si="4"/>
        <v>#REF!</v>
      </c>
      <c r="Q208" s="1103">
        <v>0.0</v>
      </c>
      <c r="R208" s="490"/>
      <c r="S208" s="1276"/>
      <c r="T208" s="1211" t="s">
        <v>1788</v>
      </c>
      <c r="U208" s="1084">
        <f t="shared" si="6"/>
        <v>0</v>
      </c>
      <c r="V208" s="1102" t="str">
        <f t="shared" si="7"/>
        <v>#REF!</v>
      </c>
      <c r="W208" s="1102">
        <f t="shared" si="8"/>
        <v>0</v>
      </c>
      <c r="X208" s="1102" t="str">
        <f t="shared" si="9"/>
        <v>#REF!</v>
      </c>
      <c r="Y208" s="1103">
        <f t="shared" si="10"/>
        <v>0</v>
      </c>
      <c r="Z208" s="1104" t="str">
        <f t="shared" si="11"/>
        <v>#REF!</v>
      </c>
      <c r="AA208" s="1085" t="str">
        <f t="shared" si="12"/>
        <v>#REF!</v>
      </c>
      <c r="AB208" s="1085" t="str">
        <f t="shared" si="13"/>
        <v>#REF!</v>
      </c>
      <c r="AC208" s="1105" t="str">
        <f t="shared" si="14"/>
        <v>#REF!</v>
      </c>
      <c r="AD208" s="1105" t="str">
        <f t="shared" si="15"/>
        <v>#REF!</v>
      </c>
      <c r="AE208" s="1105" t="str">
        <f t="shared" si="16"/>
        <v>#REF!</v>
      </c>
      <c r="AF208" s="1106"/>
      <c r="AG208" s="1079"/>
      <c r="AH208" s="1090">
        <f t="shared" si="17"/>
        <v>0</v>
      </c>
      <c r="AI208" s="1090"/>
    </row>
    <row r="209" ht="15.0" customHeight="1">
      <c r="A209" s="1098">
        <v>207.0</v>
      </c>
      <c r="B209" s="1276"/>
      <c r="C209" s="1211"/>
      <c r="D209" s="1211"/>
      <c r="E209" s="535"/>
      <c r="F209" s="535"/>
      <c r="G209" s="1211"/>
      <c r="H209" s="1273">
        <f t="shared" si="29"/>
        <v>0</v>
      </c>
      <c r="I209" s="1100" t="str">
        <f t="shared" si="2"/>
        <v>#REF!</v>
      </c>
      <c r="J209" s="413">
        <v>1.0</v>
      </c>
      <c r="K209" s="413">
        <v>2025.0</v>
      </c>
      <c r="L209" s="1277"/>
      <c r="M209" s="1278"/>
      <c r="N209" s="490"/>
      <c r="O209" s="1084">
        <f t="shared" si="3"/>
        <v>0</v>
      </c>
      <c r="P209" s="231" t="str">
        <f t="shared" si="4"/>
        <v>#REF!</v>
      </c>
      <c r="Q209" s="1103"/>
      <c r="R209" s="490"/>
      <c r="S209" s="1276"/>
      <c r="T209" s="1211"/>
      <c r="U209" s="1084" t="str">
        <f t="shared" si="6"/>
        <v/>
      </c>
      <c r="V209" s="1102">
        <f t="shared" si="7"/>
        <v>0</v>
      </c>
      <c r="W209" s="1102">
        <f t="shared" si="8"/>
        <v>0</v>
      </c>
      <c r="X209" s="1102" t="str">
        <f t="shared" si="9"/>
        <v>#DIV/0!</v>
      </c>
      <c r="Y209" s="1103">
        <f t="shared" si="10"/>
        <v>0</v>
      </c>
      <c r="Z209" s="1104" t="str">
        <f t="shared" si="11"/>
        <v>#REF!</v>
      </c>
      <c r="AA209" s="1085" t="str">
        <f t="shared" si="12"/>
        <v>#DIV/0!</v>
      </c>
      <c r="AB209" s="1085" t="str">
        <f t="shared" si="13"/>
        <v>#DIV/0!</v>
      </c>
      <c r="AC209" s="1105" t="str">
        <f t="shared" si="14"/>
        <v>#DIV/0!</v>
      </c>
      <c r="AD209" s="1105" t="str">
        <f t="shared" si="15"/>
        <v>#DIV/0!</v>
      </c>
      <c r="AE209" s="1105">
        <f t="shared" si="16"/>
        <v>0</v>
      </c>
      <c r="AF209" s="1106"/>
      <c r="AG209" s="1079"/>
      <c r="AH209" s="1090">
        <f t="shared" si="17"/>
        <v>0</v>
      </c>
      <c r="AI209" s="1090"/>
    </row>
    <row r="210" ht="15.75" customHeight="1">
      <c r="A210" s="1089"/>
      <c r="B210" s="1089"/>
      <c r="C210" s="1304"/>
      <c r="D210" s="1304"/>
      <c r="E210" s="1304"/>
      <c r="F210" s="1089"/>
      <c r="G210" s="1089"/>
      <c r="H210" s="1089"/>
      <c r="I210" s="1090"/>
      <c r="J210" s="1089"/>
      <c r="K210" s="1089"/>
      <c r="L210" s="1308"/>
      <c r="M210" s="1089"/>
      <c r="N210" s="1309"/>
      <c r="O210" s="1309"/>
      <c r="P210" s="1310"/>
      <c r="Q210" s="1310"/>
      <c r="R210" s="1309"/>
      <c r="S210" s="1089"/>
      <c r="T210" s="1304"/>
      <c r="U210" s="1309"/>
      <c r="V210" s="1310"/>
      <c r="W210" s="1310"/>
      <c r="X210" s="1310"/>
      <c r="Y210" s="1310"/>
      <c r="Z210" s="1311"/>
      <c r="AA210" s="1312"/>
      <c r="AB210" s="1312"/>
      <c r="AC210" s="1088"/>
      <c r="AD210" s="1088"/>
      <c r="AE210" s="1088"/>
      <c r="AF210" s="1089"/>
      <c r="AG210" s="1090"/>
      <c r="AH210" s="1090"/>
      <c r="AI210" s="1090"/>
    </row>
    <row r="211" ht="15.75" customHeight="1">
      <c r="A211" s="1089"/>
      <c r="B211" s="1089"/>
      <c r="C211" s="1304"/>
      <c r="D211" s="1304"/>
      <c r="E211" s="1304"/>
      <c r="F211" s="1089"/>
      <c r="G211" s="1089"/>
      <c r="H211" s="1089"/>
      <c r="I211" s="1090"/>
      <c r="J211" s="1089"/>
      <c r="K211" s="1089"/>
      <c r="L211" s="1308"/>
      <c r="M211" s="1089"/>
      <c r="N211" s="1309"/>
      <c r="O211" s="1309"/>
      <c r="P211" s="1310"/>
      <c r="Q211" s="1310"/>
      <c r="R211" s="1309"/>
      <c r="S211" s="1089"/>
      <c r="T211" s="1304"/>
      <c r="U211" s="1309"/>
      <c r="V211" s="1310"/>
      <c r="W211" s="1310"/>
      <c r="X211" s="1310"/>
      <c r="Y211" s="1310"/>
      <c r="Z211" s="1311"/>
      <c r="AA211" s="1312"/>
      <c r="AB211" s="1312"/>
      <c r="AC211" s="1088"/>
      <c r="AD211" s="1088"/>
      <c r="AE211" s="1088"/>
      <c r="AF211" s="1089"/>
      <c r="AG211" s="1090"/>
      <c r="AH211" s="1090"/>
      <c r="AI211" s="1090"/>
    </row>
    <row r="212" ht="15.75" customHeight="1">
      <c r="A212" s="1089"/>
      <c r="B212" s="1089"/>
      <c r="C212" s="1304"/>
      <c r="D212" s="1304"/>
      <c r="E212" s="1304"/>
      <c r="F212" s="1089"/>
      <c r="G212" s="1089"/>
      <c r="H212" s="1089"/>
      <c r="I212" s="1090"/>
      <c r="J212" s="1089"/>
      <c r="K212" s="1089"/>
      <c r="L212" s="1308"/>
      <c r="M212" s="1089"/>
      <c r="N212" s="1309"/>
      <c r="O212" s="1309"/>
      <c r="P212" s="1310"/>
      <c r="Q212" s="1310"/>
      <c r="R212" s="1309"/>
      <c r="S212" s="1089"/>
      <c r="T212" s="1304"/>
      <c r="U212" s="1309"/>
      <c r="V212" s="1310"/>
      <c r="W212" s="1310"/>
      <c r="X212" s="1310"/>
      <c r="Y212" s="1310"/>
      <c r="Z212" s="1311"/>
      <c r="AA212" s="1312"/>
      <c r="AB212" s="1312"/>
      <c r="AC212" s="1088"/>
      <c r="AD212" s="1088"/>
      <c r="AE212" s="1088"/>
      <c r="AF212" s="1089"/>
      <c r="AG212" s="1090"/>
      <c r="AH212" s="1090"/>
      <c r="AI212" s="1090"/>
    </row>
    <row r="213" ht="15.75" customHeight="1">
      <c r="A213" s="1089"/>
      <c r="B213" s="1089"/>
      <c r="C213" s="1304"/>
      <c r="D213" s="1304"/>
      <c r="E213" s="1304"/>
      <c r="F213" s="1089"/>
      <c r="G213" s="1089"/>
      <c r="H213" s="1089"/>
      <c r="I213" s="1090"/>
      <c r="J213" s="1089"/>
      <c r="K213" s="1089"/>
      <c r="L213" s="1308"/>
      <c r="M213" s="1089"/>
      <c r="N213" s="1309"/>
      <c r="O213" s="1309"/>
      <c r="P213" s="1310"/>
      <c r="Q213" s="1310"/>
      <c r="R213" s="1309"/>
      <c r="S213" s="1089"/>
      <c r="T213" s="1304"/>
      <c r="U213" s="1309"/>
      <c r="V213" s="1310"/>
      <c r="W213" s="1310"/>
      <c r="X213" s="1310"/>
      <c r="Y213" s="1310"/>
      <c r="Z213" s="1311"/>
      <c r="AA213" s="1312"/>
      <c r="AB213" s="1312"/>
      <c r="AC213" s="1088"/>
      <c r="AD213" s="1088"/>
      <c r="AE213" s="1088"/>
      <c r="AF213" s="1089"/>
      <c r="AG213" s="1090"/>
      <c r="AH213" s="1090"/>
      <c r="AI213" s="1090"/>
    </row>
    <row r="214" ht="15.75" customHeight="1">
      <c r="A214" s="1089"/>
      <c r="B214" s="1089"/>
      <c r="C214" s="1304"/>
      <c r="D214" s="1304"/>
      <c r="E214" s="1304"/>
      <c r="F214" s="1089"/>
      <c r="G214" s="1089"/>
      <c r="H214" s="1089"/>
      <c r="I214" s="1090"/>
      <c r="J214" s="1089"/>
      <c r="K214" s="1089"/>
      <c r="L214" s="1308"/>
      <c r="M214" s="1089"/>
      <c r="N214" s="1309"/>
      <c r="O214" s="1309"/>
      <c r="P214" s="1310"/>
      <c r="Q214" s="1310"/>
      <c r="R214" s="1309"/>
      <c r="S214" s="1089"/>
      <c r="T214" s="1304"/>
      <c r="U214" s="1309"/>
      <c r="V214" s="1310"/>
      <c r="W214" s="1310"/>
      <c r="X214" s="1310"/>
      <c r="Y214" s="1310"/>
      <c r="Z214" s="1311"/>
      <c r="AA214" s="1312"/>
      <c r="AB214" s="1312"/>
      <c r="AC214" s="1088"/>
      <c r="AD214" s="1088"/>
      <c r="AE214" s="1088"/>
      <c r="AF214" s="1089"/>
      <c r="AG214" s="1090"/>
      <c r="AH214" s="1090"/>
      <c r="AI214" s="1090"/>
    </row>
    <row r="215" ht="15.75" customHeight="1">
      <c r="A215" s="1089"/>
      <c r="B215" s="1089"/>
      <c r="C215" s="1304"/>
      <c r="D215" s="1304"/>
      <c r="E215" s="1304"/>
      <c r="F215" s="1089"/>
      <c r="G215" s="1089"/>
      <c r="H215" s="1089"/>
      <c r="I215" s="1090"/>
      <c r="J215" s="1089"/>
      <c r="K215" s="1089"/>
      <c r="L215" s="1308"/>
      <c r="M215" s="1089"/>
      <c r="N215" s="1309"/>
      <c r="O215" s="1309"/>
      <c r="P215" s="1310"/>
      <c r="Q215" s="1310"/>
      <c r="R215" s="1309"/>
      <c r="S215" s="1089"/>
      <c r="T215" s="1304"/>
      <c r="U215" s="1309"/>
      <c r="V215" s="1310"/>
      <c r="W215" s="1310"/>
      <c r="X215" s="1310"/>
      <c r="Y215" s="1310"/>
      <c r="Z215" s="1311"/>
      <c r="AA215" s="1312"/>
      <c r="AB215" s="1312"/>
      <c r="AC215" s="1088"/>
      <c r="AD215" s="1088"/>
      <c r="AE215" s="1088"/>
      <c r="AF215" s="1089"/>
      <c r="AG215" s="1090"/>
      <c r="AH215" s="1090"/>
      <c r="AI215" s="1090"/>
    </row>
    <row r="216" ht="15.75" customHeight="1">
      <c r="A216" s="1089"/>
      <c r="B216" s="1089"/>
      <c r="C216" s="1304"/>
      <c r="D216" s="1304"/>
      <c r="E216" s="1304"/>
      <c r="F216" s="1089"/>
      <c r="G216" s="1089"/>
      <c r="H216" s="1089"/>
      <c r="I216" s="1090"/>
      <c r="J216" s="1089"/>
      <c r="K216" s="1089"/>
      <c r="L216" s="1308"/>
      <c r="M216" s="1089"/>
      <c r="N216" s="1309"/>
      <c r="O216" s="1309"/>
      <c r="P216" s="1310"/>
      <c r="Q216" s="1310"/>
      <c r="R216" s="1309"/>
      <c r="S216" s="1089"/>
      <c r="T216" s="1304"/>
      <c r="U216" s="1309"/>
      <c r="V216" s="1310"/>
      <c r="W216" s="1310"/>
      <c r="X216" s="1310"/>
      <c r="Y216" s="1310"/>
      <c r="Z216" s="1311"/>
      <c r="AA216" s="1312"/>
      <c r="AB216" s="1312"/>
      <c r="AC216" s="1088"/>
      <c r="AD216" s="1088"/>
      <c r="AE216" s="1088"/>
      <c r="AF216" s="1089"/>
      <c r="AG216" s="1090"/>
      <c r="AH216" s="1090"/>
      <c r="AI216" s="1090"/>
    </row>
    <row r="217" ht="15.75" customHeight="1">
      <c r="A217" s="1089"/>
      <c r="B217" s="1089"/>
      <c r="C217" s="1304"/>
      <c r="D217" s="1304"/>
      <c r="E217" s="1304"/>
      <c r="F217" s="1089"/>
      <c r="G217" s="1089"/>
      <c r="H217" s="1089"/>
      <c r="I217" s="1090"/>
      <c r="J217" s="1089"/>
      <c r="K217" s="1089"/>
      <c r="L217" s="1308"/>
      <c r="M217" s="1089"/>
      <c r="N217" s="1309"/>
      <c r="O217" s="1309"/>
      <c r="P217" s="1310"/>
      <c r="Q217" s="1310"/>
      <c r="R217" s="1309"/>
      <c r="S217" s="1089"/>
      <c r="T217" s="1304"/>
      <c r="U217" s="1309"/>
      <c r="V217" s="1310"/>
      <c r="W217" s="1310"/>
      <c r="X217" s="1310"/>
      <c r="Y217" s="1310"/>
      <c r="Z217" s="1311"/>
      <c r="AA217" s="1312"/>
      <c r="AB217" s="1312"/>
      <c r="AC217" s="1088"/>
      <c r="AD217" s="1088"/>
      <c r="AE217" s="1088"/>
      <c r="AF217" s="1089"/>
      <c r="AG217" s="1090"/>
      <c r="AH217" s="1090"/>
      <c r="AI217" s="1090"/>
    </row>
    <row r="218" ht="15.75" customHeight="1">
      <c r="A218" s="1089"/>
      <c r="B218" s="1089"/>
      <c r="C218" s="1304"/>
      <c r="D218" s="1304"/>
      <c r="E218" s="1304"/>
      <c r="F218" s="1089"/>
      <c r="G218" s="1089"/>
      <c r="H218" s="1089"/>
      <c r="I218" s="1090"/>
      <c r="J218" s="1089"/>
      <c r="K218" s="1089"/>
      <c r="L218" s="1308"/>
      <c r="M218" s="1089"/>
      <c r="N218" s="1309"/>
      <c r="O218" s="1309"/>
      <c r="P218" s="1310"/>
      <c r="Q218" s="1310"/>
      <c r="R218" s="1309"/>
      <c r="S218" s="1089"/>
      <c r="T218" s="1304"/>
      <c r="U218" s="1309"/>
      <c r="V218" s="1310"/>
      <c r="W218" s="1310"/>
      <c r="X218" s="1310"/>
      <c r="Y218" s="1310"/>
      <c r="Z218" s="1311"/>
      <c r="AA218" s="1312"/>
      <c r="AB218" s="1312"/>
      <c r="AC218" s="1088"/>
      <c r="AD218" s="1088"/>
      <c r="AE218" s="1088"/>
      <c r="AF218" s="1089"/>
      <c r="AG218" s="1090"/>
      <c r="AH218" s="1090"/>
      <c r="AI218" s="1090"/>
    </row>
    <row r="219" ht="15.75" customHeight="1">
      <c r="A219" s="1089"/>
      <c r="B219" s="1089"/>
      <c r="C219" s="1304"/>
      <c r="D219" s="1304"/>
      <c r="E219" s="1304"/>
      <c r="F219" s="1089"/>
      <c r="G219" s="1089"/>
      <c r="H219" s="1089"/>
      <c r="I219" s="1090"/>
      <c r="J219" s="1089"/>
      <c r="K219" s="1089"/>
      <c r="L219" s="1308"/>
      <c r="M219" s="1089"/>
      <c r="N219" s="1309"/>
      <c r="O219" s="1309"/>
      <c r="P219" s="1310"/>
      <c r="Q219" s="1310"/>
      <c r="R219" s="1309"/>
      <c r="S219" s="1089"/>
      <c r="T219" s="1304"/>
      <c r="U219" s="1309"/>
      <c r="V219" s="1310"/>
      <c r="W219" s="1310"/>
      <c r="X219" s="1310"/>
      <c r="Y219" s="1310"/>
      <c r="Z219" s="1311"/>
      <c r="AA219" s="1312"/>
      <c r="AB219" s="1312"/>
      <c r="AC219" s="1088"/>
      <c r="AD219" s="1088"/>
      <c r="AE219" s="1088"/>
      <c r="AF219" s="1089"/>
      <c r="AG219" s="1090"/>
      <c r="AH219" s="1090"/>
      <c r="AI219" s="1090"/>
    </row>
    <row r="220" ht="15.75" customHeight="1">
      <c r="A220" s="1089"/>
      <c r="B220" s="1089"/>
      <c r="C220" s="1304"/>
      <c r="D220" s="1304"/>
      <c r="E220" s="1304"/>
      <c r="F220" s="1089"/>
      <c r="G220" s="1089"/>
      <c r="H220" s="1089"/>
      <c r="I220" s="1090"/>
      <c r="J220" s="1089"/>
      <c r="K220" s="1089"/>
      <c r="L220" s="1308"/>
      <c r="M220" s="1089"/>
      <c r="N220" s="1309"/>
      <c r="O220" s="1309"/>
      <c r="P220" s="1310"/>
      <c r="Q220" s="1310"/>
      <c r="R220" s="1309"/>
      <c r="S220" s="1089"/>
      <c r="T220" s="1304"/>
      <c r="U220" s="1309"/>
      <c r="V220" s="1310"/>
      <c r="W220" s="1310"/>
      <c r="X220" s="1310"/>
      <c r="Y220" s="1310"/>
      <c r="Z220" s="1311"/>
      <c r="AA220" s="1312"/>
      <c r="AB220" s="1312"/>
      <c r="AC220" s="1088"/>
      <c r="AD220" s="1088"/>
      <c r="AE220" s="1088"/>
      <c r="AF220" s="1089"/>
      <c r="AG220" s="1090"/>
      <c r="AH220" s="1090"/>
      <c r="AI220" s="1090"/>
    </row>
    <row r="221" ht="15.75" customHeight="1">
      <c r="A221" s="1089"/>
      <c r="B221" s="1089"/>
      <c r="C221" s="1304"/>
      <c r="D221" s="1304"/>
      <c r="E221" s="1304"/>
      <c r="F221" s="1089"/>
      <c r="G221" s="1089"/>
      <c r="H221" s="1089"/>
      <c r="I221" s="1090"/>
      <c r="J221" s="1089"/>
      <c r="K221" s="1089"/>
      <c r="L221" s="1308"/>
      <c r="M221" s="1089"/>
      <c r="N221" s="1309"/>
      <c r="O221" s="1309"/>
      <c r="P221" s="1310"/>
      <c r="Q221" s="1310"/>
      <c r="R221" s="1309"/>
      <c r="S221" s="1089"/>
      <c r="T221" s="1304"/>
      <c r="U221" s="1309"/>
      <c r="V221" s="1310"/>
      <c r="W221" s="1310"/>
      <c r="X221" s="1310"/>
      <c r="Y221" s="1310"/>
      <c r="Z221" s="1311"/>
      <c r="AA221" s="1312"/>
      <c r="AB221" s="1312"/>
      <c r="AC221" s="1088"/>
      <c r="AD221" s="1088"/>
      <c r="AE221" s="1088"/>
      <c r="AF221" s="1089"/>
      <c r="AG221" s="1090"/>
      <c r="AH221" s="1090"/>
      <c r="AI221" s="1090"/>
    </row>
    <row r="222" ht="15.75" customHeight="1">
      <c r="A222" s="1089"/>
      <c r="B222" s="1089"/>
      <c r="C222" s="1304"/>
      <c r="D222" s="1304"/>
      <c r="E222" s="1304"/>
      <c r="F222" s="1089"/>
      <c r="G222" s="1089"/>
      <c r="H222" s="1089"/>
      <c r="I222" s="1090"/>
      <c r="J222" s="1089"/>
      <c r="K222" s="1089"/>
      <c r="L222" s="1308"/>
      <c r="M222" s="1089"/>
      <c r="N222" s="1309"/>
      <c r="O222" s="1309"/>
      <c r="P222" s="1310"/>
      <c r="Q222" s="1310"/>
      <c r="R222" s="1309"/>
      <c r="S222" s="1089"/>
      <c r="T222" s="1304"/>
      <c r="U222" s="1309"/>
      <c r="V222" s="1310"/>
      <c r="W222" s="1310"/>
      <c r="X222" s="1310"/>
      <c r="Y222" s="1310"/>
      <c r="Z222" s="1311"/>
      <c r="AA222" s="1312"/>
      <c r="AB222" s="1312"/>
      <c r="AC222" s="1088"/>
      <c r="AD222" s="1088"/>
      <c r="AE222" s="1088"/>
      <c r="AF222" s="1089"/>
      <c r="AG222" s="1090"/>
      <c r="AH222" s="1090"/>
      <c r="AI222" s="1090"/>
    </row>
    <row r="223" ht="15.75" customHeight="1">
      <c r="A223" s="1089"/>
      <c r="B223" s="1089"/>
      <c r="C223" s="1304"/>
      <c r="D223" s="1304"/>
      <c r="E223" s="1304"/>
      <c r="F223" s="1089"/>
      <c r="G223" s="1089"/>
      <c r="H223" s="1089"/>
      <c r="I223" s="1090"/>
      <c r="J223" s="1089"/>
      <c r="K223" s="1089"/>
      <c r="L223" s="1308"/>
      <c r="M223" s="1089"/>
      <c r="N223" s="1309"/>
      <c r="O223" s="1309"/>
      <c r="P223" s="1310"/>
      <c r="Q223" s="1310"/>
      <c r="R223" s="1309"/>
      <c r="S223" s="1089"/>
      <c r="T223" s="1304"/>
      <c r="U223" s="1309"/>
      <c r="V223" s="1310"/>
      <c r="W223" s="1310"/>
      <c r="X223" s="1310"/>
      <c r="Y223" s="1310"/>
      <c r="Z223" s="1311"/>
      <c r="AA223" s="1312"/>
      <c r="AB223" s="1312"/>
      <c r="AC223" s="1088"/>
      <c r="AD223" s="1088"/>
      <c r="AE223" s="1088"/>
      <c r="AF223" s="1089"/>
      <c r="AG223" s="1090"/>
      <c r="AH223" s="1090"/>
      <c r="AI223" s="1090"/>
    </row>
    <row r="224" ht="15.75" customHeight="1">
      <c r="A224" s="1089"/>
      <c r="B224" s="1089"/>
      <c r="C224" s="1304"/>
      <c r="D224" s="1304"/>
      <c r="E224" s="1304"/>
      <c r="F224" s="1089"/>
      <c r="G224" s="1089"/>
      <c r="H224" s="1089"/>
      <c r="I224" s="1090"/>
      <c r="J224" s="1089"/>
      <c r="K224" s="1089"/>
      <c r="L224" s="1308"/>
      <c r="M224" s="1089"/>
      <c r="N224" s="1309"/>
      <c r="O224" s="1309"/>
      <c r="P224" s="1310"/>
      <c r="Q224" s="1310"/>
      <c r="R224" s="1309"/>
      <c r="S224" s="1089"/>
      <c r="T224" s="1304"/>
      <c r="U224" s="1309"/>
      <c r="V224" s="1310"/>
      <c r="W224" s="1310"/>
      <c r="X224" s="1310"/>
      <c r="Y224" s="1310"/>
      <c r="Z224" s="1311"/>
      <c r="AA224" s="1312"/>
      <c r="AB224" s="1312"/>
      <c r="AC224" s="1088"/>
      <c r="AD224" s="1088"/>
      <c r="AE224" s="1088"/>
      <c r="AF224" s="1089"/>
      <c r="AG224" s="1090"/>
      <c r="AH224" s="1090"/>
      <c r="AI224" s="1090"/>
    </row>
    <row r="225" ht="15.75" customHeight="1">
      <c r="A225" s="1089"/>
      <c r="B225" s="1089"/>
      <c r="C225" s="1304"/>
      <c r="D225" s="1304"/>
      <c r="E225" s="1304"/>
      <c r="F225" s="1089"/>
      <c r="G225" s="1089"/>
      <c r="H225" s="1089"/>
      <c r="I225" s="1090"/>
      <c r="J225" s="1089"/>
      <c r="K225" s="1089"/>
      <c r="L225" s="1308"/>
      <c r="M225" s="1089"/>
      <c r="N225" s="1309"/>
      <c r="O225" s="1309"/>
      <c r="P225" s="1310"/>
      <c r="Q225" s="1310"/>
      <c r="R225" s="1309"/>
      <c r="S225" s="1089"/>
      <c r="T225" s="1304"/>
      <c r="U225" s="1309"/>
      <c r="V225" s="1310"/>
      <c r="W225" s="1310"/>
      <c r="X225" s="1310"/>
      <c r="Y225" s="1310"/>
      <c r="Z225" s="1311"/>
      <c r="AA225" s="1312"/>
      <c r="AB225" s="1312"/>
      <c r="AC225" s="1088"/>
      <c r="AD225" s="1088"/>
      <c r="AE225" s="1088"/>
      <c r="AF225" s="1089"/>
      <c r="AG225" s="1090"/>
      <c r="AH225" s="1090"/>
      <c r="AI225" s="1090"/>
    </row>
    <row r="226" ht="15.75" customHeight="1">
      <c r="A226" s="1089"/>
      <c r="B226" s="1089"/>
      <c r="C226" s="1304"/>
      <c r="D226" s="1304"/>
      <c r="E226" s="1304"/>
      <c r="F226" s="1089"/>
      <c r="G226" s="1089"/>
      <c r="H226" s="1089"/>
      <c r="I226" s="1090"/>
      <c r="J226" s="1089"/>
      <c r="K226" s="1089"/>
      <c r="L226" s="1308"/>
      <c r="M226" s="1089"/>
      <c r="N226" s="1309"/>
      <c r="O226" s="1309"/>
      <c r="P226" s="1310"/>
      <c r="Q226" s="1310"/>
      <c r="R226" s="1309"/>
      <c r="S226" s="1089"/>
      <c r="T226" s="1304"/>
      <c r="U226" s="1309"/>
      <c r="V226" s="1310"/>
      <c r="W226" s="1310"/>
      <c r="X226" s="1310"/>
      <c r="Y226" s="1310"/>
      <c r="Z226" s="1311"/>
      <c r="AA226" s="1312"/>
      <c r="AB226" s="1312"/>
      <c r="AC226" s="1088"/>
      <c r="AD226" s="1088"/>
      <c r="AE226" s="1088"/>
      <c r="AF226" s="1089"/>
      <c r="AG226" s="1090"/>
      <c r="AH226" s="1090"/>
      <c r="AI226" s="1090"/>
    </row>
    <row r="227" ht="15.75" customHeight="1">
      <c r="A227" s="1089"/>
      <c r="B227" s="1089"/>
      <c r="C227" s="1304"/>
      <c r="D227" s="1304"/>
      <c r="E227" s="1304"/>
      <c r="F227" s="1089"/>
      <c r="G227" s="1089"/>
      <c r="H227" s="1089"/>
      <c r="I227" s="1090"/>
      <c r="J227" s="1089"/>
      <c r="K227" s="1089"/>
      <c r="L227" s="1308"/>
      <c r="M227" s="1089"/>
      <c r="N227" s="1309"/>
      <c r="O227" s="1309"/>
      <c r="P227" s="1310"/>
      <c r="Q227" s="1310"/>
      <c r="R227" s="1309"/>
      <c r="S227" s="1089"/>
      <c r="T227" s="1304"/>
      <c r="U227" s="1309"/>
      <c r="V227" s="1310"/>
      <c r="W227" s="1310"/>
      <c r="X227" s="1310"/>
      <c r="Y227" s="1310"/>
      <c r="Z227" s="1311"/>
      <c r="AA227" s="1312"/>
      <c r="AB227" s="1312"/>
      <c r="AC227" s="1088"/>
      <c r="AD227" s="1088"/>
      <c r="AE227" s="1088"/>
      <c r="AF227" s="1089"/>
      <c r="AG227" s="1090"/>
      <c r="AH227" s="1090"/>
      <c r="AI227" s="1090"/>
    </row>
    <row r="228" ht="15.75" customHeight="1">
      <c r="A228" s="1089"/>
      <c r="B228" s="1089"/>
      <c r="C228" s="1304"/>
      <c r="D228" s="1304"/>
      <c r="E228" s="1304"/>
      <c r="F228" s="1089"/>
      <c r="G228" s="1089"/>
      <c r="H228" s="1089"/>
      <c r="I228" s="1090"/>
      <c r="J228" s="1089"/>
      <c r="K228" s="1089"/>
      <c r="L228" s="1308"/>
      <c r="M228" s="1089"/>
      <c r="N228" s="1309"/>
      <c r="O228" s="1309"/>
      <c r="P228" s="1310"/>
      <c r="Q228" s="1310"/>
      <c r="R228" s="1309"/>
      <c r="S228" s="1089"/>
      <c r="T228" s="1304"/>
      <c r="U228" s="1309"/>
      <c r="V228" s="1310"/>
      <c r="W228" s="1310"/>
      <c r="X228" s="1310"/>
      <c r="Y228" s="1310"/>
      <c r="Z228" s="1311"/>
      <c r="AA228" s="1312"/>
      <c r="AB228" s="1312"/>
      <c r="AC228" s="1088"/>
      <c r="AD228" s="1088"/>
      <c r="AE228" s="1088"/>
      <c r="AF228" s="1089"/>
      <c r="AG228" s="1090"/>
      <c r="AH228" s="1090"/>
      <c r="AI228" s="1090"/>
    </row>
    <row r="229" ht="15.75" customHeight="1">
      <c r="A229" s="1089"/>
      <c r="B229" s="1089"/>
      <c r="C229" s="1304"/>
      <c r="D229" s="1304"/>
      <c r="E229" s="1304"/>
      <c r="F229" s="1089"/>
      <c r="G229" s="1089"/>
      <c r="H229" s="1089"/>
      <c r="I229" s="1090"/>
      <c r="J229" s="1089"/>
      <c r="K229" s="1089"/>
      <c r="L229" s="1308"/>
      <c r="M229" s="1089"/>
      <c r="N229" s="1309"/>
      <c r="O229" s="1309"/>
      <c r="P229" s="1310"/>
      <c r="Q229" s="1310"/>
      <c r="R229" s="1309"/>
      <c r="S229" s="1089"/>
      <c r="T229" s="1304"/>
      <c r="U229" s="1309"/>
      <c r="V229" s="1310"/>
      <c r="W229" s="1310"/>
      <c r="X229" s="1310"/>
      <c r="Y229" s="1310"/>
      <c r="Z229" s="1311"/>
      <c r="AA229" s="1312"/>
      <c r="AB229" s="1312"/>
      <c r="AC229" s="1088"/>
      <c r="AD229" s="1088"/>
      <c r="AE229" s="1088"/>
      <c r="AF229" s="1089"/>
      <c r="AG229" s="1090"/>
      <c r="AH229" s="1090"/>
      <c r="AI229" s="1090"/>
    </row>
    <row r="230" ht="15.75" customHeight="1">
      <c r="A230" s="1089"/>
      <c r="B230" s="1089"/>
      <c r="C230" s="1304"/>
      <c r="D230" s="1304"/>
      <c r="E230" s="1304"/>
      <c r="F230" s="1089"/>
      <c r="G230" s="1089"/>
      <c r="H230" s="1089"/>
      <c r="I230" s="1090"/>
      <c r="J230" s="1089"/>
      <c r="K230" s="1089"/>
      <c r="L230" s="1308"/>
      <c r="M230" s="1089"/>
      <c r="N230" s="1309"/>
      <c r="O230" s="1309"/>
      <c r="P230" s="1310"/>
      <c r="Q230" s="1310"/>
      <c r="R230" s="1309"/>
      <c r="S230" s="1089"/>
      <c r="T230" s="1304"/>
      <c r="U230" s="1309"/>
      <c r="V230" s="1310"/>
      <c r="W230" s="1310"/>
      <c r="X230" s="1310"/>
      <c r="Y230" s="1310"/>
      <c r="Z230" s="1311"/>
      <c r="AA230" s="1312"/>
      <c r="AB230" s="1312"/>
      <c r="AC230" s="1088"/>
      <c r="AD230" s="1088"/>
      <c r="AE230" s="1088"/>
      <c r="AF230" s="1089"/>
      <c r="AG230" s="1090"/>
      <c r="AH230" s="1090"/>
      <c r="AI230" s="1090"/>
    </row>
    <row r="231" ht="15.75" customHeight="1">
      <c r="A231" s="1089"/>
      <c r="B231" s="1089"/>
      <c r="C231" s="1304"/>
      <c r="D231" s="1304"/>
      <c r="E231" s="1304"/>
      <c r="F231" s="1089"/>
      <c r="G231" s="1089"/>
      <c r="H231" s="1089"/>
      <c r="I231" s="1090"/>
      <c r="J231" s="1089"/>
      <c r="K231" s="1089"/>
      <c r="L231" s="1308"/>
      <c r="M231" s="1089"/>
      <c r="N231" s="1309"/>
      <c r="O231" s="1309"/>
      <c r="P231" s="1310"/>
      <c r="Q231" s="1310"/>
      <c r="R231" s="1309"/>
      <c r="S231" s="1089"/>
      <c r="T231" s="1304"/>
      <c r="U231" s="1309"/>
      <c r="V231" s="1310"/>
      <c r="W231" s="1310"/>
      <c r="X231" s="1310"/>
      <c r="Y231" s="1310"/>
      <c r="Z231" s="1311"/>
      <c r="AA231" s="1312"/>
      <c r="AB231" s="1312"/>
      <c r="AC231" s="1088"/>
      <c r="AD231" s="1088"/>
      <c r="AE231" s="1088"/>
      <c r="AF231" s="1089"/>
      <c r="AG231" s="1090"/>
      <c r="AH231" s="1090"/>
      <c r="AI231" s="1090"/>
    </row>
    <row r="232" ht="15.75" customHeight="1">
      <c r="A232" s="1089"/>
      <c r="B232" s="1089"/>
      <c r="C232" s="1304"/>
      <c r="D232" s="1304"/>
      <c r="E232" s="1304"/>
      <c r="F232" s="1089"/>
      <c r="G232" s="1089"/>
      <c r="H232" s="1089"/>
      <c r="I232" s="1090"/>
      <c r="J232" s="1089"/>
      <c r="K232" s="1089"/>
      <c r="L232" s="1308"/>
      <c r="M232" s="1089"/>
      <c r="N232" s="1309"/>
      <c r="O232" s="1309"/>
      <c r="P232" s="1310"/>
      <c r="Q232" s="1310"/>
      <c r="R232" s="1309"/>
      <c r="S232" s="1089"/>
      <c r="T232" s="1304"/>
      <c r="U232" s="1309"/>
      <c r="V232" s="1310"/>
      <c r="W232" s="1310"/>
      <c r="X232" s="1310"/>
      <c r="Y232" s="1310"/>
      <c r="Z232" s="1311"/>
      <c r="AA232" s="1312"/>
      <c r="AB232" s="1312"/>
      <c r="AC232" s="1088"/>
      <c r="AD232" s="1088"/>
      <c r="AE232" s="1088"/>
      <c r="AF232" s="1089"/>
      <c r="AG232" s="1090"/>
      <c r="AH232" s="1090"/>
      <c r="AI232" s="1090"/>
    </row>
    <row r="233" ht="15.75" customHeight="1">
      <c r="A233" s="1089"/>
      <c r="B233" s="1089"/>
      <c r="C233" s="1304"/>
      <c r="D233" s="1304"/>
      <c r="E233" s="1304"/>
      <c r="F233" s="1089"/>
      <c r="G233" s="1089"/>
      <c r="H233" s="1089"/>
      <c r="I233" s="1090"/>
      <c r="J233" s="1089"/>
      <c r="K233" s="1089"/>
      <c r="L233" s="1308"/>
      <c r="M233" s="1089"/>
      <c r="N233" s="1309"/>
      <c r="O233" s="1309"/>
      <c r="P233" s="1310"/>
      <c r="Q233" s="1310"/>
      <c r="R233" s="1309"/>
      <c r="S233" s="1089"/>
      <c r="T233" s="1304"/>
      <c r="U233" s="1309"/>
      <c r="V233" s="1310"/>
      <c r="W233" s="1310"/>
      <c r="X233" s="1310"/>
      <c r="Y233" s="1310"/>
      <c r="Z233" s="1311"/>
      <c r="AA233" s="1312"/>
      <c r="AB233" s="1312"/>
      <c r="AC233" s="1088"/>
      <c r="AD233" s="1088"/>
      <c r="AE233" s="1088"/>
      <c r="AF233" s="1089"/>
      <c r="AG233" s="1090"/>
      <c r="AH233" s="1090"/>
      <c r="AI233" s="1090"/>
    </row>
    <row r="234" ht="15.75" customHeight="1">
      <c r="A234" s="1089"/>
      <c r="B234" s="1089"/>
      <c r="C234" s="1304"/>
      <c r="D234" s="1304"/>
      <c r="E234" s="1304"/>
      <c r="F234" s="1089"/>
      <c r="G234" s="1089"/>
      <c r="H234" s="1089"/>
      <c r="I234" s="1090"/>
      <c r="J234" s="1089"/>
      <c r="K234" s="1089"/>
      <c r="L234" s="1308"/>
      <c r="M234" s="1089"/>
      <c r="N234" s="1309"/>
      <c r="O234" s="1309"/>
      <c r="P234" s="1310"/>
      <c r="Q234" s="1310"/>
      <c r="R234" s="1309"/>
      <c r="S234" s="1089"/>
      <c r="T234" s="1304"/>
      <c r="U234" s="1309"/>
      <c r="V234" s="1310"/>
      <c r="W234" s="1310"/>
      <c r="X234" s="1310"/>
      <c r="Y234" s="1310"/>
      <c r="Z234" s="1311"/>
      <c r="AA234" s="1312"/>
      <c r="AB234" s="1312"/>
      <c r="AC234" s="1088"/>
      <c r="AD234" s="1088"/>
      <c r="AE234" s="1088"/>
      <c r="AF234" s="1089"/>
      <c r="AG234" s="1090"/>
      <c r="AH234" s="1090"/>
      <c r="AI234" s="1090"/>
    </row>
    <row r="235" ht="15.75" customHeight="1">
      <c r="A235" s="1089"/>
      <c r="B235" s="1089"/>
      <c r="C235" s="1304"/>
      <c r="D235" s="1304"/>
      <c r="E235" s="1304"/>
      <c r="F235" s="1089"/>
      <c r="G235" s="1089"/>
      <c r="H235" s="1089"/>
      <c r="I235" s="1090"/>
      <c r="J235" s="1089"/>
      <c r="K235" s="1089"/>
      <c r="L235" s="1308"/>
      <c r="M235" s="1089"/>
      <c r="N235" s="1309"/>
      <c r="O235" s="1309"/>
      <c r="P235" s="1310"/>
      <c r="Q235" s="1310"/>
      <c r="R235" s="1309"/>
      <c r="S235" s="1089"/>
      <c r="T235" s="1304"/>
      <c r="U235" s="1309"/>
      <c r="V235" s="1310"/>
      <c r="W235" s="1310"/>
      <c r="X235" s="1310"/>
      <c r="Y235" s="1310"/>
      <c r="Z235" s="1311"/>
      <c r="AA235" s="1312"/>
      <c r="AB235" s="1312"/>
      <c r="AC235" s="1088"/>
      <c r="AD235" s="1088"/>
      <c r="AE235" s="1088"/>
      <c r="AF235" s="1089"/>
      <c r="AG235" s="1090"/>
      <c r="AH235" s="1090"/>
      <c r="AI235" s="1090"/>
    </row>
    <row r="236" ht="15.75" customHeight="1">
      <c r="A236" s="1089"/>
      <c r="B236" s="1089"/>
      <c r="C236" s="1304"/>
      <c r="D236" s="1304"/>
      <c r="E236" s="1304"/>
      <c r="F236" s="1089"/>
      <c r="G236" s="1089"/>
      <c r="H236" s="1089"/>
      <c r="I236" s="1090"/>
      <c r="J236" s="1089"/>
      <c r="K236" s="1089"/>
      <c r="L236" s="1308"/>
      <c r="M236" s="1089"/>
      <c r="N236" s="1309"/>
      <c r="O236" s="1309"/>
      <c r="P236" s="1310"/>
      <c r="Q236" s="1310"/>
      <c r="R236" s="1309"/>
      <c r="S236" s="1089"/>
      <c r="T236" s="1304"/>
      <c r="U236" s="1309"/>
      <c r="V236" s="1310"/>
      <c r="W236" s="1310"/>
      <c r="X236" s="1310"/>
      <c r="Y236" s="1310"/>
      <c r="Z236" s="1311"/>
      <c r="AA236" s="1312"/>
      <c r="AB236" s="1312"/>
      <c r="AC236" s="1088"/>
      <c r="AD236" s="1088"/>
      <c r="AE236" s="1088"/>
      <c r="AF236" s="1089"/>
      <c r="AG236" s="1090"/>
      <c r="AH236" s="1090"/>
      <c r="AI236" s="1090"/>
    </row>
    <row r="237" ht="15.75" customHeight="1">
      <c r="A237" s="1089"/>
      <c r="B237" s="1089"/>
      <c r="C237" s="1304"/>
      <c r="D237" s="1304"/>
      <c r="E237" s="1304"/>
      <c r="F237" s="1089"/>
      <c r="G237" s="1089"/>
      <c r="H237" s="1089"/>
      <c r="I237" s="1090"/>
      <c r="J237" s="1089"/>
      <c r="K237" s="1089"/>
      <c r="L237" s="1308"/>
      <c r="M237" s="1089"/>
      <c r="N237" s="1309"/>
      <c r="O237" s="1309"/>
      <c r="P237" s="1310"/>
      <c r="Q237" s="1310"/>
      <c r="R237" s="1309"/>
      <c r="S237" s="1089"/>
      <c r="T237" s="1304"/>
      <c r="U237" s="1309"/>
      <c r="V237" s="1310"/>
      <c r="W237" s="1310"/>
      <c r="X237" s="1310"/>
      <c r="Y237" s="1310"/>
      <c r="Z237" s="1311"/>
      <c r="AA237" s="1312"/>
      <c r="AB237" s="1312"/>
      <c r="AC237" s="1088"/>
      <c r="AD237" s="1088"/>
      <c r="AE237" s="1088"/>
      <c r="AF237" s="1089"/>
      <c r="AG237" s="1090"/>
      <c r="AH237" s="1090"/>
      <c r="AI237" s="1090"/>
    </row>
    <row r="238" ht="15.75" customHeight="1">
      <c r="A238" s="1089"/>
      <c r="B238" s="1089"/>
      <c r="C238" s="1304"/>
      <c r="D238" s="1304"/>
      <c r="E238" s="1304"/>
      <c r="F238" s="1089"/>
      <c r="G238" s="1089"/>
      <c r="H238" s="1089"/>
      <c r="I238" s="1090"/>
      <c r="J238" s="1089"/>
      <c r="K238" s="1089"/>
      <c r="L238" s="1308"/>
      <c r="M238" s="1089"/>
      <c r="N238" s="1309"/>
      <c r="O238" s="1309"/>
      <c r="P238" s="1310"/>
      <c r="Q238" s="1310"/>
      <c r="R238" s="1309"/>
      <c r="S238" s="1089"/>
      <c r="T238" s="1304"/>
      <c r="U238" s="1309"/>
      <c r="V238" s="1310"/>
      <c r="W238" s="1310"/>
      <c r="X238" s="1310"/>
      <c r="Y238" s="1310"/>
      <c r="Z238" s="1311"/>
      <c r="AA238" s="1312"/>
      <c r="AB238" s="1312"/>
      <c r="AC238" s="1088"/>
      <c r="AD238" s="1088"/>
      <c r="AE238" s="1088"/>
      <c r="AF238" s="1089"/>
      <c r="AG238" s="1090"/>
      <c r="AH238" s="1090"/>
      <c r="AI238" s="1090"/>
    </row>
    <row r="239" ht="15.75" customHeight="1">
      <c r="A239" s="1089"/>
      <c r="B239" s="1089"/>
      <c r="C239" s="1304"/>
      <c r="D239" s="1304"/>
      <c r="E239" s="1304"/>
      <c r="F239" s="1089"/>
      <c r="G239" s="1089"/>
      <c r="H239" s="1089"/>
      <c r="I239" s="1090"/>
      <c r="J239" s="1089"/>
      <c r="K239" s="1089"/>
      <c r="L239" s="1308"/>
      <c r="M239" s="1089"/>
      <c r="N239" s="1309"/>
      <c r="O239" s="1309"/>
      <c r="P239" s="1310"/>
      <c r="Q239" s="1310"/>
      <c r="R239" s="1309"/>
      <c r="S239" s="1089"/>
      <c r="T239" s="1304"/>
      <c r="U239" s="1309"/>
      <c r="V239" s="1310"/>
      <c r="W239" s="1310"/>
      <c r="X239" s="1310"/>
      <c r="Y239" s="1310"/>
      <c r="Z239" s="1311"/>
      <c r="AA239" s="1312"/>
      <c r="AB239" s="1312"/>
      <c r="AC239" s="1088"/>
      <c r="AD239" s="1088"/>
      <c r="AE239" s="1088"/>
      <c r="AF239" s="1089"/>
      <c r="AG239" s="1090"/>
      <c r="AH239" s="1090"/>
      <c r="AI239" s="1090"/>
    </row>
    <row r="240" ht="15.75" customHeight="1">
      <c r="A240" s="1089"/>
      <c r="B240" s="1089"/>
      <c r="C240" s="1304"/>
      <c r="D240" s="1304"/>
      <c r="E240" s="1304"/>
      <c r="F240" s="1089"/>
      <c r="G240" s="1089"/>
      <c r="H240" s="1089"/>
      <c r="I240" s="1090"/>
      <c r="J240" s="1089"/>
      <c r="K240" s="1089"/>
      <c r="L240" s="1308"/>
      <c r="M240" s="1089"/>
      <c r="N240" s="1309"/>
      <c r="O240" s="1309"/>
      <c r="P240" s="1310"/>
      <c r="Q240" s="1310"/>
      <c r="R240" s="1309"/>
      <c r="S240" s="1089"/>
      <c r="T240" s="1304"/>
      <c r="U240" s="1309"/>
      <c r="V240" s="1310"/>
      <c r="W240" s="1310"/>
      <c r="X240" s="1310"/>
      <c r="Y240" s="1310"/>
      <c r="Z240" s="1311"/>
      <c r="AA240" s="1312"/>
      <c r="AB240" s="1312"/>
      <c r="AC240" s="1088"/>
      <c r="AD240" s="1088"/>
      <c r="AE240" s="1088"/>
      <c r="AF240" s="1089"/>
      <c r="AG240" s="1090"/>
      <c r="AH240" s="1090"/>
      <c r="AI240" s="1090"/>
    </row>
    <row r="241" ht="15.75" customHeight="1">
      <c r="A241" s="1089"/>
      <c r="B241" s="1089"/>
      <c r="C241" s="1304"/>
      <c r="D241" s="1304"/>
      <c r="E241" s="1304"/>
      <c r="F241" s="1089"/>
      <c r="G241" s="1089"/>
      <c r="H241" s="1089"/>
      <c r="I241" s="1090"/>
      <c r="J241" s="1089"/>
      <c r="K241" s="1089"/>
      <c r="L241" s="1308"/>
      <c r="M241" s="1089"/>
      <c r="N241" s="1309"/>
      <c r="O241" s="1309"/>
      <c r="P241" s="1310"/>
      <c r="Q241" s="1310"/>
      <c r="R241" s="1309"/>
      <c r="S241" s="1089"/>
      <c r="T241" s="1304"/>
      <c r="U241" s="1309"/>
      <c r="V241" s="1310"/>
      <c r="W241" s="1310"/>
      <c r="X241" s="1310"/>
      <c r="Y241" s="1310"/>
      <c r="Z241" s="1311"/>
      <c r="AA241" s="1312"/>
      <c r="AB241" s="1312"/>
      <c r="AC241" s="1088"/>
      <c r="AD241" s="1088"/>
      <c r="AE241" s="1088"/>
      <c r="AF241" s="1089"/>
      <c r="AG241" s="1090"/>
      <c r="AH241" s="1090"/>
      <c r="AI241" s="1090"/>
    </row>
    <row r="242" ht="15.75" customHeight="1">
      <c r="A242" s="1089"/>
      <c r="B242" s="1089"/>
      <c r="C242" s="1304"/>
      <c r="D242" s="1304"/>
      <c r="E242" s="1304"/>
      <c r="F242" s="1089"/>
      <c r="G242" s="1089"/>
      <c r="H242" s="1089"/>
      <c r="I242" s="1090"/>
      <c r="J242" s="1089"/>
      <c r="K242" s="1089"/>
      <c r="L242" s="1308"/>
      <c r="M242" s="1089"/>
      <c r="N242" s="1309"/>
      <c r="O242" s="1309"/>
      <c r="P242" s="1310"/>
      <c r="Q242" s="1310"/>
      <c r="R242" s="1309"/>
      <c r="S242" s="1089"/>
      <c r="T242" s="1304"/>
      <c r="U242" s="1309"/>
      <c r="V242" s="1310"/>
      <c r="W242" s="1310"/>
      <c r="X242" s="1310"/>
      <c r="Y242" s="1310"/>
      <c r="Z242" s="1311"/>
      <c r="AA242" s="1312"/>
      <c r="AB242" s="1312"/>
      <c r="AC242" s="1088"/>
      <c r="AD242" s="1088"/>
      <c r="AE242" s="1088"/>
      <c r="AF242" s="1089"/>
      <c r="AG242" s="1090"/>
      <c r="AH242" s="1090"/>
      <c r="AI242" s="1090"/>
    </row>
    <row r="243" ht="15.75" customHeight="1">
      <c r="A243" s="1089"/>
      <c r="B243" s="1089"/>
      <c r="C243" s="1304"/>
      <c r="D243" s="1304"/>
      <c r="E243" s="1304"/>
      <c r="F243" s="1089"/>
      <c r="G243" s="1089"/>
      <c r="H243" s="1089"/>
      <c r="I243" s="1090"/>
      <c r="J243" s="1089"/>
      <c r="K243" s="1089"/>
      <c r="L243" s="1308"/>
      <c r="M243" s="1089"/>
      <c r="N243" s="1309"/>
      <c r="O243" s="1309"/>
      <c r="P243" s="1310"/>
      <c r="Q243" s="1310"/>
      <c r="R243" s="1309"/>
      <c r="S243" s="1089"/>
      <c r="T243" s="1304"/>
      <c r="U243" s="1309"/>
      <c r="V243" s="1310"/>
      <c r="W243" s="1310"/>
      <c r="X243" s="1310"/>
      <c r="Y243" s="1310"/>
      <c r="Z243" s="1311"/>
      <c r="AA243" s="1312"/>
      <c r="AB243" s="1312"/>
      <c r="AC243" s="1088"/>
      <c r="AD243" s="1088"/>
      <c r="AE243" s="1088"/>
      <c r="AF243" s="1089"/>
      <c r="AG243" s="1090"/>
      <c r="AH243" s="1090"/>
      <c r="AI243" s="1090"/>
    </row>
    <row r="244" ht="15.75" customHeight="1">
      <c r="A244" s="1089"/>
      <c r="B244" s="1089"/>
      <c r="C244" s="1304"/>
      <c r="D244" s="1304"/>
      <c r="E244" s="1304"/>
      <c r="F244" s="1089"/>
      <c r="G244" s="1089"/>
      <c r="H244" s="1089"/>
      <c r="I244" s="1090"/>
      <c r="J244" s="1089"/>
      <c r="K244" s="1089"/>
      <c r="L244" s="1308"/>
      <c r="M244" s="1089"/>
      <c r="N244" s="1309"/>
      <c r="O244" s="1309"/>
      <c r="P244" s="1310"/>
      <c r="Q244" s="1310"/>
      <c r="R244" s="1309"/>
      <c r="S244" s="1089"/>
      <c r="T244" s="1304"/>
      <c r="U244" s="1309"/>
      <c r="V244" s="1310"/>
      <c r="W244" s="1310"/>
      <c r="X244" s="1310"/>
      <c r="Y244" s="1310"/>
      <c r="Z244" s="1311"/>
      <c r="AA244" s="1312"/>
      <c r="AB244" s="1312"/>
      <c r="AC244" s="1088"/>
      <c r="AD244" s="1088"/>
      <c r="AE244" s="1088"/>
      <c r="AF244" s="1089"/>
      <c r="AG244" s="1090"/>
      <c r="AH244" s="1090"/>
      <c r="AI244" s="1090"/>
    </row>
    <row r="245" ht="15.75" customHeight="1">
      <c r="A245" s="1089"/>
      <c r="B245" s="1089"/>
      <c r="C245" s="1304"/>
      <c r="D245" s="1304"/>
      <c r="E245" s="1304"/>
      <c r="F245" s="1089"/>
      <c r="G245" s="1089"/>
      <c r="H245" s="1089"/>
      <c r="I245" s="1090"/>
      <c r="J245" s="1089"/>
      <c r="K245" s="1089"/>
      <c r="L245" s="1308"/>
      <c r="M245" s="1089"/>
      <c r="N245" s="1309"/>
      <c r="O245" s="1309"/>
      <c r="P245" s="1310"/>
      <c r="Q245" s="1310"/>
      <c r="R245" s="1309"/>
      <c r="S245" s="1089"/>
      <c r="T245" s="1304"/>
      <c r="U245" s="1309"/>
      <c r="V245" s="1310"/>
      <c r="W245" s="1310"/>
      <c r="X245" s="1310"/>
      <c r="Y245" s="1310"/>
      <c r="Z245" s="1311"/>
      <c r="AA245" s="1312"/>
      <c r="AB245" s="1312"/>
      <c r="AC245" s="1088"/>
      <c r="AD245" s="1088"/>
      <c r="AE245" s="1088"/>
      <c r="AF245" s="1089"/>
      <c r="AG245" s="1090"/>
      <c r="AH245" s="1090"/>
      <c r="AI245" s="1090"/>
    </row>
    <row r="246" ht="15.75" customHeight="1">
      <c r="A246" s="1089"/>
      <c r="B246" s="1089"/>
      <c r="C246" s="1304"/>
      <c r="D246" s="1304"/>
      <c r="E246" s="1304"/>
      <c r="F246" s="1089"/>
      <c r="G246" s="1089"/>
      <c r="H246" s="1089"/>
      <c r="I246" s="1090"/>
      <c r="J246" s="1089"/>
      <c r="K246" s="1089"/>
      <c r="L246" s="1308"/>
      <c r="M246" s="1089"/>
      <c r="N246" s="1309"/>
      <c r="O246" s="1309"/>
      <c r="P246" s="1310"/>
      <c r="Q246" s="1310"/>
      <c r="R246" s="1309"/>
      <c r="S246" s="1089"/>
      <c r="T246" s="1304"/>
      <c r="U246" s="1309"/>
      <c r="V246" s="1310"/>
      <c r="W246" s="1310"/>
      <c r="X246" s="1310"/>
      <c r="Y246" s="1310"/>
      <c r="Z246" s="1311"/>
      <c r="AA246" s="1312"/>
      <c r="AB246" s="1312"/>
      <c r="AC246" s="1088"/>
      <c r="AD246" s="1088"/>
      <c r="AE246" s="1088"/>
      <c r="AF246" s="1089"/>
      <c r="AG246" s="1090"/>
      <c r="AH246" s="1090"/>
      <c r="AI246" s="1090"/>
    </row>
    <row r="247" ht="15.75" customHeight="1">
      <c r="A247" s="1089"/>
      <c r="B247" s="1089"/>
      <c r="C247" s="1304"/>
      <c r="D247" s="1304"/>
      <c r="E247" s="1304"/>
      <c r="F247" s="1089"/>
      <c r="G247" s="1089"/>
      <c r="H247" s="1089"/>
      <c r="I247" s="1090"/>
      <c r="J247" s="1089"/>
      <c r="K247" s="1089"/>
      <c r="L247" s="1308"/>
      <c r="M247" s="1089"/>
      <c r="N247" s="1309"/>
      <c r="O247" s="1309"/>
      <c r="P247" s="1310"/>
      <c r="Q247" s="1310"/>
      <c r="R247" s="1309"/>
      <c r="S247" s="1089"/>
      <c r="T247" s="1304"/>
      <c r="U247" s="1309"/>
      <c r="V247" s="1310"/>
      <c r="W247" s="1310"/>
      <c r="X247" s="1310"/>
      <c r="Y247" s="1310"/>
      <c r="Z247" s="1311"/>
      <c r="AA247" s="1312"/>
      <c r="AB247" s="1312"/>
      <c r="AC247" s="1088"/>
      <c r="AD247" s="1088"/>
      <c r="AE247" s="1088"/>
      <c r="AF247" s="1089"/>
      <c r="AG247" s="1090"/>
      <c r="AH247" s="1090"/>
      <c r="AI247" s="1090"/>
    </row>
    <row r="248" ht="15.75" customHeight="1">
      <c r="A248" s="1089"/>
      <c r="B248" s="1089"/>
      <c r="C248" s="1304"/>
      <c r="D248" s="1304"/>
      <c r="E248" s="1304"/>
      <c r="F248" s="1089"/>
      <c r="G248" s="1089"/>
      <c r="H248" s="1089"/>
      <c r="I248" s="1090"/>
      <c r="J248" s="1089"/>
      <c r="K248" s="1089"/>
      <c r="L248" s="1308"/>
      <c r="M248" s="1089"/>
      <c r="N248" s="1309"/>
      <c r="O248" s="1309"/>
      <c r="P248" s="1310"/>
      <c r="Q248" s="1310"/>
      <c r="R248" s="1309"/>
      <c r="S248" s="1089"/>
      <c r="T248" s="1304"/>
      <c r="U248" s="1309"/>
      <c r="V248" s="1310"/>
      <c r="W248" s="1310"/>
      <c r="X248" s="1310"/>
      <c r="Y248" s="1310"/>
      <c r="Z248" s="1311"/>
      <c r="AA248" s="1312"/>
      <c r="AB248" s="1312"/>
      <c r="AC248" s="1088"/>
      <c r="AD248" s="1088"/>
      <c r="AE248" s="1088"/>
      <c r="AF248" s="1089"/>
      <c r="AG248" s="1090"/>
      <c r="AH248" s="1090"/>
      <c r="AI248" s="1090"/>
    </row>
    <row r="249" ht="15.75" customHeight="1">
      <c r="A249" s="1089"/>
      <c r="B249" s="1089"/>
      <c r="C249" s="1304"/>
      <c r="D249" s="1304"/>
      <c r="E249" s="1304"/>
      <c r="F249" s="1089"/>
      <c r="G249" s="1089"/>
      <c r="H249" s="1089"/>
      <c r="I249" s="1090"/>
      <c r="J249" s="1089"/>
      <c r="K249" s="1089"/>
      <c r="L249" s="1308"/>
      <c r="M249" s="1089"/>
      <c r="N249" s="1309"/>
      <c r="O249" s="1309"/>
      <c r="P249" s="1310"/>
      <c r="Q249" s="1310"/>
      <c r="R249" s="1309"/>
      <c r="S249" s="1089"/>
      <c r="T249" s="1304"/>
      <c r="U249" s="1309"/>
      <c r="V249" s="1310"/>
      <c r="W249" s="1310"/>
      <c r="X249" s="1310"/>
      <c r="Y249" s="1310"/>
      <c r="Z249" s="1311"/>
      <c r="AA249" s="1312"/>
      <c r="AB249" s="1312"/>
      <c r="AC249" s="1088"/>
      <c r="AD249" s="1088"/>
      <c r="AE249" s="1088"/>
      <c r="AF249" s="1089"/>
      <c r="AG249" s="1090"/>
      <c r="AH249" s="1090"/>
      <c r="AI249" s="1090"/>
    </row>
    <row r="250" ht="15.75" customHeight="1">
      <c r="A250" s="1089"/>
      <c r="B250" s="1089"/>
      <c r="C250" s="1304"/>
      <c r="D250" s="1304"/>
      <c r="E250" s="1304"/>
      <c r="F250" s="1089"/>
      <c r="G250" s="1089"/>
      <c r="H250" s="1089"/>
      <c r="I250" s="1090"/>
      <c r="J250" s="1089"/>
      <c r="K250" s="1089"/>
      <c r="L250" s="1308"/>
      <c r="M250" s="1089"/>
      <c r="N250" s="1309"/>
      <c r="O250" s="1309"/>
      <c r="P250" s="1310"/>
      <c r="Q250" s="1310"/>
      <c r="R250" s="1309"/>
      <c r="S250" s="1089"/>
      <c r="T250" s="1304"/>
      <c r="U250" s="1309"/>
      <c r="V250" s="1310"/>
      <c r="W250" s="1310"/>
      <c r="X250" s="1310"/>
      <c r="Y250" s="1310"/>
      <c r="Z250" s="1311"/>
      <c r="AA250" s="1312"/>
      <c r="AB250" s="1312"/>
      <c r="AC250" s="1088"/>
      <c r="AD250" s="1088"/>
      <c r="AE250" s="1088"/>
      <c r="AF250" s="1089"/>
      <c r="AG250" s="1090"/>
      <c r="AH250" s="1090"/>
      <c r="AI250" s="1090"/>
    </row>
    <row r="251" ht="15.75" customHeight="1">
      <c r="A251" s="1089"/>
      <c r="B251" s="1089"/>
      <c r="C251" s="1304"/>
      <c r="D251" s="1304"/>
      <c r="E251" s="1304"/>
      <c r="F251" s="1089"/>
      <c r="G251" s="1089"/>
      <c r="H251" s="1089"/>
      <c r="I251" s="1090"/>
      <c r="J251" s="1089"/>
      <c r="K251" s="1089"/>
      <c r="L251" s="1308"/>
      <c r="M251" s="1089"/>
      <c r="N251" s="1309"/>
      <c r="O251" s="1309"/>
      <c r="P251" s="1310"/>
      <c r="Q251" s="1310"/>
      <c r="R251" s="1309"/>
      <c r="S251" s="1089"/>
      <c r="T251" s="1304"/>
      <c r="U251" s="1309"/>
      <c r="V251" s="1310"/>
      <c r="W251" s="1310"/>
      <c r="X251" s="1310"/>
      <c r="Y251" s="1310"/>
      <c r="Z251" s="1311"/>
      <c r="AA251" s="1312"/>
      <c r="AB251" s="1312"/>
      <c r="AC251" s="1088"/>
      <c r="AD251" s="1088"/>
      <c r="AE251" s="1088"/>
      <c r="AF251" s="1089"/>
      <c r="AG251" s="1090"/>
      <c r="AH251" s="1090"/>
      <c r="AI251" s="1090"/>
    </row>
    <row r="252" ht="15.75" customHeight="1">
      <c r="A252" s="1089"/>
      <c r="B252" s="1089"/>
      <c r="C252" s="1304"/>
      <c r="D252" s="1304"/>
      <c r="E252" s="1304"/>
      <c r="F252" s="1089"/>
      <c r="G252" s="1089"/>
      <c r="H252" s="1089"/>
      <c r="I252" s="1090"/>
      <c r="J252" s="1089"/>
      <c r="K252" s="1089"/>
      <c r="L252" s="1308"/>
      <c r="M252" s="1089"/>
      <c r="N252" s="1309"/>
      <c r="O252" s="1309"/>
      <c r="P252" s="1310"/>
      <c r="Q252" s="1310"/>
      <c r="R252" s="1309"/>
      <c r="S252" s="1089"/>
      <c r="T252" s="1304"/>
      <c r="U252" s="1309"/>
      <c r="V252" s="1310"/>
      <c r="W252" s="1310"/>
      <c r="X252" s="1310"/>
      <c r="Y252" s="1310"/>
      <c r="Z252" s="1311"/>
      <c r="AA252" s="1312"/>
      <c r="AB252" s="1312"/>
      <c r="AC252" s="1088"/>
      <c r="AD252" s="1088"/>
      <c r="AE252" s="1088"/>
      <c r="AF252" s="1089"/>
      <c r="AG252" s="1090"/>
      <c r="AH252" s="1090"/>
      <c r="AI252" s="1090"/>
    </row>
    <row r="253" ht="15.75" customHeight="1">
      <c r="A253" s="1089"/>
      <c r="B253" s="1089"/>
      <c r="C253" s="1304"/>
      <c r="D253" s="1304"/>
      <c r="E253" s="1304"/>
      <c r="F253" s="1089"/>
      <c r="G253" s="1089"/>
      <c r="H253" s="1089"/>
      <c r="I253" s="1090"/>
      <c r="J253" s="1089"/>
      <c r="K253" s="1089"/>
      <c r="L253" s="1308"/>
      <c r="M253" s="1089"/>
      <c r="N253" s="1309"/>
      <c r="O253" s="1309"/>
      <c r="P253" s="1310"/>
      <c r="Q253" s="1310"/>
      <c r="R253" s="1309"/>
      <c r="S253" s="1089"/>
      <c r="T253" s="1304"/>
      <c r="U253" s="1309"/>
      <c r="V253" s="1310"/>
      <c r="W253" s="1310"/>
      <c r="X253" s="1310"/>
      <c r="Y253" s="1310"/>
      <c r="Z253" s="1311"/>
      <c r="AA253" s="1312"/>
      <c r="AB253" s="1312"/>
      <c r="AC253" s="1088"/>
      <c r="AD253" s="1088"/>
      <c r="AE253" s="1088"/>
      <c r="AF253" s="1089"/>
      <c r="AG253" s="1090"/>
      <c r="AH253" s="1090"/>
      <c r="AI253" s="1090"/>
    </row>
    <row r="254" ht="15.75" customHeight="1">
      <c r="A254" s="1089"/>
      <c r="B254" s="1089"/>
      <c r="C254" s="1304"/>
      <c r="D254" s="1304"/>
      <c r="E254" s="1304"/>
      <c r="F254" s="1089"/>
      <c r="G254" s="1089"/>
      <c r="H254" s="1089"/>
      <c r="I254" s="1090"/>
      <c r="J254" s="1089"/>
      <c r="K254" s="1089"/>
      <c r="L254" s="1308"/>
      <c r="M254" s="1089"/>
      <c r="N254" s="1309"/>
      <c r="O254" s="1309"/>
      <c r="P254" s="1310"/>
      <c r="Q254" s="1310"/>
      <c r="R254" s="1309"/>
      <c r="S254" s="1089"/>
      <c r="T254" s="1304"/>
      <c r="U254" s="1309"/>
      <c r="V254" s="1310"/>
      <c r="W254" s="1310"/>
      <c r="X254" s="1310"/>
      <c r="Y254" s="1310"/>
      <c r="Z254" s="1311"/>
      <c r="AA254" s="1312"/>
      <c r="AB254" s="1312"/>
      <c r="AC254" s="1088"/>
      <c r="AD254" s="1088"/>
      <c r="AE254" s="1088"/>
      <c r="AF254" s="1089"/>
      <c r="AG254" s="1090"/>
      <c r="AH254" s="1090"/>
      <c r="AI254" s="1090"/>
    </row>
    <row r="255" ht="15.75" customHeight="1">
      <c r="A255" s="1089"/>
      <c r="B255" s="1089"/>
      <c r="C255" s="1304"/>
      <c r="D255" s="1304"/>
      <c r="E255" s="1304"/>
      <c r="F255" s="1089"/>
      <c r="G255" s="1089"/>
      <c r="H255" s="1089"/>
      <c r="I255" s="1090"/>
      <c r="J255" s="1089"/>
      <c r="K255" s="1089"/>
      <c r="L255" s="1308"/>
      <c r="M255" s="1089"/>
      <c r="N255" s="1309"/>
      <c r="O255" s="1309"/>
      <c r="P255" s="1310"/>
      <c r="Q255" s="1310"/>
      <c r="R255" s="1309"/>
      <c r="S255" s="1089"/>
      <c r="T255" s="1304"/>
      <c r="U255" s="1309"/>
      <c r="V255" s="1310"/>
      <c r="W255" s="1310"/>
      <c r="X255" s="1310"/>
      <c r="Y255" s="1310"/>
      <c r="Z255" s="1311"/>
      <c r="AA255" s="1312"/>
      <c r="AB255" s="1312"/>
      <c r="AC255" s="1088"/>
      <c r="AD255" s="1088"/>
      <c r="AE255" s="1088"/>
      <c r="AF255" s="1089"/>
      <c r="AG255" s="1090"/>
      <c r="AH255" s="1090"/>
      <c r="AI255" s="1090"/>
    </row>
    <row r="256" ht="15.75" customHeight="1">
      <c r="A256" s="1089"/>
      <c r="B256" s="1089"/>
      <c r="C256" s="1304"/>
      <c r="D256" s="1304"/>
      <c r="E256" s="1304"/>
      <c r="F256" s="1089"/>
      <c r="G256" s="1089"/>
      <c r="H256" s="1089"/>
      <c r="I256" s="1090"/>
      <c r="J256" s="1089"/>
      <c r="K256" s="1089"/>
      <c r="L256" s="1308"/>
      <c r="M256" s="1089"/>
      <c r="N256" s="1309"/>
      <c r="O256" s="1309"/>
      <c r="P256" s="1310"/>
      <c r="Q256" s="1310"/>
      <c r="R256" s="1309"/>
      <c r="S256" s="1089"/>
      <c r="T256" s="1304"/>
      <c r="U256" s="1309"/>
      <c r="V256" s="1310"/>
      <c r="W256" s="1310"/>
      <c r="X256" s="1310"/>
      <c r="Y256" s="1310"/>
      <c r="Z256" s="1311"/>
      <c r="AA256" s="1312"/>
      <c r="AB256" s="1312"/>
      <c r="AC256" s="1088"/>
      <c r="AD256" s="1088"/>
      <c r="AE256" s="1088"/>
      <c r="AF256" s="1089"/>
      <c r="AG256" s="1090"/>
      <c r="AH256" s="1090"/>
      <c r="AI256" s="1090"/>
    </row>
    <row r="257" ht="15.75" customHeight="1">
      <c r="A257" s="1089"/>
      <c r="B257" s="1089"/>
      <c r="C257" s="1304"/>
      <c r="D257" s="1304"/>
      <c r="E257" s="1304"/>
      <c r="F257" s="1089"/>
      <c r="G257" s="1089"/>
      <c r="H257" s="1089"/>
      <c r="I257" s="1090"/>
      <c r="J257" s="1089"/>
      <c r="K257" s="1089"/>
      <c r="L257" s="1308"/>
      <c r="M257" s="1089"/>
      <c r="N257" s="1309"/>
      <c r="O257" s="1309"/>
      <c r="P257" s="1310"/>
      <c r="Q257" s="1310"/>
      <c r="R257" s="1309"/>
      <c r="S257" s="1089"/>
      <c r="T257" s="1304"/>
      <c r="U257" s="1309"/>
      <c r="V257" s="1310"/>
      <c r="W257" s="1310"/>
      <c r="X257" s="1310"/>
      <c r="Y257" s="1310"/>
      <c r="Z257" s="1311"/>
      <c r="AA257" s="1312"/>
      <c r="AB257" s="1312"/>
      <c r="AC257" s="1088"/>
      <c r="AD257" s="1088"/>
      <c r="AE257" s="1088"/>
      <c r="AF257" s="1089"/>
      <c r="AG257" s="1090"/>
      <c r="AH257" s="1090"/>
      <c r="AI257" s="1090"/>
    </row>
    <row r="258" ht="15.75" customHeight="1">
      <c r="A258" s="1089"/>
      <c r="B258" s="1089"/>
      <c r="C258" s="1304"/>
      <c r="D258" s="1304"/>
      <c r="E258" s="1304"/>
      <c r="F258" s="1089"/>
      <c r="G258" s="1089"/>
      <c r="H258" s="1089"/>
      <c r="I258" s="1090"/>
      <c r="J258" s="1089"/>
      <c r="K258" s="1089"/>
      <c r="L258" s="1308"/>
      <c r="M258" s="1089"/>
      <c r="N258" s="1309"/>
      <c r="O258" s="1309"/>
      <c r="P258" s="1310"/>
      <c r="Q258" s="1310"/>
      <c r="R258" s="1309"/>
      <c r="S258" s="1089"/>
      <c r="T258" s="1304"/>
      <c r="U258" s="1309"/>
      <c r="V258" s="1310"/>
      <c r="W258" s="1310"/>
      <c r="X258" s="1310"/>
      <c r="Y258" s="1310"/>
      <c r="Z258" s="1311"/>
      <c r="AA258" s="1312"/>
      <c r="AB258" s="1312"/>
      <c r="AC258" s="1088"/>
      <c r="AD258" s="1088"/>
      <c r="AE258" s="1088"/>
      <c r="AF258" s="1089"/>
      <c r="AG258" s="1090"/>
      <c r="AH258" s="1090"/>
      <c r="AI258" s="1090"/>
    </row>
    <row r="259" ht="15.75" customHeight="1">
      <c r="A259" s="1089"/>
      <c r="B259" s="1089"/>
      <c r="C259" s="1304"/>
      <c r="D259" s="1304"/>
      <c r="E259" s="1304"/>
      <c r="F259" s="1089"/>
      <c r="G259" s="1089"/>
      <c r="H259" s="1089"/>
      <c r="I259" s="1090"/>
      <c r="J259" s="1089"/>
      <c r="K259" s="1089"/>
      <c r="L259" s="1308"/>
      <c r="M259" s="1089"/>
      <c r="N259" s="1309"/>
      <c r="O259" s="1309"/>
      <c r="P259" s="1310"/>
      <c r="Q259" s="1310"/>
      <c r="R259" s="1309"/>
      <c r="S259" s="1089"/>
      <c r="T259" s="1304"/>
      <c r="U259" s="1309"/>
      <c r="V259" s="1310"/>
      <c r="W259" s="1310"/>
      <c r="X259" s="1310"/>
      <c r="Y259" s="1310"/>
      <c r="Z259" s="1311"/>
      <c r="AA259" s="1312"/>
      <c r="AB259" s="1312"/>
      <c r="AC259" s="1088"/>
      <c r="AD259" s="1088"/>
      <c r="AE259" s="1088"/>
      <c r="AF259" s="1089"/>
      <c r="AG259" s="1090"/>
      <c r="AH259" s="1090"/>
      <c r="AI259" s="1090"/>
    </row>
    <row r="260" ht="15.75" customHeight="1">
      <c r="A260" s="1089"/>
      <c r="B260" s="1089"/>
      <c r="C260" s="1304"/>
      <c r="D260" s="1304"/>
      <c r="E260" s="1304"/>
      <c r="F260" s="1089"/>
      <c r="G260" s="1089"/>
      <c r="H260" s="1089"/>
      <c r="I260" s="1090"/>
      <c r="J260" s="1089"/>
      <c r="K260" s="1089"/>
      <c r="L260" s="1308"/>
      <c r="M260" s="1089"/>
      <c r="N260" s="1309"/>
      <c r="O260" s="1309"/>
      <c r="P260" s="1310"/>
      <c r="Q260" s="1310"/>
      <c r="R260" s="1309"/>
      <c r="S260" s="1089"/>
      <c r="T260" s="1304"/>
      <c r="U260" s="1309"/>
      <c r="V260" s="1310"/>
      <c r="W260" s="1310"/>
      <c r="X260" s="1310"/>
      <c r="Y260" s="1310"/>
      <c r="Z260" s="1311"/>
      <c r="AA260" s="1312"/>
      <c r="AB260" s="1312"/>
      <c r="AC260" s="1088"/>
      <c r="AD260" s="1088"/>
      <c r="AE260" s="1088"/>
      <c r="AF260" s="1089"/>
      <c r="AG260" s="1090"/>
      <c r="AH260" s="1090"/>
      <c r="AI260" s="1090"/>
    </row>
    <row r="261" ht="15.75" customHeight="1">
      <c r="A261" s="1089"/>
      <c r="B261" s="1089"/>
      <c r="C261" s="1304"/>
      <c r="D261" s="1304"/>
      <c r="E261" s="1304"/>
      <c r="F261" s="1089"/>
      <c r="G261" s="1089"/>
      <c r="H261" s="1089"/>
      <c r="I261" s="1090"/>
      <c r="J261" s="1089"/>
      <c r="K261" s="1089"/>
      <c r="L261" s="1308"/>
      <c r="M261" s="1089"/>
      <c r="N261" s="1309"/>
      <c r="O261" s="1309"/>
      <c r="P261" s="1310"/>
      <c r="Q261" s="1310"/>
      <c r="R261" s="1309"/>
      <c r="S261" s="1089"/>
      <c r="T261" s="1304"/>
      <c r="U261" s="1309"/>
      <c r="V261" s="1310"/>
      <c r="W261" s="1310"/>
      <c r="X261" s="1310"/>
      <c r="Y261" s="1310"/>
      <c r="Z261" s="1311"/>
      <c r="AA261" s="1312"/>
      <c r="AB261" s="1312"/>
      <c r="AC261" s="1088"/>
      <c r="AD261" s="1088"/>
      <c r="AE261" s="1088"/>
      <c r="AF261" s="1089"/>
      <c r="AG261" s="1090"/>
      <c r="AH261" s="1090"/>
      <c r="AI261" s="1090"/>
    </row>
    <row r="262" ht="15.75" customHeight="1">
      <c r="A262" s="1089"/>
      <c r="B262" s="1089"/>
      <c r="C262" s="1304"/>
      <c r="D262" s="1304"/>
      <c r="E262" s="1304"/>
      <c r="F262" s="1089"/>
      <c r="G262" s="1089"/>
      <c r="H262" s="1089"/>
      <c r="I262" s="1090"/>
      <c r="J262" s="1089"/>
      <c r="K262" s="1089"/>
      <c r="L262" s="1308"/>
      <c r="M262" s="1089"/>
      <c r="N262" s="1309"/>
      <c r="O262" s="1309"/>
      <c r="P262" s="1310"/>
      <c r="Q262" s="1310"/>
      <c r="R262" s="1309"/>
      <c r="S262" s="1089"/>
      <c r="T262" s="1304"/>
      <c r="U262" s="1309"/>
      <c r="V262" s="1310"/>
      <c r="W262" s="1310"/>
      <c r="X262" s="1310"/>
      <c r="Y262" s="1310"/>
      <c r="Z262" s="1311"/>
      <c r="AA262" s="1312"/>
      <c r="AB262" s="1312"/>
      <c r="AC262" s="1088"/>
      <c r="AD262" s="1088"/>
      <c r="AE262" s="1088"/>
      <c r="AF262" s="1089"/>
      <c r="AG262" s="1090"/>
      <c r="AH262" s="1090"/>
      <c r="AI262" s="1090"/>
    </row>
    <row r="263" ht="15.75" customHeight="1">
      <c r="A263" s="1089"/>
      <c r="B263" s="1089"/>
      <c r="C263" s="1304"/>
      <c r="D263" s="1304"/>
      <c r="E263" s="1304"/>
      <c r="F263" s="1089"/>
      <c r="G263" s="1089"/>
      <c r="H263" s="1089"/>
      <c r="I263" s="1090"/>
      <c r="J263" s="1089"/>
      <c r="K263" s="1089"/>
      <c r="L263" s="1308"/>
      <c r="M263" s="1089"/>
      <c r="N263" s="1309"/>
      <c r="O263" s="1309"/>
      <c r="P263" s="1310"/>
      <c r="Q263" s="1310"/>
      <c r="R263" s="1309"/>
      <c r="S263" s="1089"/>
      <c r="T263" s="1304"/>
      <c r="U263" s="1309"/>
      <c r="V263" s="1310"/>
      <c r="W263" s="1310"/>
      <c r="X263" s="1310"/>
      <c r="Y263" s="1310"/>
      <c r="Z263" s="1311"/>
      <c r="AA263" s="1312"/>
      <c r="AB263" s="1312"/>
      <c r="AC263" s="1088"/>
      <c r="AD263" s="1088"/>
      <c r="AE263" s="1088"/>
      <c r="AF263" s="1089"/>
      <c r="AG263" s="1090"/>
      <c r="AH263" s="1090"/>
      <c r="AI263" s="1090"/>
    </row>
    <row r="264" ht="15.75" customHeight="1">
      <c r="A264" s="1089"/>
      <c r="B264" s="1089"/>
      <c r="C264" s="1304"/>
      <c r="D264" s="1304"/>
      <c r="E264" s="1304"/>
      <c r="F264" s="1089"/>
      <c r="G264" s="1089"/>
      <c r="H264" s="1089"/>
      <c r="I264" s="1090"/>
      <c r="J264" s="1089"/>
      <c r="K264" s="1089"/>
      <c r="L264" s="1308"/>
      <c r="M264" s="1089"/>
      <c r="N264" s="1309"/>
      <c r="O264" s="1309"/>
      <c r="P264" s="1310"/>
      <c r="Q264" s="1310"/>
      <c r="R264" s="1309"/>
      <c r="S264" s="1089"/>
      <c r="T264" s="1304"/>
      <c r="U264" s="1309"/>
      <c r="V264" s="1310"/>
      <c r="W264" s="1310"/>
      <c r="X264" s="1310"/>
      <c r="Y264" s="1310"/>
      <c r="Z264" s="1311"/>
      <c r="AA264" s="1312"/>
      <c r="AB264" s="1312"/>
      <c r="AC264" s="1088"/>
      <c r="AD264" s="1088"/>
      <c r="AE264" s="1088"/>
      <c r="AF264" s="1089"/>
      <c r="AG264" s="1090"/>
      <c r="AH264" s="1090"/>
      <c r="AI264" s="1090"/>
    </row>
    <row r="265" ht="15.75" customHeight="1">
      <c r="A265" s="1089"/>
      <c r="B265" s="1089"/>
      <c r="C265" s="1304"/>
      <c r="D265" s="1304"/>
      <c r="E265" s="1304"/>
      <c r="F265" s="1089"/>
      <c r="G265" s="1089"/>
      <c r="H265" s="1089"/>
      <c r="I265" s="1090"/>
      <c r="J265" s="1089"/>
      <c r="K265" s="1089"/>
      <c r="L265" s="1308"/>
      <c r="M265" s="1089"/>
      <c r="N265" s="1309"/>
      <c r="O265" s="1309"/>
      <c r="P265" s="1310"/>
      <c r="Q265" s="1310"/>
      <c r="R265" s="1309"/>
      <c r="S265" s="1089"/>
      <c r="T265" s="1304"/>
      <c r="U265" s="1309"/>
      <c r="V265" s="1310"/>
      <c r="W265" s="1310"/>
      <c r="X265" s="1310"/>
      <c r="Y265" s="1310"/>
      <c r="Z265" s="1311"/>
      <c r="AA265" s="1312"/>
      <c r="AB265" s="1312"/>
      <c r="AC265" s="1088"/>
      <c r="AD265" s="1088"/>
      <c r="AE265" s="1088"/>
      <c r="AF265" s="1089"/>
      <c r="AG265" s="1090"/>
      <c r="AH265" s="1090"/>
      <c r="AI265" s="1090"/>
    </row>
    <row r="266" ht="15.75" customHeight="1">
      <c r="A266" s="1089"/>
      <c r="B266" s="1089"/>
      <c r="C266" s="1304"/>
      <c r="D266" s="1304"/>
      <c r="E266" s="1304"/>
      <c r="F266" s="1089"/>
      <c r="G266" s="1089"/>
      <c r="H266" s="1089"/>
      <c r="I266" s="1090"/>
      <c r="J266" s="1089"/>
      <c r="K266" s="1089"/>
      <c r="L266" s="1308"/>
      <c r="M266" s="1089"/>
      <c r="N266" s="1309"/>
      <c r="O266" s="1309"/>
      <c r="P266" s="1310"/>
      <c r="Q266" s="1310"/>
      <c r="R266" s="1309"/>
      <c r="S266" s="1089"/>
      <c r="T266" s="1304"/>
      <c r="U266" s="1309"/>
      <c r="V266" s="1310"/>
      <c r="W266" s="1310"/>
      <c r="X266" s="1310"/>
      <c r="Y266" s="1310"/>
      <c r="Z266" s="1311"/>
      <c r="AA266" s="1312"/>
      <c r="AB266" s="1312"/>
      <c r="AC266" s="1088"/>
      <c r="AD266" s="1088"/>
      <c r="AE266" s="1088"/>
      <c r="AF266" s="1089"/>
      <c r="AG266" s="1090"/>
      <c r="AH266" s="1090"/>
      <c r="AI266" s="1090"/>
    </row>
    <row r="267" ht="15.75" customHeight="1">
      <c r="A267" s="1089"/>
      <c r="B267" s="1089"/>
      <c r="C267" s="1304"/>
      <c r="D267" s="1304"/>
      <c r="E267" s="1304"/>
      <c r="F267" s="1089"/>
      <c r="G267" s="1089"/>
      <c r="H267" s="1089"/>
      <c r="I267" s="1090"/>
      <c r="J267" s="1089"/>
      <c r="K267" s="1089"/>
      <c r="L267" s="1308"/>
      <c r="M267" s="1089"/>
      <c r="N267" s="1309"/>
      <c r="O267" s="1309"/>
      <c r="P267" s="1310"/>
      <c r="Q267" s="1310"/>
      <c r="R267" s="1309"/>
      <c r="S267" s="1089"/>
      <c r="T267" s="1304"/>
      <c r="U267" s="1309"/>
      <c r="V267" s="1310"/>
      <c r="W267" s="1310"/>
      <c r="X267" s="1310"/>
      <c r="Y267" s="1310"/>
      <c r="Z267" s="1311"/>
      <c r="AA267" s="1312"/>
      <c r="AB267" s="1312"/>
      <c r="AC267" s="1088"/>
      <c r="AD267" s="1088"/>
      <c r="AE267" s="1088"/>
      <c r="AF267" s="1089"/>
      <c r="AG267" s="1090"/>
      <c r="AH267" s="1090"/>
      <c r="AI267" s="1090"/>
    </row>
    <row r="268" ht="15.75" customHeight="1">
      <c r="A268" s="1089"/>
      <c r="B268" s="1089"/>
      <c r="C268" s="1304"/>
      <c r="D268" s="1304"/>
      <c r="E268" s="1304"/>
      <c r="F268" s="1089"/>
      <c r="G268" s="1089"/>
      <c r="H268" s="1089"/>
      <c r="I268" s="1090"/>
      <c r="J268" s="1089"/>
      <c r="K268" s="1089"/>
      <c r="L268" s="1308"/>
      <c r="M268" s="1089"/>
      <c r="N268" s="1309"/>
      <c r="O268" s="1309"/>
      <c r="P268" s="1310"/>
      <c r="Q268" s="1310"/>
      <c r="R268" s="1309"/>
      <c r="S268" s="1089"/>
      <c r="T268" s="1304"/>
      <c r="U268" s="1309"/>
      <c r="V268" s="1310"/>
      <c r="W268" s="1310"/>
      <c r="X268" s="1310"/>
      <c r="Y268" s="1310"/>
      <c r="Z268" s="1311"/>
      <c r="AA268" s="1312"/>
      <c r="AB268" s="1312"/>
      <c r="AC268" s="1088"/>
      <c r="AD268" s="1088"/>
      <c r="AE268" s="1088"/>
      <c r="AF268" s="1089"/>
      <c r="AG268" s="1090"/>
      <c r="AH268" s="1090"/>
      <c r="AI268" s="1090"/>
    </row>
    <row r="269" ht="15.75" customHeight="1">
      <c r="A269" s="1089"/>
      <c r="B269" s="1089"/>
      <c r="C269" s="1304"/>
      <c r="D269" s="1304"/>
      <c r="E269" s="1304"/>
      <c r="F269" s="1089"/>
      <c r="G269" s="1089"/>
      <c r="H269" s="1089"/>
      <c r="I269" s="1090"/>
      <c r="J269" s="1089"/>
      <c r="K269" s="1089"/>
      <c r="L269" s="1308"/>
      <c r="M269" s="1089"/>
      <c r="N269" s="1309"/>
      <c r="O269" s="1309"/>
      <c r="P269" s="1310"/>
      <c r="Q269" s="1310"/>
      <c r="R269" s="1309"/>
      <c r="S269" s="1089"/>
      <c r="T269" s="1304"/>
      <c r="U269" s="1309"/>
      <c r="V269" s="1310"/>
      <c r="W269" s="1310"/>
      <c r="X269" s="1310"/>
      <c r="Y269" s="1310"/>
      <c r="Z269" s="1311"/>
      <c r="AA269" s="1312"/>
      <c r="AB269" s="1312"/>
      <c r="AC269" s="1088"/>
      <c r="AD269" s="1088"/>
      <c r="AE269" s="1088"/>
      <c r="AF269" s="1089"/>
      <c r="AG269" s="1090"/>
      <c r="AH269" s="1090"/>
      <c r="AI269" s="1090"/>
    </row>
    <row r="270" ht="15.75" customHeight="1">
      <c r="A270" s="1089"/>
      <c r="B270" s="1089"/>
      <c r="C270" s="1304"/>
      <c r="D270" s="1304"/>
      <c r="E270" s="1304"/>
      <c r="F270" s="1089"/>
      <c r="G270" s="1089"/>
      <c r="H270" s="1089"/>
      <c r="I270" s="1090"/>
      <c r="J270" s="1089"/>
      <c r="K270" s="1089"/>
      <c r="L270" s="1308"/>
      <c r="M270" s="1089"/>
      <c r="N270" s="1309"/>
      <c r="O270" s="1309"/>
      <c r="P270" s="1310"/>
      <c r="Q270" s="1310"/>
      <c r="R270" s="1309"/>
      <c r="S270" s="1089"/>
      <c r="T270" s="1304"/>
      <c r="U270" s="1309"/>
      <c r="V270" s="1310"/>
      <c r="W270" s="1310"/>
      <c r="X270" s="1310"/>
      <c r="Y270" s="1310"/>
      <c r="Z270" s="1311"/>
      <c r="AA270" s="1312"/>
      <c r="AB270" s="1312"/>
      <c r="AC270" s="1088"/>
      <c r="AD270" s="1088"/>
      <c r="AE270" s="1088"/>
      <c r="AF270" s="1089"/>
      <c r="AG270" s="1090"/>
      <c r="AH270" s="1090"/>
      <c r="AI270" s="1090"/>
    </row>
    <row r="271" ht="15.75" customHeight="1">
      <c r="A271" s="1089"/>
      <c r="B271" s="1089"/>
      <c r="C271" s="1304"/>
      <c r="D271" s="1304"/>
      <c r="E271" s="1304"/>
      <c r="F271" s="1089"/>
      <c r="G271" s="1089"/>
      <c r="H271" s="1089"/>
      <c r="I271" s="1090"/>
      <c r="J271" s="1089"/>
      <c r="K271" s="1089"/>
      <c r="L271" s="1308"/>
      <c r="M271" s="1089"/>
      <c r="N271" s="1309"/>
      <c r="O271" s="1309"/>
      <c r="P271" s="1310"/>
      <c r="Q271" s="1310"/>
      <c r="R271" s="1309"/>
      <c r="S271" s="1089"/>
      <c r="T271" s="1304"/>
      <c r="U271" s="1309"/>
      <c r="V271" s="1310"/>
      <c r="W271" s="1310"/>
      <c r="X271" s="1310"/>
      <c r="Y271" s="1310"/>
      <c r="Z271" s="1311"/>
      <c r="AA271" s="1312"/>
      <c r="AB271" s="1312"/>
      <c r="AC271" s="1088"/>
      <c r="AD271" s="1088"/>
      <c r="AE271" s="1088"/>
      <c r="AF271" s="1089"/>
      <c r="AG271" s="1090"/>
      <c r="AH271" s="1090"/>
      <c r="AI271" s="1090"/>
    </row>
    <row r="272" ht="15.75" customHeight="1">
      <c r="A272" s="1089"/>
      <c r="B272" s="1089"/>
      <c r="C272" s="1304"/>
      <c r="D272" s="1304"/>
      <c r="E272" s="1304"/>
      <c r="F272" s="1089"/>
      <c r="G272" s="1089"/>
      <c r="H272" s="1089"/>
      <c r="I272" s="1090"/>
      <c r="J272" s="1089"/>
      <c r="K272" s="1089"/>
      <c r="L272" s="1308"/>
      <c r="M272" s="1089"/>
      <c r="N272" s="1309"/>
      <c r="O272" s="1309"/>
      <c r="P272" s="1310"/>
      <c r="Q272" s="1310"/>
      <c r="R272" s="1309"/>
      <c r="S272" s="1089"/>
      <c r="T272" s="1304"/>
      <c r="U272" s="1309"/>
      <c r="V272" s="1310"/>
      <c r="W272" s="1310"/>
      <c r="X272" s="1310"/>
      <c r="Y272" s="1310"/>
      <c r="Z272" s="1311"/>
      <c r="AA272" s="1312"/>
      <c r="AB272" s="1312"/>
      <c r="AC272" s="1088"/>
      <c r="AD272" s="1088"/>
      <c r="AE272" s="1088"/>
      <c r="AF272" s="1089"/>
      <c r="AG272" s="1090"/>
      <c r="AH272" s="1090"/>
      <c r="AI272" s="1090"/>
    </row>
    <row r="273" ht="15.75" customHeight="1">
      <c r="A273" s="1089"/>
      <c r="B273" s="1089"/>
      <c r="C273" s="1304"/>
      <c r="D273" s="1304"/>
      <c r="E273" s="1304"/>
      <c r="F273" s="1089"/>
      <c r="G273" s="1089"/>
      <c r="H273" s="1089"/>
      <c r="I273" s="1090"/>
      <c r="J273" s="1089"/>
      <c r="K273" s="1089"/>
      <c r="L273" s="1308"/>
      <c r="M273" s="1089"/>
      <c r="N273" s="1309"/>
      <c r="O273" s="1309"/>
      <c r="P273" s="1310"/>
      <c r="Q273" s="1310"/>
      <c r="R273" s="1309"/>
      <c r="S273" s="1089"/>
      <c r="T273" s="1304"/>
      <c r="U273" s="1309"/>
      <c r="V273" s="1310"/>
      <c r="W273" s="1310"/>
      <c r="X273" s="1310"/>
      <c r="Y273" s="1310"/>
      <c r="Z273" s="1311"/>
      <c r="AA273" s="1312"/>
      <c r="AB273" s="1312"/>
      <c r="AC273" s="1088"/>
      <c r="AD273" s="1088"/>
      <c r="AE273" s="1088"/>
      <c r="AF273" s="1089"/>
      <c r="AG273" s="1090"/>
      <c r="AH273" s="1090"/>
      <c r="AI273" s="1090"/>
    </row>
    <row r="274" ht="15.75" customHeight="1">
      <c r="A274" s="1089"/>
      <c r="B274" s="1089"/>
      <c r="C274" s="1304"/>
      <c r="D274" s="1304"/>
      <c r="E274" s="1304"/>
      <c r="F274" s="1089"/>
      <c r="G274" s="1089"/>
      <c r="H274" s="1089"/>
      <c r="I274" s="1090"/>
      <c r="J274" s="1089"/>
      <c r="K274" s="1089"/>
      <c r="L274" s="1308"/>
      <c r="M274" s="1089"/>
      <c r="N274" s="1309"/>
      <c r="O274" s="1309"/>
      <c r="P274" s="1310"/>
      <c r="Q274" s="1310"/>
      <c r="R274" s="1309"/>
      <c r="S274" s="1089"/>
      <c r="T274" s="1304"/>
      <c r="U274" s="1309"/>
      <c r="V274" s="1310"/>
      <c r="W274" s="1310"/>
      <c r="X274" s="1310"/>
      <c r="Y274" s="1310"/>
      <c r="Z274" s="1311"/>
      <c r="AA274" s="1312"/>
      <c r="AB274" s="1312"/>
      <c r="AC274" s="1088"/>
      <c r="AD274" s="1088"/>
      <c r="AE274" s="1088"/>
      <c r="AF274" s="1089"/>
      <c r="AG274" s="1090"/>
      <c r="AH274" s="1090"/>
      <c r="AI274" s="1090"/>
    </row>
    <row r="275" ht="15.75" customHeight="1">
      <c r="A275" s="1089"/>
      <c r="B275" s="1089"/>
      <c r="C275" s="1304"/>
      <c r="D275" s="1304"/>
      <c r="E275" s="1304"/>
      <c r="F275" s="1089"/>
      <c r="G275" s="1089"/>
      <c r="H275" s="1089"/>
      <c r="I275" s="1090"/>
      <c r="J275" s="1089"/>
      <c r="K275" s="1089"/>
      <c r="L275" s="1308"/>
      <c r="M275" s="1089"/>
      <c r="N275" s="1309"/>
      <c r="O275" s="1309"/>
      <c r="P275" s="1310"/>
      <c r="Q275" s="1310"/>
      <c r="R275" s="1309"/>
      <c r="S275" s="1089"/>
      <c r="T275" s="1304"/>
      <c r="U275" s="1309"/>
      <c r="V275" s="1310"/>
      <c r="W275" s="1310"/>
      <c r="X275" s="1310"/>
      <c r="Y275" s="1310"/>
      <c r="Z275" s="1311"/>
      <c r="AA275" s="1312"/>
      <c r="AB275" s="1312"/>
      <c r="AC275" s="1088"/>
      <c r="AD275" s="1088"/>
      <c r="AE275" s="1088"/>
      <c r="AF275" s="1089"/>
      <c r="AG275" s="1090"/>
      <c r="AH275" s="1090"/>
      <c r="AI275" s="1090"/>
    </row>
    <row r="276" ht="15.75" customHeight="1">
      <c r="A276" s="1089"/>
      <c r="B276" s="1089"/>
      <c r="C276" s="1304"/>
      <c r="D276" s="1304"/>
      <c r="E276" s="1304"/>
      <c r="F276" s="1089"/>
      <c r="G276" s="1089"/>
      <c r="H276" s="1089"/>
      <c r="I276" s="1090"/>
      <c r="J276" s="1089"/>
      <c r="K276" s="1089"/>
      <c r="L276" s="1308"/>
      <c r="M276" s="1089"/>
      <c r="N276" s="1309"/>
      <c r="O276" s="1309"/>
      <c r="P276" s="1310"/>
      <c r="Q276" s="1310"/>
      <c r="R276" s="1309"/>
      <c r="S276" s="1089"/>
      <c r="T276" s="1304"/>
      <c r="U276" s="1309"/>
      <c r="V276" s="1310"/>
      <c r="W276" s="1310"/>
      <c r="X276" s="1310"/>
      <c r="Y276" s="1310"/>
      <c r="Z276" s="1311"/>
      <c r="AA276" s="1312"/>
      <c r="AB276" s="1312"/>
      <c r="AC276" s="1088"/>
      <c r="AD276" s="1088"/>
      <c r="AE276" s="1088"/>
      <c r="AF276" s="1089"/>
      <c r="AG276" s="1090"/>
      <c r="AH276" s="1090"/>
      <c r="AI276" s="1090"/>
    </row>
    <row r="277" ht="15.75" customHeight="1">
      <c r="A277" s="1089"/>
      <c r="B277" s="1089"/>
      <c r="C277" s="1304"/>
      <c r="D277" s="1304"/>
      <c r="E277" s="1304"/>
      <c r="F277" s="1089"/>
      <c r="G277" s="1089"/>
      <c r="H277" s="1089"/>
      <c r="I277" s="1090"/>
      <c r="J277" s="1089"/>
      <c r="K277" s="1089"/>
      <c r="L277" s="1308"/>
      <c r="M277" s="1089"/>
      <c r="N277" s="1309"/>
      <c r="O277" s="1309"/>
      <c r="P277" s="1310"/>
      <c r="Q277" s="1310"/>
      <c r="R277" s="1309"/>
      <c r="S277" s="1089"/>
      <c r="T277" s="1304"/>
      <c r="U277" s="1309"/>
      <c r="V277" s="1310"/>
      <c r="W277" s="1310"/>
      <c r="X277" s="1310"/>
      <c r="Y277" s="1310"/>
      <c r="Z277" s="1311"/>
      <c r="AA277" s="1312"/>
      <c r="AB277" s="1312"/>
      <c r="AC277" s="1088"/>
      <c r="AD277" s="1088"/>
      <c r="AE277" s="1088"/>
      <c r="AF277" s="1089"/>
      <c r="AG277" s="1090"/>
      <c r="AH277" s="1090"/>
      <c r="AI277" s="1090"/>
    </row>
    <row r="278" ht="15.75" customHeight="1">
      <c r="A278" s="1089"/>
      <c r="B278" s="1089"/>
      <c r="C278" s="1304"/>
      <c r="D278" s="1304"/>
      <c r="E278" s="1304"/>
      <c r="F278" s="1089"/>
      <c r="G278" s="1089"/>
      <c r="H278" s="1089"/>
      <c r="I278" s="1090"/>
      <c r="J278" s="1089"/>
      <c r="K278" s="1089"/>
      <c r="L278" s="1308"/>
      <c r="M278" s="1089"/>
      <c r="N278" s="1309"/>
      <c r="O278" s="1309"/>
      <c r="P278" s="1310"/>
      <c r="Q278" s="1310"/>
      <c r="R278" s="1309"/>
      <c r="S278" s="1089"/>
      <c r="T278" s="1304"/>
      <c r="U278" s="1309"/>
      <c r="V278" s="1310"/>
      <c r="W278" s="1310"/>
      <c r="X278" s="1310"/>
      <c r="Y278" s="1310"/>
      <c r="Z278" s="1311"/>
      <c r="AA278" s="1312"/>
      <c r="AB278" s="1312"/>
      <c r="AC278" s="1088"/>
      <c r="AD278" s="1088"/>
      <c r="AE278" s="1088"/>
      <c r="AF278" s="1089"/>
      <c r="AG278" s="1090"/>
      <c r="AH278" s="1090"/>
      <c r="AI278" s="1090"/>
    </row>
    <row r="279" ht="15.75" customHeight="1">
      <c r="A279" s="1089"/>
      <c r="B279" s="1089"/>
      <c r="C279" s="1304"/>
      <c r="D279" s="1304"/>
      <c r="E279" s="1304"/>
      <c r="F279" s="1089"/>
      <c r="G279" s="1089"/>
      <c r="H279" s="1089"/>
      <c r="I279" s="1090"/>
      <c r="J279" s="1089"/>
      <c r="K279" s="1089"/>
      <c r="L279" s="1308"/>
      <c r="M279" s="1089"/>
      <c r="N279" s="1309"/>
      <c r="O279" s="1309"/>
      <c r="P279" s="1310"/>
      <c r="Q279" s="1310"/>
      <c r="R279" s="1309"/>
      <c r="S279" s="1089"/>
      <c r="T279" s="1304"/>
      <c r="U279" s="1309"/>
      <c r="V279" s="1310"/>
      <c r="W279" s="1310"/>
      <c r="X279" s="1310"/>
      <c r="Y279" s="1310"/>
      <c r="Z279" s="1311"/>
      <c r="AA279" s="1312"/>
      <c r="AB279" s="1312"/>
      <c r="AC279" s="1088"/>
      <c r="AD279" s="1088"/>
      <c r="AE279" s="1088"/>
      <c r="AF279" s="1089"/>
      <c r="AG279" s="1090"/>
      <c r="AH279" s="1090"/>
      <c r="AI279" s="1090"/>
    </row>
    <row r="280" ht="15.75" customHeight="1">
      <c r="A280" s="1089"/>
      <c r="B280" s="1089"/>
      <c r="C280" s="1304"/>
      <c r="D280" s="1304"/>
      <c r="E280" s="1304"/>
      <c r="F280" s="1089"/>
      <c r="G280" s="1089"/>
      <c r="H280" s="1089"/>
      <c r="I280" s="1090"/>
      <c r="J280" s="1089"/>
      <c r="K280" s="1089"/>
      <c r="L280" s="1308"/>
      <c r="M280" s="1089"/>
      <c r="N280" s="1309"/>
      <c r="O280" s="1309"/>
      <c r="P280" s="1310"/>
      <c r="Q280" s="1310"/>
      <c r="R280" s="1309"/>
      <c r="S280" s="1089"/>
      <c r="T280" s="1304"/>
      <c r="U280" s="1309"/>
      <c r="V280" s="1310"/>
      <c r="W280" s="1310"/>
      <c r="X280" s="1310"/>
      <c r="Y280" s="1310"/>
      <c r="Z280" s="1311"/>
      <c r="AA280" s="1312"/>
      <c r="AB280" s="1312"/>
      <c r="AC280" s="1088"/>
      <c r="AD280" s="1088"/>
      <c r="AE280" s="1088"/>
      <c r="AF280" s="1089"/>
      <c r="AG280" s="1090"/>
      <c r="AH280" s="1090"/>
      <c r="AI280" s="1090"/>
    </row>
    <row r="281" ht="15.75" customHeight="1">
      <c r="A281" s="1089"/>
      <c r="B281" s="1089"/>
      <c r="C281" s="1304"/>
      <c r="D281" s="1304"/>
      <c r="E281" s="1304"/>
      <c r="F281" s="1089"/>
      <c r="G281" s="1089"/>
      <c r="H281" s="1089"/>
      <c r="I281" s="1090"/>
      <c r="J281" s="1089"/>
      <c r="K281" s="1089"/>
      <c r="L281" s="1308"/>
      <c r="M281" s="1089"/>
      <c r="N281" s="1309"/>
      <c r="O281" s="1309"/>
      <c r="P281" s="1310"/>
      <c r="Q281" s="1310"/>
      <c r="R281" s="1309"/>
      <c r="S281" s="1089"/>
      <c r="T281" s="1304"/>
      <c r="U281" s="1309"/>
      <c r="V281" s="1310"/>
      <c r="W281" s="1310"/>
      <c r="X281" s="1310"/>
      <c r="Y281" s="1310"/>
      <c r="Z281" s="1311"/>
      <c r="AA281" s="1312"/>
      <c r="AB281" s="1312"/>
      <c r="AC281" s="1088"/>
      <c r="AD281" s="1088"/>
      <c r="AE281" s="1088"/>
      <c r="AF281" s="1089"/>
      <c r="AG281" s="1090"/>
      <c r="AH281" s="1090"/>
      <c r="AI281" s="1090"/>
    </row>
    <row r="282" ht="15.75" customHeight="1">
      <c r="A282" s="1089"/>
      <c r="B282" s="1089"/>
      <c r="C282" s="1304"/>
      <c r="D282" s="1304"/>
      <c r="E282" s="1304"/>
      <c r="F282" s="1089"/>
      <c r="G282" s="1089"/>
      <c r="H282" s="1089"/>
      <c r="I282" s="1090"/>
      <c r="J282" s="1089"/>
      <c r="K282" s="1089"/>
      <c r="L282" s="1308"/>
      <c r="M282" s="1089"/>
      <c r="N282" s="1309"/>
      <c r="O282" s="1309"/>
      <c r="P282" s="1310"/>
      <c r="Q282" s="1310"/>
      <c r="R282" s="1309"/>
      <c r="S282" s="1089"/>
      <c r="T282" s="1304"/>
      <c r="U282" s="1309"/>
      <c r="V282" s="1310"/>
      <c r="W282" s="1310"/>
      <c r="X282" s="1310"/>
      <c r="Y282" s="1310"/>
      <c r="Z282" s="1311"/>
      <c r="AA282" s="1312"/>
      <c r="AB282" s="1312"/>
      <c r="AC282" s="1088"/>
      <c r="AD282" s="1088"/>
      <c r="AE282" s="1088"/>
      <c r="AF282" s="1089"/>
      <c r="AG282" s="1090"/>
      <c r="AH282" s="1090"/>
      <c r="AI282" s="1090"/>
    </row>
    <row r="283" ht="15.75" customHeight="1">
      <c r="A283" s="1089"/>
      <c r="B283" s="1089"/>
      <c r="C283" s="1304"/>
      <c r="D283" s="1304"/>
      <c r="E283" s="1304"/>
      <c r="F283" s="1089"/>
      <c r="G283" s="1089"/>
      <c r="H283" s="1089"/>
      <c r="I283" s="1090"/>
      <c r="J283" s="1089"/>
      <c r="K283" s="1089"/>
      <c r="L283" s="1308"/>
      <c r="M283" s="1089"/>
      <c r="N283" s="1309"/>
      <c r="O283" s="1309"/>
      <c r="P283" s="1310"/>
      <c r="Q283" s="1310"/>
      <c r="R283" s="1309"/>
      <c r="S283" s="1089"/>
      <c r="T283" s="1304"/>
      <c r="U283" s="1309"/>
      <c r="V283" s="1310"/>
      <c r="W283" s="1310"/>
      <c r="X283" s="1310"/>
      <c r="Y283" s="1310"/>
      <c r="Z283" s="1311"/>
      <c r="AA283" s="1312"/>
      <c r="AB283" s="1312"/>
      <c r="AC283" s="1088"/>
      <c r="AD283" s="1088"/>
      <c r="AE283" s="1088"/>
      <c r="AF283" s="1089"/>
      <c r="AG283" s="1090"/>
      <c r="AH283" s="1090"/>
      <c r="AI283" s="1090"/>
    </row>
    <row r="284" ht="15.75" customHeight="1">
      <c r="A284" s="1089"/>
      <c r="B284" s="1089"/>
      <c r="C284" s="1304"/>
      <c r="D284" s="1304"/>
      <c r="E284" s="1304"/>
      <c r="F284" s="1089"/>
      <c r="G284" s="1089"/>
      <c r="H284" s="1089"/>
      <c r="I284" s="1090"/>
      <c r="J284" s="1089"/>
      <c r="K284" s="1089"/>
      <c r="L284" s="1308"/>
      <c r="M284" s="1089"/>
      <c r="N284" s="1309"/>
      <c r="O284" s="1309"/>
      <c r="P284" s="1310"/>
      <c r="Q284" s="1310"/>
      <c r="R284" s="1309"/>
      <c r="S284" s="1089"/>
      <c r="T284" s="1304"/>
      <c r="U284" s="1309"/>
      <c r="V284" s="1310"/>
      <c r="W284" s="1310"/>
      <c r="X284" s="1310"/>
      <c r="Y284" s="1310"/>
      <c r="Z284" s="1311"/>
      <c r="AA284" s="1312"/>
      <c r="AB284" s="1312"/>
      <c r="AC284" s="1088"/>
      <c r="AD284" s="1088"/>
      <c r="AE284" s="1088"/>
      <c r="AF284" s="1089"/>
      <c r="AG284" s="1090"/>
      <c r="AH284" s="1090"/>
      <c r="AI284" s="1090"/>
    </row>
    <row r="285" ht="15.75" customHeight="1">
      <c r="A285" s="1089"/>
      <c r="B285" s="1089"/>
      <c r="C285" s="1304"/>
      <c r="D285" s="1304"/>
      <c r="E285" s="1304"/>
      <c r="F285" s="1089"/>
      <c r="G285" s="1089"/>
      <c r="H285" s="1089"/>
      <c r="I285" s="1090"/>
      <c r="J285" s="1089"/>
      <c r="K285" s="1089"/>
      <c r="L285" s="1308"/>
      <c r="M285" s="1089"/>
      <c r="N285" s="1309"/>
      <c r="O285" s="1309"/>
      <c r="P285" s="1310"/>
      <c r="Q285" s="1310"/>
      <c r="R285" s="1309"/>
      <c r="S285" s="1089"/>
      <c r="T285" s="1304"/>
      <c r="U285" s="1309"/>
      <c r="V285" s="1310"/>
      <c r="W285" s="1310"/>
      <c r="X285" s="1310"/>
      <c r="Y285" s="1310"/>
      <c r="Z285" s="1311"/>
      <c r="AA285" s="1312"/>
      <c r="AB285" s="1312"/>
      <c r="AC285" s="1088"/>
      <c r="AD285" s="1088"/>
      <c r="AE285" s="1088"/>
      <c r="AF285" s="1089"/>
      <c r="AG285" s="1090"/>
      <c r="AH285" s="1090"/>
      <c r="AI285" s="1090"/>
    </row>
    <row r="286" ht="15.75" customHeight="1">
      <c r="A286" s="1089"/>
      <c r="B286" s="1089"/>
      <c r="C286" s="1304"/>
      <c r="D286" s="1304"/>
      <c r="E286" s="1304"/>
      <c r="F286" s="1089"/>
      <c r="G286" s="1089"/>
      <c r="H286" s="1089"/>
      <c r="I286" s="1090"/>
      <c r="J286" s="1089"/>
      <c r="K286" s="1089"/>
      <c r="L286" s="1308"/>
      <c r="M286" s="1089"/>
      <c r="N286" s="1309"/>
      <c r="O286" s="1309"/>
      <c r="P286" s="1310"/>
      <c r="Q286" s="1310"/>
      <c r="R286" s="1309"/>
      <c r="S286" s="1089"/>
      <c r="T286" s="1304"/>
      <c r="U286" s="1309"/>
      <c r="V286" s="1310"/>
      <c r="W286" s="1310"/>
      <c r="X286" s="1310"/>
      <c r="Y286" s="1310"/>
      <c r="Z286" s="1311"/>
      <c r="AA286" s="1312"/>
      <c r="AB286" s="1312"/>
      <c r="AC286" s="1088"/>
      <c r="AD286" s="1088"/>
      <c r="AE286" s="1088"/>
      <c r="AF286" s="1089"/>
      <c r="AG286" s="1090"/>
      <c r="AH286" s="1090"/>
      <c r="AI286" s="1090"/>
    </row>
    <row r="287" ht="15.75" customHeight="1">
      <c r="A287" s="1089"/>
      <c r="B287" s="1089"/>
      <c r="C287" s="1304"/>
      <c r="D287" s="1304"/>
      <c r="E287" s="1304"/>
      <c r="F287" s="1089"/>
      <c r="G287" s="1089"/>
      <c r="H287" s="1089"/>
      <c r="I287" s="1090"/>
      <c r="J287" s="1089"/>
      <c r="K287" s="1089"/>
      <c r="L287" s="1308"/>
      <c r="M287" s="1089"/>
      <c r="N287" s="1309"/>
      <c r="O287" s="1309"/>
      <c r="P287" s="1310"/>
      <c r="Q287" s="1310"/>
      <c r="R287" s="1309"/>
      <c r="S287" s="1089"/>
      <c r="T287" s="1304"/>
      <c r="U287" s="1309"/>
      <c r="V287" s="1310"/>
      <c r="W287" s="1310"/>
      <c r="X287" s="1310"/>
      <c r="Y287" s="1310"/>
      <c r="Z287" s="1311"/>
      <c r="AA287" s="1312"/>
      <c r="AB287" s="1312"/>
      <c r="AC287" s="1088"/>
      <c r="AD287" s="1088"/>
      <c r="AE287" s="1088"/>
      <c r="AF287" s="1089"/>
      <c r="AG287" s="1090"/>
      <c r="AH287" s="1090"/>
      <c r="AI287" s="1090"/>
    </row>
    <row r="288" ht="15.75" customHeight="1">
      <c r="A288" s="1089"/>
      <c r="B288" s="1089"/>
      <c r="C288" s="1304"/>
      <c r="D288" s="1304"/>
      <c r="E288" s="1304"/>
      <c r="F288" s="1089"/>
      <c r="G288" s="1089"/>
      <c r="H288" s="1089"/>
      <c r="I288" s="1090"/>
      <c r="J288" s="1089"/>
      <c r="K288" s="1089"/>
      <c r="L288" s="1308"/>
      <c r="M288" s="1089"/>
      <c r="N288" s="1309"/>
      <c r="O288" s="1309"/>
      <c r="P288" s="1310"/>
      <c r="Q288" s="1310"/>
      <c r="R288" s="1309"/>
      <c r="S288" s="1089"/>
      <c r="T288" s="1304"/>
      <c r="U288" s="1309"/>
      <c r="V288" s="1310"/>
      <c r="W288" s="1310"/>
      <c r="X288" s="1310"/>
      <c r="Y288" s="1310"/>
      <c r="Z288" s="1311"/>
      <c r="AA288" s="1312"/>
      <c r="AB288" s="1312"/>
      <c r="AC288" s="1088"/>
      <c r="AD288" s="1088"/>
      <c r="AE288" s="1088"/>
      <c r="AF288" s="1089"/>
      <c r="AG288" s="1090"/>
      <c r="AH288" s="1090"/>
      <c r="AI288" s="1090"/>
    </row>
    <row r="289" ht="15.75" customHeight="1">
      <c r="A289" s="1089"/>
      <c r="B289" s="1089"/>
      <c r="C289" s="1304"/>
      <c r="D289" s="1304"/>
      <c r="E289" s="1304"/>
      <c r="F289" s="1089"/>
      <c r="G289" s="1089"/>
      <c r="H289" s="1089"/>
      <c r="I289" s="1090"/>
      <c r="J289" s="1089"/>
      <c r="K289" s="1089"/>
      <c r="L289" s="1308"/>
      <c r="M289" s="1089"/>
      <c r="N289" s="1309"/>
      <c r="O289" s="1309"/>
      <c r="P289" s="1310"/>
      <c r="Q289" s="1310"/>
      <c r="R289" s="1309"/>
      <c r="S289" s="1089"/>
      <c r="T289" s="1304"/>
      <c r="U289" s="1309"/>
      <c r="V289" s="1310"/>
      <c r="W289" s="1310"/>
      <c r="X289" s="1310"/>
      <c r="Y289" s="1310"/>
      <c r="Z289" s="1311"/>
      <c r="AA289" s="1312"/>
      <c r="AB289" s="1312"/>
      <c r="AC289" s="1088"/>
      <c r="AD289" s="1088"/>
      <c r="AE289" s="1088"/>
      <c r="AF289" s="1089"/>
      <c r="AG289" s="1090"/>
      <c r="AH289" s="1090"/>
      <c r="AI289" s="1090"/>
    </row>
    <row r="290" ht="15.75" customHeight="1">
      <c r="A290" s="1089"/>
      <c r="B290" s="1089"/>
      <c r="C290" s="1304"/>
      <c r="D290" s="1304"/>
      <c r="E290" s="1304"/>
      <c r="F290" s="1089"/>
      <c r="G290" s="1089"/>
      <c r="H290" s="1089"/>
      <c r="I290" s="1090"/>
      <c r="J290" s="1089"/>
      <c r="K290" s="1089"/>
      <c r="L290" s="1308"/>
      <c r="M290" s="1089"/>
      <c r="N290" s="1309"/>
      <c r="O290" s="1309"/>
      <c r="P290" s="1310"/>
      <c r="Q290" s="1310"/>
      <c r="R290" s="1309"/>
      <c r="S290" s="1089"/>
      <c r="T290" s="1304"/>
      <c r="U290" s="1309"/>
      <c r="V290" s="1310"/>
      <c r="W290" s="1310"/>
      <c r="X290" s="1310"/>
      <c r="Y290" s="1310"/>
      <c r="Z290" s="1311"/>
      <c r="AA290" s="1312"/>
      <c r="AB290" s="1312"/>
      <c r="AC290" s="1088"/>
      <c r="AD290" s="1088"/>
      <c r="AE290" s="1088"/>
      <c r="AF290" s="1089"/>
      <c r="AG290" s="1090"/>
      <c r="AH290" s="1090"/>
      <c r="AI290" s="1090"/>
    </row>
    <row r="291" ht="15.75" customHeight="1">
      <c r="A291" s="1089"/>
      <c r="B291" s="1089"/>
      <c r="C291" s="1304"/>
      <c r="D291" s="1304"/>
      <c r="E291" s="1304"/>
      <c r="F291" s="1089"/>
      <c r="G291" s="1089"/>
      <c r="H291" s="1089"/>
      <c r="I291" s="1090"/>
      <c r="J291" s="1089"/>
      <c r="K291" s="1089"/>
      <c r="L291" s="1308"/>
      <c r="M291" s="1089"/>
      <c r="N291" s="1309"/>
      <c r="O291" s="1309"/>
      <c r="P291" s="1310"/>
      <c r="Q291" s="1310"/>
      <c r="R291" s="1309"/>
      <c r="S291" s="1089"/>
      <c r="T291" s="1304"/>
      <c r="U291" s="1309"/>
      <c r="V291" s="1310"/>
      <c r="W291" s="1310"/>
      <c r="X291" s="1310"/>
      <c r="Y291" s="1310"/>
      <c r="Z291" s="1311"/>
      <c r="AA291" s="1312"/>
      <c r="AB291" s="1312"/>
      <c r="AC291" s="1088"/>
      <c r="AD291" s="1088"/>
      <c r="AE291" s="1088"/>
      <c r="AF291" s="1089"/>
      <c r="AG291" s="1090"/>
      <c r="AH291" s="1090"/>
      <c r="AI291" s="1090"/>
    </row>
    <row r="292" ht="15.75" customHeight="1">
      <c r="A292" s="1089"/>
      <c r="B292" s="1089"/>
      <c r="C292" s="1304"/>
      <c r="D292" s="1304"/>
      <c r="E292" s="1304"/>
      <c r="F292" s="1089"/>
      <c r="G292" s="1089"/>
      <c r="H292" s="1089"/>
      <c r="I292" s="1090"/>
      <c r="J292" s="1089"/>
      <c r="K292" s="1089"/>
      <c r="L292" s="1308"/>
      <c r="M292" s="1089"/>
      <c r="N292" s="1309"/>
      <c r="O292" s="1309"/>
      <c r="P292" s="1310"/>
      <c r="Q292" s="1310"/>
      <c r="R292" s="1309"/>
      <c r="S292" s="1089"/>
      <c r="T292" s="1304"/>
      <c r="U292" s="1309"/>
      <c r="V292" s="1310"/>
      <c r="W292" s="1310"/>
      <c r="X292" s="1310"/>
      <c r="Y292" s="1310"/>
      <c r="Z292" s="1311"/>
      <c r="AA292" s="1312"/>
      <c r="AB292" s="1312"/>
      <c r="AC292" s="1088"/>
      <c r="AD292" s="1088"/>
      <c r="AE292" s="1088"/>
      <c r="AF292" s="1089"/>
      <c r="AG292" s="1090"/>
      <c r="AH292" s="1090"/>
      <c r="AI292" s="1090"/>
    </row>
    <row r="293" ht="15.75" customHeight="1">
      <c r="A293" s="1089"/>
      <c r="B293" s="1089"/>
      <c r="C293" s="1304"/>
      <c r="D293" s="1304"/>
      <c r="E293" s="1304"/>
      <c r="F293" s="1089"/>
      <c r="G293" s="1089"/>
      <c r="H293" s="1089"/>
      <c r="I293" s="1090"/>
      <c r="J293" s="1089"/>
      <c r="K293" s="1089"/>
      <c r="L293" s="1308"/>
      <c r="M293" s="1089"/>
      <c r="N293" s="1309"/>
      <c r="O293" s="1309"/>
      <c r="P293" s="1310"/>
      <c r="Q293" s="1310"/>
      <c r="R293" s="1309"/>
      <c r="S293" s="1089"/>
      <c r="T293" s="1304"/>
      <c r="U293" s="1309"/>
      <c r="V293" s="1310"/>
      <c r="W293" s="1310"/>
      <c r="X293" s="1310"/>
      <c r="Y293" s="1310"/>
      <c r="Z293" s="1311"/>
      <c r="AA293" s="1312"/>
      <c r="AB293" s="1312"/>
      <c r="AC293" s="1088"/>
      <c r="AD293" s="1088"/>
      <c r="AE293" s="1088"/>
      <c r="AF293" s="1089"/>
      <c r="AG293" s="1090"/>
      <c r="AH293" s="1090"/>
      <c r="AI293" s="1090"/>
    </row>
    <row r="294" ht="15.75" customHeight="1">
      <c r="A294" s="1089"/>
      <c r="B294" s="1089"/>
      <c r="C294" s="1304"/>
      <c r="D294" s="1304"/>
      <c r="E294" s="1304"/>
      <c r="F294" s="1089"/>
      <c r="G294" s="1089"/>
      <c r="H294" s="1089"/>
      <c r="I294" s="1090"/>
      <c r="J294" s="1089"/>
      <c r="K294" s="1089"/>
      <c r="L294" s="1308"/>
      <c r="M294" s="1089"/>
      <c r="N294" s="1309"/>
      <c r="O294" s="1309"/>
      <c r="P294" s="1310"/>
      <c r="Q294" s="1310"/>
      <c r="R294" s="1309"/>
      <c r="S294" s="1089"/>
      <c r="T294" s="1304"/>
      <c r="U294" s="1309"/>
      <c r="V294" s="1310"/>
      <c r="W294" s="1310"/>
      <c r="X294" s="1310"/>
      <c r="Y294" s="1310"/>
      <c r="Z294" s="1311"/>
      <c r="AA294" s="1312"/>
      <c r="AB294" s="1312"/>
      <c r="AC294" s="1088"/>
      <c r="AD294" s="1088"/>
      <c r="AE294" s="1088"/>
      <c r="AF294" s="1089"/>
      <c r="AG294" s="1090"/>
      <c r="AH294" s="1090"/>
      <c r="AI294" s="1090"/>
    </row>
    <row r="295" ht="15.75" customHeight="1">
      <c r="A295" s="1089"/>
      <c r="B295" s="1089"/>
      <c r="C295" s="1304"/>
      <c r="D295" s="1304"/>
      <c r="E295" s="1304"/>
      <c r="F295" s="1089"/>
      <c r="G295" s="1089"/>
      <c r="H295" s="1089"/>
      <c r="I295" s="1090"/>
      <c r="J295" s="1089"/>
      <c r="K295" s="1089"/>
      <c r="L295" s="1308"/>
      <c r="M295" s="1089"/>
      <c r="N295" s="1309"/>
      <c r="O295" s="1309"/>
      <c r="P295" s="1310"/>
      <c r="Q295" s="1310"/>
      <c r="R295" s="1309"/>
      <c r="S295" s="1089"/>
      <c r="T295" s="1304"/>
      <c r="U295" s="1309"/>
      <c r="V295" s="1310"/>
      <c r="W295" s="1310"/>
      <c r="X295" s="1310"/>
      <c r="Y295" s="1310"/>
      <c r="Z295" s="1311"/>
      <c r="AA295" s="1312"/>
      <c r="AB295" s="1312"/>
      <c r="AC295" s="1088"/>
      <c r="AD295" s="1088"/>
      <c r="AE295" s="1088"/>
      <c r="AF295" s="1089"/>
      <c r="AG295" s="1090"/>
      <c r="AH295" s="1090"/>
      <c r="AI295" s="1090"/>
    </row>
    <row r="296" ht="15.75" customHeight="1">
      <c r="A296" s="1089"/>
      <c r="B296" s="1089"/>
      <c r="C296" s="1304"/>
      <c r="D296" s="1304"/>
      <c r="E296" s="1304"/>
      <c r="F296" s="1089"/>
      <c r="G296" s="1089"/>
      <c r="H296" s="1089"/>
      <c r="I296" s="1090"/>
      <c r="J296" s="1089"/>
      <c r="K296" s="1089"/>
      <c r="L296" s="1308"/>
      <c r="M296" s="1089"/>
      <c r="N296" s="1309"/>
      <c r="O296" s="1309"/>
      <c r="P296" s="1310"/>
      <c r="Q296" s="1310"/>
      <c r="R296" s="1309"/>
      <c r="S296" s="1089"/>
      <c r="T296" s="1304"/>
      <c r="U296" s="1309"/>
      <c r="V296" s="1310"/>
      <c r="W296" s="1310"/>
      <c r="X296" s="1310"/>
      <c r="Y296" s="1310"/>
      <c r="Z296" s="1311"/>
      <c r="AA296" s="1312"/>
      <c r="AB296" s="1312"/>
      <c r="AC296" s="1088"/>
      <c r="AD296" s="1088"/>
      <c r="AE296" s="1088"/>
      <c r="AF296" s="1089"/>
      <c r="AG296" s="1090"/>
      <c r="AH296" s="1090"/>
      <c r="AI296" s="1090"/>
    </row>
    <row r="297" ht="15.75" customHeight="1">
      <c r="A297" s="1089"/>
      <c r="B297" s="1089"/>
      <c r="C297" s="1304"/>
      <c r="D297" s="1304"/>
      <c r="E297" s="1304"/>
      <c r="F297" s="1089"/>
      <c r="G297" s="1089"/>
      <c r="H297" s="1089"/>
      <c r="I297" s="1090"/>
      <c r="J297" s="1089"/>
      <c r="K297" s="1089"/>
      <c r="L297" s="1308"/>
      <c r="M297" s="1089"/>
      <c r="N297" s="1309"/>
      <c r="O297" s="1309"/>
      <c r="P297" s="1310"/>
      <c r="Q297" s="1310"/>
      <c r="R297" s="1309"/>
      <c r="S297" s="1089"/>
      <c r="T297" s="1304"/>
      <c r="U297" s="1309"/>
      <c r="V297" s="1310"/>
      <c r="W297" s="1310"/>
      <c r="X297" s="1310"/>
      <c r="Y297" s="1310"/>
      <c r="Z297" s="1311"/>
      <c r="AA297" s="1312"/>
      <c r="AB297" s="1312"/>
      <c r="AC297" s="1088"/>
      <c r="AD297" s="1088"/>
      <c r="AE297" s="1088"/>
      <c r="AF297" s="1089"/>
      <c r="AG297" s="1090"/>
      <c r="AH297" s="1090"/>
      <c r="AI297" s="1090"/>
    </row>
    <row r="298" ht="15.75" customHeight="1">
      <c r="A298" s="1089"/>
      <c r="B298" s="1089"/>
      <c r="C298" s="1304"/>
      <c r="D298" s="1304"/>
      <c r="E298" s="1304"/>
      <c r="F298" s="1089"/>
      <c r="G298" s="1089"/>
      <c r="H298" s="1089"/>
      <c r="I298" s="1090"/>
      <c r="J298" s="1089"/>
      <c r="K298" s="1089"/>
      <c r="L298" s="1308"/>
      <c r="M298" s="1089"/>
      <c r="N298" s="1309"/>
      <c r="O298" s="1309"/>
      <c r="P298" s="1310"/>
      <c r="Q298" s="1310"/>
      <c r="R298" s="1309"/>
      <c r="S298" s="1089"/>
      <c r="T298" s="1304"/>
      <c r="U298" s="1309"/>
      <c r="V298" s="1310"/>
      <c r="W298" s="1310"/>
      <c r="X298" s="1310"/>
      <c r="Y298" s="1310"/>
      <c r="Z298" s="1311"/>
      <c r="AA298" s="1312"/>
      <c r="AB298" s="1312"/>
      <c r="AC298" s="1088"/>
      <c r="AD298" s="1088"/>
      <c r="AE298" s="1088"/>
      <c r="AF298" s="1089"/>
      <c r="AG298" s="1090"/>
      <c r="AH298" s="1090"/>
      <c r="AI298" s="1090"/>
    </row>
    <row r="299" ht="15.75" customHeight="1">
      <c r="A299" s="1089"/>
      <c r="B299" s="1089"/>
      <c r="C299" s="1304"/>
      <c r="D299" s="1304"/>
      <c r="E299" s="1304"/>
      <c r="F299" s="1089"/>
      <c r="G299" s="1089"/>
      <c r="H299" s="1089"/>
      <c r="I299" s="1090"/>
      <c r="J299" s="1089"/>
      <c r="K299" s="1089"/>
      <c r="L299" s="1308"/>
      <c r="M299" s="1089"/>
      <c r="N299" s="1309"/>
      <c r="O299" s="1309"/>
      <c r="P299" s="1310"/>
      <c r="Q299" s="1310"/>
      <c r="R299" s="1309"/>
      <c r="S299" s="1089"/>
      <c r="T299" s="1304"/>
      <c r="U299" s="1309"/>
      <c r="V299" s="1310"/>
      <c r="W299" s="1310"/>
      <c r="X299" s="1310"/>
      <c r="Y299" s="1310"/>
      <c r="Z299" s="1311"/>
      <c r="AA299" s="1312"/>
      <c r="AB299" s="1312"/>
      <c r="AC299" s="1088"/>
      <c r="AD299" s="1088"/>
      <c r="AE299" s="1088"/>
      <c r="AF299" s="1089"/>
      <c r="AG299" s="1090"/>
      <c r="AH299" s="1090"/>
      <c r="AI299" s="1090"/>
    </row>
    <row r="300" ht="15.75" customHeight="1">
      <c r="A300" s="1089"/>
      <c r="B300" s="1089"/>
      <c r="C300" s="1304"/>
      <c r="D300" s="1304"/>
      <c r="E300" s="1304"/>
      <c r="F300" s="1089"/>
      <c r="G300" s="1089"/>
      <c r="H300" s="1089"/>
      <c r="I300" s="1090"/>
      <c r="J300" s="1089"/>
      <c r="K300" s="1089"/>
      <c r="L300" s="1308"/>
      <c r="M300" s="1089"/>
      <c r="N300" s="1309"/>
      <c r="O300" s="1309"/>
      <c r="P300" s="1310"/>
      <c r="Q300" s="1310"/>
      <c r="R300" s="1309"/>
      <c r="S300" s="1089"/>
      <c r="T300" s="1304"/>
      <c r="U300" s="1309"/>
      <c r="V300" s="1310"/>
      <c r="W300" s="1310"/>
      <c r="X300" s="1310"/>
      <c r="Y300" s="1310"/>
      <c r="Z300" s="1311"/>
      <c r="AA300" s="1312"/>
      <c r="AB300" s="1312"/>
      <c r="AC300" s="1088"/>
      <c r="AD300" s="1088"/>
      <c r="AE300" s="1088"/>
      <c r="AF300" s="1089"/>
      <c r="AG300" s="1090"/>
      <c r="AH300" s="1090"/>
      <c r="AI300" s="1090"/>
    </row>
    <row r="301" ht="15.75" customHeight="1">
      <c r="A301" s="1089"/>
      <c r="B301" s="1089"/>
      <c r="C301" s="1304"/>
      <c r="D301" s="1304"/>
      <c r="E301" s="1304"/>
      <c r="F301" s="1089"/>
      <c r="G301" s="1089"/>
      <c r="H301" s="1089"/>
      <c r="I301" s="1090"/>
      <c r="J301" s="1089"/>
      <c r="K301" s="1089"/>
      <c r="L301" s="1308"/>
      <c r="M301" s="1089"/>
      <c r="N301" s="1309"/>
      <c r="O301" s="1309"/>
      <c r="P301" s="1310"/>
      <c r="Q301" s="1310"/>
      <c r="R301" s="1309"/>
      <c r="S301" s="1089"/>
      <c r="T301" s="1304"/>
      <c r="U301" s="1309"/>
      <c r="V301" s="1310"/>
      <c r="W301" s="1310"/>
      <c r="X301" s="1310"/>
      <c r="Y301" s="1310"/>
      <c r="Z301" s="1311"/>
      <c r="AA301" s="1312"/>
      <c r="AB301" s="1312"/>
      <c r="AC301" s="1088"/>
      <c r="AD301" s="1088"/>
      <c r="AE301" s="1088"/>
      <c r="AF301" s="1089"/>
      <c r="AG301" s="1090"/>
      <c r="AH301" s="1090"/>
      <c r="AI301" s="1090"/>
    </row>
    <row r="302" ht="15.75" customHeight="1">
      <c r="A302" s="1089"/>
      <c r="B302" s="1089"/>
      <c r="C302" s="1304"/>
      <c r="D302" s="1304"/>
      <c r="E302" s="1304"/>
      <c r="F302" s="1089"/>
      <c r="G302" s="1089"/>
      <c r="H302" s="1089"/>
      <c r="I302" s="1090"/>
      <c r="J302" s="1089"/>
      <c r="K302" s="1089"/>
      <c r="L302" s="1308"/>
      <c r="M302" s="1089"/>
      <c r="N302" s="1309"/>
      <c r="O302" s="1309"/>
      <c r="P302" s="1310"/>
      <c r="Q302" s="1310"/>
      <c r="R302" s="1309"/>
      <c r="S302" s="1089"/>
      <c r="T302" s="1304"/>
      <c r="U302" s="1309"/>
      <c r="V302" s="1310"/>
      <c r="W302" s="1310"/>
      <c r="X302" s="1310"/>
      <c r="Y302" s="1310"/>
      <c r="Z302" s="1311"/>
      <c r="AA302" s="1312"/>
      <c r="AB302" s="1312"/>
      <c r="AC302" s="1088"/>
      <c r="AD302" s="1088"/>
      <c r="AE302" s="1088"/>
      <c r="AF302" s="1089"/>
      <c r="AG302" s="1090"/>
      <c r="AH302" s="1090"/>
      <c r="AI302" s="1090"/>
    </row>
    <row r="303" ht="15.75" customHeight="1">
      <c r="A303" s="1089"/>
      <c r="B303" s="1089"/>
      <c r="C303" s="1304"/>
      <c r="D303" s="1304"/>
      <c r="E303" s="1304"/>
      <c r="F303" s="1089"/>
      <c r="G303" s="1089"/>
      <c r="H303" s="1089"/>
      <c r="I303" s="1090"/>
      <c r="J303" s="1089"/>
      <c r="K303" s="1089"/>
      <c r="L303" s="1308"/>
      <c r="M303" s="1089"/>
      <c r="N303" s="1309"/>
      <c r="O303" s="1309"/>
      <c r="P303" s="1310"/>
      <c r="Q303" s="1310"/>
      <c r="R303" s="1309"/>
      <c r="S303" s="1089"/>
      <c r="T303" s="1304"/>
      <c r="U303" s="1309"/>
      <c r="V303" s="1310"/>
      <c r="W303" s="1310"/>
      <c r="X303" s="1310"/>
      <c r="Y303" s="1310"/>
      <c r="Z303" s="1311"/>
      <c r="AA303" s="1312"/>
      <c r="AB303" s="1312"/>
      <c r="AC303" s="1088"/>
      <c r="AD303" s="1088"/>
      <c r="AE303" s="1088"/>
      <c r="AF303" s="1089"/>
      <c r="AG303" s="1090"/>
      <c r="AH303" s="1090"/>
      <c r="AI303" s="1090"/>
    </row>
    <row r="304" ht="15.75" customHeight="1">
      <c r="A304" s="1089"/>
      <c r="B304" s="1089"/>
      <c r="C304" s="1304"/>
      <c r="D304" s="1304"/>
      <c r="E304" s="1304"/>
      <c r="F304" s="1089"/>
      <c r="G304" s="1089"/>
      <c r="H304" s="1089"/>
      <c r="I304" s="1090"/>
      <c r="J304" s="1089"/>
      <c r="K304" s="1089"/>
      <c r="L304" s="1308"/>
      <c r="M304" s="1089"/>
      <c r="N304" s="1309"/>
      <c r="O304" s="1309"/>
      <c r="P304" s="1310"/>
      <c r="Q304" s="1310"/>
      <c r="R304" s="1309"/>
      <c r="S304" s="1089"/>
      <c r="T304" s="1304"/>
      <c r="U304" s="1309"/>
      <c r="V304" s="1310"/>
      <c r="W304" s="1310"/>
      <c r="X304" s="1310"/>
      <c r="Y304" s="1310"/>
      <c r="Z304" s="1311"/>
      <c r="AA304" s="1312"/>
      <c r="AB304" s="1312"/>
      <c r="AC304" s="1088"/>
      <c r="AD304" s="1088"/>
      <c r="AE304" s="1088"/>
      <c r="AF304" s="1089"/>
      <c r="AG304" s="1090"/>
      <c r="AH304" s="1090"/>
      <c r="AI304" s="1090"/>
    </row>
    <row r="305" ht="15.75" customHeight="1">
      <c r="A305" s="1089"/>
      <c r="B305" s="1089"/>
      <c r="C305" s="1304"/>
      <c r="D305" s="1304"/>
      <c r="E305" s="1304"/>
      <c r="F305" s="1089"/>
      <c r="G305" s="1089"/>
      <c r="H305" s="1089"/>
      <c r="I305" s="1090"/>
      <c r="J305" s="1089"/>
      <c r="K305" s="1089"/>
      <c r="L305" s="1308"/>
      <c r="M305" s="1089"/>
      <c r="N305" s="1309"/>
      <c r="O305" s="1309"/>
      <c r="P305" s="1310"/>
      <c r="Q305" s="1310"/>
      <c r="R305" s="1309"/>
      <c r="S305" s="1089"/>
      <c r="T305" s="1304"/>
      <c r="U305" s="1309"/>
      <c r="V305" s="1310"/>
      <c r="W305" s="1310"/>
      <c r="X305" s="1310"/>
      <c r="Y305" s="1310"/>
      <c r="Z305" s="1311"/>
      <c r="AA305" s="1312"/>
      <c r="AB305" s="1312"/>
      <c r="AC305" s="1088"/>
      <c r="AD305" s="1088"/>
      <c r="AE305" s="1088"/>
      <c r="AF305" s="1089"/>
      <c r="AG305" s="1090"/>
      <c r="AH305" s="1090"/>
      <c r="AI305" s="1090"/>
    </row>
    <row r="306" ht="15.75" customHeight="1">
      <c r="A306" s="1089"/>
      <c r="B306" s="1089"/>
      <c r="C306" s="1304"/>
      <c r="D306" s="1304"/>
      <c r="E306" s="1304"/>
      <c r="F306" s="1089"/>
      <c r="G306" s="1089"/>
      <c r="H306" s="1089"/>
      <c r="I306" s="1090"/>
      <c r="J306" s="1089"/>
      <c r="K306" s="1089"/>
      <c r="L306" s="1308"/>
      <c r="M306" s="1089"/>
      <c r="N306" s="1309"/>
      <c r="O306" s="1309"/>
      <c r="P306" s="1310"/>
      <c r="Q306" s="1310"/>
      <c r="R306" s="1309"/>
      <c r="S306" s="1089"/>
      <c r="T306" s="1304"/>
      <c r="U306" s="1309"/>
      <c r="V306" s="1310"/>
      <c r="W306" s="1310"/>
      <c r="X306" s="1310"/>
      <c r="Y306" s="1310"/>
      <c r="Z306" s="1311"/>
      <c r="AA306" s="1312"/>
      <c r="AB306" s="1312"/>
      <c r="AC306" s="1088"/>
      <c r="AD306" s="1088"/>
      <c r="AE306" s="1088"/>
      <c r="AF306" s="1089"/>
      <c r="AG306" s="1090"/>
      <c r="AH306" s="1090"/>
      <c r="AI306" s="1090"/>
    </row>
    <row r="307" ht="15.75" customHeight="1">
      <c r="A307" s="1089"/>
      <c r="B307" s="1089"/>
      <c r="C307" s="1304"/>
      <c r="D307" s="1304"/>
      <c r="E307" s="1304"/>
      <c r="F307" s="1089"/>
      <c r="G307" s="1089"/>
      <c r="H307" s="1089"/>
      <c r="I307" s="1090"/>
      <c r="J307" s="1089"/>
      <c r="K307" s="1089"/>
      <c r="L307" s="1308"/>
      <c r="M307" s="1089"/>
      <c r="N307" s="1309"/>
      <c r="O307" s="1309"/>
      <c r="P307" s="1310"/>
      <c r="Q307" s="1310"/>
      <c r="R307" s="1309"/>
      <c r="S307" s="1089"/>
      <c r="T307" s="1304"/>
      <c r="U307" s="1309"/>
      <c r="V307" s="1310"/>
      <c r="W307" s="1310"/>
      <c r="X307" s="1310"/>
      <c r="Y307" s="1310"/>
      <c r="Z307" s="1311"/>
      <c r="AA307" s="1312"/>
      <c r="AB307" s="1312"/>
      <c r="AC307" s="1088"/>
      <c r="AD307" s="1088"/>
      <c r="AE307" s="1088"/>
      <c r="AF307" s="1089"/>
      <c r="AG307" s="1090"/>
      <c r="AH307" s="1090"/>
      <c r="AI307" s="1090"/>
    </row>
    <row r="308" ht="15.75" customHeight="1">
      <c r="A308" s="1089"/>
      <c r="B308" s="1089"/>
      <c r="C308" s="1304"/>
      <c r="D308" s="1304"/>
      <c r="E308" s="1304"/>
      <c r="F308" s="1089"/>
      <c r="G308" s="1089"/>
      <c r="H308" s="1089"/>
      <c r="I308" s="1090"/>
      <c r="J308" s="1089"/>
      <c r="K308" s="1089"/>
      <c r="L308" s="1308"/>
      <c r="M308" s="1089"/>
      <c r="N308" s="1309"/>
      <c r="O308" s="1309"/>
      <c r="P308" s="1310"/>
      <c r="Q308" s="1310"/>
      <c r="R308" s="1309"/>
      <c r="S308" s="1089"/>
      <c r="T308" s="1304"/>
      <c r="U308" s="1309"/>
      <c r="V308" s="1310"/>
      <c r="W308" s="1310"/>
      <c r="X308" s="1310"/>
      <c r="Y308" s="1310"/>
      <c r="Z308" s="1311"/>
      <c r="AA308" s="1312"/>
      <c r="AB308" s="1312"/>
      <c r="AC308" s="1088"/>
      <c r="AD308" s="1088"/>
      <c r="AE308" s="1088"/>
      <c r="AF308" s="1089"/>
      <c r="AG308" s="1090"/>
      <c r="AH308" s="1090"/>
      <c r="AI308" s="1090"/>
    </row>
    <row r="309" ht="15.75" customHeight="1">
      <c r="A309" s="1089"/>
      <c r="B309" s="1089"/>
      <c r="C309" s="1304"/>
      <c r="D309" s="1304"/>
      <c r="E309" s="1304"/>
      <c r="F309" s="1089"/>
      <c r="G309" s="1089"/>
      <c r="H309" s="1089"/>
      <c r="I309" s="1090"/>
      <c r="J309" s="1089"/>
      <c r="K309" s="1089"/>
      <c r="L309" s="1308"/>
      <c r="M309" s="1089"/>
      <c r="N309" s="1309"/>
      <c r="O309" s="1309"/>
      <c r="P309" s="1310"/>
      <c r="Q309" s="1310"/>
      <c r="R309" s="1309"/>
      <c r="S309" s="1089"/>
      <c r="T309" s="1304"/>
      <c r="U309" s="1309"/>
      <c r="V309" s="1310"/>
      <c r="W309" s="1310"/>
      <c r="X309" s="1310"/>
      <c r="Y309" s="1310"/>
      <c r="Z309" s="1311"/>
      <c r="AA309" s="1312"/>
      <c r="AB309" s="1312"/>
      <c r="AC309" s="1088"/>
      <c r="AD309" s="1088"/>
      <c r="AE309" s="1088"/>
      <c r="AF309" s="1089"/>
      <c r="AG309" s="1090"/>
      <c r="AH309" s="1090"/>
      <c r="AI309" s="1090"/>
    </row>
    <row r="310" ht="15.75" customHeight="1">
      <c r="A310" s="1089"/>
      <c r="B310" s="1089"/>
      <c r="C310" s="1304"/>
      <c r="D310" s="1304"/>
      <c r="E310" s="1304"/>
      <c r="F310" s="1089"/>
      <c r="G310" s="1089"/>
      <c r="H310" s="1089"/>
      <c r="I310" s="1090"/>
      <c r="J310" s="1089"/>
      <c r="K310" s="1089"/>
      <c r="L310" s="1308"/>
      <c r="M310" s="1089"/>
      <c r="N310" s="1309"/>
      <c r="O310" s="1309"/>
      <c r="P310" s="1310"/>
      <c r="Q310" s="1310"/>
      <c r="R310" s="1309"/>
      <c r="S310" s="1089"/>
      <c r="T310" s="1304"/>
      <c r="U310" s="1309"/>
      <c r="V310" s="1310"/>
      <c r="W310" s="1310"/>
      <c r="X310" s="1310"/>
      <c r="Y310" s="1310"/>
      <c r="Z310" s="1311"/>
      <c r="AA310" s="1312"/>
      <c r="AB310" s="1312"/>
      <c r="AC310" s="1088"/>
      <c r="AD310" s="1088"/>
      <c r="AE310" s="1088"/>
      <c r="AF310" s="1089"/>
      <c r="AG310" s="1090"/>
      <c r="AH310" s="1090"/>
      <c r="AI310" s="1090"/>
    </row>
    <row r="311" ht="15.75" customHeight="1">
      <c r="A311" s="1089"/>
      <c r="B311" s="1089"/>
      <c r="C311" s="1304"/>
      <c r="D311" s="1304"/>
      <c r="E311" s="1304"/>
      <c r="F311" s="1089"/>
      <c r="G311" s="1089"/>
      <c r="H311" s="1089"/>
      <c r="I311" s="1090"/>
      <c r="J311" s="1089"/>
      <c r="K311" s="1089"/>
      <c r="L311" s="1308"/>
      <c r="M311" s="1089"/>
      <c r="N311" s="1309"/>
      <c r="O311" s="1309"/>
      <c r="P311" s="1310"/>
      <c r="Q311" s="1310"/>
      <c r="R311" s="1309"/>
      <c r="S311" s="1089"/>
      <c r="T311" s="1304"/>
      <c r="U311" s="1309"/>
      <c r="V311" s="1310"/>
      <c r="W311" s="1310"/>
      <c r="X311" s="1310"/>
      <c r="Y311" s="1310"/>
      <c r="Z311" s="1311"/>
      <c r="AA311" s="1312"/>
      <c r="AB311" s="1312"/>
      <c r="AC311" s="1088"/>
      <c r="AD311" s="1088"/>
      <c r="AE311" s="1088"/>
      <c r="AF311" s="1089"/>
      <c r="AG311" s="1090"/>
      <c r="AH311" s="1090"/>
      <c r="AI311" s="1090"/>
    </row>
    <row r="312" ht="15.75" customHeight="1">
      <c r="A312" s="1089"/>
      <c r="B312" s="1089"/>
      <c r="C312" s="1304"/>
      <c r="D312" s="1304"/>
      <c r="E312" s="1304"/>
      <c r="F312" s="1089"/>
      <c r="G312" s="1089"/>
      <c r="H312" s="1089"/>
      <c r="I312" s="1090"/>
      <c r="J312" s="1089"/>
      <c r="K312" s="1089"/>
      <c r="L312" s="1308"/>
      <c r="M312" s="1089"/>
      <c r="N312" s="1309"/>
      <c r="O312" s="1309"/>
      <c r="P312" s="1310"/>
      <c r="Q312" s="1310"/>
      <c r="R312" s="1309"/>
      <c r="S312" s="1089"/>
      <c r="T312" s="1304"/>
      <c r="U312" s="1309"/>
      <c r="V312" s="1310"/>
      <c r="W312" s="1310"/>
      <c r="X312" s="1310"/>
      <c r="Y312" s="1310"/>
      <c r="Z312" s="1311"/>
      <c r="AA312" s="1312"/>
      <c r="AB312" s="1312"/>
      <c r="AC312" s="1088"/>
      <c r="AD312" s="1088"/>
      <c r="AE312" s="1088"/>
      <c r="AF312" s="1089"/>
      <c r="AG312" s="1090"/>
      <c r="AH312" s="1090"/>
      <c r="AI312" s="1090"/>
    </row>
    <row r="313" ht="15.75" customHeight="1">
      <c r="A313" s="1089"/>
      <c r="B313" s="1089"/>
      <c r="C313" s="1304"/>
      <c r="D313" s="1304"/>
      <c r="E313" s="1304"/>
      <c r="F313" s="1089"/>
      <c r="G313" s="1089"/>
      <c r="H313" s="1089"/>
      <c r="I313" s="1090"/>
      <c r="J313" s="1089"/>
      <c r="K313" s="1089"/>
      <c r="L313" s="1308"/>
      <c r="M313" s="1089"/>
      <c r="N313" s="1309"/>
      <c r="O313" s="1309"/>
      <c r="P313" s="1310"/>
      <c r="Q313" s="1310"/>
      <c r="R313" s="1309"/>
      <c r="S313" s="1089"/>
      <c r="T313" s="1304"/>
      <c r="U313" s="1309"/>
      <c r="V313" s="1310"/>
      <c r="W313" s="1310"/>
      <c r="X313" s="1310"/>
      <c r="Y313" s="1310"/>
      <c r="Z313" s="1311"/>
      <c r="AA313" s="1312"/>
      <c r="AB313" s="1312"/>
      <c r="AC313" s="1088"/>
      <c r="AD313" s="1088"/>
      <c r="AE313" s="1088"/>
      <c r="AF313" s="1089"/>
      <c r="AG313" s="1090"/>
      <c r="AH313" s="1090"/>
      <c r="AI313" s="1090"/>
    </row>
    <row r="314" ht="15.75" customHeight="1">
      <c r="A314" s="1089"/>
      <c r="B314" s="1089"/>
      <c r="C314" s="1304"/>
      <c r="D314" s="1304"/>
      <c r="E314" s="1304"/>
      <c r="F314" s="1089"/>
      <c r="G314" s="1089"/>
      <c r="H314" s="1089"/>
      <c r="I314" s="1090"/>
      <c r="J314" s="1089"/>
      <c r="K314" s="1089"/>
      <c r="L314" s="1308"/>
      <c r="M314" s="1089"/>
      <c r="N314" s="1309"/>
      <c r="O314" s="1309"/>
      <c r="P314" s="1310"/>
      <c r="Q314" s="1310"/>
      <c r="R314" s="1309"/>
      <c r="S314" s="1089"/>
      <c r="T314" s="1304"/>
      <c r="U314" s="1309"/>
      <c r="V314" s="1310"/>
      <c r="W314" s="1310"/>
      <c r="X314" s="1310"/>
      <c r="Y314" s="1310"/>
      <c r="Z314" s="1311"/>
      <c r="AA314" s="1312"/>
      <c r="AB314" s="1312"/>
      <c r="AC314" s="1088"/>
      <c r="AD314" s="1088"/>
      <c r="AE314" s="1088"/>
      <c r="AF314" s="1089"/>
      <c r="AG314" s="1090"/>
      <c r="AH314" s="1090"/>
      <c r="AI314" s="1090"/>
    </row>
    <row r="315" ht="15.75" customHeight="1">
      <c r="A315" s="1089"/>
      <c r="B315" s="1089"/>
      <c r="C315" s="1304"/>
      <c r="D315" s="1304"/>
      <c r="E315" s="1304"/>
      <c r="F315" s="1089"/>
      <c r="G315" s="1089"/>
      <c r="H315" s="1089"/>
      <c r="I315" s="1090"/>
      <c r="J315" s="1089"/>
      <c r="K315" s="1089"/>
      <c r="L315" s="1308"/>
      <c r="M315" s="1089"/>
      <c r="N315" s="1309"/>
      <c r="O315" s="1309"/>
      <c r="P315" s="1310"/>
      <c r="Q315" s="1310"/>
      <c r="R315" s="1309"/>
      <c r="S315" s="1089"/>
      <c r="T315" s="1304"/>
      <c r="U315" s="1309"/>
      <c r="V315" s="1310"/>
      <c r="W315" s="1310"/>
      <c r="X315" s="1310"/>
      <c r="Y315" s="1310"/>
      <c r="Z315" s="1311"/>
      <c r="AA315" s="1312"/>
      <c r="AB315" s="1312"/>
      <c r="AC315" s="1088"/>
      <c r="AD315" s="1088"/>
      <c r="AE315" s="1088"/>
      <c r="AF315" s="1089"/>
      <c r="AG315" s="1090"/>
      <c r="AH315" s="1090"/>
      <c r="AI315" s="1090"/>
    </row>
    <row r="316" ht="15.75" customHeight="1">
      <c r="A316" s="1089"/>
      <c r="B316" s="1089"/>
      <c r="C316" s="1304"/>
      <c r="D316" s="1304"/>
      <c r="E316" s="1304"/>
      <c r="F316" s="1089"/>
      <c r="G316" s="1089"/>
      <c r="H316" s="1089"/>
      <c r="I316" s="1090"/>
      <c r="J316" s="1089"/>
      <c r="K316" s="1089"/>
      <c r="L316" s="1308"/>
      <c r="M316" s="1089"/>
      <c r="N316" s="1309"/>
      <c r="O316" s="1309"/>
      <c r="P316" s="1310"/>
      <c r="Q316" s="1310"/>
      <c r="R316" s="1309"/>
      <c r="S316" s="1089"/>
      <c r="T316" s="1304"/>
      <c r="U316" s="1309"/>
      <c r="V316" s="1310"/>
      <c r="W316" s="1310"/>
      <c r="X316" s="1310"/>
      <c r="Y316" s="1310"/>
      <c r="Z316" s="1311"/>
      <c r="AA316" s="1312"/>
      <c r="AB316" s="1312"/>
      <c r="AC316" s="1088"/>
      <c r="AD316" s="1088"/>
      <c r="AE316" s="1088"/>
      <c r="AF316" s="1089"/>
      <c r="AG316" s="1090"/>
      <c r="AH316" s="1090"/>
      <c r="AI316" s="1090"/>
    </row>
    <row r="317" ht="15.75" customHeight="1">
      <c r="A317" s="1089"/>
      <c r="B317" s="1089"/>
      <c r="C317" s="1304"/>
      <c r="D317" s="1304"/>
      <c r="E317" s="1304"/>
      <c r="F317" s="1089"/>
      <c r="G317" s="1089"/>
      <c r="H317" s="1089"/>
      <c r="I317" s="1090"/>
      <c r="J317" s="1089"/>
      <c r="K317" s="1089"/>
      <c r="L317" s="1308"/>
      <c r="M317" s="1089"/>
      <c r="N317" s="1309"/>
      <c r="O317" s="1309"/>
      <c r="P317" s="1310"/>
      <c r="Q317" s="1310"/>
      <c r="R317" s="1309"/>
      <c r="S317" s="1089"/>
      <c r="T317" s="1304"/>
      <c r="U317" s="1309"/>
      <c r="V317" s="1310"/>
      <c r="W317" s="1310"/>
      <c r="X317" s="1310"/>
      <c r="Y317" s="1310"/>
      <c r="Z317" s="1311"/>
      <c r="AA317" s="1312"/>
      <c r="AB317" s="1312"/>
      <c r="AC317" s="1088"/>
      <c r="AD317" s="1088"/>
      <c r="AE317" s="1088"/>
      <c r="AF317" s="1089"/>
      <c r="AG317" s="1090"/>
      <c r="AH317" s="1090"/>
      <c r="AI317" s="1090"/>
    </row>
    <row r="318" ht="15.75" customHeight="1">
      <c r="A318" s="1089"/>
      <c r="B318" s="1089"/>
      <c r="C318" s="1304"/>
      <c r="D318" s="1304"/>
      <c r="E318" s="1304"/>
      <c r="F318" s="1089"/>
      <c r="G318" s="1089"/>
      <c r="H318" s="1089"/>
      <c r="I318" s="1090"/>
      <c r="J318" s="1089"/>
      <c r="K318" s="1089"/>
      <c r="L318" s="1308"/>
      <c r="M318" s="1089"/>
      <c r="N318" s="1309"/>
      <c r="O318" s="1309"/>
      <c r="P318" s="1310"/>
      <c r="Q318" s="1310"/>
      <c r="R318" s="1309"/>
      <c r="S318" s="1089"/>
      <c r="T318" s="1304"/>
      <c r="U318" s="1309"/>
      <c r="V318" s="1310"/>
      <c r="W318" s="1310"/>
      <c r="X318" s="1310"/>
      <c r="Y318" s="1310"/>
      <c r="Z318" s="1311"/>
      <c r="AA318" s="1312"/>
      <c r="AB318" s="1312"/>
      <c r="AC318" s="1088"/>
      <c r="AD318" s="1088"/>
      <c r="AE318" s="1088"/>
      <c r="AF318" s="1089"/>
      <c r="AG318" s="1090"/>
      <c r="AH318" s="1090"/>
      <c r="AI318" s="1090"/>
    </row>
    <row r="319" ht="15.75" customHeight="1">
      <c r="A319" s="1089"/>
      <c r="B319" s="1089"/>
      <c r="C319" s="1304"/>
      <c r="D319" s="1304"/>
      <c r="E319" s="1304"/>
      <c r="F319" s="1089"/>
      <c r="G319" s="1089"/>
      <c r="H319" s="1089"/>
      <c r="I319" s="1090"/>
      <c r="J319" s="1089"/>
      <c r="K319" s="1089"/>
      <c r="L319" s="1308"/>
      <c r="M319" s="1089"/>
      <c r="N319" s="1309"/>
      <c r="O319" s="1309"/>
      <c r="P319" s="1310"/>
      <c r="Q319" s="1310"/>
      <c r="R319" s="1309"/>
      <c r="S319" s="1089"/>
      <c r="T319" s="1304"/>
      <c r="U319" s="1309"/>
      <c r="V319" s="1310"/>
      <c r="W319" s="1310"/>
      <c r="X319" s="1310"/>
      <c r="Y319" s="1310"/>
      <c r="Z319" s="1311"/>
      <c r="AA319" s="1312"/>
      <c r="AB319" s="1312"/>
      <c r="AC319" s="1088"/>
      <c r="AD319" s="1088"/>
      <c r="AE319" s="1088"/>
      <c r="AF319" s="1089"/>
      <c r="AG319" s="1090"/>
      <c r="AH319" s="1090"/>
      <c r="AI319" s="1090"/>
    </row>
    <row r="320" ht="15.75" customHeight="1">
      <c r="A320" s="1089"/>
      <c r="B320" s="1089"/>
      <c r="C320" s="1304"/>
      <c r="D320" s="1304"/>
      <c r="E320" s="1304"/>
      <c r="F320" s="1089"/>
      <c r="G320" s="1089"/>
      <c r="H320" s="1089"/>
      <c r="I320" s="1090"/>
      <c r="J320" s="1089"/>
      <c r="K320" s="1089"/>
      <c r="L320" s="1308"/>
      <c r="M320" s="1089"/>
      <c r="N320" s="1309"/>
      <c r="O320" s="1309"/>
      <c r="P320" s="1310"/>
      <c r="Q320" s="1310"/>
      <c r="R320" s="1309"/>
      <c r="S320" s="1089"/>
      <c r="T320" s="1304"/>
      <c r="U320" s="1309"/>
      <c r="V320" s="1310"/>
      <c r="W320" s="1310"/>
      <c r="X320" s="1310"/>
      <c r="Y320" s="1310"/>
      <c r="Z320" s="1311"/>
      <c r="AA320" s="1312"/>
      <c r="AB320" s="1312"/>
      <c r="AC320" s="1088"/>
      <c r="AD320" s="1088"/>
      <c r="AE320" s="1088"/>
      <c r="AF320" s="1089"/>
      <c r="AG320" s="1090"/>
      <c r="AH320" s="1090"/>
      <c r="AI320" s="1090"/>
    </row>
    <row r="321" ht="15.75" customHeight="1">
      <c r="A321" s="1089"/>
      <c r="B321" s="1089"/>
      <c r="C321" s="1304"/>
      <c r="D321" s="1304"/>
      <c r="E321" s="1304"/>
      <c r="F321" s="1089"/>
      <c r="G321" s="1089"/>
      <c r="H321" s="1089"/>
      <c r="I321" s="1090"/>
      <c r="J321" s="1089"/>
      <c r="K321" s="1089"/>
      <c r="L321" s="1308"/>
      <c r="M321" s="1089"/>
      <c r="N321" s="1309"/>
      <c r="O321" s="1309"/>
      <c r="P321" s="1310"/>
      <c r="Q321" s="1310"/>
      <c r="R321" s="1309"/>
      <c r="S321" s="1089"/>
      <c r="T321" s="1304"/>
      <c r="U321" s="1309"/>
      <c r="V321" s="1310"/>
      <c r="W321" s="1310"/>
      <c r="X321" s="1310"/>
      <c r="Y321" s="1310"/>
      <c r="Z321" s="1311"/>
      <c r="AA321" s="1312"/>
      <c r="AB321" s="1312"/>
      <c r="AC321" s="1088"/>
      <c r="AD321" s="1088"/>
      <c r="AE321" s="1088"/>
      <c r="AF321" s="1089"/>
      <c r="AG321" s="1090"/>
      <c r="AH321" s="1090"/>
      <c r="AI321" s="1090"/>
    </row>
    <row r="322" ht="15.75" customHeight="1">
      <c r="A322" s="1089"/>
      <c r="B322" s="1089"/>
      <c r="C322" s="1304"/>
      <c r="D322" s="1304"/>
      <c r="E322" s="1304"/>
      <c r="F322" s="1089"/>
      <c r="G322" s="1089"/>
      <c r="H322" s="1089"/>
      <c r="I322" s="1090"/>
      <c r="J322" s="1089"/>
      <c r="K322" s="1089"/>
      <c r="L322" s="1308"/>
      <c r="M322" s="1089"/>
      <c r="N322" s="1309"/>
      <c r="O322" s="1309"/>
      <c r="P322" s="1310"/>
      <c r="Q322" s="1310"/>
      <c r="R322" s="1309"/>
      <c r="S322" s="1089"/>
      <c r="T322" s="1304"/>
      <c r="U322" s="1309"/>
      <c r="V322" s="1310"/>
      <c r="W322" s="1310"/>
      <c r="X322" s="1310"/>
      <c r="Y322" s="1310"/>
      <c r="Z322" s="1311"/>
      <c r="AA322" s="1312"/>
      <c r="AB322" s="1312"/>
      <c r="AC322" s="1088"/>
      <c r="AD322" s="1088"/>
      <c r="AE322" s="1088"/>
      <c r="AF322" s="1089"/>
      <c r="AG322" s="1090"/>
      <c r="AH322" s="1090"/>
      <c r="AI322" s="1090"/>
    </row>
    <row r="323" ht="15.75" customHeight="1">
      <c r="A323" s="1089"/>
      <c r="B323" s="1089"/>
      <c r="C323" s="1304"/>
      <c r="D323" s="1304"/>
      <c r="E323" s="1304"/>
      <c r="F323" s="1089"/>
      <c r="G323" s="1089"/>
      <c r="H323" s="1089"/>
      <c r="I323" s="1090"/>
      <c r="J323" s="1089"/>
      <c r="K323" s="1089"/>
      <c r="L323" s="1308"/>
      <c r="M323" s="1089"/>
      <c r="N323" s="1309"/>
      <c r="O323" s="1309"/>
      <c r="P323" s="1310"/>
      <c r="Q323" s="1310"/>
      <c r="R323" s="1309"/>
      <c r="S323" s="1089"/>
      <c r="T323" s="1304"/>
      <c r="U323" s="1309"/>
      <c r="V323" s="1310"/>
      <c r="W323" s="1310"/>
      <c r="X323" s="1310"/>
      <c r="Y323" s="1310"/>
      <c r="Z323" s="1311"/>
      <c r="AA323" s="1312"/>
      <c r="AB323" s="1312"/>
      <c r="AC323" s="1088"/>
      <c r="AD323" s="1088"/>
      <c r="AE323" s="1088"/>
      <c r="AF323" s="1089"/>
      <c r="AG323" s="1090"/>
      <c r="AH323" s="1090"/>
      <c r="AI323" s="1090"/>
    </row>
    <row r="324" ht="15.75" customHeight="1">
      <c r="A324" s="1089"/>
      <c r="B324" s="1089"/>
      <c r="C324" s="1304"/>
      <c r="D324" s="1304"/>
      <c r="E324" s="1304"/>
      <c r="F324" s="1089"/>
      <c r="G324" s="1089"/>
      <c r="H324" s="1089"/>
      <c r="I324" s="1090"/>
      <c r="J324" s="1089"/>
      <c r="K324" s="1089"/>
      <c r="L324" s="1308"/>
      <c r="M324" s="1089"/>
      <c r="N324" s="1309"/>
      <c r="O324" s="1309"/>
      <c r="P324" s="1310"/>
      <c r="Q324" s="1310"/>
      <c r="R324" s="1309"/>
      <c r="S324" s="1089"/>
      <c r="T324" s="1304"/>
      <c r="U324" s="1309"/>
      <c r="V324" s="1310"/>
      <c r="W324" s="1310"/>
      <c r="X324" s="1310"/>
      <c r="Y324" s="1310"/>
      <c r="Z324" s="1311"/>
      <c r="AA324" s="1312"/>
      <c r="AB324" s="1312"/>
      <c r="AC324" s="1088"/>
      <c r="AD324" s="1088"/>
      <c r="AE324" s="1088"/>
      <c r="AF324" s="1089"/>
      <c r="AG324" s="1090"/>
      <c r="AH324" s="1090"/>
      <c r="AI324" s="1090"/>
    </row>
    <row r="325" ht="15.75" customHeight="1">
      <c r="A325" s="1089"/>
      <c r="B325" s="1089"/>
      <c r="C325" s="1304"/>
      <c r="D325" s="1304"/>
      <c r="E325" s="1304"/>
      <c r="F325" s="1089"/>
      <c r="G325" s="1089"/>
      <c r="H325" s="1089"/>
      <c r="I325" s="1090"/>
      <c r="J325" s="1089"/>
      <c r="K325" s="1089"/>
      <c r="L325" s="1308"/>
      <c r="M325" s="1089"/>
      <c r="N325" s="1309"/>
      <c r="O325" s="1309"/>
      <c r="P325" s="1310"/>
      <c r="Q325" s="1310"/>
      <c r="R325" s="1309"/>
      <c r="S325" s="1089"/>
      <c r="T325" s="1304"/>
      <c r="U325" s="1309"/>
      <c r="V325" s="1310"/>
      <c r="W325" s="1310"/>
      <c r="X325" s="1310"/>
      <c r="Y325" s="1310"/>
      <c r="Z325" s="1311"/>
      <c r="AA325" s="1312"/>
      <c r="AB325" s="1312"/>
      <c r="AC325" s="1088"/>
      <c r="AD325" s="1088"/>
      <c r="AE325" s="1088"/>
      <c r="AF325" s="1089"/>
      <c r="AG325" s="1090"/>
      <c r="AH325" s="1090"/>
      <c r="AI325" s="1090"/>
    </row>
    <row r="326" ht="15.75" customHeight="1">
      <c r="A326" s="1089"/>
      <c r="B326" s="1089"/>
      <c r="C326" s="1304"/>
      <c r="D326" s="1304"/>
      <c r="E326" s="1304"/>
      <c r="F326" s="1089"/>
      <c r="G326" s="1089"/>
      <c r="H326" s="1089"/>
      <c r="I326" s="1090"/>
      <c r="J326" s="1089"/>
      <c r="K326" s="1089"/>
      <c r="L326" s="1308"/>
      <c r="M326" s="1089"/>
      <c r="N326" s="1309"/>
      <c r="O326" s="1309"/>
      <c r="P326" s="1310"/>
      <c r="Q326" s="1310"/>
      <c r="R326" s="1309"/>
      <c r="S326" s="1089"/>
      <c r="T326" s="1304"/>
      <c r="U326" s="1309"/>
      <c r="V326" s="1310"/>
      <c r="W326" s="1310"/>
      <c r="X326" s="1310"/>
      <c r="Y326" s="1310"/>
      <c r="Z326" s="1311"/>
      <c r="AA326" s="1312"/>
      <c r="AB326" s="1312"/>
      <c r="AC326" s="1088"/>
      <c r="AD326" s="1088"/>
      <c r="AE326" s="1088"/>
      <c r="AF326" s="1089"/>
      <c r="AG326" s="1090"/>
      <c r="AH326" s="1090"/>
      <c r="AI326" s="1090"/>
    </row>
    <row r="327" ht="15.75" customHeight="1">
      <c r="A327" s="1089"/>
      <c r="B327" s="1089"/>
      <c r="C327" s="1304"/>
      <c r="D327" s="1304"/>
      <c r="E327" s="1304"/>
      <c r="F327" s="1089"/>
      <c r="G327" s="1089"/>
      <c r="H327" s="1089"/>
      <c r="I327" s="1090"/>
      <c r="J327" s="1089"/>
      <c r="K327" s="1089"/>
      <c r="L327" s="1308"/>
      <c r="M327" s="1089"/>
      <c r="N327" s="1309"/>
      <c r="O327" s="1309"/>
      <c r="P327" s="1310"/>
      <c r="Q327" s="1310"/>
      <c r="R327" s="1309"/>
      <c r="S327" s="1089"/>
      <c r="T327" s="1304"/>
      <c r="U327" s="1309"/>
      <c r="V327" s="1310"/>
      <c r="W327" s="1310"/>
      <c r="X327" s="1310"/>
      <c r="Y327" s="1310"/>
      <c r="Z327" s="1311"/>
      <c r="AA327" s="1312"/>
      <c r="AB327" s="1312"/>
      <c r="AC327" s="1088"/>
      <c r="AD327" s="1088"/>
      <c r="AE327" s="1088"/>
      <c r="AF327" s="1089"/>
      <c r="AG327" s="1090"/>
      <c r="AH327" s="1090"/>
      <c r="AI327" s="1090"/>
    </row>
    <row r="328" ht="15.75" customHeight="1">
      <c r="A328" s="1089"/>
      <c r="B328" s="1089"/>
      <c r="C328" s="1304"/>
      <c r="D328" s="1304"/>
      <c r="E328" s="1304"/>
      <c r="F328" s="1089"/>
      <c r="G328" s="1089"/>
      <c r="H328" s="1089"/>
      <c r="I328" s="1090"/>
      <c r="J328" s="1089"/>
      <c r="K328" s="1089"/>
      <c r="L328" s="1308"/>
      <c r="M328" s="1089"/>
      <c r="N328" s="1309"/>
      <c r="O328" s="1309"/>
      <c r="P328" s="1310"/>
      <c r="Q328" s="1310"/>
      <c r="R328" s="1309"/>
      <c r="S328" s="1089"/>
      <c r="T328" s="1304"/>
      <c r="U328" s="1309"/>
      <c r="V328" s="1310"/>
      <c r="W328" s="1310"/>
      <c r="X328" s="1310"/>
      <c r="Y328" s="1310"/>
      <c r="Z328" s="1311"/>
      <c r="AA328" s="1312"/>
      <c r="AB328" s="1312"/>
      <c r="AC328" s="1088"/>
      <c r="AD328" s="1088"/>
      <c r="AE328" s="1088"/>
      <c r="AF328" s="1089"/>
      <c r="AG328" s="1090"/>
      <c r="AH328" s="1090"/>
      <c r="AI328" s="1090"/>
    </row>
    <row r="329" ht="15.75" customHeight="1">
      <c r="A329" s="1089"/>
      <c r="B329" s="1089"/>
      <c r="C329" s="1304"/>
      <c r="D329" s="1304"/>
      <c r="E329" s="1304"/>
      <c r="F329" s="1089"/>
      <c r="G329" s="1089"/>
      <c r="H329" s="1089"/>
      <c r="I329" s="1090"/>
      <c r="J329" s="1089"/>
      <c r="K329" s="1089"/>
      <c r="L329" s="1308"/>
      <c r="M329" s="1089"/>
      <c r="N329" s="1309"/>
      <c r="O329" s="1309"/>
      <c r="P329" s="1310"/>
      <c r="Q329" s="1310"/>
      <c r="R329" s="1309"/>
      <c r="S329" s="1089"/>
      <c r="T329" s="1304"/>
      <c r="U329" s="1309"/>
      <c r="V329" s="1310"/>
      <c r="W329" s="1310"/>
      <c r="X329" s="1310"/>
      <c r="Y329" s="1310"/>
      <c r="Z329" s="1311"/>
      <c r="AA329" s="1312"/>
      <c r="AB329" s="1312"/>
      <c r="AC329" s="1088"/>
      <c r="AD329" s="1088"/>
      <c r="AE329" s="1088"/>
      <c r="AF329" s="1089"/>
      <c r="AG329" s="1090"/>
      <c r="AH329" s="1090"/>
      <c r="AI329" s="1090"/>
    </row>
    <row r="330" ht="15.75" customHeight="1">
      <c r="A330" s="1089"/>
      <c r="B330" s="1089"/>
      <c r="C330" s="1304"/>
      <c r="D330" s="1304"/>
      <c r="E330" s="1304"/>
      <c r="F330" s="1089"/>
      <c r="G330" s="1089"/>
      <c r="H330" s="1089"/>
      <c r="I330" s="1090"/>
      <c r="J330" s="1089"/>
      <c r="K330" s="1089"/>
      <c r="L330" s="1308"/>
      <c r="M330" s="1089"/>
      <c r="N330" s="1309"/>
      <c r="O330" s="1309"/>
      <c r="P330" s="1310"/>
      <c r="Q330" s="1310"/>
      <c r="R330" s="1309"/>
      <c r="S330" s="1089"/>
      <c r="T330" s="1304"/>
      <c r="U330" s="1309"/>
      <c r="V330" s="1310"/>
      <c r="W330" s="1310"/>
      <c r="X330" s="1310"/>
      <c r="Y330" s="1310"/>
      <c r="Z330" s="1311"/>
      <c r="AA330" s="1312"/>
      <c r="AB330" s="1312"/>
      <c r="AC330" s="1088"/>
      <c r="AD330" s="1088"/>
      <c r="AE330" s="1088"/>
      <c r="AF330" s="1089"/>
      <c r="AG330" s="1090"/>
      <c r="AH330" s="1090"/>
      <c r="AI330" s="1090"/>
    </row>
    <row r="331" ht="15.75" customHeight="1">
      <c r="A331" s="1089"/>
      <c r="B331" s="1089"/>
      <c r="C331" s="1304"/>
      <c r="D331" s="1304"/>
      <c r="E331" s="1304"/>
      <c r="F331" s="1089"/>
      <c r="G331" s="1089"/>
      <c r="H331" s="1089"/>
      <c r="I331" s="1090"/>
      <c r="J331" s="1089"/>
      <c r="K331" s="1089"/>
      <c r="L331" s="1308"/>
      <c r="M331" s="1089"/>
      <c r="N331" s="1309"/>
      <c r="O331" s="1309"/>
      <c r="P331" s="1310"/>
      <c r="Q331" s="1310"/>
      <c r="R331" s="1309"/>
      <c r="S331" s="1089"/>
      <c r="T331" s="1304"/>
      <c r="U331" s="1309"/>
      <c r="V331" s="1310"/>
      <c r="W331" s="1310"/>
      <c r="X331" s="1310"/>
      <c r="Y331" s="1310"/>
      <c r="Z331" s="1311"/>
      <c r="AA331" s="1312"/>
      <c r="AB331" s="1312"/>
      <c r="AC331" s="1088"/>
      <c r="AD331" s="1088"/>
      <c r="AE331" s="1088"/>
      <c r="AF331" s="1089"/>
      <c r="AG331" s="1090"/>
      <c r="AH331" s="1090"/>
      <c r="AI331" s="1090"/>
    </row>
    <row r="332" ht="15.75" customHeight="1">
      <c r="A332" s="1089"/>
      <c r="B332" s="1089"/>
      <c r="C332" s="1304"/>
      <c r="D332" s="1304"/>
      <c r="E332" s="1304"/>
      <c r="F332" s="1089"/>
      <c r="G332" s="1089"/>
      <c r="H332" s="1089"/>
      <c r="I332" s="1090"/>
      <c r="J332" s="1089"/>
      <c r="K332" s="1089"/>
      <c r="L332" s="1308"/>
      <c r="M332" s="1089"/>
      <c r="N332" s="1309"/>
      <c r="O332" s="1309"/>
      <c r="P332" s="1310"/>
      <c r="Q332" s="1310"/>
      <c r="R332" s="1309"/>
      <c r="S332" s="1089"/>
      <c r="T332" s="1304"/>
      <c r="U332" s="1309"/>
      <c r="V332" s="1310"/>
      <c r="W332" s="1310"/>
      <c r="X332" s="1310"/>
      <c r="Y332" s="1310"/>
      <c r="Z332" s="1311"/>
      <c r="AA332" s="1312"/>
      <c r="AB332" s="1312"/>
      <c r="AC332" s="1088"/>
      <c r="AD332" s="1088"/>
      <c r="AE332" s="1088"/>
      <c r="AF332" s="1089"/>
      <c r="AG332" s="1090"/>
      <c r="AH332" s="1090"/>
      <c r="AI332" s="1090"/>
    </row>
    <row r="333" ht="15.75" customHeight="1">
      <c r="A333" s="1089"/>
      <c r="B333" s="1089"/>
      <c r="C333" s="1304"/>
      <c r="D333" s="1304"/>
      <c r="E333" s="1304"/>
      <c r="F333" s="1089"/>
      <c r="G333" s="1089"/>
      <c r="H333" s="1089"/>
      <c r="I333" s="1090"/>
      <c r="J333" s="1089"/>
      <c r="K333" s="1089"/>
      <c r="L333" s="1308"/>
      <c r="M333" s="1089"/>
      <c r="N333" s="1309"/>
      <c r="O333" s="1309"/>
      <c r="P333" s="1310"/>
      <c r="Q333" s="1310"/>
      <c r="R333" s="1309"/>
      <c r="S333" s="1089"/>
      <c r="T333" s="1304"/>
      <c r="U333" s="1309"/>
      <c r="V333" s="1310"/>
      <c r="W333" s="1310"/>
      <c r="X333" s="1310"/>
      <c r="Y333" s="1310"/>
      <c r="Z333" s="1311"/>
      <c r="AA333" s="1312"/>
      <c r="AB333" s="1312"/>
      <c r="AC333" s="1088"/>
      <c r="AD333" s="1088"/>
      <c r="AE333" s="1088"/>
      <c r="AF333" s="1089"/>
      <c r="AG333" s="1090"/>
      <c r="AH333" s="1090"/>
      <c r="AI333" s="1090"/>
    </row>
    <row r="334" ht="15.75" customHeight="1">
      <c r="A334" s="1089"/>
      <c r="B334" s="1089"/>
      <c r="C334" s="1304"/>
      <c r="D334" s="1304"/>
      <c r="E334" s="1304"/>
      <c r="F334" s="1089"/>
      <c r="G334" s="1089"/>
      <c r="H334" s="1089"/>
      <c r="I334" s="1090"/>
      <c r="J334" s="1089"/>
      <c r="K334" s="1089"/>
      <c r="L334" s="1308"/>
      <c r="M334" s="1089"/>
      <c r="N334" s="1309"/>
      <c r="O334" s="1309"/>
      <c r="P334" s="1310"/>
      <c r="Q334" s="1310"/>
      <c r="R334" s="1309"/>
      <c r="S334" s="1089"/>
      <c r="T334" s="1304"/>
      <c r="U334" s="1309"/>
      <c r="V334" s="1310"/>
      <c r="W334" s="1310"/>
      <c r="X334" s="1310"/>
      <c r="Y334" s="1310"/>
      <c r="Z334" s="1311"/>
      <c r="AA334" s="1312"/>
      <c r="AB334" s="1312"/>
      <c r="AC334" s="1088"/>
      <c r="AD334" s="1088"/>
      <c r="AE334" s="1088"/>
      <c r="AF334" s="1089"/>
      <c r="AG334" s="1090"/>
      <c r="AH334" s="1090"/>
      <c r="AI334" s="1090"/>
    </row>
    <row r="335" ht="15.75" customHeight="1">
      <c r="A335" s="1089"/>
      <c r="B335" s="1089"/>
      <c r="C335" s="1304"/>
      <c r="D335" s="1304"/>
      <c r="E335" s="1304"/>
      <c r="F335" s="1089"/>
      <c r="G335" s="1089"/>
      <c r="H335" s="1089"/>
      <c r="I335" s="1090"/>
      <c r="J335" s="1089"/>
      <c r="K335" s="1089"/>
      <c r="L335" s="1308"/>
      <c r="M335" s="1089"/>
      <c r="N335" s="1309"/>
      <c r="O335" s="1309"/>
      <c r="P335" s="1310"/>
      <c r="Q335" s="1310"/>
      <c r="R335" s="1309"/>
      <c r="S335" s="1089"/>
      <c r="T335" s="1304"/>
      <c r="U335" s="1309"/>
      <c r="V335" s="1310"/>
      <c r="W335" s="1310"/>
      <c r="X335" s="1310"/>
      <c r="Y335" s="1310"/>
      <c r="Z335" s="1311"/>
      <c r="AA335" s="1312"/>
      <c r="AB335" s="1312"/>
      <c r="AC335" s="1088"/>
      <c r="AD335" s="1088"/>
      <c r="AE335" s="1088"/>
      <c r="AF335" s="1089"/>
      <c r="AG335" s="1090"/>
      <c r="AH335" s="1090"/>
      <c r="AI335" s="1090"/>
    </row>
    <row r="336" ht="15.75" customHeight="1">
      <c r="A336" s="1089"/>
      <c r="B336" s="1089"/>
      <c r="C336" s="1304"/>
      <c r="D336" s="1304"/>
      <c r="E336" s="1304"/>
      <c r="F336" s="1089"/>
      <c r="G336" s="1089"/>
      <c r="H336" s="1089"/>
      <c r="I336" s="1090"/>
      <c r="J336" s="1089"/>
      <c r="K336" s="1089"/>
      <c r="L336" s="1308"/>
      <c r="M336" s="1089"/>
      <c r="N336" s="1309"/>
      <c r="O336" s="1309"/>
      <c r="P336" s="1310"/>
      <c r="Q336" s="1310"/>
      <c r="R336" s="1309"/>
      <c r="S336" s="1089"/>
      <c r="T336" s="1304"/>
      <c r="U336" s="1309"/>
      <c r="V336" s="1310"/>
      <c r="W336" s="1310"/>
      <c r="X336" s="1310"/>
      <c r="Y336" s="1310"/>
      <c r="Z336" s="1311"/>
      <c r="AA336" s="1312"/>
      <c r="AB336" s="1312"/>
      <c r="AC336" s="1088"/>
      <c r="AD336" s="1088"/>
      <c r="AE336" s="1088"/>
      <c r="AF336" s="1089"/>
      <c r="AG336" s="1090"/>
      <c r="AH336" s="1090"/>
      <c r="AI336" s="1090"/>
    </row>
    <row r="337" ht="15.75" customHeight="1">
      <c r="A337" s="1089"/>
      <c r="B337" s="1089"/>
      <c r="C337" s="1304"/>
      <c r="D337" s="1304"/>
      <c r="E337" s="1304"/>
      <c r="F337" s="1089"/>
      <c r="G337" s="1089"/>
      <c r="H337" s="1089"/>
      <c r="I337" s="1090"/>
      <c r="J337" s="1089"/>
      <c r="K337" s="1089"/>
      <c r="L337" s="1308"/>
      <c r="M337" s="1089"/>
      <c r="N337" s="1309"/>
      <c r="O337" s="1309"/>
      <c r="P337" s="1310"/>
      <c r="Q337" s="1310"/>
      <c r="R337" s="1309"/>
      <c r="S337" s="1089"/>
      <c r="T337" s="1304"/>
      <c r="U337" s="1309"/>
      <c r="V337" s="1310"/>
      <c r="W337" s="1310"/>
      <c r="X337" s="1310"/>
      <c r="Y337" s="1310"/>
      <c r="Z337" s="1311"/>
      <c r="AA337" s="1312"/>
      <c r="AB337" s="1312"/>
      <c r="AC337" s="1088"/>
      <c r="AD337" s="1088"/>
      <c r="AE337" s="1088"/>
      <c r="AF337" s="1089"/>
      <c r="AG337" s="1090"/>
      <c r="AH337" s="1090"/>
      <c r="AI337" s="1090"/>
    </row>
    <row r="338" ht="15.75" customHeight="1">
      <c r="A338" s="1089"/>
      <c r="B338" s="1089"/>
      <c r="C338" s="1304"/>
      <c r="D338" s="1304"/>
      <c r="E338" s="1304"/>
      <c r="F338" s="1089"/>
      <c r="G338" s="1089"/>
      <c r="H338" s="1089"/>
      <c r="I338" s="1090"/>
      <c r="J338" s="1089"/>
      <c r="K338" s="1089"/>
      <c r="L338" s="1308"/>
      <c r="M338" s="1089"/>
      <c r="N338" s="1309"/>
      <c r="O338" s="1309"/>
      <c r="P338" s="1310"/>
      <c r="Q338" s="1310"/>
      <c r="R338" s="1309"/>
      <c r="S338" s="1089"/>
      <c r="T338" s="1304"/>
      <c r="U338" s="1309"/>
      <c r="V338" s="1310"/>
      <c r="W338" s="1310"/>
      <c r="X338" s="1310"/>
      <c r="Y338" s="1310"/>
      <c r="Z338" s="1311"/>
      <c r="AA338" s="1312"/>
      <c r="AB338" s="1312"/>
      <c r="AC338" s="1088"/>
      <c r="AD338" s="1088"/>
      <c r="AE338" s="1088"/>
      <c r="AF338" s="1089"/>
      <c r="AG338" s="1090"/>
      <c r="AH338" s="1090"/>
      <c r="AI338" s="1090"/>
    </row>
    <row r="339" ht="15.75" customHeight="1">
      <c r="A339" s="1089"/>
      <c r="B339" s="1089"/>
      <c r="C339" s="1304"/>
      <c r="D339" s="1304"/>
      <c r="E339" s="1304"/>
      <c r="F339" s="1089"/>
      <c r="G339" s="1089"/>
      <c r="H339" s="1089"/>
      <c r="I339" s="1090"/>
      <c r="J339" s="1089"/>
      <c r="K339" s="1089"/>
      <c r="L339" s="1308"/>
      <c r="M339" s="1089"/>
      <c r="N339" s="1309"/>
      <c r="O339" s="1309"/>
      <c r="P339" s="1310"/>
      <c r="Q339" s="1310"/>
      <c r="R339" s="1309"/>
      <c r="S339" s="1089"/>
      <c r="T339" s="1304"/>
      <c r="U339" s="1309"/>
      <c r="V339" s="1310"/>
      <c r="W339" s="1310"/>
      <c r="X339" s="1310"/>
      <c r="Y339" s="1310"/>
      <c r="Z339" s="1311"/>
      <c r="AA339" s="1312"/>
      <c r="AB339" s="1312"/>
      <c r="AC339" s="1088"/>
      <c r="AD339" s="1088"/>
      <c r="AE339" s="1088"/>
      <c r="AF339" s="1089"/>
      <c r="AG339" s="1090"/>
      <c r="AH339" s="1090"/>
      <c r="AI339" s="1090"/>
    </row>
    <row r="340" ht="15.75" customHeight="1">
      <c r="A340" s="1089"/>
      <c r="B340" s="1089"/>
      <c r="C340" s="1304"/>
      <c r="D340" s="1304"/>
      <c r="E340" s="1304"/>
      <c r="F340" s="1089"/>
      <c r="G340" s="1089"/>
      <c r="H340" s="1089"/>
      <c r="I340" s="1090"/>
      <c r="J340" s="1089"/>
      <c r="K340" s="1089"/>
      <c r="L340" s="1308"/>
      <c r="M340" s="1089"/>
      <c r="N340" s="1309"/>
      <c r="O340" s="1309"/>
      <c r="P340" s="1310"/>
      <c r="Q340" s="1310"/>
      <c r="R340" s="1309"/>
      <c r="S340" s="1089"/>
      <c r="T340" s="1304"/>
      <c r="U340" s="1309"/>
      <c r="V340" s="1310"/>
      <c r="W340" s="1310"/>
      <c r="X340" s="1310"/>
      <c r="Y340" s="1310"/>
      <c r="Z340" s="1311"/>
      <c r="AA340" s="1312"/>
      <c r="AB340" s="1312"/>
      <c r="AC340" s="1088"/>
      <c r="AD340" s="1088"/>
      <c r="AE340" s="1088"/>
      <c r="AF340" s="1089"/>
      <c r="AG340" s="1090"/>
      <c r="AH340" s="1090"/>
      <c r="AI340" s="1090"/>
    </row>
    <row r="341" ht="15.75" customHeight="1">
      <c r="A341" s="1089"/>
      <c r="B341" s="1089"/>
      <c r="C341" s="1304"/>
      <c r="D341" s="1304"/>
      <c r="E341" s="1304"/>
      <c r="F341" s="1089"/>
      <c r="G341" s="1089"/>
      <c r="H341" s="1089"/>
      <c r="I341" s="1090"/>
      <c r="J341" s="1089"/>
      <c r="K341" s="1089"/>
      <c r="L341" s="1308"/>
      <c r="M341" s="1089"/>
      <c r="N341" s="1309"/>
      <c r="O341" s="1309"/>
      <c r="P341" s="1310"/>
      <c r="Q341" s="1310"/>
      <c r="R341" s="1309"/>
      <c r="S341" s="1089"/>
      <c r="T341" s="1304"/>
      <c r="U341" s="1309"/>
      <c r="V341" s="1310"/>
      <c r="W341" s="1310"/>
      <c r="X341" s="1310"/>
      <c r="Y341" s="1310"/>
      <c r="Z341" s="1311"/>
      <c r="AA341" s="1312"/>
      <c r="AB341" s="1312"/>
      <c r="AC341" s="1088"/>
      <c r="AD341" s="1088"/>
      <c r="AE341" s="1088"/>
      <c r="AF341" s="1089"/>
      <c r="AG341" s="1090"/>
      <c r="AH341" s="1090"/>
      <c r="AI341" s="1090"/>
    </row>
    <row r="342" ht="15.75" customHeight="1">
      <c r="A342" s="1089"/>
      <c r="B342" s="1089"/>
      <c r="C342" s="1304"/>
      <c r="D342" s="1304"/>
      <c r="E342" s="1304"/>
      <c r="F342" s="1089"/>
      <c r="G342" s="1089"/>
      <c r="H342" s="1089"/>
      <c r="I342" s="1090"/>
      <c r="J342" s="1089"/>
      <c r="K342" s="1089"/>
      <c r="L342" s="1308"/>
      <c r="M342" s="1089"/>
      <c r="N342" s="1309"/>
      <c r="O342" s="1309"/>
      <c r="P342" s="1310"/>
      <c r="Q342" s="1310"/>
      <c r="R342" s="1309"/>
      <c r="S342" s="1089"/>
      <c r="T342" s="1304"/>
      <c r="U342" s="1309"/>
      <c r="V342" s="1310"/>
      <c r="W342" s="1310"/>
      <c r="X342" s="1310"/>
      <c r="Y342" s="1310"/>
      <c r="Z342" s="1311"/>
      <c r="AA342" s="1312"/>
      <c r="AB342" s="1312"/>
      <c r="AC342" s="1088"/>
      <c r="AD342" s="1088"/>
      <c r="AE342" s="1088"/>
      <c r="AF342" s="1089"/>
      <c r="AG342" s="1090"/>
      <c r="AH342" s="1090"/>
      <c r="AI342" s="1090"/>
    </row>
    <row r="343" ht="15.75" customHeight="1">
      <c r="A343" s="1089"/>
      <c r="B343" s="1089"/>
      <c r="C343" s="1304"/>
      <c r="D343" s="1304"/>
      <c r="E343" s="1304"/>
      <c r="F343" s="1089"/>
      <c r="G343" s="1089"/>
      <c r="H343" s="1089"/>
      <c r="I343" s="1090"/>
      <c r="J343" s="1089"/>
      <c r="K343" s="1089"/>
      <c r="L343" s="1308"/>
      <c r="M343" s="1089"/>
      <c r="N343" s="1309"/>
      <c r="O343" s="1309"/>
      <c r="P343" s="1310"/>
      <c r="Q343" s="1310"/>
      <c r="R343" s="1309"/>
      <c r="S343" s="1089"/>
      <c r="T343" s="1304"/>
      <c r="U343" s="1309"/>
      <c r="V343" s="1310"/>
      <c r="W343" s="1310"/>
      <c r="X343" s="1310"/>
      <c r="Y343" s="1310"/>
      <c r="Z343" s="1311"/>
      <c r="AA343" s="1312"/>
      <c r="AB343" s="1312"/>
      <c r="AC343" s="1088"/>
      <c r="AD343" s="1088"/>
      <c r="AE343" s="1088"/>
      <c r="AF343" s="1089"/>
      <c r="AG343" s="1090"/>
      <c r="AH343" s="1090"/>
      <c r="AI343" s="1090"/>
    </row>
    <row r="344" ht="15.75" customHeight="1">
      <c r="A344" s="1089"/>
      <c r="B344" s="1089"/>
      <c r="C344" s="1304"/>
      <c r="D344" s="1304"/>
      <c r="E344" s="1304"/>
      <c r="F344" s="1089"/>
      <c r="G344" s="1089"/>
      <c r="H344" s="1089"/>
      <c r="I344" s="1090"/>
      <c r="J344" s="1089"/>
      <c r="K344" s="1089"/>
      <c r="L344" s="1308"/>
      <c r="M344" s="1089"/>
      <c r="N344" s="1309"/>
      <c r="O344" s="1309"/>
      <c r="P344" s="1310"/>
      <c r="Q344" s="1310"/>
      <c r="R344" s="1309"/>
      <c r="S344" s="1089"/>
      <c r="T344" s="1304"/>
      <c r="U344" s="1309"/>
      <c r="V344" s="1310"/>
      <c r="W344" s="1310"/>
      <c r="X344" s="1310"/>
      <c r="Y344" s="1310"/>
      <c r="Z344" s="1311"/>
      <c r="AA344" s="1312"/>
      <c r="AB344" s="1312"/>
      <c r="AC344" s="1088"/>
      <c r="AD344" s="1088"/>
      <c r="AE344" s="1088"/>
      <c r="AF344" s="1089"/>
      <c r="AG344" s="1090"/>
      <c r="AH344" s="1090"/>
      <c r="AI344" s="1090"/>
    </row>
    <row r="345" ht="15.75" customHeight="1">
      <c r="A345" s="1089"/>
      <c r="B345" s="1089"/>
      <c r="C345" s="1304"/>
      <c r="D345" s="1304"/>
      <c r="E345" s="1304"/>
      <c r="F345" s="1089"/>
      <c r="G345" s="1089"/>
      <c r="H345" s="1089"/>
      <c r="I345" s="1090"/>
      <c r="J345" s="1089"/>
      <c r="K345" s="1089"/>
      <c r="L345" s="1308"/>
      <c r="M345" s="1089"/>
      <c r="N345" s="1309"/>
      <c r="O345" s="1309"/>
      <c r="P345" s="1310"/>
      <c r="Q345" s="1310"/>
      <c r="R345" s="1309"/>
      <c r="S345" s="1089"/>
      <c r="T345" s="1304"/>
      <c r="U345" s="1309"/>
      <c r="V345" s="1310"/>
      <c r="W345" s="1310"/>
      <c r="X345" s="1310"/>
      <c r="Y345" s="1310"/>
      <c r="Z345" s="1311"/>
      <c r="AA345" s="1312"/>
      <c r="AB345" s="1312"/>
      <c r="AC345" s="1088"/>
      <c r="AD345" s="1088"/>
      <c r="AE345" s="1088"/>
      <c r="AF345" s="1089"/>
      <c r="AG345" s="1090"/>
      <c r="AH345" s="1090"/>
      <c r="AI345" s="1090"/>
    </row>
    <row r="346" ht="15.75" customHeight="1">
      <c r="A346" s="1089"/>
      <c r="B346" s="1089"/>
      <c r="C346" s="1304"/>
      <c r="D346" s="1304"/>
      <c r="E346" s="1304"/>
      <c r="F346" s="1089"/>
      <c r="G346" s="1089"/>
      <c r="H346" s="1089"/>
      <c r="I346" s="1090"/>
      <c r="J346" s="1089"/>
      <c r="K346" s="1089"/>
      <c r="L346" s="1308"/>
      <c r="M346" s="1089"/>
      <c r="N346" s="1309"/>
      <c r="O346" s="1309"/>
      <c r="P346" s="1310"/>
      <c r="Q346" s="1310"/>
      <c r="R346" s="1309"/>
      <c r="S346" s="1089"/>
      <c r="T346" s="1304"/>
      <c r="U346" s="1309"/>
      <c r="V346" s="1310"/>
      <c r="W346" s="1310"/>
      <c r="X346" s="1310"/>
      <c r="Y346" s="1310"/>
      <c r="Z346" s="1311"/>
      <c r="AA346" s="1312"/>
      <c r="AB346" s="1312"/>
      <c r="AC346" s="1088"/>
      <c r="AD346" s="1088"/>
      <c r="AE346" s="1088"/>
      <c r="AF346" s="1089"/>
      <c r="AG346" s="1090"/>
      <c r="AH346" s="1090"/>
      <c r="AI346" s="1090"/>
    </row>
    <row r="347" ht="15.75" customHeight="1">
      <c r="A347" s="1089"/>
      <c r="B347" s="1089"/>
      <c r="C347" s="1304"/>
      <c r="D347" s="1304"/>
      <c r="E347" s="1304"/>
      <c r="F347" s="1089"/>
      <c r="G347" s="1089"/>
      <c r="H347" s="1089"/>
      <c r="I347" s="1090"/>
      <c r="J347" s="1089"/>
      <c r="K347" s="1089"/>
      <c r="L347" s="1308"/>
      <c r="M347" s="1089"/>
      <c r="N347" s="1309"/>
      <c r="O347" s="1309"/>
      <c r="P347" s="1310"/>
      <c r="Q347" s="1310"/>
      <c r="R347" s="1309"/>
      <c r="S347" s="1089"/>
      <c r="T347" s="1304"/>
      <c r="U347" s="1309"/>
      <c r="V347" s="1310"/>
      <c r="W347" s="1310"/>
      <c r="X347" s="1310"/>
      <c r="Y347" s="1310"/>
      <c r="Z347" s="1311"/>
      <c r="AA347" s="1312"/>
      <c r="AB347" s="1312"/>
      <c r="AC347" s="1088"/>
      <c r="AD347" s="1088"/>
      <c r="AE347" s="1088"/>
      <c r="AF347" s="1089"/>
      <c r="AG347" s="1090"/>
      <c r="AH347" s="1090"/>
      <c r="AI347" s="1090"/>
    </row>
    <row r="348" ht="15.75" customHeight="1">
      <c r="A348" s="1089"/>
      <c r="B348" s="1089"/>
      <c r="C348" s="1304"/>
      <c r="D348" s="1304"/>
      <c r="E348" s="1304"/>
      <c r="F348" s="1089"/>
      <c r="G348" s="1089"/>
      <c r="H348" s="1089"/>
      <c r="I348" s="1090"/>
      <c r="J348" s="1089"/>
      <c r="K348" s="1089"/>
      <c r="L348" s="1308"/>
      <c r="M348" s="1089"/>
      <c r="N348" s="1309"/>
      <c r="O348" s="1309"/>
      <c r="P348" s="1310"/>
      <c r="Q348" s="1310"/>
      <c r="R348" s="1309"/>
      <c r="S348" s="1089"/>
      <c r="T348" s="1304"/>
      <c r="U348" s="1309"/>
      <c r="V348" s="1310"/>
      <c r="W348" s="1310"/>
      <c r="X348" s="1310"/>
      <c r="Y348" s="1310"/>
      <c r="Z348" s="1311"/>
      <c r="AA348" s="1312"/>
      <c r="AB348" s="1312"/>
      <c r="AC348" s="1088"/>
      <c r="AD348" s="1088"/>
      <c r="AE348" s="1088"/>
      <c r="AF348" s="1089"/>
      <c r="AG348" s="1090"/>
      <c r="AH348" s="1090"/>
      <c r="AI348" s="1090"/>
    </row>
    <row r="349" ht="15.75" customHeight="1">
      <c r="A349" s="1089"/>
      <c r="B349" s="1089"/>
      <c r="C349" s="1304"/>
      <c r="D349" s="1304"/>
      <c r="E349" s="1304"/>
      <c r="F349" s="1089"/>
      <c r="G349" s="1089"/>
      <c r="H349" s="1089"/>
      <c r="I349" s="1090"/>
      <c r="J349" s="1089"/>
      <c r="K349" s="1089"/>
      <c r="L349" s="1308"/>
      <c r="M349" s="1089"/>
      <c r="N349" s="1309"/>
      <c r="O349" s="1309"/>
      <c r="P349" s="1310"/>
      <c r="Q349" s="1310"/>
      <c r="R349" s="1309"/>
      <c r="S349" s="1089"/>
      <c r="T349" s="1304"/>
      <c r="U349" s="1309"/>
      <c r="V349" s="1310"/>
      <c r="W349" s="1310"/>
      <c r="X349" s="1310"/>
      <c r="Y349" s="1310"/>
      <c r="Z349" s="1311"/>
      <c r="AA349" s="1312"/>
      <c r="AB349" s="1312"/>
      <c r="AC349" s="1088"/>
      <c r="AD349" s="1088"/>
      <c r="AE349" s="1088"/>
      <c r="AF349" s="1089"/>
      <c r="AG349" s="1090"/>
      <c r="AH349" s="1090"/>
      <c r="AI349" s="1090"/>
    </row>
    <row r="350" ht="15.75" customHeight="1">
      <c r="A350" s="1089"/>
      <c r="B350" s="1089"/>
      <c r="C350" s="1304"/>
      <c r="D350" s="1304"/>
      <c r="E350" s="1304"/>
      <c r="F350" s="1089"/>
      <c r="G350" s="1089"/>
      <c r="H350" s="1089"/>
      <c r="I350" s="1090"/>
      <c r="J350" s="1089"/>
      <c r="K350" s="1089"/>
      <c r="L350" s="1308"/>
      <c r="M350" s="1089"/>
      <c r="N350" s="1309"/>
      <c r="O350" s="1309"/>
      <c r="P350" s="1310"/>
      <c r="Q350" s="1310"/>
      <c r="R350" s="1309"/>
      <c r="S350" s="1089"/>
      <c r="T350" s="1304"/>
      <c r="U350" s="1309"/>
      <c r="V350" s="1310"/>
      <c r="W350" s="1310"/>
      <c r="X350" s="1310"/>
      <c r="Y350" s="1310"/>
      <c r="Z350" s="1311"/>
      <c r="AA350" s="1312"/>
      <c r="AB350" s="1312"/>
      <c r="AC350" s="1088"/>
      <c r="AD350" s="1088"/>
      <c r="AE350" s="1088"/>
      <c r="AF350" s="1089"/>
      <c r="AG350" s="1090"/>
      <c r="AH350" s="1090"/>
      <c r="AI350" s="1090"/>
    </row>
    <row r="351" ht="15.75" customHeight="1">
      <c r="A351" s="1089"/>
      <c r="B351" s="1089"/>
      <c r="C351" s="1304"/>
      <c r="D351" s="1304"/>
      <c r="E351" s="1304"/>
      <c r="F351" s="1089"/>
      <c r="G351" s="1089"/>
      <c r="H351" s="1089"/>
      <c r="I351" s="1090"/>
      <c r="J351" s="1089"/>
      <c r="K351" s="1089"/>
      <c r="L351" s="1308"/>
      <c r="M351" s="1089"/>
      <c r="N351" s="1309"/>
      <c r="O351" s="1309"/>
      <c r="P351" s="1310"/>
      <c r="Q351" s="1310"/>
      <c r="R351" s="1309"/>
      <c r="S351" s="1089"/>
      <c r="T351" s="1304"/>
      <c r="U351" s="1309"/>
      <c r="V351" s="1310"/>
      <c r="W351" s="1310"/>
      <c r="X351" s="1310"/>
      <c r="Y351" s="1310"/>
      <c r="Z351" s="1311"/>
      <c r="AA351" s="1312"/>
      <c r="AB351" s="1312"/>
      <c r="AC351" s="1088"/>
      <c r="AD351" s="1088"/>
      <c r="AE351" s="1088"/>
      <c r="AF351" s="1089"/>
      <c r="AG351" s="1090"/>
      <c r="AH351" s="1090"/>
      <c r="AI351" s="1090"/>
    </row>
    <row r="352" ht="15.75" customHeight="1">
      <c r="A352" s="1089"/>
      <c r="B352" s="1089"/>
      <c r="C352" s="1304"/>
      <c r="D352" s="1304"/>
      <c r="E352" s="1304"/>
      <c r="F352" s="1089"/>
      <c r="G352" s="1089"/>
      <c r="H352" s="1089"/>
      <c r="I352" s="1090"/>
      <c r="J352" s="1089"/>
      <c r="K352" s="1089"/>
      <c r="L352" s="1308"/>
      <c r="M352" s="1089"/>
      <c r="N352" s="1309"/>
      <c r="O352" s="1309"/>
      <c r="P352" s="1310"/>
      <c r="Q352" s="1310"/>
      <c r="R352" s="1309"/>
      <c r="S352" s="1089"/>
      <c r="T352" s="1304"/>
      <c r="U352" s="1309"/>
      <c r="V352" s="1310"/>
      <c r="W352" s="1310"/>
      <c r="X352" s="1310"/>
      <c r="Y352" s="1310"/>
      <c r="Z352" s="1311"/>
      <c r="AA352" s="1312"/>
      <c r="AB352" s="1312"/>
      <c r="AC352" s="1088"/>
      <c r="AD352" s="1088"/>
      <c r="AE352" s="1088"/>
      <c r="AF352" s="1089"/>
      <c r="AG352" s="1090"/>
      <c r="AH352" s="1090"/>
      <c r="AI352" s="1090"/>
    </row>
    <row r="353" ht="15.75" customHeight="1">
      <c r="A353" s="1089"/>
      <c r="B353" s="1089"/>
      <c r="C353" s="1304"/>
      <c r="D353" s="1304"/>
      <c r="E353" s="1304"/>
      <c r="F353" s="1089"/>
      <c r="G353" s="1089"/>
      <c r="H353" s="1089"/>
      <c r="I353" s="1090"/>
      <c r="J353" s="1089"/>
      <c r="K353" s="1089"/>
      <c r="L353" s="1308"/>
      <c r="M353" s="1089"/>
      <c r="N353" s="1309"/>
      <c r="O353" s="1309"/>
      <c r="P353" s="1310"/>
      <c r="Q353" s="1310"/>
      <c r="R353" s="1309"/>
      <c r="S353" s="1089"/>
      <c r="T353" s="1304"/>
      <c r="U353" s="1309"/>
      <c r="V353" s="1310"/>
      <c r="W353" s="1310"/>
      <c r="X353" s="1310"/>
      <c r="Y353" s="1310"/>
      <c r="Z353" s="1311"/>
      <c r="AA353" s="1312"/>
      <c r="AB353" s="1312"/>
      <c r="AC353" s="1088"/>
      <c r="AD353" s="1088"/>
      <c r="AE353" s="1088"/>
      <c r="AF353" s="1089"/>
      <c r="AG353" s="1090"/>
      <c r="AH353" s="1090"/>
      <c r="AI353" s="1090"/>
    </row>
    <row r="354" ht="15.75" customHeight="1">
      <c r="A354" s="1089"/>
      <c r="B354" s="1089"/>
      <c r="C354" s="1304"/>
      <c r="D354" s="1304"/>
      <c r="E354" s="1304"/>
      <c r="F354" s="1089"/>
      <c r="G354" s="1089"/>
      <c r="H354" s="1089"/>
      <c r="I354" s="1090"/>
      <c r="J354" s="1089"/>
      <c r="K354" s="1089"/>
      <c r="L354" s="1308"/>
      <c r="M354" s="1089"/>
      <c r="N354" s="1309"/>
      <c r="O354" s="1309"/>
      <c r="P354" s="1310"/>
      <c r="Q354" s="1310"/>
      <c r="R354" s="1309"/>
      <c r="S354" s="1089"/>
      <c r="T354" s="1304"/>
      <c r="U354" s="1309"/>
      <c r="V354" s="1310"/>
      <c r="W354" s="1310"/>
      <c r="X354" s="1310"/>
      <c r="Y354" s="1310"/>
      <c r="Z354" s="1311"/>
      <c r="AA354" s="1312"/>
      <c r="AB354" s="1312"/>
      <c r="AC354" s="1088"/>
      <c r="AD354" s="1088"/>
      <c r="AE354" s="1088"/>
      <c r="AF354" s="1089"/>
      <c r="AG354" s="1090"/>
      <c r="AH354" s="1090"/>
      <c r="AI354" s="1090"/>
    </row>
    <row r="355" ht="15.75" customHeight="1">
      <c r="A355" s="1089"/>
      <c r="B355" s="1089"/>
      <c r="C355" s="1304"/>
      <c r="D355" s="1304"/>
      <c r="E355" s="1304"/>
      <c r="F355" s="1089"/>
      <c r="G355" s="1089"/>
      <c r="H355" s="1089"/>
      <c r="I355" s="1090"/>
      <c r="J355" s="1089"/>
      <c r="K355" s="1089"/>
      <c r="L355" s="1308"/>
      <c r="M355" s="1089"/>
      <c r="N355" s="1309"/>
      <c r="O355" s="1309"/>
      <c r="P355" s="1310"/>
      <c r="Q355" s="1310"/>
      <c r="R355" s="1309"/>
      <c r="S355" s="1089"/>
      <c r="T355" s="1304"/>
      <c r="U355" s="1309"/>
      <c r="V355" s="1310"/>
      <c r="W355" s="1310"/>
      <c r="X355" s="1310"/>
      <c r="Y355" s="1310"/>
      <c r="Z355" s="1311"/>
      <c r="AA355" s="1312"/>
      <c r="AB355" s="1312"/>
      <c r="AC355" s="1088"/>
      <c r="AD355" s="1088"/>
      <c r="AE355" s="1088"/>
      <c r="AF355" s="1089"/>
      <c r="AG355" s="1090"/>
      <c r="AH355" s="1090"/>
      <c r="AI355" s="1090"/>
    </row>
    <row r="356" ht="15.75" customHeight="1">
      <c r="A356" s="1089"/>
      <c r="B356" s="1089"/>
      <c r="C356" s="1304"/>
      <c r="D356" s="1304"/>
      <c r="E356" s="1304"/>
      <c r="F356" s="1089"/>
      <c r="G356" s="1089"/>
      <c r="H356" s="1089"/>
      <c r="I356" s="1090"/>
      <c r="J356" s="1089"/>
      <c r="K356" s="1089"/>
      <c r="L356" s="1308"/>
      <c r="M356" s="1089"/>
      <c r="N356" s="1309"/>
      <c r="O356" s="1309"/>
      <c r="P356" s="1310"/>
      <c r="Q356" s="1310"/>
      <c r="R356" s="1309"/>
      <c r="S356" s="1089"/>
      <c r="T356" s="1304"/>
      <c r="U356" s="1309"/>
      <c r="V356" s="1310"/>
      <c r="W356" s="1310"/>
      <c r="X356" s="1310"/>
      <c r="Y356" s="1310"/>
      <c r="Z356" s="1311"/>
      <c r="AA356" s="1312"/>
      <c r="AB356" s="1312"/>
      <c r="AC356" s="1088"/>
      <c r="AD356" s="1088"/>
      <c r="AE356" s="1088"/>
      <c r="AF356" s="1089"/>
      <c r="AG356" s="1090"/>
      <c r="AH356" s="1090"/>
      <c r="AI356" s="1090"/>
    </row>
    <row r="357" ht="15.75" customHeight="1">
      <c r="A357" s="1089"/>
      <c r="B357" s="1089"/>
      <c r="C357" s="1304"/>
      <c r="D357" s="1304"/>
      <c r="E357" s="1304"/>
      <c r="F357" s="1089"/>
      <c r="G357" s="1089"/>
      <c r="H357" s="1089"/>
      <c r="I357" s="1090"/>
      <c r="J357" s="1089"/>
      <c r="K357" s="1089"/>
      <c r="L357" s="1308"/>
      <c r="M357" s="1089"/>
      <c r="N357" s="1309"/>
      <c r="O357" s="1309"/>
      <c r="P357" s="1310"/>
      <c r="Q357" s="1310"/>
      <c r="R357" s="1309"/>
      <c r="S357" s="1089"/>
      <c r="T357" s="1304"/>
      <c r="U357" s="1309"/>
      <c r="V357" s="1310"/>
      <c r="W357" s="1310"/>
      <c r="X357" s="1310"/>
      <c r="Y357" s="1310"/>
      <c r="Z357" s="1311"/>
      <c r="AA357" s="1312"/>
      <c r="AB357" s="1312"/>
      <c r="AC357" s="1088"/>
      <c r="AD357" s="1088"/>
      <c r="AE357" s="1088"/>
      <c r="AF357" s="1089"/>
      <c r="AG357" s="1090"/>
      <c r="AH357" s="1090"/>
      <c r="AI357" s="1090"/>
    </row>
    <row r="358" ht="15.75" customHeight="1">
      <c r="A358" s="1089"/>
      <c r="B358" s="1089"/>
      <c r="C358" s="1304"/>
      <c r="D358" s="1304"/>
      <c r="E358" s="1304"/>
      <c r="F358" s="1089"/>
      <c r="G358" s="1089"/>
      <c r="H358" s="1089"/>
      <c r="I358" s="1090"/>
      <c r="J358" s="1089"/>
      <c r="K358" s="1089"/>
      <c r="L358" s="1308"/>
      <c r="M358" s="1089"/>
      <c r="N358" s="1309"/>
      <c r="O358" s="1309"/>
      <c r="P358" s="1310"/>
      <c r="Q358" s="1310"/>
      <c r="R358" s="1309"/>
      <c r="S358" s="1089"/>
      <c r="T358" s="1304"/>
      <c r="U358" s="1309"/>
      <c r="V358" s="1310"/>
      <c r="W358" s="1310"/>
      <c r="X358" s="1310"/>
      <c r="Y358" s="1310"/>
      <c r="Z358" s="1311"/>
      <c r="AA358" s="1312"/>
      <c r="AB358" s="1312"/>
      <c r="AC358" s="1088"/>
      <c r="AD358" s="1088"/>
      <c r="AE358" s="1088"/>
      <c r="AF358" s="1089"/>
      <c r="AG358" s="1090"/>
      <c r="AH358" s="1090"/>
      <c r="AI358" s="1090"/>
    </row>
    <row r="359" ht="15.75" customHeight="1">
      <c r="A359" s="1089"/>
      <c r="B359" s="1089"/>
      <c r="C359" s="1304"/>
      <c r="D359" s="1304"/>
      <c r="E359" s="1304"/>
      <c r="F359" s="1089"/>
      <c r="G359" s="1089"/>
      <c r="H359" s="1089"/>
      <c r="I359" s="1090"/>
      <c r="J359" s="1089"/>
      <c r="K359" s="1089"/>
      <c r="L359" s="1308"/>
      <c r="M359" s="1089"/>
      <c r="N359" s="1309"/>
      <c r="O359" s="1309"/>
      <c r="P359" s="1310"/>
      <c r="Q359" s="1310"/>
      <c r="R359" s="1309"/>
      <c r="S359" s="1089"/>
      <c r="T359" s="1304"/>
      <c r="U359" s="1309"/>
      <c r="V359" s="1310"/>
      <c r="W359" s="1310"/>
      <c r="X359" s="1310"/>
      <c r="Y359" s="1310"/>
      <c r="Z359" s="1311"/>
      <c r="AA359" s="1312"/>
      <c r="AB359" s="1312"/>
      <c r="AC359" s="1088"/>
      <c r="AD359" s="1088"/>
      <c r="AE359" s="1088"/>
      <c r="AF359" s="1089"/>
      <c r="AG359" s="1090"/>
      <c r="AH359" s="1090"/>
      <c r="AI359" s="1090"/>
    </row>
    <row r="360" ht="15.75" customHeight="1">
      <c r="A360" s="1089"/>
      <c r="B360" s="1089"/>
      <c r="C360" s="1304"/>
      <c r="D360" s="1304"/>
      <c r="E360" s="1304"/>
      <c r="F360" s="1089"/>
      <c r="G360" s="1089"/>
      <c r="H360" s="1089"/>
      <c r="I360" s="1090"/>
      <c r="J360" s="1089"/>
      <c r="K360" s="1089"/>
      <c r="L360" s="1308"/>
      <c r="M360" s="1089"/>
      <c r="N360" s="1309"/>
      <c r="O360" s="1309"/>
      <c r="P360" s="1310"/>
      <c r="Q360" s="1310"/>
      <c r="R360" s="1309"/>
      <c r="S360" s="1089"/>
      <c r="T360" s="1304"/>
      <c r="U360" s="1309"/>
      <c r="V360" s="1310"/>
      <c r="W360" s="1310"/>
      <c r="X360" s="1310"/>
      <c r="Y360" s="1310"/>
      <c r="Z360" s="1311"/>
      <c r="AA360" s="1312"/>
      <c r="AB360" s="1312"/>
      <c r="AC360" s="1088"/>
      <c r="AD360" s="1088"/>
      <c r="AE360" s="1088"/>
      <c r="AF360" s="1089"/>
      <c r="AG360" s="1090"/>
      <c r="AH360" s="1090"/>
      <c r="AI360" s="1090"/>
    </row>
    <row r="361" ht="15.75" customHeight="1">
      <c r="A361" s="1089"/>
      <c r="B361" s="1089"/>
      <c r="C361" s="1304"/>
      <c r="D361" s="1304"/>
      <c r="E361" s="1304"/>
      <c r="F361" s="1089"/>
      <c r="G361" s="1089"/>
      <c r="H361" s="1089"/>
      <c r="I361" s="1090"/>
      <c r="J361" s="1089"/>
      <c r="K361" s="1089"/>
      <c r="L361" s="1308"/>
      <c r="M361" s="1089"/>
      <c r="N361" s="1309"/>
      <c r="O361" s="1309"/>
      <c r="P361" s="1310"/>
      <c r="Q361" s="1310"/>
      <c r="R361" s="1309"/>
      <c r="S361" s="1089"/>
      <c r="T361" s="1304"/>
      <c r="U361" s="1309"/>
      <c r="V361" s="1310"/>
      <c r="W361" s="1310"/>
      <c r="X361" s="1310"/>
      <c r="Y361" s="1310"/>
      <c r="Z361" s="1311"/>
      <c r="AA361" s="1312"/>
      <c r="AB361" s="1312"/>
      <c r="AC361" s="1088"/>
      <c r="AD361" s="1088"/>
      <c r="AE361" s="1088"/>
      <c r="AF361" s="1089"/>
      <c r="AG361" s="1090"/>
      <c r="AH361" s="1090"/>
      <c r="AI361" s="1090"/>
    </row>
    <row r="362" ht="15.75" customHeight="1">
      <c r="A362" s="1089"/>
      <c r="B362" s="1089"/>
      <c r="C362" s="1304"/>
      <c r="D362" s="1304"/>
      <c r="E362" s="1304"/>
      <c r="F362" s="1089"/>
      <c r="G362" s="1089"/>
      <c r="H362" s="1089"/>
      <c r="I362" s="1090"/>
      <c r="J362" s="1089"/>
      <c r="K362" s="1089"/>
      <c r="L362" s="1308"/>
      <c r="M362" s="1089"/>
      <c r="N362" s="1309"/>
      <c r="O362" s="1309"/>
      <c r="P362" s="1310"/>
      <c r="Q362" s="1310"/>
      <c r="R362" s="1309"/>
      <c r="S362" s="1089"/>
      <c r="T362" s="1304"/>
      <c r="U362" s="1309"/>
      <c r="V362" s="1310"/>
      <c r="W362" s="1310"/>
      <c r="X362" s="1310"/>
      <c r="Y362" s="1310"/>
      <c r="Z362" s="1311"/>
      <c r="AA362" s="1312"/>
      <c r="AB362" s="1312"/>
      <c r="AC362" s="1088"/>
      <c r="AD362" s="1088"/>
      <c r="AE362" s="1088"/>
      <c r="AF362" s="1089"/>
      <c r="AG362" s="1090"/>
      <c r="AH362" s="1090"/>
      <c r="AI362" s="1090"/>
    </row>
    <row r="363" ht="15.75" customHeight="1">
      <c r="A363" s="1089"/>
      <c r="B363" s="1089"/>
      <c r="C363" s="1304"/>
      <c r="D363" s="1304"/>
      <c r="E363" s="1304"/>
      <c r="F363" s="1089"/>
      <c r="G363" s="1089"/>
      <c r="H363" s="1089"/>
      <c r="I363" s="1090"/>
      <c r="J363" s="1089"/>
      <c r="K363" s="1089"/>
      <c r="L363" s="1308"/>
      <c r="M363" s="1089"/>
      <c r="N363" s="1309"/>
      <c r="O363" s="1309"/>
      <c r="P363" s="1310"/>
      <c r="Q363" s="1310"/>
      <c r="R363" s="1309"/>
      <c r="S363" s="1089"/>
      <c r="T363" s="1304"/>
      <c r="U363" s="1309"/>
      <c r="V363" s="1310"/>
      <c r="W363" s="1310"/>
      <c r="X363" s="1310"/>
      <c r="Y363" s="1310"/>
      <c r="Z363" s="1311"/>
      <c r="AA363" s="1312"/>
      <c r="AB363" s="1312"/>
      <c r="AC363" s="1088"/>
      <c r="AD363" s="1088"/>
      <c r="AE363" s="1088"/>
      <c r="AF363" s="1089"/>
      <c r="AG363" s="1090"/>
      <c r="AH363" s="1090"/>
      <c r="AI363" s="1090"/>
    </row>
    <row r="364" ht="15.75" customHeight="1">
      <c r="A364" s="1089"/>
      <c r="B364" s="1089"/>
      <c r="C364" s="1304"/>
      <c r="D364" s="1304"/>
      <c r="E364" s="1304"/>
      <c r="F364" s="1089"/>
      <c r="G364" s="1089"/>
      <c r="H364" s="1089"/>
      <c r="I364" s="1090"/>
      <c r="J364" s="1089"/>
      <c r="K364" s="1089"/>
      <c r="L364" s="1308"/>
      <c r="M364" s="1089"/>
      <c r="N364" s="1309"/>
      <c r="O364" s="1309"/>
      <c r="P364" s="1310"/>
      <c r="Q364" s="1310"/>
      <c r="R364" s="1309"/>
      <c r="S364" s="1089"/>
      <c r="T364" s="1304"/>
      <c r="U364" s="1309"/>
      <c r="V364" s="1310"/>
      <c r="W364" s="1310"/>
      <c r="X364" s="1310"/>
      <c r="Y364" s="1310"/>
      <c r="Z364" s="1311"/>
      <c r="AA364" s="1312"/>
      <c r="AB364" s="1312"/>
      <c r="AC364" s="1088"/>
      <c r="AD364" s="1088"/>
      <c r="AE364" s="1088"/>
      <c r="AF364" s="1089"/>
      <c r="AG364" s="1090"/>
      <c r="AH364" s="1090"/>
      <c r="AI364" s="1090"/>
    </row>
    <row r="365" ht="15.75" customHeight="1">
      <c r="A365" s="1089"/>
      <c r="B365" s="1089"/>
      <c r="C365" s="1304"/>
      <c r="D365" s="1304"/>
      <c r="E365" s="1304"/>
      <c r="F365" s="1089"/>
      <c r="G365" s="1089"/>
      <c r="H365" s="1089"/>
      <c r="I365" s="1090"/>
      <c r="J365" s="1089"/>
      <c r="K365" s="1089"/>
      <c r="L365" s="1308"/>
      <c r="M365" s="1089"/>
      <c r="N365" s="1309"/>
      <c r="O365" s="1309"/>
      <c r="P365" s="1310"/>
      <c r="Q365" s="1310"/>
      <c r="R365" s="1309"/>
      <c r="S365" s="1089"/>
      <c r="T365" s="1304"/>
      <c r="U365" s="1309"/>
      <c r="V365" s="1310"/>
      <c r="W365" s="1310"/>
      <c r="X365" s="1310"/>
      <c r="Y365" s="1310"/>
      <c r="Z365" s="1311"/>
      <c r="AA365" s="1312"/>
      <c r="AB365" s="1312"/>
      <c r="AC365" s="1088"/>
      <c r="AD365" s="1088"/>
      <c r="AE365" s="1088"/>
      <c r="AF365" s="1089"/>
      <c r="AG365" s="1090"/>
      <c r="AH365" s="1090"/>
      <c r="AI365" s="1090"/>
    </row>
    <row r="366" ht="15.75" customHeight="1">
      <c r="A366" s="1089"/>
      <c r="B366" s="1089"/>
      <c r="C366" s="1304"/>
      <c r="D366" s="1304"/>
      <c r="E366" s="1304"/>
      <c r="F366" s="1089"/>
      <c r="G366" s="1089"/>
      <c r="H366" s="1089"/>
      <c r="I366" s="1090"/>
      <c r="J366" s="1089"/>
      <c r="K366" s="1089"/>
      <c r="L366" s="1308"/>
      <c r="M366" s="1089"/>
      <c r="N366" s="1309"/>
      <c r="O366" s="1309"/>
      <c r="P366" s="1310"/>
      <c r="Q366" s="1310"/>
      <c r="R366" s="1309"/>
      <c r="S366" s="1089"/>
      <c r="T366" s="1304"/>
      <c r="U366" s="1309"/>
      <c r="V366" s="1310"/>
      <c r="W366" s="1310"/>
      <c r="X366" s="1310"/>
      <c r="Y366" s="1310"/>
      <c r="Z366" s="1311"/>
      <c r="AA366" s="1312"/>
      <c r="AB366" s="1312"/>
      <c r="AC366" s="1088"/>
      <c r="AD366" s="1088"/>
      <c r="AE366" s="1088"/>
      <c r="AF366" s="1089"/>
      <c r="AG366" s="1090"/>
      <c r="AH366" s="1090"/>
      <c r="AI366" s="1090"/>
    </row>
    <row r="367" ht="15.75" customHeight="1">
      <c r="A367" s="1089"/>
      <c r="B367" s="1089"/>
      <c r="C367" s="1304"/>
      <c r="D367" s="1304"/>
      <c r="E367" s="1304"/>
      <c r="F367" s="1089"/>
      <c r="G367" s="1089"/>
      <c r="H367" s="1089"/>
      <c r="I367" s="1090"/>
      <c r="J367" s="1089"/>
      <c r="K367" s="1089"/>
      <c r="L367" s="1308"/>
      <c r="M367" s="1089"/>
      <c r="N367" s="1309"/>
      <c r="O367" s="1309"/>
      <c r="P367" s="1310"/>
      <c r="Q367" s="1310"/>
      <c r="R367" s="1309"/>
      <c r="S367" s="1089"/>
      <c r="T367" s="1304"/>
      <c r="U367" s="1309"/>
      <c r="V367" s="1310"/>
      <c r="W367" s="1310"/>
      <c r="X367" s="1310"/>
      <c r="Y367" s="1310"/>
      <c r="Z367" s="1311"/>
      <c r="AA367" s="1312"/>
      <c r="AB367" s="1312"/>
      <c r="AC367" s="1088"/>
      <c r="AD367" s="1088"/>
      <c r="AE367" s="1088"/>
      <c r="AF367" s="1089"/>
      <c r="AG367" s="1090"/>
      <c r="AH367" s="1090"/>
      <c r="AI367" s="1090"/>
    </row>
    <row r="368" ht="15.75" customHeight="1">
      <c r="A368" s="1089"/>
      <c r="B368" s="1089"/>
      <c r="C368" s="1304"/>
      <c r="D368" s="1304"/>
      <c r="E368" s="1304"/>
      <c r="F368" s="1089"/>
      <c r="G368" s="1089"/>
      <c r="H368" s="1089"/>
      <c r="I368" s="1090"/>
      <c r="J368" s="1089"/>
      <c r="K368" s="1089"/>
      <c r="L368" s="1308"/>
      <c r="M368" s="1089"/>
      <c r="N368" s="1309"/>
      <c r="O368" s="1309"/>
      <c r="P368" s="1310"/>
      <c r="Q368" s="1310"/>
      <c r="R368" s="1309"/>
      <c r="S368" s="1089"/>
      <c r="T368" s="1304"/>
      <c r="U368" s="1309"/>
      <c r="V368" s="1310"/>
      <c r="W368" s="1310"/>
      <c r="X368" s="1310"/>
      <c r="Y368" s="1310"/>
      <c r="Z368" s="1311"/>
      <c r="AA368" s="1312"/>
      <c r="AB368" s="1312"/>
      <c r="AC368" s="1088"/>
      <c r="AD368" s="1088"/>
      <c r="AE368" s="1088"/>
      <c r="AF368" s="1089"/>
      <c r="AG368" s="1090"/>
      <c r="AH368" s="1090"/>
      <c r="AI368" s="1090"/>
    </row>
    <row r="369" ht="15.75" customHeight="1">
      <c r="A369" s="1089"/>
      <c r="B369" s="1089"/>
      <c r="C369" s="1304"/>
      <c r="D369" s="1304"/>
      <c r="E369" s="1304"/>
      <c r="F369" s="1089"/>
      <c r="G369" s="1089"/>
      <c r="H369" s="1089"/>
      <c r="I369" s="1090"/>
      <c r="J369" s="1089"/>
      <c r="K369" s="1089"/>
      <c r="L369" s="1308"/>
      <c r="M369" s="1089"/>
      <c r="N369" s="1309"/>
      <c r="O369" s="1309"/>
      <c r="P369" s="1310"/>
      <c r="Q369" s="1310"/>
      <c r="R369" s="1309"/>
      <c r="S369" s="1089"/>
      <c r="T369" s="1304"/>
      <c r="U369" s="1309"/>
      <c r="V369" s="1310"/>
      <c r="W369" s="1310"/>
      <c r="X369" s="1310"/>
      <c r="Y369" s="1310"/>
      <c r="Z369" s="1311"/>
      <c r="AA369" s="1312"/>
      <c r="AB369" s="1312"/>
      <c r="AC369" s="1088"/>
      <c r="AD369" s="1088"/>
      <c r="AE369" s="1088"/>
      <c r="AF369" s="1089"/>
      <c r="AG369" s="1090"/>
      <c r="AH369" s="1090"/>
      <c r="AI369" s="1090"/>
    </row>
    <row r="370" ht="15.75" customHeight="1">
      <c r="A370" s="1089"/>
      <c r="B370" s="1089"/>
      <c r="C370" s="1304"/>
      <c r="D370" s="1304"/>
      <c r="E370" s="1304"/>
      <c r="F370" s="1089"/>
      <c r="G370" s="1089"/>
      <c r="H370" s="1089"/>
      <c r="I370" s="1090"/>
      <c r="J370" s="1089"/>
      <c r="K370" s="1089"/>
      <c r="L370" s="1308"/>
      <c r="M370" s="1089"/>
      <c r="N370" s="1309"/>
      <c r="O370" s="1309"/>
      <c r="P370" s="1310"/>
      <c r="Q370" s="1310"/>
      <c r="R370" s="1309"/>
      <c r="S370" s="1089"/>
      <c r="T370" s="1304"/>
      <c r="U370" s="1309"/>
      <c r="V370" s="1310"/>
      <c r="W370" s="1310"/>
      <c r="X370" s="1310"/>
      <c r="Y370" s="1310"/>
      <c r="Z370" s="1311"/>
      <c r="AA370" s="1312"/>
      <c r="AB370" s="1312"/>
      <c r="AC370" s="1088"/>
      <c r="AD370" s="1088"/>
      <c r="AE370" s="1088"/>
      <c r="AF370" s="1089"/>
      <c r="AG370" s="1090"/>
      <c r="AH370" s="1090"/>
      <c r="AI370" s="1090"/>
    </row>
    <row r="371" ht="15.75" customHeight="1">
      <c r="A371" s="1089"/>
      <c r="B371" s="1089"/>
      <c r="C371" s="1304"/>
      <c r="D371" s="1304"/>
      <c r="E371" s="1304"/>
      <c r="F371" s="1089"/>
      <c r="G371" s="1089"/>
      <c r="H371" s="1089"/>
      <c r="I371" s="1090"/>
      <c r="J371" s="1089"/>
      <c r="K371" s="1089"/>
      <c r="L371" s="1308"/>
      <c r="M371" s="1089"/>
      <c r="N371" s="1309"/>
      <c r="O371" s="1309"/>
      <c r="P371" s="1310"/>
      <c r="Q371" s="1310"/>
      <c r="R371" s="1309"/>
      <c r="S371" s="1089"/>
      <c r="T371" s="1304"/>
      <c r="U371" s="1309"/>
      <c r="V371" s="1310"/>
      <c r="W371" s="1310"/>
      <c r="X371" s="1310"/>
      <c r="Y371" s="1310"/>
      <c r="Z371" s="1311"/>
      <c r="AA371" s="1312"/>
      <c r="AB371" s="1312"/>
      <c r="AC371" s="1088"/>
      <c r="AD371" s="1088"/>
      <c r="AE371" s="1088"/>
      <c r="AF371" s="1089"/>
      <c r="AG371" s="1090"/>
      <c r="AH371" s="1090"/>
      <c r="AI371" s="1090"/>
    </row>
    <row r="372" ht="15.75" customHeight="1">
      <c r="A372" s="1089"/>
      <c r="B372" s="1089"/>
      <c r="C372" s="1304"/>
      <c r="D372" s="1304"/>
      <c r="E372" s="1304"/>
      <c r="F372" s="1089"/>
      <c r="G372" s="1089"/>
      <c r="H372" s="1089"/>
      <c r="I372" s="1090"/>
      <c r="J372" s="1089"/>
      <c r="K372" s="1089"/>
      <c r="L372" s="1308"/>
      <c r="M372" s="1089"/>
      <c r="N372" s="1309"/>
      <c r="O372" s="1309"/>
      <c r="P372" s="1310"/>
      <c r="Q372" s="1310"/>
      <c r="R372" s="1309"/>
      <c r="S372" s="1089"/>
      <c r="T372" s="1304"/>
      <c r="U372" s="1309"/>
      <c r="V372" s="1310"/>
      <c r="W372" s="1310"/>
      <c r="X372" s="1310"/>
      <c r="Y372" s="1310"/>
      <c r="Z372" s="1311"/>
      <c r="AA372" s="1312"/>
      <c r="AB372" s="1312"/>
      <c r="AC372" s="1088"/>
      <c r="AD372" s="1088"/>
      <c r="AE372" s="1088"/>
      <c r="AF372" s="1089"/>
      <c r="AG372" s="1090"/>
      <c r="AH372" s="1090"/>
      <c r="AI372" s="1090"/>
    </row>
    <row r="373" ht="15.75" customHeight="1">
      <c r="A373" s="1089"/>
      <c r="B373" s="1089"/>
      <c r="C373" s="1304"/>
      <c r="D373" s="1304"/>
      <c r="E373" s="1304"/>
      <c r="F373" s="1089"/>
      <c r="G373" s="1089"/>
      <c r="H373" s="1089"/>
      <c r="I373" s="1090"/>
      <c r="J373" s="1089"/>
      <c r="K373" s="1089"/>
      <c r="L373" s="1308"/>
      <c r="M373" s="1089"/>
      <c r="N373" s="1309"/>
      <c r="O373" s="1309"/>
      <c r="P373" s="1310"/>
      <c r="Q373" s="1310"/>
      <c r="R373" s="1309"/>
      <c r="S373" s="1089"/>
      <c r="T373" s="1304"/>
      <c r="U373" s="1309"/>
      <c r="V373" s="1310"/>
      <c r="W373" s="1310"/>
      <c r="X373" s="1310"/>
      <c r="Y373" s="1310"/>
      <c r="Z373" s="1311"/>
      <c r="AA373" s="1312"/>
      <c r="AB373" s="1312"/>
      <c r="AC373" s="1088"/>
      <c r="AD373" s="1088"/>
      <c r="AE373" s="1088"/>
      <c r="AF373" s="1089"/>
      <c r="AG373" s="1090"/>
      <c r="AH373" s="1090"/>
      <c r="AI373" s="1090"/>
    </row>
    <row r="374" ht="15.75" customHeight="1">
      <c r="A374" s="1089"/>
      <c r="B374" s="1089"/>
      <c r="C374" s="1304"/>
      <c r="D374" s="1304"/>
      <c r="E374" s="1304"/>
      <c r="F374" s="1089"/>
      <c r="G374" s="1089"/>
      <c r="H374" s="1089"/>
      <c r="I374" s="1090"/>
      <c r="J374" s="1089"/>
      <c r="K374" s="1089"/>
      <c r="L374" s="1308"/>
      <c r="M374" s="1089"/>
      <c r="N374" s="1309"/>
      <c r="O374" s="1309"/>
      <c r="P374" s="1310"/>
      <c r="Q374" s="1310"/>
      <c r="R374" s="1309"/>
      <c r="S374" s="1089"/>
      <c r="T374" s="1304"/>
      <c r="U374" s="1309"/>
      <c r="V374" s="1310"/>
      <c r="W374" s="1310"/>
      <c r="X374" s="1310"/>
      <c r="Y374" s="1310"/>
      <c r="Z374" s="1311"/>
      <c r="AA374" s="1312"/>
      <c r="AB374" s="1312"/>
      <c r="AC374" s="1088"/>
      <c r="AD374" s="1088"/>
      <c r="AE374" s="1088"/>
      <c r="AF374" s="1089"/>
      <c r="AG374" s="1090"/>
      <c r="AH374" s="1090"/>
      <c r="AI374" s="1090"/>
    </row>
    <row r="375" ht="15.75" customHeight="1">
      <c r="A375" s="1089"/>
      <c r="B375" s="1089"/>
      <c r="C375" s="1304"/>
      <c r="D375" s="1304"/>
      <c r="E375" s="1304"/>
      <c r="F375" s="1089"/>
      <c r="G375" s="1089"/>
      <c r="H375" s="1089"/>
      <c r="I375" s="1090"/>
      <c r="J375" s="1089"/>
      <c r="K375" s="1089"/>
      <c r="L375" s="1308"/>
      <c r="M375" s="1089"/>
      <c r="N375" s="1309"/>
      <c r="O375" s="1309"/>
      <c r="P375" s="1310"/>
      <c r="Q375" s="1310"/>
      <c r="R375" s="1309"/>
      <c r="S375" s="1089"/>
      <c r="T375" s="1304"/>
      <c r="U375" s="1309"/>
      <c r="V375" s="1310"/>
      <c r="W375" s="1310"/>
      <c r="X375" s="1310"/>
      <c r="Y375" s="1310"/>
      <c r="Z375" s="1311"/>
      <c r="AA375" s="1312"/>
      <c r="AB375" s="1312"/>
      <c r="AC375" s="1088"/>
      <c r="AD375" s="1088"/>
      <c r="AE375" s="1088"/>
      <c r="AF375" s="1089"/>
      <c r="AG375" s="1090"/>
      <c r="AH375" s="1090"/>
      <c r="AI375" s="1090"/>
    </row>
    <row r="376" ht="15.75" customHeight="1">
      <c r="A376" s="1089"/>
      <c r="B376" s="1089"/>
      <c r="C376" s="1304"/>
      <c r="D376" s="1304"/>
      <c r="E376" s="1304"/>
      <c r="F376" s="1089"/>
      <c r="G376" s="1089"/>
      <c r="H376" s="1089"/>
      <c r="I376" s="1090"/>
      <c r="J376" s="1089"/>
      <c r="K376" s="1089"/>
      <c r="L376" s="1308"/>
      <c r="M376" s="1089"/>
      <c r="N376" s="1309"/>
      <c r="O376" s="1309"/>
      <c r="P376" s="1310"/>
      <c r="Q376" s="1310"/>
      <c r="R376" s="1309"/>
      <c r="S376" s="1089"/>
      <c r="T376" s="1304"/>
      <c r="U376" s="1309"/>
      <c r="V376" s="1310"/>
      <c r="W376" s="1310"/>
      <c r="X376" s="1310"/>
      <c r="Y376" s="1310"/>
      <c r="Z376" s="1311"/>
      <c r="AA376" s="1312"/>
      <c r="AB376" s="1312"/>
      <c r="AC376" s="1088"/>
      <c r="AD376" s="1088"/>
      <c r="AE376" s="1088"/>
      <c r="AF376" s="1089"/>
      <c r="AG376" s="1090"/>
      <c r="AH376" s="1090"/>
      <c r="AI376" s="1090"/>
    </row>
    <row r="377" ht="15.75" customHeight="1">
      <c r="A377" s="1089"/>
      <c r="B377" s="1089"/>
      <c r="C377" s="1304"/>
      <c r="D377" s="1304"/>
      <c r="E377" s="1304"/>
      <c r="F377" s="1089"/>
      <c r="G377" s="1089"/>
      <c r="H377" s="1089"/>
      <c r="I377" s="1090"/>
      <c r="J377" s="1089"/>
      <c r="K377" s="1089"/>
      <c r="L377" s="1308"/>
      <c r="M377" s="1089"/>
      <c r="N377" s="1309"/>
      <c r="O377" s="1309"/>
      <c r="P377" s="1310"/>
      <c r="Q377" s="1310"/>
      <c r="R377" s="1309"/>
      <c r="S377" s="1089"/>
      <c r="T377" s="1304"/>
      <c r="U377" s="1309"/>
      <c r="V377" s="1310"/>
      <c r="W377" s="1310"/>
      <c r="X377" s="1310"/>
      <c r="Y377" s="1310"/>
      <c r="Z377" s="1311"/>
      <c r="AA377" s="1312"/>
      <c r="AB377" s="1312"/>
      <c r="AC377" s="1088"/>
      <c r="AD377" s="1088"/>
      <c r="AE377" s="1088"/>
      <c r="AF377" s="1089"/>
      <c r="AG377" s="1090"/>
      <c r="AH377" s="1090"/>
      <c r="AI377" s="1090"/>
    </row>
    <row r="378" ht="15.75" customHeight="1">
      <c r="A378" s="1089"/>
      <c r="B378" s="1089"/>
      <c r="C378" s="1304"/>
      <c r="D378" s="1304"/>
      <c r="E378" s="1304"/>
      <c r="F378" s="1089"/>
      <c r="G378" s="1089"/>
      <c r="H378" s="1089"/>
      <c r="I378" s="1090"/>
      <c r="J378" s="1089"/>
      <c r="K378" s="1089"/>
      <c r="L378" s="1308"/>
      <c r="M378" s="1089"/>
      <c r="N378" s="1309"/>
      <c r="O378" s="1309"/>
      <c r="P378" s="1310"/>
      <c r="Q378" s="1310"/>
      <c r="R378" s="1309"/>
      <c r="S378" s="1089"/>
      <c r="T378" s="1304"/>
      <c r="U378" s="1309"/>
      <c r="V378" s="1310"/>
      <c r="W378" s="1310"/>
      <c r="X378" s="1310"/>
      <c r="Y378" s="1310"/>
      <c r="Z378" s="1311"/>
      <c r="AA378" s="1312"/>
      <c r="AB378" s="1312"/>
      <c r="AC378" s="1088"/>
      <c r="AD378" s="1088"/>
      <c r="AE378" s="1088"/>
      <c r="AF378" s="1089"/>
      <c r="AG378" s="1090"/>
      <c r="AH378" s="1090"/>
      <c r="AI378" s="1090"/>
    </row>
    <row r="379" ht="15.75" customHeight="1">
      <c r="A379" s="1089"/>
      <c r="B379" s="1089"/>
      <c r="C379" s="1304"/>
      <c r="D379" s="1304"/>
      <c r="E379" s="1304"/>
      <c r="F379" s="1089"/>
      <c r="G379" s="1089"/>
      <c r="H379" s="1089"/>
      <c r="I379" s="1090"/>
      <c r="J379" s="1089"/>
      <c r="K379" s="1089"/>
      <c r="L379" s="1308"/>
      <c r="M379" s="1089"/>
      <c r="N379" s="1309"/>
      <c r="O379" s="1309"/>
      <c r="P379" s="1310"/>
      <c r="Q379" s="1310"/>
      <c r="R379" s="1309"/>
      <c r="S379" s="1089"/>
      <c r="T379" s="1304"/>
      <c r="U379" s="1309"/>
      <c r="V379" s="1310"/>
      <c r="W379" s="1310"/>
      <c r="X379" s="1310"/>
      <c r="Y379" s="1310"/>
      <c r="Z379" s="1311"/>
      <c r="AA379" s="1312"/>
      <c r="AB379" s="1312"/>
      <c r="AC379" s="1088"/>
      <c r="AD379" s="1088"/>
      <c r="AE379" s="1088"/>
      <c r="AF379" s="1089"/>
      <c r="AG379" s="1090"/>
      <c r="AH379" s="1090"/>
      <c r="AI379" s="1090"/>
    </row>
    <row r="380" ht="15.75" customHeight="1">
      <c r="A380" s="1089"/>
      <c r="B380" s="1089"/>
      <c r="C380" s="1304"/>
      <c r="D380" s="1304"/>
      <c r="E380" s="1304"/>
      <c r="F380" s="1089"/>
      <c r="G380" s="1089"/>
      <c r="H380" s="1089"/>
      <c r="I380" s="1090"/>
      <c r="J380" s="1089"/>
      <c r="K380" s="1089"/>
      <c r="L380" s="1308"/>
      <c r="M380" s="1089"/>
      <c r="N380" s="1309"/>
      <c r="O380" s="1309"/>
      <c r="P380" s="1310"/>
      <c r="Q380" s="1310"/>
      <c r="R380" s="1309"/>
      <c r="S380" s="1089"/>
      <c r="T380" s="1304"/>
      <c r="U380" s="1309"/>
      <c r="V380" s="1310"/>
      <c r="W380" s="1310"/>
      <c r="X380" s="1310"/>
      <c r="Y380" s="1310"/>
      <c r="Z380" s="1311"/>
      <c r="AA380" s="1312"/>
      <c r="AB380" s="1312"/>
      <c r="AC380" s="1088"/>
      <c r="AD380" s="1088"/>
      <c r="AE380" s="1088"/>
      <c r="AF380" s="1089"/>
      <c r="AG380" s="1090"/>
      <c r="AH380" s="1090"/>
      <c r="AI380" s="1090"/>
    </row>
    <row r="381" ht="15.75" customHeight="1">
      <c r="A381" s="1089"/>
      <c r="B381" s="1089"/>
      <c r="C381" s="1304"/>
      <c r="D381" s="1304"/>
      <c r="E381" s="1304"/>
      <c r="F381" s="1089"/>
      <c r="G381" s="1089"/>
      <c r="H381" s="1089"/>
      <c r="I381" s="1090"/>
      <c r="J381" s="1089"/>
      <c r="K381" s="1089"/>
      <c r="L381" s="1308"/>
      <c r="M381" s="1089"/>
      <c r="N381" s="1309"/>
      <c r="O381" s="1309"/>
      <c r="P381" s="1310"/>
      <c r="Q381" s="1310"/>
      <c r="R381" s="1309"/>
      <c r="S381" s="1089"/>
      <c r="T381" s="1304"/>
      <c r="U381" s="1309"/>
      <c r="V381" s="1310"/>
      <c r="W381" s="1310"/>
      <c r="X381" s="1310"/>
      <c r="Y381" s="1310"/>
      <c r="Z381" s="1311"/>
      <c r="AA381" s="1312"/>
      <c r="AB381" s="1312"/>
      <c r="AC381" s="1088"/>
      <c r="AD381" s="1088"/>
      <c r="AE381" s="1088"/>
      <c r="AF381" s="1089"/>
      <c r="AG381" s="1090"/>
      <c r="AH381" s="1090"/>
      <c r="AI381" s="1090"/>
    </row>
    <row r="382" ht="15.75" customHeight="1">
      <c r="A382" s="1089"/>
      <c r="B382" s="1089"/>
      <c r="C382" s="1304"/>
      <c r="D382" s="1304"/>
      <c r="E382" s="1304"/>
      <c r="F382" s="1089"/>
      <c r="G382" s="1089"/>
      <c r="H382" s="1089"/>
      <c r="I382" s="1090"/>
      <c r="J382" s="1089"/>
      <c r="K382" s="1089"/>
      <c r="L382" s="1308"/>
      <c r="M382" s="1089"/>
      <c r="N382" s="1309"/>
      <c r="O382" s="1309"/>
      <c r="P382" s="1310"/>
      <c r="Q382" s="1310"/>
      <c r="R382" s="1309"/>
      <c r="S382" s="1089"/>
      <c r="T382" s="1304"/>
      <c r="U382" s="1309"/>
      <c r="V382" s="1310"/>
      <c r="W382" s="1310"/>
      <c r="X382" s="1310"/>
      <c r="Y382" s="1310"/>
      <c r="Z382" s="1311"/>
      <c r="AA382" s="1312"/>
      <c r="AB382" s="1312"/>
      <c r="AC382" s="1088"/>
      <c r="AD382" s="1088"/>
      <c r="AE382" s="1088"/>
      <c r="AF382" s="1089"/>
      <c r="AG382" s="1090"/>
      <c r="AH382" s="1090"/>
      <c r="AI382" s="1090"/>
    </row>
    <row r="383" ht="15.75" customHeight="1">
      <c r="A383" s="1089"/>
      <c r="B383" s="1089"/>
      <c r="C383" s="1304"/>
      <c r="D383" s="1304"/>
      <c r="E383" s="1304"/>
      <c r="F383" s="1089"/>
      <c r="G383" s="1089"/>
      <c r="H383" s="1089"/>
      <c r="I383" s="1090"/>
      <c r="J383" s="1089"/>
      <c r="K383" s="1089"/>
      <c r="L383" s="1308"/>
      <c r="M383" s="1089"/>
      <c r="N383" s="1309"/>
      <c r="O383" s="1309"/>
      <c r="P383" s="1310"/>
      <c r="Q383" s="1310"/>
      <c r="R383" s="1309"/>
      <c r="S383" s="1089"/>
      <c r="T383" s="1304"/>
      <c r="U383" s="1309"/>
      <c r="V383" s="1310"/>
      <c r="W383" s="1310"/>
      <c r="X383" s="1310"/>
      <c r="Y383" s="1310"/>
      <c r="Z383" s="1311"/>
      <c r="AA383" s="1312"/>
      <c r="AB383" s="1312"/>
      <c r="AC383" s="1088"/>
      <c r="AD383" s="1088"/>
      <c r="AE383" s="1088"/>
      <c r="AF383" s="1089"/>
      <c r="AG383" s="1090"/>
      <c r="AH383" s="1090"/>
      <c r="AI383" s="1090"/>
    </row>
    <row r="384" ht="15.75" customHeight="1">
      <c r="A384" s="1089"/>
      <c r="B384" s="1089"/>
      <c r="C384" s="1304"/>
      <c r="D384" s="1304"/>
      <c r="E384" s="1304"/>
      <c r="F384" s="1089"/>
      <c r="G384" s="1089"/>
      <c r="H384" s="1089"/>
      <c r="I384" s="1090"/>
      <c r="J384" s="1089"/>
      <c r="K384" s="1089"/>
      <c r="L384" s="1308"/>
      <c r="M384" s="1089"/>
      <c r="N384" s="1309"/>
      <c r="O384" s="1309"/>
      <c r="P384" s="1310"/>
      <c r="Q384" s="1310"/>
      <c r="R384" s="1309"/>
      <c r="S384" s="1089"/>
      <c r="T384" s="1304"/>
      <c r="U384" s="1309"/>
      <c r="V384" s="1310"/>
      <c r="W384" s="1310"/>
      <c r="X384" s="1310"/>
      <c r="Y384" s="1310"/>
      <c r="Z384" s="1311"/>
      <c r="AA384" s="1312"/>
      <c r="AB384" s="1312"/>
      <c r="AC384" s="1088"/>
      <c r="AD384" s="1088"/>
      <c r="AE384" s="1088"/>
      <c r="AF384" s="1089"/>
      <c r="AG384" s="1090"/>
      <c r="AH384" s="1090"/>
      <c r="AI384" s="1090"/>
    </row>
    <row r="385" ht="15.75" customHeight="1">
      <c r="A385" s="1089"/>
      <c r="B385" s="1089"/>
      <c r="C385" s="1304"/>
      <c r="D385" s="1304"/>
      <c r="E385" s="1304"/>
      <c r="F385" s="1089"/>
      <c r="G385" s="1089"/>
      <c r="H385" s="1089"/>
      <c r="I385" s="1090"/>
      <c r="J385" s="1089"/>
      <c r="K385" s="1089"/>
      <c r="L385" s="1308"/>
      <c r="M385" s="1089"/>
      <c r="N385" s="1309"/>
      <c r="O385" s="1309"/>
      <c r="P385" s="1310"/>
      <c r="Q385" s="1310"/>
      <c r="R385" s="1309"/>
      <c r="S385" s="1089"/>
      <c r="T385" s="1304"/>
      <c r="U385" s="1309"/>
      <c r="V385" s="1310"/>
      <c r="W385" s="1310"/>
      <c r="X385" s="1310"/>
      <c r="Y385" s="1310"/>
      <c r="Z385" s="1311"/>
      <c r="AA385" s="1312"/>
      <c r="AB385" s="1312"/>
      <c r="AC385" s="1088"/>
      <c r="AD385" s="1088"/>
      <c r="AE385" s="1088"/>
      <c r="AF385" s="1089"/>
      <c r="AG385" s="1090"/>
      <c r="AH385" s="1090"/>
      <c r="AI385" s="1090"/>
    </row>
    <row r="386" ht="15.75" customHeight="1">
      <c r="A386" s="1089"/>
      <c r="B386" s="1089"/>
      <c r="C386" s="1304"/>
      <c r="D386" s="1304"/>
      <c r="E386" s="1304"/>
      <c r="F386" s="1089"/>
      <c r="G386" s="1089"/>
      <c r="H386" s="1089"/>
      <c r="I386" s="1090"/>
      <c r="J386" s="1089"/>
      <c r="K386" s="1089"/>
      <c r="L386" s="1308"/>
      <c r="M386" s="1089"/>
      <c r="N386" s="1309"/>
      <c r="O386" s="1309"/>
      <c r="P386" s="1310"/>
      <c r="Q386" s="1310"/>
      <c r="R386" s="1309"/>
      <c r="S386" s="1089"/>
      <c r="T386" s="1304"/>
      <c r="U386" s="1309"/>
      <c r="V386" s="1310"/>
      <c r="W386" s="1310"/>
      <c r="X386" s="1310"/>
      <c r="Y386" s="1310"/>
      <c r="Z386" s="1311"/>
      <c r="AA386" s="1312"/>
      <c r="AB386" s="1312"/>
      <c r="AC386" s="1088"/>
      <c r="AD386" s="1088"/>
      <c r="AE386" s="1088"/>
      <c r="AF386" s="1089"/>
      <c r="AG386" s="1090"/>
      <c r="AH386" s="1090"/>
      <c r="AI386" s="1090"/>
    </row>
    <row r="387" ht="15.75" customHeight="1">
      <c r="A387" s="1089"/>
      <c r="B387" s="1089"/>
      <c r="C387" s="1304"/>
      <c r="D387" s="1304"/>
      <c r="E387" s="1304"/>
      <c r="F387" s="1089"/>
      <c r="G387" s="1089"/>
      <c r="H387" s="1089"/>
      <c r="I387" s="1090"/>
      <c r="J387" s="1089"/>
      <c r="K387" s="1089"/>
      <c r="L387" s="1308"/>
      <c r="M387" s="1089"/>
      <c r="N387" s="1309"/>
      <c r="O387" s="1309"/>
      <c r="P387" s="1310"/>
      <c r="Q387" s="1310"/>
      <c r="R387" s="1309"/>
      <c r="S387" s="1089"/>
      <c r="T387" s="1304"/>
      <c r="U387" s="1309"/>
      <c r="V387" s="1310"/>
      <c r="W387" s="1310"/>
      <c r="X387" s="1310"/>
      <c r="Y387" s="1310"/>
      <c r="Z387" s="1311"/>
      <c r="AA387" s="1312"/>
      <c r="AB387" s="1312"/>
      <c r="AC387" s="1088"/>
      <c r="AD387" s="1088"/>
      <c r="AE387" s="1088"/>
      <c r="AF387" s="1089"/>
      <c r="AG387" s="1090"/>
      <c r="AH387" s="1090"/>
      <c r="AI387" s="1090"/>
    </row>
    <row r="388" ht="15.75" customHeight="1">
      <c r="A388" s="1089"/>
      <c r="B388" s="1089"/>
      <c r="C388" s="1304"/>
      <c r="D388" s="1304"/>
      <c r="E388" s="1304"/>
      <c r="F388" s="1089"/>
      <c r="G388" s="1089"/>
      <c r="H388" s="1089"/>
      <c r="I388" s="1090"/>
      <c r="J388" s="1089"/>
      <c r="K388" s="1089"/>
      <c r="L388" s="1308"/>
      <c r="M388" s="1089"/>
      <c r="N388" s="1309"/>
      <c r="O388" s="1309"/>
      <c r="P388" s="1310"/>
      <c r="Q388" s="1310"/>
      <c r="R388" s="1309"/>
      <c r="S388" s="1089"/>
      <c r="T388" s="1304"/>
      <c r="U388" s="1309"/>
      <c r="V388" s="1310"/>
      <c r="W388" s="1310"/>
      <c r="X388" s="1310"/>
      <c r="Y388" s="1310"/>
      <c r="Z388" s="1311"/>
      <c r="AA388" s="1312"/>
      <c r="AB388" s="1312"/>
      <c r="AC388" s="1088"/>
      <c r="AD388" s="1088"/>
      <c r="AE388" s="1088"/>
      <c r="AF388" s="1089"/>
      <c r="AG388" s="1090"/>
      <c r="AH388" s="1090"/>
      <c r="AI388" s="1090"/>
    </row>
    <row r="389" ht="15.75" customHeight="1">
      <c r="A389" s="1089"/>
      <c r="B389" s="1089"/>
      <c r="C389" s="1304"/>
      <c r="D389" s="1304"/>
      <c r="E389" s="1304"/>
      <c r="F389" s="1089"/>
      <c r="G389" s="1089"/>
      <c r="H389" s="1089"/>
      <c r="I389" s="1090"/>
      <c r="J389" s="1089"/>
      <c r="K389" s="1089"/>
      <c r="L389" s="1308"/>
      <c r="M389" s="1089"/>
      <c r="N389" s="1309"/>
      <c r="O389" s="1309"/>
      <c r="P389" s="1310"/>
      <c r="Q389" s="1310"/>
      <c r="R389" s="1309"/>
      <c r="S389" s="1089"/>
      <c r="T389" s="1304"/>
      <c r="U389" s="1309"/>
      <c r="V389" s="1310"/>
      <c r="W389" s="1310"/>
      <c r="X389" s="1310"/>
      <c r="Y389" s="1310"/>
      <c r="Z389" s="1311"/>
      <c r="AA389" s="1312"/>
      <c r="AB389" s="1312"/>
      <c r="AC389" s="1088"/>
      <c r="AD389" s="1088"/>
      <c r="AE389" s="1088"/>
      <c r="AF389" s="1089"/>
      <c r="AG389" s="1090"/>
      <c r="AH389" s="1090"/>
      <c r="AI389" s="1090"/>
    </row>
    <row r="390" ht="15.75" customHeight="1">
      <c r="A390" s="1089"/>
      <c r="B390" s="1089"/>
      <c r="C390" s="1304"/>
      <c r="D390" s="1304"/>
      <c r="E390" s="1304"/>
      <c r="F390" s="1089"/>
      <c r="G390" s="1089"/>
      <c r="H390" s="1089"/>
      <c r="I390" s="1090"/>
      <c r="J390" s="1089"/>
      <c r="K390" s="1089"/>
      <c r="L390" s="1308"/>
      <c r="M390" s="1089"/>
      <c r="N390" s="1309"/>
      <c r="O390" s="1309"/>
      <c r="P390" s="1310"/>
      <c r="Q390" s="1310"/>
      <c r="R390" s="1309"/>
      <c r="S390" s="1089"/>
      <c r="T390" s="1304"/>
      <c r="U390" s="1309"/>
      <c r="V390" s="1310"/>
      <c r="W390" s="1310"/>
      <c r="X390" s="1310"/>
      <c r="Y390" s="1310"/>
      <c r="Z390" s="1311"/>
      <c r="AA390" s="1312"/>
      <c r="AB390" s="1312"/>
      <c r="AC390" s="1088"/>
      <c r="AD390" s="1088"/>
      <c r="AE390" s="1088"/>
      <c r="AF390" s="1089"/>
      <c r="AG390" s="1090"/>
      <c r="AH390" s="1090"/>
      <c r="AI390" s="1090"/>
    </row>
    <row r="391" ht="15.75" customHeight="1">
      <c r="A391" s="1089"/>
      <c r="B391" s="1089"/>
      <c r="C391" s="1304"/>
      <c r="D391" s="1304"/>
      <c r="E391" s="1304"/>
      <c r="F391" s="1089"/>
      <c r="G391" s="1089"/>
      <c r="H391" s="1089"/>
      <c r="I391" s="1090"/>
      <c r="J391" s="1089"/>
      <c r="K391" s="1089"/>
      <c r="L391" s="1308"/>
      <c r="M391" s="1089"/>
      <c r="N391" s="1309"/>
      <c r="O391" s="1309"/>
      <c r="P391" s="1310"/>
      <c r="Q391" s="1310"/>
      <c r="R391" s="1309"/>
      <c r="S391" s="1089"/>
      <c r="T391" s="1304"/>
      <c r="U391" s="1309"/>
      <c r="V391" s="1310"/>
      <c r="W391" s="1310"/>
      <c r="X391" s="1310"/>
      <c r="Y391" s="1310"/>
      <c r="Z391" s="1311"/>
      <c r="AA391" s="1312"/>
      <c r="AB391" s="1312"/>
      <c r="AC391" s="1088"/>
      <c r="AD391" s="1088"/>
      <c r="AE391" s="1088"/>
      <c r="AF391" s="1089"/>
      <c r="AG391" s="1090"/>
      <c r="AH391" s="1090"/>
      <c r="AI391" s="1090"/>
    </row>
    <row r="392" ht="15.75" customHeight="1">
      <c r="A392" s="1089"/>
      <c r="B392" s="1089"/>
      <c r="C392" s="1304"/>
      <c r="D392" s="1304"/>
      <c r="E392" s="1304"/>
      <c r="F392" s="1089"/>
      <c r="G392" s="1089"/>
      <c r="H392" s="1089"/>
      <c r="I392" s="1090"/>
      <c r="J392" s="1089"/>
      <c r="K392" s="1089"/>
      <c r="L392" s="1308"/>
      <c r="M392" s="1089"/>
      <c r="N392" s="1309"/>
      <c r="O392" s="1309"/>
      <c r="P392" s="1310"/>
      <c r="Q392" s="1310"/>
      <c r="R392" s="1309"/>
      <c r="S392" s="1089"/>
      <c r="T392" s="1304"/>
      <c r="U392" s="1309"/>
      <c r="V392" s="1310"/>
      <c r="W392" s="1310"/>
      <c r="X392" s="1310"/>
      <c r="Y392" s="1310"/>
      <c r="Z392" s="1311"/>
      <c r="AA392" s="1312"/>
      <c r="AB392" s="1312"/>
      <c r="AC392" s="1088"/>
      <c r="AD392" s="1088"/>
      <c r="AE392" s="1088"/>
      <c r="AF392" s="1089"/>
      <c r="AG392" s="1090"/>
      <c r="AH392" s="1090"/>
      <c r="AI392" s="1090"/>
    </row>
    <row r="393" ht="15.75" customHeight="1">
      <c r="A393" s="1089"/>
      <c r="B393" s="1089"/>
      <c r="C393" s="1304"/>
      <c r="D393" s="1304"/>
      <c r="E393" s="1304"/>
      <c r="F393" s="1089"/>
      <c r="G393" s="1089"/>
      <c r="H393" s="1089"/>
      <c r="I393" s="1090"/>
      <c r="J393" s="1089"/>
      <c r="K393" s="1089"/>
      <c r="L393" s="1308"/>
      <c r="M393" s="1089"/>
      <c r="N393" s="1309"/>
      <c r="O393" s="1309"/>
      <c r="P393" s="1310"/>
      <c r="Q393" s="1310"/>
      <c r="R393" s="1309"/>
      <c r="S393" s="1089"/>
      <c r="T393" s="1304"/>
      <c r="U393" s="1309"/>
      <c r="V393" s="1310"/>
      <c r="W393" s="1310"/>
      <c r="X393" s="1310"/>
      <c r="Y393" s="1310"/>
      <c r="Z393" s="1311"/>
      <c r="AA393" s="1312"/>
      <c r="AB393" s="1312"/>
      <c r="AC393" s="1088"/>
      <c r="AD393" s="1088"/>
      <c r="AE393" s="1088"/>
      <c r="AF393" s="1089"/>
      <c r="AG393" s="1090"/>
      <c r="AH393" s="1090"/>
      <c r="AI393" s="1090"/>
    </row>
    <row r="394" ht="15.75" customHeight="1">
      <c r="A394" s="1089"/>
      <c r="B394" s="1089"/>
      <c r="C394" s="1304"/>
      <c r="D394" s="1304"/>
      <c r="E394" s="1304"/>
      <c r="F394" s="1089"/>
      <c r="G394" s="1089"/>
      <c r="H394" s="1089"/>
      <c r="I394" s="1090"/>
      <c r="J394" s="1089"/>
      <c r="K394" s="1089"/>
      <c r="L394" s="1308"/>
      <c r="M394" s="1089"/>
      <c r="N394" s="1309"/>
      <c r="O394" s="1309"/>
      <c r="P394" s="1310"/>
      <c r="Q394" s="1310"/>
      <c r="R394" s="1309"/>
      <c r="S394" s="1089"/>
      <c r="T394" s="1304"/>
      <c r="U394" s="1309"/>
      <c r="V394" s="1310"/>
      <c r="W394" s="1310"/>
      <c r="X394" s="1310"/>
      <c r="Y394" s="1310"/>
      <c r="Z394" s="1311"/>
      <c r="AA394" s="1312"/>
      <c r="AB394" s="1312"/>
      <c r="AC394" s="1088"/>
      <c r="AD394" s="1088"/>
      <c r="AE394" s="1088"/>
      <c r="AF394" s="1089"/>
      <c r="AG394" s="1090"/>
      <c r="AH394" s="1090"/>
      <c r="AI394" s="1090"/>
    </row>
    <row r="395" ht="15.75" customHeight="1">
      <c r="A395" s="1089"/>
      <c r="B395" s="1089"/>
      <c r="C395" s="1304"/>
      <c r="D395" s="1304"/>
      <c r="E395" s="1304"/>
      <c r="F395" s="1089"/>
      <c r="G395" s="1089"/>
      <c r="H395" s="1089"/>
      <c r="I395" s="1090"/>
      <c r="J395" s="1089"/>
      <c r="K395" s="1089"/>
      <c r="L395" s="1308"/>
      <c r="M395" s="1089"/>
      <c r="N395" s="1309"/>
      <c r="O395" s="1309"/>
      <c r="P395" s="1310"/>
      <c r="Q395" s="1310"/>
      <c r="R395" s="1309"/>
      <c r="S395" s="1089"/>
      <c r="T395" s="1304"/>
      <c r="U395" s="1309"/>
      <c r="V395" s="1310"/>
      <c r="W395" s="1310"/>
      <c r="X395" s="1310"/>
      <c r="Y395" s="1310"/>
      <c r="Z395" s="1311"/>
      <c r="AA395" s="1312"/>
      <c r="AB395" s="1312"/>
      <c r="AC395" s="1088"/>
      <c r="AD395" s="1088"/>
      <c r="AE395" s="1088"/>
      <c r="AF395" s="1089"/>
      <c r="AG395" s="1090"/>
      <c r="AH395" s="1090"/>
      <c r="AI395" s="1090"/>
    </row>
    <row r="396" ht="15.75" customHeight="1">
      <c r="A396" s="1089"/>
      <c r="B396" s="1089"/>
      <c r="C396" s="1304"/>
      <c r="D396" s="1304"/>
      <c r="E396" s="1304"/>
      <c r="F396" s="1089"/>
      <c r="G396" s="1089"/>
      <c r="H396" s="1089"/>
      <c r="I396" s="1090"/>
      <c r="J396" s="1089"/>
      <c r="K396" s="1089"/>
      <c r="L396" s="1308"/>
      <c r="M396" s="1089"/>
      <c r="N396" s="1309"/>
      <c r="O396" s="1309"/>
      <c r="P396" s="1310"/>
      <c r="Q396" s="1310"/>
      <c r="R396" s="1309"/>
      <c r="S396" s="1089"/>
      <c r="T396" s="1304"/>
      <c r="U396" s="1309"/>
      <c r="V396" s="1310"/>
      <c r="W396" s="1310"/>
      <c r="X396" s="1310"/>
      <c r="Y396" s="1310"/>
      <c r="Z396" s="1311"/>
      <c r="AA396" s="1312"/>
      <c r="AB396" s="1312"/>
      <c r="AC396" s="1088"/>
      <c r="AD396" s="1088"/>
      <c r="AE396" s="1088"/>
      <c r="AF396" s="1089"/>
      <c r="AG396" s="1090"/>
      <c r="AH396" s="1090"/>
      <c r="AI396" s="1090"/>
    </row>
    <row r="397" ht="15.75" customHeight="1">
      <c r="A397" s="1089"/>
      <c r="B397" s="1089"/>
      <c r="C397" s="1304"/>
      <c r="D397" s="1304"/>
      <c r="E397" s="1304"/>
      <c r="F397" s="1089"/>
      <c r="G397" s="1089"/>
      <c r="H397" s="1089"/>
      <c r="I397" s="1090"/>
      <c r="J397" s="1089"/>
      <c r="K397" s="1089"/>
      <c r="L397" s="1308"/>
      <c r="M397" s="1089"/>
      <c r="N397" s="1309"/>
      <c r="O397" s="1309"/>
      <c r="P397" s="1310"/>
      <c r="Q397" s="1310"/>
      <c r="R397" s="1309"/>
      <c r="S397" s="1089"/>
      <c r="T397" s="1304"/>
      <c r="U397" s="1309"/>
      <c r="V397" s="1310"/>
      <c r="W397" s="1310"/>
      <c r="X397" s="1310"/>
      <c r="Y397" s="1310"/>
      <c r="Z397" s="1311"/>
      <c r="AA397" s="1312"/>
      <c r="AB397" s="1312"/>
      <c r="AC397" s="1088"/>
      <c r="AD397" s="1088"/>
      <c r="AE397" s="1088"/>
      <c r="AF397" s="1089"/>
      <c r="AG397" s="1090"/>
      <c r="AH397" s="1090"/>
      <c r="AI397" s="1090"/>
    </row>
    <row r="398" ht="15.75" customHeight="1">
      <c r="A398" s="1089"/>
      <c r="B398" s="1089"/>
      <c r="C398" s="1304"/>
      <c r="D398" s="1304"/>
      <c r="E398" s="1304"/>
      <c r="F398" s="1089"/>
      <c r="G398" s="1089"/>
      <c r="H398" s="1089"/>
      <c r="I398" s="1090"/>
      <c r="J398" s="1089"/>
      <c r="K398" s="1089"/>
      <c r="L398" s="1308"/>
      <c r="M398" s="1089"/>
      <c r="N398" s="1309"/>
      <c r="O398" s="1309"/>
      <c r="P398" s="1310"/>
      <c r="Q398" s="1310"/>
      <c r="R398" s="1309"/>
      <c r="S398" s="1089"/>
      <c r="T398" s="1304"/>
      <c r="U398" s="1309"/>
      <c r="V398" s="1310"/>
      <c r="W398" s="1310"/>
      <c r="X398" s="1310"/>
      <c r="Y398" s="1310"/>
      <c r="Z398" s="1311"/>
      <c r="AA398" s="1312"/>
      <c r="AB398" s="1312"/>
      <c r="AC398" s="1088"/>
      <c r="AD398" s="1088"/>
      <c r="AE398" s="1088"/>
      <c r="AF398" s="1089"/>
      <c r="AG398" s="1090"/>
      <c r="AH398" s="1090"/>
      <c r="AI398" s="1090"/>
    </row>
    <row r="399" ht="15.75" customHeight="1">
      <c r="A399" s="1089"/>
      <c r="B399" s="1089"/>
      <c r="C399" s="1304"/>
      <c r="D399" s="1304"/>
      <c r="E399" s="1304"/>
      <c r="F399" s="1089"/>
      <c r="G399" s="1089"/>
      <c r="H399" s="1089"/>
      <c r="I399" s="1090"/>
      <c r="J399" s="1089"/>
      <c r="K399" s="1089"/>
      <c r="L399" s="1308"/>
      <c r="M399" s="1089"/>
      <c r="N399" s="1309"/>
      <c r="O399" s="1309"/>
      <c r="P399" s="1310"/>
      <c r="Q399" s="1310"/>
      <c r="R399" s="1309"/>
      <c r="S399" s="1089"/>
      <c r="T399" s="1304"/>
      <c r="U399" s="1309"/>
      <c r="V399" s="1310"/>
      <c r="W399" s="1310"/>
      <c r="X399" s="1310"/>
      <c r="Y399" s="1310"/>
      <c r="Z399" s="1311"/>
      <c r="AA399" s="1312"/>
      <c r="AB399" s="1312"/>
      <c r="AC399" s="1088"/>
      <c r="AD399" s="1088"/>
      <c r="AE399" s="1088"/>
      <c r="AF399" s="1089"/>
      <c r="AG399" s="1090"/>
      <c r="AH399" s="1090"/>
      <c r="AI399" s="1090"/>
    </row>
    <row r="400" ht="15.75" customHeight="1">
      <c r="A400" s="1089"/>
      <c r="B400" s="1089"/>
      <c r="C400" s="1304"/>
      <c r="D400" s="1304"/>
      <c r="E400" s="1304"/>
      <c r="F400" s="1089"/>
      <c r="G400" s="1089"/>
      <c r="H400" s="1089"/>
      <c r="I400" s="1090"/>
      <c r="J400" s="1089"/>
      <c r="K400" s="1089"/>
      <c r="L400" s="1308"/>
      <c r="M400" s="1089"/>
      <c r="N400" s="1309"/>
      <c r="O400" s="1309"/>
      <c r="P400" s="1310"/>
      <c r="Q400" s="1310"/>
      <c r="R400" s="1309"/>
      <c r="S400" s="1089"/>
      <c r="T400" s="1304"/>
      <c r="U400" s="1309"/>
      <c r="V400" s="1310"/>
      <c r="W400" s="1310"/>
      <c r="X400" s="1310"/>
      <c r="Y400" s="1310"/>
      <c r="Z400" s="1311"/>
      <c r="AA400" s="1312"/>
      <c r="AB400" s="1312"/>
      <c r="AC400" s="1088"/>
      <c r="AD400" s="1088"/>
      <c r="AE400" s="1088"/>
      <c r="AF400" s="1089"/>
      <c r="AG400" s="1090"/>
      <c r="AH400" s="1090"/>
      <c r="AI400" s="1090"/>
    </row>
    <row r="401" ht="15.75" customHeight="1">
      <c r="A401" s="1089"/>
      <c r="B401" s="1089"/>
      <c r="C401" s="1304"/>
      <c r="D401" s="1304"/>
      <c r="E401" s="1304"/>
      <c r="F401" s="1089"/>
      <c r="G401" s="1089"/>
      <c r="H401" s="1089"/>
      <c r="I401" s="1090"/>
      <c r="J401" s="1089"/>
      <c r="K401" s="1089"/>
      <c r="L401" s="1308"/>
      <c r="M401" s="1089"/>
      <c r="N401" s="1309"/>
      <c r="O401" s="1309"/>
      <c r="P401" s="1310"/>
      <c r="Q401" s="1310"/>
      <c r="R401" s="1309"/>
      <c r="S401" s="1089"/>
      <c r="T401" s="1304"/>
      <c r="U401" s="1309"/>
      <c r="V401" s="1310"/>
      <c r="W401" s="1310"/>
      <c r="X401" s="1310"/>
      <c r="Y401" s="1310"/>
      <c r="Z401" s="1311"/>
      <c r="AA401" s="1312"/>
      <c r="AB401" s="1312"/>
      <c r="AC401" s="1088"/>
      <c r="AD401" s="1088"/>
      <c r="AE401" s="1088"/>
      <c r="AF401" s="1089"/>
      <c r="AG401" s="1090"/>
      <c r="AH401" s="1090"/>
      <c r="AI401" s="1090"/>
    </row>
    <row r="402" ht="15.75" customHeight="1">
      <c r="A402" s="1089"/>
      <c r="B402" s="1089"/>
      <c r="C402" s="1304"/>
      <c r="D402" s="1304"/>
      <c r="E402" s="1304"/>
      <c r="F402" s="1089"/>
      <c r="G402" s="1089"/>
      <c r="H402" s="1089"/>
      <c r="I402" s="1090"/>
      <c r="J402" s="1089"/>
      <c r="K402" s="1089"/>
      <c r="L402" s="1308"/>
      <c r="M402" s="1089"/>
      <c r="N402" s="1309"/>
      <c r="O402" s="1309"/>
      <c r="P402" s="1310"/>
      <c r="Q402" s="1310"/>
      <c r="R402" s="1309"/>
      <c r="S402" s="1089"/>
      <c r="T402" s="1304"/>
      <c r="U402" s="1309"/>
      <c r="V402" s="1310"/>
      <c r="W402" s="1310"/>
      <c r="X402" s="1310"/>
      <c r="Y402" s="1310"/>
      <c r="Z402" s="1311"/>
      <c r="AA402" s="1312"/>
      <c r="AB402" s="1312"/>
      <c r="AC402" s="1088"/>
      <c r="AD402" s="1088"/>
      <c r="AE402" s="1088"/>
      <c r="AF402" s="1089"/>
      <c r="AG402" s="1090"/>
      <c r="AH402" s="1090"/>
      <c r="AI402" s="1090"/>
    </row>
    <row r="403" ht="15.75" customHeight="1">
      <c r="A403" s="1089"/>
      <c r="B403" s="1089"/>
      <c r="C403" s="1304"/>
      <c r="D403" s="1304"/>
      <c r="E403" s="1304"/>
      <c r="F403" s="1089"/>
      <c r="G403" s="1089"/>
      <c r="H403" s="1089"/>
      <c r="I403" s="1090"/>
      <c r="J403" s="1089"/>
      <c r="K403" s="1089"/>
      <c r="L403" s="1308"/>
      <c r="M403" s="1089"/>
      <c r="N403" s="1309"/>
      <c r="O403" s="1309"/>
      <c r="P403" s="1310"/>
      <c r="Q403" s="1310"/>
      <c r="R403" s="1309"/>
      <c r="S403" s="1089"/>
      <c r="T403" s="1304"/>
      <c r="U403" s="1309"/>
      <c r="V403" s="1310"/>
      <c r="W403" s="1310"/>
      <c r="X403" s="1310"/>
      <c r="Y403" s="1310"/>
      <c r="Z403" s="1311"/>
      <c r="AA403" s="1312"/>
      <c r="AB403" s="1312"/>
      <c r="AC403" s="1088"/>
      <c r="AD403" s="1088"/>
      <c r="AE403" s="1088"/>
      <c r="AF403" s="1089"/>
      <c r="AG403" s="1090"/>
      <c r="AH403" s="1090"/>
      <c r="AI403" s="1090"/>
    </row>
    <row r="404" ht="15.75" customHeight="1">
      <c r="A404" s="1089"/>
      <c r="B404" s="1089"/>
      <c r="C404" s="1304"/>
      <c r="D404" s="1304"/>
      <c r="E404" s="1304"/>
      <c r="F404" s="1089"/>
      <c r="G404" s="1089"/>
      <c r="H404" s="1089"/>
      <c r="I404" s="1090"/>
      <c r="J404" s="1089"/>
      <c r="K404" s="1089"/>
      <c r="L404" s="1308"/>
      <c r="M404" s="1089"/>
      <c r="N404" s="1309"/>
      <c r="O404" s="1309"/>
      <c r="P404" s="1310"/>
      <c r="Q404" s="1310"/>
      <c r="R404" s="1309"/>
      <c r="S404" s="1089"/>
      <c r="T404" s="1304"/>
      <c r="U404" s="1309"/>
      <c r="V404" s="1310"/>
      <c r="W404" s="1310"/>
      <c r="X404" s="1310"/>
      <c r="Y404" s="1310"/>
      <c r="Z404" s="1311"/>
      <c r="AA404" s="1312"/>
      <c r="AB404" s="1312"/>
      <c r="AC404" s="1088"/>
      <c r="AD404" s="1088"/>
      <c r="AE404" s="1088"/>
      <c r="AF404" s="1089"/>
      <c r="AG404" s="1090"/>
      <c r="AH404" s="1090"/>
      <c r="AI404" s="1090"/>
    </row>
    <row r="405" ht="15.75" customHeight="1">
      <c r="A405" s="1089"/>
      <c r="B405" s="1089"/>
      <c r="C405" s="1304"/>
      <c r="D405" s="1304"/>
      <c r="E405" s="1304"/>
      <c r="F405" s="1089"/>
      <c r="G405" s="1089"/>
      <c r="H405" s="1089"/>
      <c r="I405" s="1090"/>
      <c r="J405" s="1089"/>
      <c r="K405" s="1089"/>
      <c r="L405" s="1308"/>
      <c r="M405" s="1089"/>
      <c r="N405" s="1309"/>
      <c r="O405" s="1309"/>
      <c r="P405" s="1310"/>
      <c r="Q405" s="1310"/>
      <c r="R405" s="1309"/>
      <c r="S405" s="1089"/>
      <c r="T405" s="1304"/>
      <c r="U405" s="1309"/>
      <c r="V405" s="1310"/>
      <c r="W405" s="1310"/>
      <c r="X405" s="1310"/>
      <c r="Y405" s="1310"/>
      <c r="Z405" s="1311"/>
      <c r="AA405" s="1312"/>
      <c r="AB405" s="1312"/>
      <c r="AC405" s="1088"/>
      <c r="AD405" s="1088"/>
      <c r="AE405" s="1088"/>
      <c r="AF405" s="1089"/>
      <c r="AG405" s="1090"/>
      <c r="AH405" s="1090"/>
      <c r="AI405" s="1090"/>
    </row>
    <row r="406" ht="15.75" customHeight="1">
      <c r="A406" s="1089"/>
      <c r="B406" s="1089"/>
      <c r="C406" s="1304"/>
      <c r="D406" s="1304"/>
      <c r="E406" s="1304"/>
      <c r="F406" s="1089"/>
      <c r="G406" s="1089"/>
      <c r="H406" s="1089"/>
      <c r="I406" s="1090"/>
      <c r="J406" s="1089"/>
      <c r="K406" s="1089"/>
      <c r="L406" s="1308"/>
      <c r="M406" s="1089"/>
      <c r="N406" s="1309"/>
      <c r="O406" s="1309"/>
      <c r="P406" s="1310"/>
      <c r="Q406" s="1310"/>
      <c r="R406" s="1309"/>
      <c r="S406" s="1089"/>
      <c r="T406" s="1304"/>
      <c r="U406" s="1309"/>
      <c r="V406" s="1310"/>
      <c r="W406" s="1310"/>
      <c r="X406" s="1310"/>
      <c r="Y406" s="1310"/>
      <c r="Z406" s="1311"/>
      <c r="AA406" s="1312"/>
      <c r="AB406" s="1312"/>
      <c r="AC406" s="1088"/>
      <c r="AD406" s="1088"/>
      <c r="AE406" s="1088"/>
      <c r="AF406" s="1089"/>
      <c r="AG406" s="1090"/>
      <c r="AH406" s="1090"/>
      <c r="AI406" s="1090"/>
    </row>
    <row r="407" ht="15.75" customHeight="1">
      <c r="A407" s="1089"/>
      <c r="B407" s="1089"/>
      <c r="C407" s="1304"/>
      <c r="D407" s="1304"/>
      <c r="E407" s="1304"/>
      <c r="F407" s="1089"/>
      <c r="G407" s="1089"/>
      <c r="H407" s="1089"/>
      <c r="I407" s="1090"/>
      <c r="J407" s="1089"/>
      <c r="K407" s="1089"/>
      <c r="L407" s="1308"/>
      <c r="M407" s="1089"/>
      <c r="N407" s="1309"/>
      <c r="O407" s="1309"/>
      <c r="P407" s="1310"/>
      <c r="Q407" s="1310"/>
      <c r="R407" s="1309"/>
      <c r="S407" s="1089"/>
      <c r="T407" s="1304"/>
      <c r="U407" s="1309"/>
      <c r="V407" s="1310"/>
      <c r="W407" s="1310"/>
      <c r="X407" s="1310"/>
      <c r="Y407" s="1310"/>
      <c r="Z407" s="1311"/>
      <c r="AA407" s="1312"/>
      <c r="AB407" s="1312"/>
      <c r="AC407" s="1088"/>
      <c r="AD407" s="1088"/>
      <c r="AE407" s="1088"/>
      <c r="AF407" s="1089"/>
      <c r="AG407" s="1090"/>
      <c r="AH407" s="1090"/>
      <c r="AI407" s="1090"/>
    </row>
    <row r="408" ht="15.75" customHeight="1">
      <c r="A408" s="1089"/>
      <c r="B408" s="1089"/>
      <c r="C408" s="1304"/>
      <c r="D408" s="1304"/>
      <c r="E408" s="1304"/>
      <c r="F408" s="1089"/>
      <c r="G408" s="1089"/>
      <c r="H408" s="1089"/>
      <c r="I408" s="1090"/>
      <c r="J408" s="1089"/>
      <c r="K408" s="1089"/>
      <c r="L408" s="1308"/>
      <c r="M408" s="1089"/>
      <c r="N408" s="1309"/>
      <c r="O408" s="1309"/>
      <c r="P408" s="1310"/>
      <c r="Q408" s="1310"/>
      <c r="R408" s="1309"/>
      <c r="S408" s="1089"/>
      <c r="T408" s="1304"/>
      <c r="U408" s="1309"/>
      <c r="V408" s="1310"/>
      <c r="W408" s="1310"/>
      <c r="X408" s="1310"/>
      <c r="Y408" s="1310"/>
      <c r="Z408" s="1311"/>
      <c r="AA408" s="1312"/>
      <c r="AB408" s="1312"/>
      <c r="AC408" s="1088"/>
      <c r="AD408" s="1088"/>
      <c r="AE408" s="1088"/>
      <c r="AF408" s="1089"/>
      <c r="AG408" s="1090"/>
      <c r="AH408" s="1090"/>
      <c r="AI408" s="1090"/>
    </row>
    <row r="409" ht="15.75" customHeight="1">
      <c r="A409" s="1089"/>
      <c r="B409" s="1089"/>
      <c r="C409" s="1304"/>
      <c r="D409" s="1304"/>
      <c r="E409" s="1304"/>
      <c r="F409" s="1089"/>
      <c r="G409" s="1089"/>
      <c r="H409" s="1089"/>
      <c r="I409" s="1090"/>
      <c r="J409" s="1089"/>
      <c r="K409" s="1089"/>
      <c r="L409" s="1308"/>
      <c r="M409" s="1089"/>
      <c r="N409" s="1309"/>
      <c r="O409" s="1309"/>
      <c r="P409" s="1310"/>
      <c r="Q409" s="1310"/>
      <c r="R409" s="1309"/>
      <c r="S409" s="1089"/>
      <c r="T409" s="1304"/>
      <c r="U409" s="1309"/>
      <c r="V409" s="1310"/>
      <c r="W409" s="1310"/>
      <c r="X409" s="1310"/>
      <c r="Y409" s="1310"/>
      <c r="Z409" s="1311"/>
      <c r="AA409" s="1312"/>
      <c r="AB409" s="1312"/>
      <c r="AC409" s="1088"/>
      <c r="AD409" s="1088"/>
      <c r="AE409" s="1088"/>
      <c r="AF409" s="1089"/>
      <c r="AG409" s="1090"/>
      <c r="AH409" s="1090"/>
      <c r="AI409" s="1090"/>
    </row>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2:$AI$209"/>
  <customSheetViews>
    <customSheetView guid="{D96257B2-66E3-4DBC-89C1-ADC724FA8878}" filter="1" showAutoFilter="1">
      <autoFilter ref="$A$2:$AF$120"/>
    </customSheetView>
    <customSheetView guid="{22E19C42-DB2A-4E0A-9123-982840C575C2}" filter="1" showAutoFilter="1">
      <autoFilter ref="$A$2:$AF$209">
        <filterColumn colId="4">
          <filters>
            <filter val="BU01 - Quản trị doanh nghiệp"/>
          </filters>
        </filterColumn>
        <sortState ref="A2:AF209">
          <sortCondition ref="T2:T209"/>
        </sortState>
      </autoFilter>
    </customSheetView>
    <customSheetView guid="{5129CB80-9770-499E-9B51-B17A1AFD7CD9}" filter="1" showAutoFilter="1">
      <autoFilter ref="$A$1:$AF$209">
        <filterColumn colId="19">
          <filters>
            <filter val="BU01.VTS.CSDLCucKT.Phase2"/>
            <filter val="BU01.VAM.OSDC"/>
            <filter val="BU01.VTS.VHKT.OSDC"/>
            <filter val="BU01.BCN.SAP"/>
            <filter val="BU01.XTCJSC.CDS"/>
            <filter val="Presale"/>
            <filter val="BU01.BCN.VHATTT.OSDC"/>
            <filter val="BU01.BCN.VLP.OSDC"/>
            <filter val="BU01.VTNet.TOOL"/>
            <filter val="BU01.BCN.NONSAP.Phase3"/>
            <filter val="BU01.VMC.OSDC"/>
            <filter val="BU01.VCM.YEPAPP"/>
            <filter val="BU01.TPB"/>
            <filter val="BU01.VNA.OCC"/>
            <filter val="BU01.BCN.VSDS"/>
            <filter val="BU01.BCN.vMail"/>
            <filter val="BU01.CLC.Core.Presale"/>
            <filter val="BU01.VTPost.QLTS.SX"/>
            <filter val="BU01.BCN.VTF.Phase3"/>
            <filter val="BU01.VTG.HRM.OSDC"/>
            <filter val="BU01.BCN.ADMS.Phase2"/>
            <filter val="BU01.VTS.QLNS.BQP"/>
            <filter val="BU01.VTS.Voffice4.0"/>
            <filter val="BU01.BCN.vERP"/>
            <filter val="BU01.Mytel.Dashboard.SX"/>
            <filter val="BU01.VTNet.TOOL.Phase2"/>
            <filter val="BU01.VTK.QLTS.SX"/>
            <filter val="BU01.VSSC.Workflow"/>
            <filter val="BU01.BCN.LMS"/>
            <filter val="BU01.VTNET.AutoTest.OSDC"/>
          </filters>
        </filterColumn>
      </autoFilter>
    </customSheetView>
    <customSheetView guid="{54B49785-DE43-43F1-9703-50D5C15C28EA}" filter="1" showAutoFilter="1">
      <autoFilter ref="$A$2:$AF$26"/>
    </customSheetView>
    <customSheetView guid="{3ED646F4-DBB0-43C9-B97C-EDAA597B90DD}" filter="1" showAutoFilter="1">
      <autoFilter ref="$A$1:$AI$209"/>
    </customSheetView>
    <customSheetView guid="{F47F2B0B-0F7A-4723-9694-73423C8E7C11}" filter="1" showAutoFilter="1">
      <autoFilter ref="$A$2:$AF$209">
        <filterColumn colId="19">
          <filters>
            <filter val="BU01.VTS.CSDLCucKT.Phase2"/>
            <filter val="BU01.VAM.OSDC"/>
            <filter val="BU01.VTS.VHKT.OSDC"/>
            <filter val="BU01.BCN.SAP"/>
            <filter val="BU01.XTCJSC.CDS"/>
            <filter val="Presale"/>
            <filter val="BU01.BCN.VHATTT.OSDC"/>
            <filter val="BU01.BCN.VLP.OSDC"/>
            <filter val="BU01.VTNet.TOOL"/>
            <filter val="BU01.BCN.NONSAP.Phase3"/>
            <filter val="BU01.VMC.OSDC"/>
            <filter val="BU01.VHT.VTIT.OSDC"/>
            <filter val="BU01.VCM.YEPAPP"/>
            <filter val="BU01.TPB"/>
            <filter val="BU01.VNA.OCC"/>
            <filter val="BU01.BCN.VSDS"/>
            <filter val="BU01.BCN.vMail"/>
            <filter val="BU01.CLC.Core.Presale"/>
            <filter val="BU01.VTPost.QLTS.SX"/>
            <filter val="BU01.BCN.VTF.Phase3"/>
            <filter val="BU01.VTG.HRM.OSDC"/>
            <filter val="BU01.BCN.ADMS.Phase2"/>
            <filter val="BU01.VTS.QLNS.BQP"/>
            <filter val="BU01.VTS.Voffice4.0"/>
            <filter val="BU01.BCN.vERP"/>
            <filter val="BU01.Mytel.Dashboard.SX"/>
            <filter val="BU01.VTNet.TOOL.Phase2"/>
            <filter val="BU01.VTK.QLTS.SX"/>
            <filter val="BU01.VSSC.Workflow"/>
            <filter val="BU01.BCN.LMS"/>
            <filter val="BU01.VTNET.AutoTest.OSDC"/>
          </filters>
        </filterColumn>
      </autoFilter>
    </customSheetView>
    <customSheetView guid="{E6D78B58-63E5-4B25-88AA-131E60D4404B}" filter="1" showAutoFilter="1">
      <autoFilter ref="$A$2:$W$209">
        <filterColumn colId="4">
          <filters>
            <filter val="BU01 - Quản trị doanh nghiệp"/>
          </filters>
        </filterColumn>
      </autoFilter>
    </customSheetView>
    <customSheetView guid="{2BF545D7-FBDA-48BA-B3F1-E57DE59A9E26}" filter="1" showAutoFilter="1">
      <autoFilter ref="$T$1:$T$409"/>
    </customSheetView>
    <customSheetView guid="{BC4EE1FB-54A0-4D3D-9A15-7BACF2BC2699}" filter="1" showAutoFilter="1">
      <autoFilter ref="$A$2:$AI$209"/>
    </customSheetView>
    <customSheetView guid="{EB913EAD-3B92-4C63-807C-B1FFD5640759}" filter="1" showAutoFilter="1">
      <autoFilter ref="$A$2:$AI$209">
        <filterColumn colId="19">
          <filters blank="1">
            <filter val="BU01.VAM.OSDC"/>
            <filter val="BU01.VTS.VHKT.OSDC"/>
            <filter val="BU01.XTCJSC.CDS"/>
            <filter val="Presale"/>
            <filter val="BU01.VCM.YEPAPP"/>
            <filter val="BU01.VNA.OCC"/>
            <filter val="BU01.CLC.Core.Presale"/>
            <filter val="Rảnh rỗi"/>
            <filter val="BU01.BCN.ADMS.Phase2"/>
            <filter val="BU01.VTS.Voffice4.0"/>
            <filter val="BU01.VTNet.TOOL.Phase2"/>
            <filter val="BU01.VTK.QLTS.SX"/>
            <filter val="BU01.VSSC.Workflow"/>
            <filter val="BU01.VTNET.AutoTest.OSDC"/>
          </filters>
        </filterColumn>
      </autoFilter>
    </customSheetView>
    <customSheetView guid="{24ACE0AB-70FC-4EC6-98C2-AB100224222A}" filter="1" showAutoFilter="1">
      <autoFilter ref="$A$2:$AF$209">
        <filterColumn colId="4">
          <filters>
            <filter val="BU01 - Quản trị doanh nghiệp"/>
          </filters>
        </filterColumn>
      </autoFilter>
    </customSheetView>
  </customSheetViews>
  <conditionalFormatting sqref="C3:C100 C207">
    <cfRule type="colorScale" priority="1">
      <colorScale>
        <cfvo type="min"/>
        <cfvo type="max"/>
        <color rgb="FFFFFFFF"/>
        <color rgb="FF57BB8A"/>
      </colorScale>
    </cfRule>
  </conditionalFormatting>
  <conditionalFormatting sqref="X1:X1000">
    <cfRule type="cellIs" dxfId="9" priority="2" operator="lessThan">
      <formula>1</formula>
    </cfRule>
  </conditionalFormatting>
  <conditionalFormatting sqref="X1:X1000">
    <cfRule type="cellIs" dxfId="10" priority="3" operator="greaterThan">
      <formula>1</formula>
    </cfRule>
  </conditionalFormatting>
  <dataValidations>
    <dataValidation type="list" allowBlank="1" showErrorMessage="1" sqref="K3:K209">
      <formula1>"2018,2019,2020,2021,2022,2023,2024,2025,2026,2027,2028"</formula1>
    </dataValidation>
    <dataValidation type="list" allowBlank="1" showErrorMessage="1" sqref="J3:J209">
      <formula1>"1,2,3,4,5,6,7,8,9,10,11,12"</formula1>
    </dataValidation>
  </dataValidations>
  <hyperlinks>
    <hyperlink r:id="rId2" ref="T111"/>
    <hyperlink r:id="rId3" ref="T112"/>
    <hyperlink r:id="rId4" ref="T113"/>
    <hyperlink r:id="rId5" ref="T114"/>
    <hyperlink r:id="rId6" ref="T115"/>
    <hyperlink r:id="rId7" ref="T116"/>
    <hyperlink r:id="rId8" ref="T117"/>
    <hyperlink r:id="rId9" ref="T118"/>
    <hyperlink r:id="rId10" ref="T119"/>
    <hyperlink r:id="rId11" ref="T120"/>
    <hyperlink r:id="rId12" ref="T121"/>
    <hyperlink r:id="rId13" ref="T145"/>
    <hyperlink r:id="rId14" ref="T146"/>
    <hyperlink r:id="rId15" ref="T147"/>
    <hyperlink r:id="rId16" ref="T156"/>
    <hyperlink r:id="rId17" ref="T157"/>
    <hyperlink r:id="rId18" ref="T158"/>
    <hyperlink r:id="rId19" ref="T159"/>
    <hyperlink r:id="rId20" ref="T160"/>
    <hyperlink r:id="rId21" ref="T161"/>
    <hyperlink r:id="rId22" ref="T162"/>
    <hyperlink r:id="rId23" ref="T163"/>
  </hyperlinks>
  <printOptions/>
  <pageMargins bottom="0.75" footer="0.0" header="0.0" left="0.7" right="0.7" top="0.75"/>
  <pageSetup orientation="landscape"/>
  <drawing r:id="rId24"/>
  <legacyDrawing r:id="rId2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4.63"/>
    <col customWidth="1" min="2" max="2" width="7.75"/>
    <col customWidth="1" min="3" max="3" width="28.88"/>
    <col customWidth="1" min="4" max="4" width="24.38"/>
    <col customWidth="1" min="5" max="5" width="24.5"/>
    <col customWidth="1" min="6" max="6" width="7.75"/>
    <col customWidth="1" min="7" max="7" width="10.75"/>
    <col customWidth="1" min="8" max="8" width="12.0"/>
    <col customWidth="1" min="9" max="9" width="13.88"/>
    <col customWidth="1" min="10" max="10" width="7.88"/>
    <col customWidth="1" min="11" max="11" width="7.63"/>
    <col customWidth="1" min="12" max="12" width="10.63"/>
    <col customWidth="1" min="13" max="13" width="12.63"/>
    <col customWidth="1" min="14" max="14" width="7.88"/>
    <col customWidth="1" min="15" max="15" width="8.25"/>
    <col customWidth="1" min="16" max="16" width="7.63"/>
    <col customWidth="1" min="17" max="17" width="10.0"/>
    <col customWidth="1" min="18" max="18" width="7.25"/>
    <col customWidth="1" min="19" max="19" width="9.5"/>
    <col customWidth="1" min="20" max="20" width="26.13"/>
    <col customWidth="1" min="21" max="21" width="9.63"/>
    <col customWidth="1" min="22" max="22" width="7.63"/>
    <col customWidth="1" min="23" max="23" width="9.63"/>
    <col customWidth="1" min="24" max="24" width="10.63"/>
    <col customWidth="1" min="25" max="25" width="8.88"/>
    <col customWidth="1" min="26" max="26" width="9.88"/>
    <col customWidth="1" min="27" max="27" width="8.25"/>
    <col customWidth="1" min="28" max="28" width="7.88"/>
    <col customWidth="1" min="29" max="29" width="10.75"/>
    <col customWidth="1" min="30" max="30" width="12.0"/>
    <col customWidth="1" min="31" max="31" width="10.63"/>
    <col customWidth="1" min="32" max="32" width="7.63"/>
    <col customWidth="1" min="33" max="33" width="16.13"/>
    <col customWidth="1" min="34" max="35" width="7.63"/>
  </cols>
  <sheetData>
    <row r="1" ht="15.0" customHeight="1">
      <c r="A1" s="270" t="s">
        <v>1238</v>
      </c>
      <c r="B1" s="270"/>
      <c r="C1" s="519"/>
      <c r="D1" s="519"/>
      <c r="E1" s="519"/>
      <c r="F1" s="270"/>
      <c r="G1" s="270"/>
      <c r="H1" s="270"/>
      <c r="I1" s="1269"/>
      <c r="J1" s="270"/>
      <c r="K1" s="270"/>
      <c r="L1" s="270"/>
      <c r="M1" s="270"/>
      <c r="N1" s="1080"/>
      <c r="O1" s="1080"/>
      <c r="P1" s="1081"/>
      <c r="Q1" s="560">
        <v>20.0</v>
      </c>
      <c r="R1" s="1083"/>
      <c r="S1" s="270"/>
      <c r="T1" s="519"/>
      <c r="U1" s="1084"/>
      <c r="V1" s="1085"/>
      <c r="W1" s="1102"/>
      <c r="X1" s="1102"/>
      <c r="Y1" s="1084"/>
      <c r="Z1" s="1086"/>
      <c r="AA1" s="1085"/>
      <c r="AB1" s="1085"/>
      <c r="AC1" s="1087">
        <v>10000.0</v>
      </c>
      <c r="AD1" s="1088"/>
      <c r="AE1" s="1088" t="s">
        <v>1194</v>
      </c>
      <c r="AF1" s="1089"/>
      <c r="AG1" s="1090"/>
      <c r="AH1" s="1090"/>
      <c r="AI1" s="1090"/>
    </row>
    <row r="2">
      <c r="A2" s="469" t="s">
        <v>448</v>
      </c>
      <c r="B2" s="469" t="s">
        <v>449</v>
      </c>
      <c r="C2" s="469" t="s">
        <v>450</v>
      </c>
      <c r="D2" s="205" t="s">
        <v>452</v>
      </c>
      <c r="E2" s="205" t="s">
        <v>487</v>
      </c>
      <c r="F2" s="205" t="s">
        <v>488</v>
      </c>
      <c r="G2" s="205" t="s">
        <v>489</v>
      </c>
      <c r="H2" s="205" t="s">
        <v>490</v>
      </c>
      <c r="I2" s="1271" t="s">
        <v>491</v>
      </c>
      <c r="J2" s="469" t="s">
        <v>492</v>
      </c>
      <c r="K2" s="469" t="s">
        <v>493</v>
      </c>
      <c r="L2" s="205" t="s">
        <v>494</v>
      </c>
      <c r="M2" s="205" t="s">
        <v>495</v>
      </c>
      <c r="N2" s="1092" t="s">
        <v>496</v>
      </c>
      <c r="O2" s="1092" t="s">
        <v>542</v>
      </c>
      <c r="P2" s="1093" t="s">
        <v>498</v>
      </c>
      <c r="Q2" s="1272" t="s">
        <v>1242</v>
      </c>
      <c r="R2" s="1092" t="s">
        <v>499</v>
      </c>
      <c r="S2" s="205" t="s">
        <v>500</v>
      </c>
      <c r="T2" s="202" t="s">
        <v>501</v>
      </c>
      <c r="U2" s="1092" t="s">
        <v>502</v>
      </c>
      <c r="V2" s="1095" t="s">
        <v>503</v>
      </c>
      <c r="W2" s="1093" t="s">
        <v>504</v>
      </c>
      <c r="X2" s="1224" t="s">
        <v>505</v>
      </c>
      <c r="Y2" s="1092" t="s">
        <v>1195</v>
      </c>
      <c r="Z2" s="1096" t="s">
        <v>1196</v>
      </c>
      <c r="AA2" s="1095" t="s">
        <v>1197</v>
      </c>
      <c r="AB2" s="1095" t="s">
        <v>1198</v>
      </c>
      <c r="AC2" s="1095" t="s">
        <v>1199</v>
      </c>
      <c r="AD2" s="1095" t="s">
        <v>1200</v>
      </c>
      <c r="AE2" s="1095" t="s">
        <v>1201</v>
      </c>
      <c r="AF2" s="194" t="s">
        <v>1202</v>
      </c>
      <c r="AG2" s="1092" t="s">
        <v>506</v>
      </c>
      <c r="AH2" s="1097" t="s">
        <v>1244</v>
      </c>
      <c r="AI2" s="1097" t="s">
        <v>1245</v>
      </c>
    </row>
    <row r="3" ht="15.0" customHeight="1">
      <c r="A3" s="1098">
        <v>1.0</v>
      </c>
      <c r="B3" s="1181">
        <v>459063.0</v>
      </c>
      <c r="C3" s="370" t="s">
        <v>1127</v>
      </c>
      <c r="D3" s="370" t="s">
        <v>1352</v>
      </c>
      <c r="E3" s="370" t="s">
        <v>511</v>
      </c>
      <c r="F3" s="370" t="s">
        <v>512</v>
      </c>
      <c r="G3" s="370" t="s">
        <v>790</v>
      </c>
      <c r="H3" s="1273" t="str">
        <f t="shared" ref="H3:H171" si="1">IF(G3="fresher",F3&amp;"01",IF(G3="junior",F3&amp;"02",IF(G3="junior+",F3&amp;"03",IF(G3="middle",F3&amp;"04",IF(G3="middle+",F3&amp;"05",IF(G3="senior",F3&amp;"06",0))))))</f>
        <v>DEV03</v>
      </c>
      <c r="I3" s="1100" t="str">
        <f t="shared" ref="I3:I209" si="2">VLOOKUP(H3,NLTC!$C$5:$D$28,2,0)</f>
        <v>#REF!</v>
      </c>
      <c r="J3" s="413">
        <v>2.0</v>
      </c>
      <c r="K3" s="413">
        <v>2025.0</v>
      </c>
      <c r="L3" s="1394">
        <v>45689.0</v>
      </c>
      <c r="M3" s="1395">
        <v>45716.0</v>
      </c>
      <c r="N3" s="1339">
        <v>20.0</v>
      </c>
      <c r="O3" s="1084">
        <f t="shared" ref="O3:O209" si="3">N3/20</f>
        <v>1</v>
      </c>
      <c r="P3" s="231" t="str">
        <f t="shared" ref="P3:P209" si="4">ROUND(IF(S3="ODC",1*O3,I3*O3),3)</f>
        <v>#REF!</v>
      </c>
      <c r="Q3" s="231" t="str">
        <f t="shared" ref="Q3:Q90" si="5">P3</f>
        <v>#REF!</v>
      </c>
      <c r="R3" s="1101"/>
      <c r="S3" s="1181" t="s">
        <v>525</v>
      </c>
      <c r="T3" s="370" t="s">
        <v>2315</v>
      </c>
      <c r="U3" s="1084" t="str">
        <f t="shared" ref="U3:U209" si="6">IF(AND(Q3&gt;=1,S3="ODC"),P3,Q3)</f>
        <v>#REF!</v>
      </c>
      <c r="V3" s="1102" t="str">
        <f t="shared" ref="V3:V209" si="7">ROUND(SUMIF(B:B,B3,P:P),3)</f>
        <v>#REF!</v>
      </c>
      <c r="W3" s="1102" t="str">
        <f t="shared" ref="W3:W209" si="8">ROUND(SUMIF(B:B,B3,U:U),3)</f>
        <v>#REF!</v>
      </c>
      <c r="X3" s="1102" t="str">
        <f t="shared" ref="X3:X209" si="9">ROUND(W3/V3,2)</f>
        <v>#REF!</v>
      </c>
      <c r="Y3" s="1103">
        <f t="shared" ref="Y3:Y209" si="10">SUMIF(B:B,B3,O:O)</f>
        <v>1</v>
      </c>
      <c r="Z3" s="1104" t="str">
        <f t="shared" ref="Z3:Z209" si="11">VLOOKUP(H3,NLTC!$C$5:$H$271,6,0)/1000</f>
        <v>#REF!</v>
      </c>
      <c r="AA3" s="1085" t="str">
        <f t="shared" ref="AA3:AA209" si="12">ROUND(IF(X3&lt;=1,AB3*O3*X3,AB3*O3),0)</f>
        <v>#REF!</v>
      </c>
      <c r="AB3" s="1085" t="str">
        <f t="shared" ref="AB3:AB209" si="13">ROUND(IF(X3&lt;=1,Z3*O3*X3,Z3*O3),0)</f>
        <v>#REF!</v>
      </c>
      <c r="AC3" s="1105" t="str">
        <f t="shared" ref="AC3:AC209" si="14">ROUND(IF(X3&gt;1,(W3-V3)*$AC$1,0)*(O3/Y3),0)</f>
        <v>#REF!</v>
      </c>
      <c r="AD3" s="1105" t="str">
        <f t="shared" ref="AD3:AD209" si="15">+ROUND(AB3+AC3,0)</f>
        <v>#REF!</v>
      </c>
      <c r="AE3" s="1105" t="str">
        <f t="shared" ref="AE3:AE209" si="16">SUMIF(B:B,B3,AD:AD)</f>
        <v>#REF!</v>
      </c>
      <c r="AF3" s="1106"/>
      <c r="AG3" s="1079"/>
      <c r="AH3" s="1090">
        <f t="shared" ref="AH3:AH209" si="17">SUMIF(D:D,D3,N:N)</f>
        <v>20</v>
      </c>
      <c r="AI3" s="1090"/>
    </row>
    <row r="4" ht="15.0" customHeight="1">
      <c r="A4" s="1098">
        <v>2.0</v>
      </c>
      <c r="B4" s="1181">
        <v>458599.0</v>
      </c>
      <c r="C4" s="370" t="s">
        <v>876</v>
      </c>
      <c r="D4" s="370" t="s">
        <v>1539</v>
      </c>
      <c r="E4" s="370" t="s">
        <v>511</v>
      </c>
      <c r="F4" s="370" t="s">
        <v>512</v>
      </c>
      <c r="G4" s="370" t="s">
        <v>790</v>
      </c>
      <c r="H4" s="1273" t="str">
        <f t="shared" si="1"/>
        <v>DEV03</v>
      </c>
      <c r="I4" s="1100" t="str">
        <f t="shared" si="2"/>
        <v>#REF!</v>
      </c>
      <c r="J4" s="413">
        <v>2.0</v>
      </c>
      <c r="K4" s="413">
        <v>2025.0</v>
      </c>
      <c r="L4" s="1394">
        <v>45689.0</v>
      </c>
      <c r="M4" s="1395">
        <v>45716.0</v>
      </c>
      <c r="N4" s="1339">
        <v>20.0</v>
      </c>
      <c r="O4" s="1084">
        <f t="shared" si="3"/>
        <v>1</v>
      </c>
      <c r="P4" s="231" t="str">
        <f t="shared" si="4"/>
        <v>#REF!</v>
      </c>
      <c r="Q4" s="231" t="str">
        <f t="shared" si="5"/>
        <v>#REF!</v>
      </c>
      <c r="R4" s="1101"/>
      <c r="S4" s="1181" t="s">
        <v>525</v>
      </c>
      <c r="T4" s="370" t="s">
        <v>2315</v>
      </c>
      <c r="U4" s="1084" t="str">
        <f t="shared" si="6"/>
        <v>#REF!</v>
      </c>
      <c r="V4" s="1102" t="str">
        <f t="shared" si="7"/>
        <v>#REF!</v>
      </c>
      <c r="W4" s="1102" t="str">
        <f t="shared" si="8"/>
        <v>#REF!</v>
      </c>
      <c r="X4" s="1102" t="str">
        <f t="shared" si="9"/>
        <v>#REF!</v>
      </c>
      <c r="Y4" s="1103">
        <f t="shared" si="10"/>
        <v>1</v>
      </c>
      <c r="Z4" s="1104" t="str">
        <f t="shared" si="11"/>
        <v>#REF!</v>
      </c>
      <c r="AA4" s="1085" t="str">
        <f t="shared" si="12"/>
        <v>#REF!</v>
      </c>
      <c r="AB4" s="1085" t="str">
        <f t="shared" si="13"/>
        <v>#REF!</v>
      </c>
      <c r="AC4" s="1105" t="str">
        <f t="shared" si="14"/>
        <v>#REF!</v>
      </c>
      <c r="AD4" s="1105" t="str">
        <f t="shared" si="15"/>
        <v>#REF!</v>
      </c>
      <c r="AE4" s="1105" t="str">
        <f t="shared" si="16"/>
        <v>#REF!</v>
      </c>
      <c r="AF4" s="1106"/>
      <c r="AG4" s="1079"/>
      <c r="AH4" s="1090">
        <f t="shared" si="17"/>
        <v>20</v>
      </c>
      <c r="AI4" s="1090"/>
    </row>
    <row r="5" ht="15.0" customHeight="1">
      <c r="A5" s="1098">
        <v>3.0</v>
      </c>
      <c r="B5" s="1181">
        <v>434052.0</v>
      </c>
      <c r="C5" s="370" t="s">
        <v>1178</v>
      </c>
      <c r="D5" s="370" t="s">
        <v>1326</v>
      </c>
      <c r="E5" s="370" t="s">
        <v>511</v>
      </c>
      <c r="F5" s="370" t="s">
        <v>512</v>
      </c>
      <c r="G5" s="370" t="s">
        <v>665</v>
      </c>
      <c r="H5" s="1273" t="str">
        <f t="shared" si="1"/>
        <v>DEV02</v>
      </c>
      <c r="I5" s="1100" t="str">
        <f t="shared" si="2"/>
        <v>#REF!</v>
      </c>
      <c r="J5" s="413">
        <v>2.0</v>
      </c>
      <c r="K5" s="413">
        <v>2025.0</v>
      </c>
      <c r="L5" s="1394">
        <v>45689.0</v>
      </c>
      <c r="M5" s="1395">
        <v>45702.0</v>
      </c>
      <c r="N5" s="1339">
        <v>10.0</v>
      </c>
      <c r="O5" s="1084">
        <f t="shared" si="3"/>
        <v>0.5</v>
      </c>
      <c r="P5" s="231">
        <f t="shared" si="4"/>
        <v>0.5</v>
      </c>
      <c r="Q5" s="231">
        <f t="shared" si="5"/>
        <v>0.5</v>
      </c>
      <c r="R5" s="1101"/>
      <c r="S5" s="1181" t="s">
        <v>517</v>
      </c>
      <c r="T5" s="370" t="s">
        <v>1269</v>
      </c>
      <c r="U5" s="1084">
        <f t="shared" si="6"/>
        <v>0.5</v>
      </c>
      <c r="V5" s="1102">
        <f t="shared" si="7"/>
        <v>0.5</v>
      </c>
      <c r="W5" s="1102">
        <f t="shared" si="8"/>
        <v>0.5</v>
      </c>
      <c r="X5" s="1102">
        <f t="shared" si="9"/>
        <v>1</v>
      </c>
      <c r="Y5" s="1103">
        <f t="shared" si="10"/>
        <v>0.5</v>
      </c>
      <c r="Z5" s="1104" t="str">
        <f t="shared" si="11"/>
        <v>#REF!</v>
      </c>
      <c r="AA5" s="1085" t="str">
        <f t="shared" si="12"/>
        <v>#REF!</v>
      </c>
      <c r="AB5" s="1085" t="str">
        <f t="shared" si="13"/>
        <v>#REF!</v>
      </c>
      <c r="AC5" s="1105">
        <f t="shared" si="14"/>
        <v>0</v>
      </c>
      <c r="AD5" s="1105" t="str">
        <f t="shared" si="15"/>
        <v>#REF!</v>
      </c>
      <c r="AE5" s="1105" t="str">
        <f t="shared" si="16"/>
        <v>#REF!</v>
      </c>
      <c r="AF5" s="1106"/>
      <c r="AG5" s="1079"/>
      <c r="AH5" s="1090">
        <f t="shared" si="17"/>
        <v>10</v>
      </c>
      <c r="AI5" s="1090"/>
    </row>
    <row r="6" ht="15.0" customHeight="1">
      <c r="A6" s="1098">
        <v>4.0</v>
      </c>
      <c r="B6" s="1181">
        <v>436920.0</v>
      </c>
      <c r="C6" s="370" t="s">
        <v>761</v>
      </c>
      <c r="D6" s="370" t="s">
        <v>1332</v>
      </c>
      <c r="E6" s="370" t="s">
        <v>511</v>
      </c>
      <c r="F6" s="370" t="s">
        <v>546</v>
      </c>
      <c r="G6" s="370" t="s">
        <v>665</v>
      </c>
      <c r="H6" s="1273" t="str">
        <f t="shared" si="1"/>
        <v>TESTER02</v>
      </c>
      <c r="I6" s="1100" t="str">
        <f t="shared" si="2"/>
        <v>#REF!</v>
      </c>
      <c r="J6" s="413">
        <v>2.0</v>
      </c>
      <c r="K6" s="413">
        <v>2025.0</v>
      </c>
      <c r="L6" s="1394">
        <v>45689.0</v>
      </c>
      <c r="M6" s="1395">
        <v>45716.0</v>
      </c>
      <c r="N6" s="1339">
        <v>10.0</v>
      </c>
      <c r="O6" s="1084">
        <f t="shared" si="3"/>
        <v>0.5</v>
      </c>
      <c r="P6" s="231">
        <f t="shared" si="4"/>
        <v>0.5</v>
      </c>
      <c r="Q6" s="231">
        <f t="shared" si="5"/>
        <v>0.5</v>
      </c>
      <c r="R6" s="1101"/>
      <c r="S6" s="1181" t="s">
        <v>517</v>
      </c>
      <c r="T6" s="370" t="s">
        <v>1269</v>
      </c>
      <c r="U6" s="1084">
        <f t="shared" si="6"/>
        <v>0.5</v>
      </c>
      <c r="V6" s="1102" t="str">
        <f t="shared" si="7"/>
        <v>#REF!</v>
      </c>
      <c r="W6" s="1102" t="str">
        <f t="shared" si="8"/>
        <v>#REF!</v>
      </c>
      <c r="X6" s="1102" t="str">
        <f t="shared" si="9"/>
        <v>#REF!</v>
      </c>
      <c r="Y6" s="1103">
        <f t="shared" si="10"/>
        <v>1</v>
      </c>
      <c r="Z6" s="1104" t="str">
        <f t="shared" si="11"/>
        <v>#REF!</v>
      </c>
      <c r="AA6" s="1085" t="str">
        <f t="shared" si="12"/>
        <v>#REF!</v>
      </c>
      <c r="AB6" s="1085" t="str">
        <f t="shared" si="13"/>
        <v>#REF!</v>
      </c>
      <c r="AC6" s="1105" t="str">
        <f t="shared" si="14"/>
        <v>#REF!</v>
      </c>
      <c r="AD6" s="1105" t="str">
        <f t="shared" si="15"/>
        <v>#REF!</v>
      </c>
      <c r="AE6" s="1105" t="str">
        <f t="shared" si="16"/>
        <v>#REF!</v>
      </c>
      <c r="AF6" s="1106"/>
      <c r="AG6" s="1079"/>
      <c r="AH6" s="1090">
        <f t="shared" si="17"/>
        <v>20</v>
      </c>
      <c r="AI6" s="1090"/>
    </row>
    <row r="7" ht="15.0" customHeight="1">
      <c r="A7" s="1098">
        <v>5.0</v>
      </c>
      <c r="B7" s="1181">
        <v>464849.0</v>
      </c>
      <c r="C7" s="370" t="s">
        <v>1421</v>
      </c>
      <c r="D7" s="370" t="s">
        <v>1422</v>
      </c>
      <c r="E7" s="370" t="s">
        <v>511</v>
      </c>
      <c r="F7" s="370" t="s">
        <v>564</v>
      </c>
      <c r="G7" s="370" t="s">
        <v>790</v>
      </c>
      <c r="H7" s="1273" t="str">
        <f t="shared" si="1"/>
        <v>BA03</v>
      </c>
      <c r="I7" s="1100" t="str">
        <f t="shared" si="2"/>
        <v>#REF!</v>
      </c>
      <c r="J7" s="413">
        <v>2.0</v>
      </c>
      <c r="K7" s="413">
        <v>2025.0</v>
      </c>
      <c r="L7" s="1394">
        <v>45689.0</v>
      </c>
      <c r="M7" s="1395">
        <v>45716.0</v>
      </c>
      <c r="N7" s="1339">
        <v>20.0</v>
      </c>
      <c r="O7" s="1084">
        <f t="shared" si="3"/>
        <v>1</v>
      </c>
      <c r="P7" s="231">
        <f t="shared" si="4"/>
        <v>1</v>
      </c>
      <c r="Q7" s="231">
        <f t="shared" si="5"/>
        <v>1</v>
      </c>
      <c r="R7" s="1101"/>
      <c r="S7" s="1181" t="s">
        <v>517</v>
      </c>
      <c r="T7" s="370" t="s">
        <v>1269</v>
      </c>
      <c r="U7" s="1084">
        <f t="shared" si="6"/>
        <v>1</v>
      </c>
      <c r="V7" s="1102">
        <f t="shared" si="7"/>
        <v>1</v>
      </c>
      <c r="W7" s="1102">
        <f t="shared" si="8"/>
        <v>1</v>
      </c>
      <c r="X7" s="1102">
        <f t="shared" si="9"/>
        <v>1</v>
      </c>
      <c r="Y7" s="1103">
        <f t="shared" si="10"/>
        <v>1</v>
      </c>
      <c r="Z7" s="1104" t="str">
        <f t="shared" si="11"/>
        <v>#REF!</v>
      </c>
      <c r="AA7" s="1085" t="str">
        <f t="shared" si="12"/>
        <v>#REF!</v>
      </c>
      <c r="AB7" s="1085" t="str">
        <f t="shared" si="13"/>
        <v>#REF!</v>
      </c>
      <c r="AC7" s="1105">
        <f t="shared" si="14"/>
        <v>0</v>
      </c>
      <c r="AD7" s="1105" t="str">
        <f t="shared" si="15"/>
        <v>#REF!</v>
      </c>
      <c r="AE7" s="1105" t="str">
        <f t="shared" si="16"/>
        <v>#REF!</v>
      </c>
      <c r="AF7" s="1106"/>
      <c r="AG7" s="1079"/>
      <c r="AH7" s="1090">
        <f t="shared" si="17"/>
        <v>20</v>
      </c>
      <c r="AI7" s="1090"/>
    </row>
    <row r="8" ht="15.0" customHeight="1">
      <c r="A8" s="1098">
        <v>6.0</v>
      </c>
      <c r="B8" s="1181">
        <v>465801.0</v>
      </c>
      <c r="C8" s="370" t="s">
        <v>1360</v>
      </c>
      <c r="D8" s="370" t="s">
        <v>1361</v>
      </c>
      <c r="E8" s="370" t="s">
        <v>511</v>
      </c>
      <c r="F8" s="370" t="s">
        <v>512</v>
      </c>
      <c r="G8" s="370" t="s">
        <v>893</v>
      </c>
      <c r="H8" s="1273" t="str">
        <f t="shared" si="1"/>
        <v>DEV06</v>
      </c>
      <c r="I8" s="1100" t="str">
        <f t="shared" si="2"/>
        <v>#REF!</v>
      </c>
      <c r="J8" s="413">
        <v>2.0</v>
      </c>
      <c r="K8" s="413">
        <v>2025.0</v>
      </c>
      <c r="L8" s="1394">
        <v>45689.0</v>
      </c>
      <c r="M8" s="1395">
        <v>45711.0</v>
      </c>
      <c r="N8" s="1339">
        <v>7.5</v>
      </c>
      <c r="O8" s="1084">
        <f t="shared" si="3"/>
        <v>0.375</v>
      </c>
      <c r="P8" s="231">
        <f t="shared" si="4"/>
        <v>0.375</v>
      </c>
      <c r="Q8" s="231">
        <f t="shared" si="5"/>
        <v>0.375</v>
      </c>
      <c r="R8" s="1101"/>
      <c r="S8" s="1181" t="s">
        <v>517</v>
      </c>
      <c r="T8" s="370" t="s">
        <v>1269</v>
      </c>
      <c r="U8" s="1084">
        <f t="shared" si="6"/>
        <v>0.375</v>
      </c>
      <c r="V8" s="1102" t="str">
        <f t="shared" si="7"/>
        <v>#REF!</v>
      </c>
      <c r="W8" s="1102" t="str">
        <f t="shared" si="8"/>
        <v>#REF!</v>
      </c>
      <c r="X8" s="1102" t="str">
        <f t="shared" si="9"/>
        <v>#REF!</v>
      </c>
      <c r="Y8" s="1103">
        <f t="shared" si="10"/>
        <v>1</v>
      </c>
      <c r="Z8" s="1104" t="str">
        <f t="shared" si="11"/>
        <v>#REF!</v>
      </c>
      <c r="AA8" s="1085" t="str">
        <f t="shared" si="12"/>
        <v>#REF!</v>
      </c>
      <c r="AB8" s="1085" t="str">
        <f t="shared" si="13"/>
        <v>#REF!</v>
      </c>
      <c r="AC8" s="1105" t="str">
        <f t="shared" si="14"/>
        <v>#REF!</v>
      </c>
      <c r="AD8" s="1105" t="str">
        <f t="shared" si="15"/>
        <v>#REF!</v>
      </c>
      <c r="AE8" s="1105" t="str">
        <f t="shared" si="16"/>
        <v>#REF!</v>
      </c>
      <c r="AF8" s="1106"/>
      <c r="AG8" s="1079"/>
      <c r="AH8" s="1090">
        <f t="shared" si="17"/>
        <v>20</v>
      </c>
      <c r="AI8" s="1090"/>
    </row>
    <row r="9" ht="15.0" customHeight="1">
      <c r="A9" s="1098">
        <v>7.0</v>
      </c>
      <c r="B9" s="1181">
        <v>465801.0</v>
      </c>
      <c r="C9" s="370" t="s">
        <v>1360</v>
      </c>
      <c r="D9" s="370" t="s">
        <v>1361</v>
      </c>
      <c r="E9" s="370" t="s">
        <v>511</v>
      </c>
      <c r="F9" s="370" t="s">
        <v>512</v>
      </c>
      <c r="G9" s="370" t="s">
        <v>893</v>
      </c>
      <c r="H9" s="1273" t="str">
        <f t="shared" si="1"/>
        <v>DEV06</v>
      </c>
      <c r="I9" s="1100" t="str">
        <f t="shared" si="2"/>
        <v>#REF!</v>
      </c>
      <c r="J9" s="413">
        <v>2.0</v>
      </c>
      <c r="K9" s="413">
        <v>2025.0</v>
      </c>
      <c r="L9" s="1394">
        <v>45712.0</v>
      </c>
      <c r="M9" s="1395">
        <v>45716.0</v>
      </c>
      <c r="N9" s="1339">
        <v>2.5</v>
      </c>
      <c r="O9" s="1084">
        <f t="shared" si="3"/>
        <v>0.125</v>
      </c>
      <c r="P9" s="231">
        <f t="shared" si="4"/>
        <v>0.125</v>
      </c>
      <c r="Q9" s="231">
        <f t="shared" si="5"/>
        <v>0.125</v>
      </c>
      <c r="R9" s="1101"/>
      <c r="S9" s="1181" t="s">
        <v>517</v>
      </c>
      <c r="T9" s="370" t="s">
        <v>1269</v>
      </c>
      <c r="U9" s="1084">
        <f t="shared" si="6"/>
        <v>0.125</v>
      </c>
      <c r="V9" s="1102" t="str">
        <f t="shared" si="7"/>
        <v>#REF!</v>
      </c>
      <c r="W9" s="1102" t="str">
        <f t="shared" si="8"/>
        <v>#REF!</v>
      </c>
      <c r="X9" s="1102" t="str">
        <f t="shared" si="9"/>
        <v>#REF!</v>
      </c>
      <c r="Y9" s="1103">
        <f t="shared" si="10"/>
        <v>1</v>
      </c>
      <c r="Z9" s="1104" t="str">
        <f t="shared" si="11"/>
        <v>#REF!</v>
      </c>
      <c r="AA9" s="1085" t="str">
        <f t="shared" si="12"/>
        <v>#REF!</v>
      </c>
      <c r="AB9" s="1085" t="str">
        <f t="shared" si="13"/>
        <v>#REF!</v>
      </c>
      <c r="AC9" s="1105" t="str">
        <f t="shared" si="14"/>
        <v>#REF!</v>
      </c>
      <c r="AD9" s="1105" t="str">
        <f t="shared" si="15"/>
        <v>#REF!</v>
      </c>
      <c r="AE9" s="1105" t="str">
        <f t="shared" si="16"/>
        <v>#REF!</v>
      </c>
      <c r="AF9" s="1106"/>
      <c r="AG9" s="1079"/>
      <c r="AH9" s="1090">
        <f t="shared" si="17"/>
        <v>20</v>
      </c>
      <c r="AI9" s="1090"/>
    </row>
    <row r="10" ht="15.0" customHeight="1">
      <c r="A10" s="1098">
        <v>8.0</v>
      </c>
      <c r="B10" s="1181">
        <v>466997.0</v>
      </c>
      <c r="C10" s="370" t="s">
        <v>1692</v>
      </c>
      <c r="D10" s="370" t="s">
        <v>1693</v>
      </c>
      <c r="E10" s="370" t="s">
        <v>511</v>
      </c>
      <c r="F10" s="370" t="s">
        <v>564</v>
      </c>
      <c r="G10" s="370" t="s">
        <v>790</v>
      </c>
      <c r="H10" s="1273" t="str">
        <f t="shared" si="1"/>
        <v>BA03</v>
      </c>
      <c r="I10" s="1100" t="str">
        <f t="shared" si="2"/>
        <v>#REF!</v>
      </c>
      <c r="J10" s="413">
        <v>2.0</v>
      </c>
      <c r="K10" s="413">
        <v>2025.0</v>
      </c>
      <c r="L10" s="1394">
        <v>45689.0</v>
      </c>
      <c r="M10" s="1395">
        <v>45716.0</v>
      </c>
      <c r="N10" s="1339">
        <v>20.0</v>
      </c>
      <c r="O10" s="1084">
        <f t="shared" si="3"/>
        <v>1</v>
      </c>
      <c r="P10" s="231">
        <f t="shared" si="4"/>
        <v>1</v>
      </c>
      <c r="Q10" s="231">
        <f t="shared" si="5"/>
        <v>1</v>
      </c>
      <c r="R10" s="1101"/>
      <c r="S10" s="1181" t="s">
        <v>517</v>
      </c>
      <c r="T10" s="370" t="s">
        <v>1269</v>
      </c>
      <c r="U10" s="1084">
        <f t="shared" si="6"/>
        <v>1</v>
      </c>
      <c r="V10" s="1102">
        <f t="shared" si="7"/>
        <v>1</v>
      </c>
      <c r="W10" s="1102">
        <f t="shared" si="8"/>
        <v>1</v>
      </c>
      <c r="X10" s="1102">
        <f t="shared" si="9"/>
        <v>1</v>
      </c>
      <c r="Y10" s="1103">
        <f t="shared" si="10"/>
        <v>1</v>
      </c>
      <c r="Z10" s="1104" t="str">
        <f t="shared" si="11"/>
        <v>#REF!</v>
      </c>
      <c r="AA10" s="1085" t="str">
        <f t="shared" si="12"/>
        <v>#REF!</v>
      </c>
      <c r="AB10" s="1085" t="str">
        <f t="shared" si="13"/>
        <v>#REF!</v>
      </c>
      <c r="AC10" s="1105">
        <f t="shared" si="14"/>
        <v>0</v>
      </c>
      <c r="AD10" s="1105" t="str">
        <f t="shared" si="15"/>
        <v>#REF!</v>
      </c>
      <c r="AE10" s="1105" t="str">
        <f t="shared" si="16"/>
        <v>#REF!</v>
      </c>
      <c r="AF10" s="1106"/>
      <c r="AG10" s="1079"/>
      <c r="AH10" s="1090">
        <f t="shared" si="17"/>
        <v>20</v>
      </c>
      <c r="AI10" s="1090"/>
    </row>
    <row r="11" ht="15.0" customHeight="1">
      <c r="A11" s="1098">
        <v>9.0</v>
      </c>
      <c r="B11" s="1181">
        <v>92203.0</v>
      </c>
      <c r="C11" s="370" t="s">
        <v>2247</v>
      </c>
      <c r="D11" s="370" t="s">
        <v>2248</v>
      </c>
      <c r="E11" s="370" t="s">
        <v>511</v>
      </c>
      <c r="F11" s="370" t="s">
        <v>663</v>
      </c>
      <c r="G11" s="370" t="s">
        <v>771</v>
      </c>
      <c r="H11" s="1273" t="str">
        <f t="shared" si="1"/>
        <v>PM04</v>
      </c>
      <c r="I11" s="1100" t="str">
        <f t="shared" si="2"/>
        <v>#REF!</v>
      </c>
      <c r="J11" s="413">
        <v>2.0</v>
      </c>
      <c r="K11" s="413">
        <v>2025.0</v>
      </c>
      <c r="L11" s="1394">
        <v>45689.0</v>
      </c>
      <c r="M11" s="1395">
        <v>45716.0</v>
      </c>
      <c r="N11" s="1339">
        <v>6.0</v>
      </c>
      <c r="O11" s="1084">
        <f t="shared" si="3"/>
        <v>0.3</v>
      </c>
      <c r="P11" s="231">
        <f t="shared" si="4"/>
        <v>0.3</v>
      </c>
      <c r="Q11" s="231">
        <f t="shared" si="5"/>
        <v>0.3</v>
      </c>
      <c r="R11" s="1101"/>
      <c r="S11" s="1181" t="s">
        <v>517</v>
      </c>
      <c r="T11" s="370" t="s">
        <v>1269</v>
      </c>
      <c r="U11" s="1084">
        <f t="shared" si="6"/>
        <v>0.3</v>
      </c>
      <c r="V11" s="1102" t="str">
        <f t="shared" si="7"/>
        <v>#REF!</v>
      </c>
      <c r="W11" s="1102" t="str">
        <f t="shared" si="8"/>
        <v>#REF!</v>
      </c>
      <c r="X11" s="1102" t="str">
        <f t="shared" si="9"/>
        <v>#REF!</v>
      </c>
      <c r="Y11" s="1103">
        <f t="shared" si="10"/>
        <v>1</v>
      </c>
      <c r="Z11" s="1104" t="str">
        <f t="shared" si="11"/>
        <v>#REF!</v>
      </c>
      <c r="AA11" s="1085" t="str">
        <f t="shared" si="12"/>
        <v>#REF!</v>
      </c>
      <c r="AB11" s="1085" t="str">
        <f t="shared" si="13"/>
        <v>#REF!</v>
      </c>
      <c r="AC11" s="1105" t="str">
        <f t="shared" si="14"/>
        <v>#REF!</v>
      </c>
      <c r="AD11" s="1105" t="str">
        <f t="shared" si="15"/>
        <v>#REF!</v>
      </c>
      <c r="AE11" s="1105" t="str">
        <f t="shared" si="16"/>
        <v>#REF!</v>
      </c>
      <c r="AF11" s="1106"/>
      <c r="AG11" s="1079"/>
      <c r="AH11" s="1090">
        <f t="shared" si="17"/>
        <v>20</v>
      </c>
      <c r="AI11" s="1090"/>
    </row>
    <row r="12" ht="15.0" customHeight="1">
      <c r="A12" s="1098">
        <v>10.0</v>
      </c>
      <c r="B12" s="1181">
        <v>472447.0</v>
      </c>
      <c r="C12" s="370" t="s">
        <v>2343</v>
      </c>
      <c r="D12" s="370" t="s">
        <v>2344</v>
      </c>
      <c r="E12" s="370" t="s">
        <v>511</v>
      </c>
      <c r="F12" s="370" t="s">
        <v>546</v>
      </c>
      <c r="G12" s="370" t="s">
        <v>795</v>
      </c>
      <c r="H12" s="1273" t="str">
        <f t="shared" si="1"/>
        <v>TESTER01</v>
      </c>
      <c r="I12" s="1100" t="str">
        <f t="shared" si="2"/>
        <v>#REF!</v>
      </c>
      <c r="J12" s="413">
        <v>2.0</v>
      </c>
      <c r="K12" s="413">
        <v>2025.0</v>
      </c>
      <c r="L12" s="1394">
        <v>45689.0</v>
      </c>
      <c r="M12" s="1395">
        <v>45716.0</v>
      </c>
      <c r="N12" s="1339">
        <v>20.0</v>
      </c>
      <c r="O12" s="1084">
        <f t="shared" si="3"/>
        <v>1</v>
      </c>
      <c r="P12" s="231">
        <f t="shared" si="4"/>
        <v>1</v>
      </c>
      <c r="Q12" s="231">
        <f t="shared" si="5"/>
        <v>1</v>
      </c>
      <c r="R12" s="1101"/>
      <c r="S12" s="1181" t="s">
        <v>517</v>
      </c>
      <c r="T12" s="370" t="s">
        <v>1269</v>
      </c>
      <c r="U12" s="1084">
        <f t="shared" si="6"/>
        <v>1</v>
      </c>
      <c r="V12" s="1102">
        <f t="shared" si="7"/>
        <v>1</v>
      </c>
      <c r="W12" s="1102">
        <f t="shared" si="8"/>
        <v>1</v>
      </c>
      <c r="X12" s="1102">
        <f t="shared" si="9"/>
        <v>1</v>
      </c>
      <c r="Y12" s="1103">
        <f t="shared" si="10"/>
        <v>1</v>
      </c>
      <c r="Z12" s="1104" t="str">
        <f t="shared" si="11"/>
        <v>#REF!</v>
      </c>
      <c r="AA12" s="1085" t="str">
        <f t="shared" si="12"/>
        <v>#REF!</v>
      </c>
      <c r="AB12" s="1085" t="str">
        <f t="shared" si="13"/>
        <v>#REF!</v>
      </c>
      <c r="AC12" s="1105">
        <f t="shared" si="14"/>
        <v>0</v>
      </c>
      <c r="AD12" s="1105" t="str">
        <f t="shared" si="15"/>
        <v>#REF!</v>
      </c>
      <c r="AE12" s="1105" t="str">
        <f t="shared" si="16"/>
        <v>#REF!</v>
      </c>
      <c r="AF12" s="1106"/>
      <c r="AG12" s="1079"/>
      <c r="AH12" s="1090">
        <f t="shared" si="17"/>
        <v>20</v>
      </c>
      <c r="AI12" s="1090"/>
    </row>
    <row r="13" ht="15.0" customHeight="1">
      <c r="A13" s="1098">
        <v>11.0</v>
      </c>
      <c r="B13" s="1181">
        <v>473957.0</v>
      </c>
      <c r="C13" s="370" t="s">
        <v>2348</v>
      </c>
      <c r="D13" s="370" t="s">
        <v>2349</v>
      </c>
      <c r="E13" s="370" t="s">
        <v>511</v>
      </c>
      <c r="F13" s="370" t="s">
        <v>512</v>
      </c>
      <c r="G13" s="370" t="s">
        <v>795</v>
      </c>
      <c r="H13" s="1273" t="str">
        <f t="shared" si="1"/>
        <v>DEV01</v>
      </c>
      <c r="I13" s="1100" t="str">
        <f t="shared" si="2"/>
        <v>#REF!</v>
      </c>
      <c r="J13" s="413">
        <v>2.0</v>
      </c>
      <c r="K13" s="413">
        <v>2025.0</v>
      </c>
      <c r="L13" s="1394">
        <v>45689.0</v>
      </c>
      <c r="M13" s="1395">
        <v>45716.0</v>
      </c>
      <c r="N13" s="1339">
        <v>20.0</v>
      </c>
      <c r="O13" s="1084">
        <f t="shared" si="3"/>
        <v>1</v>
      </c>
      <c r="P13" s="231">
        <f t="shared" si="4"/>
        <v>1</v>
      </c>
      <c r="Q13" s="231">
        <f t="shared" si="5"/>
        <v>1</v>
      </c>
      <c r="R13" s="1101"/>
      <c r="S13" s="1181" t="s">
        <v>517</v>
      </c>
      <c r="T13" s="370" t="s">
        <v>1269</v>
      </c>
      <c r="U13" s="1084">
        <f t="shared" si="6"/>
        <v>1</v>
      </c>
      <c r="V13" s="1102">
        <f t="shared" si="7"/>
        <v>1</v>
      </c>
      <c r="W13" s="1102">
        <f t="shared" si="8"/>
        <v>1</v>
      </c>
      <c r="X13" s="1102">
        <f t="shared" si="9"/>
        <v>1</v>
      </c>
      <c r="Y13" s="1103">
        <f t="shared" si="10"/>
        <v>1</v>
      </c>
      <c r="Z13" s="1104" t="str">
        <f t="shared" si="11"/>
        <v>#REF!</v>
      </c>
      <c r="AA13" s="1085" t="str">
        <f t="shared" si="12"/>
        <v>#REF!</v>
      </c>
      <c r="AB13" s="1085" t="str">
        <f t="shared" si="13"/>
        <v>#REF!</v>
      </c>
      <c r="AC13" s="1105">
        <f t="shared" si="14"/>
        <v>0</v>
      </c>
      <c r="AD13" s="1105" t="str">
        <f t="shared" si="15"/>
        <v>#REF!</v>
      </c>
      <c r="AE13" s="1105" t="str">
        <f t="shared" si="16"/>
        <v>#REF!</v>
      </c>
      <c r="AF13" s="1106"/>
      <c r="AG13" s="1079"/>
      <c r="AH13" s="1090">
        <f t="shared" si="17"/>
        <v>20</v>
      </c>
      <c r="AI13" s="1090"/>
    </row>
    <row r="14" ht="15.0" customHeight="1">
      <c r="A14" s="1098">
        <v>12.0</v>
      </c>
      <c r="B14" s="1181">
        <v>275041.0</v>
      </c>
      <c r="C14" s="370" t="s">
        <v>1102</v>
      </c>
      <c r="D14" s="370" t="s">
        <v>1275</v>
      </c>
      <c r="E14" s="370" t="s">
        <v>511</v>
      </c>
      <c r="F14" s="370" t="s">
        <v>512</v>
      </c>
      <c r="G14" s="370" t="s">
        <v>790</v>
      </c>
      <c r="H14" s="1273" t="str">
        <f t="shared" si="1"/>
        <v>DEV03</v>
      </c>
      <c r="I14" s="1100" t="str">
        <f t="shared" si="2"/>
        <v>#REF!</v>
      </c>
      <c r="J14" s="413">
        <v>2.0</v>
      </c>
      <c r="K14" s="413">
        <v>2025.0</v>
      </c>
      <c r="L14" s="1394">
        <v>45689.0</v>
      </c>
      <c r="M14" s="1395">
        <v>45716.0</v>
      </c>
      <c r="N14" s="1339">
        <v>20.0</v>
      </c>
      <c r="O14" s="1084">
        <f t="shared" si="3"/>
        <v>1</v>
      </c>
      <c r="P14" s="231" t="str">
        <f t="shared" si="4"/>
        <v>#REF!</v>
      </c>
      <c r="Q14" s="231" t="str">
        <f t="shared" si="5"/>
        <v>#REF!</v>
      </c>
      <c r="R14" s="1101"/>
      <c r="S14" s="1181" t="s">
        <v>525</v>
      </c>
      <c r="T14" s="370" t="s">
        <v>2088</v>
      </c>
      <c r="U14" s="1084" t="str">
        <f t="shared" si="6"/>
        <v>#REF!</v>
      </c>
      <c r="V14" s="1102" t="str">
        <f t="shared" si="7"/>
        <v>#REF!</v>
      </c>
      <c r="W14" s="1102" t="str">
        <f t="shared" si="8"/>
        <v>#REF!</v>
      </c>
      <c r="X14" s="1102" t="str">
        <f t="shared" si="9"/>
        <v>#REF!</v>
      </c>
      <c r="Y14" s="1103">
        <f t="shared" si="10"/>
        <v>1</v>
      </c>
      <c r="Z14" s="1104" t="str">
        <f t="shared" si="11"/>
        <v>#REF!</v>
      </c>
      <c r="AA14" s="1085" t="str">
        <f t="shared" si="12"/>
        <v>#REF!</v>
      </c>
      <c r="AB14" s="1085" t="str">
        <f t="shared" si="13"/>
        <v>#REF!</v>
      </c>
      <c r="AC14" s="1105" t="str">
        <f t="shared" si="14"/>
        <v>#REF!</v>
      </c>
      <c r="AD14" s="1105" t="str">
        <f t="shared" si="15"/>
        <v>#REF!</v>
      </c>
      <c r="AE14" s="1105" t="str">
        <f t="shared" si="16"/>
        <v>#REF!</v>
      </c>
      <c r="AF14" s="1106"/>
      <c r="AG14" s="1079"/>
      <c r="AH14" s="1090">
        <f t="shared" si="17"/>
        <v>20</v>
      </c>
      <c r="AI14" s="1090"/>
    </row>
    <row r="15" ht="15.0" customHeight="1">
      <c r="A15" s="1098">
        <v>13.0</v>
      </c>
      <c r="B15" s="1181">
        <v>283181.0</v>
      </c>
      <c r="C15" s="370" t="s">
        <v>658</v>
      </c>
      <c r="D15" s="370" t="s">
        <v>1278</v>
      </c>
      <c r="E15" s="370" t="s">
        <v>511</v>
      </c>
      <c r="F15" s="370" t="s">
        <v>564</v>
      </c>
      <c r="G15" s="370" t="s">
        <v>771</v>
      </c>
      <c r="H15" s="1273" t="str">
        <f t="shared" si="1"/>
        <v>BA04</v>
      </c>
      <c r="I15" s="1100" t="str">
        <f t="shared" si="2"/>
        <v>#REF!</v>
      </c>
      <c r="J15" s="413">
        <v>2.0</v>
      </c>
      <c r="K15" s="413">
        <v>2025.0</v>
      </c>
      <c r="L15" s="1394">
        <v>45689.0</v>
      </c>
      <c r="M15" s="1395">
        <v>45716.0</v>
      </c>
      <c r="N15" s="1339">
        <v>20.0</v>
      </c>
      <c r="O15" s="1084">
        <f t="shared" si="3"/>
        <v>1</v>
      </c>
      <c r="P15" s="231" t="str">
        <f t="shared" si="4"/>
        <v>#REF!</v>
      </c>
      <c r="Q15" s="231" t="str">
        <f t="shared" si="5"/>
        <v>#REF!</v>
      </c>
      <c r="R15" s="1101"/>
      <c r="S15" s="1181" t="s">
        <v>525</v>
      </c>
      <c r="T15" s="370" t="s">
        <v>2088</v>
      </c>
      <c r="U15" s="1084" t="str">
        <f t="shared" si="6"/>
        <v>#REF!</v>
      </c>
      <c r="V15" s="1102" t="str">
        <f t="shared" si="7"/>
        <v>#REF!</v>
      </c>
      <c r="W15" s="1102" t="str">
        <f t="shared" si="8"/>
        <v>#REF!</v>
      </c>
      <c r="X15" s="1102" t="str">
        <f t="shared" si="9"/>
        <v>#REF!</v>
      </c>
      <c r="Y15" s="1103">
        <f t="shared" si="10"/>
        <v>1</v>
      </c>
      <c r="Z15" s="1104" t="str">
        <f t="shared" si="11"/>
        <v>#REF!</v>
      </c>
      <c r="AA15" s="1085" t="str">
        <f t="shared" si="12"/>
        <v>#REF!</v>
      </c>
      <c r="AB15" s="1085" t="str">
        <f t="shared" si="13"/>
        <v>#REF!</v>
      </c>
      <c r="AC15" s="1105" t="str">
        <f t="shared" si="14"/>
        <v>#REF!</v>
      </c>
      <c r="AD15" s="1105" t="str">
        <f t="shared" si="15"/>
        <v>#REF!</v>
      </c>
      <c r="AE15" s="1105" t="str">
        <f t="shared" si="16"/>
        <v>#REF!</v>
      </c>
      <c r="AF15" s="1106"/>
      <c r="AG15" s="1079"/>
      <c r="AH15" s="1090">
        <f t="shared" si="17"/>
        <v>20</v>
      </c>
      <c r="AI15" s="1090"/>
    </row>
    <row r="16" ht="15.0" customHeight="1">
      <c r="A16" s="1098">
        <v>14.0</v>
      </c>
      <c r="B16" s="1181">
        <v>427203.0</v>
      </c>
      <c r="C16" s="370" t="s">
        <v>1006</v>
      </c>
      <c r="D16" s="370" t="s">
        <v>1279</v>
      </c>
      <c r="E16" s="370" t="s">
        <v>511</v>
      </c>
      <c r="F16" s="370" t="s">
        <v>512</v>
      </c>
      <c r="G16" s="370" t="s">
        <v>790</v>
      </c>
      <c r="H16" s="1273" t="str">
        <f t="shared" si="1"/>
        <v>DEV03</v>
      </c>
      <c r="I16" s="1100" t="str">
        <f t="shared" si="2"/>
        <v>#REF!</v>
      </c>
      <c r="J16" s="413">
        <v>2.0</v>
      </c>
      <c r="K16" s="413">
        <v>2025.0</v>
      </c>
      <c r="L16" s="1394">
        <v>45689.0</v>
      </c>
      <c r="M16" s="1395">
        <v>45716.0</v>
      </c>
      <c r="N16" s="1339">
        <v>20.0</v>
      </c>
      <c r="O16" s="1084">
        <f t="shared" si="3"/>
        <v>1</v>
      </c>
      <c r="P16" s="231" t="str">
        <f t="shared" si="4"/>
        <v>#REF!</v>
      </c>
      <c r="Q16" s="231" t="str">
        <f t="shared" si="5"/>
        <v>#REF!</v>
      </c>
      <c r="R16" s="1101"/>
      <c r="S16" s="1181" t="s">
        <v>525</v>
      </c>
      <c r="T16" s="370" t="s">
        <v>2088</v>
      </c>
      <c r="U16" s="1084" t="str">
        <f t="shared" si="6"/>
        <v>#REF!</v>
      </c>
      <c r="V16" s="1102" t="str">
        <f t="shared" si="7"/>
        <v>#REF!</v>
      </c>
      <c r="W16" s="1102" t="str">
        <f t="shared" si="8"/>
        <v>#REF!</v>
      </c>
      <c r="X16" s="1102" t="str">
        <f t="shared" si="9"/>
        <v>#REF!</v>
      </c>
      <c r="Y16" s="1103">
        <f t="shared" si="10"/>
        <v>1</v>
      </c>
      <c r="Z16" s="1104" t="str">
        <f t="shared" si="11"/>
        <v>#REF!</v>
      </c>
      <c r="AA16" s="1085" t="str">
        <f t="shared" si="12"/>
        <v>#REF!</v>
      </c>
      <c r="AB16" s="1085" t="str">
        <f t="shared" si="13"/>
        <v>#REF!</v>
      </c>
      <c r="AC16" s="1105" t="str">
        <f t="shared" si="14"/>
        <v>#REF!</v>
      </c>
      <c r="AD16" s="1105" t="str">
        <f t="shared" si="15"/>
        <v>#REF!</v>
      </c>
      <c r="AE16" s="1105" t="str">
        <f t="shared" si="16"/>
        <v>#REF!</v>
      </c>
      <c r="AF16" s="1106"/>
      <c r="AG16" s="1079"/>
      <c r="AH16" s="1090">
        <f t="shared" si="17"/>
        <v>20</v>
      </c>
      <c r="AI16" s="1090"/>
    </row>
    <row r="17" ht="15.0" customHeight="1">
      <c r="A17" s="1098">
        <v>15.0</v>
      </c>
      <c r="B17" s="1181">
        <v>459849.0</v>
      </c>
      <c r="C17" s="370" t="s">
        <v>1072</v>
      </c>
      <c r="D17" s="370" t="s">
        <v>1604</v>
      </c>
      <c r="E17" s="370" t="s">
        <v>511</v>
      </c>
      <c r="F17" s="370" t="s">
        <v>512</v>
      </c>
      <c r="G17" s="370" t="s">
        <v>787</v>
      </c>
      <c r="H17" s="1273" t="str">
        <f t="shared" si="1"/>
        <v>DEV05</v>
      </c>
      <c r="I17" s="1100" t="str">
        <f t="shared" si="2"/>
        <v>#REF!</v>
      </c>
      <c r="J17" s="413">
        <v>2.0</v>
      </c>
      <c r="K17" s="413">
        <v>2025.0</v>
      </c>
      <c r="L17" s="1394">
        <v>45693.0</v>
      </c>
      <c r="M17" s="1395">
        <v>45716.0</v>
      </c>
      <c r="N17" s="1339">
        <v>18.0</v>
      </c>
      <c r="O17" s="1084">
        <f t="shared" si="3"/>
        <v>0.9</v>
      </c>
      <c r="P17" s="231" t="str">
        <f t="shared" si="4"/>
        <v>#REF!</v>
      </c>
      <c r="Q17" s="231" t="str">
        <f t="shared" si="5"/>
        <v>#REF!</v>
      </c>
      <c r="R17" s="1101"/>
      <c r="S17" s="1181" t="s">
        <v>525</v>
      </c>
      <c r="T17" s="370" t="s">
        <v>2088</v>
      </c>
      <c r="U17" s="1084" t="str">
        <f t="shared" si="6"/>
        <v>#REF!</v>
      </c>
      <c r="V17" s="1102" t="str">
        <f t="shared" si="7"/>
        <v>#REF!</v>
      </c>
      <c r="W17" s="1102" t="str">
        <f t="shared" si="8"/>
        <v>#REF!</v>
      </c>
      <c r="X17" s="1102" t="str">
        <f t="shared" si="9"/>
        <v>#REF!</v>
      </c>
      <c r="Y17" s="1103">
        <f t="shared" si="10"/>
        <v>0.9</v>
      </c>
      <c r="Z17" s="1104" t="str">
        <f t="shared" si="11"/>
        <v>#REF!</v>
      </c>
      <c r="AA17" s="1085" t="str">
        <f t="shared" si="12"/>
        <v>#REF!</v>
      </c>
      <c r="AB17" s="1085" t="str">
        <f t="shared" si="13"/>
        <v>#REF!</v>
      </c>
      <c r="AC17" s="1105" t="str">
        <f t="shared" si="14"/>
        <v>#REF!</v>
      </c>
      <c r="AD17" s="1105" t="str">
        <f t="shared" si="15"/>
        <v>#REF!</v>
      </c>
      <c r="AE17" s="1105" t="str">
        <f t="shared" si="16"/>
        <v>#REF!</v>
      </c>
      <c r="AF17" s="1106"/>
      <c r="AG17" s="1079"/>
      <c r="AH17" s="1090">
        <f t="shared" si="17"/>
        <v>18</v>
      </c>
      <c r="AI17" s="1090"/>
    </row>
    <row r="18" ht="15.0" customHeight="1">
      <c r="A18" s="1098">
        <v>16.0</v>
      </c>
      <c r="B18" s="1181">
        <v>458877.0</v>
      </c>
      <c r="C18" s="370" t="s">
        <v>521</v>
      </c>
      <c r="D18" s="370" t="s">
        <v>1285</v>
      </c>
      <c r="E18" s="370" t="s">
        <v>511</v>
      </c>
      <c r="F18" s="370" t="s">
        <v>512</v>
      </c>
      <c r="G18" s="370" t="s">
        <v>893</v>
      </c>
      <c r="H18" s="1273" t="str">
        <f t="shared" si="1"/>
        <v>DEV06</v>
      </c>
      <c r="I18" s="1100" t="str">
        <f t="shared" si="2"/>
        <v>#REF!</v>
      </c>
      <c r="J18" s="413">
        <v>2.0</v>
      </c>
      <c r="K18" s="413">
        <v>2025.0</v>
      </c>
      <c r="L18" s="1394">
        <v>45689.0</v>
      </c>
      <c r="M18" s="1395">
        <v>45716.0</v>
      </c>
      <c r="N18" s="1339">
        <v>4.0</v>
      </c>
      <c r="O18" s="1084">
        <f t="shared" si="3"/>
        <v>0.2</v>
      </c>
      <c r="P18" s="231" t="str">
        <f t="shared" si="4"/>
        <v>#REF!</v>
      </c>
      <c r="Q18" s="231" t="str">
        <f t="shared" si="5"/>
        <v>#REF!</v>
      </c>
      <c r="R18" s="1101"/>
      <c r="S18" s="1181" t="s">
        <v>525</v>
      </c>
      <c r="T18" s="370" t="s">
        <v>2088</v>
      </c>
      <c r="U18" s="1084" t="str">
        <f t="shared" si="6"/>
        <v>#REF!</v>
      </c>
      <c r="V18" s="1102" t="str">
        <f t="shared" si="7"/>
        <v>#REF!</v>
      </c>
      <c r="W18" s="1102" t="str">
        <f t="shared" si="8"/>
        <v>#REF!</v>
      </c>
      <c r="X18" s="1102" t="str">
        <f t="shared" si="9"/>
        <v>#REF!</v>
      </c>
      <c r="Y18" s="1103">
        <f t="shared" si="10"/>
        <v>1</v>
      </c>
      <c r="Z18" s="1104" t="str">
        <f t="shared" si="11"/>
        <v>#REF!</v>
      </c>
      <c r="AA18" s="1085" t="str">
        <f t="shared" si="12"/>
        <v>#REF!</v>
      </c>
      <c r="AB18" s="1085" t="str">
        <f t="shared" si="13"/>
        <v>#REF!</v>
      </c>
      <c r="AC18" s="1105" t="str">
        <f t="shared" si="14"/>
        <v>#REF!</v>
      </c>
      <c r="AD18" s="1105" t="str">
        <f t="shared" si="15"/>
        <v>#REF!</v>
      </c>
      <c r="AE18" s="1105" t="str">
        <f t="shared" si="16"/>
        <v>#REF!</v>
      </c>
      <c r="AF18" s="1106"/>
      <c r="AG18" s="1079"/>
      <c r="AH18" s="1090">
        <f t="shared" si="17"/>
        <v>20</v>
      </c>
      <c r="AI18" s="1090"/>
    </row>
    <row r="19" ht="15.0" customHeight="1">
      <c r="A19" s="1098">
        <v>17.0</v>
      </c>
      <c r="B19" s="1181">
        <v>463031.0</v>
      </c>
      <c r="C19" s="370" t="s">
        <v>1288</v>
      </c>
      <c r="D19" s="370" t="s">
        <v>1289</v>
      </c>
      <c r="E19" s="370" t="s">
        <v>511</v>
      </c>
      <c r="F19" s="370" t="s">
        <v>512</v>
      </c>
      <c r="G19" s="370" t="s">
        <v>790</v>
      </c>
      <c r="H19" s="1273" t="str">
        <f t="shared" si="1"/>
        <v>DEV03</v>
      </c>
      <c r="I19" s="1100" t="str">
        <f t="shared" si="2"/>
        <v>#REF!</v>
      </c>
      <c r="J19" s="413">
        <v>2.0</v>
      </c>
      <c r="K19" s="413">
        <v>2025.0</v>
      </c>
      <c r="L19" s="1394">
        <v>45689.0</v>
      </c>
      <c r="M19" s="1395">
        <v>45716.0</v>
      </c>
      <c r="N19" s="1339">
        <v>20.0</v>
      </c>
      <c r="O19" s="1084">
        <f t="shared" si="3"/>
        <v>1</v>
      </c>
      <c r="P19" s="231" t="str">
        <f t="shared" si="4"/>
        <v>#REF!</v>
      </c>
      <c r="Q19" s="231" t="str">
        <f t="shared" si="5"/>
        <v>#REF!</v>
      </c>
      <c r="R19" s="1101"/>
      <c r="S19" s="1181" t="s">
        <v>525</v>
      </c>
      <c r="T19" s="370" t="s">
        <v>2088</v>
      </c>
      <c r="U19" s="1084" t="str">
        <f t="shared" si="6"/>
        <v>#REF!</v>
      </c>
      <c r="V19" s="1102" t="str">
        <f t="shared" si="7"/>
        <v>#REF!</v>
      </c>
      <c r="W19" s="1102" t="str">
        <f t="shared" si="8"/>
        <v>#REF!</v>
      </c>
      <c r="X19" s="1102" t="str">
        <f t="shared" si="9"/>
        <v>#REF!</v>
      </c>
      <c r="Y19" s="1103">
        <f t="shared" si="10"/>
        <v>1</v>
      </c>
      <c r="Z19" s="1104" t="str">
        <f t="shared" si="11"/>
        <v>#REF!</v>
      </c>
      <c r="AA19" s="1085" t="str">
        <f t="shared" si="12"/>
        <v>#REF!</v>
      </c>
      <c r="AB19" s="1085" t="str">
        <f t="shared" si="13"/>
        <v>#REF!</v>
      </c>
      <c r="AC19" s="1105" t="str">
        <f t="shared" si="14"/>
        <v>#REF!</v>
      </c>
      <c r="AD19" s="1105" t="str">
        <f t="shared" si="15"/>
        <v>#REF!</v>
      </c>
      <c r="AE19" s="1105" t="str">
        <f t="shared" si="16"/>
        <v>#REF!</v>
      </c>
      <c r="AF19" s="1106"/>
      <c r="AG19" s="1079"/>
      <c r="AH19" s="1090">
        <f t="shared" si="17"/>
        <v>20</v>
      </c>
      <c r="AI19" s="1090"/>
    </row>
    <row r="20" ht="15.0" customHeight="1">
      <c r="A20" s="1098">
        <v>18.0</v>
      </c>
      <c r="B20" s="1181">
        <v>463029.0</v>
      </c>
      <c r="C20" s="370" t="s">
        <v>1290</v>
      </c>
      <c r="D20" s="370" t="s">
        <v>1291</v>
      </c>
      <c r="E20" s="370" t="s">
        <v>511</v>
      </c>
      <c r="F20" s="370" t="s">
        <v>512</v>
      </c>
      <c r="G20" s="370" t="s">
        <v>795</v>
      </c>
      <c r="H20" s="1273" t="str">
        <f t="shared" si="1"/>
        <v>DEV01</v>
      </c>
      <c r="I20" s="1100" t="str">
        <f t="shared" si="2"/>
        <v>#REF!</v>
      </c>
      <c r="J20" s="413">
        <v>2.0</v>
      </c>
      <c r="K20" s="413">
        <v>2025.0</v>
      </c>
      <c r="L20" s="1394">
        <v>45689.0</v>
      </c>
      <c r="M20" s="1395">
        <v>45716.0</v>
      </c>
      <c r="N20" s="1339">
        <v>20.0</v>
      </c>
      <c r="O20" s="1084">
        <f t="shared" si="3"/>
        <v>1</v>
      </c>
      <c r="P20" s="231" t="str">
        <f t="shared" si="4"/>
        <v>#REF!</v>
      </c>
      <c r="Q20" s="231" t="str">
        <f t="shared" si="5"/>
        <v>#REF!</v>
      </c>
      <c r="R20" s="1101"/>
      <c r="S20" s="1181" t="s">
        <v>525</v>
      </c>
      <c r="T20" s="370" t="s">
        <v>2088</v>
      </c>
      <c r="U20" s="1084" t="str">
        <f t="shared" si="6"/>
        <v>#REF!</v>
      </c>
      <c r="V20" s="1102" t="str">
        <f t="shared" si="7"/>
        <v>#REF!</v>
      </c>
      <c r="W20" s="1102" t="str">
        <f t="shared" si="8"/>
        <v>#REF!</v>
      </c>
      <c r="X20" s="1102" t="str">
        <f t="shared" si="9"/>
        <v>#REF!</v>
      </c>
      <c r="Y20" s="1103">
        <f t="shared" si="10"/>
        <v>1</v>
      </c>
      <c r="Z20" s="1104" t="str">
        <f t="shared" si="11"/>
        <v>#REF!</v>
      </c>
      <c r="AA20" s="1085" t="str">
        <f t="shared" si="12"/>
        <v>#REF!</v>
      </c>
      <c r="AB20" s="1085" t="str">
        <f t="shared" si="13"/>
        <v>#REF!</v>
      </c>
      <c r="AC20" s="1105" t="str">
        <f t="shared" si="14"/>
        <v>#REF!</v>
      </c>
      <c r="AD20" s="1105" t="str">
        <f t="shared" si="15"/>
        <v>#REF!</v>
      </c>
      <c r="AE20" s="1105" t="str">
        <f t="shared" si="16"/>
        <v>#REF!</v>
      </c>
      <c r="AF20" s="1106"/>
      <c r="AG20" s="1079"/>
      <c r="AH20" s="1090">
        <f t="shared" si="17"/>
        <v>20</v>
      </c>
      <c r="AI20" s="1090"/>
    </row>
    <row r="21" ht="15.0" customHeight="1">
      <c r="A21" s="1098">
        <v>19.0</v>
      </c>
      <c r="B21" s="1181">
        <v>463041.0</v>
      </c>
      <c r="C21" s="370" t="s">
        <v>1293</v>
      </c>
      <c r="D21" s="370" t="s">
        <v>1294</v>
      </c>
      <c r="E21" s="370" t="s">
        <v>511</v>
      </c>
      <c r="F21" s="370" t="s">
        <v>546</v>
      </c>
      <c r="G21" s="370" t="s">
        <v>665</v>
      </c>
      <c r="H21" s="1273" t="str">
        <f t="shared" si="1"/>
        <v>TESTER02</v>
      </c>
      <c r="I21" s="1100" t="str">
        <f t="shared" si="2"/>
        <v>#REF!</v>
      </c>
      <c r="J21" s="413">
        <v>2.0</v>
      </c>
      <c r="K21" s="413">
        <v>2025.0</v>
      </c>
      <c r="L21" s="1394">
        <v>45689.0</v>
      </c>
      <c r="M21" s="1395">
        <v>45716.0</v>
      </c>
      <c r="N21" s="1339">
        <v>20.0</v>
      </c>
      <c r="O21" s="1084">
        <f t="shared" si="3"/>
        <v>1</v>
      </c>
      <c r="P21" s="231" t="str">
        <f t="shared" si="4"/>
        <v>#REF!</v>
      </c>
      <c r="Q21" s="231" t="str">
        <f t="shared" si="5"/>
        <v>#REF!</v>
      </c>
      <c r="R21" s="1101"/>
      <c r="S21" s="1181" t="s">
        <v>525</v>
      </c>
      <c r="T21" s="370" t="s">
        <v>2088</v>
      </c>
      <c r="U21" s="1084" t="str">
        <f t="shared" si="6"/>
        <v>#REF!</v>
      </c>
      <c r="V21" s="1102" t="str">
        <f t="shared" si="7"/>
        <v>#REF!</v>
      </c>
      <c r="W21" s="1102" t="str">
        <f t="shared" si="8"/>
        <v>#REF!</v>
      </c>
      <c r="X21" s="1102" t="str">
        <f t="shared" si="9"/>
        <v>#REF!</v>
      </c>
      <c r="Y21" s="1103">
        <f t="shared" si="10"/>
        <v>1</v>
      </c>
      <c r="Z21" s="1104" t="str">
        <f t="shared" si="11"/>
        <v>#REF!</v>
      </c>
      <c r="AA21" s="1085" t="str">
        <f t="shared" si="12"/>
        <v>#REF!</v>
      </c>
      <c r="AB21" s="1085" t="str">
        <f t="shared" si="13"/>
        <v>#REF!</v>
      </c>
      <c r="AC21" s="1105" t="str">
        <f t="shared" si="14"/>
        <v>#REF!</v>
      </c>
      <c r="AD21" s="1105" t="str">
        <f t="shared" si="15"/>
        <v>#REF!</v>
      </c>
      <c r="AE21" s="1105" t="str">
        <f t="shared" si="16"/>
        <v>#REF!</v>
      </c>
      <c r="AF21" s="1106"/>
      <c r="AG21" s="1079"/>
      <c r="AH21" s="1090">
        <f t="shared" si="17"/>
        <v>20</v>
      </c>
      <c r="AI21" s="1090"/>
    </row>
    <row r="22" ht="15.0" customHeight="1">
      <c r="A22" s="1098">
        <v>20.0</v>
      </c>
      <c r="B22" s="1181">
        <v>463293.0</v>
      </c>
      <c r="C22" s="370" t="s">
        <v>1296</v>
      </c>
      <c r="D22" s="370" t="s">
        <v>1297</v>
      </c>
      <c r="E22" s="370" t="s">
        <v>511</v>
      </c>
      <c r="F22" s="370" t="s">
        <v>564</v>
      </c>
      <c r="G22" s="370" t="s">
        <v>665</v>
      </c>
      <c r="H22" s="1273" t="str">
        <f t="shared" si="1"/>
        <v>BA02</v>
      </c>
      <c r="I22" s="1100" t="str">
        <f t="shared" si="2"/>
        <v>#REF!</v>
      </c>
      <c r="J22" s="413">
        <v>2.0</v>
      </c>
      <c r="K22" s="413">
        <v>2025.0</v>
      </c>
      <c r="L22" s="1394">
        <v>45689.0</v>
      </c>
      <c r="M22" s="1395">
        <v>45716.0</v>
      </c>
      <c r="N22" s="1339">
        <v>20.0</v>
      </c>
      <c r="O22" s="1084">
        <f t="shared" si="3"/>
        <v>1</v>
      </c>
      <c r="P22" s="231" t="str">
        <f t="shared" si="4"/>
        <v>#REF!</v>
      </c>
      <c r="Q22" s="231" t="str">
        <f t="shared" si="5"/>
        <v>#REF!</v>
      </c>
      <c r="R22" s="1101"/>
      <c r="S22" s="1181" t="s">
        <v>525</v>
      </c>
      <c r="T22" s="370" t="s">
        <v>2088</v>
      </c>
      <c r="U22" s="1084" t="str">
        <f t="shared" si="6"/>
        <v>#REF!</v>
      </c>
      <c r="V22" s="1102" t="str">
        <f t="shared" si="7"/>
        <v>#REF!</v>
      </c>
      <c r="W22" s="1102" t="str">
        <f t="shared" si="8"/>
        <v>#REF!</v>
      </c>
      <c r="X22" s="1102" t="str">
        <f t="shared" si="9"/>
        <v>#REF!</v>
      </c>
      <c r="Y22" s="1103">
        <f t="shared" si="10"/>
        <v>1</v>
      </c>
      <c r="Z22" s="1104" t="str">
        <f t="shared" si="11"/>
        <v>#REF!</v>
      </c>
      <c r="AA22" s="1085" t="str">
        <f t="shared" si="12"/>
        <v>#REF!</v>
      </c>
      <c r="AB22" s="1085" t="str">
        <f t="shared" si="13"/>
        <v>#REF!</v>
      </c>
      <c r="AC22" s="1105" t="str">
        <f t="shared" si="14"/>
        <v>#REF!</v>
      </c>
      <c r="AD22" s="1105" t="str">
        <f t="shared" si="15"/>
        <v>#REF!</v>
      </c>
      <c r="AE22" s="1105" t="str">
        <f t="shared" si="16"/>
        <v>#REF!</v>
      </c>
      <c r="AF22" s="1106"/>
      <c r="AG22" s="1079"/>
      <c r="AH22" s="1090">
        <f t="shared" si="17"/>
        <v>20</v>
      </c>
      <c r="AI22" s="1090"/>
    </row>
    <row r="23" ht="15.0" customHeight="1">
      <c r="A23" s="1098">
        <v>21.0</v>
      </c>
      <c r="B23" s="1181">
        <v>463897.0</v>
      </c>
      <c r="C23" s="370" t="s">
        <v>1535</v>
      </c>
      <c r="D23" s="370" t="s">
        <v>1536</v>
      </c>
      <c r="E23" s="370" t="s">
        <v>511</v>
      </c>
      <c r="F23" s="370" t="s">
        <v>512</v>
      </c>
      <c r="G23" s="370" t="s">
        <v>790</v>
      </c>
      <c r="H23" s="1273" t="str">
        <f t="shared" si="1"/>
        <v>DEV03</v>
      </c>
      <c r="I23" s="1100" t="str">
        <f t="shared" si="2"/>
        <v>#REF!</v>
      </c>
      <c r="J23" s="413">
        <v>2.0</v>
      </c>
      <c r="K23" s="413">
        <v>2025.0</v>
      </c>
      <c r="L23" s="1394">
        <v>45689.0</v>
      </c>
      <c r="M23" s="1395">
        <v>45692.0</v>
      </c>
      <c r="N23" s="1339">
        <v>2.0</v>
      </c>
      <c r="O23" s="1084">
        <f t="shared" si="3"/>
        <v>0.1</v>
      </c>
      <c r="P23" s="231" t="str">
        <f t="shared" si="4"/>
        <v>#REF!</v>
      </c>
      <c r="Q23" s="231" t="str">
        <f t="shared" si="5"/>
        <v>#REF!</v>
      </c>
      <c r="R23" s="1101"/>
      <c r="S23" s="1181" t="s">
        <v>525</v>
      </c>
      <c r="T23" s="370" t="s">
        <v>2088</v>
      </c>
      <c r="U23" s="1084" t="str">
        <f t="shared" si="6"/>
        <v>#REF!</v>
      </c>
      <c r="V23" s="1102" t="str">
        <f t="shared" si="7"/>
        <v>#REF!</v>
      </c>
      <c r="W23" s="1102" t="str">
        <f t="shared" si="8"/>
        <v>#REF!</v>
      </c>
      <c r="X23" s="1102" t="str">
        <f t="shared" si="9"/>
        <v>#REF!</v>
      </c>
      <c r="Y23" s="1103">
        <f t="shared" si="10"/>
        <v>1</v>
      </c>
      <c r="Z23" s="1104" t="str">
        <f t="shared" si="11"/>
        <v>#REF!</v>
      </c>
      <c r="AA23" s="1085" t="str">
        <f t="shared" si="12"/>
        <v>#REF!</v>
      </c>
      <c r="AB23" s="1085" t="str">
        <f t="shared" si="13"/>
        <v>#REF!</v>
      </c>
      <c r="AC23" s="1105" t="str">
        <f t="shared" si="14"/>
        <v>#REF!</v>
      </c>
      <c r="AD23" s="1105" t="str">
        <f t="shared" si="15"/>
        <v>#REF!</v>
      </c>
      <c r="AE23" s="1105" t="str">
        <f t="shared" si="16"/>
        <v>#REF!</v>
      </c>
      <c r="AF23" s="1106"/>
      <c r="AG23" s="1079"/>
      <c r="AH23" s="1090">
        <f t="shared" si="17"/>
        <v>20</v>
      </c>
      <c r="AI23" s="1090"/>
    </row>
    <row r="24" ht="15.0" customHeight="1">
      <c r="A24" s="1098">
        <v>22.0</v>
      </c>
      <c r="B24" s="1181">
        <v>465799.0</v>
      </c>
      <c r="C24" s="370" t="s">
        <v>1310</v>
      </c>
      <c r="D24" s="370" t="s">
        <v>1311</v>
      </c>
      <c r="E24" s="370" t="s">
        <v>511</v>
      </c>
      <c r="F24" s="370" t="s">
        <v>546</v>
      </c>
      <c r="G24" s="370" t="s">
        <v>771</v>
      </c>
      <c r="H24" s="1273" t="str">
        <f t="shared" si="1"/>
        <v>TESTER04</v>
      </c>
      <c r="I24" s="1100" t="str">
        <f t="shared" si="2"/>
        <v>#REF!</v>
      </c>
      <c r="J24" s="413">
        <v>2.0</v>
      </c>
      <c r="K24" s="413">
        <v>2025.0</v>
      </c>
      <c r="L24" s="1394">
        <v>45689.0</v>
      </c>
      <c r="M24" s="1395">
        <v>45716.0</v>
      </c>
      <c r="N24" s="1339">
        <v>20.0</v>
      </c>
      <c r="O24" s="1084">
        <f t="shared" si="3"/>
        <v>1</v>
      </c>
      <c r="P24" s="231" t="str">
        <f t="shared" si="4"/>
        <v>#REF!</v>
      </c>
      <c r="Q24" s="231" t="str">
        <f t="shared" si="5"/>
        <v>#REF!</v>
      </c>
      <c r="R24" s="1101"/>
      <c r="S24" s="1181" t="s">
        <v>525</v>
      </c>
      <c r="T24" s="370" t="s">
        <v>2088</v>
      </c>
      <c r="U24" s="1084" t="str">
        <f t="shared" si="6"/>
        <v>#REF!</v>
      </c>
      <c r="V24" s="1102" t="str">
        <f t="shared" si="7"/>
        <v>#REF!</v>
      </c>
      <c r="W24" s="1102" t="str">
        <f t="shared" si="8"/>
        <v>#REF!</v>
      </c>
      <c r="X24" s="1102" t="str">
        <f t="shared" si="9"/>
        <v>#REF!</v>
      </c>
      <c r="Y24" s="1103">
        <f t="shared" si="10"/>
        <v>1</v>
      </c>
      <c r="Z24" s="1104" t="str">
        <f t="shared" si="11"/>
        <v>#REF!</v>
      </c>
      <c r="AA24" s="1085" t="str">
        <f t="shared" si="12"/>
        <v>#REF!</v>
      </c>
      <c r="AB24" s="1085" t="str">
        <f t="shared" si="13"/>
        <v>#REF!</v>
      </c>
      <c r="AC24" s="1105" t="str">
        <f t="shared" si="14"/>
        <v>#REF!</v>
      </c>
      <c r="AD24" s="1105" t="str">
        <f t="shared" si="15"/>
        <v>#REF!</v>
      </c>
      <c r="AE24" s="1105" t="str">
        <f t="shared" si="16"/>
        <v>#REF!</v>
      </c>
      <c r="AF24" s="1106"/>
      <c r="AG24" s="1079"/>
      <c r="AH24" s="1090">
        <f t="shared" si="17"/>
        <v>20</v>
      </c>
      <c r="AI24" s="1090"/>
    </row>
    <row r="25" ht="15.0" customHeight="1">
      <c r="A25" s="1098">
        <v>23.0</v>
      </c>
      <c r="B25" s="1181">
        <v>469685.0</v>
      </c>
      <c r="C25" s="370" t="s">
        <v>2240</v>
      </c>
      <c r="D25" s="370" t="s">
        <v>2241</v>
      </c>
      <c r="E25" s="370" t="s">
        <v>511</v>
      </c>
      <c r="F25" s="370" t="s">
        <v>512</v>
      </c>
      <c r="G25" s="370" t="s">
        <v>790</v>
      </c>
      <c r="H25" s="1273" t="str">
        <f t="shared" si="1"/>
        <v>DEV03</v>
      </c>
      <c r="I25" s="1100" t="str">
        <f t="shared" si="2"/>
        <v>#REF!</v>
      </c>
      <c r="J25" s="413">
        <v>2.0</v>
      </c>
      <c r="K25" s="413">
        <v>2025.0</v>
      </c>
      <c r="L25" s="1394">
        <v>45689.0</v>
      </c>
      <c r="M25" s="1395">
        <v>45716.0</v>
      </c>
      <c r="N25" s="1339">
        <v>20.0</v>
      </c>
      <c r="O25" s="1084">
        <f t="shared" si="3"/>
        <v>1</v>
      </c>
      <c r="P25" s="231" t="str">
        <f t="shared" si="4"/>
        <v>#REF!</v>
      </c>
      <c r="Q25" s="231" t="str">
        <f t="shared" si="5"/>
        <v>#REF!</v>
      </c>
      <c r="R25" s="1101"/>
      <c r="S25" s="1181" t="s">
        <v>525</v>
      </c>
      <c r="T25" s="370" t="s">
        <v>2088</v>
      </c>
      <c r="U25" s="1084" t="str">
        <f t="shared" si="6"/>
        <v>#REF!</v>
      </c>
      <c r="V25" s="1102" t="str">
        <f t="shared" si="7"/>
        <v>#REF!</v>
      </c>
      <c r="W25" s="1102" t="str">
        <f t="shared" si="8"/>
        <v>#REF!</v>
      </c>
      <c r="X25" s="1102" t="str">
        <f t="shared" si="9"/>
        <v>#REF!</v>
      </c>
      <c r="Y25" s="1103">
        <f t="shared" si="10"/>
        <v>1</v>
      </c>
      <c r="Z25" s="1104" t="str">
        <f t="shared" si="11"/>
        <v>#REF!</v>
      </c>
      <c r="AA25" s="1085" t="str">
        <f t="shared" si="12"/>
        <v>#REF!</v>
      </c>
      <c r="AB25" s="1085" t="str">
        <f t="shared" si="13"/>
        <v>#REF!</v>
      </c>
      <c r="AC25" s="1105" t="str">
        <f t="shared" si="14"/>
        <v>#REF!</v>
      </c>
      <c r="AD25" s="1105" t="str">
        <f t="shared" si="15"/>
        <v>#REF!</v>
      </c>
      <c r="AE25" s="1105" t="str">
        <f t="shared" si="16"/>
        <v>#REF!</v>
      </c>
      <c r="AF25" s="1106"/>
      <c r="AG25" s="1079"/>
      <c r="AH25" s="1090">
        <f t="shared" si="17"/>
        <v>20</v>
      </c>
      <c r="AI25" s="1090"/>
    </row>
    <row r="26" ht="15.0" customHeight="1">
      <c r="A26" s="1098">
        <v>24.0</v>
      </c>
      <c r="B26" s="1181">
        <v>469691.0</v>
      </c>
      <c r="C26" s="370" t="s">
        <v>2238</v>
      </c>
      <c r="D26" s="370" t="s">
        <v>2239</v>
      </c>
      <c r="E26" s="370" t="s">
        <v>511</v>
      </c>
      <c r="F26" s="370" t="s">
        <v>546</v>
      </c>
      <c r="G26" s="370" t="s">
        <v>790</v>
      </c>
      <c r="H26" s="1273" t="str">
        <f t="shared" si="1"/>
        <v>TESTER03</v>
      </c>
      <c r="I26" s="1100" t="str">
        <f t="shared" si="2"/>
        <v>#REF!</v>
      </c>
      <c r="J26" s="413">
        <v>2.0</v>
      </c>
      <c r="K26" s="413">
        <v>2025.0</v>
      </c>
      <c r="L26" s="1394">
        <v>45689.0</v>
      </c>
      <c r="M26" s="1395">
        <v>45716.0</v>
      </c>
      <c r="N26" s="1339">
        <v>20.0</v>
      </c>
      <c r="O26" s="1084">
        <f t="shared" si="3"/>
        <v>1</v>
      </c>
      <c r="P26" s="231" t="str">
        <f t="shared" si="4"/>
        <v>#REF!</v>
      </c>
      <c r="Q26" s="231" t="str">
        <f t="shared" si="5"/>
        <v>#REF!</v>
      </c>
      <c r="R26" s="1101"/>
      <c r="S26" s="1181" t="s">
        <v>525</v>
      </c>
      <c r="T26" s="370" t="s">
        <v>2088</v>
      </c>
      <c r="U26" s="1084" t="str">
        <f t="shared" si="6"/>
        <v>#REF!</v>
      </c>
      <c r="V26" s="1102" t="str">
        <f t="shared" si="7"/>
        <v>#REF!</v>
      </c>
      <c r="W26" s="1102" t="str">
        <f t="shared" si="8"/>
        <v>#REF!</v>
      </c>
      <c r="X26" s="1102" t="str">
        <f t="shared" si="9"/>
        <v>#REF!</v>
      </c>
      <c r="Y26" s="1103">
        <f t="shared" si="10"/>
        <v>1</v>
      </c>
      <c r="Z26" s="1104" t="str">
        <f t="shared" si="11"/>
        <v>#REF!</v>
      </c>
      <c r="AA26" s="1085" t="str">
        <f t="shared" si="12"/>
        <v>#REF!</v>
      </c>
      <c r="AB26" s="1085" t="str">
        <f t="shared" si="13"/>
        <v>#REF!</v>
      </c>
      <c r="AC26" s="1105" t="str">
        <f t="shared" si="14"/>
        <v>#REF!</v>
      </c>
      <c r="AD26" s="1105" t="str">
        <f t="shared" si="15"/>
        <v>#REF!</v>
      </c>
      <c r="AE26" s="1105" t="str">
        <f t="shared" si="16"/>
        <v>#REF!</v>
      </c>
      <c r="AF26" s="1106"/>
      <c r="AG26" s="1079"/>
      <c r="AH26" s="1090">
        <f t="shared" si="17"/>
        <v>20</v>
      </c>
      <c r="AI26" s="1090"/>
    </row>
    <row r="27" ht="15.0" customHeight="1">
      <c r="A27" s="1098">
        <v>25.0</v>
      </c>
      <c r="B27" s="1181">
        <v>92203.0</v>
      </c>
      <c r="C27" s="370" t="s">
        <v>2247</v>
      </c>
      <c r="D27" s="370" t="s">
        <v>2248</v>
      </c>
      <c r="E27" s="370" t="s">
        <v>511</v>
      </c>
      <c r="F27" s="370" t="s">
        <v>663</v>
      </c>
      <c r="G27" s="370" t="s">
        <v>771</v>
      </c>
      <c r="H27" s="1273" t="str">
        <f t="shared" si="1"/>
        <v>PM04</v>
      </c>
      <c r="I27" s="1100" t="str">
        <f t="shared" si="2"/>
        <v>#REF!</v>
      </c>
      <c r="J27" s="413">
        <v>2.0</v>
      </c>
      <c r="K27" s="413">
        <v>2025.0</v>
      </c>
      <c r="L27" s="1394">
        <v>45689.0</v>
      </c>
      <c r="M27" s="1395">
        <v>45716.0</v>
      </c>
      <c r="N27" s="1339">
        <v>8.0</v>
      </c>
      <c r="O27" s="1084">
        <f t="shared" si="3"/>
        <v>0.4</v>
      </c>
      <c r="P27" s="231" t="str">
        <f t="shared" si="4"/>
        <v>#REF!</v>
      </c>
      <c r="Q27" s="231" t="str">
        <f t="shared" si="5"/>
        <v>#REF!</v>
      </c>
      <c r="R27" s="1101"/>
      <c r="S27" s="1181" t="s">
        <v>525</v>
      </c>
      <c r="T27" s="370" t="s">
        <v>2088</v>
      </c>
      <c r="U27" s="1084" t="str">
        <f t="shared" si="6"/>
        <v>#REF!</v>
      </c>
      <c r="V27" s="1102" t="str">
        <f t="shared" si="7"/>
        <v>#REF!</v>
      </c>
      <c r="W27" s="1102" t="str">
        <f t="shared" si="8"/>
        <v>#REF!</v>
      </c>
      <c r="X27" s="1102" t="str">
        <f t="shared" si="9"/>
        <v>#REF!</v>
      </c>
      <c r="Y27" s="1103">
        <f t="shared" si="10"/>
        <v>1</v>
      </c>
      <c r="Z27" s="1104" t="str">
        <f t="shared" si="11"/>
        <v>#REF!</v>
      </c>
      <c r="AA27" s="1085" t="str">
        <f t="shared" si="12"/>
        <v>#REF!</v>
      </c>
      <c r="AB27" s="1085" t="str">
        <f t="shared" si="13"/>
        <v>#REF!</v>
      </c>
      <c r="AC27" s="1105" t="str">
        <f t="shared" si="14"/>
        <v>#REF!</v>
      </c>
      <c r="AD27" s="1105" t="str">
        <f t="shared" si="15"/>
        <v>#REF!</v>
      </c>
      <c r="AE27" s="1105" t="str">
        <f t="shared" si="16"/>
        <v>#REF!</v>
      </c>
      <c r="AF27" s="1106"/>
      <c r="AG27" s="1079"/>
      <c r="AH27" s="1090">
        <f t="shared" si="17"/>
        <v>20</v>
      </c>
      <c r="AI27" s="1090"/>
    </row>
    <row r="28" ht="15.0" customHeight="1">
      <c r="A28" s="1098">
        <v>26.0</v>
      </c>
      <c r="B28" s="1181">
        <v>471739.0</v>
      </c>
      <c r="C28" s="370" t="s">
        <v>2316</v>
      </c>
      <c r="D28" s="370" t="s">
        <v>2317</v>
      </c>
      <c r="E28" s="370" t="s">
        <v>511</v>
      </c>
      <c r="F28" s="370" t="s">
        <v>512</v>
      </c>
      <c r="G28" s="370" t="s">
        <v>790</v>
      </c>
      <c r="H28" s="1273" t="str">
        <f t="shared" si="1"/>
        <v>DEV03</v>
      </c>
      <c r="I28" s="1100" t="str">
        <f t="shared" si="2"/>
        <v>#REF!</v>
      </c>
      <c r="J28" s="413">
        <v>2.0</v>
      </c>
      <c r="K28" s="413">
        <v>2025.0</v>
      </c>
      <c r="L28" s="1394">
        <v>45689.0</v>
      </c>
      <c r="M28" s="1395">
        <v>45716.0</v>
      </c>
      <c r="N28" s="1339">
        <v>20.0</v>
      </c>
      <c r="O28" s="1084">
        <f t="shared" si="3"/>
        <v>1</v>
      </c>
      <c r="P28" s="231" t="str">
        <f t="shared" si="4"/>
        <v>#REF!</v>
      </c>
      <c r="Q28" s="231" t="str">
        <f t="shared" si="5"/>
        <v>#REF!</v>
      </c>
      <c r="R28" s="1101"/>
      <c r="S28" s="1181" t="s">
        <v>525</v>
      </c>
      <c r="T28" s="370" t="s">
        <v>2088</v>
      </c>
      <c r="U28" s="1084" t="str">
        <f t="shared" si="6"/>
        <v>#REF!</v>
      </c>
      <c r="V28" s="1102" t="str">
        <f t="shared" si="7"/>
        <v>#REF!</v>
      </c>
      <c r="W28" s="1102" t="str">
        <f t="shared" si="8"/>
        <v>#REF!</v>
      </c>
      <c r="X28" s="1102" t="str">
        <f t="shared" si="9"/>
        <v>#REF!</v>
      </c>
      <c r="Y28" s="1103">
        <f t="shared" si="10"/>
        <v>1</v>
      </c>
      <c r="Z28" s="1104" t="str">
        <f t="shared" si="11"/>
        <v>#REF!</v>
      </c>
      <c r="AA28" s="1085" t="str">
        <f t="shared" si="12"/>
        <v>#REF!</v>
      </c>
      <c r="AB28" s="1085" t="str">
        <f t="shared" si="13"/>
        <v>#REF!</v>
      </c>
      <c r="AC28" s="1105" t="str">
        <f t="shared" si="14"/>
        <v>#REF!</v>
      </c>
      <c r="AD28" s="1105" t="str">
        <f t="shared" si="15"/>
        <v>#REF!</v>
      </c>
      <c r="AE28" s="1105" t="str">
        <f t="shared" si="16"/>
        <v>#REF!</v>
      </c>
      <c r="AF28" s="1106"/>
      <c r="AG28" s="1079"/>
      <c r="AH28" s="1090">
        <f t="shared" si="17"/>
        <v>20</v>
      </c>
      <c r="AI28" s="1090"/>
    </row>
    <row r="29" ht="15.0" customHeight="1">
      <c r="A29" s="1098">
        <v>27.0</v>
      </c>
      <c r="B29" s="1181">
        <v>472085.0</v>
      </c>
      <c r="C29" s="370" t="s">
        <v>2352</v>
      </c>
      <c r="D29" s="370" t="s">
        <v>2353</v>
      </c>
      <c r="E29" s="370" t="s">
        <v>552</v>
      </c>
      <c r="F29" s="370" t="s">
        <v>512</v>
      </c>
      <c r="G29" s="370" t="s">
        <v>665</v>
      </c>
      <c r="H29" s="1273" t="str">
        <f t="shared" si="1"/>
        <v>DEV02</v>
      </c>
      <c r="I29" s="1100" t="str">
        <f t="shared" si="2"/>
        <v>#REF!</v>
      </c>
      <c r="J29" s="413">
        <v>2.0</v>
      </c>
      <c r="K29" s="413">
        <v>2025.0</v>
      </c>
      <c r="L29" s="1394">
        <v>45689.0</v>
      </c>
      <c r="M29" s="1395">
        <v>45716.0</v>
      </c>
      <c r="N29" s="1339">
        <v>20.0</v>
      </c>
      <c r="O29" s="1084">
        <f t="shared" si="3"/>
        <v>1</v>
      </c>
      <c r="P29" s="231" t="str">
        <f t="shared" si="4"/>
        <v>#REF!</v>
      </c>
      <c r="Q29" s="231" t="str">
        <f t="shared" si="5"/>
        <v>#REF!</v>
      </c>
      <c r="R29" s="1101"/>
      <c r="S29" s="1181" t="s">
        <v>525</v>
      </c>
      <c r="T29" s="370" t="s">
        <v>2088</v>
      </c>
      <c r="U29" s="1084" t="str">
        <f t="shared" si="6"/>
        <v>#REF!</v>
      </c>
      <c r="V29" s="1102" t="str">
        <f t="shared" si="7"/>
        <v>#REF!</v>
      </c>
      <c r="W29" s="1102" t="str">
        <f t="shared" si="8"/>
        <v>#REF!</v>
      </c>
      <c r="X29" s="1102" t="str">
        <f t="shared" si="9"/>
        <v>#REF!</v>
      </c>
      <c r="Y29" s="1103">
        <f t="shared" si="10"/>
        <v>1</v>
      </c>
      <c r="Z29" s="1104" t="str">
        <f t="shared" si="11"/>
        <v>#REF!</v>
      </c>
      <c r="AA29" s="1085" t="str">
        <f t="shared" si="12"/>
        <v>#REF!</v>
      </c>
      <c r="AB29" s="1085" t="str">
        <f t="shared" si="13"/>
        <v>#REF!</v>
      </c>
      <c r="AC29" s="1105" t="str">
        <f t="shared" si="14"/>
        <v>#REF!</v>
      </c>
      <c r="AD29" s="1105" t="str">
        <f t="shared" si="15"/>
        <v>#REF!</v>
      </c>
      <c r="AE29" s="1105" t="str">
        <f t="shared" si="16"/>
        <v>#REF!</v>
      </c>
      <c r="AF29" s="1106"/>
      <c r="AG29" s="1079"/>
      <c r="AH29" s="1090">
        <f t="shared" si="17"/>
        <v>20</v>
      </c>
      <c r="AI29" s="1090"/>
    </row>
    <row r="30" ht="15.0" customHeight="1">
      <c r="A30" s="1098">
        <v>28.0</v>
      </c>
      <c r="B30" s="1181">
        <v>466045.0</v>
      </c>
      <c r="C30" s="370" t="s">
        <v>1490</v>
      </c>
      <c r="D30" s="370" t="s">
        <v>1491</v>
      </c>
      <c r="E30" s="370" t="s">
        <v>511</v>
      </c>
      <c r="F30" s="370" t="s">
        <v>564</v>
      </c>
      <c r="G30" s="370" t="s">
        <v>771</v>
      </c>
      <c r="H30" s="1273" t="str">
        <f t="shared" si="1"/>
        <v>BA04</v>
      </c>
      <c r="I30" s="1100" t="str">
        <f t="shared" si="2"/>
        <v>#REF!</v>
      </c>
      <c r="J30" s="413">
        <v>2.0</v>
      </c>
      <c r="K30" s="413">
        <v>2025.0</v>
      </c>
      <c r="L30" s="1394">
        <v>45689.0</v>
      </c>
      <c r="M30" s="1395">
        <v>45716.0</v>
      </c>
      <c r="N30" s="1339">
        <v>20.0</v>
      </c>
      <c r="O30" s="1084">
        <f t="shared" si="3"/>
        <v>1</v>
      </c>
      <c r="P30" s="231">
        <f t="shared" si="4"/>
        <v>1</v>
      </c>
      <c r="Q30" s="231">
        <f t="shared" si="5"/>
        <v>1</v>
      </c>
      <c r="R30" s="1101"/>
      <c r="S30" s="1181" t="s">
        <v>517</v>
      </c>
      <c r="T30" s="370" t="s">
        <v>2104</v>
      </c>
      <c r="U30" s="1084">
        <f t="shared" si="6"/>
        <v>1</v>
      </c>
      <c r="V30" s="1102">
        <f t="shared" si="7"/>
        <v>1</v>
      </c>
      <c r="W30" s="1102">
        <f t="shared" si="8"/>
        <v>1</v>
      </c>
      <c r="X30" s="1102">
        <f t="shared" si="9"/>
        <v>1</v>
      </c>
      <c r="Y30" s="1103">
        <f t="shared" si="10"/>
        <v>1</v>
      </c>
      <c r="Z30" s="1104" t="str">
        <f t="shared" si="11"/>
        <v>#REF!</v>
      </c>
      <c r="AA30" s="1085" t="str">
        <f t="shared" si="12"/>
        <v>#REF!</v>
      </c>
      <c r="AB30" s="1085" t="str">
        <f t="shared" si="13"/>
        <v>#REF!</v>
      </c>
      <c r="AC30" s="1105">
        <f t="shared" si="14"/>
        <v>0</v>
      </c>
      <c r="AD30" s="1105" t="str">
        <f t="shared" si="15"/>
        <v>#REF!</v>
      </c>
      <c r="AE30" s="1105" t="str">
        <f t="shared" si="16"/>
        <v>#REF!</v>
      </c>
      <c r="AF30" s="1106"/>
      <c r="AG30" s="1079"/>
      <c r="AH30" s="1090">
        <f t="shared" si="17"/>
        <v>20</v>
      </c>
      <c r="AI30" s="1090"/>
    </row>
    <row r="31" ht="15.0" customHeight="1">
      <c r="A31" s="1098">
        <v>29.0</v>
      </c>
      <c r="B31" s="1181">
        <v>468891.0</v>
      </c>
      <c r="C31" s="370" t="s">
        <v>2242</v>
      </c>
      <c r="D31" s="370" t="s">
        <v>2243</v>
      </c>
      <c r="E31" s="370" t="s">
        <v>511</v>
      </c>
      <c r="F31" s="370" t="s">
        <v>564</v>
      </c>
      <c r="G31" s="370" t="s">
        <v>787</v>
      </c>
      <c r="H31" s="1273" t="str">
        <f t="shared" si="1"/>
        <v>BA05</v>
      </c>
      <c r="I31" s="1100" t="str">
        <f t="shared" si="2"/>
        <v>#REF!</v>
      </c>
      <c r="J31" s="413">
        <v>2.0</v>
      </c>
      <c r="K31" s="413">
        <v>2025.0</v>
      </c>
      <c r="L31" s="1394">
        <v>45689.0</v>
      </c>
      <c r="M31" s="1395">
        <v>45716.0</v>
      </c>
      <c r="N31" s="1339">
        <v>20.0</v>
      </c>
      <c r="O31" s="1084">
        <f t="shared" si="3"/>
        <v>1</v>
      </c>
      <c r="P31" s="231">
        <f t="shared" si="4"/>
        <v>1</v>
      </c>
      <c r="Q31" s="231">
        <f t="shared" si="5"/>
        <v>1</v>
      </c>
      <c r="R31" s="1101"/>
      <c r="S31" s="1181" t="s">
        <v>517</v>
      </c>
      <c r="T31" s="370" t="s">
        <v>2104</v>
      </c>
      <c r="U31" s="1084">
        <f t="shared" si="6"/>
        <v>1</v>
      </c>
      <c r="V31" s="1102">
        <f t="shared" si="7"/>
        <v>1</v>
      </c>
      <c r="W31" s="1102">
        <f t="shared" si="8"/>
        <v>1</v>
      </c>
      <c r="X31" s="1102">
        <f t="shared" si="9"/>
        <v>1</v>
      </c>
      <c r="Y31" s="1103">
        <f t="shared" si="10"/>
        <v>1</v>
      </c>
      <c r="Z31" s="1104" t="str">
        <f t="shared" si="11"/>
        <v>#REF!</v>
      </c>
      <c r="AA31" s="1085" t="str">
        <f t="shared" si="12"/>
        <v>#REF!</v>
      </c>
      <c r="AB31" s="1085" t="str">
        <f t="shared" si="13"/>
        <v>#REF!</v>
      </c>
      <c r="AC31" s="1105">
        <f t="shared" si="14"/>
        <v>0</v>
      </c>
      <c r="AD31" s="1105" t="str">
        <f t="shared" si="15"/>
        <v>#REF!</v>
      </c>
      <c r="AE31" s="1105" t="str">
        <f t="shared" si="16"/>
        <v>#REF!</v>
      </c>
      <c r="AF31" s="1106"/>
      <c r="AG31" s="1079"/>
      <c r="AH31" s="1090">
        <f t="shared" si="17"/>
        <v>20</v>
      </c>
      <c r="AI31" s="1090"/>
    </row>
    <row r="32" ht="15.0" customHeight="1">
      <c r="A32" s="1098">
        <v>30.0</v>
      </c>
      <c r="B32" s="1181">
        <v>461353.0</v>
      </c>
      <c r="C32" s="370" t="s">
        <v>1246</v>
      </c>
      <c r="D32" s="370" t="s">
        <v>1247</v>
      </c>
      <c r="E32" s="370" t="s">
        <v>511</v>
      </c>
      <c r="F32" s="370" t="s">
        <v>546</v>
      </c>
      <c r="G32" s="370" t="s">
        <v>790</v>
      </c>
      <c r="H32" s="1273" t="str">
        <f t="shared" si="1"/>
        <v>TESTER03</v>
      </c>
      <c r="I32" s="1100" t="str">
        <f t="shared" si="2"/>
        <v>#REF!</v>
      </c>
      <c r="J32" s="413">
        <v>2.0</v>
      </c>
      <c r="K32" s="413">
        <v>2025.0</v>
      </c>
      <c r="L32" s="1394">
        <v>45689.0</v>
      </c>
      <c r="M32" s="1395">
        <v>45716.0</v>
      </c>
      <c r="N32" s="1339">
        <v>20.0</v>
      </c>
      <c r="O32" s="1084">
        <f t="shared" si="3"/>
        <v>1</v>
      </c>
      <c r="P32" s="231" t="str">
        <f t="shared" si="4"/>
        <v>#REF!</v>
      </c>
      <c r="Q32" s="231" t="str">
        <f t="shared" si="5"/>
        <v>#REF!</v>
      </c>
      <c r="R32" s="1101"/>
      <c r="S32" s="1181" t="s">
        <v>525</v>
      </c>
      <c r="T32" s="370" t="s">
        <v>2105</v>
      </c>
      <c r="U32" s="1084" t="str">
        <f t="shared" si="6"/>
        <v>#REF!</v>
      </c>
      <c r="V32" s="1102" t="str">
        <f t="shared" si="7"/>
        <v>#REF!</v>
      </c>
      <c r="W32" s="1102" t="str">
        <f t="shared" si="8"/>
        <v>#REF!</v>
      </c>
      <c r="X32" s="1102" t="str">
        <f t="shared" si="9"/>
        <v>#REF!</v>
      </c>
      <c r="Y32" s="1103">
        <f t="shared" si="10"/>
        <v>1</v>
      </c>
      <c r="Z32" s="1104" t="str">
        <f t="shared" si="11"/>
        <v>#REF!</v>
      </c>
      <c r="AA32" s="1085" t="str">
        <f t="shared" si="12"/>
        <v>#REF!</v>
      </c>
      <c r="AB32" s="1085" t="str">
        <f t="shared" si="13"/>
        <v>#REF!</v>
      </c>
      <c r="AC32" s="1105" t="str">
        <f t="shared" si="14"/>
        <v>#REF!</v>
      </c>
      <c r="AD32" s="1105" t="str">
        <f t="shared" si="15"/>
        <v>#REF!</v>
      </c>
      <c r="AE32" s="1105" t="str">
        <f t="shared" si="16"/>
        <v>#REF!</v>
      </c>
      <c r="AF32" s="1106"/>
      <c r="AG32" s="1079"/>
      <c r="AH32" s="1090">
        <f t="shared" si="17"/>
        <v>20</v>
      </c>
      <c r="AI32" s="1090"/>
    </row>
    <row r="33" ht="15.0" customHeight="1">
      <c r="A33" s="1098">
        <v>31.0</v>
      </c>
      <c r="B33" s="1181">
        <v>463387.0</v>
      </c>
      <c r="C33" s="370" t="s">
        <v>1251</v>
      </c>
      <c r="D33" s="370" t="s">
        <v>1252</v>
      </c>
      <c r="E33" s="370" t="s">
        <v>511</v>
      </c>
      <c r="F33" s="370" t="s">
        <v>512</v>
      </c>
      <c r="G33" s="370" t="s">
        <v>790</v>
      </c>
      <c r="H33" s="1273" t="str">
        <f t="shared" si="1"/>
        <v>DEV03</v>
      </c>
      <c r="I33" s="1100" t="str">
        <f t="shared" si="2"/>
        <v>#REF!</v>
      </c>
      <c r="J33" s="413">
        <v>2.0</v>
      </c>
      <c r="K33" s="413">
        <v>2025.0</v>
      </c>
      <c r="L33" s="1394">
        <v>45689.0</v>
      </c>
      <c r="M33" s="1395">
        <v>45716.0</v>
      </c>
      <c r="N33" s="1339">
        <v>20.0</v>
      </c>
      <c r="O33" s="1084">
        <f t="shared" si="3"/>
        <v>1</v>
      </c>
      <c r="P33" s="231" t="str">
        <f t="shared" si="4"/>
        <v>#REF!</v>
      </c>
      <c r="Q33" s="231" t="str">
        <f t="shared" si="5"/>
        <v>#REF!</v>
      </c>
      <c r="R33" s="1101"/>
      <c r="S33" s="1181" t="s">
        <v>525</v>
      </c>
      <c r="T33" s="370" t="s">
        <v>2105</v>
      </c>
      <c r="U33" s="1084" t="str">
        <f t="shared" si="6"/>
        <v>#REF!</v>
      </c>
      <c r="V33" s="1102" t="str">
        <f t="shared" si="7"/>
        <v>#REF!</v>
      </c>
      <c r="W33" s="1102" t="str">
        <f t="shared" si="8"/>
        <v>#REF!</v>
      </c>
      <c r="X33" s="1102" t="str">
        <f t="shared" si="9"/>
        <v>#REF!</v>
      </c>
      <c r="Y33" s="1103">
        <f t="shared" si="10"/>
        <v>1</v>
      </c>
      <c r="Z33" s="1104" t="str">
        <f t="shared" si="11"/>
        <v>#REF!</v>
      </c>
      <c r="AA33" s="1085" t="str">
        <f t="shared" si="12"/>
        <v>#REF!</v>
      </c>
      <c r="AB33" s="1085" t="str">
        <f t="shared" si="13"/>
        <v>#REF!</v>
      </c>
      <c r="AC33" s="1105" t="str">
        <f t="shared" si="14"/>
        <v>#REF!</v>
      </c>
      <c r="AD33" s="1105" t="str">
        <f t="shared" si="15"/>
        <v>#REF!</v>
      </c>
      <c r="AE33" s="1105" t="str">
        <f t="shared" si="16"/>
        <v>#REF!</v>
      </c>
      <c r="AF33" s="1106"/>
      <c r="AG33" s="1079"/>
      <c r="AH33" s="1090">
        <f t="shared" si="17"/>
        <v>20</v>
      </c>
      <c r="AI33" s="1090"/>
    </row>
    <row r="34" ht="15.0" customHeight="1">
      <c r="A34" s="1098">
        <v>32.0</v>
      </c>
      <c r="B34" s="1181">
        <v>465487.0</v>
      </c>
      <c r="C34" s="370" t="s">
        <v>1582</v>
      </c>
      <c r="D34" s="370" t="s">
        <v>1583</v>
      </c>
      <c r="E34" s="370" t="s">
        <v>511</v>
      </c>
      <c r="F34" s="370" t="s">
        <v>546</v>
      </c>
      <c r="G34" s="370" t="s">
        <v>790</v>
      </c>
      <c r="H34" s="1273" t="str">
        <f t="shared" si="1"/>
        <v>TESTER03</v>
      </c>
      <c r="I34" s="1100" t="str">
        <f t="shared" si="2"/>
        <v>#REF!</v>
      </c>
      <c r="J34" s="413">
        <v>2.0</v>
      </c>
      <c r="K34" s="413">
        <v>2025.0</v>
      </c>
      <c r="L34" s="1394">
        <v>45689.0</v>
      </c>
      <c r="M34" s="1395">
        <v>45716.0</v>
      </c>
      <c r="N34" s="1339">
        <v>20.0</v>
      </c>
      <c r="O34" s="1084">
        <f t="shared" si="3"/>
        <v>1</v>
      </c>
      <c r="P34" s="231" t="str">
        <f t="shared" si="4"/>
        <v>#REF!</v>
      </c>
      <c r="Q34" s="231" t="str">
        <f t="shared" si="5"/>
        <v>#REF!</v>
      </c>
      <c r="R34" s="1101"/>
      <c r="S34" s="1181" t="s">
        <v>525</v>
      </c>
      <c r="T34" s="370" t="s">
        <v>2105</v>
      </c>
      <c r="U34" s="1084" t="str">
        <f t="shared" si="6"/>
        <v>#REF!</v>
      </c>
      <c r="V34" s="1102" t="str">
        <f t="shared" si="7"/>
        <v>#REF!</v>
      </c>
      <c r="W34" s="1102" t="str">
        <f t="shared" si="8"/>
        <v>#REF!</v>
      </c>
      <c r="X34" s="1102" t="str">
        <f t="shared" si="9"/>
        <v>#REF!</v>
      </c>
      <c r="Y34" s="1103">
        <f t="shared" si="10"/>
        <v>1</v>
      </c>
      <c r="Z34" s="1104" t="str">
        <f t="shared" si="11"/>
        <v>#REF!</v>
      </c>
      <c r="AA34" s="1085" t="str">
        <f t="shared" si="12"/>
        <v>#REF!</v>
      </c>
      <c r="AB34" s="1085" t="str">
        <f t="shared" si="13"/>
        <v>#REF!</v>
      </c>
      <c r="AC34" s="1105" t="str">
        <f t="shared" si="14"/>
        <v>#REF!</v>
      </c>
      <c r="AD34" s="1105" t="str">
        <f t="shared" si="15"/>
        <v>#REF!</v>
      </c>
      <c r="AE34" s="1105" t="str">
        <f t="shared" si="16"/>
        <v>#REF!</v>
      </c>
      <c r="AF34" s="1106"/>
      <c r="AG34" s="1079"/>
      <c r="AH34" s="1090">
        <f t="shared" si="17"/>
        <v>20</v>
      </c>
      <c r="AI34" s="1090"/>
    </row>
    <row r="35" ht="15.0" customHeight="1">
      <c r="A35" s="1098">
        <v>33.0</v>
      </c>
      <c r="B35" s="1181">
        <v>465625.0</v>
      </c>
      <c r="C35" s="370" t="s">
        <v>1259</v>
      </c>
      <c r="D35" s="370" t="s">
        <v>1260</v>
      </c>
      <c r="E35" s="370" t="s">
        <v>511</v>
      </c>
      <c r="F35" s="370" t="s">
        <v>512</v>
      </c>
      <c r="G35" s="370" t="s">
        <v>771</v>
      </c>
      <c r="H35" s="1273" t="str">
        <f t="shared" si="1"/>
        <v>DEV04</v>
      </c>
      <c r="I35" s="1100" t="str">
        <f t="shared" si="2"/>
        <v>#REF!</v>
      </c>
      <c r="J35" s="413">
        <v>2.0</v>
      </c>
      <c r="K35" s="413">
        <v>2025.0</v>
      </c>
      <c r="L35" s="1394">
        <v>45689.0</v>
      </c>
      <c r="M35" s="1395">
        <v>45716.0</v>
      </c>
      <c r="N35" s="1339">
        <v>20.0</v>
      </c>
      <c r="O35" s="1084">
        <f t="shared" si="3"/>
        <v>1</v>
      </c>
      <c r="P35" s="231" t="str">
        <f t="shared" si="4"/>
        <v>#REF!</v>
      </c>
      <c r="Q35" s="231" t="str">
        <f t="shared" si="5"/>
        <v>#REF!</v>
      </c>
      <c r="R35" s="1101"/>
      <c r="S35" s="1181" t="s">
        <v>525</v>
      </c>
      <c r="T35" s="370" t="s">
        <v>2105</v>
      </c>
      <c r="U35" s="1084" t="str">
        <f t="shared" si="6"/>
        <v>#REF!</v>
      </c>
      <c r="V35" s="1102" t="str">
        <f t="shared" si="7"/>
        <v>#REF!</v>
      </c>
      <c r="W35" s="1102" t="str">
        <f t="shared" si="8"/>
        <v>#REF!</v>
      </c>
      <c r="X35" s="1102" t="str">
        <f t="shared" si="9"/>
        <v>#REF!</v>
      </c>
      <c r="Y35" s="1103">
        <f t="shared" si="10"/>
        <v>1</v>
      </c>
      <c r="Z35" s="1104" t="str">
        <f t="shared" si="11"/>
        <v>#REF!</v>
      </c>
      <c r="AA35" s="1085" t="str">
        <f t="shared" si="12"/>
        <v>#REF!</v>
      </c>
      <c r="AB35" s="1085" t="str">
        <f t="shared" si="13"/>
        <v>#REF!</v>
      </c>
      <c r="AC35" s="1105" t="str">
        <f t="shared" si="14"/>
        <v>#REF!</v>
      </c>
      <c r="AD35" s="1105" t="str">
        <f t="shared" si="15"/>
        <v>#REF!</v>
      </c>
      <c r="AE35" s="1105" t="str">
        <f t="shared" si="16"/>
        <v>#REF!</v>
      </c>
      <c r="AF35" s="1106"/>
      <c r="AG35" s="1079"/>
      <c r="AH35" s="1090">
        <f t="shared" si="17"/>
        <v>20</v>
      </c>
      <c r="AI35" s="1090"/>
    </row>
    <row r="36" ht="15.0" customHeight="1">
      <c r="A36" s="1098">
        <v>34.0</v>
      </c>
      <c r="B36" s="1181">
        <v>466041.0</v>
      </c>
      <c r="C36" s="370" t="s">
        <v>1495</v>
      </c>
      <c r="D36" s="370" t="s">
        <v>1496</v>
      </c>
      <c r="E36" s="370" t="s">
        <v>511</v>
      </c>
      <c r="F36" s="370" t="s">
        <v>564</v>
      </c>
      <c r="G36" s="370" t="s">
        <v>771</v>
      </c>
      <c r="H36" s="1273" t="str">
        <f t="shared" si="1"/>
        <v>BA04</v>
      </c>
      <c r="I36" s="1100" t="str">
        <f t="shared" si="2"/>
        <v>#REF!</v>
      </c>
      <c r="J36" s="413">
        <v>2.0</v>
      </c>
      <c r="K36" s="413">
        <v>2025.0</v>
      </c>
      <c r="L36" s="1394">
        <v>45689.0</v>
      </c>
      <c r="M36" s="1395">
        <v>45716.0</v>
      </c>
      <c r="N36" s="1339">
        <v>20.0</v>
      </c>
      <c r="O36" s="1084">
        <f t="shared" si="3"/>
        <v>1</v>
      </c>
      <c r="P36" s="231" t="str">
        <f t="shared" si="4"/>
        <v>#REF!</v>
      </c>
      <c r="Q36" s="231" t="str">
        <f t="shared" si="5"/>
        <v>#REF!</v>
      </c>
      <c r="R36" s="1101"/>
      <c r="S36" s="1181" t="s">
        <v>525</v>
      </c>
      <c r="T36" s="370" t="s">
        <v>2105</v>
      </c>
      <c r="U36" s="1084" t="str">
        <f t="shared" si="6"/>
        <v>#REF!</v>
      </c>
      <c r="V36" s="1102" t="str">
        <f t="shared" si="7"/>
        <v>#REF!</v>
      </c>
      <c r="W36" s="1102" t="str">
        <f t="shared" si="8"/>
        <v>#REF!</v>
      </c>
      <c r="X36" s="1102" t="str">
        <f t="shared" si="9"/>
        <v>#REF!</v>
      </c>
      <c r="Y36" s="1103">
        <f t="shared" si="10"/>
        <v>1</v>
      </c>
      <c r="Z36" s="1104" t="str">
        <f t="shared" si="11"/>
        <v>#REF!</v>
      </c>
      <c r="AA36" s="1085" t="str">
        <f t="shared" si="12"/>
        <v>#REF!</v>
      </c>
      <c r="AB36" s="1085" t="str">
        <f t="shared" si="13"/>
        <v>#REF!</v>
      </c>
      <c r="AC36" s="1105" t="str">
        <f t="shared" si="14"/>
        <v>#REF!</v>
      </c>
      <c r="AD36" s="1105" t="str">
        <f t="shared" si="15"/>
        <v>#REF!</v>
      </c>
      <c r="AE36" s="1105" t="str">
        <f t="shared" si="16"/>
        <v>#REF!</v>
      </c>
      <c r="AF36" s="1106"/>
      <c r="AG36" s="1079"/>
      <c r="AH36" s="1090">
        <f t="shared" si="17"/>
        <v>20</v>
      </c>
      <c r="AI36" s="1090"/>
    </row>
    <row r="37" ht="15.0" customHeight="1">
      <c r="A37" s="1098">
        <v>35.0</v>
      </c>
      <c r="B37" s="1181">
        <v>92203.0</v>
      </c>
      <c r="C37" s="370" t="s">
        <v>2247</v>
      </c>
      <c r="D37" s="370" t="s">
        <v>2248</v>
      </c>
      <c r="E37" s="370" t="s">
        <v>511</v>
      </c>
      <c r="F37" s="370" t="s">
        <v>663</v>
      </c>
      <c r="G37" s="370" t="s">
        <v>771</v>
      </c>
      <c r="H37" s="1273" t="str">
        <f t="shared" si="1"/>
        <v>PM04</v>
      </c>
      <c r="I37" s="1100" t="str">
        <f t="shared" si="2"/>
        <v>#REF!</v>
      </c>
      <c r="J37" s="413">
        <v>2.0</v>
      </c>
      <c r="K37" s="413">
        <v>2025.0</v>
      </c>
      <c r="L37" s="1394">
        <v>45689.0</v>
      </c>
      <c r="M37" s="1395">
        <v>45716.0</v>
      </c>
      <c r="N37" s="1339">
        <v>3.0</v>
      </c>
      <c r="O37" s="1084">
        <f t="shared" si="3"/>
        <v>0.15</v>
      </c>
      <c r="P37" s="231" t="str">
        <f t="shared" si="4"/>
        <v>#REF!</v>
      </c>
      <c r="Q37" s="231" t="str">
        <f t="shared" si="5"/>
        <v>#REF!</v>
      </c>
      <c r="R37" s="1101"/>
      <c r="S37" s="1181" t="s">
        <v>525</v>
      </c>
      <c r="T37" s="370" t="s">
        <v>2105</v>
      </c>
      <c r="U37" s="1084" t="str">
        <f t="shared" si="6"/>
        <v>#REF!</v>
      </c>
      <c r="V37" s="1102" t="str">
        <f t="shared" si="7"/>
        <v>#REF!</v>
      </c>
      <c r="W37" s="1102" t="str">
        <f t="shared" si="8"/>
        <v>#REF!</v>
      </c>
      <c r="X37" s="1102" t="str">
        <f t="shared" si="9"/>
        <v>#REF!</v>
      </c>
      <c r="Y37" s="1103">
        <f t="shared" si="10"/>
        <v>1</v>
      </c>
      <c r="Z37" s="1104" t="str">
        <f t="shared" si="11"/>
        <v>#REF!</v>
      </c>
      <c r="AA37" s="1085" t="str">
        <f t="shared" si="12"/>
        <v>#REF!</v>
      </c>
      <c r="AB37" s="1085" t="str">
        <f t="shared" si="13"/>
        <v>#REF!</v>
      </c>
      <c r="AC37" s="1105" t="str">
        <f t="shared" si="14"/>
        <v>#REF!</v>
      </c>
      <c r="AD37" s="1105" t="str">
        <f t="shared" si="15"/>
        <v>#REF!</v>
      </c>
      <c r="AE37" s="1105" t="str">
        <f t="shared" si="16"/>
        <v>#REF!</v>
      </c>
      <c r="AF37" s="1106"/>
      <c r="AG37" s="1079"/>
      <c r="AH37" s="1090">
        <f t="shared" si="17"/>
        <v>20</v>
      </c>
      <c r="AI37" s="1090"/>
    </row>
    <row r="38" ht="15.0" customHeight="1">
      <c r="A38" s="1098">
        <v>36.0</v>
      </c>
      <c r="B38" s="1181">
        <v>273673.0</v>
      </c>
      <c r="C38" s="370" t="s">
        <v>2256</v>
      </c>
      <c r="D38" s="370" t="s">
        <v>2257</v>
      </c>
      <c r="E38" s="370" t="s">
        <v>511</v>
      </c>
      <c r="F38" s="370" t="s">
        <v>512</v>
      </c>
      <c r="G38" s="370" t="s">
        <v>771</v>
      </c>
      <c r="H38" s="1273" t="str">
        <f t="shared" si="1"/>
        <v>DEV04</v>
      </c>
      <c r="I38" s="1100" t="str">
        <f t="shared" si="2"/>
        <v>#REF!</v>
      </c>
      <c r="J38" s="413">
        <v>2.0</v>
      </c>
      <c r="K38" s="413">
        <v>2025.0</v>
      </c>
      <c r="L38" s="1394">
        <v>45689.0</v>
      </c>
      <c r="M38" s="1395">
        <v>45716.0</v>
      </c>
      <c r="N38" s="1339">
        <v>20.0</v>
      </c>
      <c r="O38" s="1084">
        <f t="shared" si="3"/>
        <v>1</v>
      </c>
      <c r="P38" s="231">
        <f t="shared" si="4"/>
        <v>1</v>
      </c>
      <c r="Q38" s="231">
        <f t="shared" si="5"/>
        <v>1</v>
      </c>
      <c r="R38" s="1101"/>
      <c r="S38" s="1181" t="s">
        <v>517</v>
      </c>
      <c r="T38" s="370" t="s">
        <v>2259</v>
      </c>
      <c r="U38" s="1084">
        <f t="shared" si="6"/>
        <v>1</v>
      </c>
      <c r="V38" s="1102">
        <f t="shared" si="7"/>
        <v>1</v>
      </c>
      <c r="W38" s="1102">
        <f t="shared" si="8"/>
        <v>1</v>
      </c>
      <c r="X38" s="1102">
        <f t="shared" si="9"/>
        <v>1</v>
      </c>
      <c r="Y38" s="1103">
        <f t="shared" si="10"/>
        <v>1</v>
      </c>
      <c r="Z38" s="1104" t="str">
        <f t="shared" si="11"/>
        <v>#REF!</v>
      </c>
      <c r="AA38" s="1085" t="str">
        <f t="shared" si="12"/>
        <v>#REF!</v>
      </c>
      <c r="AB38" s="1085" t="str">
        <f t="shared" si="13"/>
        <v>#REF!</v>
      </c>
      <c r="AC38" s="1105">
        <f t="shared" si="14"/>
        <v>0</v>
      </c>
      <c r="AD38" s="1105" t="str">
        <f t="shared" si="15"/>
        <v>#REF!</v>
      </c>
      <c r="AE38" s="1105" t="str">
        <f t="shared" si="16"/>
        <v>#REF!</v>
      </c>
      <c r="AF38" s="1106"/>
      <c r="AG38" s="1079"/>
      <c r="AH38" s="1090">
        <f t="shared" si="17"/>
        <v>20</v>
      </c>
      <c r="AI38" s="1090"/>
    </row>
    <row r="39" ht="15.0" customHeight="1">
      <c r="A39" s="1098">
        <v>37.0</v>
      </c>
      <c r="B39" s="1181">
        <v>470247.0</v>
      </c>
      <c r="C39" s="370" t="s">
        <v>2286</v>
      </c>
      <c r="D39" s="370" t="s">
        <v>2287</v>
      </c>
      <c r="E39" s="370" t="s">
        <v>511</v>
      </c>
      <c r="F39" s="370" t="s">
        <v>564</v>
      </c>
      <c r="G39" s="370" t="s">
        <v>790</v>
      </c>
      <c r="H39" s="1273" t="str">
        <f t="shared" si="1"/>
        <v>BA03</v>
      </c>
      <c r="I39" s="1100" t="str">
        <f t="shared" si="2"/>
        <v>#REF!</v>
      </c>
      <c r="J39" s="413">
        <v>2.0</v>
      </c>
      <c r="K39" s="413">
        <v>2025.0</v>
      </c>
      <c r="L39" s="1394">
        <v>45689.0</v>
      </c>
      <c r="M39" s="1395">
        <v>45705.0</v>
      </c>
      <c r="N39" s="1339">
        <v>11.0</v>
      </c>
      <c r="O39" s="1084">
        <f t="shared" si="3"/>
        <v>0.55</v>
      </c>
      <c r="P39" s="231">
        <f t="shared" si="4"/>
        <v>0.55</v>
      </c>
      <c r="Q39" s="231">
        <f t="shared" si="5"/>
        <v>0.55</v>
      </c>
      <c r="R39" s="1101"/>
      <c r="S39" s="1181" t="s">
        <v>517</v>
      </c>
      <c r="T39" s="370" t="s">
        <v>2262</v>
      </c>
      <c r="U39" s="1084">
        <f t="shared" si="6"/>
        <v>0.55</v>
      </c>
      <c r="V39" s="1102" t="str">
        <f t="shared" si="7"/>
        <v>#REF!</v>
      </c>
      <c r="W39" s="1102" t="str">
        <f t="shared" si="8"/>
        <v>#REF!</v>
      </c>
      <c r="X39" s="1102" t="str">
        <f t="shared" si="9"/>
        <v>#REF!</v>
      </c>
      <c r="Y39" s="1103">
        <f t="shared" si="10"/>
        <v>1</v>
      </c>
      <c r="Z39" s="1104" t="str">
        <f t="shared" si="11"/>
        <v>#REF!</v>
      </c>
      <c r="AA39" s="1085" t="str">
        <f t="shared" si="12"/>
        <v>#REF!</v>
      </c>
      <c r="AB39" s="1085" t="str">
        <f t="shared" si="13"/>
        <v>#REF!</v>
      </c>
      <c r="AC39" s="1105" t="str">
        <f t="shared" si="14"/>
        <v>#REF!</v>
      </c>
      <c r="AD39" s="1105" t="str">
        <f t="shared" si="15"/>
        <v>#REF!</v>
      </c>
      <c r="AE39" s="1105" t="str">
        <f t="shared" si="16"/>
        <v>#REF!</v>
      </c>
      <c r="AF39" s="1106"/>
      <c r="AG39" s="1079"/>
      <c r="AH39" s="1090">
        <f t="shared" si="17"/>
        <v>20</v>
      </c>
      <c r="AI39" s="1090"/>
    </row>
    <row r="40" ht="15.0" customHeight="1">
      <c r="A40" s="1098">
        <v>38.0</v>
      </c>
      <c r="B40" s="1181">
        <v>471339.0</v>
      </c>
      <c r="C40" s="370" t="s">
        <v>2263</v>
      </c>
      <c r="D40" s="370" t="s">
        <v>2264</v>
      </c>
      <c r="E40" s="370" t="s">
        <v>511</v>
      </c>
      <c r="F40" s="370" t="s">
        <v>564</v>
      </c>
      <c r="G40" s="370" t="s">
        <v>790</v>
      </c>
      <c r="H40" s="1273" t="str">
        <f t="shared" si="1"/>
        <v>BA03</v>
      </c>
      <c r="I40" s="1100" t="str">
        <f t="shared" si="2"/>
        <v>#REF!</v>
      </c>
      <c r="J40" s="413">
        <v>2.0</v>
      </c>
      <c r="K40" s="413">
        <v>2025.0</v>
      </c>
      <c r="L40" s="1394">
        <v>45689.0</v>
      </c>
      <c r="M40" s="1395">
        <v>45716.0</v>
      </c>
      <c r="N40" s="1339">
        <v>20.0</v>
      </c>
      <c r="O40" s="1084">
        <f t="shared" si="3"/>
        <v>1</v>
      </c>
      <c r="P40" s="231">
        <f t="shared" si="4"/>
        <v>1</v>
      </c>
      <c r="Q40" s="231">
        <f t="shared" si="5"/>
        <v>1</v>
      </c>
      <c r="R40" s="1101"/>
      <c r="S40" s="1181" t="s">
        <v>517</v>
      </c>
      <c r="T40" s="370" t="s">
        <v>2262</v>
      </c>
      <c r="U40" s="1084">
        <f t="shared" si="6"/>
        <v>1</v>
      </c>
      <c r="V40" s="1102">
        <f t="shared" si="7"/>
        <v>1</v>
      </c>
      <c r="W40" s="1102">
        <f t="shared" si="8"/>
        <v>1</v>
      </c>
      <c r="X40" s="1102">
        <f t="shared" si="9"/>
        <v>1</v>
      </c>
      <c r="Y40" s="1103">
        <f t="shared" si="10"/>
        <v>1</v>
      </c>
      <c r="Z40" s="1104" t="str">
        <f t="shared" si="11"/>
        <v>#REF!</v>
      </c>
      <c r="AA40" s="1085" t="str">
        <f t="shared" si="12"/>
        <v>#REF!</v>
      </c>
      <c r="AB40" s="1085" t="str">
        <f t="shared" si="13"/>
        <v>#REF!</v>
      </c>
      <c r="AC40" s="1105">
        <f t="shared" si="14"/>
        <v>0</v>
      </c>
      <c r="AD40" s="1105" t="str">
        <f t="shared" si="15"/>
        <v>#REF!</v>
      </c>
      <c r="AE40" s="1105" t="str">
        <f t="shared" si="16"/>
        <v>#REF!</v>
      </c>
      <c r="AF40" s="1106"/>
      <c r="AG40" s="1079"/>
      <c r="AH40" s="1090">
        <f t="shared" si="17"/>
        <v>20</v>
      </c>
      <c r="AI40" s="1090"/>
    </row>
    <row r="41" ht="15.0" customHeight="1">
      <c r="A41" s="1098">
        <v>39.0</v>
      </c>
      <c r="B41" s="1181">
        <v>471337.0</v>
      </c>
      <c r="C41" s="370" t="s">
        <v>2265</v>
      </c>
      <c r="D41" s="370" t="s">
        <v>2266</v>
      </c>
      <c r="E41" s="370" t="s">
        <v>511</v>
      </c>
      <c r="F41" s="370" t="s">
        <v>564</v>
      </c>
      <c r="G41" s="370" t="s">
        <v>790</v>
      </c>
      <c r="H41" s="1273" t="str">
        <f t="shared" si="1"/>
        <v>BA03</v>
      </c>
      <c r="I41" s="1100" t="str">
        <f t="shared" si="2"/>
        <v>#REF!</v>
      </c>
      <c r="J41" s="413">
        <v>2.0</v>
      </c>
      <c r="K41" s="413">
        <v>2025.0</v>
      </c>
      <c r="L41" s="1394">
        <v>45689.0</v>
      </c>
      <c r="M41" s="1395">
        <v>45716.0</v>
      </c>
      <c r="N41" s="1339">
        <v>20.0</v>
      </c>
      <c r="O41" s="1084">
        <f t="shared" si="3"/>
        <v>1</v>
      </c>
      <c r="P41" s="231">
        <f t="shared" si="4"/>
        <v>1</v>
      </c>
      <c r="Q41" s="231">
        <f t="shared" si="5"/>
        <v>1</v>
      </c>
      <c r="R41" s="1101"/>
      <c r="S41" s="1181" t="s">
        <v>517</v>
      </c>
      <c r="T41" s="370" t="s">
        <v>2262</v>
      </c>
      <c r="U41" s="1084">
        <f t="shared" si="6"/>
        <v>1</v>
      </c>
      <c r="V41" s="1102">
        <f t="shared" si="7"/>
        <v>1</v>
      </c>
      <c r="W41" s="1102">
        <f t="shared" si="8"/>
        <v>1</v>
      </c>
      <c r="X41" s="1102">
        <f t="shared" si="9"/>
        <v>1</v>
      </c>
      <c r="Y41" s="1103">
        <f t="shared" si="10"/>
        <v>1</v>
      </c>
      <c r="Z41" s="1104" t="str">
        <f t="shared" si="11"/>
        <v>#REF!</v>
      </c>
      <c r="AA41" s="1085" t="str">
        <f t="shared" si="12"/>
        <v>#REF!</v>
      </c>
      <c r="AB41" s="1085" t="str">
        <f t="shared" si="13"/>
        <v>#REF!</v>
      </c>
      <c r="AC41" s="1105">
        <f t="shared" si="14"/>
        <v>0</v>
      </c>
      <c r="AD41" s="1105" t="str">
        <f t="shared" si="15"/>
        <v>#REF!</v>
      </c>
      <c r="AE41" s="1105" t="str">
        <f t="shared" si="16"/>
        <v>#REF!</v>
      </c>
      <c r="AF41" s="1106"/>
      <c r="AG41" s="1079"/>
      <c r="AH41" s="1090">
        <f t="shared" si="17"/>
        <v>20</v>
      </c>
      <c r="AI41" s="1090"/>
    </row>
    <row r="42" ht="15.0" customHeight="1">
      <c r="A42" s="1098">
        <v>40.0</v>
      </c>
      <c r="B42" s="1181">
        <v>471323.0</v>
      </c>
      <c r="C42" s="370" t="s">
        <v>2267</v>
      </c>
      <c r="D42" s="370" t="s">
        <v>2268</v>
      </c>
      <c r="E42" s="370" t="s">
        <v>511</v>
      </c>
      <c r="F42" s="370" t="s">
        <v>512</v>
      </c>
      <c r="G42" s="370" t="s">
        <v>795</v>
      </c>
      <c r="H42" s="1273" t="str">
        <f t="shared" si="1"/>
        <v>DEV01</v>
      </c>
      <c r="I42" s="1100" t="str">
        <f t="shared" si="2"/>
        <v>#REF!</v>
      </c>
      <c r="J42" s="413">
        <v>2.0</v>
      </c>
      <c r="K42" s="413">
        <v>2025.0</v>
      </c>
      <c r="L42" s="1394">
        <v>45689.0</v>
      </c>
      <c r="M42" s="1395">
        <v>45716.0</v>
      </c>
      <c r="N42" s="1339">
        <v>20.0</v>
      </c>
      <c r="O42" s="1084">
        <f t="shared" si="3"/>
        <v>1</v>
      </c>
      <c r="P42" s="231">
        <f t="shared" si="4"/>
        <v>1</v>
      </c>
      <c r="Q42" s="231">
        <f t="shared" si="5"/>
        <v>1</v>
      </c>
      <c r="R42" s="1101"/>
      <c r="S42" s="1181" t="s">
        <v>517</v>
      </c>
      <c r="T42" s="370" t="s">
        <v>2262</v>
      </c>
      <c r="U42" s="1084">
        <f t="shared" si="6"/>
        <v>1</v>
      </c>
      <c r="V42" s="1102">
        <f t="shared" si="7"/>
        <v>1</v>
      </c>
      <c r="W42" s="1102">
        <f t="shared" si="8"/>
        <v>1</v>
      </c>
      <c r="X42" s="1102">
        <f t="shared" si="9"/>
        <v>1</v>
      </c>
      <c r="Y42" s="1103">
        <f t="shared" si="10"/>
        <v>1</v>
      </c>
      <c r="Z42" s="1104" t="str">
        <f t="shared" si="11"/>
        <v>#REF!</v>
      </c>
      <c r="AA42" s="1085" t="str">
        <f t="shared" si="12"/>
        <v>#REF!</v>
      </c>
      <c r="AB42" s="1085" t="str">
        <f t="shared" si="13"/>
        <v>#REF!</v>
      </c>
      <c r="AC42" s="1105">
        <f t="shared" si="14"/>
        <v>0</v>
      </c>
      <c r="AD42" s="1105" t="str">
        <f t="shared" si="15"/>
        <v>#REF!</v>
      </c>
      <c r="AE42" s="1105" t="str">
        <f t="shared" si="16"/>
        <v>#REF!</v>
      </c>
      <c r="AF42" s="1106"/>
      <c r="AG42" s="1079"/>
      <c r="AH42" s="1090">
        <f t="shared" si="17"/>
        <v>20</v>
      </c>
      <c r="AI42" s="1090"/>
    </row>
    <row r="43" ht="15.0" customHeight="1">
      <c r="A43" s="1098">
        <v>41.0</v>
      </c>
      <c r="B43" s="1181">
        <v>471317.0</v>
      </c>
      <c r="C43" s="370" t="s">
        <v>2260</v>
      </c>
      <c r="D43" s="370" t="s">
        <v>2261</v>
      </c>
      <c r="E43" s="370" t="s">
        <v>511</v>
      </c>
      <c r="F43" s="370" t="s">
        <v>512</v>
      </c>
      <c r="G43" s="370" t="s">
        <v>795</v>
      </c>
      <c r="H43" s="1273" t="str">
        <f t="shared" si="1"/>
        <v>DEV01</v>
      </c>
      <c r="I43" s="1100" t="str">
        <f t="shared" si="2"/>
        <v>#REF!</v>
      </c>
      <c r="J43" s="413">
        <v>2.0</v>
      </c>
      <c r="K43" s="413">
        <v>2025.0</v>
      </c>
      <c r="L43" s="1394">
        <v>45689.0</v>
      </c>
      <c r="M43" s="1395">
        <v>45716.0</v>
      </c>
      <c r="N43" s="1339">
        <v>20.0</v>
      </c>
      <c r="O43" s="1084">
        <f t="shared" si="3"/>
        <v>1</v>
      </c>
      <c r="P43" s="231">
        <f t="shared" si="4"/>
        <v>1</v>
      </c>
      <c r="Q43" s="231">
        <f t="shared" si="5"/>
        <v>1</v>
      </c>
      <c r="R43" s="1101"/>
      <c r="S43" s="1181" t="s">
        <v>517</v>
      </c>
      <c r="T43" s="370" t="s">
        <v>2262</v>
      </c>
      <c r="U43" s="1084">
        <f t="shared" si="6"/>
        <v>1</v>
      </c>
      <c r="V43" s="1102">
        <f t="shared" si="7"/>
        <v>1</v>
      </c>
      <c r="W43" s="1102">
        <f t="shared" si="8"/>
        <v>1</v>
      </c>
      <c r="X43" s="1102">
        <f t="shared" si="9"/>
        <v>1</v>
      </c>
      <c r="Y43" s="1103">
        <f t="shared" si="10"/>
        <v>1</v>
      </c>
      <c r="Z43" s="1104" t="str">
        <f t="shared" si="11"/>
        <v>#REF!</v>
      </c>
      <c r="AA43" s="1085" t="str">
        <f t="shared" si="12"/>
        <v>#REF!</v>
      </c>
      <c r="AB43" s="1085" t="str">
        <f t="shared" si="13"/>
        <v>#REF!</v>
      </c>
      <c r="AC43" s="1105">
        <f t="shared" si="14"/>
        <v>0</v>
      </c>
      <c r="AD43" s="1105" t="str">
        <f t="shared" si="15"/>
        <v>#REF!</v>
      </c>
      <c r="AE43" s="1105" t="str">
        <f t="shared" si="16"/>
        <v>#REF!</v>
      </c>
      <c r="AF43" s="1106"/>
      <c r="AG43" s="1079"/>
      <c r="AH43" s="1090">
        <f t="shared" si="17"/>
        <v>20</v>
      </c>
      <c r="AI43" s="1090"/>
    </row>
    <row r="44" ht="15.0" customHeight="1">
      <c r="A44" s="1098">
        <v>42.0</v>
      </c>
      <c r="B44" s="1181">
        <v>472137.0</v>
      </c>
      <c r="C44" s="370" t="s">
        <v>2325</v>
      </c>
      <c r="D44" s="370" t="s">
        <v>2326</v>
      </c>
      <c r="E44" s="370" t="s">
        <v>511</v>
      </c>
      <c r="F44" s="370" t="s">
        <v>546</v>
      </c>
      <c r="G44" s="370" t="s">
        <v>665</v>
      </c>
      <c r="H44" s="1273" t="str">
        <f t="shared" si="1"/>
        <v>TESTER02</v>
      </c>
      <c r="I44" s="1100" t="str">
        <f t="shared" si="2"/>
        <v>#REF!</v>
      </c>
      <c r="J44" s="413">
        <v>2.0</v>
      </c>
      <c r="K44" s="413">
        <v>2025.0</v>
      </c>
      <c r="L44" s="1394">
        <v>45689.0</v>
      </c>
      <c r="M44" s="1395">
        <v>45716.0</v>
      </c>
      <c r="N44" s="1339">
        <v>20.0</v>
      </c>
      <c r="O44" s="1084">
        <f t="shared" si="3"/>
        <v>1</v>
      </c>
      <c r="P44" s="231">
        <f t="shared" si="4"/>
        <v>1</v>
      </c>
      <c r="Q44" s="231">
        <f t="shared" si="5"/>
        <v>1</v>
      </c>
      <c r="R44" s="1101"/>
      <c r="S44" s="1181" t="s">
        <v>517</v>
      </c>
      <c r="T44" s="370" t="s">
        <v>2262</v>
      </c>
      <c r="U44" s="1084">
        <f t="shared" si="6"/>
        <v>1</v>
      </c>
      <c r="V44" s="1102">
        <f t="shared" si="7"/>
        <v>1</v>
      </c>
      <c r="W44" s="1102">
        <f t="shared" si="8"/>
        <v>1</v>
      </c>
      <c r="X44" s="1102">
        <f t="shared" si="9"/>
        <v>1</v>
      </c>
      <c r="Y44" s="1103">
        <f t="shared" si="10"/>
        <v>1</v>
      </c>
      <c r="Z44" s="1104" t="str">
        <f t="shared" si="11"/>
        <v>#REF!</v>
      </c>
      <c r="AA44" s="1085" t="str">
        <f t="shared" si="12"/>
        <v>#REF!</v>
      </c>
      <c r="AB44" s="1085" t="str">
        <f t="shared" si="13"/>
        <v>#REF!</v>
      </c>
      <c r="AC44" s="1105">
        <f t="shared" si="14"/>
        <v>0</v>
      </c>
      <c r="AD44" s="1105" t="str">
        <f t="shared" si="15"/>
        <v>#REF!</v>
      </c>
      <c r="AE44" s="1105" t="str">
        <f t="shared" si="16"/>
        <v>#REF!</v>
      </c>
      <c r="AF44" s="1106"/>
      <c r="AG44" s="1079"/>
      <c r="AH44" s="1090">
        <f t="shared" si="17"/>
        <v>20</v>
      </c>
      <c r="AI44" s="1090"/>
    </row>
    <row r="45" ht="15.0" customHeight="1">
      <c r="A45" s="1098">
        <v>43.0</v>
      </c>
      <c r="B45" s="1181">
        <v>472133.0</v>
      </c>
      <c r="C45" s="370" t="s">
        <v>2327</v>
      </c>
      <c r="D45" s="370" t="s">
        <v>2328</v>
      </c>
      <c r="E45" s="370" t="s">
        <v>511</v>
      </c>
      <c r="F45" s="370" t="s">
        <v>564</v>
      </c>
      <c r="G45" s="370" t="s">
        <v>665</v>
      </c>
      <c r="H45" s="1273" t="str">
        <f t="shared" si="1"/>
        <v>BA02</v>
      </c>
      <c r="I45" s="1100" t="str">
        <f t="shared" si="2"/>
        <v>#REF!</v>
      </c>
      <c r="J45" s="413">
        <v>2.0</v>
      </c>
      <c r="K45" s="413">
        <v>2025.0</v>
      </c>
      <c r="L45" s="1394">
        <v>45689.0</v>
      </c>
      <c r="M45" s="1395">
        <v>45716.0</v>
      </c>
      <c r="N45" s="1339">
        <v>20.0</v>
      </c>
      <c r="O45" s="1084">
        <f t="shared" si="3"/>
        <v>1</v>
      </c>
      <c r="P45" s="231">
        <f t="shared" si="4"/>
        <v>1</v>
      </c>
      <c r="Q45" s="231">
        <f t="shared" si="5"/>
        <v>1</v>
      </c>
      <c r="R45" s="1101"/>
      <c r="S45" s="1181" t="s">
        <v>517</v>
      </c>
      <c r="T45" s="370" t="s">
        <v>2262</v>
      </c>
      <c r="U45" s="1084">
        <f t="shared" si="6"/>
        <v>1</v>
      </c>
      <c r="V45" s="1102">
        <f t="shared" si="7"/>
        <v>1</v>
      </c>
      <c r="W45" s="1102">
        <f t="shared" si="8"/>
        <v>1</v>
      </c>
      <c r="X45" s="1102">
        <f t="shared" si="9"/>
        <v>1</v>
      </c>
      <c r="Y45" s="1103">
        <f t="shared" si="10"/>
        <v>1</v>
      </c>
      <c r="Z45" s="1104" t="str">
        <f t="shared" si="11"/>
        <v>#REF!</v>
      </c>
      <c r="AA45" s="1085" t="str">
        <f t="shared" si="12"/>
        <v>#REF!</v>
      </c>
      <c r="AB45" s="1085" t="str">
        <f t="shared" si="13"/>
        <v>#REF!</v>
      </c>
      <c r="AC45" s="1105">
        <f t="shared" si="14"/>
        <v>0</v>
      </c>
      <c r="AD45" s="1105" t="str">
        <f t="shared" si="15"/>
        <v>#REF!</v>
      </c>
      <c r="AE45" s="1105" t="str">
        <f t="shared" si="16"/>
        <v>#REF!</v>
      </c>
      <c r="AF45" s="1106"/>
      <c r="AG45" s="1079"/>
      <c r="AH45" s="1090">
        <f t="shared" si="17"/>
        <v>20</v>
      </c>
      <c r="AI45" s="1090"/>
    </row>
    <row r="46" ht="15.0" customHeight="1">
      <c r="A46" s="1098">
        <v>44.0</v>
      </c>
      <c r="B46" s="1181">
        <v>472135.0</v>
      </c>
      <c r="C46" s="370" t="s">
        <v>2329</v>
      </c>
      <c r="D46" s="370" t="s">
        <v>2330</v>
      </c>
      <c r="E46" s="370" t="s">
        <v>511</v>
      </c>
      <c r="F46" s="370" t="s">
        <v>564</v>
      </c>
      <c r="G46" s="370" t="s">
        <v>795</v>
      </c>
      <c r="H46" s="1273" t="str">
        <f t="shared" si="1"/>
        <v>BA01</v>
      </c>
      <c r="I46" s="1100" t="str">
        <f t="shared" si="2"/>
        <v>#REF!</v>
      </c>
      <c r="J46" s="413">
        <v>2.0</v>
      </c>
      <c r="K46" s="413">
        <v>2025.0</v>
      </c>
      <c r="L46" s="1394">
        <v>45689.0</v>
      </c>
      <c r="M46" s="1395">
        <v>45716.0</v>
      </c>
      <c r="N46" s="1339">
        <v>20.0</v>
      </c>
      <c r="O46" s="1084">
        <f t="shared" si="3"/>
        <v>1</v>
      </c>
      <c r="P46" s="231">
        <f t="shared" si="4"/>
        <v>1</v>
      </c>
      <c r="Q46" s="231">
        <f t="shared" si="5"/>
        <v>1</v>
      </c>
      <c r="R46" s="1101"/>
      <c r="S46" s="1181" t="s">
        <v>517</v>
      </c>
      <c r="T46" s="370" t="s">
        <v>2262</v>
      </c>
      <c r="U46" s="1084">
        <f t="shared" si="6"/>
        <v>1</v>
      </c>
      <c r="V46" s="1102">
        <f t="shared" si="7"/>
        <v>1</v>
      </c>
      <c r="W46" s="1102">
        <f t="shared" si="8"/>
        <v>1</v>
      </c>
      <c r="X46" s="1102">
        <f t="shared" si="9"/>
        <v>1</v>
      </c>
      <c r="Y46" s="1103">
        <f t="shared" si="10"/>
        <v>1</v>
      </c>
      <c r="Z46" s="1104" t="str">
        <f t="shared" si="11"/>
        <v>#REF!</v>
      </c>
      <c r="AA46" s="1085" t="str">
        <f t="shared" si="12"/>
        <v>#REF!</v>
      </c>
      <c r="AB46" s="1085" t="str">
        <f t="shared" si="13"/>
        <v>#REF!</v>
      </c>
      <c r="AC46" s="1105">
        <f t="shared" si="14"/>
        <v>0</v>
      </c>
      <c r="AD46" s="1105" t="str">
        <f t="shared" si="15"/>
        <v>#REF!</v>
      </c>
      <c r="AE46" s="1105" t="str">
        <f t="shared" si="16"/>
        <v>#REF!</v>
      </c>
      <c r="AF46" s="1106"/>
      <c r="AG46" s="1079"/>
      <c r="AH46" s="1090">
        <f t="shared" si="17"/>
        <v>20</v>
      </c>
      <c r="AI46" s="1090"/>
    </row>
    <row r="47" ht="15.0" customHeight="1">
      <c r="A47" s="1098">
        <v>45.0</v>
      </c>
      <c r="B47" s="1181">
        <v>472197.0</v>
      </c>
      <c r="C47" s="370" t="s">
        <v>2331</v>
      </c>
      <c r="D47" s="370" t="s">
        <v>2332</v>
      </c>
      <c r="E47" s="370" t="s">
        <v>511</v>
      </c>
      <c r="F47" s="370" t="s">
        <v>546</v>
      </c>
      <c r="G47" s="370" t="s">
        <v>665</v>
      </c>
      <c r="H47" s="1273" t="str">
        <f t="shared" si="1"/>
        <v>TESTER02</v>
      </c>
      <c r="I47" s="1100" t="str">
        <f t="shared" si="2"/>
        <v>#REF!</v>
      </c>
      <c r="J47" s="413">
        <v>2.0</v>
      </c>
      <c r="K47" s="413">
        <v>2025.0</v>
      </c>
      <c r="L47" s="1394">
        <v>45689.0</v>
      </c>
      <c r="M47" s="1395">
        <v>45716.0</v>
      </c>
      <c r="N47" s="1339">
        <v>20.0</v>
      </c>
      <c r="O47" s="1084">
        <f t="shared" si="3"/>
        <v>1</v>
      </c>
      <c r="P47" s="231">
        <f t="shared" si="4"/>
        <v>1</v>
      </c>
      <c r="Q47" s="231">
        <f t="shared" si="5"/>
        <v>1</v>
      </c>
      <c r="R47" s="1101"/>
      <c r="S47" s="1181" t="s">
        <v>517</v>
      </c>
      <c r="T47" s="370" t="s">
        <v>2262</v>
      </c>
      <c r="U47" s="1084">
        <f t="shared" si="6"/>
        <v>1</v>
      </c>
      <c r="V47" s="1102">
        <f t="shared" si="7"/>
        <v>1</v>
      </c>
      <c r="W47" s="1102">
        <f t="shared" si="8"/>
        <v>1</v>
      </c>
      <c r="X47" s="1102">
        <f t="shared" si="9"/>
        <v>1</v>
      </c>
      <c r="Y47" s="1103">
        <f t="shared" si="10"/>
        <v>1</v>
      </c>
      <c r="Z47" s="1104" t="str">
        <f t="shared" si="11"/>
        <v>#REF!</v>
      </c>
      <c r="AA47" s="1085" t="str">
        <f t="shared" si="12"/>
        <v>#REF!</v>
      </c>
      <c r="AB47" s="1085" t="str">
        <f t="shared" si="13"/>
        <v>#REF!</v>
      </c>
      <c r="AC47" s="1105">
        <f t="shared" si="14"/>
        <v>0</v>
      </c>
      <c r="AD47" s="1105" t="str">
        <f t="shared" si="15"/>
        <v>#REF!</v>
      </c>
      <c r="AE47" s="1105" t="str">
        <f t="shared" si="16"/>
        <v>#REF!</v>
      </c>
      <c r="AF47" s="1106"/>
      <c r="AG47" s="1079"/>
      <c r="AH47" s="1090">
        <f t="shared" si="17"/>
        <v>20</v>
      </c>
      <c r="AI47" s="1090"/>
    </row>
    <row r="48" ht="15.0" customHeight="1">
      <c r="A48" s="1098">
        <v>46.0</v>
      </c>
      <c r="B48" s="1181">
        <v>456425.0</v>
      </c>
      <c r="C48" s="370" t="s">
        <v>2354</v>
      </c>
      <c r="D48" s="370" t="s">
        <v>2355</v>
      </c>
      <c r="E48" s="370" t="s">
        <v>511</v>
      </c>
      <c r="F48" s="370" t="s">
        <v>512</v>
      </c>
      <c r="G48" s="370" t="s">
        <v>790</v>
      </c>
      <c r="H48" s="1273" t="str">
        <f t="shared" si="1"/>
        <v>DEV03</v>
      </c>
      <c r="I48" s="1100" t="str">
        <f t="shared" si="2"/>
        <v>#REF!</v>
      </c>
      <c r="J48" s="413">
        <v>2.0</v>
      </c>
      <c r="K48" s="413">
        <v>2025.0</v>
      </c>
      <c r="L48" s="1394">
        <v>45689.0</v>
      </c>
      <c r="M48" s="1395">
        <v>45716.0</v>
      </c>
      <c r="N48" s="1339">
        <v>20.0</v>
      </c>
      <c r="O48" s="1084">
        <f t="shared" si="3"/>
        <v>1</v>
      </c>
      <c r="P48" s="231">
        <f t="shared" si="4"/>
        <v>1</v>
      </c>
      <c r="Q48" s="231">
        <f t="shared" si="5"/>
        <v>1</v>
      </c>
      <c r="R48" s="1101"/>
      <c r="S48" s="1181" t="s">
        <v>517</v>
      </c>
      <c r="T48" s="370" t="s">
        <v>2262</v>
      </c>
      <c r="U48" s="1084">
        <f t="shared" si="6"/>
        <v>1</v>
      </c>
      <c r="V48" s="1102">
        <f t="shared" si="7"/>
        <v>1</v>
      </c>
      <c r="W48" s="1102">
        <f t="shared" si="8"/>
        <v>1</v>
      </c>
      <c r="X48" s="1102">
        <f t="shared" si="9"/>
        <v>1</v>
      </c>
      <c r="Y48" s="1103">
        <f t="shared" si="10"/>
        <v>1</v>
      </c>
      <c r="Z48" s="1104" t="str">
        <f t="shared" si="11"/>
        <v>#REF!</v>
      </c>
      <c r="AA48" s="1085" t="str">
        <f t="shared" si="12"/>
        <v>#REF!</v>
      </c>
      <c r="AB48" s="1085" t="str">
        <f t="shared" si="13"/>
        <v>#REF!</v>
      </c>
      <c r="AC48" s="1105">
        <f t="shared" si="14"/>
        <v>0</v>
      </c>
      <c r="AD48" s="1105" t="str">
        <f t="shared" si="15"/>
        <v>#REF!</v>
      </c>
      <c r="AE48" s="1105" t="str">
        <f t="shared" si="16"/>
        <v>#REF!</v>
      </c>
      <c r="AF48" s="1106"/>
      <c r="AG48" s="1079"/>
      <c r="AH48" s="1090">
        <f t="shared" si="17"/>
        <v>20</v>
      </c>
      <c r="AI48" s="1090"/>
    </row>
    <row r="49" ht="15.0" customHeight="1">
      <c r="A49" s="1098">
        <v>47.0</v>
      </c>
      <c r="B49" s="1181">
        <v>276374.0</v>
      </c>
      <c r="C49" s="370" t="s">
        <v>1399</v>
      </c>
      <c r="D49" s="370" t="s">
        <v>1400</v>
      </c>
      <c r="E49" s="370" t="s">
        <v>511</v>
      </c>
      <c r="F49" s="370" t="s">
        <v>546</v>
      </c>
      <c r="G49" s="370" t="s">
        <v>790</v>
      </c>
      <c r="H49" s="1273" t="str">
        <f t="shared" si="1"/>
        <v>TESTER03</v>
      </c>
      <c r="I49" s="1100" t="str">
        <f t="shared" si="2"/>
        <v>#REF!</v>
      </c>
      <c r="J49" s="413">
        <v>2.0</v>
      </c>
      <c r="K49" s="413">
        <v>2025.0</v>
      </c>
      <c r="L49" s="1394">
        <v>45689.0</v>
      </c>
      <c r="M49" s="1395">
        <v>45716.0</v>
      </c>
      <c r="N49" s="1339">
        <v>10.0</v>
      </c>
      <c r="O49" s="1084">
        <f t="shared" si="3"/>
        <v>0.5</v>
      </c>
      <c r="P49" s="231">
        <f t="shared" si="4"/>
        <v>0.5</v>
      </c>
      <c r="Q49" s="231">
        <f t="shared" si="5"/>
        <v>0.5</v>
      </c>
      <c r="R49" s="1101"/>
      <c r="S49" s="1181" t="s">
        <v>517</v>
      </c>
      <c r="T49" s="370" t="s">
        <v>2113</v>
      </c>
      <c r="U49" s="1084">
        <f t="shared" si="6"/>
        <v>0.5</v>
      </c>
      <c r="V49" s="1102" t="str">
        <f t="shared" si="7"/>
        <v>#REF!</v>
      </c>
      <c r="W49" s="1102" t="str">
        <f t="shared" si="8"/>
        <v>#REF!</v>
      </c>
      <c r="X49" s="1102" t="str">
        <f t="shared" si="9"/>
        <v>#REF!</v>
      </c>
      <c r="Y49" s="1103">
        <f t="shared" si="10"/>
        <v>1</v>
      </c>
      <c r="Z49" s="1104" t="str">
        <f t="shared" si="11"/>
        <v>#REF!</v>
      </c>
      <c r="AA49" s="1085" t="str">
        <f t="shared" si="12"/>
        <v>#REF!</v>
      </c>
      <c r="AB49" s="1085" t="str">
        <f t="shared" si="13"/>
        <v>#REF!</v>
      </c>
      <c r="AC49" s="1105" t="str">
        <f t="shared" si="14"/>
        <v>#REF!</v>
      </c>
      <c r="AD49" s="1105" t="str">
        <f t="shared" si="15"/>
        <v>#REF!</v>
      </c>
      <c r="AE49" s="1105" t="str">
        <f t="shared" si="16"/>
        <v>#REF!</v>
      </c>
      <c r="AF49" s="1106"/>
      <c r="AG49" s="1079"/>
      <c r="AH49" s="1090">
        <f t="shared" si="17"/>
        <v>20</v>
      </c>
      <c r="AI49" s="1090"/>
    </row>
    <row r="50" ht="15.0" customHeight="1">
      <c r="A50" s="1098">
        <v>48.0</v>
      </c>
      <c r="B50" s="1181">
        <v>465333.0</v>
      </c>
      <c r="C50" s="370" t="s">
        <v>1261</v>
      </c>
      <c r="D50" s="370" t="s">
        <v>1262</v>
      </c>
      <c r="E50" s="370" t="s">
        <v>511</v>
      </c>
      <c r="F50" s="370" t="s">
        <v>512</v>
      </c>
      <c r="G50" s="370" t="s">
        <v>790</v>
      </c>
      <c r="H50" s="1273" t="str">
        <f t="shared" si="1"/>
        <v>DEV03</v>
      </c>
      <c r="I50" s="1100" t="str">
        <f t="shared" si="2"/>
        <v>#REF!</v>
      </c>
      <c r="J50" s="413">
        <v>2.0</v>
      </c>
      <c r="K50" s="413">
        <v>2025.0</v>
      </c>
      <c r="L50" s="1394">
        <v>45689.0</v>
      </c>
      <c r="M50" s="1395">
        <v>45716.0</v>
      </c>
      <c r="N50" s="1339">
        <v>20.0</v>
      </c>
      <c r="O50" s="1084">
        <f t="shared" si="3"/>
        <v>1</v>
      </c>
      <c r="P50" s="231">
        <f t="shared" si="4"/>
        <v>1</v>
      </c>
      <c r="Q50" s="231">
        <f t="shared" si="5"/>
        <v>1</v>
      </c>
      <c r="R50" s="1101"/>
      <c r="S50" s="1181" t="s">
        <v>517</v>
      </c>
      <c r="T50" s="370" t="s">
        <v>2113</v>
      </c>
      <c r="U50" s="1084">
        <f t="shared" si="6"/>
        <v>1</v>
      </c>
      <c r="V50" s="1102">
        <f t="shared" si="7"/>
        <v>1</v>
      </c>
      <c r="W50" s="1102">
        <f t="shared" si="8"/>
        <v>1</v>
      </c>
      <c r="X50" s="1102">
        <f t="shared" si="9"/>
        <v>1</v>
      </c>
      <c r="Y50" s="1103">
        <f t="shared" si="10"/>
        <v>1</v>
      </c>
      <c r="Z50" s="1104" t="str">
        <f t="shared" si="11"/>
        <v>#REF!</v>
      </c>
      <c r="AA50" s="1085" t="str">
        <f t="shared" si="12"/>
        <v>#REF!</v>
      </c>
      <c r="AB50" s="1085" t="str">
        <f t="shared" si="13"/>
        <v>#REF!</v>
      </c>
      <c r="AC50" s="1105">
        <f t="shared" si="14"/>
        <v>0</v>
      </c>
      <c r="AD50" s="1105" t="str">
        <f t="shared" si="15"/>
        <v>#REF!</v>
      </c>
      <c r="AE50" s="1105" t="str">
        <f t="shared" si="16"/>
        <v>#REF!</v>
      </c>
      <c r="AF50" s="1106"/>
      <c r="AG50" s="1079"/>
      <c r="AH50" s="1090">
        <f t="shared" si="17"/>
        <v>20</v>
      </c>
      <c r="AI50" s="1090"/>
    </row>
    <row r="51" ht="15.0" customHeight="1">
      <c r="A51" s="1098">
        <v>49.0</v>
      </c>
      <c r="B51" s="1181">
        <v>466839.0</v>
      </c>
      <c r="C51" s="370" t="s">
        <v>1501</v>
      </c>
      <c r="D51" s="370" t="s">
        <v>1502</v>
      </c>
      <c r="E51" s="370" t="s">
        <v>511</v>
      </c>
      <c r="F51" s="370" t="s">
        <v>512</v>
      </c>
      <c r="G51" s="370" t="s">
        <v>790</v>
      </c>
      <c r="H51" s="1273" t="str">
        <f t="shared" si="1"/>
        <v>DEV03</v>
      </c>
      <c r="I51" s="1100" t="str">
        <f t="shared" si="2"/>
        <v>#REF!</v>
      </c>
      <c r="J51" s="413">
        <v>2.0</v>
      </c>
      <c r="K51" s="413">
        <v>2025.0</v>
      </c>
      <c r="L51" s="1394">
        <v>45689.0</v>
      </c>
      <c r="M51" s="1395">
        <v>45702.0</v>
      </c>
      <c r="N51" s="1339">
        <v>10.0</v>
      </c>
      <c r="O51" s="1084">
        <f t="shared" si="3"/>
        <v>0.5</v>
      </c>
      <c r="P51" s="231">
        <f t="shared" si="4"/>
        <v>0.5</v>
      </c>
      <c r="Q51" s="231">
        <f t="shared" si="5"/>
        <v>0.5</v>
      </c>
      <c r="R51" s="1101"/>
      <c r="S51" s="1181" t="s">
        <v>517</v>
      </c>
      <c r="T51" s="370" t="s">
        <v>2113</v>
      </c>
      <c r="U51" s="1084">
        <f t="shared" si="6"/>
        <v>0.5</v>
      </c>
      <c r="V51" s="1102">
        <f t="shared" si="7"/>
        <v>0.5</v>
      </c>
      <c r="W51" s="1102">
        <f t="shared" si="8"/>
        <v>0.5</v>
      </c>
      <c r="X51" s="1102">
        <f t="shared" si="9"/>
        <v>1</v>
      </c>
      <c r="Y51" s="1103">
        <f t="shared" si="10"/>
        <v>0.5</v>
      </c>
      <c r="Z51" s="1104" t="str">
        <f t="shared" si="11"/>
        <v>#REF!</v>
      </c>
      <c r="AA51" s="1085" t="str">
        <f t="shared" si="12"/>
        <v>#REF!</v>
      </c>
      <c r="AB51" s="1085" t="str">
        <f t="shared" si="13"/>
        <v>#REF!</v>
      </c>
      <c r="AC51" s="1105">
        <f t="shared" si="14"/>
        <v>0</v>
      </c>
      <c r="AD51" s="1105" t="str">
        <f t="shared" si="15"/>
        <v>#REF!</v>
      </c>
      <c r="AE51" s="1105" t="str">
        <f t="shared" si="16"/>
        <v>#REF!</v>
      </c>
      <c r="AF51" s="1106"/>
      <c r="AG51" s="1079"/>
      <c r="AH51" s="1090">
        <f t="shared" si="17"/>
        <v>10</v>
      </c>
      <c r="AI51" s="1090"/>
    </row>
    <row r="52" ht="15.0" customHeight="1">
      <c r="A52" s="1098">
        <v>50.0</v>
      </c>
      <c r="B52" s="1181">
        <v>467151.0</v>
      </c>
      <c r="C52" s="370" t="s">
        <v>1504</v>
      </c>
      <c r="D52" s="370" t="s">
        <v>1505</v>
      </c>
      <c r="E52" s="370" t="s">
        <v>511</v>
      </c>
      <c r="F52" s="370" t="s">
        <v>512</v>
      </c>
      <c r="G52" s="370" t="s">
        <v>790</v>
      </c>
      <c r="H52" s="1273" t="str">
        <f t="shared" si="1"/>
        <v>DEV03</v>
      </c>
      <c r="I52" s="1100" t="str">
        <f t="shared" si="2"/>
        <v>#REF!</v>
      </c>
      <c r="J52" s="413">
        <v>2.0</v>
      </c>
      <c r="K52" s="413">
        <v>2025.0</v>
      </c>
      <c r="L52" s="1394">
        <v>45689.0</v>
      </c>
      <c r="M52" s="1395">
        <v>45716.0</v>
      </c>
      <c r="N52" s="1339">
        <v>20.0</v>
      </c>
      <c r="O52" s="1084">
        <f t="shared" si="3"/>
        <v>1</v>
      </c>
      <c r="P52" s="231">
        <f t="shared" si="4"/>
        <v>1</v>
      </c>
      <c r="Q52" s="231">
        <f t="shared" si="5"/>
        <v>1</v>
      </c>
      <c r="R52" s="1101"/>
      <c r="S52" s="1181" t="s">
        <v>517</v>
      </c>
      <c r="T52" s="370" t="s">
        <v>2113</v>
      </c>
      <c r="U52" s="1084">
        <f t="shared" si="6"/>
        <v>1</v>
      </c>
      <c r="V52" s="1102">
        <f t="shared" si="7"/>
        <v>1</v>
      </c>
      <c r="W52" s="1102">
        <f t="shared" si="8"/>
        <v>1</v>
      </c>
      <c r="X52" s="1102">
        <f t="shared" si="9"/>
        <v>1</v>
      </c>
      <c r="Y52" s="1103">
        <f t="shared" si="10"/>
        <v>1</v>
      </c>
      <c r="Z52" s="1104" t="str">
        <f t="shared" si="11"/>
        <v>#REF!</v>
      </c>
      <c r="AA52" s="1085" t="str">
        <f t="shared" si="12"/>
        <v>#REF!</v>
      </c>
      <c r="AB52" s="1085" t="str">
        <f t="shared" si="13"/>
        <v>#REF!</v>
      </c>
      <c r="AC52" s="1105">
        <f t="shared" si="14"/>
        <v>0</v>
      </c>
      <c r="AD52" s="1105" t="str">
        <f t="shared" si="15"/>
        <v>#REF!</v>
      </c>
      <c r="AE52" s="1105" t="str">
        <f t="shared" si="16"/>
        <v>#REF!</v>
      </c>
      <c r="AF52" s="1106"/>
      <c r="AG52" s="1079"/>
      <c r="AH52" s="1090">
        <f t="shared" si="17"/>
        <v>20</v>
      </c>
      <c r="AI52" s="1090"/>
    </row>
    <row r="53" ht="15.0" customHeight="1">
      <c r="A53" s="1098">
        <v>51.0</v>
      </c>
      <c r="B53" s="1181">
        <v>468599.0</v>
      </c>
      <c r="C53" s="370" t="s">
        <v>2114</v>
      </c>
      <c r="D53" s="370" t="s">
        <v>2115</v>
      </c>
      <c r="E53" s="370" t="s">
        <v>511</v>
      </c>
      <c r="F53" s="370" t="s">
        <v>546</v>
      </c>
      <c r="G53" s="370" t="s">
        <v>790</v>
      </c>
      <c r="H53" s="1273" t="str">
        <f t="shared" si="1"/>
        <v>TESTER03</v>
      </c>
      <c r="I53" s="1100" t="str">
        <f t="shared" si="2"/>
        <v>#REF!</v>
      </c>
      <c r="J53" s="413">
        <v>2.0</v>
      </c>
      <c r="K53" s="413">
        <v>2025.0</v>
      </c>
      <c r="L53" s="1394">
        <v>45689.0</v>
      </c>
      <c r="M53" s="1395">
        <v>45716.0</v>
      </c>
      <c r="N53" s="1339">
        <v>20.0</v>
      </c>
      <c r="O53" s="1084">
        <f t="shared" si="3"/>
        <v>1</v>
      </c>
      <c r="P53" s="231">
        <f t="shared" si="4"/>
        <v>1</v>
      </c>
      <c r="Q53" s="231">
        <f t="shared" si="5"/>
        <v>1</v>
      </c>
      <c r="R53" s="1101"/>
      <c r="S53" s="1181" t="s">
        <v>517</v>
      </c>
      <c r="T53" s="370" t="s">
        <v>2113</v>
      </c>
      <c r="U53" s="1084">
        <f t="shared" si="6"/>
        <v>1</v>
      </c>
      <c r="V53" s="1102">
        <f t="shared" si="7"/>
        <v>1</v>
      </c>
      <c r="W53" s="1102">
        <f t="shared" si="8"/>
        <v>1</v>
      </c>
      <c r="X53" s="1102">
        <f t="shared" si="9"/>
        <v>1</v>
      </c>
      <c r="Y53" s="1103">
        <f t="shared" si="10"/>
        <v>1</v>
      </c>
      <c r="Z53" s="1104" t="str">
        <f t="shared" si="11"/>
        <v>#REF!</v>
      </c>
      <c r="AA53" s="1085" t="str">
        <f t="shared" si="12"/>
        <v>#REF!</v>
      </c>
      <c r="AB53" s="1085" t="str">
        <f t="shared" si="13"/>
        <v>#REF!</v>
      </c>
      <c r="AC53" s="1105">
        <f t="shared" si="14"/>
        <v>0</v>
      </c>
      <c r="AD53" s="1105" t="str">
        <f t="shared" si="15"/>
        <v>#REF!</v>
      </c>
      <c r="AE53" s="1105" t="str">
        <f t="shared" si="16"/>
        <v>#REF!</v>
      </c>
      <c r="AF53" s="1106"/>
      <c r="AG53" s="1079"/>
      <c r="AH53" s="1090">
        <f t="shared" si="17"/>
        <v>20</v>
      </c>
      <c r="AI53" s="1090"/>
    </row>
    <row r="54" ht="15.0" customHeight="1">
      <c r="A54" s="1098">
        <v>52.0</v>
      </c>
      <c r="B54" s="1181">
        <v>276374.0</v>
      </c>
      <c r="C54" s="370" t="s">
        <v>1399</v>
      </c>
      <c r="D54" s="370" t="s">
        <v>1400</v>
      </c>
      <c r="E54" s="370" t="s">
        <v>511</v>
      </c>
      <c r="F54" s="370" t="s">
        <v>546</v>
      </c>
      <c r="G54" s="370" t="s">
        <v>790</v>
      </c>
      <c r="H54" s="1273" t="str">
        <f t="shared" si="1"/>
        <v>TESTER03</v>
      </c>
      <c r="I54" s="1100" t="str">
        <f t="shared" si="2"/>
        <v>#REF!</v>
      </c>
      <c r="J54" s="413">
        <v>2.0</v>
      </c>
      <c r="K54" s="413">
        <v>2025.0</v>
      </c>
      <c r="L54" s="1394">
        <v>45689.0</v>
      </c>
      <c r="M54" s="1395">
        <v>45716.0</v>
      </c>
      <c r="N54" s="1339">
        <v>10.0</v>
      </c>
      <c r="O54" s="1084">
        <f t="shared" si="3"/>
        <v>0.5</v>
      </c>
      <c r="P54" s="231" t="str">
        <f t="shared" si="4"/>
        <v>#REF!</v>
      </c>
      <c r="Q54" s="231" t="str">
        <f t="shared" si="5"/>
        <v>#REF!</v>
      </c>
      <c r="R54" s="1101"/>
      <c r="S54" s="1181" t="s">
        <v>525</v>
      </c>
      <c r="T54" s="370" t="s">
        <v>2269</v>
      </c>
      <c r="U54" s="1084" t="str">
        <f t="shared" si="6"/>
        <v>#REF!</v>
      </c>
      <c r="V54" s="1102" t="str">
        <f t="shared" si="7"/>
        <v>#REF!</v>
      </c>
      <c r="W54" s="1102" t="str">
        <f t="shared" si="8"/>
        <v>#REF!</v>
      </c>
      <c r="X54" s="1102" t="str">
        <f t="shared" si="9"/>
        <v>#REF!</v>
      </c>
      <c r="Y54" s="1103">
        <f t="shared" si="10"/>
        <v>1</v>
      </c>
      <c r="Z54" s="1104" t="str">
        <f t="shared" si="11"/>
        <v>#REF!</v>
      </c>
      <c r="AA54" s="1085" t="str">
        <f t="shared" si="12"/>
        <v>#REF!</v>
      </c>
      <c r="AB54" s="1085" t="str">
        <f t="shared" si="13"/>
        <v>#REF!</v>
      </c>
      <c r="AC54" s="1105" t="str">
        <f t="shared" si="14"/>
        <v>#REF!</v>
      </c>
      <c r="AD54" s="1105" t="str">
        <f t="shared" si="15"/>
        <v>#REF!</v>
      </c>
      <c r="AE54" s="1105" t="str">
        <f t="shared" si="16"/>
        <v>#REF!</v>
      </c>
      <c r="AF54" s="1106"/>
      <c r="AG54" s="1079"/>
      <c r="AH54" s="1090">
        <f t="shared" si="17"/>
        <v>20</v>
      </c>
      <c r="AI54" s="1090"/>
    </row>
    <row r="55" ht="15.0" customHeight="1">
      <c r="A55" s="1098">
        <v>53.0</v>
      </c>
      <c r="B55" s="1181">
        <v>283551.0</v>
      </c>
      <c r="C55" s="370" t="s">
        <v>914</v>
      </c>
      <c r="D55" s="370" t="s">
        <v>1772</v>
      </c>
      <c r="E55" s="370" t="s">
        <v>892</v>
      </c>
      <c r="F55" s="370" t="s">
        <v>512</v>
      </c>
      <c r="G55" s="370" t="s">
        <v>665</v>
      </c>
      <c r="H55" s="1273" t="str">
        <f t="shared" si="1"/>
        <v>DEV02</v>
      </c>
      <c r="I55" s="1100" t="str">
        <f t="shared" si="2"/>
        <v>#REF!</v>
      </c>
      <c r="J55" s="413">
        <v>2.0</v>
      </c>
      <c r="K55" s="413">
        <v>2025.0</v>
      </c>
      <c r="L55" s="1394">
        <v>45712.0</v>
      </c>
      <c r="M55" s="1395">
        <v>45716.0</v>
      </c>
      <c r="N55" s="1339">
        <v>5.0</v>
      </c>
      <c r="O55" s="1084">
        <f t="shared" si="3"/>
        <v>0.25</v>
      </c>
      <c r="P55" s="231" t="str">
        <f t="shared" si="4"/>
        <v>#REF!</v>
      </c>
      <c r="Q55" s="231" t="str">
        <f t="shared" si="5"/>
        <v>#REF!</v>
      </c>
      <c r="R55" s="1101"/>
      <c r="S55" s="1181" t="s">
        <v>525</v>
      </c>
      <c r="T55" s="370" t="s">
        <v>2269</v>
      </c>
      <c r="U55" s="1084" t="str">
        <f t="shared" si="6"/>
        <v>#REF!</v>
      </c>
      <c r="V55" s="1102" t="str">
        <f t="shared" si="7"/>
        <v>#REF!</v>
      </c>
      <c r="W55" s="1102" t="str">
        <f t="shared" si="8"/>
        <v>#REF!</v>
      </c>
      <c r="X55" s="1102" t="str">
        <f t="shared" si="9"/>
        <v>#REF!</v>
      </c>
      <c r="Y55" s="1103">
        <f t="shared" si="10"/>
        <v>0.25</v>
      </c>
      <c r="Z55" s="1104" t="str">
        <f t="shared" si="11"/>
        <v>#REF!</v>
      </c>
      <c r="AA55" s="1085" t="str">
        <f t="shared" si="12"/>
        <v>#REF!</v>
      </c>
      <c r="AB55" s="1085" t="str">
        <f t="shared" si="13"/>
        <v>#REF!</v>
      </c>
      <c r="AC55" s="1105" t="str">
        <f t="shared" si="14"/>
        <v>#REF!</v>
      </c>
      <c r="AD55" s="1105" t="str">
        <f t="shared" si="15"/>
        <v>#REF!</v>
      </c>
      <c r="AE55" s="1105" t="str">
        <f t="shared" si="16"/>
        <v>#REF!</v>
      </c>
      <c r="AF55" s="1106"/>
      <c r="AG55" s="1079"/>
      <c r="AH55" s="1090">
        <f t="shared" si="17"/>
        <v>5</v>
      </c>
      <c r="AI55" s="1090"/>
    </row>
    <row r="56" ht="15.0" customHeight="1">
      <c r="A56" s="1098">
        <v>54.0</v>
      </c>
      <c r="B56" s="1181">
        <v>463899.0</v>
      </c>
      <c r="C56" s="370" t="s">
        <v>1537</v>
      </c>
      <c r="D56" s="370" t="s">
        <v>1538</v>
      </c>
      <c r="E56" s="370" t="s">
        <v>511</v>
      </c>
      <c r="F56" s="370" t="s">
        <v>512</v>
      </c>
      <c r="G56" s="370" t="s">
        <v>790</v>
      </c>
      <c r="H56" s="1273" t="str">
        <f t="shared" si="1"/>
        <v>DEV03</v>
      </c>
      <c r="I56" s="1100" t="str">
        <f t="shared" si="2"/>
        <v>#REF!</v>
      </c>
      <c r="J56" s="413">
        <v>2.0</v>
      </c>
      <c r="K56" s="413">
        <v>2025.0</v>
      </c>
      <c r="L56" s="1394">
        <v>45689.0</v>
      </c>
      <c r="M56" s="1395">
        <v>45716.0</v>
      </c>
      <c r="N56" s="1339">
        <v>20.0</v>
      </c>
      <c r="O56" s="1084">
        <f t="shared" si="3"/>
        <v>1</v>
      </c>
      <c r="P56" s="231" t="str">
        <f t="shared" si="4"/>
        <v>#REF!</v>
      </c>
      <c r="Q56" s="231" t="str">
        <f t="shared" si="5"/>
        <v>#REF!</v>
      </c>
      <c r="R56" s="1101"/>
      <c r="S56" s="1181" t="s">
        <v>525</v>
      </c>
      <c r="T56" s="370" t="s">
        <v>2269</v>
      </c>
      <c r="U56" s="1084" t="str">
        <f t="shared" si="6"/>
        <v>#REF!</v>
      </c>
      <c r="V56" s="1102" t="str">
        <f t="shared" si="7"/>
        <v>#REF!</v>
      </c>
      <c r="W56" s="1102" t="str">
        <f t="shared" si="8"/>
        <v>#REF!</v>
      </c>
      <c r="X56" s="1102" t="str">
        <f t="shared" si="9"/>
        <v>#REF!</v>
      </c>
      <c r="Y56" s="1103">
        <f t="shared" si="10"/>
        <v>1</v>
      </c>
      <c r="Z56" s="1104" t="str">
        <f t="shared" si="11"/>
        <v>#REF!</v>
      </c>
      <c r="AA56" s="1085" t="str">
        <f t="shared" si="12"/>
        <v>#REF!</v>
      </c>
      <c r="AB56" s="1085" t="str">
        <f t="shared" si="13"/>
        <v>#REF!</v>
      </c>
      <c r="AC56" s="1105" t="str">
        <f t="shared" si="14"/>
        <v>#REF!</v>
      </c>
      <c r="AD56" s="1105" t="str">
        <f t="shared" si="15"/>
        <v>#REF!</v>
      </c>
      <c r="AE56" s="1105" t="str">
        <f t="shared" si="16"/>
        <v>#REF!</v>
      </c>
      <c r="AF56" s="1106"/>
      <c r="AG56" s="1079"/>
      <c r="AH56" s="1090">
        <f t="shared" si="17"/>
        <v>20</v>
      </c>
      <c r="AI56" s="1090"/>
    </row>
    <row r="57" ht="15.0" customHeight="1">
      <c r="A57" s="1098">
        <v>55.0</v>
      </c>
      <c r="B57" s="1181">
        <v>464615.0</v>
      </c>
      <c r="C57" s="370" t="s">
        <v>1555</v>
      </c>
      <c r="D57" s="370" t="s">
        <v>1556</v>
      </c>
      <c r="E57" s="370" t="s">
        <v>511</v>
      </c>
      <c r="F57" s="370" t="s">
        <v>546</v>
      </c>
      <c r="G57" s="370" t="s">
        <v>790</v>
      </c>
      <c r="H57" s="1273" t="str">
        <f t="shared" si="1"/>
        <v>TESTER03</v>
      </c>
      <c r="I57" s="1100" t="str">
        <f t="shared" si="2"/>
        <v>#REF!</v>
      </c>
      <c r="J57" s="413">
        <v>2.0</v>
      </c>
      <c r="K57" s="413">
        <v>2025.0</v>
      </c>
      <c r="L57" s="1394">
        <v>45689.0</v>
      </c>
      <c r="M57" s="1395">
        <v>45716.0</v>
      </c>
      <c r="N57" s="1339">
        <v>20.0</v>
      </c>
      <c r="O57" s="1084">
        <f t="shared" si="3"/>
        <v>1</v>
      </c>
      <c r="P57" s="231" t="str">
        <f t="shared" si="4"/>
        <v>#REF!</v>
      </c>
      <c r="Q57" s="231" t="str">
        <f t="shared" si="5"/>
        <v>#REF!</v>
      </c>
      <c r="R57" s="1101"/>
      <c r="S57" s="1181" t="s">
        <v>525</v>
      </c>
      <c r="T57" s="370" t="s">
        <v>2269</v>
      </c>
      <c r="U57" s="1084" t="str">
        <f t="shared" si="6"/>
        <v>#REF!</v>
      </c>
      <c r="V57" s="1102" t="str">
        <f t="shared" si="7"/>
        <v>#REF!</v>
      </c>
      <c r="W57" s="1102" t="str">
        <f t="shared" si="8"/>
        <v>#REF!</v>
      </c>
      <c r="X57" s="1102" t="str">
        <f t="shared" si="9"/>
        <v>#REF!</v>
      </c>
      <c r="Y57" s="1103">
        <f t="shared" si="10"/>
        <v>1</v>
      </c>
      <c r="Z57" s="1104" t="str">
        <f t="shared" si="11"/>
        <v>#REF!</v>
      </c>
      <c r="AA57" s="1085" t="str">
        <f t="shared" si="12"/>
        <v>#REF!</v>
      </c>
      <c r="AB57" s="1085" t="str">
        <f t="shared" si="13"/>
        <v>#REF!</v>
      </c>
      <c r="AC57" s="1105" t="str">
        <f t="shared" si="14"/>
        <v>#REF!</v>
      </c>
      <c r="AD57" s="1105" t="str">
        <f t="shared" si="15"/>
        <v>#REF!</v>
      </c>
      <c r="AE57" s="1105" t="str">
        <f t="shared" si="16"/>
        <v>#REF!</v>
      </c>
      <c r="AF57" s="1106"/>
      <c r="AG57" s="1079"/>
      <c r="AH57" s="1090">
        <f t="shared" si="17"/>
        <v>20</v>
      </c>
      <c r="AI57" s="1090"/>
    </row>
    <row r="58" ht="15.0" customHeight="1">
      <c r="A58" s="1098">
        <v>56.0</v>
      </c>
      <c r="B58" s="1181">
        <v>468089.0</v>
      </c>
      <c r="C58" s="370" t="s">
        <v>2207</v>
      </c>
      <c r="D58" s="370" t="s">
        <v>2208</v>
      </c>
      <c r="E58" s="370" t="s">
        <v>511</v>
      </c>
      <c r="F58" s="370" t="s">
        <v>546</v>
      </c>
      <c r="G58" s="370" t="s">
        <v>790</v>
      </c>
      <c r="H58" s="1273" t="str">
        <f t="shared" si="1"/>
        <v>TESTER03</v>
      </c>
      <c r="I58" s="1100" t="str">
        <f t="shared" si="2"/>
        <v>#REF!</v>
      </c>
      <c r="J58" s="413">
        <v>2.0</v>
      </c>
      <c r="K58" s="413">
        <v>2025.0</v>
      </c>
      <c r="L58" s="1394">
        <v>45689.0</v>
      </c>
      <c r="M58" s="1395">
        <v>45716.0</v>
      </c>
      <c r="N58" s="1339">
        <v>20.0</v>
      </c>
      <c r="O58" s="1084">
        <f t="shared" si="3"/>
        <v>1</v>
      </c>
      <c r="P58" s="231" t="str">
        <f t="shared" si="4"/>
        <v>#REF!</v>
      </c>
      <c r="Q58" s="231" t="str">
        <f t="shared" si="5"/>
        <v>#REF!</v>
      </c>
      <c r="R58" s="1101"/>
      <c r="S58" s="1181" t="s">
        <v>525</v>
      </c>
      <c r="T58" s="370" t="s">
        <v>2269</v>
      </c>
      <c r="U58" s="1084" t="str">
        <f t="shared" si="6"/>
        <v>#REF!</v>
      </c>
      <c r="V58" s="1102" t="str">
        <f t="shared" si="7"/>
        <v>#REF!</v>
      </c>
      <c r="W58" s="1102" t="str">
        <f t="shared" si="8"/>
        <v>#REF!</v>
      </c>
      <c r="X58" s="1102" t="str">
        <f t="shared" si="9"/>
        <v>#REF!</v>
      </c>
      <c r="Y58" s="1103">
        <f t="shared" si="10"/>
        <v>1</v>
      </c>
      <c r="Z58" s="1104" t="str">
        <f t="shared" si="11"/>
        <v>#REF!</v>
      </c>
      <c r="AA58" s="1085" t="str">
        <f t="shared" si="12"/>
        <v>#REF!</v>
      </c>
      <c r="AB58" s="1085" t="str">
        <f t="shared" si="13"/>
        <v>#REF!</v>
      </c>
      <c r="AC58" s="1105" t="str">
        <f t="shared" si="14"/>
        <v>#REF!</v>
      </c>
      <c r="AD58" s="1105" t="str">
        <f t="shared" si="15"/>
        <v>#REF!</v>
      </c>
      <c r="AE58" s="1105" t="str">
        <f t="shared" si="16"/>
        <v>#REF!</v>
      </c>
      <c r="AF58" s="1106"/>
      <c r="AG58" s="1079"/>
      <c r="AH58" s="1090">
        <f t="shared" si="17"/>
        <v>20</v>
      </c>
      <c r="AI58" s="1090"/>
    </row>
    <row r="59" ht="15.0" customHeight="1">
      <c r="A59" s="1098">
        <v>57.0</v>
      </c>
      <c r="B59" s="1181">
        <v>469441.0</v>
      </c>
      <c r="C59" s="370" t="s">
        <v>2299</v>
      </c>
      <c r="D59" s="370" t="s">
        <v>2300</v>
      </c>
      <c r="E59" s="370" t="s">
        <v>511</v>
      </c>
      <c r="F59" s="370" t="s">
        <v>546</v>
      </c>
      <c r="G59" s="370" t="s">
        <v>771</v>
      </c>
      <c r="H59" s="1273" t="str">
        <f t="shared" si="1"/>
        <v>TESTER04</v>
      </c>
      <c r="I59" s="1100" t="str">
        <f t="shared" si="2"/>
        <v>#REF!</v>
      </c>
      <c r="J59" s="413">
        <v>2.0</v>
      </c>
      <c r="K59" s="413">
        <v>2025.0</v>
      </c>
      <c r="L59" s="1394">
        <v>45689.0</v>
      </c>
      <c r="M59" s="1395">
        <v>45716.0</v>
      </c>
      <c r="N59" s="1339">
        <v>20.0</v>
      </c>
      <c r="O59" s="1084">
        <f t="shared" si="3"/>
        <v>1</v>
      </c>
      <c r="P59" s="231" t="str">
        <f t="shared" si="4"/>
        <v>#REF!</v>
      </c>
      <c r="Q59" s="231" t="str">
        <f t="shared" si="5"/>
        <v>#REF!</v>
      </c>
      <c r="R59" s="1101"/>
      <c r="S59" s="1181" t="s">
        <v>525</v>
      </c>
      <c r="T59" s="370" t="s">
        <v>2269</v>
      </c>
      <c r="U59" s="1084" t="str">
        <f t="shared" si="6"/>
        <v>#REF!</v>
      </c>
      <c r="V59" s="1102" t="str">
        <f t="shared" si="7"/>
        <v>#REF!</v>
      </c>
      <c r="W59" s="1102" t="str">
        <f t="shared" si="8"/>
        <v>#REF!</v>
      </c>
      <c r="X59" s="1102" t="str">
        <f t="shared" si="9"/>
        <v>#REF!</v>
      </c>
      <c r="Y59" s="1103">
        <f t="shared" si="10"/>
        <v>1</v>
      </c>
      <c r="Z59" s="1104" t="str">
        <f t="shared" si="11"/>
        <v>#REF!</v>
      </c>
      <c r="AA59" s="1085" t="str">
        <f t="shared" si="12"/>
        <v>#REF!</v>
      </c>
      <c r="AB59" s="1085" t="str">
        <f t="shared" si="13"/>
        <v>#REF!</v>
      </c>
      <c r="AC59" s="1105" t="str">
        <f t="shared" si="14"/>
        <v>#REF!</v>
      </c>
      <c r="AD59" s="1105" t="str">
        <f t="shared" si="15"/>
        <v>#REF!</v>
      </c>
      <c r="AE59" s="1105" t="str">
        <f t="shared" si="16"/>
        <v>#REF!</v>
      </c>
      <c r="AF59" s="1106"/>
      <c r="AG59" s="1079"/>
      <c r="AH59" s="1090">
        <f t="shared" si="17"/>
        <v>20</v>
      </c>
      <c r="AI59" s="1090"/>
    </row>
    <row r="60" ht="15.0" customHeight="1">
      <c r="A60" s="1098">
        <v>58.0</v>
      </c>
      <c r="B60" s="1181">
        <v>469949.0</v>
      </c>
      <c r="C60" s="370" t="s">
        <v>2277</v>
      </c>
      <c r="D60" s="370" t="s">
        <v>2278</v>
      </c>
      <c r="E60" s="370" t="s">
        <v>511</v>
      </c>
      <c r="F60" s="370" t="s">
        <v>512</v>
      </c>
      <c r="G60" s="370" t="s">
        <v>790</v>
      </c>
      <c r="H60" s="1273" t="str">
        <f t="shared" si="1"/>
        <v>DEV03</v>
      </c>
      <c r="I60" s="1100" t="str">
        <f t="shared" si="2"/>
        <v>#REF!</v>
      </c>
      <c r="J60" s="413">
        <v>2.0</v>
      </c>
      <c r="K60" s="413">
        <v>2025.0</v>
      </c>
      <c r="L60" s="1394">
        <v>45689.0</v>
      </c>
      <c r="M60" s="1395">
        <v>45716.0</v>
      </c>
      <c r="N60" s="1339">
        <v>20.0</v>
      </c>
      <c r="O60" s="1084">
        <f t="shared" si="3"/>
        <v>1</v>
      </c>
      <c r="P60" s="231" t="str">
        <f t="shared" si="4"/>
        <v>#REF!</v>
      </c>
      <c r="Q60" s="231" t="str">
        <f t="shared" si="5"/>
        <v>#REF!</v>
      </c>
      <c r="R60" s="1101"/>
      <c r="S60" s="1181" t="s">
        <v>525</v>
      </c>
      <c r="T60" s="370" t="s">
        <v>2269</v>
      </c>
      <c r="U60" s="1084" t="str">
        <f t="shared" si="6"/>
        <v>#REF!</v>
      </c>
      <c r="V60" s="1102" t="str">
        <f t="shared" si="7"/>
        <v>#REF!</v>
      </c>
      <c r="W60" s="1102" t="str">
        <f t="shared" si="8"/>
        <v>#REF!</v>
      </c>
      <c r="X60" s="1102" t="str">
        <f t="shared" si="9"/>
        <v>#REF!</v>
      </c>
      <c r="Y60" s="1103">
        <f t="shared" si="10"/>
        <v>1</v>
      </c>
      <c r="Z60" s="1104" t="str">
        <f t="shared" si="11"/>
        <v>#REF!</v>
      </c>
      <c r="AA60" s="1085" t="str">
        <f t="shared" si="12"/>
        <v>#REF!</v>
      </c>
      <c r="AB60" s="1085" t="str">
        <f t="shared" si="13"/>
        <v>#REF!</v>
      </c>
      <c r="AC60" s="1105" t="str">
        <f t="shared" si="14"/>
        <v>#REF!</v>
      </c>
      <c r="AD60" s="1105" t="str">
        <f t="shared" si="15"/>
        <v>#REF!</v>
      </c>
      <c r="AE60" s="1105" t="str">
        <f t="shared" si="16"/>
        <v>#REF!</v>
      </c>
      <c r="AF60" s="1106"/>
      <c r="AG60" s="1079"/>
      <c r="AH60" s="1090">
        <f t="shared" si="17"/>
        <v>20</v>
      </c>
      <c r="AI60" s="1090"/>
    </row>
    <row r="61" ht="15.0" customHeight="1">
      <c r="A61" s="1098">
        <v>59.0</v>
      </c>
      <c r="B61" s="1181">
        <v>470249.0</v>
      </c>
      <c r="C61" s="370" t="s">
        <v>2305</v>
      </c>
      <c r="D61" s="370" t="s">
        <v>2306</v>
      </c>
      <c r="E61" s="370" t="s">
        <v>511</v>
      </c>
      <c r="F61" s="370" t="s">
        <v>546</v>
      </c>
      <c r="G61" s="370" t="s">
        <v>665</v>
      </c>
      <c r="H61" s="1273" t="str">
        <f t="shared" si="1"/>
        <v>TESTER02</v>
      </c>
      <c r="I61" s="1100" t="str">
        <f t="shared" si="2"/>
        <v>#REF!</v>
      </c>
      <c r="J61" s="413">
        <v>2.0</v>
      </c>
      <c r="K61" s="413">
        <v>2025.0</v>
      </c>
      <c r="L61" s="1394">
        <v>45689.0</v>
      </c>
      <c r="M61" s="1395">
        <v>45712.0</v>
      </c>
      <c r="N61" s="1339">
        <v>16.0</v>
      </c>
      <c r="O61" s="1084">
        <f t="shared" si="3"/>
        <v>0.8</v>
      </c>
      <c r="P61" s="231" t="str">
        <f t="shared" si="4"/>
        <v>#REF!</v>
      </c>
      <c r="Q61" s="231" t="str">
        <f t="shared" si="5"/>
        <v>#REF!</v>
      </c>
      <c r="R61" s="1101"/>
      <c r="S61" s="1181" t="s">
        <v>525</v>
      </c>
      <c r="T61" s="370" t="s">
        <v>2269</v>
      </c>
      <c r="U61" s="1084" t="str">
        <f t="shared" si="6"/>
        <v>#REF!</v>
      </c>
      <c r="V61" s="1102" t="str">
        <f t="shared" si="7"/>
        <v>#REF!</v>
      </c>
      <c r="W61" s="1102" t="str">
        <f t="shared" si="8"/>
        <v>#REF!</v>
      </c>
      <c r="X61" s="1102" t="str">
        <f t="shared" si="9"/>
        <v>#REF!</v>
      </c>
      <c r="Y61" s="1103">
        <f t="shared" si="10"/>
        <v>1</v>
      </c>
      <c r="Z61" s="1104" t="str">
        <f t="shared" si="11"/>
        <v>#REF!</v>
      </c>
      <c r="AA61" s="1085" t="str">
        <f t="shared" si="12"/>
        <v>#REF!</v>
      </c>
      <c r="AB61" s="1085" t="str">
        <f t="shared" si="13"/>
        <v>#REF!</v>
      </c>
      <c r="AC61" s="1105" t="str">
        <f t="shared" si="14"/>
        <v>#REF!</v>
      </c>
      <c r="AD61" s="1105" t="str">
        <f t="shared" si="15"/>
        <v>#REF!</v>
      </c>
      <c r="AE61" s="1105" t="str">
        <f t="shared" si="16"/>
        <v>#REF!</v>
      </c>
      <c r="AF61" s="1106"/>
      <c r="AG61" s="1079"/>
      <c r="AH61" s="1090">
        <f t="shared" si="17"/>
        <v>20</v>
      </c>
      <c r="AI61" s="1090"/>
    </row>
    <row r="62" ht="15.0" customHeight="1">
      <c r="A62" s="1098">
        <v>60.0</v>
      </c>
      <c r="B62" s="1181">
        <v>430756.0</v>
      </c>
      <c r="C62" s="370" t="s">
        <v>1523</v>
      </c>
      <c r="D62" s="370" t="s">
        <v>2324</v>
      </c>
      <c r="E62" s="370" t="s">
        <v>511</v>
      </c>
      <c r="F62" s="370" t="s">
        <v>564</v>
      </c>
      <c r="G62" s="370" t="s">
        <v>790</v>
      </c>
      <c r="H62" s="1273" t="str">
        <f t="shared" si="1"/>
        <v>BA03</v>
      </c>
      <c r="I62" s="1100" t="str">
        <f t="shared" si="2"/>
        <v>#REF!</v>
      </c>
      <c r="J62" s="413">
        <v>2.0</v>
      </c>
      <c r="K62" s="413">
        <v>2025.0</v>
      </c>
      <c r="L62" s="1394">
        <v>45689.0</v>
      </c>
      <c r="M62" s="1395">
        <v>45716.0</v>
      </c>
      <c r="N62" s="1339">
        <v>20.0</v>
      </c>
      <c r="O62" s="1084">
        <f t="shared" si="3"/>
        <v>1</v>
      </c>
      <c r="P62" s="231" t="str">
        <f t="shared" si="4"/>
        <v>#REF!</v>
      </c>
      <c r="Q62" s="231" t="str">
        <f t="shared" si="5"/>
        <v>#REF!</v>
      </c>
      <c r="R62" s="1101"/>
      <c r="S62" s="1181" t="s">
        <v>525</v>
      </c>
      <c r="T62" s="370" t="s">
        <v>2269</v>
      </c>
      <c r="U62" s="1084" t="str">
        <f t="shared" si="6"/>
        <v>#REF!</v>
      </c>
      <c r="V62" s="1102" t="str">
        <f t="shared" si="7"/>
        <v>#REF!</v>
      </c>
      <c r="W62" s="1102" t="str">
        <f t="shared" si="8"/>
        <v>#REF!</v>
      </c>
      <c r="X62" s="1102" t="str">
        <f t="shared" si="9"/>
        <v>#REF!</v>
      </c>
      <c r="Y62" s="1103">
        <f t="shared" si="10"/>
        <v>1</v>
      </c>
      <c r="Z62" s="1104" t="str">
        <f t="shared" si="11"/>
        <v>#REF!</v>
      </c>
      <c r="AA62" s="1085" t="str">
        <f t="shared" si="12"/>
        <v>#REF!</v>
      </c>
      <c r="AB62" s="1085" t="str">
        <f t="shared" si="13"/>
        <v>#REF!</v>
      </c>
      <c r="AC62" s="1105" t="str">
        <f t="shared" si="14"/>
        <v>#REF!</v>
      </c>
      <c r="AD62" s="1105" t="str">
        <f t="shared" si="15"/>
        <v>#REF!</v>
      </c>
      <c r="AE62" s="1105" t="str">
        <f t="shared" si="16"/>
        <v>#REF!</v>
      </c>
      <c r="AF62" s="1106"/>
      <c r="AG62" s="1079"/>
      <c r="AH62" s="1090">
        <f t="shared" si="17"/>
        <v>20</v>
      </c>
      <c r="AI62" s="1090"/>
    </row>
    <row r="63" ht="15.0" customHeight="1">
      <c r="A63" s="1098">
        <v>61.0</v>
      </c>
      <c r="B63" s="1181">
        <v>471865.0</v>
      </c>
      <c r="C63" s="370" t="s">
        <v>2335</v>
      </c>
      <c r="D63" s="370" t="s">
        <v>2336</v>
      </c>
      <c r="E63" s="370" t="s">
        <v>511</v>
      </c>
      <c r="F63" s="370" t="s">
        <v>512</v>
      </c>
      <c r="G63" s="370" t="s">
        <v>790</v>
      </c>
      <c r="H63" s="1273" t="str">
        <f t="shared" si="1"/>
        <v>DEV03</v>
      </c>
      <c r="I63" s="1100" t="str">
        <f t="shared" si="2"/>
        <v>#REF!</v>
      </c>
      <c r="J63" s="413">
        <v>2.0</v>
      </c>
      <c r="K63" s="413">
        <v>2025.0</v>
      </c>
      <c r="L63" s="1394">
        <v>45689.0</v>
      </c>
      <c r="M63" s="1395">
        <v>45716.0</v>
      </c>
      <c r="N63" s="1339">
        <v>20.0</v>
      </c>
      <c r="O63" s="1084">
        <f t="shared" si="3"/>
        <v>1</v>
      </c>
      <c r="P63" s="231" t="str">
        <f t="shared" si="4"/>
        <v>#REF!</v>
      </c>
      <c r="Q63" s="231" t="str">
        <f t="shared" si="5"/>
        <v>#REF!</v>
      </c>
      <c r="R63" s="1101"/>
      <c r="S63" s="1181" t="s">
        <v>525</v>
      </c>
      <c r="T63" s="370" t="s">
        <v>2269</v>
      </c>
      <c r="U63" s="1084" t="str">
        <f t="shared" si="6"/>
        <v>#REF!</v>
      </c>
      <c r="V63" s="1102" t="str">
        <f t="shared" si="7"/>
        <v>#REF!</v>
      </c>
      <c r="W63" s="1102" t="str">
        <f t="shared" si="8"/>
        <v>#REF!</v>
      </c>
      <c r="X63" s="1102" t="str">
        <f t="shared" si="9"/>
        <v>#REF!</v>
      </c>
      <c r="Y63" s="1103">
        <f t="shared" si="10"/>
        <v>1</v>
      </c>
      <c r="Z63" s="1104" t="str">
        <f t="shared" si="11"/>
        <v>#REF!</v>
      </c>
      <c r="AA63" s="1085" t="str">
        <f t="shared" si="12"/>
        <v>#REF!</v>
      </c>
      <c r="AB63" s="1085" t="str">
        <f t="shared" si="13"/>
        <v>#REF!</v>
      </c>
      <c r="AC63" s="1105" t="str">
        <f t="shared" si="14"/>
        <v>#REF!</v>
      </c>
      <c r="AD63" s="1105" t="str">
        <f t="shared" si="15"/>
        <v>#REF!</v>
      </c>
      <c r="AE63" s="1105" t="str">
        <f t="shared" si="16"/>
        <v>#REF!</v>
      </c>
      <c r="AF63" s="1106"/>
      <c r="AG63" s="1079"/>
      <c r="AH63" s="1090">
        <f t="shared" si="17"/>
        <v>20</v>
      </c>
      <c r="AI63" s="1090"/>
    </row>
    <row r="64" ht="15.0" customHeight="1">
      <c r="A64" s="1098">
        <v>62.0</v>
      </c>
      <c r="B64" s="1181">
        <v>471911.0</v>
      </c>
      <c r="C64" s="370" t="s">
        <v>2346</v>
      </c>
      <c r="D64" s="370" t="s">
        <v>2347</v>
      </c>
      <c r="E64" s="370" t="s">
        <v>511</v>
      </c>
      <c r="F64" s="370" t="s">
        <v>512</v>
      </c>
      <c r="G64" s="370" t="s">
        <v>790</v>
      </c>
      <c r="H64" s="1273" t="str">
        <f t="shared" si="1"/>
        <v>DEV03</v>
      </c>
      <c r="I64" s="1100" t="str">
        <f t="shared" si="2"/>
        <v>#REF!</v>
      </c>
      <c r="J64" s="413">
        <v>2.0</v>
      </c>
      <c r="K64" s="413">
        <v>2025.0</v>
      </c>
      <c r="L64" s="1394">
        <v>45689.0</v>
      </c>
      <c r="M64" s="1395">
        <v>45716.0</v>
      </c>
      <c r="N64" s="1339">
        <v>20.0</v>
      </c>
      <c r="O64" s="1084">
        <f t="shared" si="3"/>
        <v>1</v>
      </c>
      <c r="P64" s="231" t="str">
        <f t="shared" si="4"/>
        <v>#REF!</v>
      </c>
      <c r="Q64" s="231" t="str">
        <f t="shared" si="5"/>
        <v>#REF!</v>
      </c>
      <c r="R64" s="1101"/>
      <c r="S64" s="1181" t="s">
        <v>525</v>
      </c>
      <c r="T64" s="370" t="s">
        <v>2269</v>
      </c>
      <c r="U64" s="1084" t="str">
        <f t="shared" si="6"/>
        <v>#REF!</v>
      </c>
      <c r="V64" s="1102" t="str">
        <f t="shared" si="7"/>
        <v>#REF!</v>
      </c>
      <c r="W64" s="1102" t="str">
        <f t="shared" si="8"/>
        <v>#REF!</v>
      </c>
      <c r="X64" s="1102" t="str">
        <f t="shared" si="9"/>
        <v>#REF!</v>
      </c>
      <c r="Y64" s="1103">
        <f t="shared" si="10"/>
        <v>1</v>
      </c>
      <c r="Z64" s="1104" t="str">
        <f t="shared" si="11"/>
        <v>#REF!</v>
      </c>
      <c r="AA64" s="1085" t="str">
        <f t="shared" si="12"/>
        <v>#REF!</v>
      </c>
      <c r="AB64" s="1085" t="str">
        <f t="shared" si="13"/>
        <v>#REF!</v>
      </c>
      <c r="AC64" s="1105" t="str">
        <f t="shared" si="14"/>
        <v>#REF!</v>
      </c>
      <c r="AD64" s="1105" t="str">
        <f t="shared" si="15"/>
        <v>#REF!</v>
      </c>
      <c r="AE64" s="1105" t="str">
        <f t="shared" si="16"/>
        <v>#REF!</v>
      </c>
      <c r="AF64" s="1106"/>
      <c r="AG64" s="1079"/>
      <c r="AH64" s="1090">
        <f t="shared" si="17"/>
        <v>20</v>
      </c>
      <c r="AI64" s="1090"/>
    </row>
    <row r="65" ht="15.0" customHeight="1">
      <c r="A65" s="1098">
        <v>63.0</v>
      </c>
      <c r="B65" s="1181">
        <v>473251.0</v>
      </c>
      <c r="C65" s="370" t="s">
        <v>2356</v>
      </c>
      <c r="D65" s="370" t="s">
        <v>2357</v>
      </c>
      <c r="E65" s="370" t="s">
        <v>511</v>
      </c>
      <c r="F65" s="370" t="s">
        <v>546</v>
      </c>
      <c r="G65" s="370" t="s">
        <v>790</v>
      </c>
      <c r="H65" s="1273" t="str">
        <f t="shared" si="1"/>
        <v>TESTER03</v>
      </c>
      <c r="I65" s="1100" t="str">
        <f t="shared" si="2"/>
        <v>#REF!</v>
      </c>
      <c r="J65" s="413">
        <v>2.0</v>
      </c>
      <c r="K65" s="413">
        <v>2025.0</v>
      </c>
      <c r="L65" s="1394">
        <v>45689.0</v>
      </c>
      <c r="M65" s="1395">
        <v>45716.0</v>
      </c>
      <c r="N65" s="1339">
        <v>20.0</v>
      </c>
      <c r="O65" s="1084">
        <f t="shared" si="3"/>
        <v>1</v>
      </c>
      <c r="P65" s="231" t="str">
        <f t="shared" si="4"/>
        <v>#REF!</v>
      </c>
      <c r="Q65" s="231" t="str">
        <f t="shared" si="5"/>
        <v>#REF!</v>
      </c>
      <c r="R65" s="1101"/>
      <c r="S65" s="1181" t="s">
        <v>525</v>
      </c>
      <c r="T65" s="370" t="s">
        <v>2269</v>
      </c>
      <c r="U65" s="1084" t="str">
        <f t="shared" si="6"/>
        <v>#REF!</v>
      </c>
      <c r="V65" s="1102" t="str">
        <f t="shared" si="7"/>
        <v>#REF!</v>
      </c>
      <c r="W65" s="1102" t="str">
        <f t="shared" si="8"/>
        <v>#REF!</v>
      </c>
      <c r="X65" s="1102" t="str">
        <f t="shared" si="9"/>
        <v>#REF!</v>
      </c>
      <c r="Y65" s="1103">
        <f t="shared" si="10"/>
        <v>1</v>
      </c>
      <c r="Z65" s="1104" t="str">
        <f t="shared" si="11"/>
        <v>#REF!</v>
      </c>
      <c r="AA65" s="1085" t="str">
        <f t="shared" si="12"/>
        <v>#REF!</v>
      </c>
      <c r="AB65" s="1085" t="str">
        <f t="shared" si="13"/>
        <v>#REF!</v>
      </c>
      <c r="AC65" s="1105" t="str">
        <f t="shared" si="14"/>
        <v>#REF!</v>
      </c>
      <c r="AD65" s="1105" t="str">
        <f t="shared" si="15"/>
        <v>#REF!</v>
      </c>
      <c r="AE65" s="1105" t="str">
        <f t="shared" si="16"/>
        <v>#REF!</v>
      </c>
      <c r="AF65" s="1106"/>
      <c r="AG65" s="1079"/>
      <c r="AH65" s="1090">
        <f t="shared" si="17"/>
        <v>20</v>
      </c>
      <c r="AI65" s="1090"/>
    </row>
    <row r="66" ht="15.0" customHeight="1">
      <c r="A66" s="1098">
        <v>64.0</v>
      </c>
      <c r="B66" s="1181">
        <v>282563.0</v>
      </c>
      <c r="C66" s="370" t="s">
        <v>1109</v>
      </c>
      <c r="D66" s="370" t="s">
        <v>1320</v>
      </c>
      <c r="E66" s="370" t="s">
        <v>511</v>
      </c>
      <c r="F66" s="370" t="s">
        <v>546</v>
      </c>
      <c r="G66" s="370" t="s">
        <v>771</v>
      </c>
      <c r="H66" s="1273" t="str">
        <f t="shared" si="1"/>
        <v>TESTER04</v>
      </c>
      <c r="I66" s="1100" t="str">
        <f t="shared" si="2"/>
        <v>#REF!</v>
      </c>
      <c r="J66" s="413">
        <v>2.0</v>
      </c>
      <c r="K66" s="413">
        <v>2025.0</v>
      </c>
      <c r="L66" s="1394">
        <v>45689.0</v>
      </c>
      <c r="M66" s="1395">
        <v>45716.0</v>
      </c>
      <c r="N66" s="1339">
        <v>20.0</v>
      </c>
      <c r="O66" s="1084">
        <f t="shared" si="3"/>
        <v>1</v>
      </c>
      <c r="P66" s="231" t="str">
        <f t="shared" si="4"/>
        <v>#REF!</v>
      </c>
      <c r="Q66" s="231" t="str">
        <f t="shared" si="5"/>
        <v>#REF!</v>
      </c>
      <c r="R66" s="1101"/>
      <c r="S66" s="1181" t="s">
        <v>525</v>
      </c>
      <c r="T66" s="370" t="s">
        <v>2118</v>
      </c>
      <c r="U66" s="1084" t="str">
        <f t="shared" si="6"/>
        <v>#REF!</v>
      </c>
      <c r="V66" s="1102" t="str">
        <f t="shared" si="7"/>
        <v>#REF!</v>
      </c>
      <c r="W66" s="1102" t="str">
        <f t="shared" si="8"/>
        <v>#REF!</v>
      </c>
      <c r="X66" s="1102" t="str">
        <f t="shared" si="9"/>
        <v>#REF!</v>
      </c>
      <c r="Y66" s="1103">
        <f t="shared" si="10"/>
        <v>1</v>
      </c>
      <c r="Z66" s="1104" t="str">
        <f t="shared" si="11"/>
        <v>#REF!</v>
      </c>
      <c r="AA66" s="1085" t="str">
        <f t="shared" si="12"/>
        <v>#REF!</v>
      </c>
      <c r="AB66" s="1085" t="str">
        <f t="shared" si="13"/>
        <v>#REF!</v>
      </c>
      <c r="AC66" s="1105" t="str">
        <f t="shared" si="14"/>
        <v>#REF!</v>
      </c>
      <c r="AD66" s="1105" t="str">
        <f t="shared" si="15"/>
        <v>#REF!</v>
      </c>
      <c r="AE66" s="1105" t="str">
        <f t="shared" si="16"/>
        <v>#REF!</v>
      </c>
      <c r="AF66" s="1106"/>
      <c r="AG66" s="1079"/>
      <c r="AH66" s="1090">
        <f t="shared" si="17"/>
        <v>20</v>
      </c>
      <c r="AI66" s="1090"/>
    </row>
    <row r="67" ht="15.0" customHeight="1">
      <c r="A67" s="1098">
        <v>65.0</v>
      </c>
      <c r="B67" s="1181">
        <v>427331.0</v>
      </c>
      <c r="C67" s="370" t="s">
        <v>1168</v>
      </c>
      <c r="D67" s="370" t="s">
        <v>1323</v>
      </c>
      <c r="E67" s="370" t="s">
        <v>511</v>
      </c>
      <c r="F67" s="370" t="s">
        <v>512</v>
      </c>
      <c r="G67" s="370" t="s">
        <v>771</v>
      </c>
      <c r="H67" s="1273" t="str">
        <f t="shared" si="1"/>
        <v>DEV04</v>
      </c>
      <c r="I67" s="1100" t="str">
        <f t="shared" si="2"/>
        <v>#REF!</v>
      </c>
      <c r="J67" s="413">
        <v>2.0</v>
      </c>
      <c r="K67" s="413">
        <v>2025.0</v>
      </c>
      <c r="L67" s="1394">
        <v>45689.0</v>
      </c>
      <c r="M67" s="1395">
        <v>45716.0</v>
      </c>
      <c r="N67" s="1339">
        <v>20.0</v>
      </c>
      <c r="O67" s="1084">
        <f t="shared" si="3"/>
        <v>1</v>
      </c>
      <c r="P67" s="231" t="str">
        <f t="shared" si="4"/>
        <v>#REF!</v>
      </c>
      <c r="Q67" s="231" t="str">
        <f t="shared" si="5"/>
        <v>#REF!</v>
      </c>
      <c r="R67" s="1101"/>
      <c r="S67" s="1181" t="s">
        <v>525</v>
      </c>
      <c r="T67" s="370" t="s">
        <v>2118</v>
      </c>
      <c r="U67" s="1084" t="str">
        <f t="shared" si="6"/>
        <v>#REF!</v>
      </c>
      <c r="V67" s="1102" t="str">
        <f t="shared" si="7"/>
        <v>#REF!</v>
      </c>
      <c r="W67" s="1102" t="str">
        <f t="shared" si="8"/>
        <v>#REF!</v>
      </c>
      <c r="X67" s="1102" t="str">
        <f t="shared" si="9"/>
        <v>#REF!</v>
      </c>
      <c r="Y67" s="1103">
        <f t="shared" si="10"/>
        <v>1</v>
      </c>
      <c r="Z67" s="1104" t="str">
        <f t="shared" si="11"/>
        <v>#REF!</v>
      </c>
      <c r="AA67" s="1085" t="str">
        <f t="shared" si="12"/>
        <v>#REF!</v>
      </c>
      <c r="AB67" s="1085" t="str">
        <f t="shared" si="13"/>
        <v>#REF!</v>
      </c>
      <c r="AC67" s="1105" t="str">
        <f t="shared" si="14"/>
        <v>#REF!</v>
      </c>
      <c r="AD67" s="1105" t="str">
        <f t="shared" si="15"/>
        <v>#REF!</v>
      </c>
      <c r="AE67" s="1105" t="str">
        <f t="shared" si="16"/>
        <v>#REF!</v>
      </c>
      <c r="AF67" s="1106"/>
      <c r="AG67" s="1079"/>
      <c r="AH67" s="1090">
        <f t="shared" si="17"/>
        <v>20</v>
      </c>
      <c r="AI67" s="1090"/>
    </row>
    <row r="68" ht="15.0" customHeight="1">
      <c r="A68" s="1098">
        <v>66.0</v>
      </c>
      <c r="B68" s="1181">
        <v>429770.0</v>
      </c>
      <c r="C68" s="370" t="s">
        <v>1174</v>
      </c>
      <c r="D68" s="370" t="s">
        <v>1324</v>
      </c>
      <c r="E68" s="370" t="s">
        <v>511</v>
      </c>
      <c r="F68" s="370" t="s">
        <v>512</v>
      </c>
      <c r="G68" s="370" t="s">
        <v>665</v>
      </c>
      <c r="H68" s="1273" t="str">
        <f t="shared" si="1"/>
        <v>DEV02</v>
      </c>
      <c r="I68" s="1100" t="str">
        <f t="shared" si="2"/>
        <v>#REF!</v>
      </c>
      <c r="J68" s="413">
        <v>2.0</v>
      </c>
      <c r="K68" s="413">
        <v>2025.0</v>
      </c>
      <c r="L68" s="1394">
        <v>45689.0</v>
      </c>
      <c r="M68" s="1395">
        <v>45716.0</v>
      </c>
      <c r="N68" s="1339">
        <v>20.0</v>
      </c>
      <c r="O68" s="1084">
        <f t="shared" si="3"/>
        <v>1</v>
      </c>
      <c r="P68" s="231" t="str">
        <f t="shared" si="4"/>
        <v>#REF!</v>
      </c>
      <c r="Q68" s="231" t="str">
        <f t="shared" si="5"/>
        <v>#REF!</v>
      </c>
      <c r="R68" s="1101"/>
      <c r="S68" s="1181" t="s">
        <v>525</v>
      </c>
      <c r="T68" s="370" t="s">
        <v>2118</v>
      </c>
      <c r="U68" s="1084" t="str">
        <f t="shared" si="6"/>
        <v>#REF!</v>
      </c>
      <c r="V68" s="1102" t="str">
        <f t="shared" si="7"/>
        <v>#REF!</v>
      </c>
      <c r="W68" s="1102" t="str">
        <f t="shared" si="8"/>
        <v>#REF!</v>
      </c>
      <c r="X68" s="1102" t="str">
        <f t="shared" si="9"/>
        <v>#REF!</v>
      </c>
      <c r="Y68" s="1103">
        <f t="shared" si="10"/>
        <v>1</v>
      </c>
      <c r="Z68" s="1104" t="str">
        <f t="shared" si="11"/>
        <v>#REF!</v>
      </c>
      <c r="AA68" s="1085" t="str">
        <f t="shared" si="12"/>
        <v>#REF!</v>
      </c>
      <c r="AB68" s="1085" t="str">
        <f t="shared" si="13"/>
        <v>#REF!</v>
      </c>
      <c r="AC68" s="1105" t="str">
        <f t="shared" si="14"/>
        <v>#REF!</v>
      </c>
      <c r="AD68" s="1105" t="str">
        <f t="shared" si="15"/>
        <v>#REF!</v>
      </c>
      <c r="AE68" s="1105" t="str">
        <f t="shared" si="16"/>
        <v>#REF!</v>
      </c>
      <c r="AF68" s="1106"/>
      <c r="AG68" s="1079"/>
      <c r="AH68" s="1090">
        <f t="shared" si="17"/>
        <v>20</v>
      </c>
      <c r="AI68" s="1090"/>
    </row>
    <row r="69" ht="15.0" customHeight="1">
      <c r="A69" s="1098">
        <v>67.0</v>
      </c>
      <c r="B69" s="1181">
        <v>433414.0</v>
      </c>
      <c r="C69" s="370" t="s">
        <v>1161</v>
      </c>
      <c r="D69" s="370" t="s">
        <v>1331</v>
      </c>
      <c r="E69" s="370" t="s">
        <v>511</v>
      </c>
      <c r="F69" s="370" t="s">
        <v>564</v>
      </c>
      <c r="G69" s="370" t="s">
        <v>790</v>
      </c>
      <c r="H69" s="1273" t="str">
        <f t="shared" si="1"/>
        <v>BA03</v>
      </c>
      <c r="I69" s="1100" t="str">
        <f t="shared" si="2"/>
        <v>#REF!</v>
      </c>
      <c r="J69" s="413">
        <v>2.0</v>
      </c>
      <c r="K69" s="413">
        <v>2025.0</v>
      </c>
      <c r="L69" s="1394">
        <v>45689.0</v>
      </c>
      <c r="M69" s="1395">
        <v>45716.0</v>
      </c>
      <c r="N69" s="1339">
        <v>20.0</v>
      </c>
      <c r="O69" s="1084">
        <f t="shared" si="3"/>
        <v>1</v>
      </c>
      <c r="P69" s="231" t="str">
        <f t="shared" si="4"/>
        <v>#REF!</v>
      </c>
      <c r="Q69" s="231" t="str">
        <f t="shared" si="5"/>
        <v>#REF!</v>
      </c>
      <c r="R69" s="1101"/>
      <c r="S69" s="1181" t="s">
        <v>525</v>
      </c>
      <c r="T69" s="370" t="s">
        <v>2118</v>
      </c>
      <c r="U69" s="1084" t="str">
        <f t="shared" si="6"/>
        <v>#REF!</v>
      </c>
      <c r="V69" s="1102" t="str">
        <f t="shared" si="7"/>
        <v>#REF!</v>
      </c>
      <c r="W69" s="1102" t="str">
        <f t="shared" si="8"/>
        <v>#REF!</v>
      </c>
      <c r="X69" s="1102" t="str">
        <f t="shared" si="9"/>
        <v>#REF!</v>
      </c>
      <c r="Y69" s="1103">
        <f t="shared" si="10"/>
        <v>1</v>
      </c>
      <c r="Z69" s="1104" t="str">
        <f t="shared" si="11"/>
        <v>#REF!</v>
      </c>
      <c r="AA69" s="1085" t="str">
        <f t="shared" si="12"/>
        <v>#REF!</v>
      </c>
      <c r="AB69" s="1085" t="str">
        <f t="shared" si="13"/>
        <v>#REF!</v>
      </c>
      <c r="AC69" s="1105" t="str">
        <f t="shared" si="14"/>
        <v>#REF!</v>
      </c>
      <c r="AD69" s="1105" t="str">
        <f t="shared" si="15"/>
        <v>#REF!</v>
      </c>
      <c r="AE69" s="1105" t="str">
        <f t="shared" si="16"/>
        <v>#REF!</v>
      </c>
      <c r="AF69" s="1106"/>
      <c r="AG69" s="1079"/>
      <c r="AH69" s="1090">
        <f t="shared" si="17"/>
        <v>20</v>
      </c>
      <c r="AI69" s="1090"/>
    </row>
    <row r="70" ht="15.0" customHeight="1">
      <c r="A70" s="1098">
        <v>68.0</v>
      </c>
      <c r="B70" s="1181">
        <v>436920.0</v>
      </c>
      <c r="C70" s="370" t="s">
        <v>761</v>
      </c>
      <c r="D70" s="370" t="s">
        <v>1332</v>
      </c>
      <c r="E70" s="370" t="s">
        <v>511</v>
      </c>
      <c r="F70" s="370" t="s">
        <v>546</v>
      </c>
      <c r="G70" s="370" t="s">
        <v>665</v>
      </c>
      <c r="H70" s="1273" t="str">
        <f t="shared" si="1"/>
        <v>TESTER02</v>
      </c>
      <c r="I70" s="1100" t="str">
        <f t="shared" si="2"/>
        <v>#REF!</v>
      </c>
      <c r="J70" s="413">
        <v>2.0</v>
      </c>
      <c r="K70" s="413">
        <v>2025.0</v>
      </c>
      <c r="L70" s="1394">
        <v>45689.0</v>
      </c>
      <c r="M70" s="1395">
        <v>45716.0</v>
      </c>
      <c r="N70" s="1339">
        <v>10.0</v>
      </c>
      <c r="O70" s="1084">
        <f t="shared" si="3"/>
        <v>0.5</v>
      </c>
      <c r="P70" s="231" t="str">
        <f t="shared" si="4"/>
        <v>#REF!</v>
      </c>
      <c r="Q70" s="231" t="str">
        <f t="shared" si="5"/>
        <v>#REF!</v>
      </c>
      <c r="R70" s="1101"/>
      <c r="S70" s="1181" t="s">
        <v>525</v>
      </c>
      <c r="T70" s="370" t="s">
        <v>2118</v>
      </c>
      <c r="U70" s="1084" t="str">
        <f t="shared" si="6"/>
        <v>#REF!</v>
      </c>
      <c r="V70" s="1102" t="str">
        <f t="shared" si="7"/>
        <v>#REF!</v>
      </c>
      <c r="W70" s="1102" t="str">
        <f t="shared" si="8"/>
        <v>#REF!</v>
      </c>
      <c r="X70" s="1102" t="str">
        <f t="shared" si="9"/>
        <v>#REF!</v>
      </c>
      <c r="Y70" s="1103">
        <f t="shared" si="10"/>
        <v>1</v>
      </c>
      <c r="Z70" s="1104" t="str">
        <f t="shared" si="11"/>
        <v>#REF!</v>
      </c>
      <c r="AA70" s="1085" t="str">
        <f t="shared" si="12"/>
        <v>#REF!</v>
      </c>
      <c r="AB70" s="1085" t="str">
        <f t="shared" si="13"/>
        <v>#REF!</v>
      </c>
      <c r="AC70" s="1105" t="str">
        <f t="shared" si="14"/>
        <v>#REF!</v>
      </c>
      <c r="AD70" s="1105" t="str">
        <f t="shared" si="15"/>
        <v>#REF!</v>
      </c>
      <c r="AE70" s="1105" t="str">
        <f t="shared" si="16"/>
        <v>#REF!</v>
      </c>
      <c r="AF70" s="1106"/>
      <c r="AG70" s="1079"/>
      <c r="AH70" s="1090">
        <f t="shared" si="17"/>
        <v>20</v>
      </c>
      <c r="AI70" s="1090"/>
    </row>
    <row r="71" ht="15.0" customHeight="1">
      <c r="A71" s="1098">
        <v>69.0</v>
      </c>
      <c r="B71" s="1181">
        <v>439018.0</v>
      </c>
      <c r="C71" s="370" t="s">
        <v>1010</v>
      </c>
      <c r="D71" s="370" t="s">
        <v>1336</v>
      </c>
      <c r="E71" s="370" t="s">
        <v>511</v>
      </c>
      <c r="F71" s="370" t="s">
        <v>546</v>
      </c>
      <c r="G71" s="370" t="s">
        <v>665</v>
      </c>
      <c r="H71" s="1273" t="str">
        <f t="shared" si="1"/>
        <v>TESTER02</v>
      </c>
      <c r="I71" s="1100" t="str">
        <f t="shared" si="2"/>
        <v>#REF!</v>
      </c>
      <c r="J71" s="413">
        <v>2.0</v>
      </c>
      <c r="K71" s="413">
        <v>2025.0</v>
      </c>
      <c r="L71" s="1394">
        <v>45689.0</v>
      </c>
      <c r="M71" s="1395">
        <v>45716.0</v>
      </c>
      <c r="N71" s="1339">
        <v>20.0</v>
      </c>
      <c r="O71" s="1084">
        <f t="shared" si="3"/>
        <v>1</v>
      </c>
      <c r="P71" s="231" t="str">
        <f t="shared" si="4"/>
        <v>#REF!</v>
      </c>
      <c r="Q71" s="231" t="str">
        <f t="shared" si="5"/>
        <v>#REF!</v>
      </c>
      <c r="R71" s="1101"/>
      <c r="S71" s="1181" t="s">
        <v>525</v>
      </c>
      <c r="T71" s="370" t="s">
        <v>2118</v>
      </c>
      <c r="U71" s="1084" t="str">
        <f t="shared" si="6"/>
        <v>#REF!</v>
      </c>
      <c r="V71" s="1102" t="str">
        <f t="shared" si="7"/>
        <v>#REF!</v>
      </c>
      <c r="W71" s="1102" t="str">
        <f t="shared" si="8"/>
        <v>#REF!</v>
      </c>
      <c r="X71" s="1102" t="str">
        <f t="shared" si="9"/>
        <v>#REF!</v>
      </c>
      <c r="Y71" s="1103">
        <f t="shared" si="10"/>
        <v>1</v>
      </c>
      <c r="Z71" s="1104" t="str">
        <f t="shared" si="11"/>
        <v>#REF!</v>
      </c>
      <c r="AA71" s="1085" t="str">
        <f t="shared" si="12"/>
        <v>#REF!</v>
      </c>
      <c r="AB71" s="1085" t="str">
        <f t="shared" si="13"/>
        <v>#REF!</v>
      </c>
      <c r="AC71" s="1105" t="str">
        <f t="shared" si="14"/>
        <v>#REF!</v>
      </c>
      <c r="AD71" s="1105" t="str">
        <f t="shared" si="15"/>
        <v>#REF!</v>
      </c>
      <c r="AE71" s="1105" t="str">
        <f t="shared" si="16"/>
        <v>#REF!</v>
      </c>
      <c r="AF71" s="1106"/>
      <c r="AG71" s="1079"/>
      <c r="AH71" s="1090">
        <f t="shared" si="17"/>
        <v>20</v>
      </c>
      <c r="AI71" s="1090"/>
    </row>
    <row r="72" ht="15.0" customHeight="1">
      <c r="A72" s="1098">
        <v>70.0</v>
      </c>
      <c r="B72" s="1181">
        <v>439829.0</v>
      </c>
      <c r="C72" s="370" t="s">
        <v>1157</v>
      </c>
      <c r="D72" s="370" t="s">
        <v>1409</v>
      </c>
      <c r="E72" s="370" t="s">
        <v>511</v>
      </c>
      <c r="F72" s="370" t="s">
        <v>546</v>
      </c>
      <c r="G72" s="370" t="s">
        <v>790</v>
      </c>
      <c r="H72" s="1273" t="str">
        <f t="shared" si="1"/>
        <v>TESTER03</v>
      </c>
      <c r="I72" s="1100" t="str">
        <f t="shared" si="2"/>
        <v>#REF!</v>
      </c>
      <c r="J72" s="413">
        <v>2.0</v>
      </c>
      <c r="K72" s="413">
        <v>2025.0</v>
      </c>
      <c r="L72" s="1394">
        <v>45689.0</v>
      </c>
      <c r="M72" s="1395">
        <v>45716.0</v>
      </c>
      <c r="N72" s="1339">
        <v>20.0</v>
      </c>
      <c r="O72" s="1084">
        <f t="shared" si="3"/>
        <v>1</v>
      </c>
      <c r="P72" s="231" t="str">
        <f t="shared" si="4"/>
        <v>#REF!</v>
      </c>
      <c r="Q72" s="231" t="str">
        <f t="shared" si="5"/>
        <v>#REF!</v>
      </c>
      <c r="R72" s="1101"/>
      <c r="S72" s="1181" t="s">
        <v>525</v>
      </c>
      <c r="T72" s="370" t="s">
        <v>2118</v>
      </c>
      <c r="U72" s="1084" t="str">
        <f t="shared" si="6"/>
        <v>#REF!</v>
      </c>
      <c r="V72" s="1102" t="str">
        <f t="shared" si="7"/>
        <v>#REF!</v>
      </c>
      <c r="W72" s="1102" t="str">
        <f t="shared" si="8"/>
        <v>#REF!</v>
      </c>
      <c r="X72" s="1102" t="str">
        <f t="shared" si="9"/>
        <v>#REF!</v>
      </c>
      <c r="Y72" s="1103">
        <f t="shared" si="10"/>
        <v>1</v>
      </c>
      <c r="Z72" s="1104" t="str">
        <f t="shared" si="11"/>
        <v>#REF!</v>
      </c>
      <c r="AA72" s="1085" t="str">
        <f t="shared" si="12"/>
        <v>#REF!</v>
      </c>
      <c r="AB72" s="1085" t="str">
        <f t="shared" si="13"/>
        <v>#REF!</v>
      </c>
      <c r="AC72" s="1105" t="str">
        <f t="shared" si="14"/>
        <v>#REF!</v>
      </c>
      <c r="AD72" s="1105" t="str">
        <f t="shared" si="15"/>
        <v>#REF!</v>
      </c>
      <c r="AE72" s="1105" t="str">
        <f t="shared" si="16"/>
        <v>#REF!</v>
      </c>
      <c r="AF72" s="1106"/>
      <c r="AG72" s="1079"/>
      <c r="AH72" s="1090">
        <f t="shared" si="17"/>
        <v>20</v>
      </c>
      <c r="AI72" s="1090"/>
    </row>
    <row r="73" ht="15.0" customHeight="1">
      <c r="A73" s="1098">
        <v>71.0</v>
      </c>
      <c r="B73" s="1181">
        <v>440698.0</v>
      </c>
      <c r="C73" s="370" t="s">
        <v>1182</v>
      </c>
      <c r="D73" s="370" t="s">
        <v>1341</v>
      </c>
      <c r="E73" s="370" t="s">
        <v>511</v>
      </c>
      <c r="F73" s="370" t="s">
        <v>564</v>
      </c>
      <c r="G73" s="370" t="s">
        <v>790</v>
      </c>
      <c r="H73" s="1273" t="str">
        <f t="shared" si="1"/>
        <v>BA03</v>
      </c>
      <c r="I73" s="1100" t="str">
        <f t="shared" si="2"/>
        <v>#REF!</v>
      </c>
      <c r="J73" s="413">
        <v>2.0</v>
      </c>
      <c r="K73" s="413">
        <v>2025.0</v>
      </c>
      <c r="L73" s="1394">
        <v>45689.0</v>
      </c>
      <c r="M73" s="1395">
        <v>45716.0</v>
      </c>
      <c r="N73" s="1339">
        <v>20.0</v>
      </c>
      <c r="O73" s="1084">
        <f t="shared" si="3"/>
        <v>1</v>
      </c>
      <c r="P73" s="231" t="str">
        <f t="shared" si="4"/>
        <v>#REF!</v>
      </c>
      <c r="Q73" s="231" t="str">
        <f t="shared" si="5"/>
        <v>#REF!</v>
      </c>
      <c r="R73" s="1101"/>
      <c r="S73" s="1181" t="s">
        <v>525</v>
      </c>
      <c r="T73" s="370" t="s">
        <v>2118</v>
      </c>
      <c r="U73" s="1084" t="str">
        <f t="shared" si="6"/>
        <v>#REF!</v>
      </c>
      <c r="V73" s="1102" t="str">
        <f t="shared" si="7"/>
        <v>#REF!</v>
      </c>
      <c r="W73" s="1102" t="str">
        <f t="shared" si="8"/>
        <v>#REF!</v>
      </c>
      <c r="X73" s="1102" t="str">
        <f t="shared" si="9"/>
        <v>#REF!</v>
      </c>
      <c r="Y73" s="1103">
        <f t="shared" si="10"/>
        <v>1</v>
      </c>
      <c r="Z73" s="1104" t="str">
        <f t="shared" si="11"/>
        <v>#REF!</v>
      </c>
      <c r="AA73" s="1085" t="str">
        <f t="shared" si="12"/>
        <v>#REF!</v>
      </c>
      <c r="AB73" s="1085" t="str">
        <f t="shared" si="13"/>
        <v>#REF!</v>
      </c>
      <c r="AC73" s="1105" t="str">
        <f t="shared" si="14"/>
        <v>#REF!</v>
      </c>
      <c r="AD73" s="1105" t="str">
        <f t="shared" si="15"/>
        <v>#REF!</v>
      </c>
      <c r="AE73" s="1105" t="str">
        <f t="shared" si="16"/>
        <v>#REF!</v>
      </c>
      <c r="AF73" s="1106"/>
      <c r="AG73" s="1079"/>
      <c r="AH73" s="1090">
        <f t="shared" si="17"/>
        <v>20</v>
      </c>
      <c r="AI73" s="1090"/>
    </row>
    <row r="74" ht="15.0" customHeight="1">
      <c r="A74" s="1098">
        <v>72.0</v>
      </c>
      <c r="B74" s="1181">
        <v>447405.0</v>
      </c>
      <c r="C74" s="370" t="s">
        <v>1165</v>
      </c>
      <c r="D74" s="370" t="s">
        <v>1343</v>
      </c>
      <c r="E74" s="370" t="s">
        <v>511</v>
      </c>
      <c r="F74" s="370" t="s">
        <v>564</v>
      </c>
      <c r="G74" s="370" t="s">
        <v>665</v>
      </c>
      <c r="H74" s="1273" t="str">
        <f t="shared" si="1"/>
        <v>BA02</v>
      </c>
      <c r="I74" s="1100" t="str">
        <f t="shared" si="2"/>
        <v>#REF!</v>
      </c>
      <c r="J74" s="413">
        <v>2.0</v>
      </c>
      <c r="K74" s="413">
        <v>2025.0</v>
      </c>
      <c r="L74" s="1394">
        <v>45689.0</v>
      </c>
      <c r="M74" s="1395">
        <v>45702.0</v>
      </c>
      <c r="N74" s="1339">
        <v>10.0</v>
      </c>
      <c r="O74" s="1084">
        <f t="shared" si="3"/>
        <v>0.5</v>
      </c>
      <c r="P74" s="231" t="str">
        <f t="shared" si="4"/>
        <v>#REF!</v>
      </c>
      <c r="Q74" s="231" t="str">
        <f t="shared" si="5"/>
        <v>#REF!</v>
      </c>
      <c r="R74" s="1101"/>
      <c r="S74" s="1181" t="s">
        <v>525</v>
      </c>
      <c r="T74" s="370" t="s">
        <v>2118</v>
      </c>
      <c r="U74" s="1084" t="str">
        <f t="shared" si="6"/>
        <v>#REF!</v>
      </c>
      <c r="V74" s="1102" t="str">
        <f t="shared" si="7"/>
        <v>#REF!</v>
      </c>
      <c r="W74" s="1102" t="str">
        <f t="shared" si="8"/>
        <v>#REF!</v>
      </c>
      <c r="X74" s="1102" t="str">
        <f t="shared" si="9"/>
        <v>#REF!</v>
      </c>
      <c r="Y74" s="1103">
        <f t="shared" si="10"/>
        <v>0.5</v>
      </c>
      <c r="Z74" s="1104" t="str">
        <f t="shared" si="11"/>
        <v>#REF!</v>
      </c>
      <c r="AA74" s="1085" t="str">
        <f t="shared" si="12"/>
        <v>#REF!</v>
      </c>
      <c r="AB74" s="1085" t="str">
        <f t="shared" si="13"/>
        <v>#REF!</v>
      </c>
      <c r="AC74" s="1105" t="str">
        <f t="shared" si="14"/>
        <v>#REF!</v>
      </c>
      <c r="AD74" s="1105" t="str">
        <f t="shared" si="15"/>
        <v>#REF!</v>
      </c>
      <c r="AE74" s="1105" t="str">
        <f t="shared" si="16"/>
        <v>#REF!</v>
      </c>
      <c r="AF74" s="1106"/>
      <c r="AG74" s="1079"/>
      <c r="AH74" s="1090">
        <f t="shared" si="17"/>
        <v>10</v>
      </c>
      <c r="AI74" s="1090"/>
    </row>
    <row r="75" ht="15.0" customHeight="1">
      <c r="A75" s="1098">
        <v>73.0</v>
      </c>
      <c r="B75" s="1181">
        <v>459051.0</v>
      </c>
      <c r="C75" s="370" t="s">
        <v>1180</v>
      </c>
      <c r="D75" s="370" t="s">
        <v>1353</v>
      </c>
      <c r="E75" s="370" t="s">
        <v>511</v>
      </c>
      <c r="F75" s="370" t="s">
        <v>546</v>
      </c>
      <c r="G75" s="370" t="s">
        <v>665</v>
      </c>
      <c r="H75" s="1273" t="str">
        <f t="shared" si="1"/>
        <v>TESTER02</v>
      </c>
      <c r="I75" s="1100" t="str">
        <f t="shared" si="2"/>
        <v>#REF!</v>
      </c>
      <c r="J75" s="413">
        <v>2.0</v>
      </c>
      <c r="K75" s="413">
        <v>2025.0</v>
      </c>
      <c r="L75" s="1394">
        <v>45689.0</v>
      </c>
      <c r="M75" s="1395">
        <v>45716.0</v>
      </c>
      <c r="N75" s="1339">
        <v>20.0</v>
      </c>
      <c r="O75" s="1084">
        <f t="shared" si="3"/>
        <v>1</v>
      </c>
      <c r="P75" s="231" t="str">
        <f t="shared" si="4"/>
        <v>#REF!</v>
      </c>
      <c r="Q75" s="231" t="str">
        <f t="shared" si="5"/>
        <v>#REF!</v>
      </c>
      <c r="R75" s="1101"/>
      <c r="S75" s="1181" t="s">
        <v>525</v>
      </c>
      <c r="T75" s="370" t="s">
        <v>2118</v>
      </c>
      <c r="U75" s="1084" t="str">
        <f t="shared" si="6"/>
        <v>#REF!</v>
      </c>
      <c r="V75" s="1102" t="str">
        <f t="shared" si="7"/>
        <v>#REF!</v>
      </c>
      <c r="W75" s="1102" t="str">
        <f t="shared" si="8"/>
        <v>#REF!</v>
      </c>
      <c r="X75" s="1102" t="str">
        <f t="shared" si="9"/>
        <v>#REF!</v>
      </c>
      <c r="Y75" s="1103">
        <f t="shared" si="10"/>
        <v>1</v>
      </c>
      <c r="Z75" s="1104" t="str">
        <f t="shared" si="11"/>
        <v>#REF!</v>
      </c>
      <c r="AA75" s="1085" t="str">
        <f t="shared" si="12"/>
        <v>#REF!</v>
      </c>
      <c r="AB75" s="1085" t="str">
        <f t="shared" si="13"/>
        <v>#REF!</v>
      </c>
      <c r="AC75" s="1105" t="str">
        <f t="shared" si="14"/>
        <v>#REF!</v>
      </c>
      <c r="AD75" s="1105" t="str">
        <f t="shared" si="15"/>
        <v>#REF!</v>
      </c>
      <c r="AE75" s="1105" t="str">
        <f t="shared" si="16"/>
        <v>#REF!</v>
      </c>
      <c r="AF75" s="1106"/>
      <c r="AG75" s="1079"/>
      <c r="AH75" s="1090">
        <f t="shared" si="17"/>
        <v>20</v>
      </c>
      <c r="AI75" s="1090"/>
    </row>
    <row r="76" ht="15.0" customHeight="1">
      <c r="A76" s="1098">
        <v>74.0</v>
      </c>
      <c r="B76" s="1181">
        <v>463665.0</v>
      </c>
      <c r="C76" s="370" t="s">
        <v>1821</v>
      </c>
      <c r="D76" s="370" t="s">
        <v>1822</v>
      </c>
      <c r="E76" s="370" t="s">
        <v>892</v>
      </c>
      <c r="F76" s="370" t="s">
        <v>512</v>
      </c>
      <c r="G76" s="370" t="s">
        <v>787</v>
      </c>
      <c r="H76" s="1273" t="str">
        <f t="shared" si="1"/>
        <v>DEV05</v>
      </c>
      <c r="I76" s="1100" t="str">
        <f t="shared" si="2"/>
        <v>#REF!</v>
      </c>
      <c r="J76" s="413">
        <v>2.0</v>
      </c>
      <c r="K76" s="413">
        <v>2025.0</v>
      </c>
      <c r="L76" s="1394">
        <v>45709.0</v>
      </c>
      <c r="M76" s="1395">
        <v>45716.0</v>
      </c>
      <c r="N76" s="1339">
        <v>6.0</v>
      </c>
      <c r="O76" s="1084">
        <f t="shared" si="3"/>
        <v>0.3</v>
      </c>
      <c r="P76" s="231" t="str">
        <f t="shared" si="4"/>
        <v>#REF!</v>
      </c>
      <c r="Q76" s="231" t="str">
        <f t="shared" si="5"/>
        <v>#REF!</v>
      </c>
      <c r="R76" s="1101"/>
      <c r="S76" s="1181" t="s">
        <v>525</v>
      </c>
      <c r="T76" s="370" t="s">
        <v>2118</v>
      </c>
      <c r="U76" s="1084" t="str">
        <f t="shared" si="6"/>
        <v>#REF!</v>
      </c>
      <c r="V76" s="1102" t="str">
        <f t="shared" si="7"/>
        <v>#REF!</v>
      </c>
      <c r="W76" s="1102" t="str">
        <f t="shared" si="8"/>
        <v>#REF!</v>
      </c>
      <c r="X76" s="1102" t="str">
        <f t="shared" si="9"/>
        <v>#REF!</v>
      </c>
      <c r="Y76" s="1103">
        <f t="shared" si="10"/>
        <v>0.3</v>
      </c>
      <c r="Z76" s="1104" t="str">
        <f t="shared" si="11"/>
        <v>#REF!</v>
      </c>
      <c r="AA76" s="1085" t="str">
        <f t="shared" si="12"/>
        <v>#REF!</v>
      </c>
      <c r="AB76" s="1085" t="str">
        <f t="shared" si="13"/>
        <v>#REF!</v>
      </c>
      <c r="AC76" s="1105" t="str">
        <f t="shared" si="14"/>
        <v>#REF!</v>
      </c>
      <c r="AD76" s="1105" t="str">
        <f t="shared" si="15"/>
        <v>#REF!</v>
      </c>
      <c r="AE76" s="1105" t="str">
        <f t="shared" si="16"/>
        <v>#REF!</v>
      </c>
      <c r="AF76" s="1106"/>
      <c r="AG76" s="1079"/>
      <c r="AH76" s="1090">
        <f t="shared" si="17"/>
        <v>6</v>
      </c>
      <c r="AI76" s="1090"/>
    </row>
    <row r="77" ht="15.0" customHeight="1">
      <c r="A77" s="1098">
        <v>75.0</v>
      </c>
      <c r="B77" s="1181">
        <v>464853.0</v>
      </c>
      <c r="C77" s="370" t="s">
        <v>1355</v>
      </c>
      <c r="D77" s="370" t="s">
        <v>1356</v>
      </c>
      <c r="E77" s="370" t="s">
        <v>511</v>
      </c>
      <c r="F77" s="370" t="s">
        <v>512</v>
      </c>
      <c r="G77" s="370" t="s">
        <v>790</v>
      </c>
      <c r="H77" s="1273" t="str">
        <f t="shared" si="1"/>
        <v>DEV03</v>
      </c>
      <c r="I77" s="1100" t="str">
        <f t="shared" si="2"/>
        <v>#REF!</v>
      </c>
      <c r="J77" s="413">
        <v>2.0</v>
      </c>
      <c r="K77" s="413">
        <v>2025.0</v>
      </c>
      <c r="L77" s="1394">
        <v>45689.0</v>
      </c>
      <c r="M77" s="1395">
        <v>45716.0</v>
      </c>
      <c r="N77" s="1339">
        <v>20.0</v>
      </c>
      <c r="O77" s="1084">
        <f t="shared" si="3"/>
        <v>1</v>
      </c>
      <c r="P77" s="231" t="str">
        <f t="shared" si="4"/>
        <v>#REF!</v>
      </c>
      <c r="Q77" s="231" t="str">
        <f t="shared" si="5"/>
        <v>#REF!</v>
      </c>
      <c r="R77" s="1101"/>
      <c r="S77" s="1181" t="s">
        <v>525</v>
      </c>
      <c r="T77" s="370" t="s">
        <v>2118</v>
      </c>
      <c r="U77" s="1084" t="str">
        <f t="shared" si="6"/>
        <v>#REF!</v>
      </c>
      <c r="V77" s="1102" t="str">
        <f t="shared" si="7"/>
        <v>#REF!</v>
      </c>
      <c r="W77" s="1102" t="str">
        <f t="shared" si="8"/>
        <v>#REF!</v>
      </c>
      <c r="X77" s="1102" t="str">
        <f t="shared" si="9"/>
        <v>#REF!</v>
      </c>
      <c r="Y77" s="1103">
        <f t="shared" si="10"/>
        <v>1</v>
      </c>
      <c r="Z77" s="1104" t="str">
        <f t="shared" si="11"/>
        <v>#REF!</v>
      </c>
      <c r="AA77" s="1085" t="str">
        <f t="shared" si="12"/>
        <v>#REF!</v>
      </c>
      <c r="AB77" s="1085" t="str">
        <f t="shared" si="13"/>
        <v>#REF!</v>
      </c>
      <c r="AC77" s="1105" t="str">
        <f t="shared" si="14"/>
        <v>#REF!</v>
      </c>
      <c r="AD77" s="1105" t="str">
        <f t="shared" si="15"/>
        <v>#REF!</v>
      </c>
      <c r="AE77" s="1105" t="str">
        <f t="shared" si="16"/>
        <v>#REF!</v>
      </c>
      <c r="AF77" s="1106"/>
      <c r="AG77" s="1079"/>
      <c r="AH77" s="1090">
        <f t="shared" si="17"/>
        <v>20</v>
      </c>
      <c r="AI77" s="1090"/>
    </row>
    <row r="78" ht="15.0" customHeight="1">
      <c r="A78" s="1098">
        <v>76.0</v>
      </c>
      <c r="B78" s="1181">
        <v>465485.0</v>
      </c>
      <c r="C78" s="370" t="s">
        <v>1357</v>
      </c>
      <c r="D78" s="370" t="s">
        <v>1358</v>
      </c>
      <c r="E78" s="370" t="s">
        <v>511</v>
      </c>
      <c r="F78" s="370" t="s">
        <v>512</v>
      </c>
      <c r="G78" s="370" t="s">
        <v>790</v>
      </c>
      <c r="H78" s="1273" t="str">
        <f t="shared" si="1"/>
        <v>DEV03</v>
      </c>
      <c r="I78" s="1100" t="str">
        <f t="shared" si="2"/>
        <v>#REF!</v>
      </c>
      <c r="J78" s="413">
        <v>2.0</v>
      </c>
      <c r="K78" s="413">
        <v>2025.0</v>
      </c>
      <c r="L78" s="1394">
        <v>45689.0</v>
      </c>
      <c r="M78" s="1395">
        <v>45691.0</v>
      </c>
      <c r="N78" s="1339">
        <v>1.0</v>
      </c>
      <c r="O78" s="1084">
        <f t="shared" si="3"/>
        <v>0.05</v>
      </c>
      <c r="P78" s="231" t="str">
        <f t="shared" si="4"/>
        <v>#REF!</v>
      </c>
      <c r="Q78" s="231" t="str">
        <f t="shared" si="5"/>
        <v>#REF!</v>
      </c>
      <c r="R78" s="1101"/>
      <c r="S78" s="1181" t="s">
        <v>525</v>
      </c>
      <c r="T78" s="370" t="s">
        <v>2118</v>
      </c>
      <c r="U78" s="1084" t="str">
        <f t="shared" si="6"/>
        <v>#REF!</v>
      </c>
      <c r="V78" s="1102" t="str">
        <f t="shared" si="7"/>
        <v>#REF!</v>
      </c>
      <c r="W78" s="1102" t="str">
        <f t="shared" si="8"/>
        <v>#REF!</v>
      </c>
      <c r="X78" s="1102" t="str">
        <f t="shared" si="9"/>
        <v>#REF!</v>
      </c>
      <c r="Y78" s="1103">
        <f t="shared" si="10"/>
        <v>1</v>
      </c>
      <c r="Z78" s="1104" t="str">
        <f t="shared" si="11"/>
        <v>#REF!</v>
      </c>
      <c r="AA78" s="1085" t="str">
        <f t="shared" si="12"/>
        <v>#REF!</v>
      </c>
      <c r="AB78" s="1085" t="str">
        <f t="shared" si="13"/>
        <v>#REF!</v>
      </c>
      <c r="AC78" s="1105" t="str">
        <f t="shared" si="14"/>
        <v>#REF!</v>
      </c>
      <c r="AD78" s="1105" t="str">
        <f t="shared" si="15"/>
        <v>#REF!</v>
      </c>
      <c r="AE78" s="1105" t="str">
        <f t="shared" si="16"/>
        <v>#REF!</v>
      </c>
      <c r="AF78" s="1106"/>
      <c r="AG78" s="1079"/>
      <c r="AH78" s="1090">
        <f t="shared" si="17"/>
        <v>20</v>
      </c>
      <c r="AI78" s="1090"/>
    </row>
    <row r="79" ht="15.0" customHeight="1">
      <c r="A79" s="1098">
        <v>77.0</v>
      </c>
      <c r="B79" s="1181">
        <v>465801.0</v>
      </c>
      <c r="C79" s="370" t="s">
        <v>1360</v>
      </c>
      <c r="D79" s="370" t="s">
        <v>1361</v>
      </c>
      <c r="E79" s="370" t="s">
        <v>511</v>
      </c>
      <c r="F79" s="370" t="s">
        <v>512</v>
      </c>
      <c r="G79" s="370" t="s">
        <v>893</v>
      </c>
      <c r="H79" s="1273" t="str">
        <f t="shared" si="1"/>
        <v>DEV06</v>
      </c>
      <c r="I79" s="1100" t="str">
        <f t="shared" si="2"/>
        <v>#REF!</v>
      </c>
      <c r="J79" s="413">
        <v>2.0</v>
      </c>
      <c r="K79" s="413">
        <v>2025.0</v>
      </c>
      <c r="L79" s="1394">
        <v>45689.0</v>
      </c>
      <c r="M79" s="1395">
        <v>45716.0</v>
      </c>
      <c r="N79" s="1339">
        <v>10.0</v>
      </c>
      <c r="O79" s="1084">
        <f t="shared" si="3"/>
        <v>0.5</v>
      </c>
      <c r="P79" s="231" t="str">
        <f t="shared" si="4"/>
        <v>#REF!</v>
      </c>
      <c r="Q79" s="231" t="str">
        <f t="shared" si="5"/>
        <v>#REF!</v>
      </c>
      <c r="R79" s="1101"/>
      <c r="S79" s="1181" t="s">
        <v>525</v>
      </c>
      <c r="T79" s="370" t="s">
        <v>2118</v>
      </c>
      <c r="U79" s="1084" t="str">
        <f t="shared" si="6"/>
        <v>#REF!</v>
      </c>
      <c r="V79" s="1102" t="str">
        <f t="shared" si="7"/>
        <v>#REF!</v>
      </c>
      <c r="W79" s="1102" t="str">
        <f t="shared" si="8"/>
        <v>#REF!</v>
      </c>
      <c r="X79" s="1102" t="str">
        <f t="shared" si="9"/>
        <v>#REF!</v>
      </c>
      <c r="Y79" s="1103">
        <f t="shared" si="10"/>
        <v>1</v>
      </c>
      <c r="Z79" s="1104" t="str">
        <f t="shared" si="11"/>
        <v>#REF!</v>
      </c>
      <c r="AA79" s="1085" t="str">
        <f t="shared" si="12"/>
        <v>#REF!</v>
      </c>
      <c r="AB79" s="1085" t="str">
        <f t="shared" si="13"/>
        <v>#REF!</v>
      </c>
      <c r="AC79" s="1105" t="str">
        <f t="shared" si="14"/>
        <v>#REF!</v>
      </c>
      <c r="AD79" s="1105" t="str">
        <f t="shared" si="15"/>
        <v>#REF!</v>
      </c>
      <c r="AE79" s="1105" t="str">
        <f t="shared" si="16"/>
        <v>#REF!</v>
      </c>
      <c r="AF79" s="1106"/>
      <c r="AG79" s="1079"/>
      <c r="AH79" s="1090">
        <f t="shared" si="17"/>
        <v>20</v>
      </c>
      <c r="AI79" s="1090"/>
    </row>
    <row r="80" ht="15.0" customHeight="1">
      <c r="A80" s="1098">
        <v>78.0</v>
      </c>
      <c r="B80" s="1181">
        <v>466341.0</v>
      </c>
      <c r="C80" s="370" t="s">
        <v>2358</v>
      </c>
      <c r="D80" s="370" t="s">
        <v>2359</v>
      </c>
      <c r="E80" s="370" t="s">
        <v>511</v>
      </c>
      <c r="F80" s="370" t="s">
        <v>512</v>
      </c>
      <c r="G80" s="370" t="s">
        <v>771</v>
      </c>
      <c r="H80" s="1273" t="str">
        <f t="shared" si="1"/>
        <v>DEV04</v>
      </c>
      <c r="I80" s="1100" t="str">
        <f t="shared" si="2"/>
        <v>#REF!</v>
      </c>
      <c r="J80" s="413">
        <v>2.0</v>
      </c>
      <c r="K80" s="413">
        <v>2025.0</v>
      </c>
      <c r="L80" s="1394">
        <v>45689.0</v>
      </c>
      <c r="M80" s="1395">
        <v>45716.0</v>
      </c>
      <c r="N80" s="1339">
        <v>20.0</v>
      </c>
      <c r="O80" s="1084">
        <f t="shared" si="3"/>
        <v>1</v>
      </c>
      <c r="P80" s="231" t="str">
        <f t="shared" si="4"/>
        <v>#REF!</v>
      </c>
      <c r="Q80" s="231" t="str">
        <f t="shared" si="5"/>
        <v>#REF!</v>
      </c>
      <c r="R80" s="1101"/>
      <c r="S80" s="1181" t="s">
        <v>525</v>
      </c>
      <c r="T80" s="370" t="s">
        <v>2118</v>
      </c>
      <c r="U80" s="1084" t="str">
        <f t="shared" si="6"/>
        <v>#REF!</v>
      </c>
      <c r="V80" s="1102" t="str">
        <f t="shared" si="7"/>
        <v>#REF!</v>
      </c>
      <c r="W80" s="1102" t="str">
        <f t="shared" si="8"/>
        <v>#REF!</v>
      </c>
      <c r="X80" s="1102" t="str">
        <f t="shared" si="9"/>
        <v>#REF!</v>
      </c>
      <c r="Y80" s="1103">
        <f t="shared" si="10"/>
        <v>1</v>
      </c>
      <c r="Z80" s="1104" t="str">
        <f t="shared" si="11"/>
        <v>#REF!</v>
      </c>
      <c r="AA80" s="1085" t="str">
        <f t="shared" si="12"/>
        <v>#REF!</v>
      </c>
      <c r="AB80" s="1085" t="str">
        <f t="shared" si="13"/>
        <v>#REF!</v>
      </c>
      <c r="AC80" s="1105" t="str">
        <f t="shared" si="14"/>
        <v>#REF!</v>
      </c>
      <c r="AD80" s="1105" t="str">
        <f t="shared" si="15"/>
        <v>#REF!</v>
      </c>
      <c r="AE80" s="1105" t="str">
        <f t="shared" si="16"/>
        <v>#REF!</v>
      </c>
      <c r="AF80" s="1106"/>
      <c r="AG80" s="1079"/>
      <c r="AH80" s="1090">
        <f t="shared" si="17"/>
        <v>20</v>
      </c>
      <c r="AI80" s="1090"/>
    </row>
    <row r="81" ht="15.0" customHeight="1">
      <c r="A81" s="1098">
        <v>79.0</v>
      </c>
      <c r="B81" s="1181">
        <v>467513.0</v>
      </c>
      <c r="C81" s="370" t="s">
        <v>2146</v>
      </c>
      <c r="D81" s="370" t="s">
        <v>2147</v>
      </c>
      <c r="E81" s="370" t="s">
        <v>511</v>
      </c>
      <c r="F81" s="370" t="s">
        <v>512</v>
      </c>
      <c r="G81" s="370" t="s">
        <v>771</v>
      </c>
      <c r="H81" s="1273" t="str">
        <f t="shared" si="1"/>
        <v>DEV04</v>
      </c>
      <c r="I81" s="1100" t="str">
        <f t="shared" si="2"/>
        <v>#REF!</v>
      </c>
      <c r="J81" s="413">
        <v>2.0</v>
      </c>
      <c r="K81" s="413">
        <v>2025.0</v>
      </c>
      <c r="L81" s="1394">
        <v>45689.0</v>
      </c>
      <c r="M81" s="1395">
        <v>45716.0</v>
      </c>
      <c r="N81" s="1339">
        <v>20.0</v>
      </c>
      <c r="O81" s="1084">
        <f t="shared" si="3"/>
        <v>1</v>
      </c>
      <c r="P81" s="231" t="str">
        <f t="shared" si="4"/>
        <v>#REF!</v>
      </c>
      <c r="Q81" s="231" t="str">
        <f t="shared" si="5"/>
        <v>#REF!</v>
      </c>
      <c r="R81" s="1101"/>
      <c r="S81" s="1181" t="s">
        <v>525</v>
      </c>
      <c r="T81" s="370" t="s">
        <v>2118</v>
      </c>
      <c r="U81" s="1084" t="str">
        <f t="shared" si="6"/>
        <v>#REF!</v>
      </c>
      <c r="V81" s="1102" t="str">
        <f t="shared" si="7"/>
        <v>#REF!</v>
      </c>
      <c r="W81" s="1102" t="str">
        <f t="shared" si="8"/>
        <v>#REF!</v>
      </c>
      <c r="X81" s="1102" t="str">
        <f t="shared" si="9"/>
        <v>#REF!</v>
      </c>
      <c r="Y81" s="1103">
        <f t="shared" si="10"/>
        <v>1</v>
      </c>
      <c r="Z81" s="1104" t="str">
        <f t="shared" si="11"/>
        <v>#REF!</v>
      </c>
      <c r="AA81" s="1085" t="str">
        <f t="shared" si="12"/>
        <v>#REF!</v>
      </c>
      <c r="AB81" s="1085" t="str">
        <f t="shared" si="13"/>
        <v>#REF!</v>
      </c>
      <c r="AC81" s="1105" t="str">
        <f t="shared" si="14"/>
        <v>#REF!</v>
      </c>
      <c r="AD81" s="1105" t="str">
        <f t="shared" si="15"/>
        <v>#REF!</v>
      </c>
      <c r="AE81" s="1105" t="str">
        <f t="shared" si="16"/>
        <v>#REF!</v>
      </c>
      <c r="AF81" s="1106"/>
      <c r="AG81" s="1079"/>
      <c r="AH81" s="1090">
        <f t="shared" si="17"/>
        <v>20</v>
      </c>
      <c r="AI81" s="1090"/>
    </row>
    <row r="82" ht="15.0" customHeight="1">
      <c r="A82" s="1098">
        <v>80.0</v>
      </c>
      <c r="B82" s="1181">
        <v>434722.0</v>
      </c>
      <c r="C82" s="370" t="s">
        <v>2244</v>
      </c>
      <c r="D82" s="370" t="s">
        <v>2245</v>
      </c>
      <c r="E82" s="370" t="s">
        <v>511</v>
      </c>
      <c r="F82" s="370" t="s">
        <v>564</v>
      </c>
      <c r="G82" s="370" t="s">
        <v>665</v>
      </c>
      <c r="H82" s="1273" t="str">
        <f t="shared" si="1"/>
        <v>BA02</v>
      </c>
      <c r="I82" s="1100" t="str">
        <f t="shared" si="2"/>
        <v>#REF!</v>
      </c>
      <c r="J82" s="413">
        <v>2.0</v>
      </c>
      <c r="K82" s="413">
        <v>2025.0</v>
      </c>
      <c r="L82" s="1394">
        <v>45689.0</v>
      </c>
      <c r="M82" s="1395">
        <v>45716.0</v>
      </c>
      <c r="N82" s="1339">
        <v>20.0</v>
      </c>
      <c r="O82" s="1084">
        <f t="shared" si="3"/>
        <v>1</v>
      </c>
      <c r="P82" s="231" t="str">
        <f t="shared" si="4"/>
        <v>#REF!</v>
      </c>
      <c r="Q82" s="231" t="str">
        <f t="shared" si="5"/>
        <v>#REF!</v>
      </c>
      <c r="R82" s="1101"/>
      <c r="S82" s="1181" t="s">
        <v>525</v>
      </c>
      <c r="T82" s="370" t="s">
        <v>2118</v>
      </c>
      <c r="U82" s="1084" t="str">
        <f t="shared" si="6"/>
        <v>#REF!</v>
      </c>
      <c r="V82" s="1102" t="str">
        <f t="shared" si="7"/>
        <v>#REF!</v>
      </c>
      <c r="W82" s="1102" t="str">
        <f t="shared" si="8"/>
        <v>#REF!</v>
      </c>
      <c r="X82" s="1102" t="str">
        <f t="shared" si="9"/>
        <v>#REF!</v>
      </c>
      <c r="Y82" s="1103">
        <f t="shared" si="10"/>
        <v>1</v>
      </c>
      <c r="Z82" s="1104" t="str">
        <f t="shared" si="11"/>
        <v>#REF!</v>
      </c>
      <c r="AA82" s="1085" t="str">
        <f t="shared" si="12"/>
        <v>#REF!</v>
      </c>
      <c r="AB82" s="1085" t="str">
        <f t="shared" si="13"/>
        <v>#REF!</v>
      </c>
      <c r="AC82" s="1105" t="str">
        <f t="shared" si="14"/>
        <v>#REF!</v>
      </c>
      <c r="AD82" s="1105" t="str">
        <f t="shared" si="15"/>
        <v>#REF!</v>
      </c>
      <c r="AE82" s="1105" t="str">
        <f t="shared" si="16"/>
        <v>#REF!</v>
      </c>
      <c r="AF82" s="1106"/>
      <c r="AG82" s="1079"/>
      <c r="AH82" s="1090">
        <f t="shared" si="17"/>
        <v>20</v>
      </c>
      <c r="AI82" s="1090"/>
    </row>
    <row r="83" ht="15.0" customHeight="1">
      <c r="A83" s="1098">
        <v>81.0</v>
      </c>
      <c r="B83" s="1181">
        <v>471609.0</v>
      </c>
      <c r="C83" s="370" t="s">
        <v>2341</v>
      </c>
      <c r="D83" s="370" t="s">
        <v>2342</v>
      </c>
      <c r="E83" s="370" t="s">
        <v>511</v>
      </c>
      <c r="F83" s="370" t="s">
        <v>663</v>
      </c>
      <c r="G83" s="370" t="s">
        <v>790</v>
      </c>
      <c r="H83" s="1273" t="str">
        <f t="shared" si="1"/>
        <v>PM03</v>
      </c>
      <c r="I83" s="1100" t="str">
        <f t="shared" si="2"/>
        <v>#REF!</v>
      </c>
      <c r="J83" s="413">
        <v>2.0</v>
      </c>
      <c r="K83" s="413">
        <v>2025.0</v>
      </c>
      <c r="L83" s="1394">
        <v>45689.0</v>
      </c>
      <c r="M83" s="1395">
        <v>45704.0</v>
      </c>
      <c r="N83" s="1339">
        <v>10.0</v>
      </c>
      <c r="O83" s="1084">
        <f t="shared" si="3"/>
        <v>0.5</v>
      </c>
      <c r="P83" s="231" t="str">
        <f t="shared" si="4"/>
        <v>#REF!</v>
      </c>
      <c r="Q83" s="231" t="str">
        <f t="shared" si="5"/>
        <v>#REF!</v>
      </c>
      <c r="R83" s="1101"/>
      <c r="S83" s="1181" t="s">
        <v>525</v>
      </c>
      <c r="T83" s="370" t="s">
        <v>2118</v>
      </c>
      <c r="U83" s="1084" t="str">
        <f t="shared" si="6"/>
        <v>#REF!</v>
      </c>
      <c r="V83" s="1102" t="str">
        <f t="shared" si="7"/>
        <v>#REF!</v>
      </c>
      <c r="W83" s="1102" t="str">
        <f t="shared" si="8"/>
        <v>#REF!</v>
      </c>
      <c r="X83" s="1102" t="str">
        <f t="shared" si="9"/>
        <v>#REF!</v>
      </c>
      <c r="Y83" s="1103">
        <f t="shared" si="10"/>
        <v>1</v>
      </c>
      <c r="Z83" s="1104" t="str">
        <f t="shared" si="11"/>
        <v>#REF!</v>
      </c>
      <c r="AA83" s="1085" t="str">
        <f t="shared" si="12"/>
        <v>#REF!</v>
      </c>
      <c r="AB83" s="1085" t="str">
        <f t="shared" si="13"/>
        <v>#REF!</v>
      </c>
      <c r="AC83" s="1105" t="str">
        <f t="shared" si="14"/>
        <v>#REF!</v>
      </c>
      <c r="AD83" s="1105" t="str">
        <f t="shared" si="15"/>
        <v>#REF!</v>
      </c>
      <c r="AE83" s="1105" t="str">
        <f t="shared" si="16"/>
        <v>#REF!</v>
      </c>
      <c r="AF83" s="1106"/>
      <c r="AG83" s="1079"/>
      <c r="AH83" s="1090">
        <f t="shared" si="17"/>
        <v>20</v>
      </c>
      <c r="AI83" s="1090"/>
    </row>
    <row r="84" ht="15.0" customHeight="1">
      <c r="A84" s="1098">
        <v>82.0</v>
      </c>
      <c r="B84" s="1181">
        <v>471609.0</v>
      </c>
      <c r="C84" s="370" t="s">
        <v>2341</v>
      </c>
      <c r="D84" s="370" t="s">
        <v>2342</v>
      </c>
      <c r="E84" s="370" t="s">
        <v>511</v>
      </c>
      <c r="F84" s="370" t="s">
        <v>663</v>
      </c>
      <c r="G84" s="370" t="s">
        <v>790</v>
      </c>
      <c r="H84" s="1273" t="str">
        <f t="shared" si="1"/>
        <v>PM03</v>
      </c>
      <c r="I84" s="1100" t="str">
        <f t="shared" si="2"/>
        <v>#REF!</v>
      </c>
      <c r="J84" s="413">
        <v>2.0</v>
      </c>
      <c r="K84" s="413">
        <v>2025.0</v>
      </c>
      <c r="L84" s="1394">
        <v>45705.0</v>
      </c>
      <c r="M84" s="1395">
        <v>45716.0</v>
      </c>
      <c r="N84" s="1339">
        <v>7.0</v>
      </c>
      <c r="O84" s="1084">
        <f t="shared" si="3"/>
        <v>0.35</v>
      </c>
      <c r="P84" s="231" t="str">
        <f t="shared" si="4"/>
        <v>#REF!</v>
      </c>
      <c r="Q84" s="231" t="str">
        <f t="shared" si="5"/>
        <v>#REF!</v>
      </c>
      <c r="R84" s="1101"/>
      <c r="S84" s="1181" t="s">
        <v>525</v>
      </c>
      <c r="T84" s="370" t="s">
        <v>2118</v>
      </c>
      <c r="U84" s="1084" t="str">
        <f t="shared" si="6"/>
        <v>#REF!</v>
      </c>
      <c r="V84" s="1102" t="str">
        <f t="shared" si="7"/>
        <v>#REF!</v>
      </c>
      <c r="W84" s="1102" t="str">
        <f t="shared" si="8"/>
        <v>#REF!</v>
      </c>
      <c r="X84" s="1102" t="str">
        <f t="shared" si="9"/>
        <v>#REF!</v>
      </c>
      <c r="Y84" s="1103">
        <f t="shared" si="10"/>
        <v>1</v>
      </c>
      <c r="Z84" s="1104" t="str">
        <f t="shared" si="11"/>
        <v>#REF!</v>
      </c>
      <c r="AA84" s="1085" t="str">
        <f t="shared" si="12"/>
        <v>#REF!</v>
      </c>
      <c r="AB84" s="1085" t="str">
        <f t="shared" si="13"/>
        <v>#REF!</v>
      </c>
      <c r="AC84" s="1105" t="str">
        <f t="shared" si="14"/>
        <v>#REF!</v>
      </c>
      <c r="AD84" s="1105" t="str">
        <f t="shared" si="15"/>
        <v>#REF!</v>
      </c>
      <c r="AE84" s="1105" t="str">
        <f t="shared" si="16"/>
        <v>#REF!</v>
      </c>
      <c r="AF84" s="1106"/>
      <c r="AG84" s="1079"/>
      <c r="AH84" s="1090">
        <f t="shared" si="17"/>
        <v>20</v>
      </c>
      <c r="AI84" s="1090"/>
    </row>
    <row r="85" ht="15.0" customHeight="1">
      <c r="A85" s="1098">
        <v>83.0</v>
      </c>
      <c r="B85" s="1181">
        <v>471775.0</v>
      </c>
      <c r="C85" s="370" t="s">
        <v>2337</v>
      </c>
      <c r="D85" s="370" t="s">
        <v>2338</v>
      </c>
      <c r="E85" s="370" t="s">
        <v>511</v>
      </c>
      <c r="F85" s="370" t="s">
        <v>512</v>
      </c>
      <c r="G85" s="370" t="s">
        <v>795</v>
      </c>
      <c r="H85" s="1273" t="str">
        <f t="shared" si="1"/>
        <v>DEV01</v>
      </c>
      <c r="I85" s="1100" t="str">
        <f t="shared" si="2"/>
        <v>#REF!</v>
      </c>
      <c r="J85" s="413">
        <v>2.0</v>
      </c>
      <c r="K85" s="413">
        <v>2025.0</v>
      </c>
      <c r="L85" s="1394">
        <v>45689.0</v>
      </c>
      <c r="M85" s="1395">
        <v>45716.0</v>
      </c>
      <c r="N85" s="1339">
        <v>20.0</v>
      </c>
      <c r="O85" s="1084">
        <f t="shared" si="3"/>
        <v>1</v>
      </c>
      <c r="P85" s="231" t="str">
        <f t="shared" si="4"/>
        <v>#REF!</v>
      </c>
      <c r="Q85" s="231" t="str">
        <f t="shared" si="5"/>
        <v>#REF!</v>
      </c>
      <c r="R85" s="1101"/>
      <c r="S85" s="1181" t="s">
        <v>525</v>
      </c>
      <c r="T85" s="370" t="s">
        <v>2118</v>
      </c>
      <c r="U85" s="1084" t="str">
        <f t="shared" si="6"/>
        <v>#REF!</v>
      </c>
      <c r="V85" s="1102" t="str">
        <f t="shared" si="7"/>
        <v>#REF!</v>
      </c>
      <c r="W85" s="1102" t="str">
        <f t="shared" si="8"/>
        <v>#REF!</v>
      </c>
      <c r="X85" s="1102" t="str">
        <f t="shared" si="9"/>
        <v>#REF!</v>
      </c>
      <c r="Y85" s="1103">
        <f t="shared" si="10"/>
        <v>1</v>
      </c>
      <c r="Z85" s="1104" t="str">
        <f t="shared" si="11"/>
        <v>#REF!</v>
      </c>
      <c r="AA85" s="1085" t="str">
        <f t="shared" si="12"/>
        <v>#REF!</v>
      </c>
      <c r="AB85" s="1085" t="str">
        <f t="shared" si="13"/>
        <v>#REF!</v>
      </c>
      <c r="AC85" s="1105" t="str">
        <f t="shared" si="14"/>
        <v>#REF!</v>
      </c>
      <c r="AD85" s="1105" t="str">
        <f t="shared" si="15"/>
        <v>#REF!</v>
      </c>
      <c r="AE85" s="1105" t="str">
        <f t="shared" si="16"/>
        <v>#REF!</v>
      </c>
      <c r="AF85" s="1106"/>
      <c r="AG85" s="1079"/>
      <c r="AH85" s="1090">
        <f t="shared" si="17"/>
        <v>20</v>
      </c>
      <c r="AI85" s="1090"/>
    </row>
    <row r="86" ht="15.0" customHeight="1">
      <c r="A86" s="1098">
        <v>84.0</v>
      </c>
      <c r="B86" s="1181">
        <v>473507.0</v>
      </c>
      <c r="C86" s="370" t="s">
        <v>2360</v>
      </c>
      <c r="D86" s="370" t="s">
        <v>2361</v>
      </c>
      <c r="E86" s="370" t="s">
        <v>511</v>
      </c>
      <c r="F86" s="370" t="s">
        <v>512</v>
      </c>
      <c r="G86" s="370" t="s">
        <v>795</v>
      </c>
      <c r="H86" s="1273" t="str">
        <f t="shared" si="1"/>
        <v>DEV01</v>
      </c>
      <c r="I86" s="1100" t="str">
        <f t="shared" si="2"/>
        <v>#REF!</v>
      </c>
      <c r="J86" s="413">
        <v>2.0</v>
      </c>
      <c r="K86" s="413">
        <v>2025.0</v>
      </c>
      <c r="L86" s="1394">
        <v>45694.0</v>
      </c>
      <c r="M86" s="1395">
        <v>45716.0</v>
      </c>
      <c r="N86" s="1339">
        <v>17.0</v>
      </c>
      <c r="O86" s="1084">
        <f t="shared" si="3"/>
        <v>0.85</v>
      </c>
      <c r="P86" s="231" t="str">
        <f t="shared" si="4"/>
        <v>#REF!</v>
      </c>
      <c r="Q86" s="231" t="str">
        <f t="shared" si="5"/>
        <v>#REF!</v>
      </c>
      <c r="R86" s="1101"/>
      <c r="S86" s="1181" t="s">
        <v>525</v>
      </c>
      <c r="T86" s="370" t="s">
        <v>2118</v>
      </c>
      <c r="U86" s="1084" t="str">
        <f t="shared" si="6"/>
        <v>#REF!</v>
      </c>
      <c r="V86" s="1102" t="str">
        <f t="shared" si="7"/>
        <v>#REF!</v>
      </c>
      <c r="W86" s="1102" t="str">
        <f t="shared" si="8"/>
        <v>#REF!</v>
      </c>
      <c r="X86" s="1102" t="str">
        <f t="shared" si="9"/>
        <v>#REF!</v>
      </c>
      <c r="Y86" s="1103">
        <f t="shared" si="10"/>
        <v>0.85</v>
      </c>
      <c r="Z86" s="1104" t="str">
        <f t="shared" si="11"/>
        <v>#REF!</v>
      </c>
      <c r="AA86" s="1085" t="str">
        <f t="shared" si="12"/>
        <v>#REF!</v>
      </c>
      <c r="AB86" s="1085" t="str">
        <f t="shared" si="13"/>
        <v>#REF!</v>
      </c>
      <c r="AC86" s="1105" t="str">
        <f t="shared" si="14"/>
        <v>#REF!</v>
      </c>
      <c r="AD86" s="1105" t="str">
        <f t="shared" si="15"/>
        <v>#REF!</v>
      </c>
      <c r="AE86" s="1105" t="str">
        <f t="shared" si="16"/>
        <v>#REF!</v>
      </c>
      <c r="AF86" s="1106"/>
      <c r="AG86" s="1079"/>
      <c r="AH86" s="1090">
        <f t="shared" si="17"/>
        <v>17</v>
      </c>
      <c r="AI86" s="1090"/>
    </row>
    <row r="87" ht="15.0" customHeight="1">
      <c r="A87" s="1098">
        <v>85.0</v>
      </c>
      <c r="B87" s="1181">
        <v>463385.0</v>
      </c>
      <c r="C87" s="370" t="s">
        <v>2212</v>
      </c>
      <c r="D87" s="370" t="s">
        <v>2213</v>
      </c>
      <c r="E87" s="370" t="s">
        <v>1417</v>
      </c>
      <c r="F87" s="370" t="s">
        <v>564</v>
      </c>
      <c r="G87" s="370" t="s">
        <v>787</v>
      </c>
      <c r="H87" s="1273" t="str">
        <f t="shared" si="1"/>
        <v>BA05</v>
      </c>
      <c r="I87" s="1100" t="str">
        <f t="shared" si="2"/>
        <v>#REF!</v>
      </c>
      <c r="J87" s="413">
        <v>2.0</v>
      </c>
      <c r="K87" s="413">
        <v>2025.0</v>
      </c>
      <c r="L87" s="1394">
        <v>45689.0</v>
      </c>
      <c r="M87" s="1395">
        <v>45716.0</v>
      </c>
      <c r="N87" s="1339">
        <v>2.0</v>
      </c>
      <c r="O87" s="1084">
        <f t="shared" si="3"/>
        <v>0.1</v>
      </c>
      <c r="P87" s="231" t="str">
        <f t="shared" si="4"/>
        <v>#REF!</v>
      </c>
      <c r="Q87" s="231" t="str">
        <f t="shared" si="5"/>
        <v>#REF!</v>
      </c>
      <c r="R87" s="1101"/>
      <c r="S87" s="1181" t="s">
        <v>525</v>
      </c>
      <c r="T87" s="370" t="s">
        <v>2339</v>
      </c>
      <c r="U87" s="1084" t="str">
        <f t="shared" si="6"/>
        <v>#REF!</v>
      </c>
      <c r="V87" s="1102" t="str">
        <f t="shared" si="7"/>
        <v>#REF!</v>
      </c>
      <c r="W87" s="1102" t="str">
        <f t="shared" si="8"/>
        <v>#REF!</v>
      </c>
      <c r="X87" s="1102" t="str">
        <f t="shared" si="9"/>
        <v>#REF!</v>
      </c>
      <c r="Y87" s="1103">
        <f t="shared" si="10"/>
        <v>0.1</v>
      </c>
      <c r="Z87" s="1104" t="str">
        <f t="shared" si="11"/>
        <v>#REF!</v>
      </c>
      <c r="AA87" s="1085" t="str">
        <f t="shared" si="12"/>
        <v>#REF!</v>
      </c>
      <c r="AB87" s="1085" t="str">
        <f t="shared" si="13"/>
        <v>#REF!</v>
      </c>
      <c r="AC87" s="1105" t="str">
        <f t="shared" si="14"/>
        <v>#REF!</v>
      </c>
      <c r="AD87" s="1105" t="str">
        <f t="shared" si="15"/>
        <v>#REF!</v>
      </c>
      <c r="AE87" s="1105" t="str">
        <f t="shared" si="16"/>
        <v>#REF!</v>
      </c>
      <c r="AF87" s="1106"/>
      <c r="AG87" s="1079"/>
      <c r="AH87" s="1090">
        <f t="shared" si="17"/>
        <v>2</v>
      </c>
      <c r="AI87" s="1090"/>
    </row>
    <row r="88" ht="15.0" customHeight="1">
      <c r="A88" s="1098">
        <v>86.0</v>
      </c>
      <c r="B88" s="1181">
        <v>465279.0</v>
      </c>
      <c r="C88" s="370" t="s">
        <v>1571</v>
      </c>
      <c r="D88" s="370" t="s">
        <v>1572</v>
      </c>
      <c r="E88" s="370" t="s">
        <v>511</v>
      </c>
      <c r="F88" s="370" t="s">
        <v>564</v>
      </c>
      <c r="G88" s="370" t="s">
        <v>665</v>
      </c>
      <c r="H88" s="1273" t="str">
        <f t="shared" si="1"/>
        <v>BA02</v>
      </c>
      <c r="I88" s="1100" t="str">
        <f t="shared" si="2"/>
        <v>#REF!</v>
      </c>
      <c r="J88" s="413">
        <v>2.0</v>
      </c>
      <c r="K88" s="413">
        <v>2025.0</v>
      </c>
      <c r="L88" s="1394">
        <v>45689.0</v>
      </c>
      <c r="M88" s="1395">
        <v>45716.0</v>
      </c>
      <c r="N88" s="1339">
        <v>20.0</v>
      </c>
      <c r="O88" s="1084">
        <f t="shared" si="3"/>
        <v>1</v>
      </c>
      <c r="P88" s="231" t="str">
        <f t="shared" si="4"/>
        <v>#REF!</v>
      </c>
      <c r="Q88" s="231" t="str">
        <f t="shared" si="5"/>
        <v>#REF!</v>
      </c>
      <c r="R88" s="1101"/>
      <c r="S88" s="1181" t="s">
        <v>525</v>
      </c>
      <c r="T88" s="370" t="s">
        <v>2339</v>
      </c>
      <c r="U88" s="1084" t="str">
        <f t="shared" si="6"/>
        <v>#REF!</v>
      </c>
      <c r="V88" s="1102" t="str">
        <f t="shared" si="7"/>
        <v>#REF!</v>
      </c>
      <c r="W88" s="1102" t="str">
        <f t="shared" si="8"/>
        <v>#REF!</v>
      </c>
      <c r="X88" s="1102" t="str">
        <f t="shared" si="9"/>
        <v>#REF!</v>
      </c>
      <c r="Y88" s="1103">
        <f t="shared" si="10"/>
        <v>1</v>
      </c>
      <c r="Z88" s="1104" t="str">
        <f t="shared" si="11"/>
        <v>#REF!</v>
      </c>
      <c r="AA88" s="1085" t="str">
        <f t="shared" si="12"/>
        <v>#REF!</v>
      </c>
      <c r="AB88" s="1085" t="str">
        <f t="shared" si="13"/>
        <v>#REF!</v>
      </c>
      <c r="AC88" s="1105" t="str">
        <f t="shared" si="14"/>
        <v>#REF!</v>
      </c>
      <c r="AD88" s="1105" t="str">
        <f t="shared" si="15"/>
        <v>#REF!</v>
      </c>
      <c r="AE88" s="1105" t="str">
        <f t="shared" si="16"/>
        <v>#REF!</v>
      </c>
      <c r="AF88" s="1106"/>
      <c r="AG88" s="1079"/>
      <c r="AH88" s="1090">
        <f t="shared" si="17"/>
        <v>20</v>
      </c>
      <c r="AI88" s="1090"/>
    </row>
    <row r="89" ht="15.0" customHeight="1">
      <c r="A89" s="1098">
        <v>87.0</v>
      </c>
      <c r="B89" s="1181">
        <v>155317.0</v>
      </c>
      <c r="C89" s="370" t="s">
        <v>1273</v>
      </c>
      <c r="D89" s="370" t="s">
        <v>1274</v>
      </c>
      <c r="E89" s="370" t="s">
        <v>511</v>
      </c>
      <c r="F89" s="370" t="s">
        <v>564</v>
      </c>
      <c r="G89" s="370" t="s">
        <v>893</v>
      </c>
      <c r="H89" s="1273" t="str">
        <f t="shared" si="1"/>
        <v>BA06</v>
      </c>
      <c r="I89" s="1100" t="str">
        <f t="shared" si="2"/>
        <v>#REF!</v>
      </c>
      <c r="J89" s="413">
        <v>2.0</v>
      </c>
      <c r="K89" s="413">
        <v>2025.0</v>
      </c>
      <c r="L89" s="1394">
        <v>45689.0</v>
      </c>
      <c r="M89" s="1395">
        <v>45716.0</v>
      </c>
      <c r="N89" s="1339">
        <v>14.0</v>
      </c>
      <c r="O89" s="1084">
        <f t="shared" si="3"/>
        <v>0.7</v>
      </c>
      <c r="P89" s="231" t="str">
        <f t="shared" si="4"/>
        <v>#REF!</v>
      </c>
      <c r="Q89" s="231" t="str">
        <f t="shared" si="5"/>
        <v>#REF!</v>
      </c>
      <c r="R89" s="1101"/>
      <c r="S89" s="1181" t="s">
        <v>525</v>
      </c>
      <c r="T89" s="370" t="s">
        <v>2339</v>
      </c>
      <c r="U89" s="1084" t="str">
        <f t="shared" si="6"/>
        <v>#REF!</v>
      </c>
      <c r="V89" s="1102" t="str">
        <f t="shared" si="7"/>
        <v>#REF!</v>
      </c>
      <c r="W89" s="1102" t="str">
        <f t="shared" si="8"/>
        <v>#REF!</v>
      </c>
      <c r="X89" s="1102" t="str">
        <f t="shared" si="9"/>
        <v>#REF!</v>
      </c>
      <c r="Y89" s="1103">
        <f t="shared" si="10"/>
        <v>1</v>
      </c>
      <c r="Z89" s="1104" t="str">
        <f t="shared" si="11"/>
        <v>#REF!</v>
      </c>
      <c r="AA89" s="1085" t="str">
        <f t="shared" si="12"/>
        <v>#REF!</v>
      </c>
      <c r="AB89" s="1085" t="str">
        <f t="shared" si="13"/>
        <v>#REF!</v>
      </c>
      <c r="AC89" s="1105" t="str">
        <f t="shared" si="14"/>
        <v>#REF!</v>
      </c>
      <c r="AD89" s="1105" t="str">
        <f t="shared" si="15"/>
        <v>#REF!</v>
      </c>
      <c r="AE89" s="1105" t="str">
        <f t="shared" si="16"/>
        <v>#REF!</v>
      </c>
      <c r="AF89" s="1106"/>
      <c r="AG89" s="1079"/>
      <c r="AH89" s="1090">
        <f t="shared" si="17"/>
        <v>20</v>
      </c>
      <c r="AI89" s="1090"/>
    </row>
    <row r="90" ht="15.0" customHeight="1">
      <c r="A90" s="1098">
        <v>88.0</v>
      </c>
      <c r="B90" s="1181">
        <v>468725.0</v>
      </c>
      <c r="C90" s="370" t="s">
        <v>2273</v>
      </c>
      <c r="D90" s="370" t="s">
        <v>2274</v>
      </c>
      <c r="E90" s="370" t="s">
        <v>511</v>
      </c>
      <c r="F90" s="370" t="s">
        <v>564</v>
      </c>
      <c r="G90" s="370" t="s">
        <v>787</v>
      </c>
      <c r="H90" s="1273" t="str">
        <f t="shared" si="1"/>
        <v>BA05</v>
      </c>
      <c r="I90" s="1100" t="str">
        <f t="shared" si="2"/>
        <v>#REF!</v>
      </c>
      <c r="J90" s="413">
        <v>2.0</v>
      </c>
      <c r="K90" s="413">
        <v>2025.0</v>
      </c>
      <c r="L90" s="1394">
        <v>45689.0</v>
      </c>
      <c r="M90" s="1395">
        <v>45716.0</v>
      </c>
      <c r="N90" s="1339">
        <v>20.0</v>
      </c>
      <c r="O90" s="1084">
        <f t="shared" si="3"/>
        <v>1</v>
      </c>
      <c r="P90" s="231" t="str">
        <f t="shared" si="4"/>
        <v>#REF!</v>
      </c>
      <c r="Q90" s="231" t="str">
        <f t="shared" si="5"/>
        <v>#REF!</v>
      </c>
      <c r="R90" s="1101"/>
      <c r="S90" s="1181" t="s">
        <v>525</v>
      </c>
      <c r="T90" s="370" t="s">
        <v>2339</v>
      </c>
      <c r="U90" s="1084" t="str">
        <f t="shared" si="6"/>
        <v>#REF!</v>
      </c>
      <c r="V90" s="1102" t="str">
        <f t="shared" si="7"/>
        <v>#REF!</v>
      </c>
      <c r="W90" s="1102" t="str">
        <f t="shared" si="8"/>
        <v>#REF!</v>
      </c>
      <c r="X90" s="1102" t="str">
        <f t="shared" si="9"/>
        <v>#REF!</v>
      </c>
      <c r="Y90" s="1103">
        <f t="shared" si="10"/>
        <v>1</v>
      </c>
      <c r="Z90" s="1104" t="str">
        <f t="shared" si="11"/>
        <v>#REF!</v>
      </c>
      <c r="AA90" s="1085" t="str">
        <f t="shared" si="12"/>
        <v>#REF!</v>
      </c>
      <c r="AB90" s="1085" t="str">
        <f t="shared" si="13"/>
        <v>#REF!</v>
      </c>
      <c r="AC90" s="1105" t="str">
        <f t="shared" si="14"/>
        <v>#REF!</v>
      </c>
      <c r="AD90" s="1105" t="str">
        <f t="shared" si="15"/>
        <v>#REF!</v>
      </c>
      <c r="AE90" s="1105" t="str">
        <f t="shared" si="16"/>
        <v>#REF!</v>
      </c>
      <c r="AF90" s="1106"/>
      <c r="AG90" s="1079"/>
      <c r="AH90" s="1090">
        <f t="shared" si="17"/>
        <v>20</v>
      </c>
      <c r="AI90" s="1090"/>
    </row>
    <row r="91" ht="15.0" customHeight="1">
      <c r="A91" s="1098">
        <v>89.0</v>
      </c>
      <c r="B91" s="1181">
        <v>272968.0</v>
      </c>
      <c r="C91" s="370" t="s">
        <v>582</v>
      </c>
      <c r="D91" s="370" t="s">
        <v>1365</v>
      </c>
      <c r="E91" s="370" t="s">
        <v>511</v>
      </c>
      <c r="F91" s="370" t="s">
        <v>512</v>
      </c>
      <c r="G91" s="370" t="s">
        <v>893</v>
      </c>
      <c r="H91" s="1273" t="str">
        <f t="shared" si="1"/>
        <v>DEV06</v>
      </c>
      <c r="I91" s="1100" t="str">
        <f t="shared" si="2"/>
        <v>#REF!</v>
      </c>
      <c r="J91" s="413">
        <v>2.0</v>
      </c>
      <c r="K91" s="413">
        <v>2025.0</v>
      </c>
      <c r="L91" s="1394">
        <v>45689.0</v>
      </c>
      <c r="M91" s="1395">
        <v>45716.0</v>
      </c>
      <c r="N91" s="1339">
        <v>20.0</v>
      </c>
      <c r="O91" s="1084">
        <f t="shared" si="3"/>
        <v>1</v>
      </c>
      <c r="P91" s="231">
        <f t="shared" si="4"/>
        <v>1</v>
      </c>
      <c r="Q91" s="231">
        <v>1.0</v>
      </c>
      <c r="R91" s="1101"/>
      <c r="S91" s="1181" t="s">
        <v>517</v>
      </c>
      <c r="T91" s="370" t="s">
        <v>1367</v>
      </c>
      <c r="U91" s="1084">
        <f t="shared" si="6"/>
        <v>1</v>
      </c>
      <c r="V91" s="1102">
        <f t="shared" si="7"/>
        <v>1</v>
      </c>
      <c r="W91" s="1102">
        <f t="shared" si="8"/>
        <v>1</v>
      </c>
      <c r="X91" s="1102">
        <f t="shared" si="9"/>
        <v>1</v>
      </c>
      <c r="Y91" s="1103">
        <f t="shared" si="10"/>
        <v>1</v>
      </c>
      <c r="Z91" s="1104" t="str">
        <f t="shared" si="11"/>
        <v>#REF!</v>
      </c>
      <c r="AA91" s="1085" t="str">
        <f t="shared" si="12"/>
        <v>#REF!</v>
      </c>
      <c r="AB91" s="1085" t="str">
        <f t="shared" si="13"/>
        <v>#REF!</v>
      </c>
      <c r="AC91" s="1105">
        <f t="shared" si="14"/>
        <v>0</v>
      </c>
      <c r="AD91" s="1105" t="str">
        <f t="shared" si="15"/>
        <v>#REF!</v>
      </c>
      <c r="AE91" s="1105" t="str">
        <f t="shared" si="16"/>
        <v>#REF!</v>
      </c>
      <c r="AF91" s="1106"/>
      <c r="AG91" s="1079"/>
      <c r="AH91" s="1090">
        <f t="shared" si="17"/>
        <v>20</v>
      </c>
      <c r="AI91" s="1090"/>
    </row>
    <row r="92" ht="15.0" customHeight="1">
      <c r="A92" s="1098">
        <v>90.0</v>
      </c>
      <c r="B92" s="1181">
        <v>277202.0</v>
      </c>
      <c r="C92" s="370" t="s">
        <v>638</v>
      </c>
      <c r="D92" s="370" t="s">
        <v>1369</v>
      </c>
      <c r="E92" s="370" t="s">
        <v>511</v>
      </c>
      <c r="F92" s="370" t="s">
        <v>512</v>
      </c>
      <c r="G92" s="370" t="s">
        <v>787</v>
      </c>
      <c r="H92" s="1273" t="str">
        <f t="shared" si="1"/>
        <v>DEV05</v>
      </c>
      <c r="I92" s="1100" t="str">
        <f t="shared" si="2"/>
        <v>#REF!</v>
      </c>
      <c r="J92" s="413">
        <v>2.0</v>
      </c>
      <c r="K92" s="413">
        <v>2025.0</v>
      </c>
      <c r="L92" s="1394">
        <v>45689.0</v>
      </c>
      <c r="M92" s="1395">
        <v>45716.0</v>
      </c>
      <c r="N92" s="1339">
        <v>20.0</v>
      </c>
      <c r="O92" s="1084">
        <f t="shared" si="3"/>
        <v>1</v>
      </c>
      <c r="P92" s="231">
        <f t="shared" si="4"/>
        <v>1</v>
      </c>
      <c r="Q92" s="231">
        <v>1.0</v>
      </c>
      <c r="R92" s="1101"/>
      <c r="S92" s="1181" t="s">
        <v>517</v>
      </c>
      <c r="T92" s="370" t="s">
        <v>1367</v>
      </c>
      <c r="U92" s="1084">
        <f t="shared" si="6"/>
        <v>1</v>
      </c>
      <c r="V92" s="1102">
        <f t="shared" si="7"/>
        <v>1</v>
      </c>
      <c r="W92" s="1102">
        <f t="shared" si="8"/>
        <v>1</v>
      </c>
      <c r="X92" s="1102">
        <f t="shared" si="9"/>
        <v>1</v>
      </c>
      <c r="Y92" s="1103">
        <f t="shared" si="10"/>
        <v>1</v>
      </c>
      <c r="Z92" s="1104" t="str">
        <f t="shared" si="11"/>
        <v>#REF!</v>
      </c>
      <c r="AA92" s="1085" t="str">
        <f t="shared" si="12"/>
        <v>#REF!</v>
      </c>
      <c r="AB92" s="1085" t="str">
        <f t="shared" si="13"/>
        <v>#REF!</v>
      </c>
      <c r="AC92" s="1105">
        <f t="shared" si="14"/>
        <v>0</v>
      </c>
      <c r="AD92" s="1105" t="str">
        <f t="shared" si="15"/>
        <v>#REF!</v>
      </c>
      <c r="AE92" s="1105" t="str">
        <f t="shared" si="16"/>
        <v>#REF!</v>
      </c>
      <c r="AF92" s="1106"/>
      <c r="AG92" s="1079"/>
      <c r="AH92" s="1090">
        <f t="shared" si="17"/>
        <v>20</v>
      </c>
      <c r="AI92" s="1090"/>
    </row>
    <row r="93" ht="15.0" customHeight="1">
      <c r="A93" s="1098">
        <v>91.0</v>
      </c>
      <c r="B93" s="1181">
        <v>281845.0</v>
      </c>
      <c r="C93" s="370" t="s">
        <v>588</v>
      </c>
      <c r="D93" s="370" t="s">
        <v>1371</v>
      </c>
      <c r="E93" s="370" t="s">
        <v>511</v>
      </c>
      <c r="F93" s="370" t="s">
        <v>512</v>
      </c>
      <c r="G93" s="370" t="s">
        <v>771</v>
      </c>
      <c r="H93" s="1273" t="str">
        <f t="shared" si="1"/>
        <v>DEV04</v>
      </c>
      <c r="I93" s="1100" t="str">
        <f t="shared" si="2"/>
        <v>#REF!</v>
      </c>
      <c r="J93" s="413">
        <v>2.0</v>
      </c>
      <c r="K93" s="413">
        <v>2025.0</v>
      </c>
      <c r="L93" s="1394">
        <v>45689.0</v>
      </c>
      <c r="M93" s="1395">
        <v>45716.0</v>
      </c>
      <c r="N93" s="1339">
        <v>20.0</v>
      </c>
      <c r="O93" s="1084">
        <f t="shared" si="3"/>
        <v>1</v>
      </c>
      <c r="P93" s="231">
        <f t="shared" si="4"/>
        <v>1</v>
      </c>
      <c r="Q93" s="231">
        <v>1.0</v>
      </c>
      <c r="R93" s="1101"/>
      <c r="S93" s="1181" t="s">
        <v>517</v>
      </c>
      <c r="T93" s="370" t="s">
        <v>1367</v>
      </c>
      <c r="U93" s="1084">
        <f t="shared" si="6"/>
        <v>1</v>
      </c>
      <c r="V93" s="1102">
        <f t="shared" si="7"/>
        <v>1</v>
      </c>
      <c r="W93" s="1102">
        <f t="shared" si="8"/>
        <v>1</v>
      </c>
      <c r="X93" s="1102">
        <f t="shared" si="9"/>
        <v>1</v>
      </c>
      <c r="Y93" s="1103">
        <f t="shared" si="10"/>
        <v>1</v>
      </c>
      <c r="Z93" s="1104" t="str">
        <f t="shared" si="11"/>
        <v>#REF!</v>
      </c>
      <c r="AA93" s="1085" t="str">
        <f t="shared" si="12"/>
        <v>#REF!</v>
      </c>
      <c r="AB93" s="1085" t="str">
        <f t="shared" si="13"/>
        <v>#REF!</v>
      </c>
      <c r="AC93" s="1105">
        <f t="shared" si="14"/>
        <v>0</v>
      </c>
      <c r="AD93" s="1105" t="str">
        <f t="shared" si="15"/>
        <v>#REF!</v>
      </c>
      <c r="AE93" s="1105" t="str">
        <f t="shared" si="16"/>
        <v>#REF!</v>
      </c>
      <c r="AF93" s="1106"/>
      <c r="AG93" s="1079"/>
      <c r="AH93" s="1090">
        <f t="shared" si="17"/>
        <v>20</v>
      </c>
      <c r="AI93" s="1090"/>
    </row>
    <row r="94" ht="15.0" customHeight="1">
      <c r="A94" s="1098">
        <v>92.0</v>
      </c>
      <c r="B94" s="1181">
        <v>291197.0</v>
      </c>
      <c r="C94" s="370" t="s">
        <v>544</v>
      </c>
      <c r="D94" s="370" t="s">
        <v>1374</v>
      </c>
      <c r="E94" s="370" t="s">
        <v>511</v>
      </c>
      <c r="F94" s="370" t="s">
        <v>546</v>
      </c>
      <c r="G94" s="370" t="s">
        <v>787</v>
      </c>
      <c r="H94" s="1273" t="str">
        <f t="shared" si="1"/>
        <v>TESTER05</v>
      </c>
      <c r="I94" s="1100" t="str">
        <f t="shared" si="2"/>
        <v>#REF!</v>
      </c>
      <c r="J94" s="413">
        <v>2.0</v>
      </c>
      <c r="K94" s="413">
        <v>2025.0</v>
      </c>
      <c r="L94" s="1394">
        <v>45689.0</v>
      </c>
      <c r="M94" s="1395">
        <v>45716.0</v>
      </c>
      <c r="N94" s="1339">
        <v>20.0</v>
      </c>
      <c r="O94" s="1084">
        <f t="shared" si="3"/>
        <v>1</v>
      </c>
      <c r="P94" s="231">
        <f t="shared" si="4"/>
        <v>1</v>
      </c>
      <c r="Q94" s="231">
        <v>1.0</v>
      </c>
      <c r="R94" s="1101"/>
      <c r="S94" s="1181" t="s">
        <v>517</v>
      </c>
      <c r="T94" s="370" t="s">
        <v>1367</v>
      </c>
      <c r="U94" s="1084">
        <f t="shared" si="6"/>
        <v>1</v>
      </c>
      <c r="V94" s="1102">
        <f t="shared" si="7"/>
        <v>1</v>
      </c>
      <c r="W94" s="1102">
        <f t="shared" si="8"/>
        <v>1</v>
      </c>
      <c r="X94" s="1102">
        <f t="shared" si="9"/>
        <v>1</v>
      </c>
      <c r="Y94" s="1103">
        <f t="shared" si="10"/>
        <v>1</v>
      </c>
      <c r="Z94" s="1104" t="str">
        <f t="shared" si="11"/>
        <v>#REF!</v>
      </c>
      <c r="AA94" s="1085" t="str">
        <f t="shared" si="12"/>
        <v>#REF!</v>
      </c>
      <c r="AB94" s="1085" t="str">
        <f t="shared" si="13"/>
        <v>#REF!</v>
      </c>
      <c r="AC94" s="1105">
        <f t="shared" si="14"/>
        <v>0</v>
      </c>
      <c r="AD94" s="1105" t="str">
        <f t="shared" si="15"/>
        <v>#REF!</v>
      </c>
      <c r="AE94" s="1105" t="str">
        <f t="shared" si="16"/>
        <v>#REF!</v>
      </c>
      <c r="AF94" s="1106"/>
      <c r="AG94" s="1079"/>
      <c r="AH94" s="1090">
        <f t="shared" si="17"/>
        <v>20</v>
      </c>
      <c r="AI94" s="1090"/>
    </row>
    <row r="95" ht="15.0" customHeight="1">
      <c r="A95" s="1098">
        <v>93.0</v>
      </c>
      <c r="B95" s="1181">
        <v>293052.0</v>
      </c>
      <c r="C95" s="370" t="s">
        <v>614</v>
      </c>
      <c r="D95" s="370" t="s">
        <v>1375</v>
      </c>
      <c r="E95" s="370" t="s">
        <v>511</v>
      </c>
      <c r="F95" s="370" t="s">
        <v>546</v>
      </c>
      <c r="G95" s="370" t="s">
        <v>790</v>
      </c>
      <c r="H95" s="1273" t="str">
        <f t="shared" si="1"/>
        <v>TESTER03</v>
      </c>
      <c r="I95" s="1100" t="str">
        <f t="shared" si="2"/>
        <v>#REF!</v>
      </c>
      <c r="J95" s="413">
        <v>2.0</v>
      </c>
      <c r="K95" s="413">
        <v>2025.0</v>
      </c>
      <c r="L95" s="1394">
        <v>45689.0</v>
      </c>
      <c r="M95" s="1395">
        <v>45716.0</v>
      </c>
      <c r="N95" s="1339">
        <v>19.5</v>
      </c>
      <c r="O95" s="1084">
        <f t="shared" si="3"/>
        <v>0.975</v>
      </c>
      <c r="P95" s="231">
        <f t="shared" si="4"/>
        <v>0.975</v>
      </c>
      <c r="Q95" s="231">
        <v>1.0</v>
      </c>
      <c r="R95" s="1101"/>
      <c r="S95" s="1181" t="s">
        <v>517</v>
      </c>
      <c r="T95" s="370" t="s">
        <v>1367</v>
      </c>
      <c r="U95" s="1084">
        <f t="shared" si="6"/>
        <v>0.975</v>
      </c>
      <c r="V95" s="1102">
        <f t="shared" si="7"/>
        <v>0.975</v>
      </c>
      <c r="W95" s="1102">
        <f t="shared" si="8"/>
        <v>0.975</v>
      </c>
      <c r="X95" s="1102">
        <f t="shared" si="9"/>
        <v>1</v>
      </c>
      <c r="Y95" s="1103">
        <f t="shared" si="10"/>
        <v>0.975</v>
      </c>
      <c r="Z95" s="1104" t="str">
        <f t="shared" si="11"/>
        <v>#REF!</v>
      </c>
      <c r="AA95" s="1085" t="str">
        <f t="shared" si="12"/>
        <v>#REF!</v>
      </c>
      <c r="AB95" s="1085" t="str">
        <f t="shared" si="13"/>
        <v>#REF!</v>
      </c>
      <c r="AC95" s="1105">
        <f t="shared" si="14"/>
        <v>0</v>
      </c>
      <c r="AD95" s="1105" t="str">
        <f t="shared" si="15"/>
        <v>#REF!</v>
      </c>
      <c r="AE95" s="1105" t="str">
        <f t="shared" si="16"/>
        <v>#REF!</v>
      </c>
      <c r="AF95" s="1106"/>
      <c r="AG95" s="1079"/>
      <c r="AH95" s="1090">
        <f t="shared" si="17"/>
        <v>19.5</v>
      </c>
      <c r="AI95" s="1090"/>
    </row>
    <row r="96" ht="15.0" customHeight="1">
      <c r="A96" s="1098">
        <v>94.0</v>
      </c>
      <c r="B96" s="1181">
        <v>427333.0</v>
      </c>
      <c r="C96" s="370" t="s">
        <v>558</v>
      </c>
      <c r="D96" s="370" t="s">
        <v>1378</v>
      </c>
      <c r="E96" s="370" t="s">
        <v>511</v>
      </c>
      <c r="F96" s="370" t="s">
        <v>512</v>
      </c>
      <c r="G96" s="370" t="s">
        <v>771</v>
      </c>
      <c r="H96" s="1273" t="str">
        <f t="shared" si="1"/>
        <v>DEV04</v>
      </c>
      <c r="I96" s="1100" t="str">
        <f t="shared" si="2"/>
        <v>#REF!</v>
      </c>
      <c r="J96" s="413">
        <v>2.0</v>
      </c>
      <c r="K96" s="413">
        <v>2025.0</v>
      </c>
      <c r="L96" s="1394">
        <v>45689.0</v>
      </c>
      <c r="M96" s="1395">
        <v>45716.0</v>
      </c>
      <c r="N96" s="1339">
        <v>20.0</v>
      </c>
      <c r="O96" s="1084">
        <f t="shared" si="3"/>
        <v>1</v>
      </c>
      <c r="P96" s="231">
        <f t="shared" si="4"/>
        <v>1</v>
      </c>
      <c r="Q96" s="231">
        <v>1.0</v>
      </c>
      <c r="R96" s="1101"/>
      <c r="S96" s="1181" t="s">
        <v>517</v>
      </c>
      <c r="T96" s="370" t="s">
        <v>1367</v>
      </c>
      <c r="U96" s="1084">
        <f t="shared" si="6"/>
        <v>1</v>
      </c>
      <c r="V96" s="1102">
        <f t="shared" si="7"/>
        <v>1</v>
      </c>
      <c r="W96" s="1102">
        <f t="shared" si="8"/>
        <v>1</v>
      </c>
      <c r="X96" s="1102">
        <f t="shared" si="9"/>
        <v>1</v>
      </c>
      <c r="Y96" s="1103">
        <f t="shared" si="10"/>
        <v>1</v>
      </c>
      <c r="Z96" s="1104" t="str">
        <f t="shared" si="11"/>
        <v>#REF!</v>
      </c>
      <c r="AA96" s="1085" t="str">
        <f t="shared" si="12"/>
        <v>#REF!</v>
      </c>
      <c r="AB96" s="1085" t="str">
        <f t="shared" si="13"/>
        <v>#REF!</v>
      </c>
      <c r="AC96" s="1105">
        <f t="shared" si="14"/>
        <v>0</v>
      </c>
      <c r="AD96" s="1105" t="str">
        <f t="shared" si="15"/>
        <v>#REF!</v>
      </c>
      <c r="AE96" s="1105" t="str">
        <f t="shared" si="16"/>
        <v>#REF!</v>
      </c>
      <c r="AF96" s="1106"/>
      <c r="AG96" s="1079"/>
      <c r="AH96" s="1090">
        <f t="shared" si="17"/>
        <v>20</v>
      </c>
      <c r="AI96" s="1090"/>
    </row>
    <row r="97" ht="15.0" customHeight="1">
      <c r="A97" s="1098">
        <v>95.0</v>
      </c>
      <c r="B97" s="1181">
        <v>428532.0</v>
      </c>
      <c r="C97" s="370" t="s">
        <v>553</v>
      </c>
      <c r="D97" s="370" t="s">
        <v>1381</v>
      </c>
      <c r="E97" s="370" t="s">
        <v>511</v>
      </c>
      <c r="F97" s="370" t="s">
        <v>546</v>
      </c>
      <c r="G97" s="370" t="s">
        <v>790</v>
      </c>
      <c r="H97" s="1273" t="str">
        <f t="shared" si="1"/>
        <v>TESTER03</v>
      </c>
      <c r="I97" s="1100" t="str">
        <f t="shared" si="2"/>
        <v>#REF!</v>
      </c>
      <c r="J97" s="413">
        <v>2.0</v>
      </c>
      <c r="K97" s="413">
        <v>2025.0</v>
      </c>
      <c r="L97" s="1394">
        <v>45689.0</v>
      </c>
      <c r="M97" s="1395">
        <v>45716.0</v>
      </c>
      <c r="N97" s="1339">
        <v>19.5</v>
      </c>
      <c r="O97" s="1084">
        <f t="shared" si="3"/>
        <v>0.975</v>
      </c>
      <c r="P97" s="231">
        <f t="shared" si="4"/>
        <v>0.975</v>
      </c>
      <c r="Q97" s="231">
        <v>1.0</v>
      </c>
      <c r="R97" s="1101"/>
      <c r="S97" s="1181" t="s">
        <v>517</v>
      </c>
      <c r="T97" s="370" t="s">
        <v>1367</v>
      </c>
      <c r="U97" s="1084">
        <f t="shared" si="6"/>
        <v>0.975</v>
      </c>
      <c r="V97" s="1102">
        <f t="shared" si="7"/>
        <v>0.975</v>
      </c>
      <c r="W97" s="1102">
        <f t="shared" si="8"/>
        <v>0.975</v>
      </c>
      <c r="X97" s="1102">
        <f t="shared" si="9"/>
        <v>1</v>
      </c>
      <c r="Y97" s="1103">
        <f t="shared" si="10"/>
        <v>0.975</v>
      </c>
      <c r="Z97" s="1104" t="str">
        <f t="shared" si="11"/>
        <v>#REF!</v>
      </c>
      <c r="AA97" s="1085" t="str">
        <f t="shared" si="12"/>
        <v>#REF!</v>
      </c>
      <c r="AB97" s="1085" t="str">
        <f t="shared" si="13"/>
        <v>#REF!</v>
      </c>
      <c r="AC97" s="1105">
        <f t="shared" si="14"/>
        <v>0</v>
      </c>
      <c r="AD97" s="1105" t="str">
        <f t="shared" si="15"/>
        <v>#REF!</v>
      </c>
      <c r="AE97" s="1105" t="str">
        <f t="shared" si="16"/>
        <v>#REF!</v>
      </c>
      <c r="AF97" s="1106"/>
      <c r="AG97" s="1079"/>
      <c r="AH97" s="1090">
        <f t="shared" si="17"/>
        <v>19.5</v>
      </c>
      <c r="AI97" s="1090"/>
    </row>
    <row r="98" ht="15.0" customHeight="1">
      <c r="A98" s="1098">
        <v>96.0</v>
      </c>
      <c r="B98" s="1181">
        <v>434038.0</v>
      </c>
      <c r="C98" s="370" t="s">
        <v>594</v>
      </c>
      <c r="D98" s="370" t="s">
        <v>1384</v>
      </c>
      <c r="E98" s="370" t="s">
        <v>511</v>
      </c>
      <c r="F98" s="370" t="s">
        <v>546</v>
      </c>
      <c r="G98" s="370" t="s">
        <v>787</v>
      </c>
      <c r="H98" s="1273" t="str">
        <f t="shared" si="1"/>
        <v>TESTER05</v>
      </c>
      <c r="I98" s="1100" t="str">
        <f t="shared" si="2"/>
        <v>#REF!</v>
      </c>
      <c r="J98" s="413">
        <v>2.0</v>
      </c>
      <c r="K98" s="413">
        <v>2025.0</v>
      </c>
      <c r="L98" s="1394">
        <v>45689.0</v>
      </c>
      <c r="M98" s="1395">
        <v>45716.0</v>
      </c>
      <c r="N98" s="1339">
        <v>20.0</v>
      </c>
      <c r="O98" s="1084">
        <f t="shared" si="3"/>
        <v>1</v>
      </c>
      <c r="P98" s="231">
        <f t="shared" si="4"/>
        <v>1</v>
      </c>
      <c r="Q98" s="231">
        <v>1.0</v>
      </c>
      <c r="R98" s="1101"/>
      <c r="S98" s="1181" t="s">
        <v>517</v>
      </c>
      <c r="T98" s="370" t="s">
        <v>1367</v>
      </c>
      <c r="U98" s="1084">
        <f t="shared" si="6"/>
        <v>1</v>
      </c>
      <c r="V98" s="1102">
        <f t="shared" si="7"/>
        <v>1</v>
      </c>
      <c r="W98" s="1102">
        <f t="shared" si="8"/>
        <v>1</v>
      </c>
      <c r="X98" s="1102">
        <f t="shared" si="9"/>
        <v>1</v>
      </c>
      <c r="Y98" s="1103">
        <f t="shared" si="10"/>
        <v>1</v>
      </c>
      <c r="Z98" s="1104" t="str">
        <f t="shared" si="11"/>
        <v>#REF!</v>
      </c>
      <c r="AA98" s="1085" t="str">
        <f t="shared" si="12"/>
        <v>#REF!</v>
      </c>
      <c r="AB98" s="1085" t="str">
        <f t="shared" si="13"/>
        <v>#REF!</v>
      </c>
      <c r="AC98" s="1105">
        <f t="shared" si="14"/>
        <v>0</v>
      </c>
      <c r="AD98" s="1105" t="str">
        <f t="shared" si="15"/>
        <v>#REF!</v>
      </c>
      <c r="AE98" s="1105" t="str">
        <f t="shared" si="16"/>
        <v>#REF!</v>
      </c>
      <c r="AF98" s="1106"/>
      <c r="AG98" s="1079"/>
      <c r="AH98" s="1090">
        <f t="shared" si="17"/>
        <v>20</v>
      </c>
      <c r="AI98" s="1090"/>
    </row>
    <row r="99" ht="15.0" customHeight="1">
      <c r="A99" s="1098">
        <v>97.0</v>
      </c>
      <c r="B99" s="1181">
        <v>441534.0</v>
      </c>
      <c r="C99" s="370" t="s">
        <v>509</v>
      </c>
      <c r="D99" s="370" t="s">
        <v>1388</v>
      </c>
      <c r="E99" s="370" t="s">
        <v>511</v>
      </c>
      <c r="F99" s="370" t="s">
        <v>512</v>
      </c>
      <c r="G99" s="370" t="s">
        <v>893</v>
      </c>
      <c r="H99" s="1273" t="str">
        <f t="shared" si="1"/>
        <v>DEV06</v>
      </c>
      <c r="I99" s="1100" t="str">
        <f t="shared" si="2"/>
        <v>#REF!</v>
      </c>
      <c r="J99" s="413">
        <v>2.0</v>
      </c>
      <c r="K99" s="413">
        <v>2025.0</v>
      </c>
      <c r="L99" s="1394">
        <v>45689.0</v>
      </c>
      <c r="M99" s="1395">
        <v>45716.0</v>
      </c>
      <c r="N99" s="1339">
        <v>20.0</v>
      </c>
      <c r="O99" s="1084">
        <f t="shared" si="3"/>
        <v>1</v>
      </c>
      <c r="P99" s="231">
        <f t="shared" si="4"/>
        <v>1</v>
      </c>
      <c r="Q99" s="231">
        <v>1.0</v>
      </c>
      <c r="R99" s="1101"/>
      <c r="S99" s="1181" t="s">
        <v>517</v>
      </c>
      <c r="T99" s="370" t="s">
        <v>1367</v>
      </c>
      <c r="U99" s="1084">
        <f t="shared" si="6"/>
        <v>1</v>
      </c>
      <c r="V99" s="1102">
        <f t="shared" si="7"/>
        <v>1</v>
      </c>
      <c r="W99" s="1102">
        <f t="shared" si="8"/>
        <v>1</v>
      </c>
      <c r="X99" s="1102">
        <f t="shared" si="9"/>
        <v>1</v>
      </c>
      <c r="Y99" s="1103">
        <f t="shared" si="10"/>
        <v>1</v>
      </c>
      <c r="Z99" s="1104" t="str">
        <f t="shared" si="11"/>
        <v>#REF!</v>
      </c>
      <c r="AA99" s="1085" t="str">
        <f t="shared" si="12"/>
        <v>#REF!</v>
      </c>
      <c r="AB99" s="1085" t="str">
        <f t="shared" si="13"/>
        <v>#REF!</v>
      </c>
      <c r="AC99" s="1105">
        <f t="shared" si="14"/>
        <v>0</v>
      </c>
      <c r="AD99" s="1105" t="str">
        <f t="shared" si="15"/>
        <v>#REF!</v>
      </c>
      <c r="AE99" s="1105" t="str">
        <f t="shared" si="16"/>
        <v>#REF!</v>
      </c>
      <c r="AF99" s="1106"/>
      <c r="AG99" s="1079"/>
      <c r="AH99" s="1090">
        <f t="shared" si="17"/>
        <v>20</v>
      </c>
      <c r="AI99" s="1090"/>
    </row>
    <row r="100" ht="15.0" customHeight="1">
      <c r="A100" s="1098">
        <v>98.0</v>
      </c>
      <c r="B100" s="1181">
        <v>465483.0</v>
      </c>
      <c r="C100" s="370" t="s">
        <v>458</v>
      </c>
      <c r="D100" s="370" t="s">
        <v>459</v>
      </c>
      <c r="E100" s="370" t="s">
        <v>511</v>
      </c>
      <c r="F100" s="370" t="s">
        <v>512</v>
      </c>
      <c r="G100" s="370" t="s">
        <v>790</v>
      </c>
      <c r="H100" s="1273" t="str">
        <f t="shared" si="1"/>
        <v>DEV03</v>
      </c>
      <c r="I100" s="1100" t="str">
        <f t="shared" si="2"/>
        <v>#REF!</v>
      </c>
      <c r="J100" s="413">
        <v>2.0</v>
      </c>
      <c r="K100" s="413">
        <v>2025.0</v>
      </c>
      <c r="L100" s="1394">
        <v>45689.0</v>
      </c>
      <c r="M100" s="1395">
        <v>45716.0</v>
      </c>
      <c r="N100" s="1339">
        <v>19.0</v>
      </c>
      <c r="O100" s="1084">
        <f t="shared" si="3"/>
        <v>0.95</v>
      </c>
      <c r="P100" s="231">
        <f t="shared" si="4"/>
        <v>0.95</v>
      </c>
      <c r="Q100" s="231">
        <v>1.0</v>
      </c>
      <c r="R100" s="1101"/>
      <c r="S100" s="1181" t="s">
        <v>517</v>
      </c>
      <c r="T100" s="370" t="s">
        <v>1367</v>
      </c>
      <c r="U100" s="1084">
        <f t="shared" si="6"/>
        <v>0.95</v>
      </c>
      <c r="V100" s="1102">
        <f t="shared" si="7"/>
        <v>0.95</v>
      </c>
      <c r="W100" s="1102">
        <f t="shared" si="8"/>
        <v>0.95</v>
      </c>
      <c r="X100" s="1102">
        <f t="shared" si="9"/>
        <v>1</v>
      </c>
      <c r="Y100" s="1103">
        <f t="shared" si="10"/>
        <v>0.95</v>
      </c>
      <c r="Z100" s="1104" t="str">
        <f t="shared" si="11"/>
        <v>#REF!</v>
      </c>
      <c r="AA100" s="1085" t="str">
        <f t="shared" si="12"/>
        <v>#REF!</v>
      </c>
      <c r="AB100" s="1085" t="str">
        <f t="shared" si="13"/>
        <v>#REF!</v>
      </c>
      <c r="AC100" s="1105">
        <f t="shared" si="14"/>
        <v>0</v>
      </c>
      <c r="AD100" s="1105" t="str">
        <f t="shared" si="15"/>
        <v>#REF!</v>
      </c>
      <c r="AE100" s="1105" t="str">
        <f t="shared" si="16"/>
        <v>#REF!</v>
      </c>
      <c r="AF100" s="1106"/>
      <c r="AG100" s="1079"/>
      <c r="AH100" s="1090">
        <f t="shared" si="17"/>
        <v>19</v>
      </c>
      <c r="AI100" s="1090"/>
    </row>
    <row r="101" ht="15.0" customHeight="1">
      <c r="A101" s="1098">
        <v>99.0</v>
      </c>
      <c r="B101" s="1181">
        <v>470928.0</v>
      </c>
      <c r="C101" s="370" t="s">
        <v>2322</v>
      </c>
      <c r="D101" s="370" t="s">
        <v>2323</v>
      </c>
      <c r="E101" s="370" t="s">
        <v>511</v>
      </c>
      <c r="F101" s="370" t="s">
        <v>546</v>
      </c>
      <c r="G101" s="370" t="s">
        <v>790</v>
      </c>
      <c r="H101" s="1273" t="str">
        <f t="shared" si="1"/>
        <v>TESTER03</v>
      </c>
      <c r="I101" s="1100" t="str">
        <f t="shared" si="2"/>
        <v>#REF!</v>
      </c>
      <c r="J101" s="413">
        <v>2.0</v>
      </c>
      <c r="K101" s="413">
        <v>2025.0</v>
      </c>
      <c r="L101" s="1394">
        <v>45689.0</v>
      </c>
      <c r="M101" s="1395">
        <v>45716.0</v>
      </c>
      <c r="N101" s="1339">
        <v>20.0</v>
      </c>
      <c r="O101" s="1084">
        <f t="shared" si="3"/>
        <v>1</v>
      </c>
      <c r="P101" s="231">
        <f t="shared" si="4"/>
        <v>1</v>
      </c>
      <c r="Q101" s="231">
        <v>1.0</v>
      </c>
      <c r="R101" s="1101"/>
      <c r="S101" s="1181" t="s">
        <v>517</v>
      </c>
      <c r="T101" s="370" t="s">
        <v>1367</v>
      </c>
      <c r="U101" s="1084">
        <f t="shared" si="6"/>
        <v>1</v>
      </c>
      <c r="V101" s="1102">
        <f t="shared" si="7"/>
        <v>1</v>
      </c>
      <c r="W101" s="1102">
        <f t="shared" si="8"/>
        <v>1</v>
      </c>
      <c r="X101" s="1102">
        <f t="shared" si="9"/>
        <v>1</v>
      </c>
      <c r="Y101" s="1103">
        <f t="shared" si="10"/>
        <v>1</v>
      </c>
      <c r="Z101" s="1104" t="str">
        <f t="shared" si="11"/>
        <v>#REF!</v>
      </c>
      <c r="AA101" s="1085" t="str">
        <f t="shared" si="12"/>
        <v>#REF!</v>
      </c>
      <c r="AB101" s="1085" t="str">
        <f t="shared" si="13"/>
        <v>#REF!</v>
      </c>
      <c r="AC101" s="1105">
        <f t="shared" si="14"/>
        <v>0</v>
      </c>
      <c r="AD101" s="1105" t="str">
        <f t="shared" si="15"/>
        <v>#REF!</v>
      </c>
      <c r="AE101" s="1105" t="str">
        <f t="shared" si="16"/>
        <v>#REF!</v>
      </c>
      <c r="AF101" s="1106"/>
      <c r="AG101" s="1079"/>
      <c r="AH101" s="1090">
        <f t="shared" si="17"/>
        <v>20</v>
      </c>
      <c r="AI101" s="1090"/>
    </row>
    <row r="102" ht="15.0" customHeight="1">
      <c r="A102" s="1098">
        <v>100.0</v>
      </c>
      <c r="B102" s="1181">
        <v>471895.0</v>
      </c>
      <c r="C102" s="370" t="s">
        <v>2362</v>
      </c>
      <c r="D102" s="370" t="s">
        <v>2363</v>
      </c>
      <c r="E102" s="370" t="s">
        <v>511</v>
      </c>
      <c r="F102" s="370" t="s">
        <v>546</v>
      </c>
      <c r="G102" s="370" t="s">
        <v>790</v>
      </c>
      <c r="H102" s="1273" t="str">
        <f t="shared" si="1"/>
        <v>TESTER03</v>
      </c>
      <c r="I102" s="1100" t="str">
        <f t="shared" si="2"/>
        <v>#REF!</v>
      </c>
      <c r="J102" s="413">
        <v>2.0</v>
      </c>
      <c r="K102" s="413">
        <v>2025.0</v>
      </c>
      <c r="L102" s="1394">
        <v>45700.0</v>
      </c>
      <c r="M102" s="1395">
        <v>45716.0</v>
      </c>
      <c r="N102" s="1339">
        <v>12.5</v>
      </c>
      <c r="O102" s="1084">
        <f t="shared" si="3"/>
        <v>0.625</v>
      </c>
      <c r="P102" s="231">
        <f t="shared" si="4"/>
        <v>0.625</v>
      </c>
      <c r="Q102" s="1102">
        <f>0.625</f>
        <v>0.625</v>
      </c>
      <c r="R102" s="1101"/>
      <c r="S102" s="1181" t="s">
        <v>517</v>
      </c>
      <c r="T102" s="370" t="s">
        <v>1367</v>
      </c>
      <c r="U102" s="1084">
        <f t="shared" si="6"/>
        <v>0.625</v>
      </c>
      <c r="V102" s="1102" t="str">
        <f t="shared" si="7"/>
        <v>#REF!</v>
      </c>
      <c r="W102" s="1102" t="str">
        <f t="shared" si="8"/>
        <v>#REF!</v>
      </c>
      <c r="X102" s="1102" t="str">
        <f t="shared" si="9"/>
        <v>#REF!</v>
      </c>
      <c r="Y102" s="1103">
        <f t="shared" si="10"/>
        <v>0.975</v>
      </c>
      <c r="Z102" s="1104" t="str">
        <f t="shared" si="11"/>
        <v>#REF!</v>
      </c>
      <c r="AA102" s="1085" t="str">
        <f t="shared" si="12"/>
        <v>#REF!</v>
      </c>
      <c r="AB102" s="1085" t="str">
        <f t="shared" si="13"/>
        <v>#REF!</v>
      </c>
      <c r="AC102" s="1105" t="str">
        <f t="shared" si="14"/>
        <v>#REF!</v>
      </c>
      <c r="AD102" s="1105" t="str">
        <f t="shared" si="15"/>
        <v>#REF!</v>
      </c>
      <c r="AE102" s="1105" t="str">
        <f t="shared" si="16"/>
        <v>#REF!</v>
      </c>
      <c r="AF102" s="1106"/>
      <c r="AG102" s="1079"/>
      <c r="AH102" s="1090">
        <f t="shared" si="17"/>
        <v>19.5</v>
      </c>
      <c r="AI102" s="1090"/>
    </row>
    <row r="103" ht="15.0" customHeight="1">
      <c r="A103" s="1098">
        <v>101.0</v>
      </c>
      <c r="B103" s="1181">
        <v>459517.0</v>
      </c>
      <c r="C103" s="370" t="s">
        <v>1083</v>
      </c>
      <c r="D103" s="370" t="s">
        <v>1440</v>
      </c>
      <c r="E103" s="370" t="s">
        <v>511</v>
      </c>
      <c r="F103" s="370" t="s">
        <v>564</v>
      </c>
      <c r="G103" s="370" t="s">
        <v>790</v>
      </c>
      <c r="H103" s="1273" t="str">
        <f t="shared" si="1"/>
        <v>BA03</v>
      </c>
      <c r="I103" s="1100" t="str">
        <f t="shared" si="2"/>
        <v>#REF!</v>
      </c>
      <c r="J103" s="413">
        <v>2.0</v>
      </c>
      <c r="K103" s="413">
        <v>2025.0</v>
      </c>
      <c r="L103" s="1394">
        <v>45689.0</v>
      </c>
      <c r="M103" s="1395">
        <v>45716.0</v>
      </c>
      <c r="N103" s="1339">
        <v>20.0</v>
      </c>
      <c r="O103" s="1084">
        <f t="shared" si="3"/>
        <v>1</v>
      </c>
      <c r="P103" s="231">
        <f t="shared" si="4"/>
        <v>1</v>
      </c>
      <c r="Q103" s="231">
        <f t="shared" ref="Q103:Q209" si="18">P103</f>
        <v>1</v>
      </c>
      <c r="R103" s="1101"/>
      <c r="S103" s="1181" t="s">
        <v>517</v>
      </c>
      <c r="T103" s="370" t="s">
        <v>1437</v>
      </c>
      <c r="U103" s="1084">
        <f t="shared" si="6"/>
        <v>1</v>
      </c>
      <c r="V103" s="1102">
        <f t="shared" si="7"/>
        <v>1</v>
      </c>
      <c r="W103" s="1102">
        <f t="shared" si="8"/>
        <v>1</v>
      </c>
      <c r="X103" s="1102">
        <f t="shared" si="9"/>
        <v>1</v>
      </c>
      <c r="Y103" s="1103">
        <f t="shared" si="10"/>
        <v>1</v>
      </c>
      <c r="Z103" s="1104" t="str">
        <f t="shared" si="11"/>
        <v>#REF!</v>
      </c>
      <c r="AA103" s="1085" t="str">
        <f t="shared" si="12"/>
        <v>#REF!</v>
      </c>
      <c r="AB103" s="1085" t="str">
        <f t="shared" si="13"/>
        <v>#REF!</v>
      </c>
      <c r="AC103" s="1105">
        <f t="shared" si="14"/>
        <v>0</v>
      </c>
      <c r="AD103" s="1105" t="str">
        <f t="shared" si="15"/>
        <v>#REF!</v>
      </c>
      <c r="AE103" s="1105" t="str">
        <f t="shared" si="16"/>
        <v>#REF!</v>
      </c>
      <c r="AF103" s="1106"/>
      <c r="AG103" s="1079"/>
      <c r="AH103" s="1090">
        <f t="shared" si="17"/>
        <v>20</v>
      </c>
      <c r="AI103" s="1090"/>
    </row>
    <row r="104" ht="15.0" customHeight="1">
      <c r="A104" s="1098">
        <v>102.0</v>
      </c>
      <c r="B104" s="1181">
        <v>289435.0</v>
      </c>
      <c r="C104" s="370" t="s">
        <v>1138</v>
      </c>
      <c r="D104" s="370" t="s">
        <v>1404</v>
      </c>
      <c r="E104" s="370" t="s">
        <v>511</v>
      </c>
      <c r="F104" s="370" t="s">
        <v>512</v>
      </c>
      <c r="G104" s="370" t="s">
        <v>771</v>
      </c>
      <c r="H104" s="1273" t="str">
        <f t="shared" si="1"/>
        <v>DEV04</v>
      </c>
      <c r="I104" s="1100" t="str">
        <f t="shared" si="2"/>
        <v>#REF!</v>
      </c>
      <c r="J104" s="413">
        <v>2.0</v>
      </c>
      <c r="K104" s="413">
        <v>2025.0</v>
      </c>
      <c r="L104" s="1394">
        <v>45689.0</v>
      </c>
      <c r="M104" s="1395">
        <v>45716.0</v>
      </c>
      <c r="N104" s="1339">
        <v>20.0</v>
      </c>
      <c r="O104" s="1084">
        <f t="shared" si="3"/>
        <v>1</v>
      </c>
      <c r="P104" s="231" t="str">
        <f t="shared" si="4"/>
        <v>#REF!</v>
      </c>
      <c r="Q104" s="231" t="str">
        <f t="shared" si="18"/>
        <v>#REF!</v>
      </c>
      <c r="R104" s="1101"/>
      <c r="S104" s="1181" t="s">
        <v>525</v>
      </c>
      <c r="T104" s="1317" t="s">
        <v>2284</v>
      </c>
      <c r="U104" s="1084" t="str">
        <f t="shared" si="6"/>
        <v>#REF!</v>
      </c>
      <c r="V104" s="1102" t="str">
        <f t="shared" si="7"/>
        <v>#REF!</v>
      </c>
      <c r="W104" s="1102" t="str">
        <f t="shared" si="8"/>
        <v>#REF!</v>
      </c>
      <c r="X104" s="1102" t="str">
        <f t="shared" si="9"/>
        <v>#REF!</v>
      </c>
      <c r="Y104" s="1103">
        <f t="shared" si="10"/>
        <v>1</v>
      </c>
      <c r="Z104" s="1104" t="str">
        <f t="shared" si="11"/>
        <v>#REF!</v>
      </c>
      <c r="AA104" s="1085" t="str">
        <f t="shared" si="12"/>
        <v>#REF!</v>
      </c>
      <c r="AB104" s="1085" t="str">
        <f t="shared" si="13"/>
        <v>#REF!</v>
      </c>
      <c r="AC104" s="1105" t="str">
        <f t="shared" si="14"/>
        <v>#REF!</v>
      </c>
      <c r="AD104" s="1105" t="str">
        <f t="shared" si="15"/>
        <v>#REF!</v>
      </c>
      <c r="AE104" s="1105" t="str">
        <f t="shared" si="16"/>
        <v>#REF!</v>
      </c>
      <c r="AF104" s="1106"/>
      <c r="AG104" s="1079"/>
      <c r="AH104" s="1090">
        <f t="shared" si="17"/>
        <v>20</v>
      </c>
      <c r="AI104" s="1090"/>
    </row>
    <row r="105" ht="15.0" customHeight="1">
      <c r="A105" s="1098">
        <v>103.0</v>
      </c>
      <c r="B105" s="1181">
        <v>434041.0</v>
      </c>
      <c r="C105" s="370" t="s">
        <v>957</v>
      </c>
      <c r="D105" s="370" t="s">
        <v>1328</v>
      </c>
      <c r="E105" s="370" t="s">
        <v>511</v>
      </c>
      <c r="F105" s="370" t="s">
        <v>512</v>
      </c>
      <c r="G105" s="370" t="s">
        <v>795</v>
      </c>
      <c r="H105" s="1273" t="str">
        <f t="shared" si="1"/>
        <v>DEV01</v>
      </c>
      <c r="I105" s="1100" t="str">
        <f t="shared" si="2"/>
        <v>#REF!</v>
      </c>
      <c r="J105" s="413">
        <v>2.0</v>
      </c>
      <c r="K105" s="413">
        <v>2025.0</v>
      </c>
      <c r="L105" s="1394">
        <v>45689.0</v>
      </c>
      <c r="M105" s="1395">
        <v>45716.0</v>
      </c>
      <c r="N105" s="1339">
        <v>20.0</v>
      </c>
      <c r="O105" s="1084">
        <f t="shared" si="3"/>
        <v>1</v>
      </c>
      <c r="P105" s="231" t="str">
        <f t="shared" si="4"/>
        <v>#REF!</v>
      </c>
      <c r="Q105" s="231" t="str">
        <f t="shared" si="18"/>
        <v>#REF!</v>
      </c>
      <c r="R105" s="1101"/>
      <c r="S105" s="1181" t="s">
        <v>525</v>
      </c>
      <c r="T105" s="1317" t="s">
        <v>2284</v>
      </c>
      <c r="U105" s="1084" t="str">
        <f t="shared" si="6"/>
        <v>#REF!</v>
      </c>
      <c r="V105" s="1102" t="str">
        <f t="shared" si="7"/>
        <v>#REF!</v>
      </c>
      <c r="W105" s="1102" t="str">
        <f t="shared" si="8"/>
        <v>#REF!</v>
      </c>
      <c r="X105" s="1102" t="str">
        <f t="shared" si="9"/>
        <v>#REF!</v>
      </c>
      <c r="Y105" s="1103">
        <f t="shared" si="10"/>
        <v>1</v>
      </c>
      <c r="Z105" s="1104" t="str">
        <f t="shared" si="11"/>
        <v>#REF!</v>
      </c>
      <c r="AA105" s="1085" t="str">
        <f t="shared" si="12"/>
        <v>#REF!</v>
      </c>
      <c r="AB105" s="1085" t="str">
        <f t="shared" si="13"/>
        <v>#REF!</v>
      </c>
      <c r="AC105" s="1105" t="str">
        <f t="shared" si="14"/>
        <v>#REF!</v>
      </c>
      <c r="AD105" s="1105" t="str">
        <f t="shared" si="15"/>
        <v>#REF!</v>
      </c>
      <c r="AE105" s="1105" t="str">
        <f t="shared" si="16"/>
        <v>#REF!</v>
      </c>
      <c r="AF105" s="1106"/>
      <c r="AG105" s="1079"/>
      <c r="AH105" s="1090">
        <f t="shared" si="17"/>
        <v>20</v>
      </c>
      <c r="AI105" s="1090"/>
    </row>
    <row r="106" ht="15.0" customHeight="1">
      <c r="A106" s="1098">
        <v>104.0</v>
      </c>
      <c r="B106" s="1181">
        <v>439827.0</v>
      </c>
      <c r="C106" s="370" t="s">
        <v>1406</v>
      </c>
      <c r="D106" s="370" t="s">
        <v>1407</v>
      </c>
      <c r="E106" s="370" t="s">
        <v>511</v>
      </c>
      <c r="F106" s="370" t="s">
        <v>512</v>
      </c>
      <c r="G106" s="370" t="s">
        <v>771</v>
      </c>
      <c r="H106" s="1273" t="str">
        <f t="shared" si="1"/>
        <v>DEV04</v>
      </c>
      <c r="I106" s="1100" t="str">
        <f t="shared" si="2"/>
        <v>#REF!</v>
      </c>
      <c r="J106" s="413">
        <v>2.0</v>
      </c>
      <c r="K106" s="413">
        <v>2025.0</v>
      </c>
      <c r="L106" s="1394">
        <v>45689.0</v>
      </c>
      <c r="M106" s="1395">
        <v>45716.0</v>
      </c>
      <c r="N106" s="1339">
        <v>20.0</v>
      </c>
      <c r="O106" s="1084">
        <f t="shared" si="3"/>
        <v>1</v>
      </c>
      <c r="P106" s="231" t="str">
        <f t="shared" si="4"/>
        <v>#REF!</v>
      </c>
      <c r="Q106" s="231" t="str">
        <f t="shared" si="18"/>
        <v>#REF!</v>
      </c>
      <c r="R106" s="1101"/>
      <c r="S106" s="1181" t="s">
        <v>525</v>
      </c>
      <c r="T106" s="1317" t="s">
        <v>2284</v>
      </c>
      <c r="U106" s="1084" t="str">
        <f t="shared" si="6"/>
        <v>#REF!</v>
      </c>
      <c r="V106" s="1102" t="str">
        <f t="shared" si="7"/>
        <v>#REF!</v>
      </c>
      <c r="W106" s="1102" t="str">
        <f t="shared" si="8"/>
        <v>#REF!</v>
      </c>
      <c r="X106" s="1102" t="str">
        <f t="shared" si="9"/>
        <v>#REF!</v>
      </c>
      <c r="Y106" s="1103">
        <f t="shared" si="10"/>
        <v>1</v>
      </c>
      <c r="Z106" s="1104" t="str">
        <f t="shared" si="11"/>
        <v>#REF!</v>
      </c>
      <c r="AA106" s="1085" t="str">
        <f t="shared" si="12"/>
        <v>#REF!</v>
      </c>
      <c r="AB106" s="1085" t="str">
        <f t="shared" si="13"/>
        <v>#REF!</v>
      </c>
      <c r="AC106" s="1105" t="str">
        <f t="shared" si="14"/>
        <v>#REF!</v>
      </c>
      <c r="AD106" s="1105" t="str">
        <f t="shared" si="15"/>
        <v>#REF!</v>
      </c>
      <c r="AE106" s="1105" t="str">
        <f t="shared" si="16"/>
        <v>#REF!</v>
      </c>
      <c r="AF106" s="1106"/>
      <c r="AG106" s="1079"/>
      <c r="AH106" s="1090">
        <f t="shared" si="17"/>
        <v>20</v>
      </c>
      <c r="AI106" s="1090"/>
    </row>
    <row r="107" ht="15.0" customHeight="1">
      <c r="A107" s="1098">
        <v>105.0</v>
      </c>
      <c r="B107" s="1181">
        <v>463039.0</v>
      </c>
      <c r="C107" s="370" t="s">
        <v>1418</v>
      </c>
      <c r="D107" s="370" t="s">
        <v>1419</v>
      </c>
      <c r="E107" s="370" t="s">
        <v>511</v>
      </c>
      <c r="F107" s="370" t="s">
        <v>512</v>
      </c>
      <c r="G107" s="370" t="s">
        <v>790</v>
      </c>
      <c r="H107" s="1273" t="str">
        <f t="shared" si="1"/>
        <v>DEV03</v>
      </c>
      <c r="I107" s="1100" t="str">
        <f t="shared" si="2"/>
        <v>#REF!</v>
      </c>
      <c r="J107" s="413">
        <v>2.0</v>
      </c>
      <c r="K107" s="413">
        <v>2025.0</v>
      </c>
      <c r="L107" s="1394">
        <v>45689.0</v>
      </c>
      <c r="M107" s="1395">
        <v>45716.0</v>
      </c>
      <c r="N107" s="1339">
        <v>20.0</v>
      </c>
      <c r="O107" s="1084">
        <f t="shared" si="3"/>
        <v>1</v>
      </c>
      <c r="P107" s="231" t="str">
        <f t="shared" si="4"/>
        <v>#REF!</v>
      </c>
      <c r="Q107" s="231" t="str">
        <f t="shared" si="18"/>
        <v>#REF!</v>
      </c>
      <c r="R107" s="1101"/>
      <c r="S107" s="1181" t="s">
        <v>525</v>
      </c>
      <c r="T107" s="1317" t="s">
        <v>2284</v>
      </c>
      <c r="U107" s="1084" t="str">
        <f t="shared" si="6"/>
        <v>#REF!</v>
      </c>
      <c r="V107" s="1102" t="str">
        <f t="shared" si="7"/>
        <v>#REF!</v>
      </c>
      <c r="W107" s="1102" t="str">
        <f t="shared" si="8"/>
        <v>#REF!</v>
      </c>
      <c r="X107" s="1102" t="str">
        <f t="shared" si="9"/>
        <v>#REF!</v>
      </c>
      <c r="Y107" s="1103">
        <f t="shared" si="10"/>
        <v>1</v>
      </c>
      <c r="Z107" s="1104" t="str">
        <f t="shared" si="11"/>
        <v>#REF!</v>
      </c>
      <c r="AA107" s="1085" t="str">
        <f t="shared" si="12"/>
        <v>#REF!</v>
      </c>
      <c r="AB107" s="1085" t="str">
        <f t="shared" si="13"/>
        <v>#REF!</v>
      </c>
      <c r="AC107" s="1105" t="str">
        <f t="shared" si="14"/>
        <v>#REF!</v>
      </c>
      <c r="AD107" s="1105" t="str">
        <f t="shared" si="15"/>
        <v>#REF!</v>
      </c>
      <c r="AE107" s="1105" t="str">
        <f t="shared" si="16"/>
        <v>#REF!</v>
      </c>
      <c r="AF107" s="1106"/>
      <c r="AG107" s="1079"/>
      <c r="AH107" s="1090">
        <f t="shared" si="17"/>
        <v>20</v>
      </c>
      <c r="AI107" s="1090"/>
    </row>
    <row r="108" ht="15.0" customHeight="1">
      <c r="A108" s="1098">
        <v>106.0</v>
      </c>
      <c r="B108" s="1181">
        <v>463509.0</v>
      </c>
      <c r="C108" s="370" t="s">
        <v>1442</v>
      </c>
      <c r="D108" s="370" t="s">
        <v>1446</v>
      </c>
      <c r="E108" s="370" t="s">
        <v>511</v>
      </c>
      <c r="F108" s="370" t="s">
        <v>564</v>
      </c>
      <c r="G108" s="370" t="s">
        <v>790</v>
      </c>
      <c r="H108" s="1273" t="str">
        <f t="shared" si="1"/>
        <v>BA03</v>
      </c>
      <c r="I108" s="1100" t="str">
        <f t="shared" si="2"/>
        <v>#REF!</v>
      </c>
      <c r="J108" s="413">
        <v>2.0</v>
      </c>
      <c r="K108" s="413">
        <v>2025.0</v>
      </c>
      <c r="L108" s="1394">
        <v>45689.0</v>
      </c>
      <c r="M108" s="1395">
        <v>45716.0</v>
      </c>
      <c r="N108" s="1339">
        <v>20.0</v>
      </c>
      <c r="O108" s="1084">
        <f t="shared" si="3"/>
        <v>1</v>
      </c>
      <c r="P108" s="231" t="str">
        <f t="shared" si="4"/>
        <v>#REF!</v>
      </c>
      <c r="Q108" s="231" t="str">
        <f t="shared" si="18"/>
        <v>#REF!</v>
      </c>
      <c r="R108" s="1101"/>
      <c r="S108" s="1181" t="s">
        <v>525</v>
      </c>
      <c r="T108" s="1317" t="s">
        <v>2284</v>
      </c>
      <c r="U108" s="1084" t="str">
        <f t="shared" si="6"/>
        <v>#REF!</v>
      </c>
      <c r="V108" s="1102" t="str">
        <f t="shared" si="7"/>
        <v>#REF!</v>
      </c>
      <c r="W108" s="1102" t="str">
        <f t="shared" si="8"/>
        <v>#REF!</v>
      </c>
      <c r="X108" s="1102" t="str">
        <f t="shared" si="9"/>
        <v>#REF!</v>
      </c>
      <c r="Y108" s="1103">
        <f t="shared" si="10"/>
        <v>1</v>
      </c>
      <c r="Z108" s="1104" t="str">
        <f t="shared" si="11"/>
        <v>#REF!</v>
      </c>
      <c r="AA108" s="1085" t="str">
        <f t="shared" si="12"/>
        <v>#REF!</v>
      </c>
      <c r="AB108" s="1085" t="str">
        <f t="shared" si="13"/>
        <v>#REF!</v>
      </c>
      <c r="AC108" s="1105" t="str">
        <f t="shared" si="14"/>
        <v>#REF!</v>
      </c>
      <c r="AD108" s="1105" t="str">
        <f t="shared" si="15"/>
        <v>#REF!</v>
      </c>
      <c r="AE108" s="1105" t="str">
        <f t="shared" si="16"/>
        <v>#REF!</v>
      </c>
      <c r="AF108" s="1106"/>
      <c r="AG108" s="1079"/>
      <c r="AH108" s="1090">
        <f t="shared" si="17"/>
        <v>20</v>
      </c>
      <c r="AI108" s="1090"/>
    </row>
    <row r="109" ht="15.0" customHeight="1">
      <c r="A109" s="1098">
        <v>107.0</v>
      </c>
      <c r="B109" s="1181">
        <v>470253.0</v>
      </c>
      <c r="C109" s="370" t="s">
        <v>2297</v>
      </c>
      <c r="D109" s="370" t="s">
        <v>2298</v>
      </c>
      <c r="E109" s="370" t="s">
        <v>511</v>
      </c>
      <c r="F109" s="370" t="s">
        <v>512</v>
      </c>
      <c r="G109" s="370" t="s">
        <v>665</v>
      </c>
      <c r="H109" s="1273" t="str">
        <f t="shared" si="1"/>
        <v>DEV02</v>
      </c>
      <c r="I109" s="1100" t="str">
        <f t="shared" si="2"/>
        <v>#REF!</v>
      </c>
      <c r="J109" s="413">
        <v>2.0</v>
      </c>
      <c r="K109" s="413">
        <v>2025.0</v>
      </c>
      <c r="L109" s="1394">
        <v>45689.0</v>
      </c>
      <c r="M109" s="1395">
        <v>45716.0</v>
      </c>
      <c r="N109" s="1339">
        <v>20.0</v>
      </c>
      <c r="O109" s="1084">
        <f t="shared" si="3"/>
        <v>1</v>
      </c>
      <c r="P109" s="231" t="str">
        <f t="shared" si="4"/>
        <v>#REF!</v>
      </c>
      <c r="Q109" s="231" t="str">
        <f t="shared" si="18"/>
        <v>#REF!</v>
      </c>
      <c r="R109" s="1101"/>
      <c r="S109" s="1181" t="s">
        <v>525</v>
      </c>
      <c r="T109" s="1317" t="s">
        <v>2284</v>
      </c>
      <c r="U109" s="1084" t="str">
        <f t="shared" si="6"/>
        <v>#REF!</v>
      </c>
      <c r="V109" s="1102" t="str">
        <f t="shared" si="7"/>
        <v>#REF!</v>
      </c>
      <c r="W109" s="1102" t="str">
        <f t="shared" si="8"/>
        <v>#REF!</v>
      </c>
      <c r="X109" s="1102" t="str">
        <f t="shared" si="9"/>
        <v>#REF!</v>
      </c>
      <c r="Y109" s="1103">
        <f t="shared" si="10"/>
        <v>1</v>
      </c>
      <c r="Z109" s="1104" t="str">
        <f t="shared" si="11"/>
        <v>#REF!</v>
      </c>
      <c r="AA109" s="1085" t="str">
        <f t="shared" si="12"/>
        <v>#REF!</v>
      </c>
      <c r="AB109" s="1085" t="str">
        <f t="shared" si="13"/>
        <v>#REF!</v>
      </c>
      <c r="AC109" s="1105" t="str">
        <f t="shared" si="14"/>
        <v>#REF!</v>
      </c>
      <c r="AD109" s="1105" t="str">
        <f t="shared" si="15"/>
        <v>#REF!</v>
      </c>
      <c r="AE109" s="1105" t="str">
        <f t="shared" si="16"/>
        <v>#REF!</v>
      </c>
      <c r="AF109" s="1106"/>
      <c r="AG109" s="1079"/>
      <c r="AH109" s="1090">
        <f t="shared" si="17"/>
        <v>20</v>
      </c>
      <c r="AI109" s="1090"/>
    </row>
    <row r="110" ht="15.0" customHeight="1">
      <c r="A110" s="1098">
        <v>108.0</v>
      </c>
      <c r="B110" s="1181">
        <v>470247.0</v>
      </c>
      <c r="C110" s="370" t="s">
        <v>2286</v>
      </c>
      <c r="D110" s="370" t="s">
        <v>2287</v>
      </c>
      <c r="E110" s="370" t="s">
        <v>511</v>
      </c>
      <c r="F110" s="370" t="s">
        <v>564</v>
      </c>
      <c r="G110" s="370" t="s">
        <v>790</v>
      </c>
      <c r="H110" s="1273" t="str">
        <f t="shared" si="1"/>
        <v>BA03</v>
      </c>
      <c r="I110" s="1100" t="str">
        <f t="shared" si="2"/>
        <v>#REF!</v>
      </c>
      <c r="J110" s="413">
        <v>2.0</v>
      </c>
      <c r="K110" s="413">
        <v>2025.0</v>
      </c>
      <c r="L110" s="1394">
        <v>45706.0</v>
      </c>
      <c r="M110" s="1395">
        <v>45716.0</v>
      </c>
      <c r="N110" s="1339">
        <v>4.5</v>
      </c>
      <c r="O110" s="1084">
        <f t="shared" si="3"/>
        <v>0.225</v>
      </c>
      <c r="P110" s="231" t="str">
        <f t="shared" si="4"/>
        <v>#REF!</v>
      </c>
      <c r="Q110" s="231" t="str">
        <f t="shared" si="18"/>
        <v>#REF!</v>
      </c>
      <c r="R110" s="1101"/>
      <c r="S110" s="1181" t="s">
        <v>525</v>
      </c>
      <c r="T110" s="1317" t="s">
        <v>2284</v>
      </c>
      <c r="U110" s="1084" t="str">
        <f t="shared" si="6"/>
        <v>#REF!</v>
      </c>
      <c r="V110" s="1102" t="str">
        <f t="shared" si="7"/>
        <v>#REF!</v>
      </c>
      <c r="W110" s="1102" t="str">
        <f t="shared" si="8"/>
        <v>#REF!</v>
      </c>
      <c r="X110" s="1102" t="str">
        <f t="shared" si="9"/>
        <v>#REF!</v>
      </c>
      <c r="Y110" s="1103">
        <f t="shared" si="10"/>
        <v>1</v>
      </c>
      <c r="Z110" s="1104" t="str">
        <f t="shared" si="11"/>
        <v>#REF!</v>
      </c>
      <c r="AA110" s="1085" t="str">
        <f t="shared" si="12"/>
        <v>#REF!</v>
      </c>
      <c r="AB110" s="1085" t="str">
        <f t="shared" si="13"/>
        <v>#REF!</v>
      </c>
      <c r="AC110" s="1105" t="str">
        <f t="shared" si="14"/>
        <v>#REF!</v>
      </c>
      <c r="AD110" s="1105" t="str">
        <f t="shared" si="15"/>
        <v>#REF!</v>
      </c>
      <c r="AE110" s="1105" t="str">
        <f t="shared" si="16"/>
        <v>#REF!</v>
      </c>
      <c r="AF110" s="1106"/>
      <c r="AG110" s="1079"/>
      <c r="AH110" s="1090">
        <f t="shared" si="17"/>
        <v>20</v>
      </c>
      <c r="AI110" s="1090"/>
    </row>
    <row r="111" ht="15.0" customHeight="1">
      <c r="A111" s="1098">
        <v>109.0</v>
      </c>
      <c r="B111" s="1181">
        <v>470925.0</v>
      </c>
      <c r="C111" s="370" t="s">
        <v>2290</v>
      </c>
      <c r="D111" s="370" t="s">
        <v>2291</v>
      </c>
      <c r="E111" s="370" t="s">
        <v>511</v>
      </c>
      <c r="F111" s="370" t="s">
        <v>512</v>
      </c>
      <c r="G111" s="370" t="s">
        <v>665</v>
      </c>
      <c r="H111" s="1273" t="str">
        <f t="shared" si="1"/>
        <v>DEV02</v>
      </c>
      <c r="I111" s="1100" t="str">
        <f t="shared" si="2"/>
        <v>#REF!</v>
      </c>
      <c r="J111" s="413">
        <v>2.0</v>
      </c>
      <c r="K111" s="413">
        <v>2025.0</v>
      </c>
      <c r="L111" s="1394">
        <v>45689.0</v>
      </c>
      <c r="M111" s="1395">
        <v>45716.0</v>
      </c>
      <c r="N111" s="1339">
        <v>20.0</v>
      </c>
      <c r="O111" s="1084">
        <f t="shared" si="3"/>
        <v>1</v>
      </c>
      <c r="P111" s="231" t="str">
        <f t="shared" si="4"/>
        <v>#REF!</v>
      </c>
      <c r="Q111" s="231" t="str">
        <f t="shared" si="18"/>
        <v>#REF!</v>
      </c>
      <c r="R111" s="1101"/>
      <c r="S111" s="1181" t="s">
        <v>525</v>
      </c>
      <c r="T111" s="1317" t="s">
        <v>2284</v>
      </c>
      <c r="U111" s="1084" t="str">
        <f t="shared" si="6"/>
        <v>#REF!</v>
      </c>
      <c r="V111" s="1102" t="str">
        <f t="shared" si="7"/>
        <v>#REF!</v>
      </c>
      <c r="W111" s="1102" t="str">
        <f t="shared" si="8"/>
        <v>#REF!</v>
      </c>
      <c r="X111" s="1102" t="str">
        <f t="shared" si="9"/>
        <v>#REF!</v>
      </c>
      <c r="Y111" s="1103">
        <f t="shared" si="10"/>
        <v>1</v>
      </c>
      <c r="Z111" s="1104" t="str">
        <f t="shared" si="11"/>
        <v>#REF!</v>
      </c>
      <c r="AA111" s="1085" t="str">
        <f t="shared" si="12"/>
        <v>#REF!</v>
      </c>
      <c r="AB111" s="1085" t="str">
        <f t="shared" si="13"/>
        <v>#REF!</v>
      </c>
      <c r="AC111" s="1105" t="str">
        <f t="shared" si="14"/>
        <v>#REF!</v>
      </c>
      <c r="AD111" s="1105" t="str">
        <f t="shared" si="15"/>
        <v>#REF!</v>
      </c>
      <c r="AE111" s="1105" t="str">
        <f t="shared" si="16"/>
        <v>#REF!</v>
      </c>
      <c r="AF111" s="1106"/>
      <c r="AG111" s="1079"/>
      <c r="AH111" s="1090">
        <f t="shared" si="17"/>
        <v>20</v>
      </c>
      <c r="AI111" s="1090"/>
    </row>
    <row r="112" ht="15.0" customHeight="1">
      <c r="A112" s="1098">
        <v>110.0</v>
      </c>
      <c r="B112" s="1181">
        <v>470931.0</v>
      </c>
      <c r="C112" s="370" t="s">
        <v>2288</v>
      </c>
      <c r="D112" s="370" t="s">
        <v>2289</v>
      </c>
      <c r="E112" s="370" t="s">
        <v>511</v>
      </c>
      <c r="F112" s="370" t="s">
        <v>564</v>
      </c>
      <c r="G112" s="370" t="s">
        <v>790</v>
      </c>
      <c r="H112" s="1273" t="str">
        <f t="shared" si="1"/>
        <v>BA03</v>
      </c>
      <c r="I112" s="1100" t="str">
        <f t="shared" si="2"/>
        <v>#REF!</v>
      </c>
      <c r="J112" s="413">
        <v>2.0</v>
      </c>
      <c r="K112" s="413">
        <v>2025.0</v>
      </c>
      <c r="L112" s="1394">
        <v>45689.0</v>
      </c>
      <c r="M112" s="1395">
        <v>45716.0</v>
      </c>
      <c r="N112" s="1339">
        <v>20.0</v>
      </c>
      <c r="O112" s="1084">
        <f t="shared" si="3"/>
        <v>1</v>
      </c>
      <c r="P112" s="231" t="str">
        <f t="shared" si="4"/>
        <v>#REF!</v>
      </c>
      <c r="Q112" s="231" t="str">
        <f t="shared" si="18"/>
        <v>#REF!</v>
      </c>
      <c r="R112" s="1101"/>
      <c r="S112" s="1181" t="s">
        <v>525</v>
      </c>
      <c r="T112" s="1317" t="s">
        <v>2284</v>
      </c>
      <c r="U112" s="1084" t="str">
        <f t="shared" si="6"/>
        <v>#REF!</v>
      </c>
      <c r="V112" s="1102" t="str">
        <f t="shared" si="7"/>
        <v>#REF!</v>
      </c>
      <c r="W112" s="1102" t="str">
        <f t="shared" si="8"/>
        <v>#REF!</v>
      </c>
      <c r="X112" s="1102" t="str">
        <f t="shared" si="9"/>
        <v>#REF!</v>
      </c>
      <c r="Y112" s="1103">
        <f t="shared" si="10"/>
        <v>1</v>
      </c>
      <c r="Z112" s="1104" t="str">
        <f t="shared" si="11"/>
        <v>#REF!</v>
      </c>
      <c r="AA112" s="1085" t="str">
        <f t="shared" si="12"/>
        <v>#REF!</v>
      </c>
      <c r="AB112" s="1085" t="str">
        <f t="shared" si="13"/>
        <v>#REF!</v>
      </c>
      <c r="AC112" s="1105" t="str">
        <f t="shared" si="14"/>
        <v>#REF!</v>
      </c>
      <c r="AD112" s="1105" t="str">
        <f t="shared" si="15"/>
        <v>#REF!</v>
      </c>
      <c r="AE112" s="1105" t="str">
        <f t="shared" si="16"/>
        <v>#REF!</v>
      </c>
      <c r="AF112" s="1106"/>
      <c r="AG112" s="1079"/>
      <c r="AH112" s="1090">
        <f t="shared" si="17"/>
        <v>20</v>
      </c>
      <c r="AI112" s="1090"/>
    </row>
    <row r="113" ht="15.0" customHeight="1">
      <c r="A113" s="1098">
        <v>111.0</v>
      </c>
      <c r="B113" s="1181">
        <v>112319.0</v>
      </c>
      <c r="C113" s="370" t="s">
        <v>2364</v>
      </c>
      <c r="D113" s="370" t="s">
        <v>2365</v>
      </c>
      <c r="E113" s="370" t="s">
        <v>511</v>
      </c>
      <c r="F113" s="370" t="s">
        <v>663</v>
      </c>
      <c r="G113" s="370" t="s">
        <v>790</v>
      </c>
      <c r="H113" s="1273" t="str">
        <f t="shared" si="1"/>
        <v>PM03</v>
      </c>
      <c r="I113" s="1100" t="str">
        <f t="shared" si="2"/>
        <v>#REF!</v>
      </c>
      <c r="J113" s="413">
        <v>2.0</v>
      </c>
      <c r="K113" s="413">
        <v>2025.0</v>
      </c>
      <c r="L113" s="1394">
        <v>45689.0</v>
      </c>
      <c r="M113" s="1395">
        <v>45716.0</v>
      </c>
      <c r="N113" s="1339">
        <v>20.0</v>
      </c>
      <c r="O113" s="1084">
        <f t="shared" si="3"/>
        <v>1</v>
      </c>
      <c r="P113" s="231" t="str">
        <f t="shared" si="4"/>
        <v>#REF!</v>
      </c>
      <c r="Q113" s="231" t="str">
        <f t="shared" si="18"/>
        <v>#REF!</v>
      </c>
      <c r="R113" s="1101"/>
      <c r="S113" s="1181" t="s">
        <v>525</v>
      </c>
      <c r="T113" s="1317" t="s">
        <v>2284</v>
      </c>
      <c r="U113" s="1084" t="str">
        <f t="shared" si="6"/>
        <v>#REF!</v>
      </c>
      <c r="V113" s="1102" t="str">
        <f t="shared" si="7"/>
        <v>#REF!</v>
      </c>
      <c r="W113" s="1102" t="str">
        <f t="shared" si="8"/>
        <v>#REF!</v>
      </c>
      <c r="X113" s="1102" t="str">
        <f t="shared" si="9"/>
        <v>#REF!</v>
      </c>
      <c r="Y113" s="1103">
        <f t="shared" si="10"/>
        <v>1</v>
      </c>
      <c r="Z113" s="1104" t="str">
        <f t="shared" si="11"/>
        <v>#REF!</v>
      </c>
      <c r="AA113" s="1085" t="str">
        <f t="shared" si="12"/>
        <v>#REF!</v>
      </c>
      <c r="AB113" s="1085" t="str">
        <f t="shared" si="13"/>
        <v>#REF!</v>
      </c>
      <c r="AC113" s="1105" t="str">
        <f t="shared" si="14"/>
        <v>#REF!</v>
      </c>
      <c r="AD113" s="1105" t="str">
        <f t="shared" si="15"/>
        <v>#REF!</v>
      </c>
      <c r="AE113" s="1105" t="str">
        <f t="shared" si="16"/>
        <v>#REF!</v>
      </c>
      <c r="AF113" s="1106"/>
      <c r="AG113" s="1079"/>
      <c r="AH113" s="1090">
        <f t="shared" si="17"/>
        <v>20</v>
      </c>
      <c r="AI113" s="1090"/>
    </row>
    <row r="114" ht="15.0" customHeight="1">
      <c r="A114" s="1098">
        <v>112.0</v>
      </c>
      <c r="B114" s="1181">
        <v>468647.0</v>
      </c>
      <c r="C114" s="370" t="s">
        <v>2135</v>
      </c>
      <c r="D114" s="370" t="s">
        <v>2136</v>
      </c>
      <c r="E114" s="370" t="s">
        <v>511</v>
      </c>
      <c r="F114" s="370" t="s">
        <v>546</v>
      </c>
      <c r="G114" s="370" t="s">
        <v>790</v>
      </c>
      <c r="H114" s="1273" t="str">
        <f t="shared" si="1"/>
        <v>TESTER03</v>
      </c>
      <c r="I114" s="1100" t="str">
        <f t="shared" si="2"/>
        <v>#REF!</v>
      </c>
      <c r="J114" s="413">
        <v>2.0</v>
      </c>
      <c r="K114" s="413">
        <v>2025.0</v>
      </c>
      <c r="L114" s="1394">
        <v>45689.0</v>
      </c>
      <c r="M114" s="1395">
        <v>45716.0</v>
      </c>
      <c r="N114" s="1339">
        <v>20.0</v>
      </c>
      <c r="O114" s="1084">
        <f t="shared" si="3"/>
        <v>1</v>
      </c>
      <c r="P114" s="231">
        <f t="shared" si="4"/>
        <v>1</v>
      </c>
      <c r="Q114" s="231">
        <f t="shared" si="18"/>
        <v>1</v>
      </c>
      <c r="R114" s="1101"/>
      <c r="S114" s="1181" t="s">
        <v>517</v>
      </c>
      <c r="T114" s="370" t="s">
        <v>2133</v>
      </c>
      <c r="U114" s="1084">
        <f t="shared" si="6"/>
        <v>1</v>
      </c>
      <c r="V114" s="1102">
        <f t="shared" si="7"/>
        <v>1</v>
      </c>
      <c r="W114" s="1102">
        <f t="shared" si="8"/>
        <v>1</v>
      </c>
      <c r="X114" s="1102">
        <f t="shared" si="9"/>
        <v>1</v>
      </c>
      <c r="Y114" s="1103">
        <f t="shared" si="10"/>
        <v>1</v>
      </c>
      <c r="Z114" s="1104" t="str">
        <f t="shared" si="11"/>
        <v>#REF!</v>
      </c>
      <c r="AA114" s="1085" t="str">
        <f t="shared" si="12"/>
        <v>#REF!</v>
      </c>
      <c r="AB114" s="1085" t="str">
        <f t="shared" si="13"/>
        <v>#REF!</v>
      </c>
      <c r="AC114" s="1105">
        <f t="shared" si="14"/>
        <v>0</v>
      </c>
      <c r="AD114" s="1105" t="str">
        <f t="shared" si="15"/>
        <v>#REF!</v>
      </c>
      <c r="AE114" s="1105" t="str">
        <f t="shared" si="16"/>
        <v>#REF!</v>
      </c>
      <c r="AF114" s="1106"/>
      <c r="AG114" s="1079"/>
      <c r="AH114" s="1090">
        <f t="shared" si="17"/>
        <v>20</v>
      </c>
      <c r="AI114" s="1090"/>
    </row>
    <row r="115" ht="15.0" customHeight="1">
      <c r="A115" s="1098">
        <v>113.0</v>
      </c>
      <c r="B115" s="1181">
        <v>469693.0</v>
      </c>
      <c r="C115" s="370" t="s">
        <v>2253</v>
      </c>
      <c r="D115" s="370" t="s">
        <v>2254</v>
      </c>
      <c r="E115" s="370" t="s">
        <v>511</v>
      </c>
      <c r="F115" s="370" t="s">
        <v>546</v>
      </c>
      <c r="G115" s="370" t="s">
        <v>790</v>
      </c>
      <c r="H115" s="1273" t="str">
        <f t="shared" si="1"/>
        <v>TESTER03</v>
      </c>
      <c r="I115" s="1100" t="str">
        <f t="shared" si="2"/>
        <v>#REF!</v>
      </c>
      <c r="J115" s="413">
        <v>2.0</v>
      </c>
      <c r="K115" s="413">
        <v>2025.0</v>
      </c>
      <c r="L115" s="1394">
        <v>45689.0</v>
      </c>
      <c r="M115" s="1395">
        <v>45716.0</v>
      </c>
      <c r="N115" s="1339">
        <v>20.0</v>
      </c>
      <c r="O115" s="1084">
        <f t="shared" si="3"/>
        <v>1</v>
      </c>
      <c r="P115" s="231">
        <f t="shared" si="4"/>
        <v>1</v>
      </c>
      <c r="Q115" s="231">
        <f t="shared" si="18"/>
        <v>1</v>
      </c>
      <c r="R115" s="1101"/>
      <c r="S115" s="1181" t="s">
        <v>517</v>
      </c>
      <c r="T115" s="370" t="s">
        <v>2133</v>
      </c>
      <c r="U115" s="1084">
        <f t="shared" si="6"/>
        <v>1</v>
      </c>
      <c r="V115" s="1102">
        <f t="shared" si="7"/>
        <v>1</v>
      </c>
      <c r="W115" s="1102">
        <f t="shared" si="8"/>
        <v>1</v>
      </c>
      <c r="X115" s="1102">
        <f t="shared" si="9"/>
        <v>1</v>
      </c>
      <c r="Y115" s="1103">
        <f t="shared" si="10"/>
        <v>1</v>
      </c>
      <c r="Z115" s="1104" t="str">
        <f t="shared" si="11"/>
        <v>#REF!</v>
      </c>
      <c r="AA115" s="1085" t="str">
        <f t="shared" si="12"/>
        <v>#REF!</v>
      </c>
      <c r="AB115" s="1085" t="str">
        <f t="shared" si="13"/>
        <v>#REF!</v>
      </c>
      <c r="AC115" s="1105">
        <f t="shared" si="14"/>
        <v>0</v>
      </c>
      <c r="AD115" s="1105" t="str">
        <f t="shared" si="15"/>
        <v>#REF!</v>
      </c>
      <c r="AE115" s="1105" t="str">
        <f t="shared" si="16"/>
        <v>#REF!</v>
      </c>
      <c r="AF115" s="1106"/>
      <c r="AG115" s="1079"/>
      <c r="AH115" s="1090">
        <f t="shared" si="17"/>
        <v>20</v>
      </c>
      <c r="AI115" s="1090"/>
    </row>
    <row r="116" ht="15.0" customHeight="1">
      <c r="A116" s="1098">
        <v>114.0</v>
      </c>
      <c r="B116" s="1181">
        <v>463993.0</v>
      </c>
      <c r="C116" s="370" t="s">
        <v>1542</v>
      </c>
      <c r="D116" s="370" t="s">
        <v>1543</v>
      </c>
      <c r="E116" s="370" t="s">
        <v>511</v>
      </c>
      <c r="F116" s="370" t="s">
        <v>512</v>
      </c>
      <c r="G116" s="370" t="s">
        <v>790</v>
      </c>
      <c r="H116" s="1273" t="str">
        <f t="shared" si="1"/>
        <v>DEV03</v>
      </c>
      <c r="I116" s="1100" t="str">
        <f t="shared" si="2"/>
        <v>#REF!</v>
      </c>
      <c r="J116" s="413">
        <v>2.0</v>
      </c>
      <c r="K116" s="413">
        <v>2025.0</v>
      </c>
      <c r="L116" s="1394">
        <v>45705.0</v>
      </c>
      <c r="M116" s="1395">
        <v>45716.0</v>
      </c>
      <c r="N116" s="1339">
        <v>10.0</v>
      </c>
      <c r="O116" s="1084">
        <f t="shared" si="3"/>
        <v>0.5</v>
      </c>
      <c r="P116" s="231">
        <f t="shared" si="4"/>
        <v>0.5</v>
      </c>
      <c r="Q116" s="231">
        <f t="shared" si="18"/>
        <v>0.5</v>
      </c>
      <c r="R116" s="1101"/>
      <c r="S116" s="1181" t="s">
        <v>517</v>
      </c>
      <c r="T116" s="370" t="s">
        <v>2367</v>
      </c>
      <c r="U116" s="1084">
        <f t="shared" si="6"/>
        <v>0.5</v>
      </c>
      <c r="V116" s="1102" t="str">
        <f t="shared" si="7"/>
        <v>#REF!</v>
      </c>
      <c r="W116" s="1102" t="str">
        <f t="shared" si="8"/>
        <v>#REF!</v>
      </c>
      <c r="X116" s="1102" t="str">
        <f t="shared" si="9"/>
        <v>#REF!</v>
      </c>
      <c r="Y116" s="1103">
        <f t="shared" si="10"/>
        <v>0.95</v>
      </c>
      <c r="Z116" s="1104" t="str">
        <f t="shared" si="11"/>
        <v>#REF!</v>
      </c>
      <c r="AA116" s="1085" t="str">
        <f t="shared" si="12"/>
        <v>#REF!</v>
      </c>
      <c r="AB116" s="1085" t="str">
        <f t="shared" si="13"/>
        <v>#REF!</v>
      </c>
      <c r="AC116" s="1105" t="str">
        <f t="shared" si="14"/>
        <v>#REF!</v>
      </c>
      <c r="AD116" s="1105" t="str">
        <f t="shared" si="15"/>
        <v>#REF!</v>
      </c>
      <c r="AE116" s="1105" t="str">
        <f t="shared" si="16"/>
        <v>#REF!</v>
      </c>
      <c r="AF116" s="1106"/>
      <c r="AG116" s="1079"/>
      <c r="AH116" s="1090">
        <f t="shared" si="17"/>
        <v>19</v>
      </c>
      <c r="AI116" s="1090"/>
    </row>
    <row r="117" ht="15.0" customHeight="1">
      <c r="A117" s="1098">
        <v>115.0</v>
      </c>
      <c r="B117" s="1181">
        <v>464111.0</v>
      </c>
      <c r="C117" s="370" t="s">
        <v>1544</v>
      </c>
      <c r="D117" s="370" t="s">
        <v>1545</v>
      </c>
      <c r="E117" s="370" t="s">
        <v>511</v>
      </c>
      <c r="F117" s="370" t="s">
        <v>564</v>
      </c>
      <c r="G117" s="370" t="s">
        <v>665</v>
      </c>
      <c r="H117" s="1273" t="str">
        <f t="shared" si="1"/>
        <v>BA02</v>
      </c>
      <c r="I117" s="1100" t="str">
        <f t="shared" si="2"/>
        <v>#REF!</v>
      </c>
      <c r="J117" s="413">
        <v>2.0</v>
      </c>
      <c r="K117" s="413">
        <v>2025.0</v>
      </c>
      <c r="L117" s="1394">
        <v>45689.0</v>
      </c>
      <c r="M117" s="1395">
        <v>45716.0</v>
      </c>
      <c r="N117" s="1339">
        <v>20.0</v>
      </c>
      <c r="O117" s="1084">
        <f t="shared" si="3"/>
        <v>1</v>
      </c>
      <c r="P117" s="231">
        <f t="shared" si="4"/>
        <v>1</v>
      </c>
      <c r="Q117" s="231">
        <f t="shared" si="18"/>
        <v>1</v>
      </c>
      <c r="R117" s="1101"/>
      <c r="S117" s="1181" t="s">
        <v>517</v>
      </c>
      <c r="T117" s="370" t="s">
        <v>2367</v>
      </c>
      <c r="U117" s="1084">
        <f t="shared" si="6"/>
        <v>1</v>
      </c>
      <c r="V117" s="1102">
        <f t="shared" si="7"/>
        <v>1</v>
      </c>
      <c r="W117" s="1102">
        <f t="shared" si="8"/>
        <v>1</v>
      </c>
      <c r="X117" s="1102">
        <f t="shared" si="9"/>
        <v>1</v>
      </c>
      <c r="Y117" s="1103">
        <f t="shared" si="10"/>
        <v>1</v>
      </c>
      <c r="Z117" s="1104" t="str">
        <f t="shared" si="11"/>
        <v>#REF!</v>
      </c>
      <c r="AA117" s="1085" t="str">
        <f t="shared" si="12"/>
        <v>#REF!</v>
      </c>
      <c r="AB117" s="1085" t="str">
        <f t="shared" si="13"/>
        <v>#REF!</v>
      </c>
      <c r="AC117" s="1105">
        <f t="shared" si="14"/>
        <v>0</v>
      </c>
      <c r="AD117" s="1105" t="str">
        <f t="shared" si="15"/>
        <v>#REF!</v>
      </c>
      <c r="AE117" s="1105" t="str">
        <f t="shared" si="16"/>
        <v>#REF!</v>
      </c>
      <c r="AF117" s="1106"/>
      <c r="AG117" s="1079"/>
      <c r="AH117" s="1090">
        <f t="shared" si="17"/>
        <v>20</v>
      </c>
      <c r="AI117" s="1090"/>
    </row>
    <row r="118" ht="15.0" customHeight="1">
      <c r="A118" s="1098">
        <v>116.0</v>
      </c>
      <c r="B118" s="1181">
        <v>465339.0</v>
      </c>
      <c r="C118" s="370" t="s">
        <v>1450</v>
      </c>
      <c r="D118" s="370" t="s">
        <v>1451</v>
      </c>
      <c r="E118" s="370" t="s">
        <v>511</v>
      </c>
      <c r="F118" s="370" t="s">
        <v>512</v>
      </c>
      <c r="G118" s="370" t="s">
        <v>790</v>
      </c>
      <c r="H118" s="1273" t="str">
        <f t="shared" si="1"/>
        <v>DEV03</v>
      </c>
      <c r="I118" s="1100" t="str">
        <f t="shared" si="2"/>
        <v>#REF!</v>
      </c>
      <c r="J118" s="413">
        <v>2.0</v>
      </c>
      <c r="K118" s="413">
        <v>2025.0</v>
      </c>
      <c r="L118" s="1394">
        <v>45705.0</v>
      </c>
      <c r="M118" s="1395">
        <v>45716.0</v>
      </c>
      <c r="N118" s="1339">
        <v>10.0</v>
      </c>
      <c r="O118" s="1084">
        <f t="shared" si="3"/>
        <v>0.5</v>
      </c>
      <c r="P118" s="231">
        <f t="shared" si="4"/>
        <v>0.5</v>
      </c>
      <c r="Q118" s="231">
        <f t="shared" si="18"/>
        <v>0.5</v>
      </c>
      <c r="R118" s="1101"/>
      <c r="S118" s="1181" t="s">
        <v>517</v>
      </c>
      <c r="T118" s="370" t="s">
        <v>2367</v>
      </c>
      <c r="U118" s="1084">
        <f t="shared" si="6"/>
        <v>0.5</v>
      </c>
      <c r="V118" s="1102" t="str">
        <f t="shared" si="7"/>
        <v>#REF!</v>
      </c>
      <c r="W118" s="1102" t="str">
        <f t="shared" si="8"/>
        <v>#REF!</v>
      </c>
      <c r="X118" s="1102" t="str">
        <f t="shared" si="9"/>
        <v>#REF!</v>
      </c>
      <c r="Y118" s="1103">
        <f t="shared" si="10"/>
        <v>1</v>
      </c>
      <c r="Z118" s="1104" t="str">
        <f t="shared" si="11"/>
        <v>#REF!</v>
      </c>
      <c r="AA118" s="1085" t="str">
        <f t="shared" si="12"/>
        <v>#REF!</v>
      </c>
      <c r="AB118" s="1085" t="str">
        <f t="shared" si="13"/>
        <v>#REF!</v>
      </c>
      <c r="AC118" s="1105" t="str">
        <f t="shared" si="14"/>
        <v>#REF!</v>
      </c>
      <c r="AD118" s="1105" t="str">
        <f t="shared" si="15"/>
        <v>#REF!</v>
      </c>
      <c r="AE118" s="1105" t="str">
        <f t="shared" si="16"/>
        <v>#REF!</v>
      </c>
      <c r="AF118" s="1106"/>
      <c r="AG118" s="1079"/>
      <c r="AH118" s="1090">
        <f t="shared" si="17"/>
        <v>20</v>
      </c>
      <c r="AI118" s="1090"/>
    </row>
    <row r="119" ht="15.0" customHeight="1">
      <c r="A119" s="1098">
        <v>117.0</v>
      </c>
      <c r="B119" s="1181">
        <v>465485.0</v>
      </c>
      <c r="C119" s="370" t="s">
        <v>1357</v>
      </c>
      <c r="D119" s="370" t="s">
        <v>1358</v>
      </c>
      <c r="E119" s="370" t="s">
        <v>511</v>
      </c>
      <c r="F119" s="370" t="s">
        <v>512</v>
      </c>
      <c r="G119" s="370" t="s">
        <v>790</v>
      </c>
      <c r="H119" s="1273" t="str">
        <f t="shared" si="1"/>
        <v>DEV03</v>
      </c>
      <c r="I119" s="1100" t="str">
        <f t="shared" si="2"/>
        <v>#REF!</v>
      </c>
      <c r="J119" s="413">
        <v>2.0</v>
      </c>
      <c r="K119" s="413">
        <v>2025.0</v>
      </c>
      <c r="L119" s="1394">
        <v>45692.0</v>
      </c>
      <c r="M119" s="1395">
        <v>45716.0</v>
      </c>
      <c r="N119" s="1339">
        <v>19.0</v>
      </c>
      <c r="O119" s="1084">
        <f t="shared" si="3"/>
        <v>0.95</v>
      </c>
      <c r="P119" s="231">
        <f t="shared" si="4"/>
        <v>0.95</v>
      </c>
      <c r="Q119" s="231">
        <f t="shared" si="18"/>
        <v>0.95</v>
      </c>
      <c r="R119" s="1101"/>
      <c r="S119" s="1181" t="s">
        <v>517</v>
      </c>
      <c r="T119" s="370" t="s">
        <v>2367</v>
      </c>
      <c r="U119" s="1084">
        <f t="shared" si="6"/>
        <v>0.95</v>
      </c>
      <c r="V119" s="1102" t="str">
        <f t="shared" si="7"/>
        <v>#REF!</v>
      </c>
      <c r="W119" s="1102" t="str">
        <f t="shared" si="8"/>
        <v>#REF!</v>
      </c>
      <c r="X119" s="1102" t="str">
        <f t="shared" si="9"/>
        <v>#REF!</v>
      </c>
      <c r="Y119" s="1103">
        <f t="shared" si="10"/>
        <v>1</v>
      </c>
      <c r="Z119" s="1104" t="str">
        <f t="shared" si="11"/>
        <v>#REF!</v>
      </c>
      <c r="AA119" s="1085" t="str">
        <f t="shared" si="12"/>
        <v>#REF!</v>
      </c>
      <c r="AB119" s="1085" t="str">
        <f t="shared" si="13"/>
        <v>#REF!</v>
      </c>
      <c r="AC119" s="1105" t="str">
        <f t="shared" si="14"/>
        <v>#REF!</v>
      </c>
      <c r="AD119" s="1105" t="str">
        <f t="shared" si="15"/>
        <v>#REF!</v>
      </c>
      <c r="AE119" s="1105" t="str">
        <f t="shared" si="16"/>
        <v>#REF!</v>
      </c>
      <c r="AF119" s="1106"/>
      <c r="AG119" s="1079"/>
      <c r="AH119" s="1090">
        <f t="shared" si="17"/>
        <v>20</v>
      </c>
      <c r="AI119" s="1090"/>
    </row>
    <row r="120" ht="15.0" customHeight="1">
      <c r="A120" s="1098">
        <v>118.0</v>
      </c>
      <c r="B120" s="1181">
        <v>470249.0</v>
      </c>
      <c r="C120" s="370" t="s">
        <v>2305</v>
      </c>
      <c r="D120" s="370" t="s">
        <v>2306</v>
      </c>
      <c r="E120" s="370" t="s">
        <v>511</v>
      </c>
      <c r="F120" s="370" t="s">
        <v>546</v>
      </c>
      <c r="G120" s="370" t="s">
        <v>665</v>
      </c>
      <c r="H120" s="1273" t="str">
        <f t="shared" si="1"/>
        <v>TESTER02</v>
      </c>
      <c r="I120" s="1100" t="str">
        <f t="shared" si="2"/>
        <v>#REF!</v>
      </c>
      <c r="J120" s="413">
        <v>2.0</v>
      </c>
      <c r="K120" s="413">
        <v>2025.0</v>
      </c>
      <c r="L120" s="1394">
        <v>45713.0</v>
      </c>
      <c r="M120" s="1395">
        <v>45716.0</v>
      </c>
      <c r="N120" s="1339">
        <v>4.0</v>
      </c>
      <c r="O120" s="1084">
        <f t="shared" si="3"/>
        <v>0.2</v>
      </c>
      <c r="P120" s="231">
        <f t="shared" si="4"/>
        <v>0.2</v>
      </c>
      <c r="Q120" s="231">
        <f t="shared" si="18"/>
        <v>0.2</v>
      </c>
      <c r="R120" s="1101"/>
      <c r="S120" s="1181" t="s">
        <v>517</v>
      </c>
      <c r="T120" s="370" t="s">
        <v>2367</v>
      </c>
      <c r="U120" s="1084">
        <f t="shared" si="6"/>
        <v>0.2</v>
      </c>
      <c r="V120" s="1102" t="str">
        <f t="shared" si="7"/>
        <v>#REF!</v>
      </c>
      <c r="W120" s="1102" t="str">
        <f t="shared" si="8"/>
        <v>#REF!</v>
      </c>
      <c r="X120" s="1102" t="str">
        <f t="shared" si="9"/>
        <v>#REF!</v>
      </c>
      <c r="Y120" s="1103">
        <f t="shared" si="10"/>
        <v>1</v>
      </c>
      <c r="Z120" s="1104" t="str">
        <f t="shared" si="11"/>
        <v>#REF!</v>
      </c>
      <c r="AA120" s="1085" t="str">
        <f t="shared" si="12"/>
        <v>#REF!</v>
      </c>
      <c r="AB120" s="1085" t="str">
        <f t="shared" si="13"/>
        <v>#REF!</v>
      </c>
      <c r="AC120" s="1105" t="str">
        <f t="shared" si="14"/>
        <v>#REF!</v>
      </c>
      <c r="AD120" s="1105" t="str">
        <f t="shared" si="15"/>
        <v>#REF!</v>
      </c>
      <c r="AE120" s="1105" t="str">
        <f t="shared" si="16"/>
        <v>#REF!</v>
      </c>
      <c r="AF120" s="1106"/>
      <c r="AG120" s="1079"/>
      <c r="AH120" s="1090">
        <f t="shared" si="17"/>
        <v>20</v>
      </c>
      <c r="AI120" s="1090"/>
    </row>
    <row r="121" ht="15.0" customHeight="1">
      <c r="A121" s="1098">
        <v>119.0</v>
      </c>
      <c r="B121" s="1181">
        <v>471609.0</v>
      </c>
      <c r="C121" s="370" t="s">
        <v>2341</v>
      </c>
      <c r="D121" s="370" t="s">
        <v>2342</v>
      </c>
      <c r="E121" s="370" t="s">
        <v>511</v>
      </c>
      <c r="F121" s="370" t="s">
        <v>663</v>
      </c>
      <c r="G121" s="370" t="s">
        <v>790</v>
      </c>
      <c r="H121" s="1273" t="str">
        <f t="shared" si="1"/>
        <v>PM03</v>
      </c>
      <c r="I121" s="1100" t="str">
        <f t="shared" si="2"/>
        <v>#REF!</v>
      </c>
      <c r="J121" s="413">
        <v>2.0</v>
      </c>
      <c r="K121" s="413">
        <v>2025.0</v>
      </c>
      <c r="L121" s="1394">
        <v>45705.0</v>
      </c>
      <c r="M121" s="1395">
        <v>45716.0</v>
      </c>
      <c r="N121" s="1339">
        <v>3.0</v>
      </c>
      <c r="O121" s="1084">
        <f t="shared" si="3"/>
        <v>0.15</v>
      </c>
      <c r="P121" s="231">
        <f t="shared" si="4"/>
        <v>0.15</v>
      </c>
      <c r="Q121" s="231">
        <f t="shared" si="18"/>
        <v>0.15</v>
      </c>
      <c r="R121" s="1101"/>
      <c r="S121" s="1181" t="s">
        <v>517</v>
      </c>
      <c r="T121" s="370" t="s">
        <v>2367</v>
      </c>
      <c r="U121" s="1084">
        <f t="shared" si="6"/>
        <v>0.15</v>
      </c>
      <c r="V121" s="1102" t="str">
        <f t="shared" si="7"/>
        <v>#REF!</v>
      </c>
      <c r="W121" s="1102" t="str">
        <f t="shared" si="8"/>
        <v>#REF!</v>
      </c>
      <c r="X121" s="1102" t="str">
        <f t="shared" si="9"/>
        <v>#REF!</v>
      </c>
      <c r="Y121" s="1103">
        <f t="shared" si="10"/>
        <v>1</v>
      </c>
      <c r="Z121" s="1104" t="str">
        <f t="shared" si="11"/>
        <v>#REF!</v>
      </c>
      <c r="AA121" s="1085" t="str">
        <f t="shared" si="12"/>
        <v>#REF!</v>
      </c>
      <c r="AB121" s="1085" t="str">
        <f t="shared" si="13"/>
        <v>#REF!</v>
      </c>
      <c r="AC121" s="1105" t="str">
        <f t="shared" si="14"/>
        <v>#REF!</v>
      </c>
      <c r="AD121" s="1105" t="str">
        <f t="shared" si="15"/>
        <v>#REF!</v>
      </c>
      <c r="AE121" s="1105" t="str">
        <f t="shared" si="16"/>
        <v>#REF!</v>
      </c>
      <c r="AF121" s="1106"/>
      <c r="AG121" s="1079"/>
      <c r="AH121" s="1090">
        <f t="shared" si="17"/>
        <v>20</v>
      </c>
      <c r="AI121" s="1090"/>
    </row>
    <row r="122" ht="15.0" customHeight="1">
      <c r="A122" s="1098">
        <v>120.0</v>
      </c>
      <c r="B122" s="1181">
        <v>278440.0</v>
      </c>
      <c r="C122" s="370" t="s">
        <v>1159</v>
      </c>
      <c r="D122" s="370" t="s">
        <v>1403</v>
      </c>
      <c r="E122" s="370" t="s">
        <v>511</v>
      </c>
      <c r="F122" s="370" t="s">
        <v>512</v>
      </c>
      <c r="G122" s="370" t="s">
        <v>790</v>
      </c>
      <c r="H122" s="1273" t="str">
        <f t="shared" si="1"/>
        <v>DEV03</v>
      </c>
      <c r="I122" s="1100" t="str">
        <f t="shared" si="2"/>
        <v>#REF!</v>
      </c>
      <c r="J122" s="413">
        <v>2.0</v>
      </c>
      <c r="K122" s="413">
        <v>2025.0</v>
      </c>
      <c r="L122" s="1394">
        <v>45689.0</v>
      </c>
      <c r="M122" s="1395">
        <v>45716.0</v>
      </c>
      <c r="N122" s="1339">
        <v>20.0</v>
      </c>
      <c r="O122" s="1084">
        <f t="shared" si="3"/>
        <v>1</v>
      </c>
      <c r="P122" s="231">
        <f t="shared" si="4"/>
        <v>1</v>
      </c>
      <c r="Q122" s="231">
        <f t="shared" si="18"/>
        <v>1</v>
      </c>
      <c r="R122" s="1101"/>
      <c r="S122" s="1181" t="s">
        <v>517</v>
      </c>
      <c r="T122" s="370" t="s">
        <v>2366</v>
      </c>
      <c r="U122" s="1084">
        <f t="shared" si="6"/>
        <v>1</v>
      </c>
      <c r="V122" s="1102">
        <f t="shared" si="7"/>
        <v>1</v>
      </c>
      <c r="W122" s="1102">
        <f t="shared" si="8"/>
        <v>1</v>
      </c>
      <c r="X122" s="1102">
        <f t="shared" si="9"/>
        <v>1</v>
      </c>
      <c r="Y122" s="1103">
        <f t="shared" si="10"/>
        <v>1</v>
      </c>
      <c r="Z122" s="1104" t="str">
        <f t="shared" si="11"/>
        <v>#REF!</v>
      </c>
      <c r="AA122" s="1085" t="str">
        <f t="shared" si="12"/>
        <v>#REF!</v>
      </c>
      <c r="AB122" s="1085" t="str">
        <f t="shared" si="13"/>
        <v>#REF!</v>
      </c>
      <c r="AC122" s="1105">
        <f t="shared" si="14"/>
        <v>0</v>
      </c>
      <c r="AD122" s="1105" t="str">
        <f t="shared" si="15"/>
        <v>#REF!</v>
      </c>
      <c r="AE122" s="1105" t="str">
        <f t="shared" si="16"/>
        <v>#REF!</v>
      </c>
      <c r="AF122" s="1106"/>
      <c r="AG122" s="1079"/>
      <c r="AH122" s="1090">
        <f t="shared" si="17"/>
        <v>20</v>
      </c>
      <c r="AI122" s="1090"/>
    </row>
    <row r="123" ht="15.0" customHeight="1">
      <c r="A123" s="1098">
        <v>121.0</v>
      </c>
      <c r="B123" s="1181">
        <v>276388.0</v>
      </c>
      <c r="C123" s="370" t="s">
        <v>1033</v>
      </c>
      <c r="D123" s="370" t="s">
        <v>1456</v>
      </c>
      <c r="E123" s="370" t="s">
        <v>511</v>
      </c>
      <c r="F123" s="370" t="s">
        <v>546</v>
      </c>
      <c r="G123" s="370" t="s">
        <v>665</v>
      </c>
      <c r="H123" s="1273" t="str">
        <f t="shared" si="1"/>
        <v>TESTER02</v>
      </c>
      <c r="I123" s="1100" t="str">
        <f t="shared" si="2"/>
        <v>#REF!</v>
      </c>
      <c r="J123" s="413">
        <v>2.0</v>
      </c>
      <c r="K123" s="413">
        <v>2025.0</v>
      </c>
      <c r="L123" s="1394">
        <v>45689.0</v>
      </c>
      <c r="M123" s="1395">
        <v>45716.0</v>
      </c>
      <c r="N123" s="1339">
        <v>20.0</v>
      </c>
      <c r="O123" s="1084">
        <f t="shared" si="3"/>
        <v>1</v>
      </c>
      <c r="P123" s="231">
        <f t="shared" si="4"/>
        <v>1</v>
      </c>
      <c r="Q123" s="231">
        <f t="shared" si="18"/>
        <v>1</v>
      </c>
      <c r="R123" s="1101"/>
      <c r="S123" s="1181" t="s">
        <v>517</v>
      </c>
      <c r="T123" s="370" t="s">
        <v>1458</v>
      </c>
      <c r="U123" s="1084">
        <f t="shared" si="6"/>
        <v>1</v>
      </c>
      <c r="V123" s="1102">
        <f t="shared" si="7"/>
        <v>1</v>
      </c>
      <c r="W123" s="1102">
        <f t="shared" si="8"/>
        <v>1</v>
      </c>
      <c r="X123" s="1102">
        <f t="shared" si="9"/>
        <v>1</v>
      </c>
      <c r="Y123" s="1103">
        <f t="shared" si="10"/>
        <v>1</v>
      </c>
      <c r="Z123" s="1104" t="str">
        <f t="shared" si="11"/>
        <v>#REF!</v>
      </c>
      <c r="AA123" s="1085" t="str">
        <f t="shared" si="12"/>
        <v>#REF!</v>
      </c>
      <c r="AB123" s="1085" t="str">
        <f t="shared" si="13"/>
        <v>#REF!</v>
      </c>
      <c r="AC123" s="1105">
        <f t="shared" si="14"/>
        <v>0</v>
      </c>
      <c r="AD123" s="1105" t="str">
        <f t="shared" si="15"/>
        <v>#REF!</v>
      </c>
      <c r="AE123" s="1105" t="str">
        <f t="shared" si="16"/>
        <v>#REF!</v>
      </c>
      <c r="AF123" s="1106"/>
      <c r="AG123" s="1079"/>
      <c r="AH123" s="1090">
        <f t="shared" si="17"/>
        <v>20</v>
      </c>
      <c r="AI123" s="1090"/>
    </row>
    <row r="124" ht="15.0" customHeight="1">
      <c r="A124" s="1098">
        <v>122.0</v>
      </c>
      <c r="B124" s="1181">
        <v>472459.0</v>
      </c>
      <c r="C124" s="370" t="s">
        <v>2368</v>
      </c>
      <c r="D124" s="370" t="s">
        <v>2369</v>
      </c>
      <c r="E124" s="370" t="s">
        <v>511</v>
      </c>
      <c r="F124" s="370" t="s">
        <v>546</v>
      </c>
      <c r="G124" s="370" t="s">
        <v>665</v>
      </c>
      <c r="H124" s="1273" t="str">
        <f t="shared" si="1"/>
        <v>TESTER02</v>
      </c>
      <c r="I124" s="1100" t="str">
        <f t="shared" si="2"/>
        <v>#REF!</v>
      </c>
      <c r="J124" s="413">
        <v>2.0</v>
      </c>
      <c r="K124" s="413">
        <v>2025.0</v>
      </c>
      <c r="L124" s="1394">
        <v>45689.0</v>
      </c>
      <c r="M124" s="1395">
        <v>45716.0</v>
      </c>
      <c r="N124" s="1339">
        <v>20.0</v>
      </c>
      <c r="O124" s="1084">
        <f t="shared" si="3"/>
        <v>1</v>
      </c>
      <c r="P124" s="231">
        <f t="shared" si="4"/>
        <v>1</v>
      </c>
      <c r="Q124" s="231">
        <f t="shared" si="18"/>
        <v>1</v>
      </c>
      <c r="R124" s="1101"/>
      <c r="S124" s="1181" t="s">
        <v>517</v>
      </c>
      <c r="T124" s="370" t="s">
        <v>1458</v>
      </c>
      <c r="U124" s="1084">
        <f t="shared" si="6"/>
        <v>1</v>
      </c>
      <c r="V124" s="1102">
        <f t="shared" si="7"/>
        <v>1</v>
      </c>
      <c r="W124" s="1102">
        <f t="shared" si="8"/>
        <v>1</v>
      </c>
      <c r="X124" s="1102">
        <f t="shared" si="9"/>
        <v>1</v>
      </c>
      <c r="Y124" s="1103">
        <f t="shared" si="10"/>
        <v>1</v>
      </c>
      <c r="Z124" s="1104" t="str">
        <f t="shared" si="11"/>
        <v>#REF!</v>
      </c>
      <c r="AA124" s="1085" t="str">
        <f t="shared" si="12"/>
        <v>#REF!</v>
      </c>
      <c r="AB124" s="1085" t="str">
        <f t="shared" si="13"/>
        <v>#REF!</v>
      </c>
      <c r="AC124" s="1105">
        <f t="shared" si="14"/>
        <v>0</v>
      </c>
      <c r="AD124" s="1105" t="str">
        <f t="shared" si="15"/>
        <v>#REF!</v>
      </c>
      <c r="AE124" s="1105" t="str">
        <f t="shared" si="16"/>
        <v>#REF!</v>
      </c>
      <c r="AF124" s="1106"/>
      <c r="AG124" s="1079"/>
      <c r="AH124" s="1090">
        <f t="shared" si="17"/>
        <v>20</v>
      </c>
      <c r="AI124" s="1090"/>
    </row>
    <row r="125" ht="15.0" customHeight="1">
      <c r="A125" s="1098">
        <v>123.0</v>
      </c>
      <c r="B125" s="1181">
        <v>470251.0</v>
      </c>
      <c r="C125" s="370" t="s">
        <v>2271</v>
      </c>
      <c r="D125" s="370" t="s">
        <v>2272</v>
      </c>
      <c r="E125" s="370" t="s">
        <v>511</v>
      </c>
      <c r="F125" s="370" t="s">
        <v>512</v>
      </c>
      <c r="G125" s="370" t="s">
        <v>790</v>
      </c>
      <c r="H125" s="1273" t="str">
        <f t="shared" si="1"/>
        <v>DEV03</v>
      </c>
      <c r="I125" s="1100" t="str">
        <f t="shared" si="2"/>
        <v>#REF!</v>
      </c>
      <c r="J125" s="413">
        <v>2.0</v>
      </c>
      <c r="K125" s="413">
        <v>2025.0</v>
      </c>
      <c r="L125" s="1394">
        <v>45689.0</v>
      </c>
      <c r="M125" s="1395">
        <v>45716.0</v>
      </c>
      <c r="N125" s="1339">
        <v>20.0</v>
      </c>
      <c r="O125" s="1084">
        <f t="shared" si="3"/>
        <v>1</v>
      </c>
      <c r="P125" s="231">
        <f t="shared" si="4"/>
        <v>1</v>
      </c>
      <c r="Q125" s="231">
        <f t="shared" si="18"/>
        <v>1</v>
      </c>
      <c r="R125" s="1101"/>
      <c r="S125" s="1181" t="s">
        <v>517</v>
      </c>
      <c r="T125" s="370" t="s">
        <v>2258</v>
      </c>
      <c r="U125" s="1084">
        <f t="shared" si="6"/>
        <v>1</v>
      </c>
      <c r="V125" s="1102">
        <f t="shared" si="7"/>
        <v>1</v>
      </c>
      <c r="W125" s="1102">
        <f t="shared" si="8"/>
        <v>1</v>
      </c>
      <c r="X125" s="1102">
        <f t="shared" si="9"/>
        <v>1</v>
      </c>
      <c r="Y125" s="1103">
        <f t="shared" si="10"/>
        <v>1</v>
      </c>
      <c r="Z125" s="1104" t="str">
        <f t="shared" si="11"/>
        <v>#REF!</v>
      </c>
      <c r="AA125" s="1085" t="str">
        <f t="shared" si="12"/>
        <v>#REF!</v>
      </c>
      <c r="AB125" s="1085" t="str">
        <f t="shared" si="13"/>
        <v>#REF!</v>
      </c>
      <c r="AC125" s="1105">
        <f t="shared" si="14"/>
        <v>0</v>
      </c>
      <c r="AD125" s="1105" t="str">
        <f t="shared" si="15"/>
        <v>#REF!</v>
      </c>
      <c r="AE125" s="1105" t="str">
        <f t="shared" si="16"/>
        <v>#REF!</v>
      </c>
      <c r="AF125" s="1106"/>
      <c r="AG125" s="1079"/>
      <c r="AH125" s="1090">
        <f t="shared" si="17"/>
        <v>20</v>
      </c>
      <c r="AI125" s="1090"/>
    </row>
    <row r="126" ht="15.0" customHeight="1">
      <c r="A126" s="1098">
        <v>124.0</v>
      </c>
      <c r="B126" s="1181">
        <v>471897.0</v>
      </c>
      <c r="C126" s="370" t="s">
        <v>2350</v>
      </c>
      <c r="D126" s="370" t="s">
        <v>2351</v>
      </c>
      <c r="E126" s="370" t="s">
        <v>511</v>
      </c>
      <c r="F126" s="370" t="s">
        <v>546</v>
      </c>
      <c r="G126" s="370" t="s">
        <v>665</v>
      </c>
      <c r="H126" s="1273" t="str">
        <f t="shared" si="1"/>
        <v>TESTER02</v>
      </c>
      <c r="I126" s="1100" t="str">
        <f t="shared" si="2"/>
        <v>#REF!</v>
      </c>
      <c r="J126" s="413">
        <v>2.0</v>
      </c>
      <c r="K126" s="413">
        <v>2025.0</v>
      </c>
      <c r="L126" s="1394">
        <v>45689.0</v>
      </c>
      <c r="M126" s="1395">
        <v>45702.0</v>
      </c>
      <c r="N126" s="1339">
        <v>10.0</v>
      </c>
      <c r="O126" s="1084">
        <f t="shared" si="3"/>
        <v>0.5</v>
      </c>
      <c r="P126" s="231">
        <f t="shared" si="4"/>
        <v>0.5</v>
      </c>
      <c r="Q126" s="231">
        <f t="shared" si="18"/>
        <v>0.5</v>
      </c>
      <c r="R126" s="1101"/>
      <c r="S126" s="1181" t="s">
        <v>517</v>
      </c>
      <c r="T126" s="370" t="s">
        <v>2258</v>
      </c>
      <c r="U126" s="1084">
        <f t="shared" si="6"/>
        <v>0.5</v>
      </c>
      <c r="V126" s="1102">
        <f t="shared" si="7"/>
        <v>0.5</v>
      </c>
      <c r="W126" s="1102">
        <f t="shared" si="8"/>
        <v>0.5</v>
      </c>
      <c r="X126" s="1102">
        <f t="shared" si="9"/>
        <v>1</v>
      </c>
      <c r="Y126" s="1103">
        <f t="shared" si="10"/>
        <v>0.5</v>
      </c>
      <c r="Z126" s="1104" t="str">
        <f t="shared" si="11"/>
        <v>#REF!</v>
      </c>
      <c r="AA126" s="1085" t="str">
        <f t="shared" si="12"/>
        <v>#REF!</v>
      </c>
      <c r="AB126" s="1085" t="str">
        <f t="shared" si="13"/>
        <v>#REF!</v>
      </c>
      <c r="AC126" s="1105">
        <f t="shared" si="14"/>
        <v>0</v>
      </c>
      <c r="AD126" s="1105" t="str">
        <f t="shared" si="15"/>
        <v>#REF!</v>
      </c>
      <c r="AE126" s="1105" t="str">
        <f t="shared" si="16"/>
        <v>#REF!</v>
      </c>
      <c r="AF126" s="1106"/>
      <c r="AG126" s="1079"/>
      <c r="AH126" s="1090">
        <f t="shared" si="17"/>
        <v>10</v>
      </c>
      <c r="AI126" s="1090"/>
    </row>
    <row r="127" ht="15.0" customHeight="1">
      <c r="A127" s="1098">
        <v>125.0</v>
      </c>
      <c r="B127" s="1181">
        <v>466475.0</v>
      </c>
      <c r="C127" s="370" t="s">
        <v>1815</v>
      </c>
      <c r="D127" s="370" t="s">
        <v>1816</v>
      </c>
      <c r="E127" s="370" t="s">
        <v>511</v>
      </c>
      <c r="F127" s="370" t="s">
        <v>564</v>
      </c>
      <c r="G127" s="370" t="s">
        <v>790</v>
      </c>
      <c r="H127" s="1273" t="str">
        <f t="shared" si="1"/>
        <v>BA03</v>
      </c>
      <c r="I127" s="1100" t="str">
        <f t="shared" si="2"/>
        <v>#REF!</v>
      </c>
      <c r="J127" s="413">
        <v>2.0</v>
      </c>
      <c r="K127" s="413">
        <v>2025.0</v>
      </c>
      <c r="L127" s="1394">
        <v>45689.0</v>
      </c>
      <c r="M127" s="1395">
        <v>45694.0</v>
      </c>
      <c r="N127" s="1339">
        <v>4.0</v>
      </c>
      <c r="O127" s="1084">
        <f t="shared" si="3"/>
        <v>0.2</v>
      </c>
      <c r="P127" s="231" t="str">
        <f t="shared" si="4"/>
        <v>#REF!</v>
      </c>
      <c r="Q127" s="231" t="str">
        <f t="shared" si="18"/>
        <v>#REF!</v>
      </c>
      <c r="R127" s="1101"/>
      <c r="S127" s="1181" t="s">
        <v>525</v>
      </c>
      <c r="T127" s="370" t="s">
        <v>2138</v>
      </c>
      <c r="U127" s="1084" t="str">
        <f t="shared" si="6"/>
        <v>#REF!</v>
      </c>
      <c r="V127" s="1102" t="str">
        <f t="shared" si="7"/>
        <v>#REF!</v>
      </c>
      <c r="W127" s="1102" t="str">
        <f t="shared" si="8"/>
        <v>#REF!</v>
      </c>
      <c r="X127" s="1102" t="str">
        <f t="shared" si="9"/>
        <v>#REF!</v>
      </c>
      <c r="Y127" s="1103">
        <f t="shared" si="10"/>
        <v>1</v>
      </c>
      <c r="Z127" s="1104" t="str">
        <f t="shared" si="11"/>
        <v>#REF!</v>
      </c>
      <c r="AA127" s="1085" t="str">
        <f t="shared" si="12"/>
        <v>#REF!</v>
      </c>
      <c r="AB127" s="1085" t="str">
        <f t="shared" si="13"/>
        <v>#REF!</v>
      </c>
      <c r="AC127" s="1105" t="str">
        <f t="shared" si="14"/>
        <v>#REF!</v>
      </c>
      <c r="AD127" s="1105" t="str">
        <f t="shared" si="15"/>
        <v>#REF!</v>
      </c>
      <c r="AE127" s="1105" t="str">
        <f t="shared" si="16"/>
        <v>#REF!</v>
      </c>
      <c r="AF127" s="1106"/>
      <c r="AG127" s="1079"/>
      <c r="AH127" s="1090">
        <f t="shared" si="17"/>
        <v>20</v>
      </c>
      <c r="AI127" s="1090"/>
    </row>
    <row r="128" ht="15.0" customHeight="1">
      <c r="A128" s="1098">
        <v>126.0</v>
      </c>
      <c r="B128" s="1181">
        <v>467515.0</v>
      </c>
      <c r="C128" s="370" t="s">
        <v>2140</v>
      </c>
      <c r="D128" s="370" t="s">
        <v>2141</v>
      </c>
      <c r="E128" s="370" t="s">
        <v>511</v>
      </c>
      <c r="F128" s="370" t="s">
        <v>564</v>
      </c>
      <c r="G128" s="370" t="s">
        <v>771</v>
      </c>
      <c r="H128" s="1273" t="str">
        <f t="shared" si="1"/>
        <v>BA04</v>
      </c>
      <c r="I128" s="1100" t="str">
        <f t="shared" si="2"/>
        <v>#REF!</v>
      </c>
      <c r="J128" s="413">
        <v>2.0</v>
      </c>
      <c r="K128" s="413">
        <v>2025.0</v>
      </c>
      <c r="L128" s="1394">
        <v>45689.0</v>
      </c>
      <c r="M128" s="1395">
        <v>45694.0</v>
      </c>
      <c r="N128" s="1339">
        <v>4.0</v>
      </c>
      <c r="O128" s="1084">
        <f t="shared" si="3"/>
        <v>0.2</v>
      </c>
      <c r="P128" s="231" t="str">
        <f t="shared" si="4"/>
        <v>#REF!</v>
      </c>
      <c r="Q128" s="231" t="str">
        <f t="shared" si="18"/>
        <v>#REF!</v>
      </c>
      <c r="R128" s="1101"/>
      <c r="S128" s="1181" t="s">
        <v>525</v>
      </c>
      <c r="T128" s="370" t="s">
        <v>2138</v>
      </c>
      <c r="U128" s="1084" t="str">
        <f t="shared" si="6"/>
        <v>#REF!</v>
      </c>
      <c r="V128" s="1102" t="str">
        <f t="shared" si="7"/>
        <v>#REF!</v>
      </c>
      <c r="W128" s="1102" t="str">
        <f t="shared" si="8"/>
        <v>#REF!</v>
      </c>
      <c r="X128" s="1102" t="str">
        <f t="shared" si="9"/>
        <v>#REF!</v>
      </c>
      <c r="Y128" s="1103">
        <f t="shared" si="10"/>
        <v>1</v>
      </c>
      <c r="Z128" s="1104" t="str">
        <f t="shared" si="11"/>
        <v>#REF!</v>
      </c>
      <c r="AA128" s="1085" t="str">
        <f t="shared" si="12"/>
        <v>#REF!</v>
      </c>
      <c r="AB128" s="1085" t="str">
        <f t="shared" si="13"/>
        <v>#REF!</v>
      </c>
      <c r="AC128" s="1105" t="str">
        <f t="shared" si="14"/>
        <v>#REF!</v>
      </c>
      <c r="AD128" s="1105" t="str">
        <f t="shared" si="15"/>
        <v>#REF!</v>
      </c>
      <c r="AE128" s="1105" t="str">
        <f t="shared" si="16"/>
        <v>#REF!</v>
      </c>
      <c r="AF128" s="1106"/>
      <c r="AG128" s="1079"/>
      <c r="AH128" s="1090">
        <f t="shared" si="17"/>
        <v>20</v>
      </c>
      <c r="AI128" s="1090"/>
    </row>
    <row r="129" ht="15.0" customHeight="1">
      <c r="A129" s="1098">
        <v>127.0</v>
      </c>
      <c r="B129" s="1181">
        <v>466475.0</v>
      </c>
      <c r="C129" s="370" t="s">
        <v>1815</v>
      </c>
      <c r="D129" s="370" t="s">
        <v>1816</v>
      </c>
      <c r="E129" s="370" t="s">
        <v>511</v>
      </c>
      <c r="F129" s="370" t="s">
        <v>564</v>
      </c>
      <c r="G129" s="370" t="s">
        <v>790</v>
      </c>
      <c r="H129" s="1273" t="str">
        <f t="shared" si="1"/>
        <v>BA03</v>
      </c>
      <c r="I129" s="1100" t="str">
        <f t="shared" si="2"/>
        <v>#REF!</v>
      </c>
      <c r="J129" s="413">
        <v>2.0</v>
      </c>
      <c r="K129" s="413">
        <v>2025.0</v>
      </c>
      <c r="L129" s="1394">
        <v>45695.0</v>
      </c>
      <c r="M129" s="1395">
        <v>45716.0</v>
      </c>
      <c r="N129" s="1339">
        <v>16.0</v>
      </c>
      <c r="O129" s="1084">
        <f t="shared" si="3"/>
        <v>0.8</v>
      </c>
      <c r="P129" s="231" t="str">
        <f t="shared" si="4"/>
        <v>#REF!</v>
      </c>
      <c r="Q129" s="231" t="str">
        <f t="shared" si="18"/>
        <v>#REF!</v>
      </c>
      <c r="R129" s="1101"/>
      <c r="S129" s="1181" t="s">
        <v>525</v>
      </c>
      <c r="T129" s="370" t="s">
        <v>2370</v>
      </c>
      <c r="U129" s="1084" t="str">
        <f t="shared" si="6"/>
        <v>#REF!</v>
      </c>
      <c r="V129" s="1102" t="str">
        <f t="shared" si="7"/>
        <v>#REF!</v>
      </c>
      <c r="W129" s="1102" t="str">
        <f t="shared" si="8"/>
        <v>#REF!</v>
      </c>
      <c r="X129" s="1102" t="str">
        <f t="shared" si="9"/>
        <v>#REF!</v>
      </c>
      <c r="Y129" s="1103">
        <f t="shared" si="10"/>
        <v>1</v>
      </c>
      <c r="Z129" s="1104" t="str">
        <f t="shared" si="11"/>
        <v>#REF!</v>
      </c>
      <c r="AA129" s="1085" t="str">
        <f t="shared" si="12"/>
        <v>#REF!</v>
      </c>
      <c r="AB129" s="1085" t="str">
        <f t="shared" si="13"/>
        <v>#REF!</v>
      </c>
      <c r="AC129" s="1105" t="str">
        <f t="shared" si="14"/>
        <v>#REF!</v>
      </c>
      <c r="AD129" s="1105" t="str">
        <f t="shared" si="15"/>
        <v>#REF!</v>
      </c>
      <c r="AE129" s="1105" t="str">
        <f t="shared" si="16"/>
        <v>#REF!</v>
      </c>
      <c r="AF129" s="1106"/>
      <c r="AG129" s="1079"/>
      <c r="AH129" s="1090">
        <f t="shared" si="17"/>
        <v>20</v>
      </c>
      <c r="AI129" s="1090"/>
    </row>
    <row r="130" ht="15.0" customHeight="1">
      <c r="A130" s="1098">
        <v>128.0</v>
      </c>
      <c r="B130" s="1181">
        <v>197760.0</v>
      </c>
      <c r="C130" s="370" t="s">
        <v>876</v>
      </c>
      <c r="D130" s="370" t="s">
        <v>1678</v>
      </c>
      <c r="E130" s="370" t="s">
        <v>511</v>
      </c>
      <c r="F130" s="370" t="s">
        <v>512</v>
      </c>
      <c r="G130" s="370" t="s">
        <v>893</v>
      </c>
      <c r="H130" s="1273" t="str">
        <f t="shared" si="1"/>
        <v>DEV06</v>
      </c>
      <c r="I130" s="1100" t="str">
        <f t="shared" si="2"/>
        <v>#REF!</v>
      </c>
      <c r="J130" s="413">
        <v>2.0</v>
      </c>
      <c r="K130" s="413">
        <v>2025.0</v>
      </c>
      <c r="L130" s="1394">
        <v>45689.0</v>
      </c>
      <c r="M130" s="1395">
        <v>45716.0</v>
      </c>
      <c r="N130" s="1339">
        <v>4.0</v>
      </c>
      <c r="O130" s="1084">
        <f t="shared" si="3"/>
        <v>0.2</v>
      </c>
      <c r="P130" s="231" t="str">
        <f t="shared" si="4"/>
        <v>#REF!</v>
      </c>
      <c r="Q130" s="231" t="str">
        <f t="shared" si="18"/>
        <v>#REF!</v>
      </c>
      <c r="R130" s="1101"/>
      <c r="S130" s="1181" t="s">
        <v>525</v>
      </c>
      <c r="T130" s="370" t="s">
        <v>2370</v>
      </c>
      <c r="U130" s="1084" t="str">
        <f t="shared" si="6"/>
        <v>#REF!</v>
      </c>
      <c r="V130" s="1102" t="str">
        <f t="shared" si="7"/>
        <v>#REF!</v>
      </c>
      <c r="W130" s="1102" t="str">
        <f t="shared" si="8"/>
        <v>#REF!</v>
      </c>
      <c r="X130" s="1102" t="str">
        <f t="shared" si="9"/>
        <v>#REF!</v>
      </c>
      <c r="Y130" s="1103">
        <f t="shared" si="10"/>
        <v>1</v>
      </c>
      <c r="Z130" s="1104" t="str">
        <f t="shared" si="11"/>
        <v>#REF!</v>
      </c>
      <c r="AA130" s="1085" t="str">
        <f t="shared" si="12"/>
        <v>#REF!</v>
      </c>
      <c r="AB130" s="1085" t="str">
        <f t="shared" si="13"/>
        <v>#REF!</v>
      </c>
      <c r="AC130" s="1105" t="str">
        <f t="shared" si="14"/>
        <v>#REF!</v>
      </c>
      <c r="AD130" s="1105" t="str">
        <f t="shared" si="15"/>
        <v>#REF!</v>
      </c>
      <c r="AE130" s="1105" t="str">
        <f t="shared" si="16"/>
        <v>#REF!</v>
      </c>
      <c r="AF130" s="1106"/>
      <c r="AG130" s="1079"/>
      <c r="AH130" s="1090">
        <f t="shared" si="17"/>
        <v>20</v>
      </c>
      <c r="AI130" s="1090"/>
    </row>
    <row r="131" ht="15.0" customHeight="1">
      <c r="A131" s="1098">
        <v>129.0</v>
      </c>
      <c r="B131" s="1181">
        <v>467515.0</v>
      </c>
      <c r="C131" s="370" t="s">
        <v>2140</v>
      </c>
      <c r="D131" s="370" t="s">
        <v>2141</v>
      </c>
      <c r="E131" s="370" t="s">
        <v>511</v>
      </c>
      <c r="F131" s="370" t="s">
        <v>564</v>
      </c>
      <c r="G131" s="370" t="s">
        <v>771</v>
      </c>
      <c r="H131" s="1273" t="str">
        <f t="shared" si="1"/>
        <v>BA04</v>
      </c>
      <c r="I131" s="1100" t="str">
        <f t="shared" si="2"/>
        <v>#REF!</v>
      </c>
      <c r="J131" s="413">
        <v>2.0</v>
      </c>
      <c r="K131" s="413">
        <v>2025.0</v>
      </c>
      <c r="L131" s="1394">
        <v>45695.0</v>
      </c>
      <c r="M131" s="1395">
        <v>45716.0</v>
      </c>
      <c r="N131" s="1339">
        <v>8.0</v>
      </c>
      <c r="O131" s="1084">
        <f t="shared" si="3"/>
        <v>0.4</v>
      </c>
      <c r="P131" s="231" t="str">
        <f t="shared" si="4"/>
        <v>#REF!</v>
      </c>
      <c r="Q131" s="231" t="str">
        <f t="shared" si="18"/>
        <v>#REF!</v>
      </c>
      <c r="R131" s="1101"/>
      <c r="S131" s="1181" t="s">
        <v>525</v>
      </c>
      <c r="T131" s="370" t="s">
        <v>2370</v>
      </c>
      <c r="U131" s="1084" t="str">
        <f t="shared" si="6"/>
        <v>#REF!</v>
      </c>
      <c r="V131" s="1102" t="str">
        <f t="shared" si="7"/>
        <v>#REF!</v>
      </c>
      <c r="W131" s="1102" t="str">
        <f t="shared" si="8"/>
        <v>#REF!</v>
      </c>
      <c r="X131" s="1102" t="str">
        <f t="shared" si="9"/>
        <v>#REF!</v>
      </c>
      <c r="Y131" s="1103">
        <f t="shared" si="10"/>
        <v>1</v>
      </c>
      <c r="Z131" s="1104" t="str">
        <f t="shared" si="11"/>
        <v>#REF!</v>
      </c>
      <c r="AA131" s="1085" t="str">
        <f t="shared" si="12"/>
        <v>#REF!</v>
      </c>
      <c r="AB131" s="1085" t="str">
        <f t="shared" si="13"/>
        <v>#REF!</v>
      </c>
      <c r="AC131" s="1105" t="str">
        <f t="shared" si="14"/>
        <v>#REF!</v>
      </c>
      <c r="AD131" s="1105" t="str">
        <f t="shared" si="15"/>
        <v>#REF!</v>
      </c>
      <c r="AE131" s="1105" t="str">
        <f t="shared" si="16"/>
        <v>#REF!</v>
      </c>
      <c r="AF131" s="1106"/>
      <c r="AG131" s="1079"/>
      <c r="AH131" s="1090">
        <f t="shared" si="17"/>
        <v>20</v>
      </c>
      <c r="AI131" s="1090"/>
    </row>
    <row r="132" ht="15.0" customHeight="1">
      <c r="A132" s="1098">
        <v>130.0</v>
      </c>
      <c r="B132" s="1181">
        <v>467509.0</v>
      </c>
      <c r="C132" s="370" t="s">
        <v>2373</v>
      </c>
      <c r="D132" s="370" t="s">
        <v>2374</v>
      </c>
      <c r="E132" s="370" t="s">
        <v>552</v>
      </c>
      <c r="F132" s="370" t="s">
        <v>564</v>
      </c>
      <c r="G132" s="370" t="s">
        <v>665</v>
      </c>
      <c r="H132" s="1273" t="str">
        <f t="shared" si="1"/>
        <v>BA02</v>
      </c>
      <c r="I132" s="1100" t="str">
        <f t="shared" si="2"/>
        <v>#REF!</v>
      </c>
      <c r="J132" s="413">
        <v>2.0</v>
      </c>
      <c r="K132" s="413">
        <v>2025.0</v>
      </c>
      <c r="L132" s="1394">
        <v>45689.0</v>
      </c>
      <c r="M132" s="1395">
        <v>45716.0</v>
      </c>
      <c r="N132" s="1339">
        <v>10.0</v>
      </c>
      <c r="O132" s="1084">
        <f t="shared" si="3"/>
        <v>0.5</v>
      </c>
      <c r="P132" s="231" t="str">
        <f t="shared" si="4"/>
        <v>#REF!</v>
      </c>
      <c r="Q132" s="231" t="str">
        <f t="shared" si="18"/>
        <v>#REF!</v>
      </c>
      <c r="R132" s="1101"/>
      <c r="S132" s="1181" t="s">
        <v>525</v>
      </c>
      <c r="T132" s="370" t="s">
        <v>2370</v>
      </c>
      <c r="U132" s="1084" t="str">
        <f t="shared" si="6"/>
        <v>#REF!</v>
      </c>
      <c r="V132" s="1102" t="str">
        <f t="shared" si="7"/>
        <v>#REF!</v>
      </c>
      <c r="W132" s="1102" t="str">
        <f t="shared" si="8"/>
        <v>#REF!</v>
      </c>
      <c r="X132" s="1102" t="str">
        <f t="shared" si="9"/>
        <v>#REF!</v>
      </c>
      <c r="Y132" s="1103">
        <f t="shared" si="10"/>
        <v>0.5</v>
      </c>
      <c r="Z132" s="1104" t="str">
        <f t="shared" si="11"/>
        <v>#REF!</v>
      </c>
      <c r="AA132" s="1085" t="str">
        <f t="shared" si="12"/>
        <v>#REF!</v>
      </c>
      <c r="AB132" s="1085" t="str">
        <f t="shared" si="13"/>
        <v>#REF!</v>
      </c>
      <c r="AC132" s="1105" t="str">
        <f t="shared" si="14"/>
        <v>#REF!</v>
      </c>
      <c r="AD132" s="1105" t="str">
        <f t="shared" si="15"/>
        <v>#REF!</v>
      </c>
      <c r="AE132" s="1105" t="str">
        <f t="shared" si="16"/>
        <v>#REF!</v>
      </c>
      <c r="AF132" s="1106"/>
      <c r="AG132" s="1079"/>
      <c r="AH132" s="1090">
        <f t="shared" si="17"/>
        <v>10</v>
      </c>
      <c r="AI132" s="1090"/>
    </row>
    <row r="133" ht="15.0" customHeight="1">
      <c r="A133" s="1098">
        <v>131.0</v>
      </c>
      <c r="B133" s="1181">
        <v>472465.0</v>
      </c>
      <c r="C133" s="370" t="s">
        <v>2375</v>
      </c>
      <c r="D133" s="370" t="s">
        <v>2376</v>
      </c>
      <c r="E133" s="370" t="s">
        <v>552</v>
      </c>
      <c r="F133" s="370" t="s">
        <v>564</v>
      </c>
      <c r="G133" s="370" t="s">
        <v>893</v>
      </c>
      <c r="H133" s="1273" t="str">
        <f t="shared" si="1"/>
        <v>BA06</v>
      </c>
      <c r="I133" s="1100" t="str">
        <f t="shared" si="2"/>
        <v>#REF!</v>
      </c>
      <c r="J133" s="413">
        <v>2.0</v>
      </c>
      <c r="K133" s="413">
        <v>2025.0</v>
      </c>
      <c r="L133" s="1394">
        <v>45689.0</v>
      </c>
      <c r="M133" s="1395">
        <v>45716.0</v>
      </c>
      <c r="N133" s="1339">
        <v>20.0</v>
      </c>
      <c r="O133" s="1084">
        <f t="shared" si="3"/>
        <v>1</v>
      </c>
      <c r="P133" s="231" t="str">
        <f t="shared" si="4"/>
        <v>#REF!</v>
      </c>
      <c r="Q133" s="231" t="str">
        <f t="shared" si="18"/>
        <v>#REF!</v>
      </c>
      <c r="R133" s="1101"/>
      <c r="S133" s="1181" t="s">
        <v>525</v>
      </c>
      <c r="T133" s="370" t="s">
        <v>2370</v>
      </c>
      <c r="U133" s="1084" t="str">
        <f t="shared" si="6"/>
        <v>#REF!</v>
      </c>
      <c r="V133" s="1102" t="str">
        <f t="shared" si="7"/>
        <v>#REF!</v>
      </c>
      <c r="W133" s="1102" t="str">
        <f t="shared" si="8"/>
        <v>#REF!</v>
      </c>
      <c r="X133" s="1102" t="str">
        <f t="shared" si="9"/>
        <v>#REF!</v>
      </c>
      <c r="Y133" s="1103">
        <f t="shared" si="10"/>
        <v>1</v>
      </c>
      <c r="Z133" s="1104" t="str">
        <f t="shared" si="11"/>
        <v>#REF!</v>
      </c>
      <c r="AA133" s="1085" t="str">
        <f t="shared" si="12"/>
        <v>#REF!</v>
      </c>
      <c r="AB133" s="1085" t="str">
        <f t="shared" si="13"/>
        <v>#REF!</v>
      </c>
      <c r="AC133" s="1105" t="str">
        <f t="shared" si="14"/>
        <v>#REF!</v>
      </c>
      <c r="AD133" s="1105" t="str">
        <f t="shared" si="15"/>
        <v>#REF!</v>
      </c>
      <c r="AE133" s="1105" t="str">
        <f t="shared" si="16"/>
        <v>#REF!</v>
      </c>
      <c r="AF133" s="1106"/>
      <c r="AG133" s="1079"/>
      <c r="AH133" s="1090">
        <f t="shared" si="17"/>
        <v>20</v>
      </c>
      <c r="AI133" s="1090"/>
    </row>
    <row r="134" ht="15.0" customHeight="1">
      <c r="A134" s="1098">
        <v>132.0</v>
      </c>
      <c r="B134" s="1181">
        <v>292506.0</v>
      </c>
      <c r="C134" s="370" t="s">
        <v>1460</v>
      </c>
      <c r="D134" s="370" t="s">
        <v>1461</v>
      </c>
      <c r="E134" s="370" t="s">
        <v>511</v>
      </c>
      <c r="F134" s="370" t="s">
        <v>564</v>
      </c>
      <c r="G134" s="370" t="s">
        <v>771</v>
      </c>
      <c r="H134" s="1273" t="str">
        <f t="shared" si="1"/>
        <v>BA04</v>
      </c>
      <c r="I134" s="1100" t="str">
        <f t="shared" si="2"/>
        <v>#REF!</v>
      </c>
      <c r="J134" s="413">
        <v>2.0</v>
      </c>
      <c r="K134" s="413">
        <v>2025.0</v>
      </c>
      <c r="L134" s="1394">
        <v>45689.0</v>
      </c>
      <c r="M134" s="1395">
        <v>45716.0</v>
      </c>
      <c r="N134" s="1339">
        <v>20.0</v>
      </c>
      <c r="O134" s="1084">
        <f t="shared" si="3"/>
        <v>1</v>
      </c>
      <c r="P134" s="231" t="str">
        <f t="shared" si="4"/>
        <v>#REF!</v>
      </c>
      <c r="Q134" s="231" t="str">
        <f t="shared" si="18"/>
        <v>#REF!</v>
      </c>
      <c r="R134" s="1101"/>
      <c r="S134" s="1181" t="s">
        <v>525</v>
      </c>
      <c r="T134" s="1317" t="s">
        <v>2377</v>
      </c>
      <c r="U134" s="1084" t="str">
        <f t="shared" si="6"/>
        <v>#REF!</v>
      </c>
      <c r="V134" s="1102" t="str">
        <f t="shared" si="7"/>
        <v>#REF!</v>
      </c>
      <c r="W134" s="1102" t="str">
        <f t="shared" si="8"/>
        <v>#REF!</v>
      </c>
      <c r="X134" s="1102" t="str">
        <f t="shared" si="9"/>
        <v>#REF!</v>
      </c>
      <c r="Y134" s="1103">
        <f t="shared" si="10"/>
        <v>1</v>
      </c>
      <c r="Z134" s="1104" t="str">
        <f t="shared" si="11"/>
        <v>#REF!</v>
      </c>
      <c r="AA134" s="1085" t="str">
        <f t="shared" si="12"/>
        <v>#REF!</v>
      </c>
      <c r="AB134" s="1085" t="str">
        <f t="shared" si="13"/>
        <v>#REF!</v>
      </c>
      <c r="AC134" s="1105" t="str">
        <f t="shared" si="14"/>
        <v>#REF!</v>
      </c>
      <c r="AD134" s="1105" t="str">
        <f t="shared" si="15"/>
        <v>#REF!</v>
      </c>
      <c r="AE134" s="1105" t="str">
        <f t="shared" si="16"/>
        <v>#REF!</v>
      </c>
      <c r="AF134" s="1106"/>
      <c r="AG134" s="1079"/>
      <c r="AH134" s="1090">
        <f t="shared" si="17"/>
        <v>20</v>
      </c>
      <c r="AI134" s="1090"/>
    </row>
    <row r="135" ht="15.0" customHeight="1">
      <c r="A135" s="1098">
        <v>133.0</v>
      </c>
      <c r="B135" s="1181">
        <v>212015.0</v>
      </c>
      <c r="C135" s="370" t="s">
        <v>629</v>
      </c>
      <c r="D135" s="370" t="s">
        <v>1514</v>
      </c>
      <c r="E135" s="370" t="s">
        <v>511</v>
      </c>
      <c r="F135" s="370" t="s">
        <v>564</v>
      </c>
      <c r="G135" s="370" t="s">
        <v>893</v>
      </c>
      <c r="H135" s="1273" t="str">
        <f t="shared" si="1"/>
        <v>BA06</v>
      </c>
      <c r="I135" s="1100" t="str">
        <f t="shared" si="2"/>
        <v>#REF!</v>
      </c>
      <c r="J135" s="413">
        <v>2.0</v>
      </c>
      <c r="K135" s="413">
        <v>2025.0</v>
      </c>
      <c r="L135" s="1394">
        <v>45689.0</v>
      </c>
      <c r="M135" s="1395">
        <v>45716.0</v>
      </c>
      <c r="N135" s="1339">
        <v>20.0</v>
      </c>
      <c r="O135" s="1084">
        <f t="shared" si="3"/>
        <v>1</v>
      </c>
      <c r="P135" s="231" t="str">
        <f t="shared" si="4"/>
        <v>#REF!</v>
      </c>
      <c r="Q135" s="231" t="str">
        <f t="shared" si="18"/>
        <v>#REF!</v>
      </c>
      <c r="R135" s="1101"/>
      <c r="S135" s="1181" t="s">
        <v>525</v>
      </c>
      <c r="T135" s="1317" t="s">
        <v>2377</v>
      </c>
      <c r="U135" s="1084" t="str">
        <f t="shared" si="6"/>
        <v>#REF!</v>
      </c>
      <c r="V135" s="1102" t="str">
        <f t="shared" si="7"/>
        <v>#REF!</v>
      </c>
      <c r="W135" s="1102" t="str">
        <f t="shared" si="8"/>
        <v>#REF!</v>
      </c>
      <c r="X135" s="1102" t="str">
        <f t="shared" si="9"/>
        <v>#REF!</v>
      </c>
      <c r="Y135" s="1103">
        <f t="shared" si="10"/>
        <v>1</v>
      </c>
      <c r="Z135" s="1104" t="str">
        <f t="shared" si="11"/>
        <v>#REF!</v>
      </c>
      <c r="AA135" s="1085" t="str">
        <f t="shared" si="12"/>
        <v>#REF!</v>
      </c>
      <c r="AB135" s="1085" t="str">
        <f t="shared" si="13"/>
        <v>#REF!</v>
      </c>
      <c r="AC135" s="1105" t="str">
        <f t="shared" si="14"/>
        <v>#REF!</v>
      </c>
      <c r="AD135" s="1105" t="str">
        <f t="shared" si="15"/>
        <v>#REF!</v>
      </c>
      <c r="AE135" s="1105" t="str">
        <f t="shared" si="16"/>
        <v>#REF!</v>
      </c>
      <c r="AF135" s="1106"/>
      <c r="AG135" s="1079"/>
      <c r="AH135" s="1090">
        <f t="shared" si="17"/>
        <v>20</v>
      </c>
      <c r="AI135" s="1090"/>
    </row>
    <row r="136" ht="15.0" customHeight="1">
      <c r="A136" s="1098">
        <v>134.0</v>
      </c>
      <c r="B136" s="1181">
        <v>458877.0</v>
      </c>
      <c r="C136" s="370" t="s">
        <v>521</v>
      </c>
      <c r="D136" s="370" t="s">
        <v>1285</v>
      </c>
      <c r="E136" s="370" t="s">
        <v>511</v>
      </c>
      <c r="F136" s="370" t="s">
        <v>512</v>
      </c>
      <c r="G136" s="370" t="s">
        <v>893</v>
      </c>
      <c r="H136" s="1273" t="str">
        <f t="shared" si="1"/>
        <v>DEV06</v>
      </c>
      <c r="I136" s="1100" t="str">
        <f t="shared" si="2"/>
        <v>#REF!</v>
      </c>
      <c r="J136" s="413">
        <v>2.0</v>
      </c>
      <c r="K136" s="413">
        <v>2025.0</v>
      </c>
      <c r="L136" s="1394">
        <v>45689.0</v>
      </c>
      <c r="M136" s="1395">
        <v>45716.0</v>
      </c>
      <c r="N136" s="1339">
        <v>16.0</v>
      </c>
      <c r="O136" s="1084">
        <f t="shared" si="3"/>
        <v>0.8</v>
      </c>
      <c r="P136" s="231" t="str">
        <f t="shared" si="4"/>
        <v>#REF!</v>
      </c>
      <c r="Q136" s="231" t="str">
        <f t="shared" si="18"/>
        <v>#REF!</v>
      </c>
      <c r="R136" s="1101"/>
      <c r="S136" s="1181" t="s">
        <v>525</v>
      </c>
      <c r="T136" s="1317" t="s">
        <v>2377</v>
      </c>
      <c r="U136" s="1084" t="str">
        <f t="shared" si="6"/>
        <v>#REF!</v>
      </c>
      <c r="V136" s="1102" t="str">
        <f t="shared" si="7"/>
        <v>#REF!</v>
      </c>
      <c r="W136" s="1102" t="str">
        <f t="shared" si="8"/>
        <v>#REF!</v>
      </c>
      <c r="X136" s="1102" t="str">
        <f t="shared" si="9"/>
        <v>#REF!</v>
      </c>
      <c r="Y136" s="1103">
        <f t="shared" si="10"/>
        <v>1</v>
      </c>
      <c r="Z136" s="1104" t="str">
        <f t="shared" si="11"/>
        <v>#REF!</v>
      </c>
      <c r="AA136" s="1085" t="str">
        <f t="shared" si="12"/>
        <v>#REF!</v>
      </c>
      <c r="AB136" s="1085" t="str">
        <f t="shared" si="13"/>
        <v>#REF!</v>
      </c>
      <c r="AC136" s="1105" t="str">
        <f t="shared" si="14"/>
        <v>#REF!</v>
      </c>
      <c r="AD136" s="1105" t="str">
        <f t="shared" si="15"/>
        <v>#REF!</v>
      </c>
      <c r="AE136" s="1105" t="str">
        <f t="shared" si="16"/>
        <v>#REF!</v>
      </c>
      <c r="AF136" s="1106"/>
      <c r="AG136" s="1079"/>
      <c r="AH136" s="1090">
        <f t="shared" si="17"/>
        <v>20</v>
      </c>
      <c r="AI136" s="1090"/>
    </row>
    <row r="137" ht="15.0" customHeight="1">
      <c r="A137" s="1098">
        <v>135.0</v>
      </c>
      <c r="B137" s="1181">
        <v>463621.0</v>
      </c>
      <c r="C137" s="370" t="s">
        <v>1525</v>
      </c>
      <c r="D137" s="370" t="s">
        <v>1526</v>
      </c>
      <c r="E137" s="370" t="s">
        <v>511</v>
      </c>
      <c r="F137" s="370" t="s">
        <v>564</v>
      </c>
      <c r="G137" s="370" t="s">
        <v>665</v>
      </c>
      <c r="H137" s="1273" t="str">
        <f t="shared" si="1"/>
        <v>BA02</v>
      </c>
      <c r="I137" s="1100" t="str">
        <f t="shared" si="2"/>
        <v>#REF!</v>
      </c>
      <c r="J137" s="413">
        <v>2.0</v>
      </c>
      <c r="K137" s="413">
        <v>2025.0</v>
      </c>
      <c r="L137" s="1394">
        <v>45698.0</v>
      </c>
      <c r="M137" s="1395">
        <v>45716.0</v>
      </c>
      <c r="N137" s="1339">
        <v>15.0</v>
      </c>
      <c r="O137" s="1084">
        <f t="shared" si="3"/>
        <v>0.75</v>
      </c>
      <c r="P137" s="231" t="str">
        <f t="shared" si="4"/>
        <v>#REF!</v>
      </c>
      <c r="Q137" s="231" t="str">
        <f t="shared" si="18"/>
        <v>#REF!</v>
      </c>
      <c r="R137" s="1101"/>
      <c r="S137" s="1181" t="s">
        <v>525</v>
      </c>
      <c r="T137" s="1317" t="s">
        <v>2377</v>
      </c>
      <c r="U137" s="1084" t="str">
        <f t="shared" si="6"/>
        <v>#REF!</v>
      </c>
      <c r="V137" s="1102" t="str">
        <f t="shared" si="7"/>
        <v>#REF!</v>
      </c>
      <c r="W137" s="1102" t="str">
        <f t="shared" si="8"/>
        <v>#REF!</v>
      </c>
      <c r="X137" s="1102" t="str">
        <f t="shared" si="9"/>
        <v>#REF!</v>
      </c>
      <c r="Y137" s="1103">
        <f t="shared" si="10"/>
        <v>1</v>
      </c>
      <c r="Z137" s="1104" t="str">
        <f t="shared" si="11"/>
        <v>#REF!</v>
      </c>
      <c r="AA137" s="1085" t="str">
        <f t="shared" si="12"/>
        <v>#REF!</v>
      </c>
      <c r="AB137" s="1085" t="str">
        <f t="shared" si="13"/>
        <v>#REF!</v>
      </c>
      <c r="AC137" s="1105" t="str">
        <f t="shared" si="14"/>
        <v>#REF!</v>
      </c>
      <c r="AD137" s="1105" t="str">
        <f t="shared" si="15"/>
        <v>#REF!</v>
      </c>
      <c r="AE137" s="1105" t="str">
        <f t="shared" si="16"/>
        <v>#REF!</v>
      </c>
      <c r="AF137" s="1106"/>
      <c r="AG137" s="1079"/>
      <c r="AH137" s="1090">
        <f t="shared" si="17"/>
        <v>20</v>
      </c>
      <c r="AI137" s="1090"/>
    </row>
    <row r="138" ht="15.0" customHeight="1">
      <c r="A138" s="1098">
        <v>136.0</v>
      </c>
      <c r="B138" s="1181">
        <v>197760.0</v>
      </c>
      <c r="C138" s="370" t="s">
        <v>876</v>
      </c>
      <c r="D138" s="370" t="s">
        <v>1678</v>
      </c>
      <c r="E138" s="370" t="s">
        <v>511</v>
      </c>
      <c r="F138" s="370" t="s">
        <v>512</v>
      </c>
      <c r="G138" s="370" t="s">
        <v>893</v>
      </c>
      <c r="H138" s="1273" t="str">
        <f t="shared" si="1"/>
        <v>DEV06</v>
      </c>
      <c r="I138" s="1100" t="str">
        <f t="shared" si="2"/>
        <v>#REF!</v>
      </c>
      <c r="J138" s="413">
        <v>2.0</v>
      </c>
      <c r="K138" s="413">
        <v>2025.0</v>
      </c>
      <c r="L138" s="1394">
        <v>45689.0</v>
      </c>
      <c r="M138" s="1395">
        <v>45716.0</v>
      </c>
      <c r="N138" s="1339">
        <v>16.0</v>
      </c>
      <c r="O138" s="1084">
        <f t="shared" si="3"/>
        <v>0.8</v>
      </c>
      <c r="P138" s="231" t="str">
        <f t="shared" si="4"/>
        <v>#REF!</v>
      </c>
      <c r="Q138" s="231" t="str">
        <f t="shared" si="18"/>
        <v>#REF!</v>
      </c>
      <c r="R138" s="1101"/>
      <c r="S138" s="1181" t="s">
        <v>525</v>
      </c>
      <c r="T138" s="1317" t="s">
        <v>2377</v>
      </c>
      <c r="U138" s="1084" t="str">
        <f t="shared" si="6"/>
        <v>#REF!</v>
      </c>
      <c r="V138" s="1102" t="str">
        <f t="shared" si="7"/>
        <v>#REF!</v>
      </c>
      <c r="W138" s="1102" t="str">
        <f t="shared" si="8"/>
        <v>#REF!</v>
      </c>
      <c r="X138" s="1102" t="str">
        <f t="shared" si="9"/>
        <v>#REF!</v>
      </c>
      <c r="Y138" s="1103">
        <f t="shared" si="10"/>
        <v>1</v>
      </c>
      <c r="Z138" s="1104" t="str">
        <f t="shared" si="11"/>
        <v>#REF!</v>
      </c>
      <c r="AA138" s="1085" t="str">
        <f t="shared" si="12"/>
        <v>#REF!</v>
      </c>
      <c r="AB138" s="1085" t="str">
        <f t="shared" si="13"/>
        <v>#REF!</v>
      </c>
      <c r="AC138" s="1105" t="str">
        <f t="shared" si="14"/>
        <v>#REF!</v>
      </c>
      <c r="AD138" s="1105" t="str">
        <f t="shared" si="15"/>
        <v>#REF!</v>
      </c>
      <c r="AE138" s="1105" t="str">
        <f t="shared" si="16"/>
        <v>#REF!</v>
      </c>
      <c r="AF138" s="1106"/>
      <c r="AG138" s="1079"/>
      <c r="AH138" s="1090">
        <f t="shared" si="17"/>
        <v>20</v>
      </c>
      <c r="AI138" s="1090"/>
    </row>
    <row r="139" ht="15.0" customHeight="1">
      <c r="A139" s="1098">
        <v>137.0</v>
      </c>
      <c r="B139" s="1181">
        <v>467515.0</v>
      </c>
      <c r="C139" s="370" t="s">
        <v>2140</v>
      </c>
      <c r="D139" s="370" t="s">
        <v>2141</v>
      </c>
      <c r="E139" s="370" t="s">
        <v>511</v>
      </c>
      <c r="F139" s="370" t="s">
        <v>564</v>
      </c>
      <c r="G139" s="370" t="s">
        <v>771</v>
      </c>
      <c r="H139" s="1273" t="str">
        <f t="shared" si="1"/>
        <v>BA04</v>
      </c>
      <c r="I139" s="1100" t="str">
        <f t="shared" si="2"/>
        <v>#REF!</v>
      </c>
      <c r="J139" s="413">
        <v>2.0</v>
      </c>
      <c r="K139" s="413">
        <v>2025.0</v>
      </c>
      <c r="L139" s="1394">
        <v>45695.0</v>
      </c>
      <c r="M139" s="1395">
        <v>45716.0</v>
      </c>
      <c r="N139" s="1339">
        <v>8.0</v>
      </c>
      <c r="O139" s="1084">
        <f t="shared" si="3"/>
        <v>0.4</v>
      </c>
      <c r="P139" s="231" t="str">
        <f t="shared" si="4"/>
        <v>#REF!</v>
      </c>
      <c r="Q139" s="231" t="str">
        <f t="shared" si="18"/>
        <v>#REF!</v>
      </c>
      <c r="R139" s="1101"/>
      <c r="S139" s="1181" t="s">
        <v>525</v>
      </c>
      <c r="T139" s="1317" t="s">
        <v>2377</v>
      </c>
      <c r="U139" s="1084" t="str">
        <f t="shared" si="6"/>
        <v>#REF!</v>
      </c>
      <c r="V139" s="1102" t="str">
        <f t="shared" si="7"/>
        <v>#REF!</v>
      </c>
      <c r="W139" s="1102" t="str">
        <f t="shared" si="8"/>
        <v>#REF!</v>
      </c>
      <c r="X139" s="1102" t="str">
        <f t="shared" si="9"/>
        <v>#REF!</v>
      </c>
      <c r="Y139" s="1103">
        <f t="shared" si="10"/>
        <v>1</v>
      </c>
      <c r="Z139" s="1104" t="str">
        <f t="shared" si="11"/>
        <v>#REF!</v>
      </c>
      <c r="AA139" s="1085" t="str">
        <f t="shared" si="12"/>
        <v>#REF!</v>
      </c>
      <c r="AB139" s="1085" t="str">
        <f t="shared" si="13"/>
        <v>#REF!</v>
      </c>
      <c r="AC139" s="1105" t="str">
        <f t="shared" si="14"/>
        <v>#REF!</v>
      </c>
      <c r="AD139" s="1105" t="str">
        <f t="shared" si="15"/>
        <v>#REF!</v>
      </c>
      <c r="AE139" s="1105" t="str">
        <f t="shared" si="16"/>
        <v>#REF!</v>
      </c>
      <c r="AF139" s="1106"/>
      <c r="AG139" s="1079"/>
      <c r="AH139" s="1090">
        <f t="shared" si="17"/>
        <v>20</v>
      </c>
      <c r="AI139" s="1090"/>
    </row>
    <row r="140" ht="15.0" customHeight="1">
      <c r="A140" s="1098">
        <v>138.0</v>
      </c>
      <c r="B140" s="1181">
        <v>467781.0</v>
      </c>
      <c r="C140" s="370" t="s">
        <v>2160</v>
      </c>
      <c r="D140" s="370" t="s">
        <v>2161</v>
      </c>
      <c r="E140" s="370" t="s">
        <v>511</v>
      </c>
      <c r="F140" s="370" t="s">
        <v>564</v>
      </c>
      <c r="G140" s="370" t="s">
        <v>665</v>
      </c>
      <c r="H140" s="1273" t="str">
        <f t="shared" si="1"/>
        <v>BA02</v>
      </c>
      <c r="I140" s="1100" t="str">
        <f t="shared" si="2"/>
        <v>#REF!</v>
      </c>
      <c r="J140" s="413">
        <v>2.0</v>
      </c>
      <c r="K140" s="413">
        <v>2025.0</v>
      </c>
      <c r="L140" s="1394">
        <v>45703.0</v>
      </c>
      <c r="M140" s="1395">
        <v>45716.0</v>
      </c>
      <c r="N140" s="1339">
        <v>10.0</v>
      </c>
      <c r="O140" s="1084">
        <f t="shared" si="3"/>
        <v>0.5</v>
      </c>
      <c r="P140" s="231" t="str">
        <f t="shared" si="4"/>
        <v>#REF!</v>
      </c>
      <c r="Q140" s="231" t="str">
        <f t="shared" si="18"/>
        <v>#REF!</v>
      </c>
      <c r="R140" s="1101"/>
      <c r="S140" s="1181" t="s">
        <v>525</v>
      </c>
      <c r="T140" s="1317" t="s">
        <v>2377</v>
      </c>
      <c r="U140" s="1084" t="str">
        <f t="shared" si="6"/>
        <v>#REF!</v>
      </c>
      <c r="V140" s="1102" t="str">
        <f t="shared" si="7"/>
        <v>#REF!</v>
      </c>
      <c r="W140" s="1102" t="str">
        <f t="shared" si="8"/>
        <v>#REF!</v>
      </c>
      <c r="X140" s="1102" t="str">
        <f t="shared" si="9"/>
        <v>#REF!</v>
      </c>
      <c r="Y140" s="1103">
        <f t="shared" si="10"/>
        <v>1</v>
      </c>
      <c r="Z140" s="1104" t="str">
        <f t="shared" si="11"/>
        <v>#REF!</v>
      </c>
      <c r="AA140" s="1085" t="str">
        <f t="shared" si="12"/>
        <v>#REF!</v>
      </c>
      <c r="AB140" s="1085" t="str">
        <f t="shared" si="13"/>
        <v>#REF!</v>
      </c>
      <c r="AC140" s="1105" t="str">
        <f t="shared" si="14"/>
        <v>#REF!</v>
      </c>
      <c r="AD140" s="1105" t="str">
        <f t="shared" si="15"/>
        <v>#REF!</v>
      </c>
      <c r="AE140" s="1105" t="str">
        <f t="shared" si="16"/>
        <v>#REF!</v>
      </c>
      <c r="AF140" s="1106"/>
      <c r="AG140" s="1079"/>
      <c r="AH140" s="1090">
        <f t="shared" si="17"/>
        <v>20</v>
      </c>
      <c r="AI140" s="1090"/>
    </row>
    <row r="141" ht="15.0" customHeight="1">
      <c r="A141" s="1098">
        <v>139.0</v>
      </c>
      <c r="B141" s="1181">
        <v>280298.0</v>
      </c>
      <c r="C141" s="370" t="s">
        <v>1105</v>
      </c>
      <c r="D141" s="370" t="s">
        <v>1477</v>
      </c>
      <c r="E141" s="370" t="s">
        <v>511</v>
      </c>
      <c r="F141" s="370" t="s">
        <v>564</v>
      </c>
      <c r="G141" s="370" t="s">
        <v>787</v>
      </c>
      <c r="H141" s="1273" t="str">
        <f t="shared" si="1"/>
        <v>BA05</v>
      </c>
      <c r="I141" s="1100" t="str">
        <f t="shared" si="2"/>
        <v>#REF!</v>
      </c>
      <c r="J141" s="413">
        <v>2.0</v>
      </c>
      <c r="K141" s="413">
        <v>2025.0</v>
      </c>
      <c r="L141" s="1394">
        <v>45689.0</v>
      </c>
      <c r="M141" s="1395">
        <v>45716.0</v>
      </c>
      <c r="N141" s="1339">
        <v>20.0</v>
      </c>
      <c r="O141" s="1084">
        <f t="shared" si="3"/>
        <v>1</v>
      </c>
      <c r="P141" s="231">
        <f t="shared" si="4"/>
        <v>1</v>
      </c>
      <c r="Q141" s="231">
        <f t="shared" si="18"/>
        <v>1</v>
      </c>
      <c r="R141" s="1101"/>
      <c r="S141" s="1181" t="s">
        <v>517</v>
      </c>
      <c r="T141" s="370" t="s">
        <v>1463</v>
      </c>
      <c r="U141" s="1084">
        <f t="shared" si="6"/>
        <v>1</v>
      </c>
      <c r="V141" s="1102">
        <f t="shared" si="7"/>
        <v>1</v>
      </c>
      <c r="W141" s="1102">
        <f t="shared" si="8"/>
        <v>1</v>
      </c>
      <c r="X141" s="1102">
        <f t="shared" si="9"/>
        <v>1</v>
      </c>
      <c r="Y141" s="1103">
        <f t="shared" si="10"/>
        <v>1</v>
      </c>
      <c r="Z141" s="1104" t="str">
        <f t="shared" si="11"/>
        <v>#REF!</v>
      </c>
      <c r="AA141" s="1085" t="str">
        <f t="shared" si="12"/>
        <v>#REF!</v>
      </c>
      <c r="AB141" s="1085" t="str">
        <f t="shared" si="13"/>
        <v>#REF!</v>
      </c>
      <c r="AC141" s="1105">
        <f t="shared" si="14"/>
        <v>0</v>
      </c>
      <c r="AD141" s="1105" t="str">
        <f t="shared" si="15"/>
        <v>#REF!</v>
      </c>
      <c r="AE141" s="1105" t="str">
        <f t="shared" si="16"/>
        <v>#REF!</v>
      </c>
      <c r="AF141" s="1106"/>
      <c r="AG141" s="1079"/>
      <c r="AH141" s="1090">
        <f t="shared" si="17"/>
        <v>20</v>
      </c>
      <c r="AI141" s="1090"/>
    </row>
    <row r="142" ht="15.0" customHeight="1">
      <c r="A142" s="1098">
        <v>140.0</v>
      </c>
      <c r="B142" s="1181">
        <v>439024.0</v>
      </c>
      <c r="C142" s="370" t="s">
        <v>652</v>
      </c>
      <c r="D142" s="370" t="s">
        <v>1314</v>
      </c>
      <c r="E142" s="370" t="s">
        <v>511</v>
      </c>
      <c r="F142" s="370" t="s">
        <v>546</v>
      </c>
      <c r="G142" s="370" t="s">
        <v>787</v>
      </c>
      <c r="H142" s="1273" t="str">
        <f t="shared" si="1"/>
        <v>TESTER05</v>
      </c>
      <c r="I142" s="1100" t="str">
        <f t="shared" si="2"/>
        <v>#REF!</v>
      </c>
      <c r="J142" s="413">
        <v>2.0</v>
      </c>
      <c r="K142" s="413">
        <v>2025.0</v>
      </c>
      <c r="L142" s="1394">
        <v>45689.0</v>
      </c>
      <c r="M142" s="1395">
        <v>45716.0</v>
      </c>
      <c r="N142" s="1339">
        <v>20.0</v>
      </c>
      <c r="O142" s="1084">
        <f t="shared" si="3"/>
        <v>1</v>
      </c>
      <c r="P142" s="231">
        <f t="shared" si="4"/>
        <v>1</v>
      </c>
      <c r="Q142" s="231">
        <f t="shared" si="18"/>
        <v>1</v>
      </c>
      <c r="R142" s="1101"/>
      <c r="S142" s="1181" t="s">
        <v>517</v>
      </c>
      <c r="T142" s="370" t="s">
        <v>1463</v>
      </c>
      <c r="U142" s="1084">
        <f t="shared" si="6"/>
        <v>1</v>
      </c>
      <c r="V142" s="1102">
        <f t="shared" si="7"/>
        <v>1</v>
      </c>
      <c r="W142" s="1102">
        <f t="shared" si="8"/>
        <v>1</v>
      </c>
      <c r="X142" s="1102">
        <f t="shared" si="9"/>
        <v>1</v>
      </c>
      <c r="Y142" s="1103">
        <f t="shared" si="10"/>
        <v>1</v>
      </c>
      <c r="Z142" s="1104" t="str">
        <f t="shared" si="11"/>
        <v>#REF!</v>
      </c>
      <c r="AA142" s="1085" t="str">
        <f t="shared" si="12"/>
        <v>#REF!</v>
      </c>
      <c r="AB142" s="1085" t="str">
        <f t="shared" si="13"/>
        <v>#REF!</v>
      </c>
      <c r="AC142" s="1105">
        <f t="shared" si="14"/>
        <v>0</v>
      </c>
      <c r="AD142" s="1105" t="str">
        <f t="shared" si="15"/>
        <v>#REF!</v>
      </c>
      <c r="AE142" s="1105" t="str">
        <f t="shared" si="16"/>
        <v>#REF!</v>
      </c>
      <c r="AF142" s="1106"/>
      <c r="AG142" s="1079"/>
      <c r="AH142" s="1090">
        <f t="shared" si="17"/>
        <v>20</v>
      </c>
      <c r="AI142" s="1090"/>
    </row>
    <row r="143" ht="15.0" customHeight="1">
      <c r="A143" s="1098">
        <v>141.0</v>
      </c>
      <c r="B143" s="1181">
        <v>463623.0</v>
      </c>
      <c r="C143" s="370" t="s">
        <v>667</v>
      </c>
      <c r="D143" s="370" t="s">
        <v>1480</v>
      </c>
      <c r="E143" s="370" t="s">
        <v>511</v>
      </c>
      <c r="F143" s="370" t="s">
        <v>564</v>
      </c>
      <c r="G143" s="370" t="s">
        <v>790</v>
      </c>
      <c r="H143" s="1273" t="str">
        <f t="shared" si="1"/>
        <v>BA03</v>
      </c>
      <c r="I143" s="1100" t="str">
        <f t="shared" si="2"/>
        <v>#REF!</v>
      </c>
      <c r="J143" s="413">
        <v>2.0</v>
      </c>
      <c r="K143" s="413">
        <v>2025.0</v>
      </c>
      <c r="L143" s="1394">
        <v>45689.0</v>
      </c>
      <c r="M143" s="1395">
        <v>45716.0</v>
      </c>
      <c r="N143" s="1339">
        <v>20.0</v>
      </c>
      <c r="O143" s="1084">
        <f t="shared" si="3"/>
        <v>1</v>
      </c>
      <c r="P143" s="231">
        <f t="shared" si="4"/>
        <v>1</v>
      </c>
      <c r="Q143" s="231">
        <f t="shared" si="18"/>
        <v>1</v>
      </c>
      <c r="R143" s="1101"/>
      <c r="S143" s="1181" t="s">
        <v>517</v>
      </c>
      <c r="T143" s="370" t="s">
        <v>1463</v>
      </c>
      <c r="U143" s="1084">
        <f t="shared" si="6"/>
        <v>1</v>
      </c>
      <c r="V143" s="1102">
        <f t="shared" si="7"/>
        <v>1</v>
      </c>
      <c r="W143" s="1102">
        <f t="shared" si="8"/>
        <v>1</v>
      </c>
      <c r="X143" s="1102">
        <f t="shared" si="9"/>
        <v>1</v>
      </c>
      <c r="Y143" s="1103">
        <f t="shared" si="10"/>
        <v>1</v>
      </c>
      <c r="Z143" s="1104" t="str">
        <f t="shared" si="11"/>
        <v>#REF!</v>
      </c>
      <c r="AA143" s="1085" t="str">
        <f t="shared" si="12"/>
        <v>#REF!</v>
      </c>
      <c r="AB143" s="1085" t="str">
        <f t="shared" si="13"/>
        <v>#REF!</v>
      </c>
      <c r="AC143" s="1105">
        <f t="shared" si="14"/>
        <v>0</v>
      </c>
      <c r="AD143" s="1105" t="str">
        <f t="shared" si="15"/>
        <v>#REF!</v>
      </c>
      <c r="AE143" s="1105" t="str">
        <f t="shared" si="16"/>
        <v>#REF!</v>
      </c>
      <c r="AF143" s="1106"/>
      <c r="AG143" s="1079"/>
      <c r="AH143" s="1090">
        <f t="shared" si="17"/>
        <v>20</v>
      </c>
      <c r="AI143" s="1090"/>
    </row>
    <row r="144" ht="15.0" customHeight="1">
      <c r="A144" s="1098">
        <v>142.0</v>
      </c>
      <c r="B144" s="1181">
        <v>463641.0</v>
      </c>
      <c r="C144" s="370" t="s">
        <v>1464</v>
      </c>
      <c r="D144" s="370" t="s">
        <v>1466</v>
      </c>
      <c r="E144" s="370" t="s">
        <v>511</v>
      </c>
      <c r="F144" s="370" t="s">
        <v>512</v>
      </c>
      <c r="G144" s="370" t="s">
        <v>790</v>
      </c>
      <c r="H144" s="1273" t="str">
        <f t="shared" si="1"/>
        <v>DEV03</v>
      </c>
      <c r="I144" s="1100" t="str">
        <f t="shared" si="2"/>
        <v>#REF!</v>
      </c>
      <c r="J144" s="413">
        <v>2.0</v>
      </c>
      <c r="K144" s="413">
        <v>2025.0</v>
      </c>
      <c r="L144" s="1394">
        <v>45689.0</v>
      </c>
      <c r="M144" s="1395">
        <v>45716.0</v>
      </c>
      <c r="N144" s="1339">
        <v>20.0</v>
      </c>
      <c r="O144" s="1084">
        <f t="shared" si="3"/>
        <v>1</v>
      </c>
      <c r="P144" s="231">
        <f t="shared" si="4"/>
        <v>1</v>
      </c>
      <c r="Q144" s="231">
        <f t="shared" si="18"/>
        <v>1</v>
      </c>
      <c r="R144" s="1101"/>
      <c r="S144" s="1181" t="s">
        <v>517</v>
      </c>
      <c r="T144" s="370" t="s">
        <v>1463</v>
      </c>
      <c r="U144" s="1084">
        <f t="shared" si="6"/>
        <v>1</v>
      </c>
      <c r="V144" s="1102">
        <f t="shared" si="7"/>
        <v>1</v>
      </c>
      <c r="W144" s="1102">
        <f t="shared" si="8"/>
        <v>1</v>
      </c>
      <c r="X144" s="1102">
        <f t="shared" si="9"/>
        <v>1</v>
      </c>
      <c r="Y144" s="1103">
        <f t="shared" si="10"/>
        <v>1</v>
      </c>
      <c r="Z144" s="1104" t="str">
        <f t="shared" si="11"/>
        <v>#REF!</v>
      </c>
      <c r="AA144" s="1085" t="str">
        <f t="shared" si="12"/>
        <v>#REF!</v>
      </c>
      <c r="AB144" s="1085" t="str">
        <f t="shared" si="13"/>
        <v>#REF!</v>
      </c>
      <c r="AC144" s="1105">
        <f t="shared" si="14"/>
        <v>0</v>
      </c>
      <c r="AD144" s="1105" t="str">
        <f t="shared" si="15"/>
        <v>#REF!</v>
      </c>
      <c r="AE144" s="1105" t="str">
        <f t="shared" si="16"/>
        <v>#REF!</v>
      </c>
      <c r="AF144" s="1106"/>
      <c r="AG144" s="1079"/>
      <c r="AH144" s="1090">
        <f t="shared" si="17"/>
        <v>20</v>
      </c>
      <c r="AI144" s="1090"/>
    </row>
    <row r="145" ht="15.0" customHeight="1">
      <c r="A145" s="1098">
        <v>143.0</v>
      </c>
      <c r="B145" s="1181">
        <v>466701.0</v>
      </c>
      <c r="C145" s="370" t="s">
        <v>1653</v>
      </c>
      <c r="D145" s="370" t="s">
        <v>1654</v>
      </c>
      <c r="E145" s="370" t="s">
        <v>511</v>
      </c>
      <c r="F145" s="370" t="s">
        <v>512</v>
      </c>
      <c r="G145" s="370" t="s">
        <v>790</v>
      </c>
      <c r="H145" s="1273" t="str">
        <f t="shared" si="1"/>
        <v>DEV03</v>
      </c>
      <c r="I145" s="1100" t="str">
        <f t="shared" si="2"/>
        <v>#REF!</v>
      </c>
      <c r="J145" s="413">
        <v>2.0</v>
      </c>
      <c r="K145" s="413">
        <v>2025.0</v>
      </c>
      <c r="L145" s="1394">
        <v>45689.0</v>
      </c>
      <c r="M145" s="1395">
        <v>45716.0</v>
      </c>
      <c r="N145" s="1339">
        <v>20.0</v>
      </c>
      <c r="O145" s="1084">
        <f t="shared" si="3"/>
        <v>1</v>
      </c>
      <c r="P145" s="231">
        <f t="shared" si="4"/>
        <v>1</v>
      </c>
      <c r="Q145" s="231">
        <f t="shared" si="18"/>
        <v>1</v>
      </c>
      <c r="R145" s="1101"/>
      <c r="S145" s="1181" t="s">
        <v>517</v>
      </c>
      <c r="T145" s="370" t="s">
        <v>1463</v>
      </c>
      <c r="U145" s="1084">
        <f t="shared" si="6"/>
        <v>1</v>
      </c>
      <c r="V145" s="1102">
        <f t="shared" si="7"/>
        <v>1</v>
      </c>
      <c r="W145" s="1102">
        <f t="shared" si="8"/>
        <v>1</v>
      </c>
      <c r="X145" s="1102">
        <f t="shared" si="9"/>
        <v>1</v>
      </c>
      <c r="Y145" s="1103">
        <f t="shared" si="10"/>
        <v>1</v>
      </c>
      <c r="Z145" s="1104" t="str">
        <f t="shared" si="11"/>
        <v>#REF!</v>
      </c>
      <c r="AA145" s="1085" t="str">
        <f t="shared" si="12"/>
        <v>#REF!</v>
      </c>
      <c r="AB145" s="1085" t="str">
        <f t="shared" si="13"/>
        <v>#REF!</v>
      </c>
      <c r="AC145" s="1105">
        <f t="shared" si="14"/>
        <v>0</v>
      </c>
      <c r="AD145" s="1105" t="str">
        <f t="shared" si="15"/>
        <v>#REF!</v>
      </c>
      <c r="AE145" s="1105" t="str">
        <f t="shared" si="16"/>
        <v>#REF!</v>
      </c>
      <c r="AF145" s="1106"/>
      <c r="AG145" s="1079"/>
      <c r="AH145" s="1090">
        <f t="shared" si="17"/>
        <v>20</v>
      </c>
      <c r="AI145" s="1090"/>
    </row>
    <row r="146" ht="15.0" customHeight="1">
      <c r="A146" s="1098">
        <v>144.0</v>
      </c>
      <c r="B146" s="1181">
        <v>92203.0</v>
      </c>
      <c r="C146" s="370" t="s">
        <v>2247</v>
      </c>
      <c r="D146" s="370" t="s">
        <v>2248</v>
      </c>
      <c r="E146" s="370" t="s">
        <v>511</v>
      </c>
      <c r="F146" s="370" t="s">
        <v>663</v>
      </c>
      <c r="G146" s="370" t="s">
        <v>771</v>
      </c>
      <c r="H146" s="1273" t="str">
        <f t="shared" si="1"/>
        <v>PM04</v>
      </c>
      <c r="I146" s="1100" t="str">
        <f t="shared" si="2"/>
        <v>#REF!</v>
      </c>
      <c r="J146" s="413">
        <v>2.0</v>
      </c>
      <c r="K146" s="413">
        <v>2025.0</v>
      </c>
      <c r="L146" s="1394">
        <v>45689.0</v>
      </c>
      <c r="M146" s="1395">
        <v>45716.0</v>
      </c>
      <c r="N146" s="1339">
        <v>3.0</v>
      </c>
      <c r="O146" s="1084">
        <f t="shared" si="3"/>
        <v>0.15</v>
      </c>
      <c r="P146" s="231">
        <f t="shared" si="4"/>
        <v>0.15</v>
      </c>
      <c r="Q146" s="231">
        <f t="shared" si="18"/>
        <v>0.15</v>
      </c>
      <c r="R146" s="1101"/>
      <c r="S146" s="1181" t="s">
        <v>517</v>
      </c>
      <c r="T146" s="370" t="s">
        <v>1463</v>
      </c>
      <c r="U146" s="1084">
        <f t="shared" si="6"/>
        <v>0.15</v>
      </c>
      <c r="V146" s="1102" t="str">
        <f t="shared" si="7"/>
        <v>#REF!</v>
      </c>
      <c r="W146" s="1102" t="str">
        <f t="shared" si="8"/>
        <v>#REF!</v>
      </c>
      <c r="X146" s="1102" t="str">
        <f t="shared" si="9"/>
        <v>#REF!</v>
      </c>
      <c r="Y146" s="1103">
        <f t="shared" si="10"/>
        <v>1</v>
      </c>
      <c r="Z146" s="1104" t="str">
        <f t="shared" si="11"/>
        <v>#REF!</v>
      </c>
      <c r="AA146" s="1085" t="str">
        <f t="shared" si="12"/>
        <v>#REF!</v>
      </c>
      <c r="AB146" s="1085" t="str">
        <f t="shared" si="13"/>
        <v>#REF!</v>
      </c>
      <c r="AC146" s="1105" t="str">
        <f t="shared" si="14"/>
        <v>#REF!</v>
      </c>
      <c r="AD146" s="1105" t="str">
        <f t="shared" si="15"/>
        <v>#REF!</v>
      </c>
      <c r="AE146" s="1105" t="str">
        <f t="shared" si="16"/>
        <v>#REF!</v>
      </c>
      <c r="AF146" s="1106"/>
      <c r="AG146" s="1079"/>
      <c r="AH146" s="1090">
        <f t="shared" si="17"/>
        <v>20</v>
      </c>
      <c r="AI146" s="1090"/>
    </row>
    <row r="147" ht="15.0" customHeight="1">
      <c r="A147" s="1098">
        <v>145.0</v>
      </c>
      <c r="B147" s="1181">
        <v>278454.0</v>
      </c>
      <c r="C147" s="370" t="s">
        <v>1190</v>
      </c>
      <c r="D147" s="370" t="s">
        <v>1402</v>
      </c>
      <c r="E147" s="370" t="s">
        <v>511</v>
      </c>
      <c r="F147" s="370" t="s">
        <v>512</v>
      </c>
      <c r="G147" s="370" t="s">
        <v>665</v>
      </c>
      <c r="H147" s="1273" t="str">
        <f t="shared" si="1"/>
        <v>DEV02</v>
      </c>
      <c r="I147" s="1100" t="str">
        <f t="shared" si="2"/>
        <v>#REF!</v>
      </c>
      <c r="J147" s="413">
        <v>2.0</v>
      </c>
      <c r="K147" s="413">
        <v>2025.0</v>
      </c>
      <c r="L147" s="1394">
        <v>45689.0</v>
      </c>
      <c r="M147" s="1395">
        <v>45716.0</v>
      </c>
      <c r="N147" s="1339">
        <v>4.0</v>
      </c>
      <c r="O147" s="1084">
        <f t="shared" si="3"/>
        <v>0.2</v>
      </c>
      <c r="P147" s="231" t="str">
        <f t="shared" si="4"/>
        <v>#REF!</v>
      </c>
      <c r="Q147" s="231" t="str">
        <f t="shared" si="18"/>
        <v>#REF!</v>
      </c>
      <c r="R147" s="1101"/>
      <c r="S147" s="1181" t="s">
        <v>525</v>
      </c>
      <c r="T147" s="1317" t="s">
        <v>2378</v>
      </c>
      <c r="U147" s="1084" t="str">
        <f t="shared" si="6"/>
        <v>#REF!</v>
      </c>
      <c r="V147" s="1102" t="str">
        <f t="shared" si="7"/>
        <v>#REF!</v>
      </c>
      <c r="W147" s="1102" t="str">
        <f t="shared" si="8"/>
        <v>#REF!</v>
      </c>
      <c r="X147" s="1102" t="str">
        <f t="shared" si="9"/>
        <v>#REF!</v>
      </c>
      <c r="Y147" s="1103">
        <f t="shared" si="10"/>
        <v>1</v>
      </c>
      <c r="Z147" s="1104" t="str">
        <f t="shared" si="11"/>
        <v>#REF!</v>
      </c>
      <c r="AA147" s="1085" t="str">
        <f t="shared" si="12"/>
        <v>#REF!</v>
      </c>
      <c r="AB147" s="1085" t="str">
        <f t="shared" si="13"/>
        <v>#REF!</v>
      </c>
      <c r="AC147" s="1105" t="str">
        <f t="shared" si="14"/>
        <v>#REF!</v>
      </c>
      <c r="AD147" s="1105" t="str">
        <f t="shared" si="15"/>
        <v>#REF!</v>
      </c>
      <c r="AE147" s="1105" t="str">
        <f t="shared" si="16"/>
        <v>#REF!</v>
      </c>
      <c r="AF147" s="1106"/>
      <c r="AG147" s="1079"/>
      <c r="AH147" s="1090">
        <f t="shared" si="17"/>
        <v>20</v>
      </c>
      <c r="AI147" s="1090"/>
    </row>
    <row r="148" ht="15.0" customHeight="1">
      <c r="A148" s="1098">
        <v>146.0</v>
      </c>
      <c r="B148" s="1181">
        <v>460051.0</v>
      </c>
      <c r="C148" s="370" t="s">
        <v>1081</v>
      </c>
      <c r="D148" s="370" t="s">
        <v>1605</v>
      </c>
      <c r="E148" s="370" t="s">
        <v>511</v>
      </c>
      <c r="F148" s="370" t="s">
        <v>512</v>
      </c>
      <c r="G148" s="370" t="s">
        <v>790</v>
      </c>
      <c r="H148" s="1273" t="str">
        <f t="shared" si="1"/>
        <v>DEV03</v>
      </c>
      <c r="I148" s="1100" t="str">
        <f t="shared" si="2"/>
        <v>#REF!</v>
      </c>
      <c r="J148" s="413">
        <v>2.0</v>
      </c>
      <c r="K148" s="413">
        <v>2025.0</v>
      </c>
      <c r="L148" s="1394">
        <v>45689.0</v>
      </c>
      <c r="M148" s="1395">
        <v>45716.0</v>
      </c>
      <c r="N148" s="1339">
        <v>4.0</v>
      </c>
      <c r="O148" s="1084">
        <f t="shared" si="3"/>
        <v>0.2</v>
      </c>
      <c r="P148" s="231" t="str">
        <f t="shared" si="4"/>
        <v>#REF!</v>
      </c>
      <c r="Q148" s="231" t="str">
        <f t="shared" si="18"/>
        <v>#REF!</v>
      </c>
      <c r="R148" s="1101"/>
      <c r="S148" s="1181" t="s">
        <v>525</v>
      </c>
      <c r="T148" s="1317" t="s">
        <v>2378</v>
      </c>
      <c r="U148" s="1084" t="str">
        <f t="shared" si="6"/>
        <v>#REF!</v>
      </c>
      <c r="V148" s="1102" t="str">
        <f t="shared" si="7"/>
        <v>#REF!</v>
      </c>
      <c r="W148" s="1102" t="str">
        <f t="shared" si="8"/>
        <v>#REF!</v>
      </c>
      <c r="X148" s="1102" t="str">
        <f t="shared" si="9"/>
        <v>#REF!</v>
      </c>
      <c r="Y148" s="1103">
        <f t="shared" si="10"/>
        <v>1</v>
      </c>
      <c r="Z148" s="1104" t="str">
        <f t="shared" si="11"/>
        <v>#REF!</v>
      </c>
      <c r="AA148" s="1085" t="str">
        <f t="shared" si="12"/>
        <v>#REF!</v>
      </c>
      <c r="AB148" s="1085" t="str">
        <f t="shared" si="13"/>
        <v>#REF!</v>
      </c>
      <c r="AC148" s="1105" t="str">
        <f t="shared" si="14"/>
        <v>#REF!</v>
      </c>
      <c r="AD148" s="1105" t="str">
        <f t="shared" si="15"/>
        <v>#REF!</v>
      </c>
      <c r="AE148" s="1105" t="str">
        <f t="shared" si="16"/>
        <v>#REF!</v>
      </c>
      <c r="AF148" s="1106"/>
      <c r="AG148" s="1079"/>
      <c r="AH148" s="1090">
        <f t="shared" si="17"/>
        <v>20</v>
      </c>
      <c r="AI148" s="1090"/>
    </row>
    <row r="149" ht="15.0" customHeight="1">
      <c r="A149" s="1098">
        <v>147.0</v>
      </c>
      <c r="B149" s="1181">
        <v>466717.0</v>
      </c>
      <c r="C149" s="370" t="s">
        <v>1688</v>
      </c>
      <c r="D149" s="370" t="s">
        <v>1689</v>
      </c>
      <c r="E149" s="370" t="s">
        <v>511</v>
      </c>
      <c r="F149" s="370" t="s">
        <v>663</v>
      </c>
      <c r="G149" s="370" t="s">
        <v>790</v>
      </c>
      <c r="H149" s="1273" t="str">
        <f t="shared" si="1"/>
        <v>PM03</v>
      </c>
      <c r="I149" s="1100" t="str">
        <f t="shared" si="2"/>
        <v>#REF!</v>
      </c>
      <c r="J149" s="413">
        <v>2.0</v>
      </c>
      <c r="K149" s="413">
        <v>2025.0</v>
      </c>
      <c r="L149" s="1394">
        <v>45689.0</v>
      </c>
      <c r="M149" s="1395">
        <v>45716.0</v>
      </c>
      <c r="N149" s="1339">
        <v>4.0</v>
      </c>
      <c r="O149" s="1084">
        <f t="shared" si="3"/>
        <v>0.2</v>
      </c>
      <c r="P149" s="231" t="str">
        <f t="shared" si="4"/>
        <v>#REF!</v>
      </c>
      <c r="Q149" s="231" t="str">
        <f t="shared" si="18"/>
        <v>#REF!</v>
      </c>
      <c r="R149" s="1101"/>
      <c r="S149" s="1181" t="s">
        <v>525</v>
      </c>
      <c r="T149" s="1317" t="s">
        <v>2378</v>
      </c>
      <c r="U149" s="1084" t="str">
        <f t="shared" si="6"/>
        <v>#REF!</v>
      </c>
      <c r="V149" s="1102" t="str">
        <f t="shared" si="7"/>
        <v>#REF!</v>
      </c>
      <c r="W149" s="1102" t="str">
        <f t="shared" si="8"/>
        <v>#REF!</v>
      </c>
      <c r="X149" s="1102" t="str">
        <f t="shared" si="9"/>
        <v>#REF!</v>
      </c>
      <c r="Y149" s="1103">
        <f t="shared" si="10"/>
        <v>1</v>
      </c>
      <c r="Z149" s="1104" t="str">
        <f t="shared" si="11"/>
        <v>#REF!</v>
      </c>
      <c r="AA149" s="1085" t="str">
        <f t="shared" si="12"/>
        <v>#REF!</v>
      </c>
      <c r="AB149" s="1085" t="str">
        <f t="shared" si="13"/>
        <v>#REF!</v>
      </c>
      <c r="AC149" s="1105" t="str">
        <f t="shared" si="14"/>
        <v>#REF!</v>
      </c>
      <c r="AD149" s="1105" t="str">
        <f t="shared" si="15"/>
        <v>#REF!</v>
      </c>
      <c r="AE149" s="1105" t="str">
        <f t="shared" si="16"/>
        <v>#REF!</v>
      </c>
      <c r="AF149" s="1106"/>
      <c r="AG149" s="1079"/>
      <c r="AH149" s="1090">
        <f t="shared" si="17"/>
        <v>20</v>
      </c>
      <c r="AI149" s="1090"/>
    </row>
    <row r="150" ht="15.0" customHeight="1">
      <c r="A150" s="1098">
        <v>148.0</v>
      </c>
      <c r="B150" s="1181">
        <v>469447.0</v>
      </c>
      <c r="C150" s="370" t="s">
        <v>2275</v>
      </c>
      <c r="D150" s="370" t="s">
        <v>2276</v>
      </c>
      <c r="E150" s="370" t="s">
        <v>511</v>
      </c>
      <c r="F150" s="370" t="s">
        <v>564</v>
      </c>
      <c r="G150" s="370" t="s">
        <v>790</v>
      </c>
      <c r="H150" s="1273" t="str">
        <f t="shared" si="1"/>
        <v>BA03</v>
      </c>
      <c r="I150" s="1100" t="str">
        <f t="shared" si="2"/>
        <v>#REF!</v>
      </c>
      <c r="J150" s="413">
        <v>2.0</v>
      </c>
      <c r="K150" s="413">
        <v>2025.0</v>
      </c>
      <c r="L150" s="1394">
        <v>45689.0</v>
      </c>
      <c r="M150" s="1395">
        <v>45716.0</v>
      </c>
      <c r="N150" s="1339">
        <v>8.0</v>
      </c>
      <c r="O150" s="1084">
        <f t="shared" si="3"/>
        <v>0.4</v>
      </c>
      <c r="P150" s="231" t="str">
        <f t="shared" si="4"/>
        <v>#REF!</v>
      </c>
      <c r="Q150" s="231" t="str">
        <f t="shared" si="18"/>
        <v>#REF!</v>
      </c>
      <c r="R150" s="1101"/>
      <c r="S150" s="1181" t="s">
        <v>525</v>
      </c>
      <c r="T150" s="1317" t="s">
        <v>2378</v>
      </c>
      <c r="U150" s="1084" t="str">
        <f t="shared" si="6"/>
        <v>#REF!</v>
      </c>
      <c r="V150" s="1102" t="str">
        <f t="shared" si="7"/>
        <v>#REF!</v>
      </c>
      <c r="W150" s="1102" t="str">
        <f t="shared" si="8"/>
        <v>#REF!</v>
      </c>
      <c r="X150" s="1102" t="str">
        <f t="shared" si="9"/>
        <v>#REF!</v>
      </c>
      <c r="Y150" s="1103">
        <f t="shared" si="10"/>
        <v>1</v>
      </c>
      <c r="Z150" s="1104" t="str">
        <f t="shared" si="11"/>
        <v>#REF!</v>
      </c>
      <c r="AA150" s="1085" t="str">
        <f t="shared" si="12"/>
        <v>#REF!</v>
      </c>
      <c r="AB150" s="1085" t="str">
        <f t="shared" si="13"/>
        <v>#REF!</v>
      </c>
      <c r="AC150" s="1105" t="str">
        <f t="shared" si="14"/>
        <v>#REF!</v>
      </c>
      <c r="AD150" s="1105" t="str">
        <f t="shared" si="15"/>
        <v>#REF!</v>
      </c>
      <c r="AE150" s="1105" t="str">
        <f t="shared" si="16"/>
        <v>#REF!</v>
      </c>
      <c r="AF150" s="1106"/>
      <c r="AG150" s="1079"/>
      <c r="AH150" s="1090">
        <f t="shared" si="17"/>
        <v>20</v>
      </c>
      <c r="AI150" s="1090"/>
    </row>
    <row r="151" ht="15.0" customHeight="1">
      <c r="A151" s="1098">
        <v>149.0</v>
      </c>
      <c r="B151" s="1181">
        <v>472063.0</v>
      </c>
      <c r="C151" s="370" t="s">
        <v>2381</v>
      </c>
      <c r="D151" s="370" t="s">
        <v>2382</v>
      </c>
      <c r="E151" s="370" t="s">
        <v>511</v>
      </c>
      <c r="F151" s="370" t="s">
        <v>546</v>
      </c>
      <c r="G151" s="370" t="s">
        <v>665</v>
      </c>
      <c r="H151" s="1273" t="str">
        <f t="shared" si="1"/>
        <v>TESTER02</v>
      </c>
      <c r="I151" s="1100" t="str">
        <f t="shared" si="2"/>
        <v>#REF!</v>
      </c>
      <c r="J151" s="413">
        <v>2.0</v>
      </c>
      <c r="K151" s="413">
        <v>2025.0</v>
      </c>
      <c r="L151" s="1394">
        <v>45689.0</v>
      </c>
      <c r="M151" s="1395">
        <v>45716.0</v>
      </c>
      <c r="N151" s="1339">
        <v>20.0</v>
      </c>
      <c r="O151" s="1084">
        <f t="shared" si="3"/>
        <v>1</v>
      </c>
      <c r="P151" s="231">
        <f t="shared" si="4"/>
        <v>1</v>
      </c>
      <c r="Q151" s="231">
        <f t="shared" si="18"/>
        <v>1</v>
      </c>
      <c r="R151" s="1101"/>
      <c r="S151" s="1181" t="s">
        <v>517</v>
      </c>
      <c r="T151" s="370" t="s">
        <v>2383</v>
      </c>
      <c r="U151" s="1084">
        <f t="shared" si="6"/>
        <v>1</v>
      </c>
      <c r="V151" s="1102">
        <f t="shared" si="7"/>
        <v>1</v>
      </c>
      <c r="W151" s="1102">
        <f t="shared" si="8"/>
        <v>1</v>
      </c>
      <c r="X151" s="1102">
        <f t="shared" si="9"/>
        <v>1</v>
      </c>
      <c r="Y151" s="1103">
        <f t="shared" si="10"/>
        <v>1</v>
      </c>
      <c r="Z151" s="1104" t="str">
        <f t="shared" si="11"/>
        <v>#REF!</v>
      </c>
      <c r="AA151" s="1085" t="str">
        <f t="shared" si="12"/>
        <v>#REF!</v>
      </c>
      <c r="AB151" s="1085" t="str">
        <f t="shared" si="13"/>
        <v>#REF!</v>
      </c>
      <c r="AC151" s="1105">
        <f t="shared" si="14"/>
        <v>0</v>
      </c>
      <c r="AD151" s="1105" t="str">
        <f t="shared" si="15"/>
        <v>#REF!</v>
      </c>
      <c r="AE151" s="1105" t="str">
        <f t="shared" si="16"/>
        <v>#REF!</v>
      </c>
      <c r="AF151" s="1106"/>
      <c r="AG151" s="1079"/>
      <c r="AH151" s="1090">
        <f t="shared" si="17"/>
        <v>20</v>
      </c>
      <c r="AI151" s="1090"/>
    </row>
    <row r="152" ht="15.0" customHeight="1">
      <c r="A152" s="1098">
        <v>150.0</v>
      </c>
      <c r="B152" s="1181">
        <v>473511.0</v>
      </c>
      <c r="C152" s="370" t="s">
        <v>2384</v>
      </c>
      <c r="D152" s="370" t="s">
        <v>2385</v>
      </c>
      <c r="E152" s="370" t="s">
        <v>2386</v>
      </c>
      <c r="F152" s="370" t="s">
        <v>1559</v>
      </c>
      <c r="G152" s="370" t="s">
        <v>665</v>
      </c>
      <c r="H152" s="1273" t="str">
        <f t="shared" si="1"/>
        <v>QA02</v>
      </c>
      <c r="I152" s="1100" t="str">
        <f t="shared" si="2"/>
        <v>#REF!</v>
      </c>
      <c r="J152" s="413">
        <v>2.0</v>
      </c>
      <c r="K152" s="413">
        <v>2025.0</v>
      </c>
      <c r="L152" s="1394">
        <v>45692.0</v>
      </c>
      <c r="M152" s="1395">
        <v>45716.0</v>
      </c>
      <c r="N152" s="1339">
        <v>19.0</v>
      </c>
      <c r="O152" s="1084">
        <f t="shared" si="3"/>
        <v>0.95</v>
      </c>
      <c r="P152" s="231">
        <f t="shared" si="4"/>
        <v>0.95</v>
      </c>
      <c r="Q152" s="231">
        <f t="shared" si="18"/>
        <v>0.95</v>
      </c>
      <c r="R152" s="1101"/>
      <c r="S152" s="1181" t="s">
        <v>517</v>
      </c>
      <c r="T152" s="370" t="s">
        <v>2383</v>
      </c>
      <c r="U152" s="1084">
        <f t="shared" si="6"/>
        <v>0.95</v>
      </c>
      <c r="V152" s="1102">
        <f t="shared" si="7"/>
        <v>0.95</v>
      </c>
      <c r="W152" s="1102">
        <f t="shared" si="8"/>
        <v>0.95</v>
      </c>
      <c r="X152" s="1102">
        <f t="shared" si="9"/>
        <v>1</v>
      </c>
      <c r="Y152" s="1103">
        <f t="shared" si="10"/>
        <v>0.95</v>
      </c>
      <c r="Z152" s="1104" t="str">
        <f t="shared" si="11"/>
        <v>#REF!</v>
      </c>
      <c r="AA152" s="1085" t="str">
        <f t="shared" si="12"/>
        <v>#REF!</v>
      </c>
      <c r="AB152" s="1085" t="str">
        <f t="shared" si="13"/>
        <v>#REF!</v>
      </c>
      <c r="AC152" s="1105">
        <f t="shared" si="14"/>
        <v>0</v>
      </c>
      <c r="AD152" s="1105" t="str">
        <f t="shared" si="15"/>
        <v>#REF!</v>
      </c>
      <c r="AE152" s="1105" t="str">
        <f t="shared" si="16"/>
        <v>#REF!</v>
      </c>
      <c r="AF152" s="1106"/>
      <c r="AG152" s="1079"/>
      <c r="AH152" s="1090">
        <f t="shared" si="17"/>
        <v>19</v>
      </c>
      <c r="AI152" s="1090"/>
    </row>
    <row r="153" ht="15.0" customHeight="1">
      <c r="A153" s="1098">
        <v>151.0</v>
      </c>
      <c r="B153" s="1181">
        <v>155317.0</v>
      </c>
      <c r="C153" s="370" t="s">
        <v>1273</v>
      </c>
      <c r="D153" s="370" t="s">
        <v>1274</v>
      </c>
      <c r="E153" s="370" t="s">
        <v>511</v>
      </c>
      <c r="F153" s="370" t="s">
        <v>564</v>
      </c>
      <c r="G153" s="370" t="s">
        <v>893</v>
      </c>
      <c r="H153" s="1273" t="str">
        <f t="shared" si="1"/>
        <v>BA06</v>
      </c>
      <c r="I153" s="1100" t="str">
        <f t="shared" si="2"/>
        <v>#REF!</v>
      </c>
      <c r="J153" s="413">
        <v>2.0</v>
      </c>
      <c r="K153" s="413">
        <v>2025.0</v>
      </c>
      <c r="L153" s="1394">
        <v>45689.0</v>
      </c>
      <c r="M153" s="1395">
        <v>45716.0</v>
      </c>
      <c r="N153" s="1339">
        <v>4.0</v>
      </c>
      <c r="O153" s="1084">
        <f t="shared" si="3"/>
        <v>0.2</v>
      </c>
      <c r="P153" s="231" t="str">
        <f t="shared" si="4"/>
        <v>#REF!</v>
      </c>
      <c r="Q153" s="231" t="str">
        <f t="shared" si="18"/>
        <v>#REF!</v>
      </c>
      <c r="R153" s="1101"/>
      <c r="S153" s="1181" t="s">
        <v>525</v>
      </c>
      <c r="T153" s="370" t="s">
        <v>1657</v>
      </c>
      <c r="U153" s="1084" t="str">
        <f t="shared" si="6"/>
        <v>#REF!</v>
      </c>
      <c r="V153" s="1102" t="str">
        <f t="shared" si="7"/>
        <v>#REF!</v>
      </c>
      <c r="W153" s="1102" t="str">
        <f t="shared" si="8"/>
        <v>#REF!</v>
      </c>
      <c r="X153" s="1102" t="str">
        <f t="shared" si="9"/>
        <v>#REF!</v>
      </c>
      <c r="Y153" s="1103">
        <f t="shared" si="10"/>
        <v>1</v>
      </c>
      <c r="Z153" s="1104" t="str">
        <f t="shared" si="11"/>
        <v>#REF!</v>
      </c>
      <c r="AA153" s="1085" t="str">
        <f t="shared" si="12"/>
        <v>#REF!</v>
      </c>
      <c r="AB153" s="1085" t="str">
        <f t="shared" si="13"/>
        <v>#REF!</v>
      </c>
      <c r="AC153" s="1105" t="str">
        <f t="shared" si="14"/>
        <v>#REF!</v>
      </c>
      <c r="AD153" s="1105" t="str">
        <f t="shared" si="15"/>
        <v>#REF!</v>
      </c>
      <c r="AE153" s="1105" t="str">
        <f t="shared" si="16"/>
        <v>#REF!</v>
      </c>
      <c r="AF153" s="1106"/>
      <c r="AG153" s="1079"/>
      <c r="AH153" s="1090">
        <f t="shared" si="17"/>
        <v>20</v>
      </c>
      <c r="AI153" s="1090"/>
    </row>
    <row r="154" ht="15.0" customHeight="1">
      <c r="A154" s="1098">
        <v>152.0</v>
      </c>
      <c r="B154" s="1181">
        <v>466333.0</v>
      </c>
      <c r="C154" s="370" t="s">
        <v>1675</v>
      </c>
      <c r="D154" s="370" t="s">
        <v>1676</v>
      </c>
      <c r="E154" s="370" t="s">
        <v>511</v>
      </c>
      <c r="F154" s="370" t="s">
        <v>546</v>
      </c>
      <c r="G154" s="370" t="s">
        <v>790</v>
      </c>
      <c r="H154" s="1273" t="str">
        <f t="shared" si="1"/>
        <v>TESTER03</v>
      </c>
      <c r="I154" s="1100" t="str">
        <f t="shared" si="2"/>
        <v>#REF!</v>
      </c>
      <c r="J154" s="413">
        <v>2.0</v>
      </c>
      <c r="K154" s="413">
        <v>2025.0</v>
      </c>
      <c r="L154" s="1394">
        <v>45689.0</v>
      </c>
      <c r="M154" s="1395">
        <v>45716.0</v>
      </c>
      <c r="N154" s="1339">
        <v>20.0</v>
      </c>
      <c r="O154" s="1084">
        <f t="shared" si="3"/>
        <v>1</v>
      </c>
      <c r="P154" s="231" t="str">
        <f t="shared" si="4"/>
        <v>#REF!</v>
      </c>
      <c r="Q154" s="231" t="str">
        <f t="shared" si="18"/>
        <v>#REF!</v>
      </c>
      <c r="R154" s="1101"/>
      <c r="S154" s="1181" t="s">
        <v>525</v>
      </c>
      <c r="T154" s="370" t="s">
        <v>1657</v>
      </c>
      <c r="U154" s="1084" t="str">
        <f t="shared" si="6"/>
        <v>#REF!</v>
      </c>
      <c r="V154" s="1102" t="str">
        <f t="shared" si="7"/>
        <v>#REF!</v>
      </c>
      <c r="W154" s="1102" t="str">
        <f t="shared" si="8"/>
        <v>#REF!</v>
      </c>
      <c r="X154" s="1102" t="str">
        <f t="shared" si="9"/>
        <v>#REF!</v>
      </c>
      <c r="Y154" s="1103">
        <f t="shared" si="10"/>
        <v>1</v>
      </c>
      <c r="Z154" s="1104" t="str">
        <f t="shared" si="11"/>
        <v>#REF!</v>
      </c>
      <c r="AA154" s="1085" t="str">
        <f t="shared" si="12"/>
        <v>#REF!</v>
      </c>
      <c r="AB154" s="1085" t="str">
        <f t="shared" si="13"/>
        <v>#REF!</v>
      </c>
      <c r="AC154" s="1105" t="str">
        <f t="shared" si="14"/>
        <v>#REF!</v>
      </c>
      <c r="AD154" s="1105" t="str">
        <f t="shared" si="15"/>
        <v>#REF!</v>
      </c>
      <c r="AE154" s="1105" t="str">
        <f t="shared" si="16"/>
        <v>#REF!</v>
      </c>
      <c r="AF154" s="1106"/>
      <c r="AG154" s="1079"/>
      <c r="AH154" s="1090">
        <f t="shared" si="17"/>
        <v>20</v>
      </c>
      <c r="AI154" s="1090"/>
    </row>
    <row r="155" ht="15.0" customHeight="1">
      <c r="A155" s="1098">
        <v>153.0</v>
      </c>
      <c r="B155" s="1181">
        <v>466999.0</v>
      </c>
      <c r="C155" s="370" t="s">
        <v>1690</v>
      </c>
      <c r="D155" s="370" t="s">
        <v>1691</v>
      </c>
      <c r="E155" s="370" t="s">
        <v>511</v>
      </c>
      <c r="F155" s="370" t="s">
        <v>512</v>
      </c>
      <c r="G155" s="370" t="s">
        <v>790</v>
      </c>
      <c r="H155" s="1273" t="str">
        <f t="shared" si="1"/>
        <v>DEV03</v>
      </c>
      <c r="I155" s="1100" t="str">
        <f t="shared" si="2"/>
        <v>#REF!</v>
      </c>
      <c r="J155" s="413">
        <v>2.0</v>
      </c>
      <c r="K155" s="413">
        <v>2025.0</v>
      </c>
      <c r="L155" s="1394">
        <v>45689.0</v>
      </c>
      <c r="M155" s="1395">
        <v>45716.0</v>
      </c>
      <c r="N155" s="1339">
        <v>20.0</v>
      </c>
      <c r="O155" s="1084">
        <f t="shared" si="3"/>
        <v>1</v>
      </c>
      <c r="P155" s="231" t="str">
        <f t="shared" si="4"/>
        <v>#REF!</v>
      </c>
      <c r="Q155" s="231" t="str">
        <f t="shared" si="18"/>
        <v>#REF!</v>
      </c>
      <c r="R155" s="1101"/>
      <c r="S155" s="1181" t="s">
        <v>525</v>
      </c>
      <c r="T155" s="370" t="s">
        <v>1657</v>
      </c>
      <c r="U155" s="1084" t="str">
        <f t="shared" si="6"/>
        <v>#REF!</v>
      </c>
      <c r="V155" s="1102" t="str">
        <f t="shared" si="7"/>
        <v>#REF!</v>
      </c>
      <c r="W155" s="1102" t="str">
        <f t="shared" si="8"/>
        <v>#REF!</v>
      </c>
      <c r="X155" s="1102" t="str">
        <f t="shared" si="9"/>
        <v>#REF!</v>
      </c>
      <c r="Y155" s="1103">
        <f t="shared" si="10"/>
        <v>1</v>
      </c>
      <c r="Z155" s="1104" t="str">
        <f t="shared" si="11"/>
        <v>#REF!</v>
      </c>
      <c r="AA155" s="1085" t="str">
        <f t="shared" si="12"/>
        <v>#REF!</v>
      </c>
      <c r="AB155" s="1085" t="str">
        <f t="shared" si="13"/>
        <v>#REF!</v>
      </c>
      <c r="AC155" s="1105" t="str">
        <f t="shared" si="14"/>
        <v>#REF!</v>
      </c>
      <c r="AD155" s="1105" t="str">
        <f t="shared" si="15"/>
        <v>#REF!</v>
      </c>
      <c r="AE155" s="1105" t="str">
        <f t="shared" si="16"/>
        <v>#REF!</v>
      </c>
      <c r="AF155" s="1106"/>
      <c r="AG155" s="1079"/>
      <c r="AH155" s="1090">
        <f t="shared" si="17"/>
        <v>20</v>
      </c>
      <c r="AI155" s="1090"/>
    </row>
    <row r="156" ht="15.0" customHeight="1">
      <c r="A156" s="1098">
        <v>154.0</v>
      </c>
      <c r="B156" s="1181">
        <v>467781.0</v>
      </c>
      <c r="C156" s="370" t="s">
        <v>2160</v>
      </c>
      <c r="D156" s="370" t="s">
        <v>2161</v>
      </c>
      <c r="E156" s="370" t="s">
        <v>511</v>
      </c>
      <c r="F156" s="370" t="s">
        <v>564</v>
      </c>
      <c r="G156" s="370" t="s">
        <v>665</v>
      </c>
      <c r="H156" s="1273" t="str">
        <f t="shared" si="1"/>
        <v>BA02</v>
      </c>
      <c r="I156" s="1100" t="str">
        <f t="shared" si="2"/>
        <v>#REF!</v>
      </c>
      <c r="J156" s="413">
        <v>2.0</v>
      </c>
      <c r="K156" s="413">
        <v>2025.0</v>
      </c>
      <c r="L156" s="1394">
        <v>45689.0</v>
      </c>
      <c r="M156" s="1395">
        <v>45695.0</v>
      </c>
      <c r="N156" s="1339">
        <v>5.0</v>
      </c>
      <c r="O156" s="1084">
        <f t="shared" si="3"/>
        <v>0.25</v>
      </c>
      <c r="P156" s="231" t="str">
        <f t="shared" si="4"/>
        <v>#REF!</v>
      </c>
      <c r="Q156" s="231" t="str">
        <f t="shared" si="18"/>
        <v>#REF!</v>
      </c>
      <c r="R156" s="1101"/>
      <c r="S156" s="1181" t="s">
        <v>525</v>
      </c>
      <c r="T156" s="370" t="s">
        <v>1657</v>
      </c>
      <c r="U156" s="1084" t="str">
        <f t="shared" si="6"/>
        <v>#REF!</v>
      </c>
      <c r="V156" s="1102" t="str">
        <f t="shared" si="7"/>
        <v>#REF!</v>
      </c>
      <c r="W156" s="1102" t="str">
        <f t="shared" si="8"/>
        <v>#REF!</v>
      </c>
      <c r="X156" s="1102" t="str">
        <f t="shared" si="9"/>
        <v>#REF!</v>
      </c>
      <c r="Y156" s="1103">
        <f t="shared" si="10"/>
        <v>1</v>
      </c>
      <c r="Z156" s="1104" t="str">
        <f t="shared" si="11"/>
        <v>#REF!</v>
      </c>
      <c r="AA156" s="1085" t="str">
        <f t="shared" si="12"/>
        <v>#REF!</v>
      </c>
      <c r="AB156" s="1085" t="str">
        <f t="shared" si="13"/>
        <v>#REF!</v>
      </c>
      <c r="AC156" s="1105" t="str">
        <f t="shared" si="14"/>
        <v>#REF!</v>
      </c>
      <c r="AD156" s="1105" t="str">
        <f t="shared" si="15"/>
        <v>#REF!</v>
      </c>
      <c r="AE156" s="1105" t="str">
        <f t="shared" si="16"/>
        <v>#REF!</v>
      </c>
      <c r="AF156" s="1106"/>
      <c r="AG156" s="1079"/>
      <c r="AH156" s="1090">
        <f t="shared" si="17"/>
        <v>20</v>
      </c>
      <c r="AI156" s="1090"/>
    </row>
    <row r="157" ht="15.0" customHeight="1">
      <c r="A157" s="1098">
        <v>155.0</v>
      </c>
      <c r="B157" s="1181">
        <v>470247.0</v>
      </c>
      <c r="C157" s="370" t="s">
        <v>2286</v>
      </c>
      <c r="D157" s="370" t="s">
        <v>2287</v>
      </c>
      <c r="E157" s="370" t="s">
        <v>511</v>
      </c>
      <c r="F157" s="370" t="s">
        <v>564</v>
      </c>
      <c r="G157" s="370" t="s">
        <v>790</v>
      </c>
      <c r="H157" s="1273" t="str">
        <f t="shared" si="1"/>
        <v>BA03</v>
      </c>
      <c r="I157" s="1100" t="str">
        <f t="shared" si="2"/>
        <v>#REF!</v>
      </c>
      <c r="J157" s="413">
        <v>2.0</v>
      </c>
      <c r="K157" s="413">
        <v>2025.0</v>
      </c>
      <c r="L157" s="1394">
        <v>45706.0</v>
      </c>
      <c r="M157" s="1395">
        <v>45716.0</v>
      </c>
      <c r="N157" s="1339">
        <v>4.5</v>
      </c>
      <c r="O157" s="1084">
        <f t="shared" si="3"/>
        <v>0.225</v>
      </c>
      <c r="P157" s="231" t="str">
        <f t="shared" si="4"/>
        <v>#REF!</v>
      </c>
      <c r="Q157" s="231" t="str">
        <f t="shared" si="18"/>
        <v>#REF!</v>
      </c>
      <c r="R157" s="1101"/>
      <c r="S157" s="1181" t="s">
        <v>525</v>
      </c>
      <c r="T157" s="370" t="s">
        <v>1657</v>
      </c>
      <c r="U157" s="1084" t="str">
        <f t="shared" si="6"/>
        <v>#REF!</v>
      </c>
      <c r="V157" s="1102" t="str">
        <f t="shared" si="7"/>
        <v>#REF!</v>
      </c>
      <c r="W157" s="1102" t="str">
        <f t="shared" si="8"/>
        <v>#REF!</v>
      </c>
      <c r="X157" s="1102" t="str">
        <f t="shared" si="9"/>
        <v>#REF!</v>
      </c>
      <c r="Y157" s="1103">
        <f t="shared" si="10"/>
        <v>1</v>
      </c>
      <c r="Z157" s="1104" t="str">
        <f t="shared" si="11"/>
        <v>#REF!</v>
      </c>
      <c r="AA157" s="1085" t="str">
        <f t="shared" si="12"/>
        <v>#REF!</v>
      </c>
      <c r="AB157" s="1085" t="str">
        <f t="shared" si="13"/>
        <v>#REF!</v>
      </c>
      <c r="AC157" s="1105" t="str">
        <f t="shared" si="14"/>
        <v>#REF!</v>
      </c>
      <c r="AD157" s="1105" t="str">
        <f t="shared" si="15"/>
        <v>#REF!</v>
      </c>
      <c r="AE157" s="1105" t="str">
        <f t="shared" si="16"/>
        <v>#REF!</v>
      </c>
      <c r="AF157" s="1106"/>
      <c r="AG157" s="1079"/>
      <c r="AH157" s="1090">
        <f t="shared" si="17"/>
        <v>20</v>
      </c>
      <c r="AI157" s="1090"/>
    </row>
    <row r="158" ht="15.0" customHeight="1">
      <c r="A158" s="1098">
        <v>156.0</v>
      </c>
      <c r="B158" s="1181">
        <v>463621.0</v>
      </c>
      <c r="C158" s="370" t="s">
        <v>1525</v>
      </c>
      <c r="D158" s="370" t="s">
        <v>1526</v>
      </c>
      <c r="E158" s="370" t="s">
        <v>511</v>
      </c>
      <c r="F158" s="370" t="s">
        <v>564</v>
      </c>
      <c r="G158" s="370" t="s">
        <v>665</v>
      </c>
      <c r="H158" s="1273" t="str">
        <f t="shared" si="1"/>
        <v>BA02</v>
      </c>
      <c r="I158" s="1100" t="str">
        <f t="shared" si="2"/>
        <v>#REF!</v>
      </c>
      <c r="J158" s="413">
        <v>2.0</v>
      </c>
      <c r="K158" s="413">
        <v>2025.0</v>
      </c>
      <c r="L158" s="1394">
        <v>45689.0</v>
      </c>
      <c r="M158" s="1395">
        <v>45697.0</v>
      </c>
      <c r="N158" s="1339">
        <v>5.0</v>
      </c>
      <c r="O158" s="1084">
        <f t="shared" si="3"/>
        <v>0.25</v>
      </c>
      <c r="P158" s="231" t="str">
        <f t="shared" si="4"/>
        <v>#REF!</v>
      </c>
      <c r="Q158" s="231" t="str">
        <f t="shared" si="18"/>
        <v>#REF!</v>
      </c>
      <c r="R158" s="1101"/>
      <c r="S158" s="1181" t="s">
        <v>525</v>
      </c>
      <c r="T158" s="370" t="s">
        <v>2388</v>
      </c>
      <c r="U158" s="1084" t="str">
        <f t="shared" si="6"/>
        <v>#REF!</v>
      </c>
      <c r="V158" s="1102" t="str">
        <f t="shared" si="7"/>
        <v>#REF!</v>
      </c>
      <c r="W158" s="1102" t="str">
        <f t="shared" si="8"/>
        <v>#REF!</v>
      </c>
      <c r="X158" s="1102" t="str">
        <f t="shared" si="9"/>
        <v>#REF!</v>
      </c>
      <c r="Y158" s="1103">
        <f t="shared" si="10"/>
        <v>1</v>
      </c>
      <c r="Z158" s="1104" t="str">
        <f t="shared" si="11"/>
        <v>#REF!</v>
      </c>
      <c r="AA158" s="1085" t="str">
        <f t="shared" si="12"/>
        <v>#REF!</v>
      </c>
      <c r="AB158" s="1085" t="str">
        <f t="shared" si="13"/>
        <v>#REF!</v>
      </c>
      <c r="AC158" s="1105" t="str">
        <f t="shared" si="14"/>
        <v>#REF!</v>
      </c>
      <c r="AD158" s="1105" t="str">
        <f t="shared" si="15"/>
        <v>#REF!</v>
      </c>
      <c r="AE158" s="1105" t="str">
        <f t="shared" si="16"/>
        <v>#REF!</v>
      </c>
      <c r="AF158" s="1106"/>
      <c r="AG158" s="1079"/>
      <c r="AH158" s="1090">
        <f t="shared" si="17"/>
        <v>20</v>
      </c>
      <c r="AI158" s="1090"/>
    </row>
    <row r="159" ht="15.0" customHeight="1">
      <c r="A159" s="1098">
        <v>157.0</v>
      </c>
      <c r="B159" s="1181">
        <v>155317.0</v>
      </c>
      <c r="C159" s="370" t="s">
        <v>1273</v>
      </c>
      <c r="D159" s="370" t="s">
        <v>1274</v>
      </c>
      <c r="E159" s="370" t="s">
        <v>511</v>
      </c>
      <c r="F159" s="370" t="s">
        <v>564</v>
      </c>
      <c r="G159" s="370" t="s">
        <v>893</v>
      </c>
      <c r="H159" s="1273" t="str">
        <f t="shared" si="1"/>
        <v>BA06</v>
      </c>
      <c r="I159" s="1100" t="str">
        <f t="shared" si="2"/>
        <v>#REF!</v>
      </c>
      <c r="J159" s="413">
        <v>2.0</v>
      </c>
      <c r="K159" s="413">
        <v>2025.0</v>
      </c>
      <c r="L159" s="1394">
        <v>45689.0</v>
      </c>
      <c r="M159" s="1395">
        <v>45716.0</v>
      </c>
      <c r="N159" s="1339">
        <v>2.0</v>
      </c>
      <c r="O159" s="1084">
        <f t="shared" si="3"/>
        <v>0.1</v>
      </c>
      <c r="P159" s="231" t="str">
        <f t="shared" si="4"/>
        <v>#REF!</v>
      </c>
      <c r="Q159" s="231" t="str">
        <f t="shared" si="18"/>
        <v>#REF!</v>
      </c>
      <c r="R159" s="1101"/>
      <c r="S159" s="1181" t="s">
        <v>525</v>
      </c>
      <c r="T159" s="370" t="s">
        <v>2388</v>
      </c>
      <c r="U159" s="1084" t="str">
        <f t="shared" si="6"/>
        <v>#REF!</v>
      </c>
      <c r="V159" s="1102" t="str">
        <f t="shared" si="7"/>
        <v>#REF!</v>
      </c>
      <c r="W159" s="1102" t="str">
        <f t="shared" si="8"/>
        <v>#REF!</v>
      </c>
      <c r="X159" s="1102" t="str">
        <f t="shared" si="9"/>
        <v>#REF!</v>
      </c>
      <c r="Y159" s="1103">
        <f t="shared" si="10"/>
        <v>1</v>
      </c>
      <c r="Z159" s="1104" t="str">
        <f t="shared" si="11"/>
        <v>#REF!</v>
      </c>
      <c r="AA159" s="1085" t="str">
        <f t="shared" si="12"/>
        <v>#REF!</v>
      </c>
      <c r="AB159" s="1085" t="str">
        <f t="shared" si="13"/>
        <v>#REF!</v>
      </c>
      <c r="AC159" s="1105" t="str">
        <f t="shared" si="14"/>
        <v>#REF!</v>
      </c>
      <c r="AD159" s="1105" t="str">
        <f t="shared" si="15"/>
        <v>#REF!</v>
      </c>
      <c r="AE159" s="1105" t="str">
        <f t="shared" si="16"/>
        <v>#REF!</v>
      </c>
      <c r="AF159" s="1106"/>
      <c r="AG159" s="1079"/>
      <c r="AH159" s="1090">
        <f t="shared" si="17"/>
        <v>20</v>
      </c>
      <c r="AI159" s="1090"/>
    </row>
    <row r="160" ht="15.0" customHeight="1">
      <c r="A160" s="1098">
        <v>158.0</v>
      </c>
      <c r="B160" s="1181">
        <v>467781.0</v>
      </c>
      <c r="C160" s="370" t="s">
        <v>2160</v>
      </c>
      <c r="D160" s="370" t="s">
        <v>2161</v>
      </c>
      <c r="E160" s="370" t="s">
        <v>511</v>
      </c>
      <c r="F160" s="370" t="s">
        <v>564</v>
      </c>
      <c r="G160" s="370" t="s">
        <v>665</v>
      </c>
      <c r="H160" s="1273" t="str">
        <f t="shared" si="1"/>
        <v>BA02</v>
      </c>
      <c r="I160" s="1100" t="str">
        <f t="shared" si="2"/>
        <v>#REF!</v>
      </c>
      <c r="J160" s="413">
        <v>2.0</v>
      </c>
      <c r="K160" s="413">
        <v>2025.0</v>
      </c>
      <c r="L160" s="1394">
        <v>45696.0</v>
      </c>
      <c r="M160" s="1395">
        <v>45702.0</v>
      </c>
      <c r="N160" s="1339">
        <v>5.0</v>
      </c>
      <c r="O160" s="1084">
        <f t="shared" si="3"/>
        <v>0.25</v>
      </c>
      <c r="P160" s="231" t="str">
        <f t="shared" si="4"/>
        <v>#REF!</v>
      </c>
      <c r="Q160" s="231" t="str">
        <f t="shared" si="18"/>
        <v>#REF!</v>
      </c>
      <c r="R160" s="1101"/>
      <c r="S160" s="1181" t="s">
        <v>525</v>
      </c>
      <c r="T160" s="370" t="s">
        <v>2388</v>
      </c>
      <c r="U160" s="1084" t="str">
        <f t="shared" si="6"/>
        <v>#REF!</v>
      </c>
      <c r="V160" s="1102" t="str">
        <f t="shared" si="7"/>
        <v>#REF!</v>
      </c>
      <c r="W160" s="1102" t="str">
        <f t="shared" si="8"/>
        <v>#REF!</v>
      </c>
      <c r="X160" s="1102" t="str">
        <f t="shared" si="9"/>
        <v>#REF!</v>
      </c>
      <c r="Y160" s="1103">
        <f t="shared" si="10"/>
        <v>1</v>
      </c>
      <c r="Z160" s="1104" t="str">
        <f t="shared" si="11"/>
        <v>#REF!</v>
      </c>
      <c r="AA160" s="1085" t="str">
        <f t="shared" si="12"/>
        <v>#REF!</v>
      </c>
      <c r="AB160" s="1085" t="str">
        <f t="shared" si="13"/>
        <v>#REF!</v>
      </c>
      <c r="AC160" s="1105" t="str">
        <f t="shared" si="14"/>
        <v>#REF!</v>
      </c>
      <c r="AD160" s="1105" t="str">
        <f t="shared" si="15"/>
        <v>#REF!</v>
      </c>
      <c r="AE160" s="1105" t="str">
        <f t="shared" si="16"/>
        <v>#REF!</v>
      </c>
      <c r="AF160" s="1106"/>
      <c r="AG160" s="1079"/>
      <c r="AH160" s="1090">
        <f t="shared" si="17"/>
        <v>20</v>
      </c>
      <c r="AI160" s="1090"/>
    </row>
    <row r="161" ht="15.0" customHeight="1">
      <c r="A161" s="1098">
        <v>159.0</v>
      </c>
      <c r="B161" s="1181">
        <v>278454.0</v>
      </c>
      <c r="C161" s="370" t="s">
        <v>1190</v>
      </c>
      <c r="D161" s="370" t="s">
        <v>1402</v>
      </c>
      <c r="E161" s="370" t="s">
        <v>511</v>
      </c>
      <c r="F161" s="370" t="s">
        <v>512</v>
      </c>
      <c r="G161" s="370" t="s">
        <v>665</v>
      </c>
      <c r="H161" s="1273" t="str">
        <f t="shared" si="1"/>
        <v>DEV02</v>
      </c>
      <c r="I161" s="1100" t="str">
        <f t="shared" si="2"/>
        <v>#REF!</v>
      </c>
      <c r="J161" s="413">
        <v>2.0</v>
      </c>
      <c r="K161" s="413">
        <v>2025.0</v>
      </c>
      <c r="L161" s="1394">
        <v>45689.0</v>
      </c>
      <c r="M161" s="1395">
        <v>45716.0</v>
      </c>
      <c r="N161" s="1339">
        <v>16.0</v>
      </c>
      <c r="O161" s="1084">
        <f t="shared" si="3"/>
        <v>0.8</v>
      </c>
      <c r="P161" s="231" t="str">
        <f t="shared" si="4"/>
        <v>#REF!</v>
      </c>
      <c r="Q161" s="231" t="str">
        <f t="shared" si="18"/>
        <v>#REF!</v>
      </c>
      <c r="R161" s="1101"/>
      <c r="S161" s="1181" t="s">
        <v>525</v>
      </c>
      <c r="T161" s="1317" t="s">
        <v>2164</v>
      </c>
      <c r="U161" s="1084" t="str">
        <f t="shared" si="6"/>
        <v>#REF!</v>
      </c>
      <c r="V161" s="1102" t="str">
        <f t="shared" si="7"/>
        <v>#REF!</v>
      </c>
      <c r="W161" s="1102" t="str">
        <f t="shared" si="8"/>
        <v>#REF!</v>
      </c>
      <c r="X161" s="1102" t="str">
        <f t="shared" si="9"/>
        <v>#REF!</v>
      </c>
      <c r="Y161" s="1103">
        <f t="shared" si="10"/>
        <v>1</v>
      </c>
      <c r="Z161" s="1104" t="str">
        <f t="shared" si="11"/>
        <v>#REF!</v>
      </c>
      <c r="AA161" s="1085" t="str">
        <f t="shared" si="12"/>
        <v>#REF!</v>
      </c>
      <c r="AB161" s="1085" t="str">
        <f t="shared" si="13"/>
        <v>#REF!</v>
      </c>
      <c r="AC161" s="1105" t="str">
        <f t="shared" si="14"/>
        <v>#REF!</v>
      </c>
      <c r="AD161" s="1105" t="str">
        <f t="shared" si="15"/>
        <v>#REF!</v>
      </c>
      <c r="AE161" s="1105" t="str">
        <f t="shared" si="16"/>
        <v>#REF!</v>
      </c>
      <c r="AF161" s="1106"/>
      <c r="AG161" s="1079"/>
      <c r="AH161" s="1090">
        <f t="shared" si="17"/>
        <v>20</v>
      </c>
      <c r="AI161" s="1090"/>
    </row>
    <row r="162" ht="15.0" customHeight="1">
      <c r="A162" s="1098">
        <v>160.0</v>
      </c>
      <c r="B162" s="1181">
        <v>460051.0</v>
      </c>
      <c r="C162" s="370" t="s">
        <v>1081</v>
      </c>
      <c r="D162" s="370" t="s">
        <v>1605</v>
      </c>
      <c r="E162" s="370" t="s">
        <v>511</v>
      </c>
      <c r="F162" s="370" t="s">
        <v>512</v>
      </c>
      <c r="G162" s="370" t="s">
        <v>790</v>
      </c>
      <c r="H162" s="1273" t="str">
        <f t="shared" si="1"/>
        <v>DEV03</v>
      </c>
      <c r="I162" s="1100" t="str">
        <f t="shared" si="2"/>
        <v>#REF!</v>
      </c>
      <c r="J162" s="413">
        <v>2.0</v>
      </c>
      <c r="K162" s="413">
        <v>2025.0</v>
      </c>
      <c r="L162" s="1394">
        <v>45689.0</v>
      </c>
      <c r="M162" s="1395">
        <v>45716.0</v>
      </c>
      <c r="N162" s="1339">
        <v>16.0</v>
      </c>
      <c r="O162" s="1084">
        <f t="shared" si="3"/>
        <v>0.8</v>
      </c>
      <c r="P162" s="231" t="str">
        <f t="shared" si="4"/>
        <v>#REF!</v>
      </c>
      <c r="Q162" s="231" t="str">
        <f t="shared" si="18"/>
        <v>#REF!</v>
      </c>
      <c r="R162" s="1101"/>
      <c r="S162" s="1181" t="s">
        <v>525</v>
      </c>
      <c r="T162" s="1317" t="s">
        <v>2164</v>
      </c>
      <c r="U162" s="1084" t="str">
        <f t="shared" si="6"/>
        <v>#REF!</v>
      </c>
      <c r="V162" s="1102" t="str">
        <f t="shared" si="7"/>
        <v>#REF!</v>
      </c>
      <c r="W162" s="1102" t="str">
        <f t="shared" si="8"/>
        <v>#REF!</v>
      </c>
      <c r="X162" s="1102" t="str">
        <f t="shared" si="9"/>
        <v>#REF!</v>
      </c>
      <c r="Y162" s="1103">
        <f t="shared" si="10"/>
        <v>1</v>
      </c>
      <c r="Z162" s="1104" t="str">
        <f t="shared" si="11"/>
        <v>#REF!</v>
      </c>
      <c r="AA162" s="1085" t="str">
        <f t="shared" si="12"/>
        <v>#REF!</v>
      </c>
      <c r="AB162" s="1085" t="str">
        <f t="shared" si="13"/>
        <v>#REF!</v>
      </c>
      <c r="AC162" s="1105" t="str">
        <f t="shared" si="14"/>
        <v>#REF!</v>
      </c>
      <c r="AD162" s="1105" t="str">
        <f t="shared" si="15"/>
        <v>#REF!</v>
      </c>
      <c r="AE162" s="1105" t="str">
        <f t="shared" si="16"/>
        <v>#REF!</v>
      </c>
      <c r="AF162" s="1106"/>
      <c r="AG162" s="1079"/>
      <c r="AH162" s="1090">
        <f t="shared" si="17"/>
        <v>20</v>
      </c>
      <c r="AI162" s="1090"/>
    </row>
    <row r="163" ht="15.0" customHeight="1">
      <c r="A163" s="1098">
        <v>161.0</v>
      </c>
      <c r="B163" s="1181">
        <v>460439.0</v>
      </c>
      <c r="C163" s="370" t="s">
        <v>1428</v>
      </c>
      <c r="D163" s="370" t="s">
        <v>1429</v>
      </c>
      <c r="E163" s="370" t="s">
        <v>511</v>
      </c>
      <c r="F163" s="370" t="s">
        <v>512</v>
      </c>
      <c r="G163" s="370" t="s">
        <v>665</v>
      </c>
      <c r="H163" s="1273" t="str">
        <f t="shared" si="1"/>
        <v>DEV02</v>
      </c>
      <c r="I163" s="1100" t="str">
        <f t="shared" si="2"/>
        <v>#REF!</v>
      </c>
      <c r="J163" s="413">
        <v>2.0</v>
      </c>
      <c r="K163" s="413">
        <v>2025.0</v>
      </c>
      <c r="L163" s="1394">
        <v>45689.0</v>
      </c>
      <c r="M163" s="1395">
        <v>45716.0</v>
      </c>
      <c r="N163" s="1339">
        <v>20.0</v>
      </c>
      <c r="O163" s="1084">
        <f t="shared" si="3"/>
        <v>1</v>
      </c>
      <c r="P163" s="231" t="str">
        <f t="shared" si="4"/>
        <v>#REF!</v>
      </c>
      <c r="Q163" s="231" t="str">
        <f t="shared" si="18"/>
        <v>#REF!</v>
      </c>
      <c r="R163" s="1101"/>
      <c r="S163" s="1181" t="s">
        <v>525</v>
      </c>
      <c r="T163" s="1317" t="s">
        <v>2164</v>
      </c>
      <c r="U163" s="1084" t="str">
        <f t="shared" si="6"/>
        <v>#REF!</v>
      </c>
      <c r="V163" s="1102" t="str">
        <f t="shared" si="7"/>
        <v>#REF!</v>
      </c>
      <c r="W163" s="1102" t="str">
        <f t="shared" si="8"/>
        <v>#REF!</v>
      </c>
      <c r="X163" s="1102" t="str">
        <f t="shared" si="9"/>
        <v>#REF!</v>
      </c>
      <c r="Y163" s="1103">
        <f t="shared" si="10"/>
        <v>1</v>
      </c>
      <c r="Z163" s="1104" t="str">
        <f t="shared" si="11"/>
        <v>#REF!</v>
      </c>
      <c r="AA163" s="1085" t="str">
        <f t="shared" si="12"/>
        <v>#REF!</v>
      </c>
      <c r="AB163" s="1085" t="str">
        <f t="shared" si="13"/>
        <v>#REF!</v>
      </c>
      <c r="AC163" s="1105" t="str">
        <f t="shared" si="14"/>
        <v>#REF!</v>
      </c>
      <c r="AD163" s="1105" t="str">
        <f t="shared" si="15"/>
        <v>#REF!</v>
      </c>
      <c r="AE163" s="1105" t="str">
        <f t="shared" si="16"/>
        <v>#REF!</v>
      </c>
      <c r="AF163" s="1106"/>
      <c r="AG163" s="1079"/>
      <c r="AH163" s="1090">
        <f t="shared" si="17"/>
        <v>20</v>
      </c>
      <c r="AI163" s="1090"/>
    </row>
    <row r="164" ht="15.0" customHeight="1">
      <c r="A164" s="1098">
        <v>162.0</v>
      </c>
      <c r="B164" s="1181">
        <v>461363.0</v>
      </c>
      <c r="C164" s="370" t="s">
        <v>456</v>
      </c>
      <c r="D164" s="370" t="s">
        <v>457</v>
      </c>
      <c r="E164" s="370" t="s">
        <v>511</v>
      </c>
      <c r="F164" s="370" t="s">
        <v>512</v>
      </c>
      <c r="G164" s="370" t="s">
        <v>790</v>
      </c>
      <c r="H164" s="1273" t="str">
        <f t="shared" si="1"/>
        <v>DEV03</v>
      </c>
      <c r="I164" s="1100" t="str">
        <f t="shared" si="2"/>
        <v>#REF!</v>
      </c>
      <c r="J164" s="413">
        <v>2.0</v>
      </c>
      <c r="K164" s="413">
        <v>2025.0</v>
      </c>
      <c r="L164" s="1394">
        <v>45689.0</v>
      </c>
      <c r="M164" s="1395">
        <v>45716.0</v>
      </c>
      <c r="N164" s="1339">
        <v>20.0</v>
      </c>
      <c r="O164" s="1084">
        <f t="shared" si="3"/>
        <v>1</v>
      </c>
      <c r="P164" s="231" t="str">
        <f t="shared" si="4"/>
        <v>#REF!</v>
      </c>
      <c r="Q164" s="231" t="str">
        <f t="shared" si="18"/>
        <v>#REF!</v>
      </c>
      <c r="R164" s="1101"/>
      <c r="S164" s="1181" t="s">
        <v>525</v>
      </c>
      <c r="T164" s="1317" t="s">
        <v>2164</v>
      </c>
      <c r="U164" s="1084" t="str">
        <f t="shared" si="6"/>
        <v>#REF!</v>
      </c>
      <c r="V164" s="1102" t="str">
        <f t="shared" si="7"/>
        <v>#REF!</v>
      </c>
      <c r="W164" s="1102" t="str">
        <f t="shared" si="8"/>
        <v>#REF!</v>
      </c>
      <c r="X164" s="1102" t="str">
        <f t="shared" si="9"/>
        <v>#REF!</v>
      </c>
      <c r="Y164" s="1103">
        <f t="shared" si="10"/>
        <v>1</v>
      </c>
      <c r="Z164" s="1104" t="str">
        <f t="shared" si="11"/>
        <v>#REF!</v>
      </c>
      <c r="AA164" s="1085" t="str">
        <f t="shared" si="12"/>
        <v>#REF!</v>
      </c>
      <c r="AB164" s="1085" t="str">
        <f t="shared" si="13"/>
        <v>#REF!</v>
      </c>
      <c r="AC164" s="1105" t="str">
        <f t="shared" si="14"/>
        <v>#REF!</v>
      </c>
      <c r="AD164" s="1105" t="str">
        <f t="shared" si="15"/>
        <v>#REF!</v>
      </c>
      <c r="AE164" s="1105" t="str">
        <f t="shared" si="16"/>
        <v>#REF!</v>
      </c>
      <c r="AF164" s="1106"/>
      <c r="AG164" s="1079"/>
      <c r="AH164" s="1090">
        <f t="shared" si="17"/>
        <v>20</v>
      </c>
      <c r="AI164" s="1090"/>
    </row>
    <row r="165" ht="15.0" customHeight="1">
      <c r="A165" s="1098">
        <v>163.0</v>
      </c>
      <c r="B165" s="1181">
        <v>466717.0</v>
      </c>
      <c r="C165" s="370" t="s">
        <v>1688</v>
      </c>
      <c r="D165" s="370" t="s">
        <v>1689</v>
      </c>
      <c r="E165" s="370" t="s">
        <v>511</v>
      </c>
      <c r="F165" s="370" t="s">
        <v>663</v>
      </c>
      <c r="G165" s="370" t="s">
        <v>790</v>
      </c>
      <c r="H165" s="1273" t="str">
        <f t="shared" si="1"/>
        <v>PM03</v>
      </c>
      <c r="I165" s="1100" t="str">
        <f t="shared" si="2"/>
        <v>#REF!</v>
      </c>
      <c r="J165" s="413">
        <v>2.0</v>
      </c>
      <c r="K165" s="413">
        <v>2025.0</v>
      </c>
      <c r="L165" s="1394">
        <v>45689.0</v>
      </c>
      <c r="M165" s="1395">
        <v>45716.0</v>
      </c>
      <c r="N165" s="1339">
        <v>16.0</v>
      </c>
      <c r="O165" s="1084">
        <f t="shared" si="3"/>
        <v>0.8</v>
      </c>
      <c r="P165" s="231" t="str">
        <f t="shared" si="4"/>
        <v>#REF!</v>
      </c>
      <c r="Q165" s="231" t="str">
        <f t="shared" si="18"/>
        <v>#REF!</v>
      </c>
      <c r="R165" s="1101"/>
      <c r="S165" s="1181" t="s">
        <v>525</v>
      </c>
      <c r="T165" s="1317" t="s">
        <v>2164</v>
      </c>
      <c r="U165" s="1084" t="str">
        <f t="shared" si="6"/>
        <v>#REF!</v>
      </c>
      <c r="V165" s="1102" t="str">
        <f t="shared" si="7"/>
        <v>#REF!</v>
      </c>
      <c r="W165" s="1102" t="str">
        <f t="shared" si="8"/>
        <v>#REF!</v>
      </c>
      <c r="X165" s="1102" t="str">
        <f t="shared" si="9"/>
        <v>#REF!</v>
      </c>
      <c r="Y165" s="1103">
        <f t="shared" si="10"/>
        <v>1</v>
      </c>
      <c r="Z165" s="1104" t="str">
        <f t="shared" si="11"/>
        <v>#REF!</v>
      </c>
      <c r="AA165" s="1085" t="str">
        <f t="shared" si="12"/>
        <v>#REF!</v>
      </c>
      <c r="AB165" s="1085" t="str">
        <f t="shared" si="13"/>
        <v>#REF!</v>
      </c>
      <c r="AC165" s="1105" t="str">
        <f t="shared" si="14"/>
        <v>#REF!</v>
      </c>
      <c r="AD165" s="1105" t="str">
        <f t="shared" si="15"/>
        <v>#REF!</v>
      </c>
      <c r="AE165" s="1105" t="str">
        <f t="shared" si="16"/>
        <v>#REF!</v>
      </c>
      <c r="AF165" s="1106"/>
      <c r="AG165" s="1079"/>
      <c r="AH165" s="1090">
        <f t="shared" si="17"/>
        <v>20</v>
      </c>
      <c r="AI165" s="1090"/>
    </row>
    <row r="166" ht="15.0" customHeight="1">
      <c r="A166" s="1098">
        <v>164.0</v>
      </c>
      <c r="B166" s="1181">
        <v>469447.0</v>
      </c>
      <c r="C166" s="370" t="s">
        <v>2275</v>
      </c>
      <c r="D166" s="370" t="s">
        <v>2276</v>
      </c>
      <c r="E166" s="370" t="s">
        <v>511</v>
      </c>
      <c r="F166" s="370" t="s">
        <v>564</v>
      </c>
      <c r="G166" s="370" t="s">
        <v>790</v>
      </c>
      <c r="H166" s="1273" t="str">
        <f t="shared" si="1"/>
        <v>BA03</v>
      </c>
      <c r="I166" s="1100" t="str">
        <f t="shared" si="2"/>
        <v>#REF!</v>
      </c>
      <c r="J166" s="413">
        <v>2.0</v>
      </c>
      <c r="K166" s="413">
        <v>2025.0</v>
      </c>
      <c r="L166" s="1394">
        <v>45689.0</v>
      </c>
      <c r="M166" s="1395">
        <v>45716.0</v>
      </c>
      <c r="N166" s="1339">
        <v>12.0</v>
      </c>
      <c r="O166" s="1084">
        <f t="shared" si="3"/>
        <v>0.6</v>
      </c>
      <c r="P166" s="231" t="str">
        <f t="shared" si="4"/>
        <v>#REF!</v>
      </c>
      <c r="Q166" s="231" t="str">
        <f t="shared" si="18"/>
        <v>#REF!</v>
      </c>
      <c r="R166" s="1101"/>
      <c r="S166" s="1181" t="s">
        <v>525</v>
      </c>
      <c r="T166" s="1317" t="s">
        <v>2164</v>
      </c>
      <c r="U166" s="1084" t="str">
        <f t="shared" si="6"/>
        <v>#REF!</v>
      </c>
      <c r="V166" s="1102" t="str">
        <f t="shared" si="7"/>
        <v>#REF!</v>
      </c>
      <c r="W166" s="1102" t="str">
        <f t="shared" si="8"/>
        <v>#REF!</v>
      </c>
      <c r="X166" s="1102" t="str">
        <f t="shared" si="9"/>
        <v>#REF!</v>
      </c>
      <c r="Y166" s="1103">
        <f t="shared" si="10"/>
        <v>1</v>
      </c>
      <c r="Z166" s="1104" t="str">
        <f t="shared" si="11"/>
        <v>#REF!</v>
      </c>
      <c r="AA166" s="1085" t="str">
        <f t="shared" si="12"/>
        <v>#REF!</v>
      </c>
      <c r="AB166" s="1085" t="str">
        <f t="shared" si="13"/>
        <v>#REF!</v>
      </c>
      <c r="AC166" s="1105" t="str">
        <f t="shared" si="14"/>
        <v>#REF!</v>
      </c>
      <c r="AD166" s="1105" t="str">
        <f t="shared" si="15"/>
        <v>#REF!</v>
      </c>
      <c r="AE166" s="1105" t="str">
        <f t="shared" si="16"/>
        <v>#REF!</v>
      </c>
      <c r="AF166" s="1106"/>
      <c r="AG166" s="1079"/>
      <c r="AH166" s="1090">
        <f t="shared" si="17"/>
        <v>20</v>
      </c>
      <c r="AI166" s="1090"/>
    </row>
    <row r="167" ht="15.0" customHeight="1">
      <c r="A167" s="1098">
        <v>165.0</v>
      </c>
      <c r="B167" s="1181">
        <v>470259.0</v>
      </c>
      <c r="C167" s="370" t="s">
        <v>2309</v>
      </c>
      <c r="D167" s="370" t="s">
        <v>2310</v>
      </c>
      <c r="E167" s="370" t="s">
        <v>511</v>
      </c>
      <c r="F167" s="370" t="s">
        <v>546</v>
      </c>
      <c r="G167" s="370" t="s">
        <v>790</v>
      </c>
      <c r="H167" s="1273" t="str">
        <f t="shared" si="1"/>
        <v>TESTER03</v>
      </c>
      <c r="I167" s="1100" t="str">
        <f t="shared" si="2"/>
        <v>#REF!</v>
      </c>
      <c r="J167" s="413">
        <v>2.0</v>
      </c>
      <c r="K167" s="413">
        <v>2025.0</v>
      </c>
      <c r="L167" s="1394">
        <v>45689.0</v>
      </c>
      <c r="M167" s="1395">
        <v>45716.0</v>
      </c>
      <c r="N167" s="1339">
        <v>20.0</v>
      </c>
      <c r="O167" s="1084">
        <f t="shared" si="3"/>
        <v>1</v>
      </c>
      <c r="P167" s="231" t="str">
        <f t="shared" si="4"/>
        <v>#REF!</v>
      </c>
      <c r="Q167" s="231" t="str">
        <f t="shared" si="18"/>
        <v>#REF!</v>
      </c>
      <c r="R167" s="1101"/>
      <c r="S167" s="1181" t="s">
        <v>525</v>
      </c>
      <c r="T167" s="1317" t="s">
        <v>2164</v>
      </c>
      <c r="U167" s="1084" t="str">
        <f t="shared" si="6"/>
        <v>#REF!</v>
      </c>
      <c r="V167" s="1102" t="str">
        <f t="shared" si="7"/>
        <v>#REF!</v>
      </c>
      <c r="W167" s="1102" t="str">
        <f t="shared" si="8"/>
        <v>#REF!</v>
      </c>
      <c r="X167" s="1102" t="str">
        <f t="shared" si="9"/>
        <v>#REF!</v>
      </c>
      <c r="Y167" s="1103">
        <f t="shared" si="10"/>
        <v>1</v>
      </c>
      <c r="Z167" s="1104" t="str">
        <f t="shared" si="11"/>
        <v>#REF!</v>
      </c>
      <c r="AA167" s="1085" t="str">
        <f t="shared" si="12"/>
        <v>#REF!</v>
      </c>
      <c r="AB167" s="1085" t="str">
        <f t="shared" si="13"/>
        <v>#REF!</v>
      </c>
      <c r="AC167" s="1105" t="str">
        <f t="shared" si="14"/>
        <v>#REF!</v>
      </c>
      <c r="AD167" s="1105" t="str">
        <f t="shared" si="15"/>
        <v>#REF!</v>
      </c>
      <c r="AE167" s="1105" t="str">
        <f t="shared" si="16"/>
        <v>#REF!</v>
      </c>
      <c r="AF167" s="1106"/>
      <c r="AG167" s="1079"/>
      <c r="AH167" s="1090">
        <f t="shared" si="17"/>
        <v>20</v>
      </c>
      <c r="AI167" s="1090"/>
    </row>
    <row r="168" ht="15.0" customHeight="1">
      <c r="A168" s="1098">
        <v>166.0</v>
      </c>
      <c r="B168" s="1181">
        <v>471895.0</v>
      </c>
      <c r="C168" s="370" t="s">
        <v>2362</v>
      </c>
      <c r="D168" s="370" t="s">
        <v>2363</v>
      </c>
      <c r="E168" s="370" t="s">
        <v>511</v>
      </c>
      <c r="F168" s="370" t="s">
        <v>546</v>
      </c>
      <c r="G168" s="370" t="s">
        <v>790</v>
      </c>
      <c r="H168" s="1273" t="str">
        <f t="shared" si="1"/>
        <v>TESTER03</v>
      </c>
      <c r="I168" s="1100" t="str">
        <f t="shared" si="2"/>
        <v>#REF!</v>
      </c>
      <c r="J168" s="413">
        <v>2.0</v>
      </c>
      <c r="K168" s="413">
        <v>2025.0</v>
      </c>
      <c r="L168" s="1394">
        <v>45689.0</v>
      </c>
      <c r="M168" s="1395">
        <v>45699.0</v>
      </c>
      <c r="N168" s="1339">
        <v>7.0</v>
      </c>
      <c r="O168" s="1084">
        <f t="shared" si="3"/>
        <v>0.35</v>
      </c>
      <c r="P168" s="231" t="str">
        <f t="shared" si="4"/>
        <v>#REF!</v>
      </c>
      <c r="Q168" s="231" t="str">
        <f t="shared" si="18"/>
        <v>#REF!</v>
      </c>
      <c r="R168" s="1101"/>
      <c r="S168" s="1181" t="s">
        <v>525</v>
      </c>
      <c r="T168" s="1317" t="s">
        <v>2164</v>
      </c>
      <c r="U168" s="1084" t="str">
        <f t="shared" si="6"/>
        <v>#REF!</v>
      </c>
      <c r="V168" s="1102" t="str">
        <f t="shared" si="7"/>
        <v>#REF!</v>
      </c>
      <c r="W168" s="1102" t="str">
        <f t="shared" si="8"/>
        <v>#REF!</v>
      </c>
      <c r="X168" s="1102" t="str">
        <f t="shared" si="9"/>
        <v>#REF!</v>
      </c>
      <c r="Y168" s="1103">
        <f t="shared" si="10"/>
        <v>0.975</v>
      </c>
      <c r="Z168" s="1104" t="str">
        <f t="shared" si="11"/>
        <v>#REF!</v>
      </c>
      <c r="AA168" s="1085" t="str">
        <f t="shared" si="12"/>
        <v>#REF!</v>
      </c>
      <c r="AB168" s="1085" t="str">
        <f t="shared" si="13"/>
        <v>#REF!</v>
      </c>
      <c r="AC168" s="1105" t="str">
        <f t="shared" si="14"/>
        <v>#REF!</v>
      </c>
      <c r="AD168" s="1105" t="str">
        <f t="shared" si="15"/>
        <v>#REF!</v>
      </c>
      <c r="AE168" s="1105" t="str">
        <f t="shared" si="16"/>
        <v>#REF!</v>
      </c>
      <c r="AF168" s="1106"/>
      <c r="AG168" s="1079"/>
      <c r="AH168" s="1090">
        <f t="shared" si="17"/>
        <v>19.5</v>
      </c>
      <c r="AI168" s="1090"/>
    </row>
    <row r="169" ht="15.0" customHeight="1">
      <c r="A169" s="1098">
        <v>167.0</v>
      </c>
      <c r="B169" s="1181">
        <v>281844.0</v>
      </c>
      <c r="C169" s="370" t="s">
        <v>1066</v>
      </c>
      <c r="D169" s="370" t="s">
        <v>1498</v>
      </c>
      <c r="E169" s="370" t="s">
        <v>511</v>
      </c>
      <c r="F169" s="370" t="s">
        <v>512</v>
      </c>
      <c r="G169" s="370" t="s">
        <v>771</v>
      </c>
      <c r="H169" s="1273" t="str">
        <f t="shared" si="1"/>
        <v>DEV04</v>
      </c>
      <c r="I169" s="1100" t="str">
        <f t="shared" si="2"/>
        <v>#REF!</v>
      </c>
      <c r="J169" s="413">
        <v>2.0</v>
      </c>
      <c r="K169" s="413">
        <v>2025.0</v>
      </c>
      <c r="L169" s="1394">
        <v>45689.0</v>
      </c>
      <c r="M169" s="1395">
        <v>45716.0</v>
      </c>
      <c r="N169" s="1339">
        <v>20.0</v>
      </c>
      <c r="O169" s="1084">
        <f t="shared" si="3"/>
        <v>1</v>
      </c>
      <c r="P169" s="231">
        <f t="shared" si="4"/>
        <v>1</v>
      </c>
      <c r="Q169" s="231">
        <f t="shared" si="18"/>
        <v>1</v>
      </c>
      <c r="R169" s="1101"/>
      <c r="S169" s="1181" t="s">
        <v>517</v>
      </c>
      <c r="T169" s="370" t="s">
        <v>2283</v>
      </c>
      <c r="U169" s="1084">
        <f t="shared" si="6"/>
        <v>1</v>
      </c>
      <c r="V169" s="1102">
        <f t="shared" si="7"/>
        <v>1</v>
      </c>
      <c r="W169" s="1102">
        <f t="shared" si="8"/>
        <v>1</v>
      </c>
      <c r="X169" s="1102">
        <f t="shared" si="9"/>
        <v>1</v>
      </c>
      <c r="Y169" s="1103">
        <f t="shared" si="10"/>
        <v>1</v>
      </c>
      <c r="Z169" s="1104" t="str">
        <f t="shared" si="11"/>
        <v>#REF!</v>
      </c>
      <c r="AA169" s="1085" t="str">
        <f t="shared" si="12"/>
        <v>#REF!</v>
      </c>
      <c r="AB169" s="1085" t="str">
        <f t="shared" si="13"/>
        <v>#REF!</v>
      </c>
      <c r="AC169" s="1105">
        <f t="shared" si="14"/>
        <v>0</v>
      </c>
      <c r="AD169" s="1105" t="str">
        <f t="shared" si="15"/>
        <v>#REF!</v>
      </c>
      <c r="AE169" s="1105" t="str">
        <f t="shared" si="16"/>
        <v>#REF!</v>
      </c>
      <c r="AF169" s="1106"/>
      <c r="AG169" s="1079"/>
      <c r="AH169" s="1090">
        <f t="shared" si="17"/>
        <v>20</v>
      </c>
      <c r="AI169" s="1090"/>
    </row>
    <row r="170" ht="15.0" customHeight="1">
      <c r="A170" s="1098">
        <v>168.0</v>
      </c>
      <c r="B170" s="1181">
        <v>452021.0</v>
      </c>
      <c r="C170" s="370" t="s">
        <v>1059</v>
      </c>
      <c r="D170" s="370" t="s">
        <v>1509</v>
      </c>
      <c r="E170" s="370" t="s">
        <v>511</v>
      </c>
      <c r="F170" s="370" t="s">
        <v>512</v>
      </c>
      <c r="G170" s="370" t="s">
        <v>790</v>
      </c>
      <c r="H170" s="1273" t="str">
        <f t="shared" si="1"/>
        <v>DEV03</v>
      </c>
      <c r="I170" s="1100" t="str">
        <f t="shared" si="2"/>
        <v>#REF!</v>
      </c>
      <c r="J170" s="413">
        <v>2.0</v>
      </c>
      <c r="K170" s="413">
        <v>2025.0</v>
      </c>
      <c r="L170" s="1394">
        <v>45689.0</v>
      </c>
      <c r="M170" s="1395">
        <v>45716.0</v>
      </c>
      <c r="N170" s="1339">
        <v>20.0</v>
      </c>
      <c r="O170" s="1084">
        <f t="shared" si="3"/>
        <v>1</v>
      </c>
      <c r="P170" s="231">
        <f t="shared" si="4"/>
        <v>1</v>
      </c>
      <c r="Q170" s="231">
        <f t="shared" si="18"/>
        <v>1</v>
      </c>
      <c r="R170" s="1101"/>
      <c r="S170" s="1181" t="s">
        <v>517</v>
      </c>
      <c r="T170" s="370" t="s">
        <v>2283</v>
      </c>
      <c r="U170" s="1084">
        <f t="shared" si="6"/>
        <v>1</v>
      </c>
      <c r="V170" s="1102">
        <f t="shared" si="7"/>
        <v>1</v>
      </c>
      <c r="W170" s="1102">
        <f t="shared" si="8"/>
        <v>1</v>
      </c>
      <c r="X170" s="1102">
        <f t="shared" si="9"/>
        <v>1</v>
      </c>
      <c r="Y170" s="1103">
        <f t="shared" si="10"/>
        <v>1</v>
      </c>
      <c r="Z170" s="1104" t="str">
        <f t="shared" si="11"/>
        <v>#REF!</v>
      </c>
      <c r="AA170" s="1085" t="str">
        <f t="shared" si="12"/>
        <v>#REF!</v>
      </c>
      <c r="AB170" s="1085" t="str">
        <f t="shared" si="13"/>
        <v>#REF!</v>
      </c>
      <c r="AC170" s="1105">
        <f t="shared" si="14"/>
        <v>0</v>
      </c>
      <c r="AD170" s="1105" t="str">
        <f t="shared" si="15"/>
        <v>#REF!</v>
      </c>
      <c r="AE170" s="1105" t="str">
        <f t="shared" si="16"/>
        <v>#REF!</v>
      </c>
      <c r="AF170" s="1106"/>
      <c r="AG170" s="1079"/>
      <c r="AH170" s="1090">
        <f t="shared" si="17"/>
        <v>20</v>
      </c>
      <c r="AI170" s="1090"/>
    </row>
    <row r="171" ht="15.0" customHeight="1">
      <c r="A171" s="1098">
        <v>169.0</v>
      </c>
      <c r="B171" s="1181">
        <v>437933.0</v>
      </c>
      <c r="C171" s="370" t="s">
        <v>1062</v>
      </c>
      <c r="D171" s="370" t="s">
        <v>1508</v>
      </c>
      <c r="E171" s="370" t="s">
        <v>511</v>
      </c>
      <c r="F171" s="370" t="s">
        <v>546</v>
      </c>
      <c r="G171" s="370" t="s">
        <v>665</v>
      </c>
      <c r="H171" s="1273" t="str">
        <f t="shared" si="1"/>
        <v>TESTER02</v>
      </c>
      <c r="I171" s="1100" t="str">
        <f t="shared" si="2"/>
        <v>#REF!</v>
      </c>
      <c r="J171" s="413">
        <v>2.0</v>
      </c>
      <c r="K171" s="413">
        <v>2025.0</v>
      </c>
      <c r="L171" s="1394">
        <v>45689.0</v>
      </c>
      <c r="M171" s="1395">
        <v>45716.0</v>
      </c>
      <c r="N171" s="1339">
        <v>20.0</v>
      </c>
      <c r="O171" s="1084">
        <f t="shared" si="3"/>
        <v>1</v>
      </c>
      <c r="P171" s="231">
        <f t="shared" si="4"/>
        <v>1</v>
      </c>
      <c r="Q171" s="231">
        <f t="shared" si="18"/>
        <v>1</v>
      </c>
      <c r="R171" s="1101"/>
      <c r="S171" s="1181" t="s">
        <v>517</v>
      </c>
      <c r="T171" s="370" t="s">
        <v>2283</v>
      </c>
      <c r="U171" s="1084">
        <f t="shared" si="6"/>
        <v>1</v>
      </c>
      <c r="V171" s="1102">
        <f t="shared" si="7"/>
        <v>1</v>
      </c>
      <c r="W171" s="1102">
        <f t="shared" si="8"/>
        <v>1</v>
      </c>
      <c r="X171" s="1102">
        <f t="shared" si="9"/>
        <v>1</v>
      </c>
      <c r="Y171" s="1103">
        <f t="shared" si="10"/>
        <v>1</v>
      </c>
      <c r="Z171" s="1104" t="str">
        <f t="shared" si="11"/>
        <v>#REF!</v>
      </c>
      <c r="AA171" s="1085" t="str">
        <f t="shared" si="12"/>
        <v>#REF!</v>
      </c>
      <c r="AB171" s="1085" t="str">
        <f t="shared" si="13"/>
        <v>#REF!</v>
      </c>
      <c r="AC171" s="1105">
        <f t="shared" si="14"/>
        <v>0</v>
      </c>
      <c r="AD171" s="1105" t="str">
        <f t="shared" si="15"/>
        <v>#REF!</v>
      </c>
      <c r="AE171" s="1105" t="str">
        <f t="shared" si="16"/>
        <v>#REF!</v>
      </c>
      <c r="AF171" s="1106"/>
      <c r="AG171" s="1079"/>
      <c r="AH171" s="1090">
        <f t="shared" si="17"/>
        <v>20</v>
      </c>
      <c r="AI171" s="1090"/>
    </row>
    <row r="172" ht="15.0" customHeight="1">
      <c r="A172" s="1098">
        <v>170.0</v>
      </c>
      <c r="B172" s="1181">
        <v>453001.0</v>
      </c>
      <c r="C172" s="370" t="s">
        <v>1053</v>
      </c>
      <c r="D172" s="370" t="s">
        <v>1512</v>
      </c>
      <c r="E172" s="370" t="s">
        <v>511</v>
      </c>
      <c r="F172" s="370" t="s">
        <v>512</v>
      </c>
      <c r="G172" s="370" t="s">
        <v>771</v>
      </c>
      <c r="H172" s="1273" t="s">
        <v>541</v>
      </c>
      <c r="I172" s="1100" t="str">
        <f t="shared" si="2"/>
        <v>#REF!</v>
      </c>
      <c r="J172" s="413">
        <v>2.0</v>
      </c>
      <c r="K172" s="413">
        <v>2025.0</v>
      </c>
      <c r="L172" s="1394">
        <v>45689.0</v>
      </c>
      <c r="M172" s="1395">
        <v>45716.0</v>
      </c>
      <c r="N172" s="1339">
        <v>20.0</v>
      </c>
      <c r="O172" s="1084">
        <f t="shared" si="3"/>
        <v>1</v>
      </c>
      <c r="P172" s="231">
        <f t="shared" si="4"/>
        <v>1</v>
      </c>
      <c r="Q172" s="231">
        <f t="shared" si="18"/>
        <v>1</v>
      </c>
      <c r="R172" s="1101"/>
      <c r="S172" s="1181" t="s">
        <v>517</v>
      </c>
      <c r="T172" s="370" t="s">
        <v>2285</v>
      </c>
      <c r="U172" s="1084">
        <f t="shared" si="6"/>
        <v>1</v>
      </c>
      <c r="V172" s="1102">
        <f t="shared" si="7"/>
        <v>1</v>
      </c>
      <c r="W172" s="1102">
        <f t="shared" si="8"/>
        <v>1</v>
      </c>
      <c r="X172" s="1102">
        <f t="shared" si="9"/>
        <v>1</v>
      </c>
      <c r="Y172" s="1103">
        <f t="shared" si="10"/>
        <v>1</v>
      </c>
      <c r="Z172" s="1104" t="str">
        <f t="shared" si="11"/>
        <v>#REF!</v>
      </c>
      <c r="AA172" s="1085" t="str">
        <f t="shared" si="12"/>
        <v>#REF!</v>
      </c>
      <c r="AB172" s="1085" t="str">
        <f t="shared" si="13"/>
        <v>#REF!</v>
      </c>
      <c r="AC172" s="1105">
        <f t="shared" si="14"/>
        <v>0</v>
      </c>
      <c r="AD172" s="1105" t="str">
        <f t="shared" si="15"/>
        <v>#REF!</v>
      </c>
      <c r="AE172" s="1105" t="str">
        <f t="shared" si="16"/>
        <v>#REF!</v>
      </c>
      <c r="AF172" s="1106"/>
      <c r="AG172" s="1079"/>
      <c r="AH172" s="1090">
        <f t="shared" si="17"/>
        <v>20</v>
      </c>
      <c r="AI172" s="1090"/>
    </row>
    <row r="173" ht="15.0" customHeight="1">
      <c r="A173" s="1098">
        <v>171.0</v>
      </c>
      <c r="B173" s="1181">
        <v>452887.0</v>
      </c>
      <c r="C173" s="370" t="s">
        <v>1046</v>
      </c>
      <c r="D173" s="370" t="s">
        <v>1511</v>
      </c>
      <c r="E173" s="370" t="s">
        <v>511</v>
      </c>
      <c r="F173" s="370" t="s">
        <v>512</v>
      </c>
      <c r="G173" s="370" t="s">
        <v>787</v>
      </c>
      <c r="H173" s="1273" t="s">
        <v>570</v>
      </c>
      <c r="I173" s="1100" t="str">
        <f t="shared" si="2"/>
        <v>#REF!</v>
      </c>
      <c r="J173" s="413">
        <v>2.0</v>
      </c>
      <c r="K173" s="413">
        <v>2025.0</v>
      </c>
      <c r="L173" s="1394">
        <v>45689.0</v>
      </c>
      <c r="M173" s="1395">
        <v>45716.0</v>
      </c>
      <c r="N173" s="1339">
        <v>20.0</v>
      </c>
      <c r="O173" s="1084">
        <f t="shared" si="3"/>
        <v>1</v>
      </c>
      <c r="P173" s="231">
        <f t="shared" si="4"/>
        <v>1</v>
      </c>
      <c r="Q173" s="231">
        <f t="shared" si="18"/>
        <v>1</v>
      </c>
      <c r="R173" s="1101"/>
      <c r="S173" s="1181" t="s">
        <v>517</v>
      </c>
      <c r="T173" s="370" t="s">
        <v>2285</v>
      </c>
      <c r="U173" s="1084">
        <f t="shared" si="6"/>
        <v>1</v>
      </c>
      <c r="V173" s="1102">
        <f t="shared" si="7"/>
        <v>1</v>
      </c>
      <c r="W173" s="1102">
        <f t="shared" si="8"/>
        <v>1</v>
      </c>
      <c r="X173" s="1102">
        <f t="shared" si="9"/>
        <v>1</v>
      </c>
      <c r="Y173" s="1103">
        <f t="shared" si="10"/>
        <v>1</v>
      </c>
      <c r="Z173" s="1104" t="str">
        <f t="shared" si="11"/>
        <v>#REF!</v>
      </c>
      <c r="AA173" s="1085" t="str">
        <f t="shared" si="12"/>
        <v>#REF!</v>
      </c>
      <c r="AB173" s="1085" t="str">
        <f t="shared" si="13"/>
        <v>#REF!</v>
      </c>
      <c r="AC173" s="1105">
        <f t="shared" si="14"/>
        <v>0</v>
      </c>
      <c r="AD173" s="1105" t="str">
        <f t="shared" si="15"/>
        <v>#REF!</v>
      </c>
      <c r="AE173" s="1105" t="str">
        <f t="shared" si="16"/>
        <v>#REF!</v>
      </c>
      <c r="AF173" s="1106"/>
      <c r="AG173" s="1079"/>
      <c r="AH173" s="1090">
        <f t="shared" si="17"/>
        <v>20</v>
      </c>
      <c r="AI173" s="1090"/>
    </row>
    <row r="174" ht="15.0" customHeight="1">
      <c r="A174" s="1098">
        <v>172.0</v>
      </c>
      <c r="B174" s="1181">
        <v>244496.0</v>
      </c>
      <c r="C174" s="370" t="s">
        <v>1176</v>
      </c>
      <c r="D174" s="370" t="s">
        <v>1347</v>
      </c>
      <c r="E174" s="370" t="s">
        <v>511</v>
      </c>
      <c r="F174" s="370" t="s">
        <v>512</v>
      </c>
      <c r="G174" s="370" t="s">
        <v>665</v>
      </c>
      <c r="H174" s="1273" t="str">
        <f t="shared" ref="H174:H177" si="19">IF(G174="fresher",F174&amp;"01",IF(G174="junior",F174&amp;"02",IF(G174="junior+",F174&amp;"03",IF(G174="middle",F174&amp;"04",IF(G174="middle+",F174&amp;"05",IF(G174="senior",F174&amp;"06",0))))))</f>
        <v>DEV02</v>
      </c>
      <c r="I174" s="1100" t="str">
        <f t="shared" si="2"/>
        <v>#REF!</v>
      </c>
      <c r="J174" s="413">
        <v>2.0</v>
      </c>
      <c r="K174" s="413">
        <v>2025.0</v>
      </c>
      <c r="L174" s="1394">
        <v>45689.0</v>
      </c>
      <c r="M174" s="1395">
        <v>45716.0</v>
      </c>
      <c r="N174" s="1339">
        <v>20.0</v>
      </c>
      <c r="O174" s="1084">
        <f t="shared" si="3"/>
        <v>1</v>
      </c>
      <c r="P174" s="231">
        <f t="shared" si="4"/>
        <v>1</v>
      </c>
      <c r="Q174" s="231">
        <f t="shared" si="18"/>
        <v>1</v>
      </c>
      <c r="R174" s="1101"/>
      <c r="S174" s="1181" t="s">
        <v>517</v>
      </c>
      <c r="T174" s="370" t="s">
        <v>2391</v>
      </c>
      <c r="U174" s="1084">
        <f t="shared" si="6"/>
        <v>1</v>
      </c>
      <c r="V174" s="1102">
        <f t="shared" si="7"/>
        <v>1</v>
      </c>
      <c r="W174" s="1102">
        <f t="shared" si="8"/>
        <v>1</v>
      </c>
      <c r="X174" s="1102">
        <f t="shared" si="9"/>
        <v>1</v>
      </c>
      <c r="Y174" s="1103">
        <f t="shared" si="10"/>
        <v>1</v>
      </c>
      <c r="Z174" s="1104" t="str">
        <f t="shared" si="11"/>
        <v>#REF!</v>
      </c>
      <c r="AA174" s="1085" t="str">
        <f t="shared" si="12"/>
        <v>#REF!</v>
      </c>
      <c r="AB174" s="1085" t="str">
        <f t="shared" si="13"/>
        <v>#REF!</v>
      </c>
      <c r="AC174" s="1105">
        <f t="shared" si="14"/>
        <v>0</v>
      </c>
      <c r="AD174" s="1105" t="str">
        <f t="shared" si="15"/>
        <v>#REF!</v>
      </c>
      <c r="AE174" s="1105" t="str">
        <f t="shared" si="16"/>
        <v>#REF!</v>
      </c>
      <c r="AF174" s="1106"/>
      <c r="AG174" s="1079"/>
      <c r="AH174" s="1090">
        <f t="shared" si="17"/>
        <v>20</v>
      </c>
      <c r="AI174" s="1090"/>
    </row>
    <row r="175" ht="15.0" customHeight="1">
      <c r="A175" s="1098">
        <v>173.0</v>
      </c>
      <c r="B175" s="1181">
        <v>471557.0</v>
      </c>
      <c r="C175" s="370" t="s">
        <v>2392</v>
      </c>
      <c r="D175" s="370" t="s">
        <v>2393</v>
      </c>
      <c r="E175" s="370" t="s">
        <v>511</v>
      </c>
      <c r="F175" s="370" t="s">
        <v>512</v>
      </c>
      <c r="G175" s="370" t="s">
        <v>795</v>
      </c>
      <c r="H175" s="1273" t="str">
        <f t="shared" si="19"/>
        <v>DEV01</v>
      </c>
      <c r="I175" s="1100" t="str">
        <f t="shared" si="2"/>
        <v>#REF!</v>
      </c>
      <c r="J175" s="413">
        <v>2.0</v>
      </c>
      <c r="K175" s="413">
        <v>2025.0</v>
      </c>
      <c r="L175" s="1394">
        <v>45689.0</v>
      </c>
      <c r="M175" s="1395">
        <v>45716.0</v>
      </c>
      <c r="N175" s="1339">
        <v>20.0</v>
      </c>
      <c r="O175" s="1084">
        <f t="shared" si="3"/>
        <v>1</v>
      </c>
      <c r="P175" s="231">
        <f t="shared" si="4"/>
        <v>1</v>
      </c>
      <c r="Q175" s="231">
        <f t="shared" si="18"/>
        <v>1</v>
      </c>
      <c r="R175" s="1101"/>
      <c r="S175" s="1181" t="s">
        <v>517</v>
      </c>
      <c r="T175" s="370" t="s">
        <v>2391</v>
      </c>
      <c r="U175" s="1084">
        <f t="shared" si="6"/>
        <v>1</v>
      </c>
      <c r="V175" s="1102">
        <f t="shared" si="7"/>
        <v>1</v>
      </c>
      <c r="W175" s="1102">
        <f t="shared" si="8"/>
        <v>1</v>
      </c>
      <c r="X175" s="1102">
        <f t="shared" si="9"/>
        <v>1</v>
      </c>
      <c r="Y175" s="1103">
        <f t="shared" si="10"/>
        <v>1</v>
      </c>
      <c r="Z175" s="1104" t="str">
        <f t="shared" si="11"/>
        <v>#REF!</v>
      </c>
      <c r="AA175" s="1085" t="str">
        <f t="shared" si="12"/>
        <v>#REF!</v>
      </c>
      <c r="AB175" s="1085" t="str">
        <f t="shared" si="13"/>
        <v>#REF!</v>
      </c>
      <c r="AC175" s="1105">
        <f t="shared" si="14"/>
        <v>0</v>
      </c>
      <c r="AD175" s="1105" t="str">
        <f t="shared" si="15"/>
        <v>#REF!</v>
      </c>
      <c r="AE175" s="1105" t="str">
        <f t="shared" si="16"/>
        <v>#REF!</v>
      </c>
      <c r="AF175" s="1106"/>
      <c r="AG175" s="1079"/>
      <c r="AH175" s="1090">
        <f t="shared" si="17"/>
        <v>20</v>
      </c>
      <c r="AI175" s="1090"/>
    </row>
    <row r="176" ht="15.0" customHeight="1">
      <c r="A176" s="1098">
        <v>174.0</v>
      </c>
      <c r="B176" s="1181">
        <v>472455.0</v>
      </c>
      <c r="C176" s="370" t="s">
        <v>2394</v>
      </c>
      <c r="D176" s="370" t="s">
        <v>2395</v>
      </c>
      <c r="E176" s="370" t="s">
        <v>511</v>
      </c>
      <c r="F176" s="370" t="s">
        <v>512</v>
      </c>
      <c r="G176" s="370" t="s">
        <v>665</v>
      </c>
      <c r="H176" s="1273" t="str">
        <f t="shared" si="19"/>
        <v>DEV02</v>
      </c>
      <c r="I176" s="1100" t="str">
        <f t="shared" si="2"/>
        <v>#REF!</v>
      </c>
      <c r="J176" s="413">
        <v>2.0</v>
      </c>
      <c r="K176" s="413">
        <v>2025.0</v>
      </c>
      <c r="L176" s="1394">
        <v>45689.0</v>
      </c>
      <c r="M176" s="1395">
        <v>45716.0</v>
      </c>
      <c r="N176" s="1339">
        <v>20.0</v>
      </c>
      <c r="O176" s="1084">
        <f t="shared" si="3"/>
        <v>1</v>
      </c>
      <c r="P176" s="231">
        <f t="shared" si="4"/>
        <v>1</v>
      </c>
      <c r="Q176" s="231">
        <f t="shared" si="18"/>
        <v>1</v>
      </c>
      <c r="R176" s="1101"/>
      <c r="S176" s="1181" t="s">
        <v>517</v>
      </c>
      <c r="T176" s="370" t="s">
        <v>2391</v>
      </c>
      <c r="U176" s="1084">
        <f t="shared" si="6"/>
        <v>1</v>
      </c>
      <c r="V176" s="1102">
        <f t="shared" si="7"/>
        <v>1</v>
      </c>
      <c r="W176" s="1102">
        <f t="shared" si="8"/>
        <v>1</v>
      </c>
      <c r="X176" s="1102">
        <f t="shared" si="9"/>
        <v>1</v>
      </c>
      <c r="Y176" s="1103">
        <f t="shared" si="10"/>
        <v>1</v>
      </c>
      <c r="Z176" s="1104" t="str">
        <f t="shared" si="11"/>
        <v>#REF!</v>
      </c>
      <c r="AA176" s="1085" t="str">
        <f t="shared" si="12"/>
        <v>#REF!</v>
      </c>
      <c r="AB176" s="1085" t="str">
        <f t="shared" si="13"/>
        <v>#REF!</v>
      </c>
      <c r="AC176" s="1105">
        <f t="shared" si="14"/>
        <v>0</v>
      </c>
      <c r="AD176" s="1105" t="str">
        <f t="shared" si="15"/>
        <v>#REF!</v>
      </c>
      <c r="AE176" s="1105" t="str">
        <f t="shared" si="16"/>
        <v>#REF!</v>
      </c>
      <c r="AF176" s="1106"/>
      <c r="AG176" s="1079"/>
      <c r="AH176" s="1090">
        <f t="shared" si="17"/>
        <v>20</v>
      </c>
      <c r="AI176" s="1090"/>
    </row>
    <row r="177" ht="15.0" customHeight="1">
      <c r="A177" s="1098">
        <v>175.0</v>
      </c>
      <c r="B177" s="1181">
        <v>472453.0</v>
      </c>
      <c r="C177" s="370" t="s">
        <v>2396</v>
      </c>
      <c r="D177" s="370" t="s">
        <v>2397</v>
      </c>
      <c r="E177" s="370" t="s">
        <v>511</v>
      </c>
      <c r="F177" s="370" t="s">
        <v>512</v>
      </c>
      <c r="G177" s="370" t="s">
        <v>665</v>
      </c>
      <c r="H177" s="1273" t="str">
        <f t="shared" si="19"/>
        <v>DEV02</v>
      </c>
      <c r="I177" s="1100" t="str">
        <f t="shared" si="2"/>
        <v>#REF!</v>
      </c>
      <c r="J177" s="413">
        <v>2.0</v>
      </c>
      <c r="K177" s="413">
        <v>2025.0</v>
      </c>
      <c r="L177" s="1394">
        <v>45689.0</v>
      </c>
      <c r="M177" s="1395">
        <v>45716.0</v>
      </c>
      <c r="N177" s="1339">
        <v>20.0</v>
      </c>
      <c r="O177" s="1084">
        <f t="shared" si="3"/>
        <v>1</v>
      </c>
      <c r="P177" s="231">
        <f t="shared" si="4"/>
        <v>1</v>
      </c>
      <c r="Q177" s="231">
        <f t="shared" si="18"/>
        <v>1</v>
      </c>
      <c r="R177" s="1101"/>
      <c r="S177" s="1181" t="s">
        <v>517</v>
      </c>
      <c r="T177" s="370" t="s">
        <v>2391</v>
      </c>
      <c r="U177" s="1084">
        <f t="shared" si="6"/>
        <v>1</v>
      </c>
      <c r="V177" s="1102">
        <f t="shared" si="7"/>
        <v>1</v>
      </c>
      <c r="W177" s="1102">
        <f t="shared" si="8"/>
        <v>1</v>
      </c>
      <c r="X177" s="1102">
        <f t="shared" si="9"/>
        <v>1</v>
      </c>
      <c r="Y177" s="1103">
        <f t="shared" si="10"/>
        <v>1</v>
      </c>
      <c r="Z177" s="1104" t="str">
        <f t="shared" si="11"/>
        <v>#REF!</v>
      </c>
      <c r="AA177" s="1085" t="str">
        <f t="shared" si="12"/>
        <v>#REF!</v>
      </c>
      <c r="AB177" s="1085" t="str">
        <f t="shared" si="13"/>
        <v>#REF!</v>
      </c>
      <c r="AC177" s="1105">
        <f t="shared" si="14"/>
        <v>0</v>
      </c>
      <c r="AD177" s="1105" t="str">
        <f t="shared" si="15"/>
        <v>#REF!</v>
      </c>
      <c r="AE177" s="1105" t="str">
        <f t="shared" si="16"/>
        <v>#REF!</v>
      </c>
      <c r="AF177" s="1106"/>
      <c r="AG177" s="1079"/>
      <c r="AH177" s="1090">
        <f t="shared" si="17"/>
        <v>20</v>
      </c>
      <c r="AI177" s="1090"/>
    </row>
    <row r="178" ht="15.0" customHeight="1">
      <c r="A178" s="1390">
        <v>176.0</v>
      </c>
      <c r="B178" s="1181">
        <v>290985.0</v>
      </c>
      <c r="C178" s="370" t="s">
        <v>1076</v>
      </c>
      <c r="D178" s="370" t="s">
        <v>1602</v>
      </c>
      <c r="E178" s="370" t="s">
        <v>511</v>
      </c>
      <c r="F178" s="370" t="s">
        <v>546</v>
      </c>
      <c r="G178" s="370" t="s">
        <v>771</v>
      </c>
      <c r="H178" s="1368" t="s">
        <v>547</v>
      </c>
      <c r="I178" s="1378" t="str">
        <f t="shared" si="2"/>
        <v>#REF!</v>
      </c>
      <c r="J178" s="380">
        <v>2.0</v>
      </c>
      <c r="K178" s="380">
        <v>2025.0</v>
      </c>
      <c r="L178" s="1394">
        <v>45689.0</v>
      </c>
      <c r="M178" s="1395">
        <v>45716.0</v>
      </c>
      <c r="N178" s="1339">
        <v>20.0</v>
      </c>
      <c r="O178" s="1315">
        <f t="shared" si="3"/>
        <v>1</v>
      </c>
      <c r="P178" s="231" t="str">
        <f t="shared" si="4"/>
        <v>#REF!</v>
      </c>
      <c r="Q178" s="1379" t="str">
        <f t="shared" si="18"/>
        <v>#REF!</v>
      </c>
      <c r="R178" s="1381"/>
      <c r="S178" s="1181" t="s">
        <v>525</v>
      </c>
      <c r="T178" s="370" t="s">
        <v>1515</v>
      </c>
      <c r="U178" s="1315" t="str">
        <f t="shared" si="6"/>
        <v>#REF!</v>
      </c>
      <c r="V178" s="1382" t="str">
        <f t="shared" si="7"/>
        <v>#REF!</v>
      </c>
      <c r="W178" s="1382" t="str">
        <f t="shared" si="8"/>
        <v>#REF!</v>
      </c>
      <c r="X178" s="1102" t="str">
        <f t="shared" si="9"/>
        <v>#REF!</v>
      </c>
      <c r="Y178" s="1383">
        <f t="shared" si="10"/>
        <v>1</v>
      </c>
      <c r="Z178" s="1384" t="str">
        <f t="shared" si="11"/>
        <v>#REF!</v>
      </c>
      <c r="AA178" s="1385" t="str">
        <f t="shared" si="12"/>
        <v>#REF!</v>
      </c>
      <c r="AB178" s="1385" t="str">
        <f t="shared" si="13"/>
        <v>#REF!</v>
      </c>
      <c r="AC178" s="1386" t="str">
        <f t="shared" si="14"/>
        <v>#REF!</v>
      </c>
      <c r="AD178" s="1386" t="str">
        <f t="shared" si="15"/>
        <v>#REF!</v>
      </c>
      <c r="AE178" s="1386" t="str">
        <f t="shared" si="16"/>
        <v>#REF!</v>
      </c>
      <c r="AF178" s="1387"/>
      <c r="AG178" s="1388"/>
      <c r="AH178" s="1389">
        <f t="shared" si="17"/>
        <v>20</v>
      </c>
      <c r="AI178" s="1389"/>
    </row>
    <row r="179" ht="15.0" customHeight="1">
      <c r="A179" s="1390">
        <v>177.0</v>
      </c>
      <c r="B179" s="1181">
        <v>436611.0</v>
      </c>
      <c r="C179" s="370" t="s">
        <v>978</v>
      </c>
      <c r="D179" s="370" t="s">
        <v>1597</v>
      </c>
      <c r="E179" s="370" t="s">
        <v>511</v>
      </c>
      <c r="F179" s="370" t="s">
        <v>546</v>
      </c>
      <c r="G179" s="370" t="s">
        <v>787</v>
      </c>
      <c r="H179" s="1368" t="s">
        <v>596</v>
      </c>
      <c r="I179" s="1378" t="str">
        <f t="shared" si="2"/>
        <v>#REF!</v>
      </c>
      <c r="J179" s="380">
        <v>2.0</v>
      </c>
      <c r="K179" s="380">
        <v>2025.0</v>
      </c>
      <c r="L179" s="1394">
        <v>45689.0</v>
      </c>
      <c r="M179" s="1395">
        <v>45716.0</v>
      </c>
      <c r="N179" s="1339">
        <v>20.0</v>
      </c>
      <c r="O179" s="1315">
        <f t="shared" si="3"/>
        <v>1</v>
      </c>
      <c r="P179" s="231" t="str">
        <f t="shared" si="4"/>
        <v>#REF!</v>
      </c>
      <c r="Q179" s="1379" t="str">
        <f t="shared" si="18"/>
        <v>#REF!</v>
      </c>
      <c r="R179" s="1381"/>
      <c r="S179" s="1181" t="s">
        <v>525</v>
      </c>
      <c r="T179" s="370" t="s">
        <v>1515</v>
      </c>
      <c r="U179" s="1315" t="str">
        <f t="shared" si="6"/>
        <v>#REF!</v>
      </c>
      <c r="V179" s="1382" t="str">
        <f t="shared" si="7"/>
        <v>#REF!</v>
      </c>
      <c r="W179" s="1382" t="str">
        <f t="shared" si="8"/>
        <v>#REF!</v>
      </c>
      <c r="X179" s="1102" t="str">
        <f t="shared" si="9"/>
        <v>#REF!</v>
      </c>
      <c r="Y179" s="1383">
        <f t="shared" si="10"/>
        <v>1</v>
      </c>
      <c r="Z179" s="1384" t="str">
        <f t="shared" si="11"/>
        <v>#REF!</v>
      </c>
      <c r="AA179" s="1385" t="str">
        <f t="shared" si="12"/>
        <v>#REF!</v>
      </c>
      <c r="AB179" s="1385" t="str">
        <f t="shared" si="13"/>
        <v>#REF!</v>
      </c>
      <c r="AC179" s="1386" t="str">
        <f t="shared" si="14"/>
        <v>#REF!</v>
      </c>
      <c r="AD179" s="1386" t="str">
        <f t="shared" si="15"/>
        <v>#REF!</v>
      </c>
      <c r="AE179" s="1386" t="str">
        <f t="shared" si="16"/>
        <v>#REF!</v>
      </c>
      <c r="AF179" s="1387"/>
      <c r="AG179" s="1388"/>
      <c r="AH179" s="1389">
        <f t="shared" si="17"/>
        <v>20</v>
      </c>
      <c r="AI179" s="1389"/>
    </row>
    <row r="180" ht="15.0" customHeight="1">
      <c r="A180" s="1390">
        <v>178.0</v>
      </c>
      <c r="B180" s="1181">
        <v>460613.0</v>
      </c>
      <c r="C180" s="370" t="s">
        <v>1795</v>
      </c>
      <c r="D180" s="370" t="s">
        <v>1796</v>
      </c>
      <c r="E180" s="370" t="s">
        <v>511</v>
      </c>
      <c r="F180" s="370" t="s">
        <v>512</v>
      </c>
      <c r="G180" s="370" t="s">
        <v>795</v>
      </c>
      <c r="H180" s="1368" t="s">
        <v>641</v>
      </c>
      <c r="I180" s="1378" t="str">
        <f t="shared" si="2"/>
        <v>#REF!</v>
      </c>
      <c r="J180" s="380">
        <v>2.0</v>
      </c>
      <c r="K180" s="380">
        <v>2025.0</v>
      </c>
      <c r="L180" s="1394">
        <v>45689.0</v>
      </c>
      <c r="M180" s="1395">
        <v>45707.0</v>
      </c>
      <c r="N180" s="1339">
        <v>13.0</v>
      </c>
      <c r="O180" s="1315">
        <f t="shared" si="3"/>
        <v>0.65</v>
      </c>
      <c r="P180" s="231" t="str">
        <f t="shared" si="4"/>
        <v>#REF!</v>
      </c>
      <c r="Q180" s="1379" t="str">
        <f t="shared" si="18"/>
        <v>#REF!</v>
      </c>
      <c r="R180" s="1381"/>
      <c r="S180" s="1181" t="s">
        <v>525</v>
      </c>
      <c r="T180" s="370" t="s">
        <v>1515</v>
      </c>
      <c r="U180" s="1315" t="str">
        <f t="shared" si="6"/>
        <v>#REF!</v>
      </c>
      <c r="V180" s="1382" t="str">
        <f t="shared" si="7"/>
        <v>#REF!</v>
      </c>
      <c r="W180" s="1382" t="str">
        <f t="shared" si="8"/>
        <v>#REF!</v>
      </c>
      <c r="X180" s="1102" t="str">
        <f t="shared" si="9"/>
        <v>#REF!</v>
      </c>
      <c r="Y180" s="1383">
        <f t="shared" si="10"/>
        <v>0.9</v>
      </c>
      <c r="Z180" s="1384" t="str">
        <f t="shared" si="11"/>
        <v>#REF!</v>
      </c>
      <c r="AA180" s="1385" t="str">
        <f t="shared" si="12"/>
        <v>#REF!</v>
      </c>
      <c r="AB180" s="1385" t="str">
        <f t="shared" si="13"/>
        <v>#REF!</v>
      </c>
      <c r="AC180" s="1386" t="str">
        <f t="shared" si="14"/>
        <v>#REF!</v>
      </c>
      <c r="AD180" s="1386" t="str">
        <f t="shared" si="15"/>
        <v>#REF!</v>
      </c>
      <c r="AE180" s="1386" t="str">
        <f t="shared" si="16"/>
        <v>#REF!</v>
      </c>
      <c r="AF180" s="1387"/>
      <c r="AG180" s="1388"/>
      <c r="AH180" s="1389">
        <f t="shared" si="17"/>
        <v>18</v>
      </c>
      <c r="AI180" s="1389"/>
    </row>
    <row r="181" ht="15.0" customHeight="1">
      <c r="A181" s="1390">
        <v>179.0</v>
      </c>
      <c r="B181" s="1181">
        <v>460613.0</v>
      </c>
      <c r="C181" s="370" t="s">
        <v>1795</v>
      </c>
      <c r="D181" s="370" t="s">
        <v>1796</v>
      </c>
      <c r="E181" s="370" t="s">
        <v>511</v>
      </c>
      <c r="F181" s="370" t="s">
        <v>512</v>
      </c>
      <c r="G181" s="370" t="s">
        <v>795</v>
      </c>
      <c r="H181" s="1368" t="s">
        <v>641</v>
      </c>
      <c r="I181" s="1378" t="str">
        <f t="shared" si="2"/>
        <v>#REF!</v>
      </c>
      <c r="J181" s="380">
        <v>2.0</v>
      </c>
      <c r="K181" s="380">
        <v>2025.0</v>
      </c>
      <c r="L181" s="1394">
        <v>45712.0</v>
      </c>
      <c r="M181" s="1395">
        <v>45716.0</v>
      </c>
      <c r="N181" s="1339">
        <v>5.0</v>
      </c>
      <c r="O181" s="1315">
        <f t="shared" si="3"/>
        <v>0.25</v>
      </c>
      <c r="P181" s="231" t="str">
        <f t="shared" si="4"/>
        <v>#REF!</v>
      </c>
      <c r="Q181" s="1379" t="str">
        <f t="shared" si="18"/>
        <v>#REF!</v>
      </c>
      <c r="R181" s="1381"/>
      <c r="S181" s="1181" t="s">
        <v>525</v>
      </c>
      <c r="T181" s="370" t="s">
        <v>1515</v>
      </c>
      <c r="U181" s="1315" t="str">
        <f t="shared" si="6"/>
        <v>#REF!</v>
      </c>
      <c r="V181" s="1382" t="str">
        <f t="shared" si="7"/>
        <v>#REF!</v>
      </c>
      <c r="W181" s="1382" t="str">
        <f t="shared" si="8"/>
        <v>#REF!</v>
      </c>
      <c r="X181" s="1102" t="str">
        <f t="shared" si="9"/>
        <v>#REF!</v>
      </c>
      <c r="Y181" s="1383">
        <f t="shared" si="10"/>
        <v>0.9</v>
      </c>
      <c r="Z181" s="1384" t="str">
        <f t="shared" si="11"/>
        <v>#REF!</v>
      </c>
      <c r="AA181" s="1385" t="str">
        <f t="shared" si="12"/>
        <v>#REF!</v>
      </c>
      <c r="AB181" s="1385" t="str">
        <f t="shared" si="13"/>
        <v>#REF!</v>
      </c>
      <c r="AC181" s="1386" t="str">
        <f t="shared" si="14"/>
        <v>#REF!</v>
      </c>
      <c r="AD181" s="1386" t="str">
        <f t="shared" si="15"/>
        <v>#REF!</v>
      </c>
      <c r="AE181" s="1386" t="str">
        <f t="shared" si="16"/>
        <v>#REF!</v>
      </c>
      <c r="AF181" s="1387"/>
      <c r="AG181" s="1388"/>
      <c r="AH181" s="1389">
        <f t="shared" si="17"/>
        <v>18</v>
      </c>
      <c r="AI181" s="1389"/>
    </row>
    <row r="182" ht="15.0" customHeight="1">
      <c r="A182" s="1390">
        <v>180.0</v>
      </c>
      <c r="B182" s="1181">
        <v>463617.0</v>
      </c>
      <c r="C182" s="370" t="s">
        <v>1523</v>
      </c>
      <c r="D182" s="370" t="s">
        <v>1524</v>
      </c>
      <c r="E182" s="370" t="s">
        <v>511</v>
      </c>
      <c r="F182" s="370" t="s">
        <v>512</v>
      </c>
      <c r="G182" s="370" t="s">
        <v>787</v>
      </c>
      <c r="H182" s="1368" t="s">
        <v>570</v>
      </c>
      <c r="I182" s="1378" t="str">
        <f t="shared" si="2"/>
        <v>#REF!</v>
      </c>
      <c r="J182" s="380">
        <v>2.0</v>
      </c>
      <c r="K182" s="380">
        <v>2025.0</v>
      </c>
      <c r="L182" s="1394">
        <v>45689.0</v>
      </c>
      <c r="M182" s="1395">
        <v>45716.0</v>
      </c>
      <c r="N182" s="1339">
        <v>20.0</v>
      </c>
      <c r="O182" s="1315">
        <f t="shared" si="3"/>
        <v>1</v>
      </c>
      <c r="P182" s="231" t="str">
        <f t="shared" si="4"/>
        <v>#REF!</v>
      </c>
      <c r="Q182" s="1379" t="str">
        <f t="shared" si="18"/>
        <v>#REF!</v>
      </c>
      <c r="R182" s="1381"/>
      <c r="S182" s="1181" t="s">
        <v>525</v>
      </c>
      <c r="T182" s="370" t="s">
        <v>1515</v>
      </c>
      <c r="U182" s="1315" t="str">
        <f t="shared" si="6"/>
        <v>#REF!</v>
      </c>
      <c r="V182" s="1382" t="str">
        <f t="shared" si="7"/>
        <v>#REF!</v>
      </c>
      <c r="W182" s="1382" t="str">
        <f t="shared" si="8"/>
        <v>#REF!</v>
      </c>
      <c r="X182" s="1102" t="str">
        <f t="shared" si="9"/>
        <v>#REF!</v>
      </c>
      <c r="Y182" s="1383">
        <f t="shared" si="10"/>
        <v>1</v>
      </c>
      <c r="Z182" s="1384" t="str">
        <f t="shared" si="11"/>
        <v>#REF!</v>
      </c>
      <c r="AA182" s="1385" t="str">
        <f t="shared" si="12"/>
        <v>#REF!</v>
      </c>
      <c r="AB182" s="1385" t="str">
        <f t="shared" si="13"/>
        <v>#REF!</v>
      </c>
      <c r="AC182" s="1386" t="str">
        <f t="shared" si="14"/>
        <v>#REF!</v>
      </c>
      <c r="AD182" s="1386" t="str">
        <f t="shared" si="15"/>
        <v>#REF!</v>
      </c>
      <c r="AE182" s="1386" t="str">
        <f t="shared" si="16"/>
        <v>#REF!</v>
      </c>
      <c r="AF182" s="1387"/>
      <c r="AG182" s="1388"/>
      <c r="AH182" s="1389">
        <f t="shared" si="17"/>
        <v>20</v>
      </c>
      <c r="AI182" s="1389"/>
    </row>
    <row r="183" ht="15.0" customHeight="1">
      <c r="A183" s="1390">
        <v>181.0</v>
      </c>
      <c r="B183" s="1181">
        <v>463671.0</v>
      </c>
      <c r="C183" s="370" t="s">
        <v>1531</v>
      </c>
      <c r="D183" s="370" t="s">
        <v>1532</v>
      </c>
      <c r="E183" s="370" t="s">
        <v>511</v>
      </c>
      <c r="F183" s="370" t="s">
        <v>512</v>
      </c>
      <c r="G183" s="370" t="s">
        <v>790</v>
      </c>
      <c r="H183" s="1368" t="s">
        <v>531</v>
      </c>
      <c r="I183" s="1378" t="str">
        <f t="shared" si="2"/>
        <v>#REF!</v>
      </c>
      <c r="J183" s="380">
        <v>2.0</v>
      </c>
      <c r="K183" s="380">
        <v>2025.0</v>
      </c>
      <c r="L183" s="1394">
        <v>45689.0</v>
      </c>
      <c r="M183" s="1395">
        <v>45716.0</v>
      </c>
      <c r="N183" s="1339">
        <v>19.0</v>
      </c>
      <c r="O183" s="1315">
        <f t="shared" si="3"/>
        <v>0.95</v>
      </c>
      <c r="P183" s="231" t="str">
        <f t="shared" si="4"/>
        <v>#REF!</v>
      </c>
      <c r="Q183" s="1379" t="str">
        <f t="shared" si="18"/>
        <v>#REF!</v>
      </c>
      <c r="R183" s="1381"/>
      <c r="S183" s="1181" t="s">
        <v>525</v>
      </c>
      <c r="T183" s="370" t="s">
        <v>1515</v>
      </c>
      <c r="U183" s="1315" t="str">
        <f t="shared" si="6"/>
        <v>#REF!</v>
      </c>
      <c r="V183" s="1382" t="str">
        <f t="shared" si="7"/>
        <v>#REF!</v>
      </c>
      <c r="W183" s="1382" t="str">
        <f t="shared" si="8"/>
        <v>#REF!</v>
      </c>
      <c r="X183" s="1102" t="str">
        <f t="shared" si="9"/>
        <v>#REF!</v>
      </c>
      <c r="Y183" s="1383">
        <f t="shared" si="10"/>
        <v>0.95</v>
      </c>
      <c r="Z183" s="1384" t="str">
        <f t="shared" si="11"/>
        <v>#REF!</v>
      </c>
      <c r="AA183" s="1385" t="str">
        <f t="shared" si="12"/>
        <v>#REF!</v>
      </c>
      <c r="AB183" s="1385" t="str">
        <f t="shared" si="13"/>
        <v>#REF!</v>
      </c>
      <c r="AC183" s="1386" t="str">
        <f t="shared" si="14"/>
        <v>#REF!</v>
      </c>
      <c r="AD183" s="1386" t="str">
        <f t="shared" si="15"/>
        <v>#REF!</v>
      </c>
      <c r="AE183" s="1386" t="str">
        <f t="shared" si="16"/>
        <v>#REF!</v>
      </c>
      <c r="AF183" s="1387"/>
      <c r="AG183" s="1388"/>
      <c r="AH183" s="1389">
        <f t="shared" si="17"/>
        <v>19</v>
      </c>
      <c r="AI183" s="1389"/>
    </row>
    <row r="184" ht="15.0" customHeight="1">
      <c r="A184" s="1390">
        <v>182.0</v>
      </c>
      <c r="B184" s="1181">
        <v>463643.0</v>
      </c>
      <c r="C184" s="370" t="s">
        <v>1302</v>
      </c>
      <c r="D184" s="370" t="s">
        <v>1303</v>
      </c>
      <c r="E184" s="370" t="s">
        <v>511</v>
      </c>
      <c r="F184" s="370" t="s">
        <v>512</v>
      </c>
      <c r="G184" s="370" t="s">
        <v>790</v>
      </c>
      <c r="H184" s="1368" t="s">
        <v>531</v>
      </c>
      <c r="I184" s="1378" t="str">
        <f t="shared" si="2"/>
        <v>#REF!</v>
      </c>
      <c r="J184" s="380">
        <v>2.0</v>
      </c>
      <c r="K184" s="380">
        <v>2025.0</v>
      </c>
      <c r="L184" s="1394">
        <v>45689.0</v>
      </c>
      <c r="M184" s="1395">
        <v>45716.0</v>
      </c>
      <c r="N184" s="1339">
        <v>19.5</v>
      </c>
      <c r="O184" s="1315">
        <f t="shared" si="3"/>
        <v>0.975</v>
      </c>
      <c r="P184" s="231" t="str">
        <f t="shared" si="4"/>
        <v>#REF!</v>
      </c>
      <c r="Q184" s="1379" t="str">
        <f t="shared" si="18"/>
        <v>#REF!</v>
      </c>
      <c r="R184" s="1381"/>
      <c r="S184" s="1181" t="s">
        <v>525</v>
      </c>
      <c r="T184" s="370" t="s">
        <v>1515</v>
      </c>
      <c r="U184" s="1315" t="str">
        <f t="shared" si="6"/>
        <v>#REF!</v>
      </c>
      <c r="V184" s="1382" t="str">
        <f t="shared" si="7"/>
        <v>#REF!</v>
      </c>
      <c r="W184" s="1382" t="str">
        <f t="shared" si="8"/>
        <v>#REF!</v>
      </c>
      <c r="X184" s="1102" t="str">
        <f t="shared" si="9"/>
        <v>#REF!</v>
      </c>
      <c r="Y184" s="1383">
        <f t="shared" si="10"/>
        <v>0.975</v>
      </c>
      <c r="Z184" s="1384" t="str">
        <f t="shared" si="11"/>
        <v>#REF!</v>
      </c>
      <c r="AA184" s="1385" t="str">
        <f t="shared" si="12"/>
        <v>#REF!</v>
      </c>
      <c r="AB184" s="1385" t="str">
        <f t="shared" si="13"/>
        <v>#REF!</v>
      </c>
      <c r="AC184" s="1386" t="str">
        <f t="shared" si="14"/>
        <v>#REF!</v>
      </c>
      <c r="AD184" s="1386" t="str">
        <f t="shared" si="15"/>
        <v>#REF!</v>
      </c>
      <c r="AE184" s="1386" t="str">
        <f t="shared" si="16"/>
        <v>#REF!</v>
      </c>
      <c r="AF184" s="1387"/>
      <c r="AG184" s="1388"/>
      <c r="AH184" s="1389">
        <f t="shared" si="17"/>
        <v>19.5</v>
      </c>
      <c r="AI184" s="1389"/>
    </row>
    <row r="185" ht="15.0" customHeight="1">
      <c r="A185" s="1390">
        <v>183.0</v>
      </c>
      <c r="B185" s="1181">
        <v>463993.0</v>
      </c>
      <c r="C185" s="370" t="s">
        <v>1542</v>
      </c>
      <c r="D185" s="370" t="s">
        <v>1543</v>
      </c>
      <c r="E185" s="370" t="s">
        <v>511</v>
      </c>
      <c r="F185" s="370" t="s">
        <v>512</v>
      </c>
      <c r="G185" s="370" t="s">
        <v>790</v>
      </c>
      <c r="H185" s="1368" t="s">
        <v>531</v>
      </c>
      <c r="I185" s="1378" t="str">
        <f t="shared" si="2"/>
        <v>#REF!</v>
      </c>
      <c r="J185" s="380">
        <v>2.0</v>
      </c>
      <c r="K185" s="380">
        <v>2025.0</v>
      </c>
      <c r="L185" s="1394">
        <v>45689.0</v>
      </c>
      <c r="M185" s="1395">
        <v>45704.0</v>
      </c>
      <c r="N185" s="1339">
        <v>9.0</v>
      </c>
      <c r="O185" s="1315">
        <f t="shared" si="3"/>
        <v>0.45</v>
      </c>
      <c r="P185" s="231" t="str">
        <f t="shared" si="4"/>
        <v>#REF!</v>
      </c>
      <c r="Q185" s="1379" t="str">
        <f t="shared" si="18"/>
        <v>#REF!</v>
      </c>
      <c r="R185" s="1381"/>
      <c r="S185" s="1181" t="s">
        <v>525</v>
      </c>
      <c r="T185" s="370" t="s">
        <v>1515</v>
      </c>
      <c r="U185" s="1315" t="str">
        <f t="shared" si="6"/>
        <v>#REF!</v>
      </c>
      <c r="V185" s="1382" t="str">
        <f t="shared" si="7"/>
        <v>#REF!</v>
      </c>
      <c r="W185" s="1382" t="str">
        <f t="shared" si="8"/>
        <v>#REF!</v>
      </c>
      <c r="X185" s="1102" t="str">
        <f t="shared" si="9"/>
        <v>#REF!</v>
      </c>
      <c r="Y185" s="1383">
        <f t="shared" si="10"/>
        <v>0.95</v>
      </c>
      <c r="Z185" s="1384" t="str">
        <f t="shared" si="11"/>
        <v>#REF!</v>
      </c>
      <c r="AA185" s="1385" t="str">
        <f t="shared" si="12"/>
        <v>#REF!</v>
      </c>
      <c r="AB185" s="1385" t="str">
        <f t="shared" si="13"/>
        <v>#REF!</v>
      </c>
      <c r="AC185" s="1386" t="str">
        <f t="shared" si="14"/>
        <v>#REF!</v>
      </c>
      <c r="AD185" s="1386" t="str">
        <f t="shared" si="15"/>
        <v>#REF!</v>
      </c>
      <c r="AE185" s="1386" t="str">
        <f t="shared" si="16"/>
        <v>#REF!</v>
      </c>
      <c r="AF185" s="1387"/>
      <c r="AG185" s="1388"/>
      <c r="AH185" s="1389">
        <f t="shared" si="17"/>
        <v>19</v>
      </c>
      <c r="AI185" s="1389"/>
    </row>
    <row r="186" ht="15.0" customHeight="1">
      <c r="A186" s="1390">
        <v>184.0</v>
      </c>
      <c r="B186" s="1181">
        <v>463897.0</v>
      </c>
      <c r="C186" s="370" t="s">
        <v>1535</v>
      </c>
      <c r="D186" s="370" t="s">
        <v>1536</v>
      </c>
      <c r="E186" s="370" t="s">
        <v>511</v>
      </c>
      <c r="F186" s="370" t="s">
        <v>512</v>
      </c>
      <c r="G186" s="370" t="s">
        <v>790</v>
      </c>
      <c r="H186" s="1368" t="s">
        <v>531</v>
      </c>
      <c r="I186" s="1378" t="str">
        <f t="shared" si="2"/>
        <v>#REF!</v>
      </c>
      <c r="J186" s="380">
        <v>2.0</v>
      </c>
      <c r="K186" s="380">
        <v>2025.0</v>
      </c>
      <c r="L186" s="1394">
        <v>45693.0</v>
      </c>
      <c r="M186" s="1395">
        <v>45711.0</v>
      </c>
      <c r="N186" s="1339">
        <v>13.0</v>
      </c>
      <c r="O186" s="1315">
        <f t="shared" si="3"/>
        <v>0.65</v>
      </c>
      <c r="P186" s="231" t="str">
        <f t="shared" si="4"/>
        <v>#REF!</v>
      </c>
      <c r="Q186" s="1379" t="str">
        <f t="shared" si="18"/>
        <v>#REF!</v>
      </c>
      <c r="R186" s="1381"/>
      <c r="S186" s="1181" t="s">
        <v>525</v>
      </c>
      <c r="T186" s="370" t="s">
        <v>1515</v>
      </c>
      <c r="U186" s="1315" t="str">
        <f t="shared" si="6"/>
        <v>#REF!</v>
      </c>
      <c r="V186" s="1382" t="str">
        <f t="shared" si="7"/>
        <v>#REF!</v>
      </c>
      <c r="W186" s="1382" t="str">
        <f t="shared" si="8"/>
        <v>#REF!</v>
      </c>
      <c r="X186" s="1102" t="str">
        <f t="shared" si="9"/>
        <v>#REF!</v>
      </c>
      <c r="Y186" s="1383">
        <f t="shared" si="10"/>
        <v>1</v>
      </c>
      <c r="Z186" s="1384" t="str">
        <f t="shared" si="11"/>
        <v>#REF!</v>
      </c>
      <c r="AA186" s="1385" t="str">
        <f t="shared" si="12"/>
        <v>#REF!</v>
      </c>
      <c r="AB186" s="1385" t="str">
        <f t="shared" si="13"/>
        <v>#REF!</v>
      </c>
      <c r="AC186" s="1386" t="str">
        <f t="shared" si="14"/>
        <v>#REF!</v>
      </c>
      <c r="AD186" s="1386" t="str">
        <f t="shared" si="15"/>
        <v>#REF!</v>
      </c>
      <c r="AE186" s="1386" t="str">
        <f t="shared" si="16"/>
        <v>#REF!</v>
      </c>
      <c r="AF186" s="1387"/>
      <c r="AG186" s="1388"/>
      <c r="AH186" s="1389">
        <f t="shared" si="17"/>
        <v>20</v>
      </c>
      <c r="AI186" s="1389"/>
    </row>
    <row r="187" ht="15.0" customHeight="1">
      <c r="A187" s="1390">
        <v>185.0</v>
      </c>
      <c r="B187" s="1181">
        <v>463897.0</v>
      </c>
      <c r="C187" s="370" t="s">
        <v>1535</v>
      </c>
      <c r="D187" s="370" t="s">
        <v>1536</v>
      </c>
      <c r="E187" s="370" t="s">
        <v>511</v>
      </c>
      <c r="F187" s="370" t="s">
        <v>512</v>
      </c>
      <c r="G187" s="370" t="s">
        <v>790</v>
      </c>
      <c r="H187" s="1368" t="s">
        <v>531</v>
      </c>
      <c r="I187" s="1378" t="str">
        <f t="shared" si="2"/>
        <v>#REF!</v>
      </c>
      <c r="J187" s="380">
        <v>2.0</v>
      </c>
      <c r="K187" s="380">
        <v>2025.0</v>
      </c>
      <c r="L187" s="1394">
        <v>45712.0</v>
      </c>
      <c r="M187" s="1395">
        <v>45716.0</v>
      </c>
      <c r="N187" s="1339">
        <v>5.0</v>
      </c>
      <c r="O187" s="1315">
        <f t="shared" si="3"/>
        <v>0.25</v>
      </c>
      <c r="P187" s="231" t="str">
        <f t="shared" si="4"/>
        <v>#REF!</v>
      </c>
      <c r="Q187" s="1379" t="str">
        <f t="shared" si="18"/>
        <v>#REF!</v>
      </c>
      <c r="R187" s="1381"/>
      <c r="S187" s="1181" t="s">
        <v>525</v>
      </c>
      <c r="T187" s="370" t="s">
        <v>1515</v>
      </c>
      <c r="U187" s="1315" t="str">
        <f t="shared" si="6"/>
        <v>#REF!</v>
      </c>
      <c r="V187" s="1382" t="str">
        <f t="shared" si="7"/>
        <v>#REF!</v>
      </c>
      <c r="W187" s="1382" t="str">
        <f t="shared" si="8"/>
        <v>#REF!</v>
      </c>
      <c r="X187" s="1102" t="str">
        <f t="shared" si="9"/>
        <v>#REF!</v>
      </c>
      <c r="Y187" s="1383">
        <f t="shared" si="10"/>
        <v>1</v>
      </c>
      <c r="Z187" s="1384" t="str">
        <f t="shared" si="11"/>
        <v>#REF!</v>
      </c>
      <c r="AA187" s="1385" t="str">
        <f t="shared" si="12"/>
        <v>#REF!</v>
      </c>
      <c r="AB187" s="1385" t="str">
        <f t="shared" si="13"/>
        <v>#REF!</v>
      </c>
      <c r="AC187" s="1386" t="str">
        <f t="shared" si="14"/>
        <v>#REF!</v>
      </c>
      <c r="AD187" s="1386" t="str">
        <f t="shared" si="15"/>
        <v>#REF!</v>
      </c>
      <c r="AE187" s="1386" t="str">
        <f t="shared" si="16"/>
        <v>#REF!</v>
      </c>
      <c r="AF187" s="1387"/>
      <c r="AG187" s="1388"/>
      <c r="AH187" s="1389">
        <f t="shared" si="17"/>
        <v>20</v>
      </c>
      <c r="AI187" s="1389"/>
    </row>
    <row r="188" ht="15.0" customHeight="1">
      <c r="A188" s="1390">
        <v>186.0</v>
      </c>
      <c r="B188" s="1181">
        <v>464019.0</v>
      </c>
      <c r="C188" s="370" t="s">
        <v>1540</v>
      </c>
      <c r="D188" s="370" t="s">
        <v>1541</v>
      </c>
      <c r="E188" s="370" t="s">
        <v>511</v>
      </c>
      <c r="F188" s="370" t="s">
        <v>546</v>
      </c>
      <c r="G188" s="370" t="s">
        <v>665</v>
      </c>
      <c r="H188" s="1368" t="s">
        <v>556</v>
      </c>
      <c r="I188" s="1378" t="str">
        <f t="shared" si="2"/>
        <v>#REF!</v>
      </c>
      <c r="J188" s="380">
        <v>2.0</v>
      </c>
      <c r="K188" s="380">
        <v>2025.0</v>
      </c>
      <c r="L188" s="1394">
        <v>45689.0</v>
      </c>
      <c r="M188" s="1395">
        <v>45716.0</v>
      </c>
      <c r="N188" s="1339">
        <v>18.5</v>
      </c>
      <c r="O188" s="1315">
        <f t="shared" si="3"/>
        <v>0.925</v>
      </c>
      <c r="P188" s="231" t="str">
        <f t="shared" si="4"/>
        <v>#REF!</v>
      </c>
      <c r="Q188" s="1379" t="str">
        <f t="shared" si="18"/>
        <v>#REF!</v>
      </c>
      <c r="R188" s="1381"/>
      <c r="S188" s="1181" t="s">
        <v>525</v>
      </c>
      <c r="T188" s="370" t="s">
        <v>1515</v>
      </c>
      <c r="U188" s="1315" t="str">
        <f t="shared" si="6"/>
        <v>#REF!</v>
      </c>
      <c r="V188" s="1382" t="str">
        <f t="shared" si="7"/>
        <v>#REF!</v>
      </c>
      <c r="W188" s="1382" t="str">
        <f t="shared" si="8"/>
        <v>#REF!</v>
      </c>
      <c r="X188" s="1102" t="str">
        <f t="shared" si="9"/>
        <v>#REF!</v>
      </c>
      <c r="Y188" s="1383">
        <f t="shared" si="10"/>
        <v>0.925</v>
      </c>
      <c r="Z188" s="1384" t="str">
        <f t="shared" si="11"/>
        <v>#REF!</v>
      </c>
      <c r="AA188" s="1385" t="str">
        <f t="shared" si="12"/>
        <v>#REF!</v>
      </c>
      <c r="AB188" s="1385" t="str">
        <f t="shared" si="13"/>
        <v>#REF!</v>
      </c>
      <c r="AC188" s="1386" t="str">
        <f t="shared" si="14"/>
        <v>#REF!</v>
      </c>
      <c r="AD188" s="1386" t="str">
        <f t="shared" si="15"/>
        <v>#REF!</v>
      </c>
      <c r="AE188" s="1386" t="str">
        <f t="shared" si="16"/>
        <v>#REF!</v>
      </c>
      <c r="AF188" s="1387"/>
      <c r="AG188" s="1388"/>
      <c r="AH188" s="1389">
        <f t="shared" si="17"/>
        <v>18.5</v>
      </c>
      <c r="AI188" s="1389"/>
    </row>
    <row r="189" ht="15.0" customHeight="1">
      <c r="A189" s="1390">
        <v>187.0</v>
      </c>
      <c r="B189" s="1181">
        <v>464119.0</v>
      </c>
      <c r="C189" s="370" t="s">
        <v>1546</v>
      </c>
      <c r="D189" s="370" t="s">
        <v>1547</v>
      </c>
      <c r="E189" s="370" t="s">
        <v>511</v>
      </c>
      <c r="F189" s="370" t="s">
        <v>546</v>
      </c>
      <c r="G189" s="370" t="s">
        <v>665</v>
      </c>
      <c r="H189" s="1368" t="s">
        <v>556</v>
      </c>
      <c r="I189" s="1378" t="str">
        <f t="shared" si="2"/>
        <v>#REF!</v>
      </c>
      <c r="J189" s="380">
        <v>2.0</v>
      </c>
      <c r="K189" s="380">
        <v>2025.0</v>
      </c>
      <c r="L189" s="1394">
        <v>45689.0</v>
      </c>
      <c r="M189" s="1395">
        <v>45716.0</v>
      </c>
      <c r="N189" s="1339">
        <v>20.0</v>
      </c>
      <c r="O189" s="1315">
        <f t="shared" si="3"/>
        <v>1</v>
      </c>
      <c r="P189" s="231" t="str">
        <f t="shared" si="4"/>
        <v>#REF!</v>
      </c>
      <c r="Q189" s="1379" t="str">
        <f t="shared" si="18"/>
        <v>#REF!</v>
      </c>
      <c r="R189" s="1381"/>
      <c r="S189" s="1181" t="s">
        <v>525</v>
      </c>
      <c r="T189" s="370" t="s">
        <v>1515</v>
      </c>
      <c r="U189" s="1315" t="str">
        <f t="shared" si="6"/>
        <v>#REF!</v>
      </c>
      <c r="V189" s="1382" t="str">
        <f t="shared" si="7"/>
        <v>#REF!</v>
      </c>
      <c r="W189" s="1382" t="str">
        <f t="shared" si="8"/>
        <v>#REF!</v>
      </c>
      <c r="X189" s="1102" t="str">
        <f t="shared" si="9"/>
        <v>#REF!</v>
      </c>
      <c r="Y189" s="1383">
        <f t="shared" si="10"/>
        <v>1</v>
      </c>
      <c r="Z189" s="1384" t="str">
        <f t="shared" si="11"/>
        <v>#REF!</v>
      </c>
      <c r="AA189" s="1385" t="str">
        <f t="shared" si="12"/>
        <v>#REF!</v>
      </c>
      <c r="AB189" s="1385" t="str">
        <f t="shared" si="13"/>
        <v>#REF!</v>
      </c>
      <c r="AC189" s="1386" t="str">
        <f t="shared" si="14"/>
        <v>#REF!</v>
      </c>
      <c r="AD189" s="1386" t="str">
        <f t="shared" si="15"/>
        <v>#REF!</v>
      </c>
      <c r="AE189" s="1386" t="str">
        <f t="shared" si="16"/>
        <v>#REF!</v>
      </c>
      <c r="AF189" s="1387"/>
      <c r="AG189" s="1388"/>
      <c r="AH189" s="1389">
        <f t="shared" si="17"/>
        <v>20</v>
      </c>
      <c r="AI189" s="1389"/>
    </row>
    <row r="190" ht="15.0" customHeight="1">
      <c r="A190" s="1390">
        <v>188.0</v>
      </c>
      <c r="B190" s="1181">
        <v>464205.0</v>
      </c>
      <c r="C190" s="370" t="s">
        <v>1548</v>
      </c>
      <c r="D190" s="370" t="s">
        <v>1549</v>
      </c>
      <c r="E190" s="370" t="s">
        <v>511</v>
      </c>
      <c r="F190" s="370" t="s">
        <v>546</v>
      </c>
      <c r="G190" s="370" t="s">
        <v>790</v>
      </c>
      <c r="H190" s="1368" t="s">
        <v>616</v>
      </c>
      <c r="I190" s="1378" t="str">
        <f t="shared" si="2"/>
        <v>#REF!</v>
      </c>
      <c r="J190" s="380">
        <v>2.0</v>
      </c>
      <c r="K190" s="380">
        <v>2025.0</v>
      </c>
      <c r="L190" s="1394">
        <v>45689.0</v>
      </c>
      <c r="M190" s="1395">
        <v>45704.0</v>
      </c>
      <c r="N190" s="1339">
        <v>10.0</v>
      </c>
      <c r="O190" s="1315">
        <f t="shared" si="3"/>
        <v>0.5</v>
      </c>
      <c r="P190" s="231" t="str">
        <f t="shared" si="4"/>
        <v>#REF!</v>
      </c>
      <c r="Q190" s="1379" t="str">
        <f t="shared" si="18"/>
        <v>#REF!</v>
      </c>
      <c r="R190" s="1381"/>
      <c r="S190" s="1181" t="s">
        <v>525</v>
      </c>
      <c r="T190" s="370" t="s">
        <v>1515</v>
      </c>
      <c r="U190" s="1315" t="str">
        <f t="shared" si="6"/>
        <v>#REF!</v>
      </c>
      <c r="V190" s="1382" t="str">
        <f t="shared" si="7"/>
        <v>#REF!</v>
      </c>
      <c r="W190" s="1382" t="str">
        <f t="shared" si="8"/>
        <v>#REF!</v>
      </c>
      <c r="X190" s="1102" t="str">
        <f t="shared" si="9"/>
        <v>#REF!</v>
      </c>
      <c r="Y190" s="1383">
        <f t="shared" si="10"/>
        <v>0.5</v>
      </c>
      <c r="Z190" s="1384" t="str">
        <f t="shared" si="11"/>
        <v>#REF!</v>
      </c>
      <c r="AA190" s="1385" t="str">
        <f t="shared" si="12"/>
        <v>#REF!</v>
      </c>
      <c r="AB190" s="1385" t="str">
        <f t="shared" si="13"/>
        <v>#REF!</v>
      </c>
      <c r="AC190" s="1386" t="str">
        <f t="shared" si="14"/>
        <v>#REF!</v>
      </c>
      <c r="AD190" s="1386" t="str">
        <f t="shared" si="15"/>
        <v>#REF!</v>
      </c>
      <c r="AE190" s="1386" t="str">
        <f t="shared" si="16"/>
        <v>#REF!</v>
      </c>
      <c r="AF190" s="1387"/>
      <c r="AG190" s="1388"/>
      <c r="AH190" s="1389">
        <f t="shared" si="17"/>
        <v>10</v>
      </c>
      <c r="AI190" s="1389"/>
    </row>
    <row r="191" ht="15.0" customHeight="1">
      <c r="A191" s="1390">
        <v>189.0</v>
      </c>
      <c r="B191" s="1181">
        <v>464355.0</v>
      </c>
      <c r="C191" s="370" t="s">
        <v>1551</v>
      </c>
      <c r="D191" s="370" t="s">
        <v>1552</v>
      </c>
      <c r="E191" s="370" t="s">
        <v>511</v>
      </c>
      <c r="F191" s="370" t="s">
        <v>512</v>
      </c>
      <c r="G191" s="370" t="s">
        <v>665</v>
      </c>
      <c r="H191" s="1368" t="s">
        <v>580</v>
      </c>
      <c r="I191" s="1378" t="str">
        <f t="shared" si="2"/>
        <v>#REF!</v>
      </c>
      <c r="J191" s="380">
        <v>2.0</v>
      </c>
      <c r="K191" s="380">
        <v>2025.0</v>
      </c>
      <c r="L191" s="1394">
        <v>45689.0</v>
      </c>
      <c r="M191" s="1395">
        <v>45716.0</v>
      </c>
      <c r="N191" s="1339">
        <v>20.0</v>
      </c>
      <c r="O191" s="1315">
        <f t="shared" si="3"/>
        <v>1</v>
      </c>
      <c r="P191" s="231" t="str">
        <f t="shared" si="4"/>
        <v>#REF!</v>
      </c>
      <c r="Q191" s="1379" t="str">
        <f t="shared" si="18"/>
        <v>#REF!</v>
      </c>
      <c r="R191" s="1381"/>
      <c r="S191" s="1181" t="s">
        <v>525</v>
      </c>
      <c r="T191" s="370" t="s">
        <v>1515</v>
      </c>
      <c r="U191" s="1315" t="str">
        <f t="shared" si="6"/>
        <v>#REF!</v>
      </c>
      <c r="V191" s="1382" t="str">
        <f t="shared" si="7"/>
        <v>#REF!</v>
      </c>
      <c r="W191" s="1382" t="str">
        <f t="shared" si="8"/>
        <v>#REF!</v>
      </c>
      <c r="X191" s="1102" t="str">
        <f t="shared" si="9"/>
        <v>#REF!</v>
      </c>
      <c r="Y191" s="1383">
        <f t="shared" si="10"/>
        <v>1</v>
      </c>
      <c r="Z191" s="1384" t="str">
        <f t="shared" si="11"/>
        <v>#REF!</v>
      </c>
      <c r="AA191" s="1385" t="str">
        <f t="shared" si="12"/>
        <v>#REF!</v>
      </c>
      <c r="AB191" s="1385" t="str">
        <f t="shared" si="13"/>
        <v>#REF!</v>
      </c>
      <c r="AC191" s="1386" t="str">
        <f t="shared" si="14"/>
        <v>#REF!</v>
      </c>
      <c r="AD191" s="1386" t="str">
        <f t="shared" si="15"/>
        <v>#REF!</v>
      </c>
      <c r="AE191" s="1386" t="str">
        <f t="shared" si="16"/>
        <v>#REF!</v>
      </c>
      <c r="AF191" s="1387"/>
      <c r="AG191" s="1388"/>
      <c r="AH191" s="1389">
        <f t="shared" si="17"/>
        <v>20</v>
      </c>
      <c r="AI191" s="1389"/>
    </row>
    <row r="192" ht="15.0" customHeight="1">
      <c r="A192" s="1390">
        <v>190.0</v>
      </c>
      <c r="B192" s="1181">
        <v>464937.0</v>
      </c>
      <c r="C192" s="370" t="s">
        <v>2313</v>
      </c>
      <c r="D192" s="370" t="s">
        <v>2314</v>
      </c>
      <c r="E192" s="370" t="s">
        <v>511</v>
      </c>
      <c r="F192" s="370" t="s">
        <v>512</v>
      </c>
      <c r="G192" s="370" t="s">
        <v>771</v>
      </c>
      <c r="H192" s="1368" t="s">
        <v>541</v>
      </c>
      <c r="I192" s="1378" t="str">
        <f t="shared" si="2"/>
        <v>#REF!</v>
      </c>
      <c r="J192" s="380">
        <v>2.0</v>
      </c>
      <c r="K192" s="380">
        <v>2025.0</v>
      </c>
      <c r="L192" s="1394">
        <v>45689.0</v>
      </c>
      <c r="M192" s="1395">
        <v>45716.0</v>
      </c>
      <c r="N192" s="1339">
        <v>19.0</v>
      </c>
      <c r="O192" s="1315">
        <f t="shared" si="3"/>
        <v>0.95</v>
      </c>
      <c r="P192" s="231" t="str">
        <f t="shared" si="4"/>
        <v>#REF!</v>
      </c>
      <c r="Q192" s="1379" t="str">
        <f t="shared" si="18"/>
        <v>#REF!</v>
      </c>
      <c r="R192" s="1381"/>
      <c r="S192" s="1181" t="s">
        <v>525</v>
      </c>
      <c r="T192" s="370" t="s">
        <v>1515</v>
      </c>
      <c r="U192" s="1315" t="str">
        <f t="shared" si="6"/>
        <v>#REF!</v>
      </c>
      <c r="V192" s="1382" t="str">
        <f t="shared" si="7"/>
        <v>#REF!</v>
      </c>
      <c r="W192" s="1382" t="str">
        <f t="shared" si="8"/>
        <v>#REF!</v>
      </c>
      <c r="X192" s="1102" t="str">
        <f t="shared" si="9"/>
        <v>#REF!</v>
      </c>
      <c r="Y192" s="1383">
        <f t="shared" si="10"/>
        <v>0.95</v>
      </c>
      <c r="Z192" s="1384" t="str">
        <f t="shared" si="11"/>
        <v>#REF!</v>
      </c>
      <c r="AA192" s="1385" t="str">
        <f t="shared" si="12"/>
        <v>#REF!</v>
      </c>
      <c r="AB192" s="1385" t="str">
        <f t="shared" si="13"/>
        <v>#REF!</v>
      </c>
      <c r="AC192" s="1386" t="str">
        <f t="shared" si="14"/>
        <v>#REF!</v>
      </c>
      <c r="AD192" s="1386" t="str">
        <f t="shared" si="15"/>
        <v>#REF!</v>
      </c>
      <c r="AE192" s="1386" t="str">
        <f t="shared" si="16"/>
        <v>#REF!</v>
      </c>
      <c r="AF192" s="1387"/>
      <c r="AG192" s="1388"/>
      <c r="AH192" s="1389">
        <f t="shared" si="17"/>
        <v>19</v>
      </c>
      <c r="AI192" s="1389"/>
    </row>
    <row r="193" ht="15.0" customHeight="1">
      <c r="A193" s="1390">
        <v>191.0</v>
      </c>
      <c r="B193" s="1181">
        <v>465271.0</v>
      </c>
      <c r="C193" s="370" t="s">
        <v>1564</v>
      </c>
      <c r="D193" s="370" t="s">
        <v>1565</v>
      </c>
      <c r="E193" s="370" t="s">
        <v>511</v>
      </c>
      <c r="F193" s="370" t="s">
        <v>546</v>
      </c>
      <c r="G193" s="370" t="s">
        <v>771</v>
      </c>
      <c r="H193" s="1368" t="s">
        <v>547</v>
      </c>
      <c r="I193" s="1378" t="str">
        <f t="shared" si="2"/>
        <v>#REF!</v>
      </c>
      <c r="J193" s="380">
        <v>2.0</v>
      </c>
      <c r="K193" s="380">
        <v>2025.0</v>
      </c>
      <c r="L193" s="1394">
        <v>45689.0</v>
      </c>
      <c r="M193" s="1395">
        <v>45716.0</v>
      </c>
      <c r="N193" s="1339">
        <v>20.0</v>
      </c>
      <c r="O193" s="1315">
        <f t="shared" si="3"/>
        <v>1</v>
      </c>
      <c r="P193" s="231" t="str">
        <f t="shared" si="4"/>
        <v>#REF!</v>
      </c>
      <c r="Q193" s="1379" t="str">
        <f t="shared" si="18"/>
        <v>#REF!</v>
      </c>
      <c r="R193" s="1381"/>
      <c r="S193" s="1181" t="s">
        <v>525</v>
      </c>
      <c r="T193" s="370" t="s">
        <v>1515</v>
      </c>
      <c r="U193" s="1315" t="str">
        <f t="shared" si="6"/>
        <v>#REF!</v>
      </c>
      <c r="V193" s="1382" t="str">
        <f t="shared" si="7"/>
        <v>#REF!</v>
      </c>
      <c r="W193" s="1382" t="str">
        <f t="shared" si="8"/>
        <v>#REF!</v>
      </c>
      <c r="X193" s="1102" t="str">
        <f t="shared" si="9"/>
        <v>#REF!</v>
      </c>
      <c r="Y193" s="1383">
        <f t="shared" si="10"/>
        <v>1</v>
      </c>
      <c r="Z193" s="1384" t="str">
        <f t="shared" si="11"/>
        <v>#REF!</v>
      </c>
      <c r="AA193" s="1385" t="str">
        <f t="shared" si="12"/>
        <v>#REF!</v>
      </c>
      <c r="AB193" s="1385" t="str">
        <f t="shared" si="13"/>
        <v>#REF!</v>
      </c>
      <c r="AC193" s="1386" t="str">
        <f t="shared" si="14"/>
        <v>#REF!</v>
      </c>
      <c r="AD193" s="1386" t="str">
        <f t="shared" si="15"/>
        <v>#REF!</v>
      </c>
      <c r="AE193" s="1386" t="str">
        <f t="shared" si="16"/>
        <v>#REF!</v>
      </c>
      <c r="AF193" s="1387"/>
      <c r="AG193" s="1388"/>
      <c r="AH193" s="1389">
        <f t="shared" si="17"/>
        <v>20</v>
      </c>
      <c r="AI193" s="1389"/>
    </row>
    <row r="194" ht="15.0" customHeight="1">
      <c r="A194" s="1390">
        <v>192.0</v>
      </c>
      <c r="B194" s="1181">
        <v>465339.0</v>
      </c>
      <c r="C194" s="370" t="s">
        <v>1450</v>
      </c>
      <c r="D194" s="370" t="s">
        <v>1451</v>
      </c>
      <c r="E194" s="370" t="s">
        <v>511</v>
      </c>
      <c r="F194" s="370" t="s">
        <v>512</v>
      </c>
      <c r="G194" s="370" t="s">
        <v>790</v>
      </c>
      <c r="H194" s="1368" t="s">
        <v>531</v>
      </c>
      <c r="I194" s="1378" t="str">
        <f t="shared" si="2"/>
        <v>#REF!</v>
      </c>
      <c r="J194" s="380">
        <v>2.0</v>
      </c>
      <c r="K194" s="380">
        <v>2025.0</v>
      </c>
      <c r="L194" s="1394">
        <v>45689.0</v>
      </c>
      <c r="M194" s="1395">
        <v>45704.0</v>
      </c>
      <c r="N194" s="1339">
        <v>10.0</v>
      </c>
      <c r="O194" s="1315">
        <f t="shared" si="3"/>
        <v>0.5</v>
      </c>
      <c r="P194" s="231" t="str">
        <f t="shared" si="4"/>
        <v>#REF!</v>
      </c>
      <c r="Q194" s="1379" t="str">
        <f t="shared" si="18"/>
        <v>#REF!</v>
      </c>
      <c r="R194" s="1381"/>
      <c r="S194" s="1181" t="s">
        <v>525</v>
      </c>
      <c r="T194" s="370" t="s">
        <v>1515</v>
      </c>
      <c r="U194" s="1315" t="str">
        <f t="shared" si="6"/>
        <v>#REF!</v>
      </c>
      <c r="V194" s="1382" t="str">
        <f t="shared" si="7"/>
        <v>#REF!</v>
      </c>
      <c r="W194" s="1382" t="str">
        <f t="shared" si="8"/>
        <v>#REF!</v>
      </c>
      <c r="X194" s="1102" t="str">
        <f t="shared" si="9"/>
        <v>#REF!</v>
      </c>
      <c r="Y194" s="1383">
        <f t="shared" si="10"/>
        <v>1</v>
      </c>
      <c r="Z194" s="1384" t="str">
        <f t="shared" si="11"/>
        <v>#REF!</v>
      </c>
      <c r="AA194" s="1385" t="str">
        <f t="shared" si="12"/>
        <v>#REF!</v>
      </c>
      <c r="AB194" s="1385" t="str">
        <f t="shared" si="13"/>
        <v>#REF!</v>
      </c>
      <c r="AC194" s="1386" t="str">
        <f t="shared" si="14"/>
        <v>#REF!</v>
      </c>
      <c r="AD194" s="1386" t="str">
        <f t="shared" si="15"/>
        <v>#REF!</v>
      </c>
      <c r="AE194" s="1386" t="str">
        <f t="shared" si="16"/>
        <v>#REF!</v>
      </c>
      <c r="AF194" s="1387"/>
      <c r="AG194" s="1388"/>
      <c r="AH194" s="1389">
        <f t="shared" si="17"/>
        <v>20</v>
      </c>
      <c r="AI194" s="1389"/>
    </row>
    <row r="195" ht="15.0" customHeight="1">
      <c r="A195" s="1390">
        <v>193.0</v>
      </c>
      <c r="B195" s="1181">
        <v>465609.0</v>
      </c>
      <c r="C195" s="370" t="s">
        <v>1584</v>
      </c>
      <c r="D195" s="370" t="s">
        <v>1585</v>
      </c>
      <c r="E195" s="370" t="s">
        <v>511</v>
      </c>
      <c r="F195" s="370" t="s">
        <v>512</v>
      </c>
      <c r="G195" s="370" t="s">
        <v>787</v>
      </c>
      <c r="H195" s="1368" t="s">
        <v>570</v>
      </c>
      <c r="I195" s="1378" t="str">
        <f t="shared" si="2"/>
        <v>#REF!</v>
      </c>
      <c r="J195" s="380">
        <v>2.0</v>
      </c>
      <c r="K195" s="380">
        <v>2025.0</v>
      </c>
      <c r="L195" s="1394">
        <v>45689.0</v>
      </c>
      <c r="M195" s="1395">
        <v>45708.0</v>
      </c>
      <c r="N195" s="1339">
        <v>11.0</v>
      </c>
      <c r="O195" s="1315">
        <f t="shared" si="3"/>
        <v>0.55</v>
      </c>
      <c r="P195" s="231" t="str">
        <f t="shared" si="4"/>
        <v>#REF!</v>
      </c>
      <c r="Q195" s="1379" t="str">
        <f t="shared" si="18"/>
        <v>#REF!</v>
      </c>
      <c r="R195" s="1381"/>
      <c r="S195" s="1181" t="s">
        <v>525</v>
      </c>
      <c r="T195" s="370" t="s">
        <v>1515</v>
      </c>
      <c r="U195" s="1315" t="str">
        <f t="shared" si="6"/>
        <v>#REF!</v>
      </c>
      <c r="V195" s="1382" t="str">
        <f t="shared" si="7"/>
        <v>#REF!</v>
      </c>
      <c r="W195" s="1382" t="str">
        <f t="shared" si="8"/>
        <v>#REF!</v>
      </c>
      <c r="X195" s="1102" t="str">
        <f t="shared" si="9"/>
        <v>#REF!</v>
      </c>
      <c r="Y195" s="1383">
        <f t="shared" si="10"/>
        <v>0.55</v>
      </c>
      <c r="Z195" s="1384" t="str">
        <f t="shared" si="11"/>
        <v>#REF!</v>
      </c>
      <c r="AA195" s="1385" t="str">
        <f t="shared" si="12"/>
        <v>#REF!</v>
      </c>
      <c r="AB195" s="1385" t="str">
        <f t="shared" si="13"/>
        <v>#REF!</v>
      </c>
      <c r="AC195" s="1386" t="str">
        <f t="shared" si="14"/>
        <v>#REF!</v>
      </c>
      <c r="AD195" s="1386" t="str">
        <f t="shared" si="15"/>
        <v>#REF!</v>
      </c>
      <c r="AE195" s="1386" t="str">
        <f t="shared" si="16"/>
        <v>#REF!</v>
      </c>
      <c r="AF195" s="1387"/>
      <c r="AG195" s="1388"/>
      <c r="AH195" s="1389">
        <f t="shared" si="17"/>
        <v>11</v>
      </c>
      <c r="AI195" s="1389"/>
    </row>
    <row r="196" ht="15.0" customHeight="1">
      <c r="A196" s="1390">
        <v>194.0</v>
      </c>
      <c r="B196" s="1181">
        <v>465605.0</v>
      </c>
      <c r="C196" s="370" t="s">
        <v>1310</v>
      </c>
      <c r="D196" s="370" t="s">
        <v>1589</v>
      </c>
      <c r="E196" s="370" t="s">
        <v>511</v>
      </c>
      <c r="F196" s="370" t="s">
        <v>546</v>
      </c>
      <c r="G196" s="370" t="s">
        <v>771</v>
      </c>
      <c r="H196" s="1368" t="s">
        <v>547</v>
      </c>
      <c r="I196" s="1378" t="str">
        <f t="shared" si="2"/>
        <v>#REF!</v>
      </c>
      <c r="J196" s="380">
        <v>2.0</v>
      </c>
      <c r="K196" s="380">
        <v>2025.0</v>
      </c>
      <c r="L196" s="1394">
        <v>45689.0</v>
      </c>
      <c r="M196" s="1395">
        <v>45716.0</v>
      </c>
      <c r="N196" s="1339">
        <v>19.0</v>
      </c>
      <c r="O196" s="1315">
        <f t="shared" si="3"/>
        <v>0.95</v>
      </c>
      <c r="P196" s="231" t="str">
        <f t="shared" si="4"/>
        <v>#REF!</v>
      </c>
      <c r="Q196" s="1379" t="str">
        <f t="shared" si="18"/>
        <v>#REF!</v>
      </c>
      <c r="R196" s="1381"/>
      <c r="S196" s="1181" t="s">
        <v>525</v>
      </c>
      <c r="T196" s="370" t="s">
        <v>1515</v>
      </c>
      <c r="U196" s="1315" t="str">
        <f t="shared" si="6"/>
        <v>#REF!</v>
      </c>
      <c r="V196" s="1382" t="str">
        <f t="shared" si="7"/>
        <v>#REF!</v>
      </c>
      <c r="W196" s="1382" t="str">
        <f t="shared" si="8"/>
        <v>#REF!</v>
      </c>
      <c r="X196" s="1102" t="str">
        <f t="shared" si="9"/>
        <v>#REF!</v>
      </c>
      <c r="Y196" s="1383">
        <f t="shared" si="10"/>
        <v>0.95</v>
      </c>
      <c r="Z196" s="1384" t="str">
        <f t="shared" si="11"/>
        <v>#REF!</v>
      </c>
      <c r="AA196" s="1385" t="str">
        <f t="shared" si="12"/>
        <v>#REF!</v>
      </c>
      <c r="AB196" s="1385" t="str">
        <f t="shared" si="13"/>
        <v>#REF!</v>
      </c>
      <c r="AC196" s="1386" t="str">
        <f t="shared" si="14"/>
        <v>#REF!</v>
      </c>
      <c r="AD196" s="1386" t="str">
        <f t="shared" si="15"/>
        <v>#REF!</v>
      </c>
      <c r="AE196" s="1386" t="str">
        <f t="shared" si="16"/>
        <v>#REF!</v>
      </c>
      <c r="AF196" s="1387"/>
      <c r="AG196" s="1388"/>
      <c r="AH196" s="1389">
        <f t="shared" si="17"/>
        <v>19</v>
      </c>
      <c r="AI196" s="1389"/>
    </row>
    <row r="197" ht="15.0" customHeight="1">
      <c r="A197" s="1390">
        <v>195.0</v>
      </c>
      <c r="B197" s="1181">
        <v>465797.0</v>
      </c>
      <c r="C197" s="370" t="s">
        <v>1594</v>
      </c>
      <c r="D197" s="370" t="s">
        <v>1595</v>
      </c>
      <c r="E197" s="370" t="s">
        <v>511</v>
      </c>
      <c r="F197" s="370" t="s">
        <v>512</v>
      </c>
      <c r="G197" s="370" t="s">
        <v>790</v>
      </c>
      <c r="H197" s="1368" t="s">
        <v>531</v>
      </c>
      <c r="I197" s="1378" t="str">
        <f t="shared" si="2"/>
        <v>#REF!</v>
      </c>
      <c r="J197" s="380">
        <v>2.0</v>
      </c>
      <c r="K197" s="380">
        <v>2025.0</v>
      </c>
      <c r="L197" s="1394">
        <v>45689.0</v>
      </c>
      <c r="M197" s="1395">
        <v>45716.0</v>
      </c>
      <c r="N197" s="1339">
        <v>20.0</v>
      </c>
      <c r="O197" s="1315">
        <f t="shared" si="3"/>
        <v>1</v>
      </c>
      <c r="P197" s="231" t="str">
        <f t="shared" si="4"/>
        <v>#REF!</v>
      </c>
      <c r="Q197" s="1379" t="str">
        <f t="shared" si="18"/>
        <v>#REF!</v>
      </c>
      <c r="R197" s="1381"/>
      <c r="S197" s="1181" t="s">
        <v>525</v>
      </c>
      <c r="T197" s="370" t="s">
        <v>1515</v>
      </c>
      <c r="U197" s="1315" t="str">
        <f t="shared" si="6"/>
        <v>#REF!</v>
      </c>
      <c r="V197" s="1382" t="str">
        <f t="shared" si="7"/>
        <v>#REF!</v>
      </c>
      <c r="W197" s="1382" t="str">
        <f t="shared" si="8"/>
        <v>#REF!</v>
      </c>
      <c r="X197" s="1102" t="str">
        <f t="shared" si="9"/>
        <v>#REF!</v>
      </c>
      <c r="Y197" s="1383">
        <f t="shared" si="10"/>
        <v>1</v>
      </c>
      <c r="Z197" s="1384" t="str">
        <f t="shared" si="11"/>
        <v>#REF!</v>
      </c>
      <c r="AA197" s="1385" t="str">
        <f t="shared" si="12"/>
        <v>#REF!</v>
      </c>
      <c r="AB197" s="1385" t="str">
        <f t="shared" si="13"/>
        <v>#REF!</v>
      </c>
      <c r="AC197" s="1386" t="str">
        <f t="shared" si="14"/>
        <v>#REF!</v>
      </c>
      <c r="AD197" s="1386" t="str">
        <f t="shared" si="15"/>
        <v>#REF!</v>
      </c>
      <c r="AE197" s="1386" t="str">
        <f t="shared" si="16"/>
        <v>#REF!</v>
      </c>
      <c r="AF197" s="1387"/>
      <c r="AG197" s="1388"/>
      <c r="AH197" s="1389">
        <f t="shared" si="17"/>
        <v>20</v>
      </c>
      <c r="AI197" s="1389"/>
    </row>
    <row r="198" ht="15.0" customHeight="1">
      <c r="A198" s="1390">
        <v>196.0</v>
      </c>
      <c r="B198" s="1181">
        <v>467783.0</v>
      </c>
      <c r="C198" s="370" t="s">
        <v>2204</v>
      </c>
      <c r="D198" s="370" t="s">
        <v>2205</v>
      </c>
      <c r="E198" s="370" t="s">
        <v>511</v>
      </c>
      <c r="F198" s="370" t="s">
        <v>512</v>
      </c>
      <c r="G198" s="370" t="s">
        <v>790</v>
      </c>
      <c r="H198" s="1368" t="s">
        <v>531</v>
      </c>
      <c r="I198" s="1378" t="str">
        <f t="shared" si="2"/>
        <v>#REF!</v>
      </c>
      <c r="J198" s="380">
        <v>2.0</v>
      </c>
      <c r="K198" s="380">
        <v>2025.0</v>
      </c>
      <c r="L198" s="1394">
        <v>45689.0</v>
      </c>
      <c r="M198" s="1395">
        <v>45695.0</v>
      </c>
      <c r="N198" s="1339">
        <v>5.0</v>
      </c>
      <c r="O198" s="1315">
        <f t="shared" si="3"/>
        <v>0.25</v>
      </c>
      <c r="P198" s="231" t="str">
        <f t="shared" si="4"/>
        <v>#REF!</v>
      </c>
      <c r="Q198" s="1379" t="str">
        <f t="shared" si="18"/>
        <v>#REF!</v>
      </c>
      <c r="R198" s="1381"/>
      <c r="S198" s="1181" t="s">
        <v>525</v>
      </c>
      <c r="T198" s="370" t="s">
        <v>1515</v>
      </c>
      <c r="U198" s="1315" t="str">
        <f t="shared" si="6"/>
        <v>#REF!</v>
      </c>
      <c r="V198" s="1382" t="str">
        <f t="shared" si="7"/>
        <v>#REF!</v>
      </c>
      <c r="W198" s="1382" t="str">
        <f t="shared" si="8"/>
        <v>#REF!</v>
      </c>
      <c r="X198" s="1102" t="str">
        <f t="shared" si="9"/>
        <v>#REF!</v>
      </c>
      <c r="Y198" s="1383">
        <f t="shared" si="10"/>
        <v>0.25</v>
      </c>
      <c r="Z198" s="1384" t="str">
        <f t="shared" si="11"/>
        <v>#REF!</v>
      </c>
      <c r="AA198" s="1385" t="str">
        <f t="shared" si="12"/>
        <v>#REF!</v>
      </c>
      <c r="AB198" s="1385" t="str">
        <f t="shared" si="13"/>
        <v>#REF!</v>
      </c>
      <c r="AC198" s="1386" t="str">
        <f t="shared" si="14"/>
        <v>#REF!</v>
      </c>
      <c r="AD198" s="1386" t="str">
        <f t="shared" si="15"/>
        <v>#REF!</v>
      </c>
      <c r="AE198" s="1386" t="str">
        <f t="shared" si="16"/>
        <v>#REF!</v>
      </c>
      <c r="AF198" s="1387"/>
      <c r="AG198" s="1388"/>
      <c r="AH198" s="1389">
        <f t="shared" si="17"/>
        <v>5</v>
      </c>
      <c r="AI198" s="1389"/>
    </row>
    <row r="199" ht="15.0" customHeight="1">
      <c r="A199" s="1390">
        <v>197.0</v>
      </c>
      <c r="B199" s="1181">
        <v>468601.0</v>
      </c>
      <c r="C199" s="370" t="s">
        <v>2210</v>
      </c>
      <c r="D199" s="370" t="s">
        <v>2211</v>
      </c>
      <c r="E199" s="370" t="s">
        <v>511</v>
      </c>
      <c r="F199" s="370" t="s">
        <v>512</v>
      </c>
      <c r="G199" s="370" t="s">
        <v>790</v>
      </c>
      <c r="H199" s="1368" t="s">
        <v>531</v>
      </c>
      <c r="I199" s="1378" t="str">
        <f t="shared" si="2"/>
        <v>#REF!</v>
      </c>
      <c r="J199" s="380">
        <v>2.0</v>
      </c>
      <c r="K199" s="380">
        <v>2025.0</v>
      </c>
      <c r="L199" s="1394">
        <v>45689.0</v>
      </c>
      <c r="M199" s="1395">
        <v>45716.0</v>
      </c>
      <c r="N199" s="1339">
        <v>19.0</v>
      </c>
      <c r="O199" s="1315">
        <f t="shared" si="3"/>
        <v>0.95</v>
      </c>
      <c r="P199" s="231" t="str">
        <f t="shared" si="4"/>
        <v>#REF!</v>
      </c>
      <c r="Q199" s="1379" t="str">
        <f t="shared" si="18"/>
        <v>#REF!</v>
      </c>
      <c r="R199" s="1381"/>
      <c r="S199" s="1181" t="s">
        <v>525</v>
      </c>
      <c r="T199" s="370" t="s">
        <v>1515</v>
      </c>
      <c r="U199" s="1315" t="str">
        <f t="shared" si="6"/>
        <v>#REF!</v>
      </c>
      <c r="V199" s="1382" t="str">
        <f t="shared" si="7"/>
        <v>#REF!</v>
      </c>
      <c r="W199" s="1382" t="str">
        <f t="shared" si="8"/>
        <v>#REF!</v>
      </c>
      <c r="X199" s="1102" t="str">
        <f t="shared" si="9"/>
        <v>#REF!</v>
      </c>
      <c r="Y199" s="1383">
        <f t="shared" si="10"/>
        <v>0.95</v>
      </c>
      <c r="Z199" s="1384" t="str">
        <f t="shared" si="11"/>
        <v>#REF!</v>
      </c>
      <c r="AA199" s="1385" t="str">
        <f t="shared" si="12"/>
        <v>#REF!</v>
      </c>
      <c r="AB199" s="1385" t="str">
        <f t="shared" si="13"/>
        <v>#REF!</v>
      </c>
      <c r="AC199" s="1386" t="str">
        <f t="shared" si="14"/>
        <v>#REF!</v>
      </c>
      <c r="AD199" s="1386" t="str">
        <f t="shared" si="15"/>
        <v>#REF!</v>
      </c>
      <c r="AE199" s="1386" t="str">
        <f t="shared" si="16"/>
        <v>#REF!</v>
      </c>
      <c r="AF199" s="1387"/>
      <c r="AG199" s="1388"/>
      <c r="AH199" s="1389">
        <f t="shared" si="17"/>
        <v>19</v>
      </c>
      <c r="AI199" s="1389"/>
    </row>
    <row r="200" ht="15.0" customHeight="1">
      <c r="A200" s="1390">
        <v>198.0</v>
      </c>
      <c r="B200" s="1181">
        <v>469443.0</v>
      </c>
      <c r="C200" s="370" t="s">
        <v>2301</v>
      </c>
      <c r="D200" s="370" t="s">
        <v>2302</v>
      </c>
      <c r="E200" s="370" t="s">
        <v>511</v>
      </c>
      <c r="F200" s="370" t="s">
        <v>512</v>
      </c>
      <c r="G200" s="370" t="s">
        <v>790</v>
      </c>
      <c r="H200" s="1368" t="s">
        <v>531</v>
      </c>
      <c r="I200" s="1378" t="str">
        <f t="shared" si="2"/>
        <v>#REF!</v>
      </c>
      <c r="J200" s="380">
        <v>2.0</v>
      </c>
      <c r="K200" s="380">
        <v>2025.0</v>
      </c>
      <c r="L200" s="1394">
        <v>45689.0</v>
      </c>
      <c r="M200" s="1395">
        <v>45716.0</v>
      </c>
      <c r="N200" s="1339">
        <v>20.0</v>
      </c>
      <c r="O200" s="1315">
        <f t="shared" si="3"/>
        <v>1</v>
      </c>
      <c r="P200" s="231" t="str">
        <f t="shared" si="4"/>
        <v>#REF!</v>
      </c>
      <c r="Q200" s="1379" t="str">
        <f t="shared" si="18"/>
        <v>#REF!</v>
      </c>
      <c r="R200" s="1381"/>
      <c r="S200" s="1181" t="s">
        <v>525</v>
      </c>
      <c r="T200" s="370" t="s">
        <v>1515</v>
      </c>
      <c r="U200" s="1315" t="str">
        <f t="shared" si="6"/>
        <v>#REF!</v>
      </c>
      <c r="V200" s="1382" t="str">
        <f t="shared" si="7"/>
        <v>#REF!</v>
      </c>
      <c r="W200" s="1382" t="str">
        <f t="shared" si="8"/>
        <v>#REF!</v>
      </c>
      <c r="X200" s="1102" t="str">
        <f t="shared" si="9"/>
        <v>#REF!</v>
      </c>
      <c r="Y200" s="1383">
        <f t="shared" si="10"/>
        <v>1</v>
      </c>
      <c r="Z200" s="1384" t="str">
        <f t="shared" si="11"/>
        <v>#REF!</v>
      </c>
      <c r="AA200" s="1385" t="str">
        <f t="shared" si="12"/>
        <v>#REF!</v>
      </c>
      <c r="AB200" s="1385" t="str">
        <f t="shared" si="13"/>
        <v>#REF!</v>
      </c>
      <c r="AC200" s="1386" t="str">
        <f t="shared" si="14"/>
        <v>#REF!</v>
      </c>
      <c r="AD200" s="1386" t="str">
        <f t="shared" si="15"/>
        <v>#REF!</v>
      </c>
      <c r="AE200" s="1386" t="str">
        <f t="shared" si="16"/>
        <v>#REF!</v>
      </c>
      <c r="AF200" s="1387"/>
      <c r="AG200" s="1388"/>
      <c r="AH200" s="1389">
        <f t="shared" si="17"/>
        <v>20</v>
      </c>
      <c r="AI200" s="1389"/>
    </row>
    <row r="201" ht="15.0" customHeight="1">
      <c r="A201" s="1390">
        <v>199.0</v>
      </c>
      <c r="B201" s="1181">
        <v>470691.0</v>
      </c>
      <c r="C201" s="370" t="s">
        <v>2318</v>
      </c>
      <c r="D201" s="370" t="s">
        <v>2319</v>
      </c>
      <c r="E201" s="370" t="s">
        <v>511</v>
      </c>
      <c r="F201" s="370" t="s">
        <v>512</v>
      </c>
      <c r="G201" s="370" t="s">
        <v>790</v>
      </c>
      <c r="H201" s="1368" t="s">
        <v>531</v>
      </c>
      <c r="I201" s="1378" t="str">
        <f t="shared" si="2"/>
        <v>#REF!</v>
      </c>
      <c r="J201" s="380">
        <v>2.0</v>
      </c>
      <c r="K201" s="380">
        <v>2025.0</v>
      </c>
      <c r="L201" s="1394">
        <v>45689.0</v>
      </c>
      <c r="M201" s="1395">
        <v>45716.0</v>
      </c>
      <c r="N201" s="1339">
        <v>20.0</v>
      </c>
      <c r="O201" s="1315">
        <f t="shared" si="3"/>
        <v>1</v>
      </c>
      <c r="P201" s="231" t="str">
        <f t="shared" si="4"/>
        <v>#REF!</v>
      </c>
      <c r="Q201" s="1379" t="str">
        <f t="shared" si="18"/>
        <v>#REF!</v>
      </c>
      <c r="R201" s="1381"/>
      <c r="S201" s="1181" t="s">
        <v>525</v>
      </c>
      <c r="T201" s="370" t="s">
        <v>1515</v>
      </c>
      <c r="U201" s="1315" t="str">
        <f t="shared" si="6"/>
        <v>#REF!</v>
      </c>
      <c r="V201" s="1382" t="str">
        <f t="shared" si="7"/>
        <v>#REF!</v>
      </c>
      <c r="W201" s="1382" t="str">
        <f t="shared" si="8"/>
        <v>#REF!</v>
      </c>
      <c r="X201" s="1102" t="str">
        <f t="shared" si="9"/>
        <v>#REF!</v>
      </c>
      <c r="Y201" s="1383">
        <f t="shared" si="10"/>
        <v>1</v>
      </c>
      <c r="Z201" s="1384" t="str">
        <f t="shared" si="11"/>
        <v>#REF!</v>
      </c>
      <c r="AA201" s="1385" t="str">
        <f t="shared" si="12"/>
        <v>#REF!</v>
      </c>
      <c r="AB201" s="1385" t="str">
        <f t="shared" si="13"/>
        <v>#REF!</v>
      </c>
      <c r="AC201" s="1386" t="str">
        <f t="shared" si="14"/>
        <v>#REF!</v>
      </c>
      <c r="AD201" s="1386" t="str">
        <f t="shared" si="15"/>
        <v>#REF!</v>
      </c>
      <c r="AE201" s="1386" t="str">
        <f t="shared" si="16"/>
        <v>#REF!</v>
      </c>
      <c r="AF201" s="1387"/>
      <c r="AG201" s="1388"/>
      <c r="AH201" s="1389">
        <f t="shared" si="17"/>
        <v>20</v>
      </c>
      <c r="AI201" s="1389"/>
    </row>
    <row r="202" ht="15.0" customHeight="1">
      <c r="A202" s="1390">
        <v>200.0</v>
      </c>
      <c r="B202" s="1181">
        <v>470939.0</v>
      </c>
      <c r="C202" s="370" t="s">
        <v>2320</v>
      </c>
      <c r="D202" s="370" t="s">
        <v>2321</v>
      </c>
      <c r="E202" s="370" t="s">
        <v>511</v>
      </c>
      <c r="F202" s="370" t="s">
        <v>512</v>
      </c>
      <c r="G202" s="370" t="s">
        <v>771</v>
      </c>
      <c r="H202" s="1368" t="s">
        <v>541</v>
      </c>
      <c r="I202" s="1378" t="str">
        <f t="shared" si="2"/>
        <v>#REF!</v>
      </c>
      <c r="J202" s="380">
        <v>2.0</v>
      </c>
      <c r="K202" s="380">
        <v>2025.0</v>
      </c>
      <c r="L202" s="1394">
        <v>45689.0</v>
      </c>
      <c r="M202" s="1395">
        <v>45716.0</v>
      </c>
      <c r="N202" s="1339">
        <v>20.0</v>
      </c>
      <c r="O202" s="1315">
        <f t="shared" si="3"/>
        <v>1</v>
      </c>
      <c r="P202" s="231" t="str">
        <f t="shared" si="4"/>
        <v>#REF!</v>
      </c>
      <c r="Q202" s="1379" t="str">
        <f t="shared" si="18"/>
        <v>#REF!</v>
      </c>
      <c r="R202" s="1381"/>
      <c r="S202" s="1181" t="s">
        <v>525</v>
      </c>
      <c r="T202" s="370" t="s">
        <v>1515</v>
      </c>
      <c r="U202" s="1315" t="str">
        <f t="shared" si="6"/>
        <v>#REF!</v>
      </c>
      <c r="V202" s="1382" t="str">
        <f t="shared" si="7"/>
        <v>#REF!</v>
      </c>
      <c r="W202" s="1382" t="str">
        <f t="shared" si="8"/>
        <v>#REF!</v>
      </c>
      <c r="X202" s="1102" t="str">
        <f t="shared" si="9"/>
        <v>#REF!</v>
      </c>
      <c r="Y202" s="1383">
        <f t="shared" si="10"/>
        <v>1</v>
      </c>
      <c r="Z202" s="1384" t="str">
        <f t="shared" si="11"/>
        <v>#REF!</v>
      </c>
      <c r="AA202" s="1385" t="str">
        <f t="shared" si="12"/>
        <v>#REF!</v>
      </c>
      <c r="AB202" s="1385" t="str">
        <f t="shared" si="13"/>
        <v>#REF!</v>
      </c>
      <c r="AC202" s="1386" t="str">
        <f t="shared" si="14"/>
        <v>#REF!</v>
      </c>
      <c r="AD202" s="1386" t="str">
        <f t="shared" si="15"/>
        <v>#REF!</v>
      </c>
      <c r="AE202" s="1386" t="str">
        <f t="shared" si="16"/>
        <v>#REF!</v>
      </c>
      <c r="AF202" s="1387"/>
      <c r="AG202" s="1388"/>
      <c r="AH202" s="1389">
        <f t="shared" si="17"/>
        <v>20</v>
      </c>
      <c r="AI202" s="1389"/>
    </row>
    <row r="203" ht="15.0" customHeight="1">
      <c r="A203" s="1390">
        <v>201.0</v>
      </c>
      <c r="B203" s="1181">
        <v>471559.0</v>
      </c>
      <c r="C203" s="370" t="s">
        <v>2401</v>
      </c>
      <c r="D203" s="370" t="s">
        <v>2402</v>
      </c>
      <c r="E203" s="370" t="s">
        <v>892</v>
      </c>
      <c r="F203" s="370" t="s">
        <v>512</v>
      </c>
      <c r="G203" s="370" t="s">
        <v>771</v>
      </c>
      <c r="H203" s="1368" t="s">
        <v>541</v>
      </c>
      <c r="I203" s="1378" t="str">
        <f t="shared" si="2"/>
        <v>#REF!</v>
      </c>
      <c r="J203" s="380">
        <v>2.0</v>
      </c>
      <c r="K203" s="380">
        <v>2025.0</v>
      </c>
      <c r="L203" s="1394">
        <v>45705.0</v>
      </c>
      <c r="M203" s="1395">
        <v>45716.0</v>
      </c>
      <c r="N203" s="1339">
        <v>8.5</v>
      </c>
      <c r="O203" s="1315">
        <f t="shared" si="3"/>
        <v>0.425</v>
      </c>
      <c r="P203" s="231" t="str">
        <f t="shared" si="4"/>
        <v>#REF!</v>
      </c>
      <c r="Q203" s="1379" t="str">
        <f t="shared" si="18"/>
        <v>#REF!</v>
      </c>
      <c r="R203" s="1381"/>
      <c r="S203" s="1181" t="s">
        <v>525</v>
      </c>
      <c r="T203" s="370" t="s">
        <v>1515</v>
      </c>
      <c r="U203" s="1315" t="str">
        <f t="shared" si="6"/>
        <v>#REF!</v>
      </c>
      <c r="V203" s="1382" t="str">
        <f t="shared" si="7"/>
        <v>#REF!</v>
      </c>
      <c r="W203" s="1382" t="str">
        <f t="shared" si="8"/>
        <v>#REF!</v>
      </c>
      <c r="X203" s="1102" t="str">
        <f t="shared" si="9"/>
        <v>#REF!</v>
      </c>
      <c r="Y203" s="1383">
        <f t="shared" si="10"/>
        <v>0.425</v>
      </c>
      <c r="Z203" s="1384" t="str">
        <f t="shared" si="11"/>
        <v>#REF!</v>
      </c>
      <c r="AA203" s="1385" t="str">
        <f t="shared" si="12"/>
        <v>#REF!</v>
      </c>
      <c r="AB203" s="1385" t="str">
        <f t="shared" si="13"/>
        <v>#REF!</v>
      </c>
      <c r="AC203" s="1386" t="str">
        <f t="shared" si="14"/>
        <v>#REF!</v>
      </c>
      <c r="AD203" s="1386" t="str">
        <f t="shared" si="15"/>
        <v>#REF!</v>
      </c>
      <c r="AE203" s="1386" t="str">
        <f t="shared" si="16"/>
        <v>#REF!</v>
      </c>
      <c r="AF203" s="1387"/>
      <c r="AG203" s="1388"/>
      <c r="AH203" s="1389">
        <f t="shared" si="17"/>
        <v>8.5</v>
      </c>
      <c r="AI203" s="1389"/>
    </row>
    <row r="204" ht="15.0" customHeight="1">
      <c r="A204" s="1390">
        <v>202.0</v>
      </c>
      <c r="B204" s="1181">
        <v>472061.0</v>
      </c>
      <c r="C204" s="370" t="s">
        <v>2379</v>
      </c>
      <c r="D204" s="370" t="s">
        <v>2380</v>
      </c>
      <c r="E204" s="370" t="s">
        <v>511</v>
      </c>
      <c r="F204" s="370" t="s">
        <v>512</v>
      </c>
      <c r="G204" s="370" t="s">
        <v>665</v>
      </c>
      <c r="H204" s="1368" t="s">
        <v>580</v>
      </c>
      <c r="I204" s="1378" t="str">
        <f t="shared" si="2"/>
        <v>#REF!</v>
      </c>
      <c r="J204" s="380">
        <v>2.0</v>
      </c>
      <c r="K204" s="380">
        <v>2025.0</v>
      </c>
      <c r="L204" s="1394">
        <v>45689.0</v>
      </c>
      <c r="M204" s="1395">
        <v>45716.0</v>
      </c>
      <c r="N204" s="1339">
        <v>20.0</v>
      </c>
      <c r="O204" s="1315">
        <f t="shared" si="3"/>
        <v>1</v>
      </c>
      <c r="P204" s="231" t="str">
        <f t="shared" si="4"/>
        <v>#REF!</v>
      </c>
      <c r="Q204" s="1379" t="str">
        <f t="shared" si="18"/>
        <v>#REF!</v>
      </c>
      <c r="R204" s="1381"/>
      <c r="S204" s="1181" t="s">
        <v>525</v>
      </c>
      <c r="T204" s="370" t="s">
        <v>1515</v>
      </c>
      <c r="U204" s="1315" t="str">
        <f t="shared" si="6"/>
        <v>#REF!</v>
      </c>
      <c r="V204" s="1382" t="str">
        <f t="shared" si="7"/>
        <v>#REF!</v>
      </c>
      <c r="W204" s="1382" t="str">
        <f t="shared" si="8"/>
        <v>#REF!</v>
      </c>
      <c r="X204" s="1102" t="str">
        <f t="shared" si="9"/>
        <v>#REF!</v>
      </c>
      <c r="Y204" s="1383">
        <f t="shared" si="10"/>
        <v>1</v>
      </c>
      <c r="Z204" s="1384" t="str">
        <f t="shared" si="11"/>
        <v>#REF!</v>
      </c>
      <c r="AA204" s="1385" t="str">
        <f t="shared" si="12"/>
        <v>#REF!</v>
      </c>
      <c r="AB204" s="1385" t="str">
        <f t="shared" si="13"/>
        <v>#REF!</v>
      </c>
      <c r="AC204" s="1386" t="str">
        <f t="shared" si="14"/>
        <v>#REF!</v>
      </c>
      <c r="AD204" s="1386" t="str">
        <f t="shared" si="15"/>
        <v>#REF!</v>
      </c>
      <c r="AE204" s="1386" t="str">
        <f t="shared" si="16"/>
        <v>#REF!</v>
      </c>
      <c r="AF204" s="1387"/>
      <c r="AG204" s="1388"/>
      <c r="AH204" s="1389">
        <f t="shared" si="17"/>
        <v>20</v>
      </c>
      <c r="AI204" s="1389"/>
    </row>
    <row r="205" ht="15.0" customHeight="1">
      <c r="A205" s="1098">
        <v>203.0</v>
      </c>
      <c r="B205" s="1181">
        <v>459635.0</v>
      </c>
      <c r="C205" s="370" t="s">
        <v>1086</v>
      </c>
      <c r="D205" s="370" t="s">
        <v>1434</v>
      </c>
      <c r="E205" s="370" t="s">
        <v>511</v>
      </c>
      <c r="F205" s="370" t="s">
        <v>564</v>
      </c>
      <c r="G205" s="370" t="s">
        <v>790</v>
      </c>
      <c r="H205" s="1273" t="str">
        <f t="shared" ref="H205:H209" si="20">IF(G205="fresher",F205&amp;"01",IF(G205="junior",F205&amp;"02",IF(G205="junior+",F205&amp;"03",IF(G205="middle",F205&amp;"04",IF(G205="middle+",F205&amp;"05",IF(G205="senior",F205&amp;"06",0))))))</f>
        <v>BA03</v>
      </c>
      <c r="I205" s="1100" t="str">
        <f t="shared" si="2"/>
        <v>#REF!</v>
      </c>
      <c r="J205" s="413">
        <v>2.0</v>
      </c>
      <c r="K205" s="413">
        <v>2025.0</v>
      </c>
      <c r="L205" s="1394">
        <v>45691.0</v>
      </c>
      <c r="M205" s="1395">
        <v>45716.0</v>
      </c>
      <c r="N205" s="1339">
        <v>10.0</v>
      </c>
      <c r="O205" s="1084">
        <f t="shared" si="3"/>
        <v>0.5</v>
      </c>
      <c r="P205" s="231" t="str">
        <f t="shared" si="4"/>
        <v>#REF!</v>
      </c>
      <c r="Q205" s="231" t="str">
        <f t="shared" si="18"/>
        <v>#REF!</v>
      </c>
      <c r="R205" s="1101"/>
      <c r="S205" s="1181" t="s">
        <v>525</v>
      </c>
      <c r="T205" s="370" t="s">
        <v>2405</v>
      </c>
      <c r="U205" s="1084" t="str">
        <f t="shared" si="6"/>
        <v>#REF!</v>
      </c>
      <c r="V205" s="1102" t="str">
        <f t="shared" si="7"/>
        <v>#REF!</v>
      </c>
      <c r="W205" s="1102" t="str">
        <f t="shared" si="8"/>
        <v>#REF!</v>
      </c>
      <c r="X205" s="1102" t="str">
        <f t="shared" si="9"/>
        <v>#REF!</v>
      </c>
      <c r="Y205" s="1103">
        <f t="shared" si="10"/>
        <v>1</v>
      </c>
      <c r="Z205" s="1104" t="str">
        <f t="shared" si="11"/>
        <v>#REF!</v>
      </c>
      <c r="AA205" s="1085" t="str">
        <f t="shared" si="12"/>
        <v>#REF!</v>
      </c>
      <c r="AB205" s="1085" t="str">
        <f t="shared" si="13"/>
        <v>#REF!</v>
      </c>
      <c r="AC205" s="1105" t="str">
        <f t="shared" si="14"/>
        <v>#REF!</v>
      </c>
      <c r="AD205" s="1105" t="str">
        <f t="shared" si="15"/>
        <v>#REF!</v>
      </c>
      <c r="AE205" s="1105" t="str">
        <f t="shared" si="16"/>
        <v>#REF!</v>
      </c>
      <c r="AF205" s="1106"/>
      <c r="AG205" s="1079"/>
      <c r="AH205" s="1090">
        <f t="shared" si="17"/>
        <v>20</v>
      </c>
      <c r="AI205" s="1090"/>
    </row>
    <row r="206" ht="15.0" customHeight="1">
      <c r="A206" s="1098">
        <v>204.0</v>
      </c>
      <c r="B206" s="1181">
        <v>459635.0</v>
      </c>
      <c r="C206" s="370" t="s">
        <v>1086</v>
      </c>
      <c r="D206" s="370" t="s">
        <v>1434</v>
      </c>
      <c r="E206" s="370" t="s">
        <v>511</v>
      </c>
      <c r="F206" s="370" t="s">
        <v>564</v>
      </c>
      <c r="G206" s="370" t="s">
        <v>790</v>
      </c>
      <c r="H206" s="1273" t="str">
        <f t="shared" si="20"/>
        <v>BA03</v>
      </c>
      <c r="I206" s="1100" t="str">
        <f t="shared" si="2"/>
        <v>#REF!</v>
      </c>
      <c r="J206" s="413">
        <v>2.0</v>
      </c>
      <c r="K206" s="413">
        <v>2025.0</v>
      </c>
      <c r="L206" s="1394">
        <v>45691.0</v>
      </c>
      <c r="M206" s="1395">
        <v>45704.0</v>
      </c>
      <c r="N206" s="1339">
        <v>5.0</v>
      </c>
      <c r="O206" s="1084">
        <f t="shared" si="3"/>
        <v>0.25</v>
      </c>
      <c r="P206" s="231" t="str">
        <f t="shared" si="4"/>
        <v>#REF!</v>
      </c>
      <c r="Q206" s="231" t="str">
        <f t="shared" si="18"/>
        <v>#REF!</v>
      </c>
      <c r="R206" s="1101"/>
      <c r="S206" s="1181" t="s">
        <v>525</v>
      </c>
      <c r="T206" s="370" t="s">
        <v>2406</v>
      </c>
      <c r="U206" s="1084" t="str">
        <f t="shared" si="6"/>
        <v>#REF!</v>
      </c>
      <c r="V206" s="1102" t="str">
        <f t="shared" si="7"/>
        <v>#REF!</v>
      </c>
      <c r="W206" s="1102" t="str">
        <f t="shared" si="8"/>
        <v>#REF!</v>
      </c>
      <c r="X206" s="1102" t="str">
        <f t="shared" si="9"/>
        <v>#REF!</v>
      </c>
      <c r="Y206" s="1103">
        <f t="shared" si="10"/>
        <v>1</v>
      </c>
      <c r="Z206" s="1104" t="str">
        <f t="shared" si="11"/>
        <v>#REF!</v>
      </c>
      <c r="AA206" s="1085" t="str">
        <f t="shared" si="12"/>
        <v>#REF!</v>
      </c>
      <c r="AB206" s="1085" t="str">
        <f t="shared" si="13"/>
        <v>#REF!</v>
      </c>
      <c r="AC206" s="1105" t="str">
        <f t="shared" si="14"/>
        <v>#REF!</v>
      </c>
      <c r="AD206" s="1105" t="str">
        <f t="shared" si="15"/>
        <v>#REF!</v>
      </c>
      <c r="AE206" s="1105" t="str">
        <f t="shared" si="16"/>
        <v>#REF!</v>
      </c>
      <c r="AF206" s="1106"/>
      <c r="AG206" s="1079"/>
      <c r="AH206" s="1090">
        <f t="shared" si="17"/>
        <v>20</v>
      </c>
      <c r="AI206" s="1090"/>
    </row>
    <row r="207" ht="15.0" customHeight="1">
      <c r="A207" s="1098">
        <v>205.0</v>
      </c>
      <c r="B207" s="1181">
        <v>459635.0</v>
      </c>
      <c r="C207" s="370" t="s">
        <v>1086</v>
      </c>
      <c r="D207" s="370" t="s">
        <v>1434</v>
      </c>
      <c r="E207" s="370" t="s">
        <v>511</v>
      </c>
      <c r="F207" s="370" t="s">
        <v>564</v>
      </c>
      <c r="G207" s="370" t="s">
        <v>790</v>
      </c>
      <c r="H207" s="1273" t="str">
        <f t="shared" si="20"/>
        <v>BA03</v>
      </c>
      <c r="I207" s="1100" t="str">
        <f t="shared" si="2"/>
        <v>#REF!</v>
      </c>
      <c r="J207" s="413">
        <v>2.0</v>
      </c>
      <c r="K207" s="413">
        <v>2025.0</v>
      </c>
      <c r="L207" s="1394">
        <v>45705.0</v>
      </c>
      <c r="M207" s="1395">
        <v>45716.0</v>
      </c>
      <c r="N207" s="1339">
        <v>5.0</v>
      </c>
      <c r="O207" s="1084">
        <f t="shared" si="3"/>
        <v>0.25</v>
      </c>
      <c r="P207" s="231" t="str">
        <f t="shared" si="4"/>
        <v>#REF!</v>
      </c>
      <c r="Q207" s="231" t="str">
        <f t="shared" si="18"/>
        <v>#REF!</v>
      </c>
      <c r="R207" s="1101"/>
      <c r="S207" s="1181" t="s">
        <v>525</v>
      </c>
      <c r="T207" s="370" t="s">
        <v>2409</v>
      </c>
      <c r="U207" s="1084" t="str">
        <f t="shared" si="6"/>
        <v>#REF!</v>
      </c>
      <c r="V207" s="1102" t="str">
        <f t="shared" si="7"/>
        <v>#REF!</v>
      </c>
      <c r="W207" s="1102" t="str">
        <f t="shared" si="8"/>
        <v>#REF!</v>
      </c>
      <c r="X207" s="1102" t="str">
        <f t="shared" si="9"/>
        <v>#REF!</v>
      </c>
      <c r="Y207" s="1103">
        <f t="shared" si="10"/>
        <v>1</v>
      </c>
      <c r="Z207" s="1104" t="str">
        <f t="shared" si="11"/>
        <v>#REF!</v>
      </c>
      <c r="AA207" s="1085" t="str">
        <f t="shared" si="12"/>
        <v>#REF!</v>
      </c>
      <c r="AB207" s="1085" t="str">
        <f t="shared" si="13"/>
        <v>#REF!</v>
      </c>
      <c r="AC207" s="1105" t="str">
        <f t="shared" si="14"/>
        <v>#REF!</v>
      </c>
      <c r="AD207" s="1105" t="str">
        <f t="shared" si="15"/>
        <v>#REF!</v>
      </c>
      <c r="AE207" s="1105" t="str">
        <f t="shared" si="16"/>
        <v>#REF!</v>
      </c>
      <c r="AF207" s="1106"/>
      <c r="AG207" s="1079"/>
      <c r="AH207" s="1090">
        <f t="shared" si="17"/>
        <v>20</v>
      </c>
      <c r="AI207" s="1090"/>
    </row>
    <row r="208" ht="15.0" customHeight="1">
      <c r="A208" s="1098">
        <v>206.0</v>
      </c>
      <c r="B208" s="1181">
        <v>466133.0</v>
      </c>
      <c r="C208" s="370" t="s">
        <v>1568</v>
      </c>
      <c r="D208" s="370" t="s">
        <v>1569</v>
      </c>
      <c r="E208" s="370" t="s">
        <v>511</v>
      </c>
      <c r="F208" s="370" t="s">
        <v>663</v>
      </c>
      <c r="G208" s="370" t="s">
        <v>787</v>
      </c>
      <c r="H208" s="1273" t="str">
        <f t="shared" si="20"/>
        <v>PM05</v>
      </c>
      <c r="I208" s="1100" t="str">
        <f t="shared" si="2"/>
        <v>#REF!</v>
      </c>
      <c r="J208" s="413">
        <v>2.0</v>
      </c>
      <c r="K208" s="413">
        <v>2025.0</v>
      </c>
      <c r="L208" s="1394"/>
      <c r="M208" s="1395"/>
      <c r="N208" s="1339">
        <v>20.0</v>
      </c>
      <c r="O208" s="1084">
        <f t="shared" si="3"/>
        <v>1</v>
      </c>
      <c r="P208" s="231" t="str">
        <f t="shared" si="4"/>
        <v>#REF!</v>
      </c>
      <c r="Q208" s="231" t="str">
        <f t="shared" si="18"/>
        <v>#REF!</v>
      </c>
      <c r="R208" s="1101"/>
      <c r="S208" s="1181"/>
      <c r="T208" s="370" t="s">
        <v>2410</v>
      </c>
      <c r="U208" s="1084" t="str">
        <f t="shared" si="6"/>
        <v>#REF!</v>
      </c>
      <c r="V208" s="1102" t="str">
        <f t="shared" si="7"/>
        <v>#REF!</v>
      </c>
      <c r="W208" s="1102" t="str">
        <f t="shared" si="8"/>
        <v>#REF!</v>
      </c>
      <c r="X208" s="1102" t="str">
        <f t="shared" si="9"/>
        <v>#REF!</v>
      </c>
      <c r="Y208" s="1103">
        <f t="shared" si="10"/>
        <v>1</v>
      </c>
      <c r="Z208" s="1104" t="str">
        <f t="shared" si="11"/>
        <v>#REF!</v>
      </c>
      <c r="AA208" s="1085" t="str">
        <f t="shared" si="12"/>
        <v>#REF!</v>
      </c>
      <c r="AB208" s="1085" t="str">
        <f t="shared" si="13"/>
        <v>#REF!</v>
      </c>
      <c r="AC208" s="1105" t="str">
        <f t="shared" si="14"/>
        <v>#REF!</v>
      </c>
      <c r="AD208" s="1105" t="str">
        <f t="shared" si="15"/>
        <v>#REF!</v>
      </c>
      <c r="AE208" s="1105" t="str">
        <f t="shared" si="16"/>
        <v>#REF!</v>
      </c>
      <c r="AF208" s="1106"/>
      <c r="AG208" s="1079"/>
      <c r="AH208" s="1090">
        <f t="shared" si="17"/>
        <v>20</v>
      </c>
      <c r="AI208" s="1090"/>
    </row>
    <row r="209" ht="15.0" customHeight="1">
      <c r="A209" s="1098">
        <v>207.0</v>
      </c>
      <c r="B209" s="1181">
        <v>248813.0</v>
      </c>
      <c r="C209" s="370" t="s">
        <v>2411</v>
      </c>
      <c r="D209" s="370" t="s">
        <v>2412</v>
      </c>
      <c r="E209" s="370" t="s">
        <v>511</v>
      </c>
      <c r="F209" s="370" t="s">
        <v>663</v>
      </c>
      <c r="G209" s="370" t="s">
        <v>893</v>
      </c>
      <c r="H209" s="1273" t="str">
        <f t="shared" si="20"/>
        <v>PM06</v>
      </c>
      <c r="I209" s="1100" t="str">
        <f t="shared" si="2"/>
        <v>#REF!</v>
      </c>
      <c r="J209" s="413">
        <v>2.0</v>
      </c>
      <c r="K209" s="413">
        <v>2025.0</v>
      </c>
      <c r="L209" s="1394"/>
      <c r="M209" s="1395"/>
      <c r="N209" s="1339">
        <v>20.0</v>
      </c>
      <c r="O209" s="1084">
        <f t="shared" si="3"/>
        <v>1</v>
      </c>
      <c r="P209" s="231" t="str">
        <f t="shared" si="4"/>
        <v>#REF!</v>
      </c>
      <c r="Q209" s="231" t="str">
        <f t="shared" si="18"/>
        <v>#REF!</v>
      </c>
      <c r="R209" s="1101"/>
      <c r="S209" s="1181"/>
      <c r="T209" s="370" t="s">
        <v>2410</v>
      </c>
      <c r="U209" s="1084" t="str">
        <f t="shared" si="6"/>
        <v>#REF!</v>
      </c>
      <c r="V209" s="1102" t="str">
        <f t="shared" si="7"/>
        <v>#REF!</v>
      </c>
      <c r="W209" s="1102" t="str">
        <f t="shared" si="8"/>
        <v>#REF!</v>
      </c>
      <c r="X209" s="1102" t="str">
        <f t="shared" si="9"/>
        <v>#REF!</v>
      </c>
      <c r="Y209" s="1103">
        <f t="shared" si="10"/>
        <v>1</v>
      </c>
      <c r="Z209" s="1104" t="str">
        <f t="shared" si="11"/>
        <v>#REF!</v>
      </c>
      <c r="AA209" s="1085" t="str">
        <f t="shared" si="12"/>
        <v>#REF!</v>
      </c>
      <c r="AB209" s="1085" t="str">
        <f t="shared" si="13"/>
        <v>#REF!</v>
      </c>
      <c r="AC209" s="1105" t="str">
        <f t="shared" si="14"/>
        <v>#REF!</v>
      </c>
      <c r="AD209" s="1105" t="str">
        <f t="shared" si="15"/>
        <v>#REF!</v>
      </c>
      <c r="AE209" s="1105" t="str">
        <f t="shared" si="16"/>
        <v>#REF!</v>
      </c>
      <c r="AF209" s="1106"/>
      <c r="AG209" s="1079"/>
      <c r="AH209" s="1090">
        <f t="shared" si="17"/>
        <v>20</v>
      </c>
      <c r="AI209" s="1090"/>
    </row>
    <row r="210"/>
    <row r="211"/>
    <row r="212"/>
    <row r="213" ht="15.75" customHeight="1">
      <c r="A213" s="1089"/>
      <c r="B213" s="1089"/>
      <c r="C213" s="1304"/>
      <c r="D213" s="1304"/>
      <c r="E213" s="1304"/>
      <c r="F213" s="1089"/>
      <c r="G213" s="1089"/>
      <c r="H213" s="1089"/>
      <c r="I213" s="1090"/>
      <c r="J213" s="1089"/>
      <c r="K213" s="1089"/>
      <c r="L213" s="1308"/>
      <c r="M213" s="1089"/>
      <c r="N213" s="1309"/>
      <c r="O213" s="1309"/>
      <c r="P213" s="1310"/>
      <c r="Q213" s="1310"/>
      <c r="R213" s="1309"/>
      <c r="S213" s="1089"/>
      <c r="T213" s="1304"/>
      <c r="U213" s="1309"/>
      <c r="V213" s="1310"/>
      <c r="W213" s="1310"/>
      <c r="X213" s="1310"/>
      <c r="Y213" s="1310"/>
      <c r="Z213" s="1311"/>
      <c r="AA213" s="1312"/>
      <c r="AB213" s="1312"/>
      <c r="AC213" s="1088"/>
      <c r="AD213" s="1088"/>
      <c r="AE213" s="1088"/>
      <c r="AF213" s="1089"/>
      <c r="AG213" s="1090"/>
      <c r="AH213" s="1090"/>
      <c r="AI213" s="1090"/>
    </row>
    <row r="214" ht="15.75" customHeight="1">
      <c r="A214" s="1089"/>
      <c r="B214" s="1089"/>
      <c r="C214" s="1304"/>
      <c r="D214" s="1304"/>
      <c r="E214" s="1304"/>
      <c r="F214" s="1089"/>
      <c r="G214" s="1089"/>
      <c r="H214" s="1089"/>
      <c r="I214" s="1090"/>
      <c r="J214" s="1089"/>
      <c r="K214" s="1089"/>
      <c r="L214" s="1308"/>
      <c r="M214" s="1089"/>
      <c r="N214" s="1309"/>
      <c r="O214" s="1309"/>
      <c r="P214" s="1310"/>
      <c r="Q214" s="1310"/>
      <c r="R214" s="1309"/>
      <c r="S214" s="1089"/>
      <c r="T214" s="1304"/>
      <c r="U214" s="1309"/>
      <c r="V214" s="1310"/>
      <c r="W214" s="1310"/>
      <c r="X214" s="1310"/>
      <c r="Y214" s="1310"/>
      <c r="Z214" s="1311"/>
      <c r="AA214" s="1312"/>
      <c r="AB214" s="1312"/>
      <c r="AC214" s="1088"/>
      <c r="AD214" s="1088"/>
      <c r="AE214" s="1088"/>
      <c r="AF214" s="1089"/>
      <c r="AG214" s="1090"/>
      <c r="AH214" s="1090"/>
      <c r="AI214" s="1090"/>
    </row>
    <row r="215" ht="15.75" customHeight="1">
      <c r="A215" s="1089"/>
      <c r="B215" s="1089"/>
      <c r="C215" s="1304"/>
      <c r="D215" s="1304"/>
      <c r="E215" s="1304"/>
      <c r="F215" s="1089"/>
      <c r="G215" s="1089"/>
      <c r="H215" s="1089"/>
      <c r="I215" s="1090"/>
      <c r="J215" s="1089"/>
      <c r="K215" s="1089"/>
      <c r="L215" s="1308"/>
      <c r="M215" s="1089"/>
      <c r="N215" s="1309"/>
      <c r="O215" s="1309"/>
      <c r="P215" s="1310"/>
      <c r="Q215" s="1310"/>
      <c r="R215" s="1309"/>
      <c r="S215" s="1089"/>
      <c r="T215" s="1304"/>
      <c r="U215" s="1309"/>
      <c r="V215" s="1310"/>
      <c r="W215" s="1310"/>
      <c r="X215" s="1310"/>
      <c r="Y215" s="1310"/>
      <c r="Z215" s="1311"/>
      <c r="AA215" s="1312"/>
      <c r="AB215" s="1312"/>
      <c r="AC215" s="1088"/>
      <c r="AD215" s="1088"/>
      <c r="AE215" s="1088"/>
      <c r="AF215" s="1089"/>
      <c r="AG215" s="1090"/>
      <c r="AH215" s="1090"/>
      <c r="AI215" s="1090"/>
    </row>
    <row r="216" ht="15.75" customHeight="1">
      <c r="A216" s="1089"/>
      <c r="B216" s="1089"/>
      <c r="C216" s="1304"/>
      <c r="D216" s="1304"/>
      <c r="E216" s="1304"/>
      <c r="F216" s="1089"/>
      <c r="G216" s="1089"/>
      <c r="H216" s="1089"/>
      <c r="I216" s="1090"/>
      <c r="J216" s="1089"/>
      <c r="K216" s="1089"/>
      <c r="L216" s="1308"/>
      <c r="M216" s="1089"/>
      <c r="N216" s="1309"/>
      <c r="O216" s="1309"/>
      <c r="P216" s="1310"/>
      <c r="Q216" s="1310"/>
      <c r="R216" s="1309"/>
      <c r="S216" s="1089"/>
      <c r="T216" s="1304"/>
      <c r="U216" s="1309"/>
      <c r="V216" s="1310"/>
      <c r="W216" s="1310"/>
      <c r="X216" s="1310"/>
      <c r="Y216" s="1310"/>
      <c r="Z216" s="1311"/>
      <c r="AA216" s="1312"/>
      <c r="AB216" s="1312"/>
      <c r="AC216" s="1088"/>
      <c r="AD216" s="1088"/>
      <c r="AE216" s="1088"/>
      <c r="AF216" s="1089"/>
      <c r="AG216" s="1090"/>
      <c r="AH216" s="1090"/>
      <c r="AI216" s="1090"/>
    </row>
    <row r="217" ht="15.75" customHeight="1">
      <c r="A217" s="1089"/>
      <c r="B217" s="1089"/>
      <c r="C217" s="1304"/>
      <c r="D217" s="1304"/>
      <c r="E217" s="1304"/>
      <c r="F217" s="1089"/>
      <c r="G217" s="1089"/>
      <c r="H217" s="1089"/>
      <c r="I217" s="1090"/>
      <c r="J217" s="1089"/>
      <c r="K217" s="1089"/>
      <c r="L217" s="1308"/>
      <c r="M217" s="1089"/>
      <c r="N217" s="1309"/>
      <c r="O217" s="1309"/>
      <c r="P217" s="1310"/>
      <c r="Q217" s="1310"/>
      <c r="R217" s="1309"/>
      <c r="S217" s="1089"/>
      <c r="T217" s="1304"/>
      <c r="U217" s="1309"/>
      <c r="V217" s="1310"/>
      <c r="W217" s="1310"/>
      <c r="X217" s="1310"/>
      <c r="Y217" s="1310"/>
      <c r="Z217" s="1311"/>
      <c r="AA217" s="1312"/>
      <c r="AB217" s="1312"/>
      <c r="AC217" s="1088"/>
      <c r="AD217" s="1088"/>
      <c r="AE217" s="1088"/>
      <c r="AF217" s="1089"/>
      <c r="AG217" s="1090"/>
      <c r="AH217" s="1090"/>
      <c r="AI217" s="1090"/>
    </row>
    <row r="218" ht="15.75" customHeight="1">
      <c r="A218" s="1089"/>
      <c r="B218" s="1089"/>
      <c r="C218" s="1304"/>
      <c r="D218" s="1304"/>
      <c r="E218" s="1304"/>
      <c r="F218" s="1089"/>
      <c r="G218" s="1089"/>
      <c r="H218" s="1089"/>
      <c r="I218" s="1090"/>
      <c r="J218" s="1089"/>
      <c r="K218" s="1089"/>
      <c r="L218" s="1308"/>
      <c r="M218" s="1089"/>
      <c r="N218" s="1309"/>
      <c r="O218" s="1309"/>
      <c r="P218" s="1310"/>
      <c r="Q218" s="1310"/>
      <c r="R218" s="1309"/>
      <c r="S218" s="1089"/>
      <c r="T218" s="1304"/>
      <c r="U218" s="1309"/>
      <c r="V218" s="1310"/>
      <c r="W218" s="1310"/>
      <c r="X218" s="1310"/>
      <c r="Y218" s="1310"/>
      <c r="Z218" s="1311"/>
      <c r="AA218" s="1312"/>
      <c r="AB218" s="1312"/>
      <c r="AC218" s="1088"/>
      <c r="AD218" s="1088"/>
      <c r="AE218" s="1088"/>
      <c r="AF218" s="1089"/>
      <c r="AG218" s="1090"/>
      <c r="AH218" s="1090"/>
      <c r="AI218" s="1090"/>
    </row>
    <row r="219" ht="15.75" customHeight="1">
      <c r="A219" s="1089"/>
      <c r="B219" s="1089"/>
      <c r="C219" s="1304"/>
      <c r="D219" s="1304"/>
      <c r="E219" s="1304"/>
      <c r="F219" s="1089"/>
      <c r="G219" s="1089"/>
      <c r="H219" s="1089"/>
      <c r="I219" s="1090"/>
      <c r="J219" s="1089"/>
      <c r="K219" s="1089"/>
      <c r="L219" s="1308"/>
      <c r="M219" s="1089"/>
      <c r="N219" s="1309"/>
      <c r="O219" s="1309"/>
      <c r="P219" s="1310"/>
      <c r="Q219" s="1310"/>
      <c r="R219" s="1309"/>
      <c r="S219" s="1089"/>
      <c r="T219" s="1304"/>
      <c r="U219" s="1309"/>
      <c r="V219" s="1310"/>
      <c r="W219" s="1310"/>
      <c r="X219" s="1310"/>
      <c r="Y219" s="1310"/>
      <c r="Z219" s="1311"/>
      <c r="AA219" s="1312"/>
      <c r="AB219" s="1312"/>
      <c r="AC219" s="1088"/>
      <c r="AD219" s="1088"/>
      <c r="AE219" s="1088"/>
      <c r="AF219" s="1089"/>
      <c r="AG219" s="1090"/>
      <c r="AH219" s="1090"/>
      <c r="AI219" s="1090"/>
    </row>
    <row r="220" ht="15.75" customHeight="1">
      <c r="A220" s="1089"/>
      <c r="B220" s="1089"/>
      <c r="C220" s="1304"/>
      <c r="D220" s="1304"/>
      <c r="E220" s="1304"/>
      <c r="F220" s="1089"/>
      <c r="G220" s="1089"/>
      <c r="H220" s="1089"/>
      <c r="I220" s="1090"/>
      <c r="J220" s="1089"/>
      <c r="K220" s="1089"/>
      <c r="L220" s="1308"/>
      <c r="M220" s="1089"/>
      <c r="N220" s="1309"/>
      <c r="O220" s="1309"/>
      <c r="P220" s="1310"/>
      <c r="Q220" s="1310"/>
      <c r="R220" s="1309"/>
      <c r="S220" s="1089"/>
      <c r="T220" s="1304"/>
      <c r="U220" s="1309"/>
      <c r="V220" s="1310"/>
      <c r="W220" s="1310"/>
      <c r="X220" s="1310"/>
      <c r="Y220" s="1310"/>
      <c r="Z220" s="1311"/>
      <c r="AA220" s="1312"/>
      <c r="AB220" s="1312"/>
      <c r="AC220" s="1088"/>
      <c r="AD220" s="1088"/>
      <c r="AE220" s="1088"/>
      <c r="AF220" s="1089"/>
      <c r="AG220" s="1090"/>
      <c r="AH220" s="1090"/>
      <c r="AI220" s="1090"/>
    </row>
    <row r="221" ht="15.75" customHeight="1">
      <c r="A221" s="1089"/>
      <c r="B221" s="1089"/>
      <c r="C221" s="1304"/>
      <c r="D221" s="1304"/>
      <c r="E221" s="1304"/>
      <c r="F221" s="1089"/>
      <c r="G221" s="1089"/>
      <c r="H221" s="1089"/>
      <c r="I221" s="1090"/>
      <c r="J221" s="1089"/>
      <c r="K221" s="1089"/>
      <c r="L221" s="1308"/>
      <c r="M221" s="1089"/>
      <c r="N221" s="1309"/>
      <c r="O221" s="1309"/>
      <c r="P221" s="1310"/>
      <c r="Q221" s="1310"/>
      <c r="R221" s="1309"/>
      <c r="S221" s="1089"/>
      <c r="T221" s="1304"/>
      <c r="U221" s="1309"/>
      <c r="V221" s="1310"/>
      <c r="W221" s="1310"/>
      <c r="X221" s="1310"/>
      <c r="Y221" s="1310"/>
      <c r="Z221" s="1311"/>
      <c r="AA221" s="1312"/>
      <c r="AB221" s="1312"/>
      <c r="AC221" s="1088"/>
      <c r="AD221" s="1088"/>
      <c r="AE221" s="1088"/>
      <c r="AF221" s="1089"/>
      <c r="AG221" s="1090"/>
      <c r="AH221" s="1090"/>
      <c r="AI221" s="1090"/>
    </row>
    <row r="222" ht="15.75" customHeight="1">
      <c r="A222" s="1089"/>
      <c r="B222" s="1089"/>
      <c r="C222" s="1304"/>
      <c r="D222" s="1304"/>
      <c r="E222" s="1304"/>
      <c r="F222" s="1089"/>
      <c r="G222" s="1089"/>
      <c r="H222" s="1089"/>
      <c r="I222" s="1090"/>
      <c r="J222" s="1089"/>
      <c r="K222" s="1089"/>
      <c r="L222" s="1308"/>
      <c r="M222" s="1089"/>
      <c r="N222" s="1309"/>
      <c r="O222" s="1309"/>
      <c r="P222" s="1310"/>
      <c r="Q222" s="1310"/>
      <c r="R222" s="1309"/>
      <c r="S222" s="1089"/>
      <c r="T222" s="1304"/>
      <c r="U222" s="1309"/>
      <c r="V222" s="1310"/>
      <c r="W222" s="1310"/>
      <c r="X222" s="1310"/>
      <c r="Y222" s="1310"/>
      <c r="Z222" s="1311"/>
      <c r="AA222" s="1312"/>
      <c r="AB222" s="1312"/>
      <c r="AC222" s="1088"/>
      <c r="AD222" s="1088"/>
      <c r="AE222" s="1088"/>
      <c r="AF222" s="1089"/>
      <c r="AG222" s="1090"/>
      <c r="AH222" s="1090"/>
      <c r="AI222" s="1090"/>
    </row>
    <row r="223" ht="15.75" customHeight="1">
      <c r="A223" s="1089"/>
      <c r="B223" s="1089"/>
      <c r="C223" s="1304"/>
      <c r="D223" s="1304"/>
      <c r="E223" s="1304"/>
      <c r="F223" s="1089"/>
      <c r="G223" s="1089"/>
      <c r="H223" s="1089"/>
      <c r="I223" s="1090"/>
      <c r="J223" s="1089"/>
      <c r="K223" s="1089"/>
      <c r="L223" s="1308"/>
      <c r="M223" s="1089"/>
      <c r="N223" s="1309"/>
      <c r="O223" s="1309"/>
      <c r="P223" s="1310"/>
      <c r="Q223" s="1310"/>
      <c r="R223" s="1309"/>
      <c r="S223" s="1089"/>
      <c r="T223" s="1304"/>
      <c r="U223" s="1309"/>
      <c r="V223" s="1310"/>
      <c r="W223" s="1310"/>
      <c r="X223" s="1310"/>
      <c r="Y223" s="1310"/>
      <c r="Z223" s="1311"/>
      <c r="AA223" s="1312"/>
      <c r="AB223" s="1312"/>
      <c r="AC223" s="1088"/>
      <c r="AD223" s="1088"/>
      <c r="AE223" s="1088"/>
      <c r="AF223" s="1089"/>
      <c r="AG223" s="1090"/>
      <c r="AH223" s="1090"/>
      <c r="AI223" s="1090"/>
    </row>
    <row r="224" ht="15.75" customHeight="1">
      <c r="A224" s="1089"/>
      <c r="B224" s="1089"/>
      <c r="C224" s="1304"/>
      <c r="D224" s="1304"/>
      <c r="E224" s="1304"/>
      <c r="F224" s="1089"/>
      <c r="G224" s="1089"/>
      <c r="H224" s="1089"/>
      <c r="I224" s="1090"/>
      <c r="J224" s="1089"/>
      <c r="K224" s="1089"/>
      <c r="L224" s="1308"/>
      <c r="M224" s="1089"/>
      <c r="N224" s="1309"/>
      <c r="O224" s="1309"/>
      <c r="P224" s="1310"/>
      <c r="Q224" s="1310"/>
      <c r="R224" s="1309"/>
      <c r="S224" s="1089"/>
      <c r="T224" s="1304"/>
      <c r="U224" s="1309"/>
      <c r="V224" s="1310"/>
      <c r="W224" s="1310"/>
      <c r="X224" s="1310"/>
      <c r="Y224" s="1310"/>
      <c r="Z224" s="1311"/>
      <c r="AA224" s="1312"/>
      <c r="AB224" s="1312"/>
      <c r="AC224" s="1088"/>
      <c r="AD224" s="1088"/>
      <c r="AE224" s="1088"/>
      <c r="AF224" s="1089"/>
      <c r="AG224" s="1090"/>
      <c r="AH224" s="1090"/>
      <c r="AI224" s="1090"/>
    </row>
    <row r="225" ht="15.75" customHeight="1">
      <c r="A225" s="1089"/>
      <c r="B225" s="1089"/>
      <c r="C225" s="1304"/>
      <c r="D225" s="1304"/>
      <c r="E225" s="1304"/>
      <c r="F225" s="1089"/>
      <c r="G225" s="1089"/>
      <c r="H225" s="1089"/>
      <c r="I225" s="1090"/>
      <c r="J225" s="1089"/>
      <c r="K225" s="1089"/>
      <c r="L225" s="1308"/>
      <c r="M225" s="1089"/>
      <c r="N225" s="1309"/>
      <c r="O225" s="1309"/>
      <c r="P225" s="1310"/>
      <c r="Q225" s="1310"/>
      <c r="R225" s="1309"/>
      <c r="S225" s="1089"/>
      <c r="T225" s="1304"/>
      <c r="U225" s="1309"/>
      <c r="V225" s="1310"/>
      <c r="W225" s="1310"/>
      <c r="X225" s="1310"/>
      <c r="Y225" s="1310"/>
      <c r="Z225" s="1311"/>
      <c r="AA225" s="1312"/>
      <c r="AB225" s="1312"/>
      <c r="AC225" s="1088"/>
      <c r="AD225" s="1088"/>
      <c r="AE225" s="1088"/>
      <c r="AF225" s="1089"/>
      <c r="AG225" s="1090"/>
      <c r="AH225" s="1090"/>
      <c r="AI225" s="1090"/>
    </row>
    <row r="226" ht="15.75" customHeight="1">
      <c r="A226" s="1089"/>
      <c r="B226" s="1089"/>
      <c r="C226" s="1304"/>
      <c r="D226" s="1304"/>
      <c r="E226" s="1304"/>
      <c r="F226" s="1089"/>
      <c r="G226" s="1089"/>
      <c r="H226" s="1089"/>
      <c r="I226" s="1090"/>
      <c r="J226" s="1089"/>
      <c r="K226" s="1089"/>
      <c r="L226" s="1308"/>
      <c r="M226" s="1089"/>
      <c r="N226" s="1309"/>
      <c r="O226" s="1309"/>
      <c r="P226" s="1310"/>
      <c r="Q226" s="1310"/>
      <c r="R226" s="1309"/>
      <c r="S226" s="1089"/>
      <c r="T226" s="1304"/>
      <c r="U226" s="1309"/>
      <c r="V226" s="1310"/>
      <c r="W226" s="1310"/>
      <c r="X226" s="1310"/>
      <c r="Y226" s="1310"/>
      <c r="Z226" s="1311"/>
      <c r="AA226" s="1312"/>
      <c r="AB226" s="1312"/>
      <c r="AC226" s="1088"/>
      <c r="AD226" s="1088"/>
      <c r="AE226" s="1088"/>
      <c r="AF226" s="1089"/>
      <c r="AG226" s="1090"/>
      <c r="AH226" s="1090"/>
      <c r="AI226" s="1090"/>
    </row>
    <row r="227" ht="15.75" customHeight="1">
      <c r="A227" s="1089"/>
      <c r="B227" s="1089"/>
      <c r="C227" s="1304"/>
      <c r="D227" s="1304"/>
      <c r="E227" s="1304"/>
      <c r="F227" s="1089"/>
      <c r="G227" s="1089"/>
      <c r="H227" s="1089"/>
      <c r="I227" s="1090"/>
      <c r="J227" s="1089"/>
      <c r="K227" s="1089"/>
      <c r="L227" s="1308"/>
      <c r="M227" s="1089"/>
      <c r="N227" s="1309"/>
      <c r="O227" s="1309"/>
      <c r="P227" s="1310"/>
      <c r="Q227" s="1310"/>
      <c r="R227" s="1309"/>
      <c r="S227" s="1089"/>
      <c r="T227" s="1304"/>
      <c r="U227" s="1309"/>
      <c r="V227" s="1310"/>
      <c r="W227" s="1310"/>
      <c r="X227" s="1310"/>
      <c r="Y227" s="1310"/>
      <c r="Z227" s="1311"/>
      <c r="AA227" s="1312"/>
      <c r="AB227" s="1312"/>
      <c r="AC227" s="1088"/>
      <c r="AD227" s="1088"/>
      <c r="AE227" s="1088"/>
      <c r="AF227" s="1089"/>
      <c r="AG227" s="1090"/>
      <c r="AH227" s="1090"/>
      <c r="AI227" s="1090"/>
    </row>
    <row r="228" ht="15.75" customHeight="1">
      <c r="A228" s="1089"/>
      <c r="B228" s="1089"/>
      <c r="C228" s="1304"/>
      <c r="D228" s="1304"/>
      <c r="E228" s="1304"/>
      <c r="F228" s="1089"/>
      <c r="G228" s="1089"/>
      <c r="H228" s="1089"/>
      <c r="I228" s="1090"/>
      <c r="J228" s="1089"/>
      <c r="K228" s="1089"/>
      <c r="L228" s="1308"/>
      <c r="M228" s="1089"/>
      <c r="N228" s="1309"/>
      <c r="O228" s="1309"/>
      <c r="P228" s="1310"/>
      <c r="Q228" s="1310"/>
      <c r="R228" s="1309"/>
      <c r="S228" s="1089"/>
      <c r="T228" s="1304"/>
      <c r="U228" s="1309"/>
      <c r="V228" s="1310"/>
      <c r="W228" s="1310"/>
      <c r="X228" s="1310"/>
      <c r="Y228" s="1310"/>
      <c r="Z228" s="1311"/>
      <c r="AA228" s="1312"/>
      <c r="AB228" s="1312"/>
      <c r="AC228" s="1088"/>
      <c r="AD228" s="1088"/>
      <c r="AE228" s="1088"/>
      <c r="AF228" s="1089"/>
      <c r="AG228" s="1090"/>
      <c r="AH228" s="1090"/>
      <c r="AI228" s="1090"/>
    </row>
    <row r="229" ht="15.75" customHeight="1">
      <c r="A229" s="1089"/>
      <c r="B229" s="1089"/>
      <c r="C229" s="1304"/>
      <c r="D229" s="1304"/>
      <c r="E229" s="1304"/>
      <c r="F229" s="1089"/>
      <c r="G229" s="1089"/>
      <c r="H229" s="1089"/>
      <c r="I229" s="1090"/>
      <c r="J229" s="1089"/>
      <c r="K229" s="1089"/>
      <c r="L229" s="1308"/>
      <c r="M229" s="1089"/>
      <c r="N229" s="1309"/>
      <c r="O229" s="1309"/>
      <c r="P229" s="1310"/>
      <c r="Q229" s="1310"/>
      <c r="R229" s="1309"/>
      <c r="S229" s="1089"/>
      <c r="T229" s="1304"/>
      <c r="U229" s="1309"/>
      <c r="V229" s="1310"/>
      <c r="W229" s="1310"/>
      <c r="X229" s="1310"/>
      <c r="Y229" s="1310"/>
      <c r="Z229" s="1311"/>
      <c r="AA229" s="1312"/>
      <c r="AB229" s="1312"/>
      <c r="AC229" s="1088"/>
      <c r="AD229" s="1088"/>
      <c r="AE229" s="1088"/>
      <c r="AF229" s="1089"/>
      <c r="AG229" s="1090"/>
      <c r="AH229" s="1090"/>
      <c r="AI229" s="1090"/>
    </row>
    <row r="230" ht="15.75" customHeight="1">
      <c r="A230" s="1089"/>
      <c r="B230" s="1089"/>
      <c r="C230" s="1304"/>
      <c r="D230" s="1304"/>
      <c r="E230" s="1304"/>
      <c r="F230" s="1089"/>
      <c r="G230" s="1089"/>
      <c r="H230" s="1089"/>
      <c r="I230" s="1090"/>
      <c r="J230" s="1089"/>
      <c r="K230" s="1089"/>
      <c r="L230" s="1308"/>
      <c r="M230" s="1089"/>
      <c r="N230" s="1309"/>
      <c r="O230" s="1309"/>
      <c r="P230" s="1310"/>
      <c r="Q230" s="1310"/>
      <c r="R230" s="1309"/>
      <c r="S230" s="1089"/>
      <c r="T230" s="1304"/>
      <c r="U230" s="1309"/>
      <c r="V230" s="1310"/>
      <c r="W230" s="1310"/>
      <c r="X230" s="1310"/>
      <c r="Y230" s="1310"/>
      <c r="Z230" s="1311"/>
      <c r="AA230" s="1312"/>
      <c r="AB230" s="1312"/>
      <c r="AC230" s="1088"/>
      <c r="AD230" s="1088"/>
      <c r="AE230" s="1088"/>
      <c r="AF230" s="1089"/>
      <c r="AG230" s="1090"/>
      <c r="AH230" s="1090"/>
      <c r="AI230" s="1090"/>
    </row>
    <row r="231" ht="15.75" customHeight="1">
      <c r="A231" s="1089"/>
      <c r="B231" s="1089"/>
      <c r="C231" s="1304"/>
      <c r="D231" s="1304"/>
      <c r="E231" s="1304"/>
      <c r="F231" s="1089"/>
      <c r="G231" s="1089"/>
      <c r="H231" s="1089"/>
      <c r="I231" s="1090"/>
      <c r="J231" s="1089"/>
      <c r="K231" s="1089"/>
      <c r="L231" s="1308"/>
      <c r="M231" s="1089"/>
      <c r="N231" s="1309"/>
      <c r="O231" s="1309"/>
      <c r="P231" s="1310"/>
      <c r="Q231" s="1310"/>
      <c r="R231" s="1309"/>
      <c r="S231" s="1089"/>
      <c r="T231" s="1304"/>
      <c r="U231" s="1309"/>
      <c r="V231" s="1310"/>
      <c r="W231" s="1310"/>
      <c r="X231" s="1310"/>
      <c r="Y231" s="1310"/>
      <c r="Z231" s="1311"/>
      <c r="AA231" s="1312"/>
      <c r="AB231" s="1312"/>
      <c r="AC231" s="1088"/>
      <c r="AD231" s="1088"/>
      <c r="AE231" s="1088"/>
      <c r="AF231" s="1089"/>
      <c r="AG231" s="1090"/>
      <c r="AH231" s="1090"/>
      <c r="AI231" s="1090"/>
    </row>
    <row r="232" ht="15.75" customHeight="1">
      <c r="A232" s="1089"/>
      <c r="B232" s="1089"/>
      <c r="C232" s="1304"/>
      <c r="D232" s="1304"/>
      <c r="E232" s="1304"/>
      <c r="F232" s="1089"/>
      <c r="G232" s="1089"/>
      <c r="H232" s="1089"/>
      <c r="I232" s="1090"/>
      <c r="J232" s="1089"/>
      <c r="K232" s="1089"/>
      <c r="L232" s="1308"/>
      <c r="M232" s="1089"/>
      <c r="N232" s="1309"/>
      <c r="O232" s="1309"/>
      <c r="P232" s="1310"/>
      <c r="Q232" s="1310"/>
      <c r="R232" s="1309"/>
      <c r="S232" s="1089"/>
      <c r="T232" s="1304"/>
      <c r="U232" s="1309"/>
      <c r="V232" s="1310"/>
      <c r="W232" s="1310"/>
      <c r="X232" s="1310"/>
      <c r="Y232" s="1310"/>
      <c r="Z232" s="1311"/>
      <c r="AA232" s="1312"/>
      <c r="AB232" s="1312"/>
      <c r="AC232" s="1088"/>
      <c r="AD232" s="1088"/>
      <c r="AE232" s="1088"/>
      <c r="AF232" s="1089"/>
      <c r="AG232" s="1090"/>
      <c r="AH232" s="1090"/>
      <c r="AI232" s="1090"/>
    </row>
    <row r="233" ht="15.75" customHeight="1">
      <c r="A233" s="1089"/>
      <c r="B233" s="1089"/>
      <c r="C233" s="1304"/>
      <c r="D233" s="1304"/>
      <c r="E233" s="1304"/>
      <c r="F233" s="1089"/>
      <c r="G233" s="1089"/>
      <c r="H233" s="1089"/>
      <c r="I233" s="1090"/>
      <c r="J233" s="1089"/>
      <c r="K233" s="1089"/>
      <c r="L233" s="1308"/>
      <c r="M233" s="1089"/>
      <c r="N233" s="1309"/>
      <c r="O233" s="1309"/>
      <c r="P233" s="1310"/>
      <c r="Q233" s="1310"/>
      <c r="R233" s="1309"/>
      <c r="S233" s="1089"/>
      <c r="T233" s="1304"/>
      <c r="U233" s="1309"/>
      <c r="V233" s="1310"/>
      <c r="W233" s="1310"/>
      <c r="X233" s="1310"/>
      <c r="Y233" s="1310"/>
      <c r="Z233" s="1311"/>
      <c r="AA233" s="1312"/>
      <c r="AB233" s="1312"/>
      <c r="AC233" s="1088"/>
      <c r="AD233" s="1088"/>
      <c r="AE233" s="1088"/>
      <c r="AF233" s="1089"/>
      <c r="AG233" s="1090"/>
      <c r="AH233" s="1090"/>
      <c r="AI233" s="1090"/>
    </row>
    <row r="234" ht="15.75" customHeight="1">
      <c r="A234" s="1089"/>
      <c r="B234" s="1089"/>
      <c r="C234" s="1304"/>
      <c r="D234" s="1304"/>
      <c r="E234" s="1304"/>
      <c r="F234" s="1089"/>
      <c r="G234" s="1089"/>
      <c r="H234" s="1089"/>
      <c r="I234" s="1090"/>
      <c r="J234" s="1089"/>
      <c r="K234" s="1089"/>
      <c r="L234" s="1308"/>
      <c r="M234" s="1089"/>
      <c r="N234" s="1309"/>
      <c r="O234" s="1309"/>
      <c r="P234" s="1310"/>
      <c r="Q234" s="1310"/>
      <c r="R234" s="1309"/>
      <c r="S234" s="1089"/>
      <c r="T234" s="1304"/>
      <c r="U234" s="1309"/>
      <c r="V234" s="1310"/>
      <c r="W234" s="1310"/>
      <c r="X234" s="1310"/>
      <c r="Y234" s="1310"/>
      <c r="Z234" s="1311"/>
      <c r="AA234" s="1312"/>
      <c r="AB234" s="1312"/>
      <c r="AC234" s="1088"/>
      <c r="AD234" s="1088"/>
      <c r="AE234" s="1088"/>
      <c r="AF234" s="1089"/>
      <c r="AG234" s="1090"/>
      <c r="AH234" s="1090"/>
      <c r="AI234" s="1090"/>
    </row>
    <row r="235" ht="15.75" customHeight="1">
      <c r="A235" s="1089"/>
      <c r="B235" s="1089"/>
      <c r="C235" s="1304"/>
      <c r="D235" s="1304"/>
      <c r="E235" s="1304"/>
      <c r="F235" s="1089"/>
      <c r="G235" s="1089"/>
      <c r="H235" s="1089"/>
      <c r="I235" s="1090"/>
      <c r="J235" s="1089"/>
      <c r="K235" s="1089"/>
      <c r="L235" s="1308"/>
      <c r="M235" s="1089"/>
      <c r="N235" s="1309"/>
      <c r="O235" s="1309"/>
      <c r="P235" s="1310"/>
      <c r="Q235" s="1310"/>
      <c r="R235" s="1309"/>
      <c r="S235" s="1089"/>
      <c r="T235" s="1304"/>
      <c r="U235" s="1309"/>
      <c r="V235" s="1310"/>
      <c r="W235" s="1310"/>
      <c r="X235" s="1310"/>
      <c r="Y235" s="1310"/>
      <c r="Z235" s="1311"/>
      <c r="AA235" s="1312"/>
      <c r="AB235" s="1312"/>
      <c r="AC235" s="1088"/>
      <c r="AD235" s="1088"/>
      <c r="AE235" s="1088"/>
      <c r="AF235" s="1089"/>
      <c r="AG235" s="1090"/>
      <c r="AH235" s="1090"/>
      <c r="AI235" s="1090"/>
    </row>
    <row r="236" ht="15.75" customHeight="1">
      <c r="A236" s="1089"/>
      <c r="B236" s="1089"/>
      <c r="C236" s="1304"/>
      <c r="D236" s="1304"/>
      <c r="E236" s="1304"/>
      <c r="F236" s="1089"/>
      <c r="G236" s="1089"/>
      <c r="H236" s="1089"/>
      <c r="I236" s="1090"/>
      <c r="J236" s="1089"/>
      <c r="K236" s="1089"/>
      <c r="L236" s="1308"/>
      <c r="M236" s="1089"/>
      <c r="N236" s="1309"/>
      <c r="O236" s="1309"/>
      <c r="P236" s="1310"/>
      <c r="Q236" s="1310"/>
      <c r="R236" s="1309"/>
      <c r="S236" s="1089"/>
      <c r="T236" s="1304"/>
      <c r="U236" s="1309"/>
      <c r="V236" s="1310"/>
      <c r="W236" s="1310"/>
      <c r="X236" s="1310"/>
      <c r="Y236" s="1310"/>
      <c r="Z236" s="1311"/>
      <c r="AA236" s="1312"/>
      <c r="AB236" s="1312"/>
      <c r="AC236" s="1088"/>
      <c r="AD236" s="1088"/>
      <c r="AE236" s="1088"/>
      <c r="AF236" s="1089"/>
      <c r="AG236" s="1090"/>
      <c r="AH236" s="1090"/>
      <c r="AI236" s="1090"/>
    </row>
    <row r="237" ht="15.75" customHeight="1">
      <c r="A237" s="1089"/>
      <c r="B237" s="1089"/>
      <c r="C237" s="1304"/>
      <c r="D237" s="1304"/>
      <c r="E237" s="1304"/>
      <c r="F237" s="1089"/>
      <c r="G237" s="1089"/>
      <c r="H237" s="1089"/>
      <c r="I237" s="1090"/>
      <c r="J237" s="1089"/>
      <c r="K237" s="1089"/>
      <c r="L237" s="1308"/>
      <c r="M237" s="1089"/>
      <c r="N237" s="1309"/>
      <c r="O237" s="1309"/>
      <c r="P237" s="1310"/>
      <c r="Q237" s="1310"/>
      <c r="R237" s="1309"/>
      <c r="S237" s="1089"/>
      <c r="T237" s="1304"/>
      <c r="U237" s="1309"/>
      <c r="V237" s="1310"/>
      <c r="W237" s="1310"/>
      <c r="X237" s="1310"/>
      <c r="Y237" s="1310"/>
      <c r="Z237" s="1311"/>
      <c r="AA237" s="1312"/>
      <c r="AB237" s="1312"/>
      <c r="AC237" s="1088"/>
      <c r="AD237" s="1088"/>
      <c r="AE237" s="1088"/>
      <c r="AF237" s="1089"/>
      <c r="AG237" s="1090"/>
      <c r="AH237" s="1090"/>
      <c r="AI237" s="1090"/>
    </row>
    <row r="238" ht="15.75" customHeight="1">
      <c r="A238" s="1089"/>
      <c r="B238" s="1089"/>
      <c r="C238" s="1304"/>
      <c r="D238" s="1304"/>
      <c r="E238" s="1304"/>
      <c r="F238" s="1089"/>
      <c r="G238" s="1089"/>
      <c r="H238" s="1089"/>
      <c r="I238" s="1090"/>
      <c r="J238" s="1089"/>
      <c r="K238" s="1089"/>
      <c r="L238" s="1308"/>
      <c r="M238" s="1089"/>
      <c r="N238" s="1309"/>
      <c r="O238" s="1309"/>
      <c r="P238" s="1310"/>
      <c r="Q238" s="1310"/>
      <c r="R238" s="1309"/>
      <c r="S238" s="1089"/>
      <c r="T238" s="1304"/>
      <c r="U238" s="1309"/>
      <c r="V238" s="1310"/>
      <c r="W238" s="1310"/>
      <c r="X238" s="1310"/>
      <c r="Y238" s="1310"/>
      <c r="Z238" s="1311"/>
      <c r="AA238" s="1312"/>
      <c r="AB238" s="1312"/>
      <c r="AC238" s="1088"/>
      <c r="AD238" s="1088"/>
      <c r="AE238" s="1088"/>
      <c r="AF238" s="1089"/>
      <c r="AG238" s="1090"/>
      <c r="AH238" s="1090"/>
      <c r="AI238" s="1090"/>
    </row>
    <row r="239" ht="15.75" customHeight="1">
      <c r="A239" s="1089"/>
      <c r="B239" s="1089"/>
      <c r="C239" s="1304"/>
      <c r="D239" s="1304"/>
      <c r="E239" s="1304"/>
      <c r="F239" s="1089"/>
      <c r="G239" s="1089"/>
      <c r="H239" s="1089"/>
      <c r="I239" s="1090"/>
      <c r="J239" s="1089"/>
      <c r="K239" s="1089"/>
      <c r="L239" s="1308"/>
      <c r="M239" s="1089"/>
      <c r="N239" s="1309"/>
      <c r="O239" s="1309"/>
      <c r="P239" s="1310"/>
      <c r="Q239" s="1310"/>
      <c r="R239" s="1309"/>
      <c r="S239" s="1089"/>
      <c r="T239" s="1304"/>
      <c r="U239" s="1309"/>
      <c r="V239" s="1310"/>
      <c r="W239" s="1310"/>
      <c r="X239" s="1310"/>
      <c r="Y239" s="1310"/>
      <c r="Z239" s="1311"/>
      <c r="AA239" s="1312"/>
      <c r="AB239" s="1312"/>
      <c r="AC239" s="1088"/>
      <c r="AD239" s="1088"/>
      <c r="AE239" s="1088"/>
      <c r="AF239" s="1089"/>
      <c r="AG239" s="1090"/>
      <c r="AH239" s="1090"/>
      <c r="AI239" s="1090"/>
    </row>
    <row r="240" ht="15.75" customHeight="1">
      <c r="A240" s="1089"/>
      <c r="B240" s="1089"/>
      <c r="C240" s="1304"/>
      <c r="D240" s="1304"/>
      <c r="E240" s="1304"/>
      <c r="F240" s="1089"/>
      <c r="G240" s="1089"/>
      <c r="H240" s="1089"/>
      <c r="I240" s="1090"/>
      <c r="J240" s="1089"/>
      <c r="K240" s="1089"/>
      <c r="L240" s="1308"/>
      <c r="M240" s="1089"/>
      <c r="N240" s="1309"/>
      <c r="O240" s="1309"/>
      <c r="P240" s="1310"/>
      <c r="Q240" s="1310"/>
      <c r="R240" s="1309"/>
      <c r="S240" s="1089"/>
      <c r="T240" s="1304"/>
      <c r="U240" s="1309"/>
      <c r="V240" s="1310"/>
      <c r="W240" s="1310"/>
      <c r="X240" s="1310"/>
      <c r="Y240" s="1310"/>
      <c r="Z240" s="1311"/>
      <c r="AA240" s="1312"/>
      <c r="AB240" s="1312"/>
      <c r="AC240" s="1088"/>
      <c r="AD240" s="1088"/>
      <c r="AE240" s="1088"/>
      <c r="AF240" s="1089"/>
      <c r="AG240" s="1090"/>
      <c r="AH240" s="1090"/>
      <c r="AI240" s="1090"/>
    </row>
    <row r="241" ht="15.75" customHeight="1">
      <c r="A241" s="1089"/>
      <c r="B241" s="1089"/>
      <c r="C241" s="1304"/>
      <c r="D241" s="1304"/>
      <c r="E241" s="1304"/>
      <c r="F241" s="1089"/>
      <c r="G241" s="1089"/>
      <c r="H241" s="1089"/>
      <c r="I241" s="1090"/>
      <c r="J241" s="1089"/>
      <c r="K241" s="1089"/>
      <c r="L241" s="1308"/>
      <c r="M241" s="1089"/>
      <c r="N241" s="1309"/>
      <c r="O241" s="1309"/>
      <c r="P241" s="1310"/>
      <c r="Q241" s="1310"/>
      <c r="R241" s="1309"/>
      <c r="S241" s="1089"/>
      <c r="T241" s="1304"/>
      <c r="U241" s="1309"/>
      <c r="V241" s="1310"/>
      <c r="W241" s="1310"/>
      <c r="X241" s="1310"/>
      <c r="Y241" s="1310"/>
      <c r="Z241" s="1311"/>
      <c r="AA241" s="1312"/>
      <c r="AB241" s="1312"/>
      <c r="AC241" s="1088"/>
      <c r="AD241" s="1088"/>
      <c r="AE241" s="1088"/>
      <c r="AF241" s="1089"/>
      <c r="AG241" s="1090"/>
      <c r="AH241" s="1090"/>
      <c r="AI241" s="1090"/>
    </row>
    <row r="242" ht="15.75" customHeight="1">
      <c r="A242" s="1089"/>
      <c r="B242" s="1089"/>
      <c r="C242" s="1304"/>
      <c r="D242" s="1304"/>
      <c r="E242" s="1304"/>
      <c r="F242" s="1089"/>
      <c r="G242" s="1089"/>
      <c r="H242" s="1089"/>
      <c r="I242" s="1090"/>
      <c r="J242" s="1089"/>
      <c r="K242" s="1089"/>
      <c r="L242" s="1308"/>
      <c r="M242" s="1089"/>
      <c r="N242" s="1309"/>
      <c r="O242" s="1309"/>
      <c r="P242" s="1310"/>
      <c r="Q242" s="1310"/>
      <c r="R242" s="1309"/>
      <c r="S242" s="1089"/>
      <c r="T242" s="1304"/>
      <c r="U242" s="1309"/>
      <c r="V242" s="1310"/>
      <c r="W242" s="1310"/>
      <c r="X242" s="1310"/>
      <c r="Y242" s="1310"/>
      <c r="Z242" s="1311"/>
      <c r="AA242" s="1312"/>
      <c r="AB242" s="1312"/>
      <c r="AC242" s="1088"/>
      <c r="AD242" s="1088"/>
      <c r="AE242" s="1088"/>
      <c r="AF242" s="1089"/>
      <c r="AG242" s="1090"/>
      <c r="AH242" s="1090"/>
      <c r="AI242" s="1090"/>
    </row>
    <row r="243" ht="15.75" customHeight="1">
      <c r="A243" s="1089"/>
      <c r="B243" s="1089"/>
      <c r="C243" s="1304"/>
      <c r="D243" s="1304"/>
      <c r="E243" s="1304"/>
      <c r="F243" s="1089"/>
      <c r="G243" s="1089"/>
      <c r="H243" s="1089"/>
      <c r="I243" s="1090"/>
      <c r="J243" s="1089"/>
      <c r="K243" s="1089"/>
      <c r="L243" s="1308"/>
      <c r="M243" s="1089"/>
      <c r="N243" s="1309"/>
      <c r="O243" s="1309"/>
      <c r="P243" s="1310"/>
      <c r="Q243" s="1310"/>
      <c r="R243" s="1309"/>
      <c r="S243" s="1089"/>
      <c r="T243" s="1304"/>
      <c r="U243" s="1309"/>
      <c r="V243" s="1310"/>
      <c r="W243" s="1310"/>
      <c r="X243" s="1310"/>
      <c r="Y243" s="1310"/>
      <c r="Z243" s="1311"/>
      <c r="AA243" s="1312"/>
      <c r="AB243" s="1312"/>
      <c r="AC243" s="1088"/>
      <c r="AD243" s="1088"/>
      <c r="AE243" s="1088"/>
      <c r="AF243" s="1089"/>
      <c r="AG243" s="1090"/>
      <c r="AH243" s="1090"/>
      <c r="AI243" s="1090"/>
    </row>
    <row r="244" ht="15.75" customHeight="1">
      <c r="A244" s="1089"/>
      <c r="B244" s="1089"/>
      <c r="C244" s="1304"/>
      <c r="D244" s="1304"/>
      <c r="E244" s="1304"/>
      <c r="F244" s="1089"/>
      <c r="G244" s="1089"/>
      <c r="H244" s="1089"/>
      <c r="I244" s="1090"/>
      <c r="J244" s="1089"/>
      <c r="K244" s="1089"/>
      <c r="L244" s="1308"/>
      <c r="M244" s="1089"/>
      <c r="N244" s="1309"/>
      <c r="O244" s="1309"/>
      <c r="P244" s="1310"/>
      <c r="Q244" s="1310"/>
      <c r="R244" s="1309"/>
      <c r="S244" s="1089"/>
      <c r="T244" s="1304"/>
      <c r="U244" s="1309"/>
      <c r="V244" s="1310"/>
      <c r="W244" s="1310"/>
      <c r="X244" s="1310"/>
      <c r="Y244" s="1310"/>
      <c r="Z244" s="1311"/>
      <c r="AA244" s="1312"/>
      <c r="AB244" s="1312"/>
      <c r="AC244" s="1088"/>
      <c r="AD244" s="1088"/>
      <c r="AE244" s="1088"/>
      <c r="AF244" s="1089"/>
      <c r="AG244" s="1090"/>
      <c r="AH244" s="1090"/>
      <c r="AI244" s="1090"/>
    </row>
    <row r="245" ht="15.75" customHeight="1">
      <c r="A245" s="1089"/>
      <c r="B245" s="1089"/>
      <c r="C245" s="1304"/>
      <c r="D245" s="1304"/>
      <c r="E245" s="1304"/>
      <c r="F245" s="1089"/>
      <c r="G245" s="1089"/>
      <c r="H245" s="1089"/>
      <c r="I245" s="1090"/>
      <c r="J245" s="1089"/>
      <c r="K245" s="1089"/>
      <c r="L245" s="1308"/>
      <c r="M245" s="1089"/>
      <c r="N245" s="1309"/>
      <c r="O245" s="1309"/>
      <c r="P245" s="1310"/>
      <c r="Q245" s="1310"/>
      <c r="R245" s="1309"/>
      <c r="S245" s="1089"/>
      <c r="T245" s="1304"/>
      <c r="U245" s="1309"/>
      <c r="V245" s="1310"/>
      <c r="W245" s="1310"/>
      <c r="X245" s="1310"/>
      <c r="Y245" s="1310"/>
      <c r="Z245" s="1311"/>
      <c r="AA245" s="1312"/>
      <c r="AB245" s="1312"/>
      <c r="AC245" s="1088"/>
      <c r="AD245" s="1088"/>
      <c r="AE245" s="1088"/>
      <c r="AF245" s="1089"/>
      <c r="AG245" s="1090"/>
      <c r="AH245" s="1090"/>
      <c r="AI245" s="1090"/>
    </row>
    <row r="246" ht="15.75" customHeight="1">
      <c r="A246" s="1089"/>
      <c r="B246" s="1089"/>
      <c r="C246" s="1304"/>
      <c r="D246" s="1304"/>
      <c r="E246" s="1304"/>
      <c r="F246" s="1089"/>
      <c r="G246" s="1089"/>
      <c r="H246" s="1089"/>
      <c r="I246" s="1090"/>
      <c r="J246" s="1089"/>
      <c r="K246" s="1089"/>
      <c r="L246" s="1308"/>
      <c r="M246" s="1089"/>
      <c r="N246" s="1309"/>
      <c r="O246" s="1309"/>
      <c r="P246" s="1310"/>
      <c r="Q246" s="1310"/>
      <c r="R246" s="1309"/>
      <c r="S246" s="1089"/>
      <c r="T246" s="1304"/>
      <c r="U246" s="1309"/>
      <c r="V246" s="1310"/>
      <c r="W246" s="1310"/>
      <c r="X246" s="1310"/>
      <c r="Y246" s="1310"/>
      <c r="Z246" s="1311"/>
      <c r="AA246" s="1312"/>
      <c r="AB246" s="1312"/>
      <c r="AC246" s="1088"/>
      <c r="AD246" s="1088"/>
      <c r="AE246" s="1088"/>
      <c r="AF246" s="1089"/>
      <c r="AG246" s="1090"/>
      <c r="AH246" s="1090"/>
      <c r="AI246" s="1090"/>
    </row>
    <row r="247" ht="15.75" customHeight="1">
      <c r="A247" s="1089"/>
      <c r="B247" s="1089"/>
      <c r="C247" s="1304"/>
      <c r="D247" s="1304"/>
      <c r="E247" s="1304"/>
      <c r="F247" s="1089"/>
      <c r="G247" s="1089"/>
      <c r="H247" s="1089"/>
      <c r="I247" s="1090"/>
      <c r="J247" s="1089"/>
      <c r="K247" s="1089"/>
      <c r="L247" s="1308"/>
      <c r="M247" s="1089"/>
      <c r="N247" s="1309"/>
      <c r="O247" s="1309"/>
      <c r="P247" s="1310"/>
      <c r="Q247" s="1310"/>
      <c r="R247" s="1309"/>
      <c r="S247" s="1089"/>
      <c r="T247" s="1304"/>
      <c r="U247" s="1309"/>
      <c r="V247" s="1310"/>
      <c r="W247" s="1310"/>
      <c r="X247" s="1310"/>
      <c r="Y247" s="1310"/>
      <c r="Z247" s="1311"/>
      <c r="AA247" s="1312"/>
      <c r="AB247" s="1312"/>
      <c r="AC247" s="1088"/>
      <c r="AD247" s="1088"/>
      <c r="AE247" s="1088"/>
      <c r="AF247" s="1089"/>
      <c r="AG247" s="1090"/>
      <c r="AH247" s="1090"/>
      <c r="AI247" s="1090"/>
    </row>
    <row r="248" ht="15.75" customHeight="1">
      <c r="A248" s="1089"/>
      <c r="B248" s="1089"/>
      <c r="C248" s="1304"/>
      <c r="D248" s="1304"/>
      <c r="E248" s="1304"/>
      <c r="F248" s="1089"/>
      <c r="G248" s="1089"/>
      <c r="H248" s="1089"/>
      <c r="I248" s="1090"/>
      <c r="J248" s="1089"/>
      <c r="K248" s="1089"/>
      <c r="L248" s="1308"/>
      <c r="M248" s="1089"/>
      <c r="N248" s="1309"/>
      <c r="O248" s="1309"/>
      <c r="P248" s="1310"/>
      <c r="Q248" s="1310"/>
      <c r="R248" s="1309"/>
      <c r="S248" s="1089"/>
      <c r="T248" s="1304"/>
      <c r="U248" s="1309"/>
      <c r="V248" s="1310"/>
      <c r="W248" s="1310"/>
      <c r="X248" s="1310"/>
      <c r="Y248" s="1310"/>
      <c r="Z248" s="1311"/>
      <c r="AA248" s="1312"/>
      <c r="AB248" s="1312"/>
      <c r="AC248" s="1088"/>
      <c r="AD248" s="1088"/>
      <c r="AE248" s="1088"/>
      <c r="AF248" s="1089"/>
      <c r="AG248" s="1090"/>
      <c r="AH248" s="1090"/>
      <c r="AI248" s="1090"/>
    </row>
    <row r="249" ht="15.75" customHeight="1">
      <c r="A249" s="1089"/>
      <c r="B249" s="1089"/>
      <c r="C249" s="1304"/>
      <c r="D249" s="1304"/>
      <c r="E249" s="1304"/>
      <c r="F249" s="1089"/>
      <c r="G249" s="1089"/>
      <c r="H249" s="1089"/>
      <c r="I249" s="1090"/>
      <c r="J249" s="1089"/>
      <c r="K249" s="1089"/>
      <c r="L249" s="1308"/>
      <c r="M249" s="1089"/>
      <c r="N249" s="1309"/>
      <c r="O249" s="1309"/>
      <c r="P249" s="1310"/>
      <c r="Q249" s="1310"/>
      <c r="R249" s="1309"/>
      <c r="S249" s="1089"/>
      <c r="T249" s="1304"/>
      <c r="U249" s="1309"/>
      <c r="V249" s="1310"/>
      <c r="W249" s="1310"/>
      <c r="X249" s="1310"/>
      <c r="Y249" s="1310"/>
      <c r="Z249" s="1311"/>
      <c r="AA249" s="1312"/>
      <c r="AB249" s="1312"/>
      <c r="AC249" s="1088"/>
      <c r="AD249" s="1088"/>
      <c r="AE249" s="1088"/>
      <c r="AF249" s="1089"/>
      <c r="AG249" s="1090"/>
      <c r="AH249" s="1090"/>
      <c r="AI249" s="1090"/>
    </row>
    <row r="250" ht="15.75" customHeight="1">
      <c r="A250" s="1089"/>
      <c r="B250" s="1089"/>
      <c r="C250" s="1304"/>
      <c r="D250" s="1304"/>
      <c r="E250" s="1304"/>
      <c r="F250" s="1089"/>
      <c r="G250" s="1089"/>
      <c r="H250" s="1089"/>
      <c r="I250" s="1090"/>
      <c r="J250" s="1089"/>
      <c r="K250" s="1089"/>
      <c r="L250" s="1308"/>
      <c r="M250" s="1089"/>
      <c r="N250" s="1309"/>
      <c r="O250" s="1309"/>
      <c r="P250" s="1310"/>
      <c r="Q250" s="1310"/>
      <c r="R250" s="1309"/>
      <c r="S250" s="1089"/>
      <c r="T250" s="1304"/>
      <c r="U250" s="1309"/>
      <c r="V250" s="1310"/>
      <c r="W250" s="1310"/>
      <c r="X250" s="1310"/>
      <c r="Y250" s="1310"/>
      <c r="Z250" s="1311"/>
      <c r="AA250" s="1312"/>
      <c r="AB250" s="1312"/>
      <c r="AC250" s="1088"/>
      <c r="AD250" s="1088"/>
      <c r="AE250" s="1088"/>
      <c r="AF250" s="1089"/>
      <c r="AG250" s="1090"/>
      <c r="AH250" s="1090"/>
      <c r="AI250" s="1090"/>
    </row>
    <row r="251" ht="15.75" customHeight="1">
      <c r="A251" s="1089"/>
      <c r="B251" s="1089"/>
      <c r="C251" s="1304"/>
      <c r="D251" s="1304"/>
      <c r="E251" s="1304"/>
      <c r="F251" s="1089"/>
      <c r="G251" s="1089"/>
      <c r="H251" s="1089"/>
      <c r="I251" s="1090"/>
      <c r="J251" s="1089"/>
      <c r="K251" s="1089"/>
      <c r="L251" s="1308"/>
      <c r="M251" s="1089"/>
      <c r="N251" s="1309"/>
      <c r="O251" s="1309"/>
      <c r="P251" s="1310"/>
      <c r="Q251" s="1310"/>
      <c r="R251" s="1309"/>
      <c r="S251" s="1089"/>
      <c r="T251" s="1304"/>
      <c r="U251" s="1309"/>
      <c r="V251" s="1310"/>
      <c r="W251" s="1310"/>
      <c r="X251" s="1310"/>
      <c r="Y251" s="1310"/>
      <c r="Z251" s="1311"/>
      <c r="AA251" s="1312"/>
      <c r="AB251" s="1312"/>
      <c r="AC251" s="1088"/>
      <c r="AD251" s="1088"/>
      <c r="AE251" s="1088"/>
      <c r="AF251" s="1089"/>
      <c r="AG251" s="1090"/>
      <c r="AH251" s="1090"/>
      <c r="AI251" s="1090"/>
    </row>
    <row r="252" ht="15.75" customHeight="1">
      <c r="A252" s="1089"/>
      <c r="B252" s="1089"/>
      <c r="C252" s="1304"/>
      <c r="D252" s="1304"/>
      <c r="E252" s="1304"/>
      <c r="F252" s="1089"/>
      <c r="G252" s="1089"/>
      <c r="H252" s="1089"/>
      <c r="I252" s="1090"/>
      <c r="J252" s="1089"/>
      <c r="K252" s="1089"/>
      <c r="L252" s="1308"/>
      <c r="M252" s="1089"/>
      <c r="N252" s="1309"/>
      <c r="O252" s="1309"/>
      <c r="P252" s="1310"/>
      <c r="Q252" s="1310"/>
      <c r="R252" s="1309"/>
      <c r="S252" s="1089"/>
      <c r="T252" s="1304"/>
      <c r="U252" s="1309"/>
      <c r="V252" s="1310"/>
      <c r="W252" s="1310"/>
      <c r="X252" s="1310"/>
      <c r="Y252" s="1310"/>
      <c r="Z252" s="1311"/>
      <c r="AA252" s="1312"/>
      <c r="AB252" s="1312"/>
      <c r="AC252" s="1088"/>
      <c r="AD252" s="1088"/>
      <c r="AE252" s="1088"/>
      <c r="AF252" s="1089"/>
      <c r="AG252" s="1090"/>
      <c r="AH252" s="1090"/>
      <c r="AI252" s="1090"/>
    </row>
    <row r="253" ht="15.75" customHeight="1">
      <c r="A253" s="1089"/>
      <c r="B253" s="1089"/>
      <c r="C253" s="1304"/>
      <c r="D253" s="1304"/>
      <c r="E253" s="1304"/>
      <c r="F253" s="1089"/>
      <c r="G253" s="1089"/>
      <c r="H253" s="1089"/>
      <c r="I253" s="1090"/>
      <c r="J253" s="1089"/>
      <c r="K253" s="1089"/>
      <c r="L253" s="1308"/>
      <c r="M253" s="1089"/>
      <c r="N253" s="1309"/>
      <c r="O253" s="1309"/>
      <c r="P253" s="1310"/>
      <c r="Q253" s="1310"/>
      <c r="R253" s="1309"/>
      <c r="S253" s="1089"/>
      <c r="T253" s="1304"/>
      <c r="U253" s="1309"/>
      <c r="V253" s="1310"/>
      <c r="W253" s="1310"/>
      <c r="X253" s="1310"/>
      <c r="Y253" s="1310"/>
      <c r="Z253" s="1311"/>
      <c r="AA253" s="1312"/>
      <c r="AB253" s="1312"/>
      <c r="AC253" s="1088"/>
      <c r="AD253" s="1088"/>
      <c r="AE253" s="1088"/>
      <c r="AF253" s="1089"/>
      <c r="AG253" s="1090"/>
      <c r="AH253" s="1090"/>
      <c r="AI253" s="1090"/>
    </row>
    <row r="254" ht="15.75" customHeight="1">
      <c r="A254" s="1089"/>
      <c r="B254" s="1089"/>
      <c r="C254" s="1304"/>
      <c r="D254" s="1304"/>
      <c r="E254" s="1304"/>
      <c r="F254" s="1089"/>
      <c r="G254" s="1089"/>
      <c r="H254" s="1089"/>
      <c r="I254" s="1090"/>
      <c r="J254" s="1089"/>
      <c r="K254" s="1089"/>
      <c r="L254" s="1308"/>
      <c r="M254" s="1089"/>
      <c r="N254" s="1309"/>
      <c r="O254" s="1309"/>
      <c r="P254" s="1310"/>
      <c r="Q254" s="1310"/>
      <c r="R254" s="1309"/>
      <c r="S254" s="1089"/>
      <c r="T254" s="1304"/>
      <c r="U254" s="1309"/>
      <c r="V254" s="1310"/>
      <c r="W254" s="1310"/>
      <c r="X254" s="1310"/>
      <c r="Y254" s="1310"/>
      <c r="Z254" s="1311"/>
      <c r="AA254" s="1312"/>
      <c r="AB254" s="1312"/>
      <c r="AC254" s="1088"/>
      <c r="AD254" s="1088"/>
      <c r="AE254" s="1088"/>
      <c r="AF254" s="1089"/>
      <c r="AG254" s="1090"/>
      <c r="AH254" s="1090"/>
      <c r="AI254" s="1090"/>
    </row>
    <row r="255" ht="15.75" customHeight="1">
      <c r="A255" s="1089"/>
      <c r="B255" s="1089"/>
      <c r="C255" s="1304"/>
      <c r="D255" s="1304"/>
      <c r="E255" s="1304"/>
      <c r="F255" s="1089"/>
      <c r="G255" s="1089"/>
      <c r="H255" s="1089"/>
      <c r="I255" s="1090"/>
      <c r="J255" s="1089"/>
      <c r="K255" s="1089"/>
      <c r="L255" s="1308"/>
      <c r="M255" s="1089"/>
      <c r="N255" s="1309"/>
      <c r="O255" s="1309"/>
      <c r="P255" s="1310"/>
      <c r="Q255" s="1310"/>
      <c r="R255" s="1309"/>
      <c r="S255" s="1089"/>
      <c r="T255" s="1304"/>
      <c r="U255" s="1309"/>
      <c r="V255" s="1310"/>
      <c r="W255" s="1310"/>
      <c r="X255" s="1310"/>
      <c r="Y255" s="1310"/>
      <c r="Z255" s="1311"/>
      <c r="AA255" s="1312"/>
      <c r="AB255" s="1312"/>
      <c r="AC255" s="1088"/>
      <c r="AD255" s="1088"/>
      <c r="AE255" s="1088"/>
      <c r="AF255" s="1089"/>
      <c r="AG255" s="1090"/>
      <c r="AH255" s="1090"/>
      <c r="AI255" s="1090"/>
    </row>
    <row r="256" ht="15.75" customHeight="1">
      <c r="A256" s="1089"/>
      <c r="B256" s="1089"/>
      <c r="C256" s="1304"/>
      <c r="D256" s="1304"/>
      <c r="E256" s="1304"/>
      <c r="F256" s="1089"/>
      <c r="G256" s="1089"/>
      <c r="H256" s="1089"/>
      <c r="I256" s="1090"/>
      <c r="J256" s="1089"/>
      <c r="K256" s="1089"/>
      <c r="L256" s="1308"/>
      <c r="M256" s="1089"/>
      <c r="N256" s="1309"/>
      <c r="O256" s="1309"/>
      <c r="P256" s="1310"/>
      <c r="Q256" s="1310"/>
      <c r="R256" s="1309"/>
      <c r="S256" s="1089"/>
      <c r="T256" s="1304"/>
      <c r="U256" s="1309"/>
      <c r="V256" s="1310"/>
      <c r="W256" s="1310"/>
      <c r="X256" s="1310"/>
      <c r="Y256" s="1310"/>
      <c r="Z256" s="1311"/>
      <c r="AA256" s="1312"/>
      <c r="AB256" s="1312"/>
      <c r="AC256" s="1088"/>
      <c r="AD256" s="1088"/>
      <c r="AE256" s="1088"/>
      <c r="AF256" s="1089"/>
      <c r="AG256" s="1090"/>
      <c r="AH256" s="1090"/>
      <c r="AI256" s="1090"/>
    </row>
    <row r="257" ht="15.75" customHeight="1">
      <c r="A257" s="1089"/>
      <c r="B257" s="1089"/>
      <c r="C257" s="1304"/>
      <c r="D257" s="1304"/>
      <c r="E257" s="1304"/>
      <c r="F257" s="1089"/>
      <c r="G257" s="1089"/>
      <c r="H257" s="1089"/>
      <c r="I257" s="1090"/>
      <c r="J257" s="1089"/>
      <c r="K257" s="1089"/>
      <c r="L257" s="1308"/>
      <c r="M257" s="1089"/>
      <c r="N257" s="1309"/>
      <c r="O257" s="1309"/>
      <c r="P257" s="1310"/>
      <c r="Q257" s="1310"/>
      <c r="R257" s="1309"/>
      <c r="S257" s="1089"/>
      <c r="T257" s="1304"/>
      <c r="U257" s="1309"/>
      <c r="V257" s="1310"/>
      <c r="W257" s="1310"/>
      <c r="X257" s="1310"/>
      <c r="Y257" s="1310"/>
      <c r="Z257" s="1311"/>
      <c r="AA257" s="1312"/>
      <c r="AB257" s="1312"/>
      <c r="AC257" s="1088"/>
      <c r="AD257" s="1088"/>
      <c r="AE257" s="1088"/>
      <c r="AF257" s="1089"/>
      <c r="AG257" s="1090"/>
      <c r="AH257" s="1090"/>
      <c r="AI257" s="1090"/>
    </row>
    <row r="258" ht="15.75" customHeight="1">
      <c r="A258" s="1089"/>
      <c r="B258" s="1089"/>
      <c r="C258" s="1304"/>
      <c r="D258" s="1304"/>
      <c r="E258" s="1304"/>
      <c r="F258" s="1089"/>
      <c r="G258" s="1089"/>
      <c r="H258" s="1089"/>
      <c r="I258" s="1090"/>
      <c r="J258" s="1089"/>
      <c r="K258" s="1089"/>
      <c r="L258" s="1308"/>
      <c r="M258" s="1089"/>
      <c r="N258" s="1309"/>
      <c r="O258" s="1309"/>
      <c r="P258" s="1310"/>
      <c r="Q258" s="1310"/>
      <c r="R258" s="1309"/>
      <c r="S258" s="1089"/>
      <c r="T258" s="1304"/>
      <c r="U258" s="1309"/>
      <c r="V258" s="1310"/>
      <c r="W258" s="1310"/>
      <c r="X258" s="1310"/>
      <c r="Y258" s="1310"/>
      <c r="Z258" s="1311"/>
      <c r="AA258" s="1312"/>
      <c r="AB258" s="1312"/>
      <c r="AC258" s="1088"/>
      <c r="AD258" s="1088"/>
      <c r="AE258" s="1088"/>
      <c r="AF258" s="1089"/>
      <c r="AG258" s="1090"/>
      <c r="AH258" s="1090"/>
      <c r="AI258" s="1090"/>
    </row>
    <row r="259" ht="15.75" customHeight="1">
      <c r="A259" s="1089"/>
      <c r="B259" s="1089"/>
      <c r="C259" s="1304"/>
      <c r="D259" s="1304"/>
      <c r="E259" s="1304"/>
      <c r="F259" s="1089"/>
      <c r="G259" s="1089"/>
      <c r="H259" s="1089"/>
      <c r="I259" s="1090"/>
      <c r="J259" s="1089"/>
      <c r="K259" s="1089"/>
      <c r="L259" s="1308"/>
      <c r="M259" s="1089"/>
      <c r="N259" s="1309"/>
      <c r="O259" s="1309"/>
      <c r="P259" s="1310"/>
      <c r="Q259" s="1310"/>
      <c r="R259" s="1309"/>
      <c r="S259" s="1089"/>
      <c r="T259" s="1304"/>
      <c r="U259" s="1309"/>
      <c r="V259" s="1310"/>
      <c r="W259" s="1310"/>
      <c r="X259" s="1310"/>
      <c r="Y259" s="1310"/>
      <c r="Z259" s="1311"/>
      <c r="AA259" s="1312"/>
      <c r="AB259" s="1312"/>
      <c r="AC259" s="1088"/>
      <c r="AD259" s="1088"/>
      <c r="AE259" s="1088"/>
      <c r="AF259" s="1089"/>
      <c r="AG259" s="1090"/>
      <c r="AH259" s="1090"/>
      <c r="AI259" s="1090"/>
    </row>
    <row r="260" ht="15.75" customHeight="1">
      <c r="A260" s="1089"/>
      <c r="B260" s="1089"/>
      <c r="C260" s="1304"/>
      <c r="D260" s="1304"/>
      <c r="E260" s="1304"/>
      <c r="F260" s="1089"/>
      <c r="G260" s="1089"/>
      <c r="H260" s="1089"/>
      <c r="I260" s="1090"/>
      <c r="J260" s="1089"/>
      <c r="K260" s="1089"/>
      <c r="L260" s="1308"/>
      <c r="M260" s="1089"/>
      <c r="N260" s="1309"/>
      <c r="O260" s="1309"/>
      <c r="P260" s="1310"/>
      <c r="Q260" s="1310"/>
      <c r="R260" s="1309"/>
      <c r="S260" s="1089"/>
      <c r="T260" s="1304"/>
      <c r="U260" s="1309"/>
      <c r="V260" s="1310"/>
      <c r="W260" s="1310"/>
      <c r="X260" s="1310"/>
      <c r="Y260" s="1310"/>
      <c r="Z260" s="1311"/>
      <c r="AA260" s="1312"/>
      <c r="AB260" s="1312"/>
      <c r="AC260" s="1088"/>
      <c r="AD260" s="1088"/>
      <c r="AE260" s="1088"/>
      <c r="AF260" s="1089"/>
      <c r="AG260" s="1090"/>
      <c r="AH260" s="1090"/>
      <c r="AI260" s="1090"/>
    </row>
    <row r="261" ht="15.75" customHeight="1">
      <c r="A261" s="1089"/>
      <c r="B261" s="1089"/>
      <c r="C261" s="1304"/>
      <c r="D261" s="1304"/>
      <c r="E261" s="1304"/>
      <c r="F261" s="1089"/>
      <c r="G261" s="1089"/>
      <c r="H261" s="1089"/>
      <c r="I261" s="1090"/>
      <c r="J261" s="1089"/>
      <c r="K261" s="1089"/>
      <c r="L261" s="1308"/>
      <c r="M261" s="1089"/>
      <c r="N261" s="1309"/>
      <c r="O261" s="1309"/>
      <c r="P261" s="1310"/>
      <c r="Q261" s="1310"/>
      <c r="R261" s="1309"/>
      <c r="S261" s="1089"/>
      <c r="T261" s="1304"/>
      <c r="U261" s="1309"/>
      <c r="V261" s="1310"/>
      <c r="W261" s="1310"/>
      <c r="X261" s="1310"/>
      <c r="Y261" s="1310"/>
      <c r="Z261" s="1311"/>
      <c r="AA261" s="1312"/>
      <c r="AB261" s="1312"/>
      <c r="AC261" s="1088"/>
      <c r="AD261" s="1088"/>
      <c r="AE261" s="1088"/>
      <c r="AF261" s="1089"/>
      <c r="AG261" s="1090"/>
      <c r="AH261" s="1090"/>
      <c r="AI261" s="1090"/>
    </row>
    <row r="262" ht="15.75" customHeight="1">
      <c r="A262" s="1089"/>
      <c r="B262" s="1089"/>
      <c r="C262" s="1304"/>
      <c r="D262" s="1304"/>
      <c r="E262" s="1304"/>
      <c r="F262" s="1089"/>
      <c r="G262" s="1089"/>
      <c r="H262" s="1089"/>
      <c r="I262" s="1090"/>
      <c r="J262" s="1089"/>
      <c r="K262" s="1089"/>
      <c r="L262" s="1308"/>
      <c r="M262" s="1089"/>
      <c r="N262" s="1309"/>
      <c r="O262" s="1309"/>
      <c r="P262" s="1310"/>
      <c r="Q262" s="1310"/>
      <c r="R262" s="1309"/>
      <c r="S262" s="1089"/>
      <c r="T262" s="1304"/>
      <c r="U262" s="1309"/>
      <c r="V262" s="1310"/>
      <c r="W262" s="1310"/>
      <c r="X262" s="1310"/>
      <c r="Y262" s="1310"/>
      <c r="Z262" s="1311"/>
      <c r="AA262" s="1312"/>
      <c r="AB262" s="1312"/>
      <c r="AC262" s="1088"/>
      <c r="AD262" s="1088"/>
      <c r="AE262" s="1088"/>
      <c r="AF262" s="1089"/>
      <c r="AG262" s="1090"/>
      <c r="AH262" s="1090"/>
      <c r="AI262" s="1090"/>
    </row>
    <row r="263" ht="15.75" customHeight="1">
      <c r="A263" s="1089"/>
      <c r="B263" s="1089"/>
      <c r="C263" s="1304"/>
      <c r="D263" s="1304"/>
      <c r="E263" s="1304"/>
      <c r="F263" s="1089"/>
      <c r="G263" s="1089"/>
      <c r="H263" s="1089"/>
      <c r="I263" s="1090"/>
      <c r="J263" s="1089"/>
      <c r="K263" s="1089"/>
      <c r="L263" s="1308"/>
      <c r="M263" s="1089"/>
      <c r="N263" s="1309"/>
      <c r="O263" s="1309"/>
      <c r="P263" s="1310"/>
      <c r="Q263" s="1310"/>
      <c r="R263" s="1309"/>
      <c r="S263" s="1089"/>
      <c r="T263" s="1304"/>
      <c r="U263" s="1309"/>
      <c r="V263" s="1310"/>
      <c r="W263" s="1310"/>
      <c r="X263" s="1310"/>
      <c r="Y263" s="1310"/>
      <c r="Z263" s="1311"/>
      <c r="AA263" s="1312"/>
      <c r="AB263" s="1312"/>
      <c r="AC263" s="1088"/>
      <c r="AD263" s="1088"/>
      <c r="AE263" s="1088"/>
      <c r="AF263" s="1089"/>
      <c r="AG263" s="1090"/>
      <c r="AH263" s="1090"/>
      <c r="AI263" s="1090"/>
    </row>
    <row r="264" ht="15.75" customHeight="1">
      <c r="A264" s="1089"/>
      <c r="B264" s="1089"/>
      <c r="C264" s="1304"/>
      <c r="D264" s="1304"/>
      <c r="E264" s="1304"/>
      <c r="F264" s="1089"/>
      <c r="G264" s="1089"/>
      <c r="H264" s="1089"/>
      <c r="I264" s="1090"/>
      <c r="J264" s="1089"/>
      <c r="K264" s="1089"/>
      <c r="L264" s="1308"/>
      <c r="M264" s="1089"/>
      <c r="N264" s="1309"/>
      <c r="O264" s="1309"/>
      <c r="P264" s="1310"/>
      <c r="Q264" s="1310"/>
      <c r="R264" s="1309"/>
      <c r="S264" s="1089"/>
      <c r="T264" s="1304"/>
      <c r="U264" s="1309"/>
      <c r="V264" s="1310"/>
      <c r="W264" s="1310"/>
      <c r="X264" s="1310"/>
      <c r="Y264" s="1310"/>
      <c r="Z264" s="1311"/>
      <c r="AA264" s="1312"/>
      <c r="AB264" s="1312"/>
      <c r="AC264" s="1088"/>
      <c r="AD264" s="1088"/>
      <c r="AE264" s="1088"/>
      <c r="AF264" s="1089"/>
      <c r="AG264" s="1090"/>
      <c r="AH264" s="1090"/>
      <c r="AI264" s="1090"/>
    </row>
    <row r="265" ht="15.75" customHeight="1">
      <c r="A265" s="1089"/>
      <c r="B265" s="1089"/>
      <c r="C265" s="1304"/>
      <c r="D265" s="1304"/>
      <c r="E265" s="1304"/>
      <c r="F265" s="1089"/>
      <c r="G265" s="1089"/>
      <c r="H265" s="1089"/>
      <c r="I265" s="1090"/>
      <c r="J265" s="1089"/>
      <c r="K265" s="1089"/>
      <c r="L265" s="1308"/>
      <c r="M265" s="1089"/>
      <c r="N265" s="1309"/>
      <c r="O265" s="1309"/>
      <c r="P265" s="1310"/>
      <c r="Q265" s="1310"/>
      <c r="R265" s="1309"/>
      <c r="S265" s="1089"/>
      <c r="T265" s="1304"/>
      <c r="U265" s="1309"/>
      <c r="V265" s="1310"/>
      <c r="W265" s="1310"/>
      <c r="X265" s="1310"/>
      <c r="Y265" s="1310"/>
      <c r="Z265" s="1311"/>
      <c r="AA265" s="1312"/>
      <c r="AB265" s="1312"/>
      <c r="AC265" s="1088"/>
      <c r="AD265" s="1088"/>
      <c r="AE265" s="1088"/>
      <c r="AF265" s="1089"/>
      <c r="AG265" s="1090"/>
      <c r="AH265" s="1090"/>
      <c r="AI265" s="1090"/>
    </row>
    <row r="266" ht="15.75" customHeight="1">
      <c r="A266" s="1089"/>
      <c r="B266" s="1089"/>
      <c r="C266" s="1304"/>
      <c r="D266" s="1304"/>
      <c r="E266" s="1304"/>
      <c r="F266" s="1089"/>
      <c r="G266" s="1089"/>
      <c r="H266" s="1089"/>
      <c r="I266" s="1090"/>
      <c r="J266" s="1089"/>
      <c r="K266" s="1089"/>
      <c r="L266" s="1308"/>
      <c r="M266" s="1089"/>
      <c r="N266" s="1309"/>
      <c r="O266" s="1309"/>
      <c r="P266" s="1310"/>
      <c r="Q266" s="1310"/>
      <c r="R266" s="1309"/>
      <c r="S266" s="1089"/>
      <c r="T266" s="1304"/>
      <c r="U266" s="1309"/>
      <c r="V266" s="1310"/>
      <c r="W266" s="1310"/>
      <c r="X266" s="1310"/>
      <c r="Y266" s="1310"/>
      <c r="Z266" s="1311"/>
      <c r="AA266" s="1312"/>
      <c r="AB266" s="1312"/>
      <c r="AC266" s="1088"/>
      <c r="AD266" s="1088"/>
      <c r="AE266" s="1088"/>
      <c r="AF266" s="1089"/>
      <c r="AG266" s="1090"/>
      <c r="AH266" s="1090"/>
      <c r="AI266" s="1090"/>
    </row>
    <row r="267" ht="15.75" customHeight="1">
      <c r="A267" s="1089"/>
      <c r="B267" s="1089"/>
      <c r="C267" s="1304"/>
      <c r="D267" s="1304"/>
      <c r="E267" s="1304"/>
      <c r="F267" s="1089"/>
      <c r="G267" s="1089"/>
      <c r="H267" s="1089"/>
      <c r="I267" s="1090"/>
      <c r="J267" s="1089"/>
      <c r="K267" s="1089"/>
      <c r="L267" s="1308"/>
      <c r="M267" s="1089"/>
      <c r="N267" s="1309"/>
      <c r="O267" s="1309"/>
      <c r="P267" s="1310"/>
      <c r="Q267" s="1310"/>
      <c r="R267" s="1309"/>
      <c r="S267" s="1089"/>
      <c r="T267" s="1304"/>
      <c r="U267" s="1309"/>
      <c r="V267" s="1310"/>
      <c r="W267" s="1310"/>
      <c r="X267" s="1310"/>
      <c r="Y267" s="1310"/>
      <c r="Z267" s="1311"/>
      <c r="AA267" s="1312"/>
      <c r="AB267" s="1312"/>
      <c r="AC267" s="1088"/>
      <c r="AD267" s="1088"/>
      <c r="AE267" s="1088"/>
      <c r="AF267" s="1089"/>
      <c r="AG267" s="1090"/>
      <c r="AH267" s="1090"/>
      <c r="AI267" s="1090"/>
    </row>
    <row r="268" ht="15.75" customHeight="1">
      <c r="A268" s="1089"/>
      <c r="B268" s="1089"/>
      <c r="C268" s="1304"/>
      <c r="D268" s="1304"/>
      <c r="E268" s="1304"/>
      <c r="F268" s="1089"/>
      <c r="G268" s="1089"/>
      <c r="H268" s="1089"/>
      <c r="I268" s="1090"/>
      <c r="J268" s="1089"/>
      <c r="K268" s="1089"/>
      <c r="L268" s="1308"/>
      <c r="M268" s="1089"/>
      <c r="N268" s="1309"/>
      <c r="O268" s="1309"/>
      <c r="P268" s="1310"/>
      <c r="Q268" s="1310"/>
      <c r="R268" s="1309"/>
      <c r="S268" s="1089"/>
      <c r="T268" s="1304"/>
      <c r="U268" s="1309"/>
      <c r="V268" s="1310"/>
      <c r="W268" s="1310"/>
      <c r="X268" s="1310"/>
      <c r="Y268" s="1310"/>
      <c r="Z268" s="1311"/>
      <c r="AA268" s="1312"/>
      <c r="AB268" s="1312"/>
      <c r="AC268" s="1088"/>
      <c r="AD268" s="1088"/>
      <c r="AE268" s="1088"/>
      <c r="AF268" s="1089"/>
      <c r="AG268" s="1090"/>
      <c r="AH268" s="1090"/>
      <c r="AI268" s="1090"/>
    </row>
    <row r="269" ht="15.75" customHeight="1">
      <c r="A269" s="1089"/>
      <c r="B269" s="1089"/>
      <c r="C269" s="1304"/>
      <c r="D269" s="1304"/>
      <c r="E269" s="1304"/>
      <c r="F269" s="1089"/>
      <c r="G269" s="1089"/>
      <c r="H269" s="1089"/>
      <c r="I269" s="1090"/>
      <c r="J269" s="1089"/>
      <c r="K269" s="1089"/>
      <c r="L269" s="1308"/>
      <c r="M269" s="1089"/>
      <c r="N269" s="1309"/>
      <c r="O269" s="1309"/>
      <c r="P269" s="1310"/>
      <c r="Q269" s="1310"/>
      <c r="R269" s="1309"/>
      <c r="S269" s="1089"/>
      <c r="T269" s="1304"/>
      <c r="U269" s="1309"/>
      <c r="V269" s="1310"/>
      <c r="W269" s="1310"/>
      <c r="X269" s="1310"/>
      <c r="Y269" s="1310"/>
      <c r="Z269" s="1311"/>
      <c r="AA269" s="1312"/>
      <c r="AB269" s="1312"/>
      <c r="AC269" s="1088"/>
      <c r="AD269" s="1088"/>
      <c r="AE269" s="1088"/>
      <c r="AF269" s="1089"/>
      <c r="AG269" s="1090"/>
      <c r="AH269" s="1090"/>
      <c r="AI269" s="1090"/>
    </row>
    <row r="270" ht="15.75" customHeight="1">
      <c r="A270" s="1089"/>
      <c r="B270" s="1089"/>
      <c r="C270" s="1304"/>
      <c r="D270" s="1304"/>
      <c r="E270" s="1304"/>
      <c r="F270" s="1089"/>
      <c r="G270" s="1089"/>
      <c r="H270" s="1089"/>
      <c r="I270" s="1090"/>
      <c r="J270" s="1089"/>
      <c r="K270" s="1089"/>
      <c r="L270" s="1308"/>
      <c r="M270" s="1089"/>
      <c r="N270" s="1309"/>
      <c r="O270" s="1309"/>
      <c r="P270" s="1310"/>
      <c r="Q270" s="1310"/>
      <c r="R270" s="1309"/>
      <c r="S270" s="1089"/>
      <c r="T270" s="1304"/>
      <c r="U270" s="1309"/>
      <c r="V270" s="1310"/>
      <c r="W270" s="1310"/>
      <c r="X270" s="1310"/>
      <c r="Y270" s="1310"/>
      <c r="Z270" s="1311"/>
      <c r="AA270" s="1312"/>
      <c r="AB270" s="1312"/>
      <c r="AC270" s="1088"/>
      <c r="AD270" s="1088"/>
      <c r="AE270" s="1088"/>
      <c r="AF270" s="1089"/>
      <c r="AG270" s="1090"/>
      <c r="AH270" s="1090"/>
      <c r="AI270" s="1090"/>
    </row>
    <row r="271" ht="15.75" customHeight="1">
      <c r="A271" s="1089"/>
      <c r="B271" s="1089"/>
      <c r="C271" s="1304"/>
      <c r="D271" s="1304"/>
      <c r="E271" s="1304"/>
      <c r="F271" s="1089"/>
      <c r="G271" s="1089"/>
      <c r="H271" s="1089"/>
      <c r="I271" s="1090"/>
      <c r="J271" s="1089"/>
      <c r="K271" s="1089"/>
      <c r="L271" s="1308"/>
      <c r="M271" s="1089"/>
      <c r="N271" s="1309"/>
      <c r="O271" s="1309"/>
      <c r="P271" s="1310"/>
      <c r="Q271" s="1310"/>
      <c r="R271" s="1309"/>
      <c r="S271" s="1089"/>
      <c r="T271" s="1304"/>
      <c r="U271" s="1309"/>
      <c r="V271" s="1310"/>
      <c r="W271" s="1310"/>
      <c r="X271" s="1310"/>
      <c r="Y271" s="1310"/>
      <c r="Z271" s="1311"/>
      <c r="AA271" s="1312"/>
      <c r="AB271" s="1312"/>
      <c r="AC271" s="1088"/>
      <c r="AD271" s="1088"/>
      <c r="AE271" s="1088"/>
      <c r="AF271" s="1089"/>
      <c r="AG271" s="1090"/>
      <c r="AH271" s="1090"/>
      <c r="AI271" s="1090"/>
    </row>
    <row r="272" ht="15.75" customHeight="1">
      <c r="A272" s="1089"/>
      <c r="B272" s="1089"/>
      <c r="C272" s="1304"/>
      <c r="D272" s="1304"/>
      <c r="E272" s="1304"/>
      <c r="F272" s="1089"/>
      <c r="G272" s="1089"/>
      <c r="H272" s="1089"/>
      <c r="I272" s="1090"/>
      <c r="J272" s="1089"/>
      <c r="K272" s="1089"/>
      <c r="L272" s="1308"/>
      <c r="M272" s="1089"/>
      <c r="N272" s="1309"/>
      <c r="O272" s="1309"/>
      <c r="P272" s="1310"/>
      <c r="Q272" s="1310"/>
      <c r="R272" s="1309"/>
      <c r="S272" s="1089"/>
      <c r="T272" s="1304"/>
      <c r="U272" s="1309"/>
      <c r="V272" s="1310"/>
      <c r="W272" s="1310"/>
      <c r="X272" s="1310"/>
      <c r="Y272" s="1310"/>
      <c r="Z272" s="1311"/>
      <c r="AA272" s="1312"/>
      <c r="AB272" s="1312"/>
      <c r="AC272" s="1088"/>
      <c r="AD272" s="1088"/>
      <c r="AE272" s="1088"/>
      <c r="AF272" s="1089"/>
      <c r="AG272" s="1090"/>
      <c r="AH272" s="1090"/>
      <c r="AI272" s="1090"/>
    </row>
    <row r="273" ht="15.75" customHeight="1">
      <c r="A273" s="1089"/>
      <c r="B273" s="1089"/>
      <c r="C273" s="1304"/>
      <c r="D273" s="1304"/>
      <c r="E273" s="1304"/>
      <c r="F273" s="1089"/>
      <c r="G273" s="1089"/>
      <c r="H273" s="1089"/>
      <c r="I273" s="1090"/>
      <c r="J273" s="1089"/>
      <c r="K273" s="1089"/>
      <c r="L273" s="1308"/>
      <c r="M273" s="1089"/>
      <c r="N273" s="1309"/>
      <c r="O273" s="1309"/>
      <c r="P273" s="1310"/>
      <c r="Q273" s="1310"/>
      <c r="R273" s="1309"/>
      <c r="S273" s="1089"/>
      <c r="T273" s="1304"/>
      <c r="U273" s="1309"/>
      <c r="V273" s="1310"/>
      <c r="W273" s="1310"/>
      <c r="X273" s="1310"/>
      <c r="Y273" s="1310"/>
      <c r="Z273" s="1311"/>
      <c r="AA273" s="1312"/>
      <c r="AB273" s="1312"/>
      <c r="AC273" s="1088"/>
      <c r="AD273" s="1088"/>
      <c r="AE273" s="1088"/>
      <c r="AF273" s="1089"/>
      <c r="AG273" s="1090"/>
      <c r="AH273" s="1090"/>
      <c r="AI273" s="1090"/>
    </row>
    <row r="274" ht="15.75" customHeight="1">
      <c r="A274" s="1089"/>
      <c r="B274" s="1089"/>
      <c r="C274" s="1304"/>
      <c r="D274" s="1304"/>
      <c r="E274" s="1304"/>
      <c r="F274" s="1089"/>
      <c r="G274" s="1089"/>
      <c r="H274" s="1089"/>
      <c r="I274" s="1090"/>
      <c r="J274" s="1089"/>
      <c r="K274" s="1089"/>
      <c r="L274" s="1308"/>
      <c r="M274" s="1089"/>
      <c r="N274" s="1309"/>
      <c r="O274" s="1309"/>
      <c r="P274" s="1310"/>
      <c r="Q274" s="1310"/>
      <c r="R274" s="1309"/>
      <c r="S274" s="1089"/>
      <c r="T274" s="1304"/>
      <c r="U274" s="1309"/>
      <c r="V274" s="1310"/>
      <c r="W274" s="1310"/>
      <c r="X274" s="1310"/>
      <c r="Y274" s="1310"/>
      <c r="Z274" s="1311"/>
      <c r="AA274" s="1312"/>
      <c r="AB274" s="1312"/>
      <c r="AC274" s="1088"/>
      <c r="AD274" s="1088"/>
      <c r="AE274" s="1088"/>
      <c r="AF274" s="1089"/>
      <c r="AG274" s="1090"/>
      <c r="AH274" s="1090"/>
      <c r="AI274" s="1090"/>
    </row>
    <row r="275" ht="15.75" customHeight="1">
      <c r="A275" s="1089"/>
      <c r="B275" s="1089"/>
      <c r="C275" s="1304"/>
      <c r="D275" s="1304"/>
      <c r="E275" s="1304"/>
      <c r="F275" s="1089"/>
      <c r="G275" s="1089"/>
      <c r="H275" s="1089"/>
      <c r="I275" s="1090"/>
      <c r="J275" s="1089"/>
      <c r="K275" s="1089"/>
      <c r="L275" s="1308"/>
      <c r="M275" s="1089"/>
      <c r="N275" s="1309"/>
      <c r="O275" s="1309"/>
      <c r="P275" s="1310"/>
      <c r="Q275" s="1310"/>
      <c r="R275" s="1309"/>
      <c r="S275" s="1089"/>
      <c r="T275" s="1304"/>
      <c r="U275" s="1309"/>
      <c r="V275" s="1310"/>
      <c r="W275" s="1310"/>
      <c r="X275" s="1310"/>
      <c r="Y275" s="1310"/>
      <c r="Z275" s="1311"/>
      <c r="AA275" s="1312"/>
      <c r="AB275" s="1312"/>
      <c r="AC275" s="1088"/>
      <c r="AD275" s="1088"/>
      <c r="AE275" s="1088"/>
      <c r="AF275" s="1089"/>
      <c r="AG275" s="1090"/>
      <c r="AH275" s="1090"/>
      <c r="AI275" s="1090"/>
    </row>
    <row r="276" ht="15.75" customHeight="1">
      <c r="A276" s="1089"/>
      <c r="B276" s="1089"/>
      <c r="C276" s="1304"/>
      <c r="D276" s="1304"/>
      <c r="E276" s="1304"/>
      <c r="F276" s="1089"/>
      <c r="G276" s="1089"/>
      <c r="H276" s="1089"/>
      <c r="I276" s="1090"/>
      <c r="J276" s="1089"/>
      <c r="K276" s="1089"/>
      <c r="L276" s="1308"/>
      <c r="M276" s="1089"/>
      <c r="N276" s="1309"/>
      <c r="O276" s="1309"/>
      <c r="P276" s="1310"/>
      <c r="Q276" s="1310"/>
      <c r="R276" s="1309"/>
      <c r="S276" s="1089"/>
      <c r="T276" s="1304"/>
      <c r="U276" s="1309"/>
      <c r="V276" s="1310"/>
      <c r="W276" s="1310"/>
      <c r="X276" s="1310"/>
      <c r="Y276" s="1310"/>
      <c r="Z276" s="1311"/>
      <c r="AA276" s="1312"/>
      <c r="AB276" s="1312"/>
      <c r="AC276" s="1088"/>
      <c r="AD276" s="1088"/>
      <c r="AE276" s="1088"/>
      <c r="AF276" s="1089"/>
      <c r="AG276" s="1090"/>
      <c r="AH276" s="1090"/>
      <c r="AI276" s="1090"/>
    </row>
    <row r="277" ht="15.75" customHeight="1">
      <c r="A277" s="1089"/>
      <c r="B277" s="1089"/>
      <c r="C277" s="1304"/>
      <c r="D277" s="1304"/>
      <c r="E277" s="1304"/>
      <c r="F277" s="1089"/>
      <c r="G277" s="1089"/>
      <c r="H277" s="1089"/>
      <c r="I277" s="1090"/>
      <c r="J277" s="1089"/>
      <c r="K277" s="1089"/>
      <c r="L277" s="1308"/>
      <c r="M277" s="1089"/>
      <c r="N277" s="1309"/>
      <c r="O277" s="1309"/>
      <c r="P277" s="1310"/>
      <c r="Q277" s="1310"/>
      <c r="R277" s="1309"/>
      <c r="S277" s="1089"/>
      <c r="T277" s="1304"/>
      <c r="U277" s="1309"/>
      <c r="V277" s="1310"/>
      <c r="W277" s="1310"/>
      <c r="X277" s="1310"/>
      <c r="Y277" s="1310"/>
      <c r="Z277" s="1311"/>
      <c r="AA277" s="1312"/>
      <c r="AB277" s="1312"/>
      <c r="AC277" s="1088"/>
      <c r="AD277" s="1088"/>
      <c r="AE277" s="1088"/>
      <c r="AF277" s="1089"/>
      <c r="AG277" s="1090"/>
      <c r="AH277" s="1090"/>
      <c r="AI277" s="1090"/>
    </row>
    <row r="278" ht="15.75" customHeight="1">
      <c r="A278" s="1089"/>
      <c r="B278" s="1089"/>
      <c r="C278" s="1304"/>
      <c r="D278" s="1304"/>
      <c r="E278" s="1304"/>
      <c r="F278" s="1089"/>
      <c r="G278" s="1089"/>
      <c r="H278" s="1089"/>
      <c r="I278" s="1090"/>
      <c r="J278" s="1089"/>
      <c r="K278" s="1089"/>
      <c r="L278" s="1308"/>
      <c r="M278" s="1089"/>
      <c r="N278" s="1309"/>
      <c r="O278" s="1309"/>
      <c r="P278" s="1310"/>
      <c r="Q278" s="1310"/>
      <c r="R278" s="1309"/>
      <c r="S278" s="1089"/>
      <c r="T278" s="1304"/>
      <c r="U278" s="1309"/>
      <c r="V278" s="1310"/>
      <c r="W278" s="1310"/>
      <c r="X278" s="1310"/>
      <c r="Y278" s="1310"/>
      <c r="Z278" s="1311"/>
      <c r="AA278" s="1312"/>
      <c r="AB278" s="1312"/>
      <c r="AC278" s="1088"/>
      <c r="AD278" s="1088"/>
      <c r="AE278" s="1088"/>
      <c r="AF278" s="1089"/>
      <c r="AG278" s="1090"/>
      <c r="AH278" s="1090"/>
      <c r="AI278" s="1090"/>
    </row>
    <row r="279" ht="15.75" customHeight="1">
      <c r="A279" s="1089"/>
      <c r="B279" s="1089"/>
      <c r="C279" s="1304"/>
      <c r="D279" s="1304"/>
      <c r="E279" s="1304"/>
      <c r="F279" s="1089"/>
      <c r="G279" s="1089"/>
      <c r="H279" s="1089"/>
      <c r="I279" s="1090"/>
      <c r="J279" s="1089"/>
      <c r="K279" s="1089"/>
      <c r="L279" s="1308"/>
      <c r="M279" s="1089"/>
      <c r="N279" s="1309"/>
      <c r="O279" s="1309"/>
      <c r="P279" s="1310"/>
      <c r="Q279" s="1310"/>
      <c r="R279" s="1309"/>
      <c r="S279" s="1089"/>
      <c r="T279" s="1304"/>
      <c r="U279" s="1309"/>
      <c r="V279" s="1310"/>
      <c r="W279" s="1310"/>
      <c r="X279" s="1310"/>
      <c r="Y279" s="1310"/>
      <c r="Z279" s="1311"/>
      <c r="AA279" s="1312"/>
      <c r="AB279" s="1312"/>
      <c r="AC279" s="1088"/>
      <c r="AD279" s="1088"/>
      <c r="AE279" s="1088"/>
      <c r="AF279" s="1089"/>
      <c r="AG279" s="1090"/>
      <c r="AH279" s="1090"/>
      <c r="AI279" s="1090"/>
    </row>
    <row r="280" ht="15.75" customHeight="1">
      <c r="A280" s="1089"/>
      <c r="B280" s="1089"/>
      <c r="C280" s="1304"/>
      <c r="D280" s="1304"/>
      <c r="E280" s="1304"/>
      <c r="F280" s="1089"/>
      <c r="G280" s="1089"/>
      <c r="H280" s="1089"/>
      <c r="I280" s="1090"/>
      <c r="J280" s="1089"/>
      <c r="K280" s="1089"/>
      <c r="L280" s="1308"/>
      <c r="M280" s="1089"/>
      <c r="N280" s="1309"/>
      <c r="O280" s="1309"/>
      <c r="P280" s="1310"/>
      <c r="Q280" s="1310"/>
      <c r="R280" s="1309"/>
      <c r="S280" s="1089"/>
      <c r="T280" s="1304"/>
      <c r="U280" s="1309"/>
      <c r="V280" s="1310"/>
      <c r="W280" s="1310"/>
      <c r="X280" s="1310"/>
      <c r="Y280" s="1310"/>
      <c r="Z280" s="1311"/>
      <c r="AA280" s="1312"/>
      <c r="AB280" s="1312"/>
      <c r="AC280" s="1088"/>
      <c r="AD280" s="1088"/>
      <c r="AE280" s="1088"/>
      <c r="AF280" s="1089"/>
      <c r="AG280" s="1090"/>
      <c r="AH280" s="1090"/>
      <c r="AI280" s="1090"/>
    </row>
    <row r="281" ht="15.75" customHeight="1">
      <c r="A281" s="1089"/>
      <c r="B281" s="1089"/>
      <c r="C281" s="1304"/>
      <c r="D281" s="1304"/>
      <c r="E281" s="1304"/>
      <c r="F281" s="1089"/>
      <c r="G281" s="1089"/>
      <c r="H281" s="1089"/>
      <c r="I281" s="1090"/>
      <c r="J281" s="1089"/>
      <c r="K281" s="1089"/>
      <c r="L281" s="1308"/>
      <c r="M281" s="1089"/>
      <c r="N281" s="1309"/>
      <c r="O281" s="1309"/>
      <c r="P281" s="1310"/>
      <c r="Q281" s="1310"/>
      <c r="R281" s="1309"/>
      <c r="S281" s="1089"/>
      <c r="T281" s="1304"/>
      <c r="U281" s="1309"/>
      <c r="V281" s="1310"/>
      <c r="W281" s="1310"/>
      <c r="X281" s="1310"/>
      <c r="Y281" s="1310"/>
      <c r="Z281" s="1311"/>
      <c r="AA281" s="1312"/>
      <c r="AB281" s="1312"/>
      <c r="AC281" s="1088"/>
      <c r="AD281" s="1088"/>
      <c r="AE281" s="1088"/>
      <c r="AF281" s="1089"/>
      <c r="AG281" s="1090"/>
      <c r="AH281" s="1090"/>
      <c r="AI281" s="1090"/>
    </row>
    <row r="282" ht="15.75" customHeight="1">
      <c r="A282" s="1089"/>
      <c r="B282" s="1089"/>
      <c r="C282" s="1304"/>
      <c r="D282" s="1304"/>
      <c r="E282" s="1304"/>
      <c r="F282" s="1089"/>
      <c r="G282" s="1089"/>
      <c r="H282" s="1089"/>
      <c r="I282" s="1090"/>
      <c r="J282" s="1089"/>
      <c r="K282" s="1089"/>
      <c r="L282" s="1308"/>
      <c r="M282" s="1089"/>
      <c r="N282" s="1309"/>
      <c r="O282" s="1309"/>
      <c r="P282" s="1310"/>
      <c r="Q282" s="1310"/>
      <c r="R282" s="1309"/>
      <c r="S282" s="1089"/>
      <c r="T282" s="1304"/>
      <c r="U282" s="1309"/>
      <c r="V282" s="1310"/>
      <c r="W282" s="1310"/>
      <c r="X282" s="1310"/>
      <c r="Y282" s="1310"/>
      <c r="Z282" s="1311"/>
      <c r="AA282" s="1312"/>
      <c r="AB282" s="1312"/>
      <c r="AC282" s="1088"/>
      <c r="AD282" s="1088"/>
      <c r="AE282" s="1088"/>
      <c r="AF282" s="1089"/>
      <c r="AG282" s="1090"/>
      <c r="AH282" s="1090"/>
      <c r="AI282" s="1090"/>
    </row>
    <row r="283" ht="15.75" customHeight="1">
      <c r="A283" s="1089"/>
      <c r="B283" s="1089"/>
      <c r="C283" s="1304"/>
      <c r="D283" s="1304"/>
      <c r="E283" s="1304"/>
      <c r="F283" s="1089"/>
      <c r="G283" s="1089"/>
      <c r="H283" s="1089"/>
      <c r="I283" s="1090"/>
      <c r="J283" s="1089"/>
      <c r="K283" s="1089"/>
      <c r="L283" s="1308"/>
      <c r="M283" s="1089"/>
      <c r="N283" s="1309"/>
      <c r="O283" s="1309"/>
      <c r="P283" s="1310"/>
      <c r="Q283" s="1310"/>
      <c r="R283" s="1309"/>
      <c r="S283" s="1089"/>
      <c r="T283" s="1304"/>
      <c r="U283" s="1309"/>
      <c r="V283" s="1310"/>
      <c r="W283" s="1310"/>
      <c r="X283" s="1310"/>
      <c r="Y283" s="1310"/>
      <c r="Z283" s="1311"/>
      <c r="AA283" s="1312"/>
      <c r="AB283" s="1312"/>
      <c r="AC283" s="1088"/>
      <c r="AD283" s="1088"/>
      <c r="AE283" s="1088"/>
      <c r="AF283" s="1089"/>
      <c r="AG283" s="1090"/>
      <c r="AH283" s="1090"/>
      <c r="AI283" s="1090"/>
    </row>
    <row r="284" ht="15.75" customHeight="1">
      <c r="A284" s="1089"/>
      <c r="B284" s="1089"/>
      <c r="C284" s="1304"/>
      <c r="D284" s="1304"/>
      <c r="E284" s="1304"/>
      <c r="F284" s="1089"/>
      <c r="G284" s="1089"/>
      <c r="H284" s="1089"/>
      <c r="I284" s="1090"/>
      <c r="J284" s="1089"/>
      <c r="K284" s="1089"/>
      <c r="L284" s="1308"/>
      <c r="M284" s="1089"/>
      <c r="N284" s="1309"/>
      <c r="O284" s="1309"/>
      <c r="P284" s="1310"/>
      <c r="Q284" s="1310"/>
      <c r="R284" s="1309"/>
      <c r="S284" s="1089"/>
      <c r="T284" s="1304"/>
      <c r="U284" s="1309"/>
      <c r="V284" s="1310"/>
      <c r="W284" s="1310"/>
      <c r="X284" s="1310"/>
      <c r="Y284" s="1310"/>
      <c r="Z284" s="1311"/>
      <c r="AA284" s="1312"/>
      <c r="AB284" s="1312"/>
      <c r="AC284" s="1088"/>
      <c r="AD284" s="1088"/>
      <c r="AE284" s="1088"/>
      <c r="AF284" s="1089"/>
      <c r="AG284" s="1090"/>
      <c r="AH284" s="1090"/>
      <c r="AI284" s="1090"/>
    </row>
    <row r="285" ht="15.75" customHeight="1">
      <c r="A285" s="1089"/>
      <c r="B285" s="1089"/>
      <c r="C285" s="1304"/>
      <c r="D285" s="1304"/>
      <c r="E285" s="1304"/>
      <c r="F285" s="1089"/>
      <c r="G285" s="1089"/>
      <c r="H285" s="1089"/>
      <c r="I285" s="1090"/>
      <c r="J285" s="1089"/>
      <c r="K285" s="1089"/>
      <c r="L285" s="1308"/>
      <c r="M285" s="1089"/>
      <c r="N285" s="1309"/>
      <c r="O285" s="1309"/>
      <c r="P285" s="1310"/>
      <c r="Q285" s="1310"/>
      <c r="R285" s="1309"/>
      <c r="S285" s="1089"/>
      <c r="T285" s="1304"/>
      <c r="U285" s="1309"/>
      <c r="V285" s="1310"/>
      <c r="W285" s="1310"/>
      <c r="X285" s="1310"/>
      <c r="Y285" s="1310"/>
      <c r="Z285" s="1311"/>
      <c r="AA285" s="1312"/>
      <c r="AB285" s="1312"/>
      <c r="AC285" s="1088"/>
      <c r="AD285" s="1088"/>
      <c r="AE285" s="1088"/>
      <c r="AF285" s="1089"/>
      <c r="AG285" s="1090"/>
      <c r="AH285" s="1090"/>
      <c r="AI285" s="1090"/>
    </row>
    <row r="286" ht="15.75" customHeight="1">
      <c r="A286" s="1089"/>
      <c r="B286" s="1089"/>
      <c r="C286" s="1304"/>
      <c r="D286" s="1304"/>
      <c r="E286" s="1304"/>
      <c r="F286" s="1089"/>
      <c r="G286" s="1089"/>
      <c r="H286" s="1089"/>
      <c r="I286" s="1090"/>
      <c r="J286" s="1089"/>
      <c r="K286" s="1089"/>
      <c r="L286" s="1308"/>
      <c r="M286" s="1089"/>
      <c r="N286" s="1309"/>
      <c r="O286" s="1309"/>
      <c r="P286" s="1310"/>
      <c r="Q286" s="1310"/>
      <c r="R286" s="1309"/>
      <c r="S286" s="1089"/>
      <c r="T286" s="1304"/>
      <c r="U286" s="1309"/>
      <c r="V286" s="1310"/>
      <c r="W286" s="1310"/>
      <c r="X286" s="1310"/>
      <c r="Y286" s="1310"/>
      <c r="Z286" s="1311"/>
      <c r="AA286" s="1312"/>
      <c r="AB286" s="1312"/>
      <c r="AC286" s="1088"/>
      <c r="AD286" s="1088"/>
      <c r="AE286" s="1088"/>
      <c r="AF286" s="1089"/>
      <c r="AG286" s="1090"/>
      <c r="AH286" s="1090"/>
      <c r="AI286" s="1090"/>
    </row>
    <row r="287" ht="15.75" customHeight="1">
      <c r="A287" s="1089"/>
      <c r="B287" s="1089"/>
      <c r="C287" s="1304"/>
      <c r="D287" s="1304"/>
      <c r="E287" s="1304"/>
      <c r="F287" s="1089"/>
      <c r="G287" s="1089"/>
      <c r="H287" s="1089"/>
      <c r="I287" s="1090"/>
      <c r="J287" s="1089"/>
      <c r="K287" s="1089"/>
      <c r="L287" s="1308"/>
      <c r="M287" s="1089"/>
      <c r="N287" s="1309"/>
      <c r="O287" s="1309"/>
      <c r="P287" s="1310"/>
      <c r="Q287" s="1310"/>
      <c r="R287" s="1309"/>
      <c r="S287" s="1089"/>
      <c r="T287" s="1304"/>
      <c r="U287" s="1309"/>
      <c r="V287" s="1310"/>
      <c r="W287" s="1310"/>
      <c r="X287" s="1310"/>
      <c r="Y287" s="1310"/>
      <c r="Z287" s="1311"/>
      <c r="AA287" s="1312"/>
      <c r="AB287" s="1312"/>
      <c r="AC287" s="1088"/>
      <c r="AD287" s="1088"/>
      <c r="AE287" s="1088"/>
      <c r="AF287" s="1089"/>
      <c r="AG287" s="1090"/>
      <c r="AH287" s="1090"/>
      <c r="AI287" s="1090"/>
    </row>
    <row r="288" ht="15.75" customHeight="1">
      <c r="A288" s="1089"/>
      <c r="B288" s="1089"/>
      <c r="C288" s="1304"/>
      <c r="D288" s="1304"/>
      <c r="E288" s="1304"/>
      <c r="F288" s="1089"/>
      <c r="G288" s="1089"/>
      <c r="H288" s="1089"/>
      <c r="I288" s="1090"/>
      <c r="J288" s="1089"/>
      <c r="K288" s="1089"/>
      <c r="L288" s="1308"/>
      <c r="M288" s="1089"/>
      <c r="N288" s="1309"/>
      <c r="O288" s="1309"/>
      <c r="P288" s="1310"/>
      <c r="Q288" s="1310"/>
      <c r="R288" s="1309"/>
      <c r="S288" s="1089"/>
      <c r="T288" s="1304"/>
      <c r="U288" s="1309"/>
      <c r="V288" s="1310"/>
      <c r="W288" s="1310"/>
      <c r="X288" s="1310"/>
      <c r="Y288" s="1310"/>
      <c r="Z288" s="1311"/>
      <c r="AA288" s="1312"/>
      <c r="AB288" s="1312"/>
      <c r="AC288" s="1088"/>
      <c r="AD288" s="1088"/>
      <c r="AE288" s="1088"/>
      <c r="AF288" s="1089"/>
      <c r="AG288" s="1090"/>
      <c r="AH288" s="1090"/>
      <c r="AI288" s="1090"/>
    </row>
    <row r="289" ht="15.75" customHeight="1">
      <c r="A289" s="1089"/>
      <c r="B289" s="1089"/>
      <c r="C289" s="1304"/>
      <c r="D289" s="1304"/>
      <c r="E289" s="1304"/>
      <c r="F289" s="1089"/>
      <c r="G289" s="1089"/>
      <c r="H289" s="1089"/>
      <c r="I289" s="1090"/>
      <c r="J289" s="1089"/>
      <c r="K289" s="1089"/>
      <c r="L289" s="1308"/>
      <c r="M289" s="1089"/>
      <c r="N289" s="1309"/>
      <c r="O289" s="1309"/>
      <c r="P289" s="1310"/>
      <c r="Q289" s="1310"/>
      <c r="R289" s="1309"/>
      <c r="S289" s="1089"/>
      <c r="T289" s="1304"/>
      <c r="U289" s="1309"/>
      <c r="V289" s="1310"/>
      <c r="W289" s="1310"/>
      <c r="X289" s="1310"/>
      <c r="Y289" s="1310"/>
      <c r="Z289" s="1311"/>
      <c r="AA289" s="1312"/>
      <c r="AB289" s="1312"/>
      <c r="AC289" s="1088"/>
      <c r="AD289" s="1088"/>
      <c r="AE289" s="1088"/>
      <c r="AF289" s="1089"/>
      <c r="AG289" s="1090"/>
      <c r="AH289" s="1090"/>
      <c r="AI289" s="1090"/>
    </row>
    <row r="290" ht="15.75" customHeight="1">
      <c r="A290" s="1089"/>
      <c r="B290" s="1089"/>
      <c r="C290" s="1304"/>
      <c r="D290" s="1304"/>
      <c r="E290" s="1304"/>
      <c r="F290" s="1089"/>
      <c r="G290" s="1089"/>
      <c r="H290" s="1089"/>
      <c r="I290" s="1090"/>
      <c r="J290" s="1089"/>
      <c r="K290" s="1089"/>
      <c r="L290" s="1308"/>
      <c r="M290" s="1089"/>
      <c r="N290" s="1309"/>
      <c r="O290" s="1309"/>
      <c r="P290" s="1310"/>
      <c r="Q290" s="1310"/>
      <c r="R290" s="1309"/>
      <c r="S290" s="1089"/>
      <c r="T290" s="1304"/>
      <c r="U290" s="1309"/>
      <c r="V290" s="1310"/>
      <c r="W290" s="1310"/>
      <c r="X290" s="1310"/>
      <c r="Y290" s="1310"/>
      <c r="Z290" s="1311"/>
      <c r="AA290" s="1312"/>
      <c r="AB290" s="1312"/>
      <c r="AC290" s="1088"/>
      <c r="AD290" s="1088"/>
      <c r="AE290" s="1088"/>
      <c r="AF290" s="1089"/>
      <c r="AG290" s="1090"/>
      <c r="AH290" s="1090"/>
      <c r="AI290" s="1090"/>
    </row>
    <row r="291" ht="15.75" customHeight="1">
      <c r="A291" s="1089"/>
      <c r="B291" s="1089"/>
      <c r="C291" s="1304"/>
      <c r="D291" s="1304"/>
      <c r="E291" s="1304"/>
      <c r="F291" s="1089"/>
      <c r="G291" s="1089"/>
      <c r="H291" s="1089"/>
      <c r="I291" s="1090"/>
      <c r="J291" s="1089"/>
      <c r="K291" s="1089"/>
      <c r="L291" s="1308"/>
      <c r="M291" s="1089"/>
      <c r="N291" s="1309"/>
      <c r="O291" s="1309"/>
      <c r="P291" s="1310"/>
      <c r="Q291" s="1310"/>
      <c r="R291" s="1309"/>
      <c r="S291" s="1089"/>
      <c r="T291" s="1304"/>
      <c r="U291" s="1309"/>
      <c r="V291" s="1310"/>
      <c r="W291" s="1310"/>
      <c r="X291" s="1310"/>
      <c r="Y291" s="1310"/>
      <c r="Z291" s="1311"/>
      <c r="AA291" s="1312"/>
      <c r="AB291" s="1312"/>
      <c r="AC291" s="1088"/>
      <c r="AD291" s="1088"/>
      <c r="AE291" s="1088"/>
      <c r="AF291" s="1089"/>
      <c r="AG291" s="1090"/>
      <c r="AH291" s="1090"/>
      <c r="AI291" s="1090"/>
    </row>
    <row r="292" ht="15.75" customHeight="1">
      <c r="A292" s="1089"/>
      <c r="B292" s="1089"/>
      <c r="C292" s="1304"/>
      <c r="D292" s="1304"/>
      <c r="E292" s="1304"/>
      <c r="F292" s="1089"/>
      <c r="G292" s="1089"/>
      <c r="H292" s="1089"/>
      <c r="I292" s="1090"/>
      <c r="J292" s="1089"/>
      <c r="K292" s="1089"/>
      <c r="L292" s="1308"/>
      <c r="M292" s="1089"/>
      <c r="N292" s="1309"/>
      <c r="O292" s="1309"/>
      <c r="P292" s="1310"/>
      <c r="Q292" s="1310"/>
      <c r="R292" s="1309"/>
      <c r="S292" s="1089"/>
      <c r="T292" s="1304"/>
      <c r="U292" s="1309"/>
      <c r="V292" s="1310"/>
      <c r="W292" s="1310"/>
      <c r="X292" s="1310"/>
      <c r="Y292" s="1310"/>
      <c r="Z292" s="1311"/>
      <c r="AA292" s="1312"/>
      <c r="AB292" s="1312"/>
      <c r="AC292" s="1088"/>
      <c r="AD292" s="1088"/>
      <c r="AE292" s="1088"/>
      <c r="AF292" s="1089"/>
      <c r="AG292" s="1090"/>
      <c r="AH292" s="1090"/>
      <c r="AI292" s="1090"/>
    </row>
    <row r="293" ht="15.75" customHeight="1">
      <c r="A293" s="1089"/>
      <c r="B293" s="1089"/>
      <c r="C293" s="1304"/>
      <c r="D293" s="1304"/>
      <c r="E293" s="1304"/>
      <c r="F293" s="1089"/>
      <c r="G293" s="1089"/>
      <c r="H293" s="1089"/>
      <c r="I293" s="1090"/>
      <c r="J293" s="1089"/>
      <c r="K293" s="1089"/>
      <c r="L293" s="1308"/>
      <c r="M293" s="1089"/>
      <c r="N293" s="1309"/>
      <c r="O293" s="1309"/>
      <c r="P293" s="1310"/>
      <c r="Q293" s="1310"/>
      <c r="R293" s="1309"/>
      <c r="S293" s="1089"/>
      <c r="T293" s="1304"/>
      <c r="U293" s="1309"/>
      <c r="V293" s="1310"/>
      <c r="W293" s="1310"/>
      <c r="X293" s="1310"/>
      <c r="Y293" s="1310"/>
      <c r="Z293" s="1311"/>
      <c r="AA293" s="1312"/>
      <c r="AB293" s="1312"/>
      <c r="AC293" s="1088"/>
      <c r="AD293" s="1088"/>
      <c r="AE293" s="1088"/>
      <c r="AF293" s="1089"/>
      <c r="AG293" s="1090"/>
      <c r="AH293" s="1090"/>
      <c r="AI293" s="1090"/>
    </row>
    <row r="294" ht="15.75" customHeight="1">
      <c r="A294" s="1089"/>
      <c r="B294" s="1089"/>
      <c r="C294" s="1304"/>
      <c r="D294" s="1304"/>
      <c r="E294" s="1304"/>
      <c r="F294" s="1089"/>
      <c r="G294" s="1089"/>
      <c r="H294" s="1089"/>
      <c r="I294" s="1090"/>
      <c r="J294" s="1089"/>
      <c r="K294" s="1089"/>
      <c r="L294" s="1308"/>
      <c r="M294" s="1089"/>
      <c r="N294" s="1309"/>
      <c r="O294" s="1309"/>
      <c r="P294" s="1310"/>
      <c r="Q294" s="1310"/>
      <c r="R294" s="1309"/>
      <c r="S294" s="1089"/>
      <c r="T294" s="1304"/>
      <c r="U294" s="1309"/>
      <c r="V294" s="1310"/>
      <c r="W294" s="1310"/>
      <c r="X294" s="1310"/>
      <c r="Y294" s="1310"/>
      <c r="Z294" s="1311"/>
      <c r="AA294" s="1312"/>
      <c r="AB294" s="1312"/>
      <c r="AC294" s="1088"/>
      <c r="AD294" s="1088"/>
      <c r="AE294" s="1088"/>
      <c r="AF294" s="1089"/>
      <c r="AG294" s="1090"/>
      <c r="AH294" s="1090"/>
      <c r="AI294" s="1090"/>
    </row>
    <row r="295" ht="15.75" customHeight="1">
      <c r="A295" s="1089"/>
      <c r="B295" s="1089"/>
      <c r="C295" s="1304"/>
      <c r="D295" s="1304"/>
      <c r="E295" s="1304"/>
      <c r="F295" s="1089"/>
      <c r="G295" s="1089"/>
      <c r="H295" s="1089"/>
      <c r="I295" s="1090"/>
      <c r="J295" s="1089"/>
      <c r="K295" s="1089"/>
      <c r="L295" s="1308"/>
      <c r="M295" s="1089"/>
      <c r="N295" s="1309"/>
      <c r="O295" s="1309"/>
      <c r="P295" s="1310"/>
      <c r="Q295" s="1310"/>
      <c r="R295" s="1309"/>
      <c r="S295" s="1089"/>
      <c r="T295" s="1304"/>
      <c r="U295" s="1309"/>
      <c r="V295" s="1310"/>
      <c r="W295" s="1310"/>
      <c r="X295" s="1310"/>
      <c r="Y295" s="1310"/>
      <c r="Z295" s="1311"/>
      <c r="AA295" s="1312"/>
      <c r="AB295" s="1312"/>
      <c r="AC295" s="1088"/>
      <c r="AD295" s="1088"/>
      <c r="AE295" s="1088"/>
      <c r="AF295" s="1089"/>
      <c r="AG295" s="1090"/>
      <c r="AH295" s="1090"/>
      <c r="AI295" s="1090"/>
    </row>
    <row r="296" ht="15.75" customHeight="1">
      <c r="A296" s="1089"/>
      <c r="B296" s="1089"/>
      <c r="C296" s="1304"/>
      <c r="D296" s="1304"/>
      <c r="E296" s="1304"/>
      <c r="F296" s="1089"/>
      <c r="G296" s="1089"/>
      <c r="H296" s="1089"/>
      <c r="I296" s="1090"/>
      <c r="J296" s="1089"/>
      <c r="K296" s="1089"/>
      <c r="L296" s="1308"/>
      <c r="M296" s="1089"/>
      <c r="N296" s="1309"/>
      <c r="O296" s="1309"/>
      <c r="P296" s="1310"/>
      <c r="Q296" s="1310"/>
      <c r="R296" s="1309"/>
      <c r="S296" s="1089"/>
      <c r="T296" s="1304"/>
      <c r="U296" s="1309"/>
      <c r="V296" s="1310"/>
      <c r="W296" s="1310"/>
      <c r="X296" s="1310"/>
      <c r="Y296" s="1310"/>
      <c r="Z296" s="1311"/>
      <c r="AA296" s="1312"/>
      <c r="AB296" s="1312"/>
      <c r="AC296" s="1088"/>
      <c r="AD296" s="1088"/>
      <c r="AE296" s="1088"/>
      <c r="AF296" s="1089"/>
      <c r="AG296" s="1090"/>
      <c r="AH296" s="1090"/>
      <c r="AI296" s="1090"/>
    </row>
    <row r="297" ht="15.75" customHeight="1">
      <c r="A297" s="1089"/>
      <c r="B297" s="1089"/>
      <c r="C297" s="1304"/>
      <c r="D297" s="1304"/>
      <c r="E297" s="1304"/>
      <c r="F297" s="1089"/>
      <c r="G297" s="1089"/>
      <c r="H297" s="1089"/>
      <c r="I297" s="1090"/>
      <c r="J297" s="1089"/>
      <c r="K297" s="1089"/>
      <c r="L297" s="1308"/>
      <c r="M297" s="1089"/>
      <c r="N297" s="1309"/>
      <c r="O297" s="1309"/>
      <c r="P297" s="1310"/>
      <c r="Q297" s="1310"/>
      <c r="R297" s="1309"/>
      <c r="S297" s="1089"/>
      <c r="T297" s="1304"/>
      <c r="U297" s="1309"/>
      <c r="V297" s="1310"/>
      <c r="W297" s="1310"/>
      <c r="X297" s="1310"/>
      <c r="Y297" s="1310"/>
      <c r="Z297" s="1311"/>
      <c r="AA297" s="1312"/>
      <c r="AB297" s="1312"/>
      <c r="AC297" s="1088"/>
      <c r="AD297" s="1088"/>
      <c r="AE297" s="1088"/>
      <c r="AF297" s="1089"/>
      <c r="AG297" s="1090"/>
      <c r="AH297" s="1090"/>
      <c r="AI297" s="1090"/>
    </row>
    <row r="298" ht="15.75" customHeight="1">
      <c r="A298" s="1089"/>
      <c r="B298" s="1089"/>
      <c r="C298" s="1304"/>
      <c r="D298" s="1304"/>
      <c r="E298" s="1304"/>
      <c r="F298" s="1089"/>
      <c r="G298" s="1089"/>
      <c r="H298" s="1089"/>
      <c r="I298" s="1090"/>
      <c r="J298" s="1089"/>
      <c r="K298" s="1089"/>
      <c r="L298" s="1308"/>
      <c r="M298" s="1089"/>
      <c r="N298" s="1309"/>
      <c r="O298" s="1309"/>
      <c r="P298" s="1310"/>
      <c r="Q298" s="1310"/>
      <c r="R298" s="1309"/>
      <c r="S298" s="1089"/>
      <c r="T298" s="1304"/>
      <c r="U298" s="1309"/>
      <c r="V298" s="1310"/>
      <c r="W298" s="1310"/>
      <c r="X298" s="1310"/>
      <c r="Y298" s="1310"/>
      <c r="Z298" s="1311"/>
      <c r="AA298" s="1312"/>
      <c r="AB298" s="1312"/>
      <c r="AC298" s="1088"/>
      <c r="AD298" s="1088"/>
      <c r="AE298" s="1088"/>
      <c r="AF298" s="1089"/>
      <c r="AG298" s="1090"/>
      <c r="AH298" s="1090"/>
      <c r="AI298" s="1090"/>
    </row>
    <row r="299" ht="15.75" customHeight="1">
      <c r="A299" s="1089"/>
      <c r="B299" s="1089"/>
      <c r="C299" s="1304"/>
      <c r="D299" s="1304"/>
      <c r="E299" s="1304"/>
      <c r="F299" s="1089"/>
      <c r="G299" s="1089"/>
      <c r="H299" s="1089"/>
      <c r="I299" s="1090"/>
      <c r="J299" s="1089"/>
      <c r="K299" s="1089"/>
      <c r="L299" s="1308"/>
      <c r="M299" s="1089"/>
      <c r="N299" s="1309"/>
      <c r="O299" s="1309"/>
      <c r="P299" s="1310"/>
      <c r="Q299" s="1310"/>
      <c r="R299" s="1309"/>
      <c r="S299" s="1089"/>
      <c r="T299" s="1304"/>
      <c r="U299" s="1309"/>
      <c r="V299" s="1310"/>
      <c r="W299" s="1310"/>
      <c r="X299" s="1310"/>
      <c r="Y299" s="1310"/>
      <c r="Z299" s="1311"/>
      <c r="AA299" s="1312"/>
      <c r="AB299" s="1312"/>
      <c r="AC299" s="1088"/>
      <c r="AD299" s="1088"/>
      <c r="AE299" s="1088"/>
      <c r="AF299" s="1089"/>
      <c r="AG299" s="1090"/>
      <c r="AH299" s="1090"/>
      <c r="AI299" s="1090"/>
    </row>
    <row r="300" ht="15.75" customHeight="1">
      <c r="A300" s="1089"/>
      <c r="B300" s="1089"/>
      <c r="C300" s="1304"/>
      <c r="D300" s="1304"/>
      <c r="E300" s="1304"/>
      <c r="F300" s="1089"/>
      <c r="G300" s="1089"/>
      <c r="H300" s="1089"/>
      <c r="I300" s="1090"/>
      <c r="J300" s="1089"/>
      <c r="K300" s="1089"/>
      <c r="L300" s="1308"/>
      <c r="M300" s="1089"/>
      <c r="N300" s="1309"/>
      <c r="O300" s="1309"/>
      <c r="P300" s="1310"/>
      <c r="Q300" s="1310"/>
      <c r="R300" s="1309"/>
      <c r="S300" s="1089"/>
      <c r="T300" s="1304"/>
      <c r="U300" s="1309"/>
      <c r="V300" s="1310"/>
      <c r="W300" s="1310"/>
      <c r="X300" s="1310"/>
      <c r="Y300" s="1310"/>
      <c r="Z300" s="1311"/>
      <c r="AA300" s="1312"/>
      <c r="AB300" s="1312"/>
      <c r="AC300" s="1088"/>
      <c r="AD300" s="1088"/>
      <c r="AE300" s="1088"/>
      <c r="AF300" s="1089"/>
      <c r="AG300" s="1090"/>
      <c r="AH300" s="1090"/>
      <c r="AI300" s="1090"/>
    </row>
    <row r="301" ht="15.75" customHeight="1">
      <c r="A301" s="1089"/>
      <c r="B301" s="1089"/>
      <c r="C301" s="1304"/>
      <c r="D301" s="1304"/>
      <c r="E301" s="1304"/>
      <c r="F301" s="1089"/>
      <c r="G301" s="1089"/>
      <c r="H301" s="1089"/>
      <c r="I301" s="1090"/>
      <c r="J301" s="1089"/>
      <c r="K301" s="1089"/>
      <c r="L301" s="1308"/>
      <c r="M301" s="1089"/>
      <c r="N301" s="1309"/>
      <c r="O301" s="1309"/>
      <c r="P301" s="1310"/>
      <c r="Q301" s="1310"/>
      <c r="R301" s="1309"/>
      <c r="S301" s="1089"/>
      <c r="T301" s="1304"/>
      <c r="U301" s="1309"/>
      <c r="V301" s="1310"/>
      <c r="W301" s="1310"/>
      <c r="X301" s="1310"/>
      <c r="Y301" s="1310"/>
      <c r="Z301" s="1311"/>
      <c r="AA301" s="1312"/>
      <c r="AB301" s="1312"/>
      <c r="AC301" s="1088"/>
      <c r="AD301" s="1088"/>
      <c r="AE301" s="1088"/>
      <c r="AF301" s="1089"/>
      <c r="AG301" s="1090"/>
      <c r="AH301" s="1090"/>
      <c r="AI301" s="1090"/>
    </row>
    <row r="302" ht="15.75" customHeight="1">
      <c r="A302" s="1089"/>
      <c r="B302" s="1089"/>
      <c r="C302" s="1304"/>
      <c r="D302" s="1304"/>
      <c r="E302" s="1304"/>
      <c r="F302" s="1089"/>
      <c r="G302" s="1089"/>
      <c r="H302" s="1089"/>
      <c r="I302" s="1090"/>
      <c r="J302" s="1089"/>
      <c r="K302" s="1089"/>
      <c r="L302" s="1308"/>
      <c r="M302" s="1089"/>
      <c r="N302" s="1309"/>
      <c r="O302" s="1309"/>
      <c r="P302" s="1310"/>
      <c r="Q302" s="1310"/>
      <c r="R302" s="1309"/>
      <c r="S302" s="1089"/>
      <c r="T302" s="1304"/>
      <c r="U302" s="1309"/>
      <c r="V302" s="1310"/>
      <c r="W302" s="1310"/>
      <c r="X302" s="1310"/>
      <c r="Y302" s="1310"/>
      <c r="Z302" s="1311"/>
      <c r="AA302" s="1312"/>
      <c r="AB302" s="1312"/>
      <c r="AC302" s="1088"/>
      <c r="AD302" s="1088"/>
      <c r="AE302" s="1088"/>
      <c r="AF302" s="1089"/>
      <c r="AG302" s="1090"/>
      <c r="AH302" s="1090"/>
      <c r="AI302" s="1090"/>
    </row>
    <row r="303" ht="15.75" customHeight="1">
      <c r="A303" s="1089"/>
      <c r="B303" s="1089"/>
      <c r="C303" s="1304"/>
      <c r="D303" s="1304"/>
      <c r="E303" s="1304"/>
      <c r="F303" s="1089"/>
      <c r="G303" s="1089"/>
      <c r="H303" s="1089"/>
      <c r="I303" s="1090"/>
      <c r="J303" s="1089"/>
      <c r="K303" s="1089"/>
      <c r="L303" s="1308"/>
      <c r="M303" s="1089"/>
      <c r="N303" s="1309"/>
      <c r="O303" s="1309"/>
      <c r="P303" s="1310"/>
      <c r="Q303" s="1310"/>
      <c r="R303" s="1309"/>
      <c r="S303" s="1089"/>
      <c r="T303" s="1304"/>
      <c r="U303" s="1309"/>
      <c r="V303" s="1310"/>
      <c r="W303" s="1310"/>
      <c r="X303" s="1310"/>
      <c r="Y303" s="1310"/>
      <c r="Z303" s="1311"/>
      <c r="AA303" s="1312"/>
      <c r="AB303" s="1312"/>
      <c r="AC303" s="1088"/>
      <c r="AD303" s="1088"/>
      <c r="AE303" s="1088"/>
      <c r="AF303" s="1089"/>
      <c r="AG303" s="1090"/>
      <c r="AH303" s="1090"/>
      <c r="AI303" s="1090"/>
    </row>
    <row r="304" ht="15.75" customHeight="1">
      <c r="A304" s="1089"/>
      <c r="B304" s="1089"/>
      <c r="C304" s="1304"/>
      <c r="D304" s="1304"/>
      <c r="E304" s="1304"/>
      <c r="F304" s="1089"/>
      <c r="G304" s="1089"/>
      <c r="H304" s="1089"/>
      <c r="I304" s="1090"/>
      <c r="J304" s="1089"/>
      <c r="K304" s="1089"/>
      <c r="L304" s="1308"/>
      <c r="M304" s="1089"/>
      <c r="N304" s="1309"/>
      <c r="O304" s="1309"/>
      <c r="P304" s="1310"/>
      <c r="Q304" s="1310"/>
      <c r="R304" s="1309"/>
      <c r="S304" s="1089"/>
      <c r="T304" s="1304"/>
      <c r="U304" s="1309"/>
      <c r="V304" s="1310"/>
      <c r="W304" s="1310"/>
      <c r="X304" s="1310"/>
      <c r="Y304" s="1310"/>
      <c r="Z304" s="1311"/>
      <c r="AA304" s="1312"/>
      <c r="AB304" s="1312"/>
      <c r="AC304" s="1088"/>
      <c r="AD304" s="1088"/>
      <c r="AE304" s="1088"/>
      <c r="AF304" s="1089"/>
      <c r="AG304" s="1090"/>
      <c r="AH304" s="1090"/>
      <c r="AI304" s="1090"/>
    </row>
    <row r="305" ht="15.75" customHeight="1">
      <c r="A305" s="1089"/>
      <c r="B305" s="1089"/>
      <c r="C305" s="1304"/>
      <c r="D305" s="1304"/>
      <c r="E305" s="1304"/>
      <c r="F305" s="1089"/>
      <c r="G305" s="1089"/>
      <c r="H305" s="1089"/>
      <c r="I305" s="1090"/>
      <c r="J305" s="1089"/>
      <c r="K305" s="1089"/>
      <c r="L305" s="1308"/>
      <c r="M305" s="1089"/>
      <c r="N305" s="1309"/>
      <c r="O305" s="1309"/>
      <c r="P305" s="1310"/>
      <c r="Q305" s="1310"/>
      <c r="R305" s="1309"/>
      <c r="S305" s="1089"/>
      <c r="T305" s="1304"/>
      <c r="U305" s="1309"/>
      <c r="V305" s="1310"/>
      <c r="W305" s="1310"/>
      <c r="X305" s="1310"/>
      <c r="Y305" s="1310"/>
      <c r="Z305" s="1311"/>
      <c r="AA305" s="1312"/>
      <c r="AB305" s="1312"/>
      <c r="AC305" s="1088"/>
      <c r="AD305" s="1088"/>
      <c r="AE305" s="1088"/>
      <c r="AF305" s="1089"/>
      <c r="AG305" s="1090"/>
      <c r="AH305" s="1090"/>
      <c r="AI305" s="1090"/>
    </row>
    <row r="306" ht="15.75" customHeight="1">
      <c r="A306" s="1089"/>
      <c r="B306" s="1089"/>
      <c r="C306" s="1304"/>
      <c r="D306" s="1304"/>
      <c r="E306" s="1304"/>
      <c r="F306" s="1089"/>
      <c r="G306" s="1089"/>
      <c r="H306" s="1089"/>
      <c r="I306" s="1090"/>
      <c r="J306" s="1089"/>
      <c r="K306" s="1089"/>
      <c r="L306" s="1308"/>
      <c r="M306" s="1089"/>
      <c r="N306" s="1309"/>
      <c r="O306" s="1309"/>
      <c r="P306" s="1310"/>
      <c r="Q306" s="1310"/>
      <c r="R306" s="1309"/>
      <c r="S306" s="1089"/>
      <c r="T306" s="1304"/>
      <c r="U306" s="1309"/>
      <c r="V306" s="1310"/>
      <c r="W306" s="1310"/>
      <c r="X306" s="1310"/>
      <c r="Y306" s="1310"/>
      <c r="Z306" s="1311"/>
      <c r="AA306" s="1312"/>
      <c r="AB306" s="1312"/>
      <c r="AC306" s="1088"/>
      <c r="AD306" s="1088"/>
      <c r="AE306" s="1088"/>
      <c r="AF306" s="1089"/>
      <c r="AG306" s="1090"/>
      <c r="AH306" s="1090"/>
      <c r="AI306" s="1090"/>
    </row>
    <row r="307" ht="15.75" customHeight="1">
      <c r="A307" s="1089"/>
      <c r="B307" s="1089"/>
      <c r="C307" s="1304"/>
      <c r="D307" s="1304"/>
      <c r="E307" s="1304"/>
      <c r="F307" s="1089"/>
      <c r="G307" s="1089"/>
      <c r="H307" s="1089"/>
      <c r="I307" s="1090"/>
      <c r="J307" s="1089"/>
      <c r="K307" s="1089"/>
      <c r="L307" s="1308"/>
      <c r="M307" s="1089"/>
      <c r="N307" s="1309"/>
      <c r="O307" s="1309"/>
      <c r="P307" s="1310"/>
      <c r="Q307" s="1310"/>
      <c r="R307" s="1309"/>
      <c r="S307" s="1089"/>
      <c r="T307" s="1304"/>
      <c r="U307" s="1309"/>
      <c r="V307" s="1310"/>
      <c r="W307" s="1310"/>
      <c r="X307" s="1310"/>
      <c r="Y307" s="1310"/>
      <c r="Z307" s="1311"/>
      <c r="AA307" s="1312"/>
      <c r="AB307" s="1312"/>
      <c r="AC307" s="1088"/>
      <c r="AD307" s="1088"/>
      <c r="AE307" s="1088"/>
      <c r="AF307" s="1089"/>
      <c r="AG307" s="1090"/>
      <c r="AH307" s="1090"/>
      <c r="AI307" s="1090"/>
    </row>
    <row r="308" ht="15.75" customHeight="1">
      <c r="A308" s="1089"/>
      <c r="B308" s="1089"/>
      <c r="C308" s="1304"/>
      <c r="D308" s="1304"/>
      <c r="E308" s="1304"/>
      <c r="F308" s="1089"/>
      <c r="G308" s="1089"/>
      <c r="H308" s="1089"/>
      <c r="I308" s="1090"/>
      <c r="J308" s="1089"/>
      <c r="K308" s="1089"/>
      <c r="L308" s="1308"/>
      <c r="M308" s="1089"/>
      <c r="N308" s="1309"/>
      <c r="O308" s="1309"/>
      <c r="P308" s="1310"/>
      <c r="Q308" s="1310"/>
      <c r="R308" s="1309"/>
      <c r="S308" s="1089"/>
      <c r="T308" s="1304"/>
      <c r="U308" s="1309"/>
      <c r="V308" s="1310"/>
      <c r="W308" s="1310"/>
      <c r="X308" s="1310"/>
      <c r="Y308" s="1310"/>
      <c r="Z308" s="1311"/>
      <c r="AA308" s="1312"/>
      <c r="AB308" s="1312"/>
      <c r="AC308" s="1088"/>
      <c r="AD308" s="1088"/>
      <c r="AE308" s="1088"/>
      <c r="AF308" s="1089"/>
      <c r="AG308" s="1090"/>
      <c r="AH308" s="1090"/>
      <c r="AI308" s="1090"/>
    </row>
    <row r="309" ht="15.75" customHeight="1">
      <c r="A309" s="1089"/>
      <c r="B309" s="1089"/>
      <c r="C309" s="1304"/>
      <c r="D309" s="1304"/>
      <c r="E309" s="1304"/>
      <c r="F309" s="1089"/>
      <c r="G309" s="1089"/>
      <c r="H309" s="1089"/>
      <c r="I309" s="1090"/>
      <c r="J309" s="1089"/>
      <c r="K309" s="1089"/>
      <c r="L309" s="1308"/>
      <c r="M309" s="1089"/>
      <c r="N309" s="1309"/>
      <c r="O309" s="1309"/>
      <c r="P309" s="1310"/>
      <c r="Q309" s="1310"/>
      <c r="R309" s="1309"/>
      <c r="S309" s="1089"/>
      <c r="T309" s="1304"/>
      <c r="U309" s="1309"/>
      <c r="V309" s="1310"/>
      <c r="W309" s="1310"/>
      <c r="X309" s="1310"/>
      <c r="Y309" s="1310"/>
      <c r="Z309" s="1311"/>
      <c r="AA309" s="1312"/>
      <c r="AB309" s="1312"/>
      <c r="AC309" s="1088"/>
      <c r="AD309" s="1088"/>
      <c r="AE309" s="1088"/>
      <c r="AF309" s="1089"/>
      <c r="AG309" s="1090"/>
      <c r="AH309" s="1090"/>
      <c r="AI309" s="1090"/>
    </row>
    <row r="310" ht="15.75" customHeight="1">
      <c r="A310" s="1089"/>
      <c r="B310" s="1089"/>
      <c r="C310" s="1304"/>
      <c r="D310" s="1304"/>
      <c r="E310" s="1304"/>
      <c r="F310" s="1089"/>
      <c r="G310" s="1089"/>
      <c r="H310" s="1089"/>
      <c r="I310" s="1090"/>
      <c r="J310" s="1089"/>
      <c r="K310" s="1089"/>
      <c r="L310" s="1308"/>
      <c r="M310" s="1089"/>
      <c r="N310" s="1309"/>
      <c r="O310" s="1309"/>
      <c r="P310" s="1310"/>
      <c r="Q310" s="1310"/>
      <c r="R310" s="1309"/>
      <c r="S310" s="1089"/>
      <c r="T310" s="1304"/>
      <c r="U310" s="1309"/>
      <c r="V310" s="1310"/>
      <c r="W310" s="1310"/>
      <c r="X310" s="1310"/>
      <c r="Y310" s="1310"/>
      <c r="Z310" s="1311"/>
      <c r="AA310" s="1312"/>
      <c r="AB310" s="1312"/>
      <c r="AC310" s="1088"/>
      <c r="AD310" s="1088"/>
      <c r="AE310" s="1088"/>
      <c r="AF310" s="1089"/>
      <c r="AG310" s="1090"/>
      <c r="AH310" s="1090"/>
      <c r="AI310" s="1090"/>
    </row>
    <row r="311" ht="15.75" customHeight="1">
      <c r="A311" s="1089"/>
      <c r="B311" s="1089"/>
      <c r="C311" s="1304"/>
      <c r="D311" s="1304"/>
      <c r="E311" s="1304"/>
      <c r="F311" s="1089"/>
      <c r="G311" s="1089"/>
      <c r="H311" s="1089"/>
      <c r="I311" s="1090"/>
      <c r="J311" s="1089"/>
      <c r="K311" s="1089"/>
      <c r="L311" s="1308"/>
      <c r="M311" s="1089"/>
      <c r="N311" s="1309"/>
      <c r="O311" s="1309"/>
      <c r="P311" s="1310"/>
      <c r="Q311" s="1310"/>
      <c r="R311" s="1309"/>
      <c r="S311" s="1089"/>
      <c r="T311" s="1304"/>
      <c r="U311" s="1309"/>
      <c r="V311" s="1310"/>
      <c r="W311" s="1310"/>
      <c r="X311" s="1310"/>
      <c r="Y311" s="1310"/>
      <c r="Z311" s="1311"/>
      <c r="AA311" s="1312"/>
      <c r="AB311" s="1312"/>
      <c r="AC311" s="1088"/>
      <c r="AD311" s="1088"/>
      <c r="AE311" s="1088"/>
      <c r="AF311" s="1089"/>
      <c r="AG311" s="1090"/>
      <c r="AH311" s="1090"/>
      <c r="AI311" s="1090"/>
    </row>
    <row r="312" ht="15.75" customHeight="1">
      <c r="A312" s="1089"/>
      <c r="B312" s="1089"/>
      <c r="C312" s="1304"/>
      <c r="D312" s="1304"/>
      <c r="E312" s="1304"/>
      <c r="F312" s="1089"/>
      <c r="G312" s="1089"/>
      <c r="H312" s="1089"/>
      <c r="I312" s="1090"/>
      <c r="J312" s="1089"/>
      <c r="K312" s="1089"/>
      <c r="L312" s="1308"/>
      <c r="M312" s="1089"/>
      <c r="N312" s="1309"/>
      <c r="O312" s="1309"/>
      <c r="P312" s="1310"/>
      <c r="Q312" s="1310"/>
      <c r="R312" s="1309"/>
      <c r="S312" s="1089"/>
      <c r="T312" s="1304"/>
      <c r="U312" s="1309"/>
      <c r="V312" s="1310"/>
      <c r="W312" s="1310"/>
      <c r="X312" s="1310"/>
      <c r="Y312" s="1310"/>
      <c r="Z312" s="1311"/>
      <c r="AA312" s="1312"/>
      <c r="AB312" s="1312"/>
      <c r="AC312" s="1088"/>
      <c r="AD312" s="1088"/>
      <c r="AE312" s="1088"/>
      <c r="AF312" s="1089"/>
      <c r="AG312" s="1090"/>
      <c r="AH312" s="1090"/>
      <c r="AI312" s="1090"/>
    </row>
    <row r="313" ht="15.75" customHeight="1">
      <c r="A313" s="1089"/>
      <c r="B313" s="1089"/>
      <c r="C313" s="1304"/>
      <c r="D313" s="1304"/>
      <c r="E313" s="1304"/>
      <c r="F313" s="1089"/>
      <c r="G313" s="1089"/>
      <c r="H313" s="1089"/>
      <c r="I313" s="1090"/>
      <c r="J313" s="1089"/>
      <c r="K313" s="1089"/>
      <c r="L313" s="1308"/>
      <c r="M313" s="1089"/>
      <c r="N313" s="1309"/>
      <c r="O313" s="1309"/>
      <c r="P313" s="1310"/>
      <c r="Q313" s="1310"/>
      <c r="R313" s="1309"/>
      <c r="S313" s="1089"/>
      <c r="T313" s="1304"/>
      <c r="U313" s="1309"/>
      <c r="V313" s="1310"/>
      <c r="W313" s="1310"/>
      <c r="X313" s="1310"/>
      <c r="Y313" s="1310"/>
      <c r="Z313" s="1311"/>
      <c r="AA313" s="1312"/>
      <c r="AB313" s="1312"/>
      <c r="AC313" s="1088"/>
      <c r="AD313" s="1088"/>
      <c r="AE313" s="1088"/>
      <c r="AF313" s="1089"/>
      <c r="AG313" s="1090"/>
      <c r="AH313" s="1090"/>
      <c r="AI313" s="1090"/>
    </row>
    <row r="314" ht="15.75" customHeight="1">
      <c r="A314" s="1089"/>
      <c r="B314" s="1089"/>
      <c r="C314" s="1304"/>
      <c r="D314" s="1304"/>
      <c r="E314" s="1304"/>
      <c r="F314" s="1089"/>
      <c r="G314" s="1089"/>
      <c r="H314" s="1089"/>
      <c r="I314" s="1090"/>
      <c r="J314" s="1089"/>
      <c r="K314" s="1089"/>
      <c r="L314" s="1308"/>
      <c r="M314" s="1089"/>
      <c r="N314" s="1309"/>
      <c r="O314" s="1309"/>
      <c r="P314" s="1310"/>
      <c r="Q314" s="1310"/>
      <c r="R314" s="1309"/>
      <c r="S314" s="1089"/>
      <c r="T314" s="1304"/>
      <c r="U314" s="1309"/>
      <c r="V314" s="1310"/>
      <c r="W314" s="1310"/>
      <c r="X314" s="1310"/>
      <c r="Y314" s="1310"/>
      <c r="Z314" s="1311"/>
      <c r="AA314" s="1312"/>
      <c r="AB314" s="1312"/>
      <c r="AC314" s="1088"/>
      <c r="AD314" s="1088"/>
      <c r="AE314" s="1088"/>
      <c r="AF314" s="1089"/>
      <c r="AG314" s="1090"/>
      <c r="AH314" s="1090"/>
      <c r="AI314" s="1090"/>
    </row>
    <row r="315" ht="15.75" customHeight="1">
      <c r="A315" s="1089"/>
      <c r="B315" s="1089"/>
      <c r="C315" s="1304"/>
      <c r="D315" s="1304"/>
      <c r="E315" s="1304"/>
      <c r="F315" s="1089"/>
      <c r="G315" s="1089"/>
      <c r="H315" s="1089"/>
      <c r="I315" s="1090"/>
      <c r="J315" s="1089"/>
      <c r="K315" s="1089"/>
      <c r="L315" s="1308"/>
      <c r="M315" s="1089"/>
      <c r="N315" s="1309"/>
      <c r="O315" s="1309"/>
      <c r="P315" s="1310"/>
      <c r="Q315" s="1310"/>
      <c r="R315" s="1309"/>
      <c r="S315" s="1089"/>
      <c r="T315" s="1304"/>
      <c r="U315" s="1309"/>
      <c r="V315" s="1310"/>
      <c r="W315" s="1310"/>
      <c r="X315" s="1310"/>
      <c r="Y315" s="1310"/>
      <c r="Z315" s="1311"/>
      <c r="AA315" s="1312"/>
      <c r="AB315" s="1312"/>
      <c r="AC315" s="1088"/>
      <c r="AD315" s="1088"/>
      <c r="AE315" s="1088"/>
      <c r="AF315" s="1089"/>
      <c r="AG315" s="1090"/>
      <c r="AH315" s="1090"/>
      <c r="AI315" s="1090"/>
    </row>
    <row r="316" ht="15.75" customHeight="1">
      <c r="A316" s="1089"/>
      <c r="B316" s="1089"/>
      <c r="C316" s="1304"/>
      <c r="D316" s="1304"/>
      <c r="E316" s="1304"/>
      <c r="F316" s="1089"/>
      <c r="G316" s="1089"/>
      <c r="H316" s="1089"/>
      <c r="I316" s="1090"/>
      <c r="J316" s="1089"/>
      <c r="K316" s="1089"/>
      <c r="L316" s="1308"/>
      <c r="M316" s="1089"/>
      <c r="N316" s="1309"/>
      <c r="O316" s="1309"/>
      <c r="P316" s="1310"/>
      <c r="Q316" s="1310"/>
      <c r="R316" s="1309"/>
      <c r="S316" s="1089"/>
      <c r="T316" s="1304"/>
      <c r="U316" s="1309"/>
      <c r="V316" s="1310"/>
      <c r="W316" s="1310"/>
      <c r="X316" s="1310"/>
      <c r="Y316" s="1310"/>
      <c r="Z316" s="1311"/>
      <c r="AA316" s="1312"/>
      <c r="AB316" s="1312"/>
      <c r="AC316" s="1088"/>
      <c r="AD316" s="1088"/>
      <c r="AE316" s="1088"/>
      <c r="AF316" s="1089"/>
      <c r="AG316" s="1090"/>
      <c r="AH316" s="1090"/>
      <c r="AI316" s="1090"/>
    </row>
    <row r="317" ht="15.75" customHeight="1">
      <c r="A317" s="1089"/>
      <c r="B317" s="1089"/>
      <c r="C317" s="1304"/>
      <c r="D317" s="1304"/>
      <c r="E317" s="1304"/>
      <c r="F317" s="1089"/>
      <c r="G317" s="1089"/>
      <c r="H317" s="1089"/>
      <c r="I317" s="1090"/>
      <c r="J317" s="1089"/>
      <c r="K317" s="1089"/>
      <c r="L317" s="1308"/>
      <c r="M317" s="1089"/>
      <c r="N317" s="1309"/>
      <c r="O317" s="1309"/>
      <c r="P317" s="1310"/>
      <c r="Q317" s="1310"/>
      <c r="R317" s="1309"/>
      <c r="S317" s="1089"/>
      <c r="T317" s="1304"/>
      <c r="U317" s="1309"/>
      <c r="V317" s="1310"/>
      <c r="W317" s="1310"/>
      <c r="X317" s="1310"/>
      <c r="Y317" s="1310"/>
      <c r="Z317" s="1311"/>
      <c r="AA317" s="1312"/>
      <c r="AB317" s="1312"/>
      <c r="AC317" s="1088"/>
      <c r="AD317" s="1088"/>
      <c r="AE317" s="1088"/>
      <c r="AF317" s="1089"/>
      <c r="AG317" s="1090"/>
      <c r="AH317" s="1090"/>
      <c r="AI317" s="1090"/>
    </row>
    <row r="318" ht="15.75" customHeight="1">
      <c r="A318" s="1089"/>
      <c r="B318" s="1089"/>
      <c r="C318" s="1304"/>
      <c r="D318" s="1304"/>
      <c r="E318" s="1304"/>
      <c r="F318" s="1089"/>
      <c r="G318" s="1089"/>
      <c r="H318" s="1089"/>
      <c r="I318" s="1090"/>
      <c r="J318" s="1089"/>
      <c r="K318" s="1089"/>
      <c r="L318" s="1308"/>
      <c r="M318" s="1089"/>
      <c r="N318" s="1309"/>
      <c r="O318" s="1309"/>
      <c r="P318" s="1310"/>
      <c r="Q318" s="1310"/>
      <c r="R318" s="1309"/>
      <c r="S318" s="1089"/>
      <c r="T318" s="1304"/>
      <c r="U318" s="1309"/>
      <c r="V318" s="1310"/>
      <c r="W318" s="1310"/>
      <c r="X318" s="1310"/>
      <c r="Y318" s="1310"/>
      <c r="Z318" s="1311"/>
      <c r="AA318" s="1312"/>
      <c r="AB318" s="1312"/>
      <c r="AC318" s="1088"/>
      <c r="AD318" s="1088"/>
      <c r="AE318" s="1088"/>
      <c r="AF318" s="1089"/>
      <c r="AG318" s="1090"/>
      <c r="AH318" s="1090"/>
      <c r="AI318" s="1090"/>
    </row>
    <row r="319" ht="15.75" customHeight="1">
      <c r="A319" s="1089"/>
      <c r="B319" s="1089"/>
      <c r="C319" s="1304"/>
      <c r="D319" s="1304"/>
      <c r="E319" s="1304"/>
      <c r="F319" s="1089"/>
      <c r="G319" s="1089"/>
      <c r="H319" s="1089"/>
      <c r="I319" s="1090"/>
      <c r="J319" s="1089"/>
      <c r="K319" s="1089"/>
      <c r="L319" s="1308"/>
      <c r="M319" s="1089"/>
      <c r="N319" s="1309"/>
      <c r="O319" s="1309"/>
      <c r="P319" s="1310"/>
      <c r="Q319" s="1310"/>
      <c r="R319" s="1309"/>
      <c r="S319" s="1089"/>
      <c r="T319" s="1304"/>
      <c r="U319" s="1309"/>
      <c r="V319" s="1310"/>
      <c r="W319" s="1310"/>
      <c r="X319" s="1310"/>
      <c r="Y319" s="1310"/>
      <c r="Z319" s="1311"/>
      <c r="AA319" s="1312"/>
      <c r="AB319" s="1312"/>
      <c r="AC319" s="1088"/>
      <c r="AD319" s="1088"/>
      <c r="AE319" s="1088"/>
      <c r="AF319" s="1089"/>
      <c r="AG319" s="1090"/>
      <c r="AH319" s="1090"/>
      <c r="AI319" s="1090"/>
    </row>
    <row r="320" ht="15.75" customHeight="1">
      <c r="A320" s="1089"/>
      <c r="B320" s="1089"/>
      <c r="C320" s="1304"/>
      <c r="D320" s="1304"/>
      <c r="E320" s="1304"/>
      <c r="F320" s="1089"/>
      <c r="G320" s="1089"/>
      <c r="H320" s="1089"/>
      <c r="I320" s="1090"/>
      <c r="J320" s="1089"/>
      <c r="K320" s="1089"/>
      <c r="L320" s="1308"/>
      <c r="M320" s="1089"/>
      <c r="N320" s="1309"/>
      <c r="O320" s="1309"/>
      <c r="P320" s="1310"/>
      <c r="Q320" s="1310"/>
      <c r="R320" s="1309"/>
      <c r="S320" s="1089"/>
      <c r="T320" s="1304"/>
      <c r="U320" s="1309"/>
      <c r="V320" s="1310"/>
      <c r="W320" s="1310"/>
      <c r="X320" s="1310"/>
      <c r="Y320" s="1310"/>
      <c r="Z320" s="1311"/>
      <c r="AA320" s="1312"/>
      <c r="AB320" s="1312"/>
      <c r="AC320" s="1088"/>
      <c r="AD320" s="1088"/>
      <c r="AE320" s="1088"/>
      <c r="AF320" s="1089"/>
      <c r="AG320" s="1090"/>
      <c r="AH320" s="1090"/>
      <c r="AI320" s="1090"/>
    </row>
    <row r="321" ht="15.75" customHeight="1">
      <c r="A321" s="1089"/>
      <c r="B321" s="1089"/>
      <c r="C321" s="1304"/>
      <c r="D321" s="1304"/>
      <c r="E321" s="1304"/>
      <c r="F321" s="1089"/>
      <c r="G321" s="1089"/>
      <c r="H321" s="1089"/>
      <c r="I321" s="1090"/>
      <c r="J321" s="1089"/>
      <c r="K321" s="1089"/>
      <c r="L321" s="1308"/>
      <c r="M321" s="1089"/>
      <c r="N321" s="1309"/>
      <c r="O321" s="1309"/>
      <c r="P321" s="1310"/>
      <c r="Q321" s="1310"/>
      <c r="R321" s="1309"/>
      <c r="S321" s="1089"/>
      <c r="T321" s="1304"/>
      <c r="U321" s="1309"/>
      <c r="V321" s="1310"/>
      <c r="W321" s="1310"/>
      <c r="X321" s="1310"/>
      <c r="Y321" s="1310"/>
      <c r="Z321" s="1311"/>
      <c r="AA321" s="1312"/>
      <c r="AB321" s="1312"/>
      <c r="AC321" s="1088"/>
      <c r="AD321" s="1088"/>
      <c r="AE321" s="1088"/>
      <c r="AF321" s="1089"/>
      <c r="AG321" s="1090"/>
      <c r="AH321" s="1090"/>
      <c r="AI321" s="1090"/>
    </row>
    <row r="322" ht="15.75" customHeight="1">
      <c r="A322" s="1089"/>
      <c r="B322" s="1089"/>
      <c r="C322" s="1304"/>
      <c r="D322" s="1304"/>
      <c r="E322" s="1304"/>
      <c r="F322" s="1089"/>
      <c r="G322" s="1089"/>
      <c r="H322" s="1089"/>
      <c r="I322" s="1090"/>
      <c r="J322" s="1089"/>
      <c r="K322" s="1089"/>
      <c r="L322" s="1308"/>
      <c r="M322" s="1089"/>
      <c r="N322" s="1309"/>
      <c r="O322" s="1309"/>
      <c r="P322" s="1310"/>
      <c r="Q322" s="1310"/>
      <c r="R322" s="1309"/>
      <c r="S322" s="1089"/>
      <c r="T322" s="1304"/>
      <c r="U322" s="1309"/>
      <c r="V322" s="1310"/>
      <c r="W322" s="1310"/>
      <c r="X322" s="1310"/>
      <c r="Y322" s="1310"/>
      <c r="Z322" s="1311"/>
      <c r="AA322" s="1312"/>
      <c r="AB322" s="1312"/>
      <c r="AC322" s="1088"/>
      <c r="AD322" s="1088"/>
      <c r="AE322" s="1088"/>
      <c r="AF322" s="1089"/>
      <c r="AG322" s="1090"/>
      <c r="AH322" s="1090"/>
      <c r="AI322" s="1090"/>
    </row>
    <row r="323" ht="15.75" customHeight="1">
      <c r="A323" s="1089"/>
      <c r="B323" s="1089"/>
      <c r="C323" s="1304"/>
      <c r="D323" s="1304"/>
      <c r="E323" s="1304"/>
      <c r="F323" s="1089"/>
      <c r="G323" s="1089"/>
      <c r="H323" s="1089"/>
      <c r="I323" s="1090"/>
      <c r="J323" s="1089"/>
      <c r="K323" s="1089"/>
      <c r="L323" s="1308"/>
      <c r="M323" s="1089"/>
      <c r="N323" s="1309"/>
      <c r="O323" s="1309"/>
      <c r="P323" s="1310"/>
      <c r="Q323" s="1310"/>
      <c r="R323" s="1309"/>
      <c r="S323" s="1089"/>
      <c r="T323" s="1304"/>
      <c r="U323" s="1309"/>
      <c r="V323" s="1310"/>
      <c r="W323" s="1310"/>
      <c r="X323" s="1310"/>
      <c r="Y323" s="1310"/>
      <c r="Z323" s="1311"/>
      <c r="AA323" s="1312"/>
      <c r="AB323" s="1312"/>
      <c r="AC323" s="1088"/>
      <c r="AD323" s="1088"/>
      <c r="AE323" s="1088"/>
      <c r="AF323" s="1089"/>
      <c r="AG323" s="1090"/>
      <c r="AH323" s="1090"/>
      <c r="AI323" s="1090"/>
    </row>
    <row r="324" ht="15.75" customHeight="1">
      <c r="A324" s="1089"/>
      <c r="B324" s="1089"/>
      <c r="C324" s="1304"/>
      <c r="D324" s="1304"/>
      <c r="E324" s="1304"/>
      <c r="F324" s="1089"/>
      <c r="G324" s="1089"/>
      <c r="H324" s="1089"/>
      <c r="I324" s="1090"/>
      <c r="J324" s="1089"/>
      <c r="K324" s="1089"/>
      <c r="L324" s="1308"/>
      <c r="M324" s="1089"/>
      <c r="N324" s="1309"/>
      <c r="O324" s="1309"/>
      <c r="P324" s="1310"/>
      <c r="Q324" s="1310"/>
      <c r="R324" s="1309"/>
      <c r="S324" s="1089"/>
      <c r="T324" s="1304"/>
      <c r="U324" s="1309"/>
      <c r="V324" s="1310"/>
      <c r="W324" s="1310"/>
      <c r="X324" s="1310"/>
      <c r="Y324" s="1310"/>
      <c r="Z324" s="1311"/>
      <c r="AA324" s="1312"/>
      <c r="AB324" s="1312"/>
      <c r="AC324" s="1088"/>
      <c r="AD324" s="1088"/>
      <c r="AE324" s="1088"/>
      <c r="AF324" s="1089"/>
      <c r="AG324" s="1090"/>
      <c r="AH324" s="1090"/>
      <c r="AI324" s="1090"/>
    </row>
    <row r="325" ht="15.75" customHeight="1">
      <c r="A325" s="1089"/>
      <c r="B325" s="1089"/>
      <c r="C325" s="1304"/>
      <c r="D325" s="1304"/>
      <c r="E325" s="1304"/>
      <c r="F325" s="1089"/>
      <c r="G325" s="1089"/>
      <c r="H325" s="1089"/>
      <c r="I325" s="1090"/>
      <c r="J325" s="1089"/>
      <c r="K325" s="1089"/>
      <c r="L325" s="1308"/>
      <c r="M325" s="1089"/>
      <c r="N325" s="1309"/>
      <c r="O325" s="1309"/>
      <c r="P325" s="1310"/>
      <c r="Q325" s="1310"/>
      <c r="R325" s="1309"/>
      <c r="S325" s="1089"/>
      <c r="T325" s="1304"/>
      <c r="U325" s="1309"/>
      <c r="V325" s="1310"/>
      <c r="W325" s="1310"/>
      <c r="X325" s="1310"/>
      <c r="Y325" s="1310"/>
      <c r="Z325" s="1311"/>
      <c r="AA325" s="1312"/>
      <c r="AB325" s="1312"/>
      <c r="AC325" s="1088"/>
      <c r="AD325" s="1088"/>
      <c r="AE325" s="1088"/>
      <c r="AF325" s="1089"/>
      <c r="AG325" s="1090"/>
      <c r="AH325" s="1090"/>
      <c r="AI325" s="1090"/>
    </row>
    <row r="326" ht="15.75" customHeight="1">
      <c r="A326" s="1089"/>
      <c r="B326" s="1089"/>
      <c r="C326" s="1304"/>
      <c r="D326" s="1304"/>
      <c r="E326" s="1304"/>
      <c r="F326" s="1089"/>
      <c r="G326" s="1089"/>
      <c r="H326" s="1089"/>
      <c r="I326" s="1090"/>
      <c r="J326" s="1089"/>
      <c r="K326" s="1089"/>
      <c r="L326" s="1308"/>
      <c r="M326" s="1089"/>
      <c r="N326" s="1309"/>
      <c r="O326" s="1309"/>
      <c r="P326" s="1310"/>
      <c r="Q326" s="1310"/>
      <c r="R326" s="1309"/>
      <c r="S326" s="1089"/>
      <c r="T326" s="1304"/>
      <c r="U326" s="1309"/>
      <c r="V326" s="1310"/>
      <c r="W326" s="1310"/>
      <c r="X326" s="1310"/>
      <c r="Y326" s="1310"/>
      <c r="Z326" s="1311"/>
      <c r="AA326" s="1312"/>
      <c r="AB326" s="1312"/>
      <c r="AC326" s="1088"/>
      <c r="AD326" s="1088"/>
      <c r="AE326" s="1088"/>
      <c r="AF326" s="1089"/>
      <c r="AG326" s="1090"/>
      <c r="AH326" s="1090"/>
      <c r="AI326" s="1090"/>
    </row>
    <row r="327" ht="15.75" customHeight="1">
      <c r="A327" s="1089"/>
      <c r="B327" s="1089"/>
      <c r="C327" s="1304"/>
      <c r="D327" s="1304"/>
      <c r="E327" s="1304"/>
      <c r="F327" s="1089"/>
      <c r="G327" s="1089"/>
      <c r="H327" s="1089"/>
      <c r="I327" s="1090"/>
      <c r="J327" s="1089"/>
      <c r="K327" s="1089"/>
      <c r="L327" s="1308"/>
      <c r="M327" s="1089"/>
      <c r="N327" s="1309"/>
      <c r="O327" s="1309"/>
      <c r="P327" s="1310"/>
      <c r="Q327" s="1310"/>
      <c r="R327" s="1309"/>
      <c r="S327" s="1089"/>
      <c r="T327" s="1304"/>
      <c r="U327" s="1309"/>
      <c r="V327" s="1310"/>
      <c r="W327" s="1310"/>
      <c r="X327" s="1310"/>
      <c r="Y327" s="1310"/>
      <c r="Z327" s="1311"/>
      <c r="AA327" s="1312"/>
      <c r="AB327" s="1312"/>
      <c r="AC327" s="1088"/>
      <c r="AD327" s="1088"/>
      <c r="AE327" s="1088"/>
      <c r="AF327" s="1089"/>
      <c r="AG327" s="1090"/>
      <c r="AH327" s="1090"/>
      <c r="AI327" s="1090"/>
    </row>
    <row r="328" ht="15.75" customHeight="1">
      <c r="A328" s="1089"/>
      <c r="B328" s="1089"/>
      <c r="C328" s="1304"/>
      <c r="D328" s="1304"/>
      <c r="E328" s="1304"/>
      <c r="F328" s="1089"/>
      <c r="G328" s="1089"/>
      <c r="H328" s="1089"/>
      <c r="I328" s="1090"/>
      <c r="J328" s="1089"/>
      <c r="K328" s="1089"/>
      <c r="L328" s="1308"/>
      <c r="M328" s="1089"/>
      <c r="N328" s="1309"/>
      <c r="O328" s="1309"/>
      <c r="P328" s="1310"/>
      <c r="Q328" s="1310"/>
      <c r="R328" s="1309"/>
      <c r="S328" s="1089"/>
      <c r="T328" s="1304"/>
      <c r="U328" s="1309"/>
      <c r="V328" s="1310"/>
      <c r="W328" s="1310"/>
      <c r="X328" s="1310"/>
      <c r="Y328" s="1310"/>
      <c r="Z328" s="1311"/>
      <c r="AA328" s="1312"/>
      <c r="AB328" s="1312"/>
      <c r="AC328" s="1088"/>
      <c r="AD328" s="1088"/>
      <c r="AE328" s="1088"/>
      <c r="AF328" s="1089"/>
      <c r="AG328" s="1090"/>
      <c r="AH328" s="1090"/>
      <c r="AI328" s="1090"/>
    </row>
    <row r="329" ht="15.75" customHeight="1">
      <c r="A329" s="1089"/>
      <c r="B329" s="1089"/>
      <c r="C329" s="1304"/>
      <c r="D329" s="1304"/>
      <c r="E329" s="1304"/>
      <c r="F329" s="1089"/>
      <c r="G329" s="1089"/>
      <c r="H329" s="1089"/>
      <c r="I329" s="1090"/>
      <c r="J329" s="1089"/>
      <c r="K329" s="1089"/>
      <c r="L329" s="1308"/>
      <c r="M329" s="1089"/>
      <c r="N329" s="1309"/>
      <c r="O329" s="1309"/>
      <c r="P329" s="1310"/>
      <c r="Q329" s="1310"/>
      <c r="R329" s="1309"/>
      <c r="S329" s="1089"/>
      <c r="T329" s="1304"/>
      <c r="U329" s="1309"/>
      <c r="V329" s="1310"/>
      <c r="W329" s="1310"/>
      <c r="X329" s="1310"/>
      <c r="Y329" s="1310"/>
      <c r="Z329" s="1311"/>
      <c r="AA329" s="1312"/>
      <c r="AB329" s="1312"/>
      <c r="AC329" s="1088"/>
      <c r="AD329" s="1088"/>
      <c r="AE329" s="1088"/>
      <c r="AF329" s="1089"/>
      <c r="AG329" s="1090"/>
      <c r="AH329" s="1090"/>
      <c r="AI329" s="1090"/>
    </row>
    <row r="330" ht="15.75" customHeight="1">
      <c r="A330" s="1089"/>
      <c r="B330" s="1089"/>
      <c r="C330" s="1304"/>
      <c r="D330" s="1304"/>
      <c r="E330" s="1304"/>
      <c r="F330" s="1089"/>
      <c r="G330" s="1089"/>
      <c r="H330" s="1089"/>
      <c r="I330" s="1090"/>
      <c r="J330" s="1089"/>
      <c r="K330" s="1089"/>
      <c r="L330" s="1308"/>
      <c r="M330" s="1089"/>
      <c r="N330" s="1309"/>
      <c r="O330" s="1309"/>
      <c r="P330" s="1310"/>
      <c r="Q330" s="1310"/>
      <c r="R330" s="1309"/>
      <c r="S330" s="1089"/>
      <c r="T330" s="1304"/>
      <c r="U330" s="1309"/>
      <c r="V330" s="1310"/>
      <c r="W330" s="1310"/>
      <c r="X330" s="1310"/>
      <c r="Y330" s="1310"/>
      <c r="Z330" s="1311"/>
      <c r="AA330" s="1312"/>
      <c r="AB330" s="1312"/>
      <c r="AC330" s="1088"/>
      <c r="AD330" s="1088"/>
      <c r="AE330" s="1088"/>
      <c r="AF330" s="1089"/>
      <c r="AG330" s="1090"/>
      <c r="AH330" s="1090"/>
      <c r="AI330" s="1090"/>
    </row>
    <row r="331" ht="15.75" customHeight="1">
      <c r="A331" s="1089"/>
      <c r="B331" s="1089"/>
      <c r="C331" s="1304"/>
      <c r="D331" s="1304"/>
      <c r="E331" s="1304"/>
      <c r="F331" s="1089"/>
      <c r="G331" s="1089"/>
      <c r="H331" s="1089"/>
      <c r="I331" s="1090"/>
      <c r="J331" s="1089"/>
      <c r="K331" s="1089"/>
      <c r="L331" s="1308"/>
      <c r="M331" s="1089"/>
      <c r="N331" s="1309"/>
      <c r="O331" s="1309"/>
      <c r="P331" s="1310"/>
      <c r="Q331" s="1310"/>
      <c r="R331" s="1309"/>
      <c r="S331" s="1089"/>
      <c r="T331" s="1304"/>
      <c r="U331" s="1309"/>
      <c r="V331" s="1310"/>
      <c r="W331" s="1310"/>
      <c r="X331" s="1310"/>
      <c r="Y331" s="1310"/>
      <c r="Z331" s="1311"/>
      <c r="AA331" s="1312"/>
      <c r="AB331" s="1312"/>
      <c r="AC331" s="1088"/>
      <c r="AD331" s="1088"/>
      <c r="AE331" s="1088"/>
      <c r="AF331" s="1089"/>
      <c r="AG331" s="1090"/>
      <c r="AH331" s="1090"/>
      <c r="AI331" s="1090"/>
    </row>
    <row r="332" ht="15.75" customHeight="1">
      <c r="A332" s="1089"/>
      <c r="B332" s="1089"/>
      <c r="C332" s="1304"/>
      <c r="D332" s="1304"/>
      <c r="E332" s="1304"/>
      <c r="F332" s="1089"/>
      <c r="G332" s="1089"/>
      <c r="H332" s="1089"/>
      <c r="I332" s="1090"/>
      <c r="J332" s="1089"/>
      <c r="K332" s="1089"/>
      <c r="L332" s="1308"/>
      <c r="M332" s="1089"/>
      <c r="N332" s="1309"/>
      <c r="O332" s="1309"/>
      <c r="P332" s="1310"/>
      <c r="Q332" s="1310"/>
      <c r="R332" s="1309"/>
      <c r="S332" s="1089"/>
      <c r="T332" s="1304"/>
      <c r="U332" s="1309"/>
      <c r="V332" s="1310"/>
      <c r="W332" s="1310"/>
      <c r="X332" s="1310"/>
      <c r="Y332" s="1310"/>
      <c r="Z332" s="1311"/>
      <c r="AA332" s="1312"/>
      <c r="AB332" s="1312"/>
      <c r="AC332" s="1088"/>
      <c r="AD332" s="1088"/>
      <c r="AE332" s="1088"/>
      <c r="AF332" s="1089"/>
      <c r="AG332" s="1090"/>
      <c r="AH332" s="1090"/>
      <c r="AI332" s="1090"/>
    </row>
    <row r="333" ht="15.75" customHeight="1">
      <c r="A333" s="1089"/>
      <c r="B333" s="1089"/>
      <c r="C333" s="1304"/>
      <c r="D333" s="1304"/>
      <c r="E333" s="1304"/>
      <c r="F333" s="1089"/>
      <c r="G333" s="1089"/>
      <c r="H333" s="1089"/>
      <c r="I333" s="1090"/>
      <c r="J333" s="1089"/>
      <c r="K333" s="1089"/>
      <c r="L333" s="1308"/>
      <c r="M333" s="1089"/>
      <c r="N333" s="1309"/>
      <c r="O333" s="1309"/>
      <c r="P333" s="1310"/>
      <c r="Q333" s="1310"/>
      <c r="R333" s="1309"/>
      <c r="S333" s="1089"/>
      <c r="T333" s="1304"/>
      <c r="U333" s="1309"/>
      <c r="V333" s="1310"/>
      <c r="W333" s="1310"/>
      <c r="X333" s="1310"/>
      <c r="Y333" s="1310"/>
      <c r="Z333" s="1311"/>
      <c r="AA333" s="1312"/>
      <c r="AB333" s="1312"/>
      <c r="AC333" s="1088"/>
      <c r="AD333" s="1088"/>
      <c r="AE333" s="1088"/>
      <c r="AF333" s="1089"/>
      <c r="AG333" s="1090"/>
      <c r="AH333" s="1090"/>
      <c r="AI333" s="1090"/>
    </row>
    <row r="334" ht="15.75" customHeight="1">
      <c r="A334" s="1089"/>
      <c r="B334" s="1089"/>
      <c r="C334" s="1304"/>
      <c r="D334" s="1304"/>
      <c r="E334" s="1304"/>
      <c r="F334" s="1089"/>
      <c r="G334" s="1089"/>
      <c r="H334" s="1089"/>
      <c r="I334" s="1090"/>
      <c r="J334" s="1089"/>
      <c r="K334" s="1089"/>
      <c r="L334" s="1308"/>
      <c r="M334" s="1089"/>
      <c r="N334" s="1309"/>
      <c r="O334" s="1309"/>
      <c r="P334" s="1310"/>
      <c r="Q334" s="1310"/>
      <c r="R334" s="1309"/>
      <c r="S334" s="1089"/>
      <c r="T334" s="1304"/>
      <c r="U334" s="1309"/>
      <c r="V334" s="1310"/>
      <c r="W334" s="1310"/>
      <c r="X334" s="1310"/>
      <c r="Y334" s="1310"/>
      <c r="Z334" s="1311"/>
      <c r="AA334" s="1312"/>
      <c r="AB334" s="1312"/>
      <c r="AC334" s="1088"/>
      <c r="AD334" s="1088"/>
      <c r="AE334" s="1088"/>
      <c r="AF334" s="1089"/>
      <c r="AG334" s="1090"/>
      <c r="AH334" s="1090"/>
      <c r="AI334" s="1090"/>
    </row>
    <row r="335" ht="15.75" customHeight="1">
      <c r="A335" s="1089"/>
      <c r="B335" s="1089"/>
      <c r="C335" s="1304"/>
      <c r="D335" s="1304"/>
      <c r="E335" s="1304"/>
      <c r="F335" s="1089"/>
      <c r="G335" s="1089"/>
      <c r="H335" s="1089"/>
      <c r="I335" s="1090"/>
      <c r="J335" s="1089"/>
      <c r="K335" s="1089"/>
      <c r="L335" s="1308"/>
      <c r="M335" s="1089"/>
      <c r="N335" s="1309"/>
      <c r="O335" s="1309"/>
      <c r="P335" s="1310"/>
      <c r="Q335" s="1310"/>
      <c r="R335" s="1309"/>
      <c r="S335" s="1089"/>
      <c r="T335" s="1304"/>
      <c r="U335" s="1309"/>
      <c r="V335" s="1310"/>
      <c r="W335" s="1310"/>
      <c r="X335" s="1310"/>
      <c r="Y335" s="1310"/>
      <c r="Z335" s="1311"/>
      <c r="AA335" s="1312"/>
      <c r="AB335" s="1312"/>
      <c r="AC335" s="1088"/>
      <c r="AD335" s="1088"/>
      <c r="AE335" s="1088"/>
      <c r="AF335" s="1089"/>
      <c r="AG335" s="1090"/>
      <c r="AH335" s="1090"/>
      <c r="AI335" s="1090"/>
    </row>
    <row r="336" ht="15.75" customHeight="1">
      <c r="A336" s="1089"/>
      <c r="B336" s="1089"/>
      <c r="C336" s="1304"/>
      <c r="D336" s="1304"/>
      <c r="E336" s="1304"/>
      <c r="F336" s="1089"/>
      <c r="G336" s="1089"/>
      <c r="H336" s="1089"/>
      <c r="I336" s="1090"/>
      <c r="J336" s="1089"/>
      <c r="K336" s="1089"/>
      <c r="L336" s="1308"/>
      <c r="M336" s="1089"/>
      <c r="N336" s="1309"/>
      <c r="O336" s="1309"/>
      <c r="P336" s="1310"/>
      <c r="Q336" s="1310"/>
      <c r="R336" s="1309"/>
      <c r="S336" s="1089"/>
      <c r="T336" s="1304"/>
      <c r="U336" s="1309"/>
      <c r="V336" s="1310"/>
      <c r="W336" s="1310"/>
      <c r="X336" s="1310"/>
      <c r="Y336" s="1310"/>
      <c r="Z336" s="1311"/>
      <c r="AA336" s="1312"/>
      <c r="AB336" s="1312"/>
      <c r="AC336" s="1088"/>
      <c r="AD336" s="1088"/>
      <c r="AE336" s="1088"/>
      <c r="AF336" s="1089"/>
      <c r="AG336" s="1090"/>
      <c r="AH336" s="1090"/>
      <c r="AI336" s="1090"/>
    </row>
    <row r="337" ht="15.75" customHeight="1">
      <c r="A337" s="1089"/>
      <c r="B337" s="1089"/>
      <c r="C337" s="1304"/>
      <c r="D337" s="1304"/>
      <c r="E337" s="1304"/>
      <c r="F337" s="1089"/>
      <c r="G337" s="1089"/>
      <c r="H337" s="1089"/>
      <c r="I337" s="1090"/>
      <c r="J337" s="1089"/>
      <c r="K337" s="1089"/>
      <c r="L337" s="1308"/>
      <c r="M337" s="1089"/>
      <c r="N337" s="1309"/>
      <c r="O337" s="1309"/>
      <c r="P337" s="1310"/>
      <c r="Q337" s="1310"/>
      <c r="R337" s="1309"/>
      <c r="S337" s="1089"/>
      <c r="T337" s="1304"/>
      <c r="U337" s="1309"/>
      <c r="V337" s="1310"/>
      <c r="W337" s="1310"/>
      <c r="X337" s="1310"/>
      <c r="Y337" s="1310"/>
      <c r="Z337" s="1311"/>
      <c r="AA337" s="1312"/>
      <c r="AB337" s="1312"/>
      <c r="AC337" s="1088"/>
      <c r="AD337" s="1088"/>
      <c r="AE337" s="1088"/>
      <c r="AF337" s="1089"/>
      <c r="AG337" s="1090"/>
      <c r="AH337" s="1090"/>
      <c r="AI337" s="1090"/>
    </row>
    <row r="338" ht="15.75" customHeight="1">
      <c r="A338" s="1089"/>
      <c r="B338" s="1089"/>
      <c r="C338" s="1304"/>
      <c r="D338" s="1304"/>
      <c r="E338" s="1304"/>
      <c r="F338" s="1089"/>
      <c r="G338" s="1089"/>
      <c r="H338" s="1089"/>
      <c r="I338" s="1090"/>
      <c r="J338" s="1089"/>
      <c r="K338" s="1089"/>
      <c r="L338" s="1308"/>
      <c r="M338" s="1089"/>
      <c r="N338" s="1309"/>
      <c r="O338" s="1309"/>
      <c r="P338" s="1310"/>
      <c r="Q338" s="1310"/>
      <c r="R338" s="1309"/>
      <c r="S338" s="1089"/>
      <c r="T338" s="1304"/>
      <c r="U338" s="1309"/>
      <c r="V338" s="1310"/>
      <c r="W338" s="1310"/>
      <c r="X338" s="1310"/>
      <c r="Y338" s="1310"/>
      <c r="Z338" s="1311"/>
      <c r="AA338" s="1312"/>
      <c r="AB338" s="1312"/>
      <c r="AC338" s="1088"/>
      <c r="AD338" s="1088"/>
      <c r="AE338" s="1088"/>
      <c r="AF338" s="1089"/>
      <c r="AG338" s="1090"/>
      <c r="AH338" s="1090"/>
      <c r="AI338" s="1090"/>
    </row>
    <row r="339" ht="15.75" customHeight="1">
      <c r="A339" s="1089"/>
      <c r="B339" s="1089"/>
      <c r="C339" s="1304"/>
      <c r="D339" s="1304"/>
      <c r="E339" s="1304"/>
      <c r="F339" s="1089"/>
      <c r="G339" s="1089"/>
      <c r="H339" s="1089"/>
      <c r="I339" s="1090"/>
      <c r="J339" s="1089"/>
      <c r="K339" s="1089"/>
      <c r="L339" s="1308"/>
      <c r="M339" s="1089"/>
      <c r="N339" s="1309"/>
      <c r="O339" s="1309"/>
      <c r="P339" s="1310"/>
      <c r="Q339" s="1310"/>
      <c r="R339" s="1309"/>
      <c r="S339" s="1089"/>
      <c r="T339" s="1304"/>
      <c r="U339" s="1309"/>
      <c r="V339" s="1310"/>
      <c r="W339" s="1310"/>
      <c r="X339" s="1310"/>
      <c r="Y339" s="1310"/>
      <c r="Z339" s="1311"/>
      <c r="AA339" s="1312"/>
      <c r="AB339" s="1312"/>
      <c r="AC339" s="1088"/>
      <c r="AD339" s="1088"/>
      <c r="AE339" s="1088"/>
      <c r="AF339" s="1089"/>
      <c r="AG339" s="1090"/>
      <c r="AH339" s="1090"/>
      <c r="AI339" s="1090"/>
    </row>
    <row r="340" ht="15.75" customHeight="1">
      <c r="A340" s="1089"/>
      <c r="B340" s="1089"/>
      <c r="C340" s="1304"/>
      <c r="D340" s="1304"/>
      <c r="E340" s="1304"/>
      <c r="F340" s="1089"/>
      <c r="G340" s="1089"/>
      <c r="H340" s="1089"/>
      <c r="I340" s="1090"/>
      <c r="J340" s="1089"/>
      <c r="K340" s="1089"/>
      <c r="L340" s="1308"/>
      <c r="M340" s="1089"/>
      <c r="N340" s="1309"/>
      <c r="O340" s="1309"/>
      <c r="P340" s="1310"/>
      <c r="Q340" s="1310"/>
      <c r="R340" s="1309"/>
      <c r="S340" s="1089"/>
      <c r="T340" s="1304"/>
      <c r="U340" s="1309"/>
      <c r="V340" s="1310"/>
      <c r="W340" s="1310"/>
      <c r="X340" s="1310"/>
      <c r="Y340" s="1310"/>
      <c r="Z340" s="1311"/>
      <c r="AA340" s="1312"/>
      <c r="AB340" s="1312"/>
      <c r="AC340" s="1088"/>
      <c r="AD340" s="1088"/>
      <c r="AE340" s="1088"/>
      <c r="AF340" s="1089"/>
      <c r="AG340" s="1090"/>
      <c r="AH340" s="1090"/>
      <c r="AI340" s="1090"/>
    </row>
    <row r="341" ht="15.75" customHeight="1">
      <c r="A341" s="1089"/>
      <c r="B341" s="1089"/>
      <c r="C341" s="1304"/>
      <c r="D341" s="1304"/>
      <c r="E341" s="1304"/>
      <c r="F341" s="1089"/>
      <c r="G341" s="1089"/>
      <c r="H341" s="1089"/>
      <c r="I341" s="1090"/>
      <c r="J341" s="1089"/>
      <c r="K341" s="1089"/>
      <c r="L341" s="1308"/>
      <c r="M341" s="1089"/>
      <c r="N341" s="1309"/>
      <c r="O341" s="1309"/>
      <c r="P341" s="1310"/>
      <c r="Q341" s="1310"/>
      <c r="R341" s="1309"/>
      <c r="S341" s="1089"/>
      <c r="T341" s="1304"/>
      <c r="U341" s="1309"/>
      <c r="V341" s="1310"/>
      <c r="W341" s="1310"/>
      <c r="X341" s="1310"/>
      <c r="Y341" s="1310"/>
      <c r="Z341" s="1311"/>
      <c r="AA341" s="1312"/>
      <c r="AB341" s="1312"/>
      <c r="AC341" s="1088"/>
      <c r="AD341" s="1088"/>
      <c r="AE341" s="1088"/>
      <c r="AF341" s="1089"/>
      <c r="AG341" s="1090"/>
      <c r="AH341" s="1090"/>
      <c r="AI341" s="1090"/>
    </row>
    <row r="342" ht="15.75" customHeight="1">
      <c r="A342" s="1089"/>
      <c r="B342" s="1089"/>
      <c r="C342" s="1304"/>
      <c r="D342" s="1304"/>
      <c r="E342" s="1304"/>
      <c r="F342" s="1089"/>
      <c r="G342" s="1089"/>
      <c r="H342" s="1089"/>
      <c r="I342" s="1090"/>
      <c r="J342" s="1089"/>
      <c r="K342" s="1089"/>
      <c r="L342" s="1308"/>
      <c r="M342" s="1089"/>
      <c r="N342" s="1309"/>
      <c r="O342" s="1309"/>
      <c r="P342" s="1310"/>
      <c r="Q342" s="1310"/>
      <c r="R342" s="1309"/>
      <c r="S342" s="1089"/>
      <c r="T342" s="1304"/>
      <c r="U342" s="1309"/>
      <c r="V342" s="1310"/>
      <c r="W342" s="1310"/>
      <c r="X342" s="1310"/>
      <c r="Y342" s="1310"/>
      <c r="Z342" s="1311"/>
      <c r="AA342" s="1312"/>
      <c r="AB342" s="1312"/>
      <c r="AC342" s="1088"/>
      <c r="AD342" s="1088"/>
      <c r="AE342" s="1088"/>
      <c r="AF342" s="1089"/>
      <c r="AG342" s="1090"/>
      <c r="AH342" s="1090"/>
      <c r="AI342" s="1090"/>
    </row>
    <row r="343" ht="15.75" customHeight="1">
      <c r="A343" s="1089"/>
      <c r="B343" s="1089"/>
      <c r="C343" s="1304"/>
      <c r="D343" s="1304"/>
      <c r="E343" s="1304"/>
      <c r="F343" s="1089"/>
      <c r="G343" s="1089"/>
      <c r="H343" s="1089"/>
      <c r="I343" s="1090"/>
      <c r="J343" s="1089"/>
      <c r="K343" s="1089"/>
      <c r="L343" s="1308"/>
      <c r="M343" s="1089"/>
      <c r="N343" s="1309"/>
      <c r="O343" s="1309"/>
      <c r="P343" s="1310"/>
      <c r="Q343" s="1310"/>
      <c r="R343" s="1309"/>
      <c r="S343" s="1089"/>
      <c r="T343" s="1304"/>
      <c r="U343" s="1309"/>
      <c r="V343" s="1310"/>
      <c r="W343" s="1310"/>
      <c r="X343" s="1310"/>
      <c r="Y343" s="1310"/>
      <c r="Z343" s="1311"/>
      <c r="AA343" s="1312"/>
      <c r="AB343" s="1312"/>
      <c r="AC343" s="1088"/>
      <c r="AD343" s="1088"/>
      <c r="AE343" s="1088"/>
      <c r="AF343" s="1089"/>
      <c r="AG343" s="1090"/>
      <c r="AH343" s="1090"/>
      <c r="AI343" s="1090"/>
    </row>
    <row r="344" ht="15.75" customHeight="1">
      <c r="A344" s="1089"/>
      <c r="B344" s="1089"/>
      <c r="C344" s="1304"/>
      <c r="D344" s="1304"/>
      <c r="E344" s="1304"/>
      <c r="F344" s="1089"/>
      <c r="G344" s="1089"/>
      <c r="H344" s="1089"/>
      <c r="I344" s="1090"/>
      <c r="J344" s="1089"/>
      <c r="K344" s="1089"/>
      <c r="L344" s="1308"/>
      <c r="M344" s="1089"/>
      <c r="N344" s="1309"/>
      <c r="O344" s="1309"/>
      <c r="P344" s="1310"/>
      <c r="Q344" s="1310"/>
      <c r="R344" s="1309"/>
      <c r="S344" s="1089"/>
      <c r="T344" s="1304"/>
      <c r="U344" s="1309"/>
      <c r="V344" s="1310"/>
      <c r="W344" s="1310"/>
      <c r="X344" s="1310"/>
      <c r="Y344" s="1310"/>
      <c r="Z344" s="1311"/>
      <c r="AA344" s="1312"/>
      <c r="AB344" s="1312"/>
      <c r="AC344" s="1088"/>
      <c r="AD344" s="1088"/>
      <c r="AE344" s="1088"/>
      <c r="AF344" s="1089"/>
      <c r="AG344" s="1090"/>
      <c r="AH344" s="1090"/>
      <c r="AI344" s="1090"/>
    </row>
    <row r="345" ht="15.75" customHeight="1">
      <c r="A345" s="1089"/>
      <c r="B345" s="1089"/>
      <c r="C345" s="1304"/>
      <c r="D345" s="1304"/>
      <c r="E345" s="1304"/>
      <c r="F345" s="1089"/>
      <c r="G345" s="1089"/>
      <c r="H345" s="1089"/>
      <c r="I345" s="1090"/>
      <c r="J345" s="1089"/>
      <c r="K345" s="1089"/>
      <c r="L345" s="1308"/>
      <c r="M345" s="1089"/>
      <c r="N345" s="1309"/>
      <c r="O345" s="1309"/>
      <c r="P345" s="1310"/>
      <c r="Q345" s="1310"/>
      <c r="R345" s="1309"/>
      <c r="S345" s="1089"/>
      <c r="T345" s="1304"/>
      <c r="U345" s="1309"/>
      <c r="V345" s="1310"/>
      <c r="W345" s="1310"/>
      <c r="X345" s="1310"/>
      <c r="Y345" s="1310"/>
      <c r="Z345" s="1311"/>
      <c r="AA345" s="1312"/>
      <c r="AB345" s="1312"/>
      <c r="AC345" s="1088"/>
      <c r="AD345" s="1088"/>
      <c r="AE345" s="1088"/>
      <c r="AF345" s="1089"/>
      <c r="AG345" s="1090"/>
      <c r="AH345" s="1090"/>
      <c r="AI345" s="1090"/>
    </row>
    <row r="346" ht="15.75" customHeight="1">
      <c r="A346" s="1089"/>
      <c r="B346" s="1089"/>
      <c r="C346" s="1304"/>
      <c r="D346" s="1304"/>
      <c r="E346" s="1304"/>
      <c r="F346" s="1089"/>
      <c r="G346" s="1089"/>
      <c r="H346" s="1089"/>
      <c r="I346" s="1090"/>
      <c r="J346" s="1089"/>
      <c r="K346" s="1089"/>
      <c r="L346" s="1308"/>
      <c r="M346" s="1089"/>
      <c r="N346" s="1309"/>
      <c r="O346" s="1309"/>
      <c r="P346" s="1310"/>
      <c r="Q346" s="1310"/>
      <c r="R346" s="1309"/>
      <c r="S346" s="1089"/>
      <c r="T346" s="1304"/>
      <c r="U346" s="1309"/>
      <c r="V346" s="1310"/>
      <c r="W346" s="1310"/>
      <c r="X346" s="1310"/>
      <c r="Y346" s="1310"/>
      <c r="Z346" s="1311"/>
      <c r="AA346" s="1312"/>
      <c r="AB346" s="1312"/>
      <c r="AC346" s="1088"/>
      <c r="AD346" s="1088"/>
      <c r="AE346" s="1088"/>
      <c r="AF346" s="1089"/>
      <c r="AG346" s="1090"/>
      <c r="AH346" s="1090"/>
      <c r="AI346" s="1090"/>
    </row>
    <row r="347" ht="15.75" customHeight="1">
      <c r="A347" s="1089"/>
      <c r="B347" s="1089"/>
      <c r="C347" s="1304"/>
      <c r="D347" s="1304"/>
      <c r="E347" s="1304"/>
      <c r="F347" s="1089"/>
      <c r="G347" s="1089"/>
      <c r="H347" s="1089"/>
      <c r="I347" s="1090"/>
      <c r="J347" s="1089"/>
      <c r="K347" s="1089"/>
      <c r="L347" s="1308"/>
      <c r="M347" s="1089"/>
      <c r="N347" s="1309"/>
      <c r="O347" s="1309"/>
      <c r="P347" s="1310"/>
      <c r="Q347" s="1310"/>
      <c r="R347" s="1309"/>
      <c r="S347" s="1089"/>
      <c r="T347" s="1304"/>
      <c r="U347" s="1309"/>
      <c r="V347" s="1310"/>
      <c r="W347" s="1310"/>
      <c r="X347" s="1310"/>
      <c r="Y347" s="1310"/>
      <c r="Z347" s="1311"/>
      <c r="AA347" s="1312"/>
      <c r="AB347" s="1312"/>
      <c r="AC347" s="1088"/>
      <c r="AD347" s="1088"/>
      <c r="AE347" s="1088"/>
      <c r="AF347" s="1089"/>
      <c r="AG347" s="1090"/>
      <c r="AH347" s="1090"/>
      <c r="AI347" s="1090"/>
    </row>
    <row r="348" ht="15.75" customHeight="1">
      <c r="A348" s="1089"/>
      <c r="B348" s="1089"/>
      <c r="C348" s="1304"/>
      <c r="D348" s="1304"/>
      <c r="E348" s="1304"/>
      <c r="F348" s="1089"/>
      <c r="G348" s="1089"/>
      <c r="H348" s="1089"/>
      <c r="I348" s="1090"/>
      <c r="J348" s="1089"/>
      <c r="K348" s="1089"/>
      <c r="L348" s="1308"/>
      <c r="M348" s="1089"/>
      <c r="N348" s="1309"/>
      <c r="O348" s="1309"/>
      <c r="P348" s="1310"/>
      <c r="Q348" s="1310"/>
      <c r="R348" s="1309"/>
      <c r="S348" s="1089"/>
      <c r="T348" s="1304"/>
      <c r="U348" s="1309"/>
      <c r="V348" s="1310"/>
      <c r="W348" s="1310"/>
      <c r="X348" s="1310"/>
      <c r="Y348" s="1310"/>
      <c r="Z348" s="1311"/>
      <c r="AA348" s="1312"/>
      <c r="AB348" s="1312"/>
      <c r="AC348" s="1088"/>
      <c r="AD348" s="1088"/>
      <c r="AE348" s="1088"/>
      <c r="AF348" s="1089"/>
      <c r="AG348" s="1090"/>
      <c r="AH348" s="1090"/>
      <c r="AI348" s="1090"/>
    </row>
    <row r="349" ht="15.75" customHeight="1">
      <c r="A349" s="1089"/>
      <c r="B349" s="1089"/>
      <c r="C349" s="1304"/>
      <c r="D349" s="1304"/>
      <c r="E349" s="1304"/>
      <c r="F349" s="1089"/>
      <c r="G349" s="1089"/>
      <c r="H349" s="1089"/>
      <c r="I349" s="1090"/>
      <c r="J349" s="1089"/>
      <c r="K349" s="1089"/>
      <c r="L349" s="1308"/>
      <c r="M349" s="1089"/>
      <c r="N349" s="1309"/>
      <c r="O349" s="1309"/>
      <c r="P349" s="1310"/>
      <c r="Q349" s="1310"/>
      <c r="R349" s="1309"/>
      <c r="S349" s="1089"/>
      <c r="T349" s="1304"/>
      <c r="U349" s="1309"/>
      <c r="V349" s="1310"/>
      <c r="W349" s="1310"/>
      <c r="X349" s="1310"/>
      <c r="Y349" s="1310"/>
      <c r="Z349" s="1311"/>
      <c r="AA349" s="1312"/>
      <c r="AB349" s="1312"/>
      <c r="AC349" s="1088"/>
      <c r="AD349" s="1088"/>
      <c r="AE349" s="1088"/>
      <c r="AF349" s="1089"/>
      <c r="AG349" s="1090"/>
      <c r="AH349" s="1090"/>
      <c r="AI349" s="1090"/>
    </row>
    <row r="350" ht="15.75" customHeight="1">
      <c r="A350" s="1089"/>
      <c r="B350" s="1089"/>
      <c r="C350" s="1304"/>
      <c r="D350" s="1304"/>
      <c r="E350" s="1304"/>
      <c r="F350" s="1089"/>
      <c r="G350" s="1089"/>
      <c r="H350" s="1089"/>
      <c r="I350" s="1090"/>
      <c r="J350" s="1089"/>
      <c r="K350" s="1089"/>
      <c r="L350" s="1308"/>
      <c r="M350" s="1089"/>
      <c r="N350" s="1309"/>
      <c r="O350" s="1309"/>
      <c r="P350" s="1310"/>
      <c r="Q350" s="1310"/>
      <c r="R350" s="1309"/>
      <c r="S350" s="1089"/>
      <c r="T350" s="1304"/>
      <c r="U350" s="1309"/>
      <c r="V350" s="1310"/>
      <c r="W350" s="1310"/>
      <c r="X350" s="1310"/>
      <c r="Y350" s="1310"/>
      <c r="Z350" s="1311"/>
      <c r="AA350" s="1312"/>
      <c r="AB350" s="1312"/>
      <c r="AC350" s="1088"/>
      <c r="AD350" s="1088"/>
      <c r="AE350" s="1088"/>
      <c r="AF350" s="1089"/>
      <c r="AG350" s="1090"/>
      <c r="AH350" s="1090"/>
      <c r="AI350" s="1090"/>
    </row>
    <row r="351" ht="15.75" customHeight="1">
      <c r="A351" s="1089"/>
      <c r="B351" s="1089"/>
      <c r="C351" s="1304"/>
      <c r="D351" s="1304"/>
      <c r="E351" s="1304"/>
      <c r="F351" s="1089"/>
      <c r="G351" s="1089"/>
      <c r="H351" s="1089"/>
      <c r="I351" s="1090"/>
      <c r="J351" s="1089"/>
      <c r="K351" s="1089"/>
      <c r="L351" s="1308"/>
      <c r="M351" s="1089"/>
      <c r="N351" s="1309"/>
      <c r="O351" s="1309"/>
      <c r="P351" s="1310"/>
      <c r="Q351" s="1310"/>
      <c r="R351" s="1309"/>
      <c r="S351" s="1089"/>
      <c r="T351" s="1304"/>
      <c r="U351" s="1309"/>
      <c r="V351" s="1310"/>
      <c r="W351" s="1310"/>
      <c r="X351" s="1310"/>
      <c r="Y351" s="1310"/>
      <c r="Z351" s="1311"/>
      <c r="AA351" s="1312"/>
      <c r="AB351" s="1312"/>
      <c r="AC351" s="1088"/>
      <c r="AD351" s="1088"/>
      <c r="AE351" s="1088"/>
      <c r="AF351" s="1089"/>
      <c r="AG351" s="1090"/>
      <c r="AH351" s="1090"/>
      <c r="AI351" s="1090"/>
    </row>
    <row r="352" ht="15.75" customHeight="1">
      <c r="A352" s="1089"/>
      <c r="B352" s="1089"/>
      <c r="C352" s="1304"/>
      <c r="D352" s="1304"/>
      <c r="E352" s="1304"/>
      <c r="F352" s="1089"/>
      <c r="G352" s="1089"/>
      <c r="H352" s="1089"/>
      <c r="I352" s="1090"/>
      <c r="J352" s="1089"/>
      <c r="K352" s="1089"/>
      <c r="L352" s="1308"/>
      <c r="M352" s="1089"/>
      <c r="N352" s="1309"/>
      <c r="O352" s="1309"/>
      <c r="P352" s="1310"/>
      <c r="Q352" s="1310"/>
      <c r="R352" s="1309"/>
      <c r="S352" s="1089"/>
      <c r="T352" s="1304"/>
      <c r="U352" s="1309"/>
      <c r="V352" s="1310"/>
      <c r="W352" s="1310"/>
      <c r="X352" s="1310"/>
      <c r="Y352" s="1310"/>
      <c r="Z352" s="1311"/>
      <c r="AA352" s="1312"/>
      <c r="AB352" s="1312"/>
      <c r="AC352" s="1088"/>
      <c r="AD352" s="1088"/>
      <c r="AE352" s="1088"/>
      <c r="AF352" s="1089"/>
      <c r="AG352" s="1090"/>
      <c r="AH352" s="1090"/>
      <c r="AI352" s="1090"/>
    </row>
    <row r="353" ht="15.75" customHeight="1">
      <c r="A353" s="1089"/>
      <c r="B353" s="1089"/>
      <c r="C353" s="1304"/>
      <c r="D353" s="1304"/>
      <c r="E353" s="1304"/>
      <c r="F353" s="1089"/>
      <c r="G353" s="1089"/>
      <c r="H353" s="1089"/>
      <c r="I353" s="1090"/>
      <c r="J353" s="1089"/>
      <c r="K353" s="1089"/>
      <c r="L353" s="1308"/>
      <c r="M353" s="1089"/>
      <c r="N353" s="1309"/>
      <c r="O353" s="1309"/>
      <c r="P353" s="1310"/>
      <c r="Q353" s="1310"/>
      <c r="R353" s="1309"/>
      <c r="S353" s="1089"/>
      <c r="T353" s="1304"/>
      <c r="U353" s="1309"/>
      <c r="V353" s="1310"/>
      <c r="W353" s="1310"/>
      <c r="X353" s="1310"/>
      <c r="Y353" s="1310"/>
      <c r="Z353" s="1311"/>
      <c r="AA353" s="1312"/>
      <c r="AB353" s="1312"/>
      <c r="AC353" s="1088"/>
      <c r="AD353" s="1088"/>
      <c r="AE353" s="1088"/>
      <c r="AF353" s="1089"/>
      <c r="AG353" s="1090"/>
      <c r="AH353" s="1090"/>
      <c r="AI353" s="1090"/>
    </row>
    <row r="354" ht="15.75" customHeight="1">
      <c r="A354" s="1089"/>
      <c r="B354" s="1089"/>
      <c r="C354" s="1304"/>
      <c r="D354" s="1304"/>
      <c r="E354" s="1304"/>
      <c r="F354" s="1089"/>
      <c r="G354" s="1089"/>
      <c r="H354" s="1089"/>
      <c r="I354" s="1090"/>
      <c r="J354" s="1089"/>
      <c r="K354" s="1089"/>
      <c r="L354" s="1308"/>
      <c r="M354" s="1089"/>
      <c r="N354" s="1309"/>
      <c r="O354" s="1309"/>
      <c r="P354" s="1310"/>
      <c r="Q354" s="1310"/>
      <c r="R354" s="1309"/>
      <c r="S354" s="1089"/>
      <c r="T354" s="1304"/>
      <c r="U354" s="1309"/>
      <c r="V354" s="1310"/>
      <c r="W354" s="1310"/>
      <c r="X354" s="1310"/>
      <c r="Y354" s="1310"/>
      <c r="Z354" s="1311"/>
      <c r="AA354" s="1312"/>
      <c r="AB354" s="1312"/>
      <c r="AC354" s="1088"/>
      <c r="AD354" s="1088"/>
      <c r="AE354" s="1088"/>
      <c r="AF354" s="1089"/>
      <c r="AG354" s="1090"/>
      <c r="AH354" s="1090"/>
      <c r="AI354" s="1090"/>
    </row>
    <row r="355" ht="15.75" customHeight="1">
      <c r="A355" s="1089"/>
      <c r="B355" s="1089"/>
      <c r="C355" s="1304"/>
      <c r="D355" s="1304"/>
      <c r="E355" s="1304"/>
      <c r="F355" s="1089"/>
      <c r="G355" s="1089"/>
      <c r="H355" s="1089"/>
      <c r="I355" s="1090"/>
      <c r="J355" s="1089"/>
      <c r="K355" s="1089"/>
      <c r="L355" s="1308"/>
      <c r="M355" s="1089"/>
      <c r="N355" s="1309"/>
      <c r="O355" s="1309"/>
      <c r="P355" s="1310"/>
      <c r="Q355" s="1310"/>
      <c r="R355" s="1309"/>
      <c r="S355" s="1089"/>
      <c r="T355" s="1304"/>
      <c r="U355" s="1309"/>
      <c r="V355" s="1310"/>
      <c r="W355" s="1310"/>
      <c r="X355" s="1310"/>
      <c r="Y355" s="1310"/>
      <c r="Z355" s="1311"/>
      <c r="AA355" s="1312"/>
      <c r="AB355" s="1312"/>
      <c r="AC355" s="1088"/>
      <c r="AD355" s="1088"/>
      <c r="AE355" s="1088"/>
      <c r="AF355" s="1089"/>
      <c r="AG355" s="1090"/>
      <c r="AH355" s="1090"/>
      <c r="AI355" s="1090"/>
    </row>
    <row r="356" ht="15.75" customHeight="1">
      <c r="A356" s="1089"/>
      <c r="B356" s="1089"/>
      <c r="C356" s="1304"/>
      <c r="D356" s="1304"/>
      <c r="E356" s="1304"/>
      <c r="F356" s="1089"/>
      <c r="G356" s="1089"/>
      <c r="H356" s="1089"/>
      <c r="I356" s="1090"/>
      <c r="J356" s="1089"/>
      <c r="K356" s="1089"/>
      <c r="L356" s="1308"/>
      <c r="M356" s="1089"/>
      <c r="N356" s="1309"/>
      <c r="O356" s="1309"/>
      <c r="P356" s="1310"/>
      <c r="Q356" s="1310"/>
      <c r="R356" s="1309"/>
      <c r="S356" s="1089"/>
      <c r="T356" s="1304"/>
      <c r="U356" s="1309"/>
      <c r="V356" s="1310"/>
      <c r="W356" s="1310"/>
      <c r="X356" s="1310"/>
      <c r="Y356" s="1310"/>
      <c r="Z356" s="1311"/>
      <c r="AA356" s="1312"/>
      <c r="AB356" s="1312"/>
      <c r="AC356" s="1088"/>
      <c r="AD356" s="1088"/>
      <c r="AE356" s="1088"/>
      <c r="AF356" s="1089"/>
      <c r="AG356" s="1090"/>
      <c r="AH356" s="1090"/>
      <c r="AI356" s="1090"/>
    </row>
    <row r="357" ht="15.75" customHeight="1">
      <c r="A357" s="1089"/>
      <c r="B357" s="1089"/>
      <c r="C357" s="1304"/>
      <c r="D357" s="1304"/>
      <c r="E357" s="1304"/>
      <c r="F357" s="1089"/>
      <c r="G357" s="1089"/>
      <c r="H357" s="1089"/>
      <c r="I357" s="1090"/>
      <c r="J357" s="1089"/>
      <c r="K357" s="1089"/>
      <c r="L357" s="1308"/>
      <c r="M357" s="1089"/>
      <c r="N357" s="1309"/>
      <c r="O357" s="1309"/>
      <c r="P357" s="1310"/>
      <c r="Q357" s="1310"/>
      <c r="R357" s="1309"/>
      <c r="S357" s="1089"/>
      <c r="T357" s="1304"/>
      <c r="U357" s="1309"/>
      <c r="V357" s="1310"/>
      <c r="W357" s="1310"/>
      <c r="X357" s="1310"/>
      <c r="Y357" s="1310"/>
      <c r="Z357" s="1311"/>
      <c r="AA357" s="1312"/>
      <c r="AB357" s="1312"/>
      <c r="AC357" s="1088"/>
      <c r="AD357" s="1088"/>
      <c r="AE357" s="1088"/>
      <c r="AF357" s="1089"/>
      <c r="AG357" s="1090"/>
      <c r="AH357" s="1090"/>
      <c r="AI357" s="1090"/>
    </row>
    <row r="358" ht="15.75" customHeight="1">
      <c r="A358" s="1089"/>
      <c r="B358" s="1089"/>
      <c r="C358" s="1304"/>
      <c r="D358" s="1304"/>
      <c r="E358" s="1304"/>
      <c r="F358" s="1089"/>
      <c r="G358" s="1089"/>
      <c r="H358" s="1089"/>
      <c r="I358" s="1090"/>
      <c r="J358" s="1089"/>
      <c r="K358" s="1089"/>
      <c r="L358" s="1308"/>
      <c r="M358" s="1089"/>
      <c r="N358" s="1309"/>
      <c r="O358" s="1309"/>
      <c r="P358" s="1310"/>
      <c r="Q358" s="1310"/>
      <c r="R358" s="1309"/>
      <c r="S358" s="1089"/>
      <c r="T358" s="1304"/>
      <c r="U358" s="1309"/>
      <c r="V358" s="1310"/>
      <c r="W358" s="1310"/>
      <c r="X358" s="1310"/>
      <c r="Y358" s="1310"/>
      <c r="Z358" s="1311"/>
      <c r="AA358" s="1312"/>
      <c r="AB358" s="1312"/>
      <c r="AC358" s="1088"/>
      <c r="AD358" s="1088"/>
      <c r="AE358" s="1088"/>
      <c r="AF358" s="1089"/>
      <c r="AG358" s="1090"/>
      <c r="AH358" s="1090"/>
      <c r="AI358" s="1090"/>
    </row>
    <row r="359" ht="15.75" customHeight="1">
      <c r="A359" s="1089"/>
      <c r="B359" s="1089"/>
      <c r="C359" s="1304"/>
      <c r="D359" s="1304"/>
      <c r="E359" s="1304"/>
      <c r="F359" s="1089"/>
      <c r="G359" s="1089"/>
      <c r="H359" s="1089"/>
      <c r="I359" s="1090"/>
      <c r="J359" s="1089"/>
      <c r="K359" s="1089"/>
      <c r="L359" s="1308"/>
      <c r="M359" s="1089"/>
      <c r="N359" s="1309"/>
      <c r="O359" s="1309"/>
      <c r="P359" s="1310"/>
      <c r="Q359" s="1310"/>
      <c r="R359" s="1309"/>
      <c r="S359" s="1089"/>
      <c r="T359" s="1304"/>
      <c r="U359" s="1309"/>
      <c r="V359" s="1310"/>
      <c r="W359" s="1310"/>
      <c r="X359" s="1310"/>
      <c r="Y359" s="1310"/>
      <c r="Z359" s="1311"/>
      <c r="AA359" s="1312"/>
      <c r="AB359" s="1312"/>
      <c r="AC359" s="1088"/>
      <c r="AD359" s="1088"/>
      <c r="AE359" s="1088"/>
      <c r="AF359" s="1089"/>
      <c r="AG359" s="1090"/>
      <c r="AH359" s="1090"/>
      <c r="AI359" s="1090"/>
    </row>
    <row r="360" ht="15.75" customHeight="1">
      <c r="A360" s="1089"/>
      <c r="B360" s="1089"/>
      <c r="C360" s="1304"/>
      <c r="D360" s="1304"/>
      <c r="E360" s="1304"/>
      <c r="F360" s="1089"/>
      <c r="G360" s="1089"/>
      <c r="H360" s="1089"/>
      <c r="I360" s="1090"/>
      <c r="J360" s="1089"/>
      <c r="K360" s="1089"/>
      <c r="L360" s="1308"/>
      <c r="M360" s="1089"/>
      <c r="N360" s="1309"/>
      <c r="O360" s="1309"/>
      <c r="P360" s="1310"/>
      <c r="Q360" s="1310"/>
      <c r="R360" s="1309"/>
      <c r="S360" s="1089"/>
      <c r="T360" s="1304"/>
      <c r="U360" s="1309"/>
      <c r="V360" s="1310"/>
      <c r="W360" s="1310"/>
      <c r="X360" s="1310"/>
      <c r="Y360" s="1310"/>
      <c r="Z360" s="1311"/>
      <c r="AA360" s="1312"/>
      <c r="AB360" s="1312"/>
      <c r="AC360" s="1088"/>
      <c r="AD360" s="1088"/>
      <c r="AE360" s="1088"/>
      <c r="AF360" s="1089"/>
      <c r="AG360" s="1090"/>
      <c r="AH360" s="1090"/>
      <c r="AI360" s="1090"/>
    </row>
    <row r="361" ht="15.75" customHeight="1">
      <c r="A361" s="1089"/>
      <c r="B361" s="1089"/>
      <c r="C361" s="1304"/>
      <c r="D361" s="1304"/>
      <c r="E361" s="1304"/>
      <c r="F361" s="1089"/>
      <c r="G361" s="1089"/>
      <c r="H361" s="1089"/>
      <c r="I361" s="1090"/>
      <c r="J361" s="1089"/>
      <c r="K361" s="1089"/>
      <c r="L361" s="1308"/>
      <c r="M361" s="1089"/>
      <c r="N361" s="1309"/>
      <c r="O361" s="1309"/>
      <c r="P361" s="1310"/>
      <c r="Q361" s="1310"/>
      <c r="R361" s="1309"/>
      <c r="S361" s="1089"/>
      <c r="T361" s="1304"/>
      <c r="U361" s="1309"/>
      <c r="V361" s="1310"/>
      <c r="W361" s="1310"/>
      <c r="X361" s="1310"/>
      <c r="Y361" s="1310"/>
      <c r="Z361" s="1311"/>
      <c r="AA361" s="1312"/>
      <c r="AB361" s="1312"/>
      <c r="AC361" s="1088"/>
      <c r="AD361" s="1088"/>
      <c r="AE361" s="1088"/>
      <c r="AF361" s="1089"/>
      <c r="AG361" s="1090"/>
      <c r="AH361" s="1090"/>
      <c r="AI361" s="1090"/>
    </row>
    <row r="362" ht="15.75" customHeight="1">
      <c r="A362" s="1089"/>
      <c r="B362" s="1089"/>
      <c r="C362" s="1304"/>
      <c r="D362" s="1304"/>
      <c r="E362" s="1304"/>
      <c r="F362" s="1089"/>
      <c r="G362" s="1089"/>
      <c r="H362" s="1089"/>
      <c r="I362" s="1090"/>
      <c r="J362" s="1089"/>
      <c r="K362" s="1089"/>
      <c r="L362" s="1308"/>
      <c r="M362" s="1089"/>
      <c r="N362" s="1309"/>
      <c r="O362" s="1309"/>
      <c r="P362" s="1310"/>
      <c r="Q362" s="1310"/>
      <c r="R362" s="1309"/>
      <c r="S362" s="1089"/>
      <c r="T362" s="1304"/>
      <c r="U362" s="1309"/>
      <c r="V362" s="1310"/>
      <c r="W362" s="1310"/>
      <c r="X362" s="1310"/>
      <c r="Y362" s="1310"/>
      <c r="Z362" s="1311"/>
      <c r="AA362" s="1312"/>
      <c r="AB362" s="1312"/>
      <c r="AC362" s="1088"/>
      <c r="AD362" s="1088"/>
      <c r="AE362" s="1088"/>
      <c r="AF362" s="1089"/>
      <c r="AG362" s="1090"/>
      <c r="AH362" s="1090"/>
      <c r="AI362" s="1090"/>
    </row>
    <row r="363" ht="15.75" customHeight="1">
      <c r="A363" s="1089"/>
      <c r="B363" s="1089"/>
      <c r="C363" s="1304"/>
      <c r="D363" s="1304"/>
      <c r="E363" s="1304"/>
      <c r="F363" s="1089"/>
      <c r="G363" s="1089"/>
      <c r="H363" s="1089"/>
      <c r="I363" s="1090"/>
      <c r="J363" s="1089"/>
      <c r="K363" s="1089"/>
      <c r="L363" s="1308"/>
      <c r="M363" s="1089"/>
      <c r="N363" s="1309"/>
      <c r="O363" s="1309"/>
      <c r="P363" s="1310"/>
      <c r="Q363" s="1310"/>
      <c r="R363" s="1309"/>
      <c r="S363" s="1089"/>
      <c r="T363" s="1304"/>
      <c r="U363" s="1309"/>
      <c r="V363" s="1310"/>
      <c r="W363" s="1310"/>
      <c r="X363" s="1310"/>
      <c r="Y363" s="1310"/>
      <c r="Z363" s="1311"/>
      <c r="AA363" s="1312"/>
      <c r="AB363" s="1312"/>
      <c r="AC363" s="1088"/>
      <c r="AD363" s="1088"/>
      <c r="AE363" s="1088"/>
      <c r="AF363" s="1089"/>
      <c r="AG363" s="1090"/>
      <c r="AH363" s="1090"/>
      <c r="AI363" s="1090"/>
    </row>
    <row r="364" ht="15.75" customHeight="1">
      <c r="A364" s="1089"/>
      <c r="B364" s="1089"/>
      <c r="C364" s="1304"/>
      <c r="D364" s="1304"/>
      <c r="E364" s="1304"/>
      <c r="F364" s="1089"/>
      <c r="G364" s="1089"/>
      <c r="H364" s="1089"/>
      <c r="I364" s="1090"/>
      <c r="J364" s="1089"/>
      <c r="K364" s="1089"/>
      <c r="L364" s="1308"/>
      <c r="M364" s="1089"/>
      <c r="N364" s="1309"/>
      <c r="O364" s="1309"/>
      <c r="P364" s="1310"/>
      <c r="Q364" s="1310"/>
      <c r="R364" s="1309"/>
      <c r="S364" s="1089"/>
      <c r="T364" s="1304"/>
      <c r="U364" s="1309"/>
      <c r="V364" s="1310"/>
      <c r="W364" s="1310"/>
      <c r="X364" s="1310"/>
      <c r="Y364" s="1310"/>
      <c r="Z364" s="1311"/>
      <c r="AA364" s="1312"/>
      <c r="AB364" s="1312"/>
      <c r="AC364" s="1088"/>
      <c r="AD364" s="1088"/>
      <c r="AE364" s="1088"/>
      <c r="AF364" s="1089"/>
      <c r="AG364" s="1090"/>
      <c r="AH364" s="1090"/>
      <c r="AI364" s="1090"/>
    </row>
    <row r="365" ht="15.75" customHeight="1">
      <c r="A365" s="1089"/>
      <c r="B365" s="1089"/>
      <c r="C365" s="1304"/>
      <c r="D365" s="1304"/>
      <c r="E365" s="1304"/>
      <c r="F365" s="1089"/>
      <c r="G365" s="1089"/>
      <c r="H365" s="1089"/>
      <c r="I365" s="1090"/>
      <c r="J365" s="1089"/>
      <c r="K365" s="1089"/>
      <c r="L365" s="1308"/>
      <c r="M365" s="1089"/>
      <c r="N365" s="1309"/>
      <c r="O365" s="1309"/>
      <c r="P365" s="1310"/>
      <c r="Q365" s="1310"/>
      <c r="R365" s="1309"/>
      <c r="S365" s="1089"/>
      <c r="T365" s="1304"/>
      <c r="U365" s="1309"/>
      <c r="V365" s="1310"/>
      <c r="W365" s="1310"/>
      <c r="X365" s="1310"/>
      <c r="Y365" s="1310"/>
      <c r="Z365" s="1311"/>
      <c r="AA365" s="1312"/>
      <c r="AB365" s="1312"/>
      <c r="AC365" s="1088"/>
      <c r="AD365" s="1088"/>
      <c r="AE365" s="1088"/>
      <c r="AF365" s="1089"/>
      <c r="AG365" s="1090"/>
      <c r="AH365" s="1090"/>
      <c r="AI365" s="1090"/>
    </row>
    <row r="366" ht="15.75" customHeight="1">
      <c r="A366" s="1089"/>
      <c r="B366" s="1089"/>
      <c r="C366" s="1304"/>
      <c r="D366" s="1304"/>
      <c r="E366" s="1304"/>
      <c r="F366" s="1089"/>
      <c r="G366" s="1089"/>
      <c r="H366" s="1089"/>
      <c r="I366" s="1090"/>
      <c r="J366" s="1089"/>
      <c r="K366" s="1089"/>
      <c r="L366" s="1308"/>
      <c r="M366" s="1089"/>
      <c r="N366" s="1309"/>
      <c r="O366" s="1309"/>
      <c r="P366" s="1310"/>
      <c r="Q366" s="1310"/>
      <c r="R366" s="1309"/>
      <c r="S366" s="1089"/>
      <c r="T366" s="1304"/>
      <c r="U366" s="1309"/>
      <c r="V366" s="1310"/>
      <c r="W366" s="1310"/>
      <c r="X366" s="1310"/>
      <c r="Y366" s="1310"/>
      <c r="Z366" s="1311"/>
      <c r="AA366" s="1312"/>
      <c r="AB366" s="1312"/>
      <c r="AC366" s="1088"/>
      <c r="AD366" s="1088"/>
      <c r="AE366" s="1088"/>
      <c r="AF366" s="1089"/>
      <c r="AG366" s="1090"/>
      <c r="AH366" s="1090"/>
      <c r="AI366" s="1090"/>
    </row>
    <row r="367" ht="15.75" customHeight="1">
      <c r="A367" s="1089"/>
      <c r="B367" s="1089"/>
      <c r="C367" s="1304"/>
      <c r="D367" s="1304"/>
      <c r="E367" s="1304"/>
      <c r="F367" s="1089"/>
      <c r="G367" s="1089"/>
      <c r="H367" s="1089"/>
      <c r="I367" s="1090"/>
      <c r="J367" s="1089"/>
      <c r="K367" s="1089"/>
      <c r="L367" s="1308"/>
      <c r="M367" s="1089"/>
      <c r="N367" s="1309"/>
      <c r="O367" s="1309"/>
      <c r="P367" s="1310"/>
      <c r="Q367" s="1310"/>
      <c r="R367" s="1309"/>
      <c r="S367" s="1089"/>
      <c r="T367" s="1304"/>
      <c r="U367" s="1309"/>
      <c r="V367" s="1310"/>
      <c r="W367" s="1310"/>
      <c r="X367" s="1310"/>
      <c r="Y367" s="1310"/>
      <c r="Z367" s="1311"/>
      <c r="AA367" s="1312"/>
      <c r="AB367" s="1312"/>
      <c r="AC367" s="1088"/>
      <c r="AD367" s="1088"/>
      <c r="AE367" s="1088"/>
      <c r="AF367" s="1089"/>
      <c r="AG367" s="1090"/>
      <c r="AH367" s="1090"/>
      <c r="AI367" s="1090"/>
    </row>
    <row r="368" ht="15.75" customHeight="1">
      <c r="A368" s="1089"/>
      <c r="B368" s="1089"/>
      <c r="C368" s="1304"/>
      <c r="D368" s="1304"/>
      <c r="E368" s="1304"/>
      <c r="F368" s="1089"/>
      <c r="G368" s="1089"/>
      <c r="H368" s="1089"/>
      <c r="I368" s="1090"/>
      <c r="J368" s="1089"/>
      <c r="K368" s="1089"/>
      <c r="L368" s="1308"/>
      <c r="M368" s="1089"/>
      <c r="N368" s="1309"/>
      <c r="O368" s="1309"/>
      <c r="P368" s="1310"/>
      <c r="Q368" s="1310"/>
      <c r="R368" s="1309"/>
      <c r="S368" s="1089"/>
      <c r="T368" s="1304"/>
      <c r="U368" s="1309"/>
      <c r="V368" s="1310"/>
      <c r="W368" s="1310"/>
      <c r="X368" s="1310"/>
      <c r="Y368" s="1310"/>
      <c r="Z368" s="1311"/>
      <c r="AA368" s="1312"/>
      <c r="AB368" s="1312"/>
      <c r="AC368" s="1088"/>
      <c r="AD368" s="1088"/>
      <c r="AE368" s="1088"/>
      <c r="AF368" s="1089"/>
      <c r="AG368" s="1090"/>
      <c r="AH368" s="1090"/>
      <c r="AI368" s="1090"/>
    </row>
    <row r="369" ht="15.75" customHeight="1">
      <c r="A369" s="1089"/>
      <c r="B369" s="1089"/>
      <c r="C369" s="1304"/>
      <c r="D369" s="1304"/>
      <c r="E369" s="1304"/>
      <c r="F369" s="1089"/>
      <c r="G369" s="1089"/>
      <c r="H369" s="1089"/>
      <c r="I369" s="1090"/>
      <c r="J369" s="1089"/>
      <c r="K369" s="1089"/>
      <c r="L369" s="1308"/>
      <c r="M369" s="1089"/>
      <c r="N369" s="1309"/>
      <c r="O369" s="1309"/>
      <c r="P369" s="1310"/>
      <c r="Q369" s="1310"/>
      <c r="R369" s="1309"/>
      <c r="S369" s="1089"/>
      <c r="T369" s="1304"/>
      <c r="U369" s="1309"/>
      <c r="V369" s="1310"/>
      <c r="W369" s="1310"/>
      <c r="X369" s="1310"/>
      <c r="Y369" s="1310"/>
      <c r="Z369" s="1311"/>
      <c r="AA369" s="1312"/>
      <c r="AB369" s="1312"/>
      <c r="AC369" s="1088"/>
      <c r="AD369" s="1088"/>
      <c r="AE369" s="1088"/>
      <c r="AF369" s="1089"/>
      <c r="AG369" s="1090"/>
      <c r="AH369" s="1090"/>
      <c r="AI369" s="1090"/>
    </row>
    <row r="370" ht="15.75" customHeight="1">
      <c r="A370" s="1089"/>
      <c r="B370" s="1089"/>
      <c r="C370" s="1304"/>
      <c r="D370" s="1304"/>
      <c r="E370" s="1304"/>
      <c r="F370" s="1089"/>
      <c r="G370" s="1089"/>
      <c r="H370" s="1089"/>
      <c r="I370" s="1090"/>
      <c r="J370" s="1089"/>
      <c r="K370" s="1089"/>
      <c r="L370" s="1308"/>
      <c r="M370" s="1089"/>
      <c r="N370" s="1309"/>
      <c r="O370" s="1309"/>
      <c r="P370" s="1310"/>
      <c r="Q370" s="1310"/>
      <c r="R370" s="1309"/>
      <c r="S370" s="1089"/>
      <c r="T370" s="1304"/>
      <c r="U370" s="1309"/>
      <c r="V370" s="1310"/>
      <c r="W370" s="1310"/>
      <c r="X370" s="1310"/>
      <c r="Y370" s="1310"/>
      <c r="Z370" s="1311"/>
      <c r="AA370" s="1312"/>
      <c r="AB370" s="1312"/>
      <c r="AC370" s="1088"/>
      <c r="AD370" s="1088"/>
      <c r="AE370" s="1088"/>
      <c r="AF370" s="1089"/>
      <c r="AG370" s="1090"/>
      <c r="AH370" s="1090"/>
      <c r="AI370" s="1090"/>
    </row>
    <row r="371" ht="15.75" customHeight="1">
      <c r="A371" s="1089"/>
      <c r="B371" s="1089"/>
      <c r="C371" s="1304"/>
      <c r="D371" s="1304"/>
      <c r="E371" s="1304"/>
      <c r="F371" s="1089"/>
      <c r="G371" s="1089"/>
      <c r="H371" s="1089"/>
      <c r="I371" s="1090"/>
      <c r="J371" s="1089"/>
      <c r="K371" s="1089"/>
      <c r="L371" s="1308"/>
      <c r="M371" s="1089"/>
      <c r="N371" s="1309"/>
      <c r="O371" s="1309"/>
      <c r="P371" s="1310"/>
      <c r="Q371" s="1310"/>
      <c r="R371" s="1309"/>
      <c r="S371" s="1089"/>
      <c r="T371" s="1304"/>
      <c r="U371" s="1309"/>
      <c r="V371" s="1310"/>
      <c r="W371" s="1310"/>
      <c r="X371" s="1310"/>
      <c r="Y371" s="1310"/>
      <c r="Z371" s="1311"/>
      <c r="AA371" s="1312"/>
      <c r="AB371" s="1312"/>
      <c r="AC371" s="1088"/>
      <c r="AD371" s="1088"/>
      <c r="AE371" s="1088"/>
      <c r="AF371" s="1089"/>
      <c r="AG371" s="1090"/>
      <c r="AH371" s="1090"/>
      <c r="AI371" s="1090"/>
    </row>
    <row r="372" ht="15.75" customHeight="1">
      <c r="A372" s="1089"/>
      <c r="B372" s="1089"/>
      <c r="C372" s="1304"/>
      <c r="D372" s="1304"/>
      <c r="E372" s="1304"/>
      <c r="F372" s="1089"/>
      <c r="G372" s="1089"/>
      <c r="H372" s="1089"/>
      <c r="I372" s="1090"/>
      <c r="J372" s="1089"/>
      <c r="K372" s="1089"/>
      <c r="L372" s="1308"/>
      <c r="M372" s="1089"/>
      <c r="N372" s="1309"/>
      <c r="O372" s="1309"/>
      <c r="P372" s="1310"/>
      <c r="Q372" s="1310"/>
      <c r="R372" s="1309"/>
      <c r="S372" s="1089"/>
      <c r="T372" s="1304"/>
      <c r="U372" s="1309"/>
      <c r="V372" s="1310"/>
      <c r="W372" s="1310"/>
      <c r="X372" s="1310"/>
      <c r="Y372" s="1310"/>
      <c r="Z372" s="1311"/>
      <c r="AA372" s="1312"/>
      <c r="AB372" s="1312"/>
      <c r="AC372" s="1088"/>
      <c r="AD372" s="1088"/>
      <c r="AE372" s="1088"/>
      <c r="AF372" s="1089"/>
      <c r="AG372" s="1090"/>
      <c r="AH372" s="1090"/>
      <c r="AI372" s="1090"/>
    </row>
    <row r="373" ht="15.75" customHeight="1">
      <c r="A373" s="1089"/>
      <c r="B373" s="1089"/>
      <c r="C373" s="1304"/>
      <c r="D373" s="1304"/>
      <c r="E373" s="1304"/>
      <c r="F373" s="1089"/>
      <c r="G373" s="1089"/>
      <c r="H373" s="1089"/>
      <c r="I373" s="1090"/>
      <c r="J373" s="1089"/>
      <c r="K373" s="1089"/>
      <c r="L373" s="1308"/>
      <c r="M373" s="1089"/>
      <c r="N373" s="1309"/>
      <c r="O373" s="1309"/>
      <c r="P373" s="1310"/>
      <c r="Q373" s="1310"/>
      <c r="R373" s="1309"/>
      <c r="S373" s="1089"/>
      <c r="T373" s="1304"/>
      <c r="U373" s="1309"/>
      <c r="V373" s="1310"/>
      <c r="W373" s="1310"/>
      <c r="X373" s="1310"/>
      <c r="Y373" s="1310"/>
      <c r="Z373" s="1311"/>
      <c r="AA373" s="1312"/>
      <c r="AB373" s="1312"/>
      <c r="AC373" s="1088"/>
      <c r="AD373" s="1088"/>
      <c r="AE373" s="1088"/>
      <c r="AF373" s="1089"/>
      <c r="AG373" s="1090"/>
      <c r="AH373" s="1090"/>
      <c r="AI373" s="1090"/>
    </row>
    <row r="374" ht="15.75" customHeight="1">
      <c r="A374" s="1089"/>
      <c r="B374" s="1089"/>
      <c r="C374" s="1304"/>
      <c r="D374" s="1304"/>
      <c r="E374" s="1304"/>
      <c r="F374" s="1089"/>
      <c r="G374" s="1089"/>
      <c r="H374" s="1089"/>
      <c r="I374" s="1090"/>
      <c r="J374" s="1089"/>
      <c r="K374" s="1089"/>
      <c r="L374" s="1308"/>
      <c r="M374" s="1089"/>
      <c r="N374" s="1309"/>
      <c r="O374" s="1309"/>
      <c r="P374" s="1310"/>
      <c r="Q374" s="1310"/>
      <c r="R374" s="1309"/>
      <c r="S374" s="1089"/>
      <c r="T374" s="1304"/>
      <c r="U374" s="1309"/>
      <c r="V374" s="1310"/>
      <c r="W374" s="1310"/>
      <c r="X374" s="1310"/>
      <c r="Y374" s="1310"/>
      <c r="Z374" s="1311"/>
      <c r="AA374" s="1312"/>
      <c r="AB374" s="1312"/>
      <c r="AC374" s="1088"/>
      <c r="AD374" s="1088"/>
      <c r="AE374" s="1088"/>
      <c r="AF374" s="1089"/>
      <c r="AG374" s="1090"/>
      <c r="AH374" s="1090"/>
      <c r="AI374" s="1090"/>
    </row>
    <row r="375" ht="15.75" customHeight="1">
      <c r="A375" s="1089"/>
      <c r="B375" s="1089"/>
      <c r="C375" s="1304"/>
      <c r="D375" s="1304"/>
      <c r="E375" s="1304"/>
      <c r="F375" s="1089"/>
      <c r="G375" s="1089"/>
      <c r="H375" s="1089"/>
      <c r="I375" s="1090"/>
      <c r="J375" s="1089"/>
      <c r="K375" s="1089"/>
      <c r="L375" s="1308"/>
      <c r="M375" s="1089"/>
      <c r="N375" s="1309"/>
      <c r="O375" s="1309"/>
      <c r="P375" s="1310"/>
      <c r="Q375" s="1310"/>
      <c r="R375" s="1309"/>
      <c r="S375" s="1089"/>
      <c r="T375" s="1304"/>
      <c r="U375" s="1309"/>
      <c r="V375" s="1310"/>
      <c r="W375" s="1310"/>
      <c r="X375" s="1310"/>
      <c r="Y375" s="1310"/>
      <c r="Z375" s="1311"/>
      <c r="AA375" s="1312"/>
      <c r="AB375" s="1312"/>
      <c r="AC375" s="1088"/>
      <c r="AD375" s="1088"/>
      <c r="AE375" s="1088"/>
      <c r="AF375" s="1089"/>
      <c r="AG375" s="1090"/>
      <c r="AH375" s="1090"/>
      <c r="AI375" s="1090"/>
    </row>
    <row r="376" ht="15.75" customHeight="1">
      <c r="A376" s="1089"/>
      <c r="B376" s="1089"/>
      <c r="C376" s="1304"/>
      <c r="D376" s="1304"/>
      <c r="E376" s="1304"/>
      <c r="F376" s="1089"/>
      <c r="G376" s="1089"/>
      <c r="H376" s="1089"/>
      <c r="I376" s="1090"/>
      <c r="J376" s="1089"/>
      <c r="K376" s="1089"/>
      <c r="L376" s="1308"/>
      <c r="M376" s="1089"/>
      <c r="N376" s="1309"/>
      <c r="O376" s="1309"/>
      <c r="P376" s="1310"/>
      <c r="Q376" s="1310"/>
      <c r="R376" s="1309"/>
      <c r="S376" s="1089"/>
      <c r="T376" s="1304"/>
      <c r="U376" s="1309"/>
      <c r="V376" s="1310"/>
      <c r="W376" s="1310"/>
      <c r="X376" s="1310"/>
      <c r="Y376" s="1310"/>
      <c r="Z376" s="1311"/>
      <c r="AA376" s="1312"/>
      <c r="AB376" s="1312"/>
      <c r="AC376" s="1088"/>
      <c r="AD376" s="1088"/>
      <c r="AE376" s="1088"/>
      <c r="AF376" s="1089"/>
      <c r="AG376" s="1090"/>
      <c r="AH376" s="1090"/>
      <c r="AI376" s="1090"/>
    </row>
    <row r="377" ht="15.75" customHeight="1">
      <c r="A377" s="1089"/>
      <c r="B377" s="1089"/>
      <c r="C377" s="1304"/>
      <c r="D377" s="1304"/>
      <c r="E377" s="1304"/>
      <c r="F377" s="1089"/>
      <c r="G377" s="1089"/>
      <c r="H377" s="1089"/>
      <c r="I377" s="1090"/>
      <c r="J377" s="1089"/>
      <c r="K377" s="1089"/>
      <c r="L377" s="1308"/>
      <c r="M377" s="1089"/>
      <c r="N377" s="1309"/>
      <c r="O377" s="1309"/>
      <c r="P377" s="1310"/>
      <c r="Q377" s="1310"/>
      <c r="R377" s="1309"/>
      <c r="S377" s="1089"/>
      <c r="T377" s="1304"/>
      <c r="U377" s="1309"/>
      <c r="V377" s="1310"/>
      <c r="W377" s="1310"/>
      <c r="X377" s="1310"/>
      <c r="Y377" s="1310"/>
      <c r="Z377" s="1311"/>
      <c r="AA377" s="1312"/>
      <c r="AB377" s="1312"/>
      <c r="AC377" s="1088"/>
      <c r="AD377" s="1088"/>
      <c r="AE377" s="1088"/>
      <c r="AF377" s="1089"/>
      <c r="AG377" s="1090"/>
      <c r="AH377" s="1090"/>
      <c r="AI377" s="1090"/>
    </row>
    <row r="378" ht="15.75" customHeight="1">
      <c r="A378" s="1089"/>
      <c r="B378" s="1089"/>
      <c r="C378" s="1304"/>
      <c r="D378" s="1304"/>
      <c r="E378" s="1304"/>
      <c r="F378" s="1089"/>
      <c r="G378" s="1089"/>
      <c r="H378" s="1089"/>
      <c r="I378" s="1090"/>
      <c r="J378" s="1089"/>
      <c r="K378" s="1089"/>
      <c r="L378" s="1308"/>
      <c r="M378" s="1089"/>
      <c r="N378" s="1309"/>
      <c r="O378" s="1309"/>
      <c r="P378" s="1310"/>
      <c r="Q378" s="1310"/>
      <c r="R378" s="1309"/>
      <c r="S378" s="1089"/>
      <c r="T378" s="1304"/>
      <c r="U378" s="1309"/>
      <c r="V378" s="1310"/>
      <c r="W378" s="1310"/>
      <c r="X378" s="1310"/>
      <c r="Y378" s="1310"/>
      <c r="Z378" s="1311"/>
      <c r="AA378" s="1312"/>
      <c r="AB378" s="1312"/>
      <c r="AC378" s="1088"/>
      <c r="AD378" s="1088"/>
      <c r="AE378" s="1088"/>
      <c r="AF378" s="1089"/>
      <c r="AG378" s="1090"/>
      <c r="AH378" s="1090"/>
      <c r="AI378" s="1090"/>
    </row>
    <row r="379" ht="15.75" customHeight="1">
      <c r="A379" s="1089"/>
      <c r="B379" s="1089"/>
      <c r="C379" s="1304"/>
      <c r="D379" s="1304"/>
      <c r="E379" s="1304"/>
      <c r="F379" s="1089"/>
      <c r="G379" s="1089"/>
      <c r="H379" s="1089"/>
      <c r="I379" s="1090"/>
      <c r="J379" s="1089"/>
      <c r="K379" s="1089"/>
      <c r="L379" s="1308"/>
      <c r="M379" s="1089"/>
      <c r="N379" s="1309"/>
      <c r="O379" s="1309"/>
      <c r="P379" s="1310"/>
      <c r="Q379" s="1310"/>
      <c r="R379" s="1309"/>
      <c r="S379" s="1089"/>
      <c r="T379" s="1304"/>
      <c r="U379" s="1309"/>
      <c r="V379" s="1310"/>
      <c r="W379" s="1310"/>
      <c r="X379" s="1310"/>
      <c r="Y379" s="1310"/>
      <c r="Z379" s="1311"/>
      <c r="AA379" s="1312"/>
      <c r="AB379" s="1312"/>
      <c r="AC379" s="1088"/>
      <c r="AD379" s="1088"/>
      <c r="AE379" s="1088"/>
      <c r="AF379" s="1089"/>
      <c r="AG379" s="1090"/>
      <c r="AH379" s="1090"/>
      <c r="AI379" s="1090"/>
    </row>
    <row r="380" ht="15.75" customHeight="1">
      <c r="A380" s="1089"/>
      <c r="B380" s="1089"/>
      <c r="C380" s="1304"/>
      <c r="D380" s="1304"/>
      <c r="E380" s="1304"/>
      <c r="F380" s="1089"/>
      <c r="G380" s="1089"/>
      <c r="H380" s="1089"/>
      <c r="I380" s="1090"/>
      <c r="J380" s="1089"/>
      <c r="K380" s="1089"/>
      <c r="L380" s="1308"/>
      <c r="M380" s="1089"/>
      <c r="N380" s="1309"/>
      <c r="O380" s="1309"/>
      <c r="P380" s="1310"/>
      <c r="Q380" s="1310"/>
      <c r="R380" s="1309"/>
      <c r="S380" s="1089"/>
      <c r="T380" s="1304"/>
      <c r="U380" s="1309"/>
      <c r="V380" s="1310"/>
      <c r="W380" s="1310"/>
      <c r="X380" s="1310"/>
      <c r="Y380" s="1310"/>
      <c r="Z380" s="1311"/>
      <c r="AA380" s="1312"/>
      <c r="AB380" s="1312"/>
      <c r="AC380" s="1088"/>
      <c r="AD380" s="1088"/>
      <c r="AE380" s="1088"/>
      <c r="AF380" s="1089"/>
      <c r="AG380" s="1090"/>
      <c r="AH380" s="1090"/>
      <c r="AI380" s="1090"/>
    </row>
    <row r="381" ht="15.75" customHeight="1">
      <c r="A381" s="1089"/>
      <c r="B381" s="1089"/>
      <c r="C381" s="1304"/>
      <c r="D381" s="1304"/>
      <c r="E381" s="1304"/>
      <c r="F381" s="1089"/>
      <c r="G381" s="1089"/>
      <c r="H381" s="1089"/>
      <c r="I381" s="1090"/>
      <c r="J381" s="1089"/>
      <c r="K381" s="1089"/>
      <c r="L381" s="1308"/>
      <c r="M381" s="1089"/>
      <c r="N381" s="1309"/>
      <c r="O381" s="1309"/>
      <c r="P381" s="1310"/>
      <c r="Q381" s="1310"/>
      <c r="R381" s="1309"/>
      <c r="S381" s="1089"/>
      <c r="T381" s="1304"/>
      <c r="U381" s="1309"/>
      <c r="V381" s="1310"/>
      <c r="W381" s="1310"/>
      <c r="X381" s="1310"/>
      <c r="Y381" s="1310"/>
      <c r="Z381" s="1311"/>
      <c r="AA381" s="1312"/>
      <c r="AB381" s="1312"/>
      <c r="AC381" s="1088"/>
      <c r="AD381" s="1088"/>
      <c r="AE381" s="1088"/>
      <c r="AF381" s="1089"/>
      <c r="AG381" s="1090"/>
      <c r="AH381" s="1090"/>
      <c r="AI381" s="1090"/>
    </row>
    <row r="382" ht="15.75" customHeight="1">
      <c r="A382" s="1089"/>
      <c r="B382" s="1089"/>
      <c r="C382" s="1304"/>
      <c r="D382" s="1304"/>
      <c r="E382" s="1304"/>
      <c r="F382" s="1089"/>
      <c r="G382" s="1089"/>
      <c r="H382" s="1089"/>
      <c r="I382" s="1090"/>
      <c r="J382" s="1089"/>
      <c r="K382" s="1089"/>
      <c r="L382" s="1308"/>
      <c r="M382" s="1089"/>
      <c r="N382" s="1309"/>
      <c r="O382" s="1309"/>
      <c r="P382" s="1310"/>
      <c r="Q382" s="1310"/>
      <c r="R382" s="1309"/>
      <c r="S382" s="1089"/>
      <c r="T382" s="1304"/>
      <c r="U382" s="1309"/>
      <c r="V382" s="1310"/>
      <c r="W382" s="1310"/>
      <c r="X382" s="1310"/>
      <c r="Y382" s="1310"/>
      <c r="Z382" s="1311"/>
      <c r="AA382" s="1312"/>
      <c r="AB382" s="1312"/>
      <c r="AC382" s="1088"/>
      <c r="AD382" s="1088"/>
      <c r="AE382" s="1088"/>
      <c r="AF382" s="1089"/>
      <c r="AG382" s="1090"/>
      <c r="AH382" s="1090"/>
      <c r="AI382" s="1090"/>
    </row>
    <row r="383" ht="15.75" customHeight="1">
      <c r="A383" s="1089"/>
      <c r="B383" s="1089"/>
      <c r="C383" s="1304"/>
      <c r="D383" s="1304"/>
      <c r="E383" s="1304"/>
      <c r="F383" s="1089"/>
      <c r="G383" s="1089"/>
      <c r="H383" s="1089"/>
      <c r="I383" s="1090"/>
      <c r="J383" s="1089"/>
      <c r="K383" s="1089"/>
      <c r="L383" s="1308"/>
      <c r="M383" s="1089"/>
      <c r="N383" s="1309"/>
      <c r="O383" s="1309"/>
      <c r="P383" s="1310"/>
      <c r="Q383" s="1310"/>
      <c r="R383" s="1309"/>
      <c r="S383" s="1089"/>
      <c r="T383" s="1304"/>
      <c r="U383" s="1309"/>
      <c r="V383" s="1310"/>
      <c r="W383" s="1310"/>
      <c r="X383" s="1310"/>
      <c r="Y383" s="1310"/>
      <c r="Z383" s="1311"/>
      <c r="AA383" s="1312"/>
      <c r="AB383" s="1312"/>
      <c r="AC383" s="1088"/>
      <c r="AD383" s="1088"/>
      <c r="AE383" s="1088"/>
      <c r="AF383" s="1089"/>
      <c r="AG383" s="1090"/>
      <c r="AH383" s="1090"/>
      <c r="AI383" s="1090"/>
    </row>
    <row r="384" ht="15.75" customHeight="1">
      <c r="A384" s="1089"/>
      <c r="B384" s="1089"/>
      <c r="C384" s="1304"/>
      <c r="D384" s="1304"/>
      <c r="E384" s="1304"/>
      <c r="F384" s="1089"/>
      <c r="G384" s="1089"/>
      <c r="H384" s="1089"/>
      <c r="I384" s="1090"/>
      <c r="J384" s="1089"/>
      <c r="K384" s="1089"/>
      <c r="L384" s="1308"/>
      <c r="M384" s="1089"/>
      <c r="N384" s="1309"/>
      <c r="O384" s="1309"/>
      <c r="P384" s="1310"/>
      <c r="Q384" s="1310"/>
      <c r="R384" s="1309"/>
      <c r="S384" s="1089"/>
      <c r="T384" s="1304"/>
      <c r="U384" s="1309"/>
      <c r="V384" s="1310"/>
      <c r="W384" s="1310"/>
      <c r="X384" s="1310"/>
      <c r="Y384" s="1310"/>
      <c r="Z384" s="1311"/>
      <c r="AA384" s="1312"/>
      <c r="AB384" s="1312"/>
      <c r="AC384" s="1088"/>
      <c r="AD384" s="1088"/>
      <c r="AE384" s="1088"/>
      <c r="AF384" s="1089"/>
      <c r="AG384" s="1090"/>
      <c r="AH384" s="1090"/>
      <c r="AI384" s="1090"/>
    </row>
    <row r="385" ht="15.75" customHeight="1">
      <c r="A385" s="1089"/>
      <c r="B385" s="1089"/>
      <c r="C385" s="1304"/>
      <c r="D385" s="1304"/>
      <c r="E385" s="1304"/>
      <c r="F385" s="1089"/>
      <c r="G385" s="1089"/>
      <c r="H385" s="1089"/>
      <c r="I385" s="1090"/>
      <c r="J385" s="1089"/>
      <c r="K385" s="1089"/>
      <c r="L385" s="1308"/>
      <c r="M385" s="1089"/>
      <c r="N385" s="1309"/>
      <c r="O385" s="1309"/>
      <c r="P385" s="1310"/>
      <c r="Q385" s="1310"/>
      <c r="R385" s="1309"/>
      <c r="S385" s="1089"/>
      <c r="T385" s="1304"/>
      <c r="U385" s="1309"/>
      <c r="V385" s="1310"/>
      <c r="W385" s="1310"/>
      <c r="X385" s="1310"/>
      <c r="Y385" s="1310"/>
      <c r="Z385" s="1311"/>
      <c r="AA385" s="1312"/>
      <c r="AB385" s="1312"/>
      <c r="AC385" s="1088"/>
      <c r="AD385" s="1088"/>
      <c r="AE385" s="1088"/>
      <c r="AF385" s="1089"/>
      <c r="AG385" s="1090"/>
      <c r="AH385" s="1090"/>
      <c r="AI385" s="1090"/>
    </row>
    <row r="386" ht="15.75" customHeight="1">
      <c r="A386" s="1089"/>
      <c r="B386" s="1089"/>
      <c r="C386" s="1304"/>
      <c r="D386" s="1304"/>
      <c r="E386" s="1304"/>
      <c r="F386" s="1089"/>
      <c r="G386" s="1089"/>
      <c r="H386" s="1089"/>
      <c r="I386" s="1090"/>
      <c r="J386" s="1089"/>
      <c r="K386" s="1089"/>
      <c r="L386" s="1308"/>
      <c r="M386" s="1089"/>
      <c r="N386" s="1309"/>
      <c r="O386" s="1309"/>
      <c r="P386" s="1310"/>
      <c r="Q386" s="1310"/>
      <c r="R386" s="1309"/>
      <c r="S386" s="1089"/>
      <c r="T386" s="1304"/>
      <c r="U386" s="1309"/>
      <c r="V386" s="1310"/>
      <c r="W386" s="1310"/>
      <c r="X386" s="1310"/>
      <c r="Y386" s="1310"/>
      <c r="Z386" s="1311"/>
      <c r="AA386" s="1312"/>
      <c r="AB386" s="1312"/>
      <c r="AC386" s="1088"/>
      <c r="AD386" s="1088"/>
      <c r="AE386" s="1088"/>
      <c r="AF386" s="1089"/>
      <c r="AG386" s="1090"/>
      <c r="AH386" s="1090"/>
      <c r="AI386" s="1090"/>
    </row>
    <row r="387" ht="15.75" customHeight="1">
      <c r="A387" s="1089"/>
      <c r="B387" s="1089"/>
      <c r="C387" s="1304"/>
      <c r="D387" s="1304"/>
      <c r="E387" s="1304"/>
      <c r="F387" s="1089"/>
      <c r="G387" s="1089"/>
      <c r="H387" s="1089"/>
      <c r="I387" s="1090"/>
      <c r="J387" s="1089"/>
      <c r="K387" s="1089"/>
      <c r="L387" s="1308"/>
      <c r="M387" s="1089"/>
      <c r="N387" s="1309"/>
      <c r="O387" s="1309"/>
      <c r="P387" s="1310"/>
      <c r="Q387" s="1310"/>
      <c r="R387" s="1309"/>
      <c r="S387" s="1089"/>
      <c r="T387" s="1304"/>
      <c r="U387" s="1309"/>
      <c r="V387" s="1310"/>
      <c r="W387" s="1310"/>
      <c r="X387" s="1310"/>
      <c r="Y387" s="1310"/>
      <c r="Z387" s="1311"/>
      <c r="AA387" s="1312"/>
      <c r="AB387" s="1312"/>
      <c r="AC387" s="1088"/>
      <c r="AD387" s="1088"/>
      <c r="AE387" s="1088"/>
      <c r="AF387" s="1089"/>
      <c r="AG387" s="1090"/>
      <c r="AH387" s="1090"/>
      <c r="AI387" s="1090"/>
    </row>
    <row r="388" ht="15.75" customHeight="1">
      <c r="A388" s="1089"/>
      <c r="B388" s="1089"/>
      <c r="C388" s="1304"/>
      <c r="D388" s="1304"/>
      <c r="E388" s="1304"/>
      <c r="F388" s="1089"/>
      <c r="G388" s="1089"/>
      <c r="H388" s="1089"/>
      <c r="I388" s="1090"/>
      <c r="J388" s="1089"/>
      <c r="K388" s="1089"/>
      <c r="L388" s="1308"/>
      <c r="M388" s="1089"/>
      <c r="N388" s="1309"/>
      <c r="O388" s="1309"/>
      <c r="P388" s="1310"/>
      <c r="Q388" s="1310"/>
      <c r="R388" s="1309"/>
      <c r="S388" s="1089"/>
      <c r="T388" s="1304"/>
      <c r="U388" s="1309"/>
      <c r="V388" s="1310"/>
      <c r="W388" s="1310"/>
      <c r="X388" s="1310"/>
      <c r="Y388" s="1310"/>
      <c r="Z388" s="1311"/>
      <c r="AA388" s="1312"/>
      <c r="AB388" s="1312"/>
      <c r="AC388" s="1088"/>
      <c r="AD388" s="1088"/>
      <c r="AE388" s="1088"/>
      <c r="AF388" s="1089"/>
      <c r="AG388" s="1090"/>
      <c r="AH388" s="1090"/>
      <c r="AI388" s="1090"/>
    </row>
    <row r="389" ht="15.75" customHeight="1">
      <c r="A389" s="1089"/>
      <c r="B389" s="1089"/>
      <c r="C389" s="1304"/>
      <c r="D389" s="1304"/>
      <c r="E389" s="1304"/>
      <c r="F389" s="1089"/>
      <c r="G389" s="1089"/>
      <c r="H389" s="1089"/>
      <c r="I389" s="1090"/>
      <c r="J389" s="1089"/>
      <c r="K389" s="1089"/>
      <c r="L389" s="1308"/>
      <c r="M389" s="1089"/>
      <c r="N389" s="1309"/>
      <c r="O389" s="1309"/>
      <c r="P389" s="1310"/>
      <c r="Q389" s="1310"/>
      <c r="R389" s="1309"/>
      <c r="S389" s="1089"/>
      <c r="T389" s="1304"/>
      <c r="U389" s="1309"/>
      <c r="V389" s="1310"/>
      <c r="W389" s="1310"/>
      <c r="X389" s="1310"/>
      <c r="Y389" s="1310"/>
      <c r="Z389" s="1311"/>
      <c r="AA389" s="1312"/>
      <c r="AB389" s="1312"/>
      <c r="AC389" s="1088"/>
      <c r="AD389" s="1088"/>
      <c r="AE389" s="1088"/>
      <c r="AF389" s="1089"/>
      <c r="AG389" s="1090"/>
      <c r="AH389" s="1090"/>
      <c r="AI389" s="1090"/>
    </row>
    <row r="390" ht="15.75" customHeight="1">
      <c r="A390" s="1089"/>
      <c r="B390" s="1089"/>
      <c r="C390" s="1304"/>
      <c r="D390" s="1304"/>
      <c r="E390" s="1304"/>
      <c r="F390" s="1089"/>
      <c r="G390" s="1089"/>
      <c r="H390" s="1089"/>
      <c r="I390" s="1090"/>
      <c r="J390" s="1089"/>
      <c r="K390" s="1089"/>
      <c r="L390" s="1308"/>
      <c r="M390" s="1089"/>
      <c r="N390" s="1309"/>
      <c r="O390" s="1309"/>
      <c r="P390" s="1310"/>
      <c r="Q390" s="1310"/>
      <c r="R390" s="1309"/>
      <c r="S390" s="1089"/>
      <c r="T390" s="1304"/>
      <c r="U390" s="1309"/>
      <c r="V390" s="1310"/>
      <c r="W390" s="1310"/>
      <c r="X390" s="1310"/>
      <c r="Y390" s="1310"/>
      <c r="Z390" s="1311"/>
      <c r="AA390" s="1312"/>
      <c r="AB390" s="1312"/>
      <c r="AC390" s="1088"/>
      <c r="AD390" s="1088"/>
      <c r="AE390" s="1088"/>
      <c r="AF390" s="1089"/>
      <c r="AG390" s="1090"/>
      <c r="AH390" s="1090"/>
      <c r="AI390" s="1090"/>
    </row>
    <row r="391" ht="15.75" customHeight="1">
      <c r="A391" s="1089"/>
      <c r="B391" s="1089"/>
      <c r="C391" s="1304"/>
      <c r="D391" s="1304"/>
      <c r="E391" s="1304"/>
      <c r="F391" s="1089"/>
      <c r="G391" s="1089"/>
      <c r="H391" s="1089"/>
      <c r="I391" s="1090"/>
      <c r="J391" s="1089"/>
      <c r="K391" s="1089"/>
      <c r="L391" s="1308"/>
      <c r="M391" s="1089"/>
      <c r="N391" s="1309"/>
      <c r="O391" s="1309"/>
      <c r="P391" s="1310"/>
      <c r="Q391" s="1310"/>
      <c r="R391" s="1309"/>
      <c r="S391" s="1089"/>
      <c r="T391" s="1304"/>
      <c r="U391" s="1309"/>
      <c r="V391" s="1310"/>
      <c r="W391" s="1310"/>
      <c r="X391" s="1310"/>
      <c r="Y391" s="1310"/>
      <c r="Z391" s="1311"/>
      <c r="AA391" s="1312"/>
      <c r="AB391" s="1312"/>
      <c r="AC391" s="1088"/>
      <c r="AD391" s="1088"/>
      <c r="AE391" s="1088"/>
      <c r="AF391" s="1089"/>
      <c r="AG391" s="1090"/>
      <c r="AH391" s="1090"/>
      <c r="AI391" s="1090"/>
    </row>
    <row r="392" ht="15.75" customHeight="1">
      <c r="A392" s="1089"/>
      <c r="B392" s="1089"/>
      <c r="C392" s="1304"/>
      <c r="D392" s="1304"/>
      <c r="E392" s="1304"/>
      <c r="F392" s="1089"/>
      <c r="G392" s="1089"/>
      <c r="H392" s="1089"/>
      <c r="I392" s="1090"/>
      <c r="J392" s="1089"/>
      <c r="K392" s="1089"/>
      <c r="L392" s="1308"/>
      <c r="M392" s="1089"/>
      <c r="N392" s="1309"/>
      <c r="O392" s="1309"/>
      <c r="P392" s="1310"/>
      <c r="Q392" s="1310"/>
      <c r="R392" s="1309"/>
      <c r="S392" s="1089"/>
      <c r="T392" s="1304"/>
      <c r="U392" s="1309"/>
      <c r="V392" s="1310"/>
      <c r="W392" s="1310"/>
      <c r="X392" s="1310"/>
      <c r="Y392" s="1310"/>
      <c r="Z392" s="1311"/>
      <c r="AA392" s="1312"/>
      <c r="AB392" s="1312"/>
      <c r="AC392" s="1088"/>
      <c r="AD392" s="1088"/>
      <c r="AE392" s="1088"/>
      <c r="AF392" s="1089"/>
      <c r="AG392" s="1090"/>
      <c r="AH392" s="1090"/>
      <c r="AI392" s="1090"/>
    </row>
    <row r="393" ht="15.75" customHeight="1">
      <c r="A393" s="1089"/>
      <c r="B393" s="1089"/>
      <c r="C393" s="1304"/>
      <c r="D393" s="1304"/>
      <c r="E393" s="1304"/>
      <c r="F393" s="1089"/>
      <c r="G393" s="1089"/>
      <c r="H393" s="1089"/>
      <c r="I393" s="1090"/>
      <c r="J393" s="1089"/>
      <c r="K393" s="1089"/>
      <c r="L393" s="1308"/>
      <c r="M393" s="1089"/>
      <c r="N393" s="1309"/>
      <c r="O393" s="1309"/>
      <c r="P393" s="1310"/>
      <c r="Q393" s="1310"/>
      <c r="R393" s="1309"/>
      <c r="S393" s="1089"/>
      <c r="T393" s="1304"/>
      <c r="U393" s="1309"/>
      <c r="V393" s="1310"/>
      <c r="W393" s="1310"/>
      <c r="X393" s="1310"/>
      <c r="Y393" s="1310"/>
      <c r="Z393" s="1311"/>
      <c r="AA393" s="1312"/>
      <c r="AB393" s="1312"/>
      <c r="AC393" s="1088"/>
      <c r="AD393" s="1088"/>
      <c r="AE393" s="1088"/>
      <c r="AF393" s="1089"/>
      <c r="AG393" s="1090"/>
      <c r="AH393" s="1090"/>
      <c r="AI393" s="1090"/>
    </row>
    <row r="394" ht="15.75" customHeight="1">
      <c r="A394" s="1089"/>
      <c r="B394" s="1089"/>
      <c r="C394" s="1304"/>
      <c r="D394" s="1304"/>
      <c r="E394" s="1304"/>
      <c r="F394" s="1089"/>
      <c r="G394" s="1089"/>
      <c r="H394" s="1089"/>
      <c r="I394" s="1090"/>
      <c r="J394" s="1089"/>
      <c r="K394" s="1089"/>
      <c r="L394" s="1308"/>
      <c r="M394" s="1089"/>
      <c r="N394" s="1309"/>
      <c r="O394" s="1309"/>
      <c r="P394" s="1310"/>
      <c r="Q394" s="1310"/>
      <c r="R394" s="1309"/>
      <c r="S394" s="1089"/>
      <c r="T394" s="1304"/>
      <c r="U394" s="1309"/>
      <c r="V394" s="1310"/>
      <c r="W394" s="1310"/>
      <c r="X394" s="1310"/>
      <c r="Y394" s="1310"/>
      <c r="Z394" s="1311"/>
      <c r="AA394" s="1312"/>
      <c r="AB394" s="1312"/>
      <c r="AC394" s="1088"/>
      <c r="AD394" s="1088"/>
      <c r="AE394" s="1088"/>
      <c r="AF394" s="1089"/>
      <c r="AG394" s="1090"/>
      <c r="AH394" s="1090"/>
      <c r="AI394" s="1090"/>
    </row>
    <row r="395" ht="15.75" customHeight="1">
      <c r="A395" s="1089"/>
      <c r="B395" s="1089"/>
      <c r="C395" s="1304"/>
      <c r="D395" s="1304"/>
      <c r="E395" s="1304"/>
      <c r="F395" s="1089"/>
      <c r="G395" s="1089"/>
      <c r="H395" s="1089"/>
      <c r="I395" s="1090"/>
      <c r="J395" s="1089"/>
      <c r="K395" s="1089"/>
      <c r="L395" s="1308"/>
      <c r="M395" s="1089"/>
      <c r="N395" s="1309"/>
      <c r="O395" s="1309"/>
      <c r="P395" s="1310"/>
      <c r="Q395" s="1310"/>
      <c r="R395" s="1309"/>
      <c r="S395" s="1089"/>
      <c r="T395" s="1304"/>
      <c r="U395" s="1309"/>
      <c r="V395" s="1310"/>
      <c r="W395" s="1310"/>
      <c r="X395" s="1310"/>
      <c r="Y395" s="1310"/>
      <c r="Z395" s="1311"/>
      <c r="AA395" s="1312"/>
      <c r="AB395" s="1312"/>
      <c r="AC395" s="1088"/>
      <c r="AD395" s="1088"/>
      <c r="AE395" s="1088"/>
      <c r="AF395" s="1089"/>
      <c r="AG395" s="1090"/>
      <c r="AH395" s="1090"/>
      <c r="AI395" s="1090"/>
    </row>
    <row r="396" ht="15.75" customHeight="1">
      <c r="A396" s="1089"/>
      <c r="B396" s="1089"/>
      <c r="C396" s="1304"/>
      <c r="D396" s="1304"/>
      <c r="E396" s="1304"/>
      <c r="F396" s="1089"/>
      <c r="G396" s="1089"/>
      <c r="H396" s="1089"/>
      <c r="I396" s="1090"/>
      <c r="J396" s="1089"/>
      <c r="K396" s="1089"/>
      <c r="L396" s="1308"/>
      <c r="M396" s="1089"/>
      <c r="N396" s="1309"/>
      <c r="O396" s="1309"/>
      <c r="P396" s="1310"/>
      <c r="Q396" s="1310"/>
      <c r="R396" s="1309"/>
      <c r="S396" s="1089"/>
      <c r="T396" s="1304"/>
      <c r="U396" s="1309"/>
      <c r="V396" s="1310"/>
      <c r="W396" s="1310"/>
      <c r="X396" s="1310"/>
      <c r="Y396" s="1310"/>
      <c r="Z396" s="1311"/>
      <c r="AA396" s="1312"/>
      <c r="AB396" s="1312"/>
      <c r="AC396" s="1088"/>
      <c r="AD396" s="1088"/>
      <c r="AE396" s="1088"/>
      <c r="AF396" s="1089"/>
      <c r="AG396" s="1090"/>
      <c r="AH396" s="1090"/>
      <c r="AI396" s="1090"/>
    </row>
    <row r="397" ht="15.75" customHeight="1">
      <c r="A397" s="1089"/>
      <c r="B397" s="1089"/>
      <c r="C397" s="1304"/>
      <c r="D397" s="1304"/>
      <c r="E397" s="1304"/>
      <c r="F397" s="1089"/>
      <c r="G397" s="1089"/>
      <c r="H397" s="1089"/>
      <c r="I397" s="1090"/>
      <c r="J397" s="1089"/>
      <c r="K397" s="1089"/>
      <c r="L397" s="1308"/>
      <c r="M397" s="1089"/>
      <c r="N397" s="1309"/>
      <c r="O397" s="1309"/>
      <c r="P397" s="1310"/>
      <c r="Q397" s="1310"/>
      <c r="R397" s="1309"/>
      <c r="S397" s="1089"/>
      <c r="T397" s="1304"/>
      <c r="U397" s="1309"/>
      <c r="V397" s="1310"/>
      <c r="W397" s="1310"/>
      <c r="X397" s="1310"/>
      <c r="Y397" s="1310"/>
      <c r="Z397" s="1311"/>
      <c r="AA397" s="1312"/>
      <c r="AB397" s="1312"/>
      <c r="AC397" s="1088"/>
      <c r="AD397" s="1088"/>
      <c r="AE397" s="1088"/>
      <c r="AF397" s="1089"/>
      <c r="AG397" s="1090"/>
      <c r="AH397" s="1090"/>
      <c r="AI397" s="1090"/>
    </row>
    <row r="398" ht="15.75" customHeight="1">
      <c r="A398" s="1089"/>
      <c r="B398" s="1089"/>
      <c r="C398" s="1304"/>
      <c r="D398" s="1304"/>
      <c r="E398" s="1304"/>
      <c r="F398" s="1089"/>
      <c r="G398" s="1089"/>
      <c r="H398" s="1089"/>
      <c r="I398" s="1090"/>
      <c r="J398" s="1089"/>
      <c r="K398" s="1089"/>
      <c r="L398" s="1308"/>
      <c r="M398" s="1089"/>
      <c r="N398" s="1309"/>
      <c r="O398" s="1309"/>
      <c r="P398" s="1310"/>
      <c r="Q398" s="1310"/>
      <c r="R398" s="1309"/>
      <c r="S398" s="1089"/>
      <c r="T398" s="1304"/>
      <c r="U398" s="1309"/>
      <c r="V398" s="1310"/>
      <c r="W398" s="1310"/>
      <c r="X398" s="1310"/>
      <c r="Y398" s="1310"/>
      <c r="Z398" s="1311"/>
      <c r="AA398" s="1312"/>
      <c r="AB398" s="1312"/>
      <c r="AC398" s="1088"/>
      <c r="AD398" s="1088"/>
      <c r="AE398" s="1088"/>
      <c r="AF398" s="1089"/>
      <c r="AG398" s="1090"/>
      <c r="AH398" s="1090"/>
      <c r="AI398" s="1090"/>
    </row>
    <row r="399" ht="15.75" customHeight="1">
      <c r="A399" s="1089"/>
      <c r="B399" s="1089"/>
      <c r="C399" s="1304"/>
      <c r="D399" s="1304"/>
      <c r="E399" s="1304"/>
      <c r="F399" s="1089"/>
      <c r="G399" s="1089"/>
      <c r="H399" s="1089"/>
      <c r="I399" s="1090"/>
      <c r="J399" s="1089"/>
      <c r="K399" s="1089"/>
      <c r="L399" s="1308"/>
      <c r="M399" s="1089"/>
      <c r="N399" s="1309"/>
      <c r="O399" s="1309"/>
      <c r="P399" s="1310"/>
      <c r="Q399" s="1310"/>
      <c r="R399" s="1309"/>
      <c r="S399" s="1089"/>
      <c r="T399" s="1304"/>
      <c r="U399" s="1309"/>
      <c r="V399" s="1310"/>
      <c r="W399" s="1310"/>
      <c r="X399" s="1310"/>
      <c r="Y399" s="1310"/>
      <c r="Z399" s="1311"/>
      <c r="AA399" s="1312"/>
      <c r="AB399" s="1312"/>
      <c r="AC399" s="1088"/>
      <c r="AD399" s="1088"/>
      <c r="AE399" s="1088"/>
      <c r="AF399" s="1089"/>
      <c r="AG399" s="1090"/>
      <c r="AH399" s="1090"/>
      <c r="AI399" s="1090"/>
    </row>
    <row r="400" ht="15.75" customHeight="1">
      <c r="A400" s="1089"/>
      <c r="B400" s="1089"/>
      <c r="C400" s="1304"/>
      <c r="D400" s="1304"/>
      <c r="E400" s="1304"/>
      <c r="F400" s="1089"/>
      <c r="G400" s="1089"/>
      <c r="H400" s="1089"/>
      <c r="I400" s="1090"/>
      <c r="J400" s="1089"/>
      <c r="K400" s="1089"/>
      <c r="L400" s="1308"/>
      <c r="M400" s="1089"/>
      <c r="N400" s="1309"/>
      <c r="O400" s="1309"/>
      <c r="P400" s="1310"/>
      <c r="Q400" s="1310"/>
      <c r="R400" s="1309"/>
      <c r="S400" s="1089"/>
      <c r="T400" s="1304"/>
      <c r="U400" s="1309"/>
      <c r="V400" s="1310"/>
      <c r="W400" s="1310"/>
      <c r="X400" s="1310"/>
      <c r="Y400" s="1310"/>
      <c r="Z400" s="1311"/>
      <c r="AA400" s="1312"/>
      <c r="AB400" s="1312"/>
      <c r="AC400" s="1088"/>
      <c r="AD400" s="1088"/>
      <c r="AE400" s="1088"/>
      <c r="AF400" s="1089"/>
      <c r="AG400" s="1090"/>
      <c r="AH400" s="1090"/>
      <c r="AI400" s="1090"/>
    </row>
    <row r="401" ht="15.75" customHeight="1">
      <c r="A401" s="1089"/>
      <c r="B401" s="1089"/>
      <c r="C401" s="1304"/>
      <c r="D401" s="1304"/>
      <c r="E401" s="1304"/>
      <c r="F401" s="1089"/>
      <c r="G401" s="1089"/>
      <c r="H401" s="1089"/>
      <c r="I401" s="1090"/>
      <c r="J401" s="1089"/>
      <c r="K401" s="1089"/>
      <c r="L401" s="1308"/>
      <c r="M401" s="1089"/>
      <c r="N401" s="1309"/>
      <c r="O401" s="1309"/>
      <c r="P401" s="1310"/>
      <c r="Q401" s="1310"/>
      <c r="R401" s="1309"/>
      <c r="S401" s="1089"/>
      <c r="T401" s="1304"/>
      <c r="U401" s="1309"/>
      <c r="V401" s="1310"/>
      <c r="W401" s="1310"/>
      <c r="X401" s="1310"/>
      <c r="Y401" s="1310"/>
      <c r="Z401" s="1311"/>
      <c r="AA401" s="1312"/>
      <c r="AB401" s="1312"/>
      <c r="AC401" s="1088"/>
      <c r="AD401" s="1088"/>
      <c r="AE401" s="1088"/>
      <c r="AF401" s="1089"/>
      <c r="AG401" s="1090"/>
      <c r="AH401" s="1090"/>
      <c r="AI401" s="1090"/>
    </row>
    <row r="402" ht="15.75" customHeight="1">
      <c r="A402" s="1089"/>
      <c r="B402" s="1089"/>
      <c r="C402" s="1304"/>
      <c r="D402" s="1304"/>
      <c r="E402" s="1304"/>
      <c r="F402" s="1089"/>
      <c r="G402" s="1089"/>
      <c r="H402" s="1089"/>
      <c r="I402" s="1090"/>
      <c r="J402" s="1089"/>
      <c r="K402" s="1089"/>
      <c r="L402" s="1308"/>
      <c r="M402" s="1089"/>
      <c r="N402" s="1309"/>
      <c r="O402" s="1309"/>
      <c r="P402" s="1310"/>
      <c r="Q402" s="1310"/>
      <c r="R402" s="1309"/>
      <c r="S402" s="1089"/>
      <c r="T402" s="1304"/>
      <c r="U402" s="1309"/>
      <c r="V402" s="1310"/>
      <c r="W402" s="1310"/>
      <c r="X402" s="1310"/>
      <c r="Y402" s="1310"/>
      <c r="Z402" s="1311"/>
      <c r="AA402" s="1312"/>
      <c r="AB402" s="1312"/>
      <c r="AC402" s="1088"/>
      <c r="AD402" s="1088"/>
      <c r="AE402" s="1088"/>
      <c r="AF402" s="1089"/>
      <c r="AG402" s="1090"/>
      <c r="AH402" s="1090"/>
      <c r="AI402" s="1090"/>
    </row>
    <row r="403" ht="15.75" customHeight="1">
      <c r="A403" s="1089"/>
      <c r="B403" s="1089"/>
      <c r="C403" s="1304"/>
      <c r="D403" s="1304"/>
      <c r="E403" s="1304"/>
      <c r="F403" s="1089"/>
      <c r="G403" s="1089"/>
      <c r="H403" s="1089"/>
      <c r="I403" s="1090"/>
      <c r="J403" s="1089"/>
      <c r="K403" s="1089"/>
      <c r="L403" s="1308"/>
      <c r="M403" s="1089"/>
      <c r="N403" s="1309"/>
      <c r="O403" s="1309"/>
      <c r="P403" s="1310"/>
      <c r="Q403" s="1310"/>
      <c r="R403" s="1309"/>
      <c r="S403" s="1089"/>
      <c r="T403" s="1304"/>
      <c r="U403" s="1309"/>
      <c r="V403" s="1310"/>
      <c r="W403" s="1310"/>
      <c r="X403" s="1310"/>
      <c r="Y403" s="1310"/>
      <c r="Z403" s="1311"/>
      <c r="AA403" s="1312"/>
      <c r="AB403" s="1312"/>
      <c r="AC403" s="1088"/>
      <c r="AD403" s="1088"/>
      <c r="AE403" s="1088"/>
      <c r="AF403" s="1089"/>
      <c r="AG403" s="1090"/>
      <c r="AH403" s="1090"/>
      <c r="AI403" s="1090"/>
    </row>
    <row r="404" ht="15.75" customHeight="1">
      <c r="A404" s="1089"/>
      <c r="B404" s="1089"/>
      <c r="C404" s="1304"/>
      <c r="D404" s="1304"/>
      <c r="E404" s="1304"/>
      <c r="F404" s="1089"/>
      <c r="G404" s="1089"/>
      <c r="H404" s="1089"/>
      <c r="I404" s="1090"/>
      <c r="J404" s="1089"/>
      <c r="K404" s="1089"/>
      <c r="L404" s="1308"/>
      <c r="M404" s="1089"/>
      <c r="N404" s="1309"/>
      <c r="O404" s="1309"/>
      <c r="P404" s="1310"/>
      <c r="Q404" s="1310"/>
      <c r="R404" s="1309"/>
      <c r="S404" s="1089"/>
      <c r="T404" s="1304"/>
      <c r="U404" s="1309"/>
      <c r="V404" s="1310"/>
      <c r="W404" s="1310"/>
      <c r="X404" s="1310"/>
      <c r="Y404" s="1310"/>
      <c r="Z404" s="1311"/>
      <c r="AA404" s="1312"/>
      <c r="AB404" s="1312"/>
      <c r="AC404" s="1088"/>
      <c r="AD404" s="1088"/>
      <c r="AE404" s="1088"/>
      <c r="AF404" s="1089"/>
      <c r="AG404" s="1090"/>
      <c r="AH404" s="1090"/>
      <c r="AI404" s="1090"/>
    </row>
    <row r="405" ht="15.75" customHeight="1">
      <c r="A405" s="1089"/>
      <c r="B405" s="1089"/>
      <c r="C405" s="1304"/>
      <c r="D405" s="1304"/>
      <c r="E405" s="1304"/>
      <c r="F405" s="1089"/>
      <c r="G405" s="1089"/>
      <c r="H405" s="1089"/>
      <c r="I405" s="1090"/>
      <c r="J405" s="1089"/>
      <c r="K405" s="1089"/>
      <c r="L405" s="1308"/>
      <c r="M405" s="1089"/>
      <c r="N405" s="1309"/>
      <c r="O405" s="1309"/>
      <c r="P405" s="1310"/>
      <c r="Q405" s="1310"/>
      <c r="R405" s="1309"/>
      <c r="S405" s="1089"/>
      <c r="T405" s="1304"/>
      <c r="U405" s="1309"/>
      <c r="V405" s="1310"/>
      <c r="W405" s="1310"/>
      <c r="X405" s="1310"/>
      <c r="Y405" s="1310"/>
      <c r="Z405" s="1311"/>
      <c r="AA405" s="1312"/>
      <c r="AB405" s="1312"/>
      <c r="AC405" s="1088"/>
      <c r="AD405" s="1088"/>
      <c r="AE405" s="1088"/>
      <c r="AF405" s="1089"/>
      <c r="AG405" s="1090"/>
      <c r="AH405" s="1090"/>
      <c r="AI405" s="1090"/>
    </row>
    <row r="406" ht="15.75" customHeight="1">
      <c r="A406" s="1089"/>
      <c r="B406" s="1089"/>
      <c r="C406" s="1304"/>
      <c r="D406" s="1304"/>
      <c r="E406" s="1304"/>
      <c r="F406" s="1089"/>
      <c r="G406" s="1089"/>
      <c r="H406" s="1089"/>
      <c r="I406" s="1090"/>
      <c r="J406" s="1089"/>
      <c r="K406" s="1089"/>
      <c r="L406" s="1308"/>
      <c r="M406" s="1089"/>
      <c r="N406" s="1309"/>
      <c r="O406" s="1309"/>
      <c r="P406" s="1310"/>
      <c r="Q406" s="1310"/>
      <c r="R406" s="1309"/>
      <c r="S406" s="1089"/>
      <c r="T406" s="1304"/>
      <c r="U406" s="1309"/>
      <c r="V406" s="1310"/>
      <c r="W406" s="1310"/>
      <c r="X406" s="1310"/>
      <c r="Y406" s="1310"/>
      <c r="Z406" s="1311"/>
      <c r="AA406" s="1312"/>
      <c r="AB406" s="1312"/>
      <c r="AC406" s="1088"/>
      <c r="AD406" s="1088"/>
      <c r="AE406" s="1088"/>
      <c r="AF406" s="1089"/>
      <c r="AG406" s="1090"/>
      <c r="AH406" s="1090"/>
      <c r="AI406" s="1090"/>
    </row>
    <row r="407" ht="15.75" customHeight="1">
      <c r="A407" s="1089"/>
      <c r="B407" s="1089"/>
      <c r="C407" s="1304"/>
      <c r="D407" s="1304"/>
      <c r="E407" s="1304"/>
      <c r="F407" s="1089"/>
      <c r="G407" s="1089"/>
      <c r="H407" s="1089"/>
      <c r="I407" s="1090"/>
      <c r="J407" s="1089"/>
      <c r="K407" s="1089"/>
      <c r="L407" s="1308"/>
      <c r="M407" s="1089"/>
      <c r="N407" s="1309"/>
      <c r="O407" s="1309"/>
      <c r="P407" s="1310"/>
      <c r="Q407" s="1310"/>
      <c r="R407" s="1309"/>
      <c r="S407" s="1089"/>
      <c r="T407" s="1304"/>
      <c r="U407" s="1309"/>
      <c r="V407" s="1310"/>
      <c r="W407" s="1310"/>
      <c r="X407" s="1310"/>
      <c r="Y407" s="1310"/>
      <c r="Z407" s="1311"/>
      <c r="AA407" s="1312"/>
      <c r="AB407" s="1312"/>
      <c r="AC407" s="1088"/>
      <c r="AD407" s="1088"/>
      <c r="AE407" s="1088"/>
      <c r="AF407" s="1089"/>
      <c r="AG407" s="1090"/>
      <c r="AH407" s="1090"/>
      <c r="AI407" s="1090"/>
    </row>
    <row r="408" ht="15.75" customHeight="1">
      <c r="A408" s="1089"/>
      <c r="B408" s="1089"/>
      <c r="C408" s="1304"/>
      <c r="D408" s="1304"/>
      <c r="E408" s="1304"/>
      <c r="F408" s="1089"/>
      <c r="G408" s="1089"/>
      <c r="H408" s="1089"/>
      <c r="I408" s="1090"/>
      <c r="J408" s="1089"/>
      <c r="K408" s="1089"/>
      <c r="L408" s="1308"/>
      <c r="M408" s="1089"/>
      <c r="N408" s="1309"/>
      <c r="O408" s="1309"/>
      <c r="P408" s="1310"/>
      <c r="Q408" s="1310"/>
      <c r="R408" s="1309"/>
      <c r="S408" s="1089"/>
      <c r="T408" s="1304"/>
      <c r="U408" s="1309"/>
      <c r="V408" s="1310"/>
      <c r="W408" s="1310"/>
      <c r="X408" s="1310"/>
      <c r="Y408" s="1310"/>
      <c r="Z408" s="1311"/>
      <c r="AA408" s="1312"/>
      <c r="AB408" s="1312"/>
      <c r="AC408" s="1088"/>
      <c r="AD408" s="1088"/>
      <c r="AE408" s="1088"/>
      <c r="AF408" s="1089"/>
      <c r="AG408" s="1090"/>
      <c r="AH408" s="1090"/>
      <c r="AI408" s="1090"/>
    </row>
    <row r="409" ht="15.75" customHeight="1">
      <c r="A409" s="1089"/>
      <c r="B409" s="1089"/>
      <c r="C409" s="1304"/>
      <c r="D409" s="1304"/>
      <c r="E409" s="1304"/>
      <c r="F409" s="1089"/>
      <c r="G409" s="1089"/>
      <c r="H409" s="1089"/>
      <c r="I409" s="1090"/>
      <c r="J409" s="1089"/>
      <c r="K409" s="1089"/>
      <c r="L409" s="1308"/>
      <c r="M409" s="1089"/>
      <c r="N409" s="1309"/>
      <c r="O409" s="1309"/>
      <c r="P409" s="1310"/>
      <c r="Q409" s="1310"/>
      <c r="R409" s="1309"/>
      <c r="S409" s="1089"/>
      <c r="T409" s="1304"/>
      <c r="U409" s="1309"/>
      <c r="V409" s="1310"/>
      <c r="W409" s="1310"/>
      <c r="X409" s="1310"/>
      <c r="Y409" s="1310"/>
      <c r="Z409" s="1311"/>
      <c r="AA409" s="1312"/>
      <c r="AB409" s="1312"/>
      <c r="AC409" s="1088"/>
      <c r="AD409" s="1088"/>
      <c r="AE409" s="1088"/>
      <c r="AF409" s="1089"/>
      <c r="AG409" s="1090"/>
      <c r="AH409" s="1090"/>
      <c r="AI409" s="1090"/>
    </row>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2:$AI$209"/>
  <customSheetViews>
    <customSheetView guid="{BC4EE1FB-54A0-4D3D-9A15-7BACF2BC2699}" filter="1" showAutoFilter="1">
      <autoFilter ref="$A$2:$AI$209"/>
    </customSheetView>
    <customSheetView guid="{54B49785-DE43-43F1-9703-50D5C15C28EA}" filter="1" showAutoFilter="1">
      <autoFilter ref="$A$2:$AF$25"/>
    </customSheetView>
    <customSheetView guid="{24ACE0AB-70FC-4EC6-98C2-AB100224222A}" filter="1" showAutoFilter="1">
      <autoFilter ref="$A$2:$AF$209">
        <filterColumn colId="4">
          <filters>
            <filter val="BU01 - Quản trị doanh nghiệp"/>
            <filter val="Phòng Quản lý chất lượng"/>
          </filters>
        </filterColumn>
      </autoFilter>
    </customSheetView>
    <customSheetView guid="{E6D78B58-63E5-4B25-88AA-131E60D4404B}" filter="1" showAutoFilter="1">
      <autoFilter ref="$A$2:$W$209">
        <filterColumn colId="4">
          <filters>
            <filter val="BU01 - Quản trị doanh nghiệp"/>
            <filter val="Phòng Quản lý chất lượng"/>
          </filters>
        </filterColumn>
      </autoFilter>
    </customSheetView>
    <customSheetView guid="{22E19C42-DB2A-4E0A-9123-982840C575C2}" filter="1" showAutoFilter="1">
      <autoFilter ref="$A$2:$AF$209">
        <filterColumn colId="4">
          <filters>
            <filter val="BU01 - Quản trị doanh nghiệp"/>
            <filter val="Phòng Quản lý chất lượng"/>
          </filters>
        </filterColumn>
        <sortState ref="A2:AF209">
          <sortCondition ref="T2:T209"/>
        </sortState>
      </autoFilter>
    </customSheetView>
    <customSheetView guid="{5129CB80-9770-499E-9B51-B17A1AFD7CD9}" filter="1" showAutoFilter="1">
      <autoFilter ref="$A$1:$AF$209">
        <filterColumn colId="19">
          <filters>
            <filter val="BU01.VCM.HR.OSDC"/>
            <filter val="BU01.VTS.CSDLCucKT.Phase2"/>
            <filter val="BU01.VAM.OSDC"/>
            <filter val="BU01.VTS.VHKT.OSDC"/>
            <filter val="BU01.BCN.SAP"/>
            <filter val="BU01.XTCJSC.CDS"/>
            <filter val="BU01.VTSPort.QLCT"/>
            <filter val="BU01.VTSport.APP"/>
            <filter val="BU01.BCN.VHATTT.OSDC"/>
            <filter val="BU01.BCN.VLP.OSDC"/>
            <filter val="BU01.VTNet.TOOL"/>
            <filter val="BU01.BCN.NONSAP.Phase3"/>
            <filter val="BU01.VMC.OSDC"/>
            <filter val="BU01.VSSC.Workflow.SX"/>
            <filter val="DUL"/>
            <filter val="BU01.TPB"/>
            <filter val="BU01.VNA.OCC"/>
            <filter val="BU01.BCN.VSDS"/>
            <filter val="BU01.BCN.vMail"/>
            <filter val="BU01.CLC.Core.Presale"/>
            <filter val="BU01.VTPost.QLTS.SX"/>
            <filter val="BU01.BCN.VTF.Phase3"/>
            <filter val="BU01.VTG.HRM.OSDC"/>
            <filter val="BU01.BCN.ADMS.Phase2"/>
            <filter val="BU01.VTS.QLNS.BQP"/>
            <filter val="BU01.VTS.Voffice4.0"/>
            <filter val="BU01.VNA.Dashboard"/>
            <filter val="BU01.BCN.vERP"/>
            <filter val="BU01.Mytel.Dashboard.SX"/>
            <filter val="BU01.VTNet.TOOL.Phase2"/>
            <filter val="BU01.VTK.QLTS.SX"/>
            <filter val="BU01.BCN.LMS"/>
            <filter val="BU01.VTNET.AutoTest.OSDC"/>
          </filters>
        </filterColumn>
      </autoFilter>
    </customSheetView>
    <customSheetView guid="{3ED646F4-DBB0-43C9-B97C-EDAA597B90DD}" filter="1" showAutoFilter="1">
      <autoFilter ref="$A$1:$AI$209"/>
    </customSheetView>
    <customSheetView guid="{EB913EAD-3B92-4C63-807C-B1FFD5640759}" filter="1" showAutoFilter="1">
      <autoFilter ref="$A$2:$AI$209">
        <filterColumn colId="19">
          <filters>
            <filter val="BU01.VCM.HR.OSDC"/>
            <filter val="BU01.VAM.OSDC"/>
            <filter val="BU01.VTS.VHKT.OSDC"/>
            <filter val="BU01.XTCJSC.CDS"/>
            <filter val="BU01.VTSPort.QLCT"/>
            <filter val="BU01.VTSport.APP"/>
            <filter val="BU01.VSSC.Workflow.SX"/>
            <filter val="DUL"/>
            <filter val="BU01.VNA.OCC"/>
            <filter val="BU01.CLC.Core.Presale"/>
            <filter val="BU01.BCN.ADMS.Phase2"/>
            <filter val="BU01.VTS.Voffice4.0"/>
            <filter val="BU01.VTNet.TOOL.Phase2"/>
            <filter val="BU01.VTK.QLTS.SX"/>
            <filter val="BU01.VTNET.AutoTest.OSDC"/>
          </filters>
        </filterColumn>
      </autoFilter>
    </customSheetView>
    <customSheetView guid="{F47F2B0B-0F7A-4723-9694-73423C8E7C11}" filter="1" showAutoFilter="1">
      <autoFilter ref="$A$2:$AF$209">
        <filterColumn colId="19">
          <filters>
            <filter val="BU01.VCM.HR.OSDC"/>
            <filter val="BU01.VTS.CSDLCucKT.Phase2"/>
            <filter val="BU01.VAM.OSDC"/>
            <filter val="BU01.VTS.VHKT.OSDC"/>
            <filter val="BU01.BCN.SAP"/>
            <filter val="BU01.XTCJSC.CDS"/>
            <filter val="BU01.VTSPort.QLCT"/>
            <filter val="BU01.VTSport.APP"/>
            <filter val="BU01.BCN.VHATTT.OSDC"/>
            <filter val="BU01.BCN.VLP.OSDC"/>
            <filter val="BU01.VTNet.TOOL"/>
            <filter val="BU01.BCN.NONSAP.Phase3"/>
            <filter val="BU01.VMC.OSDC"/>
            <filter val="BU01.VSSC.Workflow.SX"/>
            <filter val="DUL"/>
            <filter val="BU01.VHT.VTIT.OSDC"/>
            <filter val="BU01.TPB"/>
            <filter val="BU01.VNA.OCC"/>
            <filter val="BU01.BCN.VSDS"/>
            <filter val="BU01.BCN.vMail"/>
            <filter val="BU01.CLC.Core.Presale"/>
            <filter val="BU01.VTPost.QLTS.SX"/>
            <filter val="BU01.BCN.VTF.Phase3"/>
            <filter val="BU01.VTG.HRM.OSDC"/>
            <filter val="BU01.BCN.ADMS.Phase2"/>
            <filter val="BU01.VTS.QLNS.BQP"/>
            <filter val="BU01.VTS.Voffice4.0"/>
            <filter val="BU01.VNA.Dashboard"/>
            <filter val="BU01.BCN.vERP"/>
            <filter val="BU01.Mytel.Dashboard.SX"/>
            <filter val="BU01.VTNet.TOOL.Phase2"/>
            <filter val="BU01.VTK.QLTS.SX"/>
            <filter val="BU01.BCN.LMS"/>
            <filter val="BU01.VTNET.AutoTest.OSDC"/>
          </filters>
        </filterColumn>
      </autoFilter>
    </customSheetView>
    <customSheetView guid="{D96257B2-66E3-4DBC-89C1-ADC724FA8878}" filter="1" showAutoFilter="1">
      <autoFilter ref="$A$2:$AF$118"/>
    </customSheetView>
    <customSheetView guid="{2BF545D7-FBDA-48BA-B3F1-E57DE59A9E26}" filter="1" showAutoFilter="1">
      <autoFilter ref="$T$1:$T$409"/>
    </customSheetView>
  </customSheetViews>
  <conditionalFormatting sqref="C3:C212">
    <cfRule type="colorScale" priority="1">
      <colorScale>
        <cfvo type="min"/>
        <cfvo type="max"/>
        <color rgb="FFFFFFFF"/>
        <color rgb="FF57BB8A"/>
      </colorScale>
    </cfRule>
  </conditionalFormatting>
  <conditionalFormatting sqref="X1:X1000">
    <cfRule type="cellIs" dxfId="9" priority="2" operator="lessThan">
      <formula>1</formula>
    </cfRule>
  </conditionalFormatting>
  <conditionalFormatting sqref="X1:X1000">
    <cfRule type="cellIs" dxfId="10" priority="3" operator="greaterThan">
      <formula>1</formula>
    </cfRule>
  </conditionalFormatting>
  <dataValidations>
    <dataValidation type="list" allowBlank="1" showErrorMessage="1" sqref="K3:K209">
      <formula1>"2018,2019,2020,2021,2022,2023,2024,2025,2026,2027,2028"</formula1>
    </dataValidation>
    <dataValidation type="list" allowBlank="1" showErrorMessage="1" sqref="J3:J209">
      <formula1>"1,2,3,4,5,6,7,8,9,10,11,12"</formula1>
    </dataValidation>
  </dataValidations>
  <hyperlinks>
    <hyperlink r:id="rId2" ref="T104"/>
    <hyperlink r:id="rId3" ref="T105"/>
    <hyperlink r:id="rId4" ref="T106"/>
    <hyperlink r:id="rId5" ref="T107"/>
    <hyperlink r:id="rId6" ref="T108"/>
    <hyperlink r:id="rId7" ref="T109"/>
    <hyperlink r:id="rId8" ref="T110"/>
    <hyperlink r:id="rId9" ref="T111"/>
    <hyperlink r:id="rId10" ref="T112"/>
    <hyperlink r:id="rId11" ref="T113"/>
    <hyperlink r:id="rId12" ref="T134"/>
    <hyperlink r:id="rId13" ref="T135"/>
    <hyperlink r:id="rId14" ref="T136"/>
    <hyperlink r:id="rId15" ref="T137"/>
    <hyperlink r:id="rId16" ref="T138"/>
    <hyperlink r:id="rId17" ref="T139"/>
    <hyperlink r:id="rId18" ref="T140"/>
    <hyperlink r:id="rId19" ref="T147"/>
    <hyperlink r:id="rId20" ref="T148"/>
    <hyperlink r:id="rId21" ref="T149"/>
    <hyperlink r:id="rId22" ref="T150"/>
    <hyperlink r:id="rId23" ref="T161"/>
    <hyperlink r:id="rId24" ref="T162"/>
    <hyperlink r:id="rId25" ref="T163"/>
    <hyperlink r:id="rId26" ref="T164"/>
    <hyperlink r:id="rId27" ref="T165"/>
    <hyperlink r:id="rId28" ref="T166"/>
    <hyperlink r:id="rId29" ref="T167"/>
    <hyperlink r:id="rId30" ref="T168"/>
  </hyperlinks>
  <printOptions/>
  <pageMargins bottom="0.75" footer="0.0" header="0.0" left="0.7" right="0.7" top="0.75"/>
  <pageSetup orientation="landscape"/>
  <drawing r:id="rId31"/>
  <legacyDrawing r:id="rId3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4.63"/>
    <col customWidth="1" min="2" max="2" width="7.75"/>
    <col customWidth="1" min="3" max="3" width="28.88"/>
    <col customWidth="1" min="4" max="4" width="24.38"/>
    <col customWidth="1" min="5" max="5" width="24.5"/>
    <col customWidth="1" min="6" max="6" width="7.75"/>
    <col customWidth="1" min="7" max="7" width="10.75"/>
    <col customWidth="1" min="8" max="8" width="12.0"/>
    <col customWidth="1" min="9" max="9" width="13.88"/>
    <col customWidth="1" min="10" max="10" width="7.88"/>
    <col customWidth="1" min="11" max="11" width="7.63"/>
    <col customWidth="1" min="12" max="12" width="10.63"/>
    <col customWidth="1" min="13" max="13" width="12.63"/>
    <col customWidth="1" min="14" max="14" width="7.88"/>
    <col customWidth="1" min="15" max="15" width="8.25"/>
    <col customWidth="1" min="16" max="16" width="7.63"/>
    <col customWidth="1" min="17" max="17" width="10.0"/>
    <col customWidth="1" min="18" max="18" width="7.25"/>
    <col customWidth="1" min="19" max="19" width="9.5"/>
    <col customWidth="1" min="20" max="20" width="26.13"/>
    <col customWidth="1" min="21" max="21" width="9.63"/>
    <col customWidth="1" min="22" max="22" width="7.63"/>
    <col customWidth="1" min="23" max="23" width="9.63"/>
    <col customWidth="1" min="24" max="24" width="10.63"/>
    <col customWidth="1" min="25" max="25" width="8.88"/>
    <col customWidth="1" min="26" max="26" width="9.88"/>
    <col customWidth="1" min="27" max="27" width="8.25"/>
    <col customWidth="1" min="28" max="28" width="7.88"/>
    <col customWidth="1" min="29" max="29" width="10.75"/>
    <col customWidth="1" min="30" max="30" width="12.0"/>
    <col customWidth="1" min="31" max="31" width="10.63"/>
    <col customWidth="1" min="32" max="32" width="7.63"/>
    <col customWidth="1" min="33" max="33" width="16.13"/>
    <col customWidth="1" min="34" max="35" width="7.63"/>
  </cols>
  <sheetData>
    <row r="1" ht="15.0" customHeight="1">
      <c r="A1" s="270" t="s">
        <v>1238</v>
      </c>
      <c r="B1" s="270"/>
      <c r="C1" s="519"/>
      <c r="D1" s="519"/>
      <c r="E1" s="519"/>
      <c r="F1" s="270"/>
      <c r="G1" s="270"/>
      <c r="H1" s="270"/>
      <c r="I1" s="1269"/>
      <c r="J1" s="270"/>
      <c r="K1" s="270"/>
      <c r="L1" s="270"/>
      <c r="M1" s="270"/>
      <c r="N1" s="1080"/>
      <c r="O1" s="1080"/>
      <c r="P1" s="1081"/>
      <c r="Q1" s="560">
        <v>21.0</v>
      </c>
      <c r="R1" s="1083"/>
      <c r="S1" s="270"/>
      <c r="T1" s="519"/>
      <c r="U1" s="1084"/>
      <c r="V1" s="1085"/>
      <c r="W1" s="1102"/>
      <c r="X1" s="1102"/>
      <c r="Y1" s="1084"/>
      <c r="Z1" s="1086"/>
      <c r="AA1" s="1085"/>
      <c r="AB1" s="1085"/>
      <c r="AC1" s="1087">
        <v>10000.0</v>
      </c>
      <c r="AD1" s="1088"/>
      <c r="AE1" s="1088" t="s">
        <v>1194</v>
      </c>
      <c r="AF1" s="1089"/>
      <c r="AG1" s="1090"/>
      <c r="AH1" s="1090"/>
      <c r="AI1" s="1090"/>
    </row>
    <row r="2">
      <c r="A2" s="469" t="s">
        <v>448</v>
      </c>
      <c r="B2" s="469" t="s">
        <v>449</v>
      </c>
      <c r="C2" s="469" t="s">
        <v>450</v>
      </c>
      <c r="D2" s="205" t="s">
        <v>452</v>
      </c>
      <c r="E2" s="205" t="s">
        <v>487</v>
      </c>
      <c r="F2" s="205" t="s">
        <v>488</v>
      </c>
      <c r="G2" s="205" t="s">
        <v>489</v>
      </c>
      <c r="H2" s="205" t="s">
        <v>490</v>
      </c>
      <c r="I2" s="1271" t="s">
        <v>491</v>
      </c>
      <c r="J2" s="469" t="s">
        <v>492</v>
      </c>
      <c r="K2" s="469" t="s">
        <v>493</v>
      </c>
      <c r="L2" s="205" t="s">
        <v>494</v>
      </c>
      <c r="M2" s="205" t="s">
        <v>495</v>
      </c>
      <c r="N2" s="1092" t="s">
        <v>496</v>
      </c>
      <c r="O2" s="1092" t="s">
        <v>542</v>
      </c>
      <c r="P2" s="1093" t="s">
        <v>498</v>
      </c>
      <c r="Q2" s="1272" t="s">
        <v>1242</v>
      </c>
      <c r="R2" s="1092" t="s">
        <v>499</v>
      </c>
      <c r="S2" s="205" t="s">
        <v>500</v>
      </c>
      <c r="T2" s="202" t="s">
        <v>501</v>
      </c>
      <c r="U2" s="1092" t="s">
        <v>502</v>
      </c>
      <c r="V2" s="1095" t="s">
        <v>503</v>
      </c>
      <c r="W2" s="1093" t="s">
        <v>504</v>
      </c>
      <c r="X2" s="1224" t="s">
        <v>505</v>
      </c>
      <c r="Y2" s="1092" t="s">
        <v>1195</v>
      </c>
      <c r="Z2" s="1096" t="s">
        <v>1196</v>
      </c>
      <c r="AA2" s="1095" t="s">
        <v>1197</v>
      </c>
      <c r="AB2" s="1095" t="s">
        <v>1198</v>
      </c>
      <c r="AC2" s="1095" t="s">
        <v>1199</v>
      </c>
      <c r="AD2" s="1095" t="s">
        <v>1200</v>
      </c>
      <c r="AE2" s="1095" t="s">
        <v>1201</v>
      </c>
      <c r="AF2" s="194" t="s">
        <v>1202</v>
      </c>
      <c r="AG2" s="1092" t="s">
        <v>506</v>
      </c>
      <c r="AH2" s="1097" t="s">
        <v>1244</v>
      </c>
      <c r="AI2" s="1097" t="s">
        <v>1245</v>
      </c>
    </row>
    <row r="3" ht="15.0" customHeight="1">
      <c r="A3" s="1098">
        <v>1.0</v>
      </c>
      <c r="B3" s="1181">
        <v>459063.0</v>
      </c>
      <c r="C3" s="370" t="s">
        <v>1127</v>
      </c>
      <c r="D3" s="370" t="s">
        <v>1352</v>
      </c>
      <c r="E3" s="370" t="s">
        <v>511</v>
      </c>
      <c r="F3" s="370" t="s">
        <v>512</v>
      </c>
      <c r="G3" s="370" t="s">
        <v>790</v>
      </c>
      <c r="H3" s="1273" t="str">
        <f t="shared" ref="H3:H224" si="1">IF(G3="fresher",F3&amp;"01",IF(G3="junior",F3&amp;"02",IF(G3="junior+",F3&amp;"03",IF(G3="middle",F3&amp;"04",IF(G3="middle+",F3&amp;"05",IF(G3="senior",F3&amp;"06",0))))))</f>
        <v>DEV03</v>
      </c>
      <c r="I3" s="1100" t="str">
        <f t="shared" ref="I3:I224" si="2">VLOOKUP(H3,NLTC!$C$5:$D$28,2,0)</f>
        <v>#REF!</v>
      </c>
      <c r="J3" s="413">
        <v>3.0</v>
      </c>
      <c r="K3" s="413">
        <v>2025.0</v>
      </c>
      <c r="L3" s="1394">
        <v>45717.0</v>
      </c>
      <c r="M3" s="1395">
        <v>45747.0</v>
      </c>
      <c r="N3" s="1339">
        <v>21.0</v>
      </c>
      <c r="O3" s="1084">
        <f t="shared" ref="O3:O224" si="3">N3/21</f>
        <v>1</v>
      </c>
      <c r="P3" s="231" t="str">
        <f t="shared" ref="P3:P224" si="4">ROUND(IF(S3="ODC",1*O3,I3*O3),3)</f>
        <v>#REF!</v>
      </c>
      <c r="Q3" s="231">
        <v>1.24</v>
      </c>
      <c r="R3" s="1101"/>
      <c r="S3" s="1181" t="s">
        <v>525</v>
      </c>
      <c r="T3" s="370" t="s">
        <v>2315</v>
      </c>
      <c r="U3" s="1084">
        <f t="shared" ref="U3:U224" si="5">IF(AND(Q3&gt;=1,S3="ODC"),P3,Q3)</f>
        <v>1.24</v>
      </c>
      <c r="V3" s="1102" t="str">
        <f t="shared" ref="V3:V224" si="6">ROUND(SUMIF(B:B,B3,P:P),3)</f>
        <v>#REF!</v>
      </c>
      <c r="W3" s="1102">
        <f t="shared" ref="W3:W224" si="7">ROUND(SUMIF(B:B,B3,U:U),3)</f>
        <v>1.24</v>
      </c>
      <c r="X3" s="1102" t="str">
        <f t="shared" ref="X3:X224" si="8">ROUND(W3/V3,2)</f>
        <v>#REF!</v>
      </c>
      <c r="Y3" s="1103">
        <f t="shared" ref="Y3:Y224" si="9">SUMIF(B:B,B3,O:O)</f>
        <v>1</v>
      </c>
      <c r="Z3" s="1104" t="str">
        <f t="shared" ref="Z3:Z224" si="10">VLOOKUP(H3,NLTC!$C$5:$H$271,6,0)/1000</f>
        <v>#REF!</v>
      </c>
      <c r="AA3" s="1085" t="str">
        <f t="shared" ref="AA3:AA224" si="11">ROUND(IF(X3&lt;=1,AB3*O3*X3,AB3*O3),0)</f>
        <v>#REF!</v>
      </c>
      <c r="AB3" s="1085" t="str">
        <f t="shared" ref="AB3:AB224" si="12">ROUND(IF(X3&lt;=1,Z3*O3*X3,Z3*O3),0)</f>
        <v>#REF!</v>
      </c>
      <c r="AC3" s="1105" t="str">
        <f t="shared" ref="AC3:AC224" si="13">ROUND(IF(X3&gt;1,(W3-V3)*$AC$1,0)*(O3/Y3),0)</f>
        <v>#REF!</v>
      </c>
      <c r="AD3" s="1105" t="str">
        <f t="shared" ref="AD3:AD224" si="14">+ROUND(AB3+AC3,0)</f>
        <v>#REF!</v>
      </c>
      <c r="AE3" s="1105" t="str">
        <f t="shared" ref="AE3:AE224" si="15">SUMIF(B:B,B3,AD:AD)</f>
        <v>#REF!</v>
      </c>
      <c r="AF3" s="1106"/>
      <c r="AG3" s="1079"/>
      <c r="AH3" s="1090">
        <f t="shared" ref="AH3:AH224" si="16">SUMIF(D:D,D3,N:N)</f>
        <v>21</v>
      </c>
      <c r="AI3" s="1090"/>
    </row>
    <row r="4" ht="15.0" customHeight="1">
      <c r="A4" s="1098">
        <v>2.0</v>
      </c>
      <c r="B4" s="1181">
        <v>458599.0</v>
      </c>
      <c r="C4" s="370" t="s">
        <v>876</v>
      </c>
      <c r="D4" s="370" t="s">
        <v>1539</v>
      </c>
      <c r="E4" s="370" t="s">
        <v>511</v>
      </c>
      <c r="F4" s="370" t="s">
        <v>512</v>
      </c>
      <c r="G4" s="370" t="s">
        <v>790</v>
      </c>
      <c r="H4" s="1273" t="str">
        <f t="shared" si="1"/>
        <v>DEV03</v>
      </c>
      <c r="I4" s="1100" t="str">
        <f t="shared" si="2"/>
        <v>#REF!</v>
      </c>
      <c r="J4" s="413">
        <v>3.0</v>
      </c>
      <c r="K4" s="413">
        <v>2025.0</v>
      </c>
      <c r="L4" s="1394">
        <v>45717.0</v>
      </c>
      <c r="M4" s="1395">
        <v>45747.0</v>
      </c>
      <c r="N4" s="1339">
        <v>21.0</v>
      </c>
      <c r="O4" s="1084">
        <f t="shared" si="3"/>
        <v>1</v>
      </c>
      <c r="P4" s="231" t="str">
        <f t="shared" si="4"/>
        <v>#REF!</v>
      </c>
      <c r="Q4" s="231">
        <v>1.24</v>
      </c>
      <c r="R4" s="1101"/>
      <c r="S4" s="1181" t="s">
        <v>525</v>
      </c>
      <c r="T4" s="370" t="s">
        <v>2315</v>
      </c>
      <c r="U4" s="1084">
        <f t="shared" si="5"/>
        <v>1.24</v>
      </c>
      <c r="V4" s="1102" t="str">
        <f t="shared" si="6"/>
        <v>#REF!</v>
      </c>
      <c r="W4" s="1102">
        <f t="shared" si="7"/>
        <v>1.24</v>
      </c>
      <c r="X4" s="1102" t="str">
        <f t="shared" si="8"/>
        <v>#REF!</v>
      </c>
      <c r="Y4" s="1103">
        <f t="shared" si="9"/>
        <v>1</v>
      </c>
      <c r="Z4" s="1104" t="str">
        <f t="shared" si="10"/>
        <v>#REF!</v>
      </c>
      <c r="AA4" s="1085" t="str">
        <f t="shared" si="11"/>
        <v>#REF!</v>
      </c>
      <c r="AB4" s="1085" t="str">
        <f t="shared" si="12"/>
        <v>#REF!</v>
      </c>
      <c r="AC4" s="1105" t="str">
        <f t="shared" si="13"/>
        <v>#REF!</v>
      </c>
      <c r="AD4" s="1105" t="str">
        <f t="shared" si="14"/>
        <v>#REF!</v>
      </c>
      <c r="AE4" s="1105" t="str">
        <f t="shared" si="15"/>
        <v>#REF!</v>
      </c>
      <c r="AF4" s="1106"/>
      <c r="AG4" s="1079"/>
      <c r="AH4" s="1090">
        <f t="shared" si="16"/>
        <v>21</v>
      </c>
      <c r="AI4" s="1090"/>
    </row>
    <row r="5" ht="15.0" customHeight="1">
      <c r="A5" s="1098">
        <v>3.0</v>
      </c>
      <c r="B5" s="1181">
        <v>276374.0</v>
      </c>
      <c r="C5" s="370" t="s">
        <v>1399</v>
      </c>
      <c r="D5" s="370" t="s">
        <v>1400</v>
      </c>
      <c r="E5" s="370" t="s">
        <v>511</v>
      </c>
      <c r="F5" s="370" t="s">
        <v>546</v>
      </c>
      <c r="G5" s="370" t="s">
        <v>790</v>
      </c>
      <c r="H5" s="1273" t="str">
        <f t="shared" si="1"/>
        <v>TESTER03</v>
      </c>
      <c r="I5" s="1100" t="str">
        <f t="shared" si="2"/>
        <v>#REF!</v>
      </c>
      <c r="J5" s="413">
        <v>3.0</v>
      </c>
      <c r="K5" s="413">
        <v>2025.0</v>
      </c>
      <c r="L5" s="1394">
        <v>45717.0</v>
      </c>
      <c r="M5" s="1395">
        <v>45747.0</v>
      </c>
      <c r="N5" s="1339">
        <v>21.0</v>
      </c>
      <c r="O5" s="1084">
        <f t="shared" si="3"/>
        <v>1</v>
      </c>
      <c r="P5" s="231">
        <f t="shared" si="4"/>
        <v>1</v>
      </c>
      <c r="Q5" s="231">
        <v>1.0</v>
      </c>
      <c r="R5" s="1101"/>
      <c r="S5" s="1181" t="s">
        <v>517</v>
      </c>
      <c r="T5" s="370" t="s">
        <v>1269</v>
      </c>
      <c r="U5" s="1084">
        <f t="shared" si="5"/>
        <v>1</v>
      </c>
      <c r="V5" s="1102">
        <f t="shared" si="6"/>
        <v>1</v>
      </c>
      <c r="W5" s="1102">
        <f t="shared" si="7"/>
        <v>1</v>
      </c>
      <c r="X5" s="1102">
        <f t="shared" si="8"/>
        <v>1</v>
      </c>
      <c r="Y5" s="1103">
        <f t="shared" si="9"/>
        <v>1</v>
      </c>
      <c r="Z5" s="1104" t="str">
        <f t="shared" si="10"/>
        <v>#REF!</v>
      </c>
      <c r="AA5" s="1085" t="str">
        <f t="shared" si="11"/>
        <v>#REF!</v>
      </c>
      <c r="AB5" s="1085" t="str">
        <f t="shared" si="12"/>
        <v>#REF!</v>
      </c>
      <c r="AC5" s="1105">
        <f t="shared" si="13"/>
        <v>0</v>
      </c>
      <c r="AD5" s="1105" t="str">
        <f t="shared" si="14"/>
        <v>#REF!</v>
      </c>
      <c r="AE5" s="1105" t="str">
        <f t="shared" si="15"/>
        <v>#REF!</v>
      </c>
      <c r="AF5" s="1106"/>
      <c r="AG5" s="1079"/>
      <c r="AH5" s="1090">
        <f t="shared" si="16"/>
        <v>21</v>
      </c>
      <c r="AI5" s="1090"/>
    </row>
    <row r="6" ht="15.0" customHeight="1">
      <c r="A6" s="1098">
        <v>4.0</v>
      </c>
      <c r="B6" s="1181">
        <v>436920.0</v>
      </c>
      <c r="C6" s="370" t="s">
        <v>761</v>
      </c>
      <c r="D6" s="370" t="s">
        <v>1332</v>
      </c>
      <c r="E6" s="370" t="s">
        <v>511</v>
      </c>
      <c r="F6" s="370" t="s">
        <v>546</v>
      </c>
      <c r="G6" s="370" t="s">
        <v>665</v>
      </c>
      <c r="H6" s="1273" t="str">
        <f t="shared" si="1"/>
        <v>TESTER02</v>
      </c>
      <c r="I6" s="1100" t="str">
        <f t="shared" si="2"/>
        <v>#REF!</v>
      </c>
      <c r="J6" s="413">
        <v>3.0</v>
      </c>
      <c r="K6" s="413">
        <v>2025.0</v>
      </c>
      <c r="L6" s="1394">
        <v>45717.0</v>
      </c>
      <c r="M6" s="1395">
        <v>45723.0</v>
      </c>
      <c r="N6" s="1339">
        <v>2.5</v>
      </c>
      <c r="O6" s="1084">
        <f t="shared" si="3"/>
        <v>0.119047619</v>
      </c>
      <c r="P6" s="231">
        <f t="shared" si="4"/>
        <v>0.119</v>
      </c>
      <c r="Q6" s="231">
        <v>0.119</v>
      </c>
      <c r="R6" s="1101"/>
      <c r="S6" s="1181" t="s">
        <v>517</v>
      </c>
      <c r="T6" s="370" t="s">
        <v>1269</v>
      </c>
      <c r="U6" s="1084">
        <f t="shared" si="5"/>
        <v>0.119</v>
      </c>
      <c r="V6" s="1102" t="str">
        <f t="shared" si="6"/>
        <v>#REF!</v>
      </c>
      <c r="W6" s="1102" t="str">
        <f t="shared" si="7"/>
        <v>#REF!</v>
      </c>
      <c r="X6" s="1102" t="str">
        <f t="shared" si="8"/>
        <v>#REF!</v>
      </c>
      <c r="Y6" s="1103">
        <f t="shared" si="9"/>
        <v>0.7142857143</v>
      </c>
      <c r="Z6" s="1104" t="str">
        <f t="shared" si="10"/>
        <v>#REF!</v>
      </c>
      <c r="AA6" s="1085" t="str">
        <f t="shared" si="11"/>
        <v>#REF!</v>
      </c>
      <c r="AB6" s="1085" t="str">
        <f t="shared" si="12"/>
        <v>#REF!</v>
      </c>
      <c r="AC6" s="1105" t="str">
        <f t="shared" si="13"/>
        <v>#REF!</v>
      </c>
      <c r="AD6" s="1105" t="str">
        <f t="shared" si="14"/>
        <v>#REF!</v>
      </c>
      <c r="AE6" s="1105" t="str">
        <f t="shared" si="15"/>
        <v>#REF!</v>
      </c>
      <c r="AF6" s="1106"/>
      <c r="AG6" s="1079"/>
      <c r="AH6" s="1090">
        <f t="shared" si="16"/>
        <v>15</v>
      </c>
      <c r="AI6" s="1090"/>
    </row>
    <row r="7" ht="15.0" customHeight="1">
      <c r="A7" s="1098">
        <v>5.0</v>
      </c>
      <c r="B7" s="1181">
        <v>463039.0</v>
      </c>
      <c r="C7" s="370" t="s">
        <v>1418</v>
      </c>
      <c r="D7" s="370" t="s">
        <v>1419</v>
      </c>
      <c r="E7" s="370" t="s">
        <v>511</v>
      </c>
      <c r="F7" s="370" t="s">
        <v>512</v>
      </c>
      <c r="G7" s="370" t="s">
        <v>790</v>
      </c>
      <c r="H7" s="1273" t="str">
        <f t="shared" si="1"/>
        <v>DEV03</v>
      </c>
      <c r="I7" s="1100" t="str">
        <f t="shared" si="2"/>
        <v>#REF!</v>
      </c>
      <c r="J7" s="413">
        <v>3.0</v>
      </c>
      <c r="K7" s="413">
        <v>2025.0</v>
      </c>
      <c r="L7" s="1394">
        <v>45717.0</v>
      </c>
      <c r="M7" s="1395">
        <v>45747.0</v>
      </c>
      <c r="N7" s="1339">
        <v>21.0</v>
      </c>
      <c r="O7" s="1084">
        <f t="shared" si="3"/>
        <v>1</v>
      </c>
      <c r="P7" s="231">
        <f t="shared" si="4"/>
        <v>1</v>
      </c>
      <c r="Q7" s="231">
        <v>1.0</v>
      </c>
      <c r="R7" s="1101"/>
      <c r="S7" s="1181" t="s">
        <v>517</v>
      </c>
      <c r="T7" s="370" t="s">
        <v>1269</v>
      </c>
      <c r="U7" s="1084">
        <f t="shared" si="5"/>
        <v>1</v>
      </c>
      <c r="V7" s="1102">
        <f t="shared" si="6"/>
        <v>1</v>
      </c>
      <c r="W7" s="1102">
        <f t="shared" si="7"/>
        <v>1</v>
      </c>
      <c r="X7" s="1102">
        <f t="shared" si="8"/>
        <v>1</v>
      </c>
      <c r="Y7" s="1103">
        <f t="shared" si="9"/>
        <v>1</v>
      </c>
      <c r="Z7" s="1104" t="str">
        <f t="shared" si="10"/>
        <v>#REF!</v>
      </c>
      <c r="AA7" s="1085" t="str">
        <f t="shared" si="11"/>
        <v>#REF!</v>
      </c>
      <c r="AB7" s="1085" t="str">
        <f t="shared" si="12"/>
        <v>#REF!</v>
      </c>
      <c r="AC7" s="1105">
        <f t="shared" si="13"/>
        <v>0</v>
      </c>
      <c r="AD7" s="1105" t="str">
        <f t="shared" si="14"/>
        <v>#REF!</v>
      </c>
      <c r="AE7" s="1105" t="str">
        <f t="shared" si="15"/>
        <v>#REF!</v>
      </c>
      <c r="AF7" s="1106"/>
      <c r="AG7" s="1079"/>
      <c r="AH7" s="1090">
        <f t="shared" si="16"/>
        <v>21</v>
      </c>
      <c r="AI7" s="1090"/>
    </row>
    <row r="8" ht="15.0" customHeight="1">
      <c r="A8" s="1098">
        <v>6.0</v>
      </c>
      <c r="B8" s="1181">
        <v>463029.0</v>
      </c>
      <c r="C8" s="370" t="s">
        <v>1290</v>
      </c>
      <c r="D8" s="370" t="s">
        <v>1291</v>
      </c>
      <c r="E8" s="370" t="s">
        <v>511</v>
      </c>
      <c r="F8" s="370" t="s">
        <v>512</v>
      </c>
      <c r="G8" s="370" t="s">
        <v>795</v>
      </c>
      <c r="H8" s="1273" t="str">
        <f t="shared" si="1"/>
        <v>DEV01</v>
      </c>
      <c r="I8" s="1100" t="str">
        <f t="shared" si="2"/>
        <v>#REF!</v>
      </c>
      <c r="J8" s="413">
        <v>3.0</v>
      </c>
      <c r="K8" s="413">
        <v>2025.0</v>
      </c>
      <c r="L8" s="1394">
        <v>45738.0</v>
      </c>
      <c r="M8" s="1395">
        <v>45747.0</v>
      </c>
      <c r="N8" s="1339">
        <v>6.0</v>
      </c>
      <c r="O8" s="1084">
        <f t="shared" si="3"/>
        <v>0.2857142857</v>
      </c>
      <c r="P8" s="231">
        <f t="shared" si="4"/>
        <v>0.286</v>
      </c>
      <c r="Q8" s="231">
        <v>0.286</v>
      </c>
      <c r="R8" s="1101"/>
      <c r="S8" s="1181" t="s">
        <v>517</v>
      </c>
      <c r="T8" s="370" t="s">
        <v>1269</v>
      </c>
      <c r="U8" s="1084">
        <f t="shared" si="5"/>
        <v>0.286</v>
      </c>
      <c r="V8" s="1102" t="str">
        <f t="shared" si="6"/>
        <v>#REF!</v>
      </c>
      <c r="W8" s="1102">
        <f t="shared" si="7"/>
        <v>0.679</v>
      </c>
      <c r="X8" s="1102" t="str">
        <f t="shared" si="8"/>
        <v>#REF!</v>
      </c>
      <c r="Y8" s="1103">
        <f t="shared" si="9"/>
        <v>1</v>
      </c>
      <c r="Z8" s="1104" t="str">
        <f t="shared" si="10"/>
        <v>#REF!</v>
      </c>
      <c r="AA8" s="1085" t="str">
        <f t="shared" si="11"/>
        <v>#REF!</v>
      </c>
      <c r="AB8" s="1085" t="str">
        <f t="shared" si="12"/>
        <v>#REF!</v>
      </c>
      <c r="AC8" s="1105" t="str">
        <f t="shared" si="13"/>
        <v>#REF!</v>
      </c>
      <c r="AD8" s="1105" t="str">
        <f t="shared" si="14"/>
        <v>#REF!</v>
      </c>
      <c r="AE8" s="1105" t="str">
        <f t="shared" si="15"/>
        <v>#REF!</v>
      </c>
      <c r="AF8" s="1106"/>
      <c r="AG8" s="1079"/>
      <c r="AH8" s="1090">
        <f t="shared" si="16"/>
        <v>21</v>
      </c>
      <c r="AI8" s="1090"/>
    </row>
    <row r="9" ht="15.0" customHeight="1">
      <c r="A9" s="1098">
        <v>7.0</v>
      </c>
      <c r="B9" s="1181">
        <v>464849.0</v>
      </c>
      <c r="C9" s="370" t="s">
        <v>1421</v>
      </c>
      <c r="D9" s="370" t="s">
        <v>1422</v>
      </c>
      <c r="E9" s="370" t="s">
        <v>511</v>
      </c>
      <c r="F9" s="370" t="s">
        <v>564</v>
      </c>
      <c r="G9" s="370" t="s">
        <v>790</v>
      </c>
      <c r="H9" s="1273" t="str">
        <f t="shared" si="1"/>
        <v>BA03</v>
      </c>
      <c r="I9" s="1100" t="str">
        <f t="shared" si="2"/>
        <v>#REF!</v>
      </c>
      <c r="J9" s="413">
        <v>3.0</v>
      </c>
      <c r="K9" s="413">
        <v>2025.0</v>
      </c>
      <c r="L9" s="1394">
        <v>45717.0</v>
      </c>
      <c r="M9" s="1395">
        <v>45747.0</v>
      </c>
      <c r="N9" s="1339">
        <v>21.0</v>
      </c>
      <c r="O9" s="1084">
        <f t="shared" si="3"/>
        <v>1</v>
      </c>
      <c r="P9" s="231">
        <f t="shared" si="4"/>
        <v>1</v>
      </c>
      <c r="Q9" s="231">
        <v>1.0</v>
      </c>
      <c r="R9" s="1101"/>
      <c r="S9" s="1181" t="s">
        <v>517</v>
      </c>
      <c r="T9" s="370" t="s">
        <v>1269</v>
      </c>
      <c r="U9" s="1084">
        <f t="shared" si="5"/>
        <v>1</v>
      </c>
      <c r="V9" s="1102">
        <f t="shared" si="6"/>
        <v>1</v>
      </c>
      <c r="W9" s="1102">
        <f t="shared" si="7"/>
        <v>1</v>
      </c>
      <c r="X9" s="1102">
        <f t="shared" si="8"/>
        <v>1</v>
      </c>
      <c r="Y9" s="1103">
        <f t="shared" si="9"/>
        <v>1</v>
      </c>
      <c r="Z9" s="1104" t="str">
        <f t="shared" si="10"/>
        <v>#REF!</v>
      </c>
      <c r="AA9" s="1085" t="str">
        <f t="shared" si="11"/>
        <v>#REF!</v>
      </c>
      <c r="AB9" s="1085" t="str">
        <f t="shared" si="12"/>
        <v>#REF!</v>
      </c>
      <c r="AC9" s="1105">
        <f t="shared" si="13"/>
        <v>0</v>
      </c>
      <c r="AD9" s="1105" t="str">
        <f t="shared" si="14"/>
        <v>#REF!</v>
      </c>
      <c r="AE9" s="1105" t="str">
        <f t="shared" si="15"/>
        <v>#REF!</v>
      </c>
      <c r="AF9" s="1106"/>
      <c r="AG9" s="1079"/>
      <c r="AH9" s="1090">
        <f t="shared" si="16"/>
        <v>21</v>
      </c>
      <c r="AI9" s="1090"/>
    </row>
    <row r="10" ht="15.0" customHeight="1">
      <c r="A10" s="1098">
        <v>8.0</v>
      </c>
      <c r="B10" s="1181">
        <v>465485.0</v>
      </c>
      <c r="C10" s="370" t="s">
        <v>1357</v>
      </c>
      <c r="D10" s="370" t="s">
        <v>1358</v>
      </c>
      <c r="E10" s="370" t="s">
        <v>511</v>
      </c>
      <c r="F10" s="370" t="s">
        <v>512</v>
      </c>
      <c r="G10" s="370" t="s">
        <v>790</v>
      </c>
      <c r="H10" s="1273" t="str">
        <f t="shared" si="1"/>
        <v>DEV03</v>
      </c>
      <c r="I10" s="1100" t="str">
        <f t="shared" si="2"/>
        <v>#REF!</v>
      </c>
      <c r="J10" s="413">
        <v>3.0</v>
      </c>
      <c r="K10" s="413">
        <v>2025.0</v>
      </c>
      <c r="L10" s="1394">
        <v>45742.0</v>
      </c>
      <c r="M10" s="1395">
        <v>45747.0</v>
      </c>
      <c r="N10" s="1339">
        <v>4.0</v>
      </c>
      <c r="O10" s="1084">
        <f t="shared" si="3"/>
        <v>0.1904761905</v>
      </c>
      <c r="P10" s="231">
        <f t="shared" si="4"/>
        <v>0.19</v>
      </c>
      <c r="Q10" s="231">
        <v>0.19</v>
      </c>
      <c r="R10" s="1101"/>
      <c r="S10" s="1181" t="s">
        <v>517</v>
      </c>
      <c r="T10" s="370" t="s">
        <v>1269</v>
      </c>
      <c r="U10" s="1084">
        <f t="shared" si="5"/>
        <v>0.19</v>
      </c>
      <c r="V10" s="1102" t="str">
        <f t="shared" si="6"/>
        <v>#REF!</v>
      </c>
      <c r="W10" s="1102" t="str">
        <f t="shared" si="7"/>
        <v>#REF!</v>
      </c>
      <c r="X10" s="1102" t="str">
        <f t="shared" si="8"/>
        <v>#REF!</v>
      </c>
      <c r="Y10" s="1103">
        <f t="shared" si="9"/>
        <v>1</v>
      </c>
      <c r="Z10" s="1104" t="str">
        <f t="shared" si="10"/>
        <v>#REF!</v>
      </c>
      <c r="AA10" s="1085" t="str">
        <f t="shared" si="11"/>
        <v>#REF!</v>
      </c>
      <c r="AB10" s="1085" t="str">
        <f t="shared" si="12"/>
        <v>#REF!</v>
      </c>
      <c r="AC10" s="1105" t="str">
        <f t="shared" si="13"/>
        <v>#REF!</v>
      </c>
      <c r="AD10" s="1105" t="str">
        <f t="shared" si="14"/>
        <v>#REF!</v>
      </c>
      <c r="AE10" s="1105" t="str">
        <f t="shared" si="15"/>
        <v>#REF!</v>
      </c>
      <c r="AF10" s="1106"/>
      <c r="AG10" s="1079"/>
      <c r="AH10" s="1090">
        <f t="shared" si="16"/>
        <v>21</v>
      </c>
      <c r="AI10" s="1090"/>
    </row>
    <row r="11" ht="15.0" customHeight="1">
      <c r="A11" s="1098">
        <v>9.0</v>
      </c>
      <c r="B11" s="1181">
        <v>465801.0</v>
      </c>
      <c r="C11" s="370" t="s">
        <v>1360</v>
      </c>
      <c r="D11" s="370" t="s">
        <v>1361</v>
      </c>
      <c r="E11" s="370" t="s">
        <v>511</v>
      </c>
      <c r="F11" s="370" t="s">
        <v>512</v>
      </c>
      <c r="G11" s="370" t="s">
        <v>893</v>
      </c>
      <c r="H11" s="1273" t="str">
        <f t="shared" si="1"/>
        <v>DEV06</v>
      </c>
      <c r="I11" s="1100" t="str">
        <f t="shared" si="2"/>
        <v>#REF!</v>
      </c>
      <c r="J11" s="413">
        <v>3.0</v>
      </c>
      <c r="K11" s="413">
        <v>2025.0</v>
      </c>
      <c r="L11" s="1394">
        <v>45717.0</v>
      </c>
      <c r="M11" s="1395">
        <v>45747.0</v>
      </c>
      <c r="N11" s="1339">
        <v>16.8</v>
      </c>
      <c r="O11" s="1084">
        <f t="shared" si="3"/>
        <v>0.8</v>
      </c>
      <c r="P11" s="231">
        <f t="shared" si="4"/>
        <v>0.8</v>
      </c>
      <c r="Q11" s="231">
        <v>0.8</v>
      </c>
      <c r="R11" s="1101"/>
      <c r="S11" s="1181" t="s">
        <v>517</v>
      </c>
      <c r="T11" s="370" t="s">
        <v>1269</v>
      </c>
      <c r="U11" s="1084">
        <f t="shared" si="5"/>
        <v>0.8</v>
      </c>
      <c r="V11" s="1102" t="str">
        <f t="shared" si="6"/>
        <v>#REF!</v>
      </c>
      <c r="W11" s="1102" t="str">
        <f t="shared" si="7"/>
        <v>#REF!</v>
      </c>
      <c r="X11" s="1102" t="str">
        <f t="shared" si="8"/>
        <v>#REF!</v>
      </c>
      <c r="Y11" s="1103">
        <f t="shared" si="9"/>
        <v>1</v>
      </c>
      <c r="Z11" s="1104" t="str">
        <f t="shared" si="10"/>
        <v>#REF!</v>
      </c>
      <c r="AA11" s="1085" t="str">
        <f t="shared" si="11"/>
        <v>#REF!</v>
      </c>
      <c r="AB11" s="1085" t="str">
        <f t="shared" si="12"/>
        <v>#REF!</v>
      </c>
      <c r="AC11" s="1105" t="str">
        <f t="shared" si="13"/>
        <v>#REF!</v>
      </c>
      <c r="AD11" s="1105" t="str">
        <f t="shared" si="14"/>
        <v>#REF!</v>
      </c>
      <c r="AE11" s="1105" t="str">
        <f t="shared" si="15"/>
        <v>#REF!</v>
      </c>
      <c r="AF11" s="1106"/>
      <c r="AG11" s="1079"/>
      <c r="AH11" s="1090">
        <f t="shared" si="16"/>
        <v>21</v>
      </c>
      <c r="AI11" s="1090"/>
    </row>
    <row r="12" ht="15.0" customHeight="1">
      <c r="A12" s="1098">
        <v>10.0</v>
      </c>
      <c r="B12" s="1181">
        <v>465799.0</v>
      </c>
      <c r="C12" s="370" t="s">
        <v>1310</v>
      </c>
      <c r="D12" s="370" t="s">
        <v>1311</v>
      </c>
      <c r="E12" s="370" t="s">
        <v>511</v>
      </c>
      <c r="F12" s="370" t="s">
        <v>546</v>
      </c>
      <c r="G12" s="370" t="s">
        <v>771</v>
      </c>
      <c r="H12" s="1273" t="str">
        <f t="shared" si="1"/>
        <v>TESTER04</v>
      </c>
      <c r="I12" s="1100" t="str">
        <f t="shared" si="2"/>
        <v>#REF!</v>
      </c>
      <c r="J12" s="413">
        <v>3.0</v>
      </c>
      <c r="K12" s="413">
        <v>2025.0</v>
      </c>
      <c r="L12" s="1394">
        <v>45731.0</v>
      </c>
      <c r="M12" s="1395">
        <v>45741.0</v>
      </c>
      <c r="N12" s="1339">
        <v>7.0</v>
      </c>
      <c r="O12" s="1084">
        <f t="shared" si="3"/>
        <v>0.3333333333</v>
      </c>
      <c r="P12" s="231">
        <f t="shared" si="4"/>
        <v>0.333</v>
      </c>
      <c r="Q12" s="231">
        <v>0.333</v>
      </c>
      <c r="R12" s="1101"/>
      <c r="S12" s="1181" t="s">
        <v>517</v>
      </c>
      <c r="T12" s="370" t="s">
        <v>1269</v>
      </c>
      <c r="U12" s="1084">
        <f t="shared" si="5"/>
        <v>0.333</v>
      </c>
      <c r="V12" s="1102" t="str">
        <f t="shared" si="6"/>
        <v>#REF!</v>
      </c>
      <c r="W12" s="1102" t="str">
        <f t="shared" si="7"/>
        <v>#REF!</v>
      </c>
      <c r="X12" s="1102" t="str">
        <f t="shared" si="8"/>
        <v>#REF!</v>
      </c>
      <c r="Y12" s="1103">
        <f t="shared" si="9"/>
        <v>1</v>
      </c>
      <c r="Z12" s="1104" t="str">
        <f t="shared" si="10"/>
        <v>#REF!</v>
      </c>
      <c r="AA12" s="1085" t="str">
        <f t="shared" si="11"/>
        <v>#REF!</v>
      </c>
      <c r="AB12" s="1085" t="str">
        <f t="shared" si="12"/>
        <v>#REF!</v>
      </c>
      <c r="AC12" s="1105" t="str">
        <f t="shared" si="13"/>
        <v>#REF!</v>
      </c>
      <c r="AD12" s="1105" t="str">
        <f t="shared" si="14"/>
        <v>#REF!</v>
      </c>
      <c r="AE12" s="1105" t="str">
        <f t="shared" si="15"/>
        <v>#REF!</v>
      </c>
      <c r="AF12" s="1106"/>
      <c r="AG12" s="1079"/>
      <c r="AH12" s="1090">
        <f t="shared" si="16"/>
        <v>21</v>
      </c>
      <c r="AI12" s="1090"/>
    </row>
    <row r="13" ht="15.0" customHeight="1">
      <c r="A13" s="1098">
        <v>11.0</v>
      </c>
      <c r="B13" s="1181">
        <v>466333.0</v>
      </c>
      <c r="C13" s="370" t="s">
        <v>1675</v>
      </c>
      <c r="D13" s="370" t="s">
        <v>1676</v>
      </c>
      <c r="E13" s="370" t="s">
        <v>511</v>
      </c>
      <c r="F13" s="370" t="s">
        <v>546</v>
      </c>
      <c r="G13" s="370" t="s">
        <v>790</v>
      </c>
      <c r="H13" s="1273" t="str">
        <f t="shared" si="1"/>
        <v>TESTER03</v>
      </c>
      <c r="I13" s="1100" t="str">
        <f t="shared" si="2"/>
        <v>#REF!</v>
      </c>
      <c r="J13" s="413">
        <v>3.0</v>
      </c>
      <c r="K13" s="413">
        <v>2025.0</v>
      </c>
      <c r="L13" s="1394">
        <v>45726.0</v>
      </c>
      <c r="M13" s="1395">
        <v>45747.0</v>
      </c>
      <c r="N13" s="1339">
        <v>8.0</v>
      </c>
      <c r="O13" s="1084">
        <f t="shared" si="3"/>
        <v>0.380952381</v>
      </c>
      <c r="P13" s="231">
        <f t="shared" si="4"/>
        <v>0.381</v>
      </c>
      <c r="Q13" s="231">
        <v>0.381</v>
      </c>
      <c r="R13" s="1101"/>
      <c r="S13" s="1181" t="s">
        <v>517</v>
      </c>
      <c r="T13" s="370" t="s">
        <v>1269</v>
      </c>
      <c r="U13" s="1084">
        <f t="shared" si="5"/>
        <v>0.381</v>
      </c>
      <c r="V13" s="1102" t="str">
        <f t="shared" si="6"/>
        <v>#REF!</v>
      </c>
      <c r="W13" s="1102">
        <f t="shared" si="7"/>
        <v>0.862</v>
      </c>
      <c r="X13" s="1102" t="str">
        <f t="shared" si="8"/>
        <v>#REF!</v>
      </c>
      <c r="Y13" s="1103">
        <f t="shared" si="9"/>
        <v>0.7857142857</v>
      </c>
      <c r="Z13" s="1104" t="str">
        <f t="shared" si="10"/>
        <v>#REF!</v>
      </c>
      <c r="AA13" s="1085" t="str">
        <f t="shared" si="11"/>
        <v>#REF!</v>
      </c>
      <c r="AB13" s="1085" t="str">
        <f t="shared" si="12"/>
        <v>#REF!</v>
      </c>
      <c r="AC13" s="1105" t="str">
        <f t="shared" si="13"/>
        <v>#REF!</v>
      </c>
      <c r="AD13" s="1105" t="str">
        <f t="shared" si="14"/>
        <v>#REF!</v>
      </c>
      <c r="AE13" s="1105" t="str">
        <f t="shared" si="15"/>
        <v>#REF!</v>
      </c>
      <c r="AF13" s="1106"/>
      <c r="AG13" s="1079"/>
      <c r="AH13" s="1090">
        <f t="shared" si="16"/>
        <v>16.5</v>
      </c>
      <c r="AI13" s="1090"/>
    </row>
    <row r="14" ht="15.0" customHeight="1">
      <c r="A14" s="1098">
        <v>12.0</v>
      </c>
      <c r="B14" s="1181">
        <v>466997.0</v>
      </c>
      <c r="C14" s="370" t="s">
        <v>1692</v>
      </c>
      <c r="D14" s="370" t="s">
        <v>1693</v>
      </c>
      <c r="E14" s="370" t="s">
        <v>511</v>
      </c>
      <c r="F14" s="370" t="s">
        <v>564</v>
      </c>
      <c r="G14" s="370" t="s">
        <v>790</v>
      </c>
      <c r="H14" s="1273" t="str">
        <f t="shared" si="1"/>
        <v>BA03</v>
      </c>
      <c r="I14" s="1100" t="str">
        <f t="shared" si="2"/>
        <v>#REF!</v>
      </c>
      <c r="J14" s="413">
        <v>3.0</v>
      </c>
      <c r="K14" s="413">
        <v>2025.0</v>
      </c>
      <c r="L14" s="1394">
        <v>45717.0</v>
      </c>
      <c r="M14" s="1395">
        <v>45739.0</v>
      </c>
      <c r="N14" s="1339">
        <v>15.0</v>
      </c>
      <c r="O14" s="1084">
        <f t="shared" si="3"/>
        <v>0.7142857143</v>
      </c>
      <c r="P14" s="231">
        <f t="shared" si="4"/>
        <v>0.714</v>
      </c>
      <c r="Q14" s="231">
        <v>0.714</v>
      </c>
      <c r="R14" s="1101"/>
      <c r="S14" s="1181" t="s">
        <v>517</v>
      </c>
      <c r="T14" s="370" t="s">
        <v>1269</v>
      </c>
      <c r="U14" s="1084">
        <f t="shared" si="5"/>
        <v>0.714</v>
      </c>
      <c r="V14" s="1102" t="str">
        <f t="shared" si="6"/>
        <v>#REF!</v>
      </c>
      <c r="W14" s="1102">
        <f t="shared" si="7"/>
        <v>1.117</v>
      </c>
      <c r="X14" s="1102" t="str">
        <f t="shared" si="8"/>
        <v>#REF!</v>
      </c>
      <c r="Y14" s="1103">
        <f t="shared" si="9"/>
        <v>1</v>
      </c>
      <c r="Z14" s="1104" t="str">
        <f t="shared" si="10"/>
        <v>#REF!</v>
      </c>
      <c r="AA14" s="1085" t="str">
        <f t="shared" si="11"/>
        <v>#REF!</v>
      </c>
      <c r="AB14" s="1085" t="str">
        <f t="shared" si="12"/>
        <v>#REF!</v>
      </c>
      <c r="AC14" s="1105" t="str">
        <f t="shared" si="13"/>
        <v>#REF!</v>
      </c>
      <c r="AD14" s="1105" t="str">
        <f t="shared" si="14"/>
        <v>#REF!</v>
      </c>
      <c r="AE14" s="1105" t="str">
        <f t="shared" si="15"/>
        <v>#REF!</v>
      </c>
      <c r="AF14" s="1106"/>
      <c r="AG14" s="1079"/>
      <c r="AH14" s="1090">
        <f t="shared" si="16"/>
        <v>21</v>
      </c>
      <c r="AI14" s="1090"/>
    </row>
    <row r="15" ht="15.0" customHeight="1">
      <c r="A15" s="1098">
        <v>13.0</v>
      </c>
      <c r="B15" s="1181">
        <v>92203.0</v>
      </c>
      <c r="C15" s="370" t="s">
        <v>2247</v>
      </c>
      <c r="D15" s="370" t="s">
        <v>2248</v>
      </c>
      <c r="E15" s="370" t="s">
        <v>511</v>
      </c>
      <c r="F15" s="370" t="s">
        <v>663</v>
      </c>
      <c r="G15" s="370" t="s">
        <v>771</v>
      </c>
      <c r="H15" s="1273" t="str">
        <f t="shared" si="1"/>
        <v>PM04</v>
      </c>
      <c r="I15" s="1100" t="str">
        <f t="shared" si="2"/>
        <v>#REF!</v>
      </c>
      <c r="J15" s="413">
        <v>3.0</v>
      </c>
      <c r="K15" s="413">
        <v>2025.0</v>
      </c>
      <c r="L15" s="1394">
        <v>45717.0</v>
      </c>
      <c r="M15" s="1395">
        <v>45747.0</v>
      </c>
      <c r="N15" s="1339">
        <v>6.3</v>
      </c>
      <c r="O15" s="1084">
        <f t="shared" si="3"/>
        <v>0.3</v>
      </c>
      <c r="P15" s="231">
        <f t="shared" si="4"/>
        <v>0.3</v>
      </c>
      <c r="Q15" s="231">
        <v>0.3</v>
      </c>
      <c r="R15" s="1101"/>
      <c r="S15" s="1181" t="s">
        <v>517</v>
      </c>
      <c r="T15" s="370" t="s">
        <v>1269</v>
      </c>
      <c r="U15" s="1084">
        <f t="shared" si="5"/>
        <v>0.3</v>
      </c>
      <c r="V15" s="1102" t="str">
        <f t="shared" si="6"/>
        <v>#REF!</v>
      </c>
      <c r="W15" s="1102">
        <f t="shared" si="7"/>
        <v>1.325</v>
      </c>
      <c r="X15" s="1102" t="str">
        <f t="shared" si="8"/>
        <v>#REF!</v>
      </c>
      <c r="Y15" s="1103">
        <f t="shared" si="9"/>
        <v>1</v>
      </c>
      <c r="Z15" s="1104" t="str">
        <f t="shared" si="10"/>
        <v>#REF!</v>
      </c>
      <c r="AA15" s="1085" t="str">
        <f t="shared" si="11"/>
        <v>#REF!</v>
      </c>
      <c r="AB15" s="1085" t="str">
        <f t="shared" si="12"/>
        <v>#REF!</v>
      </c>
      <c r="AC15" s="1105" t="str">
        <f t="shared" si="13"/>
        <v>#REF!</v>
      </c>
      <c r="AD15" s="1105" t="str">
        <f t="shared" si="14"/>
        <v>#REF!</v>
      </c>
      <c r="AE15" s="1105" t="str">
        <f t="shared" si="15"/>
        <v>#REF!</v>
      </c>
      <c r="AF15" s="1106"/>
      <c r="AG15" s="1079"/>
      <c r="AH15" s="1090">
        <f t="shared" si="16"/>
        <v>21</v>
      </c>
      <c r="AI15" s="1090"/>
    </row>
    <row r="16" ht="15.0" customHeight="1">
      <c r="A16" s="1098">
        <v>14.0</v>
      </c>
      <c r="B16" s="1181">
        <v>472447.0</v>
      </c>
      <c r="C16" s="370" t="s">
        <v>2343</v>
      </c>
      <c r="D16" s="370" t="s">
        <v>2344</v>
      </c>
      <c r="E16" s="370" t="s">
        <v>511</v>
      </c>
      <c r="F16" s="370" t="s">
        <v>546</v>
      </c>
      <c r="G16" s="370" t="s">
        <v>795</v>
      </c>
      <c r="H16" s="1273" t="str">
        <f t="shared" si="1"/>
        <v>TESTER01</v>
      </c>
      <c r="I16" s="1100" t="str">
        <f t="shared" si="2"/>
        <v>#REF!</v>
      </c>
      <c r="J16" s="413">
        <v>3.0</v>
      </c>
      <c r="K16" s="413">
        <v>2025.0</v>
      </c>
      <c r="L16" s="1394">
        <v>45717.0</v>
      </c>
      <c r="M16" s="1395">
        <v>45747.0</v>
      </c>
      <c r="N16" s="1339">
        <v>21.0</v>
      </c>
      <c r="O16" s="1084">
        <f t="shared" si="3"/>
        <v>1</v>
      </c>
      <c r="P16" s="231">
        <f t="shared" si="4"/>
        <v>1</v>
      </c>
      <c r="Q16" s="231">
        <v>1.0</v>
      </c>
      <c r="R16" s="1101"/>
      <c r="S16" s="1181" t="s">
        <v>517</v>
      </c>
      <c r="T16" s="370" t="s">
        <v>1269</v>
      </c>
      <c r="U16" s="1084">
        <f t="shared" si="5"/>
        <v>1</v>
      </c>
      <c r="V16" s="1102">
        <f t="shared" si="6"/>
        <v>1</v>
      </c>
      <c r="W16" s="1102">
        <f t="shared" si="7"/>
        <v>1</v>
      </c>
      <c r="X16" s="1102">
        <f t="shared" si="8"/>
        <v>1</v>
      </c>
      <c r="Y16" s="1103">
        <f t="shared" si="9"/>
        <v>1</v>
      </c>
      <c r="Z16" s="1104" t="str">
        <f t="shared" si="10"/>
        <v>#REF!</v>
      </c>
      <c r="AA16" s="1085" t="str">
        <f t="shared" si="11"/>
        <v>#REF!</v>
      </c>
      <c r="AB16" s="1085" t="str">
        <f t="shared" si="12"/>
        <v>#REF!</v>
      </c>
      <c r="AC16" s="1105">
        <f t="shared" si="13"/>
        <v>0</v>
      </c>
      <c r="AD16" s="1105" t="str">
        <f t="shared" si="14"/>
        <v>#REF!</v>
      </c>
      <c r="AE16" s="1105" t="str">
        <f t="shared" si="15"/>
        <v>#REF!</v>
      </c>
      <c r="AF16" s="1106"/>
      <c r="AG16" s="1079"/>
      <c r="AH16" s="1090">
        <f t="shared" si="16"/>
        <v>21</v>
      </c>
      <c r="AI16" s="1090"/>
    </row>
    <row r="17" ht="15.0" customHeight="1">
      <c r="A17" s="1098">
        <v>15.0</v>
      </c>
      <c r="B17" s="1181">
        <v>473957.0</v>
      </c>
      <c r="C17" s="370" t="s">
        <v>2348</v>
      </c>
      <c r="D17" s="370" t="s">
        <v>2349</v>
      </c>
      <c r="E17" s="370" t="s">
        <v>511</v>
      </c>
      <c r="F17" s="370" t="s">
        <v>512</v>
      </c>
      <c r="G17" s="370" t="s">
        <v>795</v>
      </c>
      <c r="H17" s="1273" t="str">
        <f t="shared" si="1"/>
        <v>DEV01</v>
      </c>
      <c r="I17" s="1100" t="str">
        <f t="shared" si="2"/>
        <v>#REF!</v>
      </c>
      <c r="J17" s="413">
        <v>3.0</v>
      </c>
      <c r="K17" s="413">
        <v>2025.0</v>
      </c>
      <c r="L17" s="1394">
        <v>45717.0</v>
      </c>
      <c r="M17" s="1395">
        <v>45747.0</v>
      </c>
      <c r="N17" s="1339">
        <v>21.0</v>
      </c>
      <c r="O17" s="1084">
        <f t="shared" si="3"/>
        <v>1</v>
      </c>
      <c r="P17" s="231">
        <f t="shared" si="4"/>
        <v>1</v>
      </c>
      <c r="Q17" s="231">
        <v>1.0</v>
      </c>
      <c r="R17" s="1101"/>
      <c r="S17" s="1181" t="s">
        <v>517</v>
      </c>
      <c r="T17" s="370" t="s">
        <v>1269</v>
      </c>
      <c r="U17" s="1084">
        <f t="shared" si="5"/>
        <v>1</v>
      </c>
      <c r="V17" s="1102">
        <f t="shared" si="6"/>
        <v>1</v>
      </c>
      <c r="W17" s="1102">
        <f t="shared" si="7"/>
        <v>1</v>
      </c>
      <c r="X17" s="1102">
        <f t="shared" si="8"/>
        <v>1</v>
      </c>
      <c r="Y17" s="1103">
        <f t="shared" si="9"/>
        <v>1</v>
      </c>
      <c r="Z17" s="1104" t="str">
        <f t="shared" si="10"/>
        <v>#REF!</v>
      </c>
      <c r="AA17" s="1085" t="str">
        <f t="shared" si="11"/>
        <v>#REF!</v>
      </c>
      <c r="AB17" s="1085" t="str">
        <f t="shared" si="12"/>
        <v>#REF!</v>
      </c>
      <c r="AC17" s="1105">
        <f t="shared" si="13"/>
        <v>0</v>
      </c>
      <c r="AD17" s="1105" t="str">
        <f t="shared" si="14"/>
        <v>#REF!</v>
      </c>
      <c r="AE17" s="1105" t="str">
        <f t="shared" si="15"/>
        <v>#REF!</v>
      </c>
      <c r="AF17" s="1106"/>
      <c r="AG17" s="1079"/>
      <c r="AH17" s="1090">
        <f t="shared" si="16"/>
        <v>21</v>
      </c>
      <c r="AI17" s="1090"/>
    </row>
    <row r="18" ht="15.0" customHeight="1">
      <c r="A18" s="1098">
        <v>16.0</v>
      </c>
      <c r="B18" s="1181">
        <v>275041.0</v>
      </c>
      <c r="C18" s="370" t="s">
        <v>1102</v>
      </c>
      <c r="D18" s="370" t="s">
        <v>1275</v>
      </c>
      <c r="E18" s="370" t="s">
        <v>511</v>
      </c>
      <c r="F18" s="370" t="s">
        <v>512</v>
      </c>
      <c r="G18" s="370" t="s">
        <v>790</v>
      </c>
      <c r="H18" s="1273" t="str">
        <f t="shared" si="1"/>
        <v>DEV03</v>
      </c>
      <c r="I18" s="1100" t="str">
        <f t="shared" si="2"/>
        <v>#REF!</v>
      </c>
      <c r="J18" s="413">
        <v>3.0</v>
      </c>
      <c r="K18" s="413">
        <v>2025.0</v>
      </c>
      <c r="L18" s="1394">
        <v>45717.0</v>
      </c>
      <c r="M18" s="1395">
        <v>45725.0</v>
      </c>
      <c r="N18" s="1339">
        <v>5.0</v>
      </c>
      <c r="O18" s="1084">
        <f t="shared" si="3"/>
        <v>0.2380952381</v>
      </c>
      <c r="P18" s="231" t="str">
        <f t="shared" si="4"/>
        <v>#REF!</v>
      </c>
      <c r="Q18" s="231">
        <v>0.295</v>
      </c>
      <c r="R18" s="1101"/>
      <c r="S18" s="1181" t="s">
        <v>525</v>
      </c>
      <c r="T18" s="370" t="s">
        <v>2088</v>
      </c>
      <c r="U18" s="1084">
        <f t="shared" si="5"/>
        <v>0.295</v>
      </c>
      <c r="V18" s="1102" t="str">
        <f t="shared" si="6"/>
        <v>#REF!</v>
      </c>
      <c r="W18" s="1102" t="str">
        <f t="shared" si="7"/>
        <v>#REF!</v>
      </c>
      <c r="X18" s="1102" t="str">
        <f t="shared" si="8"/>
        <v>#REF!</v>
      </c>
      <c r="Y18" s="1103">
        <f t="shared" si="9"/>
        <v>1</v>
      </c>
      <c r="Z18" s="1104" t="str">
        <f t="shared" si="10"/>
        <v>#REF!</v>
      </c>
      <c r="AA18" s="1085" t="str">
        <f t="shared" si="11"/>
        <v>#REF!</v>
      </c>
      <c r="AB18" s="1085" t="str">
        <f t="shared" si="12"/>
        <v>#REF!</v>
      </c>
      <c r="AC18" s="1105" t="str">
        <f t="shared" si="13"/>
        <v>#REF!</v>
      </c>
      <c r="AD18" s="1105" t="str">
        <f t="shared" si="14"/>
        <v>#REF!</v>
      </c>
      <c r="AE18" s="1105" t="str">
        <f t="shared" si="15"/>
        <v>#REF!</v>
      </c>
      <c r="AF18" s="1106"/>
      <c r="AG18" s="1079"/>
      <c r="AH18" s="1090">
        <f t="shared" si="16"/>
        <v>21</v>
      </c>
      <c r="AI18" s="1090"/>
    </row>
    <row r="19" ht="15.0" customHeight="1">
      <c r="A19" s="1098">
        <v>17.0</v>
      </c>
      <c r="B19" s="1181">
        <v>275041.0</v>
      </c>
      <c r="C19" s="370" t="s">
        <v>1102</v>
      </c>
      <c r="D19" s="370" t="s">
        <v>1275</v>
      </c>
      <c r="E19" s="370" t="s">
        <v>511</v>
      </c>
      <c r="F19" s="370" t="s">
        <v>512</v>
      </c>
      <c r="G19" s="370" t="s">
        <v>790</v>
      </c>
      <c r="H19" s="1273" t="str">
        <f t="shared" si="1"/>
        <v>DEV03</v>
      </c>
      <c r="I19" s="1100" t="str">
        <f t="shared" si="2"/>
        <v>#REF!</v>
      </c>
      <c r="J19" s="413">
        <v>3.0</v>
      </c>
      <c r="K19" s="413">
        <v>2025.0</v>
      </c>
      <c r="L19" s="1394">
        <v>45726.0</v>
      </c>
      <c r="M19" s="1395">
        <v>45747.0</v>
      </c>
      <c r="N19" s="1339">
        <v>3.2</v>
      </c>
      <c r="O19" s="1084">
        <f t="shared" si="3"/>
        <v>0.1523809524</v>
      </c>
      <c r="P19" s="231" t="str">
        <f t="shared" si="4"/>
        <v>#REF!</v>
      </c>
      <c r="Q19" s="231">
        <v>0.189</v>
      </c>
      <c r="R19" s="1101"/>
      <c r="S19" s="1181" t="s">
        <v>525</v>
      </c>
      <c r="T19" s="370" t="s">
        <v>2088</v>
      </c>
      <c r="U19" s="1084">
        <f t="shared" si="5"/>
        <v>0.189</v>
      </c>
      <c r="V19" s="1102" t="str">
        <f t="shared" si="6"/>
        <v>#REF!</v>
      </c>
      <c r="W19" s="1102" t="str">
        <f t="shared" si="7"/>
        <v>#REF!</v>
      </c>
      <c r="X19" s="1102" t="str">
        <f t="shared" si="8"/>
        <v>#REF!</v>
      </c>
      <c r="Y19" s="1103">
        <f t="shared" si="9"/>
        <v>1</v>
      </c>
      <c r="Z19" s="1104" t="str">
        <f t="shared" si="10"/>
        <v>#REF!</v>
      </c>
      <c r="AA19" s="1085" t="str">
        <f t="shared" si="11"/>
        <v>#REF!</v>
      </c>
      <c r="AB19" s="1085" t="str">
        <f t="shared" si="12"/>
        <v>#REF!</v>
      </c>
      <c r="AC19" s="1105" t="str">
        <f t="shared" si="13"/>
        <v>#REF!</v>
      </c>
      <c r="AD19" s="1105" t="str">
        <f t="shared" si="14"/>
        <v>#REF!</v>
      </c>
      <c r="AE19" s="1105" t="str">
        <f t="shared" si="15"/>
        <v>#REF!</v>
      </c>
      <c r="AF19" s="1106"/>
      <c r="AG19" s="1079"/>
      <c r="AH19" s="1090">
        <f t="shared" si="16"/>
        <v>21</v>
      </c>
      <c r="AI19" s="1090"/>
    </row>
    <row r="20" ht="15.0" customHeight="1">
      <c r="A20" s="1098">
        <v>18.0</v>
      </c>
      <c r="B20" s="1181">
        <v>283181.0</v>
      </c>
      <c r="C20" s="370" t="s">
        <v>658</v>
      </c>
      <c r="D20" s="370" t="s">
        <v>1278</v>
      </c>
      <c r="E20" s="370" t="s">
        <v>511</v>
      </c>
      <c r="F20" s="370" t="s">
        <v>564</v>
      </c>
      <c r="G20" s="370" t="s">
        <v>771</v>
      </c>
      <c r="H20" s="1273" t="str">
        <f t="shared" si="1"/>
        <v>BA04</v>
      </c>
      <c r="I20" s="1100" t="str">
        <f t="shared" si="2"/>
        <v>#REF!</v>
      </c>
      <c r="J20" s="413">
        <v>3.0</v>
      </c>
      <c r="K20" s="413">
        <v>2025.0</v>
      </c>
      <c r="L20" s="1394">
        <v>45717.0</v>
      </c>
      <c r="M20" s="1395">
        <v>45725.0</v>
      </c>
      <c r="N20" s="1339">
        <v>5.0</v>
      </c>
      <c r="O20" s="1084">
        <f t="shared" si="3"/>
        <v>0.2380952381</v>
      </c>
      <c r="P20" s="231" t="str">
        <f t="shared" si="4"/>
        <v>#REF!</v>
      </c>
      <c r="Q20" s="231">
        <v>0.379</v>
      </c>
      <c r="R20" s="1101"/>
      <c r="S20" s="1181" t="s">
        <v>525</v>
      </c>
      <c r="T20" s="370" t="s">
        <v>2088</v>
      </c>
      <c r="U20" s="1084">
        <f t="shared" si="5"/>
        <v>0.379</v>
      </c>
      <c r="V20" s="1102" t="str">
        <f t="shared" si="6"/>
        <v>#REF!</v>
      </c>
      <c r="W20" s="1102" t="str">
        <f t="shared" si="7"/>
        <v>#REF!</v>
      </c>
      <c r="X20" s="1102" t="str">
        <f t="shared" si="8"/>
        <v>#REF!</v>
      </c>
      <c r="Y20" s="1103">
        <f t="shared" si="9"/>
        <v>1</v>
      </c>
      <c r="Z20" s="1104" t="str">
        <f t="shared" si="10"/>
        <v>#REF!</v>
      </c>
      <c r="AA20" s="1085" t="str">
        <f t="shared" si="11"/>
        <v>#REF!</v>
      </c>
      <c r="AB20" s="1085" t="str">
        <f t="shared" si="12"/>
        <v>#REF!</v>
      </c>
      <c r="AC20" s="1105" t="str">
        <f t="shared" si="13"/>
        <v>#REF!</v>
      </c>
      <c r="AD20" s="1105" t="str">
        <f t="shared" si="14"/>
        <v>#REF!</v>
      </c>
      <c r="AE20" s="1105" t="str">
        <f t="shared" si="15"/>
        <v>#REF!</v>
      </c>
      <c r="AF20" s="1106"/>
      <c r="AG20" s="1079"/>
      <c r="AH20" s="1090">
        <f t="shared" si="16"/>
        <v>21</v>
      </c>
      <c r="AI20" s="1090"/>
    </row>
    <row r="21" ht="15.0" customHeight="1">
      <c r="A21" s="1098">
        <v>19.0</v>
      </c>
      <c r="B21" s="1181">
        <v>283181.0</v>
      </c>
      <c r="C21" s="370" t="s">
        <v>658</v>
      </c>
      <c r="D21" s="370" t="s">
        <v>1278</v>
      </c>
      <c r="E21" s="370" t="s">
        <v>511</v>
      </c>
      <c r="F21" s="370" t="s">
        <v>564</v>
      </c>
      <c r="G21" s="370" t="s">
        <v>771</v>
      </c>
      <c r="H21" s="1273" t="str">
        <f t="shared" si="1"/>
        <v>BA04</v>
      </c>
      <c r="I21" s="1100" t="str">
        <f t="shared" si="2"/>
        <v>#REF!</v>
      </c>
      <c r="J21" s="413">
        <v>3.0</v>
      </c>
      <c r="K21" s="413">
        <v>2025.0</v>
      </c>
      <c r="L21" s="1394">
        <v>45726.0</v>
      </c>
      <c r="M21" s="1395">
        <v>45747.0</v>
      </c>
      <c r="N21" s="1339">
        <v>8.0</v>
      </c>
      <c r="O21" s="1084">
        <f t="shared" si="3"/>
        <v>0.380952381</v>
      </c>
      <c r="P21" s="231" t="str">
        <f t="shared" si="4"/>
        <v>#REF!</v>
      </c>
      <c r="Q21" s="231">
        <v>0.606</v>
      </c>
      <c r="R21" s="1101"/>
      <c r="S21" s="1181" t="s">
        <v>525</v>
      </c>
      <c r="T21" s="370" t="s">
        <v>2088</v>
      </c>
      <c r="U21" s="1084">
        <f t="shared" si="5"/>
        <v>0.606</v>
      </c>
      <c r="V21" s="1102" t="str">
        <f t="shared" si="6"/>
        <v>#REF!</v>
      </c>
      <c r="W21" s="1102" t="str">
        <f t="shared" si="7"/>
        <v>#REF!</v>
      </c>
      <c r="X21" s="1102" t="str">
        <f t="shared" si="8"/>
        <v>#REF!</v>
      </c>
      <c r="Y21" s="1103">
        <f t="shared" si="9"/>
        <v>1</v>
      </c>
      <c r="Z21" s="1104" t="str">
        <f t="shared" si="10"/>
        <v>#REF!</v>
      </c>
      <c r="AA21" s="1085" t="str">
        <f t="shared" si="11"/>
        <v>#REF!</v>
      </c>
      <c r="AB21" s="1085" t="str">
        <f t="shared" si="12"/>
        <v>#REF!</v>
      </c>
      <c r="AC21" s="1105" t="str">
        <f t="shared" si="13"/>
        <v>#REF!</v>
      </c>
      <c r="AD21" s="1105" t="str">
        <f t="shared" si="14"/>
        <v>#REF!</v>
      </c>
      <c r="AE21" s="1105" t="str">
        <f t="shared" si="15"/>
        <v>#REF!</v>
      </c>
      <c r="AF21" s="1106"/>
      <c r="AG21" s="1079"/>
      <c r="AH21" s="1090">
        <f t="shared" si="16"/>
        <v>21</v>
      </c>
      <c r="AI21" s="1090"/>
    </row>
    <row r="22" ht="15.0" customHeight="1">
      <c r="A22" s="1098">
        <v>20.0</v>
      </c>
      <c r="B22" s="1181">
        <v>427203.0</v>
      </c>
      <c r="C22" s="370" t="s">
        <v>1006</v>
      </c>
      <c r="D22" s="370" t="s">
        <v>1279</v>
      </c>
      <c r="E22" s="370" t="s">
        <v>511</v>
      </c>
      <c r="F22" s="370" t="s">
        <v>512</v>
      </c>
      <c r="G22" s="370" t="s">
        <v>790</v>
      </c>
      <c r="H22" s="1273" t="str">
        <f t="shared" si="1"/>
        <v>DEV03</v>
      </c>
      <c r="I22" s="1100" t="str">
        <f t="shared" si="2"/>
        <v>#REF!</v>
      </c>
      <c r="J22" s="413">
        <v>3.0</v>
      </c>
      <c r="K22" s="413">
        <v>2025.0</v>
      </c>
      <c r="L22" s="1394">
        <v>45717.0</v>
      </c>
      <c r="M22" s="1395">
        <v>45747.0</v>
      </c>
      <c r="N22" s="1339">
        <v>21.0</v>
      </c>
      <c r="O22" s="1084">
        <f t="shared" si="3"/>
        <v>1</v>
      </c>
      <c r="P22" s="231" t="str">
        <f t="shared" si="4"/>
        <v>#REF!</v>
      </c>
      <c r="Q22" s="231">
        <v>1.24</v>
      </c>
      <c r="R22" s="1101"/>
      <c r="S22" s="1181" t="s">
        <v>525</v>
      </c>
      <c r="T22" s="370" t="s">
        <v>2088</v>
      </c>
      <c r="U22" s="1084">
        <f t="shared" si="5"/>
        <v>1.24</v>
      </c>
      <c r="V22" s="1102" t="str">
        <f t="shared" si="6"/>
        <v>#REF!</v>
      </c>
      <c r="W22" s="1102">
        <f t="shared" si="7"/>
        <v>1.24</v>
      </c>
      <c r="X22" s="1102" t="str">
        <f t="shared" si="8"/>
        <v>#REF!</v>
      </c>
      <c r="Y22" s="1103">
        <f t="shared" si="9"/>
        <v>1</v>
      </c>
      <c r="Z22" s="1104" t="str">
        <f t="shared" si="10"/>
        <v>#REF!</v>
      </c>
      <c r="AA22" s="1085" t="str">
        <f t="shared" si="11"/>
        <v>#REF!</v>
      </c>
      <c r="AB22" s="1085" t="str">
        <f t="shared" si="12"/>
        <v>#REF!</v>
      </c>
      <c r="AC22" s="1105" t="str">
        <f t="shared" si="13"/>
        <v>#REF!</v>
      </c>
      <c r="AD22" s="1105" t="str">
        <f t="shared" si="14"/>
        <v>#REF!</v>
      </c>
      <c r="AE22" s="1105" t="str">
        <f t="shared" si="15"/>
        <v>#REF!</v>
      </c>
      <c r="AF22" s="1106"/>
      <c r="AG22" s="1079"/>
      <c r="AH22" s="1090">
        <f t="shared" si="16"/>
        <v>21</v>
      </c>
      <c r="AI22" s="1090"/>
    </row>
    <row r="23" ht="15.0" customHeight="1">
      <c r="A23" s="1098">
        <v>21.0</v>
      </c>
      <c r="B23" s="1181">
        <v>458877.0</v>
      </c>
      <c r="C23" s="370" t="s">
        <v>521</v>
      </c>
      <c r="D23" s="370" t="s">
        <v>1285</v>
      </c>
      <c r="E23" s="370" t="s">
        <v>511</v>
      </c>
      <c r="F23" s="370" t="s">
        <v>512</v>
      </c>
      <c r="G23" s="370" t="s">
        <v>893</v>
      </c>
      <c r="H23" s="1273" t="str">
        <f t="shared" si="1"/>
        <v>DEV06</v>
      </c>
      <c r="I23" s="1100" t="str">
        <f t="shared" si="2"/>
        <v>#REF!</v>
      </c>
      <c r="J23" s="413">
        <v>3.0</v>
      </c>
      <c r="K23" s="413">
        <v>2025.0</v>
      </c>
      <c r="L23" s="1394">
        <v>45717.0</v>
      </c>
      <c r="M23" s="1395">
        <v>45747.0</v>
      </c>
      <c r="N23" s="1339">
        <v>4.2</v>
      </c>
      <c r="O23" s="1084">
        <f t="shared" si="3"/>
        <v>0.2</v>
      </c>
      <c r="P23" s="231" t="str">
        <f t="shared" si="4"/>
        <v>#REF!</v>
      </c>
      <c r="Q23" s="231">
        <v>0.454</v>
      </c>
      <c r="R23" s="1101"/>
      <c r="S23" s="1181" t="s">
        <v>525</v>
      </c>
      <c r="T23" s="370" t="s">
        <v>2088</v>
      </c>
      <c r="U23" s="1084">
        <f t="shared" si="5"/>
        <v>0.454</v>
      </c>
      <c r="V23" s="1102" t="str">
        <f t="shared" si="6"/>
        <v>#REF!</v>
      </c>
      <c r="W23" s="1102" t="str">
        <f t="shared" si="7"/>
        <v>#REF!</v>
      </c>
      <c r="X23" s="1102" t="str">
        <f t="shared" si="8"/>
        <v>#REF!</v>
      </c>
      <c r="Y23" s="1103">
        <f t="shared" si="9"/>
        <v>1</v>
      </c>
      <c r="Z23" s="1104" t="str">
        <f t="shared" si="10"/>
        <v>#REF!</v>
      </c>
      <c r="AA23" s="1085" t="str">
        <f t="shared" si="11"/>
        <v>#REF!</v>
      </c>
      <c r="AB23" s="1085" t="str">
        <f t="shared" si="12"/>
        <v>#REF!</v>
      </c>
      <c r="AC23" s="1105" t="str">
        <f t="shared" si="13"/>
        <v>#REF!</v>
      </c>
      <c r="AD23" s="1105" t="str">
        <f t="shared" si="14"/>
        <v>#REF!</v>
      </c>
      <c r="AE23" s="1105" t="str">
        <f t="shared" si="15"/>
        <v>#REF!</v>
      </c>
      <c r="AF23" s="1106"/>
      <c r="AG23" s="1079"/>
      <c r="AH23" s="1090">
        <f t="shared" si="16"/>
        <v>21</v>
      </c>
      <c r="AI23" s="1090"/>
    </row>
    <row r="24" ht="15.0" customHeight="1">
      <c r="A24" s="1098">
        <v>22.0</v>
      </c>
      <c r="B24" s="1181">
        <v>463031.0</v>
      </c>
      <c r="C24" s="370" t="s">
        <v>1288</v>
      </c>
      <c r="D24" s="370" t="s">
        <v>1289</v>
      </c>
      <c r="E24" s="370" t="s">
        <v>511</v>
      </c>
      <c r="F24" s="370" t="s">
        <v>512</v>
      </c>
      <c r="G24" s="370" t="s">
        <v>790</v>
      </c>
      <c r="H24" s="1273" t="str">
        <f t="shared" si="1"/>
        <v>DEV03</v>
      </c>
      <c r="I24" s="1100" t="str">
        <f t="shared" si="2"/>
        <v>#REF!</v>
      </c>
      <c r="J24" s="413">
        <v>3.0</v>
      </c>
      <c r="K24" s="413">
        <v>2025.0</v>
      </c>
      <c r="L24" s="1394">
        <v>45717.0</v>
      </c>
      <c r="M24" s="1395">
        <v>45747.0</v>
      </c>
      <c r="N24" s="1339">
        <v>21.0</v>
      </c>
      <c r="O24" s="1084">
        <f t="shared" si="3"/>
        <v>1</v>
      </c>
      <c r="P24" s="231" t="str">
        <f t="shared" si="4"/>
        <v>#REF!</v>
      </c>
      <c r="Q24" s="231">
        <v>1.24</v>
      </c>
      <c r="R24" s="1101"/>
      <c r="S24" s="1181" t="s">
        <v>525</v>
      </c>
      <c r="T24" s="370" t="s">
        <v>2088</v>
      </c>
      <c r="U24" s="1084">
        <f t="shared" si="5"/>
        <v>1.24</v>
      </c>
      <c r="V24" s="1102" t="str">
        <f t="shared" si="6"/>
        <v>#REF!</v>
      </c>
      <c r="W24" s="1102">
        <f t="shared" si="7"/>
        <v>1.24</v>
      </c>
      <c r="X24" s="1102" t="str">
        <f t="shared" si="8"/>
        <v>#REF!</v>
      </c>
      <c r="Y24" s="1103">
        <f t="shared" si="9"/>
        <v>1</v>
      </c>
      <c r="Z24" s="1104" t="str">
        <f t="shared" si="10"/>
        <v>#REF!</v>
      </c>
      <c r="AA24" s="1085" t="str">
        <f t="shared" si="11"/>
        <v>#REF!</v>
      </c>
      <c r="AB24" s="1085" t="str">
        <f t="shared" si="12"/>
        <v>#REF!</v>
      </c>
      <c r="AC24" s="1105" t="str">
        <f t="shared" si="13"/>
        <v>#REF!</v>
      </c>
      <c r="AD24" s="1105" t="str">
        <f t="shared" si="14"/>
        <v>#REF!</v>
      </c>
      <c r="AE24" s="1105" t="str">
        <f t="shared" si="15"/>
        <v>#REF!</v>
      </c>
      <c r="AF24" s="1106"/>
      <c r="AG24" s="1079"/>
      <c r="AH24" s="1090">
        <f t="shared" si="16"/>
        <v>21</v>
      </c>
      <c r="AI24" s="1090"/>
    </row>
    <row r="25" ht="15.0" customHeight="1">
      <c r="A25" s="1098">
        <v>23.0</v>
      </c>
      <c r="B25" s="1181">
        <v>463029.0</v>
      </c>
      <c r="C25" s="370" t="s">
        <v>1290</v>
      </c>
      <c r="D25" s="370" t="s">
        <v>1291</v>
      </c>
      <c r="E25" s="370" t="s">
        <v>511</v>
      </c>
      <c r="F25" s="370" t="s">
        <v>512</v>
      </c>
      <c r="G25" s="370" t="s">
        <v>795</v>
      </c>
      <c r="H25" s="1273" t="str">
        <f t="shared" si="1"/>
        <v>DEV01</v>
      </c>
      <c r="I25" s="1100" t="str">
        <f t="shared" si="2"/>
        <v>#REF!</v>
      </c>
      <c r="J25" s="413">
        <v>3.0</v>
      </c>
      <c r="K25" s="413">
        <v>2025.0</v>
      </c>
      <c r="L25" s="1394">
        <v>45717.0</v>
      </c>
      <c r="M25" s="1395">
        <v>45737.0</v>
      </c>
      <c r="N25" s="1339">
        <v>15.0</v>
      </c>
      <c r="O25" s="1084">
        <f t="shared" si="3"/>
        <v>0.7142857143</v>
      </c>
      <c r="P25" s="231" t="str">
        <f t="shared" si="4"/>
        <v>#REF!</v>
      </c>
      <c r="Q25" s="231">
        <v>0.393</v>
      </c>
      <c r="R25" s="1101"/>
      <c r="S25" s="1181" t="s">
        <v>525</v>
      </c>
      <c r="T25" s="370" t="s">
        <v>2088</v>
      </c>
      <c r="U25" s="1084">
        <f t="shared" si="5"/>
        <v>0.393</v>
      </c>
      <c r="V25" s="1102" t="str">
        <f t="shared" si="6"/>
        <v>#REF!</v>
      </c>
      <c r="W25" s="1102">
        <f t="shared" si="7"/>
        <v>0.679</v>
      </c>
      <c r="X25" s="1102" t="str">
        <f t="shared" si="8"/>
        <v>#REF!</v>
      </c>
      <c r="Y25" s="1103">
        <f t="shared" si="9"/>
        <v>1</v>
      </c>
      <c r="Z25" s="1104" t="str">
        <f t="shared" si="10"/>
        <v>#REF!</v>
      </c>
      <c r="AA25" s="1085" t="str">
        <f t="shared" si="11"/>
        <v>#REF!</v>
      </c>
      <c r="AB25" s="1085" t="str">
        <f t="shared" si="12"/>
        <v>#REF!</v>
      </c>
      <c r="AC25" s="1105" t="str">
        <f t="shared" si="13"/>
        <v>#REF!</v>
      </c>
      <c r="AD25" s="1105" t="str">
        <f t="shared" si="14"/>
        <v>#REF!</v>
      </c>
      <c r="AE25" s="1105" t="str">
        <f t="shared" si="15"/>
        <v>#REF!</v>
      </c>
      <c r="AF25" s="1106"/>
      <c r="AG25" s="1079"/>
      <c r="AH25" s="1090">
        <f t="shared" si="16"/>
        <v>21</v>
      </c>
      <c r="AI25" s="1090"/>
    </row>
    <row r="26" ht="15.0" customHeight="1">
      <c r="A26" s="1098">
        <v>24.0</v>
      </c>
      <c r="B26" s="1181">
        <v>463041.0</v>
      </c>
      <c r="C26" s="370" t="s">
        <v>1293</v>
      </c>
      <c r="D26" s="370" t="s">
        <v>1294</v>
      </c>
      <c r="E26" s="370" t="s">
        <v>511</v>
      </c>
      <c r="F26" s="370" t="s">
        <v>546</v>
      </c>
      <c r="G26" s="370" t="s">
        <v>665</v>
      </c>
      <c r="H26" s="1273" t="str">
        <f t="shared" si="1"/>
        <v>TESTER02</v>
      </c>
      <c r="I26" s="1100" t="str">
        <f t="shared" si="2"/>
        <v>#REF!</v>
      </c>
      <c r="J26" s="413">
        <v>3.0</v>
      </c>
      <c r="K26" s="413">
        <v>2025.0</v>
      </c>
      <c r="L26" s="1394">
        <v>45717.0</v>
      </c>
      <c r="M26" s="1395">
        <v>45747.0</v>
      </c>
      <c r="N26" s="1339">
        <v>21.0</v>
      </c>
      <c r="O26" s="1084">
        <f t="shared" si="3"/>
        <v>1</v>
      </c>
      <c r="P26" s="231" t="str">
        <f t="shared" si="4"/>
        <v>#REF!</v>
      </c>
      <c r="Q26" s="231">
        <v>0.86</v>
      </c>
      <c r="R26" s="1101"/>
      <c r="S26" s="1181" t="s">
        <v>525</v>
      </c>
      <c r="T26" s="370" t="s">
        <v>2088</v>
      </c>
      <c r="U26" s="1084">
        <f t="shared" si="5"/>
        <v>0.86</v>
      </c>
      <c r="V26" s="1102" t="str">
        <f t="shared" si="6"/>
        <v>#REF!</v>
      </c>
      <c r="W26" s="1102">
        <f t="shared" si="7"/>
        <v>0.86</v>
      </c>
      <c r="X26" s="1102" t="str">
        <f t="shared" si="8"/>
        <v>#REF!</v>
      </c>
      <c r="Y26" s="1103">
        <f t="shared" si="9"/>
        <v>1</v>
      </c>
      <c r="Z26" s="1104" t="str">
        <f t="shared" si="10"/>
        <v>#REF!</v>
      </c>
      <c r="AA26" s="1085" t="str">
        <f t="shared" si="11"/>
        <v>#REF!</v>
      </c>
      <c r="AB26" s="1085" t="str">
        <f t="shared" si="12"/>
        <v>#REF!</v>
      </c>
      <c r="AC26" s="1105" t="str">
        <f t="shared" si="13"/>
        <v>#REF!</v>
      </c>
      <c r="AD26" s="1105" t="str">
        <f t="shared" si="14"/>
        <v>#REF!</v>
      </c>
      <c r="AE26" s="1105" t="str">
        <f t="shared" si="15"/>
        <v>#REF!</v>
      </c>
      <c r="AF26" s="1106"/>
      <c r="AG26" s="1079"/>
      <c r="AH26" s="1090">
        <f t="shared" si="16"/>
        <v>21</v>
      </c>
      <c r="AI26" s="1090"/>
    </row>
    <row r="27" ht="15.0" customHeight="1">
      <c r="A27" s="1098">
        <v>25.0</v>
      </c>
      <c r="B27" s="1181">
        <v>463293.0</v>
      </c>
      <c r="C27" s="370" t="s">
        <v>1296</v>
      </c>
      <c r="D27" s="370" t="s">
        <v>1297</v>
      </c>
      <c r="E27" s="370" t="s">
        <v>511</v>
      </c>
      <c r="F27" s="370" t="s">
        <v>564</v>
      </c>
      <c r="G27" s="370" t="s">
        <v>665</v>
      </c>
      <c r="H27" s="1273" t="str">
        <f t="shared" si="1"/>
        <v>BA02</v>
      </c>
      <c r="I27" s="1100" t="str">
        <f t="shared" si="2"/>
        <v>#REF!</v>
      </c>
      <c r="J27" s="413">
        <v>3.0</v>
      </c>
      <c r="K27" s="413">
        <v>2025.0</v>
      </c>
      <c r="L27" s="1394">
        <v>45717.0</v>
      </c>
      <c r="M27" s="1395">
        <v>45732.0</v>
      </c>
      <c r="N27" s="1339">
        <v>10.0</v>
      </c>
      <c r="O27" s="1084">
        <f t="shared" si="3"/>
        <v>0.4761904762</v>
      </c>
      <c r="P27" s="231" t="str">
        <f t="shared" si="4"/>
        <v>#REF!</v>
      </c>
      <c r="Q27" s="231">
        <v>0.49</v>
      </c>
      <c r="R27" s="1101"/>
      <c r="S27" s="1181" t="s">
        <v>525</v>
      </c>
      <c r="T27" s="370" t="s">
        <v>2088</v>
      </c>
      <c r="U27" s="1084">
        <f t="shared" si="5"/>
        <v>0.49</v>
      </c>
      <c r="V27" s="1102" t="str">
        <f t="shared" si="6"/>
        <v>#REF!</v>
      </c>
      <c r="W27" s="1102" t="str">
        <f t="shared" si="7"/>
        <v>#REF!</v>
      </c>
      <c r="X27" s="1102" t="str">
        <f t="shared" si="8"/>
        <v>#REF!</v>
      </c>
      <c r="Y27" s="1103">
        <f t="shared" si="9"/>
        <v>1</v>
      </c>
      <c r="Z27" s="1104" t="str">
        <f t="shared" si="10"/>
        <v>#REF!</v>
      </c>
      <c r="AA27" s="1085" t="str">
        <f t="shared" si="11"/>
        <v>#REF!</v>
      </c>
      <c r="AB27" s="1085" t="str">
        <f t="shared" si="12"/>
        <v>#REF!</v>
      </c>
      <c r="AC27" s="1105" t="str">
        <f t="shared" si="13"/>
        <v>#REF!</v>
      </c>
      <c r="AD27" s="1105" t="str">
        <f t="shared" si="14"/>
        <v>#REF!</v>
      </c>
      <c r="AE27" s="1105" t="str">
        <f t="shared" si="15"/>
        <v>#REF!</v>
      </c>
      <c r="AF27" s="1106"/>
      <c r="AG27" s="1079"/>
      <c r="AH27" s="1090">
        <f t="shared" si="16"/>
        <v>21</v>
      </c>
      <c r="AI27" s="1090"/>
    </row>
    <row r="28" ht="15.0" customHeight="1">
      <c r="A28" s="1098">
        <v>26.0</v>
      </c>
      <c r="B28" s="1181">
        <v>463293.0</v>
      </c>
      <c r="C28" s="370" t="s">
        <v>1296</v>
      </c>
      <c r="D28" s="370" t="s">
        <v>1297</v>
      </c>
      <c r="E28" s="370" t="s">
        <v>511</v>
      </c>
      <c r="F28" s="370" t="s">
        <v>564</v>
      </c>
      <c r="G28" s="370" t="s">
        <v>665</v>
      </c>
      <c r="H28" s="1273" t="str">
        <f t="shared" si="1"/>
        <v>BA02</v>
      </c>
      <c r="I28" s="1100" t="str">
        <f t="shared" si="2"/>
        <v>#REF!</v>
      </c>
      <c r="J28" s="413">
        <v>3.0</v>
      </c>
      <c r="K28" s="413">
        <v>2025.0</v>
      </c>
      <c r="L28" s="1394">
        <v>45733.0</v>
      </c>
      <c r="M28" s="1395">
        <v>45747.0</v>
      </c>
      <c r="N28" s="1339">
        <v>5.5</v>
      </c>
      <c r="O28" s="1084">
        <f t="shared" si="3"/>
        <v>0.2619047619</v>
      </c>
      <c r="P28" s="231" t="str">
        <f t="shared" si="4"/>
        <v>#REF!</v>
      </c>
      <c r="Q28" s="231">
        <v>0.27</v>
      </c>
      <c r="R28" s="1101"/>
      <c r="S28" s="1181" t="s">
        <v>525</v>
      </c>
      <c r="T28" s="370" t="s">
        <v>2088</v>
      </c>
      <c r="U28" s="1084">
        <f t="shared" si="5"/>
        <v>0.27</v>
      </c>
      <c r="V28" s="1102" t="str">
        <f t="shared" si="6"/>
        <v>#REF!</v>
      </c>
      <c r="W28" s="1102" t="str">
        <f t="shared" si="7"/>
        <v>#REF!</v>
      </c>
      <c r="X28" s="1102" t="str">
        <f t="shared" si="8"/>
        <v>#REF!</v>
      </c>
      <c r="Y28" s="1103">
        <f t="shared" si="9"/>
        <v>1</v>
      </c>
      <c r="Z28" s="1104" t="str">
        <f t="shared" si="10"/>
        <v>#REF!</v>
      </c>
      <c r="AA28" s="1085" t="str">
        <f t="shared" si="11"/>
        <v>#REF!</v>
      </c>
      <c r="AB28" s="1085" t="str">
        <f t="shared" si="12"/>
        <v>#REF!</v>
      </c>
      <c r="AC28" s="1105" t="str">
        <f t="shared" si="13"/>
        <v>#REF!</v>
      </c>
      <c r="AD28" s="1105" t="str">
        <f t="shared" si="14"/>
        <v>#REF!</v>
      </c>
      <c r="AE28" s="1105" t="str">
        <f t="shared" si="15"/>
        <v>#REF!</v>
      </c>
      <c r="AF28" s="1106"/>
      <c r="AG28" s="1079"/>
      <c r="AH28" s="1090">
        <f t="shared" si="16"/>
        <v>21</v>
      </c>
      <c r="AI28" s="1090"/>
    </row>
    <row r="29" ht="15.0" customHeight="1">
      <c r="A29" s="1098">
        <v>27.0</v>
      </c>
      <c r="B29" s="1181">
        <v>465799.0</v>
      </c>
      <c r="C29" s="370" t="s">
        <v>1310</v>
      </c>
      <c r="D29" s="370" t="s">
        <v>1311</v>
      </c>
      <c r="E29" s="370" t="s">
        <v>511</v>
      </c>
      <c r="F29" s="370" t="s">
        <v>546</v>
      </c>
      <c r="G29" s="370" t="s">
        <v>771</v>
      </c>
      <c r="H29" s="1273" t="str">
        <f t="shared" si="1"/>
        <v>TESTER04</v>
      </c>
      <c r="I29" s="1100" t="str">
        <f t="shared" si="2"/>
        <v>#REF!</v>
      </c>
      <c r="J29" s="413">
        <v>3.0</v>
      </c>
      <c r="K29" s="413">
        <v>2025.0</v>
      </c>
      <c r="L29" s="1394">
        <v>45717.0</v>
      </c>
      <c r="M29" s="1395">
        <v>45730.0</v>
      </c>
      <c r="N29" s="1339">
        <v>10.0</v>
      </c>
      <c r="O29" s="1084">
        <f t="shared" si="3"/>
        <v>0.4761904762</v>
      </c>
      <c r="P29" s="231" t="str">
        <f t="shared" si="4"/>
        <v>#REF!</v>
      </c>
      <c r="Q29" s="231">
        <v>0.671</v>
      </c>
      <c r="R29" s="1101"/>
      <c r="S29" s="1181" t="s">
        <v>525</v>
      </c>
      <c r="T29" s="370" t="s">
        <v>2088</v>
      </c>
      <c r="U29" s="1084">
        <f t="shared" si="5"/>
        <v>0.671</v>
      </c>
      <c r="V29" s="1102" t="str">
        <f t="shared" si="6"/>
        <v>#REF!</v>
      </c>
      <c r="W29" s="1102" t="str">
        <f t="shared" si="7"/>
        <v>#REF!</v>
      </c>
      <c r="X29" s="1102" t="str">
        <f t="shared" si="8"/>
        <v>#REF!</v>
      </c>
      <c r="Y29" s="1103">
        <f t="shared" si="9"/>
        <v>1</v>
      </c>
      <c r="Z29" s="1104" t="str">
        <f t="shared" si="10"/>
        <v>#REF!</v>
      </c>
      <c r="AA29" s="1085" t="str">
        <f t="shared" si="11"/>
        <v>#REF!</v>
      </c>
      <c r="AB29" s="1085" t="str">
        <f t="shared" si="12"/>
        <v>#REF!</v>
      </c>
      <c r="AC29" s="1105" t="str">
        <f t="shared" si="13"/>
        <v>#REF!</v>
      </c>
      <c r="AD29" s="1105" t="str">
        <f t="shared" si="14"/>
        <v>#REF!</v>
      </c>
      <c r="AE29" s="1105" t="str">
        <f t="shared" si="15"/>
        <v>#REF!</v>
      </c>
      <c r="AF29" s="1106"/>
      <c r="AG29" s="1079"/>
      <c r="AH29" s="1090">
        <f t="shared" si="16"/>
        <v>21</v>
      </c>
      <c r="AI29" s="1090"/>
    </row>
    <row r="30" ht="15.0" customHeight="1">
      <c r="A30" s="1098">
        <v>28.0</v>
      </c>
      <c r="B30" s="1181">
        <v>469685.0</v>
      </c>
      <c r="C30" s="370" t="s">
        <v>2240</v>
      </c>
      <c r="D30" s="370" t="s">
        <v>2241</v>
      </c>
      <c r="E30" s="370" t="s">
        <v>511</v>
      </c>
      <c r="F30" s="370" t="s">
        <v>512</v>
      </c>
      <c r="G30" s="370" t="s">
        <v>790</v>
      </c>
      <c r="H30" s="1273" t="str">
        <f t="shared" si="1"/>
        <v>DEV03</v>
      </c>
      <c r="I30" s="1100" t="str">
        <f t="shared" si="2"/>
        <v>#REF!</v>
      </c>
      <c r="J30" s="413">
        <v>3.0</v>
      </c>
      <c r="K30" s="413">
        <v>2025.0</v>
      </c>
      <c r="L30" s="1394">
        <v>45717.0</v>
      </c>
      <c r="M30" s="1395">
        <v>45747.0</v>
      </c>
      <c r="N30" s="1339">
        <v>21.0</v>
      </c>
      <c r="O30" s="1084">
        <f t="shared" si="3"/>
        <v>1</v>
      </c>
      <c r="P30" s="231" t="str">
        <f t="shared" si="4"/>
        <v>#REF!</v>
      </c>
      <c r="Q30" s="231">
        <v>1.24</v>
      </c>
      <c r="R30" s="1101"/>
      <c r="S30" s="1181" t="s">
        <v>525</v>
      </c>
      <c r="T30" s="370" t="s">
        <v>2088</v>
      </c>
      <c r="U30" s="1084">
        <f t="shared" si="5"/>
        <v>1.24</v>
      </c>
      <c r="V30" s="1102" t="str">
        <f t="shared" si="6"/>
        <v>#REF!</v>
      </c>
      <c r="W30" s="1102">
        <f t="shared" si="7"/>
        <v>1.24</v>
      </c>
      <c r="X30" s="1102" t="str">
        <f t="shared" si="8"/>
        <v>#REF!</v>
      </c>
      <c r="Y30" s="1103">
        <f t="shared" si="9"/>
        <v>1</v>
      </c>
      <c r="Z30" s="1104" t="str">
        <f t="shared" si="10"/>
        <v>#REF!</v>
      </c>
      <c r="AA30" s="1085" t="str">
        <f t="shared" si="11"/>
        <v>#REF!</v>
      </c>
      <c r="AB30" s="1085" t="str">
        <f t="shared" si="12"/>
        <v>#REF!</v>
      </c>
      <c r="AC30" s="1105" t="str">
        <f t="shared" si="13"/>
        <v>#REF!</v>
      </c>
      <c r="AD30" s="1105" t="str">
        <f t="shared" si="14"/>
        <v>#REF!</v>
      </c>
      <c r="AE30" s="1105" t="str">
        <f t="shared" si="15"/>
        <v>#REF!</v>
      </c>
      <c r="AF30" s="1106"/>
      <c r="AG30" s="1079"/>
      <c r="AH30" s="1090">
        <f t="shared" si="16"/>
        <v>21</v>
      </c>
      <c r="AI30" s="1090"/>
    </row>
    <row r="31" ht="15.0" customHeight="1">
      <c r="A31" s="1098">
        <v>29.0</v>
      </c>
      <c r="B31" s="1181">
        <v>469691.0</v>
      </c>
      <c r="C31" s="370" t="s">
        <v>2238</v>
      </c>
      <c r="D31" s="370" t="s">
        <v>2239</v>
      </c>
      <c r="E31" s="370" t="s">
        <v>511</v>
      </c>
      <c r="F31" s="370" t="s">
        <v>546</v>
      </c>
      <c r="G31" s="370" t="s">
        <v>790</v>
      </c>
      <c r="H31" s="1273" t="str">
        <f t="shared" si="1"/>
        <v>TESTER03</v>
      </c>
      <c r="I31" s="1100" t="str">
        <f t="shared" si="2"/>
        <v>#REF!</v>
      </c>
      <c r="J31" s="413">
        <v>3.0</v>
      </c>
      <c r="K31" s="413">
        <v>2025.0</v>
      </c>
      <c r="L31" s="1394">
        <v>45717.0</v>
      </c>
      <c r="M31" s="1395">
        <v>45747.0</v>
      </c>
      <c r="N31" s="1339">
        <v>21.0</v>
      </c>
      <c r="O31" s="1084">
        <f t="shared" si="3"/>
        <v>1</v>
      </c>
      <c r="P31" s="231" t="str">
        <f t="shared" si="4"/>
        <v>#REF!</v>
      </c>
      <c r="Q31" s="231">
        <v>1.19</v>
      </c>
      <c r="R31" s="1101"/>
      <c r="S31" s="1181" t="s">
        <v>525</v>
      </c>
      <c r="T31" s="370" t="s">
        <v>2088</v>
      </c>
      <c r="U31" s="1084">
        <f t="shared" si="5"/>
        <v>1.19</v>
      </c>
      <c r="V31" s="1102" t="str">
        <f t="shared" si="6"/>
        <v>#REF!</v>
      </c>
      <c r="W31" s="1102">
        <f t="shared" si="7"/>
        <v>1.19</v>
      </c>
      <c r="X31" s="1102" t="str">
        <f t="shared" si="8"/>
        <v>#REF!</v>
      </c>
      <c r="Y31" s="1103">
        <f t="shared" si="9"/>
        <v>1</v>
      </c>
      <c r="Z31" s="1104" t="str">
        <f t="shared" si="10"/>
        <v>#REF!</v>
      </c>
      <c r="AA31" s="1085" t="str">
        <f t="shared" si="11"/>
        <v>#REF!</v>
      </c>
      <c r="AB31" s="1085" t="str">
        <f t="shared" si="12"/>
        <v>#REF!</v>
      </c>
      <c r="AC31" s="1105" t="str">
        <f t="shared" si="13"/>
        <v>#REF!</v>
      </c>
      <c r="AD31" s="1105" t="str">
        <f t="shared" si="14"/>
        <v>#REF!</v>
      </c>
      <c r="AE31" s="1105" t="str">
        <f t="shared" si="15"/>
        <v>#REF!</v>
      </c>
      <c r="AF31" s="1106"/>
      <c r="AG31" s="1079"/>
      <c r="AH31" s="1090">
        <f t="shared" si="16"/>
        <v>21</v>
      </c>
      <c r="AI31" s="1090"/>
    </row>
    <row r="32" ht="15.0" customHeight="1">
      <c r="A32" s="1098">
        <v>30.0</v>
      </c>
      <c r="B32" s="1181">
        <v>92203.0</v>
      </c>
      <c r="C32" s="370" t="s">
        <v>2247</v>
      </c>
      <c r="D32" s="370" t="s">
        <v>2248</v>
      </c>
      <c r="E32" s="370" t="s">
        <v>511</v>
      </c>
      <c r="F32" s="370" t="s">
        <v>663</v>
      </c>
      <c r="G32" s="370" t="s">
        <v>771</v>
      </c>
      <c r="H32" s="1273" t="str">
        <f t="shared" si="1"/>
        <v>PM04</v>
      </c>
      <c r="I32" s="1100" t="str">
        <f t="shared" si="2"/>
        <v>#REF!</v>
      </c>
      <c r="J32" s="413">
        <v>3.0</v>
      </c>
      <c r="K32" s="413">
        <v>2025.0</v>
      </c>
      <c r="L32" s="1394">
        <v>45717.0</v>
      </c>
      <c r="M32" s="1395">
        <v>45747.0</v>
      </c>
      <c r="N32" s="1339">
        <v>8.4</v>
      </c>
      <c r="O32" s="1084">
        <f t="shared" si="3"/>
        <v>0.4</v>
      </c>
      <c r="P32" s="231" t="str">
        <f t="shared" si="4"/>
        <v>#REF!</v>
      </c>
      <c r="Q32" s="231">
        <v>0.636</v>
      </c>
      <c r="R32" s="1101"/>
      <c r="S32" s="1181" t="s">
        <v>525</v>
      </c>
      <c r="T32" s="370" t="s">
        <v>2088</v>
      </c>
      <c r="U32" s="1084">
        <f t="shared" si="5"/>
        <v>0.636</v>
      </c>
      <c r="V32" s="1102" t="str">
        <f t="shared" si="6"/>
        <v>#REF!</v>
      </c>
      <c r="W32" s="1102">
        <f t="shared" si="7"/>
        <v>1.325</v>
      </c>
      <c r="X32" s="1102" t="str">
        <f t="shared" si="8"/>
        <v>#REF!</v>
      </c>
      <c r="Y32" s="1103">
        <f t="shared" si="9"/>
        <v>1</v>
      </c>
      <c r="Z32" s="1104" t="str">
        <f t="shared" si="10"/>
        <v>#REF!</v>
      </c>
      <c r="AA32" s="1085" t="str">
        <f t="shared" si="11"/>
        <v>#REF!</v>
      </c>
      <c r="AB32" s="1085" t="str">
        <f t="shared" si="12"/>
        <v>#REF!</v>
      </c>
      <c r="AC32" s="1105" t="str">
        <f t="shared" si="13"/>
        <v>#REF!</v>
      </c>
      <c r="AD32" s="1105" t="str">
        <f t="shared" si="14"/>
        <v>#REF!</v>
      </c>
      <c r="AE32" s="1105" t="str">
        <f t="shared" si="15"/>
        <v>#REF!</v>
      </c>
      <c r="AF32" s="1106"/>
      <c r="AG32" s="1079"/>
      <c r="AH32" s="1090">
        <f t="shared" si="16"/>
        <v>21</v>
      </c>
      <c r="AI32" s="1090"/>
    </row>
    <row r="33" ht="15.0" customHeight="1">
      <c r="A33" s="1098">
        <v>31.0</v>
      </c>
      <c r="B33" s="1181">
        <v>471739.0</v>
      </c>
      <c r="C33" s="370" t="s">
        <v>2316</v>
      </c>
      <c r="D33" s="370" t="s">
        <v>2317</v>
      </c>
      <c r="E33" s="370" t="s">
        <v>511</v>
      </c>
      <c r="F33" s="370" t="s">
        <v>512</v>
      </c>
      <c r="G33" s="370" t="s">
        <v>790</v>
      </c>
      <c r="H33" s="1273" t="str">
        <f t="shared" si="1"/>
        <v>DEV03</v>
      </c>
      <c r="I33" s="1100" t="str">
        <f t="shared" si="2"/>
        <v>#REF!</v>
      </c>
      <c r="J33" s="413">
        <v>3.0</v>
      </c>
      <c r="K33" s="413">
        <v>2025.0</v>
      </c>
      <c r="L33" s="1394">
        <v>45717.0</v>
      </c>
      <c r="M33" s="1395">
        <v>45732.0</v>
      </c>
      <c r="N33" s="1339">
        <v>10.0</v>
      </c>
      <c r="O33" s="1084">
        <f t="shared" si="3"/>
        <v>0.4761904762</v>
      </c>
      <c r="P33" s="231" t="str">
        <f t="shared" si="4"/>
        <v>#REF!</v>
      </c>
      <c r="Q33" s="231">
        <v>0.59</v>
      </c>
      <c r="R33" s="1101"/>
      <c r="S33" s="1181" t="s">
        <v>525</v>
      </c>
      <c r="T33" s="370" t="s">
        <v>2088</v>
      </c>
      <c r="U33" s="1084">
        <f t="shared" si="5"/>
        <v>0.59</v>
      </c>
      <c r="V33" s="1102" t="str">
        <f t="shared" si="6"/>
        <v>#REF!</v>
      </c>
      <c r="W33" s="1102" t="str">
        <f t="shared" si="7"/>
        <v>#REF!</v>
      </c>
      <c r="X33" s="1102" t="str">
        <f t="shared" si="8"/>
        <v>#REF!</v>
      </c>
      <c r="Y33" s="1103">
        <f t="shared" si="9"/>
        <v>1</v>
      </c>
      <c r="Z33" s="1104" t="str">
        <f t="shared" si="10"/>
        <v>#REF!</v>
      </c>
      <c r="AA33" s="1085" t="str">
        <f t="shared" si="11"/>
        <v>#REF!</v>
      </c>
      <c r="AB33" s="1085" t="str">
        <f t="shared" si="12"/>
        <v>#REF!</v>
      </c>
      <c r="AC33" s="1105" t="str">
        <f t="shared" si="13"/>
        <v>#REF!</v>
      </c>
      <c r="AD33" s="1105" t="str">
        <f t="shared" si="14"/>
        <v>#REF!</v>
      </c>
      <c r="AE33" s="1105" t="str">
        <f t="shared" si="15"/>
        <v>#REF!</v>
      </c>
      <c r="AF33" s="1106"/>
      <c r="AG33" s="1079"/>
      <c r="AH33" s="1090">
        <f t="shared" si="16"/>
        <v>21</v>
      </c>
      <c r="AI33" s="1090"/>
    </row>
    <row r="34" ht="15.0" customHeight="1">
      <c r="A34" s="1098">
        <v>32.0</v>
      </c>
      <c r="B34" s="1181">
        <v>472085.0</v>
      </c>
      <c r="C34" s="370" t="s">
        <v>2352</v>
      </c>
      <c r="D34" s="370" t="s">
        <v>2353</v>
      </c>
      <c r="E34" s="370" t="s">
        <v>552</v>
      </c>
      <c r="F34" s="370" t="s">
        <v>512</v>
      </c>
      <c r="G34" s="370" t="s">
        <v>665</v>
      </c>
      <c r="H34" s="1273" t="str">
        <f t="shared" si="1"/>
        <v>DEV02</v>
      </c>
      <c r="I34" s="1100" t="str">
        <f t="shared" si="2"/>
        <v>#REF!</v>
      </c>
      <c r="J34" s="413">
        <v>3.0</v>
      </c>
      <c r="K34" s="413">
        <v>2025.0</v>
      </c>
      <c r="L34" s="1394">
        <v>45717.0</v>
      </c>
      <c r="M34" s="1395">
        <v>45726.0</v>
      </c>
      <c r="N34" s="1339">
        <v>6.0</v>
      </c>
      <c r="O34" s="1084">
        <f t="shared" si="3"/>
        <v>0.2857142857</v>
      </c>
      <c r="P34" s="231" t="str">
        <f t="shared" si="4"/>
        <v>#REF!</v>
      </c>
      <c r="Q34" s="231">
        <v>0.286</v>
      </c>
      <c r="R34" s="1101"/>
      <c r="S34" s="1181" t="s">
        <v>525</v>
      </c>
      <c r="T34" s="370" t="s">
        <v>2088</v>
      </c>
      <c r="U34" s="1084">
        <f t="shared" si="5"/>
        <v>0.286</v>
      </c>
      <c r="V34" s="1102" t="str">
        <f t="shared" si="6"/>
        <v>#REF!</v>
      </c>
      <c r="W34" s="1102">
        <f t="shared" si="7"/>
        <v>0.286</v>
      </c>
      <c r="X34" s="1102" t="str">
        <f t="shared" si="8"/>
        <v>#REF!</v>
      </c>
      <c r="Y34" s="1103">
        <f t="shared" si="9"/>
        <v>0.2857142857</v>
      </c>
      <c r="Z34" s="1104" t="str">
        <f t="shared" si="10"/>
        <v>#REF!</v>
      </c>
      <c r="AA34" s="1085" t="str">
        <f t="shared" si="11"/>
        <v>#REF!</v>
      </c>
      <c r="AB34" s="1085" t="str">
        <f t="shared" si="12"/>
        <v>#REF!</v>
      </c>
      <c r="AC34" s="1105" t="str">
        <f t="shared" si="13"/>
        <v>#REF!</v>
      </c>
      <c r="AD34" s="1105" t="str">
        <f t="shared" si="14"/>
        <v>#REF!</v>
      </c>
      <c r="AE34" s="1105" t="str">
        <f t="shared" si="15"/>
        <v>#REF!</v>
      </c>
      <c r="AF34" s="1106"/>
      <c r="AG34" s="1079"/>
      <c r="AH34" s="1090">
        <f t="shared" si="16"/>
        <v>6</v>
      </c>
      <c r="AI34" s="1090"/>
    </row>
    <row r="35" ht="15.0" customHeight="1">
      <c r="A35" s="1098">
        <v>33.0</v>
      </c>
      <c r="B35" s="1181">
        <v>466045.0</v>
      </c>
      <c r="C35" s="370" t="s">
        <v>1490</v>
      </c>
      <c r="D35" s="370" t="s">
        <v>1491</v>
      </c>
      <c r="E35" s="370" t="s">
        <v>511</v>
      </c>
      <c r="F35" s="370" t="s">
        <v>564</v>
      </c>
      <c r="G35" s="370" t="s">
        <v>771</v>
      </c>
      <c r="H35" s="1273" t="str">
        <f t="shared" si="1"/>
        <v>BA04</v>
      </c>
      <c r="I35" s="1100" t="str">
        <f t="shared" si="2"/>
        <v>#REF!</v>
      </c>
      <c r="J35" s="413">
        <v>3.0</v>
      </c>
      <c r="K35" s="413">
        <v>2025.0</v>
      </c>
      <c r="L35" s="1394">
        <v>45717.0</v>
      </c>
      <c r="M35" s="1395">
        <v>45747.0</v>
      </c>
      <c r="N35" s="1339">
        <v>21.0</v>
      </c>
      <c r="O35" s="1084">
        <f t="shared" si="3"/>
        <v>1</v>
      </c>
      <c r="P35" s="231">
        <f t="shared" si="4"/>
        <v>1</v>
      </c>
      <c r="Q35" s="231">
        <f t="shared" ref="Q35:Q36" si="17">P35</f>
        <v>1</v>
      </c>
      <c r="R35" s="1101"/>
      <c r="S35" s="1181" t="s">
        <v>517</v>
      </c>
      <c r="T35" s="370" t="s">
        <v>2104</v>
      </c>
      <c r="U35" s="1084">
        <f t="shared" si="5"/>
        <v>1</v>
      </c>
      <c r="V35" s="1102">
        <f t="shared" si="6"/>
        <v>1</v>
      </c>
      <c r="W35" s="1102">
        <f t="shared" si="7"/>
        <v>1</v>
      </c>
      <c r="X35" s="1102">
        <f t="shared" si="8"/>
        <v>1</v>
      </c>
      <c r="Y35" s="1103">
        <f t="shared" si="9"/>
        <v>1</v>
      </c>
      <c r="Z35" s="1104" t="str">
        <f t="shared" si="10"/>
        <v>#REF!</v>
      </c>
      <c r="AA35" s="1085" t="str">
        <f t="shared" si="11"/>
        <v>#REF!</v>
      </c>
      <c r="AB35" s="1085" t="str">
        <f t="shared" si="12"/>
        <v>#REF!</v>
      </c>
      <c r="AC35" s="1105">
        <f t="shared" si="13"/>
        <v>0</v>
      </c>
      <c r="AD35" s="1105" t="str">
        <f t="shared" si="14"/>
        <v>#REF!</v>
      </c>
      <c r="AE35" s="1105" t="str">
        <f t="shared" si="15"/>
        <v>#REF!</v>
      </c>
      <c r="AF35" s="1106"/>
      <c r="AG35" s="1079"/>
      <c r="AH35" s="1090">
        <f t="shared" si="16"/>
        <v>21</v>
      </c>
      <c r="AI35" s="1090"/>
    </row>
    <row r="36" ht="15.0" customHeight="1">
      <c r="A36" s="1098">
        <v>34.0</v>
      </c>
      <c r="B36" s="1181">
        <v>468891.0</v>
      </c>
      <c r="C36" s="370" t="s">
        <v>2242</v>
      </c>
      <c r="D36" s="370" t="s">
        <v>2243</v>
      </c>
      <c r="E36" s="370" t="s">
        <v>511</v>
      </c>
      <c r="F36" s="370" t="s">
        <v>564</v>
      </c>
      <c r="G36" s="370" t="s">
        <v>787</v>
      </c>
      <c r="H36" s="1273" t="str">
        <f t="shared" si="1"/>
        <v>BA05</v>
      </c>
      <c r="I36" s="1100" t="str">
        <f t="shared" si="2"/>
        <v>#REF!</v>
      </c>
      <c r="J36" s="413">
        <v>3.0</v>
      </c>
      <c r="K36" s="413">
        <v>2025.0</v>
      </c>
      <c r="L36" s="1394">
        <v>45717.0</v>
      </c>
      <c r="M36" s="1395">
        <v>45747.0</v>
      </c>
      <c r="N36" s="1339">
        <v>21.0</v>
      </c>
      <c r="O36" s="1084">
        <f t="shared" si="3"/>
        <v>1</v>
      </c>
      <c r="P36" s="231">
        <f t="shared" si="4"/>
        <v>1</v>
      </c>
      <c r="Q36" s="231">
        <f t="shared" si="17"/>
        <v>1</v>
      </c>
      <c r="R36" s="1101"/>
      <c r="S36" s="1181" t="s">
        <v>517</v>
      </c>
      <c r="T36" s="370" t="s">
        <v>2104</v>
      </c>
      <c r="U36" s="1084">
        <f t="shared" si="5"/>
        <v>1</v>
      </c>
      <c r="V36" s="1102">
        <f t="shared" si="6"/>
        <v>1</v>
      </c>
      <c r="W36" s="1102">
        <f t="shared" si="7"/>
        <v>1</v>
      </c>
      <c r="X36" s="1102">
        <f t="shared" si="8"/>
        <v>1</v>
      </c>
      <c r="Y36" s="1103">
        <f t="shared" si="9"/>
        <v>1</v>
      </c>
      <c r="Z36" s="1104" t="str">
        <f t="shared" si="10"/>
        <v>#REF!</v>
      </c>
      <c r="AA36" s="1085" t="str">
        <f t="shared" si="11"/>
        <v>#REF!</v>
      </c>
      <c r="AB36" s="1085" t="str">
        <f t="shared" si="12"/>
        <v>#REF!</v>
      </c>
      <c r="AC36" s="1105">
        <f t="shared" si="13"/>
        <v>0</v>
      </c>
      <c r="AD36" s="1105" t="str">
        <f t="shared" si="14"/>
        <v>#REF!</v>
      </c>
      <c r="AE36" s="1105" t="str">
        <f t="shared" si="15"/>
        <v>#REF!</v>
      </c>
      <c r="AF36" s="1106"/>
      <c r="AG36" s="1079"/>
      <c r="AH36" s="1090">
        <f t="shared" si="16"/>
        <v>21</v>
      </c>
      <c r="AI36" s="1090"/>
    </row>
    <row r="37" ht="15.0" customHeight="1">
      <c r="A37" s="1098">
        <v>35.0</v>
      </c>
      <c r="B37" s="1181">
        <v>461353.0</v>
      </c>
      <c r="C37" s="370" t="s">
        <v>1246</v>
      </c>
      <c r="D37" s="370" t="s">
        <v>1247</v>
      </c>
      <c r="E37" s="370" t="s">
        <v>511</v>
      </c>
      <c r="F37" s="370" t="s">
        <v>546</v>
      </c>
      <c r="G37" s="370" t="s">
        <v>790</v>
      </c>
      <c r="H37" s="1273" t="str">
        <f t="shared" si="1"/>
        <v>TESTER03</v>
      </c>
      <c r="I37" s="1100" t="str">
        <f t="shared" si="2"/>
        <v>#REF!</v>
      </c>
      <c r="J37" s="413">
        <v>3.0</v>
      </c>
      <c r="K37" s="413">
        <v>2025.0</v>
      </c>
      <c r="L37" s="1394">
        <v>45717.0</v>
      </c>
      <c r="M37" s="1395">
        <v>45747.0</v>
      </c>
      <c r="N37" s="1339">
        <v>21.0</v>
      </c>
      <c r="O37" s="1084">
        <f t="shared" si="3"/>
        <v>1</v>
      </c>
      <c r="P37" s="231" t="str">
        <f t="shared" si="4"/>
        <v>#REF!</v>
      </c>
      <c r="Q37" s="231">
        <v>1.19</v>
      </c>
      <c r="R37" s="1101"/>
      <c r="S37" s="1181" t="s">
        <v>525</v>
      </c>
      <c r="T37" s="370" t="s">
        <v>2105</v>
      </c>
      <c r="U37" s="1084">
        <f t="shared" si="5"/>
        <v>1.19</v>
      </c>
      <c r="V37" s="1102" t="str">
        <f t="shared" si="6"/>
        <v>#REF!</v>
      </c>
      <c r="W37" s="1102">
        <f t="shared" si="7"/>
        <v>1.19</v>
      </c>
      <c r="X37" s="1102" t="str">
        <f t="shared" si="8"/>
        <v>#REF!</v>
      </c>
      <c r="Y37" s="1103">
        <f t="shared" si="9"/>
        <v>1</v>
      </c>
      <c r="Z37" s="1104" t="str">
        <f t="shared" si="10"/>
        <v>#REF!</v>
      </c>
      <c r="AA37" s="1085" t="str">
        <f t="shared" si="11"/>
        <v>#REF!</v>
      </c>
      <c r="AB37" s="1085" t="str">
        <f t="shared" si="12"/>
        <v>#REF!</v>
      </c>
      <c r="AC37" s="1105" t="str">
        <f t="shared" si="13"/>
        <v>#REF!</v>
      </c>
      <c r="AD37" s="1105" t="str">
        <f t="shared" si="14"/>
        <v>#REF!</v>
      </c>
      <c r="AE37" s="1105" t="str">
        <f t="shared" si="15"/>
        <v>#REF!</v>
      </c>
      <c r="AF37" s="1106"/>
      <c r="AG37" s="1079"/>
      <c r="AH37" s="1090">
        <f t="shared" si="16"/>
        <v>21</v>
      </c>
      <c r="AI37" s="1090"/>
    </row>
    <row r="38" ht="15.0" customHeight="1">
      <c r="A38" s="1098">
        <v>36.0</v>
      </c>
      <c r="B38" s="1181">
        <v>463387.0</v>
      </c>
      <c r="C38" s="370" t="s">
        <v>1251</v>
      </c>
      <c r="D38" s="370" t="s">
        <v>1252</v>
      </c>
      <c r="E38" s="370" t="s">
        <v>511</v>
      </c>
      <c r="F38" s="370" t="s">
        <v>512</v>
      </c>
      <c r="G38" s="370" t="s">
        <v>790</v>
      </c>
      <c r="H38" s="1273" t="str">
        <f t="shared" si="1"/>
        <v>DEV03</v>
      </c>
      <c r="I38" s="1100" t="str">
        <f t="shared" si="2"/>
        <v>#REF!</v>
      </c>
      <c r="J38" s="413">
        <v>3.0</v>
      </c>
      <c r="K38" s="413">
        <v>2025.0</v>
      </c>
      <c r="L38" s="1394">
        <v>45717.0</v>
      </c>
      <c r="M38" s="1395">
        <v>45747.0</v>
      </c>
      <c r="N38" s="1339">
        <v>21.0</v>
      </c>
      <c r="O38" s="1084">
        <f t="shared" si="3"/>
        <v>1</v>
      </c>
      <c r="P38" s="231" t="str">
        <f t="shared" si="4"/>
        <v>#REF!</v>
      </c>
      <c r="Q38" s="231">
        <v>1.24</v>
      </c>
      <c r="R38" s="1101"/>
      <c r="S38" s="1181" t="s">
        <v>525</v>
      </c>
      <c r="T38" s="370" t="s">
        <v>2105</v>
      </c>
      <c r="U38" s="1084">
        <f t="shared" si="5"/>
        <v>1.24</v>
      </c>
      <c r="V38" s="1102" t="str">
        <f t="shared" si="6"/>
        <v>#REF!</v>
      </c>
      <c r="W38" s="1102">
        <f t="shared" si="7"/>
        <v>1.24</v>
      </c>
      <c r="X38" s="1102" t="str">
        <f t="shared" si="8"/>
        <v>#REF!</v>
      </c>
      <c r="Y38" s="1103">
        <f t="shared" si="9"/>
        <v>1</v>
      </c>
      <c r="Z38" s="1104" t="str">
        <f t="shared" si="10"/>
        <v>#REF!</v>
      </c>
      <c r="AA38" s="1085" t="str">
        <f t="shared" si="11"/>
        <v>#REF!</v>
      </c>
      <c r="AB38" s="1085" t="str">
        <f t="shared" si="12"/>
        <v>#REF!</v>
      </c>
      <c r="AC38" s="1105" t="str">
        <f t="shared" si="13"/>
        <v>#REF!</v>
      </c>
      <c r="AD38" s="1105" t="str">
        <f t="shared" si="14"/>
        <v>#REF!</v>
      </c>
      <c r="AE38" s="1105" t="str">
        <f t="shared" si="15"/>
        <v>#REF!</v>
      </c>
      <c r="AF38" s="1106"/>
      <c r="AG38" s="1079"/>
      <c r="AH38" s="1090">
        <f t="shared" si="16"/>
        <v>21</v>
      </c>
      <c r="AI38" s="1090"/>
    </row>
    <row r="39" ht="15.0" customHeight="1">
      <c r="A39" s="1098">
        <v>37.0</v>
      </c>
      <c r="B39" s="1181">
        <v>465487.0</v>
      </c>
      <c r="C39" s="370" t="s">
        <v>1582</v>
      </c>
      <c r="D39" s="370" t="s">
        <v>1583</v>
      </c>
      <c r="E39" s="370" t="s">
        <v>511</v>
      </c>
      <c r="F39" s="370" t="s">
        <v>546</v>
      </c>
      <c r="G39" s="370" t="s">
        <v>790</v>
      </c>
      <c r="H39" s="1273" t="str">
        <f t="shared" si="1"/>
        <v>TESTER03</v>
      </c>
      <c r="I39" s="1100" t="str">
        <f t="shared" si="2"/>
        <v>#REF!</v>
      </c>
      <c r="J39" s="413">
        <v>3.0</v>
      </c>
      <c r="K39" s="413">
        <v>2025.0</v>
      </c>
      <c r="L39" s="1394">
        <v>45717.0</v>
      </c>
      <c r="M39" s="1395">
        <v>45747.0</v>
      </c>
      <c r="N39" s="1339">
        <v>21.0</v>
      </c>
      <c r="O39" s="1084">
        <f t="shared" si="3"/>
        <v>1</v>
      </c>
      <c r="P39" s="231" t="str">
        <f t="shared" si="4"/>
        <v>#REF!</v>
      </c>
      <c r="Q39" s="231">
        <v>1.19</v>
      </c>
      <c r="R39" s="1101"/>
      <c r="S39" s="1181" t="s">
        <v>525</v>
      </c>
      <c r="T39" s="370" t="s">
        <v>2105</v>
      </c>
      <c r="U39" s="1084">
        <f t="shared" si="5"/>
        <v>1.19</v>
      </c>
      <c r="V39" s="1102" t="str">
        <f t="shared" si="6"/>
        <v>#REF!</v>
      </c>
      <c r="W39" s="1102">
        <f t="shared" si="7"/>
        <v>1.19</v>
      </c>
      <c r="X39" s="1102" t="str">
        <f t="shared" si="8"/>
        <v>#REF!</v>
      </c>
      <c r="Y39" s="1103">
        <f t="shared" si="9"/>
        <v>1</v>
      </c>
      <c r="Z39" s="1104" t="str">
        <f t="shared" si="10"/>
        <v>#REF!</v>
      </c>
      <c r="AA39" s="1085" t="str">
        <f t="shared" si="11"/>
        <v>#REF!</v>
      </c>
      <c r="AB39" s="1085" t="str">
        <f t="shared" si="12"/>
        <v>#REF!</v>
      </c>
      <c r="AC39" s="1105" t="str">
        <f t="shared" si="13"/>
        <v>#REF!</v>
      </c>
      <c r="AD39" s="1105" t="str">
        <f t="shared" si="14"/>
        <v>#REF!</v>
      </c>
      <c r="AE39" s="1105" t="str">
        <f t="shared" si="15"/>
        <v>#REF!</v>
      </c>
      <c r="AF39" s="1106"/>
      <c r="AG39" s="1079"/>
      <c r="AH39" s="1090">
        <f t="shared" si="16"/>
        <v>21</v>
      </c>
      <c r="AI39" s="1090"/>
    </row>
    <row r="40" ht="15.0" customHeight="1">
      <c r="A40" s="1098">
        <v>38.0</v>
      </c>
      <c r="B40" s="1181">
        <v>465625.0</v>
      </c>
      <c r="C40" s="370" t="s">
        <v>1259</v>
      </c>
      <c r="D40" s="370" t="s">
        <v>1260</v>
      </c>
      <c r="E40" s="370" t="s">
        <v>511</v>
      </c>
      <c r="F40" s="370" t="s">
        <v>512</v>
      </c>
      <c r="G40" s="370" t="s">
        <v>771</v>
      </c>
      <c r="H40" s="1273" t="str">
        <f t="shared" si="1"/>
        <v>DEV04</v>
      </c>
      <c r="I40" s="1100" t="str">
        <f t="shared" si="2"/>
        <v>#REF!</v>
      </c>
      <c r="J40" s="413">
        <v>3.0</v>
      </c>
      <c r="K40" s="413">
        <v>2025.0</v>
      </c>
      <c r="L40" s="1394">
        <v>45717.0</v>
      </c>
      <c r="M40" s="1395">
        <v>45747.0</v>
      </c>
      <c r="N40" s="1339">
        <v>21.0</v>
      </c>
      <c r="O40" s="1084">
        <f t="shared" si="3"/>
        <v>1</v>
      </c>
      <c r="P40" s="231" t="str">
        <f t="shared" si="4"/>
        <v>#REF!</v>
      </c>
      <c r="Q40" s="231">
        <v>1.59</v>
      </c>
      <c r="R40" s="1101"/>
      <c r="S40" s="1181" t="s">
        <v>525</v>
      </c>
      <c r="T40" s="370" t="s">
        <v>2105</v>
      </c>
      <c r="U40" s="1084">
        <f t="shared" si="5"/>
        <v>1.59</v>
      </c>
      <c r="V40" s="1102" t="str">
        <f t="shared" si="6"/>
        <v>#REF!</v>
      </c>
      <c r="W40" s="1102">
        <f t="shared" si="7"/>
        <v>1.59</v>
      </c>
      <c r="X40" s="1102" t="str">
        <f t="shared" si="8"/>
        <v>#REF!</v>
      </c>
      <c r="Y40" s="1103">
        <f t="shared" si="9"/>
        <v>1</v>
      </c>
      <c r="Z40" s="1104" t="str">
        <f t="shared" si="10"/>
        <v>#REF!</v>
      </c>
      <c r="AA40" s="1085" t="str">
        <f t="shared" si="11"/>
        <v>#REF!</v>
      </c>
      <c r="AB40" s="1085" t="str">
        <f t="shared" si="12"/>
        <v>#REF!</v>
      </c>
      <c r="AC40" s="1105" t="str">
        <f t="shared" si="13"/>
        <v>#REF!</v>
      </c>
      <c r="AD40" s="1105" t="str">
        <f t="shared" si="14"/>
        <v>#REF!</v>
      </c>
      <c r="AE40" s="1105" t="str">
        <f t="shared" si="15"/>
        <v>#REF!</v>
      </c>
      <c r="AF40" s="1106"/>
      <c r="AG40" s="1079"/>
      <c r="AH40" s="1090">
        <f t="shared" si="16"/>
        <v>21</v>
      </c>
      <c r="AI40" s="1090"/>
    </row>
    <row r="41" ht="15.0" customHeight="1">
      <c r="A41" s="1098">
        <v>39.0</v>
      </c>
      <c r="B41" s="1181">
        <v>466041.0</v>
      </c>
      <c r="C41" s="370" t="s">
        <v>1495</v>
      </c>
      <c r="D41" s="370" t="s">
        <v>1496</v>
      </c>
      <c r="E41" s="370" t="s">
        <v>511</v>
      </c>
      <c r="F41" s="370" t="s">
        <v>564</v>
      </c>
      <c r="G41" s="370" t="s">
        <v>771</v>
      </c>
      <c r="H41" s="1273" t="str">
        <f t="shared" si="1"/>
        <v>BA04</v>
      </c>
      <c r="I41" s="1100" t="str">
        <f t="shared" si="2"/>
        <v>#REF!</v>
      </c>
      <c r="J41" s="413">
        <v>3.0</v>
      </c>
      <c r="K41" s="413">
        <v>2025.0</v>
      </c>
      <c r="L41" s="1394">
        <v>45717.0</v>
      </c>
      <c r="M41" s="1395">
        <v>45747.0</v>
      </c>
      <c r="N41" s="1339">
        <v>21.0</v>
      </c>
      <c r="O41" s="1084">
        <f t="shared" si="3"/>
        <v>1</v>
      </c>
      <c r="P41" s="231" t="str">
        <f t="shared" si="4"/>
        <v>#REF!</v>
      </c>
      <c r="Q41" s="231">
        <v>1.59</v>
      </c>
      <c r="R41" s="1101"/>
      <c r="S41" s="1181" t="s">
        <v>525</v>
      </c>
      <c r="T41" s="370" t="s">
        <v>2105</v>
      </c>
      <c r="U41" s="1084">
        <f t="shared" si="5"/>
        <v>1.59</v>
      </c>
      <c r="V41" s="1102" t="str">
        <f t="shared" si="6"/>
        <v>#REF!</v>
      </c>
      <c r="W41" s="1102">
        <f t="shared" si="7"/>
        <v>1.59</v>
      </c>
      <c r="X41" s="1102" t="str">
        <f t="shared" si="8"/>
        <v>#REF!</v>
      </c>
      <c r="Y41" s="1103">
        <f t="shared" si="9"/>
        <v>1</v>
      </c>
      <c r="Z41" s="1104" t="str">
        <f t="shared" si="10"/>
        <v>#REF!</v>
      </c>
      <c r="AA41" s="1085" t="str">
        <f t="shared" si="11"/>
        <v>#REF!</v>
      </c>
      <c r="AB41" s="1085" t="str">
        <f t="shared" si="12"/>
        <v>#REF!</v>
      </c>
      <c r="AC41" s="1105" t="str">
        <f t="shared" si="13"/>
        <v>#REF!</v>
      </c>
      <c r="AD41" s="1105" t="str">
        <f t="shared" si="14"/>
        <v>#REF!</v>
      </c>
      <c r="AE41" s="1105" t="str">
        <f t="shared" si="15"/>
        <v>#REF!</v>
      </c>
      <c r="AF41" s="1106"/>
      <c r="AG41" s="1079"/>
      <c r="AH41" s="1090">
        <f t="shared" si="16"/>
        <v>21</v>
      </c>
      <c r="AI41" s="1090"/>
    </row>
    <row r="42" ht="15.0" customHeight="1">
      <c r="A42" s="1098">
        <v>40.0</v>
      </c>
      <c r="B42" s="1181">
        <v>467513.0</v>
      </c>
      <c r="C42" s="370" t="s">
        <v>2146</v>
      </c>
      <c r="D42" s="370" t="s">
        <v>2147</v>
      </c>
      <c r="E42" s="370" t="s">
        <v>511</v>
      </c>
      <c r="F42" s="370" t="s">
        <v>512</v>
      </c>
      <c r="G42" s="370" t="s">
        <v>771</v>
      </c>
      <c r="H42" s="1273" t="str">
        <f t="shared" si="1"/>
        <v>DEV04</v>
      </c>
      <c r="I42" s="1100" t="str">
        <f t="shared" si="2"/>
        <v>#REF!</v>
      </c>
      <c r="J42" s="413">
        <v>3.0</v>
      </c>
      <c r="K42" s="413">
        <v>2025.0</v>
      </c>
      <c r="L42" s="1394">
        <v>45717.0</v>
      </c>
      <c r="M42" s="1395">
        <v>45747.0</v>
      </c>
      <c r="N42" s="1339">
        <v>21.0</v>
      </c>
      <c r="O42" s="1084">
        <f t="shared" si="3"/>
        <v>1</v>
      </c>
      <c r="P42" s="231" t="str">
        <f t="shared" si="4"/>
        <v>#REF!</v>
      </c>
      <c r="Q42" s="231">
        <v>1.59</v>
      </c>
      <c r="R42" s="1101"/>
      <c r="S42" s="1181" t="s">
        <v>525</v>
      </c>
      <c r="T42" s="370" t="s">
        <v>2105</v>
      </c>
      <c r="U42" s="1084">
        <f t="shared" si="5"/>
        <v>1.59</v>
      </c>
      <c r="V42" s="1102" t="str">
        <f t="shared" si="6"/>
        <v>#REF!</v>
      </c>
      <c r="W42" s="1102">
        <f t="shared" si="7"/>
        <v>1.59</v>
      </c>
      <c r="X42" s="1102" t="str">
        <f t="shared" si="8"/>
        <v>#REF!</v>
      </c>
      <c r="Y42" s="1103">
        <f t="shared" si="9"/>
        <v>1</v>
      </c>
      <c r="Z42" s="1104" t="str">
        <f t="shared" si="10"/>
        <v>#REF!</v>
      </c>
      <c r="AA42" s="1085" t="str">
        <f t="shared" si="11"/>
        <v>#REF!</v>
      </c>
      <c r="AB42" s="1085" t="str">
        <f t="shared" si="12"/>
        <v>#REF!</v>
      </c>
      <c r="AC42" s="1105" t="str">
        <f t="shared" si="13"/>
        <v>#REF!</v>
      </c>
      <c r="AD42" s="1105" t="str">
        <f t="shared" si="14"/>
        <v>#REF!</v>
      </c>
      <c r="AE42" s="1105" t="str">
        <f t="shared" si="15"/>
        <v>#REF!</v>
      </c>
      <c r="AF42" s="1106"/>
      <c r="AG42" s="1079"/>
      <c r="AH42" s="1090">
        <f t="shared" si="16"/>
        <v>21</v>
      </c>
      <c r="AI42" s="1090"/>
    </row>
    <row r="43" ht="15.0" customHeight="1">
      <c r="A43" s="1098">
        <v>41.0</v>
      </c>
      <c r="B43" s="1181">
        <v>92203.0</v>
      </c>
      <c r="C43" s="370" t="s">
        <v>2247</v>
      </c>
      <c r="D43" s="370" t="s">
        <v>2248</v>
      </c>
      <c r="E43" s="370" t="s">
        <v>511</v>
      </c>
      <c r="F43" s="370" t="s">
        <v>663</v>
      </c>
      <c r="G43" s="370" t="s">
        <v>771</v>
      </c>
      <c r="H43" s="1273" t="str">
        <f t="shared" si="1"/>
        <v>PM04</v>
      </c>
      <c r="I43" s="1100" t="str">
        <f t="shared" si="2"/>
        <v>#REF!</v>
      </c>
      <c r="J43" s="413">
        <v>3.0</v>
      </c>
      <c r="K43" s="413">
        <v>2025.0</v>
      </c>
      <c r="L43" s="1394">
        <v>45717.0</v>
      </c>
      <c r="M43" s="1395">
        <v>45747.0</v>
      </c>
      <c r="N43" s="1339">
        <v>3.15</v>
      </c>
      <c r="O43" s="1084">
        <f t="shared" si="3"/>
        <v>0.15</v>
      </c>
      <c r="P43" s="231" t="str">
        <f t="shared" si="4"/>
        <v>#REF!</v>
      </c>
      <c r="Q43" s="231">
        <v>0.239</v>
      </c>
      <c r="R43" s="1101"/>
      <c r="S43" s="1181" t="s">
        <v>525</v>
      </c>
      <c r="T43" s="370" t="s">
        <v>2105</v>
      </c>
      <c r="U43" s="1084">
        <f t="shared" si="5"/>
        <v>0.239</v>
      </c>
      <c r="V43" s="1102" t="str">
        <f t="shared" si="6"/>
        <v>#REF!</v>
      </c>
      <c r="W43" s="1102">
        <f t="shared" si="7"/>
        <v>1.325</v>
      </c>
      <c r="X43" s="1102" t="str">
        <f t="shared" si="8"/>
        <v>#REF!</v>
      </c>
      <c r="Y43" s="1103">
        <f t="shared" si="9"/>
        <v>1</v>
      </c>
      <c r="Z43" s="1104" t="str">
        <f t="shared" si="10"/>
        <v>#REF!</v>
      </c>
      <c r="AA43" s="1085" t="str">
        <f t="shared" si="11"/>
        <v>#REF!</v>
      </c>
      <c r="AB43" s="1085" t="str">
        <f t="shared" si="12"/>
        <v>#REF!</v>
      </c>
      <c r="AC43" s="1105" t="str">
        <f t="shared" si="13"/>
        <v>#REF!</v>
      </c>
      <c r="AD43" s="1105" t="str">
        <f t="shared" si="14"/>
        <v>#REF!</v>
      </c>
      <c r="AE43" s="1105" t="str">
        <f t="shared" si="15"/>
        <v>#REF!</v>
      </c>
      <c r="AF43" s="1106"/>
      <c r="AG43" s="1079"/>
      <c r="AH43" s="1090">
        <f t="shared" si="16"/>
        <v>21</v>
      </c>
      <c r="AI43" s="1090"/>
    </row>
    <row r="44" ht="15.0" customHeight="1">
      <c r="A44" s="1098">
        <v>42.0</v>
      </c>
      <c r="B44" s="1181">
        <v>273673.0</v>
      </c>
      <c r="C44" s="370" t="s">
        <v>2256</v>
      </c>
      <c r="D44" s="370" t="s">
        <v>2257</v>
      </c>
      <c r="E44" s="370" t="s">
        <v>511</v>
      </c>
      <c r="F44" s="370" t="s">
        <v>512</v>
      </c>
      <c r="G44" s="370" t="s">
        <v>771</v>
      </c>
      <c r="H44" s="1273" t="str">
        <f t="shared" si="1"/>
        <v>DEV04</v>
      </c>
      <c r="I44" s="1100" t="str">
        <f t="shared" si="2"/>
        <v>#REF!</v>
      </c>
      <c r="J44" s="413">
        <v>3.0</v>
      </c>
      <c r="K44" s="413">
        <v>2025.0</v>
      </c>
      <c r="L44" s="1394">
        <v>45717.0</v>
      </c>
      <c r="M44" s="1395">
        <v>45747.0</v>
      </c>
      <c r="N44" s="1339">
        <v>21.0</v>
      </c>
      <c r="O44" s="1084">
        <f t="shared" si="3"/>
        <v>1</v>
      </c>
      <c r="P44" s="231">
        <f t="shared" si="4"/>
        <v>1</v>
      </c>
      <c r="Q44" s="231">
        <f t="shared" ref="Q44:Q59" si="18">P44</f>
        <v>1</v>
      </c>
      <c r="R44" s="1101"/>
      <c r="S44" s="1181" t="s">
        <v>517</v>
      </c>
      <c r="T44" s="370" t="s">
        <v>2259</v>
      </c>
      <c r="U44" s="1084">
        <f t="shared" si="5"/>
        <v>1</v>
      </c>
      <c r="V44" s="1102">
        <f t="shared" si="6"/>
        <v>1</v>
      </c>
      <c r="W44" s="1102">
        <f t="shared" si="7"/>
        <v>1</v>
      </c>
      <c r="X44" s="1102">
        <f t="shared" si="8"/>
        <v>1</v>
      </c>
      <c r="Y44" s="1103">
        <f t="shared" si="9"/>
        <v>1</v>
      </c>
      <c r="Z44" s="1104" t="str">
        <f t="shared" si="10"/>
        <v>#REF!</v>
      </c>
      <c r="AA44" s="1085" t="str">
        <f t="shared" si="11"/>
        <v>#REF!</v>
      </c>
      <c r="AB44" s="1085" t="str">
        <f t="shared" si="12"/>
        <v>#REF!</v>
      </c>
      <c r="AC44" s="1105">
        <f t="shared" si="13"/>
        <v>0</v>
      </c>
      <c r="AD44" s="1105" t="str">
        <f t="shared" si="14"/>
        <v>#REF!</v>
      </c>
      <c r="AE44" s="1105" t="str">
        <f t="shared" si="15"/>
        <v>#REF!</v>
      </c>
      <c r="AF44" s="1106"/>
      <c r="AG44" s="1079"/>
      <c r="AH44" s="1090">
        <f t="shared" si="16"/>
        <v>21</v>
      </c>
      <c r="AI44" s="1090"/>
    </row>
    <row r="45" ht="15.0" customHeight="1">
      <c r="A45" s="1098">
        <v>43.0</v>
      </c>
      <c r="B45" s="1181">
        <v>471337.0</v>
      </c>
      <c r="C45" s="370" t="s">
        <v>2265</v>
      </c>
      <c r="D45" s="370" t="s">
        <v>2266</v>
      </c>
      <c r="E45" s="370" t="s">
        <v>511</v>
      </c>
      <c r="F45" s="370" t="s">
        <v>564</v>
      </c>
      <c r="G45" s="370" t="s">
        <v>790</v>
      </c>
      <c r="H45" s="1273" t="str">
        <f t="shared" si="1"/>
        <v>BA03</v>
      </c>
      <c r="I45" s="1100" t="str">
        <f t="shared" si="2"/>
        <v>#REF!</v>
      </c>
      <c r="J45" s="413">
        <v>3.0</v>
      </c>
      <c r="K45" s="413">
        <v>2025.0</v>
      </c>
      <c r="L45" s="1394">
        <v>45717.0</v>
      </c>
      <c r="M45" s="1395">
        <v>45747.0</v>
      </c>
      <c r="N45" s="1339">
        <v>21.0</v>
      </c>
      <c r="O45" s="1084">
        <f t="shared" si="3"/>
        <v>1</v>
      </c>
      <c r="P45" s="231">
        <f t="shared" si="4"/>
        <v>1</v>
      </c>
      <c r="Q45" s="231">
        <f t="shared" si="18"/>
        <v>1</v>
      </c>
      <c r="R45" s="1101"/>
      <c r="S45" s="1181" t="s">
        <v>517</v>
      </c>
      <c r="T45" s="370" t="s">
        <v>2262</v>
      </c>
      <c r="U45" s="1084">
        <f t="shared" si="5"/>
        <v>1</v>
      </c>
      <c r="V45" s="1102">
        <f t="shared" si="6"/>
        <v>1</v>
      </c>
      <c r="W45" s="1102">
        <f t="shared" si="7"/>
        <v>1</v>
      </c>
      <c r="X45" s="1102">
        <f t="shared" si="8"/>
        <v>1</v>
      </c>
      <c r="Y45" s="1103">
        <f t="shared" si="9"/>
        <v>1</v>
      </c>
      <c r="Z45" s="1104" t="str">
        <f t="shared" si="10"/>
        <v>#REF!</v>
      </c>
      <c r="AA45" s="1085" t="str">
        <f t="shared" si="11"/>
        <v>#REF!</v>
      </c>
      <c r="AB45" s="1085" t="str">
        <f t="shared" si="12"/>
        <v>#REF!</v>
      </c>
      <c r="AC45" s="1105">
        <f t="shared" si="13"/>
        <v>0</v>
      </c>
      <c r="AD45" s="1105" t="str">
        <f t="shared" si="14"/>
        <v>#REF!</v>
      </c>
      <c r="AE45" s="1105" t="str">
        <f t="shared" si="15"/>
        <v>#REF!</v>
      </c>
      <c r="AF45" s="1106"/>
      <c r="AG45" s="1079"/>
      <c r="AH45" s="1090">
        <f t="shared" si="16"/>
        <v>21</v>
      </c>
      <c r="AI45" s="1090"/>
    </row>
    <row r="46" ht="15.0" customHeight="1">
      <c r="A46" s="1098">
        <v>44.0</v>
      </c>
      <c r="B46" s="1181">
        <v>471323.0</v>
      </c>
      <c r="C46" s="370" t="s">
        <v>2267</v>
      </c>
      <c r="D46" s="370" t="s">
        <v>2268</v>
      </c>
      <c r="E46" s="370" t="s">
        <v>511</v>
      </c>
      <c r="F46" s="370" t="s">
        <v>512</v>
      </c>
      <c r="G46" s="370" t="s">
        <v>795</v>
      </c>
      <c r="H46" s="1273" t="str">
        <f t="shared" si="1"/>
        <v>DEV01</v>
      </c>
      <c r="I46" s="1100" t="str">
        <f t="shared" si="2"/>
        <v>#REF!</v>
      </c>
      <c r="J46" s="413">
        <v>3.0</v>
      </c>
      <c r="K46" s="413">
        <v>2025.0</v>
      </c>
      <c r="L46" s="1394">
        <v>45717.0</v>
      </c>
      <c r="M46" s="1395">
        <v>45747.0</v>
      </c>
      <c r="N46" s="1339">
        <v>21.0</v>
      </c>
      <c r="O46" s="1084">
        <f t="shared" si="3"/>
        <v>1</v>
      </c>
      <c r="P46" s="231">
        <f t="shared" si="4"/>
        <v>1</v>
      </c>
      <c r="Q46" s="231">
        <f t="shared" si="18"/>
        <v>1</v>
      </c>
      <c r="R46" s="1101"/>
      <c r="S46" s="1181" t="s">
        <v>517</v>
      </c>
      <c r="T46" s="370" t="s">
        <v>2262</v>
      </c>
      <c r="U46" s="1084">
        <f t="shared" si="5"/>
        <v>1</v>
      </c>
      <c r="V46" s="1102">
        <f t="shared" si="6"/>
        <v>1</v>
      </c>
      <c r="W46" s="1102">
        <f t="shared" si="7"/>
        <v>1</v>
      </c>
      <c r="X46" s="1102">
        <f t="shared" si="8"/>
        <v>1</v>
      </c>
      <c r="Y46" s="1103">
        <f t="shared" si="9"/>
        <v>1</v>
      </c>
      <c r="Z46" s="1104" t="str">
        <f t="shared" si="10"/>
        <v>#REF!</v>
      </c>
      <c r="AA46" s="1085" t="str">
        <f t="shared" si="11"/>
        <v>#REF!</v>
      </c>
      <c r="AB46" s="1085" t="str">
        <f t="shared" si="12"/>
        <v>#REF!</v>
      </c>
      <c r="AC46" s="1105">
        <f t="shared" si="13"/>
        <v>0</v>
      </c>
      <c r="AD46" s="1105" t="str">
        <f t="shared" si="14"/>
        <v>#REF!</v>
      </c>
      <c r="AE46" s="1105" t="str">
        <f t="shared" si="15"/>
        <v>#REF!</v>
      </c>
      <c r="AF46" s="1106"/>
      <c r="AG46" s="1079"/>
      <c r="AH46" s="1090">
        <f t="shared" si="16"/>
        <v>21</v>
      </c>
      <c r="AI46" s="1090"/>
    </row>
    <row r="47" ht="15.0" customHeight="1">
      <c r="A47" s="1098">
        <v>45.0</v>
      </c>
      <c r="B47" s="1181">
        <v>471317.0</v>
      </c>
      <c r="C47" s="370" t="s">
        <v>2260</v>
      </c>
      <c r="D47" s="370" t="s">
        <v>2261</v>
      </c>
      <c r="E47" s="370" t="s">
        <v>511</v>
      </c>
      <c r="F47" s="370" t="s">
        <v>512</v>
      </c>
      <c r="G47" s="370" t="s">
        <v>795</v>
      </c>
      <c r="H47" s="1273" t="str">
        <f t="shared" si="1"/>
        <v>DEV01</v>
      </c>
      <c r="I47" s="1100" t="str">
        <f t="shared" si="2"/>
        <v>#REF!</v>
      </c>
      <c r="J47" s="413">
        <v>3.0</v>
      </c>
      <c r="K47" s="413">
        <v>2025.0</v>
      </c>
      <c r="L47" s="1394">
        <v>45717.0</v>
      </c>
      <c r="M47" s="1395">
        <v>45747.0</v>
      </c>
      <c r="N47" s="1339">
        <v>21.0</v>
      </c>
      <c r="O47" s="1084">
        <f t="shared" si="3"/>
        <v>1</v>
      </c>
      <c r="P47" s="231">
        <f t="shared" si="4"/>
        <v>1</v>
      </c>
      <c r="Q47" s="231">
        <f t="shared" si="18"/>
        <v>1</v>
      </c>
      <c r="R47" s="1101"/>
      <c r="S47" s="1181" t="s">
        <v>517</v>
      </c>
      <c r="T47" s="370" t="s">
        <v>2262</v>
      </c>
      <c r="U47" s="1084">
        <f t="shared" si="5"/>
        <v>1</v>
      </c>
      <c r="V47" s="1102">
        <f t="shared" si="6"/>
        <v>1</v>
      </c>
      <c r="W47" s="1102">
        <f t="shared" si="7"/>
        <v>1</v>
      </c>
      <c r="X47" s="1102">
        <f t="shared" si="8"/>
        <v>1</v>
      </c>
      <c r="Y47" s="1103">
        <f t="shared" si="9"/>
        <v>1</v>
      </c>
      <c r="Z47" s="1104" t="str">
        <f t="shared" si="10"/>
        <v>#REF!</v>
      </c>
      <c r="AA47" s="1085" t="str">
        <f t="shared" si="11"/>
        <v>#REF!</v>
      </c>
      <c r="AB47" s="1085" t="str">
        <f t="shared" si="12"/>
        <v>#REF!</v>
      </c>
      <c r="AC47" s="1105">
        <f t="shared" si="13"/>
        <v>0</v>
      </c>
      <c r="AD47" s="1105" t="str">
        <f t="shared" si="14"/>
        <v>#REF!</v>
      </c>
      <c r="AE47" s="1105" t="str">
        <f t="shared" si="15"/>
        <v>#REF!</v>
      </c>
      <c r="AF47" s="1106"/>
      <c r="AG47" s="1079"/>
      <c r="AH47" s="1090">
        <f t="shared" si="16"/>
        <v>21</v>
      </c>
      <c r="AI47" s="1090"/>
    </row>
    <row r="48" ht="15.0" customHeight="1">
      <c r="A48" s="1098">
        <v>46.0</v>
      </c>
      <c r="B48" s="1181">
        <v>471339.0</v>
      </c>
      <c r="C48" s="370" t="s">
        <v>2263</v>
      </c>
      <c r="D48" s="370" t="s">
        <v>2264</v>
      </c>
      <c r="E48" s="370" t="s">
        <v>511</v>
      </c>
      <c r="F48" s="370" t="s">
        <v>564</v>
      </c>
      <c r="G48" s="370" t="s">
        <v>790</v>
      </c>
      <c r="H48" s="1273" t="str">
        <f t="shared" si="1"/>
        <v>BA03</v>
      </c>
      <c r="I48" s="1100" t="str">
        <f t="shared" si="2"/>
        <v>#REF!</v>
      </c>
      <c r="J48" s="413">
        <v>3.0</v>
      </c>
      <c r="K48" s="413">
        <v>2025.0</v>
      </c>
      <c r="L48" s="1394">
        <v>45717.0</v>
      </c>
      <c r="M48" s="1395">
        <v>45747.0</v>
      </c>
      <c r="N48" s="1339">
        <v>21.0</v>
      </c>
      <c r="O48" s="1084">
        <f t="shared" si="3"/>
        <v>1</v>
      </c>
      <c r="P48" s="231">
        <f t="shared" si="4"/>
        <v>1</v>
      </c>
      <c r="Q48" s="231">
        <f t="shared" si="18"/>
        <v>1</v>
      </c>
      <c r="R48" s="1101"/>
      <c r="S48" s="1181" t="s">
        <v>517</v>
      </c>
      <c r="T48" s="370" t="s">
        <v>2262</v>
      </c>
      <c r="U48" s="1084">
        <f t="shared" si="5"/>
        <v>1</v>
      </c>
      <c r="V48" s="1102">
        <f t="shared" si="6"/>
        <v>1</v>
      </c>
      <c r="W48" s="1102">
        <f t="shared" si="7"/>
        <v>1</v>
      </c>
      <c r="X48" s="1102">
        <f t="shared" si="8"/>
        <v>1</v>
      </c>
      <c r="Y48" s="1103">
        <f t="shared" si="9"/>
        <v>1</v>
      </c>
      <c r="Z48" s="1104" t="str">
        <f t="shared" si="10"/>
        <v>#REF!</v>
      </c>
      <c r="AA48" s="1085" t="str">
        <f t="shared" si="11"/>
        <v>#REF!</v>
      </c>
      <c r="AB48" s="1085" t="str">
        <f t="shared" si="12"/>
        <v>#REF!</v>
      </c>
      <c r="AC48" s="1105">
        <f t="shared" si="13"/>
        <v>0</v>
      </c>
      <c r="AD48" s="1105" t="str">
        <f t="shared" si="14"/>
        <v>#REF!</v>
      </c>
      <c r="AE48" s="1105" t="str">
        <f t="shared" si="15"/>
        <v>#REF!</v>
      </c>
      <c r="AF48" s="1106"/>
      <c r="AG48" s="1079"/>
      <c r="AH48" s="1090">
        <f t="shared" si="16"/>
        <v>21</v>
      </c>
      <c r="AI48" s="1090"/>
    </row>
    <row r="49" ht="15.0" customHeight="1">
      <c r="A49" s="1098">
        <v>47.0</v>
      </c>
      <c r="B49" s="1181">
        <v>472197.0</v>
      </c>
      <c r="C49" s="370" t="s">
        <v>2331</v>
      </c>
      <c r="D49" s="370" t="s">
        <v>2332</v>
      </c>
      <c r="E49" s="370" t="s">
        <v>511</v>
      </c>
      <c r="F49" s="370" t="s">
        <v>546</v>
      </c>
      <c r="G49" s="370" t="s">
        <v>665</v>
      </c>
      <c r="H49" s="1273" t="str">
        <f t="shared" si="1"/>
        <v>TESTER02</v>
      </c>
      <c r="I49" s="1100" t="str">
        <f t="shared" si="2"/>
        <v>#REF!</v>
      </c>
      <c r="J49" s="413">
        <v>3.0</v>
      </c>
      <c r="K49" s="413">
        <v>2025.0</v>
      </c>
      <c r="L49" s="1394">
        <v>45717.0</v>
      </c>
      <c r="M49" s="1395">
        <v>45747.0</v>
      </c>
      <c r="N49" s="1339">
        <v>21.0</v>
      </c>
      <c r="O49" s="1084">
        <f t="shared" si="3"/>
        <v>1</v>
      </c>
      <c r="P49" s="231">
        <f t="shared" si="4"/>
        <v>1</v>
      </c>
      <c r="Q49" s="231">
        <f t="shared" si="18"/>
        <v>1</v>
      </c>
      <c r="R49" s="1101"/>
      <c r="S49" s="1181" t="s">
        <v>517</v>
      </c>
      <c r="T49" s="370" t="s">
        <v>2262</v>
      </c>
      <c r="U49" s="1084">
        <f t="shared" si="5"/>
        <v>1</v>
      </c>
      <c r="V49" s="1102">
        <f t="shared" si="6"/>
        <v>1</v>
      </c>
      <c r="W49" s="1102">
        <f t="shared" si="7"/>
        <v>1</v>
      </c>
      <c r="X49" s="1102">
        <f t="shared" si="8"/>
        <v>1</v>
      </c>
      <c r="Y49" s="1103">
        <f t="shared" si="9"/>
        <v>1</v>
      </c>
      <c r="Z49" s="1104" t="str">
        <f t="shared" si="10"/>
        <v>#REF!</v>
      </c>
      <c r="AA49" s="1085" t="str">
        <f t="shared" si="11"/>
        <v>#REF!</v>
      </c>
      <c r="AB49" s="1085" t="str">
        <f t="shared" si="12"/>
        <v>#REF!</v>
      </c>
      <c r="AC49" s="1105">
        <f t="shared" si="13"/>
        <v>0</v>
      </c>
      <c r="AD49" s="1105" t="str">
        <f t="shared" si="14"/>
        <v>#REF!</v>
      </c>
      <c r="AE49" s="1105" t="str">
        <f t="shared" si="15"/>
        <v>#REF!</v>
      </c>
      <c r="AF49" s="1106"/>
      <c r="AG49" s="1079"/>
      <c r="AH49" s="1090">
        <f t="shared" si="16"/>
        <v>21</v>
      </c>
      <c r="AI49" s="1090"/>
    </row>
    <row r="50" ht="15.0" customHeight="1">
      <c r="A50" s="1098">
        <v>48.0</v>
      </c>
      <c r="B50" s="1181">
        <v>472137.0</v>
      </c>
      <c r="C50" s="370" t="s">
        <v>2325</v>
      </c>
      <c r="D50" s="370" t="s">
        <v>2326</v>
      </c>
      <c r="E50" s="370" t="s">
        <v>511</v>
      </c>
      <c r="F50" s="370" t="s">
        <v>546</v>
      </c>
      <c r="G50" s="370" t="s">
        <v>665</v>
      </c>
      <c r="H50" s="1273" t="str">
        <f t="shared" si="1"/>
        <v>TESTER02</v>
      </c>
      <c r="I50" s="1100" t="str">
        <f t="shared" si="2"/>
        <v>#REF!</v>
      </c>
      <c r="J50" s="413">
        <v>3.0</v>
      </c>
      <c r="K50" s="413">
        <v>2025.0</v>
      </c>
      <c r="L50" s="1394">
        <v>45717.0</v>
      </c>
      <c r="M50" s="1395">
        <v>45747.0</v>
      </c>
      <c r="N50" s="1339">
        <v>21.0</v>
      </c>
      <c r="O50" s="1084">
        <f t="shared" si="3"/>
        <v>1</v>
      </c>
      <c r="P50" s="231">
        <f t="shared" si="4"/>
        <v>1</v>
      </c>
      <c r="Q50" s="231">
        <f t="shared" si="18"/>
        <v>1</v>
      </c>
      <c r="R50" s="1101"/>
      <c r="S50" s="1181" t="s">
        <v>517</v>
      </c>
      <c r="T50" s="370" t="s">
        <v>2262</v>
      </c>
      <c r="U50" s="1084">
        <f t="shared" si="5"/>
        <v>1</v>
      </c>
      <c r="V50" s="1102">
        <f t="shared" si="6"/>
        <v>1</v>
      </c>
      <c r="W50" s="1102">
        <f t="shared" si="7"/>
        <v>1</v>
      </c>
      <c r="X50" s="1102">
        <f t="shared" si="8"/>
        <v>1</v>
      </c>
      <c r="Y50" s="1103">
        <f t="shared" si="9"/>
        <v>1</v>
      </c>
      <c r="Z50" s="1104" t="str">
        <f t="shared" si="10"/>
        <v>#REF!</v>
      </c>
      <c r="AA50" s="1085" t="str">
        <f t="shared" si="11"/>
        <v>#REF!</v>
      </c>
      <c r="AB50" s="1085" t="str">
        <f t="shared" si="12"/>
        <v>#REF!</v>
      </c>
      <c r="AC50" s="1105">
        <f t="shared" si="13"/>
        <v>0</v>
      </c>
      <c r="AD50" s="1105" t="str">
        <f t="shared" si="14"/>
        <v>#REF!</v>
      </c>
      <c r="AE50" s="1105" t="str">
        <f t="shared" si="15"/>
        <v>#REF!</v>
      </c>
      <c r="AF50" s="1106"/>
      <c r="AG50" s="1079"/>
      <c r="AH50" s="1090">
        <f t="shared" si="16"/>
        <v>21</v>
      </c>
      <c r="AI50" s="1090"/>
    </row>
    <row r="51" ht="15.0" customHeight="1">
      <c r="A51" s="1098">
        <v>49.0</v>
      </c>
      <c r="B51" s="1181">
        <v>472133.0</v>
      </c>
      <c r="C51" s="370" t="s">
        <v>2327</v>
      </c>
      <c r="D51" s="370" t="s">
        <v>2328</v>
      </c>
      <c r="E51" s="370" t="s">
        <v>511</v>
      </c>
      <c r="F51" s="370" t="s">
        <v>564</v>
      </c>
      <c r="G51" s="370" t="s">
        <v>665</v>
      </c>
      <c r="H51" s="1273" t="str">
        <f t="shared" si="1"/>
        <v>BA02</v>
      </c>
      <c r="I51" s="1100" t="str">
        <f t="shared" si="2"/>
        <v>#REF!</v>
      </c>
      <c r="J51" s="413">
        <v>3.0</v>
      </c>
      <c r="K51" s="413">
        <v>2025.0</v>
      </c>
      <c r="L51" s="1394">
        <v>45717.0</v>
      </c>
      <c r="M51" s="1395">
        <v>45747.0</v>
      </c>
      <c r="N51" s="1339">
        <v>21.0</v>
      </c>
      <c r="O51" s="1084">
        <f t="shared" si="3"/>
        <v>1</v>
      </c>
      <c r="P51" s="231">
        <f t="shared" si="4"/>
        <v>1</v>
      </c>
      <c r="Q51" s="231">
        <f t="shared" si="18"/>
        <v>1</v>
      </c>
      <c r="R51" s="1101"/>
      <c r="S51" s="1181" t="s">
        <v>517</v>
      </c>
      <c r="T51" s="370" t="s">
        <v>2262</v>
      </c>
      <c r="U51" s="1084">
        <f t="shared" si="5"/>
        <v>1</v>
      </c>
      <c r="V51" s="1102">
        <f t="shared" si="6"/>
        <v>1</v>
      </c>
      <c r="W51" s="1102">
        <f t="shared" si="7"/>
        <v>1</v>
      </c>
      <c r="X51" s="1102">
        <f t="shared" si="8"/>
        <v>1</v>
      </c>
      <c r="Y51" s="1103">
        <f t="shared" si="9"/>
        <v>1</v>
      </c>
      <c r="Z51" s="1104" t="str">
        <f t="shared" si="10"/>
        <v>#REF!</v>
      </c>
      <c r="AA51" s="1085" t="str">
        <f t="shared" si="11"/>
        <v>#REF!</v>
      </c>
      <c r="AB51" s="1085" t="str">
        <f t="shared" si="12"/>
        <v>#REF!</v>
      </c>
      <c r="AC51" s="1105">
        <f t="shared" si="13"/>
        <v>0</v>
      </c>
      <c r="AD51" s="1105" t="str">
        <f t="shared" si="14"/>
        <v>#REF!</v>
      </c>
      <c r="AE51" s="1105" t="str">
        <f t="shared" si="15"/>
        <v>#REF!</v>
      </c>
      <c r="AF51" s="1106"/>
      <c r="AG51" s="1079"/>
      <c r="AH51" s="1090">
        <f t="shared" si="16"/>
        <v>21</v>
      </c>
      <c r="AI51" s="1090"/>
    </row>
    <row r="52" ht="15.0" customHeight="1">
      <c r="A52" s="1098">
        <v>50.0</v>
      </c>
      <c r="B52" s="1181">
        <v>472135.0</v>
      </c>
      <c r="C52" s="370" t="s">
        <v>2329</v>
      </c>
      <c r="D52" s="370" t="s">
        <v>2330</v>
      </c>
      <c r="E52" s="370" t="s">
        <v>511</v>
      </c>
      <c r="F52" s="370" t="s">
        <v>564</v>
      </c>
      <c r="G52" s="370" t="s">
        <v>795</v>
      </c>
      <c r="H52" s="1273" t="str">
        <f t="shared" si="1"/>
        <v>BA01</v>
      </c>
      <c r="I52" s="1100" t="str">
        <f t="shared" si="2"/>
        <v>#REF!</v>
      </c>
      <c r="J52" s="413">
        <v>3.0</v>
      </c>
      <c r="K52" s="413">
        <v>2025.0</v>
      </c>
      <c r="L52" s="1394">
        <v>45717.0</v>
      </c>
      <c r="M52" s="1395">
        <v>45747.0</v>
      </c>
      <c r="N52" s="1339">
        <v>21.0</v>
      </c>
      <c r="O52" s="1084">
        <f t="shared" si="3"/>
        <v>1</v>
      </c>
      <c r="P52" s="231">
        <f t="shared" si="4"/>
        <v>1</v>
      </c>
      <c r="Q52" s="231">
        <f t="shared" si="18"/>
        <v>1</v>
      </c>
      <c r="R52" s="1101"/>
      <c r="S52" s="1181" t="s">
        <v>517</v>
      </c>
      <c r="T52" s="370" t="s">
        <v>2262</v>
      </c>
      <c r="U52" s="1084">
        <f t="shared" si="5"/>
        <v>1</v>
      </c>
      <c r="V52" s="1102">
        <f t="shared" si="6"/>
        <v>1</v>
      </c>
      <c r="W52" s="1102">
        <f t="shared" si="7"/>
        <v>1</v>
      </c>
      <c r="X52" s="1102">
        <f t="shared" si="8"/>
        <v>1</v>
      </c>
      <c r="Y52" s="1103">
        <f t="shared" si="9"/>
        <v>1</v>
      </c>
      <c r="Z52" s="1104" t="str">
        <f t="shared" si="10"/>
        <v>#REF!</v>
      </c>
      <c r="AA52" s="1085" t="str">
        <f t="shared" si="11"/>
        <v>#REF!</v>
      </c>
      <c r="AB52" s="1085" t="str">
        <f t="shared" si="12"/>
        <v>#REF!</v>
      </c>
      <c r="AC52" s="1105">
        <f t="shared" si="13"/>
        <v>0</v>
      </c>
      <c r="AD52" s="1105" t="str">
        <f t="shared" si="14"/>
        <v>#REF!</v>
      </c>
      <c r="AE52" s="1105" t="str">
        <f t="shared" si="15"/>
        <v>#REF!</v>
      </c>
      <c r="AF52" s="1106"/>
      <c r="AG52" s="1079"/>
      <c r="AH52" s="1090">
        <f t="shared" si="16"/>
        <v>21</v>
      </c>
      <c r="AI52" s="1090"/>
    </row>
    <row r="53" ht="15.0" customHeight="1">
      <c r="A53" s="1098">
        <v>51.0</v>
      </c>
      <c r="B53" s="1181">
        <v>456425.0</v>
      </c>
      <c r="C53" s="370" t="s">
        <v>2354</v>
      </c>
      <c r="D53" s="370" t="s">
        <v>2355</v>
      </c>
      <c r="E53" s="370" t="s">
        <v>511</v>
      </c>
      <c r="F53" s="370" t="s">
        <v>512</v>
      </c>
      <c r="G53" s="370" t="s">
        <v>790</v>
      </c>
      <c r="H53" s="1273" t="str">
        <f t="shared" si="1"/>
        <v>DEV03</v>
      </c>
      <c r="I53" s="1100" t="str">
        <f t="shared" si="2"/>
        <v>#REF!</v>
      </c>
      <c r="J53" s="413">
        <v>3.0</v>
      </c>
      <c r="K53" s="413">
        <v>2025.0</v>
      </c>
      <c r="L53" s="1394">
        <v>45717.0</v>
      </c>
      <c r="M53" s="1395">
        <v>45747.0</v>
      </c>
      <c r="N53" s="1339">
        <v>21.0</v>
      </c>
      <c r="O53" s="1084">
        <f t="shared" si="3"/>
        <v>1</v>
      </c>
      <c r="P53" s="231">
        <f t="shared" si="4"/>
        <v>1</v>
      </c>
      <c r="Q53" s="231">
        <f t="shared" si="18"/>
        <v>1</v>
      </c>
      <c r="R53" s="1101"/>
      <c r="S53" s="1181" t="s">
        <v>517</v>
      </c>
      <c r="T53" s="370" t="s">
        <v>2262</v>
      </c>
      <c r="U53" s="1084">
        <f t="shared" si="5"/>
        <v>1</v>
      </c>
      <c r="V53" s="1102">
        <f t="shared" si="6"/>
        <v>1</v>
      </c>
      <c r="W53" s="1102">
        <f t="shared" si="7"/>
        <v>1</v>
      </c>
      <c r="X53" s="1102">
        <f t="shared" si="8"/>
        <v>1</v>
      </c>
      <c r="Y53" s="1103">
        <f t="shared" si="9"/>
        <v>1</v>
      </c>
      <c r="Z53" s="1104" t="str">
        <f t="shared" si="10"/>
        <v>#REF!</v>
      </c>
      <c r="AA53" s="1085" t="str">
        <f t="shared" si="11"/>
        <v>#REF!</v>
      </c>
      <c r="AB53" s="1085" t="str">
        <f t="shared" si="12"/>
        <v>#REF!</v>
      </c>
      <c r="AC53" s="1105">
        <f t="shared" si="13"/>
        <v>0</v>
      </c>
      <c r="AD53" s="1105" t="str">
        <f t="shared" si="14"/>
        <v>#REF!</v>
      </c>
      <c r="AE53" s="1105" t="str">
        <f t="shared" si="15"/>
        <v>#REF!</v>
      </c>
      <c r="AF53" s="1106"/>
      <c r="AG53" s="1079"/>
      <c r="AH53" s="1090">
        <f t="shared" si="16"/>
        <v>21</v>
      </c>
      <c r="AI53" s="1090"/>
    </row>
    <row r="54" ht="15.0" customHeight="1">
      <c r="A54" s="1098">
        <v>52.0</v>
      </c>
      <c r="B54" s="1181">
        <v>439829.0</v>
      </c>
      <c r="C54" s="370" t="s">
        <v>1157</v>
      </c>
      <c r="D54" s="370" t="s">
        <v>1409</v>
      </c>
      <c r="E54" s="370" t="s">
        <v>511</v>
      </c>
      <c r="F54" s="370" t="s">
        <v>546</v>
      </c>
      <c r="G54" s="370" t="s">
        <v>790</v>
      </c>
      <c r="H54" s="1273" t="str">
        <f t="shared" si="1"/>
        <v>TESTER03</v>
      </c>
      <c r="I54" s="1100" t="str">
        <f t="shared" si="2"/>
        <v>#REF!</v>
      </c>
      <c r="J54" s="413">
        <v>3.0</v>
      </c>
      <c r="K54" s="413">
        <v>2025.0</v>
      </c>
      <c r="L54" s="1394">
        <v>45717.0</v>
      </c>
      <c r="M54" s="1395">
        <v>45747.0</v>
      </c>
      <c r="N54" s="1339">
        <v>21.0</v>
      </c>
      <c r="O54" s="1084">
        <f t="shared" si="3"/>
        <v>1</v>
      </c>
      <c r="P54" s="231">
        <f t="shared" si="4"/>
        <v>1</v>
      </c>
      <c r="Q54" s="231">
        <f t="shared" si="18"/>
        <v>1</v>
      </c>
      <c r="R54" s="1101"/>
      <c r="S54" s="1181" t="s">
        <v>517</v>
      </c>
      <c r="T54" s="370" t="s">
        <v>2113</v>
      </c>
      <c r="U54" s="1084">
        <f t="shared" si="5"/>
        <v>1</v>
      </c>
      <c r="V54" s="1102">
        <f t="shared" si="6"/>
        <v>1</v>
      </c>
      <c r="W54" s="1102">
        <f t="shared" si="7"/>
        <v>1</v>
      </c>
      <c r="X54" s="1102">
        <f t="shared" si="8"/>
        <v>1</v>
      </c>
      <c r="Y54" s="1103">
        <f t="shared" si="9"/>
        <v>1</v>
      </c>
      <c r="Z54" s="1104" t="str">
        <f t="shared" si="10"/>
        <v>#REF!</v>
      </c>
      <c r="AA54" s="1085" t="str">
        <f t="shared" si="11"/>
        <v>#REF!</v>
      </c>
      <c r="AB54" s="1085" t="str">
        <f t="shared" si="12"/>
        <v>#REF!</v>
      </c>
      <c r="AC54" s="1105">
        <f t="shared" si="13"/>
        <v>0</v>
      </c>
      <c r="AD54" s="1105" t="str">
        <f t="shared" si="14"/>
        <v>#REF!</v>
      </c>
      <c r="AE54" s="1105" t="str">
        <f t="shared" si="15"/>
        <v>#REF!</v>
      </c>
      <c r="AF54" s="1106"/>
      <c r="AG54" s="1079"/>
      <c r="AH54" s="1090">
        <f t="shared" si="16"/>
        <v>21</v>
      </c>
      <c r="AI54" s="1090"/>
    </row>
    <row r="55" ht="15.0" customHeight="1">
      <c r="A55" s="1098">
        <v>53.0</v>
      </c>
      <c r="B55" s="1181">
        <v>465333.0</v>
      </c>
      <c r="C55" s="370" t="s">
        <v>1261</v>
      </c>
      <c r="D55" s="370" t="s">
        <v>1262</v>
      </c>
      <c r="E55" s="370" t="s">
        <v>511</v>
      </c>
      <c r="F55" s="370" t="s">
        <v>512</v>
      </c>
      <c r="G55" s="370" t="s">
        <v>790</v>
      </c>
      <c r="H55" s="1273" t="str">
        <f t="shared" si="1"/>
        <v>DEV03</v>
      </c>
      <c r="I55" s="1100" t="str">
        <f t="shared" si="2"/>
        <v>#REF!</v>
      </c>
      <c r="J55" s="413">
        <v>3.0</v>
      </c>
      <c r="K55" s="413">
        <v>2025.0</v>
      </c>
      <c r="L55" s="1394">
        <v>45717.0</v>
      </c>
      <c r="M55" s="1395">
        <v>45747.0</v>
      </c>
      <c r="N55" s="1339">
        <v>21.0</v>
      </c>
      <c r="O55" s="1084">
        <f t="shared" si="3"/>
        <v>1</v>
      </c>
      <c r="P55" s="231">
        <f t="shared" si="4"/>
        <v>1</v>
      </c>
      <c r="Q55" s="231">
        <f t="shared" si="18"/>
        <v>1</v>
      </c>
      <c r="R55" s="1101"/>
      <c r="S55" s="1181" t="s">
        <v>517</v>
      </c>
      <c r="T55" s="370" t="s">
        <v>2113</v>
      </c>
      <c r="U55" s="1084">
        <f t="shared" si="5"/>
        <v>1</v>
      </c>
      <c r="V55" s="1102">
        <f t="shared" si="6"/>
        <v>1</v>
      </c>
      <c r="W55" s="1102">
        <f t="shared" si="7"/>
        <v>1</v>
      </c>
      <c r="X55" s="1102">
        <f t="shared" si="8"/>
        <v>1</v>
      </c>
      <c r="Y55" s="1103">
        <f t="shared" si="9"/>
        <v>1</v>
      </c>
      <c r="Z55" s="1104" t="str">
        <f t="shared" si="10"/>
        <v>#REF!</v>
      </c>
      <c r="AA55" s="1085" t="str">
        <f t="shared" si="11"/>
        <v>#REF!</v>
      </c>
      <c r="AB55" s="1085" t="str">
        <f t="shared" si="12"/>
        <v>#REF!</v>
      </c>
      <c r="AC55" s="1105">
        <f t="shared" si="13"/>
        <v>0</v>
      </c>
      <c r="AD55" s="1105" t="str">
        <f t="shared" si="14"/>
        <v>#REF!</v>
      </c>
      <c r="AE55" s="1105" t="str">
        <f t="shared" si="15"/>
        <v>#REF!</v>
      </c>
      <c r="AF55" s="1106"/>
      <c r="AG55" s="1079"/>
      <c r="AH55" s="1090">
        <f t="shared" si="16"/>
        <v>21</v>
      </c>
      <c r="AI55" s="1090"/>
    </row>
    <row r="56" ht="15.0" customHeight="1">
      <c r="A56" s="1098">
        <v>54.0</v>
      </c>
      <c r="B56" s="1181">
        <v>467151.0</v>
      </c>
      <c r="C56" s="370" t="s">
        <v>1504</v>
      </c>
      <c r="D56" s="370" t="s">
        <v>1505</v>
      </c>
      <c r="E56" s="370" t="s">
        <v>511</v>
      </c>
      <c r="F56" s="370" t="s">
        <v>512</v>
      </c>
      <c r="G56" s="370" t="s">
        <v>790</v>
      </c>
      <c r="H56" s="1273" t="str">
        <f t="shared" si="1"/>
        <v>DEV03</v>
      </c>
      <c r="I56" s="1100" t="str">
        <f t="shared" si="2"/>
        <v>#REF!</v>
      </c>
      <c r="J56" s="413">
        <v>3.0</v>
      </c>
      <c r="K56" s="413">
        <v>2025.0</v>
      </c>
      <c r="L56" s="1394">
        <v>45717.0</v>
      </c>
      <c r="M56" s="1395">
        <v>45747.0</v>
      </c>
      <c r="N56" s="1339">
        <v>21.0</v>
      </c>
      <c r="O56" s="1084">
        <f t="shared" si="3"/>
        <v>1</v>
      </c>
      <c r="P56" s="231">
        <f t="shared" si="4"/>
        <v>1</v>
      </c>
      <c r="Q56" s="231">
        <f t="shared" si="18"/>
        <v>1</v>
      </c>
      <c r="R56" s="1101"/>
      <c r="S56" s="1181" t="s">
        <v>517</v>
      </c>
      <c r="T56" s="370" t="s">
        <v>2113</v>
      </c>
      <c r="U56" s="1084">
        <f t="shared" si="5"/>
        <v>1</v>
      </c>
      <c r="V56" s="1102">
        <f t="shared" si="6"/>
        <v>1</v>
      </c>
      <c r="W56" s="1102">
        <f t="shared" si="7"/>
        <v>1</v>
      </c>
      <c r="X56" s="1102">
        <f t="shared" si="8"/>
        <v>1</v>
      </c>
      <c r="Y56" s="1103">
        <f t="shared" si="9"/>
        <v>1</v>
      </c>
      <c r="Z56" s="1104" t="str">
        <f t="shared" si="10"/>
        <v>#REF!</v>
      </c>
      <c r="AA56" s="1085" t="str">
        <f t="shared" si="11"/>
        <v>#REF!</v>
      </c>
      <c r="AB56" s="1085" t="str">
        <f t="shared" si="12"/>
        <v>#REF!</v>
      </c>
      <c r="AC56" s="1105">
        <f t="shared" si="13"/>
        <v>0</v>
      </c>
      <c r="AD56" s="1105" t="str">
        <f t="shared" si="14"/>
        <v>#REF!</v>
      </c>
      <c r="AE56" s="1105" t="str">
        <f t="shared" si="15"/>
        <v>#REF!</v>
      </c>
      <c r="AF56" s="1106"/>
      <c r="AG56" s="1079"/>
      <c r="AH56" s="1090">
        <f t="shared" si="16"/>
        <v>21</v>
      </c>
      <c r="AI56" s="1090"/>
    </row>
    <row r="57" ht="15.0" customHeight="1">
      <c r="A57" s="1098">
        <v>55.0</v>
      </c>
      <c r="B57" s="1181">
        <v>468599.0</v>
      </c>
      <c r="C57" s="370" t="s">
        <v>2114</v>
      </c>
      <c r="D57" s="370" t="s">
        <v>2115</v>
      </c>
      <c r="E57" s="370" t="s">
        <v>511</v>
      </c>
      <c r="F57" s="370" t="s">
        <v>546</v>
      </c>
      <c r="G57" s="370" t="s">
        <v>790</v>
      </c>
      <c r="H57" s="1273" t="str">
        <f t="shared" si="1"/>
        <v>TESTER03</v>
      </c>
      <c r="I57" s="1100" t="str">
        <f t="shared" si="2"/>
        <v>#REF!</v>
      </c>
      <c r="J57" s="413">
        <v>3.0</v>
      </c>
      <c r="K57" s="413">
        <v>2025.0</v>
      </c>
      <c r="L57" s="1394">
        <v>45717.0</v>
      </c>
      <c r="M57" s="1395">
        <v>45747.0</v>
      </c>
      <c r="N57" s="1339">
        <v>21.0</v>
      </c>
      <c r="O57" s="1084">
        <f t="shared" si="3"/>
        <v>1</v>
      </c>
      <c r="P57" s="231">
        <f t="shared" si="4"/>
        <v>1</v>
      </c>
      <c r="Q57" s="231">
        <f t="shared" si="18"/>
        <v>1</v>
      </c>
      <c r="R57" s="1101"/>
      <c r="S57" s="1181" t="s">
        <v>517</v>
      </c>
      <c r="T57" s="370" t="s">
        <v>2113</v>
      </c>
      <c r="U57" s="1084">
        <f t="shared" si="5"/>
        <v>1</v>
      </c>
      <c r="V57" s="1102">
        <f t="shared" si="6"/>
        <v>1</v>
      </c>
      <c r="W57" s="1102">
        <f t="shared" si="7"/>
        <v>1</v>
      </c>
      <c r="X57" s="1102">
        <f t="shared" si="8"/>
        <v>1</v>
      </c>
      <c r="Y57" s="1103">
        <f t="shared" si="9"/>
        <v>1</v>
      </c>
      <c r="Z57" s="1104" t="str">
        <f t="shared" si="10"/>
        <v>#REF!</v>
      </c>
      <c r="AA57" s="1085" t="str">
        <f t="shared" si="11"/>
        <v>#REF!</v>
      </c>
      <c r="AB57" s="1085" t="str">
        <f t="shared" si="12"/>
        <v>#REF!</v>
      </c>
      <c r="AC57" s="1105">
        <f t="shared" si="13"/>
        <v>0</v>
      </c>
      <c r="AD57" s="1105" t="str">
        <f t="shared" si="14"/>
        <v>#REF!</v>
      </c>
      <c r="AE57" s="1105" t="str">
        <f t="shared" si="15"/>
        <v>#REF!</v>
      </c>
      <c r="AF57" s="1106"/>
      <c r="AG57" s="1079"/>
      <c r="AH57" s="1090">
        <f t="shared" si="16"/>
        <v>21</v>
      </c>
      <c r="AI57" s="1090"/>
    </row>
    <row r="58" ht="15.0" customHeight="1">
      <c r="A58" s="1098">
        <v>56.0</v>
      </c>
      <c r="B58" s="1181">
        <v>470253.0</v>
      </c>
      <c r="C58" s="370" t="s">
        <v>2297</v>
      </c>
      <c r="D58" s="370" t="s">
        <v>2298</v>
      </c>
      <c r="E58" s="370" t="s">
        <v>511</v>
      </c>
      <c r="F58" s="370" t="s">
        <v>512</v>
      </c>
      <c r="G58" s="370" t="s">
        <v>665</v>
      </c>
      <c r="H58" s="1273" t="str">
        <f t="shared" si="1"/>
        <v>DEV02</v>
      </c>
      <c r="I58" s="1100" t="str">
        <f t="shared" si="2"/>
        <v>#REF!</v>
      </c>
      <c r="J58" s="413">
        <v>3.0</v>
      </c>
      <c r="K58" s="413">
        <v>2025.0</v>
      </c>
      <c r="L58" s="1394">
        <v>45717.0</v>
      </c>
      <c r="M58" s="1395">
        <v>45747.0</v>
      </c>
      <c r="N58" s="1339">
        <v>21.0</v>
      </c>
      <c r="O58" s="1084">
        <f t="shared" si="3"/>
        <v>1</v>
      </c>
      <c r="P58" s="231">
        <f t="shared" si="4"/>
        <v>1</v>
      </c>
      <c r="Q58" s="231">
        <f t="shared" si="18"/>
        <v>1</v>
      </c>
      <c r="R58" s="1101"/>
      <c r="S58" s="1181" t="s">
        <v>517</v>
      </c>
      <c r="T58" s="370" t="s">
        <v>2113</v>
      </c>
      <c r="U58" s="1084">
        <f t="shared" si="5"/>
        <v>1</v>
      </c>
      <c r="V58" s="1102">
        <f t="shared" si="6"/>
        <v>1</v>
      </c>
      <c r="W58" s="1102">
        <f t="shared" si="7"/>
        <v>1</v>
      </c>
      <c r="X58" s="1102">
        <f t="shared" si="8"/>
        <v>1</v>
      </c>
      <c r="Y58" s="1103">
        <f t="shared" si="9"/>
        <v>1</v>
      </c>
      <c r="Z58" s="1104" t="str">
        <f t="shared" si="10"/>
        <v>#REF!</v>
      </c>
      <c r="AA58" s="1085" t="str">
        <f t="shared" si="11"/>
        <v>#REF!</v>
      </c>
      <c r="AB58" s="1085" t="str">
        <f t="shared" si="12"/>
        <v>#REF!</v>
      </c>
      <c r="AC58" s="1105">
        <f t="shared" si="13"/>
        <v>0</v>
      </c>
      <c r="AD58" s="1105" t="str">
        <f t="shared" si="14"/>
        <v>#REF!</v>
      </c>
      <c r="AE58" s="1105" t="str">
        <f t="shared" si="15"/>
        <v>#REF!</v>
      </c>
      <c r="AF58" s="1106"/>
      <c r="AG58" s="1079"/>
      <c r="AH58" s="1090">
        <f t="shared" si="16"/>
        <v>21</v>
      </c>
      <c r="AI58" s="1090"/>
    </row>
    <row r="59" ht="15.0" customHeight="1">
      <c r="A59" s="1098">
        <v>57.0</v>
      </c>
      <c r="B59" s="1181">
        <v>471609.0</v>
      </c>
      <c r="C59" s="370" t="s">
        <v>2341</v>
      </c>
      <c r="D59" s="370" t="s">
        <v>2342</v>
      </c>
      <c r="E59" s="370" t="s">
        <v>511</v>
      </c>
      <c r="F59" s="370" t="s">
        <v>663</v>
      </c>
      <c r="G59" s="370" t="s">
        <v>790</v>
      </c>
      <c r="H59" s="1273" t="str">
        <f t="shared" si="1"/>
        <v>PM03</v>
      </c>
      <c r="I59" s="1100" t="str">
        <f t="shared" si="2"/>
        <v>#REF!</v>
      </c>
      <c r="J59" s="413">
        <v>3.0</v>
      </c>
      <c r="K59" s="413">
        <v>2025.0</v>
      </c>
      <c r="L59" s="1394">
        <v>45717.0</v>
      </c>
      <c r="M59" s="1395">
        <v>45747.0</v>
      </c>
      <c r="N59" s="1339">
        <v>3.15</v>
      </c>
      <c r="O59" s="1084">
        <f t="shared" si="3"/>
        <v>0.15</v>
      </c>
      <c r="P59" s="231">
        <f t="shared" si="4"/>
        <v>0.15</v>
      </c>
      <c r="Q59" s="231">
        <f t="shared" si="18"/>
        <v>0.15</v>
      </c>
      <c r="R59" s="1101"/>
      <c r="S59" s="1181" t="s">
        <v>517</v>
      </c>
      <c r="T59" s="370" t="s">
        <v>2113</v>
      </c>
      <c r="U59" s="1084">
        <f t="shared" si="5"/>
        <v>0.15</v>
      </c>
      <c r="V59" s="1102" t="str">
        <f t="shared" si="6"/>
        <v>#REF!</v>
      </c>
      <c r="W59" s="1102" t="str">
        <f t="shared" si="7"/>
        <v>#REF!</v>
      </c>
      <c r="X59" s="1102" t="str">
        <f t="shared" si="8"/>
        <v>#REF!</v>
      </c>
      <c r="Y59" s="1103">
        <f t="shared" si="9"/>
        <v>1</v>
      </c>
      <c r="Z59" s="1104" t="str">
        <f t="shared" si="10"/>
        <v>#REF!</v>
      </c>
      <c r="AA59" s="1085" t="str">
        <f t="shared" si="11"/>
        <v>#REF!</v>
      </c>
      <c r="AB59" s="1085" t="str">
        <f t="shared" si="12"/>
        <v>#REF!</v>
      </c>
      <c r="AC59" s="1105" t="str">
        <f t="shared" si="13"/>
        <v>#REF!</v>
      </c>
      <c r="AD59" s="1105" t="str">
        <f t="shared" si="14"/>
        <v>#REF!</v>
      </c>
      <c r="AE59" s="1105" t="str">
        <f t="shared" si="15"/>
        <v>#REF!</v>
      </c>
      <c r="AF59" s="1106"/>
      <c r="AG59" s="1079"/>
      <c r="AH59" s="1090">
        <f t="shared" si="16"/>
        <v>21</v>
      </c>
      <c r="AI59" s="1090"/>
    </row>
    <row r="60" ht="15.0" customHeight="1">
      <c r="A60" s="1098">
        <v>58.0</v>
      </c>
      <c r="B60" s="1181">
        <v>283551.0</v>
      </c>
      <c r="C60" s="370" t="s">
        <v>914</v>
      </c>
      <c r="D60" s="370" t="s">
        <v>1772</v>
      </c>
      <c r="E60" s="370" t="s">
        <v>892</v>
      </c>
      <c r="F60" s="370" t="s">
        <v>512</v>
      </c>
      <c r="G60" s="370" t="s">
        <v>665</v>
      </c>
      <c r="H60" s="1273" t="str">
        <f t="shared" si="1"/>
        <v>DEV02</v>
      </c>
      <c r="I60" s="1100" t="str">
        <f t="shared" si="2"/>
        <v>#REF!</v>
      </c>
      <c r="J60" s="413">
        <v>3.0</v>
      </c>
      <c r="K60" s="413">
        <v>2025.0</v>
      </c>
      <c r="L60" s="1394">
        <v>45717.0</v>
      </c>
      <c r="M60" s="1395">
        <v>45747.0</v>
      </c>
      <c r="N60" s="1339">
        <v>21.0</v>
      </c>
      <c r="O60" s="1084">
        <f t="shared" si="3"/>
        <v>1</v>
      </c>
      <c r="P60" s="231" t="str">
        <f t="shared" si="4"/>
        <v>#REF!</v>
      </c>
      <c r="Q60" s="231">
        <v>1.0</v>
      </c>
      <c r="R60" s="1101"/>
      <c r="S60" s="1181" t="s">
        <v>525</v>
      </c>
      <c r="T60" s="370" t="s">
        <v>2269</v>
      </c>
      <c r="U60" s="1084">
        <f t="shared" si="5"/>
        <v>1</v>
      </c>
      <c r="V60" s="1102" t="str">
        <f t="shared" si="6"/>
        <v>#REF!</v>
      </c>
      <c r="W60" s="1102">
        <f t="shared" si="7"/>
        <v>1</v>
      </c>
      <c r="X60" s="1102" t="str">
        <f t="shared" si="8"/>
        <v>#REF!</v>
      </c>
      <c r="Y60" s="1103">
        <f t="shared" si="9"/>
        <v>1</v>
      </c>
      <c r="Z60" s="1104" t="str">
        <f t="shared" si="10"/>
        <v>#REF!</v>
      </c>
      <c r="AA60" s="1085" t="str">
        <f t="shared" si="11"/>
        <v>#REF!</v>
      </c>
      <c r="AB60" s="1085" t="str">
        <f t="shared" si="12"/>
        <v>#REF!</v>
      </c>
      <c r="AC60" s="1105" t="str">
        <f t="shared" si="13"/>
        <v>#REF!</v>
      </c>
      <c r="AD60" s="1105" t="str">
        <f t="shared" si="14"/>
        <v>#REF!</v>
      </c>
      <c r="AE60" s="1105" t="str">
        <f t="shared" si="15"/>
        <v>#REF!</v>
      </c>
      <c r="AF60" s="1106"/>
      <c r="AG60" s="1079"/>
      <c r="AH60" s="1090">
        <f t="shared" si="16"/>
        <v>21</v>
      </c>
      <c r="AI60" s="1090"/>
    </row>
    <row r="61" ht="15.0" customHeight="1">
      <c r="A61" s="1098">
        <v>59.0</v>
      </c>
      <c r="B61" s="1181">
        <v>460549.0</v>
      </c>
      <c r="C61" s="370" t="s">
        <v>805</v>
      </c>
      <c r="D61" s="370" t="s">
        <v>2168</v>
      </c>
      <c r="E61" s="370" t="s">
        <v>1417</v>
      </c>
      <c r="F61" s="370" t="s">
        <v>512</v>
      </c>
      <c r="G61" s="370" t="s">
        <v>771</v>
      </c>
      <c r="H61" s="1273" t="str">
        <f t="shared" si="1"/>
        <v>DEV04</v>
      </c>
      <c r="I61" s="1100" t="str">
        <f t="shared" si="2"/>
        <v>#REF!</v>
      </c>
      <c r="J61" s="413">
        <v>3.0</v>
      </c>
      <c r="K61" s="413">
        <v>2025.0</v>
      </c>
      <c r="L61" s="1394">
        <v>45729.0</v>
      </c>
      <c r="M61" s="1395">
        <v>45730.0</v>
      </c>
      <c r="N61" s="1339">
        <v>0.2</v>
      </c>
      <c r="O61" s="1084">
        <f t="shared" si="3"/>
        <v>0.009523809524</v>
      </c>
      <c r="P61" s="231" t="str">
        <f t="shared" si="4"/>
        <v>#REF!</v>
      </c>
      <c r="Q61" s="231">
        <v>0.015</v>
      </c>
      <c r="R61" s="1101"/>
      <c r="S61" s="1181" t="s">
        <v>525</v>
      </c>
      <c r="T61" s="370" t="s">
        <v>2269</v>
      </c>
      <c r="U61" s="1084">
        <f t="shared" si="5"/>
        <v>0.015</v>
      </c>
      <c r="V61" s="1102" t="str">
        <f t="shared" si="6"/>
        <v>#REF!</v>
      </c>
      <c r="W61" s="1102">
        <f t="shared" si="7"/>
        <v>0.015</v>
      </c>
      <c r="X61" s="1102" t="str">
        <f t="shared" si="8"/>
        <v>#REF!</v>
      </c>
      <c r="Y61" s="1103">
        <f t="shared" si="9"/>
        <v>0.009523809524</v>
      </c>
      <c r="Z61" s="1104" t="str">
        <f t="shared" si="10"/>
        <v>#REF!</v>
      </c>
      <c r="AA61" s="1085" t="str">
        <f t="shared" si="11"/>
        <v>#REF!</v>
      </c>
      <c r="AB61" s="1085" t="str">
        <f t="shared" si="12"/>
        <v>#REF!</v>
      </c>
      <c r="AC61" s="1105" t="str">
        <f t="shared" si="13"/>
        <v>#REF!</v>
      </c>
      <c r="AD61" s="1105" t="str">
        <f t="shared" si="14"/>
        <v>#REF!</v>
      </c>
      <c r="AE61" s="1105" t="str">
        <f t="shared" si="15"/>
        <v>#REF!</v>
      </c>
      <c r="AF61" s="1106"/>
      <c r="AG61" s="1079"/>
      <c r="AH61" s="1090">
        <f t="shared" si="16"/>
        <v>0.2</v>
      </c>
      <c r="AI61" s="1090"/>
    </row>
    <row r="62" ht="15.0" customHeight="1">
      <c r="A62" s="1098">
        <v>60.0</v>
      </c>
      <c r="B62" s="1181">
        <v>463899.0</v>
      </c>
      <c r="C62" s="370" t="s">
        <v>1537</v>
      </c>
      <c r="D62" s="370" t="s">
        <v>1538</v>
      </c>
      <c r="E62" s="370" t="s">
        <v>511</v>
      </c>
      <c r="F62" s="370" t="s">
        <v>512</v>
      </c>
      <c r="G62" s="370" t="s">
        <v>790</v>
      </c>
      <c r="H62" s="1273" t="str">
        <f t="shared" si="1"/>
        <v>DEV03</v>
      </c>
      <c r="I62" s="1100" t="str">
        <f t="shared" si="2"/>
        <v>#REF!</v>
      </c>
      <c r="J62" s="413">
        <v>3.0</v>
      </c>
      <c r="K62" s="413">
        <v>2025.0</v>
      </c>
      <c r="L62" s="1394">
        <v>45717.0</v>
      </c>
      <c r="M62" s="1395">
        <v>45747.0</v>
      </c>
      <c r="N62" s="1339">
        <v>21.0</v>
      </c>
      <c r="O62" s="1084">
        <f t="shared" si="3"/>
        <v>1</v>
      </c>
      <c r="P62" s="231" t="str">
        <f t="shared" si="4"/>
        <v>#REF!</v>
      </c>
      <c r="Q62" s="231">
        <v>1.24</v>
      </c>
      <c r="R62" s="1101"/>
      <c r="S62" s="1181" t="s">
        <v>525</v>
      </c>
      <c r="T62" s="370" t="s">
        <v>2269</v>
      </c>
      <c r="U62" s="1084">
        <f t="shared" si="5"/>
        <v>1.24</v>
      </c>
      <c r="V62" s="1102" t="str">
        <f t="shared" si="6"/>
        <v>#REF!</v>
      </c>
      <c r="W62" s="1102">
        <f t="shared" si="7"/>
        <v>1.24</v>
      </c>
      <c r="X62" s="1102" t="str">
        <f t="shared" si="8"/>
        <v>#REF!</v>
      </c>
      <c r="Y62" s="1103">
        <f t="shared" si="9"/>
        <v>1</v>
      </c>
      <c r="Z62" s="1104" t="str">
        <f t="shared" si="10"/>
        <v>#REF!</v>
      </c>
      <c r="AA62" s="1085" t="str">
        <f t="shared" si="11"/>
        <v>#REF!</v>
      </c>
      <c r="AB62" s="1085" t="str">
        <f t="shared" si="12"/>
        <v>#REF!</v>
      </c>
      <c r="AC62" s="1105" t="str">
        <f t="shared" si="13"/>
        <v>#REF!</v>
      </c>
      <c r="AD62" s="1105" t="str">
        <f t="shared" si="14"/>
        <v>#REF!</v>
      </c>
      <c r="AE62" s="1105" t="str">
        <f t="shared" si="15"/>
        <v>#REF!</v>
      </c>
      <c r="AF62" s="1106"/>
      <c r="AG62" s="1079"/>
      <c r="AH62" s="1090">
        <f t="shared" si="16"/>
        <v>21</v>
      </c>
      <c r="AI62" s="1090"/>
    </row>
    <row r="63" ht="15.0" customHeight="1">
      <c r="A63" s="1098">
        <v>61.0</v>
      </c>
      <c r="B63" s="1181">
        <v>464615.0</v>
      </c>
      <c r="C63" s="370" t="s">
        <v>1555</v>
      </c>
      <c r="D63" s="370" t="s">
        <v>1556</v>
      </c>
      <c r="E63" s="370" t="s">
        <v>511</v>
      </c>
      <c r="F63" s="370" t="s">
        <v>546</v>
      </c>
      <c r="G63" s="370" t="s">
        <v>790</v>
      </c>
      <c r="H63" s="1273" t="str">
        <f t="shared" si="1"/>
        <v>TESTER03</v>
      </c>
      <c r="I63" s="1100" t="str">
        <f t="shared" si="2"/>
        <v>#REF!</v>
      </c>
      <c r="J63" s="413">
        <v>3.0</v>
      </c>
      <c r="K63" s="413">
        <v>2025.0</v>
      </c>
      <c r="L63" s="1394">
        <v>45717.0</v>
      </c>
      <c r="M63" s="1395">
        <v>45747.0</v>
      </c>
      <c r="N63" s="1339">
        <v>21.0</v>
      </c>
      <c r="O63" s="1084">
        <f t="shared" si="3"/>
        <v>1</v>
      </c>
      <c r="P63" s="231" t="str">
        <f t="shared" si="4"/>
        <v>#REF!</v>
      </c>
      <c r="Q63" s="231">
        <v>1.19</v>
      </c>
      <c r="R63" s="1101"/>
      <c r="S63" s="1181" t="s">
        <v>525</v>
      </c>
      <c r="T63" s="370" t="s">
        <v>2269</v>
      </c>
      <c r="U63" s="1084">
        <f t="shared" si="5"/>
        <v>1.19</v>
      </c>
      <c r="V63" s="1102" t="str">
        <f t="shared" si="6"/>
        <v>#REF!</v>
      </c>
      <c r="W63" s="1102">
        <f t="shared" si="7"/>
        <v>1.19</v>
      </c>
      <c r="X63" s="1102" t="str">
        <f t="shared" si="8"/>
        <v>#REF!</v>
      </c>
      <c r="Y63" s="1103">
        <f t="shared" si="9"/>
        <v>1</v>
      </c>
      <c r="Z63" s="1104" t="str">
        <f t="shared" si="10"/>
        <v>#REF!</v>
      </c>
      <c r="AA63" s="1085" t="str">
        <f t="shared" si="11"/>
        <v>#REF!</v>
      </c>
      <c r="AB63" s="1085" t="str">
        <f t="shared" si="12"/>
        <v>#REF!</v>
      </c>
      <c r="AC63" s="1105" t="str">
        <f t="shared" si="13"/>
        <v>#REF!</v>
      </c>
      <c r="AD63" s="1105" t="str">
        <f t="shared" si="14"/>
        <v>#REF!</v>
      </c>
      <c r="AE63" s="1105" t="str">
        <f t="shared" si="15"/>
        <v>#REF!</v>
      </c>
      <c r="AF63" s="1106"/>
      <c r="AG63" s="1079"/>
      <c r="AH63" s="1090">
        <f t="shared" si="16"/>
        <v>21</v>
      </c>
      <c r="AI63" s="1090"/>
    </row>
    <row r="64" ht="15.0" customHeight="1">
      <c r="A64" s="1098">
        <v>62.0</v>
      </c>
      <c r="B64" s="1181">
        <v>468089.0</v>
      </c>
      <c r="C64" s="370" t="s">
        <v>2207</v>
      </c>
      <c r="D64" s="370" t="s">
        <v>2208</v>
      </c>
      <c r="E64" s="370" t="s">
        <v>511</v>
      </c>
      <c r="F64" s="370" t="s">
        <v>546</v>
      </c>
      <c r="G64" s="370" t="s">
        <v>790</v>
      </c>
      <c r="H64" s="1273" t="str">
        <f t="shared" si="1"/>
        <v>TESTER03</v>
      </c>
      <c r="I64" s="1100" t="str">
        <f t="shared" si="2"/>
        <v>#REF!</v>
      </c>
      <c r="J64" s="413">
        <v>3.0</v>
      </c>
      <c r="K64" s="413">
        <v>2025.0</v>
      </c>
      <c r="L64" s="1394">
        <v>45717.0</v>
      </c>
      <c r="M64" s="1395">
        <v>45747.0</v>
      </c>
      <c r="N64" s="1339">
        <v>21.0</v>
      </c>
      <c r="O64" s="1084">
        <f t="shared" si="3"/>
        <v>1</v>
      </c>
      <c r="P64" s="231" t="str">
        <f t="shared" si="4"/>
        <v>#REF!</v>
      </c>
      <c r="Q64" s="231">
        <v>1.19</v>
      </c>
      <c r="R64" s="1101"/>
      <c r="S64" s="1181" t="s">
        <v>525</v>
      </c>
      <c r="T64" s="370" t="s">
        <v>2269</v>
      </c>
      <c r="U64" s="1084">
        <f t="shared" si="5"/>
        <v>1.19</v>
      </c>
      <c r="V64" s="1102" t="str">
        <f t="shared" si="6"/>
        <v>#REF!</v>
      </c>
      <c r="W64" s="1102">
        <f t="shared" si="7"/>
        <v>1.19</v>
      </c>
      <c r="X64" s="1102" t="str">
        <f t="shared" si="8"/>
        <v>#REF!</v>
      </c>
      <c r="Y64" s="1103">
        <f t="shared" si="9"/>
        <v>1</v>
      </c>
      <c r="Z64" s="1104" t="str">
        <f t="shared" si="10"/>
        <v>#REF!</v>
      </c>
      <c r="AA64" s="1085" t="str">
        <f t="shared" si="11"/>
        <v>#REF!</v>
      </c>
      <c r="AB64" s="1085" t="str">
        <f t="shared" si="12"/>
        <v>#REF!</v>
      </c>
      <c r="AC64" s="1105" t="str">
        <f t="shared" si="13"/>
        <v>#REF!</v>
      </c>
      <c r="AD64" s="1105" t="str">
        <f t="shared" si="14"/>
        <v>#REF!</v>
      </c>
      <c r="AE64" s="1105" t="str">
        <f t="shared" si="15"/>
        <v>#REF!</v>
      </c>
      <c r="AF64" s="1106"/>
      <c r="AG64" s="1079"/>
      <c r="AH64" s="1090">
        <f t="shared" si="16"/>
        <v>21</v>
      </c>
      <c r="AI64" s="1090"/>
    </row>
    <row r="65" ht="15.0" customHeight="1">
      <c r="A65" s="1098">
        <v>63.0</v>
      </c>
      <c r="B65" s="1181">
        <v>469441.0</v>
      </c>
      <c r="C65" s="370" t="s">
        <v>2299</v>
      </c>
      <c r="D65" s="370" t="s">
        <v>2300</v>
      </c>
      <c r="E65" s="370" t="s">
        <v>511</v>
      </c>
      <c r="F65" s="370" t="s">
        <v>546</v>
      </c>
      <c r="G65" s="370" t="s">
        <v>771</v>
      </c>
      <c r="H65" s="1273" t="str">
        <f t="shared" si="1"/>
        <v>TESTER04</v>
      </c>
      <c r="I65" s="1100" t="str">
        <f t="shared" si="2"/>
        <v>#REF!</v>
      </c>
      <c r="J65" s="413">
        <v>3.0</v>
      </c>
      <c r="K65" s="413">
        <v>2025.0</v>
      </c>
      <c r="L65" s="1394">
        <v>45717.0</v>
      </c>
      <c r="M65" s="1395">
        <v>45747.0</v>
      </c>
      <c r="N65" s="1339">
        <v>21.0</v>
      </c>
      <c r="O65" s="1084">
        <f t="shared" si="3"/>
        <v>1</v>
      </c>
      <c r="P65" s="231" t="str">
        <f t="shared" si="4"/>
        <v>#REF!</v>
      </c>
      <c r="Q65" s="231">
        <v>1.41</v>
      </c>
      <c r="R65" s="1101"/>
      <c r="S65" s="1181" t="s">
        <v>525</v>
      </c>
      <c r="T65" s="370" t="s">
        <v>2269</v>
      </c>
      <c r="U65" s="1084">
        <f t="shared" si="5"/>
        <v>1.41</v>
      </c>
      <c r="V65" s="1102" t="str">
        <f t="shared" si="6"/>
        <v>#REF!</v>
      </c>
      <c r="W65" s="1102">
        <f t="shared" si="7"/>
        <v>1.41</v>
      </c>
      <c r="X65" s="1102" t="str">
        <f t="shared" si="8"/>
        <v>#REF!</v>
      </c>
      <c r="Y65" s="1103">
        <f t="shared" si="9"/>
        <v>1</v>
      </c>
      <c r="Z65" s="1104" t="str">
        <f t="shared" si="10"/>
        <v>#REF!</v>
      </c>
      <c r="AA65" s="1085" t="str">
        <f t="shared" si="11"/>
        <v>#REF!</v>
      </c>
      <c r="AB65" s="1085" t="str">
        <f t="shared" si="12"/>
        <v>#REF!</v>
      </c>
      <c r="AC65" s="1105" t="str">
        <f t="shared" si="13"/>
        <v>#REF!</v>
      </c>
      <c r="AD65" s="1105" t="str">
        <f t="shared" si="14"/>
        <v>#REF!</v>
      </c>
      <c r="AE65" s="1105" t="str">
        <f t="shared" si="15"/>
        <v>#REF!</v>
      </c>
      <c r="AF65" s="1106"/>
      <c r="AG65" s="1079"/>
      <c r="AH65" s="1090">
        <f t="shared" si="16"/>
        <v>21</v>
      </c>
      <c r="AI65" s="1090"/>
    </row>
    <row r="66" ht="15.0" customHeight="1">
      <c r="A66" s="1098">
        <v>64.0</v>
      </c>
      <c r="B66" s="1181">
        <v>469949.0</v>
      </c>
      <c r="C66" s="370" t="s">
        <v>2277</v>
      </c>
      <c r="D66" s="370" t="s">
        <v>2278</v>
      </c>
      <c r="E66" s="370" t="s">
        <v>511</v>
      </c>
      <c r="F66" s="370" t="s">
        <v>512</v>
      </c>
      <c r="G66" s="370" t="s">
        <v>790</v>
      </c>
      <c r="H66" s="1273" t="str">
        <f t="shared" si="1"/>
        <v>DEV03</v>
      </c>
      <c r="I66" s="1100" t="str">
        <f t="shared" si="2"/>
        <v>#REF!</v>
      </c>
      <c r="J66" s="413">
        <v>3.0</v>
      </c>
      <c r="K66" s="413">
        <v>2025.0</v>
      </c>
      <c r="L66" s="1394">
        <v>45717.0</v>
      </c>
      <c r="M66" s="1395">
        <v>45747.0</v>
      </c>
      <c r="N66" s="1339">
        <v>21.0</v>
      </c>
      <c r="O66" s="1084">
        <f t="shared" si="3"/>
        <v>1</v>
      </c>
      <c r="P66" s="231" t="str">
        <f t="shared" si="4"/>
        <v>#REF!</v>
      </c>
      <c r="Q66" s="231">
        <v>1.24</v>
      </c>
      <c r="R66" s="1101"/>
      <c r="S66" s="1181" t="s">
        <v>525</v>
      </c>
      <c r="T66" s="370" t="s">
        <v>2269</v>
      </c>
      <c r="U66" s="1084">
        <f t="shared" si="5"/>
        <v>1.24</v>
      </c>
      <c r="V66" s="1102" t="str">
        <f t="shared" si="6"/>
        <v>#REF!</v>
      </c>
      <c r="W66" s="1102">
        <f t="shared" si="7"/>
        <v>1.24</v>
      </c>
      <c r="X66" s="1102" t="str">
        <f t="shared" si="8"/>
        <v>#REF!</v>
      </c>
      <c r="Y66" s="1103">
        <f t="shared" si="9"/>
        <v>1</v>
      </c>
      <c r="Z66" s="1104" t="str">
        <f t="shared" si="10"/>
        <v>#REF!</v>
      </c>
      <c r="AA66" s="1085" t="str">
        <f t="shared" si="11"/>
        <v>#REF!</v>
      </c>
      <c r="AB66" s="1085" t="str">
        <f t="shared" si="12"/>
        <v>#REF!</v>
      </c>
      <c r="AC66" s="1105" t="str">
        <f t="shared" si="13"/>
        <v>#REF!</v>
      </c>
      <c r="AD66" s="1105" t="str">
        <f t="shared" si="14"/>
        <v>#REF!</v>
      </c>
      <c r="AE66" s="1105" t="str">
        <f t="shared" si="15"/>
        <v>#REF!</v>
      </c>
      <c r="AF66" s="1106"/>
      <c r="AG66" s="1079"/>
      <c r="AH66" s="1090">
        <f t="shared" si="16"/>
        <v>21</v>
      </c>
      <c r="AI66" s="1090"/>
    </row>
    <row r="67" ht="15.0" customHeight="1">
      <c r="A67" s="1098">
        <v>65.0</v>
      </c>
      <c r="B67" s="1181">
        <v>430756.0</v>
      </c>
      <c r="C67" s="370" t="s">
        <v>1523</v>
      </c>
      <c r="D67" s="370" t="s">
        <v>2324</v>
      </c>
      <c r="E67" s="370" t="s">
        <v>511</v>
      </c>
      <c r="F67" s="370" t="s">
        <v>564</v>
      </c>
      <c r="G67" s="370" t="s">
        <v>790</v>
      </c>
      <c r="H67" s="1273" t="str">
        <f t="shared" si="1"/>
        <v>BA03</v>
      </c>
      <c r="I67" s="1100" t="str">
        <f t="shared" si="2"/>
        <v>#REF!</v>
      </c>
      <c r="J67" s="413">
        <v>3.0</v>
      </c>
      <c r="K67" s="413">
        <v>2025.0</v>
      </c>
      <c r="L67" s="1394">
        <v>45717.0</v>
      </c>
      <c r="M67" s="1395">
        <v>45732.0</v>
      </c>
      <c r="N67" s="1339">
        <v>10.0</v>
      </c>
      <c r="O67" s="1084">
        <f t="shared" si="3"/>
        <v>0.4761904762</v>
      </c>
      <c r="P67" s="231" t="str">
        <f t="shared" si="4"/>
        <v>#REF!</v>
      </c>
      <c r="Q67" s="231">
        <v>0.671</v>
      </c>
      <c r="R67" s="1101"/>
      <c r="S67" s="1181" t="s">
        <v>525</v>
      </c>
      <c r="T67" s="370" t="s">
        <v>2269</v>
      </c>
      <c r="U67" s="1084">
        <f t="shared" si="5"/>
        <v>0.671</v>
      </c>
      <c r="V67" s="1102" t="str">
        <f t="shared" si="6"/>
        <v>#REF!</v>
      </c>
      <c r="W67" s="1102">
        <f t="shared" si="7"/>
        <v>1.191</v>
      </c>
      <c r="X67" s="1102" t="str">
        <f t="shared" si="8"/>
        <v>#REF!</v>
      </c>
      <c r="Y67" s="1103">
        <f t="shared" si="9"/>
        <v>1</v>
      </c>
      <c r="Z67" s="1104" t="str">
        <f t="shared" si="10"/>
        <v>#REF!</v>
      </c>
      <c r="AA67" s="1085" t="str">
        <f t="shared" si="11"/>
        <v>#REF!</v>
      </c>
      <c r="AB67" s="1085" t="str">
        <f t="shared" si="12"/>
        <v>#REF!</v>
      </c>
      <c r="AC67" s="1105" t="str">
        <f t="shared" si="13"/>
        <v>#REF!</v>
      </c>
      <c r="AD67" s="1105" t="str">
        <f t="shared" si="14"/>
        <v>#REF!</v>
      </c>
      <c r="AE67" s="1105" t="str">
        <f t="shared" si="15"/>
        <v>#REF!</v>
      </c>
      <c r="AF67" s="1106"/>
      <c r="AG67" s="1079"/>
      <c r="AH67" s="1090">
        <f t="shared" si="16"/>
        <v>21</v>
      </c>
      <c r="AI67" s="1090"/>
    </row>
    <row r="68" ht="15.0" customHeight="1">
      <c r="A68" s="1098">
        <v>66.0</v>
      </c>
      <c r="B68" s="1181">
        <v>470931.0</v>
      </c>
      <c r="C68" s="370" t="s">
        <v>2288</v>
      </c>
      <c r="D68" s="370" t="s">
        <v>2289</v>
      </c>
      <c r="E68" s="370" t="s">
        <v>511</v>
      </c>
      <c r="F68" s="370" t="s">
        <v>564</v>
      </c>
      <c r="G68" s="370" t="s">
        <v>790</v>
      </c>
      <c r="H68" s="1273" t="str">
        <f t="shared" si="1"/>
        <v>BA03</v>
      </c>
      <c r="I68" s="1100" t="str">
        <f t="shared" si="2"/>
        <v>#REF!</v>
      </c>
      <c r="J68" s="413">
        <v>3.0</v>
      </c>
      <c r="K68" s="413">
        <v>2025.0</v>
      </c>
      <c r="L68" s="1394">
        <v>45717.0</v>
      </c>
      <c r="M68" s="1395">
        <v>45747.0</v>
      </c>
      <c r="N68" s="1339">
        <v>10.5</v>
      </c>
      <c r="O68" s="1084">
        <f t="shared" si="3"/>
        <v>0.5</v>
      </c>
      <c r="P68" s="231" t="str">
        <f t="shared" si="4"/>
        <v>#REF!</v>
      </c>
      <c r="Q68" s="231">
        <v>0.705</v>
      </c>
      <c r="R68" s="1101"/>
      <c r="S68" s="1181" t="s">
        <v>525</v>
      </c>
      <c r="T68" s="370" t="s">
        <v>2269</v>
      </c>
      <c r="U68" s="1084">
        <f t="shared" si="5"/>
        <v>0.705</v>
      </c>
      <c r="V68" s="1102" t="str">
        <f t="shared" si="6"/>
        <v>#REF!</v>
      </c>
      <c r="W68" s="1102" t="str">
        <f t="shared" si="7"/>
        <v>#REF!</v>
      </c>
      <c r="X68" s="1102" t="str">
        <f t="shared" si="8"/>
        <v>#REF!</v>
      </c>
      <c r="Y68" s="1103">
        <f t="shared" si="9"/>
        <v>1</v>
      </c>
      <c r="Z68" s="1104" t="str">
        <f t="shared" si="10"/>
        <v>#REF!</v>
      </c>
      <c r="AA68" s="1085" t="str">
        <f t="shared" si="11"/>
        <v>#REF!</v>
      </c>
      <c r="AB68" s="1085" t="str">
        <f t="shared" si="12"/>
        <v>#REF!</v>
      </c>
      <c r="AC68" s="1105" t="str">
        <f t="shared" si="13"/>
        <v>#REF!</v>
      </c>
      <c r="AD68" s="1105" t="str">
        <f t="shared" si="14"/>
        <v>#REF!</v>
      </c>
      <c r="AE68" s="1105" t="str">
        <f t="shared" si="15"/>
        <v>#REF!</v>
      </c>
      <c r="AF68" s="1106"/>
      <c r="AG68" s="1079"/>
      <c r="AH68" s="1090">
        <f t="shared" si="16"/>
        <v>21</v>
      </c>
      <c r="AI68" s="1090"/>
    </row>
    <row r="69" ht="15.0" customHeight="1">
      <c r="A69" s="1098">
        <v>67.0</v>
      </c>
      <c r="B69" s="1181">
        <v>471865.0</v>
      </c>
      <c r="C69" s="370" t="s">
        <v>2335</v>
      </c>
      <c r="D69" s="370" t="s">
        <v>2336</v>
      </c>
      <c r="E69" s="370" t="s">
        <v>511</v>
      </c>
      <c r="F69" s="370" t="s">
        <v>512</v>
      </c>
      <c r="G69" s="370" t="s">
        <v>790</v>
      </c>
      <c r="H69" s="1273" t="str">
        <f t="shared" si="1"/>
        <v>DEV03</v>
      </c>
      <c r="I69" s="1100" t="str">
        <f t="shared" si="2"/>
        <v>#REF!</v>
      </c>
      <c r="J69" s="413">
        <v>3.0</v>
      </c>
      <c r="K69" s="413">
        <v>2025.0</v>
      </c>
      <c r="L69" s="1394">
        <v>45717.0</v>
      </c>
      <c r="M69" s="1395">
        <v>45747.0</v>
      </c>
      <c r="N69" s="1339">
        <v>21.0</v>
      </c>
      <c r="O69" s="1084">
        <f t="shared" si="3"/>
        <v>1</v>
      </c>
      <c r="P69" s="231" t="str">
        <f t="shared" si="4"/>
        <v>#REF!</v>
      </c>
      <c r="Q69" s="231">
        <v>1.24</v>
      </c>
      <c r="R69" s="1101"/>
      <c r="S69" s="1181" t="s">
        <v>525</v>
      </c>
      <c r="T69" s="370" t="s">
        <v>2269</v>
      </c>
      <c r="U69" s="1084">
        <f t="shared" si="5"/>
        <v>1.24</v>
      </c>
      <c r="V69" s="1102" t="str">
        <f t="shared" si="6"/>
        <v>#REF!</v>
      </c>
      <c r="W69" s="1102">
        <f t="shared" si="7"/>
        <v>1.24</v>
      </c>
      <c r="X69" s="1102" t="str">
        <f t="shared" si="8"/>
        <v>#REF!</v>
      </c>
      <c r="Y69" s="1103">
        <f t="shared" si="9"/>
        <v>1</v>
      </c>
      <c r="Z69" s="1104" t="str">
        <f t="shared" si="10"/>
        <v>#REF!</v>
      </c>
      <c r="AA69" s="1085" t="str">
        <f t="shared" si="11"/>
        <v>#REF!</v>
      </c>
      <c r="AB69" s="1085" t="str">
        <f t="shared" si="12"/>
        <v>#REF!</v>
      </c>
      <c r="AC69" s="1105" t="str">
        <f t="shared" si="13"/>
        <v>#REF!</v>
      </c>
      <c r="AD69" s="1105" t="str">
        <f t="shared" si="14"/>
        <v>#REF!</v>
      </c>
      <c r="AE69" s="1105" t="str">
        <f t="shared" si="15"/>
        <v>#REF!</v>
      </c>
      <c r="AF69" s="1106"/>
      <c r="AG69" s="1079"/>
      <c r="AH69" s="1090">
        <f t="shared" si="16"/>
        <v>21</v>
      </c>
      <c r="AI69" s="1090"/>
    </row>
    <row r="70" ht="15.0" customHeight="1">
      <c r="A70" s="1098">
        <v>68.0</v>
      </c>
      <c r="B70" s="1181">
        <v>471911.0</v>
      </c>
      <c r="C70" s="370" t="s">
        <v>2346</v>
      </c>
      <c r="D70" s="370" t="s">
        <v>2347</v>
      </c>
      <c r="E70" s="370" t="s">
        <v>511</v>
      </c>
      <c r="F70" s="370" t="s">
        <v>512</v>
      </c>
      <c r="G70" s="370" t="s">
        <v>790</v>
      </c>
      <c r="H70" s="1273" t="str">
        <f t="shared" si="1"/>
        <v>DEV03</v>
      </c>
      <c r="I70" s="1100" t="str">
        <f t="shared" si="2"/>
        <v>#REF!</v>
      </c>
      <c r="J70" s="413">
        <v>3.0</v>
      </c>
      <c r="K70" s="413">
        <v>2025.0</v>
      </c>
      <c r="L70" s="1394">
        <v>45717.0</v>
      </c>
      <c r="M70" s="1395">
        <v>45725.0</v>
      </c>
      <c r="N70" s="1339">
        <v>5.0</v>
      </c>
      <c r="O70" s="1084">
        <f t="shared" si="3"/>
        <v>0.2380952381</v>
      </c>
      <c r="P70" s="231" t="str">
        <f t="shared" si="4"/>
        <v>#REF!</v>
      </c>
      <c r="Q70" s="231">
        <v>0.295</v>
      </c>
      <c r="R70" s="1101"/>
      <c r="S70" s="1181" t="s">
        <v>525</v>
      </c>
      <c r="T70" s="370" t="s">
        <v>2269</v>
      </c>
      <c r="U70" s="1084">
        <f t="shared" si="5"/>
        <v>0.295</v>
      </c>
      <c r="V70" s="1102" t="str">
        <f t="shared" si="6"/>
        <v>#REF!</v>
      </c>
      <c r="W70" s="1102">
        <f t="shared" si="7"/>
        <v>1.055</v>
      </c>
      <c r="X70" s="1102" t="str">
        <f t="shared" si="8"/>
        <v>#REF!</v>
      </c>
      <c r="Y70" s="1103">
        <f t="shared" si="9"/>
        <v>1</v>
      </c>
      <c r="Z70" s="1104" t="str">
        <f t="shared" si="10"/>
        <v>#REF!</v>
      </c>
      <c r="AA70" s="1085" t="str">
        <f t="shared" si="11"/>
        <v>#REF!</v>
      </c>
      <c r="AB70" s="1085" t="str">
        <f t="shared" si="12"/>
        <v>#REF!</v>
      </c>
      <c r="AC70" s="1105" t="str">
        <f t="shared" si="13"/>
        <v>#REF!</v>
      </c>
      <c r="AD70" s="1105" t="str">
        <f t="shared" si="14"/>
        <v>#REF!</v>
      </c>
      <c r="AE70" s="1105" t="str">
        <f t="shared" si="15"/>
        <v>#REF!</v>
      </c>
      <c r="AF70" s="1106"/>
      <c r="AG70" s="1079"/>
      <c r="AH70" s="1090">
        <f t="shared" si="16"/>
        <v>21</v>
      </c>
      <c r="AI70" s="1090"/>
    </row>
    <row r="71" ht="15.0" customHeight="1">
      <c r="A71" s="1098">
        <v>69.0</v>
      </c>
      <c r="B71" s="1181">
        <v>473251.0</v>
      </c>
      <c r="C71" s="370" t="s">
        <v>2356</v>
      </c>
      <c r="D71" s="370" t="s">
        <v>2357</v>
      </c>
      <c r="E71" s="370" t="s">
        <v>511</v>
      </c>
      <c r="F71" s="370" t="s">
        <v>546</v>
      </c>
      <c r="G71" s="370" t="s">
        <v>790</v>
      </c>
      <c r="H71" s="1273" t="str">
        <f t="shared" si="1"/>
        <v>TESTER03</v>
      </c>
      <c r="I71" s="1100" t="str">
        <f t="shared" si="2"/>
        <v>#REF!</v>
      </c>
      <c r="J71" s="413">
        <v>3.0</v>
      </c>
      <c r="K71" s="413">
        <v>2025.0</v>
      </c>
      <c r="L71" s="1394">
        <v>45717.0</v>
      </c>
      <c r="M71" s="1395">
        <v>45747.0</v>
      </c>
      <c r="N71" s="1339">
        <v>21.0</v>
      </c>
      <c r="O71" s="1084">
        <f t="shared" si="3"/>
        <v>1</v>
      </c>
      <c r="P71" s="231" t="str">
        <f t="shared" si="4"/>
        <v>#REF!</v>
      </c>
      <c r="Q71" s="231">
        <v>1.19</v>
      </c>
      <c r="R71" s="1101"/>
      <c r="S71" s="1181" t="s">
        <v>525</v>
      </c>
      <c r="T71" s="370" t="s">
        <v>2269</v>
      </c>
      <c r="U71" s="1084">
        <f t="shared" si="5"/>
        <v>1.19</v>
      </c>
      <c r="V71" s="1102" t="str">
        <f t="shared" si="6"/>
        <v>#REF!</v>
      </c>
      <c r="W71" s="1102">
        <f t="shared" si="7"/>
        <v>1.19</v>
      </c>
      <c r="X71" s="1102" t="str">
        <f t="shared" si="8"/>
        <v>#REF!</v>
      </c>
      <c r="Y71" s="1103">
        <f t="shared" si="9"/>
        <v>1</v>
      </c>
      <c r="Z71" s="1104" t="str">
        <f t="shared" si="10"/>
        <v>#REF!</v>
      </c>
      <c r="AA71" s="1085" t="str">
        <f t="shared" si="11"/>
        <v>#REF!</v>
      </c>
      <c r="AB71" s="1085" t="str">
        <f t="shared" si="12"/>
        <v>#REF!</v>
      </c>
      <c r="AC71" s="1105" t="str">
        <f t="shared" si="13"/>
        <v>#REF!</v>
      </c>
      <c r="AD71" s="1105" t="str">
        <f t="shared" si="14"/>
        <v>#REF!</v>
      </c>
      <c r="AE71" s="1105" t="str">
        <f t="shared" si="15"/>
        <v>#REF!</v>
      </c>
      <c r="AF71" s="1106"/>
      <c r="AG71" s="1079"/>
      <c r="AH71" s="1090">
        <f t="shared" si="16"/>
        <v>21</v>
      </c>
      <c r="AI71" s="1090"/>
    </row>
    <row r="72" ht="15.0" customHeight="1">
      <c r="A72" s="1098">
        <v>70.0</v>
      </c>
      <c r="B72" s="1181">
        <v>282563.0</v>
      </c>
      <c r="C72" s="370" t="s">
        <v>1109</v>
      </c>
      <c r="D72" s="370" t="s">
        <v>1320</v>
      </c>
      <c r="E72" s="370" t="s">
        <v>511</v>
      </c>
      <c r="F72" s="370" t="s">
        <v>546</v>
      </c>
      <c r="G72" s="370" t="s">
        <v>771</v>
      </c>
      <c r="H72" s="1273" t="str">
        <f t="shared" si="1"/>
        <v>TESTER04</v>
      </c>
      <c r="I72" s="1100" t="str">
        <f t="shared" si="2"/>
        <v>#REF!</v>
      </c>
      <c r="J72" s="413">
        <v>3.0</v>
      </c>
      <c r="K72" s="413">
        <v>2025.0</v>
      </c>
      <c r="L72" s="1394">
        <v>45717.0</v>
      </c>
      <c r="M72" s="1395">
        <v>45737.0</v>
      </c>
      <c r="N72" s="1339">
        <v>15.0</v>
      </c>
      <c r="O72" s="1084">
        <f t="shared" si="3"/>
        <v>0.7142857143</v>
      </c>
      <c r="P72" s="231" t="str">
        <f t="shared" si="4"/>
        <v>#REF!</v>
      </c>
      <c r="Q72" s="231" t="str">
        <f t="shared" ref="Q72:Q94" si="19">P72</f>
        <v>#REF!</v>
      </c>
      <c r="R72" s="1101"/>
      <c r="S72" s="1181" t="s">
        <v>525</v>
      </c>
      <c r="T72" s="370" t="s">
        <v>2118</v>
      </c>
      <c r="U72" s="1084" t="str">
        <f t="shared" si="5"/>
        <v>#REF!</v>
      </c>
      <c r="V72" s="1102" t="str">
        <f t="shared" si="6"/>
        <v>#REF!</v>
      </c>
      <c r="W72" s="1102" t="str">
        <f t="shared" si="7"/>
        <v>#REF!</v>
      </c>
      <c r="X72" s="1102" t="str">
        <f t="shared" si="8"/>
        <v>#REF!</v>
      </c>
      <c r="Y72" s="1103">
        <f t="shared" si="9"/>
        <v>1</v>
      </c>
      <c r="Z72" s="1104" t="str">
        <f t="shared" si="10"/>
        <v>#REF!</v>
      </c>
      <c r="AA72" s="1085" t="str">
        <f t="shared" si="11"/>
        <v>#REF!</v>
      </c>
      <c r="AB72" s="1085" t="str">
        <f t="shared" si="12"/>
        <v>#REF!</v>
      </c>
      <c r="AC72" s="1105" t="str">
        <f t="shared" si="13"/>
        <v>#REF!</v>
      </c>
      <c r="AD72" s="1105" t="str">
        <f t="shared" si="14"/>
        <v>#REF!</v>
      </c>
      <c r="AE72" s="1105" t="str">
        <f t="shared" si="15"/>
        <v>#REF!</v>
      </c>
      <c r="AF72" s="1106"/>
      <c r="AG72" s="1079"/>
      <c r="AH72" s="1090">
        <f t="shared" si="16"/>
        <v>21</v>
      </c>
      <c r="AI72" s="1090"/>
    </row>
    <row r="73" ht="15.0" customHeight="1">
      <c r="A73" s="1098">
        <v>71.0</v>
      </c>
      <c r="B73" s="1181">
        <v>282563.0</v>
      </c>
      <c r="C73" s="370" t="s">
        <v>1109</v>
      </c>
      <c r="D73" s="370" t="s">
        <v>1320</v>
      </c>
      <c r="E73" s="370" t="s">
        <v>511</v>
      </c>
      <c r="F73" s="370" t="s">
        <v>546</v>
      </c>
      <c r="G73" s="370" t="s">
        <v>771</v>
      </c>
      <c r="H73" s="1273" t="str">
        <f t="shared" si="1"/>
        <v>TESTER04</v>
      </c>
      <c r="I73" s="1100" t="str">
        <f t="shared" si="2"/>
        <v>#REF!</v>
      </c>
      <c r="J73" s="413">
        <v>3.0</v>
      </c>
      <c r="K73" s="413">
        <v>2025.0</v>
      </c>
      <c r="L73" s="1394">
        <v>45738.0</v>
      </c>
      <c r="M73" s="1395">
        <v>45747.0</v>
      </c>
      <c r="N73" s="1339">
        <v>3.0</v>
      </c>
      <c r="O73" s="1084">
        <f t="shared" si="3"/>
        <v>0.1428571429</v>
      </c>
      <c r="P73" s="231" t="str">
        <f t="shared" si="4"/>
        <v>#REF!</v>
      </c>
      <c r="Q73" s="231" t="str">
        <f t="shared" si="19"/>
        <v>#REF!</v>
      </c>
      <c r="R73" s="1101"/>
      <c r="S73" s="1181" t="s">
        <v>525</v>
      </c>
      <c r="T73" s="370" t="s">
        <v>2118</v>
      </c>
      <c r="U73" s="1084" t="str">
        <f t="shared" si="5"/>
        <v>#REF!</v>
      </c>
      <c r="V73" s="1102" t="str">
        <f t="shared" si="6"/>
        <v>#REF!</v>
      </c>
      <c r="W73" s="1102" t="str">
        <f t="shared" si="7"/>
        <v>#REF!</v>
      </c>
      <c r="X73" s="1102" t="str">
        <f t="shared" si="8"/>
        <v>#REF!</v>
      </c>
      <c r="Y73" s="1103">
        <f t="shared" si="9"/>
        <v>1</v>
      </c>
      <c r="Z73" s="1104" t="str">
        <f t="shared" si="10"/>
        <v>#REF!</v>
      </c>
      <c r="AA73" s="1085" t="str">
        <f t="shared" si="11"/>
        <v>#REF!</v>
      </c>
      <c r="AB73" s="1085" t="str">
        <f t="shared" si="12"/>
        <v>#REF!</v>
      </c>
      <c r="AC73" s="1105" t="str">
        <f t="shared" si="13"/>
        <v>#REF!</v>
      </c>
      <c r="AD73" s="1105" t="str">
        <f t="shared" si="14"/>
        <v>#REF!</v>
      </c>
      <c r="AE73" s="1105" t="str">
        <f t="shared" si="15"/>
        <v>#REF!</v>
      </c>
      <c r="AF73" s="1106"/>
      <c r="AG73" s="1079"/>
      <c r="AH73" s="1090">
        <f t="shared" si="16"/>
        <v>21</v>
      </c>
      <c r="AI73" s="1090"/>
    </row>
    <row r="74" ht="15.0" customHeight="1">
      <c r="A74" s="1098">
        <v>72.0</v>
      </c>
      <c r="B74" s="1181">
        <v>427331.0</v>
      </c>
      <c r="C74" s="370" t="s">
        <v>1168</v>
      </c>
      <c r="D74" s="370" t="s">
        <v>1323</v>
      </c>
      <c r="E74" s="370" t="s">
        <v>511</v>
      </c>
      <c r="F74" s="370" t="s">
        <v>512</v>
      </c>
      <c r="G74" s="370" t="s">
        <v>771</v>
      </c>
      <c r="H74" s="1273" t="str">
        <f t="shared" si="1"/>
        <v>DEV04</v>
      </c>
      <c r="I74" s="1100" t="str">
        <f t="shared" si="2"/>
        <v>#REF!</v>
      </c>
      <c r="J74" s="413">
        <v>3.0</v>
      </c>
      <c r="K74" s="413">
        <v>2025.0</v>
      </c>
      <c r="L74" s="1394">
        <v>45717.0</v>
      </c>
      <c r="M74" s="1395">
        <v>45737.0</v>
      </c>
      <c r="N74" s="1339">
        <v>15.0</v>
      </c>
      <c r="O74" s="1084">
        <f t="shared" si="3"/>
        <v>0.7142857143</v>
      </c>
      <c r="P74" s="231" t="str">
        <f t="shared" si="4"/>
        <v>#REF!</v>
      </c>
      <c r="Q74" s="231" t="str">
        <f t="shared" si="19"/>
        <v>#REF!</v>
      </c>
      <c r="R74" s="1101"/>
      <c r="S74" s="1181" t="s">
        <v>525</v>
      </c>
      <c r="T74" s="370" t="s">
        <v>2118</v>
      </c>
      <c r="U74" s="1084" t="str">
        <f t="shared" si="5"/>
        <v>#REF!</v>
      </c>
      <c r="V74" s="1102" t="str">
        <f t="shared" si="6"/>
        <v>#REF!</v>
      </c>
      <c r="W74" s="1102" t="str">
        <f t="shared" si="7"/>
        <v>#REF!</v>
      </c>
      <c r="X74" s="1102" t="str">
        <f t="shared" si="8"/>
        <v>#REF!</v>
      </c>
      <c r="Y74" s="1103">
        <f t="shared" si="9"/>
        <v>1</v>
      </c>
      <c r="Z74" s="1104" t="str">
        <f t="shared" si="10"/>
        <v>#REF!</v>
      </c>
      <c r="AA74" s="1085" t="str">
        <f t="shared" si="11"/>
        <v>#REF!</v>
      </c>
      <c r="AB74" s="1085" t="str">
        <f t="shared" si="12"/>
        <v>#REF!</v>
      </c>
      <c r="AC74" s="1105" t="str">
        <f t="shared" si="13"/>
        <v>#REF!</v>
      </c>
      <c r="AD74" s="1105" t="str">
        <f t="shared" si="14"/>
        <v>#REF!</v>
      </c>
      <c r="AE74" s="1105" t="str">
        <f t="shared" si="15"/>
        <v>#REF!</v>
      </c>
      <c r="AF74" s="1106"/>
      <c r="AG74" s="1079"/>
      <c r="AH74" s="1090">
        <f t="shared" si="16"/>
        <v>21</v>
      </c>
      <c r="AI74" s="1090"/>
    </row>
    <row r="75" ht="15.0" customHeight="1">
      <c r="A75" s="1098">
        <v>73.0</v>
      </c>
      <c r="B75" s="1181">
        <v>427331.0</v>
      </c>
      <c r="C75" s="370" t="s">
        <v>1168</v>
      </c>
      <c r="D75" s="370" t="s">
        <v>1323</v>
      </c>
      <c r="E75" s="370" t="s">
        <v>511</v>
      </c>
      <c r="F75" s="370" t="s">
        <v>512</v>
      </c>
      <c r="G75" s="370" t="s">
        <v>771</v>
      </c>
      <c r="H75" s="1273" t="str">
        <f t="shared" si="1"/>
        <v>DEV04</v>
      </c>
      <c r="I75" s="1100" t="str">
        <f t="shared" si="2"/>
        <v>#REF!</v>
      </c>
      <c r="J75" s="413">
        <v>3.0</v>
      </c>
      <c r="K75" s="413">
        <v>2025.0</v>
      </c>
      <c r="L75" s="1394">
        <v>45738.0</v>
      </c>
      <c r="M75" s="1395">
        <v>45747.0</v>
      </c>
      <c r="N75" s="1339">
        <v>3.6</v>
      </c>
      <c r="O75" s="1084">
        <f t="shared" si="3"/>
        <v>0.1714285714</v>
      </c>
      <c r="P75" s="231" t="str">
        <f t="shared" si="4"/>
        <v>#REF!</v>
      </c>
      <c r="Q75" s="231" t="str">
        <f t="shared" si="19"/>
        <v>#REF!</v>
      </c>
      <c r="R75" s="1101"/>
      <c r="S75" s="1181" t="s">
        <v>525</v>
      </c>
      <c r="T75" s="370" t="s">
        <v>2118</v>
      </c>
      <c r="U75" s="1084" t="str">
        <f t="shared" si="5"/>
        <v>#REF!</v>
      </c>
      <c r="V75" s="1102" t="str">
        <f t="shared" si="6"/>
        <v>#REF!</v>
      </c>
      <c r="W75" s="1102" t="str">
        <f t="shared" si="7"/>
        <v>#REF!</v>
      </c>
      <c r="X75" s="1102" t="str">
        <f t="shared" si="8"/>
        <v>#REF!</v>
      </c>
      <c r="Y75" s="1103">
        <f t="shared" si="9"/>
        <v>1</v>
      </c>
      <c r="Z75" s="1104" t="str">
        <f t="shared" si="10"/>
        <v>#REF!</v>
      </c>
      <c r="AA75" s="1085" t="str">
        <f t="shared" si="11"/>
        <v>#REF!</v>
      </c>
      <c r="AB75" s="1085" t="str">
        <f t="shared" si="12"/>
        <v>#REF!</v>
      </c>
      <c r="AC75" s="1105" t="str">
        <f t="shared" si="13"/>
        <v>#REF!</v>
      </c>
      <c r="AD75" s="1105" t="str">
        <f t="shared" si="14"/>
        <v>#REF!</v>
      </c>
      <c r="AE75" s="1105" t="str">
        <f t="shared" si="15"/>
        <v>#REF!</v>
      </c>
      <c r="AF75" s="1106"/>
      <c r="AG75" s="1079"/>
      <c r="AH75" s="1090">
        <f t="shared" si="16"/>
        <v>21</v>
      </c>
      <c r="AI75" s="1090"/>
    </row>
    <row r="76" ht="15.0" customHeight="1">
      <c r="A76" s="1098">
        <v>74.0</v>
      </c>
      <c r="B76" s="1181">
        <v>429770.0</v>
      </c>
      <c r="C76" s="370" t="s">
        <v>1174</v>
      </c>
      <c r="D76" s="370" t="s">
        <v>1324</v>
      </c>
      <c r="E76" s="370" t="s">
        <v>511</v>
      </c>
      <c r="F76" s="370" t="s">
        <v>512</v>
      </c>
      <c r="G76" s="370" t="s">
        <v>665</v>
      </c>
      <c r="H76" s="1273" t="str">
        <f t="shared" si="1"/>
        <v>DEV02</v>
      </c>
      <c r="I76" s="1100" t="str">
        <f t="shared" si="2"/>
        <v>#REF!</v>
      </c>
      <c r="J76" s="413">
        <v>3.0</v>
      </c>
      <c r="K76" s="413">
        <v>2025.0</v>
      </c>
      <c r="L76" s="1394">
        <v>45717.0</v>
      </c>
      <c r="M76" s="1395">
        <v>45739.0</v>
      </c>
      <c r="N76" s="1339">
        <v>15.0</v>
      </c>
      <c r="O76" s="1084">
        <f t="shared" si="3"/>
        <v>0.7142857143</v>
      </c>
      <c r="P76" s="231" t="str">
        <f t="shared" si="4"/>
        <v>#REF!</v>
      </c>
      <c r="Q76" s="231" t="str">
        <f t="shared" si="19"/>
        <v>#REF!</v>
      </c>
      <c r="R76" s="1101"/>
      <c r="S76" s="1181" t="s">
        <v>525</v>
      </c>
      <c r="T76" s="370" t="s">
        <v>2118</v>
      </c>
      <c r="U76" s="1084" t="str">
        <f t="shared" si="5"/>
        <v>#REF!</v>
      </c>
      <c r="V76" s="1102" t="str">
        <f t="shared" si="6"/>
        <v>#REF!</v>
      </c>
      <c r="W76" s="1102" t="str">
        <f t="shared" si="7"/>
        <v>#REF!</v>
      </c>
      <c r="X76" s="1102" t="str">
        <f t="shared" si="8"/>
        <v>#REF!</v>
      </c>
      <c r="Y76" s="1103">
        <f t="shared" si="9"/>
        <v>1</v>
      </c>
      <c r="Z76" s="1104" t="str">
        <f t="shared" si="10"/>
        <v>#REF!</v>
      </c>
      <c r="AA76" s="1085" t="str">
        <f t="shared" si="11"/>
        <v>#REF!</v>
      </c>
      <c r="AB76" s="1085" t="str">
        <f t="shared" si="12"/>
        <v>#REF!</v>
      </c>
      <c r="AC76" s="1105" t="str">
        <f t="shared" si="13"/>
        <v>#REF!</v>
      </c>
      <c r="AD76" s="1105" t="str">
        <f t="shared" si="14"/>
        <v>#REF!</v>
      </c>
      <c r="AE76" s="1105" t="str">
        <f t="shared" si="15"/>
        <v>#REF!</v>
      </c>
      <c r="AF76" s="1106"/>
      <c r="AG76" s="1079"/>
      <c r="AH76" s="1090">
        <f t="shared" si="16"/>
        <v>21</v>
      </c>
      <c r="AI76" s="1090"/>
    </row>
    <row r="77" ht="15.0" customHeight="1">
      <c r="A77" s="1098">
        <v>75.0</v>
      </c>
      <c r="B77" s="1181">
        <v>433414.0</v>
      </c>
      <c r="C77" s="370" t="s">
        <v>1161</v>
      </c>
      <c r="D77" s="370" t="s">
        <v>1331</v>
      </c>
      <c r="E77" s="370" t="s">
        <v>511</v>
      </c>
      <c r="F77" s="370" t="s">
        <v>564</v>
      </c>
      <c r="G77" s="370" t="s">
        <v>790</v>
      </c>
      <c r="H77" s="1273" t="str">
        <f t="shared" si="1"/>
        <v>BA03</v>
      </c>
      <c r="I77" s="1100" t="str">
        <f t="shared" si="2"/>
        <v>#REF!</v>
      </c>
      <c r="J77" s="413">
        <v>3.0</v>
      </c>
      <c r="K77" s="413">
        <v>2025.0</v>
      </c>
      <c r="L77" s="1394">
        <v>45717.0</v>
      </c>
      <c r="M77" s="1395">
        <v>45729.0</v>
      </c>
      <c r="N77" s="1339">
        <v>4.5</v>
      </c>
      <c r="O77" s="1084">
        <f t="shared" si="3"/>
        <v>0.2142857143</v>
      </c>
      <c r="P77" s="231" t="str">
        <f t="shared" si="4"/>
        <v>#REF!</v>
      </c>
      <c r="Q77" s="231" t="str">
        <f t="shared" si="19"/>
        <v>#REF!</v>
      </c>
      <c r="R77" s="1101"/>
      <c r="S77" s="1181" t="s">
        <v>525</v>
      </c>
      <c r="T77" s="370" t="s">
        <v>2118</v>
      </c>
      <c r="U77" s="1084" t="str">
        <f t="shared" si="5"/>
        <v>#REF!</v>
      </c>
      <c r="V77" s="1102" t="str">
        <f t="shared" si="6"/>
        <v>#REF!</v>
      </c>
      <c r="W77" s="1102" t="str">
        <f t="shared" si="7"/>
        <v>#REF!</v>
      </c>
      <c r="X77" s="1102" t="str">
        <f t="shared" si="8"/>
        <v>#REF!</v>
      </c>
      <c r="Y77" s="1103">
        <f t="shared" si="9"/>
        <v>1</v>
      </c>
      <c r="Z77" s="1104" t="str">
        <f t="shared" si="10"/>
        <v>#REF!</v>
      </c>
      <c r="AA77" s="1085" t="str">
        <f t="shared" si="11"/>
        <v>#REF!</v>
      </c>
      <c r="AB77" s="1085" t="str">
        <f t="shared" si="12"/>
        <v>#REF!</v>
      </c>
      <c r="AC77" s="1105" t="str">
        <f t="shared" si="13"/>
        <v>#REF!</v>
      </c>
      <c r="AD77" s="1105" t="str">
        <f t="shared" si="14"/>
        <v>#REF!</v>
      </c>
      <c r="AE77" s="1105" t="str">
        <f t="shared" si="15"/>
        <v>#REF!</v>
      </c>
      <c r="AF77" s="1106"/>
      <c r="AG77" s="1079"/>
      <c r="AH77" s="1090">
        <f t="shared" si="16"/>
        <v>21</v>
      </c>
      <c r="AI77" s="1090"/>
    </row>
    <row r="78" ht="15.0" customHeight="1">
      <c r="A78" s="1098">
        <v>76.0</v>
      </c>
      <c r="B78" s="1181">
        <v>436920.0</v>
      </c>
      <c r="C78" s="370" t="s">
        <v>761</v>
      </c>
      <c r="D78" s="370" t="s">
        <v>1332</v>
      </c>
      <c r="E78" s="370" t="s">
        <v>511</v>
      </c>
      <c r="F78" s="370" t="s">
        <v>546</v>
      </c>
      <c r="G78" s="370" t="s">
        <v>665</v>
      </c>
      <c r="H78" s="1273" t="str">
        <f t="shared" si="1"/>
        <v>TESTER02</v>
      </c>
      <c r="I78" s="1100" t="str">
        <f t="shared" si="2"/>
        <v>#REF!</v>
      </c>
      <c r="J78" s="413">
        <v>3.0</v>
      </c>
      <c r="K78" s="413">
        <v>2025.0</v>
      </c>
      <c r="L78" s="1394">
        <v>45717.0</v>
      </c>
      <c r="M78" s="1395">
        <v>45723.0</v>
      </c>
      <c r="N78" s="1339">
        <v>2.5</v>
      </c>
      <c r="O78" s="1084">
        <f t="shared" si="3"/>
        <v>0.119047619</v>
      </c>
      <c r="P78" s="231" t="str">
        <f t="shared" si="4"/>
        <v>#REF!</v>
      </c>
      <c r="Q78" s="231" t="str">
        <f t="shared" si="19"/>
        <v>#REF!</v>
      </c>
      <c r="R78" s="1101"/>
      <c r="S78" s="1181" t="s">
        <v>525</v>
      </c>
      <c r="T78" s="370" t="s">
        <v>2118</v>
      </c>
      <c r="U78" s="1084" t="str">
        <f t="shared" si="5"/>
        <v>#REF!</v>
      </c>
      <c r="V78" s="1102" t="str">
        <f t="shared" si="6"/>
        <v>#REF!</v>
      </c>
      <c r="W78" s="1102" t="str">
        <f t="shared" si="7"/>
        <v>#REF!</v>
      </c>
      <c r="X78" s="1102" t="str">
        <f t="shared" si="8"/>
        <v>#REF!</v>
      </c>
      <c r="Y78" s="1103">
        <f t="shared" si="9"/>
        <v>0.7142857143</v>
      </c>
      <c r="Z78" s="1104" t="str">
        <f t="shared" si="10"/>
        <v>#REF!</v>
      </c>
      <c r="AA78" s="1085" t="str">
        <f t="shared" si="11"/>
        <v>#REF!</v>
      </c>
      <c r="AB78" s="1085" t="str">
        <f t="shared" si="12"/>
        <v>#REF!</v>
      </c>
      <c r="AC78" s="1105" t="str">
        <f t="shared" si="13"/>
        <v>#REF!</v>
      </c>
      <c r="AD78" s="1105" t="str">
        <f t="shared" si="14"/>
        <v>#REF!</v>
      </c>
      <c r="AE78" s="1105" t="str">
        <f t="shared" si="15"/>
        <v>#REF!</v>
      </c>
      <c r="AF78" s="1106"/>
      <c r="AG78" s="1079"/>
      <c r="AH78" s="1090">
        <f t="shared" si="16"/>
        <v>15</v>
      </c>
      <c r="AI78" s="1090"/>
    </row>
    <row r="79" ht="15.0" customHeight="1">
      <c r="A79" s="1098">
        <v>77.0</v>
      </c>
      <c r="B79" s="1181">
        <v>439018.0</v>
      </c>
      <c r="C79" s="370" t="s">
        <v>1010</v>
      </c>
      <c r="D79" s="370" t="s">
        <v>1336</v>
      </c>
      <c r="E79" s="370" t="s">
        <v>511</v>
      </c>
      <c r="F79" s="370" t="s">
        <v>546</v>
      </c>
      <c r="G79" s="370" t="s">
        <v>665</v>
      </c>
      <c r="H79" s="1273" t="str">
        <f t="shared" si="1"/>
        <v>TESTER02</v>
      </c>
      <c r="I79" s="1100" t="str">
        <f t="shared" si="2"/>
        <v>#REF!</v>
      </c>
      <c r="J79" s="413">
        <v>3.0</v>
      </c>
      <c r="K79" s="413">
        <v>2025.0</v>
      </c>
      <c r="L79" s="1394">
        <v>45717.0</v>
      </c>
      <c r="M79" s="1395">
        <v>45747.0</v>
      </c>
      <c r="N79" s="1339">
        <v>21.0</v>
      </c>
      <c r="O79" s="1084">
        <f t="shared" si="3"/>
        <v>1</v>
      </c>
      <c r="P79" s="231" t="str">
        <f t="shared" si="4"/>
        <v>#REF!</v>
      </c>
      <c r="Q79" s="231" t="str">
        <f t="shared" si="19"/>
        <v>#REF!</v>
      </c>
      <c r="R79" s="1101"/>
      <c r="S79" s="1181" t="s">
        <v>525</v>
      </c>
      <c r="T79" s="370" t="s">
        <v>2118</v>
      </c>
      <c r="U79" s="1084" t="str">
        <f t="shared" si="5"/>
        <v>#REF!</v>
      </c>
      <c r="V79" s="1102" t="str">
        <f t="shared" si="6"/>
        <v>#REF!</v>
      </c>
      <c r="W79" s="1102" t="str">
        <f t="shared" si="7"/>
        <v>#REF!</v>
      </c>
      <c r="X79" s="1102" t="str">
        <f t="shared" si="8"/>
        <v>#REF!</v>
      </c>
      <c r="Y79" s="1103">
        <f t="shared" si="9"/>
        <v>1</v>
      </c>
      <c r="Z79" s="1104" t="str">
        <f t="shared" si="10"/>
        <v>#REF!</v>
      </c>
      <c r="AA79" s="1085" t="str">
        <f t="shared" si="11"/>
        <v>#REF!</v>
      </c>
      <c r="AB79" s="1085" t="str">
        <f t="shared" si="12"/>
        <v>#REF!</v>
      </c>
      <c r="AC79" s="1105" t="str">
        <f t="shared" si="13"/>
        <v>#REF!</v>
      </c>
      <c r="AD79" s="1105" t="str">
        <f t="shared" si="14"/>
        <v>#REF!</v>
      </c>
      <c r="AE79" s="1105" t="str">
        <f t="shared" si="15"/>
        <v>#REF!</v>
      </c>
      <c r="AF79" s="1106"/>
      <c r="AG79" s="1079"/>
      <c r="AH79" s="1090">
        <f t="shared" si="16"/>
        <v>21</v>
      </c>
      <c r="AI79" s="1090"/>
    </row>
    <row r="80" ht="15.0" customHeight="1">
      <c r="A80" s="1098">
        <v>78.0</v>
      </c>
      <c r="B80" s="1181">
        <v>440698.0</v>
      </c>
      <c r="C80" s="370" t="s">
        <v>1182</v>
      </c>
      <c r="D80" s="370" t="s">
        <v>1341</v>
      </c>
      <c r="E80" s="370" t="s">
        <v>511</v>
      </c>
      <c r="F80" s="370" t="s">
        <v>564</v>
      </c>
      <c r="G80" s="370" t="s">
        <v>790</v>
      </c>
      <c r="H80" s="1273" t="str">
        <f t="shared" si="1"/>
        <v>BA03</v>
      </c>
      <c r="I80" s="1100" t="str">
        <f t="shared" si="2"/>
        <v>#REF!</v>
      </c>
      <c r="J80" s="413">
        <v>3.0</v>
      </c>
      <c r="K80" s="413">
        <v>2025.0</v>
      </c>
      <c r="L80" s="1394">
        <v>45717.0</v>
      </c>
      <c r="M80" s="1395">
        <v>45737.0</v>
      </c>
      <c r="N80" s="1339">
        <v>15.0</v>
      </c>
      <c r="O80" s="1084">
        <f t="shared" si="3"/>
        <v>0.7142857143</v>
      </c>
      <c r="P80" s="231" t="str">
        <f t="shared" si="4"/>
        <v>#REF!</v>
      </c>
      <c r="Q80" s="231" t="str">
        <f t="shared" si="19"/>
        <v>#REF!</v>
      </c>
      <c r="R80" s="1101"/>
      <c r="S80" s="1181" t="s">
        <v>525</v>
      </c>
      <c r="T80" s="370" t="s">
        <v>2118</v>
      </c>
      <c r="U80" s="1084" t="str">
        <f t="shared" si="5"/>
        <v>#REF!</v>
      </c>
      <c r="V80" s="1102" t="str">
        <f t="shared" si="6"/>
        <v>#REF!</v>
      </c>
      <c r="W80" s="1102" t="str">
        <f t="shared" si="7"/>
        <v>#REF!</v>
      </c>
      <c r="X80" s="1102" t="str">
        <f t="shared" si="8"/>
        <v>#REF!</v>
      </c>
      <c r="Y80" s="1103">
        <f t="shared" si="9"/>
        <v>1</v>
      </c>
      <c r="Z80" s="1104" t="str">
        <f t="shared" si="10"/>
        <v>#REF!</v>
      </c>
      <c r="AA80" s="1085" t="str">
        <f t="shared" si="11"/>
        <v>#REF!</v>
      </c>
      <c r="AB80" s="1085" t="str">
        <f t="shared" si="12"/>
        <v>#REF!</v>
      </c>
      <c r="AC80" s="1105" t="str">
        <f t="shared" si="13"/>
        <v>#REF!</v>
      </c>
      <c r="AD80" s="1105" t="str">
        <f t="shared" si="14"/>
        <v>#REF!</v>
      </c>
      <c r="AE80" s="1105" t="str">
        <f t="shared" si="15"/>
        <v>#REF!</v>
      </c>
      <c r="AF80" s="1106"/>
      <c r="AG80" s="1079"/>
      <c r="AH80" s="1090">
        <f t="shared" si="16"/>
        <v>21</v>
      </c>
      <c r="AI80" s="1090"/>
    </row>
    <row r="81" ht="15.0" customHeight="1">
      <c r="A81" s="1098">
        <v>79.0</v>
      </c>
      <c r="B81" s="1181">
        <v>459051.0</v>
      </c>
      <c r="C81" s="370" t="s">
        <v>1180</v>
      </c>
      <c r="D81" s="370" t="s">
        <v>1353</v>
      </c>
      <c r="E81" s="370" t="s">
        <v>511</v>
      </c>
      <c r="F81" s="370" t="s">
        <v>546</v>
      </c>
      <c r="G81" s="370" t="s">
        <v>665</v>
      </c>
      <c r="H81" s="1273" t="str">
        <f t="shared" si="1"/>
        <v>TESTER02</v>
      </c>
      <c r="I81" s="1100" t="str">
        <f t="shared" si="2"/>
        <v>#REF!</v>
      </c>
      <c r="J81" s="413">
        <v>3.0</v>
      </c>
      <c r="K81" s="413">
        <v>2025.0</v>
      </c>
      <c r="L81" s="1394">
        <v>45717.0</v>
      </c>
      <c r="M81" s="1395">
        <v>45737.0</v>
      </c>
      <c r="N81" s="1339">
        <v>15.0</v>
      </c>
      <c r="O81" s="1084">
        <f t="shared" si="3"/>
        <v>0.7142857143</v>
      </c>
      <c r="P81" s="231" t="str">
        <f t="shared" si="4"/>
        <v>#REF!</v>
      </c>
      <c r="Q81" s="231" t="str">
        <f t="shared" si="19"/>
        <v>#REF!</v>
      </c>
      <c r="R81" s="1101"/>
      <c r="S81" s="1181" t="s">
        <v>525</v>
      </c>
      <c r="T81" s="370" t="s">
        <v>2118</v>
      </c>
      <c r="U81" s="1084" t="str">
        <f t="shared" si="5"/>
        <v>#REF!</v>
      </c>
      <c r="V81" s="1102" t="str">
        <f t="shared" si="6"/>
        <v>#REF!</v>
      </c>
      <c r="W81" s="1102" t="str">
        <f t="shared" si="7"/>
        <v>#REF!</v>
      </c>
      <c r="X81" s="1102" t="str">
        <f t="shared" si="8"/>
        <v>#REF!</v>
      </c>
      <c r="Y81" s="1103">
        <f t="shared" si="9"/>
        <v>1</v>
      </c>
      <c r="Z81" s="1104" t="str">
        <f t="shared" si="10"/>
        <v>#REF!</v>
      </c>
      <c r="AA81" s="1085" t="str">
        <f t="shared" si="11"/>
        <v>#REF!</v>
      </c>
      <c r="AB81" s="1085" t="str">
        <f t="shared" si="12"/>
        <v>#REF!</v>
      </c>
      <c r="AC81" s="1105" t="str">
        <f t="shared" si="13"/>
        <v>#REF!</v>
      </c>
      <c r="AD81" s="1105" t="str">
        <f t="shared" si="14"/>
        <v>#REF!</v>
      </c>
      <c r="AE81" s="1105" t="str">
        <f t="shared" si="15"/>
        <v>#REF!</v>
      </c>
      <c r="AF81" s="1106"/>
      <c r="AG81" s="1079"/>
      <c r="AH81" s="1090">
        <f t="shared" si="16"/>
        <v>21</v>
      </c>
      <c r="AI81" s="1090"/>
    </row>
    <row r="82" ht="15.0" customHeight="1">
      <c r="A82" s="1098">
        <v>80.0</v>
      </c>
      <c r="B82" s="1181">
        <v>463665.0</v>
      </c>
      <c r="C82" s="370" t="s">
        <v>1821</v>
      </c>
      <c r="D82" s="370" t="s">
        <v>1822</v>
      </c>
      <c r="E82" s="370" t="s">
        <v>892</v>
      </c>
      <c r="F82" s="370" t="s">
        <v>512</v>
      </c>
      <c r="G82" s="370" t="s">
        <v>787</v>
      </c>
      <c r="H82" s="1273" t="str">
        <f t="shared" si="1"/>
        <v>DEV05</v>
      </c>
      <c r="I82" s="1100" t="str">
        <f t="shared" si="2"/>
        <v>#REF!</v>
      </c>
      <c r="J82" s="413">
        <v>3.0</v>
      </c>
      <c r="K82" s="413">
        <v>2025.0</v>
      </c>
      <c r="L82" s="1394">
        <v>45717.0</v>
      </c>
      <c r="M82" s="1395">
        <v>45723.0</v>
      </c>
      <c r="N82" s="1339">
        <v>5.0</v>
      </c>
      <c r="O82" s="1084">
        <f t="shared" si="3"/>
        <v>0.2380952381</v>
      </c>
      <c r="P82" s="231" t="str">
        <f t="shared" si="4"/>
        <v>#REF!</v>
      </c>
      <c r="Q82" s="231" t="str">
        <f t="shared" si="19"/>
        <v>#REF!</v>
      </c>
      <c r="R82" s="1101"/>
      <c r="S82" s="1181" t="s">
        <v>525</v>
      </c>
      <c r="T82" s="370" t="s">
        <v>2118</v>
      </c>
      <c r="U82" s="1084" t="str">
        <f t="shared" si="5"/>
        <v>#REF!</v>
      </c>
      <c r="V82" s="1102" t="str">
        <f t="shared" si="6"/>
        <v>#REF!</v>
      </c>
      <c r="W82" s="1102" t="str">
        <f t="shared" si="7"/>
        <v>#REF!</v>
      </c>
      <c r="X82" s="1102" t="str">
        <f t="shared" si="8"/>
        <v>#REF!</v>
      </c>
      <c r="Y82" s="1103">
        <f t="shared" si="9"/>
        <v>0.2380952381</v>
      </c>
      <c r="Z82" s="1104" t="str">
        <f t="shared" si="10"/>
        <v>#REF!</v>
      </c>
      <c r="AA82" s="1085" t="str">
        <f t="shared" si="11"/>
        <v>#REF!</v>
      </c>
      <c r="AB82" s="1085" t="str">
        <f t="shared" si="12"/>
        <v>#REF!</v>
      </c>
      <c r="AC82" s="1105" t="str">
        <f t="shared" si="13"/>
        <v>#REF!</v>
      </c>
      <c r="AD82" s="1105" t="str">
        <f t="shared" si="14"/>
        <v>#REF!</v>
      </c>
      <c r="AE82" s="1105" t="str">
        <f t="shared" si="15"/>
        <v>#REF!</v>
      </c>
      <c r="AF82" s="1106"/>
      <c r="AG82" s="1079"/>
      <c r="AH82" s="1090">
        <f t="shared" si="16"/>
        <v>5</v>
      </c>
      <c r="AI82" s="1090"/>
    </row>
    <row r="83" ht="15.0" customHeight="1">
      <c r="A83" s="1098">
        <v>81.0</v>
      </c>
      <c r="B83" s="1181">
        <v>463667.0</v>
      </c>
      <c r="C83" s="370" t="s">
        <v>2126</v>
      </c>
      <c r="D83" s="370" t="s">
        <v>2127</v>
      </c>
      <c r="E83" s="370" t="s">
        <v>552</v>
      </c>
      <c r="F83" s="370" t="s">
        <v>564</v>
      </c>
      <c r="G83" s="370" t="s">
        <v>790</v>
      </c>
      <c r="H83" s="1273" t="str">
        <f t="shared" si="1"/>
        <v>BA03</v>
      </c>
      <c r="I83" s="1100" t="str">
        <f t="shared" si="2"/>
        <v>#REF!</v>
      </c>
      <c r="J83" s="413">
        <v>3.0</v>
      </c>
      <c r="K83" s="413">
        <v>2025.0</v>
      </c>
      <c r="L83" s="1394">
        <v>45735.0</v>
      </c>
      <c r="M83" s="1395">
        <v>45747.0</v>
      </c>
      <c r="N83" s="1339">
        <v>9.0</v>
      </c>
      <c r="O83" s="1084">
        <f t="shared" si="3"/>
        <v>0.4285714286</v>
      </c>
      <c r="P83" s="231" t="str">
        <f t="shared" si="4"/>
        <v>#REF!</v>
      </c>
      <c r="Q83" s="231" t="str">
        <f t="shared" si="19"/>
        <v>#REF!</v>
      </c>
      <c r="R83" s="1101"/>
      <c r="S83" s="1181" t="s">
        <v>525</v>
      </c>
      <c r="T83" s="370" t="s">
        <v>2118</v>
      </c>
      <c r="U83" s="1084" t="str">
        <f t="shared" si="5"/>
        <v>#REF!</v>
      </c>
      <c r="V83" s="1102" t="str">
        <f t="shared" si="6"/>
        <v>#REF!</v>
      </c>
      <c r="W83" s="1102" t="str">
        <f t="shared" si="7"/>
        <v>#REF!</v>
      </c>
      <c r="X83" s="1102" t="str">
        <f t="shared" si="8"/>
        <v>#REF!</v>
      </c>
      <c r="Y83" s="1103">
        <f t="shared" si="9"/>
        <v>0.4285714286</v>
      </c>
      <c r="Z83" s="1104" t="str">
        <f t="shared" si="10"/>
        <v>#REF!</v>
      </c>
      <c r="AA83" s="1085" t="str">
        <f t="shared" si="11"/>
        <v>#REF!</v>
      </c>
      <c r="AB83" s="1085" t="str">
        <f t="shared" si="12"/>
        <v>#REF!</v>
      </c>
      <c r="AC83" s="1105" t="str">
        <f t="shared" si="13"/>
        <v>#REF!</v>
      </c>
      <c r="AD83" s="1105" t="str">
        <f t="shared" si="14"/>
        <v>#REF!</v>
      </c>
      <c r="AE83" s="1105" t="str">
        <f t="shared" si="15"/>
        <v>#REF!</v>
      </c>
      <c r="AF83" s="1106"/>
      <c r="AG83" s="1079"/>
      <c r="AH83" s="1090">
        <f t="shared" si="16"/>
        <v>9</v>
      </c>
      <c r="AI83" s="1090"/>
    </row>
    <row r="84" ht="15.0" customHeight="1">
      <c r="A84" s="1098">
        <v>82.0</v>
      </c>
      <c r="B84" s="1181">
        <v>464853.0</v>
      </c>
      <c r="C84" s="370" t="s">
        <v>1355</v>
      </c>
      <c r="D84" s="370" t="s">
        <v>1356</v>
      </c>
      <c r="E84" s="370" t="s">
        <v>511</v>
      </c>
      <c r="F84" s="370" t="s">
        <v>512</v>
      </c>
      <c r="G84" s="370" t="s">
        <v>790</v>
      </c>
      <c r="H84" s="1273" t="str">
        <f t="shared" si="1"/>
        <v>DEV03</v>
      </c>
      <c r="I84" s="1100" t="str">
        <f t="shared" si="2"/>
        <v>#REF!</v>
      </c>
      <c r="J84" s="413">
        <v>3.0</v>
      </c>
      <c r="K84" s="413">
        <v>2025.0</v>
      </c>
      <c r="L84" s="1394">
        <v>45717.0</v>
      </c>
      <c r="M84" s="1395">
        <v>45739.0</v>
      </c>
      <c r="N84" s="1339">
        <v>15.0</v>
      </c>
      <c r="O84" s="1084">
        <f t="shared" si="3"/>
        <v>0.7142857143</v>
      </c>
      <c r="P84" s="231" t="str">
        <f t="shared" si="4"/>
        <v>#REF!</v>
      </c>
      <c r="Q84" s="231" t="str">
        <f t="shared" si="19"/>
        <v>#REF!</v>
      </c>
      <c r="R84" s="1101"/>
      <c r="S84" s="1181" t="s">
        <v>525</v>
      </c>
      <c r="T84" s="370" t="s">
        <v>2118</v>
      </c>
      <c r="U84" s="1084" t="str">
        <f t="shared" si="5"/>
        <v>#REF!</v>
      </c>
      <c r="V84" s="1102" t="str">
        <f t="shared" si="6"/>
        <v>#REF!</v>
      </c>
      <c r="W84" s="1102" t="str">
        <f t="shared" si="7"/>
        <v>#REF!</v>
      </c>
      <c r="X84" s="1102" t="str">
        <f t="shared" si="8"/>
        <v>#REF!</v>
      </c>
      <c r="Y84" s="1103">
        <f t="shared" si="9"/>
        <v>1</v>
      </c>
      <c r="Z84" s="1104" t="str">
        <f t="shared" si="10"/>
        <v>#REF!</v>
      </c>
      <c r="AA84" s="1085" t="str">
        <f t="shared" si="11"/>
        <v>#REF!</v>
      </c>
      <c r="AB84" s="1085" t="str">
        <f t="shared" si="12"/>
        <v>#REF!</v>
      </c>
      <c r="AC84" s="1105" t="str">
        <f t="shared" si="13"/>
        <v>#REF!</v>
      </c>
      <c r="AD84" s="1105" t="str">
        <f t="shared" si="14"/>
        <v>#REF!</v>
      </c>
      <c r="AE84" s="1105" t="str">
        <f t="shared" si="15"/>
        <v>#REF!</v>
      </c>
      <c r="AF84" s="1106"/>
      <c r="AG84" s="1079"/>
      <c r="AH84" s="1090">
        <f t="shared" si="16"/>
        <v>21</v>
      </c>
      <c r="AI84" s="1090"/>
    </row>
    <row r="85" ht="15.0" customHeight="1">
      <c r="A85" s="1098">
        <v>83.0</v>
      </c>
      <c r="B85" s="1181">
        <v>465485.0</v>
      </c>
      <c r="C85" s="370" t="s">
        <v>1357</v>
      </c>
      <c r="D85" s="370" t="s">
        <v>1358</v>
      </c>
      <c r="E85" s="370" t="s">
        <v>511</v>
      </c>
      <c r="F85" s="370" t="s">
        <v>512</v>
      </c>
      <c r="G85" s="370" t="s">
        <v>790</v>
      </c>
      <c r="H85" s="1273" t="str">
        <f t="shared" si="1"/>
        <v>DEV03</v>
      </c>
      <c r="I85" s="1100" t="str">
        <f t="shared" si="2"/>
        <v>#REF!</v>
      </c>
      <c r="J85" s="413">
        <v>3.0</v>
      </c>
      <c r="K85" s="413">
        <v>2025.0</v>
      </c>
      <c r="L85" s="1394">
        <v>45733.0</v>
      </c>
      <c r="M85" s="1395">
        <v>45741.0</v>
      </c>
      <c r="N85" s="1339">
        <v>7.0</v>
      </c>
      <c r="O85" s="1084">
        <f t="shared" si="3"/>
        <v>0.3333333333</v>
      </c>
      <c r="P85" s="231" t="str">
        <f t="shared" si="4"/>
        <v>#REF!</v>
      </c>
      <c r="Q85" s="231" t="str">
        <f t="shared" si="19"/>
        <v>#REF!</v>
      </c>
      <c r="R85" s="1101"/>
      <c r="S85" s="1181" t="s">
        <v>525</v>
      </c>
      <c r="T85" s="370" t="s">
        <v>2118</v>
      </c>
      <c r="U85" s="1084" t="str">
        <f t="shared" si="5"/>
        <v>#REF!</v>
      </c>
      <c r="V85" s="1102" t="str">
        <f t="shared" si="6"/>
        <v>#REF!</v>
      </c>
      <c r="W85" s="1102" t="str">
        <f t="shared" si="7"/>
        <v>#REF!</v>
      </c>
      <c r="X85" s="1102" t="str">
        <f t="shared" si="8"/>
        <v>#REF!</v>
      </c>
      <c r="Y85" s="1103">
        <f t="shared" si="9"/>
        <v>1</v>
      </c>
      <c r="Z85" s="1104" t="str">
        <f t="shared" si="10"/>
        <v>#REF!</v>
      </c>
      <c r="AA85" s="1085" t="str">
        <f t="shared" si="11"/>
        <v>#REF!</v>
      </c>
      <c r="AB85" s="1085" t="str">
        <f t="shared" si="12"/>
        <v>#REF!</v>
      </c>
      <c r="AC85" s="1105" t="str">
        <f t="shared" si="13"/>
        <v>#REF!</v>
      </c>
      <c r="AD85" s="1105" t="str">
        <f t="shared" si="14"/>
        <v>#REF!</v>
      </c>
      <c r="AE85" s="1105" t="str">
        <f t="shared" si="15"/>
        <v>#REF!</v>
      </c>
      <c r="AF85" s="1106"/>
      <c r="AG85" s="1079"/>
      <c r="AH85" s="1090">
        <f t="shared" si="16"/>
        <v>21</v>
      </c>
      <c r="AI85" s="1090"/>
    </row>
    <row r="86" ht="15.0" customHeight="1">
      <c r="A86" s="1098">
        <v>84.0</v>
      </c>
      <c r="B86" s="1181">
        <v>465801.0</v>
      </c>
      <c r="C86" s="370" t="s">
        <v>1360</v>
      </c>
      <c r="D86" s="370" t="s">
        <v>1361</v>
      </c>
      <c r="E86" s="370" t="s">
        <v>511</v>
      </c>
      <c r="F86" s="370" t="s">
        <v>512</v>
      </c>
      <c r="G86" s="370" t="s">
        <v>893</v>
      </c>
      <c r="H86" s="1273" t="str">
        <f t="shared" si="1"/>
        <v>DEV06</v>
      </c>
      <c r="I86" s="1100" t="str">
        <f t="shared" si="2"/>
        <v>#REF!</v>
      </c>
      <c r="J86" s="413">
        <v>3.0</v>
      </c>
      <c r="K86" s="413">
        <v>2025.0</v>
      </c>
      <c r="L86" s="1394">
        <v>45717.0</v>
      </c>
      <c r="M86" s="1395">
        <v>45737.0</v>
      </c>
      <c r="N86" s="1339">
        <v>3.0</v>
      </c>
      <c r="O86" s="1084">
        <f t="shared" si="3"/>
        <v>0.1428571429</v>
      </c>
      <c r="P86" s="231" t="str">
        <f t="shared" si="4"/>
        <v>#REF!</v>
      </c>
      <c r="Q86" s="231" t="str">
        <f t="shared" si="19"/>
        <v>#REF!</v>
      </c>
      <c r="R86" s="1101"/>
      <c r="S86" s="1181" t="s">
        <v>525</v>
      </c>
      <c r="T86" s="370" t="s">
        <v>2118</v>
      </c>
      <c r="U86" s="1084" t="str">
        <f t="shared" si="5"/>
        <v>#REF!</v>
      </c>
      <c r="V86" s="1102" t="str">
        <f t="shared" si="6"/>
        <v>#REF!</v>
      </c>
      <c r="W86" s="1102" t="str">
        <f t="shared" si="7"/>
        <v>#REF!</v>
      </c>
      <c r="X86" s="1102" t="str">
        <f t="shared" si="8"/>
        <v>#REF!</v>
      </c>
      <c r="Y86" s="1103">
        <f t="shared" si="9"/>
        <v>1</v>
      </c>
      <c r="Z86" s="1104" t="str">
        <f t="shared" si="10"/>
        <v>#REF!</v>
      </c>
      <c r="AA86" s="1085" t="str">
        <f t="shared" si="11"/>
        <v>#REF!</v>
      </c>
      <c r="AB86" s="1085" t="str">
        <f t="shared" si="12"/>
        <v>#REF!</v>
      </c>
      <c r="AC86" s="1105" t="str">
        <f t="shared" si="13"/>
        <v>#REF!</v>
      </c>
      <c r="AD86" s="1105" t="str">
        <f t="shared" si="14"/>
        <v>#REF!</v>
      </c>
      <c r="AE86" s="1105" t="str">
        <f t="shared" si="15"/>
        <v>#REF!</v>
      </c>
      <c r="AF86" s="1106"/>
      <c r="AG86" s="1079"/>
      <c r="AH86" s="1090">
        <f t="shared" si="16"/>
        <v>21</v>
      </c>
      <c r="AI86" s="1090"/>
    </row>
    <row r="87" ht="15.0" customHeight="1">
      <c r="A87" s="1098">
        <v>85.0</v>
      </c>
      <c r="B87" s="1181">
        <v>465957.0</v>
      </c>
      <c r="C87" s="370" t="s">
        <v>2231</v>
      </c>
      <c r="D87" s="370" t="s">
        <v>2232</v>
      </c>
      <c r="E87" s="370" t="s">
        <v>552</v>
      </c>
      <c r="F87" s="370" t="s">
        <v>512</v>
      </c>
      <c r="G87" s="370" t="s">
        <v>665</v>
      </c>
      <c r="H87" s="1273" t="str">
        <f t="shared" si="1"/>
        <v>DEV02</v>
      </c>
      <c r="I87" s="1100" t="str">
        <f t="shared" si="2"/>
        <v>#REF!</v>
      </c>
      <c r="J87" s="413">
        <v>3.0</v>
      </c>
      <c r="K87" s="413">
        <v>2025.0</v>
      </c>
      <c r="L87" s="1394">
        <v>45722.0</v>
      </c>
      <c r="M87" s="1395">
        <v>45747.0</v>
      </c>
      <c r="N87" s="1339">
        <v>18.0</v>
      </c>
      <c r="O87" s="1084">
        <f t="shared" si="3"/>
        <v>0.8571428571</v>
      </c>
      <c r="P87" s="231" t="str">
        <f t="shared" si="4"/>
        <v>#REF!</v>
      </c>
      <c r="Q87" s="231" t="str">
        <f t="shared" si="19"/>
        <v>#REF!</v>
      </c>
      <c r="R87" s="1101"/>
      <c r="S87" s="1181" t="s">
        <v>525</v>
      </c>
      <c r="T87" s="370" t="s">
        <v>2118</v>
      </c>
      <c r="U87" s="1084" t="str">
        <f t="shared" si="5"/>
        <v>#REF!</v>
      </c>
      <c r="V87" s="1102" t="str">
        <f t="shared" si="6"/>
        <v>#REF!</v>
      </c>
      <c r="W87" s="1102" t="str">
        <f t="shared" si="7"/>
        <v>#REF!</v>
      </c>
      <c r="X87" s="1102" t="str">
        <f t="shared" si="8"/>
        <v>#REF!</v>
      </c>
      <c r="Y87" s="1103">
        <f t="shared" si="9"/>
        <v>0.8571428571</v>
      </c>
      <c r="Z87" s="1104" t="str">
        <f t="shared" si="10"/>
        <v>#REF!</v>
      </c>
      <c r="AA87" s="1085" t="str">
        <f t="shared" si="11"/>
        <v>#REF!</v>
      </c>
      <c r="AB87" s="1085" t="str">
        <f t="shared" si="12"/>
        <v>#REF!</v>
      </c>
      <c r="AC87" s="1105" t="str">
        <f t="shared" si="13"/>
        <v>#REF!</v>
      </c>
      <c r="AD87" s="1105" t="str">
        <f t="shared" si="14"/>
        <v>#REF!</v>
      </c>
      <c r="AE87" s="1105" t="str">
        <f t="shared" si="15"/>
        <v>#REF!</v>
      </c>
      <c r="AF87" s="1106"/>
      <c r="AG87" s="1079"/>
      <c r="AH87" s="1090">
        <f t="shared" si="16"/>
        <v>18</v>
      </c>
      <c r="AI87" s="1090"/>
    </row>
    <row r="88" ht="15.0" customHeight="1">
      <c r="A88" s="1098">
        <v>86.0</v>
      </c>
      <c r="B88" s="1181">
        <v>466341.0</v>
      </c>
      <c r="C88" s="370" t="s">
        <v>2358</v>
      </c>
      <c r="D88" s="370" t="s">
        <v>2359</v>
      </c>
      <c r="E88" s="370" t="s">
        <v>511</v>
      </c>
      <c r="F88" s="370" t="s">
        <v>512</v>
      </c>
      <c r="G88" s="370" t="s">
        <v>771</v>
      </c>
      <c r="H88" s="1273" t="str">
        <f t="shared" si="1"/>
        <v>DEV04</v>
      </c>
      <c r="I88" s="1100" t="str">
        <f t="shared" si="2"/>
        <v>#REF!</v>
      </c>
      <c r="J88" s="413">
        <v>3.0</v>
      </c>
      <c r="K88" s="413">
        <v>2025.0</v>
      </c>
      <c r="L88" s="1394">
        <v>45717.0</v>
      </c>
      <c r="M88" s="1395">
        <v>45747.0</v>
      </c>
      <c r="N88" s="1339">
        <v>21.0</v>
      </c>
      <c r="O88" s="1084">
        <f t="shared" si="3"/>
        <v>1</v>
      </c>
      <c r="P88" s="231" t="str">
        <f t="shared" si="4"/>
        <v>#REF!</v>
      </c>
      <c r="Q88" s="231" t="str">
        <f t="shared" si="19"/>
        <v>#REF!</v>
      </c>
      <c r="R88" s="1101"/>
      <c r="S88" s="1181" t="s">
        <v>525</v>
      </c>
      <c r="T88" s="370" t="s">
        <v>2118</v>
      </c>
      <c r="U88" s="1084" t="str">
        <f t="shared" si="5"/>
        <v>#REF!</v>
      </c>
      <c r="V88" s="1102" t="str">
        <f t="shared" si="6"/>
        <v>#REF!</v>
      </c>
      <c r="W88" s="1102" t="str">
        <f t="shared" si="7"/>
        <v>#REF!</v>
      </c>
      <c r="X88" s="1102" t="str">
        <f t="shared" si="8"/>
        <v>#REF!</v>
      </c>
      <c r="Y88" s="1103">
        <f t="shared" si="9"/>
        <v>1</v>
      </c>
      <c r="Z88" s="1104" t="str">
        <f t="shared" si="10"/>
        <v>#REF!</v>
      </c>
      <c r="AA88" s="1085" t="str">
        <f t="shared" si="11"/>
        <v>#REF!</v>
      </c>
      <c r="AB88" s="1085" t="str">
        <f t="shared" si="12"/>
        <v>#REF!</v>
      </c>
      <c r="AC88" s="1105" t="str">
        <f t="shared" si="13"/>
        <v>#REF!</v>
      </c>
      <c r="AD88" s="1105" t="str">
        <f t="shared" si="14"/>
        <v>#REF!</v>
      </c>
      <c r="AE88" s="1105" t="str">
        <f t="shared" si="15"/>
        <v>#REF!</v>
      </c>
      <c r="AF88" s="1106"/>
      <c r="AG88" s="1079"/>
      <c r="AH88" s="1090">
        <f t="shared" si="16"/>
        <v>21</v>
      </c>
      <c r="AI88" s="1090"/>
    </row>
    <row r="89" ht="15.0" customHeight="1">
      <c r="A89" s="1098">
        <v>87.0</v>
      </c>
      <c r="B89" s="1181">
        <v>466715.0</v>
      </c>
      <c r="C89" s="370" t="s">
        <v>2415</v>
      </c>
      <c r="D89" s="370" t="s">
        <v>2416</v>
      </c>
      <c r="E89" s="370" t="s">
        <v>552</v>
      </c>
      <c r="F89" s="370" t="s">
        <v>546</v>
      </c>
      <c r="G89" s="370" t="s">
        <v>790</v>
      </c>
      <c r="H89" s="1273" t="str">
        <f t="shared" si="1"/>
        <v>TESTER03</v>
      </c>
      <c r="I89" s="1100" t="str">
        <f t="shared" si="2"/>
        <v>#REF!</v>
      </c>
      <c r="J89" s="413">
        <v>3.0</v>
      </c>
      <c r="K89" s="413">
        <v>2025.0</v>
      </c>
      <c r="L89" s="1394">
        <v>45724.0</v>
      </c>
      <c r="M89" s="1395">
        <v>45747.0</v>
      </c>
      <c r="N89" s="1339">
        <v>16.0</v>
      </c>
      <c r="O89" s="1084">
        <f t="shared" si="3"/>
        <v>0.7619047619</v>
      </c>
      <c r="P89" s="231" t="str">
        <f t="shared" si="4"/>
        <v>#REF!</v>
      </c>
      <c r="Q89" s="231" t="str">
        <f t="shared" si="19"/>
        <v>#REF!</v>
      </c>
      <c r="R89" s="1101"/>
      <c r="S89" s="1181" t="s">
        <v>525</v>
      </c>
      <c r="T89" s="370" t="s">
        <v>2118</v>
      </c>
      <c r="U89" s="1084" t="str">
        <f t="shared" si="5"/>
        <v>#REF!</v>
      </c>
      <c r="V89" s="1102" t="str">
        <f t="shared" si="6"/>
        <v>#REF!</v>
      </c>
      <c r="W89" s="1102" t="str">
        <f t="shared" si="7"/>
        <v>#REF!</v>
      </c>
      <c r="X89" s="1102" t="str">
        <f t="shared" si="8"/>
        <v>#REF!</v>
      </c>
      <c r="Y89" s="1103">
        <f t="shared" si="9"/>
        <v>0.7619047619</v>
      </c>
      <c r="Z89" s="1104" t="str">
        <f t="shared" si="10"/>
        <v>#REF!</v>
      </c>
      <c r="AA89" s="1085" t="str">
        <f t="shared" si="11"/>
        <v>#REF!</v>
      </c>
      <c r="AB89" s="1085" t="str">
        <f t="shared" si="12"/>
        <v>#REF!</v>
      </c>
      <c r="AC89" s="1105" t="str">
        <f t="shared" si="13"/>
        <v>#REF!</v>
      </c>
      <c r="AD89" s="1105" t="str">
        <f t="shared" si="14"/>
        <v>#REF!</v>
      </c>
      <c r="AE89" s="1105" t="str">
        <f t="shared" si="15"/>
        <v>#REF!</v>
      </c>
      <c r="AF89" s="1106"/>
      <c r="AG89" s="1079"/>
      <c r="AH89" s="1090">
        <f t="shared" si="16"/>
        <v>16</v>
      </c>
      <c r="AI89" s="1090"/>
    </row>
    <row r="90" ht="15.0" customHeight="1">
      <c r="A90" s="1098">
        <v>88.0</v>
      </c>
      <c r="B90" s="1181">
        <v>434722.0</v>
      </c>
      <c r="C90" s="370" t="s">
        <v>2244</v>
      </c>
      <c r="D90" s="370" t="s">
        <v>2245</v>
      </c>
      <c r="E90" s="370" t="s">
        <v>511</v>
      </c>
      <c r="F90" s="370" t="s">
        <v>564</v>
      </c>
      <c r="G90" s="370" t="s">
        <v>665</v>
      </c>
      <c r="H90" s="1273" t="str">
        <f t="shared" si="1"/>
        <v>BA02</v>
      </c>
      <c r="I90" s="1100" t="str">
        <f t="shared" si="2"/>
        <v>#REF!</v>
      </c>
      <c r="J90" s="413">
        <v>3.0</v>
      </c>
      <c r="K90" s="413">
        <v>2025.0</v>
      </c>
      <c r="L90" s="1394">
        <v>45717.0</v>
      </c>
      <c r="M90" s="1395">
        <v>45747.0</v>
      </c>
      <c r="N90" s="1339">
        <v>21.0</v>
      </c>
      <c r="O90" s="1084">
        <f t="shared" si="3"/>
        <v>1</v>
      </c>
      <c r="P90" s="231" t="str">
        <f t="shared" si="4"/>
        <v>#REF!</v>
      </c>
      <c r="Q90" s="231" t="str">
        <f t="shared" si="19"/>
        <v>#REF!</v>
      </c>
      <c r="R90" s="1101"/>
      <c r="S90" s="1181" t="s">
        <v>525</v>
      </c>
      <c r="T90" s="370" t="s">
        <v>2118</v>
      </c>
      <c r="U90" s="1084" t="str">
        <f t="shared" si="5"/>
        <v>#REF!</v>
      </c>
      <c r="V90" s="1102" t="str">
        <f t="shared" si="6"/>
        <v>#REF!</v>
      </c>
      <c r="W90" s="1102" t="str">
        <f t="shared" si="7"/>
        <v>#REF!</v>
      </c>
      <c r="X90" s="1102" t="str">
        <f t="shared" si="8"/>
        <v>#REF!</v>
      </c>
      <c r="Y90" s="1103">
        <f t="shared" si="9"/>
        <v>1</v>
      </c>
      <c r="Z90" s="1104" t="str">
        <f t="shared" si="10"/>
        <v>#REF!</v>
      </c>
      <c r="AA90" s="1085" t="str">
        <f t="shared" si="11"/>
        <v>#REF!</v>
      </c>
      <c r="AB90" s="1085" t="str">
        <f t="shared" si="12"/>
        <v>#REF!</v>
      </c>
      <c r="AC90" s="1105" t="str">
        <f t="shared" si="13"/>
        <v>#REF!</v>
      </c>
      <c r="AD90" s="1105" t="str">
        <f t="shared" si="14"/>
        <v>#REF!</v>
      </c>
      <c r="AE90" s="1105" t="str">
        <f t="shared" si="15"/>
        <v>#REF!</v>
      </c>
      <c r="AF90" s="1106"/>
      <c r="AG90" s="1079"/>
      <c r="AH90" s="1090">
        <f t="shared" si="16"/>
        <v>21</v>
      </c>
      <c r="AI90" s="1090"/>
    </row>
    <row r="91" ht="15.0" customHeight="1">
      <c r="A91" s="1098">
        <v>89.0</v>
      </c>
      <c r="B91" s="1181">
        <v>471609.0</v>
      </c>
      <c r="C91" s="370" t="s">
        <v>2341</v>
      </c>
      <c r="D91" s="370" t="s">
        <v>2342</v>
      </c>
      <c r="E91" s="370" t="s">
        <v>511</v>
      </c>
      <c r="F91" s="370" t="s">
        <v>663</v>
      </c>
      <c r="G91" s="370" t="s">
        <v>790</v>
      </c>
      <c r="H91" s="1273" t="str">
        <f t="shared" si="1"/>
        <v>PM03</v>
      </c>
      <c r="I91" s="1100" t="str">
        <f t="shared" si="2"/>
        <v>#REF!</v>
      </c>
      <c r="J91" s="413">
        <v>3.0</v>
      </c>
      <c r="K91" s="413">
        <v>2025.0</v>
      </c>
      <c r="L91" s="1394">
        <v>45717.0</v>
      </c>
      <c r="M91" s="1395">
        <v>45747.0</v>
      </c>
      <c r="N91" s="1339">
        <v>10.5</v>
      </c>
      <c r="O91" s="1084">
        <f t="shared" si="3"/>
        <v>0.5</v>
      </c>
      <c r="P91" s="231" t="str">
        <f t="shared" si="4"/>
        <v>#REF!</v>
      </c>
      <c r="Q91" s="231" t="str">
        <f t="shared" si="19"/>
        <v>#REF!</v>
      </c>
      <c r="R91" s="1101"/>
      <c r="S91" s="1181" t="s">
        <v>525</v>
      </c>
      <c r="T91" s="370" t="s">
        <v>2118</v>
      </c>
      <c r="U91" s="1084" t="str">
        <f t="shared" si="5"/>
        <v>#REF!</v>
      </c>
      <c r="V91" s="1102" t="str">
        <f t="shared" si="6"/>
        <v>#REF!</v>
      </c>
      <c r="W91" s="1102" t="str">
        <f t="shared" si="7"/>
        <v>#REF!</v>
      </c>
      <c r="X91" s="1102" t="str">
        <f t="shared" si="8"/>
        <v>#REF!</v>
      </c>
      <c r="Y91" s="1103">
        <f t="shared" si="9"/>
        <v>1</v>
      </c>
      <c r="Z91" s="1104" t="str">
        <f t="shared" si="10"/>
        <v>#REF!</v>
      </c>
      <c r="AA91" s="1085" t="str">
        <f t="shared" si="11"/>
        <v>#REF!</v>
      </c>
      <c r="AB91" s="1085" t="str">
        <f t="shared" si="12"/>
        <v>#REF!</v>
      </c>
      <c r="AC91" s="1105" t="str">
        <f t="shared" si="13"/>
        <v>#REF!</v>
      </c>
      <c r="AD91" s="1105" t="str">
        <f t="shared" si="14"/>
        <v>#REF!</v>
      </c>
      <c r="AE91" s="1105" t="str">
        <f t="shared" si="15"/>
        <v>#REF!</v>
      </c>
      <c r="AF91" s="1106"/>
      <c r="AG91" s="1079"/>
      <c r="AH91" s="1090">
        <f t="shared" si="16"/>
        <v>21</v>
      </c>
      <c r="AI91" s="1090"/>
    </row>
    <row r="92" ht="15.0" customHeight="1">
      <c r="A92" s="1098">
        <v>90.0</v>
      </c>
      <c r="B92" s="1181">
        <v>471775.0</v>
      </c>
      <c r="C92" s="370" t="s">
        <v>2337</v>
      </c>
      <c r="D92" s="370" t="s">
        <v>2338</v>
      </c>
      <c r="E92" s="370" t="s">
        <v>511</v>
      </c>
      <c r="F92" s="370" t="s">
        <v>512</v>
      </c>
      <c r="G92" s="370" t="s">
        <v>795</v>
      </c>
      <c r="H92" s="1273" t="str">
        <f t="shared" si="1"/>
        <v>DEV01</v>
      </c>
      <c r="I92" s="1100" t="str">
        <f t="shared" si="2"/>
        <v>#REF!</v>
      </c>
      <c r="J92" s="413">
        <v>3.0</v>
      </c>
      <c r="K92" s="413">
        <v>2025.0</v>
      </c>
      <c r="L92" s="1394">
        <v>45717.0</v>
      </c>
      <c r="M92" s="1395">
        <v>45739.0</v>
      </c>
      <c r="N92" s="1339">
        <v>15.0</v>
      </c>
      <c r="O92" s="1084">
        <f t="shared" si="3"/>
        <v>0.7142857143</v>
      </c>
      <c r="P92" s="231" t="str">
        <f t="shared" si="4"/>
        <v>#REF!</v>
      </c>
      <c r="Q92" s="231" t="str">
        <f t="shared" si="19"/>
        <v>#REF!</v>
      </c>
      <c r="R92" s="1101"/>
      <c r="S92" s="1181" t="s">
        <v>525</v>
      </c>
      <c r="T92" s="370" t="s">
        <v>2118</v>
      </c>
      <c r="U92" s="1084" t="str">
        <f t="shared" si="5"/>
        <v>#REF!</v>
      </c>
      <c r="V92" s="1102" t="str">
        <f t="shared" si="6"/>
        <v>#REF!</v>
      </c>
      <c r="W92" s="1102" t="str">
        <f t="shared" si="7"/>
        <v>#REF!</v>
      </c>
      <c r="X92" s="1102" t="str">
        <f t="shared" si="8"/>
        <v>#REF!</v>
      </c>
      <c r="Y92" s="1103">
        <f t="shared" si="9"/>
        <v>1</v>
      </c>
      <c r="Z92" s="1104" t="str">
        <f t="shared" si="10"/>
        <v>#REF!</v>
      </c>
      <c r="AA92" s="1085" t="str">
        <f t="shared" si="11"/>
        <v>#REF!</v>
      </c>
      <c r="AB92" s="1085" t="str">
        <f t="shared" si="12"/>
        <v>#REF!</v>
      </c>
      <c r="AC92" s="1105" t="str">
        <f t="shared" si="13"/>
        <v>#REF!</v>
      </c>
      <c r="AD92" s="1105" t="str">
        <f t="shared" si="14"/>
        <v>#REF!</v>
      </c>
      <c r="AE92" s="1105" t="str">
        <f t="shared" si="15"/>
        <v>#REF!</v>
      </c>
      <c r="AF92" s="1106"/>
      <c r="AG92" s="1079"/>
      <c r="AH92" s="1090">
        <f t="shared" si="16"/>
        <v>21</v>
      </c>
      <c r="AI92" s="1090"/>
    </row>
    <row r="93" ht="15.0" customHeight="1">
      <c r="A93" s="1098">
        <v>91.0</v>
      </c>
      <c r="B93" s="1181">
        <v>473507.0</v>
      </c>
      <c r="C93" s="370" t="s">
        <v>2360</v>
      </c>
      <c r="D93" s="370" t="s">
        <v>2361</v>
      </c>
      <c r="E93" s="370" t="s">
        <v>511</v>
      </c>
      <c r="F93" s="370" t="s">
        <v>512</v>
      </c>
      <c r="G93" s="370" t="s">
        <v>795</v>
      </c>
      <c r="H93" s="1273" t="str">
        <f t="shared" si="1"/>
        <v>DEV01</v>
      </c>
      <c r="I93" s="1100" t="str">
        <f t="shared" si="2"/>
        <v>#REF!</v>
      </c>
      <c r="J93" s="413">
        <v>3.0</v>
      </c>
      <c r="K93" s="413">
        <v>2025.0</v>
      </c>
      <c r="L93" s="1394">
        <v>45717.0</v>
      </c>
      <c r="M93" s="1395">
        <v>45747.0</v>
      </c>
      <c r="N93" s="1339">
        <v>21.0</v>
      </c>
      <c r="O93" s="1084">
        <f t="shared" si="3"/>
        <v>1</v>
      </c>
      <c r="P93" s="231" t="str">
        <f t="shared" si="4"/>
        <v>#REF!</v>
      </c>
      <c r="Q93" s="231" t="str">
        <f t="shared" si="19"/>
        <v>#REF!</v>
      </c>
      <c r="R93" s="1101"/>
      <c r="S93" s="1181" t="s">
        <v>525</v>
      </c>
      <c r="T93" s="370" t="s">
        <v>2118</v>
      </c>
      <c r="U93" s="1084" t="str">
        <f t="shared" si="5"/>
        <v>#REF!</v>
      </c>
      <c r="V93" s="1102" t="str">
        <f t="shared" si="6"/>
        <v>#REF!</v>
      </c>
      <c r="W93" s="1102" t="str">
        <f t="shared" si="7"/>
        <v>#REF!</v>
      </c>
      <c r="X93" s="1102" t="str">
        <f t="shared" si="8"/>
        <v>#REF!</v>
      </c>
      <c r="Y93" s="1103">
        <f t="shared" si="9"/>
        <v>1</v>
      </c>
      <c r="Z93" s="1104" t="str">
        <f t="shared" si="10"/>
        <v>#REF!</v>
      </c>
      <c r="AA93" s="1085" t="str">
        <f t="shared" si="11"/>
        <v>#REF!</v>
      </c>
      <c r="AB93" s="1085" t="str">
        <f t="shared" si="12"/>
        <v>#REF!</v>
      </c>
      <c r="AC93" s="1105" t="str">
        <f t="shared" si="13"/>
        <v>#REF!</v>
      </c>
      <c r="AD93" s="1105" t="str">
        <f t="shared" si="14"/>
        <v>#REF!</v>
      </c>
      <c r="AE93" s="1105" t="str">
        <f t="shared" si="15"/>
        <v>#REF!</v>
      </c>
      <c r="AF93" s="1106"/>
      <c r="AG93" s="1079"/>
      <c r="AH93" s="1090">
        <f t="shared" si="16"/>
        <v>21</v>
      </c>
      <c r="AI93" s="1090"/>
    </row>
    <row r="94" ht="15.0" customHeight="1">
      <c r="A94" s="1098">
        <v>92.0</v>
      </c>
      <c r="B94" s="1181">
        <v>465279.0</v>
      </c>
      <c r="C94" s="370" t="s">
        <v>1571</v>
      </c>
      <c r="D94" s="370" t="s">
        <v>1572</v>
      </c>
      <c r="E94" s="370" t="s">
        <v>511</v>
      </c>
      <c r="F94" s="370" t="s">
        <v>564</v>
      </c>
      <c r="G94" s="370" t="s">
        <v>665</v>
      </c>
      <c r="H94" s="1273" t="str">
        <f t="shared" si="1"/>
        <v>BA02</v>
      </c>
      <c r="I94" s="1100" t="str">
        <f t="shared" si="2"/>
        <v>#REF!</v>
      </c>
      <c r="J94" s="413">
        <v>3.0</v>
      </c>
      <c r="K94" s="413">
        <v>2025.0</v>
      </c>
      <c r="L94" s="1394">
        <v>45717.0</v>
      </c>
      <c r="M94" s="1395">
        <v>45747.0</v>
      </c>
      <c r="N94" s="1339">
        <v>21.0</v>
      </c>
      <c r="O94" s="1084">
        <f t="shared" si="3"/>
        <v>1</v>
      </c>
      <c r="P94" s="231" t="str">
        <f t="shared" si="4"/>
        <v>#REF!</v>
      </c>
      <c r="Q94" s="231" t="str">
        <f t="shared" si="19"/>
        <v>#REF!</v>
      </c>
      <c r="R94" s="1101"/>
      <c r="S94" s="1181" t="s">
        <v>525</v>
      </c>
      <c r="T94" s="370" t="s">
        <v>2339</v>
      </c>
      <c r="U94" s="1084" t="str">
        <f t="shared" si="5"/>
        <v>#REF!</v>
      </c>
      <c r="V94" s="1102" t="str">
        <f t="shared" si="6"/>
        <v>#REF!</v>
      </c>
      <c r="W94" s="1102" t="str">
        <f t="shared" si="7"/>
        <v>#REF!</v>
      </c>
      <c r="X94" s="1102" t="str">
        <f t="shared" si="8"/>
        <v>#REF!</v>
      </c>
      <c r="Y94" s="1103">
        <f t="shared" si="9"/>
        <v>1</v>
      </c>
      <c r="Z94" s="1104" t="str">
        <f t="shared" si="10"/>
        <v>#REF!</v>
      </c>
      <c r="AA94" s="1085" t="str">
        <f t="shared" si="11"/>
        <v>#REF!</v>
      </c>
      <c r="AB94" s="1085" t="str">
        <f t="shared" si="12"/>
        <v>#REF!</v>
      </c>
      <c r="AC94" s="1105" t="str">
        <f t="shared" si="13"/>
        <v>#REF!</v>
      </c>
      <c r="AD94" s="1105" t="str">
        <f t="shared" si="14"/>
        <v>#REF!</v>
      </c>
      <c r="AE94" s="1105" t="str">
        <f t="shared" si="15"/>
        <v>#REF!</v>
      </c>
      <c r="AF94" s="1106"/>
      <c r="AG94" s="1079"/>
      <c r="AH94" s="1090">
        <f t="shared" si="16"/>
        <v>21</v>
      </c>
      <c r="AI94" s="1090"/>
    </row>
    <row r="95" ht="15.0" customHeight="1">
      <c r="A95" s="1098">
        <v>93.0</v>
      </c>
      <c r="B95" s="1181">
        <v>155317.0</v>
      </c>
      <c r="C95" s="370" t="s">
        <v>1273</v>
      </c>
      <c r="D95" s="370" t="s">
        <v>1274</v>
      </c>
      <c r="E95" s="370" t="s">
        <v>511</v>
      </c>
      <c r="F95" s="370" t="s">
        <v>564</v>
      </c>
      <c r="G95" s="370" t="s">
        <v>893</v>
      </c>
      <c r="H95" s="1273" t="str">
        <f t="shared" si="1"/>
        <v>BA06</v>
      </c>
      <c r="I95" s="1100" t="str">
        <f t="shared" si="2"/>
        <v>#REF!</v>
      </c>
      <c r="J95" s="413">
        <v>3.0</v>
      </c>
      <c r="K95" s="413">
        <v>2025.0</v>
      </c>
      <c r="L95" s="1394">
        <v>45717.0</v>
      </c>
      <c r="M95" s="1395">
        <v>45747.0</v>
      </c>
      <c r="N95" s="1339">
        <v>14.7</v>
      </c>
      <c r="O95" s="1084">
        <f t="shared" si="3"/>
        <v>0.7</v>
      </c>
      <c r="P95" s="231" t="str">
        <f t="shared" si="4"/>
        <v>#REF!</v>
      </c>
      <c r="Q95" s="231">
        <v>1.631</v>
      </c>
      <c r="R95" s="1101"/>
      <c r="S95" s="1181" t="s">
        <v>525</v>
      </c>
      <c r="T95" s="370" t="s">
        <v>2339</v>
      </c>
      <c r="U95" s="1084">
        <f t="shared" si="5"/>
        <v>1.631</v>
      </c>
      <c r="V95" s="1102" t="str">
        <f t="shared" si="6"/>
        <v>#REF!</v>
      </c>
      <c r="W95" s="1102">
        <f t="shared" si="7"/>
        <v>2.331</v>
      </c>
      <c r="X95" s="1102" t="str">
        <f t="shared" si="8"/>
        <v>#REF!</v>
      </c>
      <c r="Y95" s="1103">
        <f t="shared" si="9"/>
        <v>1</v>
      </c>
      <c r="Z95" s="1104" t="str">
        <f t="shared" si="10"/>
        <v>#REF!</v>
      </c>
      <c r="AA95" s="1085" t="str">
        <f t="shared" si="11"/>
        <v>#REF!</v>
      </c>
      <c r="AB95" s="1085" t="str">
        <f t="shared" si="12"/>
        <v>#REF!</v>
      </c>
      <c r="AC95" s="1105" t="str">
        <f t="shared" si="13"/>
        <v>#REF!</v>
      </c>
      <c r="AD95" s="1105" t="str">
        <f t="shared" si="14"/>
        <v>#REF!</v>
      </c>
      <c r="AE95" s="1105" t="str">
        <f t="shared" si="15"/>
        <v>#REF!</v>
      </c>
      <c r="AF95" s="1106"/>
      <c r="AG95" s="1079"/>
      <c r="AH95" s="1090">
        <f t="shared" si="16"/>
        <v>21</v>
      </c>
      <c r="AI95" s="1090"/>
    </row>
    <row r="96" ht="15.0" customHeight="1">
      <c r="A96" s="1098">
        <v>94.0</v>
      </c>
      <c r="B96" s="1181">
        <v>468725.0</v>
      </c>
      <c r="C96" s="370" t="s">
        <v>2273</v>
      </c>
      <c r="D96" s="370" t="s">
        <v>2274</v>
      </c>
      <c r="E96" s="370" t="s">
        <v>511</v>
      </c>
      <c r="F96" s="370" t="s">
        <v>564</v>
      </c>
      <c r="G96" s="370" t="s">
        <v>787</v>
      </c>
      <c r="H96" s="1273" t="str">
        <f t="shared" si="1"/>
        <v>BA05</v>
      </c>
      <c r="I96" s="1100" t="str">
        <f t="shared" si="2"/>
        <v>#REF!</v>
      </c>
      <c r="J96" s="413">
        <v>3.0</v>
      </c>
      <c r="K96" s="413">
        <v>2025.0</v>
      </c>
      <c r="L96" s="1394">
        <v>45717.0</v>
      </c>
      <c r="M96" s="1395">
        <v>45747.0</v>
      </c>
      <c r="N96" s="1339">
        <v>21.0</v>
      </c>
      <c r="O96" s="1084">
        <f t="shared" si="3"/>
        <v>1</v>
      </c>
      <c r="P96" s="231" t="str">
        <f t="shared" si="4"/>
        <v>#REF!</v>
      </c>
      <c r="Q96" s="231">
        <v>2.07</v>
      </c>
      <c r="R96" s="1101"/>
      <c r="S96" s="1181" t="s">
        <v>525</v>
      </c>
      <c r="T96" s="370" t="s">
        <v>2339</v>
      </c>
      <c r="U96" s="1084">
        <f t="shared" si="5"/>
        <v>2.07</v>
      </c>
      <c r="V96" s="1102" t="str">
        <f t="shared" si="6"/>
        <v>#REF!</v>
      </c>
      <c r="W96" s="1102">
        <f t="shared" si="7"/>
        <v>2.07</v>
      </c>
      <c r="X96" s="1102" t="str">
        <f t="shared" si="8"/>
        <v>#REF!</v>
      </c>
      <c r="Y96" s="1103">
        <f t="shared" si="9"/>
        <v>1</v>
      </c>
      <c r="Z96" s="1104" t="str">
        <f t="shared" si="10"/>
        <v>#REF!</v>
      </c>
      <c r="AA96" s="1085" t="str">
        <f t="shared" si="11"/>
        <v>#REF!</v>
      </c>
      <c r="AB96" s="1085" t="str">
        <f t="shared" si="12"/>
        <v>#REF!</v>
      </c>
      <c r="AC96" s="1105" t="str">
        <f t="shared" si="13"/>
        <v>#REF!</v>
      </c>
      <c r="AD96" s="1105" t="str">
        <f t="shared" si="14"/>
        <v>#REF!</v>
      </c>
      <c r="AE96" s="1105" t="str">
        <f t="shared" si="15"/>
        <v>#REF!</v>
      </c>
      <c r="AF96" s="1106"/>
      <c r="AG96" s="1079"/>
      <c r="AH96" s="1090">
        <f t="shared" si="16"/>
        <v>21</v>
      </c>
      <c r="AI96" s="1090"/>
    </row>
    <row r="97" ht="15.0" customHeight="1">
      <c r="A97" s="1098">
        <v>95.0</v>
      </c>
      <c r="B97" s="1181">
        <v>272968.0</v>
      </c>
      <c r="C97" s="370" t="s">
        <v>582</v>
      </c>
      <c r="D97" s="370" t="s">
        <v>1365</v>
      </c>
      <c r="E97" s="370" t="s">
        <v>511</v>
      </c>
      <c r="F97" s="370" t="s">
        <v>512</v>
      </c>
      <c r="G97" s="370" t="s">
        <v>893</v>
      </c>
      <c r="H97" s="1273" t="str">
        <f t="shared" si="1"/>
        <v>DEV06</v>
      </c>
      <c r="I97" s="1100" t="str">
        <f t="shared" si="2"/>
        <v>#REF!</v>
      </c>
      <c r="J97" s="413">
        <v>3.0</v>
      </c>
      <c r="K97" s="413">
        <v>2025.0</v>
      </c>
      <c r="L97" s="1394">
        <v>45717.0</v>
      </c>
      <c r="M97" s="1395">
        <v>45747.0</v>
      </c>
      <c r="N97" s="1339">
        <v>21.0</v>
      </c>
      <c r="O97" s="1084">
        <f t="shared" si="3"/>
        <v>1</v>
      </c>
      <c r="P97" s="231">
        <f t="shared" si="4"/>
        <v>1</v>
      </c>
      <c r="Q97" s="231">
        <v>1.0</v>
      </c>
      <c r="R97" s="1101"/>
      <c r="S97" s="1181" t="s">
        <v>517</v>
      </c>
      <c r="T97" s="370" t="s">
        <v>1367</v>
      </c>
      <c r="U97" s="1084">
        <f t="shared" si="5"/>
        <v>1</v>
      </c>
      <c r="V97" s="1102">
        <f t="shared" si="6"/>
        <v>1</v>
      </c>
      <c r="W97" s="1102">
        <f t="shared" si="7"/>
        <v>1</v>
      </c>
      <c r="X97" s="1102">
        <f t="shared" si="8"/>
        <v>1</v>
      </c>
      <c r="Y97" s="1103">
        <f t="shared" si="9"/>
        <v>1</v>
      </c>
      <c r="Z97" s="1104" t="str">
        <f t="shared" si="10"/>
        <v>#REF!</v>
      </c>
      <c r="AA97" s="1085" t="str">
        <f t="shared" si="11"/>
        <v>#REF!</v>
      </c>
      <c r="AB97" s="1085" t="str">
        <f t="shared" si="12"/>
        <v>#REF!</v>
      </c>
      <c r="AC97" s="1105">
        <f t="shared" si="13"/>
        <v>0</v>
      </c>
      <c r="AD97" s="1105" t="str">
        <f t="shared" si="14"/>
        <v>#REF!</v>
      </c>
      <c r="AE97" s="1105" t="str">
        <f t="shared" si="15"/>
        <v>#REF!</v>
      </c>
      <c r="AF97" s="1106"/>
      <c r="AG97" s="1079"/>
      <c r="AH97" s="1090">
        <f t="shared" si="16"/>
        <v>21</v>
      </c>
      <c r="AI97" s="1090"/>
    </row>
    <row r="98" ht="15.0" customHeight="1">
      <c r="A98" s="1098">
        <v>96.0</v>
      </c>
      <c r="B98" s="1181">
        <v>277202.0</v>
      </c>
      <c r="C98" s="370" t="s">
        <v>638</v>
      </c>
      <c r="D98" s="370" t="s">
        <v>1369</v>
      </c>
      <c r="E98" s="370" t="s">
        <v>511</v>
      </c>
      <c r="F98" s="370" t="s">
        <v>512</v>
      </c>
      <c r="G98" s="370" t="s">
        <v>787</v>
      </c>
      <c r="H98" s="1273" t="str">
        <f t="shared" si="1"/>
        <v>DEV05</v>
      </c>
      <c r="I98" s="1100" t="str">
        <f t="shared" si="2"/>
        <v>#REF!</v>
      </c>
      <c r="J98" s="413">
        <v>3.0</v>
      </c>
      <c r="K98" s="413">
        <v>2025.0</v>
      </c>
      <c r="L98" s="1394">
        <v>45717.0</v>
      </c>
      <c r="M98" s="1395">
        <v>45747.0</v>
      </c>
      <c r="N98" s="1339">
        <v>21.0</v>
      </c>
      <c r="O98" s="1084">
        <f t="shared" si="3"/>
        <v>1</v>
      </c>
      <c r="P98" s="231">
        <f t="shared" si="4"/>
        <v>1</v>
      </c>
      <c r="Q98" s="231">
        <v>1.0</v>
      </c>
      <c r="R98" s="1101"/>
      <c r="S98" s="1181" t="s">
        <v>517</v>
      </c>
      <c r="T98" s="370" t="s">
        <v>1367</v>
      </c>
      <c r="U98" s="1084">
        <f t="shared" si="5"/>
        <v>1</v>
      </c>
      <c r="V98" s="1102">
        <f t="shared" si="6"/>
        <v>1</v>
      </c>
      <c r="W98" s="1102">
        <f t="shared" si="7"/>
        <v>1</v>
      </c>
      <c r="X98" s="1102">
        <f t="shared" si="8"/>
        <v>1</v>
      </c>
      <c r="Y98" s="1103">
        <f t="shared" si="9"/>
        <v>1</v>
      </c>
      <c r="Z98" s="1104" t="str">
        <f t="shared" si="10"/>
        <v>#REF!</v>
      </c>
      <c r="AA98" s="1085" t="str">
        <f t="shared" si="11"/>
        <v>#REF!</v>
      </c>
      <c r="AB98" s="1085" t="str">
        <f t="shared" si="12"/>
        <v>#REF!</v>
      </c>
      <c r="AC98" s="1105">
        <f t="shared" si="13"/>
        <v>0</v>
      </c>
      <c r="AD98" s="1105" t="str">
        <f t="shared" si="14"/>
        <v>#REF!</v>
      </c>
      <c r="AE98" s="1105" t="str">
        <f t="shared" si="15"/>
        <v>#REF!</v>
      </c>
      <c r="AF98" s="1106"/>
      <c r="AG98" s="1079"/>
      <c r="AH98" s="1090">
        <f t="shared" si="16"/>
        <v>21</v>
      </c>
      <c r="AI98" s="1090"/>
    </row>
    <row r="99" ht="15.0" customHeight="1">
      <c r="A99" s="1098">
        <v>97.0</v>
      </c>
      <c r="B99" s="1181">
        <v>281845.0</v>
      </c>
      <c r="C99" s="370" t="s">
        <v>588</v>
      </c>
      <c r="D99" s="370" t="s">
        <v>1371</v>
      </c>
      <c r="E99" s="370" t="s">
        <v>511</v>
      </c>
      <c r="F99" s="370" t="s">
        <v>512</v>
      </c>
      <c r="G99" s="370" t="s">
        <v>771</v>
      </c>
      <c r="H99" s="1273" t="str">
        <f t="shared" si="1"/>
        <v>DEV04</v>
      </c>
      <c r="I99" s="1100" t="str">
        <f t="shared" si="2"/>
        <v>#REF!</v>
      </c>
      <c r="J99" s="413">
        <v>3.0</v>
      </c>
      <c r="K99" s="413">
        <v>2025.0</v>
      </c>
      <c r="L99" s="1394">
        <v>45717.0</v>
      </c>
      <c r="M99" s="1395">
        <v>45747.0</v>
      </c>
      <c r="N99" s="1339">
        <v>21.0</v>
      </c>
      <c r="O99" s="1084">
        <f t="shared" si="3"/>
        <v>1</v>
      </c>
      <c r="P99" s="231">
        <f t="shared" si="4"/>
        <v>1</v>
      </c>
      <c r="Q99" s="231">
        <v>1.0</v>
      </c>
      <c r="R99" s="1101"/>
      <c r="S99" s="1181" t="s">
        <v>517</v>
      </c>
      <c r="T99" s="370" t="s">
        <v>1367</v>
      </c>
      <c r="U99" s="1084">
        <f t="shared" si="5"/>
        <v>1</v>
      </c>
      <c r="V99" s="1102">
        <f t="shared" si="6"/>
        <v>1</v>
      </c>
      <c r="W99" s="1102">
        <f t="shared" si="7"/>
        <v>1</v>
      </c>
      <c r="X99" s="1102">
        <f t="shared" si="8"/>
        <v>1</v>
      </c>
      <c r="Y99" s="1103">
        <f t="shared" si="9"/>
        <v>1</v>
      </c>
      <c r="Z99" s="1104" t="str">
        <f t="shared" si="10"/>
        <v>#REF!</v>
      </c>
      <c r="AA99" s="1085" t="str">
        <f t="shared" si="11"/>
        <v>#REF!</v>
      </c>
      <c r="AB99" s="1085" t="str">
        <f t="shared" si="12"/>
        <v>#REF!</v>
      </c>
      <c r="AC99" s="1105">
        <f t="shared" si="13"/>
        <v>0</v>
      </c>
      <c r="AD99" s="1105" t="str">
        <f t="shared" si="14"/>
        <v>#REF!</v>
      </c>
      <c r="AE99" s="1105" t="str">
        <f t="shared" si="15"/>
        <v>#REF!</v>
      </c>
      <c r="AF99" s="1106"/>
      <c r="AG99" s="1079"/>
      <c r="AH99" s="1090">
        <f t="shared" si="16"/>
        <v>21</v>
      </c>
      <c r="AI99" s="1090"/>
    </row>
    <row r="100" ht="15.0" customHeight="1">
      <c r="A100" s="1098">
        <v>98.0</v>
      </c>
      <c r="B100" s="1181">
        <v>291197.0</v>
      </c>
      <c r="C100" s="370" t="s">
        <v>544</v>
      </c>
      <c r="D100" s="370" t="s">
        <v>1374</v>
      </c>
      <c r="E100" s="370" t="s">
        <v>511</v>
      </c>
      <c r="F100" s="370" t="s">
        <v>546</v>
      </c>
      <c r="G100" s="370" t="s">
        <v>787</v>
      </c>
      <c r="H100" s="1273" t="str">
        <f t="shared" si="1"/>
        <v>TESTER05</v>
      </c>
      <c r="I100" s="1100" t="str">
        <f t="shared" si="2"/>
        <v>#REF!</v>
      </c>
      <c r="J100" s="413">
        <v>3.0</v>
      </c>
      <c r="K100" s="413">
        <v>2025.0</v>
      </c>
      <c r="L100" s="1394">
        <v>45717.0</v>
      </c>
      <c r="M100" s="1395">
        <v>45747.0</v>
      </c>
      <c r="N100" s="1339">
        <v>21.0</v>
      </c>
      <c r="O100" s="1084">
        <f t="shared" si="3"/>
        <v>1</v>
      </c>
      <c r="P100" s="231">
        <f t="shared" si="4"/>
        <v>1</v>
      </c>
      <c r="Q100" s="231">
        <v>1.0</v>
      </c>
      <c r="R100" s="1101"/>
      <c r="S100" s="1181" t="s">
        <v>517</v>
      </c>
      <c r="T100" s="370" t="s">
        <v>1367</v>
      </c>
      <c r="U100" s="1084">
        <f t="shared" si="5"/>
        <v>1</v>
      </c>
      <c r="V100" s="1102">
        <f t="shared" si="6"/>
        <v>1</v>
      </c>
      <c r="W100" s="1102">
        <f t="shared" si="7"/>
        <v>1</v>
      </c>
      <c r="X100" s="1102">
        <f t="shared" si="8"/>
        <v>1</v>
      </c>
      <c r="Y100" s="1103">
        <f t="shared" si="9"/>
        <v>1</v>
      </c>
      <c r="Z100" s="1104" t="str">
        <f t="shared" si="10"/>
        <v>#REF!</v>
      </c>
      <c r="AA100" s="1085" t="str">
        <f t="shared" si="11"/>
        <v>#REF!</v>
      </c>
      <c r="AB100" s="1085" t="str">
        <f t="shared" si="12"/>
        <v>#REF!</v>
      </c>
      <c r="AC100" s="1105">
        <f t="shared" si="13"/>
        <v>0</v>
      </c>
      <c r="AD100" s="1105" t="str">
        <f t="shared" si="14"/>
        <v>#REF!</v>
      </c>
      <c r="AE100" s="1105" t="str">
        <f t="shared" si="15"/>
        <v>#REF!</v>
      </c>
      <c r="AF100" s="1106"/>
      <c r="AG100" s="1079"/>
      <c r="AH100" s="1090">
        <f t="shared" si="16"/>
        <v>21</v>
      </c>
      <c r="AI100" s="1090"/>
    </row>
    <row r="101" ht="15.0" customHeight="1">
      <c r="A101" s="1098">
        <v>99.0</v>
      </c>
      <c r="B101" s="1181">
        <v>293052.0</v>
      </c>
      <c r="C101" s="370" t="s">
        <v>614</v>
      </c>
      <c r="D101" s="370" t="s">
        <v>1375</v>
      </c>
      <c r="E101" s="370" t="s">
        <v>511</v>
      </c>
      <c r="F101" s="370" t="s">
        <v>546</v>
      </c>
      <c r="G101" s="370" t="s">
        <v>790</v>
      </c>
      <c r="H101" s="1273" t="str">
        <f t="shared" si="1"/>
        <v>TESTER03</v>
      </c>
      <c r="I101" s="1100" t="str">
        <f t="shared" si="2"/>
        <v>#REF!</v>
      </c>
      <c r="J101" s="413">
        <v>3.0</v>
      </c>
      <c r="K101" s="413">
        <v>2025.0</v>
      </c>
      <c r="L101" s="1394">
        <v>45717.0</v>
      </c>
      <c r="M101" s="1395">
        <v>45747.0</v>
      </c>
      <c r="N101" s="1339">
        <v>21.0</v>
      </c>
      <c r="O101" s="1084">
        <f t="shared" si="3"/>
        <v>1</v>
      </c>
      <c r="P101" s="231">
        <f t="shared" si="4"/>
        <v>1</v>
      </c>
      <c r="Q101" s="231">
        <v>1.0</v>
      </c>
      <c r="R101" s="1101"/>
      <c r="S101" s="1181" t="s">
        <v>517</v>
      </c>
      <c r="T101" s="370" t="s">
        <v>1367</v>
      </c>
      <c r="U101" s="1084">
        <f t="shared" si="5"/>
        <v>1</v>
      </c>
      <c r="V101" s="1102">
        <f t="shared" si="6"/>
        <v>1</v>
      </c>
      <c r="W101" s="1102">
        <f t="shared" si="7"/>
        <v>1</v>
      </c>
      <c r="X101" s="1102">
        <f t="shared" si="8"/>
        <v>1</v>
      </c>
      <c r="Y101" s="1103">
        <f t="shared" si="9"/>
        <v>1</v>
      </c>
      <c r="Z101" s="1104" t="str">
        <f t="shared" si="10"/>
        <v>#REF!</v>
      </c>
      <c r="AA101" s="1085" t="str">
        <f t="shared" si="11"/>
        <v>#REF!</v>
      </c>
      <c r="AB101" s="1085" t="str">
        <f t="shared" si="12"/>
        <v>#REF!</v>
      </c>
      <c r="AC101" s="1105">
        <f t="shared" si="13"/>
        <v>0</v>
      </c>
      <c r="AD101" s="1105" t="str">
        <f t="shared" si="14"/>
        <v>#REF!</v>
      </c>
      <c r="AE101" s="1105" t="str">
        <f t="shared" si="15"/>
        <v>#REF!</v>
      </c>
      <c r="AF101" s="1106"/>
      <c r="AG101" s="1079"/>
      <c r="AH101" s="1090">
        <f t="shared" si="16"/>
        <v>21</v>
      </c>
      <c r="AI101" s="1090"/>
    </row>
    <row r="102" ht="15.0" customHeight="1">
      <c r="A102" s="1098">
        <v>100.0</v>
      </c>
      <c r="B102" s="1181">
        <v>427333.0</v>
      </c>
      <c r="C102" s="370" t="s">
        <v>558</v>
      </c>
      <c r="D102" s="370" t="s">
        <v>1378</v>
      </c>
      <c r="E102" s="370" t="s">
        <v>511</v>
      </c>
      <c r="F102" s="370" t="s">
        <v>512</v>
      </c>
      <c r="G102" s="370" t="s">
        <v>771</v>
      </c>
      <c r="H102" s="1273" t="str">
        <f t="shared" si="1"/>
        <v>DEV04</v>
      </c>
      <c r="I102" s="1100" t="str">
        <f t="shared" si="2"/>
        <v>#REF!</v>
      </c>
      <c r="J102" s="413">
        <v>3.0</v>
      </c>
      <c r="K102" s="413">
        <v>2025.0</v>
      </c>
      <c r="L102" s="1394">
        <v>45717.0</v>
      </c>
      <c r="M102" s="1395">
        <v>45747.0</v>
      </c>
      <c r="N102" s="1339">
        <v>21.0</v>
      </c>
      <c r="O102" s="1084">
        <f t="shared" si="3"/>
        <v>1</v>
      </c>
      <c r="P102" s="231">
        <f t="shared" si="4"/>
        <v>1</v>
      </c>
      <c r="Q102" s="231">
        <v>1.0</v>
      </c>
      <c r="R102" s="1101"/>
      <c r="S102" s="1181" t="s">
        <v>517</v>
      </c>
      <c r="T102" s="370" t="s">
        <v>1367</v>
      </c>
      <c r="U102" s="1084">
        <f t="shared" si="5"/>
        <v>1</v>
      </c>
      <c r="V102" s="1102">
        <f t="shared" si="6"/>
        <v>1</v>
      </c>
      <c r="W102" s="1102">
        <f t="shared" si="7"/>
        <v>1</v>
      </c>
      <c r="X102" s="1102">
        <f t="shared" si="8"/>
        <v>1</v>
      </c>
      <c r="Y102" s="1103">
        <f t="shared" si="9"/>
        <v>1</v>
      </c>
      <c r="Z102" s="1104" t="str">
        <f t="shared" si="10"/>
        <v>#REF!</v>
      </c>
      <c r="AA102" s="1085" t="str">
        <f t="shared" si="11"/>
        <v>#REF!</v>
      </c>
      <c r="AB102" s="1085" t="str">
        <f t="shared" si="12"/>
        <v>#REF!</v>
      </c>
      <c r="AC102" s="1105">
        <f t="shared" si="13"/>
        <v>0</v>
      </c>
      <c r="AD102" s="1105" t="str">
        <f t="shared" si="14"/>
        <v>#REF!</v>
      </c>
      <c r="AE102" s="1105" t="str">
        <f t="shared" si="15"/>
        <v>#REF!</v>
      </c>
      <c r="AF102" s="1106"/>
      <c r="AG102" s="1079"/>
      <c r="AH102" s="1090">
        <f t="shared" si="16"/>
        <v>21</v>
      </c>
      <c r="AI102" s="1090"/>
    </row>
    <row r="103" ht="15.0" customHeight="1">
      <c r="A103" s="1098">
        <v>101.0</v>
      </c>
      <c r="B103" s="1181">
        <v>428532.0</v>
      </c>
      <c r="C103" s="370" t="s">
        <v>553</v>
      </c>
      <c r="D103" s="370" t="s">
        <v>1381</v>
      </c>
      <c r="E103" s="370" t="s">
        <v>511</v>
      </c>
      <c r="F103" s="370" t="s">
        <v>546</v>
      </c>
      <c r="G103" s="370" t="s">
        <v>790</v>
      </c>
      <c r="H103" s="1273" t="str">
        <f t="shared" si="1"/>
        <v>TESTER03</v>
      </c>
      <c r="I103" s="1100" t="str">
        <f t="shared" si="2"/>
        <v>#REF!</v>
      </c>
      <c r="J103" s="413">
        <v>3.0</v>
      </c>
      <c r="K103" s="413">
        <v>2025.0</v>
      </c>
      <c r="L103" s="1394">
        <v>45717.0</v>
      </c>
      <c r="M103" s="1395">
        <v>45747.0</v>
      </c>
      <c r="N103" s="1339">
        <v>21.0</v>
      </c>
      <c r="O103" s="1084">
        <f t="shared" si="3"/>
        <v>1</v>
      </c>
      <c r="P103" s="231">
        <f t="shared" si="4"/>
        <v>1</v>
      </c>
      <c r="Q103" s="231">
        <v>1.0</v>
      </c>
      <c r="R103" s="1101"/>
      <c r="S103" s="1181" t="s">
        <v>517</v>
      </c>
      <c r="T103" s="370" t="s">
        <v>1367</v>
      </c>
      <c r="U103" s="1084">
        <f t="shared" si="5"/>
        <v>1</v>
      </c>
      <c r="V103" s="1102">
        <f t="shared" si="6"/>
        <v>1</v>
      </c>
      <c r="W103" s="1102">
        <f t="shared" si="7"/>
        <v>1</v>
      </c>
      <c r="X103" s="1102">
        <f t="shared" si="8"/>
        <v>1</v>
      </c>
      <c r="Y103" s="1103">
        <f t="shared" si="9"/>
        <v>1</v>
      </c>
      <c r="Z103" s="1104" t="str">
        <f t="shared" si="10"/>
        <v>#REF!</v>
      </c>
      <c r="AA103" s="1085" t="str">
        <f t="shared" si="11"/>
        <v>#REF!</v>
      </c>
      <c r="AB103" s="1085" t="str">
        <f t="shared" si="12"/>
        <v>#REF!</v>
      </c>
      <c r="AC103" s="1105">
        <f t="shared" si="13"/>
        <v>0</v>
      </c>
      <c r="AD103" s="1105" t="str">
        <f t="shared" si="14"/>
        <v>#REF!</v>
      </c>
      <c r="AE103" s="1105" t="str">
        <f t="shared" si="15"/>
        <v>#REF!</v>
      </c>
      <c r="AF103" s="1106"/>
      <c r="AG103" s="1079"/>
      <c r="AH103" s="1090">
        <f t="shared" si="16"/>
        <v>21</v>
      </c>
      <c r="AI103" s="1090"/>
    </row>
    <row r="104" ht="15.0" customHeight="1">
      <c r="A104" s="1098">
        <v>102.0</v>
      </c>
      <c r="B104" s="1181">
        <v>434038.0</v>
      </c>
      <c r="C104" s="370" t="s">
        <v>594</v>
      </c>
      <c r="D104" s="370" t="s">
        <v>1384</v>
      </c>
      <c r="E104" s="370" t="s">
        <v>511</v>
      </c>
      <c r="F104" s="370" t="s">
        <v>546</v>
      </c>
      <c r="G104" s="370" t="s">
        <v>787</v>
      </c>
      <c r="H104" s="1273" t="str">
        <f t="shared" si="1"/>
        <v>TESTER05</v>
      </c>
      <c r="I104" s="1100" t="str">
        <f t="shared" si="2"/>
        <v>#REF!</v>
      </c>
      <c r="J104" s="413">
        <v>3.0</v>
      </c>
      <c r="K104" s="413">
        <v>2025.0</v>
      </c>
      <c r="L104" s="1394">
        <v>45717.0</v>
      </c>
      <c r="M104" s="1395">
        <v>45747.0</v>
      </c>
      <c r="N104" s="1339">
        <v>21.0</v>
      </c>
      <c r="O104" s="1084">
        <f t="shared" si="3"/>
        <v>1</v>
      </c>
      <c r="P104" s="231">
        <f t="shared" si="4"/>
        <v>1</v>
      </c>
      <c r="Q104" s="231">
        <v>1.0</v>
      </c>
      <c r="R104" s="1101"/>
      <c r="S104" s="1181" t="s">
        <v>517</v>
      </c>
      <c r="T104" s="370" t="s">
        <v>1367</v>
      </c>
      <c r="U104" s="1084">
        <f t="shared" si="5"/>
        <v>1</v>
      </c>
      <c r="V104" s="1102">
        <f t="shared" si="6"/>
        <v>1</v>
      </c>
      <c r="W104" s="1102">
        <f t="shared" si="7"/>
        <v>1</v>
      </c>
      <c r="X104" s="1102">
        <f t="shared" si="8"/>
        <v>1</v>
      </c>
      <c r="Y104" s="1103">
        <f t="shared" si="9"/>
        <v>1</v>
      </c>
      <c r="Z104" s="1104" t="str">
        <f t="shared" si="10"/>
        <v>#REF!</v>
      </c>
      <c r="AA104" s="1085" t="str">
        <f t="shared" si="11"/>
        <v>#REF!</v>
      </c>
      <c r="AB104" s="1085" t="str">
        <f t="shared" si="12"/>
        <v>#REF!</v>
      </c>
      <c r="AC104" s="1105">
        <f t="shared" si="13"/>
        <v>0</v>
      </c>
      <c r="AD104" s="1105" t="str">
        <f t="shared" si="14"/>
        <v>#REF!</v>
      </c>
      <c r="AE104" s="1105" t="str">
        <f t="shared" si="15"/>
        <v>#REF!</v>
      </c>
      <c r="AF104" s="1106"/>
      <c r="AG104" s="1079"/>
      <c r="AH104" s="1090">
        <f t="shared" si="16"/>
        <v>21</v>
      </c>
      <c r="AI104" s="1090"/>
    </row>
    <row r="105" ht="15.0" customHeight="1">
      <c r="A105" s="1098">
        <v>103.0</v>
      </c>
      <c r="B105" s="1181">
        <v>441534.0</v>
      </c>
      <c r="C105" s="370" t="s">
        <v>509</v>
      </c>
      <c r="D105" s="370" t="s">
        <v>1388</v>
      </c>
      <c r="E105" s="370" t="s">
        <v>511</v>
      </c>
      <c r="F105" s="370" t="s">
        <v>512</v>
      </c>
      <c r="G105" s="370" t="s">
        <v>893</v>
      </c>
      <c r="H105" s="1273" t="str">
        <f t="shared" si="1"/>
        <v>DEV06</v>
      </c>
      <c r="I105" s="1100" t="str">
        <f t="shared" si="2"/>
        <v>#REF!</v>
      </c>
      <c r="J105" s="413">
        <v>3.0</v>
      </c>
      <c r="K105" s="413">
        <v>2025.0</v>
      </c>
      <c r="L105" s="1394">
        <v>45717.0</v>
      </c>
      <c r="M105" s="1395">
        <v>45747.0</v>
      </c>
      <c r="N105" s="1339">
        <v>20.5</v>
      </c>
      <c r="O105" s="1084">
        <f t="shared" si="3"/>
        <v>0.9761904762</v>
      </c>
      <c r="P105" s="231">
        <f t="shared" si="4"/>
        <v>0.976</v>
      </c>
      <c r="Q105" s="231">
        <v>0.98</v>
      </c>
      <c r="R105" s="1101"/>
      <c r="S105" s="1181" t="s">
        <v>517</v>
      </c>
      <c r="T105" s="370" t="s">
        <v>1367</v>
      </c>
      <c r="U105" s="1084">
        <f t="shared" si="5"/>
        <v>0.98</v>
      </c>
      <c r="V105" s="1102">
        <f t="shared" si="6"/>
        <v>0.976</v>
      </c>
      <c r="W105" s="1102">
        <f t="shared" si="7"/>
        <v>0.98</v>
      </c>
      <c r="X105" s="1102">
        <f t="shared" si="8"/>
        <v>1</v>
      </c>
      <c r="Y105" s="1103">
        <f t="shared" si="9"/>
        <v>0.9761904762</v>
      </c>
      <c r="Z105" s="1104" t="str">
        <f t="shared" si="10"/>
        <v>#REF!</v>
      </c>
      <c r="AA105" s="1085" t="str">
        <f t="shared" si="11"/>
        <v>#REF!</v>
      </c>
      <c r="AB105" s="1085" t="str">
        <f t="shared" si="12"/>
        <v>#REF!</v>
      </c>
      <c r="AC105" s="1105">
        <f t="shared" si="13"/>
        <v>0</v>
      </c>
      <c r="AD105" s="1105" t="str">
        <f t="shared" si="14"/>
        <v>#REF!</v>
      </c>
      <c r="AE105" s="1105" t="str">
        <f t="shared" si="15"/>
        <v>#REF!</v>
      </c>
      <c r="AF105" s="1106"/>
      <c r="AG105" s="1079"/>
      <c r="AH105" s="1090">
        <f t="shared" si="16"/>
        <v>20.5</v>
      </c>
      <c r="AI105" s="1090"/>
    </row>
    <row r="106" ht="15.0" customHeight="1">
      <c r="A106" s="1098">
        <v>104.0</v>
      </c>
      <c r="B106" s="1181">
        <v>459849.0</v>
      </c>
      <c r="C106" s="370" t="s">
        <v>1072</v>
      </c>
      <c r="D106" s="370" t="s">
        <v>1604</v>
      </c>
      <c r="E106" s="370" t="s">
        <v>511</v>
      </c>
      <c r="F106" s="370" t="s">
        <v>512</v>
      </c>
      <c r="G106" s="370" t="s">
        <v>787</v>
      </c>
      <c r="H106" s="1273" t="str">
        <f t="shared" si="1"/>
        <v>DEV05</v>
      </c>
      <c r="I106" s="1100" t="str">
        <f t="shared" si="2"/>
        <v>#REF!</v>
      </c>
      <c r="J106" s="413">
        <v>3.0</v>
      </c>
      <c r="K106" s="413">
        <v>2025.0</v>
      </c>
      <c r="L106" s="1394">
        <v>45717.0</v>
      </c>
      <c r="M106" s="1395">
        <v>45747.0</v>
      </c>
      <c r="N106" s="1339">
        <v>20.5</v>
      </c>
      <c r="O106" s="1084">
        <f t="shared" si="3"/>
        <v>0.9761904762</v>
      </c>
      <c r="P106" s="231">
        <f t="shared" si="4"/>
        <v>0.976</v>
      </c>
      <c r="Q106" s="231">
        <v>0.98</v>
      </c>
      <c r="R106" s="1101"/>
      <c r="S106" s="1181" t="s">
        <v>517</v>
      </c>
      <c r="T106" s="370" t="s">
        <v>1367</v>
      </c>
      <c r="U106" s="1084">
        <f t="shared" si="5"/>
        <v>0.98</v>
      </c>
      <c r="V106" s="1102">
        <f t="shared" si="6"/>
        <v>0.976</v>
      </c>
      <c r="W106" s="1102">
        <f t="shared" si="7"/>
        <v>0.98</v>
      </c>
      <c r="X106" s="1102">
        <f t="shared" si="8"/>
        <v>1</v>
      </c>
      <c r="Y106" s="1103">
        <f t="shared" si="9"/>
        <v>0.9761904762</v>
      </c>
      <c r="Z106" s="1104" t="str">
        <f t="shared" si="10"/>
        <v>#REF!</v>
      </c>
      <c r="AA106" s="1085" t="str">
        <f t="shared" si="11"/>
        <v>#REF!</v>
      </c>
      <c r="AB106" s="1085" t="str">
        <f t="shared" si="12"/>
        <v>#REF!</v>
      </c>
      <c r="AC106" s="1105">
        <f t="shared" si="13"/>
        <v>0</v>
      </c>
      <c r="AD106" s="1105" t="str">
        <f t="shared" si="14"/>
        <v>#REF!</v>
      </c>
      <c r="AE106" s="1105" t="str">
        <f t="shared" si="15"/>
        <v>#REF!</v>
      </c>
      <c r="AF106" s="1106"/>
      <c r="AG106" s="1079"/>
      <c r="AH106" s="1090">
        <f t="shared" si="16"/>
        <v>20.5</v>
      </c>
      <c r="AI106" s="1090"/>
    </row>
    <row r="107" ht="15.0" customHeight="1">
      <c r="A107" s="1098">
        <v>105.0</v>
      </c>
      <c r="B107" s="1181">
        <v>459635.0</v>
      </c>
      <c r="C107" s="370" t="s">
        <v>1086</v>
      </c>
      <c r="D107" s="370" t="s">
        <v>1434</v>
      </c>
      <c r="E107" s="370" t="s">
        <v>511</v>
      </c>
      <c r="F107" s="370" t="s">
        <v>564</v>
      </c>
      <c r="G107" s="370" t="s">
        <v>790</v>
      </c>
      <c r="H107" s="1273" t="str">
        <f t="shared" si="1"/>
        <v>BA03</v>
      </c>
      <c r="I107" s="1100" t="str">
        <f t="shared" si="2"/>
        <v>#REF!</v>
      </c>
      <c r="J107" s="413">
        <v>3.0</v>
      </c>
      <c r="K107" s="413">
        <v>2025.0</v>
      </c>
      <c r="L107" s="1394">
        <v>45717.0</v>
      </c>
      <c r="M107" s="1395">
        <v>45747.0</v>
      </c>
      <c r="N107" s="1339">
        <v>21.0</v>
      </c>
      <c r="O107" s="1084">
        <f t="shared" si="3"/>
        <v>1</v>
      </c>
      <c r="P107" s="231">
        <f t="shared" si="4"/>
        <v>1</v>
      </c>
      <c r="Q107" s="231">
        <v>1.0</v>
      </c>
      <c r="R107" s="1101"/>
      <c r="S107" s="1181" t="s">
        <v>517</v>
      </c>
      <c r="T107" s="370" t="s">
        <v>1367</v>
      </c>
      <c r="U107" s="1084">
        <f t="shared" si="5"/>
        <v>1</v>
      </c>
      <c r="V107" s="1102">
        <f t="shared" si="6"/>
        <v>1</v>
      </c>
      <c r="W107" s="1102">
        <f t="shared" si="7"/>
        <v>1</v>
      </c>
      <c r="X107" s="1102">
        <f t="shared" si="8"/>
        <v>1</v>
      </c>
      <c r="Y107" s="1103">
        <f t="shared" si="9"/>
        <v>1</v>
      </c>
      <c r="Z107" s="1104" t="str">
        <f t="shared" si="10"/>
        <v>#REF!</v>
      </c>
      <c r="AA107" s="1085" t="str">
        <f t="shared" si="11"/>
        <v>#REF!</v>
      </c>
      <c r="AB107" s="1085" t="str">
        <f t="shared" si="12"/>
        <v>#REF!</v>
      </c>
      <c r="AC107" s="1105">
        <f t="shared" si="13"/>
        <v>0</v>
      </c>
      <c r="AD107" s="1105" t="str">
        <f t="shared" si="14"/>
        <v>#REF!</v>
      </c>
      <c r="AE107" s="1105" t="str">
        <f t="shared" si="15"/>
        <v>#REF!</v>
      </c>
      <c r="AF107" s="1106"/>
      <c r="AG107" s="1079"/>
      <c r="AH107" s="1090">
        <f t="shared" si="16"/>
        <v>21</v>
      </c>
      <c r="AI107" s="1090"/>
    </row>
    <row r="108" ht="15.0" customHeight="1">
      <c r="A108" s="1098">
        <v>106.0</v>
      </c>
      <c r="B108" s="1181">
        <v>465483.0</v>
      </c>
      <c r="C108" s="370" t="s">
        <v>458</v>
      </c>
      <c r="D108" s="370" t="s">
        <v>459</v>
      </c>
      <c r="E108" s="370" t="s">
        <v>511</v>
      </c>
      <c r="F108" s="370" t="s">
        <v>512</v>
      </c>
      <c r="G108" s="370" t="s">
        <v>790</v>
      </c>
      <c r="H108" s="1273" t="str">
        <f t="shared" si="1"/>
        <v>DEV03</v>
      </c>
      <c r="I108" s="1100" t="str">
        <f t="shared" si="2"/>
        <v>#REF!</v>
      </c>
      <c r="J108" s="413">
        <v>3.0</v>
      </c>
      <c r="K108" s="413">
        <v>2025.0</v>
      </c>
      <c r="L108" s="1394">
        <v>45717.0</v>
      </c>
      <c r="M108" s="1395">
        <v>45747.0</v>
      </c>
      <c r="N108" s="1339">
        <v>20.0</v>
      </c>
      <c r="O108" s="1084">
        <f t="shared" si="3"/>
        <v>0.9523809524</v>
      </c>
      <c r="P108" s="231">
        <f t="shared" si="4"/>
        <v>0.952</v>
      </c>
      <c r="Q108" s="231">
        <v>0.95</v>
      </c>
      <c r="R108" s="1101"/>
      <c r="S108" s="1181" t="s">
        <v>517</v>
      </c>
      <c r="T108" s="370" t="s">
        <v>1367</v>
      </c>
      <c r="U108" s="1084">
        <f t="shared" si="5"/>
        <v>0.95</v>
      </c>
      <c r="V108" s="1102">
        <f t="shared" si="6"/>
        <v>0.952</v>
      </c>
      <c r="W108" s="1102">
        <f t="shared" si="7"/>
        <v>0.95</v>
      </c>
      <c r="X108" s="1102">
        <f t="shared" si="8"/>
        <v>1</v>
      </c>
      <c r="Y108" s="1103">
        <f t="shared" si="9"/>
        <v>0.9523809524</v>
      </c>
      <c r="Z108" s="1104" t="str">
        <f t="shared" si="10"/>
        <v>#REF!</v>
      </c>
      <c r="AA108" s="1085" t="str">
        <f t="shared" si="11"/>
        <v>#REF!</v>
      </c>
      <c r="AB108" s="1085" t="str">
        <f t="shared" si="12"/>
        <v>#REF!</v>
      </c>
      <c r="AC108" s="1105">
        <f t="shared" si="13"/>
        <v>0</v>
      </c>
      <c r="AD108" s="1105" t="str">
        <f t="shared" si="14"/>
        <v>#REF!</v>
      </c>
      <c r="AE108" s="1105" t="str">
        <f t="shared" si="15"/>
        <v>#REF!</v>
      </c>
      <c r="AF108" s="1106"/>
      <c r="AG108" s="1079"/>
      <c r="AH108" s="1090">
        <f t="shared" si="16"/>
        <v>20</v>
      </c>
      <c r="AI108" s="1090"/>
    </row>
    <row r="109" ht="15.0" customHeight="1">
      <c r="A109" s="1098">
        <v>107.0</v>
      </c>
      <c r="B109" s="1181">
        <v>470928.0</v>
      </c>
      <c r="C109" s="370" t="s">
        <v>2322</v>
      </c>
      <c r="D109" s="370" t="s">
        <v>2323</v>
      </c>
      <c r="E109" s="370" t="s">
        <v>511</v>
      </c>
      <c r="F109" s="370" t="s">
        <v>546</v>
      </c>
      <c r="G109" s="370" t="s">
        <v>790</v>
      </c>
      <c r="H109" s="1273" t="str">
        <f t="shared" si="1"/>
        <v>TESTER03</v>
      </c>
      <c r="I109" s="1100" t="str">
        <f t="shared" si="2"/>
        <v>#REF!</v>
      </c>
      <c r="J109" s="413">
        <v>3.0</v>
      </c>
      <c r="K109" s="413">
        <v>2025.0</v>
      </c>
      <c r="L109" s="1394">
        <v>45717.0</v>
      </c>
      <c r="M109" s="1395">
        <v>45747.0</v>
      </c>
      <c r="N109" s="1339">
        <v>21.0</v>
      </c>
      <c r="O109" s="1084">
        <f t="shared" si="3"/>
        <v>1</v>
      </c>
      <c r="P109" s="231">
        <f t="shared" si="4"/>
        <v>1</v>
      </c>
      <c r="Q109" s="231">
        <v>1.0</v>
      </c>
      <c r="R109" s="1101"/>
      <c r="S109" s="1181" t="s">
        <v>517</v>
      </c>
      <c r="T109" s="370" t="s">
        <v>1367</v>
      </c>
      <c r="U109" s="1084">
        <f t="shared" si="5"/>
        <v>1</v>
      </c>
      <c r="V109" s="1102">
        <f t="shared" si="6"/>
        <v>1</v>
      </c>
      <c r="W109" s="1102">
        <f t="shared" si="7"/>
        <v>1</v>
      </c>
      <c r="X109" s="1102">
        <f t="shared" si="8"/>
        <v>1</v>
      </c>
      <c r="Y109" s="1103">
        <f t="shared" si="9"/>
        <v>1</v>
      </c>
      <c r="Z109" s="1104" t="str">
        <f t="shared" si="10"/>
        <v>#REF!</v>
      </c>
      <c r="AA109" s="1085" t="str">
        <f t="shared" si="11"/>
        <v>#REF!</v>
      </c>
      <c r="AB109" s="1085" t="str">
        <f t="shared" si="12"/>
        <v>#REF!</v>
      </c>
      <c r="AC109" s="1105">
        <f t="shared" si="13"/>
        <v>0</v>
      </c>
      <c r="AD109" s="1105" t="str">
        <f t="shared" si="14"/>
        <v>#REF!</v>
      </c>
      <c r="AE109" s="1105" t="str">
        <f t="shared" si="15"/>
        <v>#REF!</v>
      </c>
      <c r="AF109" s="1106"/>
      <c r="AG109" s="1079"/>
      <c r="AH109" s="1090">
        <f t="shared" si="16"/>
        <v>21</v>
      </c>
      <c r="AI109" s="1090"/>
    </row>
    <row r="110" ht="15.0" customHeight="1">
      <c r="A110" s="1098">
        <v>108.0</v>
      </c>
      <c r="B110" s="1181">
        <v>430756.0</v>
      </c>
      <c r="C110" s="370" t="s">
        <v>1523</v>
      </c>
      <c r="D110" s="370" t="s">
        <v>2324</v>
      </c>
      <c r="E110" s="370" t="s">
        <v>511</v>
      </c>
      <c r="F110" s="370" t="s">
        <v>564</v>
      </c>
      <c r="G110" s="370" t="s">
        <v>790</v>
      </c>
      <c r="H110" s="1273" t="str">
        <f t="shared" si="1"/>
        <v>BA03</v>
      </c>
      <c r="I110" s="1100" t="str">
        <f t="shared" si="2"/>
        <v>#REF!</v>
      </c>
      <c r="J110" s="413">
        <v>3.0</v>
      </c>
      <c r="K110" s="413">
        <v>2025.0</v>
      </c>
      <c r="L110" s="1394">
        <v>45733.0</v>
      </c>
      <c r="M110" s="1395">
        <v>45747.0</v>
      </c>
      <c r="N110" s="1339">
        <v>11.0</v>
      </c>
      <c r="O110" s="1084">
        <f t="shared" si="3"/>
        <v>0.5238095238</v>
      </c>
      <c r="P110" s="231">
        <f t="shared" si="4"/>
        <v>0.524</v>
      </c>
      <c r="Q110" s="231">
        <v>0.52</v>
      </c>
      <c r="R110" s="1101"/>
      <c r="S110" s="1181" t="s">
        <v>517</v>
      </c>
      <c r="T110" s="370" t="s">
        <v>1367</v>
      </c>
      <c r="U110" s="1084">
        <f t="shared" si="5"/>
        <v>0.52</v>
      </c>
      <c r="V110" s="1102" t="str">
        <f t="shared" si="6"/>
        <v>#REF!</v>
      </c>
      <c r="W110" s="1102">
        <f t="shared" si="7"/>
        <v>1.191</v>
      </c>
      <c r="X110" s="1102" t="str">
        <f t="shared" si="8"/>
        <v>#REF!</v>
      </c>
      <c r="Y110" s="1103">
        <f t="shared" si="9"/>
        <v>1</v>
      </c>
      <c r="Z110" s="1104" t="str">
        <f t="shared" si="10"/>
        <v>#REF!</v>
      </c>
      <c r="AA110" s="1085" t="str">
        <f t="shared" si="11"/>
        <v>#REF!</v>
      </c>
      <c r="AB110" s="1085" t="str">
        <f t="shared" si="12"/>
        <v>#REF!</v>
      </c>
      <c r="AC110" s="1105" t="str">
        <f t="shared" si="13"/>
        <v>#REF!</v>
      </c>
      <c r="AD110" s="1105" t="str">
        <f t="shared" si="14"/>
        <v>#REF!</v>
      </c>
      <c r="AE110" s="1105" t="str">
        <f t="shared" si="15"/>
        <v>#REF!</v>
      </c>
      <c r="AF110" s="1106"/>
      <c r="AG110" s="1079"/>
      <c r="AH110" s="1090">
        <f t="shared" si="16"/>
        <v>21</v>
      </c>
      <c r="AI110" s="1090"/>
    </row>
    <row r="111" ht="15.0" customHeight="1">
      <c r="A111" s="1098">
        <v>109.0</v>
      </c>
      <c r="B111" s="1181">
        <v>471895.0</v>
      </c>
      <c r="C111" s="370" t="s">
        <v>2362</v>
      </c>
      <c r="D111" s="370" t="s">
        <v>2363</v>
      </c>
      <c r="E111" s="370" t="s">
        <v>511</v>
      </c>
      <c r="F111" s="370" t="s">
        <v>546</v>
      </c>
      <c r="G111" s="370" t="s">
        <v>790</v>
      </c>
      <c r="H111" s="1273" t="str">
        <f t="shared" si="1"/>
        <v>TESTER03</v>
      </c>
      <c r="I111" s="1100" t="str">
        <f t="shared" si="2"/>
        <v>#REF!</v>
      </c>
      <c r="J111" s="413">
        <v>3.0</v>
      </c>
      <c r="K111" s="413">
        <v>2025.0</v>
      </c>
      <c r="L111" s="1394">
        <v>45717.0</v>
      </c>
      <c r="M111" s="1395">
        <v>45747.0</v>
      </c>
      <c r="N111" s="1339">
        <v>21.0</v>
      </c>
      <c r="O111" s="1084">
        <f t="shared" si="3"/>
        <v>1</v>
      </c>
      <c r="P111" s="231">
        <f t="shared" si="4"/>
        <v>1</v>
      </c>
      <c r="Q111" s="231">
        <v>1.0</v>
      </c>
      <c r="R111" s="1101"/>
      <c r="S111" s="1181" t="s">
        <v>517</v>
      </c>
      <c r="T111" s="370" t="s">
        <v>1367</v>
      </c>
      <c r="U111" s="1084">
        <f t="shared" si="5"/>
        <v>1</v>
      </c>
      <c r="V111" s="1102">
        <f t="shared" si="6"/>
        <v>1</v>
      </c>
      <c r="W111" s="1102">
        <f t="shared" si="7"/>
        <v>1</v>
      </c>
      <c r="X111" s="1102">
        <f t="shared" si="8"/>
        <v>1</v>
      </c>
      <c r="Y111" s="1103">
        <f t="shared" si="9"/>
        <v>1</v>
      </c>
      <c r="Z111" s="1104" t="str">
        <f t="shared" si="10"/>
        <v>#REF!</v>
      </c>
      <c r="AA111" s="1085" t="str">
        <f t="shared" si="11"/>
        <v>#REF!</v>
      </c>
      <c r="AB111" s="1085" t="str">
        <f t="shared" si="12"/>
        <v>#REF!</v>
      </c>
      <c r="AC111" s="1105">
        <f t="shared" si="13"/>
        <v>0</v>
      </c>
      <c r="AD111" s="1105" t="str">
        <f t="shared" si="14"/>
        <v>#REF!</v>
      </c>
      <c r="AE111" s="1105" t="str">
        <f t="shared" si="15"/>
        <v>#REF!</v>
      </c>
      <c r="AF111" s="1106"/>
      <c r="AG111" s="1079"/>
      <c r="AH111" s="1090">
        <f t="shared" si="16"/>
        <v>21</v>
      </c>
      <c r="AI111" s="1090"/>
    </row>
    <row r="112" ht="15.0" customHeight="1">
      <c r="A112" s="1098">
        <v>110.0</v>
      </c>
      <c r="B112" s="1181">
        <v>471911.0</v>
      </c>
      <c r="C112" s="370" t="s">
        <v>2346</v>
      </c>
      <c r="D112" s="370" t="s">
        <v>2347</v>
      </c>
      <c r="E112" s="370" t="s">
        <v>511</v>
      </c>
      <c r="F112" s="370" t="s">
        <v>512</v>
      </c>
      <c r="G112" s="370" t="s">
        <v>790</v>
      </c>
      <c r="H112" s="1273" t="str">
        <f t="shared" si="1"/>
        <v>DEV03</v>
      </c>
      <c r="I112" s="1100" t="str">
        <f t="shared" si="2"/>
        <v>#REF!</v>
      </c>
      <c r="J112" s="413">
        <v>3.0</v>
      </c>
      <c r="K112" s="413">
        <v>2025.0</v>
      </c>
      <c r="L112" s="1394">
        <v>45726.0</v>
      </c>
      <c r="M112" s="1395">
        <v>45747.0</v>
      </c>
      <c r="N112" s="1339">
        <v>16.0</v>
      </c>
      <c r="O112" s="1084">
        <f t="shared" si="3"/>
        <v>0.7619047619</v>
      </c>
      <c r="P112" s="231">
        <f t="shared" si="4"/>
        <v>0.762</v>
      </c>
      <c r="Q112" s="231">
        <v>0.76</v>
      </c>
      <c r="R112" s="1101"/>
      <c r="S112" s="1181" t="s">
        <v>517</v>
      </c>
      <c r="T112" s="370" t="s">
        <v>1367</v>
      </c>
      <c r="U112" s="1084">
        <f t="shared" si="5"/>
        <v>0.76</v>
      </c>
      <c r="V112" s="1102" t="str">
        <f t="shared" si="6"/>
        <v>#REF!</v>
      </c>
      <c r="W112" s="1102">
        <f t="shared" si="7"/>
        <v>1.055</v>
      </c>
      <c r="X112" s="1102" t="str">
        <f t="shared" si="8"/>
        <v>#REF!</v>
      </c>
      <c r="Y112" s="1103">
        <f t="shared" si="9"/>
        <v>1</v>
      </c>
      <c r="Z112" s="1104" t="str">
        <f t="shared" si="10"/>
        <v>#REF!</v>
      </c>
      <c r="AA112" s="1085" t="str">
        <f t="shared" si="11"/>
        <v>#REF!</v>
      </c>
      <c r="AB112" s="1085" t="str">
        <f t="shared" si="12"/>
        <v>#REF!</v>
      </c>
      <c r="AC112" s="1105" t="str">
        <f t="shared" si="13"/>
        <v>#REF!</v>
      </c>
      <c r="AD112" s="1105" t="str">
        <f t="shared" si="14"/>
        <v>#REF!</v>
      </c>
      <c r="AE112" s="1105" t="str">
        <f t="shared" si="15"/>
        <v>#REF!</v>
      </c>
      <c r="AF112" s="1106"/>
      <c r="AG112" s="1079"/>
      <c r="AH112" s="1090">
        <f t="shared" si="16"/>
        <v>21</v>
      </c>
      <c r="AI112" s="1090"/>
    </row>
    <row r="113" ht="15.0" customHeight="1">
      <c r="A113" s="1098">
        <v>111.0</v>
      </c>
      <c r="B113" s="1181">
        <v>289435.0</v>
      </c>
      <c r="C113" s="370" t="s">
        <v>1138</v>
      </c>
      <c r="D113" s="370" t="s">
        <v>1404</v>
      </c>
      <c r="E113" s="370" t="s">
        <v>511</v>
      </c>
      <c r="F113" s="370" t="s">
        <v>512</v>
      </c>
      <c r="G113" s="370" t="s">
        <v>771</v>
      </c>
      <c r="H113" s="1273" t="str">
        <f t="shared" si="1"/>
        <v>DEV04</v>
      </c>
      <c r="I113" s="1100" t="str">
        <f t="shared" si="2"/>
        <v>#REF!</v>
      </c>
      <c r="J113" s="413">
        <v>3.0</v>
      </c>
      <c r="K113" s="413">
        <v>2025.0</v>
      </c>
      <c r="L113" s="1394">
        <v>45717.0</v>
      </c>
      <c r="M113" s="1395">
        <v>45729.0</v>
      </c>
      <c r="N113" s="1339">
        <v>9.0</v>
      </c>
      <c r="O113" s="1084">
        <f t="shared" si="3"/>
        <v>0.4285714286</v>
      </c>
      <c r="P113" s="231" t="str">
        <f t="shared" si="4"/>
        <v>#REF!</v>
      </c>
      <c r="Q113" s="231" t="str">
        <f t="shared" ref="Q113:Q160" si="20">P113</f>
        <v>#REF!</v>
      </c>
      <c r="R113" s="1101"/>
      <c r="S113" s="1181" t="s">
        <v>525</v>
      </c>
      <c r="T113" s="1317" t="s">
        <v>2284</v>
      </c>
      <c r="U113" s="1084" t="str">
        <f t="shared" si="5"/>
        <v>#REF!</v>
      </c>
      <c r="V113" s="1102" t="str">
        <f t="shared" si="6"/>
        <v>#REF!</v>
      </c>
      <c r="W113" s="1102" t="str">
        <f t="shared" si="7"/>
        <v>#REF!</v>
      </c>
      <c r="X113" s="1102" t="str">
        <f t="shared" si="8"/>
        <v>#REF!</v>
      </c>
      <c r="Y113" s="1103">
        <f t="shared" si="9"/>
        <v>1</v>
      </c>
      <c r="Z113" s="1104" t="str">
        <f t="shared" si="10"/>
        <v>#REF!</v>
      </c>
      <c r="AA113" s="1085" t="str">
        <f t="shared" si="11"/>
        <v>#REF!</v>
      </c>
      <c r="AB113" s="1085" t="str">
        <f t="shared" si="12"/>
        <v>#REF!</v>
      </c>
      <c r="AC113" s="1105" t="str">
        <f t="shared" si="13"/>
        <v>#REF!</v>
      </c>
      <c r="AD113" s="1105" t="str">
        <f t="shared" si="14"/>
        <v>#REF!</v>
      </c>
      <c r="AE113" s="1105" t="str">
        <f t="shared" si="15"/>
        <v>#REF!</v>
      </c>
      <c r="AF113" s="1106"/>
      <c r="AG113" s="1079"/>
      <c r="AH113" s="1090">
        <f t="shared" si="16"/>
        <v>21</v>
      </c>
      <c r="AI113" s="1090"/>
    </row>
    <row r="114" ht="15.0" customHeight="1">
      <c r="A114" s="1098">
        <v>112.0</v>
      </c>
      <c r="B114" s="1181">
        <v>289435.0</v>
      </c>
      <c r="C114" s="370" t="s">
        <v>1138</v>
      </c>
      <c r="D114" s="370" t="s">
        <v>1404</v>
      </c>
      <c r="E114" s="370" t="s">
        <v>511</v>
      </c>
      <c r="F114" s="370" t="s">
        <v>512</v>
      </c>
      <c r="G114" s="370" t="s">
        <v>771</v>
      </c>
      <c r="H114" s="1273" t="str">
        <f t="shared" si="1"/>
        <v>DEV04</v>
      </c>
      <c r="I114" s="1100" t="str">
        <f t="shared" si="2"/>
        <v>#REF!</v>
      </c>
      <c r="J114" s="413">
        <v>3.0</v>
      </c>
      <c r="K114" s="413">
        <v>2025.0</v>
      </c>
      <c r="L114" s="1394">
        <v>45730.0</v>
      </c>
      <c r="M114" s="1395">
        <v>45747.0</v>
      </c>
      <c r="N114" s="1339">
        <v>6.0</v>
      </c>
      <c r="O114" s="1084">
        <f t="shared" si="3"/>
        <v>0.2857142857</v>
      </c>
      <c r="P114" s="231" t="str">
        <f t="shared" si="4"/>
        <v>#REF!</v>
      </c>
      <c r="Q114" s="231" t="str">
        <f t="shared" si="20"/>
        <v>#REF!</v>
      </c>
      <c r="R114" s="1101"/>
      <c r="S114" s="1181" t="s">
        <v>525</v>
      </c>
      <c r="T114" s="1317" t="s">
        <v>2284</v>
      </c>
      <c r="U114" s="1084" t="str">
        <f t="shared" si="5"/>
        <v>#REF!</v>
      </c>
      <c r="V114" s="1102" t="str">
        <f t="shared" si="6"/>
        <v>#REF!</v>
      </c>
      <c r="W114" s="1102" t="str">
        <f t="shared" si="7"/>
        <v>#REF!</v>
      </c>
      <c r="X114" s="1102" t="str">
        <f t="shared" si="8"/>
        <v>#REF!</v>
      </c>
      <c r="Y114" s="1103">
        <f t="shared" si="9"/>
        <v>1</v>
      </c>
      <c r="Z114" s="1104" t="str">
        <f t="shared" si="10"/>
        <v>#REF!</v>
      </c>
      <c r="AA114" s="1085" t="str">
        <f t="shared" si="11"/>
        <v>#REF!</v>
      </c>
      <c r="AB114" s="1085" t="str">
        <f t="shared" si="12"/>
        <v>#REF!</v>
      </c>
      <c r="AC114" s="1105" t="str">
        <f t="shared" si="13"/>
        <v>#REF!</v>
      </c>
      <c r="AD114" s="1105" t="str">
        <f t="shared" si="14"/>
        <v>#REF!</v>
      </c>
      <c r="AE114" s="1105" t="str">
        <f t="shared" si="15"/>
        <v>#REF!</v>
      </c>
      <c r="AF114" s="1106"/>
      <c r="AG114" s="1079"/>
      <c r="AH114" s="1090">
        <f t="shared" si="16"/>
        <v>21</v>
      </c>
      <c r="AI114" s="1090"/>
    </row>
    <row r="115" ht="15.0" customHeight="1">
      <c r="A115" s="1098">
        <v>113.0</v>
      </c>
      <c r="B115" s="1181">
        <v>434041.0</v>
      </c>
      <c r="C115" s="370" t="s">
        <v>957</v>
      </c>
      <c r="D115" s="370" t="s">
        <v>1328</v>
      </c>
      <c r="E115" s="370" t="s">
        <v>511</v>
      </c>
      <c r="F115" s="370" t="s">
        <v>512</v>
      </c>
      <c r="G115" s="370" t="s">
        <v>795</v>
      </c>
      <c r="H115" s="1273" t="str">
        <f t="shared" si="1"/>
        <v>DEV01</v>
      </c>
      <c r="I115" s="1100" t="str">
        <f t="shared" si="2"/>
        <v>#REF!</v>
      </c>
      <c r="J115" s="413">
        <v>3.0</v>
      </c>
      <c r="K115" s="413">
        <v>2025.0</v>
      </c>
      <c r="L115" s="1394">
        <v>45717.0</v>
      </c>
      <c r="M115" s="1395">
        <v>45740.0</v>
      </c>
      <c r="N115" s="1339">
        <v>16.0</v>
      </c>
      <c r="O115" s="1084">
        <f t="shared" si="3"/>
        <v>0.7619047619</v>
      </c>
      <c r="P115" s="231" t="str">
        <f t="shared" si="4"/>
        <v>#REF!</v>
      </c>
      <c r="Q115" s="231" t="str">
        <f t="shared" si="20"/>
        <v>#REF!</v>
      </c>
      <c r="R115" s="1101"/>
      <c r="S115" s="1181" t="s">
        <v>525</v>
      </c>
      <c r="T115" s="1317" t="s">
        <v>2284</v>
      </c>
      <c r="U115" s="1084" t="str">
        <f t="shared" si="5"/>
        <v>#REF!</v>
      </c>
      <c r="V115" s="1102" t="str">
        <f t="shared" si="6"/>
        <v>#REF!</v>
      </c>
      <c r="W115" s="1102" t="str">
        <f t="shared" si="7"/>
        <v>#REF!</v>
      </c>
      <c r="X115" s="1102" t="str">
        <f t="shared" si="8"/>
        <v>#REF!</v>
      </c>
      <c r="Y115" s="1103">
        <f t="shared" si="9"/>
        <v>1</v>
      </c>
      <c r="Z115" s="1104" t="str">
        <f t="shared" si="10"/>
        <v>#REF!</v>
      </c>
      <c r="AA115" s="1085" t="str">
        <f t="shared" si="11"/>
        <v>#REF!</v>
      </c>
      <c r="AB115" s="1085" t="str">
        <f t="shared" si="12"/>
        <v>#REF!</v>
      </c>
      <c r="AC115" s="1105" t="str">
        <f t="shared" si="13"/>
        <v>#REF!</v>
      </c>
      <c r="AD115" s="1105" t="str">
        <f t="shared" si="14"/>
        <v>#REF!</v>
      </c>
      <c r="AE115" s="1105" t="str">
        <f t="shared" si="15"/>
        <v>#REF!</v>
      </c>
      <c r="AF115" s="1106"/>
      <c r="AG115" s="1079"/>
      <c r="AH115" s="1090">
        <f t="shared" si="16"/>
        <v>21</v>
      </c>
      <c r="AI115" s="1090"/>
    </row>
    <row r="116" ht="15.0" customHeight="1">
      <c r="A116" s="1098">
        <v>114.0</v>
      </c>
      <c r="B116" s="1181">
        <v>439827.0</v>
      </c>
      <c r="C116" s="370" t="s">
        <v>1406</v>
      </c>
      <c r="D116" s="370" t="s">
        <v>1407</v>
      </c>
      <c r="E116" s="370" t="s">
        <v>511</v>
      </c>
      <c r="F116" s="370" t="s">
        <v>512</v>
      </c>
      <c r="G116" s="370" t="s">
        <v>771</v>
      </c>
      <c r="H116" s="1273" t="str">
        <f t="shared" si="1"/>
        <v>DEV04</v>
      </c>
      <c r="I116" s="1100" t="str">
        <f t="shared" si="2"/>
        <v>#REF!</v>
      </c>
      <c r="J116" s="413">
        <v>3.0</v>
      </c>
      <c r="K116" s="413">
        <v>2025.0</v>
      </c>
      <c r="L116" s="1394">
        <v>45717.0</v>
      </c>
      <c r="M116" s="1395">
        <v>45747.0</v>
      </c>
      <c r="N116" s="1339">
        <v>21.0</v>
      </c>
      <c r="O116" s="1084">
        <f t="shared" si="3"/>
        <v>1</v>
      </c>
      <c r="P116" s="231" t="str">
        <f t="shared" si="4"/>
        <v>#REF!</v>
      </c>
      <c r="Q116" s="231" t="str">
        <f t="shared" si="20"/>
        <v>#REF!</v>
      </c>
      <c r="R116" s="1101"/>
      <c r="S116" s="1181" t="s">
        <v>525</v>
      </c>
      <c r="T116" s="1317" t="s">
        <v>2284</v>
      </c>
      <c r="U116" s="1084" t="str">
        <f t="shared" si="5"/>
        <v>#REF!</v>
      </c>
      <c r="V116" s="1102" t="str">
        <f t="shared" si="6"/>
        <v>#REF!</v>
      </c>
      <c r="W116" s="1102" t="str">
        <f t="shared" si="7"/>
        <v>#REF!</v>
      </c>
      <c r="X116" s="1102" t="str">
        <f t="shared" si="8"/>
        <v>#REF!</v>
      </c>
      <c r="Y116" s="1103">
        <f t="shared" si="9"/>
        <v>1</v>
      </c>
      <c r="Z116" s="1104" t="str">
        <f t="shared" si="10"/>
        <v>#REF!</v>
      </c>
      <c r="AA116" s="1085" t="str">
        <f t="shared" si="11"/>
        <v>#REF!</v>
      </c>
      <c r="AB116" s="1085" t="str">
        <f t="shared" si="12"/>
        <v>#REF!</v>
      </c>
      <c r="AC116" s="1105" t="str">
        <f t="shared" si="13"/>
        <v>#REF!</v>
      </c>
      <c r="AD116" s="1105" t="str">
        <f t="shared" si="14"/>
        <v>#REF!</v>
      </c>
      <c r="AE116" s="1105" t="str">
        <f t="shared" si="15"/>
        <v>#REF!</v>
      </c>
      <c r="AF116" s="1106"/>
      <c r="AG116" s="1079"/>
      <c r="AH116" s="1090">
        <f t="shared" si="16"/>
        <v>21</v>
      </c>
      <c r="AI116" s="1090"/>
    </row>
    <row r="117" ht="15.0" customHeight="1">
      <c r="A117" s="1098">
        <v>115.0</v>
      </c>
      <c r="B117" s="1181">
        <v>459517.0</v>
      </c>
      <c r="C117" s="370" t="s">
        <v>1083</v>
      </c>
      <c r="D117" s="370" t="s">
        <v>1440</v>
      </c>
      <c r="E117" s="370" t="s">
        <v>511</v>
      </c>
      <c r="F117" s="370" t="s">
        <v>564</v>
      </c>
      <c r="G117" s="370" t="s">
        <v>790</v>
      </c>
      <c r="H117" s="1273" t="str">
        <f t="shared" si="1"/>
        <v>BA03</v>
      </c>
      <c r="I117" s="1100" t="str">
        <f t="shared" si="2"/>
        <v>#REF!</v>
      </c>
      <c r="J117" s="413">
        <v>3.0</v>
      </c>
      <c r="K117" s="413">
        <v>2025.0</v>
      </c>
      <c r="L117" s="1394">
        <v>45717.0</v>
      </c>
      <c r="M117" s="1395">
        <v>45747.0</v>
      </c>
      <c r="N117" s="1339">
        <v>21.0</v>
      </c>
      <c r="O117" s="1084">
        <f t="shared" si="3"/>
        <v>1</v>
      </c>
      <c r="P117" s="231" t="str">
        <f t="shared" si="4"/>
        <v>#REF!</v>
      </c>
      <c r="Q117" s="231" t="str">
        <f t="shared" si="20"/>
        <v>#REF!</v>
      </c>
      <c r="R117" s="1101"/>
      <c r="S117" s="1181" t="s">
        <v>525</v>
      </c>
      <c r="T117" s="1317" t="s">
        <v>2284</v>
      </c>
      <c r="U117" s="1084" t="str">
        <f t="shared" si="5"/>
        <v>#REF!</v>
      </c>
      <c r="V117" s="1102" t="str">
        <f t="shared" si="6"/>
        <v>#REF!</v>
      </c>
      <c r="W117" s="1102" t="str">
        <f t="shared" si="7"/>
        <v>#REF!</v>
      </c>
      <c r="X117" s="1102" t="str">
        <f t="shared" si="8"/>
        <v>#REF!</v>
      </c>
      <c r="Y117" s="1103">
        <f t="shared" si="9"/>
        <v>1</v>
      </c>
      <c r="Z117" s="1104" t="str">
        <f t="shared" si="10"/>
        <v>#REF!</v>
      </c>
      <c r="AA117" s="1085" t="str">
        <f t="shared" si="11"/>
        <v>#REF!</v>
      </c>
      <c r="AB117" s="1085" t="str">
        <f t="shared" si="12"/>
        <v>#REF!</v>
      </c>
      <c r="AC117" s="1105" t="str">
        <f t="shared" si="13"/>
        <v>#REF!</v>
      </c>
      <c r="AD117" s="1105" t="str">
        <f t="shared" si="14"/>
        <v>#REF!</v>
      </c>
      <c r="AE117" s="1105" t="str">
        <f t="shared" si="15"/>
        <v>#REF!</v>
      </c>
      <c r="AF117" s="1106"/>
      <c r="AG117" s="1079"/>
      <c r="AH117" s="1090">
        <f t="shared" si="16"/>
        <v>21</v>
      </c>
      <c r="AI117" s="1090"/>
    </row>
    <row r="118" ht="15.0" customHeight="1">
      <c r="A118" s="1098">
        <v>116.0</v>
      </c>
      <c r="B118" s="1181">
        <v>463509.0</v>
      </c>
      <c r="C118" s="370" t="s">
        <v>1442</v>
      </c>
      <c r="D118" s="370" t="s">
        <v>1446</v>
      </c>
      <c r="E118" s="370" t="s">
        <v>511</v>
      </c>
      <c r="F118" s="370" t="s">
        <v>564</v>
      </c>
      <c r="G118" s="370" t="s">
        <v>790</v>
      </c>
      <c r="H118" s="1273" t="str">
        <f t="shared" si="1"/>
        <v>BA03</v>
      </c>
      <c r="I118" s="1100" t="str">
        <f t="shared" si="2"/>
        <v>#REF!</v>
      </c>
      <c r="J118" s="413">
        <v>3.0</v>
      </c>
      <c r="K118" s="413">
        <v>2025.0</v>
      </c>
      <c r="L118" s="1394">
        <v>45717.0</v>
      </c>
      <c r="M118" s="1395">
        <v>45747.0</v>
      </c>
      <c r="N118" s="1339">
        <v>21.0</v>
      </c>
      <c r="O118" s="1084">
        <f t="shared" si="3"/>
        <v>1</v>
      </c>
      <c r="P118" s="231" t="str">
        <f t="shared" si="4"/>
        <v>#REF!</v>
      </c>
      <c r="Q118" s="231" t="str">
        <f t="shared" si="20"/>
        <v>#REF!</v>
      </c>
      <c r="R118" s="1101"/>
      <c r="S118" s="1181" t="s">
        <v>525</v>
      </c>
      <c r="T118" s="1317" t="s">
        <v>2284</v>
      </c>
      <c r="U118" s="1084" t="str">
        <f t="shared" si="5"/>
        <v>#REF!</v>
      </c>
      <c r="V118" s="1102" t="str">
        <f t="shared" si="6"/>
        <v>#REF!</v>
      </c>
      <c r="W118" s="1102" t="str">
        <f t="shared" si="7"/>
        <v>#REF!</v>
      </c>
      <c r="X118" s="1102" t="str">
        <f t="shared" si="8"/>
        <v>#REF!</v>
      </c>
      <c r="Y118" s="1103">
        <f t="shared" si="9"/>
        <v>1</v>
      </c>
      <c r="Z118" s="1104" t="str">
        <f t="shared" si="10"/>
        <v>#REF!</v>
      </c>
      <c r="AA118" s="1085" t="str">
        <f t="shared" si="11"/>
        <v>#REF!</v>
      </c>
      <c r="AB118" s="1085" t="str">
        <f t="shared" si="12"/>
        <v>#REF!</v>
      </c>
      <c r="AC118" s="1105" t="str">
        <f t="shared" si="13"/>
        <v>#REF!</v>
      </c>
      <c r="AD118" s="1105" t="str">
        <f t="shared" si="14"/>
        <v>#REF!</v>
      </c>
      <c r="AE118" s="1105" t="str">
        <f t="shared" si="15"/>
        <v>#REF!</v>
      </c>
      <c r="AF118" s="1106"/>
      <c r="AG118" s="1079"/>
      <c r="AH118" s="1090">
        <f t="shared" si="16"/>
        <v>21</v>
      </c>
      <c r="AI118" s="1090"/>
    </row>
    <row r="119" ht="15.0" customHeight="1">
      <c r="A119" s="1098">
        <v>117.0</v>
      </c>
      <c r="B119" s="1181">
        <v>470247.0</v>
      </c>
      <c r="C119" s="370" t="s">
        <v>2286</v>
      </c>
      <c r="D119" s="370" t="s">
        <v>2287</v>
      </c>
      <c r="E119" s="370" t="s">
        <v>511</v>
      </c>
      <c r="F119" s="370" t="s">
        <v>564</v>
      </c>
      <c r="G119" s="370" t="s">
        <v>790</v>
      </c>
      <c r="H119" s="1273" t="str">
        <f t="shared" si="1"/>
        <v>BA03</v>
      </c>
      <c r="I119" s="1100" t="str">
        <f t="shared" si="2"/>
        <v>#REF!</v>
      </c>
      <c r="J119" s="413">
        <v>3.0</v>
      </c>
      <c r="K119" s="413">
        <v>2025.0</v>
      </c>
      <c r="L119" s="1394">
        <v>45717.0</v>
      </c>
      <c r="M119" s="1395">
        <v>45747.0</v>
      </c>
      <c r="N119" s="1339">
        <v>14.7</v>
      </c>
      <c r="O119" s="1084">
        <f t="shared" si="3"/>
        <v>0.7</v>
      </c>
      <c r="P119" s="231" t="str">
        <f t="shared" si="4"/>
        <v>#REF!</v>
      </c>
      <c r="Q119" s="231" t="str">
        <f t="shared" si="20"/>
        <v>#REF!</v>
      </c>
      <c r="R119" s="1101"/>
      <c r="S119" s="1181" t="s">
        <v>525</v>
      </c>
      <c r="T119" s="1317" t="s">
        <v>2284</v>
      </c>
      <c r="U119" s="1084" t="str">
        <f t="shared" si="5"/>
        <v>#REF!</v>
      </c>
      <c r="V119" s="1102" t="str">
        <f t="shared" si="6"/>
        <v>#REF!</v>
      </c>
      <c r="W119" s="1102" t="str">
        <f t="shared" si="7"/>
        <v>#REF!</v>
      </c>
      <c r="X119" s="1102" t="str">
        <f t="shared" si="8"/>
        <v>#REF!</v>
      </c>
      <c r="Y119" s="1103">
        <f t="shared" si="9"/>
        <v>1</v>
      </c>
      <c r="Z119" s="1104" t="str">
        <f t="shared" si="10"/>
        <v>#REF!</v>
      </c>
      <c r="AA119" s="1085" t="str">
        <f t="shared" si="11"/>
        <v>#REF!</v>
      </c>
      <c r="AB119" s="1085" t="str">
        <f t="shared" si="12"/>
        <v>#REF!</v>
      </c>
      <c r="AC119" s="1105" t="str">
        <f t="shared" si="13"/>
        <v>#REF!</v>
      </c>
      <c r="AD119" s="1105" t="str">
        <f t="shared" si="14"/>
        <v>#REF!</v>
      </c>
      <c r="AE119" s="1105" t="str">
        <f t="shared" si="15"/>
        <v>#REF!</v>
      </c>
      <c r="AF119" s="1106"/>
      <c r="AG119" s="1079"/>
      <c r="AH119" s="1090">
        <f t="shared" si="16"/>
        <v>21</v>
      </c>
      <c r="AI119" s="1090"/>
    </row>
    <row r="120" ht="15.0" customHeight="1">
      <c r="A120" s="1098">
        <v>118.0</v>
      </c>
      <c r="B120" s="1181">
        <v>470925.0</v>
      </c>
      <c r="C120" s="370" t="s">
        <v>2290</v>
      </c>
      <c r="D120" s="370" t="s">
        <v>2291</v>
      </c>
      <c r="E120" s="370" t="s">
        <v>511</v>
      </c>
      <c r="F120" s="370" t="s">
        <v>512</v>
      </c>
      <c r="G120" s="370" t="s">
        <v>665</v>
      </c>
      <c r="H120" s="1273" t="str">
        <f t="shared" si="1"/>
        <v>DEV02</v>
      </c>
      <c r="I120" s="1100" t="str">
        <f t="shared" si="2"/>
        <v>#REF!</v>
      </c>
      <c r="J120" s="413">
        <v>3.0</v>
      </c>
      <c r="K120" s="413">
        <v>2025.0</v>
      </c>
      <c r="L120" s="1394">
        <v>45717.0</v>
      </c>
      <c r="M120" s="1395">
        <v>45747.0</v>
      </c>
      <c r="N120" s="1339">
        <v>21.0</v>
      </c>
      <c r="O120" s="1084">
        <f t="shared" si="3"/>
        <v>1</v>
      </c>
      <c r="P120" s="231" t="str">
        <f t="shared" si="4"/>
        <v>#REF!</v>
      </c>
      <c r="Q120" s="231" t="str">
        <f t="shared" si="20"/>
        <v>#REF!</v>
      </c>
      <c r="R120" s="1101"/>
      <c r="S120" s="1181" t="s">
        <v>525</v>
      </c>
      <c r="T120" s="1317" t="s">
        <v>2284</v>
      </c>
      <c r="U120" s="1084" t="str">
        <f t="shared" si="5"/>
        <v>#REF!</v>
      </c>
      <c r="V120" s="1102" t="str">
        <f t="shared" si="6"/>
        <v>#REF!</v>
      </c>
      <c r="W120" s="1102" t="str">
        <f t="shared" si="7"/>
        <v>#REF!</v>
      </c>
      <c r="X120" s="1102" t="str">
        <f t="shared" si="8"/>
        <v>#REF!</v>
      </c>
      <c r="Y120" s="1103">
        <f t="shared" si="9"/>
        <v>1</v>
      </c>
      <c r="Z120" s="1104" t="str">
        <f t="shared" si="10"/>
        <v>#REF!</v>
      </c>
      <c r="AA120" s="1085" t="str">
        <f t="shared" si="11"/>
        <v>#REF!</v>
      </c>
      <c r="AB120" s="1085" t="str">
        <f t="shared" si="12"/>
        <v>#REF!</v>
      </c>
      <c r="AC120" s="1105" t="str">
        <f t="shared" si="13"/>
        <v>#REF!</v>
      </c>
      <c r="AD120" s="1105" t="str">
        <f t="shared" si="14"/>
        <v>#REF!</v>
      </c>
      <c r="AE120" s="1105" t="str">
        <f t="shared" si="15"/>
        <v>#REF!</v>
      </c>
      <c r="AF120" s="1106"/>
      <c r="AG120" s="1079"/>
      <c r="AH120" s="1090">
        <f t="shared" si="16"/>
        <v>21</v>
      </c>
      <c r="AI120" s="1090"/>
    </row>
    <row r="121" ht="15.0" customHeight="1">
      <c r="A121" s="1098">
        <v>119.0</v>
      </c>
      <c r="B121" s="1181">
        <v>470931.0</v>
      </c>
      <c r="C121" s="370" t="s">
        <v>2288</v>
      </c>
      <c r="D121" s="370" t="s">
        <v>2289</v>
      </c>
      <c r="E121" s="370" t="s">
        <v>511</v>
      </c>
      <c r="F121" s="370" t="s">
        <v>564</v>
      </c>
      <c r="G121" s="370" t="s">
        <v>790</v>
      </c>
      <c r="H121" s="1273" t="str">
        <f t="shared" si="1"/>
        <v>BA03</v>
      </c>
      <c r="I121" s="1100" t="str">
        <f t="shared" si="2"/>
        <v>#REF!</v>
      </c>
      <c r="J121" s="413">
        <v>3.0</v>
      </c>
      <c r="K121" s="413">
        <v>2025.0</v>
      </c>
      <c r="L121" s="1394">
        <v>45717.0</v>
      </c>
      <c r="M121" s="1395">
        <v>45747.0</v>
      </c>
      <c r="N121" s="1339">
        <v>10.5</v>
      </c>
      <c r="O121" s="1084">
        <f t="shared" si="3"/>
        <v>0.5</v>
      </c>
      <c r="P121" s="231" t="str">
        <f t="shared" si="4"/>
        <v>#REF!</v>
      </c>
      <c r="Q121" s="231" t="str">
        <f t="shared" si="20"/>
        <v>#REF!</v>
      </c>
      <c r="R121" s="1101"/>
      <c r="S121" s="1181" t="s">
        <v>525</v>
      </c>
      <c r="T121" s="1317" t="s">
        <v>2284</v>
      </c>
      <c r="U121" s="1084" t="str">
        <f t="shared" si="5"/>
        <v>#REF!</v>
      </c>
      <c r="V121" s="1102" t="str">
        <f t="shared" si="6"/>
        <v>#REF!</v>
      </c>
      <c r="W121" s="1102" t="str">
        <f t="shared" si="7"/>
        <v>#REF!</v>
      </c>
      <c r="X121" s="1102" t="str">
        <f t="shared" si="8"/>
        <v>#REF!</v>
      </c>
      <c r="Y121" s="1103">
        <f t="shared" si="9"/>
        <v>1</v>
      </c>
      <c r="Z121" s="1104" t="str">
        <f t="shared" si="10"/>
        <v>#REF!</v>
      </c>
      <c r="AA121" s="1085" t="str">
        <f t="shared" si="11"/>
        <v>#REF!</v>
      </c>
      <c r="AB121" s="1085" t="str">
        <f t="shared" si="12"/>
        <v>#REF!</v>
      </c>
      <c r="AC121" s="1105" t="str">
        <f t="shared" si="13"/>
        <v>#REF!</v>
      </c>
      <c r="AD121" s="1105" t="str">
        <f t="shared" si="14"/>
        <v>#REF!</v>
      </c>
      <c r="AE121" s="1105" t="str">
        <f t="shared" si="15"/>
        <v>#REF!</v>
      </c>
      <c r="AF121" s="1106"/>
      <c r="AG121" s="1079"/>
      <c r="AH121" s="1090">
        <f t="shared" si="16"/>
        <v>21</v>
      </c>
      <c r="AI121" s="1090"/>
    </row>
    <row r="122" ht="15.0" customHeight="1">
      <c r="A122" s="1098">
        <v>120.0</v>
      </c>
      <c r="B122" s="1181">
        <v>468647.0</v>
      </c>
      <c r="C122" s="370" t="s">
        <v>2135</v>
      </c>
      <c r="D122" s="370" t="s">
        <v>2136</v>
      </c>
      <c r="E122" s="370" t="s">
        <v>511</v>
      </c>
      <c r="F122" s="370" t="s">
        <v>546</v>
      </c>
      <c r="G122" s="370" t="s">
        <v>790</v>
      </c>
      <c r="H122" s="1273" t="str">
        <f t="shared" si="1"/>
        <v>TESTER03</v>
      </c>
      <c r="I122" s="1100" t="str">
        <f t="shared" si="2"/>
        <v>#REF!</v>
      </c>
      <c r="J122" s="413">
        <v>3.0</v>
      </c>
      <c r="K122" s="413">
        <v>2025.0</v>
      </c>
      <c r="L122" s="1394">
        <v>45717.0</v>
      </c>
      <c r="M122" s="1395">
        <v>45747.0</v>
      </c>
      <c r="N122" s="1339">
        <v>21.0</v>
      </c>
      <c r="O122" s="1084">
        <f t="shared" si="3"/>
        <v>1</v>
      </c>
      <c r="P122" s="231">
        <f t="shared" si="4"/>
        <v>1</v>
      </c>
      <c r="Q122" s="231">
        <f t="shared" si="20"/>
        <v>1</v>
      </c>
      <c r="R122" s="1101"/>
      <c r="S122" s="1181" t="s">
        <v>517</v>
      </c>
      <c r="T122" s="370" t="s">
        <v>2133</v>
      </c>
      <c r="U122" s="1084">
        <f t="shared" si="5"/>
        <v>1</v>
      </c>
      <c r="V122" s="1102">
        <f t="shared" si="6"/>
        <v>1</v>
      </c>
      <c r="W122" s="1102">
        <f t="shared" si="7"/>
        <v>1</v>
      </c>
      <c r="X122" s="1102">
        <f t="shared" si="8"/>
        <v>1</v>
      </c>
      <c r="Y122" s="1103">
        <f t="shared" si="9"/>
        <v>1</v>
      </c>
      <c r="Z122" s="1104" t="str">
        <f t="shared" si="10"/>
        <v>#REF!</v>
      </c>
      <c r="AA122" s="1085" t="str">
        <f t="shared" si="11"/>
        <v>#REF!</v>
      </c>
      <c r="AB122" s="1085" t="str">
        <f t="shared" si="12"/>
        <v>#REF!</v>
      </c>
      <c r="AC122" s="1105">
        <f t="shared" si="13"/>
        <v>0</v>
      </c>
      <c r="AD122" s="1105" t="str">
        <f t="shared" si="14"/>
        <v>#REF!</v>
      </c>
      <c r="AE122" s="1105" t="str">
        <f t="shared" si="15"/>
        <v>#REF!</v>
      </c>
      <c r="AF122" s="1106"/>
      <c r="AG122" s="1079"/>
      <c r="AH122" s="1090">
        <f t="shared" si="16"/>
        <v>21</v>
      </c>
      <c r="AI122" s="1090"/>
    </row>
    <row r="123" ht="15.0" customHeight="1">
      <c r="A123" s="1098">
        <v>121.0</v>
      </c>
      <c r="B123" s="1181">
        <v>469693.0</v>
      </c>
      <c r="C123" s="370" t="s">
        <v>2253</v>
      </c>
      <c r="D123" s="370" t="s">
        <v>2254</v>
      </c>
      <c r="E123" s="370" t="s">
        <v>511</v>
      </c>
      <c r="F123" s="370" t="s">
        <v>546</v>
      </c>
      <c r="G123" s="370" t="s">
        <v>790</v>
      </c>
      <c r="H123" s="1273" t="str">
        <f t="shared" si="1"/>
        <v>TESTER03</v>
      </c>
      <c r="I123" s="1100" t="str">
        <f t="shared" si="2"/>
        <v>#REF!</v>
      </c>
      <c r="J123" s="413">
        <v>3.0</v>
      </c>
      <c r="K123" s="413">
        <v>2025.0</v>
      </c>
      <c r="L123" s="1394">
        <v>45717.0</v>
      </c>
      <c r="M123" s="1395">
        <v>45747.0</v>
      </c>
      <c r="N123" s="1339">
        <v>21.0</v>
      </c>
      <c r="O123" s="1084">
        <f t="shared" si="3"/>
        <v>1</v>
      </c>
      <c r="P123" s="231">
        <f t="shared" si="4"/>
        <v>1</v>
      </c>
      <c r="Q123" s="231">
        <f t="shared" si="20"/>
        <v>1</v>
      </c>
      <c r="R123" s="1101"/>
      <c r="S123" s="1181" t="s">
        <v>517</v>
      </c>
      <c r="T123" s="370" t="s">
        <v>2133</v>
      </c>
      <c r="U123" s="1084">
        <f t="shared" si="5"/>
        <v>1</v>
      </c>
      <c r="V123" s="1102">
        <f t="shared" si="6"/>
        <v>1</v>
      </c>
      <c r="W123" s="1102">
        <f t="shared" si="7"/>
        <v>1</v>
      </c>
      <c r="X123" s="1102">
        <f t="shared" si="8"/>
        <v>1</v>
      </c>
      <c r="Y123" s="1103">
        <f t="shared" si="9"/>
        <v>1</v>
      </c>
      <c r="Z123" s="1104" t="str">
        <f t="shared" si="10"/>
        <v>#REF!</v>
      </c>
      <c r="AA123" s="1085" t="str">
        <f t="shared" si="11"/>
        <v>#REF!</v>
      </c>
      <c r="AB123" s="1085" t="str">
        <f t="shared" si="12"/>
        <v>#REF!</v>
      </c>
      <c r="AC123" s="1105">
        <f t="shared" si="13"/>
        <v>0</v>
      </c>
      <c r="AD123" s="1105" t="str">
        <f t="shared" si="14"/>
        <v>#REF!</v>
      </c>
      <c r="AE123" s="1105" t="str">
        <f t="shared" si="15"/>
        <v>#REF!</v>
      </c>
      <c r="AF123" s="1106"/>
      <c r="AG123" s="1079"/>
      <c r="AH123" s="1090">
        <f t="shared" si="16"/>
        <v>21</v>
      </c>
      <c r="AI123" s="1090"/>
    </row>
    <row r="124" ht="15.0" customHeight="1">
      <c r="A124" s="1098">
        <v>122.0</v>
      </c>
      <c r="B124" s="1181">
        <v>292506.0</v>
      </c>
      <c r="C124" s="370" t="s">
        <v>1460</v>
      </c>
      <c r="D124" s="370" t="s">
        <v>1461</v>
      </c>
      <c r="E124" s="370" t="s">
        <v>511</v>
      </c>
      <c r="F124" s="370" t="s">
        <v>564</v>
      </c>
      <c r="G124" s="370" t="s">
        <v>771</v>
      </c>
      <c r="H124" s="1273" t="str">
        <f t="shared" si="1"/>
        <v>BA04</v>
      </c>
      <c r="I124" s="1100" t="str">
        <f t="shared" si="2"/>
        <v>#REF!</v>
      </c>
      <c r="J124" s="413">
        <v>3.0</v>
      </c>
      <c r="K124" s="413">
        <v>2025.0</v>
      </c>
      <c r="L124" s="1394">
        <v>45733.0</v>
      </c>
      <c r="M124" s="1395">
        <v>45747.0</v>
      </c>
      <c r="N124" s="1339">
        <v>11.0</v>
      </c>
      <c r="O124" s="1084">
        <f t="shared" si="3"/>
        <v>0.5238095238</v>
      </c>
      <c r="P124" s="231">
        <f t="shared" si="4"/>
        <v>0.524</v>
      </c>
      <c r="Q124" s="231">
        <f t="shared" si="20"/>
        <v>0.524</v>
      </c>
      <c r="R124" s="1101"/>
      <c r="S124" s="1181" t="s">
        <v>517</v>
      </c>
      <c r="T124" s="370" t="s">
        <v>2367</v>
      </c>
      <c r="U124" s="1084">
        <f t="shared" si="5"/>
        <v>0.524</v>
      </c>
      <c r="V124" s="1102" t="str">
        <f t="shared" si="6"/>
        <v>#REF!</v>
      </c>
      <c r="W124" s="1102" t="str">
        <f t="shared" si="7"/>
        <v>#REF!</v>
      </c>
      <c r="X124" s="1102" t="str">
        <f t="shared" si="8"/>
        <v>#REF!</v>
      </c>
      <c r="Y124" s="1103">
        <f t="shared" si="9"/>
        <v>1</v>
      </c>
      <c r="Z124" s="1104" t="str">
        <f t="shared" si="10"/>
        <v>#REF!</v>
      </c>
      <c r="AA124" s="1085" t="str">
        <f t="shared" si="11"/>
        <v>#REF!</v>
      </c>
      <c r="AB124" s="1085" t="str">
        <f t="shared" si="12"/>
        <v>#REF!</v>
      </c>
      <c r="AC124" s="1105" t="str">
        <f t="shared" si="13"/>
        <v>#REF!</v>
      </c>
      <c r="AD124" s="1105" t="str">
        <f t="shared" si="14"/>
        <v>#REF!</v>
      </c>
      <c r="AE124" s="1105" t="str">
        <f t="shared" si="15"/>
        <v>#REF!</v>
      </c>
      <c r="AF124" s="1106"/>
      <c r="AG124" s="1079"/>
      <c r="AH124" s="1090">
        <f t="shared" si="16"/>
        <v>21</v>
      </c>
      <c r="AI124" s="1090"/>
    </row>
    <row r="125" ht="15.0" customHeight="1">
      <c r="A125" s="1098">
        <v>123.0</v>
      </c>
      <c r="B125" s="1181">
        <v>463993.0</v>
      </c>
      <c r="C125" s="370" t="s">
        <v>1542</v>
      </c>
      <c r="D125" s="370" t="s">
        <v>1543</v>
      </c>
      <c r="E125" s="370" t="s">
        <v>511</v>
      </c>
      <c r="F125" s="370" t="s">
        <v>512</v>
      </c>
      <c r="G125" s="370" t="s">
        <v>790</v>
      </c>
      <c r="H125" s="1273" t="str">
        <f t="shared" si="1"/>
        <v>DEV03</v>
      </c>
      <c r="I125" s="1100" t="str">
        <f t="shared" si="2"/>
        <v>#REF!</v>
      </c>
      <c r="J125" s="413">
        <v>3.0</v>
      </c>
      <c r="K125" s="413">
        <v>2025.0</v>
      </c>
      <c r="L125" s="1394">
        <v>45717.0</v>
      </c>
      <c r="M125" s="1395">
        <v>45747.0</v>
      </c>
      <c r="N125" s="1339">
        <v>21.0</v>
      </c>
      <c r="O125" s="1084">
        <f t="shared" si="3"/>
        <v>1</v>
      </c>
      <c r="P125" s="231">
        <f t="shared" si="4"/>
        <v>1</v>
      </c>
      <c r="Q125" s="231">
        <f t="shared" si="20"/>
        <v>1</v>
      </c>
      <c r="R125" s="1101"/>
      <c r="S125" s="1181" t="s">
        <v>517</v>
      </c>
      <c r="T125" s="370" t="s">
        <v>2367</v>
      </c>
      <c r="U125" s="1084">
        <f t="shared" si="5"/>
        <v>1</v>
      </c>
      <c r="V125" s="1102">
        <f t="shared" si="6"/>
        <v>1</v>
      </c>
      <c r="W125" s="1102">
        <f t="shared" si="7"/>
        <v>1</v>
      </c>
      <c r="X125" s="1102">
        <f t="shared" si="8"/>
        <v>1</v>
      </c>
      <c r="Y125" s="1103">
        <f t="shared" si="9"/>
        <v>1</v>
      </c>
      <c r="Z125" s="1104" t="str">
        <f t="shared" si="10"/>
        <v>#REF!</v>
      </c>
      <c r="AA125" s="1085" t="str">
        <f t="shared" si="11"/>
        <v>#REF!</v>
      </c>
      <c r="AB125" s="1085" t="str">
        <f t="shared" si="12"/>
        <v>#REF!</v>
      </c>
      <c r="AC125" s="1105">
        <f t="shared" si="13"/>
        <v>0</v>
      </c>
      <c r="AD125" s="1105" t="str">
        <f t="shared" si="14"/>
        <v>#REF!</v>
      </c>
      <c r="AE125" s="1105" t="str">
        <f t="shared" si="15"/>
        <v>#REF!</v>
      </c>
      <c r="AF125" s="1106"/>
      <c r="AG125" s="1079"/>
      <c r="AH125" s="1090">
        <f t="shared" si="16"/>
        <v>21</v>
      </c>
      <c r="AI125" s="1090"/>
    </row>
    <row r="126" ht="15.0" customHeight="1">
      <c r="A126" s="1098">
        <v>124.0</v>
      </c>
      <c r="B126" s="1181">
        <v>464111.0</v>
      </c>
      <c r="C126" s="370" t="s">
        <v>1544</v>
      </c>
      <c r="D126" s="370" t="s">
        <v>1545</v>
      </c>
      <c r="E126" s="370" t="s">
        <v>511</v>
      </c>
      <c r="F126" s="370" t="s">
        <v>564</v>
      </c>
      <c r="G126" s="370" t="s">
        <v>665</v>
      </c>
      <c r="H126" s="1273" t="str">
        <f t="shared" si="1"/>
        <v>BA02</v>
      </c>
      <c r="I126" s="1100" t="str">
        <f t="shared" si="2"/>
        <v>#REF!</v>
      </c>
      <c r="J126" s="413">
        <v>3.0</v>
      </c>
      <c r="K126" s="413">
        <v>2025.0</v>
      </c>
      <c r="L126" s="1394">
        <v>45717.0</v>
      </c>
      <c r="M126" s="1395">
        <v>45747.0</v>
      </c>
      <c r="N126" s="1339">
        <v>21.0</v>
      </c>
      <c r="O126" s="1084">
        <f t="shared" si="3"/>
        <v>1</v>
      </c>
      <c r="P126" s="231">
        <f t="shared" si="4"/>
        <v>1</v>
      </c>
      <c r="Q126" s="231">
        <f t="shared" si="20"/>
        <v>1</v>
      </c>
      <c r="R126" s="1101"/>
      <c r="S126" s="1181" t="s">
        <v>517</v>
      </c>
      <c r="T126" s="370" t="s">
        <v>2367</v>
      </c>
      <c r="U126" s="1084">
        <f t="shared" si="5"/>
        <v>1</v>
      </c>
      <c r="V126" s="1102">
        <f t="shared" si="6"/>
        <v>1</v>
      </c>
      <c r="W126" s="1102">
        <f t="shared" si="7"/>
        <v>1</v>
      </c>
      <c r="X126" s="1102">
        <f t="shared" si="8"/>
        <v>1</v>
      </c>
      <c r="Y126" s="1103">
        <f t="shared" si="9"/>
        <v>1</v>
      </c>
      <c r="Z126" s="1104" t="str">
        <f t="shared" si="10"/>
        <v>#REF!</v>
      </c>
      <c r="AA126" s="1085" t="str">
        <f t="shared" si="11"/>
        <v>#REF!</v>
      </c>
      <c r="AB126" s="1085" t="str">
        <f t="shared" si="12"/>
        <v>#REF!</v>
      </c>
      <c r="AC126" s="1105">
        <f t="shared" si="13"/>
        <v>0</v>
      </c>
      <c r="AD126" s="1105" t="str">
        <f t="shared" si="14"/>
        <v>#REF!</v>
      </c>
      <c r="AE126" s="1105" t="str">
        <f t="shared" si="15"/>
        <v>#REF!</v>
      </c>
      <c r="AF126" s="1106"/>
      <c r="AG126" s="1079"/>
      <c r="AH126" s="1090">
        <f t="shared" si="16"/>
        <v>21</v>
      </c>
      <c r="AI126" s="1090"/>
    </row>
    <row r="127" ht="15.0" customHeight="1">
      <c r="A127" s="1098">
        <v>125.0</v>
      </c>
      <c r="B127" s="1181">
        <v>465339.0</v>
      </c>
      <c r="C127" s="370" t="s">
        <v>1450</v>
      </c>
      <c r="D127" s="370" t="s">
        <v>1451</v>
      </c>
      <c r="E127" s="370" t="s">
        <v>511</v>
      </c>
      <c r="F127" s="370" t="s">
        <v>512</v>
      </c>
      <c r="G127" s="370" t="s">
        <v>790</v>
      </c>
      <c r="H127" s="1273" t="str">
        <f t="shared" si="1"/>
        <v>DEV03</v>
      </c>
      <c r="I127" s="1100" t="str">
        <f t="shared" si="2"/>
        <v>#REF!</v>
      </c>
      <c r="J127" s="413">
        <v>3.0</v>
      </c>
      <c r="K127" s="413">
        <v>2025.0</v>
      </c>
      <c r="L127" s="1394">
        <v>45717.0</v>
      </c>
      <c r="M127" s="1395">
        <v>45747.0</v>
      </c>
      <c r="N127" s="1339">
        <v>21.0</v>
      </c>
      <c r="O127" s="1084">
        <f t="shared" si="3"/>
        <v>1</v>
      </c>
      <c r="P127" s="231">
        <f t="shared" si="4"/>
        <v>1</v>
      </c>
      <c r="Q127" s="231">
        <f t="shared" si="20"/>
        <v>1</v>
      </c>
      <c r="R127" s="1101"/>
      <c r="S127" s="1181" t="s">
        <v>517</v>
      </c>
      <c r="T127" s="370" t="s">
        <v>2367</v>
      </c>
      <c r="U127" s="1084">
        <f t="shared" si="5"/>
        <v>1</v>
      </c>
      <c r="V127" s="1102">
        <f t="shared" si="6"/>
        <v>1</v>
      </c>
      <c r="W127" s="1102">
        <f t="shared" si="7"/>
        <v>1</v>
      </c>
      <c r="X127" s="1102">
        <f t="shared" si="8"/>
        <v>1</v>
      </c>
      <c r="Y127" s="1103">
        <f t="shared" si="9"/>
        <v>1</v>
      </c>
      <c r="Z127" s="1104" t="str">
        <f t="shared" si="10"/>
        <v>#REF!</v>
      </c>
      <c r="AA127" s="1085" t="str">
        <f t="shared" si="11"/>
        <v>#REF!</v>
      </c>
      <c r="AB127" s="1085" t="str">
        <f t="shared" si="12"/>
        <v>#REF!</v>
      </c>
      <c r="AC127" s="1105">
        <f t="shared" si="13"/>
        <v>0</v>
      </c>
      <c r="AD127" s="1105" t="str">
        <f t="shared" si="14"/>
        <v>#REF!</v>
      </c>
      <c r="AE127" s="1105" t="str">
        <f t="shared" si="15"/>
        <v>#REF!</v>
      </c>
      <c r="AF127" s="1106"/>
      <c r="AG127" s="1079"/>
      <c r="AH127" s="1090">
        <f t="shared" si="16"/>
        <v>21</v>
      </c>
      <c r="AI127" s="1090"/>
    </row>
    <row r="128" ht="15.0" customHeight="1">
      <c r="A128" s="1098">
        <v>126.0</v>
      </c>
      <c r="B128" s="1181">
        <v>465485.0</v>
      </c>
      <c r="C128" s="370" t="s">
        <v>1357</v>
      </c>
      <c r="D128" s="370" t="s">
        <v>1358</v>
      </c>
      <c r="E128" s="370" t="s">
        <v>511</v>
      </c>
      <c r="F128" s="370" t="s">
        <v>512</v>
      </c>
      <c r="G128" s="370" t="s">
        <v>790</v>
      </c>
      <c r="H128" s="1273" t="str">
        <f t="shared" si="1"/>
        <v>DEV03</v>
      </c>
      <c r="I128" s="1100" t="str">
        <f t="shared" si="2"/>
        <v>#REF!</v>
      </c>
      <c r="J128" s="413">
        <v>3.0</v>
      </c>
      <c r="K128" s="413">
        <v>2025.0</v>
      </c>
      <c r="L128" s="1394">
        <v>45717.0</v>
      </c>
      <c r="M128" s="1395">
        <v>45732.0</v>
      </c>
      <c r="N128" s="1339">
        <v>10.0</v>
      </c>
      <c r="O128" s="1084">
        <f t="shared" si="3"/>
        <v>0.4761904762</v>
      </c>
      <c r="P128" s="231">
        <f t="shared" si="4"/>
        <v>0.476</v>
      </c>
      <c r="Q128" s="231">
        <f t="shared" si="20"/>
        <v>0.476</v>
      </c>
      <c r="R128" s="1101"/>
      <c r="S128" s="1181" t="s">
        <v>517</v>
      </c>
      <c r="T128" s="370" t="s">
        <v>2367</v>
      </c>
      <c r="U128" s="1084">
        <f t="shared" si="5"/>
        <v>0.476</v>
      </c>
      <c r="V128" s="1102" t="str">
        <f t="shared" si="6"/>
        <v>#REF!</v>
      </c>
      <c r="W128" s="1102" t="str">
        <f t="shared" si="7"/>
        <v>#REF!</v>
      </c>
      <c r="X128" s="1102" t="str">
        <f t="shared" si="8"/>
        <v>#REF!</v>
      </c>
      <c r="Y128" s="1103">
        <f t="shared" si="9"/>
        <v>1</v>
      </c>
      <c r="Z128" s="1104" t="str">
        <f t="shared" si="10"/>
        <v>#REF!</v>
      </c>
      <c r="AA128" s="1085" t="str">
        <f t="shared" si="11"/>
        <v>#REF!</v>
      </c>
      <c r="AB128" s="1085" t="str">
        <f t="shared" si="12"/>
        <v>#REF!</v>
      </c>
      <c r="AC128" s="1105" t="str">
        <f t="shared" si="13"/>
        <v>#REF!</v>
      </c>
      <c r="AD128" s="1105" t="str">
        <f t="shared" si="14"/>
        <v>#REF!</v>
      </c>
      <c r="AE128" s="1105" t="str">
        <f t="shared" si="15"/>
        <v>#REF!</v>
      </c>
      <c r="AF128" s="1106"/>
      <c r="AG128" s="1079"/>
      <c r="AH128" s="1090">
        <f t="shared" si="16"/>
        <v>21</v>
      </c>
      <c r="AI128" s="1090"/>
    </row>
    <row r="129" ht="15.0" customHeight="1">
      <c r="A129" s="1098">
        <v>127.0</v>
      </c>
      <c r="B129" s="1181">
        <v>468603.0</v>
      </c>
      <c r="C129" s="370" t="s">
        <v>2424</v>
      </c>
      <c r="D129" s="370" t="s">
        <v>2425</v>
      </c>
      <c r="E129" s="370" t="s">
        <v>552</v>
      </c>
      <c r="F129" s="370" t="s">
        <v>546</v>
      </c>
      <c r="G129" s="370" t="s">
        <v>790</v>
      </c>
      <c r="H129" s="1273" t="str">
        <f t="shared" si="1"/>
        <v>TESTER03</v>
      </c>
      <c r="I129" s="1100" t="str">
        <f t="shared" si="2"/>
        <v>#REF!</v>
      </c>
      <c r="J129" s="413">
        <v>3.0</v>
      </c>
      <c r="K129" s="413">
        <v>2025.0</v>
      </c>
      <c r="L129" s="1394">
        <v>45727.0</v>
      </c>
      <c r="M129" s="1395">
        <v>45747.0</v>
      </c>
      <c r="N129" s="1339">
        <v>15.0</v>
      </c>
      <c r="O129" s="1084">
        <f t="shared" si="3"/>
        <v>0.7142857143</v>
      </c>
      <c r="P129" s="231">
        <f t="shared" si="4"/>
        <v>0.714</v>
      </c>
      <c r="Q129" s="231">
        <f t="shared" si="20"/>
        <v>0.714</v>
      </c>
      <c r="R129" s="1101"/>
      <c r="S129" s="1181" t="s">
        <v>517</v>
      </c>
      <c r="T129" s="370" t="s">
        <v>2367</v>
      </c>
      <c r="U129" s="1084">
        <f t="shared" si="5"/>
        <v>0.714</v>
      </c>
      <c r="V129" s="1102">
        <f t="shared" si="6"/>
        <v>0.714</v>
      </c>
      <c r="W129" s="1102">
        <f t="shared" si="7"/>
        <v>0.714</v>
      </c>
      <c r="X129" s="1102">
        <f t="shared" si="8"/>
        <v>1</v>
      </c>
      <c r="Y129" s="1103">
        <f t="shared" si="9"/>
        <v>0.7142857143</v>
      </c>
      <c r="Z129" s="1104" t="str">
        <f t="shared" si="10"/>
        <v>#REF!</v>
      </c>
      <c r="AA129" s="1085" t="str">
        <f t="shared" si="11"/>
        <v>#REF!</v>
      </c>
      <c r="AB129" s="1085" t="str">
        <f t="shared" si="12"/>
        <v>#REF!</v>
      </c>
      <c r="AC129" s="1105">
        <f t="shared" si="13"/>
        <v>0</v>
      </c>
      <c r="AD129" s="1105" t="str">
        <f t="shared" si="14"/>
        <v>#REF!</v>
      </c>
      <c r="AE129" s="1105" t="str">
        <f t="shared" si="15"/>
        <v>#REF!</v>
      </c>
      <c r="AF129" s="1106"/>
      <c r="AG129" s="1079"/>
      <c r="AH129" s="1090">
        <f t="shared" si="16"/>
        <v>15</v>
      </c>
      <c r="AI129" s="1090"/>
    </row>
    <row r="130" ht="15.0" customHeight="1">
      <c r="A130" s="1098">
        <v>128.0</v>
      </c>
      <c r="B130" s="1181">
        <v>470249.0</v>
      </c>
      <c r="C130" s="370" t="s">
        <v>2305</v>
      </c>
      <c r="D130" s="370" t="s">
        <v>2306</v>
      </c>
      <c r="E130" s="370" t="s">
        <v>511</v>
      </c>
      <c r="F130" s="370" t="s">
        <v>546</v>
      </c>
      <c r="G130" s="370" t="s">
        <v>665</v>
      </c>
      <c r="H130" s="1273" t="str">
        <f t="shared" si="1"/>
        <v>TESTER02</v>
      </c>
      <c r="I130" s="1100" t="str">
        <f t="shared" si="2"/>
        <v>#REF!</v>
      </c>
      <c r="J130" s="413">
        <v>3.0</v>
      </c>
      <c r="K130" s="413">
        <v>2025.0</v>
      </c>
      <c r="L130" s="1394">
        <v>45717.0</v>
      </c>
      <c r="M130" s="1395">
        <v>45732.0</v>
      </c>
      <c r="N130" s="1339">
        <v>10.0</v>
      </c>
      <c r="O130" s="1084">
        <f t="shared" si="3"/>
        <v>0.4761904762</v>
      </c>
      <c r="P130" s="231">
        <f t="shared" si="4"/>
        <v>0.476</v>
      </c>
      <c r="Q130" s="231">
        <f t="shared" si="20"/>
        <v>0.476</v>
      </c>
      <c r="R130" s="1101"/>
      <c r="S130" s="1181" t="s">
        <v>517</v>
      </c>
      <c r="T130" s="370" t="s">
        <v>2367</v>
      </c>
      <c r="U130" s="1084">
        <f t="shared" si="5"/>
        <v>0.476</v>
      </c>
      <c r="V130" s="1102" t="str">
        <f t="shared" si="6"/>
        <v>#REF!</v>
      </c>
      <c r="W130" s="1102">
        <f t="shared" si="7"/>
        <v>0.926</v>
      </c>
      <c r="X130" s="1102" t="str">
        <f t="shared" si="8"/>
        <v>#REF!</v>
      </c>
      <c r="Y130" s="1103">
        <f t="shared" si="9"/>
        <v>1</v>
      </c>
      <c r="Z130" s="1104" t="str">
        <f t="shared" si="10"/>
        <v>#REF!</v>
      </c>
      <c r="AA130" s="1085" t="str">
        <f t="shared" si="11"/>
        <v>#REF!</v>
      </c>
      <c r="AB130" s="1085" t="str">
        <f t="shared" si="12"/>
        <v>#REF!</v>
      </c>
      <c r="AC130" s="1105" t="str">
        <f t="shared" si="13"/>
        <v>#REF!</v>
      </c>
      <c r="AD130" s="1105" t="str">
        <f t="shared" si="14"/>
        <v>#REF!</v>
      </c>
      <c r="AE130" s="1105" t="str">
        <f t="shared" si="15"/>
        <v>#REF!</v>
      </c>
      <c r="AF130" s="1106"/>
      <c r="AG130" s="1079"/>
      <c r="AH130" s="1090">
        <f t="shared" si="16"/>
        <v>21</v>
      </c>
      <c r="AI130" s="1090"/>
    </row>
    <row r="131" ht="15.0" customHeight="1">
      <c r="A131" s="1098">
        <v>129.0</v>
      </c>
      <c r="B131" s="1181">
        <v>471609.0</v>
      </c>
      <c r="C131" s="370" t="s">
        <v>2341</v>
      </c>
      <c r="D131" s="370" t="s">
        <v>2342</v>
      </c>
      <c r="E131" s="370" t="s">
        <v>511</v>
      </c>
      <c r="F131" s="370" t="s">
        <v>663</v>
      </c>
      <c r="G131" s="370" t="s">
        <v>790</v>
      </c>
      <c r="H131" s="1273" t="str">
        <f t="shared" si="1"/>
        <v>PM03</v>
      </c>
      <c r="I131" s="1100" t="str">
        <f t="shared" si="2"/>
        <v>#REF!</v>
      </c>
      <c r="J131" s="413">
        <v>3.0</v>
      </c>
      <c r="K131" s="413">
        <v>2025.0</v>
      </c>
      <c r="L131" s="1394">
        <v>45717.0</v>
      </c>
      <c r="M131" s="1395">
        <v>45747.0</v>
      </c>
      <c r="N131" s="1339">
        <v>7.35</v>
      </c>
      <c r="O131" s="1084">
        <f t="shared" si="3"/>
        <v>0.35</v>
      </c>
      <c r="P131" s="231">
        <f t="shared" si="4"/>
        <v>0.35</v>
      </c>
      <c r="Q131" s="231">
        <f t="shared" si="20"/>
        <v>0.35</v>
      </c>
      <c r="R131" s="1101"/>
      <c r="S131" s="1181" t="s">
        <v>517</v>
      </c>
      <c r="T131" s="370" t="s">
        <v>2367</v>
      </c>
      <c r="U131" s="1084">
        <f t="shared" si="5"/>
        <v>0.35</v>
      </c>
      <c r="V131" s="1102" t="str">
        <f t="shared" si="6"/>
        <v>#REF!</v>
      </c>
      <c r="W131" s="1102" t="str">
        <f t="shared" si="7"/>
        <v>#REF!</v>
      </c>
      <c r="X131" s="1102" t="str">
        <f t="shared" si="8"/>
        <v>#REF!</v>
      </c>
      <c r="Y131" s="1103">
        <f t="shared" si="9"/>
        <v>1</v>
      </c>
      <c r="Z131" s="1104" t="str">
        <f t="shared" si="10"/>
        <v>#REF!</v>
      </c>
      <c r="AA131" s="1085" t="str">
        <f t="shared" si="11"/>
        <v>#REF!</v>
      </c>
      <c r="AB131" s="1085" t="str">
        <f t="shared" si="12"/>
        <v>#REF!</v>
      </c>
      <c r="AC131" s="1105" t="str">
        <f t="shared" si="13"/>
        <v>#REF!</v>
      </c>
      <c r="AD131" s="1105" t="str">
        <f t="shared" si="14"/>
        <v>#REF!</v>
      </c>
      <c r="AE131" s="1105" t="str">
        <f t="shared" si="15"/>
        <v>#REF!</v>
      </c>
      <c r="AF131" s="1106"/>
      <c r="AG131" s="1079"/>
      <c r="AH131" s="1090">
        <f t="shared" si="16"/>
        <v>21</v>
      </c>
      <c r="AI131" s="1090"/>
    </row>
    <row r="132" ht="15.0" customHeight="1">
      <c r="A132" s="1098">
        <v>130.0</v>
      </c>
      <c r="B132" s="1181">
        <v>278440.0</v>
      </c>
      <c r="C132" s="370" t="s">
        <v>1159</v>
      </c>
      <c r="D132" s="370" t="s">
        <v>1403</v>
      </c>
      <c r="E132" s="370" t="s">
        <v>511</v>
      </c>
      <c r="F132" s="370" t="s">
        <v>512</v>
      </c>
      <c r="G132" s="370" t="s">
        <v>790</v>
      </c>
      <c r="H132" s="1273" t="str">
        <f t="shared" si="1"/>
        <v>DEV03</v>
      </c>
      <c r="I132" s="1100" t="str">
        <f t="shared" si="2"/>
        <v>#REF!</v>
      </c>
      <c r="J132" s="413">
        <v>3.0</v>
      </c>
      <c r="K132" s="413">
        <v>2025.0</v>
      </c>
      <c r="L132" s="1394">
        <v>45717.0</v>
      </c>
      <c r="M132" s="1395">
        <v>45747.0</v>
      </c>
      <c r="N132" s="1339">
        <v>21.0</v>
      </c>
      <c r="O132" s="1084">
        <f t="shared" si="3"/>
        <v>1</v>
      </c>
      <c r="P132" s="231">
        <f t="shared" si="4"/>
        <v>1</v>
      </c>
      <c r="Q132" s="231">
        <f t="shared" si="20"/>
        <v>1</v>
      </c>
      <c r="R132" s="1101"/>
      <c r="S132" s="1181" t="s">
        <v>517</v>
      </c>
      <c r="T132" s="370" t="s">
        <v>2366</v>
      </c>
      <c r="U132" s="1084">
        <f t="shared" si="5"/>
        <v>1</v>
      </c>
      <c r="V132" s="1102">
        <f t="shared" si="6"/>
        <v>1</v>
      </c>
      <c r="W132" s="1102">
        <f t="shared" si="7"/>
        <v>1</v>
      </c>
      <c r="X132" s="1102">
        <f t="shared" si="8"/>
        <v>1</v>
      </c>
      <c r="Y132" s="1103">
        <f t="shared" si="9"/>
        <v>1</v>
      </c>
      <c r="Z132" s="1104" t="str">
        <f t="shared" si="10"/>
        <v>#REF!</v>
      </c>
      <c r="AA132" s="1085" t="str">
        <f t="shared" si="11"/>
        <v>#REF!</v>
      </c>
      <c r="AB132" s="1085" t="str">
        <f t="shared" si="12"/>
        <v>#REF!</v>
      </c>
      <c r="AC132" s="1105">
        <f t="shared" si="13"/>
        <v>0</v>
      </c>
      <c r="AD132" s="1105" t="str">
        <f t="shared" si="14"/>
        <v>#REF!</v>
      </c>
      <c r="AE132" s="1105" t="str">
        <f t="shared" si="15"/>
        <v>#REF!</v>
      </c>
      <c r="AF132" s="1106"/>
      <c r="AG132" s="1079"/>
      <c r="AH132" s="1090">
        <f t="shared" si="16"/>
        <v>21</v>
      </c>
      <c r="AI132" s="1090"/>
    </row>
    <row r="133" ht="15.0" customHeight="1">
      <c r="A133" s="1098">
        <v>131.0</v>
      </c>
      <c r="B133" s="1181">
        <v>276388.0</v>
      </c>
      <c r="C133" s="370" t="s">
        <v>1033</v>
      </c>
      <c r="D133" s="370" t="s">
        <v>1456</v>
      </c>
      <c r="E133" s="370" t="s">
        <v>511</v>
      </c>
      <c r="F133" s="370" t="s">
        <v>546</v>
      </c>
      <c r="G133" s="370" t="s">
        <v>665</v>
      </c>
      <c r="H133" s="1273" t="str">
        <f t="shared" si="1"/>
        <v>TESTER02</v>
      </c>
      <c r="I133" s="1100" t="str">
        <f t="shared" si="2"/>
        <v>#REF!</v>
      </c>
      <c r="J133" s="413">
        <v>3.0</v>
      </c>
      <c r="K133" s="413">
        <v>2025.0</v>
      </c>
      <c r="L133" s="1394">
        <v>45717.0</v>
      </c>
      <c r="M133" s="1395">
        <v>45747.0</v>
      </c>
      <c r="N133" s="1339">
        <v>21.0</v>
      </c>
      <c r="O133" s="1084">
        <f t="shared" si="3"/>
        <v>1</v>
      </c>
      <c r="P133" s="231">
        <f t="shared" si="4"/>
        <v>1</v>
      </c>
      <c r="Q133" s="231">
        <f t="shared" si="20"/>
        <v>1</v>
      </c>
      <c r="R133" s="1101"/>
      <c r="S133" s="1181" t="s">
        <v>517</v>
      </c>
      <c r="T133" s="370" t="s">
        <v>1458</v>
      </c>
      <c r="U133" s="1084">
        <f t="shared" si="5"/>
        <v>1</v>
      </c>
      <c r="V133" s="1102">
        <f t="shared" si="6"/>
        <v>1</v>
      </c>
      <c r="W133" s="1102">
        <f t="shared" si="7"/>
        <v>1</v>
      </c>
      <c r="X133" s="1102">
        <f t="shared" si="8"/>
        <v>1</v>
      </c>
      <c r="Y133" s="1103">
        <f t="shared" si="9"/>
        <v>1</v>
      </c>
      <c r="Z133" s="1104" t="str">
        <f t="shared" si="10"/>
        <v>#REF!</v>
      </c>
      <c r="AA133" s="1085" t="str">
        <f t="shared" si="11"/>
        <v>#REF!</v>
      </c>
      <c r="AB133" s="1085" t="str">
        <f t="shared" si="12"/>
        <v>#REF!</v>
      </c>
      <c r="AC133" s="1105">
        <f t="shared" si="13"/>
        <v>0</v>
      </c>
      <c r="AD133" s="1105" t="str">
        <f t="shared" si="14"/>
        <v>#REF!</v>
      </c>
      <c r="AE133" s="1105" t="str">
        <f t="shared" si="15"/>
        <v>#REF!</v>
      </c>
      <c r="AF133" s="1106"/>
      <c r="AG133" s="1079"/>
      <c r="AH133" s="1090">
        <f t="shared" si="16"/>
        <v>21</v>
      </c>
      <c r="AI133" s="1090"/>
    </row>
    <row r="134" ht="15.0" customHeight="1">
      <c r="A134" s="1098">
        <v>132.0</v>
      </c>
      <c r="B134" s="1181">
        <v>472459.0</v>
      </c>
      <c r="C134" s="370" t="s">
        <v>2368</v>
      </c>
      <c r="D134" s="370" t="s">
        <v>2369</v>
      </c>
      <c r="E134" s="370" t="s">
        <v>511</v>
      </c>
      <c r="F134" s="370" t="s">
        <v>546</v>
      </c>
      <c r="G134" s="370" t="s">
        <v>665</v>
      </c>
      <c r="H134" s="1273" t="str">
        <f t="shared" si="1"/>
        <v>TESTER02</v>
      </c>
      <c r="I134" s="1100" t="str">
        <f t="shared" si="2"/>
        <v>#REF!</v>
      </c>
      <c r="J134" s="413">
        <v>3.0</v>
      </c>
      <c r="K134" s="413">
        <v>2025.0</v>
      </c>
      <c r="L134" s="1394">
        <v>45717.0</v>
      </c>
      <c r="M134" s="1395">
        <v>45747.0</v>
      </c>
      <c r="N134" s="1339">
        <v>21.0</v>
      </c>
      <c r="O134" s="1084">
        <f t="shared" si="3"/>
        <v>1</v>
      </c>
      <c r="P134" s="231">
        <f t="shared" si="4"/>
        <v>1</v>
      </c>
      <c r="Q134" s="231">
        <f t="shared" si="20"/>
        <v>1</v>
      </c>
      <c r="R134" s="1101"/>
      <c r="S134" s="1181" t="s">
        <v>517</v>
      </c>
      <c r="T134" s="370" t="s">
        <v>1458</v>
      </c>
      <c r="U134" s="1084">
        <f t="shared" si="5"/>
        <v>1</v>
      </c>
      <c r="V134" s="1102">
        <f t="shared" si="6"/>
        <v>1</v>
      </c>
      <c r="W134" s="1102">
        <f t="shared" si="7"/>
        <v>1</v>
      </c>
      <c r="X134" s="1102">
        <f t="shared" si="8"/>
        <v>1</v>
      </c>
      <c r="Y134" s="1103">
        <f t="shared" si="9"/>
        <v>1</v>
      </c>
      <c r="Z134" s="1104" t="str">
        <f t="shared" si="10"/>
        <v>#REF!</v>
      </c>
      <c r="AA134" s="1085" t="str">
        <f t="shared" si="11"/>
        <v>#REF!</v>
      </c>
      <c r="AB134" s="1085" t="str">
        <f t="shared" si="12"/>
        <v>#REF!</v>
      </c>
      <c r="AC134" s="1105">
        <f t="shared" si="13"/>
        <v>0</v>
      </c>
      <c r="AD134" s="1105" t="str">
        <f t="shared" si="14"/>
        <v>#REF!</v>
      </c>
      <c r="AE134" s="1105" t="str">
        <f t="shared" si="15"/>
        <v>#REF!</v>
      </c>
      <c r="AF134" s="1106"/>
      <c r="AG134" s="1079"/>
      <c r="AH134" s="1090">
        <f t="shared" si="16"/>
        <v>21</v>
      </c>
      <c r="AI134" s="1090"/>
    </row>
    <row r="135" ht="15.0" customHeight="1">
      <c r="A135" s="1098">
        <v>133.0</v>
      </c>
      <c r="B135" s="1181">
        <v>282563.0</v>
      </c>
      <c r="C135" s="370" t="s">
        <v>1109</v>
      </c>
      <c r="D135" s="370" t="s">
        <v>1320</v>
      </c>
      <c r="E135" s="370" t="s">
        <v>511</v>
      </c>
      <c r="F135" s="370" t="s">
        <v>546</v>
      </c>
      <c r="G135" s="370" t="s">
        <v>771</v>
      </c>
      <c r="H135" s="1273" t="str">
        <f t="shared" si="1"/>
        <v>TESTER04</v>
      </c>
      <c r="I135" s="1100" t="str">
        <f t="shared" si="2"/>
        <v>#REF!</v>
      </c>
      <c r="J135" s="413">
        <v>3.0</v>
      </c>
      <c r="K135" s="413">
        <v>2025.0</v>
      </c>
      <c r="L135" s="1394">
        <v>45738.0</v>
      </c>
      <c r="M135" s="1395">
        <v>45747.0</v>
      </c>
      <c r="N135" s="1339">
        <v>3.0</v>
      </c>
      <c r="O135" s="1084">
        <f t="shared" si="3"/>
        <v>0.1428571429</v>
      </c>
      <c r="P135" s="231" t="str">
        <f t="shared" si="4"/>
        <v>#REF!</v>
      </c>
      <c r="Q135" s="231" t="str">
        <f t="shared" si="20"/>
        <v>#REF!</v>
      </c>
      <c r="R135" s="1101"/>
      <c r="S135" s="1181" t="s">
        <v>525</v>
      </c>
      <c r="T135" s="370" t="s">
        <v>2426</v>
      </c>
      <c r="U135" s="1084" t="str">
        <f t="shared" si="5"/>
        <v>#REF!</v>
      </c>
      <c r="V135" s="1102" t="str">
        <f t="shared" si="6"/>
        <v>#REF!</v>
      </c>
      <c r="W135" s="1102" t="str">
        <f t="shared" si="7"/>
        <v>#REF!</v>
      </c>
      <c r="X135" s="1102" t="str">
        <f t="shared" si="8"/>
        <v>#REF!</v>
      </c>
      <c r="Y135" s="1103">
        <f t="shared" si="9"/>
        <v>1</v>
      </c>
      <c r="Z135" s="1104" t="str">
        <f t="shared" si="10"/>
        <v>#REF!</v>
      </c>
      <c r="AA135" s="1085" t="str">
        <f t="shared" si="11"/>
        <v>#REF!</v>
      </c>
      <c r="AB135" s="1085" t="str">
        <f t="shared" si="12"/>
        <v>#REF!</v>
      </c>
      <c r="AC135" s="1105" t="str">
        <f t="shared" si="13"/>
        <v>#REF!</v>
      </c>
      <c r="AD135" s="1105" t="str">
        <f t="shared" si="14"/>
        <v>#REF!</v>
      </c>
      <c r="AE135" s="1105" t="str">
        <f t="shared" si="15"/>
        <v>#REF!</v>
      </c>
      <c r="AF135" s="1106"/>
      <c r="AG135" s="1079"/>
      <c r="AH135" s="1090">
        <f t="shared" si="16"/>
        <v>21</v>
      </c>
      <c r="AI135" s="1090"/>
    </row>
    <row r="136" ht="15.0" customHeight="1">
      <c r="A136" s="1098">
        <v>134.0</v>
      </c>
      <c r="B136" s="1181">
        <v>427331.0</v>
      </c>
      <c r="C136" s="370" t="s">
        <v>1168</v>
      </c>
      <c r="D136" s="370" t="s">
        <v>1323</v>
      </c>
      <c r="E136" s="370" t="s">
        <v>511</v>
      </c>
      <c r="F136" s="370" t="s">
        <v>512</v>
      </c>
      <c r="G136" s="370" t="s">
        <v>771</v>
      </c>
      <c r="H136" s="1273" t="str">
        <f t="shared" si="1"/>
        <v>DEV04</v>
      </c>
      <c r="I136" s="1100" t="str">
        <f t="shared" si="2"/>
        <v>#REF!</v>
      </c>
      <c r="J136" s="413">
        <v>3.0</v>
      </c>
      <c r="K136" s="413">
        <v>2025.0</v>
      </c>
      <c r="L136" s="1394">
        <v>45738.0</v>
      </c>
      <c r="M136" s="1395">
        <v>45747.0</v>
      </c>
      <c r="N136" s="1339">
        <v>2.4</v>
      </c>
      <c r="O136" s="1084">
        <f t="shared" si="3"/>
        <v>0.1142857143</v>
      </c>
      <c r="P136" s="231" t="str">
        <f t="shared" si="4"/>
        <v>#REF!</v>
      </c>
      <c r="Q136" s="231" t="str">
        <f t="shared" si="20"/>
        <v>#REF!</v>
      </c>
      <c r="R136" s="1101"/>
      <c r="S136" s="1181" t="s">
        <v>525</v>
      </c>
      <c r="T136" s="370" t="s">
        <v>2426</v>
      </c>
      <c r="U136" s="1084" t="str">
        <f t="shared" si="5"/>
        <v>#REF!</v>
      </c>
      <c r="V136" s="1102" t="str">
        <f t="shared" si="6"/>
        <v>#REF!</v>
      </c>
      <c r="W136" s="1102" t="str">
        <f t="shared" si="7"/>
        <v>#REF!</v>
      </c>
      <c r="X136" s="1102" t="str">
        <f t="shared" si="8"/>
        <v>#REF!</v>
      </c>
      <c r="Y136" s="1103">
        <f t="shared" si="9"/>
        <v>1</v>
      </c>
      <c r="Z136" s="1104" t="str">
        <f t="shared" si="10"/>
        <v>#REF!</v>
      </c>
      <c r="AA136" s="1085" t="str">
        <f t="shared" si="11"/>
        <v>#REF!</v>
      </c>
      <c r="AB136" s="1085" t="str">
        <f t="shared" si="12"/>
        <v>#REF!</v>
      </c>
      <c r="AC136" s="1105" t="str">
        <f t="shared" si="13"/>
        <v>#REF!</v>
      </c>
      <c r="AD136" s="1105" t="str">
        <f t="shared" si="14"/>
        <v>#REF!</v>
      </c>
      <c r="AE136" s="1105" t="str">
        <f t="shared" si="15"/>
        <v>#REF!</v>
      </c>
      <c r="AF136" s="1106"/>
      <c r="AG136" s="1079"/>
      <c r="AH136" s="1090">
        <f t="shared" si="16"/>
        <v>21</v>
      </c>
      <c r="AI136" s="1090"/>
    </row>
    <row r="137" ht="15.0" customHeight="1">
      <c r="A137" s="1098">
        <v>135.0</v>
      </c>
      <c r="B137" s="1181">
        <v>429770.0</v>
      </c>
      <c r="C137" s="370" t="s">
        <v>1174</v>
      </c>
      <c r="D137" s="370" t="s">
        <v>1324</v>
      </c>
      <c r="E137" s="370" t="s">
        <v>511</v>
      </c>
      <c r="F137" s="370" t="s">
        <v>512</v>
      </c>
      <c r="G137" s="370" t="s">
        <v>665</v>
      </c>
      <c r="H137" s="1273" t="str">
        <f t="shared" si="1"/>
        <v>DEV02</v>
      </c>
      <c r="I137" s="1100" t="str">
        <f t="shared" si="2"/>
        <v>#REF!</v>
      </c>
      <c r="J137" s="413">
        <v>3.0</v>
      </c>
      <c r="K137" s="413">
        <v>2025.0</v>
      </c>
      <c r="L137" s="1394">
        <v>45740.0</v>
      </c>
      <c r="M137" s="1395">
        <v>45747.0</v>
      </c>
      <c r="N137" s="1339">
        <v>6.0</v>
      </c>
      <c r="O137" s="1084">
        <f t="shared" si="3"/>
        <v>0.2857142857</v>
      </c>
      <c r="P137" s="231" t="str">
        <f t="shared" si="4"/>
        <v>#REF!</v>
      </c>
      <c r="Q137" s="231" t="str">
        <f t="shared" si="20"/>
        <v>#REF!</v>
      </c>
      <c r="R137" s="1101"/>
      <c r="S137" s="1181" t="s">
        <v>525</v>
      </c>
      <c r="T137" s="370" t="s">
        <v>2426</v>
      </c>
      <c r="U137" s="1084" t="str">
        <f t="shared" si="5"/>
        <v>#REF!</v>
      </c>
      <c r="V137" s="1102" t="str">
        <f t="shared" si="6"/>
        <v>#REF!</v>
      </c>
      <c r="W137" s="1102" t="str">
        <f t="shared" si="7"/>
        <v>#REF!</v>
      </c>
      <c r="X137" s="1102" t="str">
        <f t="shared" si="8"/>
        <v>#REF!</v>
      </c>
      <c r="Y137" s="1103">
        <f t="shared" si="9"/>
        <v>1</v>
      </c>
      <c r="Z137" s="1104" t="str">
        <f t="shared" si="10"/>
        <v>#REF!</v>
      </c>
      <c r="AA137" s="1085" t="str">
        <f t="shared" si="11"/>
        <v>#REF!</v>
      </c>
      <c r="AB137" s="1085" t="str">
        <f t="shared" si="12"/>
        <v>#REF!</v>
      </c>
      <c r="AC137" s="1105" t="str">
        <f t="shared" si="13"/>
        <v>#REF!</v>
      </c>
      <c r="AD137" s="1105" t="str">
        <f t="shared" si="14"/>
        <v>#REF!</v>
      </c>
      <c r="AE137" s="1105" t="str">
        <f t="shared" si="15"/>
        <v>#REF!</v>
      </c>
      <c r="AF137" s="1106"/>
      <c r="AG137" s="1079"/>
      <c r="AH137" s="1090">
        <f t="shared" si="16"/>
        <v>21</v>
      </c>
      <c r="AI137" s="1090"/>
    </row>
    <row r="138" ht="15.0" customHeight="1">
      <c r="A138" s="1098">
        <v>136.0</v>
      </c>
      <c r="B138" s="1181">
        <v>440698.0</v>
      </c>
      <c r="C138" s="370" t="s">
        <v>1182</v>
      </c>
      <c r="D138" s="370" t="s">
        <v>1341</v>
      </c>
      <c r="E138" s="370" t="s">
        <v>511</v>
      </c>
      <c r="F138" s="370" t="s">
        <v>564</v>
      </c>
      <c r="G138" s="370" t="s">
        <v>790</v>
      </c>
      <c r="H138" s="1273" t="str">
        <f t="shared" si="1"/>
        <v>BA03</v>
      </c>
      <c r="I138" s="1100" t="str">
        <f t="shared" si="2"/>
        <v>#REF!</v>
      </c>
      <c r="J138" s="413">
        <v>3.0</v>
      </c>
      <c r="K138" s="413">
        <v>2025.0</v>
      </c>
      <c r="L138" s="1394">
        <v>45738.0</v>
      </c>
      <c r="M138" s="1395">
        <v>45747.0</v>
      </c>
      <c r="N138" s="1339">
        <v>6.0</v>
      </c>
      <c r="O138" s="1084">
        <f t="shared" si="3"/>
        <v>0.2857142857</v>
      </c>
      <c r="P138" s="231" t="str">
        <f t="shared" si="4"/>
        <v>#REF!</v>
      </c>
      <c r="Q138" s="231" t="str">
        <f t="shared" si="20"/>
        <v>#REF!</v>
      </c>
      <c r="R138" s="1101"/>
      <c r="S138" s="1181" t="s">
        <v>525</v>
      </c>
      <c r="T138" s="370" t="s">
        <v>2426</v>
      </c>
      <c r="U138" s="1084" t="str">
        <f t="shared" si="5"/>
        <v>#REF!</v>
      </c>
      <c r="V138" s="1102" t="str">
        <f t="shared" si="6"/>
        <v>#REF!</v>
      </c>
      <c r="W138" s="1102" t="str">
        <f t="shared" si="7"/>
        <v>#REF!</v>
      </c>
      <c r="X138" s="1102" t="str">
        <f t="shared" si="8"/>
        <v>#REF!</v>
      </c>
      <c r="Y138" s="1103">
        <f t="shared" si="9"/>
        <v>1</v>
      </c>
      <c r="Z138" s="1104" t="str">
        <f t="shared" si="10"/>
        <v>#REF!</v>
      </c>
      <c r="AA138" s="1085" t="str">
        <f t="shared" si="11"/>
        <v>#REF!</v>
      </c>
      <c r="AB138" s="1085" t="str">
        <f t="shared" si="12"/>
        <v>#REF!</v>
      </c>
      <c r="AC138" s="1105" t="str">
        <f t="shared" si="13"/>
        <v>#REF!</v>
      </c>
      <c r="AD138" s="1105" t="str">
        <f t="shared" si="14"/>
        <v>#REF!</v>
      </c>
      <c r="AE138" s="1105" t="str">
        <f t="shared" si="15"/>
        <v>#REF!</v>
      </c>
      <c r="AF138" s="1106"/>
      <c r="AG138" s="1079"/>
      <c r="AH138" s="1090">
        <f t="shared" si="16"/>
        <v>21</v>
      </c>
      <c r="AI138" s="1090"/>
    </row>
    <row r="139" ht="15.0" customHeight="1">
      <c r="A139" s="1098">
        <v>137.0</v>
      </c>
      <c r="B139" s="1181">
        <v>459051.0</v>
      </c>
      <c r="C139" s="370" t="s">
        <v>1180</v>
      </c>
      <c r="D139" s="370" t="s">
        <v>1353</v>
      </c>
      <c r="E139" s="370" t="s">
        <v>511</v>
      </c>
      <c r="F139" s="370" t="s">
        <v>546</v>
      </c>
      <c r="G139" s="370" t="s">
        <v>665</v>
      </c>
      <c r="H139" s="1273" t="str">
        <f t="shared" si="1"/>
        <v>TESTER02</v>
      </c>
      <c r="I139" s="1100" t="str">
        <f t="shared" si="2"/>
        <v>#REF!</v>
      </c>
      <c r="J139" s="413">
        <v>3.0</v>
      </c>
      <c r="K139" s="413">
        <v>2025.0</v>
      </c>
      <c r="L139" s="1394">
        <v>45738.0</v>
      </c>
      <c r="M139" s="1395">
        <v>45747.0</v>
      </c>
      <c r="N139" s="1339">
        <v>6.0</v>
      </c>
      <c r="O139" s="1084">
        <f t="shared" si="3"/>
        <v>0.2857142857</v>
      </c>
      <c r="P139" s="231" t="str">
        <f t="shared" si="4"/>
        <v>#REF!</v>
      </c>
      <c r="Q139" s="231" t="str">
        <f t="shared" si="20"/>
        <v>#REF!</v>
      </c>
      <c r="R139" s="1101"/>
      <c r="S139" s="1181" t="s">
        <v>525</v>
      </c>
      <c r="T139" s="370" t="s">
        <v>2426</v>
      </c>
      <c r="U139" s="1084" t="str">
        <f t="shared" si="5"/>
        <v>#REF!</v>
      </c>
      <c r="V139" s="1102" t="str">
        <f t="shared" si="6"/>
        <v>#REF!</v>
      </c>
      <c r="W139" s="1102" t="str">
        <f t="shared" si="7"/>
        <v>#REF!</v>
      </c>
      <c r="X139" s="1102" t="str">
        <f t="shared" si="8"/>
        <v>#REF!</v>
      </c>
      <c r="Y139" s="1103">
        <f t="shared" si="9"/>
        <v>1</v>
      </c>
      <c r="Z139" s="1104" t="str">
        <f t="shared" si="10"/>
        <v>#REF!</v>
      </c>
      <c r="AA139" s="1085" t="str">
        <f t="shared" si="11"/>
        <v>#REF!</v>
      </c>
      <c r="AB139" s="1085" t="str">
        <f t="shared" si="12"/>
        <v>#REF!</v>
      </c>
      <c r="AC139" s="1105" t="str">
        <f t="shared" si="13"/>
        <v>#REF!</v>
      </c>
      <c r="AD139" s="1105" t="str">
        <f t="shared" si="14"/>
        <v>#REF!</v>
      </c>
      <c r="AE139" s="1105" t="str">
        <f t="shared" si="15"/>
        <v>#REF!</v>
      </c>
      <c r="AF139" s="1106"/>
      <c r="AG139" s="1079"/>
      <c r="AH139" s="1090">
        <f t="shared" si="16"/>
        <v>21</v>
      </c>
      <c r="AI139" s="1090"/>
    </row>
    <row r="140" ht="15.0" customHeight="1">
      <c r="A140" s="1098">
        <v>138.0</v>
      </c>
      <c r="B140" s="1181">
        <v>464853.0</v>
      </c>
      <c r="C140" s="370" t="s">
        <v>1355</v>
      </c>
      <c r="D140" s="370" t="s">
        <v>1356</v>
      </c>
      <c r="E140" s="370" t="s">
        <v>511</v>
      </c>
      <c r="F140" s="370" t="s">
        <v>512</v>
      </c>
      <c r="G140" s="370" t="s">
        <v>790</v>
      </c>
      <c r="H140" s="1273" t="str">
        <f t="shared" si="1"/>
        <v>DEV03</v>
      </c>
      <c r="I140" s="1100" t="str">
        <f t="shared" si="2"/>
        <v>#REF!</v>
      </c>
      <c r="J140" s="413">
        <v>3.0</v>
      </c>
      <c r="K140" s="413">
        <v>2025.0</v>
      </c>
      <c r="L140" s="1394">
        <v>45740.0</v>
      </c>
      <c r="M140" s="1395">
        <v>45747.0</v>
      </c>
      <c r="N140" s="1339">
        <v>6.0</v>
      </c>
      <c r="O140" s="1084">
        <f t="shared" si="3"/>
        <v>0.2857142857</v>
      </c>
      <c r="P140" s="231" t="str">
        <f t="shared" si="4"/>
        <v>#REF!</v>
      </c>
      <c r="Q140" s="231" t="str">
        <f t="shared" si="20"/>
        <v>#REF!</v>
      </c>
      <c r="R140" s="1101"/>
      <c r="S140" s="1181" t="s">
        <v>525</v>
      </c>
      <c r="T140" s="370" t="s">
        <v>2426</v>
      </c>
      <c r="U140" s="1084" t="str">
        <f t="shared" si="5"/>
        <v>#REF!</v>
      </c>
      <c r="V140" s="1102" t="str">
        <f t="shared" si="6"/>
        <v>#REF!</v>
      </c>
      <c r="W140" s="1102" t="str">
        <f t="shared" si="7"/>
        <v>#REF!</v>
      </c>
      <c r="X140" s="1102" t="str">
        <f t="shared" si="8"/>
        <v>#REF!</v>
      </c>
      <c r="Y140" s="1103">
        <f t="shared" si="9"/>
        <v>1</v>
      </c>
      <c r="Z140" s="1104" t="str">
        <f t="shared" si="10"/>
        <v>#REF!</v>
      </c>
      <c r="AA140" s="1085" t="str">
        <f t="shared" si="11"/>
        <v>#REF!</v>
      </c>
      <c r="AB140" s="1085" t="str">
        <f t="shared" si="12"/>
        <v>#REF!</v>
      </c>
      <c r="AC140" s="1105" t="str">
        <f t="shared" si="13"/>
        <v>#REF!</v>
      </c>
      <c r="AD140" s="1105" t="str">
        <f t="shared" si="14"/>
        <v>#REF!</v>
      </c>
      <c r="AE140" s="1105" t="str">
        <f t="shared" si="15"/>
        <v>#REF!</v>
      </c>
      <c r="AF140" s="1106"/>
      <c r="AG140" s="1079"/>
      <c r="AH140" s="1090">
        <f t="shared" si="16"/>
        <v>21</v>
      </c>
      <c r="AI140" s="1090"/>
    </row>
    <row r="141" ht="15.0" customHeight="1">
      <c r="A141" s="1098">
        <v>139.0</v>
      </c>
      <c r="B141" s="1181">
        <v>465801.0</v>
      </c>
      <c r="C141" s="370" t="s">
        <v>1360</v>
      </c>
      <c r="D141" s="370" t="s">
        <v>1361</v>
      </c>
      <c r="E141" s="370" t="s">
        <v>511</v>
      </c>
      <c r="F141" s="370" t="s">
        <v>512</v>
      </c>
      <c r="G141" s="370" t="s">
        <v>893</v>
      </c>
      <c r="H141" s="1273" t="str">
        <f t="shared" si="1"/>
        <v>DEV06</v>
      </c>
      <c r="I141" s="1100" t="str">
        <f t="shared" si="2"/>
        <v>#REF!</v>
      </c>
      <c r="J141" s="413">
        <v>3.0</v>
      </c>
      <c r="K141" s="413">
        <v>2025.0</v>
      </c>
      <c r="L141" s="1394">
        <v>45738.0</v>
      </c>
      <c r="M141" s="1395">
        <v>45747.0</v>
      </c>
      <c r="N141" s="1339">
        <v>1.2</v>
      </c>
      <c r="O141" s="1084">
        <f t="shared" si="3"/>
        <v>0.05714285714</v>
      </c>
      <c r="P141" s="231" t="str">
        <f t="shared" si="4"/>
        <v>#REF!</v>
      </c>
      <c r="Q141" s="231" t="str">
        <f t="shared" si="20"/>
        <v>#REF!</v>
      </c>
      <c r="R141" s="1101"/>
      <c r="S141" s="1181" t="s">
        <v>525</v>
      </c>
      <c r="T141" s="370" t="s">
        <v>2426</v>
      </c>
      <c r="U141" s="1084" t="str">
        <f t="shared" si="5"/>
        <v>#REF!</v>
      </c>
      <c r="V141" s="1102" t="str">
        <f t="shared" si="6"/>
        <v>#REF!</v>
      </c>
      <c r="W141" s="1102" t="str">
        <f t="shared" si="7"/>
        <v>#REF!</v>
      </c>
      <c r="X141" s="1102" t="str">
        <f t="shared" si="8"/>
        <v>#REF!</v>
      </c>
      <c r="Y141" s="1103">
        <f t="shared" si="9"/>
        <v>1</v>
      </c>
      <c r="Z141" s="1104" t="str">
        <f t="shared" si="10"/>
        <v>#REF!</v>
      </c>
      <c r="AA141" s="1085" t="str">
        <f t="shared" si="11"/>
        <v>#REF!</v>
      </c>
      <c r="AB141" s="1085" t="str">
        <f t="shared" si="12"/>
        <v>#REF!</v>
      </c>
      <c r="AC141" s="1105" t="str">
        <f t="shared" si="13"/>
        <v>#REF!</v>
      </c>
      <c r="AD141" s="1105" t="str">
        <f t="shared" si="14"/>
        <v>#REF!</v>
      </c>
      <c r="AE141" s="1105" t="str">
        <f t="shared" si="15"/>
        <v>#REF!</v>
      </c>
      <c r="AF141" s="1106"/>
      <c r="AG141" s="1079"/>
      <c r="AH141" s="1090">
        <f t="shared" si="16"/>
        <v>21</v>
      </c>
      <c r="AI141" s="1090"/>
    </row>
    <row r="142" ht="15.0" customHeight="1">
      <c r="A142" s="1098">
        <v>140.0</v>
      </c>
      <c r="B142" s="1181">
        <v>471775.0</v>
      </c>
      <c r="C142" s="370" t="s">
        <v>2337</v>
      </c>
      <c r="D142" s="370" t="s">
        <v>2338</v>
      </c>
      <c r="E142" s="370" t="s">
        <v>511</v>
      </c>
      <c r="F142" s="370" t="s">
        <v>512</v>
      </c>
      <c r="G142" s="370" t="s">
        <v>795</v>
      </c>
      <c r="H142" s="1273" t="str">
        <f t="shared" si="1"/>
        <v>DEV01</v>
      </c>
      <c r="I142" s="1100" t="str">
        <f t="shared" si="2"/>
        <v>#REF!</v>
      </c>
      <c r="J142" s="413">
        <v>3.0</v>
      </c>
      <c r="K142" s="413">
        <v>2025.0</v>
      </c>
      <c r="L142" s="1394">
        <v>45740.0</v>
      </c>
      <c r="M142" s="1395">
        <v>45747.0</v>
      </c>
      <c r="N142" s="1339">
        <v>6.0</v>
      </c>
      <c r="O142" s="1084">
        <f t="shared" si="3"/>
        <v>0.2857142857</v>
      </c>
      <c r="P142" s="231" t="str">
        <f t="shared" si="4"/>
        <v>#REF!</v>
      </c>
      <c r="Q142" s="231" t="str">
        <f t="shared" si="20"/>
        <v>#REF!</v>
      </c>
      <c r="R142" s="1101"/>
      <c r="S142" s="1181" t="s">
        <v>525</v>
      </c>
      <c r="T142" s="370" t="s">
        <v>2426</v>
      </c>
      <c r="U142" s="1084" t="str">
        <f t="shared" si="5"/>
        <v>#REF!</v>
      </c>
      <c r="V142" s="1102" t="str">
        <f t="shared" si="6"/>
        <v>#REF!</v>
      </c>
      <c r="W142" s="1102" t="str">
        <f t="shared" si="7"/>
        <v>#REF!</v>
      </c>
      <c r="X142" s="1102" t="str">
        <f t="shared" si="8"/>
        <v>#REF!</v>
      </c>
      <c r="Y142" s="1103">
        <f t="shared" si="9"/>
        <v>1</v>
      </c>
      <c r="Z142" s="1104" t="str">
        <f t="shared" si="10"/>
        <v>#REF!</v>
      </c>
      <c r="AA142" s="1085" t="str">
        <f t="shared" si="11"/>
        <v>#REF!</v>
      </c>
      <c r="AB142" s="1085" t="str">
        <f t="shared" si="12"/>
        <v>#REF!</v>
      </c>
      <c r="AC142" s="1105" t="str">
        <f t="shared" si="13"/>
        <v>#REF!</v>
      </c>
      <c r="AD142" s="1105" t="str">
        <f t="shared" si="14"/>
        <v>#REF!</v>
      </c>
      <c r="AE142" s="1105" t="str">
        <f t="shared" si="15"/>
        <v>#REF!</v>
      </c>
      <c r="AF142" s="1106"/>
      <c r="AG142" s="1079"/>
      <c r="AH142" s="1090">
        <f t="shared" si="16"/>
        <v>21</v>
      </c>
      <c r="AI142" s="1090"/>
    </row>
    <row r="143" ht="15.0" customHeight="1">
      <c r="A143" s="1098">
        <v>141.0</v>
      </c>
      <c r="B143" s="1181">
        <v>470251.0</v>
      </c>
      <c r="C143" s="370" t="s">
        <v>2271</v>
      </c>
      <c r="D143" s="370" t="s">
        <v>2272</v>
      </c>
      <c r="E143" s="370" t="s">
        <v>511</v>
      </c>
      <c r="F143" s="370" t="s">
        <v>512</v>
      </c>
      <c r="G143" s="370" t="s">
        <v>790</v>
      </c>
      <c r="H143" s="1273" t="str">
        <f t="shared" si="1"/>
        <v>DEV03</v>
      </c>
      <c r="I143" s="1100" t="str">
        <f t="shared" si="2"/>
        <v>#REF!</v>
      </c>
      <c r="J143" s="413">
        <v>3.0</v>
      </c>
      <c r="K143" s="413">
        <v>2025.0</v>
      </c>
      <c r="L143" s="1394">
        <v>45717.0</v>
      </c>
      <c r="M143" s="1395">
        <v>45747.0</v>
      </c>
      <c r="N143" s="1339">
        <v>21.0</v>
      </c>
      <c r="O143" s="1084">
        <f t="shared" si="3"/>
        <v>1</v>
      </c>
      <c r="P143" s="231">
        <f t="shared" si="4"/>
        <v>1</v>
      </c>
      <c r="Q143" s="231">
        <f t="shared" si="20"/>
        <v>1</v>
      </c>
      <c r="R143" s="1101"/>
      <c r="S143" s="1181" t="s">
        <v>517</v>
      </c>
      <c r="T143" s="370" t="s">
        <v>2258</v>
      </c>
      <c r="U143" s="1084">
        <f t="shared" si="5"/>
        <v>1</v>
      </c>
      <c r="V143" s="1102">
        <f t="shared" si="6"/>
        <v>1</v>
      </c>
      <c r="W143" s="1102">
        <f t="shared" si="7"/>
        <v>1</v>
      </c>
      <c r="X143" s="1102">
        <f t="shared" si="8"/>
        <v>1</v>
      </c>
      <c r="Y143" s="1103">
        <f t="shared" si="9"/>
        <v>1</v>
      </c>
      <c r="Z143" s="1104" t="str">
        <f t="shared" si="10"/>
        <v>#REF!</v>
      </c>
      <c r="AA143" s="1085" t="str">
        <f t="shared" si="11"/>
        <v>#REF!</v>
      </c>
      <c r="AB143" s="1085" t="str">
        <f t="shared" si="12"/>
        <v>#REF!</v>
      </c>
      <c r="AC143" s="1105">
        <f t="shared" si="13"/>
        <v>0</v>
      </c>
      <c r="AD143" s="1105" t="str">
        <f t="shared" si="14"/>
        <v>#REF!</v>
      </c>
      <c r="AE143" s="1105" t="str">
        <f t="shared" si="15"/>
        <v>#REF!</v>
      </c>
      <c r="AF143" s="1106"/>
      <c r="AG143" s="1079"/>
      <c r="AH143" s="1090">
        <f t="shared" si="16"/>
        <v>21</v>
      </c>
      <c r="AI143" s="1090"/>
    </row>
    <row r="144" ht="15.0" customHeight="1">
      <c r="A144" s="1098">
        <v>142.0</v>
      </c>
      <c r="B144" s="1181">
        <v>289435.0</v>
      </c>
      <c r="C144" s="370" t="s">
        <v>1138</v>
      </c>
      <c r="D144" s="370" t="s">
        <v>1404</v>
      </c>
      <c r="E144" s="370" t="s">
        <v>511</v>
      </c>
      <c r="F144" s="370" t="s">
        <v>512</v>
      </c>
      <c r="G144" s="370" t="s">
        <v>771</v>
      </c>
      <c r="H144" s="1273" t="str">
        <f t="shared" si="1"/>
        <v>DEV04</v>
      </c>
      <c r="I144" s="1100" t="str">
        <f t="shared" si="2"/>
        <v>#REF!</v>
      </c>
      <c r="J144" s="413">
        <v>3.0</v>
      </c>
      <c r="K144" s="413">
        <v>2025.0</v>
      </c>
      <c r="L144" s="1394">
        <v>45730.0</v>
      </c>
      <c r="M144" s="1395">
        <v>45747.0</v>
      </c>
      <c r="N144" s="1339">
        <v>6.0</v>
      </c>
      <c r="O144" s="1084">
        <f t="shared" si="3"/>
        <v>0.2857142857</v>
      </c>
      <c r="P144" s="231" t="str">
        <f t="shared" si="4"/>
        <v>#REF!</v>
      </c>
      <c r="Q144" s="231" t="str">
        <f t="shared" si="20"/>
        <v>#REF!</v>
      </c>
      <c r="R144" s="1101"/>
      <c r="S144" s="1181" t="s">
        <v>525</v>
      </c>
      <c r="T144" s="370" t="s">
        <v>2427</v>
      </c>
      <c r="U144" s="1084" t="str">
        <f t="shared" si="5"/>
        <v>#REF!</v>
      </c>
      <c r="V144" s="1102" t="str">
        <f t="shared" si="6"/>
        <v>#REF!</v>
      </c>
      <c r="W144" s="1102" t="str">
        <f t="shared" si="7"/>
        <v>#REF!</v>
      </c>
      <c r="X144" s="1102" t="str">
        <f t="shared" si="8"/>
        <v>#REF!</v>
      </c>
      <c r="Y144" s="1103">
        <f t="shared" si="9"/>
        <v>1</v>
      </c>
      <c r="Z144" s="1104" t="str">
        <f t="shared" si="10"/>
        <v>#REF!</v>
      </c>
      <c r="AA144" s="1085" t="str">
        <f t="shared" si="11"/>
        <v>#REF!</v>
      </c>
      <c r="AB144" s="1085" t="str">
        <f t="shared" si="12"/>
        <v>#REF!</v>
      </c>
      <c r="AC144" s="1105" t="str">
        <f t="shared" si="13"/>
        <v>#REF!</v>
      </c>
      <c r="AD144" s="1105" t="str">
        <f t="shared" si="14"/>
        <v>#REF!</v>
      </c>
      <c r="AE144" s="1105" t="str">
        <f t="shared" si="15"/>
        <v>#REF!</v>
      </c>
      <c r="AF144" s="1106"/>
      <c r="AG144" s="1079"/>
      <c r="AH144" s="1090">
        <f t="shared" si="16"/>
        <v>21</v>
      </c>
      <c r="AI144" s="1090"/>
    </row>
    <row r="145" ht="15.0" customHeight="1">
      <c r="A145" s="1098">
        <v>143.0</v>
      </c>
      <c r="B145" s="1181">
        <v>436920.0</v>
      </c>
      <c r="C145" s="370" t="s">
        <v>761</v>
      </c>
      <c r="D145" s="370" t="s">
        <v>1332</v>
      </c>
      <c r="E145" s="370" t="s">
        <v>511</v>
      </c>
      <c r="F145" s="370" t="s">
        <v>546</v>
      </c>
      <c r="G145" s="370" t="s">
        <v>665</v>
      </c>
      <c r="H145" s="1273" t="str">
        <f t="shared" si="1"/>
        <v>TESTER02</v>
      </c>
      <c r="I145" s="1100" t="str">
        <f t="shared" si="2"/>
        <v>#REF!</v>
      </c>
      <c r="J145" s="413">
        <v>3.0</v>
      </c>
      <c r="K145" s="413">
        <v>2025.0</v>
      </c>
      <c r="L145" s="1394">
        <v>45734.0</v>
      </c>
      <c r="M145" s="1395">
        <v>45747.0</v>
      </c>
      <c r="N145" s="1339">
        <v>10.0</v>
      </c>
      <c r="O145" s="1084">
        <f t="shared" si="3"/>
        <v>0.4761904762</v>
      </c>
      <c r="P145" s="231" t="str">
        <f t="shared" si="4"/>
        <v>#REF!</v>
      </c>
      <c r="Q145" s="231" t="str">
        <f t="shared" si="20"/>
        <v>#REF!</v>
      </c>
      <c r="R145" s="1101"/>
      <c r="S145" s="1181" t="s">
        <v>525</v>
      </c>
      <c r="T145" s="370" t="s">
        <v>2427</v>
      </c>
      <c r="U145" s="1084" t="str">
        <f t="shared" si="5"/>
        <v>#REF!</v>
      </c>
      <c r="V145" s="1102" t="str">
        <f t="shared" si="6"/>
        <v>#REF!</v>
      </c>
      <c r="W145" s="1102" t="str">
        <f t="shared" si="7"/>
        <v>#REF!</v>
      </c>
      <c r="X145" s="1102" t="str">
        <f t="shared" si="8"/>
        <v>#REF!</v>
      </c>
      <c r="Y145" s="1103">
        <f t="shared" si="9"/>
        <v>0.7142857143</v>
      </c>
      <c r="Z145" s="1104" t="str">
        <f t="shared" si="10"/>
        <v>#REF!</v>
      </c>
      <c r="AA145" s="1085" t="str">
        <f t="shared" si="11"/>
        <v>#REF!</v>
      </c>
      <c r="AB145" s="1085" t="str">
        <f t="shared" si="12"/>
        <v>#REF!</v>
      </c>
      <c r="AC145" s="1105" t="str">
        <f t="shared" si="13"/>
        <v>#REF!</v>
      </c>
      <c r="AD145" s="1105" t="str">
        <f t="shared" si="14"/>
        <v>#REF!</v>
      </c>
      <c r="AE145" s="1105" t="str">
        <f t="shared" si="15"/>
        <v>#REF!</v>
      </c>
      <c r="AF145" s="1106"/>
      <c r="AG145" s="1079"/>
      <c r="AH145" s="1090">
        <f t="shared" si="16"/>
        <v>15</v>
      </c>
      <c r="AI145" s="1090"/>
    </row>
    <row r="146" ht="15.0" customHeight="1">
      <c r="A146" s="1098">
        <v>144.0</v>
      </c>
      <c r="B146" s="1181">
        <v>466701.0</v>
      </c>
      <c r="C146" s="370" t="s">
        <v>1653</v>
      </c>
      <c r="D146" s="370" t="s">
        <v>1654</v>
      </c>
      <c r="E146" s="370" t="s">
        <v>511</v>
      </c>
      <c r="F146" s="370" t="s">
        <v>512</v>
      </c>
      <c r="G146" s="370" t="s">
        <v>790</v>
      </c>
      <c r="H146" s="1273" t="str">
        <f t="shared" si="1"/>
        <v>DEV03</v>
      </c>
      <c r="I146" s="1100" t="str">
        <f t="shared" si="2"/>
        <v>#REF!</v>
      </c>
      <c r="J146" s="413">
        <v>3.0</v>
      </c>
      <c r="K146" s="413">
        <v>2025.0</v>
      </c>
      <c r="L146" s="1394">
        <v>45734.0</v>
      </c>
      <c r="M146" s="1395">
        <v>45747.0</v>
      </c>
      <c r="N146" s="1339">
        <v>10.0</v>
      </c>
      <c r="O146" s="1084">
        <f t="shared" si="3"/>
        <v>0.4761904762</v>
      </c>
      <c r="P146" s="231" t="str">
        <f t="shared" si="4"/>
        <v>#REF!</v>
      </c>
      <c r="Q146" s="231" t="str">
        <f t="shared" si="20"/>
        <v>#REF!</v>
      </c>
      <c r="R146" s="1101"/>
      <c r="S146" s="1181" t="s">
        <v>525</v>
      </c>
      <c r="T146" s="370" t="s">
        <v>2427</v>
      </c>
      <c r="U146" s="1084" t="str">
        <f t="shared" si="5"/>
        <v>#REF!</v>
      </c>
      <c r="V146" s="1102" t="str">
        <f t="shared" si="6"/>
        <v>#REF!</v>
      </c>
      <c r="W146" s="1102" t="str">
        <f t="shared" si="7"/>
        <v>#REF!</v>
      </c>
      <c r="X146" s="1102" t="str">
        <f t="shared" si="8"/>
        <v>#REF!</v>
      </c>
      <c r="Y146" s="1103">
        <f t="shared" si="9"/>
        <v>0.4761904762</v>
      </c>
      <c r="Z146" s="1104" t="str">
        <f t="shared" si="10"/>
        <v>#REF!</v>
      </c>
      <c r="AA146" s="1085" t="str">
        <f t="shared" si="11"/>
        <v>#REF!</v>
      </c>
      <c r="AB146" s="1085" t="str">
        <f t="shared" si="12"/>
        <v>#REF!</v>
      </c>
      <c r="AC146" s="1105" t="str">
        <f t="shared" si="13"/>
        <v>#REF!</v>
      </c>
      <c r="AD146" s="1105" t="str">
        <f t="shared" si="14"/>
        <v>#REF!</v>
      </c>
      <c r="AE146" s="1105" t="str">
        <f t="shared" si="15"/>
        <v>#REF!</v>
      </c>
      <c r="AF146" s="1106"/>
      <c r="AG146" s="1079"/>
      <c r="AH146" s="1090">
        <f t="shared" si="16"/>
        <v>10</v>
      </c>
      <c r="AI146" s="1090"/>
    </row>
    <row r="147" ht="15.0" customHeight="1">
      <c r="A147" s="1098">
        <v>145.0</v>
      </c>
      <c r="B147" s="1181">
        <v>473509.0</v>
      </c>
      <c r="C147" s="370" t="s">
        <v>2428</v>
      </c>
      <c r="D147" s="370" t="s">
        <v>2429</v>
      </c>
      <c r="E147" s="370" t="s">
        <v>552</v>
      </c>
      <c r="F147" s="370" t="s">
        <v>564</v>
      </c>
      <c r="G147" s="370" t="s">
        <v>790</v>
      </c>
      <c r="H147" s="1273" t="str">
        <f t="shared" si="1"/>
        <v>BA03</v>
      </c>
      <c r="I147" s="1100" t="str">
        <f t="shared" si="2"/>
        <v>#REF!</v>
      </c>
      <c r="J147" s="413">
        <v>3.0</v>
      </c>
      <c r="K147" s="413">
        <v>2025.0</v>
      </c>
      <c r="L147" s="1394">
        <v>45729.0</v>
      </c>
      <c r="M147" s="1395">
        <v>45747.0</v>
      </c>
      <c r="N147" s="1339">
        <v>13.0</v>
      </c>
      <c r="O147" s="1084">
        <f t="shared" si="3"/>
        <v>0.619047619</v>
      </c>
      <c r="P147" s="231" t="str">
        <f t="shared" si="4"/>
        <v>#REF!</v>
      </c>
      <c r="Q147" s="231" t="str">
        <f t="shared" si="20"/>
        <v>#REF!</v>
      </c>
      <c r="R147" s="1101"/>
      <c r="S147" s="1181" t="s">
        <v>525</v>
      </c>
      <c r="T147" s="370" t="s">
        <v>2427</v>
      </c>
      <c r="U147" s="1084" t="str">
        <f t="shared" si="5"/>
        <v>#REF!</v>
      </c>
      <c r="V147" s="1102" t="str">
        <f t="shared" si="6"/>
        <v>#REF!</v>
      </c>
      <c r="W147" s="1102" t="str">
        <f t="shared" si="7"/>
        <v>#REF!</v>
      </c>
      <c r="X147" s="1102" t="str">
        <f t="shared" si="8"/>
        <v>#REF!</v>
      </c>
      <c r="Y147" s="1103">
        <f t="shared" si="9"/>
        <v>1</v>
      </c>
      <c r="Z147" s="1104" t="str">
        <f t="shared" si="10"/>
        <v>#REF!</v>
      </c>
      <c r="AA147" s="1085" t="str">
        <f t="shared" si="11"/>
        <v>#REF!</v>
      </c>
      <c r="AB147" s="1085" t="str">
        <f t="shared" si="12"/>
        <v>#REF!</v>
      </c>
      <c r="AC147" s="1105" t="str">
        <f t="shared" si="13"/>
        <v>#REF!</v>
      </c>
      <c r="AD147" s="1105" t="str">
        <f t="shared" si="14"/>
        <v>#REF!</v>
      </c>
      <c r="AE147" s="1105" t="str">
        <f t="shared" si="15"/>
        <v>#REF!</v>
      </c>
      <c r="AF147" s="1106"/>
      <c r="AG147" s="1079"/>
      <c r="AH147" s="1090">
        <f t="shared" si="16"/>
        <v>21</v>
      </c>
      <c r="AI147" s="1090"/>
    </row>
    <row r="148" ht="15.0" customHeight="1">
      <c r="A148" s="1098">
        <v>146.0</v>
      </c>
      <c r="B148" s="1181">
        <v>275041.0</v>
      </c>
      <c r="C148" s="370" t="s">
        <v>1102</v>
      </c>
      <c r="D148" s="370" t="s">
        <v>1275</v>
      </c>
      <c r="E148" s="370" t="s">
        <v>511</v>
      </c>
      <c r="F148" s="370" t="s">
        <v>512</v>
      </c>
      <c r="G148" s="370" t="s">
        <v>790</v>
      </c>
      <c r="H148" s="1273" t="str">
        <f t="shared" si="1"/>
        <v>DEV03</v>
      </c>
      <c r="I148" s="1100" t="str">
        <f t="shared" si="2"/>
        <v>#REF!</v>
      </c>
      <c r="J148" s="413">
        <v>3.0</v>
      </c>
      <c r="K148" s="413">
        <v>2025.0</v>
      </c>
      <c r="L148" s="1394">
        <v>45726.0</v>
      </c>
      <c r="M148" s="1395">
        <v>45747.0</v>
      </c>
      <c r="N148" s="1339">
        <v>12.8</v>
      </c>
      <c r="O148" s="1084">
        <f t="shared" si="3"/>
        <v>0.6095238095</v>
      </c>
      <c r="P148" s="231" t="str">
        <f t="shared" si="4"/>
        <v>#REF!</v>
      </c>
      <c r="Q148" s="231" t="str">
        <f t="shared" si="20"/>
        <v>#REF!</v>
      </c>
      <c r="R148" s="1101"/>
      <c r="S148" s="1181" t="s">
        <v>525</v>
      </c>
      <c r="T148" s="1317" t="s">
        <v>2377</v>
      </c>
      <c r="U148" s="1084" t="str">
        <f t="shared" si="5"/>
        <v>#REF!</v>
      </c>
      <c r="V148" s="1102" t="str">
        <f t="shared" si="6"/>
        <v>#REF!</v>
      </c>
      <c r="W148" s="1102" t="str">
        <f t="shared" si="7"/>
        <v>#REF!</v>
      </c>
      <c r="X148" s="1102" t="str">
        <f t="shared" si="8"/>
        <v>#REF!</v>
      </c>
      <c r="Y148" s="1103">
        <f t="shared" si="9"/>
        <v>1</v>
      </c>
      <c r="Z148" s="1104" t="str">
        <f t="shared" si="10"/>
        <v>#REF!</v>
      </c>
      <c r="AA148" s="1085" t="str">
        <f t="shared" si="11"/>
        <v>#REF!</v>
      </c>
      <c r="AB148" s="1085" t="str">
        <f t="shared" si="12"/>
        <v>#REF!</v>
      </c>
      <c r="AC148" s="1105" t="str">
        <f t="shared" si="13"/>
        <v>#REF!</v>
      </c>
      <c r="AD148" s="1105" t="str">
        <f t="shared" si="14"/>
        <v>#REF!</v>
      </c>
      <c r="AE148" s="1105" t="str">
        <f t="shared" si="15"/>
        <v>#REF!</v>
      </c>
      <c r="AF148" s="1106"/>
      <c r="AG148" s="1079"/>
      <c r="AH148" s="1090">
        <f t="shared" si="16"/>
        <v>21</v>
      </c>
      <c r="AI148" s="1090"/>
    </row>
    <row r="149" ht="15.0" customHeight="1">
      <c r="A149" s="1098">
        <v>147.0</v>
      </c>
      <c r="B149" s="1181">
        <v>283181.0</v>
      </c>
      <c r="C149" s="370" t="s">
        <v>658</v>
      </c>
      <c r="D149" s="370" t="s">
        <v>1278</v>
      </c>
      <c r="E149" s="370" t="s">
        <v>511</v>
      </c>
      <c r="F149" s="370" t="s">
        <v>564</v>
      </c>
      <c r="G149" s="370" t="s">
        <v>771</v>
      </c>
      <c r="H149" s="1273" t="str">
        <f t="shared" si="1"/>
        <v>BA04</v>
      </c>
      <c r="I149" s="1100" t="str">
        <f t="shared" si="2"/>
        <v>#REF!</v>
      </c>
      <c r="J149" s="413">
        <v>3.0</v>
      </c>
      <c r="K149" s="413">
        <v>2025.0</v>
      </c>
      <c r="L149" s="1394">
        <v>45726.0</v>
      </c>
      <c r="M149" s="1395">
        <v>45747.0</v>
      </c>
      <c r="N149" s="1339">
        <v>8.0</v>
      </c>
      <c r="O149" s="1084">
        <f t="shared" si="3"/>
        <v>0.380952381</v>
      </c>
      <c r="P149" s="231" t="str">
        <f t="shared" si="4"/>
        <v>#REF!</v>
      </c>
      <c r="Q149" s="231" t="str">
        <f t="shared" si="20"/>
        <v>#REF!</v>
      </c>
      <c r="R149" s="1101"/>
      <c r="S149" s="1181" t="s">
        <v>525</v>
      </c>
      <c r="T149" s="1317" t="s">
        <v>2377</v>
      </c>
      <c r="U149" s="1084" t="str">
        <f t="shared" si="5"/>
        <v>#REF!</v>
      </c>
      <c r="V149" s="1102" t="str">
        <f t="shared" si="6"/>
        <v>#REF!</v>
      </c>
      <c r="W149" s="1102" t="str">
        <f t="shared" si="7"/>
        <v>#REF!</v>
      </c>
      <c r="X149" s="1102" t="str">
        <f t="shared" si="8"/>
        <v>#REF!</v>
      </c>
      <c r="Y149" s="1103">
        <f t="shared" si="9"/>
        <v>1</v>
      </c>
      <c r="Z149" s="1104" t="str">
        <f t="shared" si="10"/>
        <v>#REF!</v>
      </c>
      <c r="AA149" s="1085" t="str">
        <f t="shared" si="11"/>
        <v>#REF!</v>
      </c>
      <c r="AB149" s="1085" t="str">
        <f t="shared" si="12"/>
        <v>#REF!</v>
      </c>
      <c r="AC149" s="1105" t="str">
        <f t="shared" si="13"/>
        <v>#REF!</v>
      </c>
      <c r="AD149" s="1105" t="str">
        <f t="shared" si="14"/>
        <v>#REF!</v>
      </c>
      <c r="AE149" s="1105" t="str">
        <f t="shared" si="15"/>
        <v>#REF!</v>
      </c>
      <c r="AF149" s="1106"/>
      <c r="AG149" s="1079"/>
      <c r="AH149" s="1090">
        <f t="shared" si="16"/>
        <v>21</v>
      </c>
      <c r="AI149" s="1090"/>
    </row>
    <row r="150" ht="15.0" customHeight="1">
      <c r="A150" s="1098">
        <v>148.0</v>
      </c>
      <c r="B150" s="1181">
        <v>292506.0</v>
      </c>
      <c r="C150" s="370" t="s">
        <v>1460</v>
      </c>
      <c r="D150" s="370" t="s">
        <v>1461</v>
      </c>
      <c r="E150" s="370" t="s">
        <v>511</v>
      </c>
      <c r="F150" s="370" t="s">
        <v>564</v>
      </c>
      <c r="G150" s="370" t="s">
        <v>771</v>
      </c>
      <c r="H150" s="1273" t="str">
        <f t="shared" si="1"/>
        <v>BA04</v>
      </c>
      <c r="I150" s="1100" t="str">
        <f t="shared" si="2"/>
        <v>#REF!</v>
      </c>
      <c r="J150" s="413">
        <v>3.0</v>
      </c>
      <c r="K150" s="413">
        <v>2025.0</v>
      </c>
      <c r="L150" s="1394">
        <v>45717.0</v>
      </c>
      <c r="M150" s="1395">
        <v>45730.0</v>
      </c>
      <c r="N150" s="1339">
        <v>10.0</v>
      </c>
      <c r="O150" s="1084">
        <f t="shared" si="3"/>
        <v>0.4761904762</v>
      </c>
      <c r="P150" s="231" t="str">
        <f t="shared" si="4"/>
        <v>#REF!</v>
      </c>
      <c r="Q150" s="231" t="str">
        <f t="shared" si="20"/>
        <v>#REF!</v>
      </c>
      <c r="R150" s="1101"/>
      <c r="S150" s="1181" t="s">
        <v>525</v>
      </c>
      <c r="T150" s="1317" t="s">
        <v>2377</v>
      </c>
      <c r="U150" s="1084" t="str">
        <f t="shared" si="5"/>
        <v>#REF!</v>
      </c>
      <c r="V150" s="1102" t="str">
        <f t="shared" si="6"/>
        <v>#REF!</v>
      </c>
      <c r="W150" s="1102" t="str">
        <f t="shared" si="7"/>
        <v>#REF!</v>
      </c>
      <c r="X150" s="1102" t="str">
        <f t="shared" si="8"/>
        <v>#REF!</v>
      </c>
      <c r="Y150" s="1103">
        <f t="shared" si="9"/>
        <v>1</v>
      </c>
      <c r="Z150" s="1104" t="str">
        <f t="shared" si="10"/>
        <v>#REF!</v>
      </c>
      <c r="AA150" s="1085" t="str">
        <f t="shared" si="11"/>
        <v>#REF!</v>
      </c>
      <c r="AB150" s="1085" t="str">
        <f t="shared" si="12"/>
        <v>#REF!</v>
      </c>
      <c r="AC150" s="1105" t="str">
        <f t="shared" si="13"/>
        <v>#REF!</v>
      </c>
      <c r="AD150" s="1105" t="str">
        <f t="shared" si="14"/>
        <v>#REF!</v>
      </c>
      <c r="AE150" s="1105" t="str">
        <f t="shared" si="15"/>
        <v>#REF!</v>
      </c>
      <c r="AF150" s="1106"/>
      <c r="AG150" s="1079"/>
      <c r="AH150" s="1090">
        <f t="shared" si="16"/>
        <v>21</v>
      </c>
      <c r="AI150" s="1090"/>
    </row>
    <row r="151" ht="15.0" customHeight="1">
      <c r="A151" s="1098">
        <v>149.0</v>
      </c>
      <c r="B151" s="1181">
        <v>212015.0</v>
      </c>
      <c r="C151" s="370" t="s">
        <v>629</v>
      </c>
      <c r="D151" s="370" t="s">
        <v>1514</v>
      </c>
      <c r="E151" s="370" t="s">
        <v>511</v>
      </c>
      <c r="F151" s="370" t="s">
        <v>564</v>
      </c>
      <c r="G151" s="370" t="s">
        <v>893</v>
      </c>
      <c r="H151" s="1273" t="str">
        <f t="shared" si="1"/>
        <v>BA06</v>
      </c>
      <c r="I151" s="1100" t="str">
        <f t="shared" si="2"/>
        <v>#REF!</v>
      </c>
      <c r="J151" s="413">
        <v>3.0</v>
      </c>
      <c r="K151" s="413">
        <v>2025.0</v>
      </c>
      <c r="L151" s="1394">
        <v>45717.0</v>
      </c>
      <c r="M151" s="1395">
        <v>45747.0</v>
      </c>
      <c r="N151" s="1339">
        <v>21.0</v>
      </c>
      <c r="O151" s="1084">
        <f t="shared" si="3"/>
        <v>1</v>
      </c>
      <c r="P151" s="231" t="str">
        <f t="shared" si="4"/>
        <v>#REF!</v>
      </c>
      <c r="Q151" s="231" t="str">
        <f t="shared" si="20"/>
        <v>#REF!</v>
      </c>
      <c r="R151" s="1101"/>
      <c r="S151" s="1181" t="s">
        <v>525</v>
      </c>
      <c r="T151" s="1317" t="s">
        <v>2377</v>
      </c>
      <c r="U151" s="1084" t="str">
        <f t="shared" si="5"/>
        <v>#REF!</v>
      </c>
      <c r="V151" s="1102" t="str">
        <f t="shared" si="6"/>
        <v>#REF!</v>
      </c>
      <c r="W151" s="1102" t="str">
        <f t="shared" si="7"/>
        <v>#REF!</v>
      </c>
      <c r="X151" s="1102" t="str">
        <f t="shared" si="8"/>
        <v>#REF!</v>
      </c>
      <c r="Y151" s="1103">
        <f t="shared" si="9"/>
        <v>1</v>
      </c>
      <c r="Z151" s="1104" t="str">
        <f t="shared" si="10"/>
        <v>#REF!</v>
      </c>
      <c r="AA151" s="1085" t="str">
        <f t="shared" si="11"/>
        <v>#REF!</v>
      </c>
      <c r="AB151" s="1085" t="str">
        <f t="shared" si="12"/>
        <v>#REF!</v>
      </c>
      <c r="AC151" s="1105" t="str">
        <f t="shared" si="13"/>
        <v>#REF!</v>
      </c>
      <c r="AD151" s="1105" t="str">
        <f t="shared" si="14"/>
        <v>#REF!</v>
      </c>
      <c r="AE151" s="1105" t="str">
        <f t="shared" si="15"/>
        <v>#REF!</v>
      </c>
      <c r="AF151" s="1106"/>
      <c r="AG151" s="1079"/>
      <c r="AH151" s="1090">
        <f t="shared" si="16"/>
        <v>21</v>
      </c>
      <c r="AI151" s="1090"/>
    </row>
    <row r="152" ht="15.0" customHeight="1">
      <c r="A152" s="1098">
        <v>150.0</v>
      </c>
      <c r="B152" s="1181">
        <v>434041.0</v>
      </c>
      <c r="C152" s="370" t="s">
        <v>957</v>
      </c>
      <c r="D152" s="370" t="s">
        <v>1328</v>
      </c>
      <c r="E152" s="370" t="s">
        <v>511</v>
      </c>
      <c r="F152" s="370" t="s">
        <v>512</v>
      </c>
      <c r="G152" s="370" t="s">
        <v>795</v>
      </c>
      <c r="H152" s="1273" t="str">
        <f t="shared" si="1"/>
        <v>DEV01</v>
      </c>
      <c r="I152" s="1100" t="str">
        <f t="shared" si="2"/>
        <v>#REF!</v>
      </c>
      <c r="J152" s="413">
        <v>3.0</v>
      </c>
      <c r="K152" s="413">
        <v>2025.0</v>
      </c>
      <c r="L152" s="1394">
        <v>45741.0</v>
      </c>
      <c r="M152" s="1395">
        <v>45747.0</v>
      </c>
      <c r="N152" s="1339">
        <v>5.0</v>
      </c>
      <c r="O152" s="1084">
        <f t="shared" si="3"/>
        <v>0.2380952381</v>
      </c>
      <c r="P152" s="231" t="str">
        <f t="shared" si="4"/>
        <v>#REF!</v>
      </c>
      <c r="Q152" s="231" t="str">
        <f t="shared" si="20"/>
        <v>#REF!</v>
      </c>
      <c r="R152" s="1101"/>
      <c r="S152" s="1181" t="s">
        <v>525</v>
      </c>
      <c r="T152" s="1317" t="s">
        <v>2377</v>
      </c>
      <c r="U152" s="1084" t="str">
        <f t="shared" si="5"/>
        <v>#REF!</v>
      </c>
      <c r="V152" s="1102" t="str">
        <f t="shared" si="6"/>
        <v>#REF!</v>
      </c>
      <c r="W152" s="1102" t="str">
        <f t="shared" si="7"/>
        <v>#REF!</v>
      </c>
      <c r="X152" s="1102" t="str">
        <f t="shared" si="8"/>
        <v>#REF!</v>
      </c>
      <c r="Y152" s="1103">
        <f t="shared" si="9"/>
        <v>1</v>
      </c>
      <c r="Z152" s="1104" t="str">
        <f t="shared" si="10"/>
        <v>#REF!</v>
      </c>
      <c r="AA152" s="1085" t="str">
        <f t="shared" si="11"/>
        <v>#REF!</v>
      </c>
      <c r="AB152" s="1085" t="str">
        <f t="shared" si="12"/>
        <v>#REF!</v>
      </c>
      <c r="AC152" s="1105" t="str">
        <f t="shared" si="13"/>
        <v>#REF!</v>
      </c>
      <c r="AD152" s="1105" t="str">
        <f t="shared" si="14"/>
        <v>#REF!</v>
      </c>
      <c r="AE152" s="1105" t="str">
        <f t="shared" si="15"/>
        <v>#REF!</v>
      </c>
      <c r="AF152" s="1106"/>
      <c r="AG152" s="1079"/>
      <c r="AH152" s="1090">
        <f t="shared" si="16"/>
        <v>21</v>
      </c>
      <c r="AI152" s="1090"/>
    </row>
    <row r="153" ht="15.0" customHeight="1">
      <c r="A153" s="1098">
        <v>151.0</v>
      </c>
      <c r="B153" s="1181">
        <v>458877.0</v>
      </c>
      <c r="C153" s="370" t="s">
        <v>521</v>
      </c>
      <c r="D153" s="370" t="s">
        <v>1285</v>
      </c>
      <c r="E153" s="370" t="s">
        <v>511</v>
      </c>
      <c r="F153" s="370" t="s">
        <v>512</v>
      </c>
      <c r="G153" s="370" t="s">
        <v>893</v>
      </c>
      <c r="H153" s="1273" t="str">
        <f t="shared" si="1"/>
        <v>DEV06</v>
      </c>
      <c r="I153" s="1100" t="str">
        <f t="shared" si="2"/>
        <v>#REF!</v>
      </c>
      <c r="J153" s="413">
        <v>3.0</v>
      </c>
      <c r="K153" s="413">
        <v>2025.0</v>
      </c>
      <c r="L153" s="1394">
        <v>45717.0</v>
      </c>
      <c r="M153" s="1395">
        <v>45747.0</v>
      </c>
      <c r="N153" s="1339">
        <v>16.8</v>
      </c>
      <c r="O153" s="1084">
        <f t="shared" si="3"/>
        <v>0.8</v>
      </c>
      <c r="P153" s="231" t="str">
        <f t="shared" si="4"/>
        <v>#REF!</v>
      </c>
      <c r="Q153" s="231" t="str">
        <f t="shared" si="20"/>
        <v>#REF!</v>
      </c>
      <c r="R153" s="1101"/>
      <c r="S153" s="1181" t="s">
        <v>525</v>
      </c>
      <c r="T153" s="1317" t="s">
        <v>2377</v>
      </c>
      <c r="U153" s="1084" t="str">
        <f t="shared" si="5"/>
        <v>#REF!</v>
      </c>
      <c r="V153" s="1102" t="str">
        <f t="shared" si="6"/>
        <v>#REF!</v>
      </c>
      <c r="W153" s="1102" t="str">
        <f t="shared" si="7"/>
        <v>#REF!</v>
      </c>
      <c r="X153" s="1102" t="str">
        <f t="shared" si="8"/>
        <v>#REF!</v>
      </c>
      <c r="Y153" s="1103">
        <f t="shared" si="9"/>
        <v>1</v>
      </c>
      <c r="Z153" s="1104" t="str">
        <f t="shared" si="10"/>
        <v>#REF!</v>
      </c>
      <c r="AA153" s="1085" t="str">
        <f t="shared" si="11"/>
        <v>#REF!</v>
      </c>
      <c r="AB153" s="1085" t="str">
        <f t="shared" si="12"/>
        <v>#REF!</v>
      </c>
      <c r="AC153" s="1105" t="str">
        <f t="shared" si="13"/>
        <v>#REF!</v>
      </c>
      <c r="AD153" s="1105" t="str">
        <f t="shared" si="14"/>
        <v>#REF!</v>
      </c>
      <c r="AE153" s="1105" t="str">
        <f t="shared" si="15"/>
        <v>#REF!</v>
      </c>
      <c r="AF153" s="1106"/>
      <c r="AG153" s="1079"/>
      <c r="AH153" s="1090">
        <f t="shared" si="16"/>
        <v>21</v>
      </c>
      <c r="AI153" s="1090"/>
    </row>
    <row r="154" ht="15.0" customHeight="1">
      <c r="A154" s="1098">
        <v>152.0</v>
      </c>
      <c r="B154" s="1181">
        <v>463293.0</v>
      </c>
      <c r="C154" s="370" t="s">
        <v>1296</v>
      </c>
      <c r="D154" s="370" t="s">
        <v>1297</v>
      </c>
      <c r="E154" s="370" t="s">
        <v>511</v>
      </c>
      <c r="F154" s="370" t="s">
        <v>564</v>
      </c>
      <c r="G154" s="370" t="s">
        <v>665</v>
      </c>
      <c r="H154" s="1273" t="str">
        <f t="shared" si="1"/>
        <v>BA02</v>
      </c>
      <c r="I154" s="1100" t="str">
        <f t="shared" si="2"/>
        <v>#REF!</v>
      </c>
      <c r="J154" s="413">
        <v>3.0</v>
      </c>
      <c r="K154" s="413">
        <v>2025.0</v>
      </c>
      <c r="L154" s="1394">
        <v>45733.0</v>
      </c>
      <c r="M154" s="1395">
        <v>45747.0</v>
      </c>
      <c r="N154" s="1339">
        <v>5.5</v>
      </c>
      <c r="O154" s="1084">
        <f t="shared" si="3"/>
        <v>0.2619047619</v>
      </c>
      <c r="P154" s="231" t="str">
        <f t="shared" si="4"/>
        <v>#REF!</v>
      </c>
      <c r="Q154" s="231" t="str">
        <f t="shared" si="20"/>
        <v>#REF!</v>
      </c>
      <c r="R154" s="1101"/>
      <c r="S154" s="1181" t="s">
        <v>525</v>
      </c>
      <c r="T154" s="1317" t="s">
        <v>2377</v>
      </c>
      <c r="U154" s="1084" t="str">
        <f t="shared" si="5"/>
        <v>#REF!</v>
      </c>
      <c r="V154" s="1102" t="str">
        <f t="shared" si="6"/>
        <v>#REF!</v>
      </c>
      <c r="W154" s="1102" t="str">
        <f t="shared" si="7"/>
        <v>#REF!</v>
      </c>
      <c r="X154" s="1102" t="str">
        <f t="shared" si="8"/>
        <v>#REF!</v>
      </c>
      <c r="Y154" s="1103">
        <f t="shared" si="9"/>
        <v>1</v>
      </c>
      <c r="Z154" s="1104" t="str">
        <f t="shared" si="10"/>
        <v>#REF!</v>
      </c>
      <c r="AA154" s="1085" t="str">
        <f t="shared" si="11"/>
        <v>#REF!</v>
      </c>
      <c r="AB154" s="1085" t="str">
        <f t="shared" si="12"/>
        <v>#REF!</v>
      </c>
      <c r="AC154" s="1105" t="str">
        <f t="shared" si="13"/>
        <v>#REF!</v>
      </c>
      <c r="AD154" s="1105" t="str">
        <f t="shared" si="14"/>
        <v>#REF!</v>
      </c>
      <c r="AE154" s="1105" t="str">
        <f t="shared" si="15"/>
        <v>#REF!</v>
      </c>
      <c r="AF154" s="1106"/>
      <c r="AG154" s="1079"/>
      <c r="AH154" s="1090">
        <f t="shared" si="16"/>
        <v>21</v>
      </c>
      <c r="AI154" s="1090"/>
    </row>
    <row r="155" ht="15.0" customHeight="1">
      <c r="A155" s="1098">
        <v>153.0</v>
      </c>
      <c r="B155" s="1181">
        <v>463621.0</v>
      </c>
      <c r="C155" s="370" t="s">
        <v>1525</v>
      </c>
      <c r="D155" s="370" t="s">
        <v>1526</v>
      </c>
      <c r="E155" s="370" t="s">
        <v>511</v>
      </c>
      <c r="F155" s="370" t="s">
        <v>564</v>
      </c>
      <c r="G155" s="370" t="s">
        <v>665</v>
      </c>
      <c r="H155" s="1273" t="str">
        <f t="shared" si="1"/>
        <v>BA02</v>
      </c>
      <c r="I155" s="1100" t="str">
        <f t="shared" si="2"/>
        <v>#REF!</v>
      </c>
      <c r="J155" s="413">
        <v>3.0</v>
      </c>
      <c r="K155" s="413">
        <v>2025.0</v>
      </c>
      <c r="L155" s="1394">
        <v>45717.0</v>
      </c>
      <c r="M155" s="1395">
        <v>45747.0</v>
      </c>
      <c r="N155" s="1339">
        <v>21.0</v>
      </c>
      <c r="O155" s="1084">
        <f t="shared" si="3"/>
        <v>1</v>
      </c>
      <c r="P155" s="231" t="str">
        <f t="shared" si="4"/>
        <v>#REF!</v>
      </c>
      <c r="Q155" s="231" t="str">
        <f t="shared" si="20"/>
        <v>#REF!</v>
      </c>
      <c r="R155" s="1101"/>
      <c r="S155" s="1181" t="s">
        <v>525</v>
      </c>
      <c r="T155" s="1317" t="s">
        <v>2377</v>
      </c>
      <c r="U155" s="1084" t="str">
        <f t="shared" si="5"/>
        <v>#REF!</v>
      </c>
      <c r="V155" s="1102" t="str">
        <f t="shared" si="6"/>
        <v>#REF!</v>
      </c>
      <c r="W155" s="1102" t="str">
        <f t="shared" si="7"/>
        <v>#REF!</v>
      </c>
      <c r="X155" s="1102" t="str">
        <f t="shared" si="8"/>
        <v>#REF!</v>
      </c>
      <c r="Y155" s="1103">
        <f t="shared" si="9"/>
        <v>1</v>
      </c>
      <c r="Z155" s="1104" t="str">
        <f t="shared" si="10"/>
        <v>#REF!</v>
      </c>
      <c r="AA155" s="1085" t="str">
        <f t="shared" si="11"/>
        <v>#REF!</v>
      </c>
      <c r="AB155" s="1085" t="str">
        <f t="shared" si="12"/>
        <v>#REF!</v>
      </c>
      <c r="AC155" s="1105" t="str">
        <f t="shared" si="13"/>
        <v>#REF!</v>
      </c>
      <c r="AD155" s="1105" t="str">
        <f t="shared" si="14"/>
        <v>#REF!</v>
      </c>
      <c r="AE155" s="1105" t="str">
        <f t="shared" si="15"/>
        <v>#REF!</v>
      </c>
      <c r="AF155" s="1106"/>
      <c r="AG155" s="1079"/>
      <c r="AH155" s="1090">
        <f t="shared" si="16"/>
        <v>21</v>
      </c>
      <c r="AI155" s="1090"/>
    </row>
    <row r="156" ht="15.0" customHeight="1">
      <c r="A156" s="1098">
        <v>154.0</v>
      </c>
      <c r="B156" s="1181">
        <v>465799.0</v>
      </c>
      <c r="C156" s="370" t="s">
        <v>1310</v>
      </c>
      <c r="D156" s="370" t="s">
        <v>1311</v>
      </c>
      <c r="E156" s="370" t="s">
        <v>511</v>
      </c>
      <c r="F156" s="370" t="s">
        <v>546</v>
      </c>
      <c r="G156" s="370" t="s">
        <v>771</v>
      </c>
      <c r="H156" s="1273" t="str">
        <f t="shared" si="1"/>
        <v>TESTER04</v>
      </c>
      <c r="I156" s="1100" t="str">
        <f t="shared" si="2"/>
        <v>#REF!</v>
      </c>
      <c r="J156" s="413">
        <v>3.0</v>
      </c>
      <c r="K156" s="413">
        <v>2025.0</v>
      </c>
      <c r="L156" s="1394">
        <v>45742.0</v>
      </c>
      <c r="M156" s="1395">
        <v>45747.0</v>
      </c>
      <c r="N156" s="1339">
        <v>4.0</v>
      </c>
      <c r="O156" s="1084">
        <f t="shared" si="3"/>
        <v>0.1904761905</v>
      </c>
      <c r="P156" s="231" t="str">
        <f t="shared" si="4"/>
        <v>#REF!</v>
      </c>
      <c r="Q156" s="231" t="str">
        <f t="shared" si="20"/>
        <v>#REF!</v>
      </c>
      <c r="R156" s="1101"/>
      <c r="S156" s="1181" t="s">
        <v>525</v>
      </c>
      <c r="T156" s="1317" t="s">
        <v>2377</v>
      </c>
      <c r="U156" s="1084" t="str">
        <f t="shared" si="5"/>
        <v>#REF!</v>
      </c>
      <c r="V156" s="1102" t="str">
        <f t="shared" si="6"/>
        <v>#REF!</v>
      </c>
      <c r="W156" s="1102" t="str">
        <f t="shared" si="7"/>
        <v>#REF!</v>
      </c>
      <c r="X156" s="1102" t="str">
        <f t="shared" si="8"/>
        <v>#REF!</v>
      </c>
      <c r="Y156" s="1103">
        <f t="shared" si="9"/>
        <v>1</v>
      </c>
      <c r="Z156" s="1104" t="str">
        <f t="shared" si="10"/>
        <v>#REF!</v>
      </c>
      <c r="AA156" s="1085" t="str">
        <f t="shared" si="11"/>
        <v>#REF!</v>
      </c>
      <c r="AB156" s="1085" t="str">
        <f t="shared" si="12"/>
        <v>#REF!</v>
      </c>
      <c r="AC156" s="1105" t="str">
        <f t="shared" si="13"/>
        <v>#REF!</v>
      </c>
      <c r="AD156" s="1105" t="str">
        <f t="shared" si="14"/>
        <v>#REF!</v>
      </c>
      <c r="AE156" s="1105" t="str">
        <f t="shared" si="15"/>
        <v>#REF!</v>
      </c>
      <c r="AF156" s="1106"/>
      <c r="AG156" s="1079"/>
      <c r="AH156" s="1090">
        <f t="shared" si="16"/>
        <v>21</v>
      </c>
      <c r="AI156" s="1090"/>
    </row>
    <row r="157" ht="15.0" customHeight="1">
      <c r="A157" s="1098">
        <v>155.0</v>
      </c>
      <c r="B157" s="1181">
        <v>197760.0</v>
      </c>
      <c r="C157" s="370" t="s">
        <v>876</v>
      </c>
      <c r="D157" s="370" t="s">
        <v>1678</v>
      </c>
      <c r="E157" s="370" t="s">
        <v>511</v>
      </c>
      <c r="F157" s="370" t="s">
        <v>512</v>
      </c>
      <c r="G157" s="370" t="s">
        <v>893</v>
      </c>
      <c r="H157" s="1273" t="str">
        <f t="shared" si="1"/>
        <v>DEV06</v>
      </c>
      <c r="I157" s="1100" t="str">
        <f t="shared" si="2"/>
        <v>#REF!</v>
      </c>
      <c r="J157" s="413">
        <v>3.0</v>
      </c>
      <c r="K157" s="413">
        <v>2025.0</v>
      </c>
      <c r="L157" s="1394">
        <v>45717.0</v>
      </c>
      <c r="M157" s="1395">
        <v>45747.0</v>
      </c>
      <c r="N157" s="1339">
        <v>21.0</v>
      </c>
      <c r="O157" s="1084">
        <f t="shared" si="3"/>
        <v>1</v>
      </c>
      <c r="P157" s="231" t="str">
        <f t="shared" si="4"/>
        <v>#REF!</v>
      </c>
      <c r="Q157" s="231" t="str">
        <f t="shared" si="20"/>
        <v>#REF!</v>
      </c>
      <c r="R157" s="1101"/>
      <c r="S157" s="1181" t="s">
        <v>525</v>
      </c>
      <c r="T157" s="1317" t="s">
        <v>2377</v>
      </c>
      <c r="U157" s="1084" t="str">
        <f t="shared" si="5"/>
        <v>#REF!</v>
      </c>
      <c r="V157" s="1102" t="str">
        <f t="shared" si="6"/>
        <v>#REF!</v>
      </c>
      <c r="W157" s="1102" t="str">
        <f t="shared" si="7"/>
        <v>#REF!</v>
      </c>
      <c r="X157" s="1102" t="str">
        <f t="shared" si="8"/>
        <v>#REF!</v>
      </c>
      <c r="Y157" s="1103">
        <f t="shared" si="9"/>
        <v>1</v>
      </c>
      <c r="Z157" s="1104" t="str">
        <f t="shared" si="10"/>
        <v>#REF!</v>
      </c>
      <c r="AA157" s="1085" t="str">
        <f t="shared" si="11"/>
        <v>#REF!</v>
      </c>
      <c r="AB157" s="1085" t="str">
        <f t="shared" si="12"/>
        <v>#REF!</v>
      </c>
      <c r="AC157" s="1105" t="str">
        <f t="shared" si="13"/>
        <v>#REF!</v>
      </c>
      <c r="AD157" s="1105" t="str">
        <f t="shared" si="14"/>
        <v>#REF!</v>
      </c>
      <c r="AE157" s="1105" t="str">
        <f t="shared" si="15"/>
        <v>#REF!</v>
      </c>
      <c r="AF157" s="1106"/>
      <c r="AG157" s="1079"/>
      <c r="AH157" s="1090">
        <f t="shared" si="16"/>
        <v>21</v>
      </c>
      <c r="AI157" s="1090"/>
    </row>
    <row r="158" ht="15.0" customHeight="1">
      <c r="A158" s="1098">
        <v>156.0</v>
      </c>
      <c r="B158" s="1181">
        <v>467781.0</v>
      </c>
      <c r="C158" s="370" t="s">
        <v>2160</v>
      </c>
      <c r="D158" s="370" t="s">
        <v>2161</v>
      </c>
      <c r="E158" s="370" t="s">
        <v>511</v>
      </c>
      <c r="F158" s="370" t="s">
        <v>564</v>
      </c>
      <c r="G158" s="370" t="s">
        <v>665</v>
      </c>
      <c r="H158" s="1273" t="str">
        <f t="shared" si="1"/>
        <v>BA02</v>
      </c>
      <c r="I158" s="1100" t="str">
        <f t="shared" si="2"/>
        <v>#REF!</v>
      </c>
      <c r="J158" s="413">
        <v>3.0</v>
      </c>
      <c r="K158" s="413">
        <v>2025.0</v>
      </c>
      <c r="L158" s="1394">
        <v>45717.0</v>
      </c>
      <c r="M158" s="1395">
        <v>45747.0</v>
      </c>
      <c r="N158" s="1339">
        <v>21.0</v>
      </c>
      <c r="O158" s="1084">
        <f t="shared" si="3"/>
        <v>1</v>
      </c>
      <c r="P158" s="231" t="str">
        <f t="shared" si="4"/>
        <v>#REF!</v>
      </c>
      <c r="Q158" s="231" t="str">
        <f t="shared" si="20"/>
        <v>#REF!</v>
      </c>
      <c r="R158" s="1101"/>
      <c r="S158" s="1181" t="s">
        <v>525</v>
      </c>
      <c r="T158" s="1317" t="s">
        <v>2377</v>
      </c>
      <c r="U158" s="1084" t="str">
        <f t="shared" si="5"/>
        <v>#REF!</v>
      </c>
      <c r="V158" s="1102" t="str">
        <f t="shared" si="6"/>
        <v>#REF!</v>
      </c>
      <c r="W158" s="1102" t="str">
        <f t="shared" si="7"/>
        <v>#REF!</v>
      </c>
      <c r="X158" s="1102" t="str">
        <f t="shared" si="8"/>
        <v>#REF!</v>
      </c>
      <c r="Y158" s="1103">
        <f t="shared" si="9"/>
        <v>1</v>
      </c>
      <c r="Z158" s="1104" t="str">
        <f t="shared" si="10"/>
        <v>#REF!</v>
      </c>
      <c r="AA158" s="1085" t="str">
        <f t="shared" si="11"/>
        <v>#REF!</v>
      </c>
      <c r="AB158" s="1085" t="str">
        <f t="shared" si="12"/>
        <v>#REF!</v>
      </c>
      <c r="AC158" s="1105" t="str">
        <f t="shared" si="13"/>
        <v>#REF!</v>
      </c>
      <c r="AD158" s="1105" t="str">
        <f t="shared" si="14"/>
        <v>#REF!</v>
      </c>
      <c r="AE158" s="1105" t="str">
        <f t="shared" si="15"/>
        <v>#REF!</v>
      </c>
      <c r="AF158" s="1106"/>
      <c r="AG158" s="1079"/>
      <c r="AH158" s="1090">
        <f t="shared" si="16"/>
        <v>21</v>
      </c>
      <c r="AI158" s="1090"/>
    </row>
    <row r="159" ht="15.0" customHeight="1">
      <c r="A159" s="1098">
        <v>157.0</v>
      </c>
      <c r="B159" s="1181">
        <v>467515.0</v>
      </c>
      <c r="C159" s="370" t="s">
        <v>2140</v>
      </c>
      <c r="D159" s="370" t="s">
        <v>2141</v>
      </c>
      <c r="E159" s="370" t="s">
        <v>511</v>
      </c>
      <c r="F159" s="370" t="s">
        <v>564</v>
      </c>
      <c r="G159" s="370" t="s">
        <v>771</v>
      </c>
      <c r="H159" s="1273" t="str">
        <f t="shared" si="1"/>
        <v>BA04</v>
      </c>
      <c r="I159" s="1100" t="str">
        <f t="shared" si="2"/>
        <v>#REF!</v>
      </c>
      <c r="J159" s="413">
        <v>3.0</v>
      </c>
      <c r="K159" s="413">
        <v>2025.0</v>
      </c>
      <c r="L159" s="1394">
        <v>45717.0</v>
      </c>
      <c r="M159" s="1395">
        <v>45747.0</v>
      </c>
      <c r="N159" s="1339">
        <v>21.0</v>
      </c>
      <c r="O159" s="1084">
        <f t="shared" si="3"/>
        <v>1</v>
      </c>
      <c r="P159" s="231" t="str">
        <f t="shared" si="4"/>
        <v>#REF!</v>
      </c>
      <c r="Q159" s="231" t="str">
        <f t="shared" si="20"/>
        <v>#REF!</v>
      </c>
      <c r="R159" s="1101"/>
      <c r="S159" s="1181" t="s">
        <v>525</v>
      </c>
      <c r="T159" s="1317" t="s">
        <v>2377</v>
      </c>
      <c r="U159" s="1084" t="str">
        <f t="shared" si="5"/>
        <v>#REF!</v>
      </c>
      <c r="V159" s="1102" t="str">
        <f t="shared" si="6"/>
        <v>#REF!</v>
      </c>
      <c r="W159" s="1102" t="str">
        <f t="shared" si="7"/>
        <v>#REF!</v>
      </c>
      <c r="X159" s="1102" t="str">
        <f t="shared" si="8"/>
        <v>#REF!</v>
      </c>
      <c r="Y159" s="1103">
        <f t="shared" si="9"/>
        <v>1</v>
      </c>
      <c r="Z159" s="1104" t="str">
        <f t="shared" si="10"/>
        <v>#REF!</v>
      </c>
      <c r="AA159" s="1085" t="str">
        <f t="shared" si="11"/>
        <v>#REF!</v>
      </c>
      <c r="AB159" s="1085" t="str">
        <f t="shared" si="12"/>
        <v>#REF!</v>
      </c>
      <c r="AC159" s="1105" t="str">
        <f t="shared" si="13"/>
        <v>#REF!</v>
      </c>
      <c r="AD159" s="1105" t="str">
        <f t="shared" si="14"/>
        <v>#REF!</v>
      </c>
      <c r="AE159" s="1105" t="str">
        <f t="shared" si="15"/>
        <v>#REF!</v>
      </c>
      <c r="AF159" s="1106"/>
      <c r="AG159" s="1079"/>
      <c r="AH159" s="1090">
        <f t="shared" si="16"/>
        <v>21</v>
      </c>
      <c r="AI159" s="1090"/>
    </row>
    <row r="160" ht="15.0" customHeight="1">
      <c r="A160" s="1098">
        <v>158.0</v>
      </c>
      <c r="B160" s="1181">
        <v>471739.0</v>
      </c>
      <c r="C160" s="370" t="s">
        <v>2316</v>
      </c>
      <c r="D160" s="370" t="s">
        <v>2317</v>
      </c>
      <c r="E160" s="370" t="s">
        <v>511</v>
      </c>
      <c r="F160" s="370" t="s">
        <v>512</v>
      </c>
      <c r="G160" s="370" t="s">
        <v>790</v>
      </c>
      <c r="H160" s="1273" t="str">
        <f t="shared" si="1"/>
        <v>DEV03</v>
      </c>
      <c r="I160" s="1100" t="str">
        <f t="shared" si="2"/>
        <v>#REF!</v>
      </c>
      <c r="J160" s="413">
        <v>3.0</v>
      </c>
      <c r="K160" s="413">
        <v>2025.0</v>
      </c>
      <c r="L160" s="1394">
        <v>45733.0</v>
      </c>
      <c r="M160" s="1395">
        <v>45747.0</v>
      </c>
      <c r="N160" s="1339">
        <v>11.0</v>
      </c>
      <c r="O160" s="1084">
        <f t="shared" si="3"/>
        <v>0.5238095238</v>
      </c>
      <c r="P160" s="231" t="str">
        <f t="shared" si="4"/>
        <v>#REF!</v>
      </c>
      <c r="Q160" s="231" t="str">
        <f t="shared" si="20"/>
        <v>#REF!</v>
      </c>
      <c r="R160" s="1101"/>
      <c r="S160" s="1181" t="s">
        <v>525</v>
      </c>
      <c r="T160" s="1317" t="s">
        <v>2377</v>
      </c>
      <c r="U160" s="1084" t="str">
        <f t="shared" si="5"/>
        <v>#REF!</v>
      </c>
      <c r="V160" s="1102" t="str">
        <f t="shared" si="6"/>
        <v>#REF!</v>
      </c>
      <c r="W160" s="1102" t="str">
        <f t="shared" si="7"/>
        <v>#REF!</v>
      </c>
      <c r="X160" s="1102" t="str">
        <f t="shared" si="8"/>
        <v>#REF!</v>
      </c>
      <c r="Y160" s="1103">
        <f t="shared" si="9"/>
        <v>1</v>
      </c>
      <c r="Z160" s="1104" t="str">
        <f t="shared" si="10"/>
        <v>#REF!</v>
      </c>
      <c r="AA160" s="1085" t="str">
        <f t="shared" si="11"/>
        <v>#REF!</v>
      </c>
      <c r="AB160" s="1085" t="str">
        <f t="shared" si="12"/>
        <v>#REF!</v>
      </c>
      <c r="AC160" s="1105" t="str">
        <f t="shared" si="13"/>
        <v>#REF!</v>
      </c>
      <c r="AD160" s="1105" t="str">
        <f t="shared" si="14"/>
        <v>#REF!</v>
      </c>
      <c r="AE160" s="1105" t="str">
        <f t="shared" si="15"/>
        <v>#REF!</v>
      </c>
      <c r="AF160" s="1106"/>
      <c r="AG160" s="1079"/>
      <c r="AH160" s="1090">
        <f t="shared" si="16"/>
        <v>21</v>
      </c>
      <c r="AI160" s="1090"/>
    </row>
    <row r="161" ht="15.0" customHeight="1">
      <c r="A161" s="1098">
        <v>159.0</v>
      </c>
      <c r="B161" s="1181">
        <v>280298.0</v>
      </c>
      <c r="C161" s="370" t="s">
        <v>1105</v>
      </c>
      <c r="D161" s="370" t="s">
        <v>1477</v>
      </c>
      <c r="E161" s="370" t="s">
        <v>511</v>
      </c>
      <c r="F161" s="370" t="s">
        <v>564</v>
      </c>
      <c r="G161" s="370" t="s">
        <v>787</v>
      </c>
      <c r="H161" s="1273" t="str">
        <f t="shared" si="1"/>
        <v>BA05</v>
      </c>
      <c r="I161" s="1100" t="str">
        <f t="shared" si="2"/>
        <v>#REF!</v>
      </c>
      <c r="J161" s="413">
        <v>3.0</v>
      </c>
      <c r="K161" s="413">
        <v>2025.0</v>
      </c>
      <c r="L161" s="1394">
        <v>45717.0</v>
      </c>
      <c r="M161" s="1395">
        <v>45747.0</v>
      </c>
      <c r="N161" s="1339">
        <v>21.0</v>
      </c>
      <c r="O161" s="1084">
        <f t="shared" si="3"/>
        <v>1</v>
      </c>
      <c r="P161" s="231">
        <f t="shared" si="4"/>
        <v>1</v>
      </c>
      <c r="Q161" s="231">
        <v>1.0</v>
      </c>
      <c r="R161" s="1101"/>
      <c r="S161" s="1181" t="s">
        <v>517</v>
      </c>
      <c r="T161" s="370" t="s">
        <v>1463</v>
      </c>
      <c r="U161" s="1084">
        <f t="shared" si="5"/>
        <v>1</v>
      </c>
      <c r="V161" s="1102">
        <f t="shared" si="6"/>
        <v>1</v>
      </c>
      <c r="W161" s="1102">
        <f t="shared" si="7"/>
        <v>1</v>
      </c>
      <c r="X161" s="1102">
        <f t="shared" si="8"/>
        <v>1</v>
      </c>
      <c r="Y161" s="1103">
        <f t="shared" si="9"/>
        <v>1</v>
      </c>
      <c r="Z161" s="1104" t="str">
        <f t="shared" si="10"/>
        <v>#REF!</v>
      </c>
      <c r="AA161" s="1085" t="str">
        <f t="shared" si="11"/>
        <v>#REF!</v>
      </c>
      <c r="AB161" s="1085" t="str">
        <f t="shared" si="12"/>
        <v>#REF!</v>
      </c>
      <c r="AC161" s="1105">
        <f t="shared" si="13"/>
        <v>0</v>
      </c>
      <c r="AD161" s="1105" t="str">
        <f t="shared" si="14"/>
        <v>#REF!</v>
      </c>
      <c r="AE161" s="1105" t="str">
        <f t="shared" si="15"/>
        <v>#REF!</v>
      </c>
      <c r="AF161" s="1106"/>
      <c r="AG161" s="1079"/>
      <c r="AH161" s="1090">
        <f t="shared" si="16"/>
        <v>21</v>
      </c>
      <c r="AI161" s="1090"/>
    </row>
    <row r="162" ht="15.0" customHeight="1">
      <c r="A162" s="1098">
        <v>160.0</v>
      </c>
      <c r="B162" s="1181">
        <v>439024.0</v>
      </c>
      <c r="C162" s="370" t="s">
        <v>652</v>
      </c>
      <c r="D162" s="370" t="s">
        <v>1314</v>
      </c>
      <c r="E162" s="370" t="s">
        <v>511</v>
      </c>
      <c r="F162" s="370" t="s">
        <v>546</v>
      </c>
      <c r="G162" s="370" t="s">
        <v>787</v>
      </c>
      <c r="H162" s="1273" t="str">
        <f t="shared" si="1"/>
        <v>TESTER05</v>
      </c>
      <c r="I162" s="1100" t="str">
        <f t="shared" si="2"/>
        <v>#REF!</v>
      </c>
      <c r="J162" s="413">
        <v>3.0</v>
      </c>
      <c r="K162" s="413">
        <v>2025.0</v>
      </c>
      <c r="L162" s="1394">
        <v>45717.0</v>
      </c>
      <c r="M162" s="1395">
        <v>45747.0</v>
      </c>
      <c r="N162" s="1339">
        <v>21.0</v>
      </c>
      <c r="O162" s="1084">
        <f t="shared" si="3"/>
        <v>1</v>
      </c>
      <c r="P162" s="231">
        <f t="shared" si="4"/>
        <v>1</v>
      </c>
      <c r="Q162" s="231">
        <v>1.0</v>
      </c>
      <c r="R162" s="1101"/>
      <c r="S162" s="1181" t="s">
        <v>517</v>
      </c>
      <c r="T162" s="370" t="s">
        <v>1463</v>
      </c>
      <c r="U162" s="1084">
        <f t="shared" si="5"/>
        <v>1</v>
      </c>
      <c r="V162" s="1102">
        <f t="shared" si="6"/>
        <v>1</v>
      </c>
      <c r="W162" s="1102">
        <f t="shared" si="7"/>
        <v>1</v>
      </c>
      <c r="X162" s="1102">
        <f t="shared" si="8"/>
        <v>1</v>
      </c>
      <c r="Y162" s="1103">
        <f t="shared" si="9"/>
        <v>1</v>
      </c>
      <c r="Z162" s="1104" t="str">
        <f t="shared" si="10"/>
        <v>#REF!</v>
      </c>
      <c r="AA162" s="1085" t="str">
        <f t="shared" si="11"/>
        <v>#REF!</v>
      </c>
      <c r="AB162" s="1085" t="str">
        <f t="shared" si="12"/>
        <v>#REF!</v>
      </c>
      <c r="AC162" s="1105">
        <f t="shared" si="13"/>
        <v>0</v>
      </c>
      <c r="AD162" s="1105" t="str">
        <f t="shared" si="14"/>
        <v>#REF!</v>
      </c>
      <c r="AE162" s="1105" t="str">
        <f t="shared" si="15"/>
        <v>#REF!</v>
      </c>
      <c r="AF162" s="1106"/>
      <c r="AG162" s="1079"/>
      <c r="AH162" s="1090">
        <f t="shared" si="16"/>
        <v>21</v>
      </c>
      <c r="AI162" s="1090"/>
    </row>
    <row r="163" ht="15.0" customHeight="1">
      <c r="A163" s="1098">
        <v>161.0</v>
      </c>
      <c r="B163" s="1181">
        <v>463623.0</v>
      </c>
      <c r="C163" s="370" t="s">
        <v>667</v>
      </c>
      <c r="D163" s="370" t="s">
        <v>1480</v>
      </c>
      <c r="E163" s="370" t="s">
        <v>511</v>
      </c>
      <c r="F163" s="370" t="s">
        <v>564</v>
      </c>
      <c r="G163" s="370" t="s">
        <v>790</v>
      </c>
      <c r="H163" s="1273" t="str">
        <f t="shared" si="1"/>
        <v>BA03</v>
      </c>
      <c r="I163" s="1100" t="str">
        <f t="shared" si="2"/>
        <v>#REF!</v>
      </c>
      <c r="J163" s="413">
        <v>3.0</v>
      </c>
      <c r="K163" s="413">
        <v>2025.0</v>
      </c>
      <c r="L163" s="1394">
        <v>45717.0</v>
      </c>
      <c r="M163" s="1395">
        <v>45747.0</v>
      </c>
      <c r="N163" s="1339">
        <v>21.0</v>
      </c>
      <c r="O163" s="1084">
        <f t="shared" si="3"/>
        <v>1</v>
      </c>
      <c r="P163" s="231">
        <f t="shared" si="4"/>
        <v>1</v>
      </c>
      <c r="Q163" s="231">
        <v>1.0</v>
      </c>
      <c r="R163" s="1101"/>
      <c r="S163" s="1181" t="s">
        <v>517</v>
      </c>
      <c r="T163" s="370" t="s">
        <v>1463</v>
      </c>
      <c r="U163" s="1084">
        <f t="shared" si="5"/>
        <v>1</v>
      </c>
      <c r="V163" s="1102">
        <f t="shared" si="6"/>
        <v>1</v>
      </c>
      <c r="W163" s="1102">
        <f t="shared" si="7"/>
        <v>1</v>
      </c>
      <c r="X163" s="1102">
        <f t="shared" si="8"/>
        <v>1</v>
      </c>
      <c r="Y163" s="1103">
        <f t="shared" si="9"/>
        <v>1</v>
      </c>
      <c r="Z163" s="1104" t="str">
        <f t="shared" si="10"/>
        <v>#REF!</v>
      </c>
      <c r="AA163" s="1085" t="str">
        <f t="shared" si="11"/>
        <v>#REF!</v>
      </c>
      <c r="AB163" s="1085" t="str">
        <f t="shared" si="12"/>
        <v>#REF!</v>
      </c>
      <c r="AC163" s="1105">
        <f t="shared" si="13"/>
        <v>0</v>
      </c>
      <c r="AD163" s="1105" t="str">
        <f t="shared" si="14"/>
        <v>#REF!</v>
      </c>
      <c r="AE163" s="1105" t="str">
        <f t="shared" si="15"/>
        <v>#REF!</v>
      </c>
      <c r="AF163" s="1106"/>
      <c r="AG163" s="1079"/>
      <c r="AH163" s="1090">
        <f t="shared" si="16"/>
        <v>21</v>
      </c>
      <c r="AI163" s="1090"/>
    </row>
    <row r="164" ht="15.0" customHeight="1">
      <c r="A164" s="1098">
        <v>162.0</v>
      </c>
      <c r="B164" s="1181">
        <v>463641.0</v>
      </c>
      <c r="C164" s="370" t="s">
        <v>1464</v>
      </c>
      <c r="D164" s="370" t="s">
        <v>1466</v>
      </c>
      <c r="E164" s="370" t="s">
        <v>511</v>
      </c>
      <c r="F164" s="370" t="s">
        <v>512</v>
      </c>
      <c r="G164" s="370" t="s">
        <v>790</v>
      </c>
      <c r="H164" s="1273" t="str">
        <f t="shared" si="1"/>
        <v>DEV03</v>
      </c>
      <c r="I164" s="1100" t="str">
        <f t="shared" si="2"/>
        <v>#REF!</v>
      </c>
      <c r="J164" s="413">
        <v>3.0</v>
      </c>
      <c r="K164" s="413">
        <v>2025.0</v>
      </c>
      <c r="L164" s="1394">
        <v>45717.0</v>
      </c>
      <c r="M164" s="1395">
        <v>45747.0</v>
      </c>
      <c r="N164" s="1339">
        <v>21.0</v>
      </c>
      <c r="O164" s="1084">
        <f t="shared" si="3"/>
        <v>1</v>
      </c>
      <c r="P164" s="231">
        <f t="shared" si="4"/>
        <v>1</v>
      </c>
      <c r="Q164" s="231">
        <v>1.0</v>
      </c>
      <c r="R164" s="1101"/>
      <c r="S164" s="1181" t="s">
        <v>517</v>
      </c>
      <c r="T164" s="370" t="s">
        <v>1463</v>
      </c>
      <c r="U164" s="1084">
        <f t="shared" si="5"/>
        <v>1</v>
      </c>
      <c r="V164" s="1102">
        <f t="shared" si="6"/>
        <v>1</v>
      </c>
      <c r="W164" s="1102">
        <f t="shared" si="7"/>
        <v>1</v>
      </c>
      <c r="X164" s="1102">
        <f t="shared" si="8"/>
        <v>1</v>
      </c>
      <c r="Y164" s="1103">
        <f t="shared" si="9"/>
        <v>1</v>
      </c>
      <c r="Z164" s="1104" t="str">
        <f t="shared" si="10"/>
        <v>#REF!</v>
      </c>
      <c r="AA164" s="1085" t="str">
        <f t="shared" si="11"/>
        <v>#REF!</v>
      </c>
      <c r="AB164" s="1085" t="str">
        <f t="shared" si="12"/>
        <v>#REF!</v>
      </c>
      <c r="AC164" s="1105">
        <f t="shared" si="13"/>
        <v>0</v>
      </c>
      <c r="AD164" s="1105" t="str">
        <f t="shared" si="14"/>
        <v>#REF!</v>
      </c>
      <c r="AE164" s="1105" t="str">
        <f t="shared" si="15"/>
        <v>#REF!</v>
      </c>
      <c r="AF164" s="1106"/>
      <c r="AG164" s="1079"/>
      <c r="AH164" s="1090">
        <f t="shared" si="16"/>
        <v>21</v>
      </c>
      <c r="AI164" s="1090"/>
    </row>
    <row r="165" ht="15.0" customHeight="1">
      <c r="A165" s="1098">
        <v>163.0</v>
      </c>
      <c r="B165" s="1181">
        <v>92203.0</v>
      </c>
      <c r="C165" s="370" t="s">
        <v>2247</v>
      </c>
      <c r="D165" s="370" t="s">
        <v>2248</v>
      </c>
      <c r="E165" s="370" t="s">
        <v>511</v>
      </c>
      <c r="F165" s="370" t="s">
        <v>663</v>
      </c>
      <c r="G165" s="370" t="s">
        <v>771</v>
      </c>
      <c r="H165" s="1273" t="str">
        <f t="shared" si="1"/>
        <v>PM04</v>
      </c>
      <c r="I165" s="1100" t="str">
        <f t="shared" si="2"/>
        <v>#REF!</v>
      </c>
      <c r="J165" s="413">
        <v>3.0</v>
      </c>
      <c r="K165" s="413">
        <v>2025.0</v>
      </c>
      <c r="L165" s="1394">
        <v>45717.0</v>
      </c>
      <c r="M165" s="1395">
        <v>45747.0</v>
      </c>
      <c r="N165" s="1339">
        <v>3.15</v>
      </c>
      <c r="O165" s="1084">
        <f t="shared" si="3"/>
        <v>0.15</v>
      </c>
      <c r="P165" s="231">
        <f t="shared" si="4"/>
        <v>0.15</v>
      </c>
      <c r="Q165" s="231">
        <v>0.15</v>
      </c>
      <c r="R165" s="1101"/>
      <c r="S165" s="1181" t="s">
        <v>517</v>
      </c>
      <c r="T165" s="370" t="s">
        <v>1463</v>
      </c>
      <c r="U165" s="1084">
        <f t="shared" si="5"/>
        <v>0.15</v>
      </c>
      <c r="V165" s="1102" t="str">
        <f t="shared" si="6"/>
        <v>#REF!</v>
      </c>
      <c r="W165" s="1102">
        <f t="shared" si="7"/>
        <v>1.325</v>
      </c>
      <c r="X165" s="1102" t="str">
        <f t="shared" si="8"/>
        <v>#REF!</v>
      </c>
      <c r="Y165" s="1103">
        <f t="shared" si="9"/>
        <v>1</v>
      </c>
      <c r="Z165" s="1104" t="str">
        <f t="shared" si="10"/>
        <v>#REF!</v>
      </c>
      <c r="AA165" s="1085" t="str">
        <f t="shared" si="11"/>
        <v>#REF!</v>
      </c>
      <c r="AB165" s="1085" t="str">
        <f t="shared" si="12"/>
        <v>#REF!</v>
      </c>
      <c r="AC165" s="1105" t="str">
        <f t="shared" si="13"/>
        <v>#REF!</v>
      </c>
      <c r="AD165" s="1105" t="str">
        <f t="shared" si="14"/>
        <v>#REF!</v>
      </c>
      <c r="AE165" s="1105" t="str">
        <f t="shared" si="15"/>
        <v>#REF!</v>
      </c>
      <c r="AF165" s="1106"/>
      <c r="AG165" s="1079"/>
      <c r="AH165" s="1090">
        <f t="shared" si="16"/>
        <v>21</v>
      </c>
      <c r="AI165" s="1090"/>
    </row>
    <row r="166" ht="15.0" customHeight="1">
      <c r="A166" s="1098">
        <v>164.0</v>
      </c>
      <c r="B166" s="1181">
        <v>278454.0</v>
      </c>
      <c r="C166" s="370" t="s">
        <v>1190</v>
      </c>
      <c r="D166" s="370" t="s">
        <v>1402</v>
      </c>
      <c r="E166" s="370" t="s">
        <v>511</v>
      </c>
      <c r="F166" s="370" t="s">
        <v>512</v>
      </c>
      <c r="G166" s="370" t="s">
        <v>665</v>
      </c>
      <c r="H166" s="1273" t="str">
        <f t="shared" si="1"/>
        <v>DEV02</v>
      </c>
      <c r="I166" s="1100" t="str">
        <f t="shared" si="2"/>
        <v>#REF!</v>
      </c>
      <c r="J166" s="413">
        <v>3.0</v>
      </c>
      <c r="K166" s="413">
        <v>2025.0</v>
      </c>
      <c r="L166" s="1394">
        <v>45717.0</v>
      </c>
      <c r="M166" s="1395">
        <v>45747.0</v>
      </c>
      <c r="N166" s="1339">
        <v>21.0</v>
      </c>
      <c r="O166" s="1084">
        <f t="shared" si="3"/>
        <v>1</v>
      </c>
      <c r="P166" s="231" t="str">
        <f t="shared" si="4"/>
        <v>#REF!</v>
      </c>
      <c r="Q166" s="231">
        <v>1.0</v>
      </c>
      <c r="R166" s="1101"/>
      <c r="S166" s="1181" t="s">
        <v>525</v>
      </c>
      <c r="T166" s="1317" t="s">
        <v>2378</v>
      </c>
      <c r="U166" s="1084">
        <f t="shared" si="5"/>
        <v>1</v>
      </c>
      <c r="V166" s="1102" t="str">
        <f t="shared" si="6"/>
        <v>#REF!</v>
      </c>
      <c r="W166" s="1102">
        <f t="shared" si="7"/>
        <v>1</v>
      </c>
      <c r="X166" s="1102" t="str">
        <f t="shared" si="8"/>
        <v>#REF!</v>
      </c>
      <c r="Y166" s="1103">
        <f t="shared" si="9"/>
        <v>1</v>
      </c>
      <c r="Z166" s="1104" t="str">
        <f t="shared" si="10"/>
        <v>#REF!</v>
      </c>
      <c r="AA166" s="1085" t="str">
        <f t="shared" si="11"/>
        <v>#REF!</v>
      </c>
      <c r="AB166" s="1085" t="str">
        <f t="shared" si="12"/>
        <v>#REF!</v>
      </c>
      <c r="AC166" s="1105" t="str">
        <f t="shared" si="13"/>
        <v>#REF!</v>
      </c>
      <c r="AD166" s="1105" t="str">
        <f t="shared" si="14"/>
        <v>#REF!</v>
      </c>
      <c r="AE166" s="1105" t="str">
        <f t="shared" si="15"/>
        <v>#REF!</v>
      </c>
      <c r="AF166" s="1106"/>
      <c r="AG166" s="1079"/>
      <c r="AH166" s="1090">
        <f t="shared" si="16"/>
        <v>21</v>
      </c>
      <c r="AI166" s="1090"/>
    </row>
    <row r="167" ht="15.0" customHeight="1">
      <c r="A167" s="1098">
        <v>165.0</v>
      </c>
      <c r="B167" s="1181">
        <v>460051.0</v>
      </c>
      <c r="C167" s="370" t="s">
        <v>1081</v>
      </c>
      <c r="D167" s="370" t="s">
        <v>1605</v>
      </c>
      <c r="E167" s="370" t="s">
        <v>511</v>
      </c>
      <c r="F167" s="370" t="s">
        <v>512</v>
      </c>
      <c r="G167" s="370" t="s">
        <v>790</v>
      </c>
      <c r="H167" s="1273" t="str">
        <f t="shared" si="1"/>
        <v>DEV03</v>
      </c>
      <c r="I167" s="1100" t="str">
        <f t="shared" si="2"/>
        <v>#REF!</v>
      </c>
      <c r="J167" s="413">
        <v>3.0</v>
      </c>
      <c r="K167" s="413">
        <v>2025.0</v>
      </c>
      <c r="L167" s="1394">
        <v>45717.0</v>
      </c>
      <c r="M167" s="1395">
        <v>45747.0</v>
      </c>
      <c r="N167" s="1339">
        <v>21.0</v>
      </c>
      <c r="O167" s="1084">
        <f t="shared" si="3"/>
        <v>1</v>
      </c>
      <c r="P167" s="231" t="str">
        <f t="shared" si="4"/>
        <v>#REF!</v>
      </c>
      <c r="Q167" s="231">
        <v>1.24</v>
      </c>
      <c r="R167" s="1101"/>
      <c r="S167" s="1181" t="s">
        <v>525</v>
      </c>
      <c r="T167" s="1317" t="s">
        <v>2378</v>
      </c>
      <c r="U167" s="1084">
        <f t="shared" si="5"/>
        <v>1.24</v>
      </c>
      <c r="V167" s="1102" t="str">
        <f t="shared" si="6"/>
        <v>#REF!</v>
      </c>
      <c r="W167" s="1102">
        <f t="shared" si="7"/>
        <v>1.24</v>
      </c>
      <c r="X167" s="1102" t="str">
        <f t="shared" si="8"/>
        <v>#REF!</v>
      </c>
      <c r="Y167" s="1103">
        <f t="shared" si="9"/>
        <v>1</v>
      </c>
      <c r="Z167" s="1104" t="str">
        <f t="shared" si="10"/>
        <v>#REF!</v>
      </c>
      <c r="AA167" s="1085" t="str">
        <f t="shared" si="11"/>
        <v>#REF!</v>
      </c>
      <c r="AB167" s="1085" t="str">
        <f t="shared" si="12"/>
        <v>#REF!</v>
      </c>
      <c r="AC167" s="1105" t="str">
        <f t="shared" si="13"/>
        <v>#REF!</v>
      </c>
      <c r="AD167" s="1105" t="str">
        <f t="shared" si="14"/>
        <v>#REF!</v>
      </c>
      <c r="AE167" s="1105" t="str">
        <f t="shared" si="15"/>
        <v>#REF!</v>
      </c>
      <c r="AF167" s="1106"/>
      <c r="AG167" s="1079"/>
      <c r="AH167" s="1090">
        <f t="shared" si="16"/>
        <v>21</v>
      </c>
      <c r="AI167" s="1090"/>
    </row>
    <row r="168" ht="15.0" customHeight="1">
      <c r="A168" s="1098">
        <v>166.0</v>
      </c>
      <c r="B168" s="1181">
        <v>466717.0</v>
      </c>
      <c r="C168" s="370" t="s">
        <v>1688</v>
      </c>
      <c r="D168" s="370" t="s">
        <v>1689</v>
      </c>
      <c r="E168" s="370" t="s">
        <v>511</v>
      </c>
      <c r="F168" s="370" t="s">
        <v>663</v>
      </c>
      <c r="G168" s="370" t="s">
        <v>790</v>
      </c>
      <c r="H168" s="1273" t="str">
        <f t="shared" si="1"/>
        <v>PM03</v>
      </c>
      <c r="I168" s="1100" t="str">
        <f t="shared" si="2"/>
        <v>#REF!</v>
      </c>
      <c r="J168" s="413">
        <v>3.0</v>
      </c>
      <c r="K168" s="413">
        <v>2025.0</v>
      </c>
      <c r="L168" s="1394">
        <v>45717.0</v>
      </c>
      <c r="M168" s="1395">
        <v>45747.0</v>
      </c>
      <c r="N168" s="1339">
        <v>3.15</v>
      </c>
      <c r="O168" s="1084">
        <f t="shared" si="3"/>
        <v>0.15</v>
      </c>
      <c r="P168" s="231" t="str">
        <f t="shared" si="4"/>
        <v>#REF!</v>
      </c>
      <c r="Q168" s="231">
        <v>0.186</v>
      </c>
      <c r="R168" s="1101"/>
      <c r="S168" s="1181" t="s">
        <v>525</v>
      </c>
      <c r="T168" s="1317" t="s">
        <v>2378</v>
      </c>
      <c r="U168" s="1084">
        <f t="shared" si="5"/>
        <v>0.186</v>
      </c>
      <c r="V168" s="1102" t="str">
        <f t="shared" si="6"/>
        <v>#REF!</v>
      </c>
      <c r="W168" s="1102">
        <f t="shared" si="7"/>
        <v>1.24</v>
      </c>
      <c r="X168" s="1102" t="str">
        <f t="shared" si="8"/>
        <v>#REF!</v>
      </c>
      <c r="Y168" s="1103">
        <f t="shared" si="9"/>
        <v>1</v>
      </c>
      <c r="Z168" s="1104" t="str">
        <f t="shared" si="10"/>
        <v>#REF!</v>
      </c>
      <c r="AA168" s="1085" t="str">
        <f t="shared" si="11"/>
        <v>#REF!</v>
      </c>
      <c r="AB168" s="1085" t="str">
        <f t="shared" si="12"/>
        <v>#REF!</v>
      </c>
      <c r="AC168" s="1105" t="str">
        <f t="shared" si="13"/>
        <v>#REF!</v>
      </c>
      <c r="AD168" s="1105" t="str">
        <f t="shared" si="14"/>
        <v>#REF!</v>
      </c>
      <c r="AE168" s="1105" t="str">
        <f t="shared" si="15"/>
        <v>#REF!</v>
      </c>
      <c r="AF168" s="1106"/>
      <c r="AG168" s="1079"/>
      <c r="AH168" s="1090">
        <f t="shared" si="16"/>
        <v>21</v>
      </c>
      <c r="AI168" s="1090"/>
    </row>
    <row r="169" ht="15.0" customHeight="1">
      <c r="A169" s="1098">
        <v>167.0</v>
      </c>
      <c r="B169" s="1181">
        <v>469447.0</v>
      </c>
      <c r="C169" s="370" t="s">
        <v>2275</v>
      </c>
      <c r="D169" s="370" t="s">
        <v>2276</v>
      </c>
      <c r="E169" s="370" t="s">
        <v>511</v>
      </c>
      <c r="F169" s="370" t="s">
        <v>564</v>
      </c>
      <c r="G169" s="370" t="s">
        <v>790</v>
      </c>
      <c r="H169" s="1273" t="str">
        <f t="shared" si="1"/>
        <v>BA03</v>
      </c>
      <c r="I169" s="1100" t="str">
        <f t="shared" si="2"/>
        <v>#REF!</v>
      </c>
      <c r="J169" s="413">
        <v>3.0</v>
      </c>
      <c r="K169" s="413">
        <v>2025.0</v>
      </c>
      <c r="L169" s="1394">
        <v>45717.0</v>
      </c>
      <c r="M169" s="1395">
        <v>45747.0</v>
      </c>
      <c r="N169" s="1339">
        <v>8.4</v>
      </c>
      <c r="O169" s="1084">
        <f t="shared" si="3"/>
        <v>0.4</v>
      </c>
      <c r="P169" s="231" t="str">
        <f t="shared" si="4"/>
        <v>#REF!</v>
      </c>
      <c r="Q169" s="231">
        <v>0.564</v>
      </c>
      <c r="R169" s="1101"/>
      <c r="S169" s="1181" t="s">
        <v>525</v>
      </c>
      <c r="T169" s="1317" t="s">
        <v>2378</v>
      </c>
      <c r="U169" s="1084">
        <f t="shared" si="5"/>
        <v>0.564</v>
      </c>
      <c r="V169" s="1102" t="str">
        <f t="shared" si="6"/>
        <v>#REF!</v>
      </c>
      <c r="W169" s="1102">
        <f t="shared" si="7"/>
        <v>1.41</v>
      </c>
      <c r="X169" s="1102" t="str">
        <f t="shared" si="8"/>
        <v>#REF!</v>
      </c>
      <c r="Y169" s="1103">
        <f t="shared" si="9"/>
        <v>1</v>
      </c>
      <c r="Z169" s="1104" t="str">
        <f t="shared" si="10"/>
        <v>#REF!</v>
      </c>
      <c r="AA169" s="1085" t="str">
        <f t="shared" si="11"/>
        <v>#REF!</v>
      </c>
      <c r="AB169" s="1085" t="str">
        <f t="shared" si="12"/>
        <v>#REF!</v>
      </c>
      <c r="AC169" s="1105" t="str">
        <f t="shared" si="13"/>
        <v>#REF!</v>
      </c>
      <c r="AD169" s="1105" t="str">
        <f t="shared" si="14"/>
        <v>#REF!</v>
      </c>
      <c r="AE169" s="1105" t="str">
        <f t="shared" si="15"/>
        <v>#REF!</v>
      </c>
      <c r="AF169" s="1106"/>
      <c r="AG169" s="1079"/>
      <c r="AH169" s="1090">
        <f t="shared" si="16"/>
        <v>21</v>
      </c>
      <c r="AI169" s="1090"/>
    </row>
    <row r="170" ht="15.0" customHeight="1">
      <c r="A170" s="1098">
        <v>168.0</v>
      </c>
      <c r="B170" s="1181">
        <v>472063.0</v>
      </c>
      <c r="C170" s="370" t="s">
        <v>2381</v>
      </c>
      <c r="D170" s="370" t="s">
        <v>2382</v>
      </c>
      <c r="E170" s="370" t="s">
        <v>511</v>
      </c>
      <c r="F170" s="370" t="s">
        <v>546</v>
      </c>
      <c r="G170" s="370" t="s">
        <v>665</v>
      </c>
      <c r="H170" s="1273" t="str">
        <f t="shared" si="1"/>
        <v>TESTER02</v>
      </c>
      <c r="I170" s="1100" t="str">
        <f t="shared" si="2"/>
        <v>#REF!</v>
      </c>
      <c r="J170" s="413">
        <v>3.0</v>
      </c>
      <c r="K170" s="413">
        <v>2025.0</v>
      </c>
      <c r="L170" s="1394">
        <v>45717.0</v>
      </c>
      <c r="M170" s="1395">
        <v>45747.0</v>
      </c>
      <c r="N170" s="1339">
        <v>21.0</v>
      </c>
      <c r="O170" s="1084">
        <f t="shared" si="3"/>
        <v>1</v>
      </c>
      <c r="P170" s="231">
        <f t="shared" si="4"/>
        <v>1</v>
      </c>
      <c r="Q170" s="231">
        <f t="shared" ref="Q170:Q171" si="21">P170</f>
        <v>1</v>
      </c>
      <c r="R170" s="1101"/>
      <c r="S170" s="1181" t="s">
        <v>517</v>
      </c>
      <c r="T170" s="370" t="s">
        <v>2383</v>
      </c>
      <c r="U170" s="1084">
        <f t="shared" si="5"/>
        <v>1</v>
      </c>
      <c r="V170" s="1102">
        <f t="shared" si="6"/>
        <v>1</v>
      </c>
      <c r="W170" s="1102">
        <f t="shared" si="7"/>
        <v>1</v>
      </c>
      <c r="X170" s="1102">
        <f t="shared" si="8"/>
        <v>1</v>
      </c>
      <c r="Y170" s="1103">
        <f t="shared" si="9"/>
        <v>1</v>
      </c>
      <c r="Z170" s="1104" t="str">
        <f t="shared" si="10"/>
        <v>#REF!</v>
      </c>
      <c r="AA170" s="1085" t="str">
        <f t="shared" si="11"/>
        <v>#REF!</v>
      </c>
      <c r="AB170" s="1085" t="str">
        <f t="shared" si="12"/>
        <v>#REF!</v>
      </c>
      <c r="AC170" s="1105">
        <f t="shared" si="13"/>
        <v>0</v>
      </c>
      <c r="AD170" s="1105" t="str">
        <f t="shared" si="14"/>
        <v>#REF!</v>
      </c>
      <c r="AE170" s="1105" t="str">
        <f t="shared" si="15"/>
        <v>#REF!</v>
      </c>
      <c r="AF170" s="1106"/>
      <c r="AG170" s="1079"/>
      <c r="AH170" s="1090">
        <f t="shared" si="16"/>
        <v>21</v>
      </c>
      <c r="AI170" s="1090"/>
    </row>
    <row r="171" ht="15.0" customHeight="1">
      <c r="A171" s="1098">
        <v>169.0</v>
      </c>
      <c r="B171" s="1181">
        <v>474647.0</v>
      </c>
      <c r="C171" s="370" t="s">
        <v>2437</v>
      </c>
      <c r="D171" s="370" t="s">
        <v>2438</v>
      </c>
      <c r="E171" s="370" t="s">
        <v>511</v>
      </c>
      <c r="F171" s="370" t="s">
        <v>546</v>
      </c>
      <c r="G171" s="370" t="s">
        <v>665</v>
      </c>
      <c r="H171" s="1273" t="str">
        <f t="shared" si="1"/>
        <v>TESTER02</v>
      </c>
      <c r="I171" s="1100" t="str">
        <f t="shared" si="2"/>
        <v>#REF!</v>
      </c>
      <c r="J171" s="413">
        <v>3.0</v>
      </c>
      <c r="K171" s="413">
        <v>2025.0</v>
      </c>
      <c r="L171" s="1394">
        <v>45733.0</v>
      </c>
      <c r="M171" s="1395">
        <v>45747.0</v>
      </c>
      <c r="N171" s="1339">
        <v>11.0</v>
      </c>
      <c r="O171" s="1084">
        <f t="shared" si="3"/>
        <v>0.5238095238</v>
      </c>
      <c r="P171" s="231">
        <f t="shared" si="4"/>
        <v>0.524</v>
      </c>
      <c r="Q171" s="231">
        <f t="shared" si="21"/>
        <v>0.524</v>
      </c>
      <c r="R171" s="1101"/>
      <c r="S171" s="1181" t="s">
        <v>517</v>
      </c>
      <c r="T171" s="370" t="s">
        <v>2383</v>
      </c>
      <c r="U171" s="1084">
        <f t="shared" si="5"/>
        <v>0.524</v>
      </c>
      <c r="V171" s="1102">
        <f t="shared" si="6"/>
        <v>0.524</v>
      </c>
      <c r="W171" s="1102">
        <f t="shared" si="7"/>
        <v>0.524</v>
      </c>
      <c r="X171" s="1102">
        <f t="shared" si="8"/>
        <v>1</v>
      </c>
      <c r="Y171" s="1103">
        <f t="shared" si="9"/>
        <v>0.5238095238</v>
      </c>
      <c r="Z171" s="1104" t="str">
        <f t="shared" si="10"/>
        <v>#REF!</v>
      </c>
      <c r="AA171" s="1085" t="str">
        <f t="shared" si="11"/>
        <v>#REF!</v>
      </c>
      <c r="AB171" s="1085" t="str">
        <f t="shared" si="12"/>
        <v>#REF!</v>
      </c>
      <c r="AC171" s="1105">
        <f t="shared" si="13"/>
        <v>0</v>
      </c>
      <c r="AD171" s="1105" t="str">
        <f t="shared" si="14"/>
        <v>#REF!</v>
      </c>
      <c r="AE171" s="1105" t="str">
        <f t="shared" si="15"/>
        <v>#REF!</v>
      </c>
      <c r="AF171" s="1106"/>
      <c r="AG171" s="1079"/>
      <c r="AH171" s="1090">
        <f t="shared" si="16"/>
        <v>11</v>
      </c>
      <c r="AI171" s="1090"/>
    </row>
    <row r="172" ht="15.0" customHeight="1">
      <c r="A172" s="1098">
        <v>170.0</v>
      </c>
      <c r="B172" s="1181">
        <v>155317.0</v>
      </c>
      <c r="C172" s="370" t="s">
        <v>1273</v>
      </c>
      <c r="D172" s="370" t="s">
        <v>1274</v>
      </c>
      <c r="E172" s="370" t="s">
        <v>511</v>
      </c>
      <c r="F172" s="370" t="s">
        <v>564</v>
      </c>
      <c r="G172" s="370" t="s">
        <v>893</v>
      </c>
      <c r="H172" s="1273" t="str">
        <f t="shared" si="1"/>
        <v>BA06</v>
      </c>
      <c r="I172" s="1100" t="str">
        <f t="shared" si="2"/>
        <v>#REF!</v>
      </c>
      <c r="J172" s="413">
        <v>3.0</v>
      </c>
      <c r="K172" s="413">
        <v>2025.0</v>
      </c>
      <c r="L172" s="1394">
        <v>45717.0</v>
      </c>
      <c r="M172" s="1395">
        <v>45747.0</v>
      </c>
      <c r="N172" s="1339">
        <v>3.15</v>
      </c>
      <c r="O172" s="1084">
        <f t="shared" si="3"/>
        <v>0.15</v>
      </c>
      <c r="P172" s="231" t="str">
        <f t="shared" si="4"/>
        <v>#REF!</v>
      </c>
      <c r="Q172" s="231">
        <v>0.35</v>
      </c>
      <c r="R172" s="1101"/>
      <c r="S172" s="1181" t="s">
        <v>525</v>
      </c>
      <c r="T172" s="370" t="s">
        <v>1657</v>
      </c>
      <c r="U172" s="1084">
        <f t="shared" si="5"/>
        <v>0.35</v>
      </c>
      <c r="V172" s="1102" t="str">
        <f t="shared" si="6"/>
        <v>#REF!</v>
      </c>
      <c r="W172" s="1102">
        <f t="shared" si="7"/>
        <v>2.331</v>
      </c>
      <c r="X172" s="1102" t="str">
        <f t="shared" si="8"/>
        <v>#REF!</v>
      </c>
      <c r="Y172" s="1103">
        <f t="shared" si="9"/>
        <v>1</v>
      </c>
      <c r="Z172" s="1104" t="str">
        <f t="shared" si="10"/>
        <v>#REF!</v>
      </c>
      <c r="AA172" s="1085" t="str">
        <f t="shared" si="11"/>
        <v>#REF!</v>
      </c>
      <c r="AB172" s="1085" t="str">
        <f t="shared" si="12"/>
        <v>#REF!</v>
      </c>
      <c r="AC172" s="1105" t="str">
        <f t="shared" si="13"/>
        <v>#REF!</v>
      </c>
      <c r="AD172" s="1105" t="str">
        <f t="shared" si="14"/>
        <v>#REF!</v>
      </c>
      <c r="AE172" s="1105" t="str">
        <f t="shared" si="15"/>
        <v>#REF!</v>
      </c>
      <c r="AF172" s="1106"/>
      <c r="AG172" s="1079"/>
      <c r="AH172" s="1090">
        <f t="shared" si="16"/>
        <v>21</v>
      </c>
      <c r="AI172" s="1090"/>
    </row>
    <row r="173" ht="15.0" customHeight="1">
      <c r="A173" s="1098">
        <v>171.0</v>
      </c>
      <c r="B173" s="1181">
        <v>466333.0</v>
      </c>
      <c r="C173" s="370" t="s">
        <v>1675</v>
      </c>
      <c r="D173" s="370" t="s">
        <v>1676</v>
      </c>
      <c r="E173" s="370" t="s">
        <v>511</v>
      </c>
      <c r="F173" s="370" t="s">
        <v>546</v>
      </c>
      <c r="G173" s="370" t="s">
        <v>790</v>
      </c>
      <c r="H173" s="1273" t="str">
        <f t="shared" si="1"/>
        <v>TESTER03</v>
      </c>
      <c r="I173" s="1100" t="str">
        <f t="shared" si="2"/>
        <v>#REF!</v>
      </c>
      <c r="J173" s="413">
        <v>3.0</v>
      </c>
      <c r="K173" s="413">
        <v>2025.0</v>
      </c>
      <c r="L173" s="1394">
        <v>45717.0</v>
      </c>
      <c r="M173" s="1395">
        <v>45723.0</v>
      </c>
      <c r="N173" s="1339">
        <v>0.5</v>
      </c>
      <c r="O173" s="1084">
        <f t="shared" si="3"/>
        <v>0.02380952381</v>
      </c>
      <c r="P173" s="231" t="str">
        <f t="shared" si="4"/>
        <v>#REF!</v>
      </c>
      <c r="Q173" s="231">
        <v>0.028</v>
      </c>
      <c r="R173" s="1101"/>
      <c r="S173" s="1181" t="s">
        <v>525</v>
      </c>
      <c r="T173" s="370" t="s">
        <v>1657</v>
      </c>
      <c r="U173" s="1084">
        <f t="shared" si="5"/>
        <v>0.028</v>
      </c>
      <c r="V173" s="1102" t="str">
        <f t="shared" si="6"/>
        <v>#REF!</v>
      </c>
      <c r="W173" s="1102">
        <f t="shared" si="7"/>
        <v>0.862</v>
      </c>
      <c r="X173" s="1102" t="str">
        <f t="shared" si="8"/>
        <v>#REF!</v>
      </c>
      <c r="Y173" s="1103">
        <f t="shared" si="9"/>
        <v>0.7857142857</v>
      </c>
      <c r="Z173" s="1104" t="str">
        <f t="shared" si="10"/>
        <v>#REF!</v>
      </c>
      <c r="AA173" s="1085" t="str">
        <f t="shared" si="11"/>
        <v>#REF!</v>
      </c>
      <c r="AB173" s="1085" t="str">
        <f t="shared" si="12"/>
        <v>#REF!</v>
      </c>
      <c r="AC173" s="1105" t="str">
        <f t="shared" si="13"/>
        <v>#REF!</v>
      </c>
      <c r="AD173" s="1105" t="str">
        <f t="shared" si="14"/>
        <v>#REF!</v>
      </c>
      <c r="AE173" s="1105" t="str">
        <f t="shared" si="15"/>
        <v>#REF!</v>
      </c>
      <c r="AF173" s="1106"/>
      <c r="AG173" s="1079"/>
      <c r="AH173" s="1090">
        <f t="shared" si="16"/>
        <v>16.5</v>
      </c>
      <c r="AI173" s="1090"/>
    </row>
    <row r="174" ht="15.0" customHeight="1">
      <c r="A174" s="1098">
        <v>172.0</v>
      </c>
      <c r="B174" s="1181">
        <v>466999.0</v>
      </c>
      <c r="C174" s="370" t="s">
        <v>1690</v>
      </c>
      <c r="D174" s="370" t="s">
        <v>1691</v>
      </c>
      <c r="E174" s="370" t="s">
        <v>511</v>
      </c>
      <c r="F174" s="370" t="s">
        <v>512</v>
      </c>
      <c r="G174" s="370" t="s">
        <v>790</v>
      </c>
      <c r="H174" s="1273" t="str">
        <f t="shared" si="1"/>
        <v>DEV03</v>
      </c>
      <c r="I174" s="1100" t="str">
        <f t="shared" si="2"/>
        <v>#REF!</v>
      </c>
      <c r="J174" s="413">
        <v>3.0</v>
      </c>
      <c r="K174" s="413">
        <v>2025.0</v>
      </c>
      <c r="L174" s="1394">
        <v>45717.0</v>
      </c>
      <c r="M174" s="1395">
        <v>45747.0</v>
      </c>
      <c r="N174" s="1339">
        <v>21.0</v>
      </c>
      <c r="O174" s="1084">
        <f t="shared" si="3"/>
        <v>1</v>
      </c>
      <c r="P174" s="231" t="str">
        <f t="shared" si="4"/>
        <v>#REF!</v>
      </c>
      <c r="Q174" s="231">
        <v>1.24</v>
      </c>
      <c r="R174" s="1101"/>
      <c r="S174" s="1181" t="s">
        <v>525</v>
      </c>
      <c r="T174" s="370" t="s">
        <v>1657</v>
      </c>
      <c r="U174" s="1084">
        <f t="shared" si="5"/>
        <v>1.24</v>
      </c>
      <c r="V174" s="1102" t="str">
        <f t="shared" si="6"/>
        <v>#REF!</v>
      </c>
      <c r="W174" s="1102">
        <f t="shared" si="7"/>
        <v>1.24</v>
      </c>
      <c r="X174" s="1102" t="str">
        <f t="shared" si="8"/>
        <v>#REF!</v>
      </c>
      <c r="Y174" s="1103">
        <f t="shared" si="9"/>
        <v>1</v>
      </c>
      <c r="Z174" s="1104" t="str">
        <f t="shared" si="10"/>
        <v>#REF!</v>
      </c>
      <c r="AA174" s="1085" t="str">
        <f t="shared" si="11"/>
        <v>#REF!</v>
      </c>
      <c r="AB174" s="1085" t="str">
        <f t="shared" si="12"/>
        <v>#REF!</v>
      </c>
      <c r="AC174" s="1105" t="str">
        <f t="shared" si="13"/>
        <v>#REF!</v>
      </c>
      <c r="AD174" s="1105" t="str">
        <f t="shared" si="14"/>
        <v>#REF!</v>
      </c>
      <c r="AE174" s="1105" t="str">
        <f t="shared" si="15"/>
        <v>#REF!</v>
      </c>
      <c r="AF174" s="1106"/>
      <c r="AG174" s="1079"/>
      <c r="AH174" s="1090">
        <f t="shared" si="16"/>
        <v>21</v>
      </c>
      <c r="AI174" s="1090"/>
    </row>
    <row r="175" ht="15.0" customHeight="1">
      <c r="A175" s="1098">
        <v>173.0</v>
      </c>
      <c r="B175" s="1181">
        <v>155317.0</v>
      </c>
      <c r="C175" s="370" t="s">
        <v>1273</v>
      </c>
      <c r="D175" s="370" t="s">
        <v>1274</v>
      </c>
      <c r="E175" s="370" t="s">
        <v>511</v>
      </c>
      <c r="F175" s="370" t="s">
        <v>564</v>
      </c>
      <c r="G175" s="370" t="s">
        <v>893</v>
      </c>
      <c r="H175" s="1273" t="str">
        <f t="shared" si="1"/>
        <v>BA06</v>
      </c>
      <c r="I175" s="1100" t="str">
        <f t="shared" si="2"/>
        <v>#REF!</v>
      </c>
      <c r="J175" s="413">
        <v>3.0</v>
      </c>
      <c r="K175" s="413">
        <v>2025.0</v>
      </c>
      <c r="L175" s="1394">
        <v>45717.0</v>
      </c>
      <c r="M175" s="1395">
        <v>45747.0</v>
      </c>
      <c r="N175" s="1339">
        <v>3.15</v>
      </c>
      <c r="O175" s="1084">
        <f t="shared" si="3"/>
        <v>0.15</v>
      </c>
      <c r="P175" s="231" t="str">
        <f t="shared" si="4"/>
        <v>#REF!</v>
      </c>
      <c r="Q175" s="231">
        <v>0.35</v>
      </c>
      <c r="R175" s="1101"/>
      <c r="S175" s="1181" t="s">
        <v>525</v>
      </c>
      <c r="T175" s="370" t="s">
        <v>2388</v>
      </c>
      <c r="U175" s="1084">
        <f t="shared" si="5"/>
        <v>0.35</v>
      </c>
      <c r="V175" s="1102" t="str">
        <f t="shared" si="6"/>
        <v>#REF!</v>
      </c>
      <c r="W175" s="1102">
        <f t="shared" si="7"/>
        <v>2.331</v>
      </c>
      <c r="X175" s="1102" t="str">
        <f t="shared" si="8"/>
        <v>#REF!</v>
      </c>
      <c r="Y175" s="1103">
        <f t="shared" si="9"/>
        <v>1</v>
      </c>
      <c r="Z175" s="1104" t="str">
        <f t="shared" si="10"/>
        <v>#REF!</v>
      </c>
      <c r="AA175" s="1085" t="str">
        <f t="shared" si="11"/>
        <v>#REF!</v>
      </c>
      <c r="AB175" s="1085" t="str">
        <f t="shared" si="12"/>
        <v>#REF!</v>
      </c>
      <c r="AC175" s="1105" t="str">
        <f t="shared" si="13"/>
        <v>#REF!</v>
      </c>
      <c r="AD175" s="1105" t="str">
        <f t="shared" si="14"/>
        <v>#REF!</v>
      </c>
      <c r="AE175" s="1105" t="str">
        <f t="shared" si="15"/>
        <v>#REF!</v>
      </c>
      <c r="AF175" s="1106"/>
      <c r="AG175" s="1079"/>
      <c r="AH175" s="1090">
        <f t="shared" si="16"/>
        <v>21</v>
      </c>
      <c r="AI175" s="1090"/>
    </row>
    <row r="176" ht="15.0" customHeight="1">
      <c r="A176" s="1098">
        <v>174.0</v>
      </c>
      <c r="B176" s="1181">
        <v>466333.0</v>
      </c>
      <c r="C176" s="370" t="s">
        <v>1675</v>
      </c>
      <c r="D176" s="370" t="s">
        <v>1676</v>
      </c>
      <c r="E176" s="370" t="s">
        <v>511</v>
      </c>
      <c r="F176" s="370" t="s">
        <v>546</v>
      </c>
      <c r="G176" s="370" t="s">
        <v>790</v>
      </c>
      <c r="H176" s="1273" t="str">
        <f t="shared" si="1"/>
        <v>TESTER03</v>
      </c>
      <c r="I176" s="1100" t="str">
        <f t="shared" si="2"/>
        <v>#REF!</v>
      </c>
      <c r="J176" s="413">
        <v>3.0</v>
      </c>
      <c r="K176" s="413">
        <v>2025.0</v>
      </c>
      <c r="L176" s="1394">
        <v>45726.0</v>
      </c>
      <c r="M176" s="1395">
        <v>45747.0</v>
      </c>
      <c r="N176" s="1339">
        <v>8.0</v>
      </c>
      <c r="O176" s="1084">
        <f t="shared" si="3"/>
        <v>0.380952381</v>
      </c>
      <c r="P176" s="231" t="str">
        <f t="shared" si="4"/>
        <v>#REF!</v>
      </c>
      <c r="Q176" s="231">
        <v>0.453</v>
      </c>
      <c r="R176" s="1101"/>
      <c r="S176" s="1181" t="s">
        <v>525</v>
      </c>
      <c r="T176" s="370" t="s">
        <v>2388</v>
      </c>
      <c r="U176" s="1084">
        <f t="shared" si="5"/>
        <v>0.453</v>
      </c>
      <c r="V176" s="1102" t="str">
        <f t="shared" si="6"/>
        <v>#REF!</v>
      </c>
      <c r="W176" s="1102">
        <f t="shared" si="7"/>
        <v>0.862</v>
      </c>
      <c r="X176" s="1102" t="str">
        <f t="shared" si="8"/>
        <v>#REF!</v>
      </c>
      <c r="Y176" s="1103">
        <f t="shared" si="9"/>
        <v>0.7857142857</v>
      </c>
      <c r="Z176" s="1104" t="str">
        <f t="shared" si="10"/>
        <v>#REF!</v>
      </c>
      <c r="AA176" s="1085" t="str">
        <f t="shared" si="11"/>
        <v>#REF!</v>
      </c>
      <c r="AB176" s="1085" t="str">
        <f t="shared" si="12"/>
        <v>#REF!</v>
      </c>
      <c r="AC176" s="1105" t="str">
        <f t="shared" si="13"/>
        <v>#REF!</v>
      </c>
      <c r="AD176" s="1105" t="str">
        <f t="shared" si="14"/>
        <v>#REF!</v>
      </c>
      <c r="AE176" s="1105" t="str">
        <f t="shared" si="15"/>
        <v>#REF!</v>
      </c>
      <c r="AF176" s="1106"/>
      <c r="AG176" s="1079"/>
      <c r="AH176" s="1090">
        <f t="shared" si="16"/>
        <v>16.5</v>
      </c>
      <c r="AI176" s="1090"/>
    </row>
    <row r="177" ht="15.0" customHeight="1">
      <c r="A177" s="1098">
        <v>175.0</v>
      </c>
      <c r="B177" s="1181">
        <v>470247.0</v>
      </c>
      <c r="C177" s="370" t="s">
        <v>2286</v>
      </c>
      <c r="D177" s="370" t="s">
        <v>2287</v>
      </c>
      <c r="E177" s="370" t="s">
        <v>511</v>
      </c>
      <c r="F177" s="370" t="s">
        <v>564</v>
      </c>
      <c r="G177" s="370" t="s">
        <v>790</v>
      </c>
      <c r="H177" s="1273" t="str">
        <f t="shared" si="1"/>
        <v>BA03</v>
      </c>
      <c r="I177" s="1100" t="str">
        <f t="shared" si="2"/>
        <v>#REF!</v>
      </c>
      <c r="J177" s="413">
        <v>3.0</v>
      </c>
      <c r="K177" s="413">
        <v>2025.0</v>
      </c>
      <c r="L177" s="1394">
        <v>45717.0</v>
      </c>
      <c r="M177" s="1395">
        <v>45747.0</v>
      </c>
      <c r="N177" s="1339">
        <v>6.3</v>
      </c>
      <c r="O177" s="1084">
        <f t="shared" si="3"/>
        <v>0.3</v>
      </c>
      <c r="P177" s="231" t="str">
        <f t="shared" si="4"/>
        <v>#REF!</v>
      </c>
      <c r="Q177" s="231">
        <v>0.423</v>
      </c>
      <c r="R177" s="1101"/>
      <c r="S177" s="1181" t="s">
        <v>525</v>
      </c>
      <c r="T177" s="370" t="s">
        <v>2388</v>
      </c>
      <c r="U177" s="1084">
        <f t="shared" si="5"/>
        <v>0.423</v>
      </c>
      <c r="V177" s="1102" t="str">
        <f t="shared" si="6"/>
        <v>#REF!</v>
      </c>
      <c r="W177" s="1102" t="str">
        <f t="shared" si="7"/>
        <v>#REF!</v>
      </c>
      <c r="X177" s="1102" t="str">
        <f t="shared" si="8"/>
        <v>#REF!</v>
      </c>
      <c r="Y177" s="1103">
        <f t="shared" si="9"/>
        <v>1</v>
      </c>
      <c r="Z177" s="1104" t="str">
        <f t="shared" si="10"/>
        <v>#REF!</v>
      </c>
      <c r="AA177" s="1085" t="str">
        <f t="shared" si="11"/>
        <v>#REF!</v>
      </c>
      <c r="AB177" s="1085" t="str">
        <f t="shared" si="12"/>
        <v>#REF!</v>
      </c>
      <c r="AC177" s="1105" t="str">
        <f t="shared" si="13"/>
        <v>#REF!</v>
      </c>
      <c r="AD177" s="1105" t="str">
        <f t="shared" si="14"/>
        <v>#REF!</v>
      </c>
      <c r="AE177" s="1105" t="str">
        <f t="shared" si="15"/>
        <v>#REF!</v>
      </c>
      <c r="AF177" s="1106"/>
      <c r="AG177" s="1079"/>
      <c r="AH177" s="1090">
        <f t="shared" si="16"/>
        <v>21</v>
      </c>
      <c r="AI177" s="1090"/>
    </row>
    <row r="178" ht="15.0" customHeight="1">
      <c r="A178" s="1098">
        <v>176.0</v>
      </c>
      <c r="B178" s="1181">
        <v>466997.0</v>
      </c>
      <c r="C178" s="370" t="s">
        <v>1692</v>
      </c>
      <c r="D178" s="370" t="s">
        <v>1693</v>
      </c>
      <c r="E178" s="370" t="s">
        <v>511</v>
      </c>
      <c r="F178" s="370" t="s">
        <v>564</v>
      </c>
      <c r="G178" s="370" t="s">
        <v>790</v>
      </c>
      <c r="H178" s="1273" t="str">
        <f t="shared" si="1"/>
        <v>BA03</v>
      </c>
      <c r="I178" s="1100" t="str">
        <f t="shared" si="2"/>
        <v>#REF!</v>
      </c>
      <c r="J178" s="413">
        <v>3.0</v>
      </c>
      <c r="K178" s="413">
        <v>2025.0</v>
      </c>
      <c r="L178" s="1394">
        <v>45740.0</v>
      </c>
      <c r="M178" s="1395">
        <v>45747.0</v>
      </c>
      <c r="N178" s="1339">
        <v>6.0</v>
      </c>
      <c r="O178" s="1084">
        <f t="shared" si="3"/>
        <v>0.2857142857</v>
      </c>
      <c r="P178" s="231" t="str">
        <f t="shared" si="4"/>
        <v>#REF!</v>
      </c>
      <c r="Q178" s="231">
        <v>0.403</v>
      </c>
      <c r="R178" s="1101"/>
      <c r="S178" s="1181" t="s">
        <v>525</v>
      </c>
      <c r="T178" s="370" t="s">
        <v>2443</v>
      </c>
      <c r="U178" s="1084">
        <f t="shared" si="5"/>
        <v>0.403</v>
      </c>
      <c r="V178" s="1102" t="str">
        <f t="shared" si="6"/>
        <v>#REF!</v>
      </c>
      <c r="W178" s="1102">
        <f t="shared" si="7"/>
        <v>1.117</v>
      </c>
      <c r="X178" s="1102" t="str">
        <f t="shared" si="8"/>
        <v>#REF!</v>
      </c>
      <c r="Y178" s="1103">
        <f t="shared" si="9"/>
        <v>1</v>
      </c>
      <c r="Z178" s="1104" t="str">
        <f t="shared" si="10"/>
        <v>#REF!</v>
      </c>
      <c r="AA178" s="1085" t="str">
        <f t="shared" si="11"/>
        <v>#REF!</v>
      </c>
      <c r="AB178" s="1085" t="str">
        <f t="shared" si="12"/>
        <v>#REF!</v>
      </c>
      <c r="AC178" s="1105" t="str">
        <f t="shared" si="13"/>
        <v>#REF!</v>
      </c>
      <c r="AD178" s="1105" t="str">
        <f t="shared" si="14"/>
        <v>#REF!</v>
      </c>
      <c r="AE178" s="1105" t="str">
        <f t="shared" si="15"/>
        <v>#REF!</v>
      </c>
      <c r="AF178" s="1106"/>
      <c r="AG178" s="1079"/>
      <c r="AH178" s="1090">
        <f t="shared" si="16"/>
        <v>21</v>
      </c>
      <c r="AI178" s="1090"/>
    </row>
    <row r="179" ht="15.0" customHeight="1">
      <c r="A179" s="1098">
        <v>177.0</v>
      </c>
      <c r="B179" s="1181">
        <v>460439.0</v>
      </c>
      <c r="C179" s="370" t="s">
        <v>1428</v>
      </c>
      <c r="D179" s="370" t="s">
        <v>1429</v>
      </c>
      <c r="E179" s="370" t="s">
        <v>511</v>
      </c>
      <c r="F179" s="370" t="s">
        <v>512</v>
      </c>
      <c r="G179" s="370" t="s">
        <v>665</v>
      </c>
      <c r="H179" s="1273" t="str">
        <f t="shared" si="1"/>
        <v>DEV02</v>
      </c>
      <c r="I179" s="1100" t="str">
        <f t="shared" si="2"/>
        <v>#REF!</v>
      </c>
      <c r="J179" s="413">
        <v>3.0</v>
      </c>
      <c r="K179" s="413">
        <v>2025.0</v>
      </c>
      <c r="L179" s="1394">
        <v>45717.0</v>
      </c>
      <c r="M179" s="1395">
        <v>45747.0</v>
      </c>
      <c r="N179" s="1339">
        <v>21.0</v>
      </c>
      <c r="O179" s="1084">
        <f t="shared" si="3"/>
        <v>1</v>
      </c>
      <c r="P179" s="231" t="str">
        <f t="shared" si="4"/>
        <v>#REF!</v>
      </c>
      <c r="Q179" s="231">
        <v>1.0</v>
      </c>
      <c r="R179" s="1101"/>
      <c r="S179" s="1181" t="s">
        <v>525</v>
      </c>
      <c r="T179" s="1317" t="s">
        <v>2164</v>
      </c>
      <c r="U179" s="1084">
        <f t="shared" si="5"/>
        <v>1</v>
      </c>
      <c r="V179" s="1102" t="str">
        <f t="shared" si="6"/>
        <v>#REF!</v>
      </c>
      <c r="W179" s="1102">
        <f t="shared" si="7"/>
        <v>1</v>
      </c>
      <c r="X179" s="1102" t="str">
        <f t="shared" si="8"/>
        <v>#REF!</v>
      </c>
      <c r="Y179" s="1103">
        <f t="shared" si="9"/>
        <v>1</v>
      </c>
      <c r="Z179" s="1104" t="str">
        <f t="shared" si="10"/>
        <v>#REF!</v>
      </c>
      <c r="AA179" s="1085" t="str">
        <f t="shared" si="11"/>
        <v>#REF!</v>
      </c>
      <c r="AB179" s="1085" t="str">
        <f t="shared" si="12"/>
        <v>#REF!</v>
      </c>
      <c r="AC179" s="1105" t="str">
        <f t="shared" si="13"/>
        <v>#REF!</v>
      </c>
      <c r="AD179" s="1105" t="str">
        <f t="shared" si="14"/>
        <v>#REF!</v>
      </c>
      <c r="AE179" s="1105" t="str">
        <f t="shared" si="15"/>
        <v>#REF!</v>
      </c>
      <c r="AF179" s="1106"/>
      <c r="AG179" s="1079"/>
      <c r="AH179" s="1090">
        <f t="shared" si="16"/>
        <v>21</v>
      </c>
      <c r="AI179" s="1090"/>
    </row>
    <row r="180" ht="15.0" customHeight="1">
      <c r="A180" s="1098">
        <v>178.0</v>
      </c>
      <c r="B180" s="1181">
        <v>461363.0</v>
      </c>
      <c r="C180" s="370" t="s">
        <v>456</v>
      </c>
      <c r="D180" s="370" t="s">
        <v>457</v>
      </c>
      <c r="E180" s="370" t="s">
        <v>511</v>
      </c>
      <c r="F180" s="370" t="s">
        <v>512</v>
      </c>
      <c r="G180" s="370" t="s">
        <v>790</v>
      </c>
      <c r="H180" s="1273" t="str">
        <f t="shared" si="1"/>
        <v>DEV03</v>
      </c>
      <c r="I180" s="1100" t="str">
        <f t="shared" si="2"/>
        <v>#REF!</v>
      </c>
      <c r="J180" s="413">
        <v>3.0</v>
      </c>
      <c r="K180" s="413">
        <v>2025.0</v>
      </c>
      <c r="L180" s="1394">
        <v>45717.0</v>
      </c>
      <c r="M180" s="1395">
        <v>45747.0</v>
      </c>
      <c r="N180" s="1339">
        <v>21.0</v>
      </c>
      <c r="O180" s="1084">
        <f t="shared" si="3"/>
        <v>1</v>
      </c>
      <c r="P180" s="231" t="str">
        <f t="shared" si="4"/>
        <v>#REF!</v>
      </c>
      <c r="Q180" s="231">
        <v>1.24</v>
      </c>
      <c r="R180" s="1101"/>
      <c r="S180" s="1181" t="s">
        <v>525</v>
      </c>
      <c r="T180" s="1317" t="s">
        <v>2164</v>
      </c>
      <c r="U180" s="1084">
        <f t="shared" si="5"/>
        <v>1.24</v>
      </c>
      <c r="V180" s="1102" t="str">
        <f t="shared" si="6"/>
        <v>#REF!</v>
      </c>
      <c r="W180" s="1102">
        <f t="shared" si="7"/>
        <v>1.24</v>
      </c>
      <c r="X180" s="1102" t="str">
        <f t="shared" si="8"/>
        <v>#REF!</v>
      </c>
      <c r="Y180" s="1103">
        <f t="shared" si="9"/>
        <v>1</v>
      </c>
      <c r="Z180" s="1104" t="str">
        <f t="shared" si="10"/>
        <v>#REF!</v>
      </c>
      <c r="AA180" s="1085" t="str">
        <f t="shared" si="11"/>
        <v>#REF!</v>
      </c>
      <c r="AB180" s="1085" t="str">
        <f t="shared" si="12"/>
        <v>#REF!</v>
      </c>
      <c r="AC180" s="1105" t="str">
        <f t="shared" si="13"/>
        <v>#REF!</v>
      </c>
      <c r="AD180" s="1105" t="str">
        <f t="shared" si="14"/>
        <v>#REF!</v>
      </c>
      <c r="AE180" s="1105" t="str">
        <f t="shared" si="15"/>
        <v>#REF!</v>
      </c>
      <c r="AF180" s="1106"/>
      <c r="AG180" s="1079"/>
      <c r="AH180" s="1090">
        <f t="shared" si="16"/>
        <v>21</v>
      </c>
      <c r="AI180" s="1090"/>
    </row>
    <row r="181" ht="15.0" customHeight="1">
      <c r="A181" s="1098">
        <v>179.0</v>
      </c>
      <c r="B181" s="1181">
        <v>466717.0</v>
      </c>
      <c r="C181" s="370" t="s">
        <v>1688</v>
      </c>
      <c r="D181" s="370" t="s">
        <v>1689</v>
      </c>
      <c r="E181" s="370" t="s">
        <v>511</v>
      </c>
      <c r="F181" s="370" t="s">
        <v>663</v>
      </c>
      <c r="G181" s="370" t="s">
        <v>790</v>
      </c>
      <c r="H181" s="1273" t="str">
        <f t="shared" si="1"/>
        <v>PM03</v>
      </c>
      <c r="I181" s="1100" t="str">
        <f t="shared" si="2"/>
        <v>#REF!</v>
      </c>
      <c r="J181" s="413">
        <v>3.0</v>
      </c>
      <c r="K181" s="413">
        <v>2025.0</v>
      </c>
      <c r="L181" s="1394">
        <v>45717.0</v>
      </c>
      <c r="M181" s="1395">
        <v>45747.0</v>
      </c>
      <c r="N181" s="1339">
        <v>3.15</v>
      </c>
      <c r="O181" s="1084">
        <f t="shared" si="3"/>
        <v>0.15</v>
      </c>
      <c r="P181" s="231" t="str">
        <f t="shared" si="4"/>
        <v>#REF!</v>
      </c>
      <c r="Q181" s="231">
        <v>0.186</v>
      </c>
      <c r="R181" s="1101"/>
      <c r="S181" s="1181" t="s">
        <v>525</v>
      </c>
      <c r="T181" s="1317" t="s">
        <v>2164</v>
      </c>
      <c r="U181" s="1084">
        <f t="shared" si="5"/>
        <v>0.186</v>
      </c>
      <c r="V181" s="1102" t="str">
        <f t="shared" si="6"/>
        <v>#REF!</v>
      </c>
      <c r="W181" s="1102">
        <f t="shared" si="7"/>
        <v>1.24</v>
      </c>
      <c r="X181" s="1102" t="str">
        <f t="shared" si="8"/>
        <v>#REF!</v>
      </c>
      <c r="Y181" s="1103">
        <f t="shared" si="9"/>
        <v>1</v>
      </c>
      <c r="Z181" s="1104" t="str">
        <f t="shared" si="10"/>
        <v>#REF!</v>
      </c>
      <c r="AA181" s="1085" t="str">
        <f t="shared" si="11"/>
        <v>#REF!</v>
      </c>
      <c r="AB181" s="1085" t="str">
        <f t="shared" si="12"/>
        <v>#REF!</v>
      </c>
      <c r="AC181" s="1105" t="str">
        <f t="shared" si="13"/>
        <v>#REF!</v>
      </c>
      <c r="AD181" s="1105" t="str">
        <f t="shared" si="14"/>
        <v>#REF!</v>
      </c>
      <c r="AE181" s="1105" t="str">
        <f t="shared" si="15"/>
        <v>#REF!</v>
      </c>
      <c r="AF181" s="1106"/>
      <c r="AG181" s="1079"/>
      <c r="AH181" s="1090">
        <f t="shared" si="16"/>
        <v>21</v>
      </c>
      <c r="AI181" s="1090"/>
    </row>
    <row r="182" ht="15.0" customHeight="1">
      <c r="A182" s="1098">
        <v>180.0</v>
      </c>
      <c r="B182" s="1181">
        <v>469447.0</v>
      </c>
      <c r="C182" s="370" t="s">
        <v>2275</v>
      </c>
      <c r="D182" s="370" t="s">
        <v>2276</v>
      </c>
      <c r="E182" s="370" t="s">
        <v>511</v>
      </c>
      <c r="F182" s="370" t="s">
        <v>564</v>
      </c>
      <c r="G182" s="370" t="s">
        <v>790</v>
      </c>
      <c r="H182" s="1273" t="str">
        <f t="shared" si="1"/>
        <v>BA03</v>
      </c>
      <c r="I182" s="1100" t="str">
        <f t="shared" si="2"/>
        <v>#REF!</v>
      </c>
      <c r="J182" s="413">
        <v>3.0</v>
      </c>
      <c r="K182" s="413">
        <v>2025.0</v>
      </c>
      <c r="L182" s="1394">
        <v>45717.0</v>
      </c>
      <c r="M182" s="1395">
        <v>45747.0</v>
      </c>
      <c r="N182" s="1339">
        <v>12.6</v>
      </c>
      <c r="O182" s="1084">
        <f t="shared" si="3"/>
        <v>0.6</v>
      </c>
      <c r="P182" s="231" t="str">
        <f t="shared" si="4"/>
        <v>#REF!</v>
      </c>
      <c r="Q182" s="231">
        <v>0.846</v>
      </c>
      <c r="R182" s="1101"/>
      <c r="S182" s="1181" t="s">
        <v>525</v>
      </c>
      <c r="T182" s="1317" t="s">
        <v>2164</v>
      </c>
      <c r="U182" s="1084">
        <f t="shared" si="5"/>
        <v>0.846</v>
      </c>
      <c r="V182" s="1102" t="str">
        <f t="shared" si="6"/>
        <v>#REF!</v>
      </c>
      <c r="W182" s="1102">
        <f t="shared" si="7"/>
        <v>1.41</v>
      </c>
      <c r="X182" s="1102" t="str">
        <f t="shared" si="8"/>
        <v>#REF!</v>
      </c>
      <c r="Y182" s="1103">
        <f t="shared" si="9"/>
        <v>1</v>
      </c>
      <c r="Z182" s="1104" t="str">
        <f t="shared" si="10"/>
        <v>#REF!</v>
      </c>
      <c r="AA182" s="1085" t="str">
        <f t="shared" si="11"/>
        <v>#REF!</v>
      </c>
      <c r="AB182" s="1085" t="str">
        <f t="shared" si="12"/>
        <v>#REF!</v>
      </c>
      <c r="AC182" s="1105" t="str">
        <f t="shared" si="13"/>
        <v>#REF!</v>
      </c>
      <c r="AD182" s="1105" t="str">
        <f t="shared" si="14"/>
        <v>#REF!</v>
      </c>
      <c r="AE182" s="1105" t="str">
        <f t="shared" si="15"/>
        <v>#REF!</v>
      </c>
      <c r="AF182" s="1106"/>
      <c r="AG182" s="1079"/>
      <c r="AH182" s="1090">
        <f t="shared" si="16"/>
        <v>21</v>
      </c>
      <c r="AI182" s="1090"/>
    </row>
    <row r="183" ht="15.0" customHeight="1">
      <c r="A183" s="1098">
        <v>181.0</v>
      </c>
      <c r="B183" s="1181">
        <v>470249.0</v>
      </c>
      <c r="C183" s="370" t="s">
        <v>2305</v>
      </c>
      <c r="D183" s="370" t="s">
        <v>2306</v>
      </c>
      <c r="E183" s="370" t="s">
        <v>511</v>
      </c>
      <c r="F183" s="370" t="s">
        <v>546</v>
      </c>
      <c r="G183" s="370" t="s">
        <v>665</v>
      </c>
      <c r="H183" s="1273" t="str">
        <f t="shared" si="1"/>
        <v>TESTER02</v>
      </c>
      <c r="I183" s="1100" t="str">
        <f t="shared" si="2"/>
        <v>#REF!</v>
      </c>
      <c r="J183" s="413">
        <v>3.0</v>
      </c>
      <c r="K183" s="413">
        <v>2025.0</v>
      </c>
      <c r="L183" s="1394">
        <v>45733.0</v>
      </c>
      <c r="M183" s="1395">
        <v>45747.0</v>
      </c>
      <c r="N183" s="1339">
        <v>11.0</v>
      </c>
      <c r="O183" s="1084">
        <f t="shared" si="3"/>
        <v>0.5238095238</v>
      </c>
      <c r="P183" s="231" t="str">
        <f t="shared" si="4"/>
        <v>#REF!</v>
      </c>
      <c r="Q183" s="231">
        <v>0.45</v>
      </c>
      <c r="R183" s="1101"/>
      <c r="S183" s="1181" t="s">
        <v>525</v>
      </c>
      <c r="T183" s="1317" t="s">
        <v>2164</v>
      </c>
      <c r="U183" s="1084">
        <f t="shared" si="5"/>
        <v>0.45</v>
      </c>
      <c r="V183" s="1102" t="str">
        <f t="shared" si="6"/>
        <v>#REF!</v>
      </c>
      <c r="W183" s="1102">
        <f t="shared" si="7"/>
        <v>0.926</v>
      </c>
      <c r="X183" s="1102" t="str">
        <f t="shared" si="8"/>
        <v>#REF!</v>
      </c>
      <c r="Y183" s="1103">
        <f t="shared" si="9"/>
        <v>1</v>
      </c>
      <c r="Z183" s="1104" t="str">
        <f t="shared" si="10"/>
        <v>#REF!</v>
      </c>
      <c r="AA183" s="1085" t="str">
        <f t="shared" si="11"/>
        <v>#REF!</v>
      </c>
      <c r="AB183" s="1085" t="str">
        <f t="shared" si="12"/>
        <v>#REF!</v>
      </c>
      <c r="AC183" s="1105" t="str">
        <f t="shared" si="13"/>
        <v>#REF!</v>
      </c>
      <c r="AD183" s="1105" t="str">
        <f t="shared" si="14"/>
        <v>#REF!</v>
      </c>
      <c r="AE183" s="1105" t="str">
        <f t="shared" si="15"/>
        <v>#REF!</v>
      </c>
      <c r="AF183" s="1106"/>
      <c r="AG183" s="1079"/>
      <c r="AH183" s="1090">
        <f t="shared" si="16"/>
        <v>21</v>
      </c>
      <c r="AI183" s="1090"/>
    </row>
    <row r="184" ht="15.0" customHeight="1">
      <c r="A184" s="1098">
        <v>182.0</v>
      </c>
      <c r="B184" s="1181">
        <v>470259.0</v>
      </c>
      <c r="C184" s="370" t="s">
        <v>2309</v>
      </c>
      <c r="D184" s="370" t="s">
        <v>2310</v>
      </c>
      <c r="E184" s="370" t="s">
        <v>511</v>
      </c>
      <c r="F184" s="370" t="s">
        <v>546</v>
      </c>
      <c r="G184" s="370" t="s">
        <v>790</v>
      </c>
      <c r="H184" s="1273" t="str">
        <f t="shared" si="1"/>
        <v>TESTER03</v>
      </c>
      <c r="I184" s="1100" t="str">
        <f t="shared" si="2"/>
        <v>#REF!</v>
      </c>
      <c r="J184" s="413">
        <v>3.0</v>
      </c>
      <c r="K184" s="413">
        <v>2025.0</v>
      </c>
      <c r="L184" s="1394">
        <v>45717.0</v>
      </c>
      <c r="M184" s="1395">
        <v>45747.0</v>
      </c>
      <c r="N184" s="1339">
        <v>21.0</v>
      </c>
      <c r="O184" s="1084">
        <f t="shared" si="3"/>
        <v>1</v>
      </c>
      <c r="P184" s="231" t="str">
        <f t="shared" si="4"/>
        <v>#REF!</v>
      </c>
      <c r="Q184" s="231">
        <v>1.19</v>
      </c>
      <c r="R184" s="1101"/>
      <c r="S184" s="1181" t="s">
        <v>525</v>
      </c>
      <c r="T184" s="1317" t="s">
        <v>2164</v>
      </c>
      <c r="U184" s="1084">
        <f t="shared" si="5"/>
        <v>1.19</v>
      </c>
      <c r="V184" s="1102" t="str">
        <f t="shared" si="6"/>
        <v>#REF!</v>
      </c>
      <c r="W184" s="1102">
        <f t="shared" si="7"/>
        <v>1.19</v>
      </c>
      <c r="X184" s="1102" t="str">
        <f t="shared" si="8"/>
        <v>#REF!</v>
      </c>
      <c r="Y184" s="1103">
        <f t="shared" si="9"/>
        <v>1</v>
      </c>
      <c r="Z184" s="1104" t="str">
        <f t="shared" si="10"/>
        <v>#REF!</v>
      </c>
      <c r="AA184" s="1085" t="str">
        <f t="shared" si="11"/>
        <v>#REF!</v>
      </c>
      <c r="AB184" s="1085" t="str">
        <f t="shared" si="12"/>
        <v>#REF!</v>
      </c>
      <c r="AC184" s="1105" t="str">
        <f t="shared" si="13"/>
        <v>#REF!</v>
      </c>
      <c r="AD184" s="1105" t="str">
        <f t="shared" si="14"/>
        <v>#REF!</v>
      </c>
      <c r="AE184" s="1105" t="str">
        <f t="shared" si="15"/>
        <v>#REF!</v>
      </c>
      <c r="AF184" s="1106"/>
      <c r="AG184" s="1079"/>
      <c r="AH184" s="1090">
        <f t="shared" si="16"/>
        <v>21</v>
      </c>
      <c r="AI184" s="1090"/>
    </row>
    <row r="185" ht="15.0" customHeight="1">
      <c r="A185" s="1098">
        <v>183.0</v>
      </c>
      <c r="B185" s="1181">
        <v>474643.0</v>
      </c>
      <c r="C185" s="370" t="s">
        <v>2444</v>
      </c>
      <c r="D185" s="370" t="s">
        <v>2445</v>
      </c>
      <c r="E185" s="370" t="s">
        <v>511</v>
      </c>
      <c r="F185" s="370" t="s">
        <v>512</v>
      </c>
      <c r="G185" s="370" t="s">
        <v>665</v>
      </c>
      <c r="H185" s="1273" t="str">
        <f t="shared" si="1"/>
        <v>DEV02</v>
      </c>
      <c r="I185" s="1100" t="str">
        <f t="shared" si="2"/>
        <v>#REF!</v>
      </c>
      <c r="J185" s="413">
        <v>3.0</v>
      </c>
      <c r="K185" s="413">
        <v>2025.0</v>
      </c>
      <c r="L185" s="1394">
        <v>45733.0</v>
      </c>
      <c r="M185" s="1395">
        <v>45747.0</v>
      </c>
      <c r="N185" s="1339">
        <v>11.0</v>
      </c>
      <c r="O185" s="1084">
        <f t="shared" si="3"/>
        <v>0.5238095238</v>
      </c>
      <c r="P185" s="231">
        <f t="shared" si="4"/>
        <v>0.524</v>
      </c>
      <c r="Q185" s="231">
        <v>0.524</v>
      </c>
      <c r="R185" s="1101"/>
      <c r="S185" s="1181" t="s">
        <v>517</v>
      </c>
      <c r="T185" s="370" t="s">
        <v>2281</v>
      </c>
      <c r="U185" s="1084">
        <f t="shared" si="5"/>
        <v>0.524</v>
      </c>
      <c r="V185" s="1102">
        <f t="shared" si="6"/>
        <v>0.524</v>
      </c>
      <c r="W185" s="1102">
        <f t="shared" si="7"/>
        <v>0.524</v>
      </c>
      <c r="X185" s="1102">
        <f t="shared" si="8"/>
        <v>1</v>
      </c>
      <c r="Y185" s="1103">
        <f t="shared" si="9"/>
        <v>0.5238095238</v>
      </c>
      <c r="Z185" s="1104" t="str">
        <f t="shared" si="10"/>
        <v>#REF!</v>
      </c>
      <c r="AA185" s="1085" t="str">
        <f t="shared" si="11"/>
        <v>#REF!</v>
      </c>
      <c r="AB185" s="1085" t="str">
        <f t="shared" si="12"/>
        <v>#REF!</v>
      </c>
      <c r="AC185" s="1105">
        <f t="shared" si="13"/>
        <v>0</v>
      </c>
      <c r="AD185" s="1105" t="str">
        <f t="shared" si="14"/>
        <v>#REF!</v>
      </c>
      <c r="AE185" s="1105" t="str">
        <f t="shared" si="15"/>
        <v>#REF!</v>
      </c>
      <c r="AF185" s="1106"/>
      <c r="AG185" s="1079"/>
      <c r="AH185" s="1090">
        <f t="shared" si="16"/>
        <v>11</v>
      </c>
      <c r="AI185" s="1090"/>
    </row>
    <row r="186" ht="15.0" customHeight="1">
      <c r="A186" s="1098">
        <v>184.0</v>
      </c>
      <c r="B186" s="1181">
        <v>474641.0</v>
      </c>
      <c r="C186" s="370" t="s">
        <v>2446</v>
      </c>
      <c r="D186" s="370" t="s">
        <v>2447</v>
      </c>
      <c r="E186" s="370" t="s">
        <v>511</v>
      </c>
      <c r="F186" s="370" t="s">
        <v>512</v>
      </c>
      <c r="G186" s="370" t="s">
        <v>787</v>
      </c>
      <c r="H186" s="1273" t="str">
        <f t="shared" si="1"/>
        <v>DEV05</v>
      </c>
      <c r="I186" s="1100" t="str">
        <f t="shared" si="2"/>
        <v>#REF!</v>
      </c>
      <c r="J186" s="413">
        <v>3.0</v>
      </c>
      <c r="K186" s="413">
        <v>2025.0</v>
      </c>
      <c r="L186" s="1394">
        <v>45733.0</v>
      </c>
      <c r="M186" s="1395">
        <v>45747.0</v>
      </c>
      <c r="N186" s="1339">
        <v>11.0</v>
      </c>
      <c r="O186" s="1084">
        <f t="shared" si="3"/>
        <v>0.5238095238</v>
      </c>
      <c r="P186" s="231">
        <f t="shared" si="4"/>
        <v>0.524</v>
      </c>
      <c r="Q186" s="231">
        <v>0.524</v>
      </c>
      <c r="R186" s="1101"/>
      <c r="S186" s="1181" t="s">
        <v>517</v>
      </c>
      <c r="T186" s="370" t="s">
        <v>2281</v>
      </c>
      <c r="U186" s="1084">
        <f t="shared" si="5"/>
        <v>0.524</v>
      </c>
      <c r="V186" s="1102">
        <f t="shared" si="6"/>
        <v>0.524</v>
      </c>
      <c r="W186" s="1102">
        <f t="shared" si="7"/>
        <v>0.524</v>
      </c>
      <c r="X186" s="1102">
        <f t="shared" si="8"/>
        <v>1</v>
      </c>
      <c r="Y186" s="1103">
        <f t="shared" si="9"/>
        <v>0.5238095238</v>
      </c>
      <c r="Z186" s="1104" t="str">
        <f t="shared" si="10"/>
        <v>#REF!</v>
      </c>
      <c r="AA186" s="1085" t="str">
        <f t="shared" si="11"/>
        <v>#REF!</v>
      </c>
      <c r="AB186" s="1085" t="str">
        <f t="shared" si="12"/>
        <v>#REF!</v>
      </c>
      <c r="AC186" s="1105">
        <f t="shared" si="13"/>
        <v>0</v>
      </c>
      <c r="AD186" s="1105" t="str">
        <f t="shared" si="14"/>
        <v>#REF!</v>
      </c>
      <c r="AE186" s="1105" t="str">
        <f t="shared" si="15"/>
        <v>#REF!</v>
      </c>
      <c r="AF186" s="1106"/>
      <c r="AG186" s="1079"/>
      <c r="AH186" s="1090">
        <f t="shared" si="16"/>
        <v>11</v>
      </c>
      <c r="AI186" s="1090"/>
    </row>
    <row r="187" ht="15.0" customHeight="1">
      <c r="A187" s="1098">
        <v>185.0</v>
      </c>
      <c r="B187" s="1181">
        <v>474909.0</v>
      </c>
      <c r="C187" s="370" t="s">
        <v>2448</v>
      </c>
      <c r="D187" s="370" t="s">
        <v>2449</v>
      </c>
      <c r="E187" s="370" t="s">
        <v>511</v>
      </c>
      <c r="F187" s="370" t="s">
        <v>512</v>
      </c>
      <c r="G187" s="370" t="s">
        <v>790</v>
      </c>
      <c r="H187" s="1273" t="str">
        <f t="shared" si="1"/>
        <v>DEV03</v>
      </c>
      <c r="I187" s="1100" t="str">
        <f t="shared" si="2"/>
        <v>#REF!</v>
      </c>
      <c r="J187" s="413">
        <v>3.0</v>
      </c>
      <c r="K187" s="413">
        <v>2025.0</v>
      </c>
      <c r="L187" s="1394">
        <v>45743.0</v>
      </c>
      <c r="M187" s="1395">
        <v>45747.0</v>
      </c>
      <c r="N187" s="1339">
        <v>3.0</v>
      </c>
      <c r="O187" s="1084">
        <f t="shared" si="3"/>
        <v>0.1428571429</v>
      </c>
      <c r="P187" s="231">
        <f t="shared" si="4"/>
        <v>0.143</v>
      </c>
      <c r="Q187" s="231">
        <v>0.143</v>
      </c>
      <c r="R187" s="1101"/>
      <c r="S187" s="1181" t="s">
        <v>517</v>
      </c>
      <c r="T187" s="370" t="s">
        <v>2281</v>
      </c>
      <c r="U187" s="1084">
        <f t="shared" si="5"/>
        <v>0.143</v>
      </c>
      <c r="V187" s="1102">
        <f t="shared" si="6"/>
        <v>0.143</v>
      </c>
      <c r="W187" s="1102">
        <f t="shared" si="7"/>
        <v>0.143</v>
      </c>
      <c r="X187" s="1102">
        <f t="shared" si="8"/>
        <v>1</v>
      </c>
      <c r="Y187" s="1103">
        <f t="shared" si="9"/>
        <v>0.1428571429</v>
      </c>
      <c r="Z187" s="1104" t="str">
        <f t="shared" si="10"/>
        <v>#REF!</v>
      </c>
      <c r="AA187" s="1085" t="str">
        <f t="shared" si="11"/>
        <v>#REF!</v>
      </c>
      <c r="AB187" s="1085" t="str">
        <f t="shared" si="12"/>
        <v>#REF!</v>
      </c>
      <c r="AC187" s="1105">
        <f t="shared" si="13"/>
        <v>0</v>
      </c>
      <c r="AD187" s="1105" t="str">
        <f t="shared" si="14"/>
        <v>#REF!</v>
      </c>
      <c r="AE187" s="1105" t="str">
        <f t="shared" si="15"/>
        <v>#REF!</v>
      </c>
      <c r="AF187" s="1106"/>
      <c r="AG187" s="1079"/>
      <c r="AH187" s="1090">
        <f t="shared" si="16"/>
        <v>3</v>
      </c>
      <c r="AI187" s="1090"/>
    </row>
    <row r="188" ht="15.0" customHeight="1">
      <c r="A188" s="1098">
        <v>186.0</v>
      </c>
      <c r="B188" s="1181">
        <v>281844.0</v>
      </c>
      <c r="C188" s="370" t="s">
        <v>1066</v>
      </c>
      <c r="D188" s="370" t="s">
        <v>1498</v>
      </c>
      <c r="E188" s="370" t="s">
        <v>511</v>
      </c>
      <c r="F188" s="370" t="s">
        <v>512</v>
      </c>
      <c r="G188" s="370" t="s">
        <v>771</v>
      </c>
      <c r="H188" s="1273" t="str">
        <f t="shared" si="1"/>
        <v>DEV04</v>
      </c>
      <c r="I188" s="1100" t="str">
        <f t="shared" si="2"/>
        <v>#REF!</v>
      </c>
      <c r="J188" s="413">
        <v>3.0</v>
      </c>
      <c r="K188" s="413">
        <v>2025.0</v>
      </c>
      <c r="L188" s="1394">
        <v>45717.0</v>
      </c>
      <c r="M188" s="1395">
        <v>45747.0</v>
      </c>
      <c r="N188" s="1339">
        <v>19.0</v>
      </c>
      <c r="O188" s="1084">
        <f t="shared" si="3"/>
        <v>0.9047619048</v>
      </c>
      <c r="P188" s="231">
        <f t="shared" si="4"/>
        <v>0.905</v>
      </c>
      <c r="Q188" s="231">
        <f t="shared" ref="Q188:Q218" si="22">P188</f>
        <v>0.905</v>
      </c>
      <c r="R188" s="1101"/>
      <c r="S188" s="1181" t="s">
        <v>517</v>
      </c>
      <c r="T188" s="370" t="s">
        <v>2283</v>
      </c>
      <c r="U188" s="1084">
        <f t="shared" si="5"/>
        <v>0.905</v>
      </c>
      <c r="V188" s="1102">
        <f t="shared" si="6"/>
        <v>0.905</v>
      </c>
      <c r="W188" s="1102">
        <f t="shared" si="7"/>
        <v>0.905</v>
      </c>
      <c r="X188" s="1102">
        <f t="shared" si="8"/>
        <v>1</v>
      </c>
      <c r="Y188" s="1103">
        <f t="shared" si="9"/>
        <v>0.9047619048</v>
      </c>
      <c r="Z188" s="1104" t="str">
        <f t="shared" si="10"/>
        <v>#REF!</v>
      </c>
      <c r="AA188" s="1085" t="str">
        <f t="shared" si="11"/>
        <v>#REF!</v>
      </c>
      <c r="AB188" s="1085" t="str">
        <f t="shared" si="12"/>
        <v>#REF!</v>
      </c>
      <c r="AC188" s="1105">
        <f t="shared" si="13"/>
        <v>0</v>
      </c>
      <c r="AD188" s="1105" t="str">
        <f t="shared" si="14"/>
        <v>#REF!</v>
      </c>
      <c r="AE188" s="1105" t="str">
        <f t="shared" si="15"/>
        <v>#REF!</v>
      </c>
      <c r="AF188" s="1106"/>
      <c r="AG188" s="1079"/>
      <c r="AH188" s="1090">
        <f t="shared" si="16"/>
        <v>19</v>
      </c>
      <c r="AI188" s="1090"/>
    </row>
    <row r="189" ht="15.0" customHeight="1">
      <c r="A189" s="1098">
        <v>187.0</v>
      </c>
      <c r="B189" s="1181">
        <v>452021.0</v>
      </c>
      <c r="C189" s="370" t="s">
        <v>1059</v>
      </c>
      <c r="D189" s="370" t="s">
        <v>1509</v>
      </c>
      <c r="E189" s="370" t="s">
        <v>511</v>
      </c>
      <c r="F189" s="370" t="s">
        <v>512</v>
      </c>
      <c r="G189" s="370" t="s">
        <v>790</v>
      </c>
      <c r="H189" s="1273" t="str">
        <f t="shared" si="1"/>
        <v>DEV03</v>
      </c>
      <c r="I189" s="1100" t="str">
        <f t="shared" si="2"/>
        <v>#REF!</v>
      </c>
      <c r="J189" s="413">
        <v>3.0</v>
      </c>
      <c r="K189" s="413">
        <v>2025.0</v>
      </c>
      <c r="L189" s="1394">
        <v>45717.0</v>
      </c>
      <c r="M189" s="1395">
        <v>45747.0</v>
      </c>
      <c r="N189" s="1339">
        <v>21.0</v>
      </c>
      <c r="O189" s="1084">
        <f t="shared" si="3"/>
        <v>1</v>
      </c>
      <c r="P189" s="231">
        <f t="shared" si="4"/>
        <v>1</v>
      </c>
      <c r="Q189" s="231">
        <f t="shared" si="22"/>
        <v>1</v>
      </c>
      <c r="R189" s="1101"/>
      <c r="S189" s="1181" t="s">
        <v>517</v>
      </c>
      <c r="T189" s="370" t="s">
        <v>2283</v>
      </c>
      <c r="U189" s="1084">
        <f t="shared" si="5"/>
        <v>1</v>
      </c>
      <c r="V189" s="1102">
        <f t="shared" si="6"/>
        <v>1</v>
      </c>
      <c r="W189" s="1102">
        <f t="shared" si="7"/>
        <v>1</v>
      </c>
      <c r="X189" s="1102">
        <f t="shared" si="8"/>
        <v>1</v>
      </c>
      <c r="Y189" s="1103">
        <f t="shared" si="9"/>
        <v>1</v>
      </c>
      <c r="Z189" s="1104" t="str">
        <f t="shared" si="10"/>
        <v>#REF!</v>
      </c>
      <c r="AA189" s="1085" t="str">
        <f t="shared" si="11"/>
        <v>#REF!</v>
      </c>
      <c r="AB189" s="1085" t="str">
        <f t="shared" si="12"/>
        <v>#REF!</v>
      </c>
      <c r="AC189" s="1105">
        <f t="shared" si="13"/>
        <v>0</v>
      </c>
      <c r="AD189" s="1105" t="str">
        <f t="shared" si="14"/>
        <v>#REF!</v>
      </c>
      <c r="AE189" s="1105" t="str">
        <f t="shared" si="15"/>
        <v>#REF!</v>
      </c>
      <c r="AF189" s="1106"/>
      <c r="AG189" s="1079"/>
      <c r="AH189" s="1090">
        <f t="shared" si="16"/>
        <v>21</v>
      </c>
      <c r="AI189" s="1090"/>
    </row>
    <row r="190" ht="15.0" customHeight="1">
      <c r="A190" s="1098">
        <v>188.0</v>
      </c>
      <c r="B190" s="1181">
        <v>437933.0</v>
      </c>
      <c r="C190" s="370" t="s">
        <v>1062</v>
      </c>
      <c r="D190" s="370" t="s">
        <v>1508</v>
      </c>
      <c r="E190" s="370" t="s">
        <v>511</v>
      </c>
      <c r="F190" s="370" t="s">
        <v>546</v>
      </c>
      <c r="G190" s="370" t="s">
        <v>665</v>
      </c>
      <c r="H190" s="1273" t="str">
        <f t="shared" si="1"/>
        <v>TESTER02</v>
      </c>
      <c r="I190" s="1100" t="str">
        <f t="shared" si="2"/>
        <v>#REF!</v>
      </c>
      <c r="J190" s="413">
        <v>3.0</v>
      </c>
      <c r="K190" s="413">
        <v>2025.0</v>
      </c>
      <c r="L190" s="1394">
        <v>45717.0</v>
      </c>
      <c r="M190" s="1395">
        <v>45747.0</v>
      </c>
      <c r="N190" s="1339">
        <v>19.0</v>
      </c>
      <c r="O190" s="1084">
        <f t="shared" si="3"/>
        <v>0.9047619048</v>
      </c>
      <c r="P190" s="231">
        <f t="shared" si="4"/>
        <v>0.905</v>
      </c>
      <c r="Q190" s="231">
        <f t="shared" si="22"/>
        <v>0.905</v>
      </c>
      <c r="R190" s="1101"/>
      <c r="S190" s="1181" t="s">
        <v>517</v>
      </c>
      <c r="T190" s="370" t="s">
        <v>2283</v>
      </c>
      <c r="U190" s="1084">
        <f t="shared" si="5"/>
        <v>0.905</v>
      </c>
      <c r="V190" s="1102">
        <f t="shared" si="6"/>
        <v>0.905</v>
      </c>
      <c r="W190" s="1102">
        <f t="shared" si="7"/>
        <v>0.905</v>
      </c>
      <c r="X190" s="1102">
        <f t="shared" si="8"/>
        <v>1</v>
      </c>
      <c r="Y190" s="1103">
        <f t="shared" si="9"/>
        <v>0.9047619048</v>
      </c>
      <c r="Z190" s="1104" t="str">
        <f t="shared" si="10"/>
        <v>#REF!</v>
      </c>
      <c r="AA190" s="1085" t="str">
        <f t="shared" si="11"/>
        <v>#REF!</v>
      </c>
      <c r="AB190" s="1085" t="str">
        <f t="shared" si="12"/>
        <v>#REF!</v>
      </c>
      <c r="AC190" s="1105">
        <f t="shared" si="13"/>
        <v>0</v>
      </c>
      <c r="AD190" s="1105" t="str">
        <f t="shared" si="14"/>
        <v>#REF!</v>
      </c>
      <c r="AE190" s="1105" t="str">
        <f t="shared" si="15"/>
        <v>#REF!</v>
      </c>
      <c r="AF190" s="1106"/>
      <c r="AG190" s="1079"/>
      <c r="AH190" s="1090">
        <f t="shared" si="16"/>
        <v>19</v>
      </c>
      <c r="AI190" s="1090"/>
    </row>
    <row r="191" ht="15.0" customHeight="1">
      <c r="A191" s="1098">
        <v>189.0</v>
      </c>
      <c r="B191" s="1181">
        <v>453001.0</v>
      </c>
      <c r="C191" s="370" t="s">
        <v>1053</v>
      </c>
      <c r="D191" s="370" t="s">
        <v>1512</v>
      </c>
      <c r="E191" s="370" t="s">
        <v>511</v>
      </c>
      <c r="F191" s="370" t="s">
        <v>512</v>
      </c>
      <c r="G191" s="370" t="s">
        <v>771</v>
      </c>
      <c r="H191" s="1273" t="str">
        <f t="shared" si="1"/>
        <v>DEV04</v>
      </c>
      <c r="I191" s="1100" t="str">
        <f t="shared" si="2"/>
        <v>#REF!</v>
      </c>
      <c r="J191" s="413">
        <v>3.0</v>
      </c>
      <c r="K191" s="413">
        <v>2025.0</v>
      </c>
      <c r="L191" s="1394">
        <v>45717.0</v>
      </c>
      <c r="M191" s="1395">
        <v>45747.0</v>
      </c>
      <c r="N191" s="1339">
        <v>21.0</v>
      </c>
      <c r="O191" s="1084">
        <f t="shared" si="3"/>
        <v>1</v>
      </c>
      <c r="P191" s="231">
        <f t="shared" si="4"/>
        <v>1</v>
      </c>
      <c r="Q191" s="231">
        <f t="shared" si="22"/>
        <v>1</v>
      </c>
      <c r="R191" s="1101"/>
      <c r="S191" s="1181" t="s">
        <v>517</v>
      </c>
      <c r="T191" s="370" t="s">
        <v>2285</v>
      </c>
      <c r="U191" s="1084">
        <f t="shared" si="5"/>
        <v>1</v>
      </c>
      <c r="V191" s="1102">
        <f t="shared" si="6"/>
        <v>1</v>
      </c>
      <c r="W191" s="1102">
        <f t="shared" si="7"/>
        <v>1</v>
      </c>
      <c r="X191" s="1102">
        <f t="shared" si="8"/>
        <v>1</v>
      </c>
      <c r="Y191" s="1103">
        <f t="shared" si="9"/>
        <v>1</v>
      </c>
      <c r="Z191" s="1104" t="str">
        <f t="shared" si="10"/>
        <v>#REF!</v>
      </c>
      <c r="AA191" s="1085" t="str">
        <f t="shared" si="11"/>
        <v>#REF!</v>
      </c>
      <c r="AB191" s="1085" t="str">
        <f t="shared" si="12"/>
        <v>#REF!</v>
      </c>
      <c r="AC191" s="1105">
        <f t="shared" si="13"/>
        <v>0</v>
      </c>
      <c r="AD191" s="1105" t="str">
        <f t="shared" si="14"/>
        <v>#REF!</v>
      </c>
      <c r="AE191" s="1105" t="str">
        <f t="shared" si="15"/>
        <v>#REF!</v>
      </c>
      <c r="AF191" s="1106"/>
      <c r="AG191" s="1079"/>
      <c r="AH191" s="1090">
        <f t="shared" si="16"/>
        <v>21</v>
      </c>
      <c r="AI191" s="1090"/>
    </row>
    <row r="192" ht="15.0" customHeight="1">
      <c r="A192" s="1098">
        <v>190.0</v>
      </c>
      <c r="B192" s="1181">
        <v>452887.0</v>
      </c>
      <c r="C192" s="370" t="s">
        <v>1046</v>
      </c>
      <c r="D192" s="370" t="s">
        <v>1511</v>
      </c>
      <c r="E192" s="370" t="s">
        <v>511</v>
      </c>
      <c r="F192" s="370" t="s">
        <v>512</v>
      </c>
      <c r="G192" s="370" t="s">
        <v>787</v>
      </c>
      <c r="H192" s="1273" t="str">
        <f t="shared" si="1"/>
        <v>DEV05</v>
      </c>
      <c r="I192" s="1100" t="str">
        <f t="shared" si="2"/>
        <v>#REF!</v>
      </c>
      <c r="J192" s="413">
        <v>3.0</v>
      </c>
      <c r="K192" s="413">
        <v>2025.0</v>
      </c>
      <c r="L192" s="1394">
        <v>45717.0</v>
      </c>
      <c r="M192" s="1395">
        <v>45747.0</v>
      </c>
      <c r="N192" s="1339">
        <v>21.0</v>
      </c>
      <c r="O192" s="1084">
        <f t="shared" si="3"/>
        <v>1</v>
      </c>
      <c r="P192" s="231">
        <f t="shared" si="4"/>
        <v>1</v>
      </c>
      <c r="Q192" s="231">
        <f t="shared" si="22"/>
        <v>1</v>
      </c>
      <c r="R192" s="1101"/>
      <c r="S192" s="1181" t="s">
        <v>517</v>
      </c>
      <c r="T192" s="370" t="s">
        <v>2285</v>
      </c>
      <c r="U192" s="1084">
        <f t="shared" si="5"/>
        <v>1</v>
      </c>
      <c r="V192" s="1102">
        <f t="shared" si="6"/>
        <v>1</v>
      </c>
      <c r="W192" s="1102">
        <f t="shared" si="7"/>
        <v>1</v>
      </c>
      <c r="X192" s="1102">
        <f t="shared" si="8"/>
        <v>1</v>
      </c>
      <c r="Y192" s="1103">
        <f t="shared" si="9"/>
        <v>1</v>
      </c>
      <c r="Z192" s="1104" t="str">
        <f t="shared" si="10"/>
        <v>#REF!</v>
      </c>
      <c r="AA192" s="1085" t="str">
        <f t="shared" si="11"/>
        <v>#REF!</v>
      </c>
      <c r="AB192" s="1085" t="str">
        <f t="shared" si="12"/>
        <v>#REF!</v>
      </c>
      <c r="AC192" s="1105">
        <f t="shared" si="13"/>
        <v>0</v>
      </c>
      <c r="AD192" s="1105" t="str">
        <f t="shared" si="14"/>
        <v>#REF!</v>
      </c>
      <c r="AE192" s="1105" t="str">
        <f t="shared" si="15"/>
        <v>#REF!</v>
      </c>
      <c r="AF192" s="1106"/>
      <c r="AG192" s="1079"/>
      <c r="AH192" s="1090">
        <f t="shared" si="16"/>
        <v>21</v>
      </c>
      <c r="AI192" s="1090"/>
    </row>
    <row r="193" ht="15.0" customHeight="1">
      <c r="A193" s="1098">
        <v>191.0</v>
      </c>
      <c r="B193" s="1181">
        <v>244496.0</v>
      </c>
      <c r="C193" s="370" t="s">
        <v>1176</v>
      </c>
      <c r="D193" s="370" t="s">
        <v>1347</v>
      </c>
      <c r="E193" s="370" t="s">
        <v>511</v>
      </c>
      <c r="F193" s="370" t="s">
        <v>512</v>
      </c>
      <c r="G193" s="370" t="s">
        <v>665</v>
      </c>
      <c r="H193" s="1273" t="str">
        <f t="shared" si="1"/>
        <v>DEV02</v>
      </c>
      <c r="I193" s="1100" t="str">
        <f t="shared" si="2"/>
        <v>#REF!</v>
      </c>
      <c r="J193" s="413">
        <v>3.0</v>
      </c>
      <c r="K193" s="413">
        <v>2025.0</v>
      </c>
      <c r="L193" s="1394">
        <v>45717.0</v>
      </c>
      <c r="M193" s="1395">
        <v>45747.0</v>
      </c>
      <c r="N193" s="1339">
        <v>21.0</v>
      </c>
      <c r="O193" s="1084">
        <f t="shared" si="3"/>
        <v>1</v>
      </c>
      <c r="P193" s="231">
        <f t="shared" si="4"/>
        <v>1</v>
      </c>
      <c r="Q193" s="231">
        <f t="shared" si="22"/>
        <v>1</v>
      </c>
      <c r="R193" s="1101"/>
      <c r="S193" s="1181" t="s">
        <v>517</v>
      </c>
      <c r="T193" s="370" t="s">
        <v>2391</v>
      </c>
      <c r="U193" s="1084">
        <f t="shared" si="5"/>
        <v>1</v>
      </c>
      <c r="V193" s="1102">
        <f t="shared" si="6"/>
        <v>1</v>
      </c>
      <c r="W193" s="1102">
        <f t="shared" si="7"/>
        <v>1</v>
      </c>
      <c r="X193" s="1102">
        <f t="shared" si="8"/>
        <v>1</v>
      </c>
      <c r="Y193" s="1103">
        <f t="shared" si="9"/>
        <v>1</v>
      </c>
      <c r="Z193" s="1104" t="str">
        <f t="shared" si="10"/>
        <v>#REF!</v>
      </c>
      <c r="AA193" s="1085" t="str">
        <f t="shared" si="11"/>
        <v>#REF!</v>
      </c>
      <c r="AB193" s="1085" t="str">
        <f t="shared" si="12"/>
        <v>#REF!</v>
      </c>
      <c r="AC193" s="1105">
        <f t="shared" si="13"/>
        <v>0</v>
      </c>
      <c r="AD193" s="1105" t="str">
        <f t="shared" si="14"/>
        <v>#REF!</v>
      </c>
      <c r="AE193" s="1105" t="str">
        <f t="shared" si="15"/>
        <v>#REF!</v>
      </c>
      <c r="AF193" s="1106"/>
      <c r="AG193" s="1079"/>
      <c r="AH193" s="1090">
        <f t="shared" si="16"/>
        <v>21</v>
      </c>
      <c r="AI193" s="1090"/>
    </row>
    <row r="194" ht="15.0" customHeight="1">
      <c r="A194" s="1098">
        <v>192.0</v>
      </c>
      <c r="B194" s="1181">
        <v>471557.0</v>
      </c>
      <c r="C194" s="370" t="s">
        <v>2392</v>
      </c>
      <c r="D194" s="370" t="s">
        <v>2393</v>
      </c>
      <c r="E194" s="370" t="s">
        <v>511</v>
      </c>
      <c r="F194" s="370" t="s">
        <v>512</v>
      </c>
      <c r="G194" s="370" t="s">
        <v>795</v>
      </c>
      <c r="H194" s="1273" t="str">
        <f t="shared" si="1"/>
        <v>DEV01</v>
      </c>
      <c r="I194" s="1100" t="str">
        <f t="shared" si="2"/>
        <v>#REF!</v>
      </c>
      <c r="J194" s="413">
        <v>3.0</v>
      </c>
      <c r="K194" s="413">
        <v>2025.0</v>
      </c>
      <c r="L194" s="1394">
        <v>45717.0</v>
      </c>
      <c r="M194" s="1395">
        <v>45747.0</v>
      </c>
      <c r="N194" s="1339">
        <v>21.0</v>
      </c>
      <c r="O194" s="1084">
        <f t="shared" si="3"/>
        <v>1</v>
      </c>
      <c r="P194" s="231">
        <f t="shared" si="4"/>
        <v>1</v>
      </c>
      <c r="Q194" s="231">
        <f t="shared" si="22"/>
        <v>1</v>
      </c>
      <c r="R194" s="1101"/>
      <c r="S194" s="1181" t="s">
        <v>517</v>
      </c>
      <c r="T194" s="370" t="s">
        <v>2391</v>
      </c>
      <c r="U194" s="1084">
        <f t="shared" si="5"/>
        <v>1</v>
      </c>
      <c r="V194" s="1102">
        <f t="shared" si="6"/>
        <v>1</v>
      </c>
      <c r="W194" s="1102">
        <f t="shared" si="7"/>
        <v>1</v>
      </c>
      <c r="X194" s="1102">
        <f t="shared" si="8"/>
        <v>1</v>
      </c>
      <c r="Y194" s="1103">
        <f t="shared" si="9"/>
        <v>1</v>
      </c>
      <c r="Z194" s="1104" t="str">
        <f t="shared" si="10"/>
        <v>#REF!</v>
      </c>
      <c r="AA194" s="1085" t="str">
        <f t="shared" si="11"/>
        <v>#REF!</v>
      </c>
      <c r="AB194" s="1085" t="str">
        <f t="shared" si="12"/>
        <v>#REF!</v>
      </c>
      <c r="AC194" s="1105">
        <f t="shared" si="13"/>
        <v>0</v>
      </c>
      <c r="AD194" s="1105" t="str">
        <f t="shared" si="14"/>
        <v>#REF!</v>
      </c>
      <c r="AE194" s="1105" t="str">
        <f t="shared" si="15"/>
        <v>#REF!</v>
      </c>
      <c r="AF194" s="1106"/>
      <c r="AG194" s="1079"/>
      <c r="AH194" s="1090">
        <f t="shared" si="16"/>
        <v>21</v>
      </c>
      <c r="AI194" s="1090"/>
    </row>
    <row r="195" ht="15.0" customHeight="1">
      <c r="A195" s="1098">
        <v>193.0</v>
      </c>
      <c r="B195" s="1181">
        <v>472455.0</v>
      </c>
      <c r="C195" s="370" t="s">
        <v>2394</v>
      </c>
      <c r="D195" s="370" t="s">
        <v>2395</v>
      </c>
      <c r="E195" s="370" t="s">
        <v>511</v>
      </c>
      <c r="F195" s="370" t="s">
        <v>512</v>
      </c>
      <c r="G195" s="370" t="s">
        <v>665</v>
      </c>
      <c r="H195" s="1273" t="str">
        <f t="shared" si="1"/>
        <v>DEV02</v>
      </c>
      <c r="I195" s="1100" t="str">
        <f t="shared" si="2"/>
        <v>#REF!</v>
      </c>
      <c r="J195" s="413">
        <v>3.0</v>
      </c>
      <c r="K195" s="413">
        <v>2025.0</v>
      </c>
      <c r="L195" s="1394">
        <v>45717.0</v>
      </c>
      <c r="M195" s="1395">
        <v>45747.0</v>
      </c>
      <c r="N195" s="1339">
        <v>21.0</v>
      </c>
      <c r="O195" s="1084">
        <f t="shared" si="3"/>
        <v>1</v>
      </c>
      <c r="P195" s="231">
        <f t="shared" si="4"/>
        <v>1</v>
      </c>
      <c r="Q195" s="231">
        <f t="shared" si="22"/>
        <v>1</v>
      </c>
      <c r="R195" s="1101"/>
      <c r="S195" s="1181" t="s">
        <v>517</v>
      </c>
      <c r="T195" s="370" t="s">
        <v>2391</v>
      </c>
      <c r="U195" s="1084">
        <f t="shared" si="5"/>
        <v>1</v>
      </c>
      <c r="V195" s="1102">
        <f t="shared" si="6"/>
        <v>1</v>
      </c>
      <c r="W195" s="1102">
        <f t="shared" si="7"/>
        <v>1</v>
      </c>
      <c r="X195" s="1102">
        <f t="shared" si="8"/>
        <v>1</v>
      </c>
      <c r="Y195" s="1103">
        <f t="shared" si="9"/>
        <v>1</v>
      </c>
      <c r="Z195" s="1104" t="str">
        <f t="shared" si="10"/>
        <v>#REF!</v>
      </c>
      <c r="AA195" s="1085" t="str">
        <f t="shared" si="11"/>
        <v>#REF!</v>
      </c>
      <c r="AB195" s="1085" t="str">
        <f t="shared" si="12"/>
        <v>#REF!</v>
      </c>
      <c r="AC195" s="1105">
        <f t="shared" si="13"/>
        <v>0</v>
      </c>
      <c r="AD195" s="1105" t="str">
        <f t="shared" si="14"/>
        <v>#REF!</v>
      </c>
      <c r="AE195" s="1105" t="str">
        <f t="shared" si="15"/>
        <v>#REF!</v>
      </c>
      <c r="AF195" s="1106"/>
      <c r="AG195" s="1079"/>
      <c r="AH195" s="1090">
        <f t="shared" si="16"/>
        <v>21</v>
      </c>
      <c r="AI195" s="1090"/>
    </row>
    <row r="196" ht="15.0" customHeight="1">
      <c r="A196" s="1098">
        <v>195.0</v>
      </c>
      <c r="B196" s="1181">
        <v>474405.0</v>
      </c>
      <c r="C196" s="370" t="s">
        <v>2454</v>
      </c>
      <c r="D196" s="370" t="s">
        <v>2455</v>
      </c>
      <c r="E196" s="370" t="s">
        <v>511</v>
      </c>
      <c r="F196" s="370" t="s">
        <v>512</v>
      </c>
      <c r="G196" s="370" t="s">
        <v>795</v>
      </c>
      <c r="H196" s="1273" t="str">
        <f t="shared" si="1"/>
        <v>DEV01</v>
      </c>
      <c r="I196" s="1100" t="str">
        <f t="shared" si="2"/>
        <v>#REF!</v>
      </c>
      <c r="J196" s="413">
        <v>3.0</v>
      </c>
      <c r="K196" s="413">
        <v>2025.0</v>
      </c>
      <c r="L196" s="1394">
        <v>45726.0</v>
      </c>
      <c r="M196" s="1395">
        <v>45747.0</v>
      </c>
      <c r="N196" s="1339">
        <v>16.0</v>
      </c>
      <c r="O196" s="1084">
        <f t="shared" si="3"/>
        <v>0.7619047619</v>
      </c>
      <c r="P196" s="231">
        <f t="shared" si="4"/>
        <v>0.762</v>
      </c>
      <c r="Q196" s="231">
        <f t="shared" si="22"/>
        <v>0.762</v>
      </c>
      <c r="R196" s="1101"/>
      <c r="S196" s="1181" t="s">
        <v>517</v>
      </c>
      <c r="T196" s="370" t="s">
        <v>2391</v>
      </c>
      <c r="U196" s="1084">
        <f t="shared" si="5"/>
        <v>0.762</v>
      </c>
      <c r="V196" s="1102">
        <f t="shared" si="6"/>
        <v>0.762</v>
      </c>
      <c r="W196" s="1102">
        <f t="shared" si="7"/>
        <v>0.762</v>
      </c>
      <c r="X196" s="1102">
        <f t="shared" si="8"/>
        <v>1</v>
      </c>
      <c r="Y196" s="1103">
        <f t="shared" si="9"/>
        <v>0.7619047619</v>
      </c>
      <c r="Z196" s="1104" t="str">
        <f t="shared" si="10"/>
        <v>#REF!</v>
      </c>
      <c r="AA196" s="1085" t="str">
        <f t="shared" si="11"/>
        <v>#REF!</v>
      </c>
      <c r="AB196" s="1085" t="str">
        <f t="shared" si="12"/>
        <v>#REF!</v>
      </c>
      <c r="AC196" s="1105">
        <f t="shared" si="13"/>
        <v>0</v>
      </c>
      <c r="AD196" s="1105" t="str">
        <f t="shared" si="14"/>
        <v>#REF!</v>
      </c>
      <c r="AE196" s="1105" t="str">
        <f t="shared" si="15"/>
        <v>#REF!</v>
      </c>
      <c r="AF196" s="1106"/>
      <c r="AG196" s="1079"/>
      <c r="AH196" s="1090">
        <f t="shared" si="16"/>
        <v>16</v>
      </c>
      <c r="AI196" s="1090"/>
    </row>
    <row r="197" ht="15.0" customHeight="1">
      <c r="A197" s="1390">
        <v>196.0</v>
      </c>
      <c r="B197" s="1181">
        <v>290985.0</v>
      </c>
      <c r="C197" s="370" t="s">
        <v>1076</v>
      </c>
      <c r="D197" s="370" t="s">
        <v>1602</v>
      </c>
      <c r="E197" s="370" t="s">
        <v>511</v>
      </c>
      <c r="F197" s="370" t="s">
        <v>546</v>
      </c>
      <c r="G197" s="370" t="s">
        <v>771</v>
      </c>
      <c r="H197" s="1368" t="str">
        <f t="shared" si="1"/>
        <v>TESTER04</v>
      </c>
      <c r="I197" s="1378" t="str">
        <f t="shared" si="2"/>
        <v>#REF!</v>
      </c>
      <c r="J197" s="380">
        <v>3.0</v>
      </c>
      <c r="K197" s="380">
        <v>2025.0</v>
      </c>
      <c r="L197" s="1394">
        <v>45717.0</v>
      </c>
      <c r="M197" s="1395">
        <v>45747.0</v>
      </c>
      <c r="N197" s="1339">
        <v>21.0</v>
      </c>
      <c r="O197" s="1315">
        <f t="shared" si="3"/>
        <v>1</v>
      </c>
      <c r="P197" s="1379" t="str">
        <f t="shared" si="4"/>
        <v>#REF!</v>
      </c>
      <c r="Q197" s="1379" t="str">
        <f t="shared" si="22"/>
        <v>#REF!</v>
      </c>
      <c r="R197" s="1381"/>
      <c r="S197" s="1181" t="s">
        <v>525</v>
      </c>
      <c r="T197" s="370" t="s">
        <v>1515</v>
      </c>
      <c r="U197" s="1315" t="str">
        <f t="shared" si="5"/>
        <v>#REF!</v>
      </c>
      <c r="V197" s="1382" t="str">
        <f t="shared" si="6"/>
        <v>#REF!</v>
      </c>
      <c r="W197" s="1382" t="str">
        <f t="shared" si="7"/>
        <v>#REF!</v>
      </c>
      <c r="X197" s="1382" t="str">
        <f t="shared" si="8"/>
        <v>#REF!</v>
      </c>
      <c r="Y197" s="1383">
        <f t="shared" si="9"/>
        <v>1</v>
      </c>
      <c r="Z197" s="1384" t="str">
        <f t="shared" si="10"/>
        <v>#REF!</v>
      </c>
      <c r="AA197" s="1385" t="str">
        <f t="shared" si="11"/>
        <v>#REF!</v>
      </c>
      <c r="AB197" s="1385" t="str">
        <f t="shared" si="12"/>
        <v>#REF!</v>
      </c>
      <c r="AC197" s="1386" t="str">
        <f t="shared" si="13"/>
        <v>#REF!</v>
      </c>
      <c r="AD197" s="1386" t="str">
        <f t="shared" si="14"/>
        <v>#REF!</v>
      </c>
      <c r="AE197" s="1386" t="str">
        <f t="shared" si="15"/>
        <v>#REF!</v>
      </c>
      <c r="AF197" s="1387"/>
      <c r="AG197" s="1388"/>
      <c r="AH197" s="1389">
        <f t="shared" si="16"/>
        <v>21</v>
      </c>
      <c r="AI197" s="1389"/>
    </row>
    <row r="198" ht="15.0" customHeight="1">
      <c r="A198" s="1390">
        <v>197.0</v>
      </c>
      <c r="B198" s="1181">
        <v>427027.0</v>
      </c>
      <c r="C198" s="370" t="s">
        <v>814</v>
      </c>
      <c r="D198" s="370" t="s">
        <v>2077</v>
      </c>
      <c r="E198" s="370" t="s">
        <v>552</v>
      </c>
      <c r="F198" s="370" t="s">
        <v>546</v>
      </c>
      <c r="G198" s="370" t="s">
        <v>771</v>
      </c>
      <c r="H198" s="1368" t="str">
        <f t="shared" si="1"/>
        <v>TESTER04</v>
      </c>
      <c r="I198" s="1378" t="str">
        <f t="shared" si="2"/>
        <v>#REF!</v>
      </c>
      <c r="J198" s="380">
        <v>3.0</v>
      </c>
      <c r="K198" s="380">
        <v>2025.0</v>
      </c>
      <c r="L198" s="1394">
        <v>45730.0</v>
      </c>
      <c r="M198" s="1395">
        <v>45747.0</v>
      </c>
      <c r="N198" s="1339">
        <v>12.0</v>
      </c>
      <c r="O198" s="1315">
        <f t="shared" si="3"/>
        <v>0.5714285714</v>
      </c>
      <c r="P198" s="1379" t="str">
        <f t="shared" si="4"/>
        <v>#REF!</v>
      </c>
      <c r="Q198" s="1379" t="str">
        <f t="shared" si="22"/>
        <v>#REF!</v>
      </c>
      <c r="R198" s="1381"/>
      <c r="S198" s="1181" t="s">
        <v>525</v>
      </c>
      <c r="T198" s="370" t="s">
        <v>1515</v>
      </c>
      <c r="U198" s="1315" t="str">
        <f t="shared" si="5"/>
        <v>#REF!</v>
      </c>
      <c r="V198" s="1382" t="str">
        <f t="shared" si="6"/>
        <v>#REF!</v>
      </c>
      <c r="W198" s="1382" t="str">
        <f t="shared" si="7"/>
        <v>#REF!</v>
      </c>
      <c r="X198" s="1382" t="str">
        <f t="shared" si="8"/>
        <v>#REF!</v>
      </c>
      <c r="Y198" s="1383">
        <f t="shared" si="9"/>
        <v>0.5714285714</v>
      </c>
      <c r="Z198" s="1384" t="str">
        <f t="shared" si="10"/>
        <v>#REF!</v>
      </c>
      <c r="AA198" s="1385" t="str">
        <f t="shared" si="11"/>
        <v>#REF!</v>
      </c>
      <c r="AB198" s="1385" t="str">
        <f t="shared" si="12"/>
        <v>#REF!</v>
      </c>
      <c r="AC198" s="1386" t="str">
        <f t="shared" si="13"/>
        <v>#REF!</v>
      </c>
      <c r="AD198" s="1386" t="str">
        <f t="shared" si="14"/>
        <v>#REF!</v>
      </c>
      <c r="AE198" s="1386" t="str">
        <f t="shared" si="15"/>
        <v>#REF!</v>
      </c>
      <c r="AF198" s="1387"/>
      <c r="AG198" s="1388"/>
      <c r="AH198" s="1389">
        <f t="shared" si="16"/>
        <v>12</v>
      </c>
      <c r="AI198" s="1389"/>
    </row>
    <row r="199" ht="15.0" customHeight="1">
      <c r="A199" s="1390">
        <v>198.0</v>
      </c>
      <c r="B199" s="1181">
        <v>436611.0</v>
      </c>
      <c r="C199" s="370" t="s">
        <v>978</v>
      </c>
      <c r="D199" s="370" t="s">
        <v>1597</v>
      </c>
      <c r="E199" s="370" t="s">
        <v>511</v>
      </c>
      <c r="F199" s="370" t="s">
        <v>546</v>
      </c>
      <c r="G199" s="370" t="s">
        <v>787</v>
      </c>
      <c r="H199" s="1368" t="str">
        <f t="shared" si="1"/>
        <v>TESTER05</v>
      </c>
      <c r="I199" s="1378" t="str">
        <f t="shared" si="2"/>
        <v>#REF!</v>
      </c>
      <c r="J199" s="380">
        <v>3.0</v>
      </c>
      <c r="K199" s="380">
        <v>2025.0</v>
      </c>
      <c r="L199" s="1394">
        <v>45717.0</v>
      </c>
      <c r="M199" s="1395">
        <v>45736.0</v>
      </c>
      <c r="N199" s="1339">
        <v>14.0</v>
      </c>
      <c r="O199" s="1315">
        <f t="shared" si="3"/>
        <v>0.6666666667</v>
      </c>
      <c r="P199" s="1379" t="str">
        <f t="shared" si="4"/>
        <v>#REF!</v>
      </c>
      <c r="Q199" s="1379" t="str">
        <f t="shared" si="22"/>
        <v>#REF!</v>
      </c>
      <c r="R199" s="1381"/>
      <c r="S199" s="1181" t="s">
        <v>525</v>
      </c>
      <c r="T199" s="370" t="s">
        <v>1515</v>
      </c>
      <c r="U199" s="1315" t="str">
        <f t="shared" si="5"/>
        <v>#REF!</v>
      </c>
      <c r="V199" s="1382" t="str">
        <f t="shared" si="6"/>
        <v>#REF!</v>
      </c>
      <c r="W199" s="1382" t="str">
        <f t="shared" si="7"/>
        <v>#REF!</v>
      </c>
      <c r="X199" s="1382" t="str">
        <f t="shared" si="8"/>
        <v>#REF!</v>
      </c>
      <c r="Y199" s="1383">
        <f t="shared" si="9"/>
        <v>0.6666666667</v>
      </c>
      <c r="Z199" s="1384" t="str">
        <f t="shared" si="10"/>
        <v>#REF!</v>
      </c>
      <c r="AA199" s="1385" t="str">
        <f t="shared" si="11"/>
        <v>#REF!</v>
      </c>
      <c r="AB199" s="1385" t="str">
        <f t="shared" si="12"/>
        <v>#REF!</v>
      </c>
      <c r="AC199" s="1386" t="str">
        <f t="shared" si="13"/>
        <v>#REF!</v>
      </c>
      <c r="AD199" s="1386" t="str">
        <f t="shared" si="14"/>
        <v>#REF!</v>
      </c>
      <c r="AE199" s="1386" t="str">
        <f t="shared" si="15"/>
        <v>#REF!</v>
      </c>
      <c r="AF199" s="1387"/>
      <c r="AG199" s="1388"/>
      <c r="AH199" s="1389">
        <f t="shared" si="16"/>
        <v>14</v>
      </c>
      <c r="AI199" s="1389"/>
    </row>
    <row r="200" ht="15.0" customHeight="1">
      <c r="A200" s="1390">
        <v>199.0</v>
      </c>
      <c r="B200" s="1181">
        <v>460613.0</v>
      </c>
      <c r="C200" s="370" t="s">
        <v>1795</v>
      </c>
      <c r="D200" s="370" t="s">
        <v>1796</v>
      </c>
      <c r="E200" s="370" t="s">
        <v>511</v>
      </c>
      <c r="F200" s="370" t="s">
        <v>512</v>
      </c>
      <c r="G200" s="370" t="s">
        <v>795</v>
      </c>
      <c r="H200" s="1368" t="str">
        <f t="shared" si="1"/>
        <v>DEV01</v>
      </c>
      <c r="I200" s="1378" t="str">
        <f t="shared" si="2"/>
        <v>#REF!</v>
      </c>
      <c r="J200" s="380">
        <v>3.0</v>
      </c>
      <c r="K200" s="380">
        <v>2025.0</v>
      </c>
      <c r="L200" s="1394">
        <v>45717.0</v>
      </c>
      <c r="M200" s="1395">
        <v>45747.0</v>
      </c>
      <c r="N200" s="1339">
        <v>21.0</v>
      </c>
      <c r="O200" s="1315">
        <f t="shared" si="3"/>
        <v>1</v>
      </c>
      <c r="P200" s="1379" t="str">
        <f t="shared" si="4"/>
        <v>#REF!</v>
      </c>
      <c r="Q200" s="1379" t="str">
        <f t="shared" si="22"/>
        <v>#REF!</v>
      </c>
      <c r="R200" s="1381"/>
      <c r="S200" s="1181" t="s">
        <v>525</v>
      </c>
      <c r="T200" s="370" t="s">
        <v>1515</v>
      </c>
      <c r="U200" s="1315" t="str">
        <f t="shared" si="5"/>
        <v>#REF!</v>
      </c>
      <c r="V200" s="1382" t="str">
        <f t="shared" si="6"/>
        <v>#REF!</v>
      </c>
      <c r="W200" s="1382" t="str">
        <f t="shared" si="7"/>
        <v>#REF!</v>
      </c>
      <c r="X200" s="1382" t="str">
        <f t="shared" si="8"/>
        <v>#REF!</v>
      </c>
      <c r="Y200" s="1383">
        <f t="shared" si="9"/>
        <v>1</v>
      </c>
      <c r="Z200" s="1384" t="str">
        <f t="shared" si="10"/>
        <v>#REF!</v>
      </c>
      <c r="AA200" s="1385" t="str">
        <f t="shared" si="11"/>
        <v>#REF!</v>
      </c>
      <c r="AB200" s="1385" t="str">
        <f t="shared" si="12"/>
        <v>#REF!</v>
      </c>
      <c r="AC200" s="1386" t="str">
        <f t="shared" si="13"/>
        <v>#REF!</v>
      </c>
      <c r="AD200" s="1386" t="str">
        <f t="shared" si="14"/>
        <v>#REF!</v>
      </c>
      <c r="AE200" s="1386" t="str">
        <f t="shared" si="15"/>
        <v>#REF!</v>
      </c>
      <c r="AF200" s="1387"/>
      <c r="AG200" s="1388"/>
      <c r="AH200" s="1389">
        <f t="shared" si="16"/>
        <v>21</v>
      </c>
      <c r="AI200" s="1389"/>
    </row>
    <row r="201" ht="15.0" customHeight="1">
      <c r="A201" s="1390">
        <v>200.0</v>
      </c>
      <c r="B201" s="1181">
        <v>463617.0</v>
      </c>
      <c r="C201" s="370" t="s">
        <v>1523</v>
      </c>
      <c r="D201" s="370" t="s">
        <v>1524</v>
      </c>
      <c r="E201" s="370" t="s">
        <v>511</v>
      </c>
      <c r="F201" s="370" t="s">
        <v>512</v>
      </c>
      <c r="G201" s="370" t="s">
        <v>787</v>
      </c>
      <c r="H201" s="1368" t="str">
        <f t="shared" si="1"/>
        <v>DEV05</v>
      </c>
      <c r="I201" s="1378" t="str">
        <f t="shared" si="2"/>
        <v>#REF!</v>
      </c>
      <c r="J201" s="380">
        <v>3.0</v>
      </c>
      <c r="K201" s="380">
        <v>2025.0</v>
      </c>
      <c r="L201" s="1394">
        <v>45717.0</v>
      </c>
      <c r="M201" s="1395">
        <v>45747.0</v>
      </c>
      <c r="N201" s="1339">
        <v>21.0</v>
      </c>
      <c r="O201" s="1315">
        <f t="shared" si="3"/>
        <v>1</v>
      </c>
      <c r="P201" s="1379" t="str">
        <f t="shared" si="4"/>
        <v>#REF!</v>
      </c>
      <c r="Q201" s="1379" t="str">
        <f t="shared" si="22"/>
        <v>#REF!</v>
      </c>
      <c r="R201" s="1381"/>
      <c r="S201" s="1181" t="s">
        <v>525</v>
      </c>
      <c r="T201" s="370" t="s">
        <v>1515</v>
      </c>
      <c r="U201" s="1315" t="str">
        <f t="shared" si="5"/>
        <v>#REF!</v>
      </c>
      <c r="V201" s="1382" t="str">
        <f t="shared" si="6"/>
        <v>#REF!</v>
      </c>
      <c r="W201" s="1382" t="str">
        <f t="shared" si="7"/>
        <v>#REF!</v>
      </c>
      <c r="X201" s="1382" t="str">
        <f t="shared" si="8"/>
        <v>#REF!</v>
      </c>
      <c r="Y201" s="1383">
        <f t="shared" si="9"/>
        <v>1</v>
      </c>
      <c r="Z201" s="1384" t="str">
        <f t="shared" si="10"/>
        <v>#REF!</v>
      </c>
      <c r="AA201" s="1385" t="str">
        <f t="shared" si="11"/>
        <v>#REF!</v>
      </c>
      <c r="AB201" s="1385" t="str">
        <f t="shared" si="12"/>
        <v>#REF!</v>
      </c>
      <c r="AC201" s="1386" t="str">
        <f t="shared" si="13"/>
        <v>#REF!</v>
      </c>
      <c r="AD201" s="1386" t="str">
        <f t="shared" si="14"/>
        <v>#REF!</v>
      </c>
      <c r="AE201" s="1386" t="str">
        <f t="shared" si="15"/>
        <v>#REF!</v>
      </c>
      <c r="AF201" s="1387"/>
      <c r="AG201" s="1388"/>
      <c r="AH201" s="1389">
        <f t="shared" si="16"/>
        <v>21</v>
      </c>
      <c r="AI201" s="1389"/>
    </row>
    <row r="202" ht="15.0" customHeight="1">
      <c r="A202" s="1390">
        <v>201.0</v>
      </c>
      <c r="B202" s="1181">
        <v>463643.0</v>
      </c>
      <c r="C202" s="370" t="s">
        <v>1302</v>
      </c>
      <c r="D202" s="370" t="s">
        <v>1303</v>
      </c>
      <c r="E202" s="370" t="s">
        <v>511</v>
      </c>
      <c r="F202" s="370" t="s">
        <v>512</v>
      </c>
      <c r="G202" s="370" t="s">
        <v>790</v>
      </c>
      <c r="H202" s="1368" t="str">
        <f t="shared" si="1"/>
        <v>DEV03</v>
      </c>
      <c r="I202" s="1378" t="str">
        <f t="shared" si="2"/>
        <v>#REF!</v>
      </c>
      <c r="J202" s="380">
        <v>3.0</v>
      </c>
      <c r="K202" s="380">
        <v>2025.0</v>
      </c>
      <c r="L202" s="1394">
        <v>45717.0</v>
      </c>
      <c r="M202" s="1395">
        <v>45747.0</v>
      </c>
      <c r="N202" s="1339">
        <v>21.0</v>
      </c>
      <c r="O202" s="1315">
        <f t="shared" si="3"/>
        <v>1</v>
      </c>
      <c r="P202" s="1379" t="str">
        <f t="shared" si="4"/>
        <v>#REF!</v>
      </c>
      <c r="Q202" s="1379" t="str">
        <f t="shared" si="22"/>
        <v>#REF!</v>
      </c>
      <c r="R202" s="1381"/>
      <c r="S202" s="1181" t="s">
        <v>525</v>
      </c>
      <c r="T202" s="370" t="s">
        <v>1515</v>
      </c>
      <c r="U202" s="1315" t="str">
        <f t="shared" si="5"/>
        <v>#REF!</v>
      </c>
      <c r="V202" s="1382" t="str">
        <f t="shared" si="6"/>
        <v>#REF!</v>
      </c>
      <c r="W202" s="1382" t="str">
        <f t="shared" si="7"/>
        <v>#REF!</v>
      </c>
      <c r="X202" s="1382" t="str">
        <f t="shared" si="8"/>
        <v>#REF!</v>
      </c>
      <c r="Y202" s="1383">
        <f t="shared" si="9"/>
        <v>1</v>
      </c>
      <c r="Z202" s="1384" t="str">
        <f t="shared" si="10"/>
        <v>#REF!</v>
      </c>
      <c r="AA202" s="1385" t="str">
        <f t="shared" si="11"/>
        <v>#REF!</v>
      </c>
      <c r="AB202" s="1385" t="str">
        <f t="shared" si="12"/>
        <v>#REF!</v>
      </c>
      <c r="AC202" s="1386" t="str">
        <f t="shared" si="13"/>
        <v>#REF!</v>
      </c>
      <c r="AD202" s="1386" t="str">
        <f t="shared" si="14"/>
        <v>#REF!</v>
      </c>
      <c r="AE202" s="1386" t="str">
        <f t="shared" si="15"/>
        <v>#REF!</v>
      </c>
      <c r="AF202" s="1387"/>
      <c r="AG202" s="1388"/>
      <c r="AH202" s="1389">
        <f t="shared" si="16"/>
        <v>21</v>
      </c>
      <c r="AI202" s="1389"/>
    </row>
    <row r="203" ht="15.0" customHeight="1">
      <c r="A203" s="1390">
        <v>202.0</v>
      </c>
      <c r="B203" s="1181">
        <v>463671.0</v>
      </c>
      <c r="C203" s="370" t="s">
        <v>1531</v>
      </c>
      <c r="D203" s="370" t="s">
        <v>1532</v>
      </c>
      <c r="E203" s="370" t="s">
        <v>511</v>
      </c>
      <c r="F203" s="370" t="s">
        <v>512</v>
      </c>
      <c r="G203" s="370" t="s">
        <v>790</v>
      </c>
      <c r="H203" s="1368" t="str">
        <f t="shared" si="1"/>
        <v>DEV03</v>
      </c>
      <c r="I203" s="1378" t="str">
        <f t="shared" si="2"/>
        <v>#REF!</v>
      </c>
      <c r="J203" s="380">
        <v>3.0</v>
      </c>
      <c r="K203" s="380">
        <v>2025.0</v>
      </c>
      <c r="L203" s="1394">
        <v>45717.0</v>
      </c>
      <c r="M203" s="1395">
        <v>45747.0</v>
      </c>
      <c r="N203" s="1339">
        <v>21.0</v>
      </c>
      <c r="O203" s="1315">
        <f t="shared" si="3"/>
        <v>1</v>
      </c>
      <c r="P203" s="1379" t="str">
        <f t="shared" si="4"/>
        <v>#REF!</v>
      </c>
      <c r="Q203" s="1379" t="str">
        <f t="shared" si="22"/>
        <v>#REF!</v>
      </c>
      <c r="R203" s="1381"/>
      <c r="S203" s="1181" t="s">
        <v>525</v>
      </c>
      <c r="T203" s="370" t="s">
        <v>1515</v>
      </c>
      <c r="U203" s="1315" t="str">
        <f t="shared" si="5"/>
        <v>#REF!</v>
      </c>
      <c r="V203" s="1382" t="str">
        <f t="shared" si="6"/>
        <v>#REF!</v>
      </c>
      <c r="W203" s="1382" t="str">
        <f t="shared" si="7"/>
        <v>#REF!</v>
      </c>
      <c r="X203" s="1382" t="str">
        <f t="shared" si="8"/>
        <v>#REF!</v>
      </c>
      <c r="Y203" s="1383">
        <f t="shared" si="9"/>
        <v>1</v>
      </c>
      <c r="Z203" s="1384" t="str">
        <f t="shared" si="10"/>
        <v>#REF!</v>
      </c>
      <c r="AA203" s="1385" t="str">
        <f t="shared" si="11"/>
        <v>#REF!</v>
      </c>
      <c r="AB203" s="1385" t="str">
        <f t="shared" si="12"/>
        <v>#REF!</v>
      </c>
      <c r="AC203" s="1386" t="str">
        <f t="shared" si="13"/>
        <v>#REF!</v>
      </c>
      <c r="AD203" s="1386" t="str">
        <f t="shared" si="14"/>
        <v>#REF!</v>
      </c>
      <c r="AE203" s="1386" t="str">
        <f t="shared" si="15"/>
        <v>#REF!</v>
      </c>
      <c r="AF203" s="1387"/>
      <c r="AG203" s="1388"/>
      <c r="AH203" s="1389">
        <f t="shared" si="16"/>
        <v>21</v>
      </c>
      <c r="AI203" s="1389"/>
    </row>
    <row r="204" ht="15.0" customHeight="1">
      <c r="A204" s="1390">
        <v>203.0</v>
      </c>
      <c r="B204" s="1181">
        <v>463897.0</v>
      </c>
      <c r="C204" s="370" t="s">
        <v>1535</v>
      </c>
      <c r="D204" s="370" t="s">
        <v>1536</v>
      </c>
      <c r="E204" s="370" t="s">
        <v>511</v>
      </c>
      <c r="F204" s="370" t="s">
        <v>512</v>
      </c>
      <c r="G204" s="370" t="s">
        <v>790</v>
      </c>
      <c r="H204" s="1368" t="str">
        <f t="shared" si="1"/>
        <v>DEV03</v>
      </c>
      <c r="I204" s="1378" t="str">
        <f t="shared" si="2"/>
        <v>#REF!</v>
      </c>
      <c r="J204" s="380">
        <v>3.0</v>
      </c>
      <c r="K204" s="380">
        <v>2025.0</v>
      </c>
      <c r="L204" s="1394">
        <v>45717.0</v>
      </c>
      <c r="M204" s="1395">
        <v>45747.0</v>
      </c>
      <c r="N204" s="1339">
        <v>16.8</v>
      </c>
      <c r="O204" s="1315">
        <f t="shared" si="3"/>
        <v>0.8</v>
      </c>
      <c r="P204" s="1379" t="str">
        <f t="shared" si="4"/>
        <v>#REF!</v>
      </c>
      <c r="Q204" s="1379" t="str">
        <f t="shared" si="22"/>
        <v>#REF!</v>
      </c>
      <c r="R204" s="1381"/>
      <c r="S204" s="1181" t="s">
        <v>525</v>
      </c>
      <c r="T204" s="370" t="s">
        <v>1515</v>
      </c>
      <c r="U204" s="1315" t="str">
        <f t="shared" si="5"/>
        <v>#REF!</v>
      </c>
      <c r="V204" s="1382" t="str">
        <f t="shared" si="6"/>
        <v>#REF!</v>
      </c>
      <c r="W204" s="1382" t="str">
        <f t="shared" si="7"/>
        <v>#REF!</v>
      </c>
      <c r="X204" s="1382" t="str">
        <f t="shared" si="8"/>
        <v>#REF!</v>
      </c>
      <c r="Y204" s="1383">
        <f t="shared" si="9"/>
        <v>0.8</v>
      </c>
      <c r="Z204" s="1384" t="str">
        <f t="shared" si="10"/>
        <v>#REF!</v>
      </c>
      <c r="AA204" s="1385" t="str">
        <f t="shared" si="11"/>
        <v>#REF!</v>
      </c>
      <c r="AB204" s="1385" t="str">
        <f t="shared" si="12"/>
        <v>#REF!</v>
      </c>
      <c r="AC204" s="1386" t="str">
        <f t="shared" si="13"/>
        <v>#REF!</v>
      </c>
      <c r="AD204" s="1386" t="str">
        <f t="shared" si="14"/>
        <v>#REF!</v>
      </c>
      <c r="AE204" s="1386" t="str">
        <f t="shared" si="15"/>
        <v>#REF!</v>
      </c>
      <c r="AF204" s="1387"/>
      <c r="AG204" s="1388"/>
      <c r="AH204" s="1389">
        <f t="shared" si="16"/>
        <v>16.8</v>
      </c>
      <c r="AI204" s="1389"/>
    </row>
    <row r="205" ht="15.0" customHeight="1">
      <c r="A205" s="1390">
        <v>204.0</v>
      </c>
      <c r="B205" s="1181">
        <v>464019.0</v>
      </c>
      <c r="C205" s="370" t="s">
        <v>1540</v>
      </c>
      <c r="D205" s="370" t="s">
        <v>1541</v>
      </c>
      <c r="E205" s="370" t="s">
        <v>511</v>
      </c>
      <c r="F205" s="370" t="s">
        <v>546</v>
      </c>
      <c r="G205" s="370" t="s">
        <v>665</v>
      </c>
      <c r="H205" s="1368" t="str">
        <f t="shared" si="1"/>
        <v>TESTER02</v>
      </c>
      <c r="I205" s="1378" t="str">
        <f t="shared" si="2"/>
        <v>#REF!</v>
      </c>
      <c r="J205" s="380">
        <v>3.0</v>
      </c>
      <c r="K205" s="380">
        <v>2025.0</v>
      </c>
      <c r="L205" s="1394">
        <v>45717.0</v>
      </c>
      <c r="M205" s="1395">
        <v>45747.0</v>
      </c>
      <c r="N205" s="1339">
        <v>21.0</v>
      </c>
      <c r="O205" s="1315">
        <f t="shared" si="3"/>
        <v>1</v>
      </c>
      <c r="P205" s="1379" t="str">
        <f t="shared" si="4"/>
        <v>#REF!</v>
      </c>
      <c r="Q205" s="1379" t="str">
        <f t="shared" si="22"/>
        <v>#REF!</v>
      </c>
      <c r="R205" s="1381"/>
      <c r="S205" s="1181" t="s">
        <v>525</v>
      </c>
      <c r="T205" s="370" t="s">
        <v>1515</v>
      </c>
      <c r="U205" s="1315" t="str">
        <f t="shared" si="5"/>
        <v>#REF!</v>
      </c>
      <c r="V205" s="1382" t="str">
        <f t="shared" si="6"/>
        <v>#REF!</v>
      </c>
      <c r="W205" s="1382" t="str">
        <f t="shared" si="7"/>
        <v>#REF!</v>
      </c>
      <c r="X205" s="1382" t="str">
        <f t="shared" si="8"/>
        <v>#REF!</v>
      </c>
      <c r="Y205" s="1383">
        <f t="shared" si="9"/>
        <v>1</v>
      </c>
      <c r="Z205" s="1384" t="str">
        <f t="shared" si="10"/>
        <v>#REF!</v>
      </c>
      <c r="AA205" s="1385" t="str">
        <f t="shared" si="11"/>
        <v>#REF!</v>
      </c>
      <c r="AB205" s="1385" t="str">
        <f t="shared" si="12"/>
        <v>#REF!</v>
      </c>
      <c r="AC205" s="1386" t="str">
        <f t="shared" si="13"/>
        <v>#REF!</v>
      </c>
      <c r="AD205" s="1386" t="str">
        <f t="shared" si="14"/>
        <v>#REF!</v>
      </c>
      <c r="AE205" s="1386" t="str">
        <f t="shared" si="15"/>
        <v>#REF!</v>
      </c>
      <c r="AF205" s="1387"/>
      <c r="AG205" s="1388"/>
      <c r="AH205" s="1389">
        <f t="shared" si="16"/>
        <v>21</v>
      </c>
      <c r="AI205" s="1389"/>
    </row>
    <row r="206" ht="15.0" customHeight="1">
      <c r="A206" s="1390">
        <v>205.0</v>
      </c>
      <c r="B206" s="1181">
        <v>464119.0</v>
      </c>
      <c r="C206" s="370" t="s">
        <v>1546</v>
      </c>
      <c r="D206" s="370" t="s">
        <v>1547</v>
      </c>
      <c r="E206" s="370" t="s">
        <v>511</v>
      </c>
      <c r="F206" s="370" t="s">
        <v>546</v>
      </c>
      <c r="G206" s="370" t="s">
        <v>665</v>
      </c>
      <c r="H206" s="1368" t="str">
        <f t="shared" si="1"/>
        <v>TESTER02</v>
      </c>
      <c r="I206" s="1378" t="str">
        <f t="shared" si="2"/>
        <v>#REF!</v>
      </c>
      <c r="J206" s="380">
        <v>3.0</v>
      </c>
      <c r="K206" s="380">
        <v>2025.0</v>
      </c>
      <c r="L206" s="1394">
        <v>45717.0</v>
      </c>
      <c r="M206" s="1395">
        <v>45747.0</v>
      </c>
      <c r="N206" s="1339">
        <v>21.0</v>
      </c>
      <c r="O206" s="1315">
        <f t="shared" si="3"/>
        <v>1</v>
      </c>
      <c r="P206" s="1379" t="str">
        <f t="shared" si="4"/>
        <v>#REF!</v>
      </c>
      <c r="Q206" s="1379" t="str">
        <f t="shared" si="22"/>
        <v>#REF!</v>
      </c>
      <c r="R206" s="1381"/>
      <c r="S206" s="1181" t="s">
        <v>525</v>
      </c>
      <c r="T206" s="370" t="s">
        <v>1515</v>
      </c>
      <c r="U206" s="1315" t="str">
        <f t="shared" si="5"/>
        <v>#REF!</v>
      </c>
      <c r="V206" s="1382" t="str">
        <f t="shared" si="6"/>
        <v>#REF!</v>
      </c>
      <c r="W206" s="1382" t="str">
        <f t="shared" si="7"/>
        <v>#REF!</v>
      </c>
      <c r="X206" s="1382" t="str">
        <f t="shared" si="8"/>
        <v>#REF!</v>
      </c>
      <c r="Y206" s="1383">
        <f t="shared" si="9"/>
        <v>1</v>
      </c>
      <c r="Z206" s="1384" t="str">
        <f t="shared" si="10"/>
        <v>#REF!</v>
      </c>
      <c r="AA206" s="1385" t="str">
        <f t="shared" si="11"/>
        <v>#REF!</v>
      </c>
      <c r="AB206" s="1385" t="str">
        <f t="shared" si="12"/>
        <v>#REF!</v>
      </c>
      <c r="AC206" s="1386" t="str">
        <f t="shared" si="13"/>
        <v>#REF!</v>
      </c>
      <c r="AD206" s="1386" t="str">
        <f t="shared" si="14"/>
        <v>#REF!</v>
      </c>
      <c r="AE206" s="1386" t="str">
        <f t="shared" si="15"/>
        <v>#REF!</v>
      </c>
      <c r="AF206" s="1387"/>
      <c r="AG206" s="1388"/>
      <c r="AH206" s="1389">
        <f t="shared" si="16"/>
        <v>21</v>
      </c>
      <c r="AI206" s="1389"/>
    </row>
    <row r="207" ht="15.0" customHeight="1">
      <c r="A207" s="1390">
        <v>206.0</v>
      </c>
      <c r="B207" s="1181">
        <v>464355.0</v>
      </c>
      <c r="C207" s="370" t="s">
        <v>1551</v>
      </c>
      <c r="D207" s="370" t="s">
        <v>1552</v>
      </c>
      <c r="E207" s="370" t="s">
        <v>511</v>
      </c>
      <c r="F207" s="370" t="s">
        <v>512</v>
      </c>
      <c r="G207" s="370" t="s">
        <v>665</v>
      </c>
      <c r="H207" s="1368" t="str">
        <f t="shared" si="1"/>
        <v>DEV02</v>
      </c>
      <c r="I207" s="1378" t="str">
        <f t="shared" si="2"/>
        <v>#REF!</v>
      </c>
      <c r="J207" s="380">
        <v>3.0</v>
      </c>
      <c r="K207" s="380">
        <v>2025.0</v>
      </c>
      <c r="L207" s="1394">
        <v>45717.0</v>
      </c>
      <c r="M207" s="1395">
        <v>45747.0</v>
      </c>
      <c r="N207" s="1339">
        <v>21.0</v>
      </c>
      <c r="O207" s="1315">
        <f t="shared" si="3"/>
        <v>1</v>
      </c>
      <c r="P207" s="1379" t="str">
        <f t="shared" si="4"/>
        <v>#REF!</v>
      </c>
      <c r="Q207" s="1379" t="str">
        <f t="shared" si="22"/>
        <v>#REF!</v>
      </c>
      <c r="R207" s="1381"/>
      <c r="S207" s="1181" t="s">
        <v>525</v>
      </c>
      <c r="T207" s="370" t="s">
        <v>1515</v>
      </c>
      <c r="U207" s="1315" t="str">
        <f t="shared" si="5"/>
        <v>#REF!</v>
      </c>
      <c r="V207" s="1382" t="str">
        <f t="shared" si="6"/>
        <v>#REF!</v>
      </c>
      <c r="W207" s="1382" t="str">
        <f t="shared" si="7"/>
        <v>#REF!</v>
      </c>
      <c r="X207" s="1382" t="str">
        <f t="shared" si="8"/>
        <v>#REF!</v>
      </c>
      <c r="Y207" s="1383">
        <f t="shared" si="9"/>
        <v>1</v>
      </c>
      <c r="Z207" s="1384" t="str">
        <f t="shared" si="10"/>
        <v>#REF!</v>
      </c>
      <c r="AA207" s="1385" t="str">
        <f t="shared" si="11"/>
        <v>#REF!</v>
      </c>
      <c r="AB207" s="1385" t="str">
        <f t="shared" si="12"/>
        <v>#REF!</v>
      </c>
      <c r="AC207" s="1386" t="str">
        <f t="shared" si="13"/>
        <v>#REF!</v>
      </c>
      <c r="AD207" s="1386" t="str">
        <f t="shared" si="14"/>
        <v>#REF!</v>
      </c>
      <c r="AE207" s="1386" t="str">
        <f t="shared" si="15"/>
        <v>#REF!</v>
      </c>
      <c r="AF207" s="1387"/>
      <c r="AG207" s="1388"/>
      <c r="AH207" s="1389">
        <f t="shared" si="16"/>
        <v>21</v>
      </c>
      <c r="AI207" s="1389"/>
    </row>
    <row r="208" ht="15.0" customHeight="1">
      <c r="A208" s="1390">
        <v>207.0</v>
      </c>
      <c r="B208" s="1181">
        <v>464937.0</v>
      </c>
      <c r="C208" s="370" t="s">
        <v>2313</v>
      </c>
      <c r="D208" s="370" t="s">
        <v>2314</v>
      </c>
      <c r="E208" s="370" t="s">
        <v>511</v>
      </c>
      <c r="F208" s="370" t="s">
        <v>512</v>
      </c>
      <c r="G208" s="370" t="s">
        <v>771</v>
      </c>
      <c r="H208" s="1368" t="str">
        <f t="shared" si="1"/>
        <v>DEV04</v>
      </c>
      <c r="I208" s="1378" t="str">
        <f t="shared" si="2"/>
        <v>#REF!</v>
      </c>
      <c r="J208" s="380">
        <v>3.0</v>
      </c>
      <c r="K208" s="380">
        <v>2025.0</v>
      </c>
      <c r="L208" s="1394">
        <v>45717.0</v>
      </c>
      <c r="M208" s="1395">
        <v>45747.0</v>
      </c>
      <c r="N208" s="1339">
        <v>21.0</v>
      </c>
      <c r="O208" s="1315">
        <f t="shared" si="3"/>
        <v>1</v>
      </c>
      <c r="P208" s="1379" t="str">
        <f t="shared" si="4"/>
        <v>#REF!</v>
      </c>
      <c r="Q208" s="1379" t="str">
        <f t="shared" si="22"/>
        <v>#REF!</v>
      </c>
      <c r="R208" s="1381"/>
      <c r="S208" s="1181" t="s">
        <v>525</v>
      </c>
      <c r="T208" s="370" t="s">
        <v>1515</v>
      </c>
      <c r="U208" s="1315" t="str">
        <f t="shared" si="5"/>
        <v>#REF!</v>
      </c>
      <c r="V208" s="1382" t="str">
        <f t="shared" si="6"/>
        <v>#REF!</v>
      </c>
      <c r="W208" s="1382" t="str">
        <f t="shared" si="7"/>
        <v>#REF!</v>
      </c>
      <c r="X208" s="1382" t="str">
        <f t="shared" si="8"/>
        <v>#REF!</v>
      </c>
      <c r="Y208" s="1383">
        <f t="shared" si="9"/>
        <v>1</v>
      </c>
      <c r="Z208" s="1384" t="str">
        <f t="shared" si="10"/>
        <v>#REF!</v>
      </c>
      <c r="AA208" s="1385" t="str">
        <f t="shared" si="11"/>
        <v>#REF!</v>
      </c>
      <c r="AB208" s="1385" t="str">
        <f t="shared" si="12"/>
        <v>#REF!</v>
      </c>
      <c r="AC208" s="1386" t="str">
        <f t="shared" si="13"/>
        <v>#REF!</v>
      </c>
      <c r="AD208" s="1386" t="str">
        <f t="shared" si="14"/>
        <v>#REF!</v>
      </c>
      <c r="AE208" s="1386" t="str">
        <f t="shared" si="15"/>
        <v>#REF!</v>
      </c>
      <c r="AF208" s="1387"/>
      <c r="AG208" s="1388"/>
      <c r="AH208" s="1389">
        <f t="shared" si="16"/>
        <v>21</v>
      </c>
      <c r="AI208" s="1389"/>
    </row>
    <row r="209" ht="15.0" customHeight="1">
      <c r="A209" s="1390">
        <v>208.0</v>
      </c>
      <c r="B209" s="1181">
        <v>465271.0</v>
      </c>
      <c r="C209" s="370" t="s">
        <v>1564</v>
      </c>
      <c r="D209" s="370" t="s">
        <v>1565</v>
      </c>
      <c r="E209" s="370" t="s">
        <v>511</v>
      </c>
      <c r="F209" s="370" t="s">
        <v>546</v>
      </c>
      <c r="G209" s="370" t="s">
        <v>771</v>
      </c>
      <c r="H209" s="1368" t="str">
        <f t="shared" si="1"/>
        <v>TESTER04</v>
      </c>
      <c r="I209" s="1378" t="str">
        <f t="shared" si="2"/>
        <v>#REF!</v>
      </c>
      <c r="J209" s="380">
        <v>3.0</v>
      </c>
      <c r="K209" s="380">
        <v>2025.0</v>
      </c>
      <c r="L209" s="1394">
        <v>45717.0</v>
      </c>
      <c r="M209" s="1395">
        <v>45747.0</v>
      </c>
      <c r="N209" s="1339">
        <v>21.0</v>
      </c>
      <c r="O209" s="1315">
        <f t="shared" si="3"/>
        <v>1</v>
      </c>
      <c r="P209" s="1379" t="str">
        <f t="shared" si="4"/>
        <v>#REF!</v>
      </c>
      <c r="Q209" s="1379" t="str">
        <f t="shared" si="22"/>
        <v>#REF!</v>
      </c>
      <c r="R209" s="1381"/>
      <c r="S209" s="1181" t="s">
        <v>525</v>
      </c>
      <c r="T209" s="370" t="s">
        <v>1515</v>
      </c>
      <c r="U209" s="1315" t="str">
        <f t="shared" si="5"/>
        <v>#REF!</v>
      </c>
      <c r="V209" s="1382" t="str">
        <f t="shared" si="6"/>
        <v>#REF!</v>
      </c>
      <c r="W209" s="1382" t="str">
        <f t="shared" si="7"/>
        <v>#REF!</v>
      </c>
      <c r="X209" s="1382" t="str">
        <f t="shared" si="8"/>
        <v>#REF!</v>
      </c>
      <c r="Y209" s="1383">
        <f t="shared" si="9"/>
        <v>1</v>
      </c>
      <c r="Z209" s="1384" t="str">
        <f t="shared" si="10"/>
        <v>#REF!</v>
      </c>
      <c r="AA209" s="1385" t="str">
        <f t="shared" si="11"/>
        <v>#REF!</v>
      </c>
      <c r="AB209" s="1385" t="str">
        <f t="shared" si="12"/>
        <v>#REF!</v>
      </c>
      <c r="AC209" s="1386" t="str">
        <f t="shared" si="13"/>
        <v>#REF!</v>
      </c>
      <c r="AD209" s="1386" t="str">
        <f t="shared" si="14"/>
        <v>#REF!</v>
      </c>
      <c r="AE209" s="1386" t="str">
        <f t="shared" si="15"/>
        <v>#REF!</v>
      </c>
      <c r="AF209" s="1387"/>
      <c r="AG209" s="1388"/>
      <c r="AH209" s="1389">
        <f t="shared" si="16"/>
        <v>21</v>
      </c>
      <c r="AI209" s="1389"/>
    </row>
    <row r="210" ht="15.0" customHeight="1">
      <c r="A210" s="1390">
        <v>209.0</v>
      </c>
      <c r="B210" s="1181">
        <v>465605.0</v>
      </c>
      <c r="C210" s="370" t="s">
        <v>1310</v>
      </c>
      <c r="D210" s="370" t="s">
        <v>1589</v>
      </c>
      <c r="E210" s="370" t="s">
        <v>511</v>
      </c>
      <c r="F210" s="370" t="s">
        <v>546</v>
      </c>
      <c r="G210" s="370" t="s">
        <v>771</v>
      </c>
      <c r="H210" s="1368" t="str">
        <f t="shared" si="1"/>
        <v>TESTER04</v>
      </c>
      <c r="I210" s="1378" t="str">
        <f t="shared" si="2"/>
        <v>#REF!</v>
      </c>
      <c r="J210" s="380">
        <v>3.0</v>
      </c>
      <c r="K210" s="380">
        <v>2025.0</v>
      </c>
      <c r="L210" s="1394">
        <v>45717.0</v>
      </c>
      <c r="M210" s="1395">
        <v>45747.0</v>
      </c>
      <c r="N210" s="1339">
        <v>21.0</v>
      </c>
      <c r="O210" s="1315">
        <f t="shared" si="3"/>
        <v>1</v>
      </c>
      <c r="P210" s="1379" t="str">
        <f t="shared" si="4"/>
        <v>#REF!</v>
      </c>
      <c r="Q210" s="1379" t="str">
        <f t="shared" si="22"/>
        <v>#REF!</v>
      </c>
      <c r="R210" s="1381"/>
      <c r="S210" s="1181" t="s">
        <v>525</v>
      </c>
      <c r="T210" s="370" t="s">
        <v>1515</v>
      </c>
      <c r="U210" s="1315" t="str">
        <f t="shared" si="5"/>
        <v>#REF!</v>
      </c>
      <c r="V210" s="1382" t="str">
        <f t="shared" si="6"/>
        <v>#REF!</v>
      </c>
      <c r="W210" s="1382" t="str">
        <f t="shared" si="7"/>
        <v>#REF!</v>
      </c>
      <c r="X210" s="1382" t="str">
        <f t="shared" si="8"/>
        <v>#REF!</v>
      </c>
      <c r="Y210" s="1383">
        <f t="shared" si="9"/>
        <v>1</v>
      </c>
      <c r="Z210" s="1384" t="str">
        <f t="shared" si="10"/>
        <v>#REF!</v>
      </c>
      <c r="AA210" s="1385" t="str">
        <f t="shared" si="11"/>
        <v>#REF!</v>
      </c>
      <c r="AB210" s="1385" t="str">
        <f t="shared" si="12"/>
        <v>#REF!</v>
      </c>
      <c r="AC210" s="1386" t="str">
        <f t="shared" si="13"/>
        <v>#REF!</v>
      </c>
      <c r="AD210" s="1386" t="str">
        <f t="shared" si="14"/>
        <v>#REF!</v>
      </c>
      <c r="AE210" s="1386" t="str">
        <f t="shared" si="15"/>
        <v>#REF!</v>
      </c>
      <c r="AF210" s="1387"/>
      <c r="AG210" s="1388"/>
      <c r="AH210" s="1389">
        <f t="shared" si="16"/>
        <v>21</v>
      </c>
      <c r="AI210" s="1389"/>
    </row>
    <row r="211" ht="15.0" customHeight="1">
      <c r="A211" s="1390">
        <v>210.0</v>
      </c>
      <c r="B211" s="1181">
        <v>465797.0</v>
      </c>
      <c r="C211" s="370" t="s">
        <v>1594</v>
      </c>
      <c r="D211" s="370" t="s">
        <v>1595</v>
      </c>
      <c r="E211" s="370" t="s">
        <v>511</v>
      </c>
      <c r="F211" s="370" t="s">
        <v>512</v>
      </c>
      <c r="G211" s="370" t="s">
        <v>790</v>
      </c>
      <c r="H211" s="1368" t="str">
        <f t="shared" si="1"/>
        <v>DEV03</v>
      </c>
      <c r="I211" s="1378" t="str">
        <f t="shared" si="2"/>
        <v>#REF!</v>
      </c>
      <c r="J211" s="380">
        <v>3.0</v>
      </c>
      <c r="K211" s="380">
        <v>2025.0</v>
      </c>
      <c r="L211" s="1394">
        <v>45717.0</v>
      </c>
      <c r="M211" s="1395">
        <v>45747.0</v>
      </c>
      <c r="N211" s="1339">
        <v>21.0</v>
      </c>
      <c r="O211" s="1315">
        <f t="shared" si="3"/>
        <v>1</v>
      </c>
      <c r="P211" s="1379" t="str">
        <f t="shared" si="4"/>
        <v>#REF!</v>
      </c>
      <c r="Q211" s="1379" t="str">
        <f t="shared" si="22"/>
        <v>#REF!</v>
      </c>
      <c r="R211" s="1381"/>
      <c r="S211" s="1181" t="s">
        <v>525</v>
      </c>
      <c r="T211" s="370" t="s">
        <v>1515</v>
      </c>
      <c r="U211" s="1315" t="str">
        <f t="shared" si="5"/>
        <v>#REF!</v>
      </c>
      <c r="V211" s="1382" t="str">
        <f t="shared" si="6"/>
        <v>#REF!</v>
      </c>
      <c r="W211" s="1382" t="str">
        <f t="shared" si="7"/>
        <v>#REF!</v>
      </c>
      <c r="X211" s="1382" t="str">
        <f t="shared" si="8"/>
        <v>#REF!</v>
      </c>
      <c r="Y211" s="1383">
        <f t="shared" si="9"/>
        <v>1</v>
      </c>
      <c r="Z211" s="1384" t="str">
        <f t="shared" si="10"/>
        <v>#REF!</v>
      </c>
      <c r="AA211" s="1385" t="str">
        <f t="shared" si="11"/>
        <v>#REF!</v>
      </c>
      <c r="AB211" s="1385" t="str">
        <f t="shared" si="12"/>
        <v>#REF!</v>
      </c>
      <c r="AC211" s="1386" t="str">
        <f t="shared" si="13"/>
        <v>#REF!</v>
      </c>
      <c r="AD211" s="1386" t="str">
        <f t="shared" si="14"/>
        <v>#REF!</v>
      </c>
      <c r="AE211" s="1386" t="str">
        <f t="shared" si="15"/>
        <v>#REF!</v>
      </c>
      <c r="AF211" s="1387"/>
      <c r="AG211" s="1388"/>
      <c r="AH211" s="1389">
        <f t="shared" si="16"/>
        <v>21</v>
      </c>
      <c r="AI211" s="1389"/>
    </row>
    <row r="212" ht="15.0" customHeight="1">
      <c r="A212" s="1390">
        <v>211.0</v>
      </c>
      <c r="B212" s="1181">
        <v>468601.0</v>
      </c>
      <c r="C212" s="370" t="s">
        <v>2210</v>
      </c>
      <c r="D212" s="370" t="s">
        <v>2211</v>
      </c>
      <c r="E212" s="370" t="s">
        <v>511</v>
      </c>
      <c r="F212" s="370" t="s">
        <v>512</v>
      </c>
      <c r="G212" s="370" t="s">
        <v>790</v>
      </c>
      <c r="H212" s="1368" t="str">
        <f t="shared" si="1"/>
        <v>DEV03</v>
      </c>
      <c r="I212" s="1378" t="str">
        <f t="shared" si="2"/>
        <v>#REF!</v>
      </c>
      <c r="J212" s="380">
        <v>3.0</v>
      </c>
      <c r="K212" s="380">
        <v>2025.0</v>
      </c>
      <c r="L212" s="1394">
        <v>45717.0</v>
      </c>
      <c r="M212" s="1395">
        <v>45747.0</v>
      </c>
      <c r="N212" s="1339">
        <v>21.0</v>
      </c>
      <c r="O212" s="1315">
        <f t="shared" si="3"/>
        <v>1</v>
      </c>
      <c r="P212" s="1379" t="str">
        <f t="shared" si="4"/>
        <v>#REF!</v>
      </c>
      <c r="Q212" s="1379" t="str">
        <f t="shared" si="22"/>
        <v>#REF!</v>
      </c>
      <c r="R212" s="1381"/>
      <c r="S212" s="1181" t="s">
        <v>525</v>
      </c>
      <c r="T212" s="370" t="s">
        <v>1515</v>
      </c>
      <c r="U212" s="1315" t="str">
        <f t="shared" si="5"/>
        <v>#REF!</v>
      </c>
      <c r="V212" s="1382" t="str">
        <f t="shared" si="6"/>
        <v>#REF!</v>
      </c>
      <c r="W212" s="1382" t="str">
        <f t="shared" si="7"/>
        <v>#REF!</v>
      </c>
      <c r="X212" s="1382" t="str">
        <f t="shared" si="8"/>
        <v>#REF!</v>
      </c>
      <c r="Y212" s="1383">
        <f t="shared" si="9"/>
        <v>1</v>
      </c>
      <c r="Z212" s="1384" t="str">
        <f t="shared" si="10"/>
        <v>#REF!</v>
      </c>
      <c r="AA212" s="1385" t="str">
        <f t="shared" si="11"/>
        <v>#REF!</v>
      </c>
      <c r="AB212" s="1385" t="str">
        <f t="shared" si="12"/>
        <v>#REF!</v>
      </c>
      <c r="AC212" s="1386" t="str">
        <f t="shared" si="13"/>
        <v>#REF!</v>
      </c>
      <c r="AD212" s="1386" t="str">
        <f t="shared" si="14"/>
        <v>#REF!</v>
      </c>
      <c r="AE212" s="1386" t="str">
        <f t="shared" si="15"/>
        <v>#REF!</v>
      </c>
      <c r="AF212" s="1387"/>
      <c r="AG212" s="1388"/>
      <c r="AH212" s="1389">
        <f t="shared" si="16"/>
        <v>21</v>
      </c>
      <c r="AI212" s="1389"/>
    </row>
    <row r="213" ht="15.0" customHeight="1">
      <c r="A213" s="1390">
        <v>212.0</v>
      </c>
      <c r="B213" s="1181">
        <v>469443.0</v>
      </c>
      <c r="C213" s="370" t="s">
        <v>2301</v>
      </c>
      <c r="D213" s="370" t="s">
        <v>2302</v>
      </c>
      <c r="E213" s="370" t="s">
        <v>511</v>
      </c>
      <c r="F213" s="370" t="s">
        <v>512</v>
      </c>
      <c r="G213" s="370" t="s">
        <v>790</v>
      </c>
      <c r="H213" s="1368" t="str">
        <f t="shared" si="1"/>
        <v>DEV03</v>
      </c>
      <c r="I213" s="1378" t="str">
        <f t="shared" si="2"/>
        <v>#REF!</v>
      </c>
      <c r="J213" s="380">
        <v>3.0</v>
      </c>
      <c r="K213" s="380">
        <v>2025.0</v>
      </c>
      <c r="L213" s="1394">
        <v>45717.0</v>
      </c>
      <c r="M213" s="1395">
        <v>45747.0</v>
      </c>
      <c r="N213" s="1339">
        <v>21.0</v>
      </c>
      <c r="O213" s="1315">
        <f t="shared" si="3"/>
        <v>1</v>
      </c>
      <c r="P213" s="1379" t="str">
        <f t="shared" si="4"/>
        <v>#REF!</v>
      </c>
      <c r="Q213" s="1379" t="str">
        <f t="shared" si="22"/>
        <v>#REF!</v>
      </c>
      <c r="R213" s="1381"/>
      <c r="S213" s="1181" t="s">
        <v>525</v>
      </c>
      <c r="T213" s="370" t="s">
        <v>1515</v>
      </c>
      <c r="U213" s="1315" t="str">
        <f t="shared" si="5"/>
        <v>#REF!</v>
      </c>
      <c r="V213" s="1382" t="str">
        <f t="shared" si="6"/>
        <v>#REF!</v>
      </c>
      <c r="W213" s="1382" t="str">
        <f t="shared" si="7"/>
        <v>#REF!</v>
      </c>
      <c r="X213" s="1382" t="str">
        <f t="shared" si="8"/>
        <v>#REF!</v>
      </c>
      <c r="Y213" s="1383">
        <f t="shared" si="9"/>
        <v>1</v>
      </c>
      <c r="Z213" s="1384" t="str">
        <f t="shared" si="10"/>
        <v>#REF!</v>
      </c>
      <c r="AA213" s="1385" t="str">
        <f t="shared" si="11"/>
        <v>#REF!</v>
      </c>
      <c r="AB213" s="1385" t="str">
        <f t="shared" si="12"/>
        <v>#REF!</v>
      </c>
      <c r="AC213" s="1386" t="str">
        <f t="shared" si="13"/>
        <v>#REF!</v>
      </c>
      <c r="AD213" s="1386" t="str">
        <f t="shared" si="14"/>
        <v>#REF!</v>
      </c>
      <c r="AE213" s="1386" t="str">
        <f t="shared" si="15"/>
        <v>#REF!</v>
      </c>
      <c r="AF213" s="1387"/>
      <c r="AG213" s="1388"/>
      <c r="AH213" s="1389">
        <f t="shared" si="16"/>
        <v>21</v>
      </c>
      <c r="AI213" s="1389"/>
    </row>
    <row r="214" ht="15.0" customHeight="1">
      <c r="A214" s="1390">
        <v>213.0</v>
      </c>
      <c r="B214" s="1181">
        <v>470245.0</v>
      </c>
      <c r="C214" s="370" t="s">
        <v>2434</v>
      </c>
      <c r="D214" s="370" t="s">
        <v>2435</v>
      </c>
      <c r="E214" s="370" t="s">
        <v>892</v>
      </c>
      <c r="F214" s="370" t="s">
        <v>546</v>
      </c>
      <c r="G214" s="370" t="s">
        <v>771</v>
      </c>
      <c r="H214" s="1368" t="str">
        <f t="shared" si="1"/>
        <v>TESTER04</v>
      </c>
      <c r="I214" s="1378" t="str">
        <f t="shared" si="2"/>
        <v>#REF!</v>
      </c>
      <c r="J214" s="380">
        <v>3.0</v>
      </c>
      <c r="K214" s="380">
        <v>2025.0</v>
      </c>
      <c r="L214" s="1394">
        <v>45726.0</v>
      </c>
      <c r="M214" s="1395">
        <v>45747.0</v>
      </c>
      <c r="N214" s="1339">
        <v>16.0</v>
      </c>
      <c r="O214" s="1315">
        <f t="shared" si="3"/>
        <v>0.7619047619</v>
      </c>
      <c r="P214" s="1379" t="str">
        <f t="shared" si="4"/>
        <v>#REF!</v>
      </c>
      <c r="Q214" s="1379" t="str">
        <f t="shared" si="22"/>
        <v>#REF!</v>
      </c>
      <c r="R214" s="1381"/>
      <c r="S214" s="1181" t="s">
        <v>525</v>
      </c>
      <c r="T214" s="370" t="s">
        <v>1515</v>
      </c>
      <c r="U214" s="1315" t="str">
        <f t="shared" si="5"/>
        <v>#REF!</v>
      </c>
      <c r="V214" s="1382" t="str">
        <f t="shared" si="6"/>
        <v>#REF!</v>
      </c>
      <c r="W214" s="1382" t="str">
        <f t="shared" si="7"/>
        <v>#REF!</v>
      </c>
      <c r="X214" s="1382" t="str">
        <f t="shared" si="8"/>
        <v>#REF!</v>
      </c>
      <c r="Y214" s="1383">
        <f t="shared" si="9"/>
        <v>0.7619047619</v>
      </c>
      <c r="Z214" s="1384" t="str">
        <f t="shared" si="10"/>
        <v>#REF!</v>
      </c>
      <c r="AA214" s="1385" t="str">
        <f t="shared" si="11"/>
        <v>#REF!</v>
      </c>
      <c r="AB214" s="1385" t="str">
        <f t="shared" si="12"/>
        <v>#REF!</v>
      </c>
      <c r="AC214" s="1386" t="str">
        <f t="shared" si="13"/>
        <v>#REF!</v>
      </c>
      <c r="AD214" s="1386" t="str">
        <f t="shared" si="14"/>
        <v>#REF!</v>
      </c>
      <c r="AE214" s="1386" t="str">
        <f t="shared" si="15"/>
        <v>#REF!</v>
      </c>
      <c r="AF214" s="1387"/>
      <c r="AG214" s="1388"/>
      <c r="AH214" s="1389">
        <f t="shared" si="16"/>
        <v>16</v>
      </c>
      <c r="AI214" s="1389"/>
    </row>
    <row r="215" ht="15.0" customHeight="1">
      <c r="A215" s="1390">
        <v>214.0</v>
      </c>
      <c r="B215" s="1181">
        <v>470691.0</v>
      </c>
      <c r="C215" s="370" t="s">
        <v>2318</v>
      </c>
      <c r="D215" s="370" t="s">
        <v>2319</v>
      </c>
      <c r="E215" s="370" t="s">
        <v>511</v>
      </c>
      <c r="F215" s="370" t="s">
        <v>512</v>
      </c>
      <c r="G215" s="370" t="s">
        <v>790</v>
      </c>
      <c r="H215" s="1368" t="str">
        <f t="shared" si="1"/>
        <v>DEV03</v>
      </c>
      <c r="I215" s="1378" t="str">
        <f t="shared" si="2"/>
        <v>#REF!</v>
      </c>
      <c r="J215" s="380">
        <v>3.0</v>
      </c>
      <c r="K215" s="380">
        <v>2025.0</v>
      </c>
      <c r="L215" s="1394">
        <v>45717.0</v>
      </c>
      <c r="M215" s="1395">
        <v>45747.0</v>
      </c>
      <c r="N215" s="1339">
        <v>21.0</v>
      </c>
      <c r="O215" s="1315">
        <f t="shared" si="3"/>
        <v>1</v>
      </c>
      <c r="P215" s="1379" t="str">
        <f t="shared" si="4"/>
        <v>#REF!</v>
      </c>
      <c r="Q215" s="1379" t="str">
        <f t="shared" si="22"/>
        <v>#REF!</v>
      </c>
      <c r="R215" s="1381"/>
      <c r="S215" s="1181" t="s">
        <v>525</v>
      </c>
      <c r="T215" s="370" t="s">
        <v>1515</v>
      </c>
      <c r="U215" s="1315" t="str">
        <f t="shared" si="5"/>
        <v>#REF!</v>
      </c>
      <c r="V215" s="1382" t="str">
        <f t="shared" si="6"/>
        <v>#REF!</v>
      </c>
      <c r="W215" s="1382" t="str">
        <f t="shared" si="7"/>
        <v>#REF!</v>
      </c>
      <c r="X215" s="1382" t="str">
        <f t="shared" si="8"/>
        <v>#REF!</v>
      </c>
      <c r="Y215" s="1383">
        <f t="shared" si="9"/>
        <v>1</v>
      </c>
      <c r="Z215" s="1384" t="str">
        <f t="shared" si="10"/>
        <v>#REF!</v>
      </c>
      <c r="AA215" s="1385" t="str">
        <f t="shared" si="11"/>
        <v>#REF!</v>
      </c>
      <c r="AB215" s="1385" t="str">
        <f t="shared" si="12"/>
        <v>#REF!</v>
      </c>
      <c r="AC215" s="1386" t="str">
        <f t="shared" si="13"/>
        <v>#REF!</v>
      </c>
      <c r="AD215" s="1386" t="str">
        <f t="shared" si="14"/>
        <v>#REF!</v>
      </c>
      <c r="AE215" s="1386" t="str">
        <f t="shared" si="15"/>
        <v>#REF!</v>
      </c>
      <c r="AF215" s="1387"/>
      <c r="AG215" s="1388"/>
      <c r="AH215" s="1389">
        <f t="shared" si="16"/>
        <v>21</v>
      </c>
      <c r="AI215" s="1389"/>
    </row>
    <row r="216" ht="15.0" customHeight="1">
      <c r="A216" s="1390">
        <v>215.0</v>
      </c>
      <c r="B216" s="1181">
        <v>470939.0</v>
      </c>
      <c r="C216" s="370" t="s">
        <v>2320</v>
      </c>
      <c r="D216" s="370" t="s">
        <v>2321</v>
      </c>
      <c r="E216" s="370" t="s">
        <v>511</v>
      </c>
      <c r="F216" s="370" t="s">
        <v>512</v>
      </c>
      <c r="G216" s="370" t="s">
        <v>771</v>
      </c>
      <c r="H216" s="1368" t="str">
        <f t="shared" si="1"/>
        <v>DEV04</v>
      </c>
      <c r="I216" s="1378" t="str">
        <f t="shared" si="2"/>
        <v>#REF!</v>
      </c>
      <c r="J216" s="380">
        <v>3.0</v>
      </c>
      <c r="K216" s="380">
        <v>2025.0</v>
      </c>
      <c r="L216" s="1394">
        <v>45717.0</v>
      </c>
      <c r="M216" s="1395">
        <v>45747.0</v>
      </c>
      <c r="N216" s="1339">
        <v>21.0</v>
      </c>
      <c r="O216" s="1315">
        <f t="shared" si="3"/>
        <v>1</v>
      </c>
      <c r="P216" s="1379" t="str">
        <f t="shared" si="4"/>
        <v>#REF!</v>
      </c>
      <c r="Q216" s="1379" t="str">
        <f t="shared" si="22"/>
        <v>#REF!</v>
      </c>
      <c r="R216" s="1381"/>
      <c r="S216" s="1181" t="s">
        <v>525</v>
      </c>
      <c r="T216" s="370" t="s">
        <v>1515</v>
      </c>
      <c r="U216" s="1315" t="str">
        <f t="shared" si="5"/>
        <v>#REF!</v>
      </c>
      <c r="V216" s="1382" t="str">
        <f t="shared" si="6"/>
        <v>#REF!</v>
      </c>
      <c r="W216" s="1382" t="str">
        <f t="shared" si="7"/>
        <v>#REF!</v>
      </c>
      <c r="X216" s="1382" t="str">
        <f t="shared" si="8"/>
        <v>#REF!</v>
      </c>
      <c r="Y216" s="1383">
        <f t="shared" si="9"/>
        <v>1</v>
      </c>
      <c r="Z216" s="1384" t="str">
        <f t="shared" si="10"/>
        <v>#REF!</v>
      </c>
      <c r="AA216" s="1385" t="str">
        <f t="shared" si="11"/>
        <v>#REF!</v>
      </c>
      <c r="AB216" s="1385" t="str">
        <f t="shared" si="12"/>
        <v>#REF!</v>
      </c>
      <c r="AC216" s="1386" t="str">
        <f t="shared" si="13"/>
        <v>#REF!</v>
      </c>
      <c r="AD216" s="1386" t="str">
        <f t="shared" si="14"/>
        <v>#REF!</v>
      </c>
      <c r="AE216" s="1386" t="str">
        <f t="shared" si="15"/>
        <v>#REF!</v>
      </c>
      <c r="AF216" s="1387"/>
      <c r="AG216" s="1388"/>
      <c r="AH216" s="1389">
        <f t="shared" si="16"/>
        <v>21</v>
      </c>
      <c r="AI216" s="1389"/>
    </row>
    <row r="217" ht="15.0" customHeight="1">
      <c r="A217" s="1390">
        <v>216.0</v>
      </c>
      <c r="B217" s="1181">
        <v>471559.0</v>
      </c>
      <c r="C217" s="370" t="s">
        <v>2401</v>
      </c>
      <c r="D217" s="370" t="s">
        <v>2402</v>
      </c>
      <c r="E217" s="370" t="s">
        <v>892</v>
      </c>
      <c r="F217" s="370" t="s">
        <v>512</v>
      </c>
      <c r="G217" s="370" t="s">
        <v>771</v>
      </c>
      <c r="H217" s="1368" t="str">
        <f t="shared" si="1"/>
        <v>DEV04</v>
      </c>
      <c r="I217" s="1378" t="str">
        <f t="shared" si="2"/>
        <v>#REF!</v>
      </c>
      <c r="J217" s="380">
        <v>3.0</v>
      </c>
      <c r="K217" s="380">
        <v>2025.0</v>
      </c>
      <c r="L217" s="1394">
        <v>45717.0</v>
      </c>
      <c r="M217" s="1395">
        <v>45747.0</v>
      </c>
      <c r="N217" s="1339">
        <v>21.0</v>
      </c>
      <c r="O217" s="1315">
        <f t="shared" si="3"/>
        <v>1</v>
      </c>
      <c r="P217" s="1379" t="str">
        <f t="shared" si="4"/>
        <v>#REF!</v>
      </c>
      <c r="Q217" s="1379" t="str">
        <f t="shared" si="22"/>
        <v>#REF!</v>
      </c>
      <c r="R217" s="1381"/>
      <c r="S217" s="1181" t="s">
        <v>525</v>
      </c>
      <c r="T217" s="370" t="s">
        <v>1515</v>
      </c>
      <c r="U217" s="1315" t="str">
        <f t="shared" si="5"/>
        <v>#REF!</v>
      </c>
      <c r="V217" s="1382" t="str">
        <f t="shared" si="6"/>
        <v>#REF!</v>
      </c>
      <c r="W217" s="1382" t="str">
        <f t="shared" si="7"/>
        <v>#REF!</v>
      </c>
      <c r="X217" s="1382" t="str">
        <f t="shared" si="8"/>
        <v>#REF!</v>
      </c>
      <c r="Y217" s="1383">
        <f t="shared" si="9"/>
        <v>1</v>
      </c>
      <c r="Z217" s="1384" t="str">
        <f t="shared" si="10"/>
        <v>#REF!</v>
      </c>
      <c r="AA217" s="1385" t="str">
        <f t="shared" si="11"/>
        <v>#REF!</v>
      </c>
      <c r="AB217" s="1385" t="str">
        <f t="shared" si="12"/>
        <v>#REF!</v>
      </c>
      <c r="AC217" s="1386" t="str">
        <f t="shared" si="13"/>
        <v>#REF!</v>
      </c>
      <c r="AD217" s="1386" t="str">
        <f t="shared" si="14"/>
        <v>#REF!</v>
      </c>
      <c r="AE217" s="1386" t="str">
        <f t="shared" si="15"/>
        <v>#REF!</v>
      </c>
      <c r="AF217" s="1387"/>
      <c r="AG217" s="1388"/>
      <c r="AH217" s="1389">
        <f t="shared" si="16"/>
        <v>21</v>
      </c>
      <c r="AI217" s="1389"/>
    </row>
    <row r="218" ht="15.0" customHeight="1">
      <c r="A218" s="1098">
        <v>217.0</v>
      </c>
      <c r="B218" s="1181">
        <v>472061.0</v>
      </c>
      <c r="C218" s="370" t="s">
        <v>2379</v>
      </c>
      <c r="D218" s="370" t="s">
        <v>2380</v>
      </c>
      <c r="E218" s="370" t="s">
        <v>511</v>
      </c>
      <c r="F218" s="370" t="s">
        <v>512</v>
      </c>
      <c r="G218" s="370" t="s">
        <v>665</v>
      </c>
      <c r="H218" s="1273" t="str">
        <f t="shared" si="1"/>
        <v>DEV02</v>
      </c>
      <c r="I218" s="1100" t="str">
        <f t="shared" si="2"/>
        <v>#REF!</v>
      </c>
      <c r="J218" s="413">
        <v>3.0</v>
      </c>
      <c r="K218" s="413">
        <v>2025.0</v>
      </c>
      <c r="L218" s="1394">
        <v>45717.0</v>
      </c>
      <c r="M218" s="1395">
        <v>45747.0</v>
      </c>
      <c r="N218" s="1339">
        <v>21.0</v>
      </c>
      <c r="O218" s="1084">
        <f t="shared" si="3"/>
        <v>1</v>
      </c>
      <c r="P218" s="231" t="str">
        <f t="shared" si="4"/>
        <v>#REF!</v>
      </c>
      <c r="Q218" s="231" t="str">
        <f t="shared" si="22"/>
        <v>#REF!</v>
      </c>
      <c r="R218" s="1101"/>
      <c r="S218" s="1181" t="s">
        <v>525</v>
      </c>
      <c r="T218" s="370" t="s">
        <v>1515</v>
      </c>
      <c r="U218" s="1084" t="str">
        <f t="shared" si="5"/>
        <v>#REF!</v>
      </c>
      <c r="V218" s="1102" t="str">
        <f t="shared" si="6"/>
        <v>#REF!</v>
      </c>
      <c r="W218" s="1102" t="str">
        <f t="shared" si="7"/>
        <v>#REF!</v>
      </c>
      <c r="X218" s="1102" t="str">
        <f t="shared" si="8"/>
        <v>#REF!</v>
      </c>
      <c r="Y218" s="1103">
        <f t="shared" si="9"/>
        <v>1</v>
      </c>
      <c r="Z218" s="1104" t="str">
        <f t="shared" si="10"/>
        <v>#REF!</v>
      </c>
      <c r="AA218" s="1085" t="str">
        <f t="shared" si="11"/>
        <v>#REF!</v>
      </c>
      <c r="AB218" s="1085" t="str">
        <f t="shared" si="12"/>
        <v>#REF!</v>
      </c>
      <c r="AC218" s="1105" t="str">
        <f t="shared" si="13"/>
        <v>#REF!</v>
      </c>
      <c r="AD218" s="1105" t="str">
        <f t="shared" si="14"/>
        <v>#REF!</v>
      </c>
      <c r="AE218" s="1105" t="str">
        <f t="shared" si="15"/>
        <v>#REF!</v>
      </c>
      <c r="AF218" s="1106"/>
      <c r="AG218" s="1079"/>
      <c r="AH218" s="1090">
        <f t="shared" si="16"/>
        <v>21</v>
      </c>
      <c r="AI218" s="1090"/>
    </row>
    <row r="219" ht="15.0" customHeight="1">
      <c r="A219" s="1098">
        <v>218.0</v>
      </c>
      <c r="B219" s="1181">
        <v>433414.0</v>
      </c>
      <c r="C219" s="370" t="s">
        <v>1161</v>
      </c>
      <c r="D219" s="370" t="s">
        <v>1331</v>
      </c>
      <c r="E219" s="370" t="s">
        <v>511</v>
      </c>
      <c r="F219" s="370" t="s">
        <v>564</v>
      </c>
      <c r="G219" s="370" t="s">
        <v>790</v>
      </c>
      <c r="H219" s="1273" t="str">
        <f t="shared" si="1"/>
        <v>BA03</v>
      </c>
      <c r="I219" s="1100" t="str">
        <f t="shared" si="2"/>
        <v>#REF!</v>
      </c>
      <c r="J219" s="413">
        <v>3.0</v>
      </c>
      <c r="K219" s="413">
        <v>2025.0</v>
      </c>
      <c r="L219" s="1394">
        <v>45730.0</v>
      </c>
      <c r="M219" s="1395">
        <v>45747.0</v>
      </c>
      <c r="N219" s="1339">
        <v>12.0</v>
      </c>
      <c r="O219" s="1084">
        <f t="shared" si="3"/>
        <v>0.5714285714</v>
      </c>
      <c r="P219" s="231" t="str">
        <f t="shared" si="4"/>
        <v>#REF!</v>
      </c>
      <c r="Q219" s="231">
        <v>0.806</v>
      </c>
      <c r="R219" s="1101"/>
      <c r="S219" s="1181" t="s">
        <v>525</v>
      </c>
      <c r="T219" s="370" t="s">
        <v>2409</v>
      </c>
      <c r="U219" s="1084">
        <f t="shared" si="5"/>
        <v>0.806</v>
      </c>
      <c r="V219" s="1102" t="str">
        <f t="shared" si="6"/>
        <v>#REF!</v>
      </c>
      <c r="W219" s="1102" t="str">
        <f t="shared" si="7"/>
        <v>#REF!</v>
      </c>
      <c r="X219" s="1102" t="str">
        <f t="shared" si="8"/>
        <v>#REF!</v>
      </c>
      <c r="Y219" s="1103">
        <f t="shared" si="9"/>
        <v>1</v>
      </c>
      <c r="Z219" s="1104" t="str">
        <f t="shared" si="10"/>
        <v>#REF!</v>
      </c>
      <c r="AA219" s="1085" t="str">
        <f t="shared" si="11"/>
        <v>#REF!</v>
      </c>
      <c r="AB219" s="1085" t="str">
        <f t="shared" si="12"/>
        <v>#REF!</v>
      </c>
      <c r="AC219" s="1105" t="str">
        <f t="shared" si="13"/>
        <v>#REF!</v>
      </c>
      <c r="AD219" s="1105" t="str">
        <f t="shared" si="14"/>
        <v>#REF!</v>
      </c>
      <c r="AE219" s="1105" t="str">
        <f t="shared" si="15"/>
        <v>#REF!</v>
      </c>
      <c r="AF219" s="1106"/>
      <c r="AG219" s="1079"/>
      <c r="AH219" s="1090">
        <f t="shared" si="16"/>
        <v>21</v>
      </c>
      <c r="AI219" s="1090"/>
    </row>
    <row r="220" ht="15.0" customHeight="1">
      <c r="A220" s="1098">
        <v>219.0</v>
      </c>
      <c r="B220" s="1181">
        <v>433414.0</v>
      </c>
      <c r="C220" s="370" t="s">
        <v>1161</v>
      </c>
      <c r="D220" s="370" t="s">
        <v>1331</v>
      </c>
      <c r="E220" s="370" t="s">
        <v>511</v>
      </c>
      <c r="F220" s="370" t="s">
        <v>564</v>
      </c>
      <c r="G220" s="370" t="s">
        <v>790</v>
      </c>
      <c r="H220" s="1273" t="str">
        <f t="shared" si="1"/>
        <v>BA03</v>
      </c>
      <c r="I220" s="1100" t="str">
        <f t="shared" si="2"/>
        <v>#REF!</v>
      </c>
      <c r="J220" s="413">
        <v>3.0</v>
      </c>
      <c r="K220" s="413">
        <v>2025.0</v>
      </c>
      <c r="L220" s="1394">
        <v>45717.0</v>
      </c>
      <c r="M220" s="1395">
        <v>45729.0</v>
      </c>
      <c r="N220" s="1339">
        <v>4.5</v>
      </c>
      <c r="O220" s="1084">
        <f t="shared" si="3"/>
        <v>0.2142857143</v>
      </c>
      <c r="P220" s="231" t="str">
        <f t="shared" si="4"/>
        <v>#REF!</v>
      </c>
      <c r="Q220" s="231">
        <v>0.302</v>
      </c>
      <c r="R220" s="1101"/>
      <c r="S220" s="1181" t="s">
        <v>525</v>
      </c>
      <c r="T220" s="370" t="s">
        <v>2409</v>
      </c>
      <c r="U220" s="1084">
        <f t="shared" si="5"/>
        <v>0.302</v>
      </c>
      <c r="V220" s="1102" t="str">
        <f t="shared" si="6"/>
        <v>#REF!</v>
      </c>
      <c r="W220" s="1102" t="str">
        <f t="shared" si="7"/>
        <v>#REF!</v>
      </c>
      <c r="X220" s="1102" t="str">
        <f t="shared" si="8"/>
        <v>#REF!</v>
      </c>
      <c r="Y220" s="1103">
        <f t="shared" si="9"/>
        <v>1</v>
      </c>
      <c r="Z220" s="1104" t="str">
        <f t="shared" si="10"/>
        <v>#REF!</v>
      </c>
      <c r="AA220" s="1085" t="str">
        <f t="shared" si="11"/>
        <v>#REF!</v>
      </c>
      <c r="AB220" s="1085" t="str">
        <f t="shared" si="12"/>
        <v>#REF!</v>
      </c>
      <c r="AC220" s="1105" t="str">
        <f t="shared" si="13"/>
        <v>#REF!</v>
      </c>
      <c r="AD220" s="1105" t="str">
        <f t="shared" si="14"/>
        <v>#REF!</v>
      </c>
      <c r="AE220" s="1105" t="str">
        <f t="shared" si="15"/>
        <v>#REF!</v>
      </c>
      <c r="AF220" s="1106"/>
      <c r="AG220" s="1079"/>
      <c r="AH220" s="1090">
        <f t="shared" si="16"/>
        <v>21</v>
      </c>
      <c r="AI220" s="1090"/>
    </row>
    <row r="221" ht="15.0" customHeight="1">
      <c r="A221" s="1098">
        <v>220.0</v>
      </c>
      <c r="B221" s="1181">
        <v>466475.0</v>
      </c>
      <c r="C221" s="370" t="s">
        <v>1815</v>
      </c>
      <c r="D221" s="370" t="s">
        <v>1816</v>
      </c>
      <c r="E221" s="370" t="s">
        <v>511</v>
      </c>
      <c r="F221" s="370" t="s">
        <v>564</v>
      </c>
      <c r="G221" s="370" t="s">
        <v>790</v>
      </c>
      <c r="H221" s="1273" t="str">
        <f t="shared" si="1"/>
        <v>BA03</v>
      </c>
      <c r="I221" s="1100" t="str">
        <f t="shared" si="2"/>
        <v>#REF!</v>
      </c>
      <c r="J221" s="413">
        <v>3.0</v>
      </c>
      <c r="K221" s="413">
        <v>2025.0</v>
      </c>
      <c r="L221" s="1394">
        <v>45717.0</v>
      </c>
      <c r="M221" s="1395">
        <v>45747.0</v>
      </c>
      <c r="N221" s="1339">
        <v>21.0</v>
      </c>
      <c r="O221" s="1084">
        <f t="shared" si="3"/>
        <v>1</v>
      </c>
      <c r="P221" s="231" t="str">
        <f t="shared" si="4"/>
        <v>#REF!</v>
      </c>
      <c r="Q221" s="231">
        <v>1.41</v>
      </c>
      <c r="R221" s="1101"/>
      <c r="S221" s="1181" t="s">
        <v>525</v>
      </c>
      <c r="T221" s="370" t="s">
        <v>2409</v>
      </c>
      <c r="U221" s="1084">
        <f t="shared" si="5"/>
        <v>1.41</v>
      </c>
      <c r="V221" s="1102" t="str">
        <f t="shared" si="6"/>
        <v>#REF!</v>
      </c>
      <c r="W221" s="1102">
        <f t="shared" si="7"/>
        <v>1.41</v>
      </c>
      <c r="X221" s="1102" t="str">
        <f t="shared" si="8"/>
        <v>#REF!</v>
      </c>
      <c r="Y221" s="1103">
        <f t="shared" si="9"/>
        <v>1</v>
      </c>
      <c r="Z221" s="1104" t="str">
        <f t="shared" si="10"/>
        <v>#REF!</v>
      </c>
      <c r="AA221" s="1085" t="str">
        <f t="shared" si="11"/>
        <v>#REF!</v>
      </c>
      <c r="AB221" s="1085" t="str">
        <f t="shared" si="12"/>
        <v>#REF!</v>
      </c>
      <c r="AC221" s="1105" t="str">
        <f t="shared" si="13"/>
        <v>#REF!</v>
      </c>
      <c r="AD221" s="1105" t="str">
        <f t="shared" si="14"/>
        <v>#REF!</v>
      </c>
      <c r="AE221" s="1105" t="str">
        <f t="shared" si="15"/>
        <v>#REF!</v>
      </c>
      <c r="AF221" s="1106"/>
      <c r="AG221" s="1079"/>
      <c r="AH221" s="1090">
        <f t="shared" si="16"/>
        <v>21</v>
      </c>
      <c r="AI221" s="1090"/>
    </row>
    <row r="222" ht="15.0" customHeight="1">
      <c r="A222" s="1098">
        <v>221.0</v>
      </c>
      <c r="B222" s="1181">
        <v>466717.0</v>
      </c>
      <c r="C222" s="370" t="s">
        <v>1688</v>
      </c>
      <c r="D222" s="370" t="s">
        <v>1689</v>
      </c>
      <c r="E222" s="370" t="s">
        <v>511</v>
      </c>
      <c r="F222" s="370" t="s">
        <v>663</v>
      </c>
      <c r="G222" s="370" t="s">
        <v>790</v>
      </c>
      <c r="H222" s="1273" t="str">
        <f t="shared" si="1"/>
        <v>PM03</v>
      </c>
      <c r="I222" s="1100" t="str">
        <f t="shared" si="2"/>
        <v>#REF!</v>
      </c>
      <c r="J222" s="413">
        <v>3.0</v>
      </c>
      <c r="K222" s="413">
        <v>2025.0</v>
      </c>
      <c r="L222" s="1394">
        <v>45717.0</v>
      </c>
      <c r="M222" s="1395">
        <v>45747.0</v>
      </c>
      <c r="N222" s="1339">
        <v>14.7</v>
      </c>
      <c r="O222" s="1084">
        <f t="shared" si="3"/>
        <v>0.7</v>
      </c>
      <c r="P222" s="231" t="str">
        <f t="shared" si="4"/>
        <v>#REF!</v>
      </c>
      <c r="Q222" s="231">
        <v>0.868</v>
      </c>
      <c r="R222" s="1101"/>
      <c r="S222" s="1181" t="s">
        <v>525</v>
      </c>
      <c r="T222" s="370" t="s">
        <v>2409</v>
      </c>
      <c r="U222" s="1084">
        <f t="shared" si="5"/>
        <v>0.868</v>
      </c>
      <c r="V222" s="1102" t="str">
        <f t="shared" si="6"/>
        <v>#REF!</v>
      </c>
      <c r="W222" s="1102">
        <f t="shared" si="7"/>
        <v>1.24</v>
      </c>
      <c r="X222" s="1102" t="str">
        <f t="shared" si="8"/>
        <v>#REF!</v>
      </c>
      <c r="Y222" s="1103">
        <f t="shared" si="9"/>
        <v>1</v>
      </c>
      <c r="Z222" s="1104" t="str">
        <f t="shared" si="10"/>
        <v>#REF!</v>
      </c>
      <c r="AA222" s="1085" t="str">
        <f t="shared" si="11"/>
        <v>#REF!</v>
      </c>
      <c r="AB222" s="1085" t="str">
        <f t="shared" si="12"/>
        <v>#REF!</v>
      </c>
      <c r="AC222" s="1105" t="str">
        <f t="shared" si="13"/>
        <v>#REF!</v>
      </c>
      <c r="AD222" s="1105" t="str">
        <f t="shared" si="14"/>
        <v>#REF!</v>
      </c>
      <c r="AE222" s="1105" t="str">
        <f t="shared" si="15"/>
        <v>#REF!</v>
      </c>
      <c r="AF222" s="1106"/>
      <c r="AG222" s="1079"/>
      <c r="AH222" s="1090">
        <f t="shared" si="16"/>
        <v>21</v>
      </c>
      <c r="AI222" s="1090"/>
    </row>
    <row r="223" ht="15.0" customHeight="1">
      <c r="A223" s="1098">
        <v>222.0</v>
      </c>
      <c r="B223" s="1181">
        <v>473509.0</v>
      </c>
      <c r="C223" s="370" t="s">
        <v>2428</v>
      </c>
      <c r="D223" s="370" t="s">
        <v>2429</v>
      </c>
      <c r="E223" s="370" t="s">
        <v>552</v>
      </c>
      <c r="F223" s="370" t="s">
        <v>564</v>
      </c>
      <c r="G223" s="370" t="s">
        <v>790</v>
      </c>
      <c r="H223" s="1273" t="str">
        <f t="shared" si="1"/>
        <v>BA03</v>
      </c>
      <c r="I223" s="1100" t="str">
        <f t="shared" si="2"/>
        <v>#REF!</v>
      </c>
      <c r="J223" s="413">
        <v>3.0</v>
      </c>
      <c r="K223" s="413">
        <v>2025.0</v>
      </c>
      <c r="L223" s="1394">
        <v>45717.0</v>
      </c>
      <c r="M223" s="1395">
        <v>45728.0</v>
      </c>
      <c r="N223" s="1339">
        <v>8.0</v>
      </c>
      <c r="O223" s="1084">
        <f t="shared" si="3"/>
        <v>0.380952381</v>
      </c>
      <c r="P223" s="231" t="str">
        <f t="shared" si="4"/>
        <v>#REF!</v>
      </c>
      <c r="Q223" s="231">
        <v>0.537</v>
      </c>
      <c r="R223" s="1101"/>
      <c r="S223" s="1181" t="s">
        <v>525</v>
      </c>
      <c r="T223" s="370" t="s">
        <v>2409</v>
      </c>
      <c r="U223" s="1084">
        <f t="shared" si="5"/>
        <v>0.537</v>
      </c>
      <c r="V223" s="1102" t="str">
        <f t="shared" si="6"/>
        <v>#REF!</v>
      </c>
      <c r="W223" s="1102" t="str">
        <f t="shared" si="7"/>
        <v>#REF!</v>
      </c>
      <c r="X223" s="1102" t="str">
        <f t="shared" si="8"/>
        <v>#REF!</v>
      </c>
      <c r="Y223" s="1103">
        <f t="shared" si="9"/>
        <v>1</v>
      </c>
      <c r="Z223" s="1104" t="str">
        <f t="shared" si="10"/>
        <v>#REF!</v>
      </c>
      <c r="AA223" s="1085" t="str">
        <f t="shared" si="11"/>
        <v>#REF!</v>
      </c>
      <c r="AB223" s="1085" t="str">
        <f t="shared" si="12"/>
        <v>#REF!</v>
      </c>
      <c r="AC223" s="1105" t="str">
        <f t="shared" si="13"/>
        <v>#REF!</v>
      </c>
      <c r="AD223" s="1105" t="str">
        <f t="shared" si="14"/>
        <v>#REF!</v>
      </c>
      <c r="AE223" s="1105" t="str">
        <f t="shared" si="15"/>
        <v>#REF!</v>
      </c>
      <c r="AF223" s="1106"/>
      <c r="AG223" s="1079"/>
      <c r="AH223" s="1090">
        <f t="shared" si="16"/>
        <v>21</v>
      </c>
      <c r="AI223" s="1090"/>
    </row>
    <row r="224" ht="15.0" customHeight="1">
      <c r="A224" s="1098">
        <v>231.0</v>
      </c>
      <c r="B224" s="1181">
        <v>469449.0</v>
      </c>
      <c r="C224" s="370" t="s">
        <v>2430</v>
      </c>
      <c r="D224" s="370" t="s">
        <v>2431</v>
      </c>
      <c r="E224" s="370" t="s">
        <v>552</v>
      </c>
      <c r="F224" s="370" t="s">
        <v>546</v>
      </c>
      <c r="G224" s="1235" t="s">
        <v>771</v>
      </c>
      <c r="H224" s="1280" t="str">
        <f t="shared" si="1"/>
        <v>TESTER04</v>
      </c>
      <c r="I224" s="1238" t="str">
        <f t="shared" si="2"/>
        <v>#REF!</v>
      </c>
      <c r="J224" s="1239">
        <v>3.0</v>
      </c>
      <c r="K224" s="1239">
        <v>2025.0</v>
      </c>
      <c r="L224" s="1420">
        <v>45730.0</v>
      </c>
      <c r="M224" s="1421">
        <v>45747.0</v>
      </c>
      <c r="N224" s="1242">
        <v>12.0</v>
      </c>
      <c r="O224" s="1227">
        <f t="shared" si="3"/>
        <v>0.5714285714</v>
      </c>
      <c r="P224" s="1243" t="str">
        <f t="shared" si="4"/>
        <v>#REF!</v>
      </c>
      <c r="Q224" s="1243" t="str">
        <f>P224</f>
        <v>#REF!</v>
      </c>
      <c r="R224" s="1244"/>
      <c r="S224" s="1233" t="s">
        <v>525</v>
      </c>
      <c r="T224" s="1235" t="s">
        <v>1515</v>
      </c>
      <c r="U224" s="1227" t="str">
        <f t="shared" si="5"/>
        <v>#REF!</v>
      </c>
      <c r="V224" s="1246" t="str">
        <f t="shared" si="6"/>
        <v>#REF!</v>
      </c>
      <c r="W224" s="1246" t="str">
        <f t="shared" si="7"/>
        <v>#REF!</v>
      </c>
      <c r="X224" s="1246" t="str">
        <f t="shared" si="8"/>
        <v>#REF!</v>
      </c>
      <c r="Y224" s="1247">
        <f t="shared" si="9"/>
        <v>0.5714285714</v>
      </c>
      <c r="Z224" s="1248" t="str">
        <f t="shared" si="10"/>
        <v>#REF!</v>
      </c>
      <c r="AA224" s="1249" t="str">
        <f t="shared" si="11"/>
        <v>#REF!</v>
      </c>
      <c r="AB224" s="1249" t="str">
        <f t="shared" si="12"/>
        <v>#REF!</v>
      </c>
      <c r="AC224" s="1250" t="str">
        <f t="shared" si="13"/>
        <v>#REF!</v>
      </c>
      <c r="AD224" s="1250" t="str">
        <f t="shared" si="14"/>
        <v>#REF!</v>
      </c>
      <c r="AE224" s="1250" t="str">
        <f t="shared" si="15"/>
        <v>#REF!</v>
      </c>
      <c r="AF224" s="1251"/>
      <c r="AG224" s="1284"/>
      <c r="AH224" s="1252">
        <f t="shared" si="16"/>
        <v>12</v>
      </c>
      <c r="AI224" s="1090"/>
    </row>
    <row r="225"/>
    <row r="226"/>
    <row r="227"/>
    <row r="228" ht="15.75" customHeight="1">
      <c r="A228" s="1089"/>
      <c r="B228" s="1089"/>
      <c r="C228" s="1304"/>
      <c r="D228" s="1304"/>
      <c r="E228" s="1304"/>
      <c r="F228" s="1089"/>
      <c r="G228" s="1089"/>
      <c r="H228" s="1089"/>
      <c r="I228" s="1090"/>
      <c r="J228" s="1089"/>
      <c r="K228" s="1089"/>
      <c r="L228" s="1308"/>
      <c r="M228" s="1089"/>
      <c r="N228" s="1309"/>
      <c r="O228" s="1309"/>
      <c r="P228" s="1310"/>
      <c r="Q228" s="1310"/>
      <c r="R228" s="1309"/>
      <c r="S228" s="1089"/>
      <c r="T228" s="1304"/>
      <c r="U228" s="1309"/>
      <c r="V228" s="1310"/>
      <c r="W228" s="1310"/>
      <c r="X228" s="1310"/>
      <c r="Y228" s="1310"/>
      <c r="Z228" s="1311"/>
      <c r="AA228" s="1312"/>
      <c r="AB228" s="1312"/>
      <c r="AC228" s="1088"/>
      <c r="AD228" s="1088"/>
      <c r="AE228" s="1088"/>
      <c r="AF228" s="1089"/>
      <c r="AG228" s="1090"/>
      <c r="AH228" s="1090"/>
      <c r="AI228" s="1090"/>
    </row>
    <row r="229" ht="15.75" customHeight="1">
      <c r="A229" s="1089"/>
      <c r="B229" s="1089"/>
      <c r="C229" s="1304"/>
      <c r="D229" s="1304"/>
      <c r="E229" s="1304"/>
      <c r="F229" s="1089"/>
      <c r="G229" s="1089"/>
      <c r="H229" s="1089"/>
      <c r="I229" s="1090"/>
      <c r="J229" s="1089"/>
      <c r="K229" s="1089"/>
      <c r="L229" s="1308"/>
      <c r="M229" s="1089"/>
      <c r="N229" s="1309"/>
      <c r="O229" s="1309"/>
      <c r="P229" s="1310"/>
      <c r="Q229" s="1310"/>
      <c r="R229" s="1309"/>
      <c r="S229" s="1089"/>
      <c r="T229" s="1304"/>
      <c r="U229" s="1309"/>
      <c r="V229" s="1310"/>
      <c r="W229" s="1310"/>
      <c r="X229" s="1310"/>
      <c r="Y229" s="1310"/>
      <c r="Z229" s="1311"/>
      <c r="AA229" s="1312"/>
      <c r="AB229" s="1312"/>
      <c r="AC229" s="1088"/>
      <c r="AD229" s="1088"/>
      <c r="AE229" s="1088"/>
      <c r="AF229" s="1089"/>
      <c r="AG229" s="1090"/>
      <c r="AH229" s="1090"/>
      <c r="AI229" s="1090"/>
    </row>
    <row r="230" ht="15.75" customHeight="1">
      <c r="A230" s="1089"/>
      <c r="B230" s="1089"/>
      <c r="C230" s="1304"/>
      <c r="D230" s="1304"/>
      <c r="E230" s="1304"/>
      <c r="F230" s="1089"/>
      <c r="G230" s="1089"/>
      <c r="H230" s="1089"/>
      <c r="I230" s="1090"/>
      <c r="J230" s="1089"/>
      <c r="K230" s="1089"/>
      <c r="L230" s="1308"/>
      <c r="M230" s="1089"/>
      <c r="N230" s="1309"/>
      <c r="O230" s="1309"/>
      <c r="P230" s="1310"/>
      <c r="Q230" s="1310"/>
      <c r="R230" s="1309"/>
      <c r="S230" s="1089"/>
      <c r="T230" s="1304"/>
      <c r="U230" s="1309"/>
      <c r="V230" s="1310"/>
      <c r="W230" s="1310"/>
      <c r="X230" s="1310"/>
      <c r="Y230" s="1310"/>
      <c r="Z230" s="1311"/>
      <c r="AA230" s="1312"/>
      <c r="AB230" s="1312"/>
      <c r="AC230" s="1088"/>
      <c r="AD230" s="1088"/>
      <c r="AE230" s="1088"/>
      <c r="AF230" s="1089"/>
      <c r="AG230" s="1090"/>
      <c r="AH230" s="1090"/>
      <c r="AI230" s="1090"/>
    </row>
    <row r="231" ht="15.75" customHeight="1">
      <c r="A231" s="1089"/>
      <c r="B231" s="1089"/>
      <c r="C231" s="1304"/>
      <c r="D231" s="1304"/>
      <c r="E231" s="1304"/>
      <c r="F231" s="1089"/>
      <c r="G231" s="1089"/>
      <c r="H231" s="1089"/>
      <c r="I231" s="1090"/>
      <c r="J231" s="1089"/>
      <c r="K231" s="1089"/>
      <c r="L231" s="1308"/>
      <c r="M231" s="1089"/>
      <c r="N231" s="1309"/>
      <c r="O231" s="1309"/>
      <c r="P231" s="1310"/>
      <c r="Q231" s="1310"/>
      <c r="R231" s="1309"/>
      <c r="S231" s="1089"/>
      <c r="T231" s="1304"/>
      <c r="U231" s="1309"/>
      <c r="V231" s="1310"/>
      <c r="W231" s="1310"/>
      <c r="X231" s="1310"/>
      <c r="Y231" s="1310"/>
      <c r="Z231" s="1311"/>
      <c r="AA231" s="1312"/>
      <c r="AB231" s="1312"/>
      <c r="AC231" s="1088"/>
      <c r="AD231" s="1088"/>
      <c r="AE231" s="1088"/>
      <c r="AF231" s="1089"/>
      <c r="AG231" s="1090"/>
      <c r="AH231" s="1090"/>
      <c r="AI231" s="1090"/>
    </row>
    <row r="232" ht="15.75" customHeight="1">
      <c r="A232" s="1089"/>
      <c r="B232" s="1089"/>
      <c r="C232" s="1304"/>
      <c r="D232" s="1304"/>
      <c r="E232" s="1304"/>
      <c r="F232" s="1089"/>
      <c r="G232" s="1089"/>
      <c r="H232" s="1089"/>
      <c r="I232" s="1090"/>
      <c r="J232" s="1089"/>
      <c r="K232" s="1089"/>
      <c r="L232" s="1308"/>
      <c r="M232" s="1089"/>
      <c r="N232" s="1309"/>
      <c r="O232" s="1309"/>
      <c r="P232" s="1310"/>
      <c r="Q232" s="1310"/>
      <c r="R232" s="1309"/>
      <c r="S232" s="1089"/>
      <c r="T232" s="1304"/>
      <c r="U232" s="1309"/>
      <c r="V232" s="1310"/>
      <c r="W232" s="1310"/>
      <c r="X232" s="1310"/>
      <c r="Y232" s="1310"/>
      <c r="Z232" s="1311"/>
      <c r="AA232" s="1312"/>
      <c r="AB232" s="1312"/>
      <c r="AC232" s="1088"/>
      <c r="AD232" s="1088"/>
      <c r="AE232" s="1088"/>
      <c r="AF232" s="1089"/>
      <c r="AG232" s="1090"/>
      <c r="AH232" s="1090"/>
      <c r="AI232" s="1090"/>
    </row>
    <row r="233" ht="15.75" customHeight="1">
      <c r="A233" s="1089"/>
      <c r="B233" s="1089"/>
      <c r="C233" s="1304"/>
      <c r="D233" s="1304"/>
      <c r="E233" s="1304"/>
      <c r="F233" s="1089"/>
      <c r="G233" s="1089"/>
      <c r="H233" s="1089"/>
      <c r="I233" s="1090"/>
      <c r="J233" s="1089"/>
      <c r="K233" s="1089"/>
      <c r="L233" s="1308"/>
      <c r="M233" s="1089"/>
      <c r="N233" s="1309"/>
      <c r="O233" s="1309"/>
      <c r="P233" s="1310"/>
      <c r="Q233" s="1310"/>
      <c r="R233" s="1309"/>
      <c r="S233" s="1089"/>
      <c r="T233" s="1304"/>
      <c r="U233" s="1309"/>
      <c r="V233" s="1310"/>
      <c r="W233" s="1310"/>
      <c r="X233" s="1310"/>
      <c r="Y233" s="1310"/>
      <c r="Z233" s="1311"/>
      <c r="AA233" s="1312"/>
      <c r="AB233" s="1312"/>
      <c r="AC233" s="1088"/>
      <c r="AD233" s="1088"/>
      <c r="AE233" s="1088"/>
      <c r="AF233" s="1089"/>
      <c r="AG233" s="1090"/>
      <c r="AH233" s="1090"/>
      <c r="AI233" s="1090"/>
    </row>
    <row r="234" ht="15.75" customHeight="1">
      <c r="A234" s="1089"/>
      <c r="B234" s="1089"/>
      <c r="C234" s="1304"/>
      <c r="D234" s="1304"/>
      <c r="E234" s="1304"/>
      <c r="F234" s="1089"/>
      <c r="G234" s="1089"/>
      <c r="H234" s="1089"/>
      <c r="I234" s="1090"/>
      <c r="J234" s="1089"/>
      <c r="K234" s="1089"/>
      <c r="L234" s="1308"/>
      <c r="M234" s="1089"/>
      <c r="N234" s="1309"/>
      <c r="O234" s="1309"/>
      <c r="P234" s="1310"/>
      <c r="Q234" s="1310"/>
      <c r="R234" s="1309"/>
      <c r="S234" s="1089"/>
      <c r="T234" s="1304"/>
      <c r="U234" s="1309"/>
      <c r="V234" s="1310"/>
      <c r="W234" s="1310"/>
      <c r="X234" s="1310"/>
      <c r="Y234" s="1310"/>
      <c r="Z234" s="1311"/>
      <c r="AA234" s="1312"/>
      <c r="AB234" s="1312"/>
      <c r="AC234" s="1088"/>
      <c r="AD234" s="1088"/>
      <c r="AE234" s="1088"/>
      <c r="AF234" s="1089"/>
      <c r="AG234" s="1090"/>
      <c r="AH234" s="1090"/>
      <c r="AI234" s="1090"/>
    </row>
    <row r="235" ht="15.75" customHeight="1">
      <c r="A235" s="1089"/>
      <c r="B235" s="1089"/>
      <c r="C235" s="1304"/>
      <c r="D235" s="1304"/>
      <c r="E235" s="1304"/>
      <c r="F235" s="1089"/>
      <c r="G235" s="1089"/>
      <c r="H235" s="1089"/>
      <c r="I235" s="1090"/>
      <c r="J235" s="1089"/>
      <c r="K235" s="1089"/>
      <c r="L235" s="1308"/>
      <c r="M235" s="1089"/>
      <c r="N235" s="1309"/>
      <c r="O235" s="1309"/>
      <c r="P235" s="1310"/>
      <c r="Q235" s="1310"/>
      <c r="R235" s="1309"/>
      <c r="S235" s="1089"/>
      <c r="T235" s="1304"/>
      <c r="U235" s="1309"/>
      <c r="V235" s="1310"/>
      <c r="W235" s="1310"/>
      <c r="X235" s="1310"/>
      <c r="Y235" s="1310"/>
      <c r="Z235" s="1311"/>
      <c r="AA235" s="1312"/>
      <c r="AB235" s="1312"/>
      <c r="AC235" s="1088"/>
      <c r="AD235" s="1088"/>
      <c r="AE235" s="1088"/>
      <c r="AF235" s="1089"/>
      <c r="AG235" s="1090"/>
      <c r="AH235" s="1090"/>
      <c r="AI235" s="1090"/>
    </row>
    <row r="236" ht="15.75" customHeight="1">
      <c r="A236" s="1089"/>
      <c r="B236" s="1089"/>
      <c r="C236" s="1304"/>
      <c r="D236" s="1304"/>
      <c r="E236" s="1304"/>
      <c r="F236" s="1089"/>
      <c r="G236" s="1089"/>
      <c r="H236" s="1089"/>
      <c r="I236" s="1090"/>
      <c r="J236" s="1089"/>
      <c r="K236" s="1089"/>
      <c r="L236" s="1308"/>
      <c r="M236" s="1089"/>
      <c r="N236" s="1309"/>
      <c r="O236" s="1309"/>
      <c r="P236" s="1310"/>
      <c r="Q236" s="1310"/>
      <c r="R236" s="1309"/>
      <c r="S236" s="1089"/>
      <c r="T236" s="1304"/>
      <c r="U236" s="1309"/>
      <c r="V236" s="1310"/>
      <c r="W236" s="1310"/>
      <c r="X236" s="1310"/>
      <c r="Y236" s="1310"/>
      <c r="Z236" s="1311"/>
      <c r="AA236" s="1312"/>
      <c r="AB236" s="1312"/>
      <c r="AC236" s="1088"/>
      <c r="AD236" s="1088"/>
      <c r="AE236" s="1088"/>
      <c r="AF236" s="1089"/>
      <c r="AG236" s="1090"/>
      <c r="AH236" s="1090"/>
      <c r="AI236" s="1090"/>
    </row>
    <row r="237" ht="15.75" customHeight="1">
      <c r="A237" s="1089"/>
      <c r="B237" s="1089"/>
      <c r="C237" s="1304"/>
      <c r="D237" s="1304"/>
      <c r="E237" s="1304"/>
      <c r="F237" s="1089"/>
      <c r="G237" s="1089"/>
      <c r="H237" s="1089"/>
      <c r="I237" s="1090"/>
      <c r="J237" s="1089"/>
      <c r="K237" s="1089"/>
      <c r="L237" s="1308"/>
      <c r="M237" s="1089"/>
      <c r="N237" s="1309"/>
      <c r="O237" s="1309"/>
      <c r="P237" s="1310"/>
      <c r="Q237" s="1310"/>
      <c r="R237" s="1309"/>
      <c r="S237" s="1089"/>
      <c r="T237" s="1304"/>
      <c r="U237" s="1309"/>
      <c r="V237" s="1310"/>
      <c r="W237" s="1310"/>
      <c r="X237" s="1310"/>
      <c r="Y237" s="1310"/>
      <c r="Z237" s="1311"/>
      <c r="AA237" s="1312"/>
      <c r="AB237" s="1312"/>
      <c r="AC237" s="1088"/>
      <c r="AD237" s="1088"/>
      <c r="AE237" s="1088"/>
      <c r="AF237" s="1089"/>
      <c r="AG237" s="1090"/>
      <c r="AH237" s="1090"/>
      <c r="AI237" s="1090"/>
    </row>
    <row r="238" ht="15.75" customHeight="1">
      <c r="A238" s="1089"/>
      <c r="B238" s="1089"/>
      <c r="C238" s="1304"/>
      <c r="D238" s="1304"/>
      <c r="E238" s="1304"/>
      <c r="F238" s="1089"/>
      <c r="G238" s="1089"/>
      <c r="H238" s="1089"/>
      <c r="I238" s="1090"/>
      <c r="J238" s="1089"/>
      <c r="K238" s="1089"/>
      <c r="L238" s="1308"/>
      <c r="M238" s="1089"/>
      <c r="N238" s="1309"/>
      <c r="O238" s="1309"/>
      <c r="P238" s="1310"/>
      <c r="Q238" s="1310"/>
      <c r="R238" s="1309"/>
      <c r="S238" s="1089"/>
      <c r="T238" s="1304"/>
      <c r="U238" s="1309"/>
      <c r="V238" s="1310"/>
      <c r="W238" s="1310"/>
      <c r="X238" s="1310"/>
      <c r="Y238" s="1310"/>
      <c r="Z238" s="1311"/>
      <c r="AA238" s="1312"/>
      <c r="AB238" s="1312"/>
      <c r="AC238" s="1088"/>
      <c r="AD238" s="1088"/>
      <c r="AE238" s="1088"/>
      <c r="AF238" s="1089"/>
      <c r="AG238" s="1090"/>
      <c r="AH238" s="1090"/>
      <c r="AI238" s="1090"/>
    </row>
    <row r="239" ht="15.75" customHeight="1">
      <c r="A239" s="1089"/>
      <c r="B239" s="1089"/>
      <c r="C239" s="1304"/>
      <c r="D239" s="1304"/>
      <c r="E239" s="1304"/>
      <c r="F239" s="1089"/>
      <c r="G239" s="1089"/>
      <c r="H239" s="1089"/>
      <c r="I239" s="1090"/>
      <c r="J239" s="1089"/>
      <c r="K239" s="1089"/>
      <c r="L239" s="1308"/>
      <c r="M239" s="1089"/>
      <c r="N239" s="1309"/>
      <c r="O239" s="1309"/>
      <c r="P239" s="1310"/>
      <c r="Q239" s="1310"/>
      <c r="R239" s="1309"/>
      <c r="S239" s="1089"/>
      <c r="T239" s="1304"/>
      <c r="U239" s="1309"/>
      <c r="V239" s="1310"/>
      <c r="W239" s="1310"/>
      <c r="X239" s="1310"/>
      <c r="Y239" s="1310"/>
      <c r="Z239" s="1311"/>
      <c r="AA239" s="1312"/>
      <c r="AB239" s="1312"/>
      <c r="AC239" s="1088"/>
      <c r="AD239" s="1088"/>
      <c r="AE239" s="1088"/>
      <c r="AF239" s="1089"/>
      <c r="AG239" s="1090"/>
      <c r="AH239" s="1090"/>
      <c r="AI239" s="1090"/>
    </row>
    <row r="240" ht="15.75" customHeight="1">
      <c r="A240" s="1089"/>
      <c r="B240" s="1089"/>
      <c r="C240" s="1304"/>
      <c r="D240" s="1304"/>
      <c r="E240" s="1304"/>
      <c r="F240" s="1089"/>
      <c r="G240" s="1089"/>
      <c r="H240" s="1089"/>
      <c r="I240" s="1090"/>
      <c r="J240" s="1089"/>
      <c r="K240" s="1089"/>
      <c r="L240" s="1308"/>
      <c r="M240" s="1089"/>
      <c r="N240" s="1309"/>
      <c r="O240" s="1309"/>
      <c r="P240" s="1310"/>
      <c r="Q240" s="1310"/>
      <c r="R240" s="1309"/>
      <c r="S240" s="1089"/>
      <c r="T240" s="1304"/>
      <c r="U240" s="1309"/>
      <c r="V240" s="1310"/>
      <c r="W240" s="1310"/>
      <c r="X240" s="1310"/>
      <c r="Y240" s="1310"/>
      <c r="Z240" s="1311"/>
      <c r="AA240" s="1312"/>
      <c r="AB240" s="1312"/>
      <c r="AC240" s="1088"/>
      <c r="AD240" s="1088"/>
      <c r="AE240" s="1088"/>
      <c r="AF240" s="1089"/>
      <c r="AG240" s="1090"/>
      <c r="AH240" s="1090"/>
      <c r="AI240" s="1090"/>
    </row>
    <row r="241" ht="15.75" customHeight="1">
      <c r="A241" s="1089"/>
      <c r="B241" s="1089"/>
      <c r="C241" s="1304"/>
      <c r="D241" s="1304"/>
      <c r="E241" s="1304"/>
      <c r="F241" s="1089"/>
      <c r="G241" s="1089"/>
      <c r="H241" s="1089"/>
      <c r="I241" s="1090"/>
      <c r="J241" s="1089"/>
      <c r="K241" s="1089"/>
      <c r="L241" s="1308"/>
      <c r="M241" s="1089"/>
      <c r="N241" s="1309"/>
      <c r="O241" s="1309"/>
      <c r="P241" s="1310"/>
      <c r="Q241" s="1310"/>
      <c r="R241" s="1309"/>
      <c r="S241" s="1089"/>
      <c r="T241" s="1304"/>
      <c r="U241" s="1309"/>
      <c r="V241" s="1310"/>
      <c r="W241" s="1310"/>
      <c r="X241" s="1310"/>
      <c r="Y241" s="1310"/>
      <c r="Z241" s="1311"/>
      <c r="AA241" s="1312"/>
      <c r="AB241" s="1312"/>
      <c r="AC241" s="1088"/>
      <c r="AD241" s="1088"/>
      <c r="AE241" s="1088"/>
      <c r="AF241" s="1089"/>
      <c r="AG241" s="1090"/>
      <c r="AH241" s="1090"/>
      <c r="AI241" s="1090"/>
    </row>
    <row r="242" ht="15.75" customHeight="1">
      <c r="A242" s="1089"/>
      <c r="B242" s="1089"/>
      <c r="C242" s="1304"/>
      <c r="D242" s="1304"/>
      <c r="E242" s="1304"/>
      <c r="F242" s="1089"/>
      <c r="G242" s="1089"/>
      <c r="H242" s="1089"/>
      <c r="I242" s="1090"/>
      <c r="J242" s="1089"/>
      <c r="K242" s="1089"/>
      <c r="L242" s="1308"/>
      <c r="M242" s="1089"/>
      <c r="N242" s="1309"/>
      <c r="O242" s="1309"/>
      <c r="P242" s="1310"/>
      <c r="Q242" s="1310"/>
      <c r="R242" s="1309"/>
      <c r="S242" s="1089"/>
      <c r="T242" s="1304"/>
      <c r="U242" s="1309"/>
      <c r="V242" s="1310"/>
      <c r="W242" s="1310"/>
      <c r="X242" s="1310"/>
      <c r="Y242" s="1310"/>
      <c r="Z242" s="1311"/>
      <c r="AA242" s="1312"/>
      <c r="AB242" s="1312"/>
      <c r="AC242" s="1088"/>
      <c r="AD242" s="1088"/>
      <c r="AE242" s="1088"/>
      <c r="AF242" s="1089"/>
      <c r="AG242" s="1090"/>
      <c r="AH242" s="1090"/>
      <c r="AI242" s="1090"/>
    </row>
    <row r="243" ht="15.75" customHeight="1">
      <c r="A243" s="1089"/>
      <c r="B243" s="1089"/>
      <c r="C243" s="1304"/>
      <c r="D243" s="1304"/>
      <c r="E243" s="1304"/>
      <c r="F243" s="1089"/>
      <c r="G243" s="1089"/>
      <c r="H243" s="1089"/>
      <c r="I243" s="1090"/>
      <c r="J243" s="1089"/>
      <c r="K243" s="1089"/>
      <c r="L243" s="1308"/>
      <c r="M243" s="1089"/>
      <c r="N243" s="1309"/>
      <c r="O243" s="1309"/>
      <c r="P243" s="1310"/>
      <c r="Q243" s="1310"/>
      <c r="R243" s="1309"/>
      <c r="S243" s="1089"/>
      <c r="T243" s="1304"/>
      <c r="U243" s="1309"/>
      <c r="V243" s="1310"/>
      <c r="W243" s="1310"/>
      <c r="X243" s="1310"/>
      <c r="Y243" s="1310"/>
      <c r="Z243" s="1311"/>
      <c r="AA243" s="1312"/>
      <c r="AB243" s="1312"/>
      <c r="AC243" s="1088"/>
      <c r="AD243" s="1088"/>
      <c r="AE243" s="1088"/>
      <c r="AF243" s="1089"/>
      <c r="AG243" s="1090"/>
      <c r="AH243" s="1090"/>
      <c r="AI243" s="1090"/>
    </row>
    <row r="244" ht="15.75" customHeight="1">
      <c r="A244" s="1089"/>
      <c r="B244" s="1089"/>
      <c r="C244" s="1304"/>
      <c r="D244" s="1304"/>
      <c r="E244" s="1304"/>
      <c r="F244" s="1089"/>
      <c r="G244" s="1089"/>
      <c r="H244" s="1089"/>
      <c r="I244" s="1090"/>
      <c r="J244" s="1089"/>
      <c r="K244" s="1089"/>
      <c r="L244" s="1308"/>
      <c r="M244" s="1089"/>
      <c r="N244" s="1309"/>
      <c r="O244" s="1309"/>
      <c r="P244" s="1310"/>
      <c r="Q244" s="1310"/>
      <c r="R244" s="1309"/>
      <c r="S244" s="1089"/>
      <c r="T244" s="1304"/>
      <c r="U244" s="1309"/>
      <c r="V244" s="1310"/>
      <c r="W244" s="1310"/>
      <c r="X244" s="1310"/>
      <c r="Y244" s="1310"/>
      <c r="Z244" s="1311"/>
      <c r="AA244" s="1312"/>
      <c r="AB244" s="1312"/>
      <c r="AC244" s="1088"/>
      <c r="AD244" s="1088"/>
      <c r="AE244" s="1088"/>
      <c r="AF244" s="1089"/>
      <c r="AG244" s="1090"/>
      <c r="AH244" s="1090"/>
      <c r="AI244" s="1090"/>
    </row>
    <row r="245" ht="15.75" customHeight="1">
      <c r="A245" s="1089"/>
      <c r="B245" s="1089"/>
      <c r="C245" s="1304"/>
      <c r="D245" s="1304"/>
      <c r="E245" s="1304"/>
      <c r="F245" s="1089"/>
      <c r="G245" s="1089"/>
      <c r="H245" s="1089"/>
      <c r="I245" s="1090"/>
      <c r="J245" s="1089"/>
      <c r="K245" s="1089"/>
      <c r="L245" s="1308"/>
      <c r="M245" s="1089"/>
      <c r="N245" s="1309"/>
      <c r="O245" s="1309"/>
      <c r="P245" s="1310"/>
      <c r="Q245" s="1310"/>
      <c r="R245" s="1309"/>
      <c r="S245" s="1089"/>
      <c r="T245" s="1304"/>
      <c r="U245" s="1309"/>
      <c r="V245" s="1310"/>
      <c r="W245" s="1310"/>
      <c r="X245" s="1310"/>
      <c r="Y245" s="1310"/>
      <c r="Z245" s="1311"/>
      <c r="AA245" s="1312"/>
      <c r="AB245" s="1312"/>
      <c r="AC245" s="1088"/>
      <c r="AD245" s="1088"/>
      <c r="AE245" s="1088"/>
      <c r="AF245" s="1089"/>
      <c r="AG245" s="1090"/>
      <c r="AH245" s="1090"/>
      <c r="AI245" s="1090"/>
    </row>
    <row r="246" ht="15.75" customHeight="1">
      <c r="A246" s="1089"/>
      <c r="B246" s="1089"/>
      <c r="C246" s="1304"/>
      <c r="D246" s="1304"/>
      <c r="E246" s="1304"/>
      <c r="F246" s="1089"/>
      <c r="G246" s="1089"/>
      <c r="H246" s="1089"/>
      <c r="I246" s="1090"/>
      <c r="J246" s="1089"/>
      <c r="K246" s="1089"/>
      <c r="L246" s="1308"/>
      <c r="M246" s="1089"/>
      <c r="N246" s="1309"/>
      <c r="O246" s="1309"/>
      <c r="P246" s="1310"/>
      <c r="Q246" s="1310"/>
      <c r="R246" s="1309"/>
      <c r="S246" s="1089"/>
      <c r="T246" s="1304"/>
      <c r="U246" s="1309"/>
      <c r="V246" s="1310"/>
      <c r="W246" s="1310"/>
      <c r="X246" s="1310"/>
      <c r="Y246" s="1310"/>
      <c r="Z246" s="1311"/>
      <c r="AA246" s="1312"/>
      <c r="AB246" s="1312"/>
      <c r="AC246" s="1088"/>
      <c r="AD246" s="1088"/>
      <c r="AE246" s="1088"/>
      <c r="AF246" s="1089"/>
      <c r="AG246" s="1090"/>
      <c r="AH246" s="1090"/>
      <c r="AI246" s="1090"/>
    </row>
    <row r="247" ht="15.75" customHeight="1">
      <c r="A247" s="1089"/>
      <c r="B247" s="1089"/>
      <c r="C247" s="1304"/>
      <c r="D247" s="1304"/>
      <c r="E247" s="1304"/>
      <c r="F247" s="1089"/>
      <c r="G247" s="1089"/>
      <c r="H247" s="1089"/>
      <c r="I247" s="1090"/>
      <c r="J247" s="1089"/>
      <c r="K247" s="1089"/>
      <c r="L247" s="1308"/>
      <c r="M247" s="1089"/>
      <c r="N247" s="1309"/>
      <c r="O247" s="1309"/>
      <c r="P247" s="1310"/>
      <c r="Q247" s="1310"/>
      <c r="R247" s="1309"/>
      <c r="S247" s="1089"/>
      <c r="T247" s="1304"/>
      <c r="U247" s="1309"/>
      <c r="V247" s="1310"/>
      <c r="W247" s="1310"/>
      <c r="X247" s="1310"/>
      <c r="Y247" s="1310"/>
      <c r="Z247" s="1311"/>
      <c r="AA247" s="1312"/>
      <c r="AB247" s="1312"/>
      <c r="AC247" s="1088"/>
      <c r="AD247" s="1088"/>
      <c r="AE247" s="1088"/>
      <c r="AF247" s="1089"/>
      <c r="AG247" s="1090"/>
      <c r="AH247" s="1090"/>
      <c r="AI247" s="1090"/>
    </row>
    <row r="248" ht="15.75" customHeight="1">
      <c r="A248" s="1089"/>
      <c r="B248" s="1089"/>
      <c r="C248" s="1304"/>
      <c r="D248" s="1304"/>
      <c r="E248" s="1304"/>
      <c r="F248" s="1089"/>
      <c r="G248" s="1089"/>
      <c r="H248" s="1089"/>
      <c r="I248" s="1090"/>
      <c r="J248" s="1089"/>
      <c r="K248" s="1089"/>
      <c r="L248" s="1308"/>
      <c r="M248" s="1089"/>
      <c r="N248" s="1309"/>
      <c r="O248" s="1309"/>
      <c r="P248" s="1310"/>
      <c r="Q248" s="1310"/>
      <c r="R248" s="1309"/>
      <c r="S248" s="1089"/>
      <c r="T248" s="1304"/>
      <c r="U248" s="1309"/>
      <c r="V248" s="1310"/>
      <c r="W248" s="1310"/>
      <c r="X248" s="1310"/>
      <c r="Y248" s="1310"/>
      <c r="Z248" s="1311"/>
      <c r="AA248" s="1312"/>
      <c r="AB248" s="1312"/>
      <c r="AC248" s="1088"/>
      <c r="AD248" s="1088"/>
      <c r="AE248" s="1088"/>
      <c r="AF248" s="1089"/>
      <c r="AG248" s="1090"/>
      <c r="AH248" s="1090"/>
      <c r="AI248" s="1090"/>
    </row>
    <row r="249" ht="15.75" customHeight="1">
      <c r="A249" s="1089"/>
      <c r="B249" s="1089"/>
      <c r="C249" s="1304"/>
      <c r="D249" s="1304"/>
      <c r="E249" s="1304"/>
      <c r="F249" s="1089"/>
      <c r="G249" s="1089"/>
      <c r="H249" s="1089"/>
      <c r="I249" s="1090"/>
      <c r="J249" s="1089"/>
      <c r="K249" s="1089"/>
      <c r="L249" s="1308"/>
      <c r="M249" s="1089"/>
      <c r="N249" s="1309"/>
      <c r="O249" s="1309"/>
      <c r="P249" s="1310"/>
      <c r="Q249" s="1310"/>
      <c r="R249" s="1309"/>
      <c r="S249" s="1089"/>
      <c r="T249" s="1304"/>
      <c r="U249" s="1309"/>
      <c r="V249" s="1310"/>
      <c r="W249" s="1310"/>
      <c r="X249" s="1310"/>
      <c r="Y249" s="1310"/>
      <c r="Z249" s="1311"/>
      <c r="AA249" s="1312"/>
      <c r="AB249" s="1312"/>
      <c r="AC249" s="1088"/>
      <c r="AD249" s="1088"/>
      <c r="AE249" s="1088"/>
      <c r="AF249" s="1089"/>
      <c r="AG249" s="1090"/>
      <c r="AH249" s="1090"/>
      <c r="AI249" s="1090"/>
    </row>
    <row r="250" ht="15.75" customHeight="1">
      <c r="A250" s="1089"/>
      <c r="B250" s="1089"/>
      <c r="C250" s="1304"/>
      <c r="D250" s="1304"/>
      <c r="E250" s="1304"/>
      <c r="F250" s="1089"/>
      <c r="G250" s="1089"/>
      <c r="H250" s="1089"/>
      <c r="I250" s="1090"/>
      <c r="J250" s="1089"/>
      <c r="K250" s="1089"/>
      <c r="L250" s="1308"/>
      <c r="M250" s="1089"/>
      <c r="N250" s="1309"/>
      <c r="O250" s="1309"/>
      <c r="P250" s="1310"/>
      <c r="Q250" s="1310"/>
      <c r="R250" s="1309"/>
      <c r="S250" s="1089"/>
      <c r="T250" s="1304"/>
      <c r="U250" s="1309"/>
      <c r="V250" s="1310"/>
      <c r="W250" s="1310"/>
      <c r="X250" s="1310"/>
      <c r="Y250" s="1310"/>
      <c r="Z250" s="1311"/>
      <c r="AA250" s="1312"/>
      <c r="AB250" s="1312"/>
      <c r="AC250" s="1088"/>
      <c r="AD250" s="1088"/>
      <c r="AE250" s="1088"/>
      <c r="AF250" s="1089"/>
      <c r="AG250" s="1090"/>
      <c r="AH250" s="1090"/>
      <c r="AI250" s="1090"/>
    </row>
    <row r="251" ht="15.75" customHeight="1">
      <c r="A251" s="1089"/>
      <c r="B251" s="1089"/>
      <c r="C251" s="1304"/>
      <c r="D251" s="1304"/>
      <c r="E251" s="1304"/>
      <c r="F251" s="1089"/>
      <c r="G251" s="1089"/>
      <c r="H251" s="1089"/>
      <c r="I251" s="1090"/>
      <c r="J251" s="1089"/>
      <c r="K251" s="1089"/>
      <c r="L251" s="1308"/>
      <c r="M251" s="1089"/>
      <c r="N251" s="1309"/>
      <c r="O251" s="1309"/>
      <c r="P251" s="1310"/>
      <c r="Q251" s="1310"/>
      <c r="R251" s="1309"/>
      <c r="S251" s="1089"/>
      <c r="T251" s="1304"/>
      <c r="U251" s="1309"/>
      <c r="V251" s="1310"/>
      <c r="W251" s="1310"/>
      <c r="X251" s="1310"/>
      <c r="Y251" s="1310"/>
      <c r="Z251" s="1311"/>
      <c r="AA251" s="1312"/>
      <c r="AB251" s="1312"/>
      <c r="AC251" s="1088"/>
      <c r="AD251" s="1088"/>
      <c r="AE251" s="1088"/>
      <c r="AF251" s="1089"/>
      <c r="AG251" s="1090"/>
      <c r="AH251" s="1090"/>
      <c r="AI251" s="1090"/>
    </row>
    <row r="252" ht="15.75" customHeight="1">
      <c r="A252" s="1089"/>
      <c r="B252" s="1089"/>
      <c r="C252" s="1304"/>
      <c r="D252" s="1304"/>
      <c r="E252" s="1304"/>
      <c r="F252" s="1089"/>
      <c r="G252" s="1089"/>
      <c r="H252" s="1089"/>
      <c r="I252" s="1090"/>
      <c r="J252" s="1089"/>
      <c r="K252" s="1089"/>
      <c r="L252" s="1308"/>
      <c r="M252" s="1089"/>
      <c r="N252" s="1309"/>
      <c r="O252" s="1309"/>
      <c r="P252" s="1310"/>
      <c r="Q252" s="1310"/>
      <c r="R252" s="1309"/>
      <c r="S252" s="1089"/>
      <c r="T252" s="1304"/>
      <c r="U252" s="1309"/>
      <c r="V252" s="1310"/>
      <c r="W252" s="1310"/>
      <c r="X252" s="1310"/>
      <c r="Y252" s="1310"/>
      <c r="Z252" s="1311"/>
      <c r="AA252" s="1312"/>
      <c r="AB252" s="1312"/>
      <c r="AC252" s="1088"/>
      <c r="AD252" s="1088"/>
      <c r="AE252" s="1088"/>
      <c r="AF252" s="1089"/>
      <c r="AG252" s="1090"/>
      <c r="AH252" s="1090"/>
      <c r="AI252" s="1090"/>
    </row>
    <row r="253" ht="15.75" customHeight="1">
      <c r="A253" s="1089"/>
      <c r="B253" s="1089"/>
      <c r="C253" s="1304"/>
      <c r="D253" s="1304"/>
      <c r="E253" s="1304"/>
      <c r="F253" s="1089"/>
      <c r="G253" s="1089"/>
      <c r="H253" s="1089"/>
      <c r="I253" s="1090"/>
      <c r="J253" s="1089"/>
      <c r="K253" s="1089"/>
      <c r="L253" s="1308"/>
      <c r="M253" s="1089"/>
      <c r="N253" s="1309"/>
      <c r="O253" s="1309"/>
      <c r="P253" s="1310"/>
      <c r="Q253" s="1310"/>
      <c r="R253" s="1309"/>
      <c r="S253" s="1089"/>
      <c r="T253" s="1304"/>
      <c r="U253" s="1309"/>
      <c r="V253" s="1310"/>
      <c r="W253" s="1310"/>
      <c r="X253" s="1310"/>
      <c r="Y253" s="1310"/>
      <c r="Z253" s="1311"/>
      <c r="AA253" s="1312"/>
      <c r="AB253" s="1312"/>
      <c r="AC253" s="1088"/>
      <c r="AD253" s="1088"/>
      <c r="AE253" s="1088"/>
      <c r="AF253" s="1089"/>
      <c r="AG253" s="1090"/>
      <c r="AH253" s="1090"/>
      <c r="AI253" s="1090"/>
    </row>
    <row r="254" ht="15.75" customHeight="1">
      <c r="A254" s="1089"/>
      <c r="B254" s="1089"/>
      <c r="C254" s="1304"/>
      <c r="D254" s="1304"/>
      <c r="E254" s="1304"/>
      <c r="F254" s="1089"/>
      <c r="G254" s="1089"/>
      <c r="H254" s="1089"/>
      <c r="I254" s="1090"/>
      <c r="J254" s="1089"/>
      <c r="K254" s="1089"/>
      <c r="L254" s="1308"/>
      <c r="M254" s="1089"/>
      <c r="N254" s="1309"/>
      <c r="O254" s="1309"/>
      <c r="P254" s="1310"/>
      <c r="Q254" s="1310"/>
      <c r="R254" s="1309"/>
      <c r="S254" s="1089"/>
      <c r="T254" s="1304"/>
      <c r="U254" s="1309"/>
      <c r="V254" s="1310"/>
      <c r="W254" s="1310"/>
      <c r="X254" s="1310"/>
      <c r="Y254" s="1310"/>
      <c r="Z254" s="1311"/>
      <c r="AA254" s="1312"/>
      <c r="AB254" s="1312"/>
      <c r="AC254" s="1088"/>
      <c r="AD254" s="1088"/>
      <c r="AE254" s="1088"/>
      <c r="AF254" s="1089"/>
      <c r="AG254" s="1090"/>
      <c r="AH254" s="1090"/>
      <c r="AI254" s="1090"/>
    </row>
    <row r="255" ht="15.75" customHeight="1">
      <c r="A255" s="1089"/>
      <c r="B255" s="1089"/>
      <c r="C255" s="1304"/>
      <c r="D255" s="1304"/>
      <c r="E255" s="1304"/>
      <c r="F255" s="1089"/>
      <c r="G255" s="1089"/>
      <c r="H255" s="1089"/>
      <c r="I255" s="1090"/>
      <c r="J255" s="1089"/>
      <c r="K255" s="1089"/>
      <c r="L255" s="1308"/>
      <c r="M255" s="1089"/>
      <c r="N255" s="1309"/>
      <c r="O255" s="1309"/>
      <c r="P255" s="1310"/>
      <c r="Q255" s="1310"/>
      <c r="R255" s="1309"/>
      <c r="S255" s="1089"/>
      <c r="T255" s="1304"/>
      <c r="U255" s="1309"/>
      <c r="V255" s="1310"/>
      <c r="W255" s="1310"/>
      <c r="X255" s="1310"/>
      <c r="Y255" s="1310"/>
      <c r="Z255" s="1311"/>
      <c r="AA255" s="1312"/>
      <c r="AB255" s="1312"/>
      <c r="AC255" s="1088"/>
      <c r="AD255" s="1088"/>
      <c r="AE255" s="1088"/>
      <c r="AF255" s="1089"/>
      <c r="AG255" s="1090"/>
      <c r="AH255" s="1090"/>
      <c r="AI255" s="1090"/>
    </row>
    <row r="256" ht="15.75" customHeight="1">
      <c r="A256" s="1089"/>
      <c r="B256" s="1089"/>
      <c r="C256" s="1304"/>
      <c r="D256" s="1304"/>
      <c r="E256" s="1304"/>
      <c r="F256" s="1089"/>
      <c r="G256" s="1089"/>
      <c r="H256" s="1089"/>
      <c r="I256" s="1090"/>
      <c r="J256" s="1089"/>
      <c r="K256" s="1089"/>
      <c r="L256" s="1308"/>
      <c r="M256" s="1089"/>
      <c r="N256" s="1309"/>
      <c r="O256" s="1309"/>
      <c r="P256" s="1310"/>
      <c r="Q256" s="1310"/>
      <c r="R256" s="1309"/>
      <c r="S256" s="1089"/>
      <c r="T256" s="1304"/>
      <c r="U256" s="1309"/>
      <c r="V256" s="1310"/>
      <c r="W256" s="1310"/>
      <c r="X256" s="1310"/>
      <c r="Y256" s="1310"/>
      <c r="Z256" s="1311"/>
      <c r="AA256" s="1312"/>
      <c r="AB256" s="1312"/>
      <c r="AC256" s="1088"/>
      <c r="AD256" s="1088"/>
      <c r="AE256" s="1088"/>
      <c r="AF256" s="1089"/>
      <c r="AG256" s="1090"/>
      <c r="AH256" s="1090"/>
      <c r="AI256" s="1090"/>
    </row>
    <row r="257" ht="15.75" customHeight="1">
      <c r="A257" s="1089"/>
      <c r="B257" s="1089"/>
      <c r="C257" s="1304"/>
      <c r="D257" s="1304"/>
      <c r="E257" s="1304"/>
      <c r="F257" s="1089"/>
      <c r="G257" s="1089"/>
      <c r="H257" s="1089"/>
      <c r="I257" s="1090"/>
      <c r="J257" s="1089"/>
      <c r="K257" s="1089"/>
      <c r="L257" s="1308"/>
      <c r="M257" s="1089"/>
      <c r="N257" s="1309"/>
      <c r="O257" s="1309"/>
      <c r="P257" s="1310"/>
      <c r="Q257" s="1310"/>
      <c r="R257" s="1309"/>
      <c r="S257" s="1089"/>
      <c r="T257" s="1304"/>
      <c r="U257" s="1309"/>
      <c r="V257" s="1310"/>
      <c r="W257" s="1310"/>
      <c r="X257" s="1310"/>
      <c r="Y257" s="1310"/>
      <c r="Z257" s="1311"/>
      <c r="AA257" s="1312"/>
      <c r="AB257" s="1312"/>
      <c r="AC257" s="1088"/>
      <c r="AD257" s="1088"/>
      <c r="AE257" s="1088"/>
      <c r="AF257" s="1089"/>
      <c r="AG257" s="1090"/>
      <c r="AH257" s="1090"/>
      <c r="AI257" s="1090"/>
    </row>
    <row r="258" ht="15.75" customHeight="1">
      <c r="A258" s="1089"/>
      <c r="B258" s="1089"/>
      <c r="C258" s="1304"/>
      <c r="D258" s="1304"/>
      <c r="E258" s="1304"/>
      <c r="F258" s="1089"/>
      <c r="G258" s="1089"/>
      <c r="H258" s="1089"/>
      <c r="I258" s="1090"/>
      <c r="J258" s="1089"/>
      <c r="K258" s="1089"/>
      <c r="L258" s="1308"/>
      <c r="M258" s="1089"/>
      <c r="N258" s="1309"/>
      <c r="O258" s="1309"/>
      <c r="P258" s="1310"/>
      <c r="Q258" s="1310"/>
      <c r="R258" s="1309"/>
      <c r="S258" s="1089"/>
      <c r="T258" s="1304"/>
      <c r="U258" s="1309"/>
      <c r="V258" s="1310"/>
      <c r="W258" s="1310"/>
      <c r="X258" s="1310"/>
      <c r="Y258" s="1310"/>
      <c r="Z258" s="1311"/>
      <c r="AA258" s="1312"/>
      <c r="AB258" s="1312"/>
      <c r="AC258" s="1088"/>
      <c r="AD258" s="1088"/>
      <c r="AE258" s="1088"/>
      <c r="AF258" s="1089"/>
      <c r="AG258" s="1090"/>
      <c r="AH258" s="1090"/>
      <c r="AI258" s="1090"/>
    </row>
    <row r="259" ht="15.75" customHeight="1">
      <c r="A259" s="1089"/>
      <c r="B259" s="1089"/>
      <c r="C259" s="1304"/>
      <c r="D259" s="1304"/>
      <c r="E259" s="1304"/>
      <c r="F259" s="1089"/>
      <c r="G259" s="1089"/>
      <c r="H259" s="1089"/>
      <c r="I259" s="1090"/>
      <c r="J259" s="1089"/>
      <c r="K259" s="1089"/>
      <c r="L259" s="1308"/>
      <c r="M259" s="1089"/>
      <c r="N259" s="1309"/>
      <c r="O259" s="1309"/>
      <c r="P259" s="1310"/>
      <c r="Q259" s="1310"/>
      <c r="R259" s="1309"/>
      <c r="S259" s="1089"/>
      <c r="T259" s="1304"/>
      <c r="U259" s="1309"/>
      <c r="V259" s="1310"/>
      <c r="W259" s="1310"/>
      <c r="X259" s="1310"/>
      <c r="Y259" s="1310"/>
      <c r="Z259" s="1311"/>
      <c r="AA259" s="1312"/>
      <c r="AB259" s="1312"/>
      <c r="AC259" s="1088"/>
      <c r="AD259" s="1088"/>
      <c r="AE259" s="1088"/>
      <c r="AF259" s="1089"/>
      <c r="AG259" s="1090"/>
      <c r="AH259" s="1090"/>
      <c r="AI259" s="1090"/>
    </row>
    <row r="260" ht="15.75" customHeight="1">
      <c r="A260" s="1089"/>
      <c r="B260" s="1089"/>
      <c r="C260" s="1304"/>
      <c r="D260" s="1304"/>
      <c r="E260" s="1304"/>
      <c r="F260" s="1089"/>
      <c r="G260" s="1089"/>
      <c r="H260" s="1089"/>
      <c r="I260" s="1090"/>
      <c r="J260" s="1089"/>
      <c r="K260" s="1089"/>
      <c r="L260" s="1308"/>
      <c r="M260" s="1089"/>
      <c r="N260" s="1309"/>
      <c r="O260" s="1309"/>
      <c r="P260" s="1310"/>
      <c r="Q260" s="1310"/>
      <c r="R260" s="1309"/>
      <c r="S260" s="1089"/>
      <c r="T260" s="1304"/>
      <c r="U260" s="1309"/>
      <c r="V260" s="1310"/>
      <c r="W260" s="1310"/>
      <c r="X260" s="1310"/>
      <c r="Y260" s="1310"/>
      <c r="Z260" s="1311"/>
      <c r="AA260" s="1312"/>
      <c r="AB260" s="1312"/>
      <c r="AC260" s="1088"/>
      <c r="AD260" s="1088"/>
      <c r="AE260" s="1088"/>
      <c r="AF260" s="1089"/>
      <c r="AG260" s="1090"/>
      <c r="AH260" s="1090"/>
      <c r="AI260" s="1090"/>
    </row>
    <row r="261" ht="15.75" customHeight="1">
      <c r="A261" s="1089"/>
      <c r="B261" s="1089"/>
      <c r="C261" s="1304"/>
      <c r="D261" s="1304"/>
      <c r="E261" s="1304"/>
      <c r="F261" s="1089"/>
      <c r="G261" s="1089"/>
      <c r="H261" s="1089"/>
      <c r="I261" s="1090"/>
      <c r="J261" s="1089"/>
      <c r="K261" s="1089"/>
      <c r="L261" s="1308"/>
      <c r="M261" s="1089"/>
      <c r="N261" s="1309"/>
      <c r="O261" s="1309"/>
      <c r="P261" s="1310"/>
      <c r="Q261" s="1310"/>
      <c r="R261" s="1309"/>
      <c r="S261" s="1089"/>
      <c r="T261" s="1304"/>
      <c r="U261" s="1309"/>
      <c r="V261" s="1310"/>
      <c r="W261" s="1310"/>
      <c r="X261" s="1310"/>
      <c r="Y261" s="1310"/>
      <c r="Z261" s="1311"/>
      <c r="AA261" s="1312"/>
      <c r="AB261" s="1312"/>
      <c r="AC261" s="1088"/>
      <c r="AD261" s="1088"/>
      <c r="AE261" s="1088"/>
      <c r="AF261" s="1089"/>
      <c r="AG261" s="1090"/>
      <c r="AH261" s="1090"/>
      <c r="AI261" s="1090"/>
    </row>
    <row r="262" ht="15.75" customHeight="1">
      <c r="A262" s="1089"/>
      <c r="B262" s="1089"/>
      <c r="C262" s="1304"/>
      <c r="D262" s="1304"/>
      <c r="E262" s="1304"/>
      <c r="F262" s="1089"/>
      <c r="G262" s="1089"/>
      <c r="H262" s="1089"/>
      <c r="I262" s="1090"/>
      <c r="J262" s="1089"/>
      <c r="K262" s="1089"/>
      <c r="L262" s="1308"/>
      <c r="M262" s="1089"/>
      <c r="N262" s="1309"/>
      <c r="O262" s="1309"/>
      <c r="P262" s="1310"/>
      <c r="Q262" s="1310"/>
      <c r="R262" s="1309"/>
      <c r="S262" s="1089"/>
      <c r="T262" s="1304"/>
      <c r="U262" s="1309"/>
      <c r="V262" s="1310"/>
      <c r="W262" s="1310"/>
      <c r="X262" s="1310"/>
      <c r="Y262" s="1310"/>
      <c r="Z262" s="1311"/>
      <c r="AA262" s="1312"/>
      <c r="AB262" s="1312"/>
      <c r="AC262" s="1088"/>
      <c r="AD262" s="1088"/>
      <c r="AE262" s="1088"/>
      <c r="AF262" s="1089"/>
      <c r="AG262" s="1090"/>
      <c r="AH262" s="1090"/>
      <c r="AI262" s="1090"/>
    </row>
    <row r="263" ht="15.75" customHeight="1">
      <c r="A263" s="1089"/>
      <c r="B263" s="1089"/>
      <c r="C263" s="1304"/>
      <c r="D263" s="1304"/>
      <c r="E263" s="1304"/>
      <c r="F263" s="1089"/>
      <c r="G263" s="1089"/>
      <c r="H263" s="1089"/>
      <c r="I263" s="1090"/>
      <c r="J263" s="1089"/>
      <c r="K263" s="1089"/>
      <c r="L263" s="1308"/>
      <c r="M263" s="1089"/>
      <c r="N263" s="1309"/>
      <c r="O263" s="1309"/>
      <c r="P263" s="1310"/>
      <c r="Q263" s="1310"/>
      <c r="R263" s="1309"/>
      <c r="S263" s="1089"/>
      <c r="T263" s="1304"/>
      <c r="U263" s="1309"/>
      <c r="V263" s="1310"/>
      <c r="W263" s="1310"/>
      <c r="X263" s="1310"/>
      <c r="Y263" s="1310"/>
      <c r="Z263" s="1311"/>
      <c r="AA263" s="1312"/>
      <c r="AB263" s="1312"/>
      <c r="AC263" s="1088"/>
      <c r="AD263" s="1088"/>
      <c r="AE263" s="1088"/>
      <c r="AF263" s="1089"/>
      <c r="AG263" s="1090"/>
      <c r="AH263" s="1090"/>
      <c r="AI263" s="1090"/>
    </row>
    <row r="264" ht="15.75" customHeight="1">
      <c r="A264" s="1089"/>
      <c r="B264" s="1089"/>
      <c r="C264" s="1304"/>
      <c r="D264" s="1304"/>
      <c r="E264" s="1304"/>
      <c r="F264" s="1089"/>
      <c r="G264" s="1089"/>
      <c r="H264" s="1089"/>
      <c r="I264" s="1090"/>
      <c r="J264" s="1089"/>
      <c r="K264" s="1089"/>
      <c r="L264" s="1308"/>
      <c r="M264" s="1089"/>
      <c r="N264" s="1309"/>
      <c r="O264" s="1309"/>
      <c r="P264" s="1310"/>
      <c r="Q264" s="1310"/>
      <c r="R264" s="1309"/>
      <c r="S264" s="1089"/>
      <c r="T264" s="1304"/>
      <c r="U264" s="1309"/>
      <c r="V264" s="1310"/>
      <c r="W264" s="1310"/>
      <c r="X264" s="1310"/>
      <c r="Y264" s="1310"/>
      <c r="Z264" s="1311"/>
      <c r="AA264" s="1312"/>
      <c r="AB264" s="1312"/>
      <c r="AC264" s="1088"/>
      <c r="AD264" s="1088"/>
      <c r="AE264" s="1088"/>
      <c r="AF264" s="1089"/>
      <c r="AG264" s="1090"/>
      <c r="AH264" s="1090"/>
      <c r="AI264" s="1090"/>
    </row>
    <row r="265" ht="15.75" customHeight="1">
      <c r="A265" s="1089"/>
      <c r="B265" s="1089"/>
      <c r="C265" s="1304"/>
      <c r="D265" s="1304"/>
      <c r="E265" s="1304"/>
      <c r="F265" s="1089"/>
      <c r="G265" s="1089"/>
      <c r="H265" s="1089"/>
      <c r="I265" s="1090"/>
      <c r="J265" s="1089"/>
      <c r="K265" s="1089"/>
      <c r="L265" s="1308"/>
      <c r="M265" s="1089"/>
      <c r="N265" s="1309"/>
      <c r="O265" s="1309"/>
      <c r="P265" s="1310"/>
      <c r="Q265" s="1310"/>
      <c r="R265" s="1309"/>
      <c r="S265" s="1089"/>
      <c r="T265" s="1304"/>
      <c r="U265" s="1309"/>
      <c r="V265" s="1310"/>
      <c r="W265" s="1310"/>
      <c r="X265" s="1310"/>
      <c r="Y265" s="1310"/>
      <c r="Z265" s="1311"/>
      <c r="AA265" s="1312"/>
      <c r="AB265" s="1312"/>
      <c r="AC265" s="1088"/>
      <c r="AD265" s="1088"/>
      <c r="AE265" s="1088"/>
      <c r="AF265" s="1089"/>
      <c r="AG265" s="1090"/>
      <c r="AH265" s="1090"/>
      <c r="AI265" s="1090"/>
    </row>
    <row r="266" ht="15.75" customHeight="1">
      <c r="A266" s="1089"/>
      <c r="B266" s="1089"/>
      <c r="C266" s="1304"/>
      <c r="D266" s="1304"/>
      <c r="E266" s="1304"/>
      <c r="F266" s="1089"/>
      <c r="G266" s="1089"/>
      <c r="H266" s="1089"/>
      <c r="I266" s="1090"/>
      <c r="J266" s="1089"/>
      <c r="K266" s="1089"/>
      <c r="L266" s="1308"/>
      <c r="M266" s="1089"/>
      <c r="N266" s="1309"/>
      <c r="O266" s="1309"/>
      <c r="P266" s="1310"/>
      <c r="Q266" s="1310"/>
      <c r="R266" s="1309"/>
      <c r="S266" s="1089"/>
      <c r="T266" s="1304"/>
      <c r="U266" s="1309"/>
      <c r="V266" s="1310"/>
      <c r="W266" s="1310"/>
      <c r="X266" s="1310"/>
      <c r="Y266" s="1310"/>
      <c r="Z266" s="1311"/>
      <c r="AA266" s="1312"/>
      <c r="AB266" s="1312"/>
      <c r="AC266" s="1088"/>
      <c r="AD266" s="1088"/>
      <c r="AE266" s="1088"/>
      <c r="AF266" s="1089"/>
      <c r="AG266" s="1090"/>
      <c r="AH266" s="1090"/>
      <c r="AI266" s="1090"/>
    </row>
    <row r="267" ht="15.75" customHeight="1">
      <c r="A267" s="1089"/>
      <c r="B267" s="1089"/>
      <c r="C267" s="1304"/>
      <c r="D267" s="1304"/>
      <c r="E267" s="1304"/>
      <c r="F267" s="1089"/>
      <c r="G267" s="1089"/>
      <c r="H267" s="1089"/>
      <c r="I267" s="1090"/>
      <c r="J267" s="1089"/>
      <c r="K267" s="1089"/>
      <c r="L267" s="1308"/>
      <c r="M267" s="1089"/>
      <c r="N267" s="1309"/>
      <c r="O267" s="1309"/>
      <c r="P267" s="1310"/>
      <c r="Q267" s="1310"/>
      <c r="R267" s="1309"/>
      <c r="S267" s="1089"/>
      <c r="T267" s="1304"/>
      <c r="U267" s="1309"/>
      <c r="V267" s="1310"/>
      <c r="W267" s="1310"/>
      <c r="X267" s="1310"/>
      <c r="Y267" s="1310"/>
      <c r="Z267" s="1311"/>
      <c r="AA267" s="1312"/>
      <c r="AB267" s="1312"/>
      <c r="AC267" s="1088"/>
      <c r="AD267" s="1088"/>
      <c r="AE267" s="1088"/>
      <c r="AF267" s="1089"/>
      <c r="AG267" s="1090"/>
      <c r="AH267" s="1090"/>
      <c r="AI267" s="1090"/>
    </row>
    <row r="268" ht="15.75" customHeight="1">
      <c r="A268" s="1089"/>
      <c r="B268" s="1089"/>
      <c r="C268" s="1304"/>
      <c r="D268" s="1304"/>
      <c r="E268" s="1304"/>
      <c r="F268" s="1089"/>
      <c r="G268" s="1089"/>
      <c r="H268" s="1089"/>
      <c r="I268" s="1090"/>
      <c r="J268" s="1089"/>
      <c r="K268" s="1089"/>
      <c r="L268" s="1308"/>
      <c r="M268" s="1089"/>
      <c r="N268" s="1309"/>
      <c r="O268" s="1309"/>
      <c r="P268" s="1310"/>
      <c r="Q268" s="1310"/>
      <c r="R268" s="1309"/>
      <c r="S268" s="1089"/>
      <c r="T268" s="1304"/>
      <c r="U268" s="1309"/>
      <c r="V268" s="1310"/>
      <c r="W268" s="1310"/>
      <c r="X268" s="1310"/>
      <c r="Y268" s="1310"/>
      <c r="Z268" s="1311"/>
      <c r="AA268" s="1312"/>
      <c r="AB268" s="1312"/>
      <c r="AC268" s="1088"/>
      <c r="AD268" s="1088"/>
      <c r="AE268" s="1088"/>
      <c r="AF268" s="1089"/>
      <c r="AG268" s="1090"/>
      <c r="AH268" s="1090"/>
      <c r="AI268" s="1090"/>
    </row>
    <row r="269" ht="15.75" customHeight="1">
      <c r="A269" s="1089"/>
      <c r="B269" s="1089"/>
      <c r="C269" s="1304"/>
      <c r="D269" s="1304"/>
      <c r="E269" s="1304"/>
      <c r="F269" s="1089"/>
      <c r="G269" s="1089"/>
      <c r="H269" s="1089"/>
      <c r="I269" s="1090"/>
      <c r="J269" s="1089"/>
      <c r="K269" s="1089"/>
      <c r="L269" s="1308"/>
      <c r="M269" s="1089"/>
      <c r="N269" s="1309"/>
      <c r="O269" s="1309"/>
      <c r="P269" s="1310"/>
      <c r="Q269" s="1310"/>
      <c r="R269" s="1309"/>
      <c r="S269" s="1089"/>
      <c r="T269" s="1304"/>
      <c r="U269" s="1309"/>
      <c r="V269" s="1310"/>
      <c r="W269" s="1310"/>
      <c r="X269" s="1310"/>
      <c r="Y269" s="1310"/>
      <c r="Z269" s="1311"/>
      <c r="AA269" s="1312"/>
      <c r="AB269" s="1312"/>
      <c r="AC269" s="1088"/>
      <c r="AD269" s="1088"/>
      <c r="AE269" s="1088"/>
      <c r="AF269" s="1089"/>
      <c r="AG269" s="1090"/>
      <c r="AH269" s="1090"/>
      <c r="AI269" s="1090"/>
    </row>
    <row r="270" ht="15.75" customHeight="1">
      <c r="A270" s="1089"/>
      <c r="B270" s="1089"/>
      <c r="C270" s="1304"/>
      <c r="D270" s="1304"/>
      <c r="E270" s="1304"/>
      <c r="F270" s="1089"/>
      <c r="G270" s="1089"/>
      <c r="H270" s="1089"/>
      <c r="I270" s="1090"/>
      <c r="J270" s="1089"/>
      <c r="K270" s="1089"/>
      <c r="L270" s="1308"/>
      <c r="M270" s="1089"/>
      <c r="N270" s="1309"/>
      <c r="O270" s="1309"/>
      <c r="P270" s="1310"/>
      <c r="Q270" s="1310"/>
      <c r="R270" s="1309"/>
      <c r="S270" s="1089"/>
      <c r="T270" s="1304"/>
      <c r="U270" s="1309"/>
      <c r="V270" s="1310"/>
      <c r="W270" s="1310"/>
      <c r="X270" s="1310"/>
      <c r="Y270" s="1310"/>
      <c r="Z270" s="1311"/>
      <c r="AA270" s="1312"/>
      <c r="AB270" s="1312"/>
      <c r="AC270" s="1088"/>
      <c r="AD270" s="1088"/>
      <c r="AE270" s="1088"/>
      <c r="AF270" s="1089"/>
      <c r="AG270" s="1090"/>
      <c r="AH270" s="1090"/>
      <c r="AI270" s="1090"/>
    </row>
    <row r="271" ht="15.75" customHeight="1">
      <c r="A271" s="1089"/>
      <c r="B271" s="1089"/>
      <c r="C271" s="1304"/>
      <c r="D271" s="1304"/>
      <c r="E271" s="1304"/>
      <c r="F271" s="1089"/>
      <c r="G271" s="1089"/>
      <c r="H271" s="1089"/>
      <c r="I271" s="1090"/>
      <c r="J271" s="1089"/>
      <c r="K271" s="1089"/>
      <c r="L271" s="1308"/>
      <c r="M271" s="1089"/>
      <c r="N271" s="1309"/>
      <c r="O271" s="1309"/>
      <c r="P271" s="1310"/>
      <c r="Q271" s="1310"/>
      <c r="R271" s="1309"/>
      <c r="S271" s="1089"/>
      <c r="T271" s="1304"/>
      <c r="U271" s="1309"/>
      <c r="V271" s="1310"/>
      <c r="W271" s="1310"/>
      <c r="X271" s="1310"/>
      <c r="Y271" s="1310"/>
      <c r="Z271" s="1311"/>
      <c r="AA271" s="1312"/>
      <c r="AB271" s="1312"/>
      <c r="AC271" s="1088"/>
      <c r="AD271" s="1088"/>
      <c r="AE271" s="1088"/>
      <c r="AF271" s="1089"/>
      <c r="AG271" s="1090"/>
      <c r="AH271" s="1090"/>
      <c r="AI271" s="1090"/>
    </row>
    <row r="272" ht="15.75" customHeight="1">
      <c r="A272" s="1089"/>
      <c r="B272" s="1089"/>
      <c r="C272" s="1304"/>
      <c r="D272" s="1304"/>
      <c r="E272" s="1304"/>
      <c r="F272" s="1089"/>
      <c r="G272" s="1089"/>
      <c r="H272" s="1089"/>
      <c r="I272" s="1090"/>
      <c r="J272" s="1089"/>
      <c r="K272" s="1089"/>
      <c r="L272" s="1308"/>
      <c r="M272" s="1089"/>
      <c r="N272" s="1309"/>
      <c r="O272" s="1309"/>
      <c r="P272" s="1310"/>
      <c r="Q272" s="1310"/>
      <c r="R272" s="1309"/>
      <c r="S272" s="1089"/>
      <c r="T272" s="1304"/>
      <c r="U272" s="1309"/>
      <c r="V272" s="1310"/>
      <c r="W272" s="1310"/>
      <c r="X272" s="1310"/>
      <c r="Y272" s="1310"/>
      <c r="Z272" s="1311"/>
      <c r="AA272" s="1312"/>
      <c r="AB272" s="1312"/>
      <c r="AC272" s="1088"/>
      <c r="AD272" s="1088"/>
      <c r="AE272" s="1088"/>
      <c r="AF272" s="1089"/>
      <c r="AG272" s="1090"/>
      <c r="AH272" s="1090"/>
      <c r="AI272" s="1090"/>
    </row>
    <row r="273" ht="15.75" customHeight="1">
      <c r="A273" s="1089"/>
      <c r="B273" s="1089"/>
      <c r="C273" s="1304"/>
      <c r="D273" s="1304"/>
      <c r="E273" s="1304"/>
      <c r="F273" s="1089"/>
      <c r="G273" s="1089"/>
      <c r="H273" s="1089"/>
      <c r="I273" s="1090"/>
      <c r="J273" s="1089"/>
      <c r="K273" s="1089"/>
      <c r="L273" s="1308"/>
      <c r="M273" s="1089"/>
      <c r="N273" s="1309"/>
      <c r="O273" s="1309"/>
      <c r="P273" s="1310"/>
      <c r="Q273" s="1310"/>
      <c r="R273" s="1309"/>
      <c r="S273" s="1089"/>
      <c r="T273" s="1304"/>
      <c r="U273" s="1309"/>
      <c r="V273" s="1310"/>
      <c r="W273" s="1310"/>
      <c r="X273" s="1310"/>
      <c r="Y273" s="1310"/>
      <c r="Z273" s="1311"/>
      <c r="AA273" s="1312"/>
      <c r="AB273" s="1312"/>
      <c r="AC273" s="1088"/>
      <c r="AD273" s="1088"/>
      <c r="AE273" s="1088"/>
      <c r="AF273" s="1089"/>
      <c r="AG273" s="1090"/>
      <c r="AH273" s="1090"/>
      <c r="AI273" s="1090"/>
    </row>
    <row r="274" ht="15.75" customHeight="1">
      <c r="A274" s="1089"/>
      <c r="B274" s="1089"/>
      <c r="C274" s="1304"/>
      <c r="D274" s="1304"/>
      <c r="E274" s="1304"/>
      <c r="F274" s="1089"/>
      <c r="G274" s="1089"/>
      <c r="H274" s="1089"/>
      <c r="I274" s="1090"/>
      <c r="J274" s="1089"/>
      <c r="K274" s="1089"/>
      <c r="L274" s="1308"/>
      <c r="M274" s="1089"/>
      <c r="N274" s="1309"/>
      <c r="O274" s="1309"/>
      <c r="P274" s="1310"/>
      <c r="Q274" s="1310"/>
      <c r="R274" s="1309"/>
      <c r="S274" s="1089"/>
      <c r="T274" s="1304"/>
      <c r="U274" s="1309"/>
      <c r="V274" s="1310"/>
      <c r="W274" s="1310"/>
      <c r="X274" s="1310"/>
      <c r="Y274" s="1310"/>
      <c r="Z274" s="1311"/>
      <c r="AA274" s="1312"/>
      <c r="AB274" s="1312"/>
      <c r="AC274" s="1088"/>
      <c r="AD274" s="1088"/>
      <c r="AE274" s="1088"/>
      <c r="AF274" s="1089"/>
      <c r="AG274" s="1090"/>
      <c r="AH274" s="1090"/>
      <c r="AI274" s="1090"/>
    </row>
    <row r="275" ht="15.75" customHeight="1">
      <c r="A275" s="1089"/>
      <c r="B275" s="1089"/>
      <c r="C275" s="1304"/>
      <c r="D275" s="1304"/>
      <c r="E275" s="1304"/>
      <c r="F275" s="1089"/>
      <c r="G275" s="1089"/>
      <c r="H275" s="1089"/>
      <c r="I275" s="1090"/>
      <c r="J275" s="1089"/>
      <c r="K275" s="1089"/>
      <c r="L275" s="1308"/>
      <c r="M275" s="1089"/>
      <c r="N275" s="1309"/>
      <c r="O275" s="1309"/>
      <c r="P275" s="1310"/>
      <c r="Q275" s="1310"/>
      <c r="R275" s="1309"/>
      <c r="S275" s="1089"/>
      <c r="T275" s="1304"/>
      <c r="U275" s="1309"/>
      <c r="V275" s="1310"/>
      <c r="W275" s="1310"/>
      <c r="X275" s="1310"/>
      <c r="Y275" s="1310"/>
      <c r="Z275" s="1311"/>
      <c r="AA275" s="1312"/>
      <c r="AB275" s="1312"/>
      <c r="AC275" s="1088"/>
      <c r="AD275" s="1088"/>
      <c r="AE275" s="1088"/>
      <c r="AF275" s="1089"/>
      <c r="AG275" s="1090"/>
      <c r="AH275" s="1090"/>
      <c r="AI275" s="1090"/>
    </row>
    <row r="276" ht="15.75" customHeight="1">
      <c r="A276" s="1089"/>
      <c r="B276" s="1089"/>
      <c r="C276" s="1304"/>
      <c r="D276" s="1304"/>
      <c r="E276" s="1304"/>
      <c r="F276" s="1089"/>
      <c r="G276" s="1089"/>
      <c r="H276" s="1089"/>
      <c r="I276" s="1090"/>
      <c r="J276" s="1089"/>
      <c r="K276" s="1089"/>
      <c r="L276" s="1308"/>
      <c r="M276" s="1089"/>
      <c r="N276" s="1309"/>
      <c r="O276" s="1309"/>
      <c r="P276" s="1310"/>
      <c r="Q276" s="1310"/>
      <c r="R276" s="1309"/>
      <c r="S276" s="1089"/>
      <c r="T276" s="1304"/>
      <c r="U276" s="1309"/>
      <c r="V276" s="1310"/>
      <c r="W276" s="1310"/>
      <c r="X276" s="1310"/>
      <c r="Y276" s="1310"/>
      <c r="Z276" s="1311"/>
      <c r="AA276" s="1312"/>
      <c r="AB276" s="1312"/>
      <c r="AC276" s="1088"/>
      <c r="AD276" s="1088"/>
      <c r="AE276" s="1088"/>
      <c r="AF276" s="1089"/>
      <c r="AG276" s="1090"/>
      <c r="AH276" s="1090"/>
      <c r="AI276" s="1090"/>
    </row>
    <row r="277" ht="15.75" customHeight="1">
      <c r="A277" s="1089"/>
      <c r="B277" s="1089"/>
      <c r="C277" s="1304"/>
      <c r="D277" s="1304"/>
      <c r="E277" s="1304"/>
      <c r="F277" s="1089"/>
      <c r="G277" s="1089"/>
      <c r="H277" s="1089"/>
      <c r="I277" s="1090"/>
      <c r="J277" s="1089"/>
      <c r="K277" s="1089"/>
      <c r="L277" s="1308"/>
      <c r="M277" s="1089"/>
      <c r="N277" s="1309"/>
      <c r="O277" s="1309"/>
      <c r="P277" s="1310"/>
      <c r="Q277" s="1310"/>
      <c r="R277" s="1309"/>
      <c r="S277" s="1089"/>
      <c r="T277" s="1304"/>
      <c r="U277" s="1309"/>
      <c r="V277" s="1310"/>
      <c r="W277" s="1310"/>
      <c r="X277" s="1310"/>
      <c r="Y277" s="1310"/>
      <c r="Z277" s="1311"/>
      <c r="AA277" s="1312"/>
      <c r="AB277" s="1312"/>
      <c r="AC277" s="1088"/>
      <c r="AD277" s="1088"/>
      <c r="AE277" s="1088"/>
      <c r="AF277" s="1089"/>
      <c r="AG277" s="1090"/>
      <c r="AH277" s="1090"/>
      <c r="AI277" s="1090"/>
    </row>
    <row r="278" ht="15.75" customHeight="1">
      <c r="A278" s="1089"/>
      <c r="B278" s="1089"/>
      <c r="C278" s="1304"/>
      <c r="D278" s="1304"/>
      <c r="E278" s="1304"/>
      <c r="F278" s="1089"/>
      <c r="G278" s="1089"/>
      <c r="H278" s="1089"/>
      <c r="I278" s="1090"/>
      <c r="J278" s="1089"/>
      <c r="K278" s="1089"/>
      <c r="L278" s="1308"/>
      <c r="M278" s="1089"/>
      <c r="N278" s="1309"/>
      <c r="O278" s="1309"/>
      <c r="P278" s="1310"/>
      <c r="Q278" s="1310"/>
      <c r="R278" s="1309"/>
      <c r="S278" s="1089"/>
      <c r="T278" s="1304"/>
      <c r="U278" s="1309"/>
      <c r="V278" s="1310"/>
      <c r="W278" s="1310"/>
      <c r="X278" s="1310"/>
      <c r="Y278" s="1310"/>
      <c r="Z278" s="1311"/>
      <c r="AA278" s="1312"/>
      <c r="AB278" s="1312"/>
      <c r="AC278" s="1088"/>
      <c r="AD278" s="1088"/>
      <c r="AE278" s="1088"/>
      <c r="AF278" s="1089"/>
      <c r="AG278" s="1090"/>
      <c r="AH278" s="1090"/>
      <c r="AI278" s="1090"/>
    </row>
    <row r="279" ht="15.75" customHeight="1">
      <c r="A279" s="1089"/>
      <c r="B279" s="1089"/>
      <c r="C279" s="1304"/>
      <c r="D279" s="1304"/>
      <c r="E279" s="1304"/>
      <c r="F279" s="1089"/>
      <c r="G279" s="1089"/>
      <c r="H279" s="1089"/>
      <c r="I279" s="1090"/>
      <c r="J279" s="1089"/>
      <c r="K279" s="1089"/>
      <c r="L279" s="1308"/>
      <c r="M279" s="1089"/>
      <c r="N279" s="1309"/>
      <c r="O279" s="1309"/>
      <c r="P279" s="1310"/>
      <c r="Q279" s="1310"/>
      <c r="R279" s="1309"/>
      <c r="S279" s="1089"/>
      <c r="T279" s="1304"/>
      <c r="U279" s="1309"/>
      <c r="V279" s="1310"/>
      <c r="W279" s="1310"/>
      <c r="X279" s="1310"/>
      <c r="Y279" s="1310"/>
      <c r="Z279" s="1311"/>
      <c r="AA279" s="1312"/>
      <c r="AB279" s="1312"/>
      <c r="AC279" s="1088"/>
      <c r="AD279" s="1088"/>
      <c r="AE279" s="1088"/>
      <c r="AF279" s="1089"/>
      <c r="AG279" s="1090"/>
      <c r="AH279" s="1090"/>
      <c r="AI279" s="1090"/>
    </row>
    <row r="280" ht="15.75" customHeight="1">
      <c r="A280" s="1089"/>
      <c r="B280" s="1089"/>
      <c r="C280" s="1304"/>
      <c r="D280" s="1304"/>
      <c r="E280" s="1304"/>
      <c r="F280" s="1089"/>
      <c r="G280" s="1089"/>
      <c r="H280" s="1089"/>
      <c r="I280" s="1090"/>
      <c r="J280" s="1089"/>
      <c r="K280" s="1089"/>
      <c r="L280" s="1308"/>
      <c r="M280" s="1089"/>
      <c r="N280" s="1309"/>
      <c r="O280" s="1309"/>
      <c r="P280" s="1310"/>
      <c r="Q280" s="1310"/>
      <c r="R280" s="1309"/>
      <c r="S280" s="1089"/>
      <c r="T280" s="1304"/>
      <c r="U280" s="1309"/>
      <c r="V280" s="1310"/>
      <c r="W280" s="1310"/>
      <c r="X280" s="1310"/>
      <c r="Y280" s="1310"/>
      <c r="Z280" s="1311"/>
      <c r="AA280" s="1312"/>
      <c r="AB280" s="1312"/>
      <c r="AC280" s="1088"/>
      <c r="AD280" s="1088"/>
      <c r="AE280" s="1088"/>
      <c r="AF280" s="1089"/>
      <c r="AG280" s="1090"/>
      <c r="AH280" s="1090"/>
      <c r="AI280" s="1090"/>
    </row>
    <row r="281" ht="15.75" customHeight="1">
      <c r="A281" s="1089"/>
      <c r="B281" s="1089"/>
      <c r="C281" s="1304"/>
      <c r="D281" s="1304"/>
      <c r="E281" s="1304"/>
      <c r="F281" s="1089"/>
      <c r="G281" s="1089"/>
      <c r="H281" s="1089"/>
      <c r="I281" s="1090"/>
      <c r="J281" s="1089"/>
      <c r="K281" s="1089"/>
      <c r="L281" s="1308"/>
      <c r="M281" s="1089"/>
      <c r="N281" s="1309"/>
      <c r="O281" s="1309"/>
      <c r="P281" s="1310"/>
      <c r="Q281" s="1310"/>
      <c r="R281" s="1309"/>
      <c r="S281" s="1089"/>
      <c r="T281" s="1304"/>
      <c r="U281" s="1309"/>
      <c r="V281" s="1310"/>
      <c r="W281" s="1310"/>
      <c r="X281" s="1310"/>
      <c r="Y281" s="1310"/>
      <c r="Z281" s="1311"/>
      <c r="AA281" s="1312"/>
      <c r="AB281" s="1312"/>
      <c r="AC281" s="1088"/>
      <c r="AD281" s="1088"/>
      <c r="AE281" s="1088"/>
      <c r="AF281" s="1089"/>
      <c r="AG281" s="1090"/>
      <c r="AH281" s="1090"/>
      <c r="AI281" s="1090"/>
    </row>
    <row r="282" ht="15.75" customHeight="1">
      <c r="A282" s="1089"/>
      <c r="B282" s="1089"/>
      <c r="C282" s="1304"/>
      <c r="D282" s="1304"/>
      <c r="E282" s="1304"/>
      <c r="F282" s="1089"/>
      <c r="G282" s="1089"/>
      <c r="H282" s="1089"/>
      <c r="I282" s="1090"/>
      <c r="J282" s="1089"/>
      <c r="K282" s="1089"/>
      <c r="L282" s="1308"/>
      <c r="M282" s="1089"/>
      <c r="N282" s="1309"/>
      <c r="O282" s="1309"/>
      <c r="P282" s="1310"/>
      <c r="Q282" s="1310"/>
      <c r="R282" s="1309"/>
      <c r="S282" s="1089"/>
      <c r="T282" s="1304"/>
      <c r="U282" s="1309"/>
      <c r="V282" s="1310"/>
      <c r="W282" s="1310"/>
      <c r="X282" s="1310"/>
      <c r="Y282" s="1310"/>
      <c r="Z282" s="1311"/>
      <c r="AA282" s="1312"/>
      <c r="AB282" s="1312"/>
      <c r="AC282" s="1088"/>
      <c r="AD282" s="1088"/>
      <c r="AE282" s="1088"/>
      <c r="AF282" s="1089"/>
      <c r="AG282" s="1090"/>
      <c r="AH282" s="1090"/>
      <c r="AI282" s="1090"/>
    </row>
    <row r="283" ht="15.75" customHeight="1">
      <c r="A283" s="1089"/>
      <c r="B283" s="1089"/>
      <c r="C283" s="1304"/>
      <c r="D283" s="1304"/>
      <c r="E283" s="1304"/>
      <c r="F283" s="1089"/>
      <c r="G283" s="1089"/>
      <c r="H283" s="1089"/>
      <c r="I283" s="1090"/>
      <c r="J283" s="1089"/>
      <c r="K283" s="1089"/>
      <c r="L283" s="1308"/>
      <c r="M283" s="1089"/>
      <c r="N283" s="1309"/>
      <c r="O283" s="1309"/>
      <c r="P283" s="1310"/>
      <c r="Q283" s="1310"/>
      <c r="R283" s="1309"/>
      <c r="S283" s="1089"/>
      <c r="T283" s="1304"/>
      <c r="U283" s="1309"/>
      <c r="V283" s="1310"/>
      <c r="W283" s="1310"/>
      <c r="X283" s="1310"/>
      <c r="Y283" s="1310"/>
      <c r="Z283" s="1311"/>
      <c r="AA283" s="1312"/>
      <c r="AB283" s="1312"/>
      <c r="AC283" s="1088"/>
      <c r="AD283" s="1088"/>
      <c r="AE283" s="1088"/>
      <c r="AF283" s="1089"/>
      <c r="AG283" s="1090"/>
      <c r="AH283" s="1090"/>
      <c r="AI283" s="1090"/>
    </row>
    <row r="284" ht="15.75" customHeight="1">
      <c r="A284" s="1089"/>
      <c r="B284" s="1089"/>
      <c r="C284" s="1304"/>
      <c r="D284" s="1304"/>
      <c r="E284" s="1304"/>
      <c r="F284" s="1089"/>
      <c r="G284" s="1089"/>
      <c r="H284" s="1089"/>
      <c r="I284" s="1090"/>
      <c r="J284" s="1089"/>
      <c r="K284" s="1089"/>
      <c r="L284" s="1308"/>
      <c r="M284" s="1089"/>
      <c r="N284" s="1309"/>
      <c r="O284" s="1309"/>
      <c r="P284" s="1310"/>
      <c r="Q284" s="1310"/>
      <c r="R284" s="1309"/>
      <c r="S284" s="1089"/>
      <c r="T284" s="1304"/>
      <c r="U284" s="1309"/>
      <c r="V284" s="1310"/>
      <c r="W284" s="1310"/>
      <c r="X284" s="1310"/>
      <c r="Y284" s="1310"/>
      <c r="Z284" s="1311"/>
      <c r="AA284" s="1312"/>
      <c r="AB284" s="1312"/>
      <c r="AC284" s="1088"/>
      <c r="AD284" s="1088"/>
      <c r="AE284" s="1088"/>
      <c r="AF284" s="1089"/>
      <c r="AG284" s="1090"/>
      <c r="AH284" s="1090"/>
      <c r="AI284" s="1090"/>
    </row>
    <row r="285" ht="15.75" customHeight="1">
      <c r="A285" s="1089"/>
      <c r="B285" s="1089"/>
      <c r="C285" s="1304"/>
      <c r="D285" s="1304"/>
      <c r="E285" s="1304"/>
      <c r="F285" s="1089"/>
      <c r="G285" s="1089"/>
      <c r="H285" s="1089"/>
      <c r="I285" s="1090"/>
      <c r="J285" s="1089"/>
      <c r="K285" s="1089"/>
      <c r="L285" s="1308"/>
      <c r="M285" s="1089"/>
      <c r="N285" s="1309"/>
      <c r="O285" s="1309"/>
      <c r="P285" s="1310"/>
      <c r="Q285" s="1310"/>
      <c r="R285" s="1309"/>
      <c r="S285" s="1089"/>
      <c r="T285" s="1304"/>
      <c r="U285" s="1309"/>
      <c r="V285" s="1310"/>
      <c r="W285" s="1310"/>
      <c r="X285" s="1310"/>
      <c r="Y285" s="1310"/>
      <c r="Z285" s="1311"/>
      <c r="AA285" s="1312"/>
      <c r="AB285" s="1312"/>
      <c r="AC285" s="1088"/>
      <c r="AD285" s="1088"/>
      <c r="AE285" s="1088"/>
      <c r="AF285" s="1089"/>
      <c r="AG285" s="1090"/>
      <c r="AH285" s="1090"/>
      <c r="AI285" s="1090"/>
    </row>
    <row r="286" ht="15.75" customHeight="1">
      <c r="A286" s="1089"/>
      <c r="B286" s="1089"/>
      <c r="C286" s="1304"/>
      <c r="D286" s="1304"/>
      <c r="E286" s="1304"/>
      <c r="F286" s="1089"/>
      <c r="G286" s="1089"/>
      <c r="H286" s="1089"/>
      <c r="I286" s="1090"/>
      <c r="J286" s="1089"/>
      <c r="K286" s="1089"/>
      <c r="L286" s="1308"/>
      <c r="M286" s="1089"/>
      <c r="N286" s="1309"/>
      <c r="O286" s="1309"/>
      <c r="P286" s="1310"/>
      <c r="Q286" s="1310"/>
      <c r="R286" s="1309"/>
      <c r="S286" s="1089"/>
      <c r="T286" s="1304"/>
      <c r="U286" s="1309"/>
      <c r="V286" s="1310"/>
      <c r="W286" s="1310"/>
      <c r="X286" s="1310"/>
      <c r="Y286" s="1310"/>
      <c r="Z286" s="1311"/>
      <c r="AA286" s="1312"/>
      <c r="AB286" s="1312"/>
      <c r="AC286" s="1088"/>
      <c r="AD286" s="1088"/>
      <c r="AE286" s="1088"/>
      <c r="AF286" s="1089"/>
      <c r="AG286" s="1090"/>
      <c r="AH286" s="1090"/>
      <c r="AI286" s="1090"/>
    </row>
    <row r="287" ht="15.75" customHeight="1">
      <c r="A287" s="1089"/>
      <c r="B287" s="1089"/>
      <c r="C287" s="1304"/>
      <c r="D287" s="1304"/>
      <c r="E287" s="1304"/>
      <c r="F287" s="1089"/>
      <c r="G287" s="1089"/>
      <c r="H287" s="1089"/>
      <c r="I287" s="1090"/>
      <c r="J287" s="1089"/>
      <c r="K287" s="1089"/>
      <c r="L287" s="1308"/>
      <c r="M287" s="1089"/>
      <c r="N287" s="1309"/>
      <c r="O287" s="1309"/>
      <c r="P287" s="1310"/>
      <c r="Q287" s="1310"/>
      <c r="R287" s="1309"/>
      <c r="S287" s="1089"/>
      <c r="T287" s="1304"/>
      <c r="U287" s="1309"/>
      <c r="V287" s="1310"/>
      <c r="W287" s="1310"/>
      <c r="X287" s="1310"/>
      <c r="Y287" s="1310"/>
      <c r="Z287" s="1311"/>
      <c r="AA287" s="1312"/>
      <c r="AB287" s="1312"/>
      <c r="AC287" s="1088"/>
      <c r="AD287" s="1088"/>
      <c r="AE287" s="1088"/>
      <c r="AF287" s="1089"/>
      <c r="AG287" s="1090"/>
      <c r="AH287" s="1090"/>
      <c r="AI287" s="1090"/>
    </row>
    <row r="288" ht="15.75" customHeight="1">
      <c r="A288" s="1089"/>
      <c r="B288" s="1089"/>
      <c r="C288" s="1304"/>
      <c r="D288" s="1304"/>
      <c r="E288" s="1304"/>
      <c r="F288" s="1089"/>
      <c r="G288" s="1089"/>
      <c r="H288" s="1089"/>
      <c r="I288" s="1090"/>
      <c r="J288" s="1089"/>
      <c r="K288" s="1089"/>
      <c r="L288" s="1308"/>
      <c r="M288" s="1089"/>
      <c r="N288" s="1309"/>
      <c r="O288" s="1309"/>
      <c r="P288" s="1310"/>
      <c r="Q288" s="1310"/>
      <c r="R288" s="1309"/>
      <c r="S288" s="1089"/>
      <c r="T288" s="1304"/>
      <c r="U288" s="1309"/>
      <c r="V288" s="1310"/>
      <c r="W288" s="1310"/>
      <c r="X288" s="1310"/>
      <c r="Y288" s="1310"/>
      <c r="Z288" s="1311"/>
      <c r="AA288" s="1312"/>
      <c r="AB288" s="1312"/>
      <c r="AC288" s="1088"/>
      <c r="AD288" s="1088"/>
      <c r="AE288" s="1088"/>
      <c r="AF288" s="1089"/>
      <c r="AG288" s="1090"/>
      <c r="AH288" s="1090"/>
      <c r="AI288" s="1090"/>
    </row>
    <row r="289" ht="15.75" customHeight="1">
      <c r="A289" s="1089"/>
      <c r="B289" s="1089"/>
      <c r="C289" s="1304"/>
      <c r="D289" s="1304"/>
      <c r="E289" s="1304"/>
      <c r="F289" s="1089"/>
      <c r="G289" s="1089"/>
      <c r="H289" s="1089"/>
      <c r="I289" s="1090"/>
      <c r="J289" s="1089"/>
      <c r="K289" s="1089"/>
      <c r="L289" s="1308"/>
      <c r="M289" s="1089"/>
      <c r="N289" s="1309"/>
      <c r="O289" s="1309"/>
      <c r="P289" s="1310"/>
      <c r="Q289" s="1310"/>
      <c r="R289" s="1309"/>
      <c r="S289" s="1089"/>
      <c r="T289" s="1304"/>
      <c r="U289" s="1309"/>
      <c r="V289" s="1310"/>
      <c r="W289" s="1310"/>
      <c r="X289" s="1310"/>
      <c r="Y289" s="1310"/>
      <c r="Z289" s="1311"/>
      <c r="AA289" s="1312"/>
      <c r="AB289" s="1312"/>
      <c r="AC289" s="1088"/>
      <c r="AD289" s="1088"/>
      <c r="AE289" s="1088"/>
      <c r="AF289" s="1089"/>
      <c r="AG289" s="1090"/>
      <c r="AH289" s="1090"/>
      <c r="AI289" s="1090"/>
    </row>
    <row r="290" ht="15.75" customHeight="1">
      <c r="A290" s="1089"/>
      <c r="B290" s="1089"/>
      <c r="C290" s="1304"/>
      <c r="D290" s="1304"/>
      <c r="E290" s="1304"/>
      <c r="F290" s="1089"/>
      <c r="G290" s="1089"/>
      <c r="H290" s="1089"/>
      <c r="I290" s="1090"/>
      <c r="J290" s="1089"/>
      <c r="K290" s="1089"/>
      <c r="L290" s="1308"/>
      <c r="M290" s="1089"/>
      <c r="N290" s="1309"/>
      <c r="O290" s="1309"/>
      <c r="P290" s="1310"/>
      <c r="Q290" s="1310"/>
      <c r="R290" s="1309"/>
      <c r="S290" s="1089"/>
      <c r="T290" s="1304"/>
      <c r="U290" s="1309"/>
      <c r="V290" s="1310"/>
      <c r="W290" s="1310"/>
      <c r="X290" s="1310"/>
      <c r="Y290" s="1310"/>
      <c r="Z290" s="1311"/>
      <c r="AA290" s="1312"/>
      <c r="AB290" s="1312"/>
      <c r="AC290" s="1088"/>
      <c r="AD290" s="1088"/>
      <c r="AE290" s="1088"/>
      <c r="AF290" s="1089"/>
      <c r="AG290" s="1090"/>
      <c r="AH290" s="1090"/>
      <c r="AI290" s="1090"/>
    </row>
    <row r="291" ht="15.75" customHeight="1">
      <c r="A291" s="1089"/>
      <c r="B291" s="1089"/>
      <c r="C291" s="1304"/>
      <c r="D291" s="1304"/>
      <c r="E291" s="1304"/>
      <c r="F291" s="1089"/>
      <c r="G291" s="1089"/>
      <c r="H291" s="1089"/>
      <c r="I291" s="1090"/>
      <c r="J291" s="1089"/>
      <c r="K291" s="1089"/>
      <c r="L291" s="1308"/>
      <c r="M291" s="1089"/>
      <c r="N291" s="1309"/>
      <c r="O291" s="1309"/>
      <c r="P291" s="1310"/>
      <c r="Q291" s="1310"/>
      <c r="R291" s="1309"/>
      <c r="S291" s="1089"/>
      <c r="T291" s="1304"/>
      <c r="U291" s="1309"/>
      <c r="V291" s="1310"/>
      <c r="W291" s="1310"/>
      <c r="X291" s="1310"/>
      <c r="Y291" s="1310"/>
      <c r="Z291" s="1311"/>
      <c r="AA291" s="1312"/>
      <c r="AB291" s="1312"/>
      <c r="AC291" s="1088"/>
      <c r="AD291" s="1088"/>
      <c r="AE291" s="1088"/>
      <c r="AF291" s="1089"/>
      <c r="AG291" s="1090"/>
      <c r="AH291" s="1090"/>
      <c r="AI291" s="1090"/>
    </row>
    <row r="292" ht="15.75" customHeight="1">
      <c r="A292" s="1089"/>
      <c r="B292" s="1089"/>
      <c r="C292" s="1304"/>
      <c r="D292" s="1304"/>
      <c r="E292" s="1304"/>
      <c r="F292" s="1089"/>
      <c r="G292" s="1089"/>
      <c r="H292" s="1089"/>
      <c r="I292" s="1090"/>
      <c r="J292" s="1089"/>
      <c r="K292" s="1089"/>
      <c r="L292" s="1308"/>
      <c r="M292" s="1089"/>
      <c r="N292" s="1309"/>
      <c r="O292" s="1309"/>
      <c r="P292" s="1310"/>
      <c r="Q292" s="1310"/>
      <c r="R292" s="1309"/>
      <c r="S292" s="1089"/>
      <c r="T292" s="1304"/>
      <c r="U292" s="1309"/>
      <c r="V292" s="1310"/>
      <c r="W292" s="1310"/>
      <c r="X292" s="1310"/>
      <c r="Y292" s="1310"/>
      <c r="Z292" s="1311"/>
      <c r="AA292" s="1312"/>
      <c r="AB292" s="1312"/>
      <c r="AC292" s="1088"/>
      <c r="AD292" s="1088"/>
      <c r="AE292" s="1088"/>
      <c r="AF292" s="1089"/>
      <c r="AG292" s="1090"/>
      <c r="AH292" s="1090"/>
      <c r="AI292" s="1090"/>
    </row>
    <row r="293" ht="15.75" customHeight="1">
      <c r="A293" s="1089"/>
      <c r="B293" s="1089"/>
      <c r="C293" s="1304"/>
      <c r="D293" s="1304"/>
      <c r="E293" s="1304"/>
      <c r="F293" s="1089"/>
      <c r="G293" s="1089"/>
      <c r="H293" s="1089"/>
      <c r="I293" s="1090"/>
      <c r="J293" s="1089"/>
      <c r="K293" s="1089"/>
      <c r="L293" s="1308"/>
      <c r="M293" s="1089"/>
      <c r="N293" s="1309"/>
      <c r="O293" s="1309"/>
      <c r="P293" s="1310"/>
      <c r="Q293" s="1310"/>
      <c r="R293" s="1309"/>
      <c r="S293" s="1089"/>
      <c r="T293" s="1304"/>
      <c r="U293" s="1309"/>
      <c r="V293" s="1310"/>
      <c r="W293" s="1310"/>
      <c r="X293" s="1310"/>
      <c r="Y293" s="1310"/>
      <c r="Z293" s="1311"/>
      <c r="AA293" s="1312"/>
      <c r="AB293" s="1312"/>
      <c r="AC293" s="1088"/>
      <c r="AD293" s="1088"/>
      <c r="AE293" s="1088"/>
      <c r="AF293" s="1089"/>
      <c r="AG293" s="1090"/>
      <c r="AH293" s="1090"/>
      <c r="AI293" s="1090"/>
    </row>
    <row r="294" ht="15.75" customHeight="1">
      <c r="A294" s="1089"/>
      <c r="B294" s="1089"/>
      <c r="C294" s="1304"/>
      <c r="D294" s="1304"/>
      <c r="E294" s="1304"/>
      <c r="F294" s="1089"/>
      <c r="G294" s="1089"/>
      <c r="H294" s="1089"/>
      <c r="I294" s="1090"/>
      <c r="J294" s="1089"/>
      <c r="K294" s="1089"/>
      <c r="L294" s="1308"/>
      <c r="M294" s="1089"/>
      <c r="N294" s="1309"/>
      <c r="O294" s="1309"/>
      <c r="P294" s="1310"/>
      <c r="Q294" s="1310"/>
      <c r="R294" s="1309"/>
      <c r="S294" s="1089"/>
      <c r="T294" s="1304"/>
      <c r="U294" s="1309"/>
      <c r="V294" s="1310"/>
      <c r="W294" s="1310"/>
      <c r="X294" s="1310"/>
      <c r="Y294" s="1310"/>
      <c r="Z294" s="1311"/>
      <c r="AA294" s="1312"/>
      <c r="AB294" s="1312"/>
      <c r="AC294" s="1088"/>
      <c r="AD294" s="1088"/>
      <c r="AE294" s="1088"/>
      <c r="AF294" s="1089"/>
      <c r="AG294" s="1090"/>
      <c r="AH294" s="1090"/>
      <c r="AI294" s="1090"/>
    </row>
    <row r="295" ht="15.75" customHeight="1">
      <c r="A295" s="1089"/>
      <c r="B295" s="1089"/>
      <c r="C295" s="1304"/>
      <c r="D295" s="1304"/>
      <c r="E295" s="1304"/>
      <c r="F295" s="1089"/>
      <c r="G295" s="1089"/>
      <c r="H295" s="1089"/>
      <c r="I295" s="1090"/>
      <c r="J295" s="1089"/>
      <c r="K295" s="1089"/>
      <c r="L295" s="1308"/>
      <c r="M295" s="1089"/>
      <c r="N295" s="1309"/>
      <c r="O295" s="1309"/>
      <c r="P295" s="1310"/>
      <c r="Q295" s="1310"/>
      <c r="R295" s="1309"/>
      <c r="S295" s="1089"/>
      <c r="T295" s="1304"/>
      <c r="U295" s="1309"/>
      <c r="V295" s="1310"/>
      <c r="W295" s="1310"/>
      <c r="X295" s="1310"/>
      <c r="Y295" s="1310"/>
      <c r="Z295" s="1311"/>
      <c r="AA295" s="1312"/>
      <c r="AB295" s="1312"/>
      <c r="AC295" s="1088"/>
      <c r="AD295" s="1088"/>
      <c r="AE295" s="1088"/>
      <c r="AF295" s="1089"/>
      <c r="AG295" s="1090"/>
      <c r="AH295" s="1090"/>
      <c r="AI295" s="1090"/>
    </row>
    <row r="296" ht="15.75" customHeight="1">
      <c r="A296" s="1089"/>
      <c r="B296" s="1089"/>
      <c r="C296" s="1304"/>
      <c r="D296" s="1304"/>
      <c r="E296" s="1304"/>
      <c r="F296" s="1089"/>
      <c r="G296" s="1089"/>
      <c r="H296" s="1089"/>
      <c r="I296" s="1090"/>
      <c r="J296" s="1089"/>
      <c r="K296" s="1089"/>
      <c r="L296" s="1308"/>
      <c r="M296" s="1089"/>
      <c r="N296" s="1309"/>
      <c r="O296" s="1309"/>
      <c r="P296" s="1310"/>
      <c r="Q296" s="1310"/>
      <c r="R296" s="1309"/>
      <c r="S296" s="1089"/>
      <c r="T296" s="1304"/>
      <c r="U296" s="1309"/>
      <c r="V296" s="1310"/>
      <c r="W296" s="1310"/>
      <c r="X296" s="1310"/>
      <c r="Y296" s="1310"/>
      <c r="Z296" s="1311"/>
      <c r="AA296" s="1312"/>
      <c r="AB296" s="1312"/>
      <c r="AC296" s="1088"/>
      <c r="AD296" s="1088"/>
      <c r="AE296" s="1088"/>
      <c r="AF296" s="1089"/>
      <c r="AG296" s="1090"/>
      <c r="AH296" s="1090"/>
      <c r="AI296" s="1090"/>
    </row>
    <row r="297" ht="15.75" customHeight="1">
      <c r="A297" s="1089"/>
      <c r="B297" s="1089"/>
      <c r="C297" s="1304"/>
      <c r="D297" s="1304"/>
      <c r="E297" s="1304"/>
      <c r="F297" s="1089"/>
      <c r="G297" s="1089"/>
      <c r="H297" s="1089"/>
      <c r="I297" s="1090"/>
      <c r="J297" s="1089"/>
      <c r="K297" s="1089"/>
      <c r="L297" s="1308"/>
      <c r="M297" s="1089"/>
      <c r="N297" s="1309"/>
      <c r="O297" s="1309"/>
      <c r="P297" s="1310"/>
      <c r="Q297" s="1310"/>
      <c r="R297" s="1309"/>
      <c r="S297" s="1089"/>
      <c r="T297" s="1304"/>
      <c r="U297" s="1309"/>
      <c r="V297" s="1310"/>
      <c r="W297" s="1310"/>
      <c r="X297" s="1310"/>
      <c r="Y297" s="1310"/>
      <c r="Z297" s="1311"/>
      <c r="AA297" s="1312"/>
      <c r="AB297" s="1312"/>
      <c r="AC297" s="1088"/>
      <c r="AD297" s="1088"/>
      <c r="AE297" s="1088"/>
      <c r="AF297" s="1089"/>
      <c r="AG297" s="1090"/>
      <c r="AH297" s="1090"/>
      <c r="AI297" s="1090"/>
    </row>
    <row r="298" ht="15.75" customHeight="1">
      <c r="A298" s="1089"/>
      <c r="B298" s="1089"/>
      <c r="C298" s="1304"/>
      <c r="D298" s="1304"/>
      <c r="E298" s="1304"/>
      <c r="F298" s="1089"/>
      <c r="G298" s="1089"/>
      <c r="H298" s="1089"/>
      <c r="I298" s="1090"/>
      <c r="J298" s="1089"/>
      <c r="K298" s="1089"/>
      <c r="L298" s="1308"/>
      <c r="M298" s="1089"/>
      <c r="N298" s="1309"/>
      <c r="O298" s="1309"/>
      <c r="P298" s="1310"/>
      <c r="Q298" s="1310"/>
      <c r="R298" s="1309"/>
      <c r="S298" s="1089"/>
      <c r="T298" s="1304"/>
      <c r="U298" s="1309"/>
      <c r="V298" s="1310"/>
      <c r="W298" s="1310"/>
      <c r="X298" s="1310"/>
      <c r="Y298" s="1310"/>
      <c r="Z298" s="1311"/>
      <c r="AA298" s="1312"/>
      <c r="AB298" s="1312"/>
      <c r="AC298" s="1088"/>
      <c r="AD298" s="1088"/>
      <c r="AE298" s="1088"/>
      <c r="AF298" s="1089"/>
      <c r="AG298" s="1090"/>
      <c r="AH298" s="1090"/>
      <c r="AI298" s="1090"/>
    </row>
    <row r="299" ht="15.75" customHeight="1">
      <c r="A299" s="1089"/>
      <c r="B299" s="1089"/>
      <c r="C299" s="1304"/>
      <c r="D299" s="1304"/>
      <c r="E299" s="1304"/>
      <c r="F299" s="1089"/>
      <c r="G299" s="1089"/>
      <c r="H299" s="1089"/>
      <c r="I299" s="1090"/>
      <c r="J299" s="1089"/>
      <c r="K299" s="1089"/>
      <c r="L299" s="1308"/>
      <c r="M299" s="1089"/>
      <c r="N299" s="1309"/>
      <c r="O299" s="1309"/>
      <c r="P299" s="1310"/>
      <c r="Q299" s="1310"/>
      <c r="R299" s="1309"/>
      <c r="S299" s="1089"/>
      <c r="T299" s="1304"/>
      <c r="U299" s="1309"/>
      <c r="V299" s="1310"/>
      <c r="W299" s="1310"/>
      <c r="X299" s="1310"/>
      <c r="Y299" s="1310"/>
      <c r="Z299" s="1311"/>
      <c r="AA299" s="1312"/>
      <c r="AB299" s="1312"/>
      <c r="AC299" s="1088"/>
      <c r="AD299" s="1088"/>
      <c r="AE299" s="1088"/>
      <c r="AF299" s="1089"/>
      <c r="AG299" s="1090"/>
      <c r="AH299" s="1090"/>
      <c r="AI299" s="1090"/>
    </row>
    <row r="300" ht="15.75" customHeight="1">
      <c r="A300" s="1089"/>
      <c r="B300" s="1089"/>
      <c r="C300" s="1304"/>
      <c r="D300" s="1304"/>
      <c r="E300" s="1304"/>
      <c r="F300" s="1089"/>
      <c r="G300" s="1089"/>
      <c r="H300" s="1089"/>
      <c r="I300" s="1090"/>
      <c r="J300" s="1089"/>
      <c r="K300" s="1089"/>
      <c r="L300" s="1308"/>
      <c r="M300" s="1089"/>
      <c r="N300" s="1309"/>
      <c r="O300" s="1309"/>
      <c r="P300" s="1310"/>
      <c r="Q300" s="1310"/>
      <c r="R300" s="1309"/>
      <c r="S300" s="1089"/>
      <c r="T300" s="1304"/>
      <c r="U300" s="1309"/>
      <c r="V300" s="1310"/>
      <c r="W300" s="1310"/>
      <c r="X300" s="1310"/>
      <c r="Y300" s="1310"/>
      <c r="Z300" s="1311"/>
      <c r="AA300" s="1312"/>
      <c r="AB300" s="1312"/>
      <c r="AC300" s="1088"/>
      <c r="AD300" s="1088"/>
      <c r="AE300" s="1088"/>
      <c r="AF300" s="1089"/>
      <c r="AG300" s="1090"/>
      <c r="AH300" s="1090"/>
      <c r="AI300" s="1090"/>
    </row>
    <row r="301" ht="15.75" customHeight="1">
      <c r="A301" s="1089"/>
      <c r="B301" s="1089"/>
      <c r="C301" s="1304"/>
      <c r="D301" s="1304"/>
      <c r="E301" s="1304"/>
      <c r="F301" s="1089"/>
      <c r="G301" s="1089"/>
      <c r="H301" s="1089"/>
      <c r="I301" s="1090"/>
      <c r="J301" s="1089"/>
      <c r="K301" s="1089"/>
      <c r="L301" s="1308"/>
      <c r="M301" s="1089"/>
      <c r="N301" s="1309"/>
      <c r="O301" s="1309"/>
      <c r="P301" s="1310"/>
      <c r="Q301" s="1310"/>
      <c r="R301" s="1309"/>
      <c r="S301" s="1089"/>
      <c r="T301" s="1304"/>
      <c r="U301" s="1309"/>
      <c r="V301" s="1310"/>
      <c r="W301" s="1310"/>
      <c r="X301" s="1310"/>
      <c r="Y301" s="1310"/>
      <c r="Z301" s="1311"/>
      <c r="AA301" s="1312"/>
      <c r="AB301" s="1312"/>
      <c r="AC301" s="1088"/>
      <c r="AD301" s="1088"/>
      <c r="AE301" s="1088"/>
      <c r="AF301" s="1089"/>
      <c r="AG301" s="1090"/>
      <c r="AH301" s="1090"/>
      <c r="AI301" s="1090"/>
    </row>
    <row r="302" ht="15.75" customHeight="1">
      <c r="A302" s="1089"/>
      <c r="B302" s="1089"/>
      <c r="C302" s="1304"/>
      <c r="D302" s="1304"/>
      <c r="E302" s="1304"/>
      <c r="F302" s="1089"/>
      <c r="G302" s="1089"/>
      <c r="H302" s="1089"/>
      <c r="I302" s="1090"/>
      <c r="J302" s="1089"/>
      <c r="K302" s="1089"/>
      <c r="L302" s="1308"/>
      <c r="M302" s="1089"/>
      <c r="N302" s="1309"/>
      <c r="O302" s="1309"/>
      <c r="P302" s="1310"/>
      <c r="Q302" s="1310"/>
      <c r="R302" s="1309"/>
      <c r="S302" s="1089"/>
      <c r="T302" s="1304"/>
      <c r="U302" s="1309"/>
      <c r="V302" s="1310"/>
      <c r="W302" s="1310"/>
      <c r="X302" s="1310"/>
      <c r="Y302" s="1310"/>
      <c r="Z302" s="1311"/>
      <c r="AA302" s="1312"/>
      <c r="AB302" s="1312"/>
      <c r="AC302" s="1088"/>
      <c r="AD302" s="1088"/>
      <c r="AE302" s="1088"/>
      <c r="AF302" s="1089"/>
      <c r="AG302" s="1090"/>
      <c r="AH302" s="1090"/>
      <c r="AI302" s="1090"/>
    </row>
    <row r="303" ht="15.75" customHeight="1">
      <c r="A303" s="1089"/>
      <c r="B303" s="1089"/>
      <c r="C303" s="1304"/>
      <c r="D303" s="1304"/>
      <c r="E303" s="1304"/>
      <c r="F303" s="1089"/>
      <c r="G303" s="1089"/>
      <c r="H303" s="1089"/>
      <c r="I303" s="1090"/>
      <c r="J303" s="1089"/>
      <c r="K303" s="1089"/>
      <c r="L303" s="1308"/>
      <c r="M303" s="1089"/>
      <c r="N303" s="1309"/>
      <c r="O303" s="1309"/>
      <c r="P303" s="1310"/>
      <c r="Q303" s="1310"/>
      <c r="R303" s="1309"/>
      <c r="S303" s="1089"/>
      <c r="T303" s="1304"/>
      <c r="U303" s="1309"/>
      <c r="V303" s="1310"/>
      <c r="W303" s="1310"/>
      <c r="X303" s="1310"/>
      <c r="Y303" s="1310"/>
      <c r="Z303" s="1311"/>
      <c r="AA303" s="1312"/>
      <c r="AB303" s="1312"/>
      <c r="AC303" s="1088"/>
      <c r="AD303" s="1088"/>
      <c r="AE303" s="1088"/>
      <c r="AF303" s="1089"/>
      <c r="AG303" s="1090"/>
      <c r="AH303" s="1090"/>
      <c r="AI303" s="1090"/>
    </row>
    <row r="304" ht="15.75" customHeight="1">
      <c r="A304" s="1089"/>
      <c r="B304" s="1089"/>
      <c r="C304" s="1304"/>
      <c r="D304" s="1304"/>
      <c r="E304" s="1304"/>
      <c r="F304" s="1089"/>
      <c r="G304" s="1089"/>
      <c r="H304" s="1089"/>
      <c r="I304" s="1090"/>
      <c r="J304" s="1089"/>
      <c r="K304" s="1089"/>
      <c r="L304" s="1308"/>
      <c r="M304" s="1089"/>
      <c r="N304" s="1309"/>
      <c r="O304" s="1309"/>
      <c r="P304" s="1310"/>
      <c r="Q304" s="1310"/>
      <c r="R304" s="1309"/>
      <c r="S304" s="1089"/>
      <c r="T304" s="1304"/>
      <c r="U304" s="1309"/>
      <c r="V304" s="1310"/>
      <c r="W304" s="1310"/>
      <c r="X304" s="1310"/>
      <c r="Y304" s="1310"/>
      <c r="Z304" s="1311"/>
      <c r="AA304" s="1312"/>
      <c r="AB304" s="1312"/>
      <c r="AC304" s="1088"/>
      <c r="AD304" s="1088"/>
      <c r="AE304" s="1088"/>
      <c r="AF304" s="1089"/>
      <c r="AG304" s="1090"/>
      <c r="AH304" s="1090"/>
      <c r="AI304" s="1090"/>
    </row>
    <row r="305" ht="15.75" customHeight="1">
      <c r="A305" s="1089"/>
      <c r="B305" s="1089"/>
      <c r="C305" s="1304"/>
      <c r="D305" s="1304"/>
      <c r="E305" s="1304"/>
      <c r="F305" s="1089"/>
      <c r="G305" s="1089"/>
      <c r="H305" s="1089"/>
      <c r="I305" s="1090"/>
      <c r="J305" s="1089"/>
      <c r="K305" s="1089"/>
      <c r="L305" s="1308"/>
      <c r="M305" s="1089"/>
      <c r="N305" s="1309"/>
      <c r="O305" s="1309"/>
      <c r="P305" s="1310"/>
      <c r="Q305" s="1310"/>
      <c r="R305" s="1309"/>
      <c r="S305" s="1089"/>
      <c r="T305" s="1304"/>
      <c r="U305" s="1309"/>
      <c r="V305" s="1310"/>
      <c r="W305" s="1310"/>
      <c r="X305" s="1310"/>
      <c r="Y305" s="1310"/>
      <c r="Z305" s="1311"/>
      <c r="AA305" s="1312"/>
      <c r="AB305" s="1312"/>
      <c r="AC305" s="1088"/>
      <c r="AD305" s="1088"/>
      <c r="AE305" s="1088"/>
      <c r="AF305" s="1089"/>
      <c r="AG305" s="1090"/>
      <c r="AH305" s="1090"/>
      <c r="AI305" s="1090"/>
    </row>
    <row r="306" ht="15.75" customHeight="1">
      <c r="A306" s="1089"/>
      <c r="B306" s="1089"/>
      <c r="C306" s="1304"/>
      <c r="D306" s="1304"/>
      <c r="E306" s="1304"/>
      <c r="F306" s="1089"/>
      <c r="G306" s="1089"/>
      <c r="H306" s="1089"/>
      <c r="I306" s="1090"/>
      <c r="J306" s="1089"/>
      <c r="K306" s="1089"/>
      <c r="L306" s="1308"/>
      <c r="M306" s="1089"/>
      <c r="N306" s="1309"/>
      <c r="O306" s="1309"/>
      <c r="P306" s="1310"/>
      <c r="Q306" s="1310"/>
      <c r="R306" s="1309"/>
      <c r="S306" s="1089"/>
      <c r="T306" s="1304"/>
      <c r="U306" s="1309"/>
      <c r="V306" s="1310"/>
      <c r="W306" s="1310"/>
      <c r="X306" s="1310"/>
      <c r="Y306" s="1310"/>
      <c r="Z306" s="1311"/>
      <c r="AA306" s="1312"/>
      <c r="AB306" s="1312"/>
      <c r="AC306" s="1088"/>
      <c r="AD306" s="1088"/>
      <c r="AE306" s="1088"/>
      <c r="AF306" s="1089"/>
      <c r="AG306" s="1090"/>
      <c r="AH306" s="1090"/>
      <c r="AI306" s="1090"/>
    </row>
    <row r="307" ht="15.75" customHeight="1">
      <c r="A307" s="1089"/>
      <c r="B307" s="1089"/>
      <c r="C307" s="1304"/>
      <c r="D307" s="1304"/>
      <c r="E307" s="1304"/>
      <c r="F307" s="1089"/>
      <c r="G307" s="1089"/>
      <c r="H307" s="1089"/>
      <c r="I307" s="1090"/>
      <c r="J307" s="1089"/>
      <c r="K307" s="1089"/>
      <c r="L307" s="1308"/>
      <c r="M307" s="1089"/>
      <c r="N307" s="1309"/>
      <c r="O307" s="1309"/>
      <c r="P307" s="1310"/>
      <c r="Q307" s="1310"/>
      <c r="R307" s="1309"/>
      <c r="S307" s="1089"/>
      <c r="T307" s="1304"/>
      <c r="U307" s="1309"/>
      <c r="V307" s="1310"/>
      <c r="W307" s="1310"/>
      <c r="X307" s="1310"/>
      <c r="Y307" s="1310"/>
      <c r="Z307" s="1311"/>
      <c r="AA307" s="1312"/>
      <c r="AB307" s="1312"/>
      <c r="AC307" s="1088"/>
      <c r="AD307" s="1088"/>
      <c r="AE307" s="1088"/>
      <c r="AF307" s="1089"/>
      <c r="AG307" s="1090"/>
      <c r="AH307" s="1090"/>
      <c r="AI307" s="1090"/>
    </row>
    <row r="308" ht="15.75" customHeight="1">
      <c r="A308" s="1089"/>
      <c r="B308" s="1089"/>
      <c r="C308" s="1304"/>
      <c r="D308" s="1304"/>
      <c r="E308" s="1304"/>
      <c r="F308" s="1089"/>
      <c r="G308" s="1089"/>
      <c r="H308" s="1089"/>
      <c r="I308" s="1090"/>
      <c r="J308" s="1089"/>
      <c r="K308" s="1089"/>
      <c r="L308" s="1308"/>
      <c r="M308" s="1089"/>
      <c r="N308" s="1309"/>
      <c r="O308" s="1309"/>
      <c r="P308" s="1310"/>
      <c r="Q308" s="1310"/>
      <c r="R308" s="1309"/>
      <c r="S308" s="1089"/>
      <c r="T308" s="1304"/>
      <c r="U308" s="1309"/>
      <c r="V308" s="1310"/>
      <c r="W308" s="1310"/>
      <c r="X308" s="1310"/>
      <c r="Y308" s="1310"/>
      <c r="Z308" s="1311"/>
      <c r="AA308" s="1312"/>
      <c r="AB308" s="1312"/>
      <c r="AC308" s="1088"/>
      <c r="AD308" s="1088"/>
      <c r="AE308" s="1088"/>
      <c r="AF308" s="1089"/>
      <c r="AG308" s="1090"/>
      <c r="AH308" s="1090"/>
      <c r="AI308" s="1090"/>
    </row>
    <row r="309" ht="15.75" customHeight="1">
      <c r="A309" s="1089"/>
      <c r="B309" s="1089"/>
      <c r="C309" s="1304"/>
      <c r="D309" s="1304"/>
      <c r="E309" s="1304"/>
      <c r="F309" s="1089"/>
      <c r="G309" s="1089"/>
      <c r="H309" s="1089"/>
      <c r="I309" s="1090"/>
      <c r="J309" s="1089"/>
      <c r="K309" s="1089"/>
      <c r="L309" s="1308"/>
      <c r="M309" s="1089"/>
      <c r="N309" s="1309"/>
      <c r="O309" s="1309"/>
      <c r="P309" s="1310"/>
      <c r="Q309" s="1310"/>
      <c r="R309" s="1309"/>
      <c r="S309" s="1089"/>
      <c r="T309" s="1304"/>
      <c r="U309" s="1309"/>
      <c r="V309" s="1310"/>
      <c r="W309" s="1310"/>
      <c r="X309" s="1310"/>
      <c r="Y309" s="1310"/>
      <c r="Z309" s="1311"/>
      <c r="AA309" s="1312"/>
      <c r="AB309" s="1312"/>
      <c r="AC309" s="1088"/>
      <c r="AD309" s="1088"/>
      <c r="AE309" s="1088"/>
      <c r="AF309" s="1089"/>
      <c r="AG309" s="1090"/>
      <c r="AH309" s="1090"/>
      <c r="AI309" s="1090"/>
    </row>
    <row r="310" ht="15.75" customHeight="1">
      <c r="A310" s="1089"/>
      <c r="B310" s="1089"/>
      <c r="C310" s="1304"/>
      <c r="D310" s="1304"/>
      <c r="E310" s="1304"/>
      <c r="F310" s="1089"/>
      <c r="G310" s="1089"/>
      <c r="H310" s="1089"/>
      <c r="I310" s="1090"/>
      <c r="J310" s="1089"/>
      <c r="K310" s="1089"/>
      <c r="L310" s="1308"/>
      <c r="M310" s="1089"/>
      <c r="N310" s="1309"/>
      <c r="O310" s="1309"/>
      <c r="P310" s="1310"/>
      <c r="Q310" s="1310"/>
      <c r="R310" s="1309"/>
      <c r="S310" s="1089"/>
      <c r="T310" s="1304"/>
      <c r="U310" s="1309"/>
      <c r="V310" s="1310"/>
      <c r="W310" s="1310"/>
      <c r="X310" s="1310"/>
      <c r="Y310" s="1310"/>
      <c r="Z310" s="1311"/>
      <c r="AA310" s="1312"/>
      <c r="AB310" s="1312"/>
      <c r="AC310" s="1088"/>
      <c r="AD310" s="1088"/>
      <c r="AE310" s="1088"/>
      <c r="AF310" s="1089"/>
      <c r="AG310" s="1090"/>
      <c r="AH310" s="1090"/>
      <c r="AI310" s="1090"/>
    </row>
    <row r="311" ht="15.75" customHeight="1">
      <c r="A311" s="1089"/>
      <c r="B311" s="1089"/>
      <c r="C311" s="1304"/>
      <c r="D311" s="1304"/>
      <c r="E311" s="1304"/>
      <c r="F311" s="1089"/>
      <c r="G311" s="1089"/>
      <c r="H311" s="1089"/>
      <c r="I311" s="1090"/>
      <c r="J311" s="1089"/>
      <c r="K311" s="1089"/>
      <c r="L311" s="1308"/>
      <c r="M311" s="1089"/>
      <c r="N311" s="1309"/>
      <c r="O311" s="1309"/>
      <c r="P311" s="1310"/>
      <c r="Q311" s="1310"/>
      <c r="R311" s="1309"/>
      <c r="S311" s="1089"/>
      <c r="T311" s="1304"/>
      <c r="U311" s="1309"/>
      <c r="V311" s="1310"/>
      <c r="W311" s="1310"/>
      <c r="X311" s="1310"/>
      <c r="Y311" s="1310"/>
      <c r="Z311" s="1311"/>
      <c r="AA311" s="1312"/>
      <c r="AB311" s="1312"/>
      <c r="AC311" s="1088"/>
      <c r="AD311" s="1088"/>
      <c r="AE311" s="1088"/>
      <c r="AF311" s="1089"/>
      <c r="AG311" s="1090"/>
      <c r="AH311" s="1090"/>
      <c r="AI311" s="1090"/>
    </row>
    <row r="312" ht="15.75" customHeight="1">
      <c r="A312" s="1089"/>
      <c r="B312" s="1089"/>
      <c r="C312" s="1304"/>
      <c r="D312" s="1304"/>
      <c r="E312" s="1304"/>
      <c r="F312" s="1089"/>
      <c r="G312" s="1089"/>
      <c r="H312" s="1089"/>
      <c r="I312" s="1090"/>
      <c r="J312" s="1089"/>
      <c r="K312" s="1089"/>
      <c r="L312" s="1308"/>
      <c r="M312" s="1089"/>
      <c r="N312" s="1309"/>
      <c r="O312" s="1309"/>
      <c r="P312" s="1310"/>
      <c r="Q312" s="1310"/>
      <c r="R312" s="1309"/>
      <c r="S312" s="1089"/>
      <c r="T312" s="1304"/>
      <c r="U312" s="1309"/>
      <c r="V312" s="1310"/>
      <c r="W312" s="1310"/>
      <c r="X312" s="1310"/>
      <c r="Y312" s="1310"/>
      <c r="Z312" s="1311"/>
      <c r="AA312" s="1312"/>
      <c r="AB312" s="1312"/>
      <c r="AC312" s="1088"/>
      <c r="AD312" s="1088"/>
      <c r="AE312" s="1088"/>
      <c r="AF312" s="1089"/>
      <c r="AG312" s="1090"/>
      <c r="AH312" s="1090"/>
      <c r="AI312" s="1090"/>
    </row>
    <row r="313" ht="15.75" customHeight="1">
      <c r="A313" s="1089"/>
      <c r="B313" s="1089"/>
      <c r="C313" s="1304"/>
      <c r="D313" s="1304"/>
      <c r="E313" s="1304"/>
      <c r="F313" s="1089"/>
      <c r="G313" s="1089"/>
      <c r="H313" s="1089"/>
      <c r="I313" s="1090"/>
      <c r="J313" s="1089"/>
      <c r="K313" s="1089"/>
      <c r="L313" s="1308"/>
      <c r="M313" s="1089"/>
      <c r="N313" s="1309"/>
      <c r="O313" s="1309"/>
      <c r="P313" s="1310"/>
      <c r="Q313" s="1310"/>
      <c r="R313" s="1309"/>
      <c r="S313" s="1089"/>
      <c r="T313" s="1304"/>
      <c r="U313" s="1309"/>
      <c r="V313" s="1310"/>
      <c r="W313" s="1310"/>
      <c r="X313" s="1310"/>
      <c r="Y313" s="1310"/>
      <c r="Z313" s="1311"/>
      <c r="AA313" s="1312"/>
      <c r="AB313" s="1312"/>
      <c r="AC313" s="1088"/>
      <c r="AD313" s="1088"/>
      <c r="AE313" s="1088"/>
      <c r="AF313" s="1089"/>
      <c r="AG313" s="1090"/>
      <c r="AH313" s="1090"/>
      <c r="AI313" s="1090"/>
    </row>
    <row r="314" ht="15.75" customHeight="1">
      <c r="A314" s="1089"/>
      <c r="B314" s="1089"/>
      <c r="C314" s="1304"/>
      <c r="D314" s="1304"/>
      <c r="E314" s="1304"/>
      <c r="F314" s="1089"/>
      <c r="G314" s="1089"/>
      <c r="H314" s="1089"/>
      <c r="I314" s="1090"/>
      <c r="J314" s="1089"/>
      <c r="K314" s="1089"/>
      <c r="L314" s="1308"/>
      <c r="M314" s="1089"/>
      <c r="N314" s="1309"/>
      <c r="O314" s="1309"/>
      <c r="P314" s="1310"/>
      <c r="Q314" s="1310"/>
      <c r="R314" s="1309"/>
      <c r="S314" s="1089"/>
      <c r="T314" s="1304"/>
      <c r="U314" s="1309"/>
      <c r="V314" s="1310"/>
      <c r="W314" s="1310"/>
      <c r="X314" s="1310"/>
      <c r="Y314" s="1310"/>
      <c r="Z314" s="1311"/>
      <c r="AA314" s="1312"/>
      <c r="AB314" s="1312"/>
      <c r="AC314" s="1088"/>
      <c r="AD314" s="1088"/>
      <c r="AE314" s="1088"/>
      <c r="AF314" s="1089"/>
      <c r="AG314" s="1090"/>
      <c r="AH314" s="1090"/>
      <c r="AI314" s="1090"/>
    </row>
    <row r="315" ht="15.75" customHeight="1">
      <c r="A315" s="1089"/>
      <c r="B315" s="1089"/>
      <c r="C315" s="1304"/>
      <c r="D315" s="1304"/>
      <c r="E315" s="1304"/>
      <c r="F315" s="1089"/>
      <c r="G315" s="1089"/>
      <c r="H315" s="1089"/>
      <c r="I315" s="1090"/>
      <c r="J315" s="1089"/>
      <c r="K315" s="1089"/>
      <c r="L315" s="1308"/>
      <c r="M315" s="1089"/>
      <c r="N315" s="1309"/>
      <c r="O315" s="1309"/>
      <c r="P315" s="1310"/>
      <c r="Q315" s="1310"/>
      <c r="R315" s="1309"/>
      <c r="S315" s="1089"/>
      <c r="T315" s="1304"/>
      <c r="U315" s="1309"/>
      <c r="V315" s="1310"/>
      <c r="W315" s="1310"/>
      <c r="X315" s="1310"/>
      <c r="Y315" s="1310"/>
      <c r="Z315" s="1311"/>
      <c r="AA315" s="1312"/>
      <c r="AB315" s="1312"/>
      <c r="AC315" s="1088"/>
      <c r="AD315" s="1088"/>
      <c r="AE315" s="1088"/>
      <c r="AF315" s="1089"/>
      <c r="AG315" s="1090"/>
      <c r="AH315" s="1090"/>
      <c r="AI315" s="1090"/>
    </row>
    <row r="316" ht="15.75" customHeight="1">
      <c r="A316" s="1089"/>
      <c r="B316" s="1089"/>
      <c r="C316" s="1304"/>
      <c r="D316" s="1304"/>
      <c r="E316" s="1304"/>
      <c r="F316" s="1089"/>
      <c r="G316" s="1089"/>
      <c r="H316" s="1089"/>
      <c r="I316" s="1090"/>
      <c r="J316" s="1089"/>
      <c r="K316" s="1089"/>
      <c r="L316" s="1308"/>
      <c r="M316" s="1089"/>
      <c r="N316" s="1309"/>
      <c r="O316" s="1309"/>
      <c r="P316" s="1310"/>
      <c r="Q316" s="1310"/>
      <c r="R316" s="1309"/>
      <c r="S316" s="1089"/>
      <c r="T316" s="1304"/>
      <c r="U316" s="1309"/>
      <c r="V316" s="1310"/>
      <c r="W316" s="1310"/>
      <c r="X316" s="1310"/>
      <c r="Y316" s="1310"/>
      <c r="Z316" s="1311"/>
      <c r="AA316" s="1312"/>
      <c r="AB316" s="1312"/>
      <c r="AC316" s="1088"/>
      <c r="AD316" s="1088"/>
      <c r="AE316" s="1088"/>
      <c r="AF316" s="1089"/>
      <c r="AG316" s="1090"/>
      <c r="AH316" s="1090"/>
      <c r="AI316" s="1090"/>
    </row>
    <row r="317" ht="15.75" customHeight="1">
      <c r="A317" s="1089"/>
      <c r="B317" s="1089"/>
      <c r="C317" s="1304"/>
      <c r="D317" s="1304"/>
      <c r="E317" s="1304"/>
      <c r="F317" s="1089"/>
      <c r="G317" s="1089"/>
      <c r="H317" s="1089"/>
      <c r="I317" s="1090"/>
      <c r="J317" s="1089"/>
      <c r="K317" s="1089"/>
      <c r="L317" s="1308"/>
      <c r="M317" s="1089"/>
      <c r="N317" s="1309"/>
      <c r="O317" s="1309"/>
      <c r="P317" s="1310"/>
      <c r="Q317" s="1310"/>
      <c r="R317" s="1309"/>
      <c r="S317" s="1089"/>
      <c r="T317" s="1304"/>
      <c r="U317" s="1309"/>
      <c r="V317" s="1310"/>
      <c r="W317" s="1310"/>
      <c r="X317" s="1310"/>
      <c r="Y317" s="1310"/>
      <c r="Z317" s="1311"/>
      <c r="AA317" s="1312"/>
      <c r="AB317" s="1312"/>
      <c r="AC317" s="1088"/>
      <c r="AD317" s="1088"/>
      <c r="AE317" s="1088"/>
      <c r="AF317" s="1089"/>
      <c r="AG317" s="1090"/>
      <c r="AH317" s="1090"/>
      <c r="AI317" s="1090"/>
    </row>
    <row r="318" ht="15.75" customHeight="1">
      <c r="A318" s="1089"/>
      <c r="B318" s="1089"/>
      <c r="C318" s="1304"/>
      <c r="D318" s="1304"/>
      <c r="E318" s="1304"/>
      <c r="F318" s="1089"/>
      <c r="G318" s="1089"/>
      <c r="H318" s="1089"/>
      <c r="I318" s="1090"/>
      <c r="J318" s="1089"/>
      <c r="K318" s="1089"/>
      <c r="L318" s="1308"/>
      <c r="M318" s="1089"/>
      <c r="N318" s="1309"/>
      <c r="O318" s="1309"/>
      <c r="P318" s="1310"/>
      <c r="Q318" s="1310"/>
      <c r="R318" s="1309"/>
      <c r="S318" s="1089"/>
      <c r="T318" s="1304"/>
      <c r="U318" s="1309"/>
      <c r="V318" s="1310"/>
      <c r="W318" s="1310"/>
      <c r="X318" s="1310"/>
      <c r="Y318" s="1310"/>
      <c r="Z318" s="1311"/>
      <c r="AA318" s="1312"/>
      <c r="AB318" s="1312"/>
      <c r="AC318" s="1088"/>
      <c r="AD318" s="1088"/>
      <c r="AE318" s="1088"/>
      <c r="AF318" s="1089"/>
      <c r="AG318" s="1090"/>
      <c r="AH318" s="1090"/>
      <c r="AI318" s="1090"/>
    </row>
    <row r="319" ht="15.75" customHeight="1">
      <c r="A319" s="1089"/>
      <c r="B319" s="1089"/>
      <c r="C319" s="1304"/>
      <c r="D319" s="1304"/>
      <c r="E319" s="1304"/>
      <c r="F319" s="1089"/>
      <c r="G319" s="1089"/>
      <c r="H319" s="1089"/>
      <c r="I319" s="1090"/>
      <c r="J319" s="1089"/>
      <c r="K319" s="1089"/>
      <c r="L319" s="1308"/>
      <c r="M319" s="1089"/>
      <c r="N319" s="1309"/>
      <c r="O319" s="1309"/>
      <c r="P319" s="1310"/>
      <c r="Q319" s="1310"/>
      <c r="R319" s="1309"/>
      <c r="S319" s="1089"/>
      <c r="T319" s="1304"/>
      <c r="U319" s="1309"/>
      <c r="V319" s="1310"/>
      <c r="W319" s="1310"/>
      <c r="X319" s="1310"/>
      <c r="Y319" s="1310"/>
      <c r="Z319" s="1311"/>
      <c r="AA319" s="1312"/>
      <c r="AB319" s="1312"/>
      <c r="AC319" s="1088"/>
      <c r="AD319" s="1088"/>
      <c r="AE319" s="1088"/>
      <c r="AF319" s="1089"/>
      <c r="AG319" s="1090"/>
      <c r="AH319" s="1090"/>
      <c r="AI319" s="1090"/>
    </row>
    <row r="320" ht="15.75" customHeight="1">
      <c r="A320" s="1089"/>
      <c r="B320" s="1089"/>
      <c r="C320" s="1304"/>
      <c r="D320" s="1304"/>
      <c r="E320" s="1304"/>
      <c r="F320" s="1089"/>
      <c r="G320" s="1089"/>
      <c r="H320" s="1089"/>
      <c r="I320" s="1090"/>
      <c r="J320" s="1089"/>
      <c r="K320" s="1089"/>
      <c r="L320" s="1308"/>
      <c r="M320" s="1089"/>
      <c r="N320" s="1309"/>
      <c r="O320" s="1309"/>
      <c r="P320" s="1310"/>
      <c r="Q320" s="1310"/>
      <c r="R320" s="1309"/>
      <c r="S320" s="1089"/>
      <c r="T320" s="1304"/>
      <c r="U320" s="1309"/>
      <c r="V320" s="1310"/>
      <c r="W320" s="1310"/>
      <c r="X320" s="1310"/>
      <c r="Y320" s="1310"/>
      <c r="Z320" s="1311"/>
      <c r="AA320" s="1312"/>
      <c r="AB320" s="1312"/>
      <c r="AC320" s="1088"/>
      <c r="AD320" s="1088"/>
      <c r="AE320" s="1088"/>
      <c r="AF320" s="1089"/>
      <c r="AG320" s="1090"/>
      <c r="AH320" s="1090"/>
      <c r="AI320" s="1090"/>
    </row>
    <row r="321" ht="15.75" customHeight="1">
      <c r="A321" s="1089"/>
      <c r="B321" s="1089"/>
      <c r="C321" s="1304"/>
      <c r="D321" s="1304"/>
      <c r="E321" s="1304"/>
      <c r="F321" s="1089"/>
      <c r="G321" s="1089"/>
      <c r="H321" s="1089"/>
      <c r="I321" s="1090"/>
      <c r="J321" s="1089"/>
      <c r="K321" s="1089"/>
      <c r="L321" s="1308"/>
      <c r="M321" s="1089"/>
      <c r="N321" s="1309"/>
      <c r="O321" s="1309"/>
      <c r="P321" s="1310"/>
      <c r="Q321" s="1310"/>
      <c r="R321" s="1309"/>
      <c r="S321" s="1089"/>
      <c r="T321" s="1304"/>
      <c r="U321" s="1309"/>
      <c r="V321" s="1310"/>
      <c r="W321" s="1310"/>
      <c r="X321" s="1310"/>
      <c r="Y321" s="1310"/>
      <c r="Z321" s="1311"/>
      <c r="AA321" s="1312"/>
      <c r="AB321" s="1312"/>
      <c r="AC321" s="1088"/>
      <c r="AD321" s="1088"/>
      <c r="AE321" s="1088"/>
      <c r="AF321" s="1089"/>
      <c r="AG321" s="1090"/>
      <c r="AH321" s="1090"/>
      <c r="AI321" s="1090"/>
    </row>
    <row r="322" ht="15.75" customHeight="1">
      <c r="A322" s="1089"/>
      <c r="B322" s="1089"/>
      <c r="C322" s="1304"/>
      <c r="D322" s="1304"/>
      <c r="E322" s="1304"/>
      <c r="F322" s="1089"/>
      <c r="G322" s="1089"/>
      <c r="H322" s="1089"/>
      <c r="I322" s="1090"/>
      <c r="J322" s="1089"/>
      <c r="K322" s="1089"/>
      <c r="L322" s="1308"/>
      <c r="M322" s="1089"/>
      <c r="N322" s="1309"/>
      <c r="O322" s="1309"/>
      <c r="P322" s="1310"/>
      <c r="Q322" s="1310"/>
      <c r="R322" s="1309"/>
      <c r="S322" s="1089"/>
      <c r="T322" s="1304"/>
      <c r="U322" s="1309"/>
      <c r="V322" s="1310"/>
      <c r="W322" s="1310"/>
      <c r="X322" s="1310"/>
      <c r="Y322" s="1310"/>
      <c r="Z322" s="1311"/>
      <c r="AA322" s="1312"/>
      <c r="AB322" s="1312"/>
      <c r="AC322" s="1088"/>
      <c r="AD322" s="1088"/>
      <c r="AE322" s="1088"/>
      <c r="AF322" s="1089"/>
      <c r="AG322" s="1090"/>
      <c r="AH322" s="1090"/>
      <c r="AI322" s="1090"/>
    </row>
    <row r="323" ht="15.75" customHeight="1">
      <c r="A323" s="1089"/>
      <c r="B323" s="1089"/>
      <c r="C323" s="1304"/>
      <c r="D323" s="1304"/>
      <c r="E323" s="1304"/>
      <c r="F323" s="1089"/>
      <c r="G323" s="1089"/>
      <c r="H323" s="1089"/>
      <c r="I323" s="1090"/>
      <c r="J323" s="1089"/>
      <c r="K323" s="1089"/>
      <c r="L323" s="1308"/>
      <c r="M323" s="1089"/>
      <c r="N323" s="1309"/>
      <c r="O323" s="1309"/>
      <c r="P323" s="1310"/>
      <c r="Q323" s="1310"/>
      <c r="R323" s="1309"/>
      <c r="S323" s="1089"/>
      <c r="T323" s="1304"/>
      <c r="U323" s="1309"/>
      <c r="V323" s="1310"/>
      <c r="W323" s="1310"/>
      <c r="X323" s="1310"/>
      <c r="Y323" s="1310"/>
      <c r="Z323" s="1311"/>
      <c r="AA323" s="1312"/>
      <c r="AB323" s="1312"/>
      <c r="AC323" s="1088"/>
      <c r="AD323" s="1088"/>
      <c r="AE323" s="1088"/>
      <c r="AF323" s="1089"/>
      <c r="AG323" s="1090"/>
      <c r="AH323" s="1090"/>
      <c r="AI323" s="1090"/>
    </row>
    <row r="324" ht="15.75" customHeight="1">
      <c r="A324" s="1089"/>
      <c r="B324" s="1089"/>
      <c r="C324" s="1304"/>
      <c r="D324" s="1304"/>
      <c r="E324" s="1304"/>
      <c r="F324" s="1089"/>
      <c r="G324" s="1089"/>
      <c r="H324" s="1089"/>
      <c r="I324" s="1090"/>
      <c r="J324" s="1089"/>
      <c r="K324" s="1089"/>
      <c r="L324" s="1308"/>
      <c r="M324" s="1089"/>
      <c r="N324" s="1309"/>
      <c r="O324" s="1309"/>
      <c r="P324" s="1310"/>
      <c r="Q324" s="1310"/>
      <c r="R324" s="1309"/>
      <c r="S324" s="1089"/>
      <c r="T324" s="1304"/>
      <c r="U324" s="1309"/>
      <c r="V324" s="1310"/>
      <c r="W324" s="1310"/>
      <c r="X324" s="1310"/>
      <c r="Y324" s="1310"/>
      <c r="Z324" s="1311"/>
      <c r="AA324" s="1312"/>
      <c r="AB324" s="1312"/>
      <c r="AC324" s="1088"/>
      <c r="AD324" s="1088"/>
      <c r="AE324" s="1088"/>
      <c r="AF324" s="1089"/>
      <c r="AG324" s="1090"/>
      <c r="AH324" s="1090"/>
      <c r="AI324" s="1090"/>
    </row>
    <row r="325" ht="15.75" customHeight="1">
      <c r="A325" s="1089"/>
      <c r="B325" s="1089"/>
      <c r="C325" s="1304"/>
      <c r="D325" s="1304"/>
      <c r="E325" s="1304"/>
      <c r="F325" s="1089"/>
      <c r="G325" s="1089"/>
      <c r="H325" s="1089"/>
      <c r="I325" s="1090"/>
      <c r="J325" s="1089"/>
      <c r="K325" s="1089"/>
      <c r="L325" s="1308"/>
      <c r="M325" s="1089"/>
      <c r="N325" s="1309"/>
      <c r="O325" s="1309"/>
      <c r="P325" s="1310"/>
      <c r="Q325" s="1310"/>
      <c r="R325" s="1309"/>
      <c r="S325" s="1089"/>
      <c r="T325" s="1304"/>
      <c r="U325" s="1309"/>
      <c r="V325" s="1310"/>
      <c r="W325" s="1310"/>
      <c r="X325" s="1310"/>
      <c r="Y325" s="1310"/>
      <c r="Z325" s="1311"/>
      <c r="AA325" s="1312"/>
      <c r="AB325" s="1312"/>
      <c r="AC325" s="1088"/>
      <c r="AD325" s="1088"/>
      <c r="AE325" s="1088"/>
      <c r="AF325" s="1089"/>
      <c r="AG325" s="1090"/>
      <c r="AH325" s="1090"/>
      <c r="AI325" s="1090"/>
    </row>
    <row r="326" ht="15.75" customHeight="1">
      <c r="A326" s="1089"/>
      <c r="B326" s="1089"/>
      <c r="C326" s="1304"/>
      <c r="D326" s="1304"/>
      <c r="E326" s="1304"/>
      <c r="F326" s="1089"/>
      <c r="G326" s="1089"/>
      <c r="H326" s="1089"/>
      <c r="I326" s="1090"/>
      <c r="J326" s="1089"/>
      <c r="K326" s="1089"/>
      <c r="L326" s="1308"/>
      <c r="M326" s="1089"/>
      <c r="N326" s="1309"/>
      <c r="O326" s="1309"/>
      <c r="P326" s="1310"/>
      <c r="Q326" s="1310"/>
      <c r="R326" s="1309"/>
      <c r="S326" s="1089"/>
      <c r="T326" s="1304"/>
      <c r="U326" s="1309"/>
      <c r="V326" s="1310"/>
      <c r="W326" s="1310"/>
      <c r="X326" s="1310"/>
      <c r="Y326" s="1310"/>
      <c r="Z326" s="1311"/>
      <c r="AA326" s="1312"/>
      <c r="AB326" s="1312"/>
      <c r="AC326" s="1088"/>
      <c r="AD326" s="1088"/>
      <c r="AE326" s="1088"/>
      <c r="AF326" s="1089"/>
      <c r="AG326" s="1090"/>
      <c r="AH326" s="1090"/>
      <c r="AI326" s="1090"/>
    </row>
    <row r="327" ht="15.75" customHeight="1">
      <c r="A327" s="1089"/>
      <c r="B327" s="1089"/>
      <c r="C327" s="1304"/>
      <c r="D327" s="1304"/>
      <c r="E327" s="1304"/>
      <c r="F327" s="1089"/>
      <c r="G327" s="1089"/>
      <c r="H327" s="1089"/>
      <c r="I327" s="1090"/>
      <c r="J327" s="1089"/>
      <c r="K327" s="1089"/>
      <c r="L327" s="1308"/>
      <c r="M327" s="1089"/>
      <c r="N327" s="1309"/>
      <c r="O327" s="1309"/>
      <c r="P327" s="1310"/>
      <c r="Q327" s="1310"/>
      <c r="R327" s="1309"/>
      <c r="S327" s="1089"/>
      <c r="T327" s="1304"/>
      <c r="U327" s="1309"/>
      <c r="V327" s="1310"/>
      <c r="W327" s="1310"/>
      <c r="X327" s="1310"/>
      <c r="Y327" s="1310"/>
      <c r="Z327" s="1311"/>
      <c r="AA327" s="1312"/>
      <c r="AB327" s="1312"/>
      <c r="AC327" s="1088"/>
      <c r="AD327" s="1088"/>
      <c r="AE327" s="1088"/>
      <c r="AF327" s="1089"/>
      <c r="AG327" s="1090"/>
      <c r="AH327" s="1090"/>
      <c r="AI327" s="1090"/>
    </row>
    <row r="328" ht="15.75" customHeight="1">
      <c r="A328" s="1089"/>
      <c r="B328" s="1089"/>
      <c r="C328" s="1304"/>
      <c r="D328" s="1304"/>
      <c r="E328" s="1304"/>
      <c r="F328" s="1089"/>
      <c r="G328" s="1089"/>
      <c r="H328" s="1089"/>
      <c r="I328" s="1090"/>
      <c r="J328" s="1089"/>
      <c r="K328" s="1089"/>
      <c r="L328" s="1308"/>
      <c r="M328" s="1089"/>
      <c r="N328" s="1309"/>
      <c r="O328" s="1309"/>
      <c r="P328" s="1310"/>
      <c r="Q328" s="1310"/>
      <c r="R328" s="1309"/>
      <c r="S328" s="1089"/>
      <c r="T328" s="1304"/>
      <c r="U328" s="1309"/>
      <c r="V328" s="1310"/>
      <c r="W328" s="1310"/>
      <c r="X328" s="1310"/>
      <c r="Y328" s="1310"/>
      <c r="Z328" s="1311"/>
      <c r="AA328" s="1312"/>
      <c r="AB328" s="1312"/>
      <c r="AC328" s="1088"/>
      <c r="AD328" s="1088"/>
      <c r="AE328" s="1088"/>
      <c r="AF328" s="1089"/>
      <c r="AG328" s="1090"/>
      <c r="AH328" s="1090"/>
      <c r="AI328" s="1090"/>
    </row>
    <row r="329" ht="15.75" customHeight="1">
      <c r="A329" s="1089"/>
      <c r="B329" s="1089"/>
      <c r="C329" s="1304"/>
      <c r="D329" s="1304"/>
      <c r="E329" s="1304"/>
      <c r="F329" s="1089"/>
      <c r="G329" s="1089"/>
      <c r="H329" s="1089"/>
      <c r="I329" s="1090"/>
      <c r="J329" s="1089"/>
      <c r="K329" s="1089"/>
      <c r="L329" s="1308"/>
      <c r="M329" s="1089"/>
      <c r="N329" s="1309"/>
      <c r="O329" s="1309"/>
      <c r="P329" s="1310"/>
      <c r="Q329" s="1310"/>
      <c r="R329" s="1309"/>
      <c r="S329" s="1089"/>
      <c r="T329" s="1304"/>
      <c r="U329" s="1309"/>
      <c r="V329" s="1310"/>
      <c r="W329" s="1310"/>
      <c r="X329" s="1310"/>
      <c r="Y329" s="1310"/>
      <c r="Z329" s="1311"/>
      <c r="AA329" s="1312"/>
      <c r="AB329" s="1312"/>
      <c r="AC329" s="1088"/>
      <c r="AD329" s="1088"/>
      <c r="AE329" s="1088"/>
      <c r="AF329" s="1089"/>
      <c r="AG329" s="1090"/>
      <c r="AH329" s="1090"/>
      <c r="AI329" s="1090"/>
    </row>
    <row r="330" ht="15.75" customHeight="1">
      <c r="A330" s="1089"/>
      <c r="B330" s="1089"/>
      <c r="C330" s="1304"/>
      <c r="D330" s="1304"/>
      <c r="E330" s="1304"/>
      <c r="F330" s="1089"/>
      <c r="G330" s="1089"/>
      <c r="H330" s="1089"/>
      <c r="I330" s="1090"/>
      <c r="J330" s="1089"/>
      <c r="K330" s="1089"/>
      <c r="L330" s="1308"/>
      <c r="M330" s="1089"/>
      <c r="N330" s="1309"/>
      <c r="O330" s="1309"/>
      <c r="P330" s="1310"/>
      <c r="Q330" s="1310"/>
      <c r="R330" s="1309"/>
      <c r="S330" s="1089"/>
      <c r="T330" s="1304"/>
      <c r="U330" s="1309"/>
      <c r="V330" s="1310"/>
      <c r="W330" s="1310"/>
      <c r="X330" s="1310"/>
      <c r="Y330" s="1310"/>
      <c r="Z330" s="1311"/>
      <c r="AA330" s="1312"/>
      <c r="AB330" s="1312"/>
      <c r="AC330" s="1088"/>
      <c r="AD330" s="1088"/>
      <c r="AE330" s="1088"/>
      <c r="AF330" s="1089"/>
      <c r="AG330" s="1090"/>
      <c r="AH330" s="1090"/>
      <c r="AI330" s="1090"/>
    </row>
    <row r="331" ht="15.75" customHeight="1">
      <c r="A331" s="1089"/>
      <c r="B331" s="1089"/>
      <c r="C331" s="1304"/>
      <c r="D331" s="1304"/>
      <c r="E331" s="1304"/>
      <c r="F331" s="1089"/>
      <c r="G331" s="1089"/>
      <c r="H331" s="1089"/>
      <c r="I331" s="1090"/>
      <c r="J331" s="1089"/>
      <c r="K331" s="1089"/>
      <c r="L331" s="1308"/>
      <c r="M331" s="1089"/>
      <c r="N331" s="1309"/>
      <c r="O331" s="1309"/>
      <c r="P331" s="1310"/>
      <c r="Q331" s="1310"/>
      <c r="R331" s="1309"/>
      <c r="S331" s="1089"/>
      <c r="T331" s="1304"/>
      <c r="U331" s="1309"/>
      <c r="V331" s="1310"/>
      <c r="W331" s="1310"/>
      <c r="X331" s="1310"/>
      <c r="Y331" s="1310"/>
      <c r="Z331" s="1311"/>
      <c r="AA331" s="1312"/>
      <c r="AB331" s="1312"/>
      <c r="AC331" s="1088"/>
      <c r="AD331" s="1088"/>
      <c r="AE331" s="1088"/>
      <c r="AF331" s="1089"/>
      <c r="AG331" s="1090"/>
      <c r="AH331" s="1090"/>
      <c r="AI331" s="1090"/>
    </row>
    <row r="332" ht="15.75" customHeight="1">
      <c r="A332" s="1089"/>
      <c r="B332" s="1089"/>
      <c r="C332" s="1304"/>
      <c r="D332" s="1304"/>
      <c r="E332" s="1304"/>
      <c r="F332" s="1089"/>
      <c r="G332" s="1089"/>
      <c r="H332" s="1089"/>
      <c r="I332" s="1090"/>
      <c r="J332" s="1089"/>
      <c r="K332" s="1089"/>
      <c r="L332" s="1308"/>
      <c r="M332" s="1089"/>
      <c r="N332" s="1309"/>
      <c r="O332" s="1309"/>
      <c r="P332" s="1310"/>
      <c r="Q332" s="1310"/>
      <c r="R332" s="1309"/>
      <c r="S332" s="1089"/>
      <c r="T332" s="1304"/>
      <c r="U332" s="1309"/>
      <c r="V332" s="1310"/>
      <c r="W332" s="1310"/>
      <c r="X332" s="1310"/>
      <c r="Y332" s="1310"/>
      <c r="Z332" s="1311"/>
      <c r="AA332" s="1312"/>
      <c r="AB332" s="1312"/>
      <c r="AC332" s="1088"/>
      <c r="AD332" s="1088"/>
      <c r="AE332" s="1088"/>
      <c r="AF332" s="1089"/>
      <c r="AG332" s="1090"/>
      <c r="AH332" s="1090"/>
      <c r="AI332" s="1090"/>
    </row>
    <row r="333" ht="15.75" customHeight="1">
      <c r="A333" s="1089"/>
      <c r="B333" s="1089"/>
      <c r="C333" s="1304"/>
      <c r="D333" s="1304"/>
      <c r="E333" s="1304"/>
      <c r="F333" s="1089"/>
      <c r="G333" s="1089"/>
      <c r="H333" s="1089"/>
      <c r="I333" s="1090"/>
      <c r="J333" s="1089"/>
      <c r="K333" s="1089"/>
      <c r="L333" s="1308"/>
      <c r="M333" s="1089"/>
      <c r="N333" s="1309"/>
      <c r="O333" s="1309"/>
      <c r="P333" s="1310"/>
      <c r="Q333" s="1310"/>
      <c r="R333" s="1309"/>
      <c r="S333" s="1089"/>
      <c r="T333" s="1304"/>
      <c r="U333" s="1309"/>
      <c r="V333" s="1310"/>
      <c r="W333" s="1310"/>
      <c r="X333" s="1310"/>
      <c r="Y333" s="1310"/>
      <c r="Z333" s="1311"/>
      <c r="AA333" s="1312"/>
      <c r="AB333" s="1312"/>
      <c r="AC333" s="1088"/>
      <c r="AD333" s="1088"/>
      <c r="AE333" s="1088"/>
      <c r="AF333" s="1089"/>
      <c r="AG333" s="1090"/>
      <c r="AH333" s="1090"/>
      <c r="AI333" s="1090"/>
    </row>
    <row r="334" ht="15.75" customHeight="1">
      <c r="A334" s="1089"/>
      <c r="B334" s="1089"/>
      <c r="C334" s="1304"/>
      <c r="D334" s="1304"/>
      <c r="E334" s="1304"/>
      <c r="F334" s="1089"/>
      <c r="G334" s="1089"/>
      <c r="H334" s="1089"/>
      <c r="I334" s="1090"/>
      <c r="J334" s="1089"/>
      <c r="K334" s="1089"/>
      <c r="L334" s="1308"/>
      <c r="M334" s="1089"/>
      <c r="N334" s="1309"/>
      <c r="O334" s="1309"/>
      <c r="P334" s="1310"/>
      <c r="Q334" s="1310"/>
      <c r="R334" s="1309"/>
      <c r="S334" s="1089"/>
      <c r="T334" s="1304"/>
      <c r="U334" s="1309"/>
      <c r="V334" s="1310"/>
      <c r="W334" s="1310"/>
      <c r="X334" s="1310"/>
      <c r="Y334" s="1310"/>
      <c r="Z334" s="1311"/>
      <c r="AA334" s="1312"/>
      <c r="AB334" s="1312"/>
      <c r="AC334" s="1088"/>
      <c r="AD334" s="1088"/>
      <c r="AE334" s="1088"/>
      <c r="AF334" s="1089"/>
      <c r="AG334" s="1090"/>
      <c r="AH334" s="1090"/>
      <c r="AI334" s="1090"/>
    </row>
    <row r="335" ht="15.75" customHeight="1">
      <c r="A335" s="1089"/>
      <c r="B335" s="1089"/>
      <c r="C335" s="1304"/>
      <c r="D335" s="1304"/>
      <c r="E335" s="1304"/>
      <c r="F335" s="1089"/>
      <c r="G335" s="1089"/>
      <c r="H335" s="1089"/>
      <c r="I335" s="1090"/>
      <c r="J335" s="1089"/>
      <c r="K335" s="1089"/>
      <c r="L335" s="1308"/>
      <c r="M335" s="1089"/>
      <c r="N335" s="1309"/>
      <c r="O335" s="1309"/>
      <c r="P335" s="1310"/>
      <c r="Q335" s="1310"/>
      <c r="R335" s="1309"/>
      <c r="S335" s="1089"/>
      <c r="T335" s="1304"/>
      <c r="U335" s="1309"/>
      <c r="V335" s="1310"/>
      <c r="W335" s="1310"/>
      <c r="X335" s="1310"/>
      <c r="Y335" s="1310"/>
      <c r="Z335" s="1311"/>
      <c r="AA335" s="1312"/>
      <c r="AB335" s="1312"/>
      <c r="AC335" s="1088"/>
      <c r="AD335" s="1088"/>
      <c r="AE335" s="1088"/>
      <c r="AF335" s="1089"/>
      <c r="AG335" s="1090"/>
      <c r="AH335" s="1090"/>
      <c r="AI335" s="1090"/>
    </row>
    <row r="336" ht="15.75" customHeight="1">
      <c r="A336" s="1089"/>
      <c r="B336" s="1089"/>
      <c r="C336" s="1304"/>
      <c r="D336" s="1304"/>
      <c r="E336" s="1304"/>
      <c r="F336" s="1089"/>
      <c r="G336" s="1089"/>
      <c r="H336" s="1089"/>
      <c r="I336" s="1090"/>
      <c r="J336" s="1089"/>
      <c r="K336" s="1089"/>
      <c r="L336" s="1308"/>
      <c r="M336" s="1089"/>
      <c r="N336" s="1309"/>
      <c r="O336" s="1309"/>
      <c r="P336" s="1310"/>
      <c r="Q336" s="1310"/>
      <c r="R336" s="1309"/>
      <c r="S336" s="1089"/>
      <c r="T336" s="1304"/>
      <c r="U336" s="1309"/>
      <c r="V336" s="1310"/>
      <c r="W336" s="1310"/>
      <c r="X336" s="1310"/>
      <c r="Y336" s="1310"/>
      <c r="Z336" s="1311"/>
      <c r="AA336" s="1312"/>
      <c r="AB336" s="1312"/>
      <c r="AC336" s="1088"/>
      <c r="AD336" s="1088"/>
      <c r="AE336" s="1088"/>
      <c r="AF336" s="1089"/>
      <c r="AG336" s="1090"/>
      <c r="AH336" s="1090"/>
      <c r="AI336" s="1090"/>
    </row>
    <row r="337" ht="15.75" customHeight="1">
      <c r="A337" s="1089"/>
      <c r="B337" s="1089"/>
      <c r="C337" s="1304"/>
      <c r="D337" s="1304"/>
      <c r="E337" s="1304"/>
      <c r="F337" s="1089"/>
      <c r="G337" s="1089"/>
      <c r="H337" s="1089"/>
      <c r="I337" s="1090"/>
      <c r="J337" s="1089"/>
      <c r="K337" s="1089"/>
      <c r="L337" s="1308"/>
      <c r="M337" s="1089"/>
      <c r="N337" s="1309"/>
      <c r="O337" s="1309"/>
      <c r="P337" s="1310"/>
      <c r="Q337" s="1310"/>
      <c r="R337" s="1309"/>
      <c r="S337" s="1089"/>
      <c r="T337" s="1304"/>
      <c r="U337" s="1309"/>
      <c r="V337" s="1310"/>
      <c r="W337" s="1310"/>
      <c r="X337" s="1310"/>
      <c r="Y337" s="1310"/>
      <c r="Z337" s="1311"/>
      <c r="AA337" s="1312"/>
      <c r="AB337" s="1312"/>
      <c r="AC337" s="1088"/>
      <c r="AD337" s="1088"/>
      <c r="AE337" s="1088"/>
      <c r="AF337" s="1089"/>
      <c r="AG337" s="1090"/>
      <c r="AH337" s="1090"/>
      <c r="AI337" s="1090"/>
    </row>
    <row r="338" ht="15.75" customHeight="1">
      <c r="A338" s="1089"/>
      <c r="B338" s="1089"/>
      <c r="C338" s="1304"/>
      <c r="D338" s="1304"/>
      <c r="E338" s="1304"/>
      <c r="F338" s="1089"/>
      <c r="G338" s="1089"/>
      <c r="H338" s="1089"/>
      <c r="I338" s="1090"/>
      <c r="J338" s="1089"/>
      <c r="K338" s="1089"/>
      <c r="L338" s="1308"/>
      <c r="M338" s="1089"/>
      <c r="N338" s="1309"/>
      <c r="O338" s="1309"/>
      <c r="P338" s="1310"/>
      <c r="Q338" s="1310"/>
      <c r="R338" s="1309"/>
      <c r="S338" s="1089"/>
      <c r="T338" s="1304"/>
      <c r="U338" s="1309"/>
      <c r="V338" s="1310"/>
      <c r="W338" s="1310"/>
      <c r="X338" s="1310"/>
      <c r="Y338" s="1310"/>
      <c r="Z338" s="1311"/>
      <c r="AA338" s="1312"/>
      <c r="AB338" s="1312"/>
      <c r="AC338" s="1088"/>
      <c r="AD338" s="1088"/>
      <c r="AE338" s="1088"/>
      <c r="AF338" s="1089"/>
      <c r="AG338" s="1090"/>
      <c r="AH338" s="1090"/>
      <c r="AI338" s="1090"/>
    </row>
    <row r="339" ht="15.75" customHeight="1">
      <c r="A339" s="1089"/>
      <c r="B339" s="1089"/>
      <c r="C339" s="1304"/>
      <c r="D339" s="1304"/>
      <c r="E339" s="1304"/>
      <c r="F339" s="1089"/>
      <c r="G339" s="1089"/>
      <c r="H339" s="1089"/>
      <c r="I339" s="1090"/>
      <c r="J339" s="1089"/>
      <c r="K339" s="1089"/>
      <c r="L339" s="1308"/>
      <c r="M339" s="1089"/>
      <c r="N339" s="1309"/>
      <c r="O339" s="1309"/>
      <c r="P339" s="1310"/>
      <c r="Q339" s="1310"/>
      <c r="R339" s="1309"/>
      <c r="S339" s="1089"/>
      <c r="T339" s="1304"/>
      <c r="U339" s="1309"/>
      <c r="V339" s="1310"/>
      <c r="W339" s="1310"/>
      <c r="X339" s="1310"/>
      <c r="Y339" s="1310"/>
      <c r="Z339" s="1311"/>
      <c r="AA339" s="1312"/>
      <c r="AB339" s="1312"/>
      <c r="AC339" s="1088"/>
      <c r="AD339" s="1088"/>
      <c r="AE339" s="1088"/>
      <c r="AF339" s="1089"/>
      <c r="AG339" s="1090"/>
      <c r="AH339" s="1090"/>
      <c r="AI339" s="1090"/>
    </row>
    <row r="340" ht="15.75" customHeight="1">
      <c r="A340" s="1089"/>
      <c r="B340" s="1089"/>
      <c r="C340" s="1304"/>
      <c r="D340" s="1304"/>
      <c r="E340" s="1304"/>
      <c r="F340" s="1089"/>
      <c r="G340" s="1089"/>
      <c r="H340" s="1089"/>
      <c r="I340" s="1090"/>
      <c r="J340" s="1089"/>
      <c r="K340" s="1089"/>
      <c r="L340" s="1308"/>
      <c r="M340" s="1089"/>
      <c r="N340" s="1309"/>
      <c r="O340" s="1309"/>
      <c r="P340" s="1310"/>
      <c r="Q340" s="1310"/>
      <c r="R340" s="1309"/>
      <c r="S340" s="1089"/>
      <c r="T340" s="1304"/>
      <c r="U340" s="1309"/>
      <c r="V340" s="1310"/>
      <c r="W340" s="1310"/>
      <c r="X340" s="1310"/>
      <c r="Y340" s="1310"/>
      <c r="Z340" s="1311"/>
      <c r="AA340" s="1312"/>
      <c r="AB340" s="1312"/>
      <c r="AC340" s="1088"/>
      <c r="AD340" s="1088"/>
      <c r="AE340" s="1088"/>
      <c r="AF340" s="1089"/>
      <c r="AG340" s="1090"/>
      <c r="AH340" s="1090"/>
      <c r="AI340" s="1090"/>
    </row>
    <row r="341" ht="15.75" customHeight="1">
      <c r="A341" s="1089"/>
      <c r="B341" s="1089"/>
      <c r="C341" s="1304"/>
      <c r="D341" s="1304"/>
      <c r="E341" s="1304"/>
      <c r="F341" s="1089"/>
      <c r="G341" s="1089"/>
      <c r="H341" s="1089"/>
      <c r="I341" s="1090"/>
      <c r="J341" s="1089"/>
      <c r="K341" s="1089"/>
      <c r="L341" s="1308"/>
      <c r="M341" s="1089"/>
      <c r="N341" s="1309"/>
      <c r="O341" s="1309"/>
      <c r="P341" s="1310"/>
      <c r="Q341" s="1310"/>
      <c r="R341" s="1309"/>
      <c r="S341" s="1089"/>
      <c r="T341" s="1304"/>
      <c r="U341" s="1309"/>
      <c r="V341" s="1310"/>
      <c r="W341" s="1310"/>
      <c r="X341" s="1310"/>
      <c r="Y341" s="1310"/>
      <c r="Z341" s="1311"/>
      <c r="AA341" s="1312"/>
      <c r="AB341" s="1312"/>
      <c r="AC341" s="1088"/>
      <c r="AD341" s="1088"/>
      <c r="AE341" s="1088"/>
      <c r="AF341" s="1089"/>
      <c r="AG341" s="1090"/>
      <c r="AH341" s="1090"/>
      <c r="AI341" s="1090"/>
    </row>
    <row r="342" ht="15.75" customHeight="1">
      <c r="A342" s="1089"/>
      <c r="B342" s="1089"/>
      <c r="C342" s="1304"/>
      <c r="D342" s="1304"/>
      <c r="E342" s="1304"/>
      <c r="F342" s="1089"/>
      <c r="G342" s="1089"/>
      <c r="H342" s="1089"/>
      <c r="I342" s="1090"/>
      <c r="J342" s="1089"/>
      <c r="K342" s="1089"/>
      <c r="L342" s="1308"/>
      <c r="M342" s="1089"/>
      <c r="N342" s="1309"/>
      <c r="O342" s="1309"/>
      <c r="P342" s="1310"/>
      <c r="Q342" s="1310"/>
      <c r="R342" s="1309"/>
      <c r="S342" s="1089"/>
      <c r="T342" s="1304"/>
      <c r="U342" s="1309"/>
      <c r="V342" s="1310"/>
      <c r="W342" s="1310"/>
      <c r="X342" s="1310"/>
      <c r="Y342" s="1310"/>
      <c r="Z342" s="1311"/>
      <c r="AA342" s="1312"/>
      <c r="AB342" s="1312"/>
      <c r="AC342" s="1088"/>
      <c r="AD342" s="1088"/>
      <c r="AE342" s="1088"/>
      <c r="AF342" s="1089"/>
      <c r="AG342" s="1090"/>
      <c r="AH342" s="1090"/>
      <c r="AI342" s="1090"/>
    </row>
    <row r="343" ht="15.75" customHeight="1">
      <c r="A343" s="1089"/>
      <c r="B343" s="1089"/>
      <c r="C343" s="1304"/>
      <c r="D343" s="1304"/>
      <c r="E343" s="1304"/>
      <c r="F343" s="1089"/>
      <c r="G343" s="1089"/>
      <c r="H343" s="1089"/>
      <c r="I343" s="1090"/>
      <c r="J343" s="1089"/>
      <c r="K343" s="1089"/>
      <c r="L343" s="1308"/>
      <c r="M343" s="1089"/>
      <c r="N343" s="1309"/>
      <c r="O343" s="1309"/>
      <c r="P343" s="1310"/>
      <c r="Q343" s="1310"/>
      <c r="R343" s="1309"/>
      <c r="S343" s="1089"/>
      <c r="T343" s="1304"/>
      <c r="U343" s="1309"/>
      <c r="V343" s="1310"/>
      <c r="W343" s="1310"/>
      <c r="X343" s="1310"/>
      <c r="Y343" s="1310"/>
      <c r="Z343" s="1311"/>
      <c r="AA343" s="1312"/>
      <c r="AB343" s="1312"/>
      <c r="AC343" s="1088"/>
      <c r="AD343" s="1088"/>
      <c r="AE343" s="1088"/>
      <c r="AF343" s="1089"/>
      <c r="AG343" s="1090"/>
      <c r="AH343" s="1090"/>
      <c r="AI343" s="1090"/>
    </row>
    <row r="344" ht="15.75" customHeight="1">
      <c r="A344" s="1089"/>
      <c r="B344" s="1089"/>
      <c r="C344" s="1304"/>
      <c r="D344" s="1304"/>
      <c r="E344" s="1304"/>
      <c r="F344" s="1089"/>
      <c r="G344" s="1089"/>
      <c r="H344" s="1089"/>
      <c r="I344" s="1090"/>
      <c r="J344" s="1089"/>
      <c r="K344" s="1089"/>
      <c r="L344" s="1308"/>
      <c r="M344" s="1089"/>
      <c r="N344" s="1309"/>
      <c r="O344" s="1309"/>
      <c r="P344" s="1310"/>
      <c r="Q344" s="1310"/>
      <c r="R344" s="1309"/>
      <c r="S344" s="1089"/>
      <c r="T344" s="1304"/>
      <c r="U344" s="1309"/>
      <c r="V344" s="1310"/>
      <c r="W344" s="1310"/>
      <c r="X344" s="1310"/>
      <c r="Y344" s="1310"/>
      <c r="Z344" s="1311"/>
      <c r="AA344" s="1312"/>
      <c r="AB344" s="1312"/>
      <c r="AC344" s="1088"/>
      <c r="AD344" s="1088"/>
      <c r="AE344" s="1088"/>
      <c r="AF344" s="1089"/>
      <c r="AG344" s="1090"/>
      <c r="AH344" s="1090"/>
      <c r="AI344" s="1090"/>
    </row>
    <row r="345" ht="15.75" customHeight="1">
      <c r="A345" s="1089"/>
      <c r="B345" s="1089"/>
      <c r="C345" s="1304"/>
      <c r="D345" s="1304"/>
      <c r="E345" s="1304"/>
      <c r="F345" s="1089"/>
      <c r="G345" s="1089"/>
      <c r="H345" s="1089"/>
      <c r="I345" s="1090"/>
      <c r="J345" s="1089"/>
      <c r="K345" s="1089"/>
      <c r="L345" s="1308"/>
      <c r="M345" s="1089"/>
      <c r="N345" s="1309"/>
      <c r="O345" s="1309"/>
      <c r="P345" s="1310"/>
      <c r="Q345" s="1310"/>
      <c r="R345" s="1309"/>
      <c r="S345" s="1089"/>
      <c r="T345" s="1304"/>
      <c r="U345" s="1309"/>
      <c r="V345" s="1310"/>
      <c r="W345" s="1310"/>
      <c r="X345" s="1310"/>
      <c r="Y345" s="1310"/>
      <c r="Z345" s="1311"/>
      <c r="AA345" s="1312"/>
      <c r="AB345" s="1312"/>
      <c r="AC345" s="1088"/>
      <c r="AD345" s="1088"/>
      <c r="AE345" s="1088"/>
      <c r="AF345" s="1089"/>
      <c r="AG345" s="1090"/>
      <c r="AH345" s="1090"/>
      <c r="AI345" s="1090"/>
    </row>
    <row r="346" ht="15.75" customHeight="1">
      <c r="A346" s="1089"/>
      <c r="B346" s="1089"/>
      <c r="C346" s="1304"/>
      <c r="D346" s="1304"/>
      <c r="E346" s="1304"/>
      <c r="F346" s="1089"/>
      <c r="G346" s="1089"/>
      <c r="H346" s="1089"/>
      <c r="I346" s="1090"/>
      <c r="J346" s="1089"/>
      <c r="K346" s="1089"/>
      <c r="L346" s="1308"/>
      <c r="M346" s="1089"/>
      <c r="N346" s="1309"/>
      <c r="O346" s="1309"/>
      <c r="P346" s="1310"/>
      <c r="Q346" s="1310"/>
      <c r="R346" s="1309"/>
      <c r="S346" s="1089"/>
      <c r="T346" s="1304"/>
      <c r="U346" s="1309"/>
      <c r="V346" s="1310"/>
      <c r="W346" s="1310"/>
      <c r="X346" s="1310"/>
      <c r="Y346" s="1310"/>
      <c r="Z346" s="1311"/>
      <c r="AA346" s="1312"/>
      <c r="AB346" s="1312"/>
      <c r="AC346" s="1088"/>
      <c r="AD346" s="1088"/>
      <c r="AE346" s="1088"/>
      <c r="AF346" s="1089"/>
      <c r="AG346" s="1090"/>
      <c r="AH346" s="1090"/>
      <c r="AI346" s="1090"/>
    </row>
    <row r="347" ht="15.75" customHeight="1">
      <c r="A347" s="1089"/>
      <c r="B347" s="1089"/>
      <c r="C347" s="1304"/>
      <c r="D347" s="1304"/>
      <c r="E347" s="1304"/>
      <c r="F347" s="1089"/>
      <c r="G347" s="1089"/>
      <c r="H347" s="1089"/>
      <c r="I347" s="1090"/>
      <c r="J347" s="1089"/>
      <c r="K347" s="1089"/>
      <c r="L347" s="1308"/>
      <c r="M347" s="1089"/>
      <c r="N347" s="1309"/>
      <c r="O347" s="1309"/>
      <c r="P347" s="1310"/>
      <c r="Q347" s="1310"/>
      <c r="R347" s="1309"/>
      <c r="S347" s="1089"/>
      <c r="T347" s="1304"/>
      <c r="U347" s="1309"/>
      <c r="V347" s="1310"/>
      <c r="W347" s="1310"/>
      <c r="X347" s="1310"/>
      <c r="Y347" s="1310"/>
      <c r="Z347" s="1311"/>
      <c r="AA347" s="1312"/>
      <c r="AB347" s="1312"/>
      <c r="AC347" s="1088"/>
      <c r="AD347" s="1088"/>
      <c r="AE347" s="1088"/>
      <c r="AF347" s="1089"/>
      <c r="AG347" s="1090"/>
      <c r="AH347" s="1090"/>
      <c r="AI347" s="1090"/>
    </row>
    <row r="348" ht="15.75" customHeight="1">
      <c r="A348" s="1089"/>
      <c r="B348" s="1089"/>
      <c r="C348" s="1304"/>
      <c r="D348" s="1304"/>
      <c r="E348" s="1304"/>
      <c r="F348" s="1089"/>
      <c r="G348" s="1089"/>
      <c r="H348" s="1089"/>
      <c r="I348" s="1090"/>
      <c r="J348" s="1089"/>
      <c r="K348" s="1089"/>
      <c r="L348" s="1308"/>
      <c r="M348" s="1089"/>
      <c r="N348" s="1309"/>
      <c r="O348" s="1309"/>
      <c r="P348" s="1310"/>
      <c r="Q348" s="1310"/>
      <c r="R348" s="1309"/>
      <c r="S348" s="1089"/>
      <c r="T348" s="1304"/>
      <c r="U348" s="1309"/>
      <c r="V348" s="1310"/>
      <c r="W348" s="1310"/>
      <c r="X348" s="1310"/>
      <c r="Y348" s="1310"/>
      <c r="Z348" s="1311"/>
      <c r="AA348" s="1312"/>
      <c r="AB348" s="1312"/>
      <c r="AC348" s="1088"/>
      <c r="AD348" s="1088"/>
      <c r="AE348" s="1088"/>
      <c r="AF348" s="1089"/>
      <c r="AG348" s="1090"/>
      <c r="AH348" s="1090"/>
      <c r="AI348" s="1090"/>
    </row>
    <row r="349" ht="15.75" customHeight="1">
      <c r="A349" s="1089"/>
      <c r="B349" s="1089"/>
      <c r="C349" s="1304"/>
      <c r="D349" s="1304"/>
      <c r="E349" s="1304"/>
      <c r="F349" s="1089"/>
      <c r="G349" s="1089"/>
      <c r="H349" s="1089"/>
      <c r="I349" s="1090"/>
      <c r="J349" s="1089"/>
      <c r="K349" s="1089"/>
      <c r="L349" s="1308"/>
      <c r="M349" s="1089"/>
      <c r="N349" s="1309"/>
      <c r="O349" s="1309"/>
      <c r="P349" s="1310"/>
      <c r="Q349" s="1310"/>
      <c r="R349" s="1309"/>
      <c r="S349" s="1089"/>
      <c r="T349" s="1304"/>
      <c r="U349" s="1309"/>
      <c r="V349" s="1310"/>
      <c r="W349" s="1310"/>
      <c r="X349" s="1310"/>
      <c r="Y349" s="1310"/>
      <c r="Z349" s="1311"/>
      <c r="AA349" s="1312"/>
      <c r="AB349" s="1312"/>
      <c r="AC349" s="1088"/>
      <c r="AD349" s="1088"/>
      <c r="AE349" s="1088"/>
      <c r="AF349" s="1089"/>
      <c r="AG349" s="1090"/>
      <c r="AH349" s="1090"/>
      <c r="AI349" s="1090"/>
    </row>
    <row r="350" ht="15.75" customHeight="1">
      <c r="A350" s="1089"/>
      <c r="B350" s="1089"/>
      <c r="C350" s="1304"/>
      <c r="D350" s="1304"/>
      <c r="E350" s="1304"/>
      <c r="F350" s="1089"/>
      <c r="G350" s="1089"/>
      <c r="H350" s="1089"/>
      <c r="I350" s="1090"/>
      <c r="J350" s="1089"/>
      <c r="K350" s="1089"/>
      <c r="L350" s="1308"/>
      <c r="M350" s="1089"/>
      <c r="N350" s="1309"/>
      <c r="O350" s="1309"/>
      <c r="P350" s="1310"/>
      <c r="Q350" s="1310"/>
      <c r="R350" s="1309"/>
      <c r="S350" s="1089"/>
      <c r="T350" s="1304"/>
      <c r="U350" s="1309"/>
      <c r="V350" s="1310"/>
      <c r="W350" s="1310"/>
      <c r="X350" s="1310"/>
      <c r="Y350" s="1310"/>
      <c r="Z350" s="1311"/>
      <c r="AA350" s="1312"/>
      <c r="AB350" s="1312"/>
      <c r="AC350" s="1088"/>
      <c r="AD350" s="1088"/>
      <c r="AE350" s="1088"/>
      <c r="AF350" s="1089"/>
      <c r="AG350" s="1090"/>
      <c r="AH350" s="1090"/>
      <c r="AI350" s="1090"/>
    </row>
    <row r="351" ht="15.75" customHeight="1">
      <c r="A351" s="1089"/>
      <c r="B351" s="1089"/>
      <c r="C351" s="1304"/>
      <c r="D351" s="1304"/>
      <c r="E351" s="1304"/>
      <c r="F351" s="1089"/>
      <c r="G351" s="1089"/>
      <c r="H351" s="1089"/>
      <c r="I351" s="1090"/>
      <c r="J351" s="1089"/>
      <c r="K351" s="1089"/>
      <c r="L351" s="1308"/>
      <c r="M351" s="1089"/>
      <c r="N351" s="1309"/>
      <c r="O351" s="1309"/>
      <c r="P351" s="1310"/>
      <c r="Q351" s="1310"/>
      <c r="R351" s="1309"/>
      <c r="S351" s="1089"/>
      <c r="T351" s="1304"/>
      <c r="U351" s="1309"/>
      <c r="V351" s="1310"/>
      <c r="W351" s="1310"/>
      <c r="X351" s="1310"/>
      <c r="Y351" s="1310"/>
      <c r="Z351" s="1311"/>
      <c r="AA351" s="1312"/>
      <c r="AB351" s="1312"/>
      <c r="AC351" s="1088"/>
      <c r="AD351" s="1088"/>
      <c r="AE351" s="1088"/>
      <c r="AF351" s="1089"/>
      <c r="AG351" s="1090"/>
      <c r="AH351" s="1090"/>
      <c r="AI351" s="1090"/>
    </row>
    <row r="352" ht="15.75" customHeight="1">
      <c r="A352" s="1089"/>
      <c r="B352" s="1089"/>
      <c r="C352" s="1304"/>
      <c r="D352" s="1304"/>
      <c r="E352" s="1304"/>
      <c r="F352" s="1089"/>
      <c r="G352" s="1089"/>
      <c r="H352" s="1089"/>
      <c r="I352" s="1090"/>
      <c r="J352" s="1089"/>
      <c r="K352" s="1089"/>
      <c r="L352" s="1308"/>
      <c r="M352" s="1089"/>
      <c r="N352" s="1309"/>
      <c r="O352" s="1309"/>
      <c r="P352" s="1310"/>
      <c r="Q352" s="1310"/>
      <c r="R352" s="1309"/>
      <c r="S352" s="1089"/>
      <c r="T352" s="1304"/>
      <c r="U352" s="1309"/>
      <c r="V352" s="1310"/>
      <c r="W352" s="1310"/>
      <c r="X352" s="1310"/>
      <c r="Y352" s="1310"/>
      <c r="Z352" s="1311"/>
      <c r="AA352" s="1312"/>
      <c r="AB352" s="1312"/>
      <c r="AC352" s="1088"/>
      <c r="AD352" s="1088"/>
      <c r="AE352" s="1088"/>
      <c r="AF352" s="1089"/>
      <c r="AG352" s="1090"/>
      <c r="AH352" s="1090"/>
      <c r="AI352" s="1090"/>
    </row>
    <row r="353" ht="15.75" customHeight="1">
      <c r="A353" s="1089"/>
      <c r="B353" s="1089"/>
      <c r="C353" s="1304"/>
      <c r="D353" s="1304"/>
      <c r="E353" s="1304"/>
      <c r="F353" s="1089"/>
      <c r="G353" s="1089"/>
      <c r="H353" s="1089"/>
      <c r="I353" s="1090"/>
      <c r="J353" s="1089"/>
      <c r="K353" s="1089"/>
      <c r="L353" s="1308"/>
      <c r="M353" s="1089"/>
      <c r="N353" s="1309"/>
      <c r="O353" s="1309"/>
      <c r="P353" s="1310"/>
      <c r="Q353" s="1310"/>
      <c r="R353" s="1309"/>
      <c r="S353" s="1089"/>
      <c r="T353" s="1304"/>
      <c r="U353" s="1309"/>
      <c r="V353" s="1310"/>
      <c r="W353" s="1310"/>
      <c r="X353" s="1310"/>
      <c r="Y353" s="1310"/>
      <c r="Z353" s="1311"/>
      <c r="AA353" s="1312"/>
      <c r="AB353" s="1312"/>
      <c r="AC353" s="1088"/>
      <c r="AD353" s="1088"/>
      <c r="AE353" s="1088"/>
      <c r="AF353" s="1089"/>
      <c r="AG353" s="1090"/>
      <c r="AH353" s="1090"/>
      <c r="AI353" s="1090"/>
    </row>
    <row r="354" ht="15.75" customHeight="1">
      <c r="A354" s="1089"/>
      <c r="B354" s="1089"/>
      <c r="C354" s="1304"/>
      <c r="D354" s="1304"/>
      <c r="E354" s="1304"/>
      <c r="F354" s="1089"/>
      <c r="G354" s="1089"/>
      <c r="H354" s="1089"/>
      <c r="I354" s="1090"/>
      <c r="J354" s="1089"/>
      <c r="K354" s="1089"/>
      <c r="L354" s="1308"/>
      <c r="M354" s="1089"/>
      <c r="N354" s="1309"/>
      <c r="O354" s="1309"/>
      <c r="P354" s="1310"/>
      <c r="Q354" s="1310"/>
      <c r="R354" s="1309"/>
      <c r="S354" s="1089"/>
      <c r="T354" s="1304"/>
      <c r="U354" s="1309"/>
      <c r="V354" s="1310"/>
      <c r="W354" s="1310"/>
      <c r="X354" s="1310"/>
      <c r="Y354" s="1310"/>
      <c r="Z354" s="1311"/>
      <c r="AA354" s="1312"/>
      <c r="AB354" s="1312"/>
      <c r="AC354" s="1088"/>
      <c r="AD354" s="1088"/>
      <c r="AE354" s="1088"/>
      <c r="AF354" s="1089"/>
      <c r="AG354" s="1090"/>
      <c r="AH354" s="1090"/>
      <c r="AI354" s="1090"/>
    </row>
    <row r="355" ht="15.75" customHeight="1">
      <c r="A355" s="1089"/>
      <c r="B355" s="1089"/>
      <c r="C355" s="1304"/>
      <c r="D355" s="1304"/>
      <c r="E355" s="1304"/>
      <c r="F355" s="1089"/>
      <c r="G355" s="1089"/>
      <c r="H355" s="1089"/>
      <c r="I355" s="1090"/>
      <c r="J355" s="1089"/>
      <c r="K355" s="1089"/>
      <c r="L355" s="1308"/>
      <c r="M355" s="1089"/>
      <c r="N355" s="1309"/>
      <c r="O355" s="1309"/>
      <c r="P355" s="1310"/>
      <c r="Q355" s="1310"/>
      <c r="R355" s="1309"/>
      <c r="S355" s="1089"/>
      <c r="T355" s="1304"/>
      <c r="U355" s="1309"/>
      <c r="V355" s="1310"/>
      <c r="W355" s="1310"/>
      <c r="X355" s="1310"/>
      <c r="Y355" s="1310"/>
      <c r="Z355" s="1311"/>
      <c r="AA355" s="1312"/>
      <c r="AB355" s="1312"/>
      <c r="AC355" s="1088"/>
      <c r="AD355" s="1088"/>
      <c r="AE355" s="1088"/>
      <c r="AF355" s="1089"/>
      <c r="AG355" s="1090"/>
      <c r="AH355" s="1090"/>
      <c r="AI355" s="1090"/>
    </row>
    <row r="356" ht="15.75" customHeight="1">
      <c r="A356" s="1089"/>
      <c r="B356" s="1089"/>
      <c r="C356" s="1304"/>
      <c r="D356" s="1304"/>
      <c r="E356" s="1304"/>
      <c r="F356" s="1089"/>
      <c r="G356" s="1089"/>
      <c r="H356" s="1089"/>
      <c r="I356" s="1090"/>
      <c r="J356" s="1089"/>
      <c r="K356" s="1089"/>
      <c r="L356" s="1308"/>
      <c r="M356" s="1089"/>
      <c r="N356" s="1309"/>
      <c r="O356" s="1309"/>
      <c r="P356" s="1310"/>
      <c r="Q356" s="1310"/>
      <c r="R356" s="1309"/>
      <c r="S356" s="1089"/>
      <c r="T356" s="1304"/>
      <c r="U356" s="1309"/>
      <c r="V356" s="1310"/>
      <c r="W356" s="1310"/>
      <c r="X356" s="1310"/>
      <c r="Y356" s="1310"/>
      <c r="Z356" s="1311"/>
      <c r="AA356" s="1312"/>
      <c r="AB356" s="1312"/>
      <c r="AC356" s="1088"/>
      <c r="AD356" s="1088"/>
      <c r="AE356" s="1088"/>
      <c r="AF356" s="1089"/>
      <c r="AG356" s="1090"/>
      <c r="AH356" s="1090"/>
      <c r="AI356" s="1090"/>
    </row>
    <row r="357" ht="15.75" customHeight="1">
      <c r="A357" s="1089"/>
      <c r="B357" s="1089"/>
      <c r="C357" s="1304"/>
      <c r="D357" s="1304"/>
      <c r="E357" s="1304"/>
      <c r="F357" s="1089"/>
      <c r="G357" s="1089"/>
      <c r="H357" s="1089"/>
      <c r="I357" s="1090"/>
      <c r="J357" s="1089"/>
      <c r="K357" s="1089"/>
      <c r="L357" s="1308"/>
      <c r="M357" s="1089"/>
      <c r="N357" s="1309"/>
      <c r="O357" s="1309"/>
      <c r="P357" s="1310"/>
      <c r="Q357" s="1310"/>
      <c r="R357" s="1309"/>
      <c r="S357" s="1089"/>
      <c r="T357" s="1304"/>
      <c r="U357" s="1309"/>
      <c r="V357" s="1310"/>
      <c r="W357" s="1310"/>
      <c r="X357" s="1310"/>
      <c r="Y357" s="1310"/>
      <c r="Z357" s="1311"/>
      <c r="AA357" s="1312"/>
      <c r="AB357" s="1312"/>
      <c r="AC357" s="1088"/>
      <c r="AD357" s="1088"/>
      <c r="AE357" s="1088"/>
      <c r="AF357" s="1089"/>
      <c r="AG357" s="1090"/>
      <c r="AH357" s="1090"/>
      <c r="AI357" s="1090"/>
    </row>
    <row r="358" ht="15.75" customHeight="1">
      <c r="A358" s="1089"/>
      <c r="B358" s="1089"/>
      <c r="C358" s="1304"/>
      <c r="D358" s="1304"/>
      <c r="E358" s="1304"/>
      <c r="F358" s="1089"/>
      <c r="G358" s="1089"/>
      <c r="H358" s="1089"/>
      <c r="I358" s="1090"/>
      <c r="J358" s="1089"/>
      <c r="K358" s="1089"/>
      <c r="L358" s="1308"/>
      <c r="M358" s="1089"/>
      <c r="N358" s="1309"/>
      <c r="O358" s="1309"/>
      <c r="P358" s="1310"/>
      <c r="Q358" s="1310"/>
      <c r="R358" s="1309"/>
      <c r="S358" s="1089"/>
      <c r="T358" s="1304"/>
      <c r="U358" s="1309"/>
      <c r="V358" s="1310"/>
      <c r="W358" s="1310"/>
      <c r="X358" s="1310"/>
      <c r="Y358" s="1310"/>
      <c r="Z358" s="1311"/>
      <c r="AA358" s="1312"/>
      <c r="AB358" s="1312"/>
      <c r="AC358" s="1088"/>
      <c r="AD358" s="1088"/>
      <c r="AE358" s="1088"/>
      <c r="AF358" s="1089"/>
      <c r="AG358" s="1090"/>
      <c r="AH358" s="1090"/>
      <c r="AI358" s="1090"/>
    </row>
    <row r="359" ht="15.75" customHeight="1">
      <c r="A359" s="1089"/>
      <c r="B359" s="1089"/>
      <c r="C359" s="1304"/>
      <c r="D359" s="1304"/>
      <c r="E359" s="1304"/>
      <c r="F359" s="1089"/>
      <c r="G359" s="1089"/>
      <c r="H359" s="1089"/>
      <c r="I359" s="1090"/>
      <c r="J359" s="1089"/>
      <c r="K359" s="1089"/>
      <c r="L359" s="1308"/>
      <c r="M359" s="1089"/>
      <c r="N359" s="1309"/>
      <c r="O359" s="1309"/>
      <c r="P359" s="1310"/>
      <c r="Q359" s="1310"/>
      <c r="R359" s="1309"/>
      <c r="S359" s="1089"/>
      <c r="T359" s="1304"/>
      <c r="U359" s="1309"/>
      <c r="V359" s="1310"/>
      <c r="W359" s="1310"/>
      <c r="X359" s="1310"/>
      <c r="Y359" s="1310"/>
      <c r="Z359" s="1311"/>
      <c r="AA359" s="1312"/>
      <c r="AB359" s="1312"/>
      <c r="AC359" s="1088"/>
      <c r="AD359" s="1088"/>
      <c r="AE359" s="1088"/>
      <c r="AF359" s="1089"/>
      <c r="AG359" s="1090"/>
      <c r="AH359" s="1090"/>
      <c r="AI359" s="1090"/>
    </row>
    <row r="360" ht="15.75" customHeight="1">
      <c r="A360" s="1089"/>
      <c r="B360" s="1089"/>
      <c r="C360" s="1304"/>
      <c r="D360" s="1304"/>
      <c r="E360" s="1304"/>
      <c r="F360" s="1089"/>
      <c r="G360" s="1089"/>
      <c r="H360" s="1089"/>
      <c r="I360" s="1090"/>
      <c r="J360" s="1089"/>
      <c r="K360" s="1089"/>
      <c r="L360" s="1308"/>
      <c r="M360" s="1089"/>
      <c r="N360" s="1309"/>
      <c r="O360" s="1309"/>
      <c r="P360" s="1310"/>
      <c r="Q360" s="1310"/>
      <c r="R360" s="1309"/>
      <c r="S360" s="1089"/>
      <c r="T360" s="1304"/>
      <c r="U360" s="1309"/>
      <c r="V360" s="1310"/>
      <c r="W360" s="1310"/>
      <c r="X360" s="1310"/>
      <c r="Y360" s="1310"/>
      <c r="Z360" s="1311"/>
      <c r="AA360" s="1312"/>
      <c r="AB360" s="1312"/>
      <c r="AC360" s="1088"/>
      <c r="AD360" s="1088"/>
      <c r="AE360" s="1088"/>
      <c r="AF360" s="1089"/>
      <c r="AG360" s="1090"/>
      <c r="AH360" s="1090"/>
      <c r="AI360" s="1090"/>
    </row>
    <row r="361" ht="15.75" customHeight="1">
      <c r="A361" s="1089"/>
      <c r="B361" s="1089"/>
      <c r="C361" s="1304"/>
      <c r="D361" s="1304"/>
      <c r="E361" s="1304"/>
      <c r="F361" s="1089"/>
      <c r="G361" s="1089"/>
      <c r="H361" s="1089"/>
      <c r="I361" s="1090"/>
      <c r="J361" s="1089"/>
      <c r="K361" s="1089"/>
      <c r="L361" s="1308"/>
      <c r="M361" s="1089"/>
      <c r="N361" s="1309"/>
      <c r="O361" s="1309"/>
      <c r="P361" s="1310"/>
      <c r="Q361" s="1310"/>
      <c r="R361" s="1309"/>
      <c r="S361" s="1089"/>
      <c r="T361" s="1304"/>
      <c r="U361" s="1309"/>
      <c r="V361" s="1310"/>
      <c r="W361" s="1310"/>
      <c r="X361" s="1310"/>
      <c r="Y361" s="1310"/>
      <c r="Z361" s="1311"/>
      <c r="AA361" s="1312"/>
      <c r="AB361" s="1312"/>
      <c r="AC361" s="1088"/>
      <c r="AD361" s="1088"/>
      <c r="AE361" s="1088"/>
      <c r="AF361" s="1089"/>
      <c r="AG361" s="1090"/>
      <c r="AH361" s="1090"/>
      <c r="AI361" s="1090"/>
    </row>
    <row r="362" ht="15.75" customHeight="1">
      <c r="A362" s="1089"/>
      <c r="B362" s="1089"/>
      <c r="C362" s="1304"/>
      <c r="D362" s="1304"/>
      <c r="E362" s="1304"/>
      <c r="F362" s="1089"/>
      <c r="G362" s="1089"/>
      <c r="H362" s="1089"/>
      <c r="I362" s="1090"/>
      <c r="J362" s="1089"/>
      <c r="K362" s="1089"/>
      <c r="L362" s="1308"/>
      <c r="M362" s="1089"/>
      <c r="N362" s="1309"/>
      <c r="O362" s="1309"/>
      <c r="P362" s="1310"/>
      <c r="Q362" s="1310"/>
      <c r="R362" s="1309"/>
      <c r="S362" s="1089"/>
      <c r="T362" s="1304"/>
      <c r="U362" s="1309"/>
      <c r="V362" s="1310"/>
      <c r="W362" s="1310"/>
      <c r="X362" s="1310"/>
      <c r="Y362" s="1310"/>
      <c r="Z362" s="1311"/>
      <c r="AA362" s="1312"/>
      <c r="AB362" s="1312"/>
      <c r="AC362" s="1088"/>
      <c r="AD362" s="1088"/>
      <c r="AE362" s="1088"/>
      <c r="AF362" s="1089"/>
      <c r="AG362" s="1090"/>
      <c r="AH362" s="1090"/>
      <c r="AI362" s="1090"/>
    </row>
    <row r="363" ht="15.75" customHeight="1">
      <c r="A363" s="1089"/>
      <c r="B363" s="1089"/>
      <c r="C363" s="1304"/>
      <c r="D363" s="1304"/>
      <c r="E363" s="1304"/>
      <c r="F363" s="1089"/>
      <c r="G363" s="1089"/>
      <c r="H363" s="1089"/>
      <c r="I363" s="1090"/>
      <c r="J363" s="1089"/>
      <c r="K363" s="1089"/>
      <c r="L363" s="1308"/>
      <c r="M363" s="1089"/>
      <c r="N363" s="1309"/>
      <c r="O363" s="1309"/>
      <c r="P363" s="1310"/>
      <c r="Q363" s="1310"/>
      <c r="R363" s="1309"/>
      <c r="S363" s="1089"/>
      <c r="T363" s="1304"/>
      <c r="U363" s="1309"/>
      <c r="V363" s="1310"/>
      <c r="W363" s="1310"/>
      <c r="X363" s="1310"/>
      <c r="Y363" s="1310"/>
      <c r="Z363" s="1311"/>
      <c r="AA363" s="1312"/>
      <c r="AB363" s="1312"/>
      <c r="AC363" s="1088"/>
      <c r="AD363" s="1088"/>
      <c r="AE363" s="1088"/>
      <c r="AF363" s="1089"/>
      <c r="AG363" s="1090"/>
      <c r="AH363" s="1090"/>
      <c r="AI363" s="1090"/>
    </row>
    <row r="364" ht="15.75" customHeight="1">
      <c r="A364" s="1089"/>
      <c r="B364" s="1089"/>
      <c r="C364" s="1304"/>
      <c r="D364" s="1304"/>
      <c r="E364" s="1304"/>
      <c r="F364" s="1089"/>
      <c r="G364" s="1089"/>
      <c r="H364" s="1089"/>
      <c r="I364" s="1090"/>
      <c r="J364" s="1089"/>
      <c r="K364" s="1089"/>
      <c r="L364" s="1308"/>
      <c r="M364" s="1089"/>
      <c r="N364" s="1309"/>
      <c r="O364" s="1309"/>
      <c r="P364" s="1310"/>
      <c r="Q364" s="1310"/>
      <c r="R364" s="1309"/>
      <c r="S364" s="1089"/>
      <c r="T364" s="1304"/>
      <c r="U364" s="1309"/>
      <c r="V364" s="1310"/>
      <c r="W364" s="1310"/>
      <c r="X364" s="1310"/>
      <c r="Y364" s="1310"/>
      <c r="Z364" s="1311"/>
      <c r="AA364" s="1312"/>
      <c r="AB364" s="1312"/>
      <c r="AC364" s="1088"/>
      <c r="AD364" s="1088"/>
      <c r="AE364" s="1088"/>
      <c r="AF364" s="1089"/>
      <c r="AG364" s="1090"/>
      <c r="AH364" s="1090"/>
      <c r="AI364" s="1090"/>
    </row>
    <row r="365" ht="15.75" customHeight="1">
      <c r="A365" s="1089"/>
      <c r="B365" s="1089"/>
      <c r="C365" s="1304"/>
      <c r="D365" s="1304"/>
      <c r="E365" s="1304"/>
      <c r="F365" s="1089"/>
      <c r="G365" s="1089"/>
      <c r="H365" s="1089"/>
      <c r="I365" s="1090"/>
      <c r="J365" s="1089"/>
      <c r="K365" s="1089"/>
      <c r="L365" s="1308"/>
      <c r="M365" s="1089"/>
      <c r="N365" s="1309"/>
      <c r="O365" s="1309"/>
      <c r="P365" s="1310"/>
      <c r="Q365" s="1310"/>
      <c r="R365" s="1309"/>
      <c r="S365" s="1089"/>
      <c r="T365" s="1304"/>
      <c r="U365" s="1309"/>
      <c r="V365" s="1310"/>
      <c r="W365" s="1310"/>
      <c r="X365" s="1310"/>
      <c r="Y365" s="1310"/>
      <c r="Z365" s="1311"/>
      <c r="AA365" s="1312"/>
      <c r="AB365" s="1312"/>
      <c r="AC365" s="1088"/>
      <c r="AD365" s="1088"/>
      <c r="AE365" s="1088"/>
      <c r="AF365" s="1089"/>
      <c r="AG365" s="1090"/>
      <c r="AH365" s="1090"/>
      <c r="AI365" s="1090"/>
    </row>
    <row r="366" ht="15.75" customHeight="1">
      <c r="A366" s="1089"/>
      <c r="B366" s="1089"/>
      <c r="C366" s="1304"/>
      <c r="D366" s="1304"/>
      <c r="E366" s="1304"/>
      <c r="F366" s="1089"/>
      <c r="G366" s="1089"/>
      <c r="H366" s="1089"/>
      <c r="I366" s="1090"/>
      <c r="J366" s="1089"/>
      <c r="K366" s="1089"/>
      <c r="L366" s="1308"/>
      <c r="M366" s="1089"/>
      <c r="N366" s="1309"/>
      <c r="O366" s="1309"/>
      <c r="P366" s="1310"/>
      <c r="Q366" s="1310"/>
      <c r="R366" s="1309"/>
      <c r="S366" s="1089"/>
      <c r="T366" s="1304"/>
      <c r="U366" s="1309"/>
      <c r="V366" s="1310"/>
      <c r="W366" s="1310"/>
      <c r="X366" s="1310"/>
      <c r="Y366" s="1310"/>
      <c r="Z366" s="1311"/>
      <c r="AA366" s="1312"/>
      <c r="AB366" s="1312"/>
      <c r="AC366" s="1088"/>
      <c r="AD366" s="1088"/>
      <c r="AE366" s="1088"/>
      <c r="AF366" s="1089"/>
      <c r="AG366" s="1090"/>
      <c r="AH366" s="1090"/>
      <c r="AI366" s="1090"/>
    </row>
    <row r="367" ht="15.75" customHeight="1">
      <c r="A367" s="1089"/>
      <c r="B367" s="1089"/>
      <c r="C367" s="1304"/>
      <c r="D367" s="1304"/>
      <c r="E367" s="1304"/>
      <c r="F367" s="1089"/>
      <c r="G367" s="1089"/>
      <c r="H367" s="1089"/>
      <c r="I367" s="1090"/>
      <c r="J367" s="1089"/>
      <c r="K367" s="1089"/>
      <c r="L367" s="1308"/>
      <c r="M367" s="1089"/>
      <c r="N367" s="1309"/>
      <c r="O367" s="1309"/>
      <c r="P367" s="1310"/>
      <c r="Q367" s="1310"/>
      <c r="R367" s="1309"/>
      <c r="S367" s="1089"/>
      <c r="T367" s="1304"/>
      <c r="U367" s="1309"/>
      <c r="V367" s="1310"/>
      <c r="W367" s="1310"/>
      <c r="X367" s="1310"/>
      <c r="Y367" s="1310"/>
      <c r="Z367" s="1311"/>
      <c r="AA367" s="1312"/>
      <c r="AB367" s="1312"/>
      <c r="AC367" s="1088"/>
      <c r="AD367" s="1088"/>
      <c r="AE367" s="1088"/>
      <c r="AF367" s="1089"/>
      <c r="AG367" s="1090"/>
      <c r="AH367" s="1090"/>
      <c r="AI367" s="1090"/>
    </row>
    <row r="368" ht="15.75" customHeight="1">
      <c r="A368" s="1089"/>
      <c r="B368" s="1089"/>
      <c r="C368" s="1304"/>
      <c r="D368" s="1304"/>
      <c r="E368" s="1304"/>
      <c r="F368" s="1089"/>
      <c r="G368" s="1089"/>
      <c r="H368" s="1089"/>
      <c r="I368" s="1090"/>
      <c r="J368" s="1089"/>
      <c r="K368" s="1089"/>
      <c r="L368" s="1308"/>
      <c r="M368" s="1089"/>
      <c r="N368" s="1309"/>
      <c r="O368" s="1309"/>
      <c r="P368" s="1310"/>
      <c r="Q368" s="1310"/>
      <c r="R368" s="1309"/>
      <c r="S368" s="1089"/>
      <c r="T368" s="1304"/>
      <c r="U368" s="1309"/>
      <c r="V368" s="1310"/>
      <c r="W368" s="1310"/>
      <c r="X368" s="1310"/>
      <c r="Y368" s="1310"/>
      <c r="Z368" s="1311"/>
      <c r="AA368" s="1312"/>
      <c r="AB368" s="1312"/>
      <c r="AC368" s="1088"/>
      <c r="AD368" s="1088"/>
      <c r="AE368" s="1088"/>
      <c r="AF368" s="1089"/>
      <c r="AG368" s="1090"/>
      <c r="AH368" s="1090"/>
      <c r="AI368" s="1090"/>
    </row>
    <row r="369" ht="15.75" customHeight="1">
      <c r="A369" s="1089"/>
      <c r="B369" s="1089"/>
      <c r="C369" s="1304"/>
      <c r="D369" s="1304"/>
      <c r="E369" s="1304"/>
      <c r="F369" s="1089"/>
      <c r="G369" s="1089"/>
      <c r="H369" s="1089"/>
      <c r="I369" s="1090"/>
      <c r="J369" s="1089"/>
      <c r="K369" s="1089"/>
      <c r="L369" s="1308"/>
      <c r="M369" s="1089"/>
      <c r="N369" s="1309"/>
      <c r="O369" s="1309"/>
      <c r="P369" s="1310"/>
      <c r="Q369" s="1310"/>
      <c r="R369" s="1309"/>
      <c r="S369" s="1089"/>
      <c r="T369" s="1304"/>
      <c r="U369" s="1309"/>
      <c r="V369" s="1310"/>
      <c r="W369" s="1310"/>
      <c r="X369" s="1310"/>
      <c r="Y369" s="1310"/>
      <c r="Z369" s="1311"/>
      <c r="AA369" s="1312"/>
      <c r="AB369" s="1312"/>
      <c r="AC369" s="1088"/>
      <c r="AD369" s="1088"/>
      <c r="AE369" s="1088"/>
      <c r="AF369" s="1089"/>
      <c r="AG369" s="1090"/>
      <c r="AH369" s="1090"/>
      <c r="AI369" s="1090"/>
    </row>
    <row r="370" ht="15.75" customHeight="1">
      <c r="A370" s="1089"/>
      <c r="B370" s="1089"/>
      <c r="C370" s="1304"/>
      <c r="D370" s="1304"/>
      <c r="E370" s="1304"/>
      <c r="F370" s="1089"/>
      <c r="G370" s="1089"/>
      <c r="H370" s="1089"/>
      <c r="I370" s="1090"/>
      <c r="J370" s="1089"/>
      <c r="K370" s="1089"/>
      <c r="L370" s="1308"/>
      <c r="M370" s="1089"/>
      <c r="N370" s="1309"/>
      <c r="O370" s="1309"/>
      <c r="P370" s="1310"/>
      <c r="Q370" s="1310"/>
      <c r="R370" s="1309"/>
      <c r="S370" s="1089"/>
      <c r="T370" s="1304"/>
      <c r="U370" s="1309"/>
      <c r="V370" s="1310"/>
      <c r="W370" s="1310"/>
      <c r="X370" s="1310"/>
      <c r="Y370" s="1310"/>
      <c r="Z370" s="1311"/>
      <c r="AA370" s="1312"/>
      <c r="AB370" s="1312"/>
      <c r="AC370" s="1088"/>
      <c r="AD370" s="1088"/>
      <c r="AE370" s="1088"/>
      <c r="AF370" s="1089"/>
      <c r="AG370" s="1090"/>
      <c r="AH370" s="1090"/>
      <c r="AI370" s="1090"/>
    </row>
    <row r="371" ht="15.75" customHeight="1">
      <c r="A371" s="1089"/>
      <c r="B371" s="1089"/>
      <c r="C371" s="1304"/>
      <c r="D371" s="1304"/>
      <c r="E371" s="1304"/>
      <c r="F371" s="1089"/>
      <c r="G371" s="1089"/>
      <c r="H371" s="1089"/>
      <c r="I371" s="1090"/>
      <c r="J371" s="1089"/>
      <c r="K371" s="1089"/>
      <c r="L371" s="1308"/>
      <c r="M371" s="1089"/>
      <c r="N371" s="1309"/>
      <c r="O371" s="1309"/>
      <c r="P371" s="1310"/>
      <c r="Q371" s="1310"/>
      <c r="R371" s="1309"/>
      <c r="S371" s="1089"/>
      <c r="T371" s="1304"/>
      <c r="U371" s="1309"/>
      <c r="V371" s="1310"/>
      <c r="W371" s="1310"/>
      <c r="X371" s="1310"/>
      <c r="Y371" s="1310"/>
      <c r="Z371" s="1311"/>
      <c r="AA371" s="1312"/>
      <c r="AB371" s="1312"/>
      <c r="AC371" s="1088"/>
      <c r="AD371" s="1088"/>
      <c r="AE371" s="1088"/>
      <c r="AF371" s="1089"/>
      <c r="AG371" s="1090"/>
      <c r="AH371" s="1090"/>
      <c r="AI371" s="1090"/>
    </row>
    <row r="372" ht="15.75" customHeight="1">
      <c r="A372" s="1089"/>
      <c r="B372" s="1089"/>
      <c r="C372" s="1304"/>
      <c r="D372" s="1304"/>
      <c r="E372" s="1304"/>
      <c r="F372" s="1089"/>
      <c r="G372" s="1089"/>
      <c r="H372" s="1089"/>
      <c r="I372" s="1090"/>
      <c r="J372" s="1089"/>
      <c r="K372" s="1089"/>
      <c r="L372" s="1308"/>
      <c r="M372" s="1089"/>
      <c r="N372" s="1309"/>
      <c r="O372" s="1309"/>
      <c r="P372" s="1310"/>
      <c r="Q372" s="1310"/>
      <c r="R372" s="1309"/>
      <c r="S372" s="1089"/>
      <c r="T372" s="1304"/>
      <c r="U372" s="1309"/>
      <c r="V372" s="1310"/>
      <c r="W372" s="1310"/>
      <c r="X372" s="1310"/>
      <c r="Y372" s="1310"/>
      <c r="Z372" s="1311"/>
      <c r="AA372" s="1312"/>
      <c r="AB372" s="1312"/>
      <c r="AC372" s="1088"/>
      <c r="AD372" s="1088"/>
      <c r="AE372" s="1088"/>
      <c r="AF372" s="1089"/>
      <c r="AG372" s="1090"/>
      <c r="AH372" s="1090"/>
      <c r="AI372" s="1090"/>
    </row>
    <row r="373" ht="15.75" customHeight="1">
      <c r="A373" s="1089"/>
      <c r="B373" s="1089"/>
      <c r="C373" s="1304"/>
      <c r="D373" s="1304"/>
      <c r="E373" s="1304"/>
      <c r="F373" s="1089"/>
      <c r="G373" s="1089"/>
      <c r="H373" s="1089"/>
      <c r="I373" s="1090"/>
      <c r="J373" s="1089"/>
      <c r="K373" s="1089"/>
      <c r="L373" s="1308"/>
      <c r="M373" s="1089"/>
      <c r="N373" s="1309"/>
      <c r="O373" s="1309"/>
      <c r="P373" s="1310"/>
      <c r="Q373" s="1310"/>
      <c r="R373" s="1309"/>
      <c r="S373" s="1089"/>
      <c r="T373" s="1304"/>
      <c r="U373" s="1309"/>
      <c r="V373" s="1310"/>
      <c r="W373" s="1310"/>
      <c r="X373" s="1310"/>
      <c r="Y373" s="1310"/>
      <c r="Z373" s="1311"/>
      <c r="AA373" s="1312"/>
      <c r="AB373" s="1312"/>
      <c r="AC373" s="1088"/>
      <c r="AD373" s="1088"/>
      <c r="AE373" s="1088"/>
      <c r="AF373" s="1089"/>
      <c r="AG373" s="1090"/>
      <c r="AH373" s="1090"/>
      <c r="AI373" s="1090"/>
    </row>
    <row r="374" ht="15.75" customHeight="1">
      <c r="A374" s="1089"/>
      <c r="B374" s="1089"/>
      <c r="C374" s="1304"/>
      <c r="D374" s="1304"/>
      <c r="E374" s="1304"/>
      <c r="F374" s="1089"/>
      <c r="G374" s="1089"/>
      <c r="H374" s="1089"/>
      <c r="I374" s="1090"/>
      <c r="J374" s="1089"/>
      <c r="K374" s="1089"/>
      <c r="L374" s="1308"/>
      <c r="M374" s="1089"/>
      <c r="N374" s="1309"/>
      <c r="O374" s="1309"/>
      <c r="P374" s="1310"/>
      <c r="Q374" s="1310"/>
      <c r="R374" s="1309"/>
      <c r="S374" s="1089"/>
      <c r="T374" s="1304"/>
      <c r="U374" s="1309"/>
      <c r="V374" s="1310"/>
      <c r="W374" s="1310"/>
      <c r="X374" s="1310"/>
      <c r="Y374" s="1310"/>
      <c r="Z374" s="1311"/>
      <c r="AA374" s="1312"/>
      <c r="AB374" s="1312"/>
      <c r="AC374" s="1088"/>
      <c r="AD374" s="1088"/>
      <c r="AE374" s="1088"/>
      <c r="AF374" s="1089"/>
      <c r="AG374" s="1090"/>
      <c r="AH374" s="1090"/>
      <c r="AI374" s="1090"/>
    </row>
    <row r="375" ht="15.75" customHeight="1">
      <c r="A375" s="1089"/>
      <c r="B375" s="1089"/>
      <c r="C375" s="1304"/>
      <c r="D375" s="1304"/>
      <c r="E375" s="1304"/>
      <c r="F375" s="1089"/>
      <c r="G375" s="1089"/>
      <c r="H375" s="1089"/>
      <c r="I375" s="1090"/>
      <c r="J375" s="1089"/>
      <c r="K375" s="1089"/>
      <c r="L375" s="1308"/>
      <c r="M375" s="1089"/>
      <c r="N375" s="1309"/>
      <c r="O375" s="1309"/>
      <c r="P375" s="1310"/>
      <c r="Q375" s="1310"/>
      <c r="R375" s="1309"/>
      <c r="S375" s="1089"/>
      <c r="T375" s="1304"/>
      <c r="U375" s="1309"/>
      <c r="V375" s="1310"/>
      <c r="W375" s="1310"/>
      <c r="X375" s="1310"/>
      <c r="Y375" s="1310"/>
      <c r="Z375" s="1311"/>
      <c r="AA375" s="1312"/>
      <c r="AB375" s="1312"/>
      <c r="AC375" s="1088"/>
      <c r="AD375" s="1088"/>
      <c r="AE375" s="1088"/>
      <c r="AF375" s="1089"/>
      <c r="AG375" s="1090"/>
      <c r="AH375" s="1090"/>
      <c r="AI375" s="1090"/>
    </row>
    <row r="376" ht="15.75" customHeight="1">
      <c r="A376" s="1089"/>
      <c r="B376" s="1089"/>
      <c r="C376" s="1304"/>
      <c r="D376" s="1304"/>
      <c r="E376" s="1304"/>
      <c r="F376" s="1089"/>
      <c r="G376" s="1089"/>
      <c r="H376" s="1089"/>
      <c r="I376" s="1090"/>
      <c r="J376" s="1089"/>
      <c r="K376" s="1089"/>
      <c r="L376" s="1308"/>
      <c r="M376" s="1089"/>
      <c r="N376" s="1309"/>
      <c r="O376" s="1309"/>
      <c r="P376" s="1310"/>
      <c r="Q376" s="1310"/>
      <c r="R376" s="1309"/>
      <c r="S376" s="1089"/>
      <c r="T376" s="1304"/>
      <c r="U376" s="1309"/>
      <c r="V376" s="1310"/>
      <c r="W376" s="1310"/>
      <c r="X376" s="1310"/>
      <c r="Y376" s="1310"/>
      <c r="Z376" s="1311"/>
      <c r="AA376" s="1312"/>
      <c r="AB376" s="1312"/>
      <c r="AC376" s="1088"/>
      <c r="AD376" s="1088"/>
      <c r="AE376" s="1088"/>
      <c r="AF376" s="1089"/>
      <c r="AG376" s="1090"/>
      <c r="AH376" s="1090"/>
      <c r="AI376" s="1090"/>
    </row>
    <row r="377" ht="15.75" customHeight="1">
      <c r="A377" s="1089"/>
      <c r="B377" s="1089"/>
      <c r="C377" s="1304"/>
      <c r="D377" s="1304"/>
      <c r="E377" s="1304"/>
      <c r="F377" s="1089"/>
      <c r="G377" s="1089"/>
      <c r="H377" s="1089"/>
      <c r="I377" s="1090"/>
      <c r="J377" s="1089"/>
      <c r="K377" s="1089"/>
      <c r="L377" s="1308"/>
      <c r="M377" s="1089"/>
      <c r="N377" s="1309"/>
      <c r="O377" s="1309"/>
      <c r="P377" s="1310"/>
      <c r="Q377" s="1310"/>
      <c r="R377" s="1309"/>
      <c r="S377" s="1089"/>
      <c r="T377" s="1304"/>
      <c r="U377" s="1309"/>
      <c r="V377" s="1310"/>
      <c r="W377" s="1310"/>
      <c r="X377" s="1310"/>
      <c r="Y377" s="1310"/>
      <c r="Z377" s="1311"/>
      <c r="AA377" s="1312"/>
      <c r="AB377" s="1312"/>
      <c r="AC377" s="1088"/>
      <c r="AD377" s="1088"/>
      <c r="AE377" s="1088"/>
      <c r="AF377" s="1089"/>
      <c r="AG377" s="1090"/>
      <c r="AH377" s="1090"/>
      <c r="AI377" s="1090"/>
    </row>
    <row r="378" ht="15.75" customHeight="1">
      <c r="A378" s="1089"/>
      <c r="B378" s="1089"/>
      <c r="C378" s="1304"/>
      <c r="D378" s="1304"/>
      <c r="E378" s="1304"/>
      <c r="F378" s="1089"/>
      <c r="G378" s="1089"/>
      <c r="H378" s="1089"/>
      <c r="I378" s="1090"/>
      <c r="J378" s="1089"/>
      <c r="K378" s="1089"/>
      <c r="L378" s="1308"/>
      <c r="M378" s="1089"/>
      <c r="N378" s="1309"/>
      <c r="O378" s="1309"/>
      <c r="P378" s="1310"/>
      <c r="Q378" s="1310"/>
      <c r="R378" s="1309"/>
      <c r="S378" s="1089"/>
      <c r="T378" s="1304"/>
      <c r="U378" s="1309"/>
      <c r="V378" s="1310"/>
      <c r="W378" s="1310"/>
      <c r="X378" s="1310"/>
      <c r="Y378" s="1310"/>
      <c r="Z378" s="1311"/>
      <c r="AA378" s="1312"/>
      <c r="AB378" s="1312"/>
      <c r="AC378" s="1088"/>
      <c r="AD378" s="1088"/>
      <c r="AE378" s="1088"/>
      <c r="AF378" s="1089"/>
      <c r="AG378" s="1090"/>
      <c r="AH378" s="1090"/>
      <c r="AI378" s="1090"/>
    </row>
    <row r="379" ht="15.75" customHeight="1">
      <c r="A379" s="1089"/>
      <c r="B379" s="1089"/>
      <c r="C379" s="1304"/>
      <c r="D379" s="1304"/>
      <c r="E379" s="1304"/>
      <c r="F379" s="1089"/>
      <c r="G379" s="1089"/>
      <c r="H379" s="1089"/>
      <c r="I379" s="1090"/>
      <c r="J379" s="1089"/>
      <c r="K379" s="1089"/>
      <c r="L379" s="1308"/>
      <c r="M379" s="1089"/>
      <c r="N379" s="1309"/>
      <c r="O379" s="1309"/>
      <c r="P379" s="1310"/>
      <c r="Q379" s="1310"/>
      <c r="R379" s="1309"/>
      <c r="S379" s="1089"/>
      <c r="T379" s="1304"/>
      <c r="U379" s="1309"/>
      <c r="V379" s="1310"/>
      <c r="W379" s="1310"/>
      <c r="X379" s="1310"/>
      <c r="Y379" s="1310"/>
      <c r="Z379" s="1311"/>
      <c r="AA379" s="1312"/>
      <c r="AB379" s="1312"/>
      <c r="AC379" s="1088"/>
      <c r="AD379" s="1088"/>
      <c r="AE379" s="1088"/>
      <c r="AF379" s="1089"/>
      <c r="AG379" s="1090"/>
      <c r="AH379" s="1090"/>
      <c r="AI379" s="1090"/>
    </row>
    <row r="380" ht="15.75" customHeight="1">
      <c r="A380" s="1089"/>
      <c r="B380" s="1089"/>
      <c r="C380" s="1304"/>
      <c r="D380" s="1304"/>
      <c r="E380" s="1304"/>
      <c r="F380" s="1089"/>
      <c r="G380" s="1089"/>
      <c r="H380" s="1089"/>
      <c r="I380" s="1090"/>
      <c r="J380" s="1089"/>
      <c r="K380" s="1089"/>
      <c r="L380" s="1308"/>
      <c r="M380" s="1089"/>
      <c r="N380" s="1309"/>
      <c r="O380" s="1309"/>
      <c r="P380" s="1310"/>
      <c r="Q380" s="1310"/>
      <c r="R380" s="1309"/>
      <c r="S380" s="1089"/>
      <c r="T380" s="1304"/>
      <c r="U380" s="1309"/>
      <c r="V380" s="1310"/>
      <c r="W380" s="1310"/>
      <c r="X380" s="1310"/>
      <c r="Y380" s="1310"/>
      <c r="Z380" s="1311"/>
      <c r="AA380" s="1312"/>
      <c r="AB380" s="1312"/>
      <c r="AC380" s="1088"/>
      <c r="AD380" s="1088"/>
      <c r="AE380" s="1088"/>
      <c r="AF380" s="1089"/>
      <c r="AG380" s="1090"/>
      <c r="AH380" s="1090"/>
      <c r="AI380" s="1090"/>
    </row>
    <row r="381" ht="15.75" customHeight="1">
      <c r="A381" s="1089"/>
      <c r="B381" s="1089"/>
      <c r="C381" s="1304"/>
      <c r="D381" s="1304"/>
      <c r="E381" s="1304"/>
      <c r="F381" s="1089"/>
      <c r="G381" s="1089"/>
      <c r="H381" s="1089"/>
      <c r="I381" s="1090"/>
      <c r="J381" s="1089"/>
      <c r="K381" s="1089"/>
      <c r="L381" s="1308"/>
      <c r="M381" s="1089"/>
      <c r="N381" s="1309"/>
      <c r="O381" s="1309"/>
      <c r="P381" s="1310"/>
      <c r="Q381" s="1310"/>
      <c r="R381" s="1309"/>
      <c r="S381" s="1089"/>
      <c r="T381" s="1304"/>
      <c r="U381" s="1309"/>
      <c r="V381" s="1310"/>
      <c r="W381" s="1310"/>
      <c r="X381" s="1310"/>
      <c r="Y381" s="1310"/>
      <c r="Z381" s="1311"/>
      <c r="AA381" s="1312"/>
      <c r="AB381" s="1312"/>
      <c r="AC381" s="1088"/>
      <c r="AD381" s="1088"/>
      <c r="AE381" s="1088"/>
      <c r="AF381" s="1089"/>
      <c r="AG381" s="1090"/>
      <c r="AH381" s="1090"/>
      <c r="AI381" s="1090"/>
    </row>
    <row r="382" ht="15.75" customHeight="1">
      <c r="A382" s="1089"/>
      <c r="B382" s="1089"/>
      <c r="C382" s="1304"/>
      <c r="D382" s="1304"/>
      <c r="E382" s="1304"/>
      <c r="F382" s="1089"/>
      <c r="G382" s="1089"/>
      <c r="H382" s="1089"/>
      <c r="I382" s="1090"/>
      <c r="J382" s="1089"/>
      <c r="K382" s="1089"/>
      <c r="L382" s="1308"/>
      <c r="M382" s="1089"/>
      <c r="N382" s="1309"/>
      <c r="O382" s="1309"/>
      <c r="P382" s="1310"/>
      <c r="Q382" s="1310"/>
      <c r="R382" s="1309"/>
      <c r="S382" s="1089"/>
      <c r="T382" s="1304"/>
      <c r="U382" s="1309"/>
      <c r="V382" s="1310"/>
      <c r="W382" s="1310"/>
      <c r="X382" s="1310"/>
      <c r="Y382" s="1310"/>
      <c r="Z382" s="1311"/>
      <c r="AA382" s="1312"/>
      <c r="AB382" s="1312"/>
      <c r="AC382" s="1088"/>
      <c r="AD382" s="1088"/>
      <c r="AE382" s="1088"/>
      <c r="AF382" s="1089"/>
      <c r="AG382" s="1090"/>
      <c r="AH382" s="1090"/>
      <c r="AI382" s="1090"/>
    </row>
    <row r="383" ht="15.75" customHeight="1">
      <c r="A383" s="1089"/>
      <c r="B383" s="1089"/>
      <c r="C383" s="1304"/>
      <c r="D383" s="1304"/>
      <c r="E383" s="1304"/>
      <c r="F383" s="1089"/>
      <c r="G383" s="1089"/>
      <c r="H383" s="1089"/>
      <c r="I383" s="1090"/>
      <c r="J383" s="1089"/>
      <c r="K383" s="1089"/>
      <c r="L383" s="1308"/>
      <c r="M383" s="1089"/>
      <c r="N383" s="1309"/>
      <c r="O383" s="1309"/>
      <c r="P383" s="1310"/>
      <c r="Q383" s="1310"/>
      <c r="R383" s="1309"/>
      <c r="S383" s="1089"/>
      <c r="T383" s="1304"/>
      <c r="U383" s="1309"/>
      <c r="V383" s="1310"/>
      <c r="W383" s="1310"/>
      <c r="X383" s="1310"/>
      <c r="Y383" s="1310"/>
      <c r="Z383" s="1311"/>
      <c r="AA383" s="1312"/>
      <c r="AB383" s="1312"/>
      <c r="AC383" s="1088"/>
      <c r="AD383" s="1088"/>
      <c r="AE383" s="1088"/>
      <c r="AF383" s="1089"/>
      <c r="AG383" s="1090"/>
      <c r="AH383" s="1090"/>
      <c r="AI383" s="1090"/>
    </row>
    <row r="384" ht="15.75" customHeight="1">
      <c r="A384" s="1089"/>
      <c r="B384" s="1089"/>
      <c r="C384" s="1304"/>
      <c r="D384" s="1304"/>
      <c r="E384" s="1304"/>
      <c r="F384" s="1089"/>
      <c r="G384" s="1089"/>
      <c r="H384" s="1089"/>
      <c r="I384" s="1090"/>
      <c r="J384" s="1089"/>
      <c r="K384" s="1089"/>
      <c r="L384" s="1308"/>
      <c r="M384" s="1089"/>
      <c r="N384" s="1309"/>
      <c r="O384" s="1309"/>
      <c r="P384" s="1310"/>
      <c r="Q384" s="1310"/>
      <c r="R384" s="1309"/>
      <c r="S384" s="1089"/>
      <c r="T384" s="1304"/>
      <c r="U384" s="1309"/>
      <c r="V384" s="1310"/>
      <c r="W384" s="1310"/>
      <c r="X384" s="1310"/>
      <c r="Y384" s="1310"/>
      <c r="Z384" s="1311"/>
      <c r="AA384" s="1312"/>
      <c r="AB384" s="1312"/>
      <c r="AC384" s="1088"/>
      <c r="AD384" s="1088"/>
      <c r="AE384" s="1088"/>
      <c r="AF384" s="1089"/>
      <c r="AG384" s="1090"/>
      <c r="AH384" s="1090"/>
      <c r="AI384" s="1090"/>
    </row>
    <row r="385" ht="15.75" customHeight="1">
      <c r="A385" s="1089"/>
      <c r="B385" s="1089"/>
      <c r="C385" s="1304"/>
      <c r="D385" s="1304"/>
      <c r="E385" s="1304"/>
      <c r="F385" s="1089"/>
      <c r="G385" s="1089"/>
      <c r="H385" s="1089"/>
      <c r="I385" s="1090"/>
      <c r="J385" s="1089"/>
      <c r="K385" s="1089"/>
      <c r="L385" s="1308"/>
      <c r="M385" s="1089"/>
      <c r="N385" s="1309"/>
      <c r="O385" s="1309"/>
      <c r="P385" s="1310"/>
      <c r="Q385" s="1310"/>
      <c r="R385" s="1309"/>
      <c r="S385" s="1089"/>
      <c r="T385" s="1304"/>
      <c r="U385" s="1309"/>
      <c r="V385" s="1310"/>
      <c r="W385" s="1310"/>
      <c r="X385" s="1310"/>
      <c r="Y385" s="1310"/>
      <c r="Z385" s="1311"/>
      <c r="AA385" s="1312"/>
      <c r="AB385" s="1312"/>
      <c r="AC385" s="1088"/>
      <c r="AD385" s="1088"/>
      <c r="AE385" s="1088"/>
      <c r="AF385" s="1089"/>
      <c r="AG385" s="1090"/>
      <c r="AH385" s="1090"/>
      <c r="AI385" s="1090"/>
    </row>
    <row r="386" ht="15.75" customHeight="1">
      <c r="A386" s="1089"/>
      <c r="B386" s="1089"/>
      <c r="C386" s="1304"/>
      <c r="D386" s="1304"/>
      <c r="E386" s="1304"/>
      <c r="F386" s="1089"/>
      <c r="G386" s="1089"/>
      <c r="H386" s="1089"/>
      <c r="I386" s="1090"/>
      <c r="J386" s="1089"/>
      <c r="K386" s="1089"/>
      <c r="L386" s="1308"/>
      <c r="M386" s="1089"/>
      <c r="N386" s="1309"/>
      <c r="O386" s="1309"/>
      <c r="P386" s="1310"/>
      <c r="Q386" s="1310"/>
      <c r="R386" s="1309"/>
      <c r="S386" s="1089"/>
      <c r="T386" s="1304"/>
      <c r="U386" s="1309"/>
      <c r="V386" s="1310"/>
      <c r="W386" s="1310"/>
      <c r="X386" s="1310"/>
      <c r="Y386" s="1310"/>
      <c r="Z386" s="1311"/>
      <c r="AA386" s="1312"/>
      <c r="AB386" s="1312"/>
      <c r="AC386" s="1088"/>
      <c r="AD386" s="1088"/>
      <c r="AE386" s="1088"/>
      <c r="AF386" s="1089"/>
      <c r="AG386" s="1090"/>
      <c r="AH386" s="1090"/>
      <c r="AI386" s="1090"/>
    </row>
    <row r="387" ht="15.75" customHeight="1">
      <c r="A387" s="1089"/>
      <c r="B387" s="1089"/>
      <c r="C387" s="1304"/>
      <c r="D387" s="1304"/>
      <c r="E387" s="1304"/>
      <c r="F387" s="1089"/>
      <c r="G387" s="1089"/>
      <c r="H387" s="1089"/>
      <c r="I387" s="1090"/>
      <c r="J387" s="1089"/>
      <c r="K387" s="1089"/>
      <c r="L387" s="1308"/>
      <c r="M387" s="1089"/>
      <c r="N387" s="1309"/>
      <c r="O387" s="1309"/>
      <c r="P387" s="1310"/>
      <c r="Q387" s="1310"/>
      <c r="R387" s="1309"/>
      <c r="S387" s="1089"/>
      <c r="T387" s="1304"/>
      <c r="U387" s="1309"/>
      <c r="V387" s="1310"/>
      <c r="W387" s="1310"/>
      <c r="X387" s="1310"/>
      <c r="Y387" s="1310"/>
      <c r="Z387" s="1311"/>
      <c r="AA387" s="1312"/>
      <c r="AB387" s="1312"/>
      <c r="AC387" s="1088"/>
      <c r="AD387" s="1088"/>
      <c r="AE387" s="1088"/>
      <c r="AF387" s="1089"/>
      <c r="AG387" s="1090"/>
      <c r="AH387" s="1090"/>
      <c r="AI387" s="1090"/>
    </row>
    <row r="388" ht="15.75" customHeight="1">
      <c r="A388" s="1089"/>
      <c r="B388" s="1089"/>
      <c r="C388" s="1304"/>
      <c r="D388" s="1304"/>
      <c r="E388" s="1304"/>
      <c r="F388" s="1089"/>
      <c r="G388" s="1089"/>
      <c r="H388" s="1089"/>
      <c r="I388" s="1090"/>
      <c r="J388" s="1089"/>
      <c r="K388" s="1089"/>
      <c r="L388" s="1308"/>
      <c r="M388" s="1089"/>
      <c r="N388" s="1309"/>
      <c r="O388" s="1309"/>
      <c r="P388" s="1310"/>
      <c r="Q388" s="1310"/>
      <c r="R388" s="1309"/>
      <c r="S388" s="1089"/>
      <c r="T388" s="1304"/>
      <c r="U388" s="1309"/>
      <c r="V388" s="1310"/>
      <c r="W388" s="1310"/>
      <c r="X388" s="1310"/>
      <c r="Y388" s="1310"/>
      <c r="Z388" s="1311"/>
      <c r="AA388" s="1312"/>
      <c r="AB388" s="1312"/>
      <c r="AC388" s="1088"/>
      <c r="AD388" s="1088"/>
      <c r="AE388" s="1088"/>
      <c r="AF388" s="1089"/>
      <c r="AG388" s="1090"/>
      <c r="AH388" s="1090"/>
      <c r="AI388" s="1090"/>
    </row>
    <row r="389" ht="15.75" customHeight="1">
      <c r="A389" s="1089"/>
      <c r="B389" s="1089"/>
      <c r="C389" s="1304"/>
      <c r="D389" s="1304"/>
      <c r="E389" s="1304"/>
      <c r="F389" s="1089"/>
      <c r="G389" s="1089"/>
      <c r="H389" s="1089"/>
      <c r="I389" s="1090"/>
      <c r="J389" s="1089"/>
      <c r="K389" s="1089"/>
      <c r="L389" s="1308"/>
      <c r="M389" s="1089"/>
      <c r="N389" s="1309"/>
      <c r="O389" s="1309"/>
      <c r="P389" s="1310"/>
      <c r="Q389" s="1310"/>
      <c r="R389" s="1309"/>
      <c r="S389" s="1089"/>
      <c r="T389" s="1304"/>
      <c r="U389" s="1309"/>
      <c r="V389" s="1310"/>
      <c r="W389" s="1310"/>
      <c r="X389" s="1310"/>
      <c r="Y389" s="1310"/>
      <c r="Z389" s="1311"/>
      <c r="AA389" s="1312"/>
      <c r="AB389" s="1312"/>
      <c r="AC389" s="1088"/>
      <c r="AD389" s="1088"/>
      <c r="AE389" s="1088"/>
      <c r="AF389" s="1089"/>
      <c r="AG389" s="1090"/>
      <c r="AH389" s="1090"/>
      <c r="AI389" s="1090"/>
    </row>
    <row r="390" ht="15.75" customHeight="1">
      <c r="A390" s="1089"/>
      <c r="B390" s="1089"/>
      <c r="C390" s="1304"/>
      <c r="D390" s="1304"/>
      <c r="E390" s="1304"/>
      <c r="F390" s="1089"/>
      <c r="G390" s="1089"/>
      <c r="H390" s="1089"/>
      <c r="I390" s="1090"/>
      <c r="J390" s="1089"/>
      <c r="K390" s="1089"/>
      <c r="L390" s="1308"/>
      <c r="M390" s="1089"/>
      <c r="N390" s="1309"/>
      <c r="O390" s="1309"/>
      <c r="P390" s="1310"/>
      <c r="Q390" s="1310"/>
      <c r="R390" s="1309"/>
      <c r="S390" s="1089"/>
      <c r="T390" s="1304"/>
      <c r="U390" s="1309"/>
      <c r="V390" s="1310"/>
      <c r="W390" s="1310"/>
      <c r="X390" s="1310"/>
      <c r="Y390" s="1310"/>
      <c r="Z390" s="1311"/>
      <c r="AA390" s="1312"/>
      <c r="AB390" s="1312"/>
      <c r="AC390" s="1088"/>
      <c r="AD390" s="1088"/>
      <c r="AE390" s="1088"/>
      <c r="AF390" s="1089"/>
      <c r="AG390" s="1090"/>
      <c r="AH390" s="1090"/>
      <c r="AI390" s="1090"/>
    </row>
    <row r="391" ht="15.75" customHeight="1">
      <c r="A391" s="1089"/>
      <c r="B391" s="1089"/>
      <c r="C391" s="1304"/>
      <c r="D391" s="1304"/>
      <c r="E391" s="1304"/>
      <c r="F391" s="1089"/>
      <c r="G391" s="1089"/>
      <c r="H391" s="1089"/>
      <c r="I391" s="1090"/>
      <c r="J391" s="1089"/>
      <c r="K391" s="1089"/>
      <c r="L391" s="1308"/>
      <c r="M391" s="1089"/>
      <c r="N391" s="1309"/>
      <c r="O391" s="1309"/>
      <c r="P391" s="1310"/>
      <c r="Q391" s="1310"/>
      <c r="R391" s="1309"/>
      <c r="S391" s="1089"/>
      <c r="T391" s="1304"/>
      <c r="U391" s="1309"/>
      <c r="V391" s="1310"/>
      <c r="W391" s="1310"/>
      <c r="X391" s="1310"/>
      <c r="Y391" s="1310"/>
      <c r="Z391" s="1311"/>
      <c r="AA391" s="1312"/>
      <c r="AB391" s="1312"/>
      <c r="AC391" s="1088"/>
      <c r="AD391" s="1088"/>
      <c r="AE391" s="1088"/>
      <c r="AF391" s="1089"/>
      <c r="AG391" s="1090"/>
      <c r="AH391" s="1090"/>
      <c r="AI391" s="1090"/>
    </row>
    <row r="392" ht="15.75" customHeight="1">
      <c r="A392" s="1089"/>
      <c r="B392" s="1089"/>
      <c r="C392" s="1304"/>
      <c r="D392" s="1304"/>
      <c r="E392" s="1304"/>
      <c r="F392" s="1089"/>
      <c r="G392" s="1089"/>
      <c r="H392" s="1089"/>
      <c r="I392" s="1090"/>
      <c r="J392" s="1089"/>
      <c r="K392" s="1089"/>
      <c r="L392" s="1308"/>
      <c r="M392" s="1089"/>
      <c r="N392" s="1309"/>
      <c r="O392" s="1309"/>
      <c r="P392" s="1310"/>
      <c r="Q392" s="1310"/>
      <c r="R392" s="1309"/>
      <c r="S392" s="1089"/>
      <c r="T392" s="1304"/>
      <c r="U392" s="1309"/>
      <c r="V392" s="1310"/>
      <c r="W392" s="1310"/>
      <c r="X392" s="1310"/>
      <c r="Y392" s="1310"/>
      <c r="Z392" s="1311"/>
      <c r="AA392" s="1312"/>
      <c r="AB392" s="1312"/>
      <c r="AC392" s="1088"/>
      <c r="AD392" s="1088"/>
      <c r="AE392" s="1088"/>
      <c r="AF392" s="1089"/>
      <c r="AG392" s="1090"/>
      <c r="AH392" s="1090"/>
      <c r="AI392" s="1090"/>
    </row>
    <row r="393" ht="15.75" customHeight="1">
      <c r="A393" s="1089"/>
      <c r="B393" s="1089"/>
      <c r="C393" s="1304"/>
      <c r="D393" s="1304"/>
      <c r="E393" s="1304"/>
      <c r="F393" s="1089"/>
      <c r="G393" s="1089"/>
      <c r="H393" s="1089"/>
      <c r="I393" s="1090"/>
      <c r="J393" s="1089"/>
      <c r="K393" s="1089"/>
      <c r="L393" s="1308"/>
      <c r="M393" s="1089"/>
      <c r="N393" s="1309"/>
      <c r="O393" s="1309"/>
      <c r="P393" s="1310"/>
      <c r="Q393" s="1310"/>
      <c r="R393" s="1309"/>
      <c r="S393" s="1089"/>
      <c r="T393" s="1304"/>
      <c r="U393" s="1309"/>
      <c r="V393" s="1310"/>
      <c r="W393" s="1310"/>
      <c r="X393" s="1310"/>
      <c r="Y393" s="1310"/>
      <c r="Z393" s="1311"/>
      <c r="AA393" s="1312"/>
      <c r="AB393" s="1312"/>
      <c r="AC393" s="1088"/>
      <c r="AD393" s="1088"/>
      <c r="AE393" s="1088"/>
      <c r="AF393" s="1089"/>
      <c r="AG393" s="1090"/>
      <c r="AH393" s="1090"/>
      <c r="AI393" s="1090"/>
    </row>
    <row r="394" ht="15.75" customHeight="1">
      <c r="A394" s="1089"/>
      <c r="B394" s="1089"/>
      <c r="C394" s="1304"/>
      <c r="D394" s="1304"/>
      <c r="E394" s="1304"/>
      <c r="F394" s="1089"/>
      <c r="G394" s="1089"/>
      <c r="H394" s="1089"/>
      <c r="I394" s="1090"/>
      <c r="J394" s="1089"/>
      <c r="K394" s="1089"/>
      <c r="L394" s="1308"/>
      <c r="M394" s="1089"/>
      <c r="N394" s="1309"/>
      <c r="O394" s="1309"/>
      <c r="P394" s="1310"/>
      <c r="Q394" s="1310"/>
      <c r="R394" s="1309"/>
      <c r="S394" s="1089"/>
      <c r="T394" s="1304"/>
      <c r="U394" s="1309"/>
      <c r="V394" s="1310"/>
      <c r="W394" s="1310"/>
      <c r="X394" s="1310"/>
      <c r="Y394" s="1310"/>
      <c r="Z394" s="1311"/>
      <c r="AA394" s="1312"/>
      <c r="AB394" s="1312"/>
      <c r="AC394" s="1088"/>
      <c r="AD394" s="1088"/>
      <c r="AE394" s="1088"/>
      <c r="AF394" s="1089"/>
      <c r="AG394" s="1090"/>
      <c r="AH394" s="1090"/>
      <c r="AI394" s="1090"/>
    </row>
    <row r="395" ht="15.75" customHeight="1">
      <c r="A395" s="1089"/>
      <c r="B395" s="1089"/>
      <c r="C395" s="1304"/>
      <c r="D395" s="1304"/>
      <c r="E395" s="1304"/>
      <c r="F395" s="1089"/>
      <c r="G395" s="1089"/>
      <c r="H395" s="1089"/>
      <c r="I395" s="1090"/>
      <c r="J395" s="1089"/>
      <c r="K395" s="1089"/>
      <c r="L395" s="1308"/>
      <c r="M395" s="1089"/>
      <c r="N395" s="1309"/>
      <c r="O395" s="1309"/>
      <c r="P395" s="1310"/>
      <c r="Q395" s="1310"/>
      <c r="R395" s="1309"/>
      <c r="S395" s="1089"/>
      <c r="T395" s="1304"/>
      <c r="U395" s="1309"/>
      <c r="V395" s="1310"/>
      <c r="W395" s="1310"/>
      <c r="X395" s="1310"/>
      <c r="Y395" s="1310"/>
      <c r="Z395" s="1311"/>
      <c r="AA395" s="1312"/>
      <c r="AB395" s="1312"/>
      <c r="AC395" s="1088"/>
      <c r="AD395" s="1088"/>
      <c r="AE395" s="1088"/>
      <c r="AF395" s="1089"/>
      <c r="AG395" s="1090"/>
      <c r="AH395" s="1090"/>
      <c r="AI395" s="1090"/>
    </row>
    <row r="396" ht="15.75" customHeight="1">
      <c r="A396" s="1089"/>
      <c r="B396" s="1089"/>
      <c r="C396" s="1304"/>
      <c r="D396" s="1304"/>
      <c r="E396" s="1304"/>
      <c r="F396" s="1089"/>
      <c r="G396" s="1089"/>
      <c r="H396" s="1089"/>
      <c r="I396" s="1090"/>
      <c r="J396" s="1089"/>
      <c r="K396" s="1089"/>
      <c r="L396" s="1308"/>
      <c r="M396" s="1089"/>
      <c r="N396" s="1309"/>
      <c r="O396" s="1309"/>
      <c r="P396" s="1310"/>
      <c r="Q396" s="1310"/>
      <c r="R396" s="1309"/>
      <c r="S396" s="1089"/>
      <c r="T396" s="1304"/>
      <c r="U396" s="1309"/>
      <c r="V396" s="1310"/>
      <c r="W396" s="1310"/>
      <c r="X396" s="1310"/>
      <c r="Y396" s="1310"/>
      <c r="Z396" s="1311"/>
      <c r="AA396" s="1312"/>
      <c r="AB396" s="1312"/>
      <c r="AC396" s="1088"/>
      <c r="AD396" s="1088"/>
      <c r="AE396" s="1088"/>
      <c r="AF396" s="1089"/>
      <c r="AG396" s="1090"/>
      <c r="AH396" s="1090"/>
      <c r="AI396" s="1090"/>
    </row>
    <row r="397" ht="15.75" customHeight="1">
      <c r="A397" s="1089"/>
      <c r="B397" s="1089"/>
      <c r="C397" s="1304"/>
      <c r="D397" s="1304"/>
      <c r="E397" s="1304"/>
      <c r="F397" s="1089"/>
      <c r="G397" s="1089"/>
      <c r="H397" s="1089"/>
      <c r="I397" s="1090"/>
      <c r="J397" s="1089"/>
      <c r="K397" s="1089"/>
      <c r="L397" s="1308"/>
      <c r="M397" s="1089"/>
      <c r="N397" s="1309"/>
      <c r="O397" s="1309"/>
      <c r="P397" s="1310"/>
      <c r="Q397" s="1310"/>
      <c r="R397" s="1309"/>
      <c r="S397" s="1089"/>
      <c r="T397" s="1304"/>
      <c r="U397" s="1309"/>
      <c r="V397" s="1310"/>
      <c r="W397" s="1310"/>
      <c r="X397" s="1310"/>
      <c r="Y397" s="1310"/>
      <c r="Z397" s="1311"/>
      <c r="AA397" s="1312"/>
      <c r="AB397" s="1312"/>
      <c r="AC397" s="1088"/>
      <c r="AD397" s="1088"/>
      <c r="AE397" s="1088"/>
      <c r="AF397" s="1089"/>
      <c r="AG397" s="1090"/>
      <c r="AH397" s="1090"/>
      <c r="AI397" s="1090"/>
    </row>
    <row r="398" ht="15.75" customHeight="1">
      <c r="A398" s="1089"/>
      <c r="B398" s="1089"/>
      <c r="C398" s="1304"/>
      <c r="D398" s="1304"/>
      <c r="E398" s="1304"/>
      <c r="F398" s="1089"/>
      <c r="G398" s="1089"/>
      <c r="H398" s="1089"/>
      <c r="I398" s="1090"/>
      <c r="J398" s="1089"/>
      <c r="K398" s="1089"/>
      <c r="L398" s="1308"/>
      <c r="M398" s="1089"/>
      <c r="N398" s="1309"/>
      <c r="O398" s="1309"/>
      <c r="P398" s="1310"/>
      <c r="Q398" s="1310"/>
      <c r="R398" s="1309"/>
      <c r="S398" s="1089"/>
      <c r="T398" s="1304"/>
      <c r="U398" s="1309"/>
      <c r="V398" s="1310"/>
      <c r="W398" s="1310"/>
      <c r="X398" s="1310"/>
      <c r="Y398" s="1310"/>
      <c r="Z398" s="1311"/>
      <c r="AA398" s="1312"/>
      <c r="AB398" s="1312"/>
      <c r="AC398" s="1088"/>
      <c r="AD398" s="1088"/>
      <c r="AE398" s="1088"/>
      <c r="AF398" s="1089"/>
      <c r="AG398" s="1090"/>
      <c r="AH398" s="1090"/>
      <c r="AI398" s="1090"/>
    </row>
    <row r="399" ht="15.75" customHeight="1">
      <c r="A399" s="1089"/>
      <c r="B399" s="1089"/>
      <c r="C399" s="1304"/>
      <c r="D399" s="1304"/>
      <c r="E399" s="1304"/>
      <c r="F399" s="1089"/>
      <c r="G399" s="1089"/>
      <c r="H399" s="1089"/>
      <c r="I399" s="1090"/>
      <c r="J399" s="1089"/>
      <c r="K399" s="1089"/>
      <c r="L399" s="1308"/>
      <c r="M399" s="1089"/>
      <c r="N399" s="1309"/>
      <c r="O399" s="1309"/>
      <c r="P399" s="1310"/>
      <c r="Q399" s="1310"/>
      <c r="R399" s="1309"/>
      <c r="S399" s="1089"/>
      <c r="T399" s="1304"/>
      <c r="U399" s="1309"/>
      <c r="V399" s="1310"/>
      <c r="W399" s="1310"/>
      <c r="X399" s="1310"/>
      <c r="Y399" s="1310"/>
      <c r="Z399" s="1311"/>
      <c r="AA399" s="1312"/>
      <c r="AB399" s="1312"/>
      <c r="AC399" s="1088"/>
      <c r="AD399" s="1088"/>
      <c r="AE399" s="1088"/>
      <c r="AF399" s="1089"/>
      <c r="AG399" s="1090"/>
      <c r="AH399" s="1090"/>
      <c r="AI399" s="1090"/>
    </row>
    <row r="400" ht="15.75" customHeight="1">
      <c r="A400" s="1089"/>
      <c r="B400" s="1089"/>
      <c r="C400" s="1304"/>
      <c r="D400" s="1304"/>
      <c r="E400" s="1304"/>
      <c r="F400" s="1089"/>
      <c r="G400" s="1089"/>
      <c r="H400" s="1089"/>
      <c r="I400" s="1090"/>
      <c r="J400" s="1089"/>
      <c r="K400" s="1089"/>
      <c r="L400" s="1308"/>
      <c r="M400" s="1089"/>
      <c r="N400" s="1309"/>
      <c r="O400" s="1309"/>
      <c r="P400" s="1310"/>
      <c r="Q400" s="1310"/>
      <c r="R400" s="1309"/>
      <c r="S400" s="1089"/>
      <c r="T400" s="1304"/>
      <c r="U400" s="1309"/>
      <c r="V400" s="1310"/>
      <c r="W400" s="1310"/>
      <c r="X400" s="1310"/>
      <c r="Y400" s="1310"/>
      <c r="Z400" s="1311"/>
      <c r="AA400" s="1312"/>
      <c r="AB400" s="1312"/>
      <c r="AC400" s="1088"/>
      <c r="AD400" s="1088"/>
      <c r="AE400" s="1088"/>
      <c r="AF400" s="1089"/>
      <c r="AG400" s="1090"/>
      <c r="AH400" s="1090"/>
      <c r="AI400" s="1090"/>
    </row>
    <row r="401" ht="15.75" customHeight="1">
      <c r="A401" s="1089"/>
      <c r="B401" s="1089"/>
      <c r="C401" s="1304"/>
      <c r="D401" s="1304"/>
      <c r="E401" s="1304"/>
      <c r="F401" s="1089"/>
      <c r="G401" s="1089"/>
      <c r="H401" s="1089"/>
      <c r="I401" s="1090"/>
      <c r="J401" s="1089"/>
      <c r="K401" s="1089"/>
      <c r="L401" s="1308"/>
      <c r="M401" s="1089"/>
      <c r="N401" s="1309"/>
      <c r="O401" s="1309"/>
      <c r="P401" s="1310"/>
      <c r="Q401" s="1310"/>
      <c r="R401" s="1309"/>
      <c r="S401" s="1089"/>
      <c r="T401" s="1304"/>
      <c r="U401" s="1309"/>
      <c r="V401" s="1310"/>
      <c r="W401" s="1310"/>
      <c r="X401" s="1310"/>
      <c r="Y401" s="1310"/>
      <c r="Z401" s="1311"/>
      <c r="AA401" s="1312"/>
      <c r="AB401" s="1312"/>
      <c r="AC401" s="1088"/>
      <c r="AD401" s="1088"/>
      <c r="AE401" s="1088"/>
      <c r="AF401" s="1089"/>
      <c r="AG401" s="1090"/>
      <c r="AH401" s="1090"/>
      <c r="AI401" s="1090"/>
    </row>
    <row r="402" ht="15.75" customHeight="1">
      <c r="A402" s="1089"/>
      <c r="B402" s="1089"/>
      <c r="C402" s="1304"/>
      <c r="D402" s="1304"/>
      <c r="E402" s="1304"/>
      <c r="F402" s="1089"/>
      <c r="G402" s="1089"/>
      <c r="H402" s="1089"/>
      <c r="I402" s="1090"/>
      <c r="J402" s="1089"/>
      <c r="K402" s="1089"/>
      <c r="L402" s="1308"/>
      <c r="M402" s="1089"/>
      <c r="N402" s="1309"/>
      <c r="O402" s="1309"/>
      <c r="P402" s="1310"/>
      <c r="Q402" s="1310"/>
      <c r="R402" s="1309"/>
      <c r="S402" s="1089"/>
      <c r="T402" s="1304"/>
      <c r="U402" s="1309"/>
      <c r="V402" s="1310"/>
      <c r="W402" s="1310"/>
      <c r="X402" s="1310"/>
      <c r="Y402" s="1310"/>
      <c r="Z402" s="1311"/>
      <c r="AA402" s="1312"/>
      <c r="AB402" s="1312"/>
      <c r="AC402" s="1088"/>
      <c r="AD402" s="1088"/>
      <c r="AE402" s="1088"/>
      <c r="AF402" s="1089"/>
      <c r="AG402" s="1090"/>
      <c r="AH402" s="1090"/>
      <c r="AI402" s="1090"/>
    </row>
    <row r="403" ht="15.75" customHeight="1">
      <c r="A403" s="1089"/>
      <c r="B403" s="1089"/>
      <c r="C403" s="1304"/>
      <c r="D403" s="1304"/>
      <c r="E403" s="1304"/>
      <c r="F403" s="1089"/>
      <c r="G403" s="1089"/>
      <c r="H403" s="1089"/>
      <c r="I403" s="1090"/>
      <c r="J403" s="1089"/>
      <c r="K403" s="1089"/>
      <c r="L403" s="1308"/>
      <c r="M403" s="1089"/>
      <c r="N403" s="1309"/>
      <c r="O403" s="1309"/>
      <c r="P403" s="1310"/>
      <c r="Q403" s="1310"/>
      <c r="R403" s="1309"/>
      <c r="S403" s="1089"/>
      <c r="T403" s="1304"/>
      <c r="U403" s="1309"/>
      <c r="V403" s="1310"/>
      <c r="W403" s="1310"/>
      <c r="X403" s="1310"/>
      <c r="Y403" s="1310"/>
      <c r="Z403" s="1311"/>
      <c r="AA403" s="1312"/>
      <c r="AB403" s="1312"/>
      <c r="AC403" s="1088"/>
      <c r="AD403" s="1088"/>
      <c r="AE403" s="1088"/>
      <c r="AF403" s="1089"/>
      <c r="AG403" s="1090"/>
      <c r="AH403" s="1090"/>
      <c r="AI403" s="1090"/>
    </row>
    <row r="404" ht="15.75" customHeight="1">
      <c r="A404" s="1089"/>
      <c r="B404" s="1089"/>
      <c r="C404" s="1304"/>
      <c r="D404" s="1304"/>
      <c r="E404" s="1304"/>
      <c r="F404" s="1089"/>
      <c r="G404" s="1089"/>
      <c r="H404" s="1089"/>
      <c r="I404" s="1090"/>
      <c r="J404" s="1089"/>
      <c r="K404" s="1089"/>
      <c r="L404" s="1308"/>
      <c r="M404" s="1089"/>
      <c r="N404" s="1309"/>
      <c r="O404" s="1309"/>
      <c r="P404" s="1310"/>
      <c r="Q404" s="1310"/>
      <c r="R404" s="1309"/>
      <c r="S404" s="1089"/>
      <c r="T404" s="1304"/>
      <c r="U404" s="1309"/>
      <c r="V404" s="1310"/>
      <c r="W404" s="1310"/>
      <c r="X404" s="1310"/>
      <c r="Y404" s="1310"/>
      <c r="Z404" s="1311"/>
      <c r="AA404" s="1312"/>
      <c r="AB404" s="1312"/>
      <c r="AC404" s="1088"/>
      <c r="AD404" s="1088"/>
      <c r="AE404" s="1088"/>
      <c r="AF404" s="1089"/>
      <c r="AG404" s="1090"/>
      <c r="AH404" s="1090"/>
      <c r="AI404" s="1090"/>
    </row>
    <row r="405" ht="15.75" customHeight="1">
      <c r="A405" s="1089"/>
      <c r="B405" s="1089"/>
      <c r="C405" s="1304"/>
      <c r="D405" s="1304"/>
      <c r="E405" s="1304"/>
      <c r="F405" s="1089"/>
      <c r="G405" s="1089"/>
      <c r="H405" s="1089"/>
      <c r="I405" s="1090"/>
      <c r="J405" s="1089"/>
      <c r="K405" s="1089"/>
      <c r="L405" s="1308"/>
      <c r="M405" s="1089"/>
      <c r="N405" s="1309"/>
      <c r="O405" s="1309"/>
      <c r="P405" s="1310"/>
      <c r="Q405" s="1310"/>
      <c r="R405" s="1309"/>
      <c r="S405" s="1089"/>
      <c r="T405" s="1304"/>
      <c r="U405" s="1309"/>
      <c r="V405" s="1310"/>
      <c r="W405" s="1310"/>
      <c r="X405" s="1310"/>
      <c r="Y405" s="1310"/>
      <c r="Z405" s="1311"/>
      <c r="AA405" s="1312"/>
      <c r="AB405" s="1312"/>
      <c r="AC405" s="1088"/>
      <c r="AD405" s="1088"/>
      <c r="AE405" s="1088"/>
      <c r="AF405" s="1089"/>
      <c r="AG405" s="1090"/>
      <c r="AH405" s="1090"/>
      <c r="AI405" s="1090"/>
    </row>
    <row r="406" ht="15.75" customHeight="1">
      <c r="A406" s="1089"/>
      <c r="B406" s="1089"/>
      <c r="C406" s="1304"/>
      <c r="D406" s="1304"/>
      <c r="E406" s="1304"/>
      <c r="F406" s="1089"/>
      <c r="G406" s="1089"/>
      <c r="H406" s="1089"/>
      <c r="I406" s="1090"/>
      <c r="J406" s="1089"/>
      <c r="K406" s="1089"/>
      <c r="L406" s="1308"/>
      <c r="M406" s="1089"/>
      <c r="N406" s="1309"/>
      <c r="O406" s="1309"/>
      <c r="P406" s="1310"/>
      <c r="Q406" s="1310"/>
      <c r="R406" s="1309"/>
      <c r="S406" s="1089"/>
      <c r="T406" s="1304"/>
      <c r="U406" s="1309"/>
      <c r="V406" s="1310"/>
      <c r="W406" s="1310"/>
      <c r="X406" s="1310"/>
      <c r="Y406" s="1310"/>
      <c r="Z406" s="1311"/>
      <c r="AA406" s="1312"/>
      <c r="AB406" s="1312"/>
      <c r="AC406" s="1088"/>
      <c r="AD406" s="1088"/>
      <c r="AE406" s="1088"/>
      <c r="AF406" s="1089"/>
      <c r="AG406" s="1090"/>
      <c r="AH406" s="1090"/>
      <c r="AI406" s="1090"/>
    </row>
    <row r="407" ht="15.75" customHeight="1">
      <c r="A407" s="1089"/>
      <c r="B407" s="1089"/>
      <c r="C407" s="1304"/>
      <c r="D407" s="1304"/>
      <c r="E407" s="1304"/>
      <c r="F407" s="1089"/>
      <c r="G407" s="1089"/>
      <c r="H407" s="1089"/>
      <c r="I407" s="1090"/>
      <c r="J407" s="1089"/>
      <c r="K407" s="1089"/>
      <c r="L407" s="1308"/>
      <c r="M407" s="1089"/>
      <c r="N407" s="1309"/>
      <c r="O407" s="1309"/>
      <c r="P407" s="1310"/>
      <c r="Q407" s="1310"/>
      <c r="R407" s="1309"/>
      <c r="S407" s="1089"/>
      <c r="T407" s="1304"/>
      <c r="U407" s="1309"/>
      <c r="V407" s="1310"/>
      <c r="W407" s="1310"/>
      <c r="X407" s="1310"/>
      <c r="Y407" s="1310"/>
      <c r="Z407" s="1311"/>
      <c r="AA407" s="1312"/>
      <c r="AB407" s="1312"/>
      <c r="AC407" s="1088"/>
      <c r="AD407" s="1088"/>
      <c r="AE407" s="1088"/>
      <c r="AF407" s="1089"/>
      <c r="AG407" s="1090"/>
      <c r="AH407" s="1090"/>
      <c r="AI407" s="1090"/>
    </row>
    <row r="408" ht="15.75" customHeight="1">
      <c r="A408" s="1089"/>
      <c r="B408" s="1089"/>
      <c r="C408" s="1304"/>
      <c r="D408" s="1304"/>
      <c r="E408" s="1304"/>
      <c r="F408" s="1089"/>
      <c r="G408" s="1089"/>
      <c r="H408" s="1089"/>
      <c r="I408" s="1090"/>
      <c r="J408" s="1089"/>
      <c r="K408" s="1089"/>
      <c r="L408" s="1308"/>
      <c r="M408" s="1089"/>
      <c r="N408" s="1309"/>
      <c r="O408" s="1309"/>
      <c r="P408" s="1310"/>
      <c r="Q408" s="1310"/>
      <c r="R408" s="1309"/>
      <c r="S408" s="1089"/>
      <c r="T408" s="1304"/>
      <c r="U408" s="1309"/>
      <c r="V408" s="1310"/>
      <c r="W408" s="1310"/>
      <c r="X408" s="1310"/>
      <c r="Y408" s="1310"/>
      <c r="Z408" s="1311"/>
      <c r="AA408" s="1312"/>
      <c r="AB408" s="1312"/>
      <c r="AC408" s="1088"/>
      <c r="AD408" s="1088"/>
      <c r="AE408" s="1088"/>
      <c r="AF408" s="1089"/>
      <c r="AG408" s="1090"/>
      <c r="AH408" s="1090"/>
      <c r="AI408" s="1090"/>
    </row>
    <row r="409" ht="15.75" customHeight="1">
      <c r="A409" s="1089"/>
      <c r="B409" s="1089"/>
      <c r="C409" s="1304"/>
      <c r="D409" s="1304"/>
      <c r="E409" s="1304"/>
      <c r="F409" s="1089"/>
      <c r="G409" s="1089"/>
      <c r="H409" s="1089"/>
      <c r="I409" s="1090"/>
      <c r="J409" s="1089"/>
      <c r="K409" s="1089"/>
      <c r="L409" s="1308"/>
      <c r="M409" s="1089"/>
      <c r="N409" s="1309"/>
      <c r="O409" s="1309"/>
      <c r="P409" s="1310"/>
      <c r="Q409" s="1310"/>
      <c r="R409" s="1309"/>
      <c r="S409" s="1089"/>
      <c r="T409" s="1304"/>
      <c r="U409" s="1309"/>
      <c r="V409" s="1310"/>
      <c r="W409" s="1310"/>
      <c r="X409" s="1310"/>
      <c r="Y409" s="1310"/>
      <c r="Z409" s="1311"/>
      <c r="AA409" s="1312"/>
      <c r="AB409" s="1312"/>
      <c r="AC409" s="1088"/>
      <c r="AD409" s="1088"/>
      <c r="AE409" s="1088"/>
      <c r="AF409" s="1089"/>
      <c r="AG409" s="1090"/>
      <c r="AH409" s="1090"/>
      <c r="AI409" s="1090"/>
    </row>
    <row r="410" ht="15.75" customHeight="1">
      <c r="A410" s="1089"/>
      <c r="B410" s="1089"/>
      <c r="C410" s="1304"/>
      <c r="D410" s="1304"/>
      <c r="E410" s="1304"/>
      <c r="F410" s="1089"/>
      <c r="G410" s="1089"/>
      <c r="H410" s="1089"/>
      <c r="I410" s="1090"/>
      <c r="J410" s="1089"/>
      <c r="K410" s="1089"/>
      <c r="L410" s="1308"/>
      <c r="M410" s="1089"/>
      <c r="N410" s="1309"/>
      <c r="O410" s="1309"/>
      <c r="P410" s="1310"/>
      <c r="Q410" s="1310"/>
      <c r="R410" s="1309"/>
      <c r="S410" s="1089"/>
      <c r="T410" s="1304"/>
      <c r="U410" s="1309"/>
      <c r="V410" s="1310"/>
      <c r="W410" s="1310"/>
      <c r="X410" s="1310"/>
      <c r="Y410" s="1310"/>
      <c r="Z410" s="1311"/>
      <c r="AA410" s="1312"/>
      <c r="AB410" s="1312"/>
      <c r="AC410" s="1088"/>
      <c r="AD410" s="1088"/>
      <c r="AE410" s="1088"/>
      <c r="AF410" s="1089"/>
      <c r="AG410" s="1090"/>
      <c r="AH410" s="1090"/>
      <c r="AI410" s="1090"/>
    </row>
    <row r="411" ht="15.75" customHeight="1">
      <c r="A411" s="1089"/>
      <c r="B411" s="1089"/>
      <c r="C411" s="1304"/>
      <c r="D411" s="1304"/>
      <c r="E411" s="1304"/>
      <c r="F411" s="1089"/>
      <c r="G411" s="1089"/>
      <c r="H411" s="1089"/>
      <c r="I411" s="1090"/>
      <c r="J411" s="1089"/>
      <c r="K411" s="1089"/>
      <c r="L411" s="1308"/>
      <c r="M411" s="1089"/>
      <c r="N411" s="1309"/>
      <c r="O411" s="1309"/>
      <c r="P411" s="1310"/>
      <c r="Q411" s="1310"/>
      <c r="R411" s="1309"/>
      <c r="S411" s="1089"/>
      <c r="T411" s="1304"/>
      <c r="U411" s="1309"/>
      <c r="V411" s="1310"/>
      <c r="W411" s="1310"/>
      <c r="X411" s="1310"/>
      <c r="Y411" s="1310"/>
      <c r="Z411" s="1311"/>
      <c r="AA411" s="1312"/>
      <c r="AB411" s="1312"/>
      <c r="AC411" s="1088"/>
      <c r="AD411" s="1088"/>
      <c r="AE411" s="1088"/>
      <c r="AF411" s="1089"/>
      <c r="AG411" s="1090"/>
      <c r="AH411" s="1090"/>
      <c r="AI411" s="1090"/>
    </row>
    <row r="412" ht="15.75" customHeight="1">
      <c r="A412" s="1089"/>
      <c r="B412" s="1089"/>
      <c r="C412" s="1304"/>
      <c r="D412" s="1304"/>
      <c r="E412" s="1304"/>
      <c r="F412" s="1089"/>
      <c r="G412" s="1089"/>
      <c r="H412" s="1089"/>
      <c r="I412" s="1090"/>
      <c r="J412" s="1089"/>
      <c r="K412" s="1089"/>
      <c r="L412" s="1308"/>
      <c r="M412" s="1089"/>
      <c r="N412" s="1309"/>
      <c r="O412" s="1309"/>
      <c r="P412" s="1310"/>
      <c r="Q412" s="1310"/>
      <c r="R412" s="1309"/>
      <c r="S412" s="1089"/>
      <c r="T412" s="1304"/>
      <c r="U412" s="1309"/>
      <c r="V412" s="1310"/>
      <c r="W412" s="1310"/>
      <c r="X412" s="1310"/>
      <c r="Y412" s="1310"/>
      <c r="Z412" s="1311"/>
      <c r="AA412" s="1312"/>
      <c r="AB412" s="1312"/>
      <c r="AC412" s="1088"/>
      <c r="AD412" s="1088"/>
      <c r="AE412" s="1088"/>
      <c r="AF412" s="1089"/>
      <c r="AG412" s="1090"/>
      <c r="AH412" s="1090"/>
      <c r="AI412" s="1090"/>
    </row>
    <row r="413" ht="15.75" customHeight="1">
      <c r="A413" s="1089"/>
      <c r="B413" s="1089"/>
      <c r="C413" s="1304"/>
      <c r="D413" s="1304"/>
      <c r="E413" s="1304"/>
      <c r="F413" s="1089"/>
      <c r="G413" s="1089"/>
      <c r="H413" s="1089"/>
      <c r="I413" s="1090"/>
      <c r="J413" s="1089"/>
      <c r="K413" s="1089"/>
      <c r="L413" s="1308"/>
      <c r="M413" s="1089"/>
      <c r="N413" s="1309"/>
      <c r="O413" s="1309"/>
      <c r="P413" s="1310"/>
      <c r="Q413" s="1310"/>
      <c r="R413" s="1309"/>
      <c r="S413" s="1089"/>
      <c r="T413" s="1304"/>
      <c r="U413" s="1309"/>
      <c r="V413" s="1310"/>
      <c r="W413" s="1310"/>
      <c r="X413" s="1310"/>
      <c r="Y413" s="1310"/>
      <c r="Z413" s="1311"/>
      <c r="AA413" s="1312"/>
      <c r="AB413" s="1312"/>
      <c r="AC413" s="1088"/>
      <c r="AD413" s="1088"/>
      <c r="AE413" s="1088"/>
      <c r="AF413" s="1089"/>
      <c r="AG413" s="1090"/>
      <c r="AH413" s="1090"/>
      <c r="AI413" s="1090"/>
    </row>
    <row r="414" ht="15.75" customHeight="1">
      <c r="A414" s="1089"/>
      <c r="B414" s="1089"/>
      <c r="C414" s="1304"/>
      <c r="D414" s="1304"/>
      <c r="E414" s="1304"/>
      <c r="F414" s="1089"/>
      <c r="G414" s="1089"/>
      <c r="H414" s="1089"/>
      <c r="I414" s="1090"/>
      <c r="J414" s="1089"/>
      <c r="K414" s="1089"/>
      <c r="L414" s="1308"/>
      <c r="M414" s="1089"/>
      <c r="N414" s="1309"/>
      <c r="O414" s="1309"/>
      <c r="P414" s="1310"/>
      <c r="Q414" s="1310"/>
      <c r="R414" s="1309"/>
      <c r="S414" s="1089"/>
      <c r="T414" s="1304"/>
      <c r="U414" s="1309"/>
      <c r="V414" s="1310"/>
      <c r="W414" s="1310"/>
      <c r="X414" s="1310"/>
      <c r="Y414" s="1310"/>
      <c r="Z414" s="1311"/>
      <c r="AA414" s="1312"/>
      <c r="AB414" s="1312"/>
      <c r="AC414" s="1088"/>
      <c r="AD414" s="1088"/>
      <c r="AE414" s="1088"/>
      <c r="AF414" s="1089"/>
      <c r="AG414" s="1090"/>
      <c r="AH414" s="1090"/>
      <c r="AI414" s="1090"/>
    </row>
    <row r="415" ht="15.75" customHeight="1">
      <c r="A415" s="1089"/>
      <c r="B415" s="1089"/>
      <c r="C415" s="1304"/>
      <c r="D415" s="1304"/>
      <c r="E415" s="1304"/>
      <c r="F415" s="1089"/>
      <c r="G415" s="1089"/>
      <c r="H415" s="1089"/>
      <c r="I415" s="1090"/>
      <c r="J415" s="1089"/>
      <c r="K415" s="1089"/>
      <c r="L415" s="1308"/>
      <c r="M415" s="1089"/>
      <c r="N415" s="1309"/>
      <c r="O415" s="1309"/>
      <c r="P415" s="1310"/>
      <c r="Q415" s="1310"/>
      <c r="R415" s="1309"/>
      <c r="S415" s="1089"/>
      <c r="T415" s="1304"/>
      <c r="U415" s="1309"/>
      <c r="V415" s="1310"/>
      <c r="W415" s="1310"/>
      <c r="X415" s="1310"/>
      <c r="Y415" s="1310"/>
      <c r="Z415" s="1311"/>
      <c r="AA415" s="1312"/>
      <c r="AB415" s="1312"/>
      <c r="AC415" s="1088"/>
      <c r="AD415" s="1088"/>
      <c r="AE415" s="1088"/>
      <c r="AF415" s="1089"/>
      <c r="AG415" s="1090"/>
      <c r="AH415" s="1090"/>
      <c r="AI415" s="1090"/>
    </row>
    <row r="416" ht="15.75" customHeight="1">
      <c r="A416" s="1089"/>
      <c r="B416" s="1089"/>
      <c r="C416" s="1304"/>
      <c r="D416" s="1304"/>
      <c r="E416" s="1304"/>
      <c r="F416" s="1089"/>
      <c r="G416" s="1089"/>
      <c r="H416" s="1089"/>
      <c r="I416" s="1090"/>
      <c r="J416" s="1089"/>
      <c r="K416" s="1089"/>
      <c r="L416" s="1308"/>
      <c r="M416" s="1089"/>
      <c r="N416" s="1309"/>
      <c r="O416" s="1309"/>
      <c r="P416" s="1310"/>
      <c r="Q416" s="1310"/>
      <c r="R416" s="1309"/>
      <c r="S416" s="1089"/>
      <c r="T416" s="1304"/>
      <c r="U416" s="1309"/>
      <c r="V416" s="1310"/>
      <c r="W416" s="1310"/>
      <c r="X416" s="1310"/>
      <c r="Y416" s="1310"/>
      <c r="Z416" s="1311"/>
      <c r="AA416" s="1312"/>
      <c r="AB416" s="1312"/>
      <c r="AC416" s="1088"/>
      <c r="AD416" s="1088"/>
      <c r="AE416" s="1088"/>
      <c r="AF416" s="1089"/>
      <c r="AG416" s="1090"/>
      <c r="AH416" s="1090"/>
      <c r="AI416" s="1090"/>
    </row>
    <row r="417" ht="15.75" customHeight="1">
      <c r="A417" s="1089"/>
      <c r="B417" s="1089"/>
      <c r="C417" s="1304"/>
      <c r="D417" s="1304"/>
      <c r="E417" s="1304"/>
      <c r="F417" s="1089"/>
      <c r="G417" s="1089"/>
      <c r="H417" s="1089"/>
      <c r="I417" s="1090"/>
      <c r="J417" s="1089"/>
      <c r="K417" s="1089"/>
      <c r="L417" s="1308"/>
      <c r="M417" s="1089"/>
      <c r="N417" s="1309"/>
      <c r="O417" s="1309"/>
      <c r="P417" s="1310"/>
      <c r="Q417" s="1310"/>
      <c r="R417" s="1309"/>
      <c r="S417" s="1089"/>
      <c r="T417" s="1304"/>
      <c r="U417" s="1309"/>
      <c r="V417" s="1310"/>
      <c r="W417" s="1310"/>
      <c r="X417" s="1310"/>
      <c r="Y417" s="1310"/>
      <c r="Z417" s="1311"/>
      <c r="AA417" s="1312"/>
      <c r="AB417" s="1312"/>
      <c r="AC417" s="1088"/>
      <c r="AD417" s="1088"/>
      <c r="AE417" s="1088"/>
      <c r="AF417" s="1089"/>
      <c r="AG417" s="1090"/>
      <c r="AH417" s="1090"/>
      <c r="AI417" s="1090"/>
    </row>
    <row r="418" ht="15.75" customHeight="1">
      <c r="A418" s="1089"/>
      <c r="B418" s="1089"/>
      <c r="C418" s="1304"/>
      <c r="D418" s="1304"/>
      <c r="E418" s="1304"/>
      <c r="F418" s="1089"/>
      <c r="G418" s="1089"/>
      <c r="H418" s="1089"/>
      <c r="I418" s="1090"/>
      <c r="J418" s="1089"/>
      <c r="K418" s="1089"/>
      <c r="L418" s="1308"/>
      <c r="M418" s="1089"/>
      <c r="N418" s="1309"/>
      <c r="O418" s="1309"/>
      <c r="P418" s="1310"/>
      <c r="Q418" s="1310"/>
      <c r="R418" s="1309"/>
      <c r="S418" s="1089"/>
      <c r="T418" s="1304"/>
      <c r="U418" s="1309"/>
      <c r="V418" s="1310"/>
      <c r="W418" s="1310"/>
      <c r="X418" s="1310"/>
      <c r="Y418" s="1310"/>
      <c r="Z418" s="1311"/>
      <c r="AA418" s="1312"/>
      <c r="AB418" s="1312"/>
      <c r="AC418" s="1088"/>
      <c r="AD418" s="1088"/>
      <c r="AE418" s="1088"/>
      <c r="AF418" s="1089"/>
      <c r="AG418" s="1090"/>
      <c r="AH418" s="1090"/>
      <c r="AI418" s="1090"/>
    </row>
    <row r="419" ht="15.75" customHeight="1">
      <c r="A419" s="1089"/>
      <c r="B419" s="1089"/>
      <c r="C419" s="1304"/>
      <c r="D419" s="1304"/>
      <c r="E419" s="1304"/>
      <c r="F419" s="1089"/>
      <c r="G419" s="1089"/>
      <c r="H419" s="1089"/>
      <c r="I419" s="1090"/>
      <c r="J419" s="1089"/>
      <c r="K419" s="1089"/>
      <c r="L419" s="1308"/>
      <c r="M419" s="1089"/>
      <c r="N419" s="1309"/>
      <c r="O419" s="1309"/>
      <c r="P419" s="1310"/>
      <c r="Q419" s="1310"/>
      <c r="R419" s="1309"/>
      <c r="S419" s="1089"/>
      <c r="T419" s="1304"/>
      <c r="U419" s="1309"/>
      <c r="V419" s="1310"/>
      <c r="W419" s="1310"/>
      <c r="X419" s="1310"/>
      <c r="Y419" s="1310"/>
      <c r="Z419" s="1311"/>
      <c r="AA419" s="1312"/>
      <c r="AB419" s="1312"/>
      <c r="AC419" s="1088"/>
      <c r="AD419" s="1088"/>
      <c r="AE419" s="1088"/>
      <c r="AF419" s="1089"/>
      <c r="AG419" s="1090"/>
      <c r="AH419" s="1090"/>
      <c r="AI419" s="1090"/>
    </row>
    <row r="420" ht="15.75" customHeight="1">
      <c r="A420" s="1089"/>
      <c r="B420" s="1089"/>
      <c r="C420" s="1304"/>
      <c r="D420" s="1304"/>
      <c r="E420" s="1304"/>
      <c r="F420" s="1089"/>
      <c r="G420" s="1089"/>
      <c r="H420" s="1089"/>
      <c r="I420" s="1090"/>
      <c r="J420" s="1089"/>
      <c r="K420" s="1089"/>
      <c r="L420" s="1308"/>
      <c r="M420" s="1089"/>
      <c r="N420" s="1309"/>
      <c r="O420" s="1309"/>
      <c r="P420" s="1310"/>
      <c r="Q420" s="1310"/>
      <c r="R420" s="1309"/>
      <c r="S420" s="1089"/>
      <c r="T420" s="1304"/>
      <c r="U420" s="1309"/>
      <c r="V420" s="1310"/>
      <c r="W420" s="1310"/>
      <c r="X420" s="1310"/>
      <c r="Y420" s="1310"/>
      <c r="Z420" s="1311"/>
      <c r="AA420" s="1312"/>
      <c r="AB420" s="1312"/>
      <c r="AC420" s="1088"/>
      <c r="AD420" s="1088"/>
      <c r="AE420" s="1088"/>
      <c r="AF420" s="1089"/>
      <c r="AG420" s="1090"/>
      <c r="AH420" s="1090"/>
      <c r="AI420" s="1090"/>
    </row>
    <row r="421" ht="15.75" customHeight="1">
      <c r="A421" s="1089"/>
      <c r="B421" s="1089"/>
      <c r="C421" s="1304"/>
      <c r="D421" s="1304"/>
      <c r="E421" s="1304"/>
      <c r="F421" s="1089"/>
      <c r="G421" s="1089"/>
      <c r="H421" s="1089"/>
      <c r="I421" s="1090"/>
      <c r="J421" s="1089"/>
      <c r="K421" s="1089"/>
      <c r="L421" s="1308"/>
      <c r="M421" s="1089"/>
      <c r="N421" s="1309"/>
      <c r="O421" s="1309"/>
      <c r="P421" s="1310"/>
      <c r="Q421" s="1310"/>
      <c r="R421" s="1309"/>
      <c r="S421" s="1089"/>
      <c r="T421" s="1304"/>
      <c r="U421" s="1309"/>
      <c r="V421" s="1310"/>
      <c r="W421" s="1310"/>
      <c r="X421" s="1310"/>
      <c r="Y421" s="1310"/>
      <c r="Z421" s="1311"/>
      <c r="AA421" s="1312"/>
      <c r="AB421" s="1312"/>
      <c r="AC421" s="1088"/>
      <c r="AD421" s="1088"/>
      <c r="AE421" s="1088"/>
      <c r="AF421" s="1089"/>
      <c r="AG421" s="1090"/>
      <c r="AH421" s="1090"/>
      <c r="AI421" s="1090"/>
    </row>
    <row r="422" ht="15.75" customHeight="1">
      <c r="A422" s="1089"/>
      <c r="B422" s="1089"/>
      <c r="C422" s="1304"/>
      <c r="D422" s="1304"/>
      <c r="E422" s="1304"/>
      <c r="F422" s="1089"/>
      <c r="G422" s="1089"/>
      <c r="H422" s="1089"/>
      <c r="I422" s="1090"/>
      <c r="J422" s="1089"/>
      <c r="K422" s="1089"/>
      <c r="L422" s="1308"/>
      <c r="M422" s="1089"/>
      <c r="N422" s="1309"/>
      <c r="O422" s="1309"/>
      <c r="P422" s="1310"/>
      <c r="Q422" s="1310"/>
      <c r="R422" s="1309"/>
      <c r="S422" s="1089"/>
      <c r="T422" s="1304"/>
      <c r="U422" s="1309"/>
      <c r="V422" s="1310"/>
      <c r="W422" s="1310"/>
      <c r="X422" s="1310"/>
      <c r="Y422" s="1310"/>
      <c r="Z422" s="1311"/>
      <c r="AA422" s="1312"/>
      <c r="AB422" s="1312"/>
      <c r="AC422" s="1088"/>
      <c r="AD422" s="1088"/>
      <c r="AE422" s="1088"/>
      <c r="AF422" s="1089"/>
      <c r="AG422" s="1090"/>
      <c r="AH422" s="1090"/>
      <c r="AI422" s="1090"/>
    </row>
    <row r="423" ht="15.75" customHeight="1">
      <c r="A423" s="1089"/>
      <c r="B423" s="1089"/>
      <c r="C423" s="1304"/>
      <c r="D423" s="1304"/>
      <c r="E423" s="1304"/>
      <c r="F423" s="1089"/>
      <c r="G423" s="1089"/>
      <c r="H423" s="1089"/>
      <c r="I423" s="1090"/>
      <c r="J423" s="1089"/>
      <c r="K423" s="1089"/>
      <c r="L423" s="1308"/>
      <c r="M423" s="1089"/>
      <c r="N423" s="1309"/>
      <c r="O423" s="1309"/>
      <c r="P423" s="1310"/>
      <c r="Q423" s="1310"/>
      <c r="R423" s="1309"/>
      <c r="S423" s="1089"/>
      <c r="T423" s="1304"/>
      <c r="U423" s="1309"/>
      <c r="V423" s="1310"/>
      <c r="W423" s="1310"/>
      <c r="X423" s="1310"/>
      <c r="Y423" s="1310"/>
      <c r="Z423" s="1311"/>
      <c r="AA423" s="1312"/>
      <c r="AB423" s="1312"/>
      <c r="AC423" s="1088"/>
      <c r="AD423" s="1088"/>
      <c r="AE423" s="1088"/>
      <c r="AF423" s="1089"/>
      <c r="AG423" s="1090"/>
      <c r="AH423" s="1090"/>
      <c r="AI423" s="1090"/>
    </row>
    <row r="424" ht="15.75" customHeight="1">
      <c r="A424" s="1089"/>
      <c r="B424" s="1089"/>
      <c r="C424" s="1304"/>
      <c r="D424" s="1304"/>
      <c r="E424" s="1304"/>
      <c r="F424" s="1089"/>
      <c r="G424" s="1089"/>
      <c r="H424" s="1089"/>
      <c r="I424" s="1090"/>
      <c r="J424" s="1089"/>
      <c r="K424" s="1089"/>
      <c r="L424" s="1308"/>
      <c r="M424" s="1089"/>
      <c r="N424" s="1309"/>
      <c r="O424" s="1309"/>
      <c r="P424" s="1310"/>
      <c r="Q424" s="1310"/>
      <c r="R424" s="1309"/>
      <c r="S424" s="1089"/>
      <c r="T424" s="1304"/>
      <c r="U424" s="1309"/>
      <c r="V424" s="1310"/>
      <c r="W424" s="1310"/>
      <c r="X424" s="1310"/>
      <c r="Y424" s="1310"/>
      <c r="Z424" s="1311"/>
      <c r="AA424" s="1312"/>
      <c r="AB424" s="1312"/>
      <c r="AC424" s="1088"/>
      <c r="AD424" s="1088"/>
      <c r="AE424" s="1088"/>
      <c r="AF424" s="1089"/>
      <c r="AG424" s="1090"/>
      <c r="AH424" s="1090"/>
      <c r="AI424" s="1090"/>
    </row>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2:$AI$224"/>
  <customSheetViews>
    <customSheetView guid="{5129CB80-9770-499E-9B51-B17A1AFD7CD9}" filter="1" showAutoFilter="1">
      <autoFilter ref="$A$1:$AF$224">
        <filterColumn colId="19">
          <filters>
            <filter val="BU01.VCM.HR.OSDC"/>
            <filter val="BU01.VTS.CSDLCucKT.Phase2"/>
            <filter val="BU01.VAM.OSDC"/>
            <filter val="BU01.VTS.VHKT.OSDC"/>
            <filter val="BU01.BCN.SAP"/>
            <filter val="BU01.VNA.Adapter"/>
            <filter val="BU01.VTPost.SAP"/>
            <filter val="BU01.VTSPort.QLCT"/>
            <filter val="BU01.BCN.VHATTT.OSDC"/>
            <filter val="BU01.BCN.VLP.OSDC"/>
            <filter val="BU01.VTNet.TOOL"/>
            <filter val="BU01.BCN.NONSAP.Phase3"/>
            <filter val="BU01.VMC.OSDC"/>
            <filter val="BU01.VSSC.Workflow.SX"/>
            <filter val="BU01.VIC.VTF4.0"/>
            <filter val="BU01.TPB"/>
            <filter val="BU01.BCN.VSDS"/>
            <filter val="BU01.BCN.vMail"/>
            <filter val="BU01.CLC.Core.Presale"/>
            <filter val="BU01.VTPost.QLTS.SX"/>
            <filter val="BU01.BCN.VTF.Phase3"/>
            <filter val="BU01.VTPost.QLDA"/>
            <filter val="BU01.VTG.HRM.OSDC"/>
            <filter val="BU01.BCN.ADMS.Phase2"/>
            <filter val="BU01.VTS.QLNS.BQP"/>
            <filter val="BU01.VTS.Voffice4.0"/>
            <filter val="BU01.BCN.vERP"/>
            <filter val="BU01.Mytel.Dashboard.SX"/>
            <filter val="BU01.VTNet.TOOL.Phase2"/>
            <filter val="BU01.VTK.QLTS.SX"/>
            <filter val="BU01.BCN.LMS"/>
            <filter val="BU01.VTNET.AutoTest.OSDC"/>
          </filters>
        </filterColumn>
      </autoFilter>
    </customSheetView>
    <customSheetView guid="{24ACE0AB-70FC-4EC6-98C2-AB100224222A}" filter="1" showAutoFilter="1">
      <autoFilter ref="$A$2:$AF$224">
        <filterColumn colId="4">
          <filters>
            <filter val="BU01 - Quản trị doanh nghiệp"/>
          </filters>
        </filterColumn>
      </autoFilter>
    </customSheetView>
    <customSheetView guid="{54B49785-DE43-43F1-9703-50D5C15C28EA}" filter="1" showAutoFilter="1">
      <autoFilter ref="$A$2:$AF$22"/>
    </customSheetView>
    <customSheetView guid="{2BF545D7-FBDA-48BA-B3F1-E57DE59A9E26}" filter="1" showAutoFilter="1">
      <autoFilter ref="$T$1:$T$424"/>
    </customSheetView>
    <customSheetView guid="{D96257B2-66E3-4DBC-89C1-ADC724FA8878}" filter="1" showAutoFilter="1">
      <autoFilter ref="$A$2:$AF$111"/>
    </customSheetView>
    <customSheetView guid="{EB913EAD-3B92-4C63-807C-B1FFD5640759}" filter="1" showAutoFilter="1">
      <autoFilter ref="$A$2:$AI$224">
        <filterColumn colId="19">
          <filters>
            <filter val="BU01.VCM.HR.OSDC"/>
            <filter val="BU01.VAM.OSDC"/>
            <filter val="BU01.VTS.VHKT.OSDC"/>
            <filter val="BU01.VNA.Adapter"/>
            <filter val="BU01.VTSPort.QLCT"/>
            <filter val="BU01.VSSC.Workflow.SX"/>
            <filter val="BU01.VIC.VTF4.0"/>
            <filter val="BU01.CLC.Core.Presale"/>
            <filter val="BU01.VTPost.QLDA"/>
            <filter val="BU01.BCN.ADMS.Phase2"/>
            <filter val="BU01.VTS.Voffice4.0"/>
            <filter val="BU01.VTNet.TOOL.Phase2"/>
            <filter val="BU01.VTK.QLTS.SX"/>
            <filter val="BU01.VTNET.AutoTest.OSDC"/>
          </filters>
        </filterColumn>
      </autoFilter>
    </customSheetView>
    <customSheetView guid="{3ED646F4-DBB0-43C9-B97C-EDAA597B90DD}" filter="1" showAutoFilter="1">
      <autoFilter ref="$A$1:$AI$224"/>
    </customSheetView>
    <customSheetView guid="{22E19C42-DB2A-4E0A-9123-982840C575C2}" filter="1" showAutoFilter="1">
      <autoFilter ref="$A$2:$AF$224">
        <filterColumn colId="4">
          <filters>
            <filter val="BU01 - Quản trị doanh nghiệp"/>
          </filters>
        </filterColumn>
        <sortState ref="A2:AF224">
          <sortCondition ref="T2:T224"/>
        </sortState>
      </autoFilter>
    </customSheetView>
    <customSheetView guid="{E6D78B58-63E5-4B25-88AA-131E60D4404B}" filter="1" showAutoFilter="1">
      <autoFilter ref="$A$2:$W$224">
        <filterColumn colId="4">
          <filters>
            <filter val="BU01 - Quản trị doanh nghiệp"/>
          </filters>
        </filterColumn>
      </autoFilter>
    </customSheetView>
    <customSheetView guid="{F47F2B0B-0F7A-4723-9694-73423C8E7C11}" filter="1" showAutoFilter="1">
      <autoFilter ref="$A$2:$AF$224">
        <filterColumn colId="19">
          <filters>
            <filter val="BU01.VCM.HR.OSDC"/>
            <filter val="BU01.VTS.CSDLCucKT.Phase2"/>
            <filter val="BU01.VAM.OSDC"/>
            <filter val="BU01.VTS.VHKT.OSDC"/>
            <filter val="BU01.BCN.SAP"/>
            <filter val="BU01.VNA.Adapter"/>
            <filter val="BU01.VTPost.SAP"/>
            <filter val="BU01.VTSPort.QLCT"/>
            <filter val="BU01.BCN.VHATTT.OSDC"/>
            <filter val="BU01.BCN.VLP.OSDC"/>
            <filter val="BU01.VTNet.TOOL"/>
            <filter val="BU01.BCN.NONSAP.Phase3"/>
            <filter val="BU01.VMC.OSDC"/>
            <filter val="BU01.VSSC.Workflow.SX"/>
            <filter val="BU01.VHT.VTIT.OSDC"/>
            <filter val="BU01.VIC.VTF4.0"/>
            <filter val="BU01.TPB"/>
            <filter val="BU01.BCN.VSDS"/>
            <filter val="BU01.BCN.vMail"/>
            <filter val="BU01.CLC.Core.Presale"/>
            <filter val="BU01.VTPost.QLTS.SX"/>
            <filter val="BU01.BCN.VTF.Phase3"/>
            <filter val="BU01.VTPost.QLDA"/>
            <filter val="BU01.VTG.HRM.OSDC"/>
            <filter val="BU01.BCN.ADMS.Phase2"/>
            <filter val="BU01.VTS.QLNS.BQP"/>
            <filter val="BU01.VTS.Voffice4.0"/>
            <filter val="BU01.BCN.vERP"/>
            <filter val="BU01.Mytel.Dashboard.SX"/>
            <filter val="BU01.VTNet.TOOL.Phase2"/>
            <filter val="BU01.VTK.QLTS.SX"/>
            <filter val="BU01.BCN.LMS"/>
            <filter val="BU01.VTNET.AutoTest.OSDC"/>
          </filters>
        </filterColumn>
      </autoFilter>
    </customSheetView>
    <customSheetView guid="{BC4EE1FB-54A0-4D3D-9A15-7BACF2BC2699}" filter="1" showAutoFilter="1">
      <autoFilter ref="$A$2:$AI$224"/>
    </customSheetView>
  </customSheetViews>
  <conditionalFormatting sqref="C3:C227">
    <cfRule type="colorScale" priority="1">
      <colorScale>
        <cfvo type="min"/>
        <cfvo type="max"/>
        <color rgb="FFFFFFFF"/>
        <color rgb="FF57BB8A"/>
      </colorScale>
    </cfRule>
  </conditionalFormatting>
  <conditionalFormatting sqref="X1:X1000">
    <cfRule type="cellIs" dxfId="9" priority="2" operator="lessThan">
      <formula>1</formula>
    </cfRule>
  </conditionalFormatting>
  <conditionalFormatting sqref="X1:X1000">
    <cfRule type="cellIs" dxfId="10" priority="3" operator="greaterThan">
      <formula>1</formula>
    </cfRule>
  </conditionalFormatting>
  <conditionalFormatting sqref="AH1:AH1000">
    <cfRule type="cellIs" dxfId="11" priority="4" operator="lessThan">
      <formula>21</formula>
    </cfRule>
  </conditionalFormatting>
  <dataValidations>
    <dataValidation type="list" allowBlank="1" showErrorMessage="1" sqref="K3:K224">
      <formula1>"2018,2019,2020,2021,2022,2023,2024,2025,2026,2027,2028"</formula1>
    </dataValidation>
    <dataValidation type="list" allowBlank="1" showErrorMessage="1" sqref="J3:J224">
      <formula1>"1,2,3,4,5,6,7,8,9,10,11,12"</formula1>
    </dataValidation>
  </dataValidations>
  <hyperlinks>
    <hyperlink r:id="rId2" ref="T113"/>
    <hyperlink r:id="rId3" ref="T114"/>
    <hyperlink r:id="rId4" ref="T115"/>
    <hyperlink r:id="rId5" ref="T116"/>
    <hyperlink r:id="rId6" ref="T117"/>
    <hyperlink r:id="rId7" ref="T118"/>
    <hyperlink r:id="rId8" ref="T119"/>
    <hyperlink r:id="rId9" ref="T120"/>
    <hyperlink r:id="rId10" ref="T121"/>
    <hyperlink r:id="rId11" ref="T148"/>
    <hyperlink r:id="rId12" ref="T149"/>
    <hyperlink r:id="rId13" ref="T150"/>
    <hyperlink r:id="rId14" ref="T151"/>
    <hyperlink r:id="rId15" ref="T152"/>
    <hyperlink r:id="rId16" ref="T153"/>
    <hyperlink r:id="rId17" ref="T154"/>
    <hyperlink r:id="rId18" ref="T155"/>
    <hyperlink r:id="rId19" ref="T156"/>
    <hyperlink r:id="rId20" ref="T157"/>
    <hyperlink r:id="rId21" ref="T158"/>
    <hyperlink r:id="rId22" ref="T159"/>
    <hyperlink r:id="rId23" ref="T160"/>
    <hyperlink r:id="rId24" ref="T166"/>
    <hyperlink r:id="rId25" ref="T167"/>
    <hyperlink r:id="rId26" ref="T168"/>
    <hyperlink r:id="rId27" ref="T169"/>
    <hyperlink r:id="rId28" ref="T179"/>
    <hyperlink r:id="rId29" ref="T180"/>
    <hyperlink r:id="rId30" ref="T181"/>
    <hyperlink r:id="rId31" ref="T182"/>
    <hyperlink r:id="rId32" ref="T183"/>
    <hyperlink r:id="rId33" ref="T184"/>
  </hyperlinks>
  <printOptions/>
  <pageMargins bottom="0.75" footer="0.0" header="0.0" left="0.7" right="0.7" top="0.75"/>
  <pageSetup orientation="landscape"/>
  <drawing r:id="rId34"/>
  <legacyDrawing r:id="rId3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4.63"/>
    <col customWidth="1" min="2" max="2" width="7.75"/>
    <col customWidth="1" min="3" max="3" width="28.88"/>
    <col customWidth="1" min="4" max="4" width="24.38"/>
    <col customWidth="1" min="5" max="5" width="24.5"/>
    <col customWidth="1" min="6" max="6" width="7.75"/>
    <col customWidth="1" min="7" max="7" width="10.75"/>
    <col customWidth="1" min="8" max="8" width="12.0"/>
    <col customWidth="1" min="9" max="9" width="13.88"/>
    <col customWidth="1" min="10" max="10" width="7.88"/>
    <col customWidth="1" min="11" max="11" width="7.63"/>
    <col customWidth="1" min="12" max="12" width="10.63"/>
    <col customWidth="1" min="13" max="13" width="12.63"/>
    <col customWidth="1" min="14" max="14" width="7.88"/>
    <col customWidth="1" min="15" max="15" width="8.25"/>
    <col customWidth="1" min="16" max="16" width="7.63"/>
    <col customWidth="1" min="17" max="17" width="10.0"/>
    <col customWidth="1" min="18" max="18" width="7.25"/>
    <col customWidth="1" min="19" max="19" width="9.5"/>
    <col customWidth="1" min="20" max="20" width="26.13"/>
    <col customWidth="1" min="21" max="21" width="9.63"/>
    <col customWidth="1" min="22" max="22" width="7.63"/>
    <col customWidth="1" min="23" max="23" width="9.63"/>
    <col customWidth="1" min="24" max="24" width="10.63"/>
    <col customWidth="1" min="25" max="25" width="8.88"/>
    <col customWidth="1" min="26" max="26" width="9.88"/>
    <col customWidth="1" min="27" max="27" width="8.25"/>
    <col customWidth="1" min="28" max="28" width="7.88"/>
    <col customWidth="1" min="29" max="29" width="10.75"/>
    <col customWidth="1" min="30" max="30" width="12.0"/>
    <col customWidth="1" min="31" max="31" width="10.63"/>
    <col customWidth="1" min="32" max="32" width="7.63"/>
    <col customWidth="1" min="33" max="33" width="16.13"/>
    <col customWidth="1" min="34" max="35" width="7.63"/>
  </cols>
  <sheetData>
    <row r="1" ht="15.0" customHeight="1">
      <c r="A1" s="270" t="s">
        <v>1238</v>
      </c>
      <c r="B1" s="270"/>
      <c r="C1" s="519"/>
      <c r="D1" s="519"/>
      <c r="E1" s="519"/>
      <c r="F1" s="270"/>
      <c r="G1" s="270"/>
      <c r="H1" s="270"/>
      <c r="I1" s="1079"/>
      <c r="J1" s="270"/>
      <c r="K1" s="270"/>
      <c r="L1" s="270"/>
      <c r="M1" s="270"/>
      <c r="N1" s="1080"/>
      <c r="O1" s="1080"/>
      <c r="P1" s="1081"/>
      <c r="Q1" s="560">
        <v>23.0</v>
      </c>
      <c r="R1" s="1083"/>
      <c r="S1" s="270"/>
      <c r="T1" s="519"/>
      <c r="U1" s="1084"/>
      <c r="V1" s="1085"/>
      <c r="W1" s="1102"/>
      <c r="X1" s="1102"/>
      <c r="Y1" s="1084"/>
      <c r="Z1" s="1086"/>
      <c r="AA1" s="1085"/>
      <c r="AB1" s="1085"/>
      <c r="AC1" s="1087">
        <v>10000.0</v>
      </c>
      <c r="AD1" s="1088"/>
      <c r="AE1" s="1088" t="s">
        <v>1194</v>
      </c>
      <c r="AF1" s="1089"/>
      <c r="AG1" s="1090"/>
      <c r="AH1" s="1090"/>
      <c r="AI1" s="1090"/>
    </row>
    <row r="2">
      <c r="A2" s="469" t="s">
        <v>448</v>
      </c>
      <c r="B2" s="469" t="s">
        <v>449</v>
      </c>
      <c r="C2" s="469" t="s">
        <v>450</v>
      </c>
      <c r="D2" s="205" t="s">
        <v>452</v>
      </c>
      <c r="E2" s="205" t="s">
        <v>487</v>
      </c>
      <c r="F2" s="205" t="s">
        <v>488</v>
      </c>
      <c r="G2" s="205" t="s">
        <v>489</v>
      </c>
      <c r="H2" s="205" t="s">
        <v>490</v>
      </c>
      <c r="I2" s="1091" t="s">
        <v>491</v>
      </c>
      <c r="J2" s="469" t="s">
        <v>492</v>
      </c>
      <c r="K2" s="469" t="s">
        <v>493</v>
      </c>
      <c r="L2" s="205" t="s">
        <v>494</v>
      </c>
      <c r="M2" s="205" t="s">
        <v>495</v>
      </c>
      <c r="N2" s="1092" t="s">
        <v>496</v>
      </c>
      <c r="O2" s="1092" t="s">
        <v>542</v>
      </c>
      <c r="P2" s="1093" t="s">
        <v>498</v>
      </c>
      <c r="Q2" s="1272" t="s">
        <v>1242</v>
      </c>
      <c r="R2" s="1092" t="s">
        <v>499</v>
      </c>
      <c r="S2" s="205" t="s">
        <v>500</v>
      </c>
      <c r="T2" s="202" t="s">
        <v>501</v>
      </c>
      <c r="U2" s="1092" t="s">
        <v>502</v>
      </c>
      <c r="V2" s="1095" t="s">
        <v>503</v>
      </c>
      <c r="W2" s="1093" t="s">
        <v>504</v>
      </c>
      <c r="X2" s="1224" t="s">
        <v>505</v>
      </c>
      <c r="Y2" s="1092" t="s">
        <v>1195</v>
      </c>
      <c r="Z2" s="1096" t="s">
        <v>1196</v>
      </c>
      <c r="AA2" s="1095" t="s">
        <v>1197</v>
      </c>
      <c r="AB2" s="1095" t="s">
        <v>1198</v>
      </c>
      <c r="AC2" s="1095" t="s">
        <v>1199</v>
      </c>
      <c r="AD2" s="1095" t="s">
        <v>1200</v>
      </c>
      <c r="AE2" s="1095" t="s">
        <v>1201</v>
      </c>
      <c r="AF2" s="194" t="s">
        <v>1202</v>
      </c>
      <c r="AG2" s="1092" t="s">
        <v>506</v>
      </c>
      <c r="AH2" s="1097" t="s">
        <v>1244</v>
      </c>
      <c r="AI2" s="1097" t="s">
        <v>1245</v>
      </c>
    </row>
    <row r="3" ht="15.0" customHeight="1">
      <c r="A3" s="1098">
        <v>1.0</v>
      </c>
      <c r="B3" s="1181">
        <v>459063.0</v>
      </c>
      <c r="C3" s="370" t="s">
        <v>1127</v>
      </c>
      <c r="D3" s="370" t="s">
        <v>1352</v>
      </c>
      <c r="E3" s="370" t="s">
        <v>511</v>
      </c>
      <c r="F3" s="370" t="s">
        <v>512</v>
      </c>
      <c r="G3" s="370" t="s">
        <v>790</v>
      </c>
      <c r="H3" s="1273" t="str">
        <f t="shared" ref="H3:H218" si="1">IF(G3="fresher",F3&amp;"01",IF(G3="junior",F3&amp;"02",IF(G3="junior+",F3&amp;"03",IF(G3="middle",F3&amp;"04",IF(G3="middle+",F3&amp;"05",IF(G3="senior",F3&amp;"06",0))))))</f>
        <v>DEV03</v>
      </c>
      <c r="I3" s="1100" t="str">
        <f t="shared" ref="I3:I218" si="2">VLOOKUP(H3,NLTC!$C$5:$D$28,2,0)</f>
        <v>#REF!</v>
      </c>
      <c r="J3" s="413">
        <v>4.0</v>
      </c>
      <c r="K3" s="413">
        <v>2025.0</v>
      </c>
      <c r="L3" s="1394">
        <v>45748.0</v>
      </c>
      <c r="M3" s="1395">
        <v>45777.0</v>
      </c>
      <c r="N3" s="1339">
        <v>23.0</v>
      </c>
      <c r="O3" s="1084">
        <f t="shared" ref="O3:O218" si="3">N3/23</f>
        <v>1</v>
      </c>
      <c r="P3" s="231" t="str">
        <f t="shared" ref="P3:P218" si="4">ROUND(IF(S3="ODC",1*O3,I3*O3),3)</f>
        <v>#REF!</v>
      </c>
      <c r="Q3" s="231" t="str">
        <f t="shared" ref="Q3:Q6" si="5">P3</f>
        <v>#REF!</v>
      </c>
      <c r="R3" s="1101"/>
      <c r="S3" s="1181" t="s">
        <v>525</v>
      </c>
      <c r="T3" s="370" t="s">
        <v>2315</v>
      </c>
      <c r="U3" s="1084" t="str">
        <f t="shared" ref="U3:U218" si="6">IF(AND(Q3&gt;=1,S3="ODC"),P3,Q3)</f>
        <v>#REF!</v>
      </c>
      <c r="V3" s="1102" t="str">
        <f t="shared" ref="V3:V218" si="7">ROUND(SUMIF(B:B,B3,P:P),3)</f>
        <v>#REF!</v>
      </c>
      <c r="W3" s="1102" t="str">
        <f t="shared" ref="W3:W218" si="8">ROUND(SUMIF(B:B,B3,U:U),3)</f>
        <v>#REF!</v>
      </c>
      <c r="X3" s="1102" t="str">
        <f t="shared" ref="X3:X218" si="9">ROUND(W3/V3,2)</f>
        <v>#REF!</v>
      </c>
      <c r="Y3" s="1103">
        <f t="shared" ref="Y3:Y218" si="10">SUMIF(B:B,B3,O:O)</f>
        <v>1</v>
      </c>
      <c r="Z3" s="1104" t="str">
        <f t="shared" ref="Z3:Z218" si="11">VLOOKUP(H3,NLTC!$C$5:$H$271,6,0)/1000</f>
        <v>#REF!</v>
      </c>
      <c r="AA3" s="1085" t="str">
        <f t="shared" ref="AA3:AA218" si="12">ROUND(IF(X3&lt;=1,AB3*O3*X3,AB3*O3),0)</f>
        <v>#REF!</v>
      </c>
      <c r="AB3" s="1085" t="str">
        <f t="shared" ref="AB3:AB218" si="13">ROUND(IF(X3&lt;=1,Z3*O3*X3,Z3*O3),0)</f>
        <v>#REF!</v>
      </c>
      <c r="AC3" s="1105" t="str">
        <f t="shared" ref="AC3:AC218" si="14">ROUND(IF(X3&gt;1,(W3-V3)*$AC$1,0)*(O3/Y3),0)</f>
        <v>#REF!</v>
      </c>
      <c r="AD3" s="1105" t="str">
        <f t="shared" ref="AD3:AD218" si="15">+ROUND(AB3+AC3,0)</f>
        <v>#REF!</v>
      </c>
      <c r="AE3" s="1105" t="str">
        <f t="shared" ref="AE3:AE218" si="16">SUMIF(B:B,B3,AD:AD)</f>
        <v>#REF!</v>
      </c>
      <c r="AF3" s="1106"/>
      <c r="AG3" s="1079"/>
      <c r="AH3" s="1090">
        <f t="shared" ref="AH3:AH218" si="17">SUMIF(D:D,D3,N:N)</f>
        <v>23</v>
      </c>
      <c r="AI3" s="1090"/>
    </row>
    <row r="4" ht="15.0" customHeight="1">
      <c r="A4" s="1098">
        <v>2.0</v>
      </c>
      <c r="B4" s="1182">
        <v>458599.0</v>
      </c>
      <c r="C4" s="1183" t="s">
        <v>876</v>
      </c>
      <c r="D4" s="1183" t="s">
        <v>1539</v>
      </c>
      <c r="E4" s="1183" t="s">
        <v>511</v>
      </c>
      <c r="F4" s="1183" t="s">
        <v>512</v>
      </c>
      <c r="G4" s="1183" t="s">
        <v>790</v>
      </c>
      <c r="H4" s="1273" t="str">
        <f t="shared" si="1"/>
        <v>DEV03</v>
      </c>
      <c r="I4" s="1100" t="str">
        <f t="shared" si="2"/>
        <v>#REF!</v>
      </c>
      <c r="J4" s="413">
        <v>4.0</v>
      </c>
      <c r="K4" s="413">
        <v>2025.0</v>
      </c>
      <c r="L4" s="1397">
        <v>45748.0</v>
      </c>
      <c r="M4" s="1398">
        <v>45777.0</v>
      </c>
      <c r="N4" s="1340">
        <v>23.0</v>
      </c>
      <c r="O4" s="1084">
        <f t="shared" si="3"/>
        <v>1</v>
      </c>
      <c r="P4" s="231" t="str">
        <f t="shared" si="4"/>
        <v>#REF!</v>
      </c>
      <c r="Q4" s="231" t="str">
        <f t="shared" si="5"/>
        <v>#REF!</v>
      </c>
      <c r="R4" s="1101"/>
      <c r="S4" s="1182" t="s">
        <v>525</v>
      </c>
      <c r="T4" s="1183" t="s">
        <v>2315</v>
      </c>
      <c r="U4" s="1084" t="str">
        <f t="shared" si="6"/>
        <v>#REF!</v>
      </c>
      <c r="V4" s="1102" t="str">
        <f t="shared" si="7"/>
        <v>#REF!</v>
      </c>
      <c r="W4" s="1102" t="str">
        <f t="shared" si="8"/>
        <v>#REF!</v>
      </c>
      <c r="X4" s="1102" t="str">
        <f t="shared" si="9"/>
        <v>#REF!</v>
      </c>
      <c r="Y4" s="1103">
        <f t="shared" si="10"/>
        <v>1</v>
      </c>
      <c r="Z4" s="1104" t="str">
        <f t="shared" si="11"/>
        <v>#REF!</v>
      </c>
      <c r="AA4" s="1085" t="str">
        <f t="shared" si="12"/>
        <v>#REF!</v>
      </c>
      <c r="AB4" s="1085" t="str">
        <f t="shared" si="13"/>
        <v>#REF!</v>
      </c>
      <c r="AC4" s="1105" t="str">
        <f t="shared" si="14"/>
        <v>#REF!</v>
      </c>
      <c r="AD4" s="1105" t="str">
        <f t="shared" si="15"/>
        <v>#REF!</v>
      </c>
      <c r="AE4" s="1105" t="str">
        <f t="shared" si="16"/>
        <v>#REF!</v>
      </c>
      <c r="AF4" s="1106"/>
      <c r="AG4" s="1079"/>
      <c r="AH4" s="1090">
        <f t="shared" si="17"/>
        <v>23</v>
      </c>
      <c r="AI4" s="1090"/>
    </row>
    <row r="5" ht="15.0" customHeight="1">
      <c r="A5" s="1098">
        <v>3.0</v>
      </c>
      <c r="B5" s="1181">
        <v>276374.0</v>
      </c>
      <c r="C5" s="370" t="s">
        <v>1399</v>
      </c>
      <c r="D5" s="370" t="s">
        <v>1400</v>
      </c>
      <c r="E5" s="370" t="s">
        <v>511</v>
      </c>
      <c r="F5" s="370" t="s">
        <v>546</v>
      </c>
      <c r="G5" s="370" t="s">
        <v>790</v>
      </c>
      <c r="H5" s="1273" t="str">
        <f t="shared" si="1"/>
        <v>TESTER03</v>
      </c>
      <c r="I5" s="1100" t="str">
        <f t="shared" si="2"/>
        <v>#REF!</v>
      </c>
      <c r="J5" s="413">
        <v>4.0</v>
      </c>
      <c r="K5" s="413">
        <v>2025.0</v>
      </c>
      <c r="L5" s="1394">
        <v>45748.0</v>
      </c>
      <c r="M5" s="1395">
        <v>45777.0</v>
      </c>
      <c r="N5" s="1339">
        <v>23.0</v>
      </c>
      <c r="O5" s="1084">
        <f t="shared" si="3"/>
        <v>1</v>
      </c>
      <c r="P5" s="231">
        <f t="shared" si="4"/>
        <v>1</v>
      </c>
      <c r="Q5" s="231">
        <f t="shared" si="5"/>
        <v>1</v>
      </c>
      <c r="R5" s="1101"/>
      <c r="S5" s="1181" t="s">
        <v>517</v>
      </c>
      <c r="T5" s="370" t="s">
        <v>1269</v>
      </c>
      <c r="U5" s="1084">
        <f t="shared" si="6"/>
        <v>1</v>
      </c>
      <c r="V5" s="1102">
        <f t="shared" si="7"/>
        <v>1</v>
      </c>
      <c r="W5" s="1102">
        <f t="shared" si="8"/>
        <v>1</v>
      </c>
      <c r="X5" s="1102">
        <f t="shared" si="9"/>
        <v>1</v>
      </c>
      <c r="Y5" s="1103">
        <f t="shared" si="10"/>
        <v>1</v>
      </c>
      <c r="Z5" s="1104" t="str">
        <f t="shared" si="11"/>
        <v>#REF!</v>
      </c>
      <c r="AA5" s="1085" t="str">
        <f t="shared" si="12"/>
        <v>#REF!</v>
      </c>
      <c r="AB5" s="1085" t="str">
        <f t="shared" si="13"/>
        <v>#REF!</v>
      </c>
      <c r="AC5" s="1105">
        <f t="shared" si="14"/>
        <v>0</v>
      </c>
      <c r="AD5" s="1105" t="str">
        <f t="shared" si="15"/>
        <v>#REF!</v>
      </c>
      <c r="AE5" s="1105" t="str">
        <f t="shared" si="16"/>
        <v>#REF!</v>
      </c>
      <c r="AF5" s="1106"/>
      <c r="AG5" s="1079"/>
      <c r="AH5" s="1090">
        <f t="shared" si="17"/>
        <v>23</v>
      </c>
      <c r="AI5" s="1090"/>
    </row>
    <row r="6" ht="15.0" customHeight="1">
      <c r="A6" s="1098">
        <v>5.0</v>
      </c>
      <c r="B6" s="1182">
        <v>463039.0</v>
      </c>
      <c r="C6" s="1183" t="s">
        <v>1418</v>
      </c>
      <c r="D6" s="1183" t="s">
        <v>1419</v>
      </c>
      <c r="E6" s="1183" t="s">
        <v>511</v>
      </c>
      <c r="F6" s="1183" t="s">
        <v>512</v>
      </c>
      <c r="G6" s="1183" t="s">
        <v>790</v>
      </c>
      <c r="H6" s="1273" t="str">
        <f t="shared" si="1"/>
        <v>DEV03</v>
      </c>
      <c r="I6" s="1100" t="str">
        <f t="shared" si="2"/>
        <v>#REF!</v>
      </c>
      <c r="J6" s="413">
        <v>4.0</v>
      </c>
      <c r="K6" s="413">
        <v>2025.0</v>
      </c>
      <c r="L6" s="1397">
        <v>45748.0</v>
      </c>
      <c r="M6" s="1398">
        <v>45748.0</v>
      </c>
      <c r="N6" s="1340">
        <v>1.0</v>
      </c>
      <c r="O6" s="1084">
        <f t="shared" si="3"/>
        <v>0.04347826087</v>
      </c>
      <c r="P6" s="231">
        <f t="shared" si="4"/>
        <v>0.043</v>
      </c>
      <c r="Q6" s="231">
        <f t="shared" si="5"/>
        <v>0.043</v>
      </c>
      <c r="R6" s="1101"/>
      <c r="S6" s="1182" t="s">
        <v>517</v>
      </c>
      <c r="T6" s="1183" t="s">
        <v>1269</v>
      </c>
      <c r="U6" s="1084">
        <f t="shared" si="6"/>
        <v>0.043</v>
      </c>
      <c r="V6" s="1102" t="str">
        <f t="shared" si="7"/>
        <v>#REF!</v>
      </c>
      <c r="W6" s="1102" t="str">
        <f t="shared" si="8"/>
        <v>#REF!</v>
      </c>
      <c r="X6" s="1102" t="str">
        <f t="shared" si="9"/>
        <v>#REF!</v>
      </c>
      <c r="Y6" s="1103">
        <f t="shared" si="10"/>
        <v>1</v>
      </c>
      <c r="Z6" s="1104" t="str">
        <f t="shared" si="11"/>
        <v>#REF!</v>
      </c>
      <c r="AA6" s="1085" t="str">
        <f t="shared" si="12"/>
        <v>#REF!</v>
      </c>
      <c r="AB6" s="1085" t="str">
        <f t="shared" si="13"/>
        <v>#REF!</v>
      </c>
      <c r="AC6" s="1105" t="str">
        <f t="shared" si="14"/>
        <v>#REF!</v>
      </c>
      <c r="AD6" s="1105" t="str">
        <f t="shared" si="15"/>
        <v>#REF!</v>
      </c>
      <c r="AE6" s="1105" t="str">
        <f t="shared" si="16"/>
        <v>#REF!</v>
      </c>
      <c r="AF6" s="1106"/>
      <c r="AG6" s="1079"/>
      <c r="AH6" s="1090">
        <f t="shared" si="17"/>
        <v>23</v>
      </c>
      <c r="AI6" s="1090"/>
    </row>
    <row r="7" ht="15.0" customHeight="1">
      <c r="A7" s="1098">
        <v>6.0</v>
      </c>
      <c r="B7" s="1182">
        <v>463029.0</v>
      </c>
      <c r="C7" s="1183" t="s">
        <v>1290</v>
      </c>
      <c r="D7" s="1183" t="s">
        <v>1291</v>
      </c>
      <c r="E7" s="1183" t="s">
        <v>511</v>
      </c>
      <c r="F7" s="1183" t="s">
        <v>512</v>
      </c>
      <c r="G7" s="1183" t="s">
        <v>795</v>
      </c>
      <c r="H7" s="1273" t="str">
        <f t="shared" si="1"/>
        <v>DEV01</v>
      </c>
      <c r="I7" s="1100" t="str">
        <f t="shared" si="2"/>
        <v>#REF!</v>
      </c>
      <c r="J7" s="413">
        <v>4.0</v>
      </c>
      <c r="K7" s="413">
        <v>2025.0</v>
      </c>
      <c r="L7" s="1397">
        <v>45748.0</v>
      </c>
      <c r="M7" s="1398">
        <v>45777.0</v>
      </c>
      <c r="N7" s="1340">
        <v>23.0</v>
      </c>
      <c r="O7" s="1084">
        <f t="shared" si="3"/>
        <v>1</v>
      </c>
      <c r="P7" s="231">
        <f t="shared" si="4"/>
        <v>1</v>
      </c>
      <c r="Q7" s="231">
        <v>1.0</v>
      </c>
      <c r="R7" s="1101"/>
      <c r="S7" s="1182" t="s">
        <v>517</v>
      </c>
      <c r="T7" s="1183" t="s">
        <v>1269</v>
      </c>
      <c r="U7" s="1084">
        <f t="shared" si="6"/>
        <v>1</v>
      </c>
      <c r="V7" s="1102">
        <f t="shared" si="7"/>
        <v>1</v>
      </c>
      <c r="W7" s="1102">
        <f t="shared" si="8"/>
        <v>1</v>
      </c>
      <c r="X7" s="1102">
        <f t="shared" si="9"/>
        <v>1</v>
      </c>
      <c r="Y7" s="1103">
        <f t="shared" si="10"/>
        <v>1</v>
      </c>
      <c r="Z7" s="1104" t="str">
        <f t="shared" si="11"/>
        <v>#REF!</v>
      </c>
      <c r="AA7" s="1085" t="str">
        <f t="shared" si="12"/>
        <v>#REF!</v>
      </c>
      <c r="AB7" s="1085" t="str">
        <f t="shared" si="13"/>
        <v>#REF!</v>
      </c>
      <c r="AC7" s="1105">
        <f t="shared" si="14"/>
        <v>0</v>
      </c>
      <c r="AD7" s="1105" t="str">
        <f t="shared" si="15"/>
        <v>#REF!</v>
      </c>
      <c r="AE7" s="1105" t="str">
        <f t="shared" si="16"/>
        <v>#REF!</v>
      </c>
      <c r="AF7" s="1106"/>
      <c r="AG7" s="1079"/>
      <c r="AH7" s="1090">
        <f t="shared" si="17"/>
        <v>23</v>
      </c>
      <c r="AI7" s="1090"/>
    </row>
    <row r="8" ht="15.0" customHeight="1">
      <c r="A8" s="1098">
        <v>7.0</v>
      </c>
      <c r="B8" s="1182">
        <v>464849.0</v>
      </c>
      <c r="C8" s="1183" t="s">
        <v>1421</v>
      </c>
      <c r="D8" s="1183" t="s">
        <v>1422</v>
      </c>
      <c r="E8" s="1183" t="s">
        <v>511</v>
      </c>
      <c r="F8" s="1183" t="s">
        <v>564</v>
      </c>
      <c r="G8" s="1183" t="s">
        <v>790</v>
      </c>
      <c r="H8" s="1273" t="str">
        <f t="shared" si="1"/>
        <v>BA03</v>
      </c>
      <c r="I8" s="1100" t="str">
        <f t="shared" si="2"/>
        <v>#REF!</v>
      </c>
      <c r="J8" s="413">
        <v>4.0</v>
      </c>
      <c r="K8" s="413">
        <v>2025.0</v>
      </c>
      <c r="L8" s="1397">
        <v>45748.0</v>
      </c>
      <c r="M8" s="1398">
        <v>45777.0</v>
      </c>
      <c r="N8" s="1340">
        <v>23.0</v>
      </c>
      <c r="O8" s="1084">
        <f t="shared" si="3"/>
        <v>1</v>
      </c>
      <c r="P8" s="231">
        <f t="shared" si="4"/>
        <v>1</v>
      </c>
      <c r="Q8" s="231">
        <v>1.0</v>
      </c>
      <c r="R8" s="1101"/>
      <c r="S8" s="1182" t="s">
        <v>517</v>
      </c>
      <c r="T8" s="1183" t="s">
        <v>1269</v>
      </c>
      <c r="U8" s="1084">
        <f t="shared" si="6"/>
        <v>1</v>
      </c>
      <c r="V8" s="1102">
        <f t="shared" si="7"/>
        <v>1</v>
      </c>
      <c r="W8" s="1102">
        <f t="shared" si="8"/>
        <v>1</v>
      </c>
      <c r="X8" s="1102">
        <f t="shared" si="9"/>
        <v>1</v>
      </c>
      <c r="Y8" s="1103">
        <f t="shared" si="10"/>
        <v>1</v>
      </c>
      <c r="Z8" s="1104" t="str">
        <f t="shared" si="11"/>
        <v>#REF!</v>
      </c>
      <c r="AA8" s="1085" t="str">
        <f t="shared" si="12"/>
        <v>#REF!</v>
      </c>
      <c r="AB8" s="1085" t="str">
        <f t="shared" si="13"/>
        <v>#REF!</v>
      </c>
      <c r="AC8" s="1105">
        <f t="shared" si="14"/>
        <v>0</v>
      </c>
      <c r="AD8" s="1105" t="str">
        <f t="shared" si="15"/>
        <v>#REF!</v>
      </c>
      <c r="AE8" s="1105" t="str">
        <f t="shared" si="16"/>
        <v>#REF!</v>
      </c>
      <c r="AF8" s="1106"/>
      <c r="AG8" s="1079"/>
      <c r="AH8" s="1090">
        <f t="shared" si="17"/>
        <v>23</v>
      </c>
      <c r="AI8" s="1090"/>
    </row>
    <row r="9" ht="15.0" customHeight="1">
      <c r="A9" s="1098">
        <v>8.0</v>
      </c>
      <c r="B9" s="1182">
        <v>465801.0</v>
      </c>
      <c r="C9" s="1183" t="s">
        <v>1360</v>
      </c>
      <c r="D9" s="1183" t="s">
        <v>1361</v>
      </c>
      <c r="E9" s="1183" t="s">
        <v>511</v>
      </c>
      <c r="F9" s="1183" t="s">
        <v>512</v>
      </c>
      <c r="G9" s="1183" t="s">
        <v>893</v>
      </c>
      <c r="H9" s="1273" t="str">
        <f t="shared" si="1"/>
        <v>DEV06</v>
      </c>
      <c r="I9" s="1100" t="str">
        <f t="shared" si="2"/>
        <v>#REF!</v>
      </c>
      <c r="J9" s="413">
        <v>4.0</v>
      </c>
      <c r="K9" s="413">
        <v>2025.0</v>
      </c>
      <c r="L9" s="1397">
        <v>45748.0</v>
      </c>
      <c r="M9" s="1398">
        <v>45777.0</v>
      </c>
      <c r="N9" s="1340">
        <v>2.3</v>
      </c>
      <c r="O9" s="1084">
        <f t="shared" si="3"/>
        <v>0.1</v>
      </c>
      <c r="P9" s="231">
        <f t="shared" si="4"/>
        <v>0.1</v>
      </c>
      <c r="Q9" s="231">
        <v>0.1</v>
      </c>
      <c r="R9" s="1101"/>
      <c r="S9" s="1182" t="s">
        <v>517</v>
      </c>
      <c r="T9" s="1183" t="s">
        <v>1269</v>
      </c>
      <c r="U9" s="1084">
        <f t="shared" si="6"/>
        <v>0.1</v>
      </c>
      <c r="V9" s="1102" t="str">
        <f t="shared" si="7"/>
        <v>#REF!</v>
      </c>
      <c r="W9" s="1102" t="str">
        <f t="shared" si="8"/>
        <v>#REF!</v>
      </c>
      <c r="X9" s="1102" t="str">
        <f t="shared" si="9"/>
        <v>#REF!</v>
      </c>
      <c r="Y9" s="1103">
        <f t="shared" si="10"/>
        <v>1</v>
      </c>
      <c r="Z9" s="1104" t="str">
        <f t="shared" si="11"/>
        <v>#REF!</v>
      </c>
      <c r="AA9" s="1085" t="str">
        <f t="shared" si="12"/>
        <v>#REF!</v>
      </c>
      <c r="AB9" s="1085" t="str">
        <f t="shared" si="13"/>
        <v>#REF!</v>
      </c>
      <c r="AC9" s="1105" t="str">
        <f t="shared" si="14"/>
        <v>#REF!</v>
      </c>
      <c r="AD9" s="1105" t="str">
        <f t="shared" si="15"/>
        <v>#REF!</v>
      </c>
      <c r="AE9" s="1105" t="str">
        <f t="shared" si="16"/>
        <v>#REF!</v>
      </c>
      <c r="AF9" s="1106"/>
      <c r="AG9" s="1079"/>
      <c r="AH9" s="1090">
        <f t="shared" si="17"/>
        <v>23</v>
      </c>
      <c r="AI9" s="1090"/>
    </row>
    <row r="10" ht="15.0" customHeight="1">
      <c r="A10" s="1098">
        <v>9.0</v>
      </c>
      <c r="B10" s="1182">
        <v>466333.0</v>
      </c>
      <c r="C10" s="1183" t="s">
        <v>1675</v>
      </c>
      <c r="D10" s="1183" t="s">
        <v>1676</v>
      </c>
      <c r="E10" s="1183" t="s">
        <v>511</v>
      </c>
      <c r="F10" s="1183" t="s">
        <v>546</v>
      </c>
      <c r="G10" s="1183" t="s">
        <v>790</v>
      </c>
      <c r="H10" s="1273" t="str">
        <f t="shared" si="1"/>
        <v>TESTER03</v>
      </c>
      <c r="I10" s="1100" t="str">
        <f t="shared" si="2"/>
        <v>#REF!</v>
      </c>
      <c r="J10" s="413">
        <v>4.0</v>
      </c>
      <c r="K10" s="413">
        <v>2025.0</v>
      </c>
      <c r="L10" s="1397">
        <v>45748.0</v>
      </c>
      <c r="M10" s="1398">
        <v>45777.0</v>
      </c>
      <c r="N10" s="1340">
        <v>11.5</v>
      </c>
      <c r="O10" s="1084">
        <f t="shared" si="3"/>
        <v>0.5</v>
      </c>
      <c r="P10" s="231">
        <f t="shared" si="4"/>
        <v>0.5</v>
      </c>
      <c r="Q10" s="231">
        <v>0.5</v>
      </c>
      <c r="R10" s="1101"/>
      <c r="S10" s="1182" t="s">
        <v>517</v>
      </c>
      <c r="T10" s="1183" t="s">
        <v>1269</v>
      </c>
      <c r="U10" s="1084">
        <f t="shared" si="6"/>
        <v>0.5</v>
      </c>
      <c r="V10" s="1102" t="str">
        <f t="shared" si="7"/>
        <v>#REF!</v>
      </c>
      <c r="W10" s="1102" t="str">
        <f t="shared" si="8"/>
        <v>#REF!</v>
      </c>
      <c r="X10" s="1102" t="str">
        <f t="shared" si="9"/>
        <v>#REF!</v>
      </c>
      <c r="Y10" s="1103">
        <f t="shared" si="10"/>
        <v>1</v>
      </c>
      <c r="Z10" s="1104" t="str">
        <f t="shared" si="11"/>
        <v>#REF!</v>
      </c>
      <c r="AA10" s="1085" t="str">
        <f t="shared" si="12"/>
        <v>#REF!</v>
      </c>
      <c r="AB10" s="1085" t="str">
        <f t="shared" si="13"/>
        <v>#REF!</v>
      </c>
      <c r="AC10" s="1105" t="str">
        <f t="shared" si="14"/>
        <v>#REF!</v>
      </c>
      <c r="AD10" s="1105" t="str">
        <f t="shared" si="15"/>
        <v>#REF!</v>
      </c>
      <c r="AE10" s="1105" t="str">
        <f t="shared" si="16"/>
        <v>#REF!</v>
      </c>
      <c r="AF10" s="1106"/>
      <c r="AG10" s="1079"/>
      <c r="AH10" s="1090">
        <f t="shared" si="17"/>
        <v>23</v>
      </c>
      <c r="AI10" s="1090"/>
    </row>
    <row r="11" ht="15.0" customHeight="1">
      <c r="A11" s="1098">
        <v>11.0</v>
      </c>
      <c r="B11" s="1182">
        <v>92203.0</v>
      </c>
      <c r="C11" s="1183" t="s">
        <v>2247</v>
      </c>
      <c r="D11" s="1183" t="s">
        <v>2248</v>
      </c>
      <c r="E11" s="1183" t="s">
        <v>511</v>
      </c>
      <c r="F11" s="1183" t="s">
        <v>663</v>
      </c>
      <c r="G11" s="1183" t="s">
        <v>771</v>
      </c>
      <c r="H11" s="1273" t="str">
        <f t="shared" si="1"/>
        <v>PM04</v>
      </c>
      <c r="I11" s="1100" t="str">
        <f t="shared" si="2"/>
        <v>#REF!</v>
      </c>
      <c r="J11" s="413">
        <v>4.0</v>
      </c>
      <c r="K11" s="413">
        <v>2025.0</v>
      </c>
      <c r="L11" s="1397">
        <v>45748.0</v>
      </c>
      <c r="M11" s="1398">
        <v>45777.0</v>
      </c>
      <c r="N11" s="1340">
        <v>13.8</v>
      </c>
      <c r="O11" s="1084">
        <f t="shared" si="3"/>
        <v>0.6</v>
      </c>
      <c r="P11" s="231">
        <f t="shared" si="4"/>
        <v>0.6</v>
      </c>
      <c r="Q11" s="231">
        <v>0.6</v>
      </c>
      <c r="R11" s="1101"/>
      <c r="S11" s="1182" t="s">
        <v>517</v>
      </c>
      <c r="T11" s="1183" t="s">
        <v>1269</v>
      </c>
      <c r="U11" s="1084">
        <f t="shared" si="6"/>
        <v>0.6</v>
      </c>
      <c r="V11" s="1102" t="str">
        <f t="shared" si="7"/>
        <v>#REF!</v>
      </c>
      <c r="W11" s="1102">
        <f t="shared" si="8"/>
        <v>1.148</v>
      </c>
      <c r="X11" s="1102" t="str">
        <f t="shared" si="9"/>
        <v>#REF!</v>
      </c>
      <c r="Y11" s="1103">
        <f t="shared" si="10"/>
        <v>1</v>
      </c>
      <c r="Z11" s="1104" t="str">
        <f t="shared" si="11"/>
        <v>#REF!</v>
      </c>
      <c r="AA11" s="1085" t="str">
        <f t="shared" si="12"/>
        <v>#REF!</v>
      </c>
      <c r="AB11" s="1085" t="str">
        <f t="shared" si="13"/>
        <v>#REF!</v>
      </c>
      <c r="AC11" s="1105" t="str">
        <f t="shared" si="14"/>
        <v>#REF!</v>
      </c>
      <c r="AD11" s="1105" t="str">
        <f t="shared" si="15"/>
        <v>#REF!</v>
      </c>
      <c r="AE11" s="1105" t="str">
        <f t="shared" si="16"/>
        <v>#REF!</v>
      </c>
      <c r="AF11" s="1106"/>
      <c r="AG11" s="1079"/>
      <c r="AH11" s="1090">
        <f t="shared" si="17"/>
        <v>23</v>
      </c>
      <c r="AI11" s="1090"/>
    </row>
    <row r="12" ht="15.0" customHeight="1">
      <c r="A12" s="1098">
        <v>12.0</v>
      </c>
      <c r="B12" s="1182">
        <v>472447.0</v>
      </c>
      <c r="C12" s="1183" t="s">
        <v>2343</v>
      </c>
      <c r="D12" s="1183" t="s">
        <v>2344</v>
      </c>
      <c r="E12" s="1183" t="s">
        <v>511</v>
      </c>
      <c r="F12" s="1183" t="s">
        <v>546</v>
      </c>
      <c r="G12" s="1183" t="s">
        <v>795</v>
      </c>
      <c r="H12" s="1273" t="str">
        <f t="shared" si="1"/>
        <v>TESTER01</v>
      </c>
      <c r="I12" s="1100" t="str">
        <f t="shared" si="2"/>
        <v>#REF!</v>
      </c>
      <c r="J12" s="413">
        <v>4.0</v>
      </c>
      <c r="K12" s="413">
        <v>2025.0</v>
      </c>
      <c r="L12" s="1397">
        <v>45748.0</v>
      </c>
      <c r="M12" s="1398">
        <v>45777.0</v>
      </c>
      <c r="N12" s="1340">
        <v>23.0</v>
      </c>
      <c r="O12" s="1084">
        <f t="shared" si="3"/>
        <v>1</v>
      </c>
      <c r="P12" s="231">
        <f t="shared" si="4"/>
        <v>1</v>
      </c>
      <c r="Q12" s="231">
        <v>1.0</v>
      </c>
      <c r="R12" s="1101"/>
      <c r="S12" s="1182" t="s">
        <v>517</v>
      </c>
      <c r="T12" s="1183" t="s">
        <v>1269</v>
      </c>
      <c r="U12" s="1084">
        <f t="shared" si="6"/>
        <v>1</v>
      </c>
      <c r="V12" s="1102">
        <f t="shared" si="7"/>
        <v>1</v>
      </c>
      <c r="W12" s="1102">
        <f t="shared" si="8"/>
        <v>1</v>
      </c>
      <c r="X12" s="1102">
        <f t="shared" si="9"/>
        <v>1</v>
      </c>
      <c r="Y12" s="1103">
        <f t="shared" si="10"/>
        <v>1</v>
      </c>
      <c r="Z12" s="1104" t="str">
        <f t="shared" si="11"/>
        <v>#REF!</v>
      </c>
      <c r="AA12" s="1085" t="str">
        <f t="shared" si="12"/>
        <v>#REF!</v>
      </c>
      <c r="AB12" s="1085" t="str">
        <f t="shared" si="13"/>
        <v>#REF!</v>
      </c>
      <c r="AC12" s="1105">
        <f t="shared" si="14"/>
        <v>0</v>
      </c>
      <c r="AD12" s="1105" t="str">
        <f t="shared" si="15"/>
        <v>#REF!</v>
      </c>
      <c r="AE12" s="1105" t="str">
        <f t="shared" si="16"/>
        <v>#REF!</v>
      </c>
      <c r="AF12" s="1106"/>
      <c r="AG12" s="1079"/>
      <c r="AH12" s="1090">
        <f t="shared" si="17"/>
        <v>23</v>
      </c>
      <c r="AI12" s="1090"/>
    </row>
    <row r="13" ht="15.0" customHeight="1">
      <c r="A13" s="1098">
        <v>13.0</v>
      </c>
      <c r="B13" s="1182">
        <v>473957.0</v>
      </c>
      <c r="C13" s="1183" t="s">
        <v>2348</v>
      </c>
      <c r="D13" s="1183" t="s">
        <v>2349</v>
      </c>
      <c r="E13" s="1183" t="s">
        <v>511</v>
      </c>
      <c r="F13" s="1183" t="s">
        <v>512</v>
      </c>
      <c r="G13" s="1183" t="s">
        <v>795</v>
      </c>
      <c r="H13" s="1273" t="str">
        <f t="shared" si="1"/>
        <v>DEV01</v>
      </c>
      <c r="I13" s="1100" t="str">
        <f t="shared" si="2"/>
        <v>#REF!</v>
      </c>
      <c r="J13" s="413">
        <v>4.0</v>
      </c>
      <c r="K13" s="413">
        <v>2025.0</v>
      </c>
      <c r="L13" s="1397">
        <v>45748.0</v>
      </c>
      <c r="M13" s="1398">
        <v>45777.0</v>
      </c>
      <c r="N13" s="1340">
        <v>23.0</v>
      </c>
      <c r="O13" s="1084">
        <f t="shared" si="3"/>
        <v>1</v>
      </c>
      <c r="P13" s="231">
        <f t="shared" si="4"/>
        <v>1</v>
      </c>
      <c r="Q13" s="231">
        <v>1.0</v>
      </c>
      <c r="R13" s="1101"/>
      <c r="S13" s="1182" t="s">
        <v>517</v>
      </c>
      <c r="T13" s="1183" t="s">
        <v>1269</v>
      </c>
      <c r="U13" s="1084">
        <f t="shared" si="6"/>
        <v>1</v>
      </c>
      <c r="V13" s="1102">
        <f t="shared" si="7"/>
        <v>1</v>
      </c>
      <c r="W13" s="1102">
        <f t="shared" si="8"/>
        <v>1</v>
      </c>
      <c r="X13" s="1102">
        <f t="shared" si="9"/>
        <v>1</v>
      </c>
      <c r="Y13" s="1103">
        <f t="shared" si="10"/>
        <v>1</v>
      </c>
      <c r="Z13" s="1104" t="str">
        <f t="shared" si="11"/>
        <v>#REF!</v>
      </c>
      <c r="AA13" s="1085" t="str">
        <f t="shared" si="12"/>
        <v>#REF!</v>
      </c>
      <c r="AB13" s="1085" t="str">
        <f t="shared" si="13"/>
        <v>#REF!</v>
      </c>
      <c r="AC13" s="1105">
        <f t="shared" si="14"/>
        <v>0</v>
      </c>
      <c r="AD13" s="1105" t="str">
        <f t="shared" si="15"/>
        <v>#REF!</v>
      </c>
      <c r="AE13" s="1105" t="str">
        <f t="shared" si="16"/>
        <v>#REF!</v>
      </c>
      <c r="AF13" s="1106"/>
      <c r="AG13" s="1079"/>
      <c r="AH13" s="1090">
        <f t="shared" si="17"/>
        <v>23</v>
      </c>
      <c r="AI13" s="1090"/>
    </row>
    <row r="14" ht="15.0" customHeight="1">
      <c r="A14" s="1098">
        <v>14.0</v>
      </c>
      <c r="B14" s="1182">
        <v>475455.0</v>
      </c>
      <c r="C14" s="1183" t="s">
        <v>2417</v>
      </c>
      <c r="D14" s="1183" t="s">
        <v>2418</v>
      </c>
      <c r="E14" s="1183" t="s">
        <v>511</v>
      </c>
      <c r="F14" s="1183" t="s">
        <v>512</v>
      </c>
      <c r="G14" s="1183" t="s">
        <v>790</v>
      </c>
      <c r="H14" s="1273" t="str">
        <f t="shared" si="1"/>
        <v>DEV03</v>
      </c>
      <c r="I14" s="1100" t="str">
        <f t="shared" si="2"/>
        <v>#REF!</v>
      </c>
      <c r="J14" s="413">
        <v>4.0</v>
      </c>
      <c r="K14" s="413">
        <v>2025.0</v>
      </c>
      <c r="L14" s="1397">
        <v>45757.0</v>
      </c>
      <c r="M14" s="1398">
        <v>45777.0</v>
      </c>
      <c r="N14" s="1340">
        <v>16.0</v>
      </c>
      <c r="O14" s="1084">
        <f t="shared" si="3"/>
        <v>0.6956521739</v>
      </c>
      <c r="P14" s="231">
        <f t="shared" si="4"/>
        <v>0.696</v>
      </c>
      <c r="Q14" s="231">
        <v>0.696</v>
      </c>
      <c r="R14" s="1101"/>
      <c r="S14" s="1182" t="s">
        <v>517</v>
      </c>
      <c r="T14" s="1183" t="s">
        <v>1269</v>
      </c>
      <c r="U14" s="1084">
        <f t="shared" si="6"/>
        <v>0.696</v>
      </c>
      <c r="V14" s="1102">
        <f t="shared" si="7"/>
        <v>0.696</v>
      </c>
      <c r="W14" s="1102">
        <f t="shared" si="8"/>
        <v>0.696</v>
      </c>
      <c r="X14" s="1102">
        <f t="shared" si="9"/>
        <v>1</v>
      </c>
      <c r="Y14" s="1103">
        <f t="shared" si="10"/>
        <v>0.6956521739</v>
      </c>
      <c r="Z14" s="1104" t="str">
        <f t="shared" si="11"/>
        <v>#REF!</v>
      </c>
      <c r="AA14" s="1085" t="str">
        <f t="shared" si="12"/>
        <v>#REF!</v>
      </c>
      <c r="AB14" s="1085" t="str">
        <f t="shared" si="13"/>
        <v>#REF!</v>
      </c>
      <c r="AC14" s="1105">
        <f t="shared" si="14"/>
        <v>0</v>
      </c>
      <c r="AD14" s="1105" t="str">
        <f t="shared" si="15"/>
        <v>#REF!</v>
      </c>
      <c r="AE14" s="1105" t="str">
        <f t="shared" si="16"/>
        <v>#REF!</v>
      </c>
      <c r="AF14" s="1106"/>
      <c r="AG14" s="1079"/>
      <c r="AH14" s="1090">
        <f t="shared" si="17"/>
        <v>16</v>
      </c>
      <c r="AI14" s="1090"/>
    </row>
    <row r="15" ht="15.0" customHeight="1">
      <c r="A15" s="1098">
        <v>15.0</v>
      </c>
      <c r="B15" s="1182">
        <v>475597.0</v>
      </c>
      <c r="C15" s="1183" t="s">
        <v>2421</v>
      </c>
      <c r="D15" s="1183" t="s">
        <v>2422</v>
      </c>
      <c r="E15" s="1183" t="s">
        <v>511</v>
      </c>
      <c r="F15" s="1183" t="s">
        <v>512</v>
      </c>
      <c r="G15" s="1183" t="s">
        <v>665</v>
      </c>
      <c r="H15" s="1273" t="str">
        <f t="shared" si="1"/>
        <v>DEV02</v>
      </c>
      <c r="I15" s="1100" t="str">
        <f t="shared" si="2"/>
        <v>#REF!</v>
      </c>
      <c r="J15" s="413">
        <v>4.0</v>
      </c>
      <c r="K15" s="413">
        <v>2025.0</v>
      </c>
      <c r="L15" s="1397">
        <v>45762.0</v>
      </c>
      <c r="M15" s="1398">
        <v>45768.0</v>
      </c>
      <c r="N15" s="1340">
        <v>5.0</v>
      </c>
      <c r="O15" s="1084">
        <f t="shared" si="3"/>
        <v>0.2173913043</v>
      </c>
      <c r="P15" s="231">
        <f t="shared" si="4"/>
        <v>0.217</v>
      </c>
      <c r="Q15" s="231">
        <v>0.217</v>
      </c>
      <c r="R15" s="1101"/>
      <c r="S15" s="1182" t="s">
        <v>517</v>
      </c>
      <c r="T15" s="1183" t="s">
        <v>1269</v>
      </c>
      <c r="U15" s="1084">
        <f t="shared" si="6"/>
        <v>0.217</v>
      </c>
      <c r="V15" s="1102" t="str">
        <f t="shared" si="7"/>
        <v>#REF!</v>
      </c>
      <c r="W15" s="1102" t="str">
        <f t="shared" si="8"/>
        <v>#REF!</v>
      </c>
      <c r="X15" s="1102" t="str">
        <f t="shared" si="9"/>
        <v>#REF!</v>
      </c>
      <c r="Y15" s="1103">
        <f t="shared" si="10"/>
        <v>0.5652173913</v>
      </c>
      <c r="Z15" s="1104" t="str">
        <f t="shared" si="11"/>
        <v>#REF!</v>
      </c>
      <c r="AA15" s="1085" t="str">
        <f t="shared" si="12"/>
        <v>#REF!</v>
      </c>
      <c r="AB15" s="1085" t="str">
        <f t="shared" si="13"/>
        <v>#REF!</v>
      </c>
      <c r="AC15" s="1105" t="str">
        <f t="shared" si="14"/>
        <v>#REF!</v>
      </c>
      <c r="AD15" s="1105" t="str">
        <f t="shared" si="15"/>
        <v>#REF!</v>
      </c>
      <c r="AE15" s="1105" t="str">
        <f t="shared" si="16"/>
        <v>#REF!</v>
      </c>
      <c r="AF15" s="1106"/>
      <c r="AG15" s="1079"/>
      <c r="AH15" s="1090">
        <f t="shared" si="17"/>
        <v>13</v>
      </c>
      <c r="AI15" s="1090"/>
    </row>
    <row r="16" ht="15.0" customHeight="1">
      <c r="A16" s="1098">
        <v>16.0</v>
      </c>
      <c r="B16" s="1182">
        <v>475831.0</v>
      </c>
      <c r="C16" s="1183" t="s">
        <v>2419</v>
      </c>
      <c r="D16" s="1183" t="s">
        <v>2420</v>
      </c>
      <c r="E16" s="1183" t="s">
        <v>511</v>
      </c>
      <c r="F16" s="1183" t="s">
        <v>512</v>
      </c>
      <c r="G16" s="1183" t="s">
        <v>665</v>
      </c>
      <c r="H16" s="1273" t="str">
        <f t="shared" si="1"/>
        <v>DEV02</v>
      </c>
      <c r="I16" s="1100" t="str">
        <f t="shared" si="2"/>
        <v>#REF!</v>
      </c>
      <c r="J16" s="413">
        <v>4.0</v>
      </c>
      <c r="K16" s="413">
        <v>2025.0</v>
      </c>
      <c r="L16" s="1397">
        <v>45765.0</v>
      </c>
      <c r="M16" s="1398">
        <v>45777.0</v>
      </c>
      <c r="N16" s="1340">
        <v>10.0</v>
      </c>
      <c r="O16" s="1084">
        <f t="shared" si="3"/>
        <v>0.4347826087</v>
      </c>
      <c r="P16" s="231">
        <f t="shared" si="4"/>
        <v>0.435</v>
      </c>
      <c r="Q16" s="231">
        <v>0.435</v>
      </c>
      <c r="R16" s="1101"/>
      <c r="S16" s="1182" t="s">
        <v>517</v>
      </c>
      <c r="T16" s="1183" t="s">
        <v>1269</v>
      </c>
      <c r="U16" s="1084">
        <f t="shared" si="6"/>
        <v>0.435</v>
      </c>
      <c r="V16" s="1102">
        <f t="shared" si="7"/>
        <v>0.435</v>
      </c>
      <c r="W16" s="1102">
        <f t="shared" si="8"/>
        <v>0.435</v>
      </c>
      <c r="X16" s="1102">
        <f t="shared" si="9"/>
        <v>1</v>
      </c>
      <c r="Y16" s="1103">
        <f t="shared" si="10"/>
        <v>0.4347826087</v>
      </c>
      <c r="Z16" s="1104" t="str">
        <f t="shared" si="11"/>
        <v>#REF!</v>
      </c>
      <c r="AA16" s="1085" t="str">
        <f t="shared" si="12"/>
        <v>#REF!</v>
      </c>
      <c r="AB16" s="1085" t="str">
        <f t="shared" si="13"/>
        <v>#REF!</v>
      </c>
      <c r="AC16" s="1105">
        <f t="shared" si="14"/>
        <v>0</v>
      </c>
      <c r="AD16" s="1105" t="str">
        <f t="shared" si="15"/>
        <v>#REF!</v>
      </c>
      <c r="AE16" s="1105" t="str">
        <f t="shared" si="16"/>
        <v>#REF!</v>
      </c>
      <c r="AF16" s="1106"/>
      <c r="AG16" s="1079"/>
      <c r="AH16" s="1090">
        <f t="shared" si="17"/>
        <v>10</v>
      </c>
      <c r="AI16" s="1090"/>
    </row>
    <row r="17" ht="15.0" customHeight="1">
      <c r="A17" s="1098">
        <v>17.0</v>
      </c>
      <c r="B17" s="1181">
        <v>275041.0</v>
      </c>
      <c r="C17" s="370" t="s">
        <v>1102</v>
      </c>
      <c r="D17" s="370" t="s">
        <v>1275</v>
      </c>
      <c r="E17" s="370" t="s">
        <v>511</v>
      </c>
      <c r="F17" s="370" t="s">
        <v>512</v>
      </c>
      <c r="G17" s="370" t="s">
        <v>790</v>
      </c>
      <c r="H17" s="1273" t="str">
        <f t="shared" si="1"/>
        <v>DEV03</v>
      </c>
      <c r="I17" s="1100" t="str">
        <f t="shared" si="2"/>
        <v>#REF!</v>
      </c>
      <c r="J17" s="413">
        <v>4.0</v>
      </c>
      <c r="K17" s="413">
        <v>2025.0</v>
      </c>
      <c r="L17" s="1394">
        <v>45748.0</v>
      </c>
      <c r="M17" s="1395">
        <v>45777.0</v>
      </c>
      <c r="N17" s="1339">
        <v>11.5</v>
      </c>
      <c r="O17" s="1084">
        <f t="shared" si="3"/>
        <v>0.5</v>
      </c>
      <c r="P17" s="231" t="str">
        <f t="shared" si="4"/>
        <v>#REF!</v>
      </c>
      <c r="Q17" s="231">
        <v>0.62</v>
      </c>
      <c r="R17" s="1101"/>
      <c r="S17" s="1181" t="s">
        <v>525</v>
      </c>
      <c r="T17" s="370" t="s">
        <v>2088</v>
      </c>
      <c r="U17" s="1084">
        <f t="shared" si="6"/>
        <v>0.62</v>
      </c>
      <c r="V17" s="1102" t="str">
        <f t="shared" si="7"/>
        <v>#REF!</v>
      </c>
      <c r="W17" s="1102" t="str">
        <f t="shared" si="8"/>
        <v>#REF!</v>
      </c>
      <c r="X17" s="1102" t="str">
        <f t="shared" si="9"/>
        <v>#REF!</v>
      </c>
      <c r="Y17" s="1103">
        <f t="shared" si="10"/>
        <v>1</v>
      </c>
      <c r="Z17" s="1104" t="str">
        <f t="shared" si="11"/>
        <v>#REF!</v>
      </c>
      <c r="AA17" s="1085" t="str">
        <f t="shared" si="12"/>
        <v>#REF!</v>
      </c>
      <c r="AB17" s="1085" t="str">
        <f t="shared" si="13"/>
        <v>#REF!</v>
      </c>
      <c r="AC17" s="1105" t="str">
        <f t="shared" si="14"/>
        <v>#REF!</v>
      </c>
      <c r="AD17" s="1105" t="str">
        <f t="shared" si="15"/>
        <v>#REF!</v>
      </c>
      <c r="AE17" s="1105" t="str">
        <f t="shared" si="16"/>
        <v>#REF!</v>
      </c>
      <c r="AF17" s="1106"/>
      <c r="AG17" s="1079"/>
      <c r="AH17" s="1090">
        <f t="shared" si="17"/>
        <v>23</v>
      </c>
      <c r="AI17" s="1090"/>
    </row>
    <row r="18" ht="15.0" customHeight="1">
      <c r="A18" s="1098">
        <v>18.0</v>
      </c>
      <c r="B18" s="1182">
        <v>283181.0</v>
      </c>
      <c r="C18" s="1183" t="s">
        <v>658</v>
      </c>
      <c r="D18" s="1183" t="s">
        <v>1278</v>
      </c>
      <c r="E18" s="1183" t="s">
        <v>511</v>
      </c>
      <c r="F18" s="1183" t="s">
        <v>564</v>
      </c>
      <c r="G18" s="1183" t="s">
        <v>771</v>
      </c>
      <c r="H18" s="1273" t="str">
        <f t="shared" si="1"/>
        <v>BA04</v>
      </c>
      <c r="I18" s="1100" t="str">
        <f t="shared" si="2"/>
        <v>#REF!</v>
      </c>
      <c r="J18" s="413">
        <v>4.0</v>
      </c>
      <c r="K18" s="413">
        <v>2025.0</v>
      </c>
      <c r="L18" s="1397">
        <v>45748.0</v>
      </c>
      <c r="M18" s="1398">
        <v>45777.0</v>
      </c>
      <c r="N18" s="1340">
        <v>11.5</v>
      </c>
      <c r="O18" s="1084">
        <f t="shared" si="3"/>
        <v>0.5</v>
      </c>
      <c r="P18" s="231" t="str">
        <f t="shared" si="4"/>
        <v>#REF!</v>
      </c>
      <c r="Q18" s="231">
        <v>0.795</v>
      </c>
      <c r="R18" s="1101"/>
      <c r="S18" s="1182" t="s">
        <v>525</v>
      </c>
      <c r="T18" s="1183" t="s">
        <v>2088</v>
      </c>
      <c r="U18" s="1084">
        <f t="shared" si="6"/>
        <v>0.795</v>
      </c>
      <c r="V18" s="1102" t="str">
        <f t="shared" si="7"/>
        <v>#REF!</v>
      </c>
      <c r="W18" s="1102" t="str">
        <f t="shared" si="8"/>
        <v>#REF!</v>
      </c>
      <c r="X18" s="1102" t="str">
        <f t="shared" si="9"/>
        <v>#REF!</v>
      </c>
      <c r="Y18" s="1103">
        <f t="shared" si="10"/>
        <v>1</v>
      </c>
      <c r="Z18" s="1104" t="str">
        <f t="shared" si="11"/>
        <v>#REF!</v>
      </c>
      <c r="AA18" s="1085" t="str">
        <f t="shared" si="12"/>
        <v>#REF!</v>
      </c>
      <c r="AB18" s="1085" t="str">
        <f t="shared" si="13"/>
        <v>#REF!</v>
      </c>
      <c r="AC18" s="1105" t="str">
        <f t="shared" si="14"/>
        <v>#REF!</v>
      </c>
      <c r="AD18" s="1105" t="str">
        <f t="shared" si="15"/>
        <v>#REF!</v>
      </c>
      <c r="AE18" s="1105" t="str">
        <f t="shared" si="16"/>
        <v>#REF!</v>
      </c>
      <c r="AF18" s="1106"/>
      <c r="AG18" s="1079"/>
      <c r="AH18" s="1090">
        <f t="shared" si="17"/>
        <v>23</v>
      </c>
      <c r="AI18" s="1090"/>
    </row>
    <row r="19" ht="15.0" customHeight="1">
      <c r="A19" s="1098">
        <v>19.0</v>
      </c>
      <c r="B19" s="1182">
        <v>427203.0</v>
      </c>
      <c r="C19" s="1183" t="s">
        <v>1006</v>
      </c>
      <c r="D19" s="1183" t="s">
        <v>1279</v>
      </c>
      <c r="E19" s="1183" t="s">
        <v>511</v>
      </c>
      <c r="F19" s="1183" t="s">
        <v>512</v>
      </c>
      <c r="G19" s="1183" t="s">
        <v>790</v>
      </c>
      <c r="H19" s="1273" t="str">
        <f t="shared" si="1"/>
        <v>DEV03</v>
      </c>
      <c r="I19" s="1100" t="str">
        <f t="shared" si="2"/>
        <v>#REF!</v>
      </c>
      <c r="J19" s="413">
        <v>4.0</v>
      </c>
      <c r="K19" s="413">
        <v>2025.0</v>
      </c>
      <c r="L19" s="1397">
        <v>45748.0</v>
      </c>
      <c r="M19" s="1398">
        <v>45777.0</v>
      </c>
      <c r="N19" s="1340">
        <v>23.0</v>
      </c>
      <c r="O19" s="1084">
        <f t="shared" si="3"/>
        <v>1</v>
      </c>
      <c r="P19" s="231" t="str">
        <f t="shared" si="4"/>
        <v>#REF!</v>
      </c>
      <c r="Q19" s="231">
        <v>1.24</v>
      </c>
      <c r="R19" s="1101"/>
      <c r="S19" s="1182" t="s">
        <v>525</v>
      </c>
      <c r="T19" s="1183" t="s">
        <v>2088</v>
      </c>
      <c r="U19" s="1084">
        <f t="shared" si="6"/>
        <v>1.24</v>
      </c>
      <c r="V19" s="1102" t="str">
        <f t="shared" si="7"/>
        <v>#REF!</v>
      </c>
      <c r="W19" s="1102">
        <f t="shared" si="8"/>
        <v>1.24</v>
      </c>
      <c r="X19" s="1102" t="str">
        <f t="shared" si="9"/>
        <v>#REF!</v>
      </c>
      <c r="Y19" s="1103">
        <f t="shared" si="10"/>
        <v>1</v>
      </c>
      <c r="Z19" s="1104" t="str">
        <f t="shared" si="11"/>
        <v>#REF!</v>
      </c>
      <c r="AA19" s="1085" t="str">
        <f t="shared" si="12"/>
        <v>#REF!</v>
      </c>
      <c r="AB19" s="1085" t="str">
        <f t="shared" si="13"/>
        <v>#REF!</v>
      </c>
      <c r="AC19" s="1105" t="str">
        <f t="shared" si="14"/>
        <v>#REF!</v>
      </c>
      <c r="AD19" s="1105" t="str">
        <f t="shared" si="15"/>
        <v>#REF!</v>
      </c>
      <c r="AE19" s="1105" t="str">
        <f t="shared" si="16"/>
        <v>#REF!</v>
      </c>
      <c r="AF19" s="1106"/>
      <c r="AG19" s="1079"/>
      <c r="AH19" s="1090">
        <f t="shared" si="17"/>
        <v>23</v>
      </c>
      <c r="AI19" s="1090"/>
    </row>
    <row r="20" ht="15.0" customHeight="1">
      <c r="A20" s="1098">
        <v>20.0</v>
      </c>
      <c r="B20" s="1182">
        <v>458877.0</v>
      </c>
      <c r="C20" s="1183" t="s">
        <v>521</v>
      </c>
      <c r="D20" s="1183" t="s">
        <v>1285</v>
      </c>
      <c r="E20" s="1183" t="s">
        <v>511</v>
      </c>
      <c r="F20" s="1183" t="s">
        <v>512</v>
      </c>
      <c r="G20" s="1183" t="s">
        <v>893</v>
      </c>
      <c r="H20" s="1273" t="str">
        <f t="shared" si="1"/>
        <v>DEV06</v>
      </c>
      <c r="I20" s="1100" t="str">
        <f t="shared" si="2"/>
        <v>#REF!</v>
      </c>
      <c r="J20" s="413">
        <v>4.0</v>
      </c>
      <c r="K20" s="413">
        <v>2025.0</v>
      </c>
      <c r="L20" s="1397">
        <v>45748.0</v>
      </c>
      <c r="M20" s="1398">
        <v>45777.0</v>
      </c>
      <c r="N20" s="1340">
        <v>4.6</v>
      </c>
      <c r="O20" s="1084">
        <f t="shared" si="3"/>
        <v>0.2</v>
      </c>
      <c r="P20" s="231" t="str">
        <f t="shared" si="4"/>
        <v>#REF!</v>
      </c>
      <c r="Q20" s="231">
        <v>0.454</v>
      </c>
      <c r="R20" s="1101"/>
      <c r="S20" s="1182" t="s">
        <v>525</v>
      </c>
      <c r="T20" s="1183" t="s">
        <v>2088</v>
      </c>
      <c r="U20" s="1084">
        <f t="shared" si="6"/>
        <v>0.454</v>
      </c>
      <c r="V20" s="1102" t="str">
        <f t="shared" si="7"/>
        <v>#REF!</v>
      </c>
      <c r="W20" s="1102" t="str">
        <f t="shared" si="8"/>
        <v>#REF!</v>
      </c>
      <c r="X20" s="1102" t="str">
        <f t="shared" si="9"/>
        <v>#REF!</v>
      </c>
      <c r="Y20" s="1103">
        <f t="shared" si="10"/>
        <v>1</v>
      </c>
      <c r="Z20" s="1104" t="str">
        <f t="shared" si="11"/>
        <v>#REF!</v>
      </c>
      <c r="AA20" s="1085" t="str">
        <f t="shared" si="12"/>
        <v>#REF!</v>
      </c>
      <c r="AB20" s="1085" t="str">
        <f t="shared" si="13"/>
        <v>#REF!</v>
      </c>
      <c r="AC20" s="1105" t="str">
        <f t="shared" si="14"/>
        <v>#REF!</v>
      </c>
      <c r="AD20" s="1105" t="str">
        <f t="shared" si="15"/>
        <v>#REF!</v>
      </c>
      <c r="AE20" s="1105" t="str">
        <f t="shared" si="16"/>
        <v>#REF!</v>
      </c>
      <c r="AF20" s="1106"/>
      <c r="AG20" s="1079"/>
      <c r="AH20" s="1090">
        <f t="shared" si="17"/>
        <v>23</v>
      </c>
      <c r="AI20" s="1090"/>
    </row>
    <row r="21" ht="15.0" customHeight="1">
      <c r="A21" s="1098">
        <v>21.0</v>
      </c>
      <c r="B21" s="1182">
        <v>463031.0</v>
      </c>
      <c r="C21" s="1183" t="s">
        <v>1288</v>
      </c>
      <c r="D21" s="1183" t="s">
        <v>1289</v>
      </c>
      <c r="E21" s="1183" t="s">
        <v>511</v>
      </c>
      <c r="F21" s="1183" t="s">
        <v>512</v>
      </c>
      <c r="G21" s="1183" t="s">
        <v>790</v>
      </c>
      <c r="H21" s="1273" t="str">
        <f t="shared" si="1"/>
        <v>DEV03</v>
      </c>
      <c r="I21" s="1100" t="str">
        <f t="shared" si="2"/>
        <v>#REF!</v>
      </c>
      <c r="J21" s="413">
        <v>4.0</v>
      </c>
      <c r="K21" s="413">
        <v>2025.0</v>
      </c>
      <c r="L21" s="1397">
        <v>45748.0</v>
      </c>
      <c r="M21" s="1398">
        <v>45777.0</v>
      </c>
      <c r="N21" s="1340">
        <v>23.0</v>
      </c>
      <c r="O21" s="1084">
        <f t="shared" si="3"/>
        <v>1</v>
      </c>
      <c r="P21" s="231" t="str">
        <f t="shared" si="4"/>
        <v>#REF!</v>
      </c>
      <c r="Q21" s="231">
        <v>1.24</v>
      </c>
      <c r="R21" s="1101"/>
      <c r="S21" s="1182" t="s">
        <v>525</v>
      </c>
      <c r="T21" s="1183" t="s">
        <v>2088</v>
      </c>
      <c r="U21" s="1084">
        <f t="shared" si="6"/>
        <v>1.24</v>
      </c>
      <c r="V21" s="1102" t="str">
        <f t="shared" si="7"/>
        <v>#REF!</v>
      </c>
      <c r="W21" s="1102">
        <f t="shared" si="8"/>
        <v>1.24</v>
      </c>
      <c r="X21" s="1102" t="str">
        <f t="shared" si="9"/>
        <v>#REF!</v>
      </c>
      <c r="Y21" s="1103">
        <f t="shared" si="10"/>
        <v>1</v>
      </c>
      <c r="Z21" s="1104" t="str">
        <f t="shared" si="11"/>
        <v>#REF!</v>
      </c>
      <c r="AA21" s="1085" t="str">
        <f t="shared" si="12"/>
        <v>#REF!</v>
      </c>
      <c r="AB21" s="1085" t="str">
        <f t="shared" si="13"/>
        <v>#REF!</v>
      </c>
      <c r="AC21" s="1105" t="str">
        <f t="shared" si="14"/>
        <v>#REF!</v>
      </c>
      <c r="AD21" s="1105" t="str">
        <f t="shared" si="15"/>
        <v>#REF!</v>
      </c>
      <c r="AE21" s="1105" t="str">
        <f t="shared" si="16"/>
        <v>#REF!</v>
      </c>
      <c r="AF21" s="1106"/>
      <c r="AG21" s="1079"/>
      <c r="AH21" s="1090">
        <f t="shared" si="17"/>
        <v>23</v>
      </c>
      <c r="AI21" s="1090"/>
    </row>
    <row r="22" ht="15.0" customHeight="1">
      <c r="A22" s="1098">
        <v>22.0</v>
      </c>
      <c r="B22" s="1182">
        <v>463041.0</v>
      </c>
      <c r="C22" s="1183" t="s">
        <v>1293</v>
      </c>
      <c r="D22" s="1183" t="s">
        <v>1294</v>
      </c>
      <c r="E22" s="1183" t="s">
        <v>511</v>
      </c>
      <c r="F22" s="1183" t="s">
        <v>546</v>
      </c>
      <c r="G22" s="1183" t="s">
        <v>665</v>
      </c>
      <c r="H22" s="1273" t="str">
        <f t="shared" si="1"/>
        <v>TESTER02</v>
      </c>
      <c r="I22" s="1100" t="str">
        <f t="shared" si="2"/>
        <v>#REF!</v>
      </c>
      <c r="J22" s="413">
        <v>4.0</v>
      </c>
      <c r="K22" s="413">
        <v>2025.0</v>
      </c>
      <c r="L22" s="1397">
        <v>45748.0</v>
      </c>
      <c r="M22" s="1398">
        <v>45777.0</v>
      </c>
      <c r="N22" s="1340">
        <v>23.0</v>
      </c>
      <c r="O22" s="1084">
        <f t="shared" si="3"/>
        <v>1</v>
      </c>
      <c r="P22" s="231" t="str">
        <f t="shared" si="4"/>
        <v>#REF!</v>
      </c>
      <c r="Q22" s="231">
        <v>0.86</v>
      </c>
      <c r="R22" s="1101"/>
      <c r="S22" s="1182" t="s">
        <v>525</v>
      </c>
      <c r="T22" s="1183" t="s">
        <v>2088</v>
      </c>
      <c r="U22" s="1084">
        <f t="shared" si="6"/>
        <v>0.86</v>
      </c>
      <c r="V22" s="1102" t="str">
        <f t="shared" si="7"/>
        <v>#REF!</v>
      </c>
      <c r="W22" s="1102">
        <f t="shared" si="8"/>
        <v>0.86</v>
      </c>
      <c r="X22" s="1102" t="str">
        <f t="shared" si="9"/>
        <v>#REF!</v>
      </c>
      <c r="Y22" s="1103">
        <f t="shared" si="10"/>
        <v>1</v>
      </c>
      <c r="Z22" s="1104" t="str">
        <f t="shared" si="11"/>
        <v>#REF!</v>
      </c>
      <c r="AA22" s="1085" t="str">
        <f t="shared" si="12"/>
        <v>#REF!</v>
      </c>
      <c r="AB22" s="1085" t="str">
        <f t="shared" si="13"/>
        <v>#REF!</v>
      </c>
      <c r="AC22" s="1105" t="str">
        <f t="shared" si="14"/>
        <v>#REF!</v>
      </c>
      <c r="AD22" s="1105" t="str">
        <f t="shared" si="15"/>
        <v>#REF!</v>
      </c>
      <c r="AE22" s="1105" t="str">
        <f t="shared" si="16"/>
        <v>#REF!</v>
      </c>
      <c r="AF22" s="1106"/>
      <c r="AG22" s="1079"/>
      <c r="AH22" s="1090">
        <f t="shared" si="17"/>
        <v>23</v>
      </c>
      <c r="AI22" s="1090"/>
    </row>
    <row r="23" ht="15.0" customHeight="1">
      <c r="A23" s="1098">
        <v>23.0</v>
      </c>
      <c r="B23" s="1182">
        <v>463293.0</v>
      </c>
      <c r="C23" s="1183" t="s">
        <v>1296</v>
      </c>
      <c r="D23" s="1183" t="s">
        <v>1297</v>
      </c>
      <c r="E23" s="1183" t="s">
        <v>511</v>
      </c>
      <c r="F23" s="1183" t="s">
        <v>564</v>
      </c>
      <c r="G23" s="1183" t="s">
        <v>665</v>
      </c>
      <c r="H23" s="1273" t="str">
        <f t="shared" si="1"/>
        <v>BA02</v>
      </c>
      <c r="I23" s="1100" t="str">
        <f t="shared" si="2"/>
        <v>#REF!</v>
      </c>
      <c r="J23" s="413">
        <v>4.0</v>
      </c>
      <c r="K23" s="413">
        <v>2025.0</v>
      </c>
      <c r="L23" s="1397">
        <v>45748.0</v>
      </c>
      <c r="M23" s="1398">
        <v>45777.0</v>
      </c>
      <c r="N23" s="1340">
        <v>11.5</v>
      </c>
      <c r="O23" s="1084">
        <f t="shared" si="3"/>
        <v>0.5</v>
      </c>
      <c r="P23" s="231" t="str">
        <f t="shared" si="4"/>
        <v>#REF!</v>
      </c>
      <c r="Q23" s="231">
        <v>0.515</v>
      </c>
      <c r="R23" s="1101"/>
      <c r="S23" s="1182" t="s">
        <v>525</v>
      </c>
      <c r="T23" s="1183" t="s">
        <v>2088</v>
      </c>
      <c r="U23" s="1084">
        <f t="shared" si="6"/>
        <v>0.515</v>
      </c>
      <c r="V23" s="1102" t="str">
        <f t="shared" si="7"/>
        <v>#REF!</v>
      </c>
      <c r="W23" s="1102" t="str">
        <f t="shared" si="8"/>
        <v>#REF!</v>
      </c>
      <c r="X23" s="1102" t="str">
        <f t="shared" si="9"/>
        <v>#REF!</v>
      </c>
      <c r="Y23" s="1103">
        <f t="shared" si="10"/>
        <v>1</v>
      </c>
      <c r="Z23" s="1104" t="str">
        <f t="shared" si="11"/>
        <v>#REF!</v>
      </c>
      <c r="AA23" s="1085" t="str">
        <f t="shared" si="12"/>
        <v>#REF!</v>
      </c>
      <c r="AB23" s="1085" t="str">
        <f t="shared" si="13"/>
        <v>#REF!</v>
      </c>
      <c r="AC23" s="1105" t="str">
        <f t="shared" si="14"/>
        <v>#REF!</v>
      </c>
      <c r="AD23" s="1105" t="str">
        <f t="shared" si="15"/>
        <v>#REF!</v>
      </c>
      <c r="AE23" s="1105" t="str">
        <f t="shared" si="16"/>
        <v>#REF!</v>
      </c>
      <c r="AF23" s="1106"/>
      <c r="AG23" s="1079"/>
      <c r="AH23" s="1090">
        <f t="shared" si="17"/>
        <v>23</v>
      </c>
      <c r="AI23" s="1090"/>
    </row>
    <row r="24" ht="15.0" customHeight="1">
      <c r="A24" s="1098">
        <v>24.0</v>
      </c>
      <c r="B24" s="1182">
        <v>469685.0</v>
      </c>
      <c r="C24" s="1183" t="s">
        <v>2240</v>
      </c>
      <c r="D24" s="1183" t="s">
        <v>2241</v>
      </c>
      <c r="E24" s="1183" t="s">
        <v>511</v>
      </c>
      <c r="F24" s="1183" t="s">
        <v>512</v>
      </c>
      <c r="G24" s="1183" t="s">
        <v>790</v>
      </c>
      <c r="H24" s="1273" t="str">
        <f t="shared" si="1"/>
        <v>DEV03</v>
      </c>
      <c r="I24" s="1100" t="str">
        <f t="shared" si="2"/>
        <v>#REF!</v>
      </c>
      <c r="J24" s="413">
        <v>4.0</v>
      </c>
      <c r="K24" s="413">
        <v>2025.0</v>
      </c>
      <c r="L24" s="1397">
        <v>45748.0</v>
      </c>
      <c r="M24" s="1398">
        <v>45777.0</v>
      </c>
      <c r="N24" s="1340">
        <v>23.0</v>
      </c>
      <c r="O24" s="1084">
        <f t="shared" si="3"/>
        <v>1</v>
      </c>
      <c r="P24" s="231" t="str">
        <f t="shared" si="4"/>
        <v>#REF!</v>
      </c>
      <c r="Q24" s="231">
        <v>1.24</v>
      </c>
      <c r="R24" s="1101"/>
      <c r="S24" s="1182" t="s">
        <v>525</v>
      </c>
      <c r="T24" s="1183" t="s">
        <v>2088</v>
      </c>
      <c r="U24" s="1084">
        <f t="shared" si="6"/>
        <v>1.24</v>
      </c>
      <c r="V24" s="1102" t="str">
        <f t="shared" si="7"/>
        <v>#REF!</v>
      </c>
      <c r="W24" s="1102">
        <f t="shared" si="8"/>
        <v>1.24</v>
      </c>
      <c r="X24" s="1102" t="str">
        <f t="shared" si="9"/>
        <v>#REF!</v>
      </c>
      <c r="Y24" s="1103">
        <f t="shared" si="10"/>
        <v>1</v>
      </c>
      <c r="Z24" s="1104" t="str">
        <f t="shared" si="11"/>
        <v>#REF!</v>
      </c>
      <c r="AA24" s="1085" t="str">
        <f t="shared" si="12"/>
        <v>#REF!</v>
      </c>
      <c r="AB24" s="1085" t="str">
        <f t="shared" si="13"/>
        <v>#REF!</v>
      </c>
      <c r="AC24" s="1105" t="str">
        <f t="shared" si="14"/>
        <v>#REF!</v>
      </c>
      <c r="AD24" s="1105" t="str">
        <f t="shared" si="15"/>
        <v>#REF!</v>
      </c>
      <c r="AE24" s="1105" t="str">
        <f t="shared" si="16"/>
        <v>#REF!</v>
      </c>
      <c r="AF24" s="1106"/>
      <c r="AG24" s="1079"/>
      <c r="AH24" s="1090">
        <f t="shared" si="17"/>
        <v>23</v>
      </c>
      <c r="AI24" s="1090"/>
    </row>
    <row r="25" ht="15.0" customHeight="1">
      <c r="A25" s="1098">
        <v>25.0</v>
      </c>
      <c r="B25" s="1182">
        <v>469691.0</v>
      </c>
      <c r="C25" s="1183" t="s">
        <v>2238</v>
      </c>
      <c r="D25" s="1183" t="s">
        <v>2239</v>
      </c>
      <c r="E25" s="1183" t="s">
        <v>511</v>
      </c>
      <c r="F25" s="1183" t="s">
        <v>546</v>
      </c>
      <c r="G25" s="1183" t="s">
        <v>790</v>
      </c>
      <c r="H25" s="1273" t="str">
        <f t="shared" si="1"/>
        <v>TESTER03</v>
      </c>
      <c r="I25" s="1100" t="str">
        <f t="shared" si="2"/>
        <v>#REF!</v>
      </c>
      <c r="J25" s="413">
        <v>4.0</v>
      </c>
      <c r="K25" s="413">
        <v>2025.0</v>
      </c>
      <c r="L25" s="1397">
        <v>45748.0</v>
      </c>
      <c r="M25" s="1398">
        <v>45777.0</v>
      </c>
      <c r="N25" s="1340">
        <v>23.0</v>
      </c>
      <c r="O25" s="1084">
        <f t="shared" si="3"/>
        <v>1</v>
      </c>
      <c r="P25" s="231" t="str">
        <f t="shared" si="4"/>
        <v>#REF!</v>
      </c>
      <c r="Q25" s="231">
        <v>1.19</v>
      </c>
      <c r="R25" s="1101"/>
      <c r="S25" s="1182" t="s">
        <v>525</v>
      </c>
      <c r="T25" s="1183" t="s">
        <v>2088</v>
      </c>
      <c r="U25" s="1084">
        <f t="shared" si="6"/>
        <v>1.19</v>
      </c>
      <c r="V25" s="1102" t="str">
        <f t="shared" si="7"/>
        <v>#REF!</v>
      </c>
      <c r="W25" s="1102">
        <f t="shared" si="8"/>
        <v>1.19</v>
      </c>
      <c r="X25" s="1102" t="str">
        <f t="shared" si="9"/>
        <v>#REF!</v>
      </c>
      <c r="Y25" s="1103">
        <f t="shared" si="10"/>
        <v>1</v>
      </c>
      <c r="Z25" s="1104" t="str">
        <f t="shared" si="11"/>
        <v>#REF!</v>
      </c>
      <c r="AA25" s="1085" t="str">
        <f t="shared" si="12"/>
        <v>#REF!</v>
      </c>
      <c r="AB25" s="1085" t="str">
        <f t="shared" si="13"/>
        <v>#REF!</v>
      </c>
      <c r="AC25" s="1105" t="str">
        <f t="shared" si="14"/>
        <v>#REF!</v>
      </c>
      <c r="AD25" s="1105" t="str">
        <f t="shared" si="15"/>
        <v>#REF!</v>
      </c>
      <c r="AE25" s="1105" t="str">
        <f t="shared" si="16"/>
        <v>#REF!</v>
      </c>
      <c r="AF25" s="1106"/>
      <c r="AG25" s="1079"/>
      <c r="AH25" s="1090">
        <f t="shared" si="17"/>
        <v>23</v>
      </c>
      <c r="AI25" s="1090"/>
    </row>
    <row r="26" ht="15.0" customHeight="1">
      <c r="A26" s="1098">
        <v>26.0</v>
      </c>
      <c r="B26" s="1182">
        <v>92203.0</v>
      </c>
      <c r="C26" s="1183" t="s">
        <v>2247</v>
      </c>
      <c r="D26" s="1183" t="s">
        <v>2248</v>
      </c>
      <c r="E26" s="1183" t="s">
        <v>511</v>
      </c>
      <c r="F26" s="1183" t="s">
        <v>663</v>
      </c>
      <c r="G26" s="1183" t="s">
        <v>771</v>
      </c>
      <c r="H26" s="1273" t="str">
        <f t="shared" si="1"/>
        <v>PM04</v>
      </c>
      <c r="I26" s="1100" t="str">
        <f t="shared" si="2"/>
        <v>#REF!</v>
      </c>
      <c r="J26" s="413">
        <v>4.0</v>
      </c>
      <c r="K26" s="413">
        <v>2025.0</v>
      </c>
      <c r="L26" s="1397">
        <v>45748.0</v>
      </c>
      <c r="M26" s="1398">
        <v>45777.0</v>
      </c>
      <c r="N26" s="1340">
        <v>2.3</v>
      </c>
      <c r="O26" s="1084">
        <f t="shared" si="3"/>
        <v>0.1</v>
      </c>
      <c r="P26" s="231" t="str">
        <f t="shared" si="4"/>
        <v>#REF!</v>
      </c>
      <c r="Q26" s="231">
        <v>0.159</v>
      </c>
      <c r="R26" s="1101"/>
      <c r="S26" s="1182" t="s">
        <v>525</v>
      </c>
      <c r="T26" s="1183" t="s">
        <v>2088</v>
      </c>
      <c r="U26" s="1084">
        <f t="shared" si="6"/>
        <v>0.159</v>
      </c>
      <c r="V26" s="1102" t="str">
        <f t="shared" si="7"/>
        <v>#REF!</v>
      </c>
      <c r="W26" s="1102">
        <f t="shared" si="8"/>
        <v>1.148</v>
      </c>
      <c r="X26" s="1102" t="str">
        <f t="shared" si="9"/>
        <v>#REF!</v>
      </c>
      <c r="Y26" s="1103">
        <f t="shared" si="10"/>
        <v>1</v>
      </c>
      <c r="Z26" s="1104" t="str">
        <f t="shared" si="11"/>
        <v>#REF!</v>
      </c>
      <c r="AA26" s="1085" t="str">
        <f t="shared" si="12"/>
        <v>#REF!</v>
      </c>
      <c r="AB26" s="1085" t="str">
        <f t="shared" si="13"/>
        <v>#REF!</v>
      </c>
      <c r="AC26" s="1105" t="str">
        <f t="shared" si="14"/>
        <v>#REF!</v>
      </c>
      <c r="AD26" s="1105" t="str">
        <f t="shared" si="15"/>
        <v>#REF!</v>
      </c>
      <c r="AE26" s="1105" t="str">
        <f t="shared" si="16"/>
        <v>#REF!</v>
      </c>
      <c r="AF26" s="1106"/>
      <c r="AG26" s="1079"/>
      <c r="AH26" s="1090">
        <f t="shared" si="17"/>
        <v>23</v>
      </c>
      <c r="AI26" s="1090"/>
    </row>
    <row r="27" ht="15.0" customHeight="1">
      <c r="A27" s="1098">
        <v>27.0</v>
      </c>
      <c r="B27" s="1181">
        <v>466045.0</v>
      </c>
      <c r="C27" s="370" t="s">
        <v>1490</v>
      </c>
      <c r="D27" s="370" t="s">
        <v>1491</v>
      </c>
      <c r="E27" s="370" t="s">
        <v>511</v>
      </c>
      <c r="F27" s="370" t="s">
        <v>564</v>
      </c>
      <c r="G27" s="370" t="s">
        <v>771</v>
      </c>
      <c r="H27" s="1273" t="str">
        <f t="shared" si="1"/>
        <v>BA04</v>
      </c>
      <c r="I27" s="1100" t="str">
        <f t="shared" si="2"/>
        <v>#REF!</v>
      </c>
      <c r="J27" s="413">
        <v>4.0</v>
      </c>
      <c r="K27" s="413">
        <v>2025.0</v>
      </c>
      <c r="L27" s="1394">
        <v>45748.0</v>
      </c>
      <c r="M27" s="1395">
        <v>45777.0</v>
      </c>
      <c r="N27" s="1339">
        <v>23.0</v>
      </c>
      <c r="O27" s="1084">
        <f t="shared" si="3"/>
        <v>1</v>
      </c>
      <c r="P27" s="231">
        <f t="shared" si="4"/>
        <v>1</v>
      </c>
      <c r="Q27" s="231">
        <v>1.0</v>
      </c>
      <c r="R27" s="1101"/>
      <c r="S27" s="1181" t="s">
        <v>517</v>
      </c>
      <c r="T27" s="370" t="s">
        <v>2104</v>
      </c>
      <c r="U27" s="1084">
        <f t="shared" si="6"/>
        <v>1</v>
      </c>
      <c r="V27" s="1102">
        <f t="shared" si="7"/>
        <v>1</v>
      </c>
      <c r="W27" s="1102">
        <f t="shared" si="8"/>
        <v>1</v>
      </c>
      <c r="X27" s="1102">
        <f t="shared" si="9"/>
        <v>1</v>
      </c>
      <c r="Y27" s="1103">
        <f t="shared" si="10"/>
        <v>1</v>
      </c>
      <c r="Z27" s="1104" t="str">
        <f t="shared" si="11"/>
        <v>#REF!</v>
      </c>
      <c r="AA27" s="1085" t="str">
        <f t="shared" si="12"/>
        <v>#REF!</v>
      </c>
      <c r="AB27" s="1085" t="str">
        <f t="shared" si="13"/>
        <v>#REF!</v>
      </c>
      <c r="AC27" s="1105">
        <f t="shared" si="14"/>
        <v>0</v>
      </c>
      <c r="AD27" s="1105" t="str">
        <f t="shared" si="15"/>
        <v>#REF!</v>
      </c>
      <c r="AE27" s="1105" t="str">
        <f t="shared" si="16"/>
        <v>#REF!</v>
      </c>
      <c r="AF27" s="1106"/>
      <c r="AG27" s="1079"/>
      <c r="AH27" s="1090">
        <f t="shared" si="17"/>
        <v>23</v>
      </c>
      <c r="AI27" s="1090"/>
    </row>
    <row r="28" ht="15.0" customHeight="1">
      <c r="A28" s="1098">
        <v>28.0</v>
      </c>
      <c r="B28" s="1182">
        <v>468891.0</v>
      </c>
      <c r="C28" s="1183" t="s">
        <v>2242</v>
      </c>
      <c r="D28" s="1183" t="s">
        <v>2243</v>
      </c>
      <c r="E28" s="1183" t="s">
        <v>511</v>
      </c>
      <c r="F28" s="1183" t="s">
        <v>564</v>
      </c>
      <c r="G28" s="1183" t="s">
        <v>787</v>
      </c>
      <c r="H28" s="1273" t="str">
        <f t="shared" si="1"/>
        <v>BA05</v>
      </c>
      <c r="I28" s="1100" t="str">
        <f t="shared" si="2"/>
        <v>#REF!</v>
      </c>
      <c r="J28" s="413">
        <v>4.0</v>
      </c>
      <c r="K28" s="413">
        <v>2025.0</v>
      </c>
      <c r="L28" s="1397">
        <v>45748.0</v>
      </c>
      <c r="M28" s="1398">
        <v>45777.0</v>
      </c>
      <c r="N28" s="1340">
        <v>23.0</v>
      </c>
      <c r="O28" s="1084">
        <f t="shared" si="3"/>
        <v>1</v>
      </c>
      <c r="P28" s="231">
        <f t="shared" si="4"/>
        <v>1</v>
      </c>
      <c r="Q28" s="231">
        <v>1.0</v>
      </c>
      <c r="R28" s="1101"/>
      <c r="S28" s="1182" t="s">
        <v>517</v>
      </c>
      <c r="T28" s="1183" t="s">
        <v>2104</v>
      </c>
      <c r="U28" s="1084">
        <f t="shared" si="6"/>
        <v>1</v>
      </c>
      <c r="V28" s="1102">
        <f t="shared" si="7"/>
        <v>1</v>
      </c>
      <c r="W28" s="1102">
        <f t="shared" si="8"/>
        <v>1</v>
      </c>
      <c r="X28" s="1102">
        <f t="shared" si="9"/>
        <v>1</v>
      </c>
      <c r="Y28" s="1103">
        <f t="shared" si="10"/>
        <v>1</v>
      </c>
      <c r="Z28" s="1104" t="str">
        <f t="shared" si="11"/>
        <v>#REF!</v>
      </c>
      <c r="AA28" s="1085" t="str">
        <f t="shared" si="12"/>
        <v>#REF!</v>
      </c>
      <c r="AB28" s="1085" t="str">
        <f t="shared" si="13"/>
        <v>#REF!</v>
      </c>
      <c r="AC28" s="1105">
        <f t="shared" si="14"/>
        <v>0</v>
      </c>
      <c r="AD28" s="1105" t="str">
        <f t="shared" si="15"/>
        <v>#REF!</v>
      </c>
      <c r="AE28" s="1105" t="str">
        <f t="shared" si="16"/>
        <v>#REF!</v>
      </c>
      <c r="AF28" s="1106"/>
      <c r="AG28" s="1079"/>
      <c r="AH28" s="1090">
        <f t="shared" si="17"/>
        <v>23</v>
      </c>
      <c r="AI28" s="1090"/>
    </row>
    <row r="29" ht="15.0" customHeight="1">
      <c r="A29" s="1098">
        <v>29.0</v>
      </c>
      <c r="B29" s="1182">
        <v>475161.0</v>
      </c>
      <c r="C29" s="1183" t="s">
        <v>2275</v>
      </c>
      <c r="D29" s="1183" t="s">
        <v>2423</v>
      </c>
      <c r="E29" s="1183" t="s">
        <v>511</v>
      </c>
      <c r="F29" s="1183" t="s">
        <v>564</v>
      </c>
      <c r="G29" s="1183" t="s">
        <v>893</v>
      </c>
      <c r="H29" s="1273" t="str">
        <f t="shared" si="1"/>
        <v>BA06</v>
      </c>
      <c r="I29" s="1100" t="str">
        <f t="shared" si="2"/>
        <v>#REF!</v>
      </c>
      <c r="J29" s="413">
        <v>4.0</v>
      </c>
      <c r="K29" s="413">
        <v>2025.0</v>
      </c>
      <c r="L29" s="1397">
        <v>45748.0</v>
      </c>
      <c r="M29" s="1398">
        <v>45777.0</v>
      </c>
      <c r="N29" s="1340">
        <v>23.0</v>
      </c>
      <c r="O29" s="1084">
        <f t="shared" si="3"/>
        <v>1</v>
      </c>
      <c r="P29" s="231">
        <f t="shared" si="4"/>
        <v>1</v>
      </c>
      <c r="Q29" s="231">
        <v>1.0</v>
      </c>
      <c r="R29" s="1101"/>
      <c r="S29" s="1182" t="s">
        <v>517</v>
      </c>
      <c r="T29" s="1183" t="s">
        <v>2104</v>
      </c>
      <c r="U29" s="1084">
        <f t="shared" si="6"/>
        <v>1</v>
      </c>
      <c r="V29" s="1102">
        <f t="shared" si="7"/>
        <v>1</v>
      </c>
      <c r="W29" s="1102">
        <f t="shared" si="8"/>
        <v>1</v>
      </c>
      <c r="X29" s="1102">
        <f t="shared" si="9"/>
        <v>1</v>
      </c>
      <c r="Y29" s="1103">
        <f t="shared" si="10"/>
        <v>1</v>
      </c>
      <c r="Z29" s="1104" t="str">
        <f t="shared" si="11"/>
        <v>#REF!</v>
      </c>
      <c r="AA29" s="1085" t="str">
        <f t="shared" si="12"/>
        <v>#REF!</v>
      </c>
      <c r="AB29" s="1085" t="str">
        <f t="shared" si="13"/>
        <v>#REF!</v>
      </c>
      <c r="AC29" s="1105">
        <f t="shared" si="14"/>
        <v>0</v>
      </c>
      <c r="AD29" s="1105" t="str">
        <f t="shared" si="15"/>
        <v>#REF!</v>
      </c>
      <c r="AE29" s="1105" t="str">
        <f t="shared" si="16"/>
        <v>#REF!</v>
      </c>
      <c r="AF29" s="1106"/>
      <c r="AG29" s="1079"/>
      <c r="AH29" s="1090">
        <f t="shared" si="17"/>
        <v>23</v>
      </c>
      <c r="AI29" s="1090"/>
    </row>
    <row r="30" ht="15.0" customHeight="1">
      <c r="A30" s="1098">
        <v>30.0</v>
      </c>
      <c r="B30" s="1181">
        <v>461353.0</v>
      </c>
      <c r="C30" s="370" t="s">
        <v>1246</v>
      </c>
      <c r="D30" s="370" t="s">
        <v>1247</v>
      </c>
      <c r="E30" s="370" t="s">
        <v>511</v>
      </c>
      <c r="F30" s="370" t="s">
        <v>546</v>
      </c>
      <c r="G30" s="370" t="s">
        <v>790</v>
      </c>
      <c r="H30" s="1273" t="str">
        <f t="shared" si="1"/>
        <v>TESTER03</v>
      </c>
      <c r="I30" s="1100" t="str">
        <f t="shared" si="2"/>
        <v>#REF!</v>
      </c>
      <c r="J30" s="413">
        <v>4.0</v>
      </c>
      <c r="K30" s="413">
        <v>2025.0</v>
      </c>
      <c r="L30" s="1394">
        <v>45748.0</v>
      </c>
      <c r="M30" s="1395">
        <v>45777.0</v>
      </c>
      <c r="N30" s="1339">
        <v>23.0</v>
      </c>
      <c r="O30" s="1084">
        <f t="shared" si="3"/>
        <v>1</v>
      </c>
      <c r="P30" s="231" t="str">
        <f t="shared" si="4"/>
        <v>#REF!</v>
      </c>
      <c r="Q30" s="231">
        <v>1.19</v>
      </c>
      <c r="R30" s="1101"/>
      <c r="S30" s="1181" t="s">
        <v>525</v>
      </c>
      <c r="T30" s="370" t="s">
        <v>2105</v>
      </c>
      <c r="U30" s="1084">
        <f t="shared" si="6"/>
        <v>1.19</v>
      </c>
      <c r="V30" s="1102" t="str">
        <f t="shared" si="7"/>
        <v>#REF!</v>
      </c>
      <c r="W30" s="1102">
        <f t="shared" si="8"/>
        <v>1.19</v>
      </c>
      <c r="X30" s="1102" t="str">
        <f t="shared" si="9"/>
        <v>#REF!</v>
      </c>
      <c r="Y30" s="1103">
        <f t="shared" si="10"/>
        <v>1</v>
      </c>
      <c r="Z30" s="1104" t="str">
        <f t="shared" si="11"/>
        <v>#REF!</v>
      </c>
      <c r="AA30" s="1085" t="str">
        <f t="shared" si="12"/>
        <v>#REF!</v>
      </c>
      <c r="AB30" s="1085" t="str">
        <f t="shared" si="13"/>
        <v>#REF!</v>
      </c>
      <c r="AC30" s="1105" t="str">
        <f t="shared" si="14"/>
        <v>#REF!</v>
      </c>
      <c r="AD30" s="1105" t="str">
        <f t="shared" si="15"/>
        <v>#REF!</v>
      </c>
      <c r="AE30" s="1105" t="str">
        <f t="shared" si="16"/>
        <v>#REF!</v>
      </c>
      <c r="AF30" s="1106"/>
      <c r="AG30" s="1079"/>
      <c r="AH30" s="1090">
        <f t="shared" si="17"/>
        <v>23</v>
      </c>
      <c r="AI30" s="1090"/>
    </row>
    <row r="31" ht="15.0" customHeight="1">
      <c r="A31" s="1098">
        <v>31.0</v>
      </c>
      <c r="B31" s="1182">
        <v>463387.0</v>
      </c>
      <c r="C31" s="1183" t="s">
        <v>1251</v>
      </c>
      <c r="D31" s="1183" t="s">
        <v>1252</v>
      </c>
      <c r="E31" s="1183" t="s">
        <v>511</v>
      </c>
      <c r="F31" s="1183" t="s">
        <v>512</v>
      </c>
      <c r="G31" s="1183" t="s">
        <v>790</v>
      </c>
      <c r="H31" s="1273" t="str">
        <f t="shared" si="1"/>
        <v>DEV03</v>
      </c>
      <c r="I31" s="1100" t="str">
        <f t="shared" si="2"/>
        <v>#REF!</v>
      </c>
      <c r="J31" s="413">
        <v>4.0</v>
      </c>
      <c r="K31" s="413">
        <v>2025.0</v>
      </c>
      <c r="L31" s="1397">
        <v>45748.0</v>
      </c>
      <c r="M31" s="1398">
        <v>45777.0</v>
      </c>
      <c r="N31" s="1340">
        <v>23.0</v>
      </c>
      <c r="O31" s="1084">
        <f t="shared" si="3"/>
        <v>1</v>
      </c>
      <c r="P31" s="231" t="str">
        <f t="shared" si="4"/>
        <v>#REF!</v>
      </c>
      <c r="Q31" s="231">
        <v>1.24</v>
      </c>
      <c r="R31" s="1101"/>
      <c r="S31" s="1182" t="s">
        <v>525</v>
      </c>
      <c r="T31" s="1183" t="s">
        <v>2105</v>
      </c>
      <c r="U31" s="1084">
        <f t="shared" si="6"/>
        <v>1.24</v>
      </c>
      <c r="V31" s="1102" t="str">
        <f t="shared" si="7"/>
        <v>#REF!</v>
      </c>
      <c r="W31" s="1102">
        <f t="shared" si="8"/>
        <v>1.24</v>
      </c>
      <c r="X31" s="1102" t="str">
        <f t="shared" si="9"/>
        <v>#REF!</v>
      </c>
      <c r="Y31" s="1103">
        <f t="shared" si="10"/>
        <v>1</v>
      </c>
      <c r="Z31" s="1104" t="str">
        <f t="shared" si="11"/>
        <v>#REF!</v>
      </c>
      <c r="AA31" s="1085" t="str">
        <f t="shared" si="12"/>
        <v>#REF!</v>
      </c>
      <c r="AB31" s="1085" t="str">
        <f t="shared" si="13"/>
        <v>#REF!</v>
      </c>
      <c r="AC31" s="1105" t="str">
        <f t="shared" si="14"/>
        <v>#REF!</v>
      </c>
      <c r="AD31" s="1105" t="str">
        <f t="shared" si="15"/>
        <v>#REF!</v>
      </c>
      <c r="AE31" s="1105" t="str">
        <f t="shared" si="16"/>
        <v>#REF!</v>
      </c>
      <c r="AF31" s="1106"/>
      <c r="AG31" s="1079"/>
      <c r="AH31" s="1090">
        <f t="shared" si="17"/>
        <v>23</v>
      </c>
      <c r="AI31" s="1090"/>
    </row>
    <row r="32" ht="15.0" customHeight="1">
      <c r="A32" s="1098">
        <v>32.0</v>
      </c>
      <c r="B32" s="1182">
        <v>465487.0</v>
      </c>
      <c r="C32" s="1183" t="s">
        <v>1582</v>
      </c>
      <c r="D32" s="1183" t="s">
        <v>1583</v>
      </c>
      <c r="E32" s="1183" t="s">
        <v>511</v>
      </c>
      <c r="F32" s="1183" t="s">
        <v>546</v>
      </c>
      <c r="G32" s="1183" t="s">
        <v>790</v>
      </c>
      <c r="H32" s="1273" t="str">
        <f t="shared" si="1"/>
        <v>TESTER03</v>
      </c>
      <c r="I32" s="1100" t="str">
        <f t="shared" si="2"/>
        <v>#REF!</v>
      </c>
      <c r="J32" s="413">
        <v>4.0</v>
      </c>
      <c r="K32" s="413">
        <v>2025.0</v>
      </c>
      <c r="L32" s="1397">
        <v>45748.0</v>
      </c>
      <c r="M32" s="1398">
        <v>45777.0</v>
      </c>
      <c r="N32" s="1340">
        <v>23.0</v>
      </c>
      <c r="O32" s="1084">
        <f t="shared" si="3"/>
        <v>1</v>
      </c>
      <c r="P32" s="231" t="str">
        <f t="shared" si="4"/>
        <v>#REF!</v>
      </c>
      <c r="Q32" s="231">
        <v>1.19</v>
      </c>
      <c r="R32" s="1101"/>
      <c r="S32" s="1182" t="s">
        <v>525</v>
      </c>
      <c r="T32" s="1183" t="s">
        <v>2105</v>
      </c>
      <c r="U32" s="1084">
        <f t="shared" si="6"/>
        <v>1.19</v>
      </c>
      <c r="V32" s="1102" t="str">
        <f t="shared" si="7"/>
        <v>#REF!</v>
      </c>
      <c r="W32" s="1102">
        <f t="shared" si="8"/>
        <v>1.19</v>
      </c>
      <c r="X32" s="1102" t="str">
        <f t="shared" si="9"/>
        <v>#REF!</v>
      </c>
      <c r="Y32" s="1103">
        <f t="shared" si="10"/>
        <v>1</v>
      </c>
      <c r="Z32" s="1104" t="str">
        <f t="shared" si="11"/>
        <v>#REF!</v>
      </c>
      <c r="AA32" s="1085" t="str">
        <f t="shared" si="12"/>
        <v>#REF!</v>
      </c>
      <c r="AB32" s="1085" t="str">
        <f t="shared" si="13"/>
        <v>#REF!</v>
      </c>
      <c r="AC32" s="1105" t="str">
        <f t="shared" si="14"/>
        <v>#REF!</v>
      </c>
      <c r="AD32" s="1105" t="str">
        <f t="shared" si="15"/>
        <v>#REF!</v>
      </c>
      <c r="AE32" s="1105" t="str">
        <f t="shared" si="16"/>
        <v>#REF!</v>
      </c>
      <c r="AF32" s="1106"/>
      <c r="AG32" s="1079"/>
      <c r="AH32" s="1090">
        <f t="shared" si="17"/>
        <v>23</v>
      </c>
      <c r="AI32" s="1090"/>
    </row>
    <row r="33" ht="15.0" customHeight="1">
      <c r="A33" s="1098">
        <v>33.0</v>
      </c>
      <c r="B33" s="1182">
        <v>465625.0</v>
      </c>
      <c r="C33" s="1183" t="s">
        <v>1259</v>
      </c>
      <c r="D33" s="1183" t="s">
        <v>1260</v>
      </c>
      <c r="E33" s="1183" t="s">
        <v>511</v>
      </c>
      <c r="F33" s="1183" t="s">
        <v>512</v>
      </c>
      <c r="G33" s="1183" t="s">
        <v>771</v>
      </c>
      <c r="H33" s="1273" t="str">
        <f t="shared" si="1"/>
        <v>DEV04</v>
      </c>
      <c r="I33" s="1100" t="str">
        <f t="shared" si="2"/>
        <v>#REF!</v>
      </c>
      <c r="J33" s="413">
        <v>4.0</v>
      </c>
      <c r="K33" s="413">
        <v>2025.0</v>
      </c>
      <c r="L33" s="1397">
        <v>45748.0</v>
      </c>
      <c r="M33" s="1398">
        <v>45777.0</v>
      </c>
      <c r="N33" s="1340">
        <v>23.0</v>
      </c>
      <c r="O33" s="1084">
        <f t="shared" si="3"/>
        <v>1</v>
      </c>
      <c r="P33" s="231" t="str">
        <f t="shared" si="4"/>
        <v>#REF!</v>
      </c>
      <c r="Q33" s="231">
        <v>1.59</v>
      </c>
      <c r="R33" s="1101"/>
      <c r="S33" s="1182" t="s">
        <v>525</v>
      </c>
      <c r="T33" s="1183" t="s">
        <v>2105</v>
      </c>
      <c r="U33" s="1084">
        <f t="shared" si="6"/>
        <v>1.59</v>
      </c>
      <c r="V33" s="1102" t="str">
        <f t="shared" si="7"/>
        <v>#REF!</v>
      </c>
      <c r="W33" s="1102">
        <f t="shared" si="8"/>
        <v>1.59</v>
      </c>
      <c r="X33" s="1102" t="str">
        <f t="shared" si="9"/>
        <v>#REF!</v>
      </c>
      <c r="Y33" s="1103">
        <f t="shared" si="10"/>
        <v>1</v>
      </c>
      <c r="Z33" s="1104" t="str">
        <f t="shared" si="11"/>
        <v>#REF!</v>
      </c>
      <c r="AA33" s="1085" t="str">
        <f t="shared" si="12"/>
        <v>#REF!</v>
      </c>
      <c r="AB33" s="1085" t="str">
        <f t="shared" si="13"/>
        <v>#REF!</v>
      </c>
      <c r="AC33" s="1105" t="str">
        <f t="shared" si="14"/>
        <v>#REF!</v>
      </c>
      <c r="AD33" s="1105" t="str">
        <f t="shared" si="15"/>
        <v>#REF!</v>
      </c>
      <c r="AE33" s="1105" t="str">
        <f t="shared" si="16"/>
        <v>#REF!</v>
      </c>
      <c r="AF33" s="1106"/>
      <c r="AG33" s="1079"/>
      <c r="AH33" s="1090">
        <f t="shared" si="17"/>
        <v>23</v>
      </c>
      <c r="AI33" s="1090"/>
    </row>
    <row r="34" ht="15.0" customHeight="1">
      <c r="A34" s="1098">
        <v>34.0</v>
      </c>
      <c r="B34" s="1182">
        <v>466041.0</v>
      </c>
      <c r="C34" s="1183" t="s">
        <v>1495</v>
      </c>
      <c r="D34" s="1183" t="s">
        <v>1496</v>
      </c>
      <c r="E34" s="1183" t="s">
        <v>511</v>
      </c>
      <c r="F34" s="1183" t="s">
        <v>564</v>
      </c>
      <c r="G34" s="1183" t="s">
        <v>771</v>
      </c>
      <c r="H34" s="1273" t="str">
        <f t="shared" si="1"/>
        <v>BA04</v>
      </c>
      <c r="I34" s="1100" t="str">
        <f t="shared" si="2"/>
        <v>#REF!</v>
      </c>
      <c r="J34" s="413">
        <v>4.0</v>
      </c>
      <c r="K34" s="413">
        <v>2025.0</v>
      </c>
      <c r="L34" s="1397">
        <v>45748.0</v>
      </c>
      <c r="M34" s="1398">
        <v>45777.0</v>
      </c>
      <c r="N34" s="1340">
        <v>23.0</v>
      </c>
      <c r="O34" s="1084">
        <f t="shared" si="3"/>
        <v>1</v>
      </c>
      <c r="P34" s="231" t="str">
        <f t="shared" si="4"/>
        <v>#REF!</v>
      </c>
      <c r="Q34" s="231">
        <v>1.59</v>
      </c>
      <c r="R34" s="1101"/>
      <c r="S34" s="1182" t="s">
        <v>525</v>
      </c>
      <c r="T34" s="1183" t="s">
        <v>2105</v>
      </c>
      <c r="U34" s="1084">
        <f t="shared" si="6"/>
        <v>1.59</v>
      </c>
      <c r="V34" s="1102" t="str">
        <f t="shared" si="7"/>
        <v>#REF!</v>
      </c>
      <c r="W34" s="1102">
        <f t="shared" si="8"/>
        <v>1.59</v>
      </c>
      <c r="X34" s="1102" t="str">
        <f t="shared" si="9"/>
        <v>#REF!</v>
      </c>
      <c r="Y34" s="1103">
        <f t="shared" si="10"/>
        <v>1</v>
      </c>
      <c r="Z34" s="1104" t="str">
        <f t="shared" si="11"/>
        <v>#REF!</v>
      </c>
      <c r="AA34" s="1085" t="str">
        <f t="shared" si="12"/>
        <v>#REF!</v>
      </c>
      <c r="AB34" s="1085" t="str">
        <f t="shared" si="13"/>
        <v>#REF!</v>
      </c>
      <c r="AC34" s="1105" t="str">
        <f t="shared" si="14"/>
        <v>#REF!</v>
      </c>
      <c r="AD34" s="1105" t="str">
        <f t="shared" si="15"/>
        <v>#REF!</v>
      </c>
      <c r="AE34" s="1105" t="str">
        <f t="shared" si="16"/>
        <v>#REF!</v>
      </c>
      <c r="AF34" s="1106"/>
      <c r="AG34" s="1079"/>
      <c r="AH34" s="1090">
        <f t="shared" si="17"/>
        <v>23</v>
      </c>
      <c r="AI34" s="1090"/>
    </row>
    <row r="35" ht="15.0" customHeight="1">
      <c r="A35" s="1098">
        <v>35.0</v>
      </c>
      <c r="B35" s="1182">
        <v>467513.0</v>
      </c>
      <c r="C35" s="1183" t="s">
        <v>2146</v>
      </c>
      <c r="D35" s="1183" t="s">
        <v>2147</v>
      </c>
      <c r="E35" s="1183" t="s">
        <v>511</v>
      </c>
      <c r="F35" s="1183" t="s">
        <v>512</v>
      </c>
      <c r="G35" s="1183" t="s">
        <v>771</v>
      </c>
      <c r="H35" s="1273" t="str">
        <f t="shared" si="1"/>
        <v>DEV04</v>
      </c>
      <c r="I35" s="1100" t="str">
        <f t="shared" si="2"/>
        <v>#REF!</v>
      </c>
      <c r="J35" s="413">
        <v>4.0</v>
      </c>
      <c r="K35" s="413">
        <v>2025.0</v>
      </c>
      <c r="L35" s="1397">
        <v>45748.0</v>
      </c>
      <c r="M35" s="1398">
        <v>45777.0</v>
      </c>
      <c r="N35" s="1340">
        <v>23.0</v>
      </c>
      <c r="O35" s="1084">
        <f t="shared" si="3"/>
        <v>1</v>
      </c>
      <c r="P35" s="231" t="str">
        <f t="shared" si="4"/>
        <v>#REF!</v>
      </c>
      <c r="Q35" s="231">
        <v>1.59</v>
      </c>
      <c r="R35" s="1101"/>
      <c r="S35" s="1182" t="s">
        <v>525</v>
      </c>
      <c r="T35" s="1183" t="s">
        <v>2105</v>
      </c>
      <c r="U35" s="1084">
        <f t="shared" si="6"/>
        <v>1.59</v>
      </c>
      <c r="V35" s="1102" t="str">
        <f t="shared" si="7"/>
        <v>#REF!</v>
      </c>
      <c r="W35" s="1102">
        <f t="shared" si="8"/>
        <v>1.59</v>
      </c>
      <c r="X35" s="1102" t="str">
        <f t="shared" si="9"/>
        <v>#REF!</v>
      </c>
      <c r="Y35" s="1103">
        <f t="shared" si="10"/>
        <v>1</v>
      </c>
      <c r="Z35" s="1104" t="str">
        <f t="shared" si="11"/>
        <v>#REF!</v>
      </c>
      <c r="AA35" s="1085" t="str">
        <f t="shared" si="12"/>
        <v>#REF!</v>
      </c>
      <c r="AB35" s="1085" t="str">
        <f t="shared" si="13"/>
        <v>#REF!</v>
      </c>
      <c r="AC35" s="1105" t="str">
        <f t="shared" si="14"/>
        <v>#REF!</v>
      </c>
      <c r="AD35" s="1105" t="str">
        <f t="shared" si="15"/>
        <v>#REF!</v>
      </c>
      <c r="AE35" s="1105" t="str">
        <f t="shared" si="16"/>
        <v>#REF!</v>
      </c>
      <c r="AF35" s="1106"/>
      <c r="AG35" s="1079"/>
      <c r="AH35" s="1090">
        <f t="shared" si="17"/>
        <v>23</v>
      </c>
      <c r="AI35" s="1090"/>
    </row>
    <row r="36" ht="15.0" customHeight="1">
      <c r="A36" s="1098">
        <v>36.0</v>
      </c>
      <c r="B36" s="1182">
        <v>92203.0</v>
      </c>
      <c r="C36" s="1183" t="s">
        <v>2247</v>
      </c>
      <c r="D36" s="1183" t="s">
        <v>2248</v>
      </c>
      <c r="E36" s="1183" t="s">
        <v>511</v>
      </c>
      <c r="F36" s="1183" t="s">
        <v>663</v>
      </c>
      <c r="G36" s="1183" t="s">
        <v>771</v>
      </c>
      <c r="H36" s="1273" t="str">
        <f t="shared" si="1"/>
        <v>PM04</v>
      </c>
      <c r="I36" s="1100" t="str">
        <f t="shared" si="2"/>
        <v>#REF!</v>
      </c>
      <c r="J36" s="413">
        <v>4.0</v>
      </c>
      <c r="K36" s="413">
        <v>2025.0</v>
      </c>
      <c r="L36" s="1397">
        <v>45748.0</v>
      </c>
      <c r="M36" s="1398">
        <v>45777.0</v>
      </c>
      <c r="N36" s="1340">
        <v>3.45</v>
      </c>
      <c r="O36" s="1084">
        <f t="shared" si="3"/>
        <v>0.15</v>
      </c>
      <c r="P36" s="231" t="str">
        <f t="shared" si="4"/>
        <v>#REF!</v>
      </c>
      <c r="Q36" s="231">
        <v>0.239</v>
      </c>
      <c r="R36" s="1101"/>
      <c r="S36" s="1182" t="s">
        <v>525</v>
      </c>
      <c r="T36" s="1183" t="s">
        <v>2105</v>
      </c>
      <c r="U36" s="1084">
        <f t="shared" si="6"/>
        <v>0.239</v>
      </c>
      <c r="V36" s="1102" t="str">
        <f t="shared" si="7"/>
        <v>#REF!</v>
      </c>
      <c r="W36" s="1102">
        <f t="shared" si="8"/>
        <v>1.148</v>
      </c>
      <c r="X36" s="1102" t="str">
        <f t="shared" si="9"/>
        <v>#REF!</v>
      </c>
      <c r="Y36" s="1103">
        <f t="shared" si="10"/>
        <v>1</v>
      </c>
      <c r="Z36" s="1104" t="str">
        <f t="shared" si="11"/>
        <v>#REF!</v>
      </c>
      <c r="AA36" s="1085" t="str">
        <f t="shared" si="12"/>
        <v>#REF!</v>
      </c>
      <c r="AB36" s="1085" t="str">
        <f t="shared" si="13"/>
        <v>#REF!</v>
      </c>
      <c r="AC36" s="1105" t="str">
        <f t="shared" si="14"/>
        <v>#REF!</v>
      </c>
      <c r="AD36" s="1105" t="str">
        <f t="shared" si="15"/>
        <v>#REF!</v>
      </c>
      <c r="AE36" s="1105" t="str">
        <f t="shared" si="16"/>
        <v>#REF!</v>
      </c>
      <c r="AF36" s="1106"/>
      <c r="AG36" s="1079"/>
      <c r="AH36" s="1090">
        <f t="shared" si="17"/>
        <v>23</v>
      </c>
      <c r="AI36" s="1090"/>
    </row>
    <row r="37" ht="15.0" customHeight="1">
      <c r="A37" s="1098">
        <v>37.0</v>
      </c>
      <c r="B37" s="1181">
        <v>273673.0</v>
      </c>
      <c r="C37" s="370" t="s">
        <v>2256</v>
      </c>
      <c r="D37" s="370" t="s">
        <v>2257</v>
      </c>
      <c r="E37" s="370" t="s">
        <v>511</v>
      </c>
      <c r="F37" s="370" t="s">
        <v>512</v>
      </c>
      <c r="G37" s="370" t="s">
        <v>771</v>
      </c>
      <c r="H37" s="1273" t="str">
        <f t="shared" si="1"/>
        <v>DEV04</v>
      </c>
      <c r="I37" s="1100" t="str">
        <f t="shared" si="2"/>
        <v>#REF!</v>
      </c>
      <c r="J37" s="413">
        <v>4.0</v>
      </c>
      <c r="K37" s="413">
        <v>2025.0</v>
      </c>
      <c r="L37" s="1394">
        <v>45748.0</v>
      </c>
      <c r="M37" s="1395">
        <v>45777.0</v>
      </c>
      <c r="N37" s="1339">
        <v>23.0</v>
      </c>
      <c r="O37" s="1084">
        <f t="shared" si="3"/>
        <v>1</v>
      </c>
      <c r="P37" s="231">
        <f t="shared" si="4"/>
        <v>1</v>
      </c>
      <c r="Q37" s="231">
        <f t="shared" ref="Q37:Q81" si="18">P37</f>
        <v>1</v>
      </c>
      <c r="R37" s="1101"/>
      <c r="S37" s="1181" t="s">
        <v>517</v>
      </c>
      <c r="T37" s="370" t="s">
        <v>2259</v>
      </c>
      <c r="U37" s="1084">
        <f t="shared" si="6"/>
        <v>1</v>
      </c>
      <c r="V37" s="1102">
        <f t="shared" si="7"/>
        <v>1</v>
      </c>
      <c r="W37" s="1102">
        <f t="shared" si="8"/>
        <v>1</v>
      </c>
      <c r="X37" s="1102">
        <f t="shared" si="9"/>
        <v>1</v>
      </c>
      <c r="Y37" s="1103">
        <f t="shared" si="10"/>
        <v>1</v>
      </c>
      <c r="Z37" s="1104" t="str">
        <f t="shared" si="11"/>
        <v>#REF!</v>
      </c>
      <c r="AA37" s="1085" t="str">
        <f t="shared" si="12"/>
        <v>#REF!</v>
      </c>
      <c r="AB37" s="1085" t="str">
        <f t="shared" si="13"/>
        <v>#REF!</v>
      </c>
      <c r="AC37" s="1105">
        <f t="shared" si="14"/>
        <v>0</v>
      </c>
      <c r="AD37" s="1105" t="str">
        <f t="shared" si="15"/>
        <v>#REF!</v>
      </c>
      <c r="AE37" s="1105" t="str">
        <f t="shared" si="16"/>
        <v>#REF!</v>
      </c>
      <c r="AF37" s="1106"/>
      <c r="AG37" s="1079"/>
      <c r="AH37" s="1090">
        <f t="shared" si="17"/>
        <v>23</v>
      </c>
      <c r="AI37" s="1090"/>
    </row>
    <row r="38" ht="15.0" customHeight="1">
      <c r="A38" s="1098">
        <v>38.0</v>
      </c>
      <c r="B38" s="1181">
        <v>464625.0</v>
      </c>
      <c r="C38" s="370" t="s">
        <v>2182</v>
      </c>
      <c r="D38" s="370" t="s">
        <v>2183</v>
      </c>
      <c r="E38" s="370" t="s">
        <v>552</v>
      </c>
      <c r="F38" s="370" t="s">
        <v>512</v>
      </c>
      <c r="G38" s="370" t="s">
        <v>790</v>
      </c>
      <c r="H38" s="1273" t="str">
        <f t="shared" si="1"/>
        <v>DEV03</v>
      </c>
      <c r="I38" s="1100" t="str">
        <f t="shared" si="2"/>
        <v>#REF!</v>
      </c>
      <c r="J38" s="413">
        <v>4.0</v>
      </c>
      <c r="K38" s="413">
        <v>2025.0</v>
      </c>
      <c r="L38" s="1394">
        <v>45755.0</v>
      </c>
      <c r="M38" s="1395">
        <v>45765.0</v>
      </c>
      <c r="N38" s="1339">
        <v>9.0</v>
      </c>
      <c r="O38" s="1084">
        <f t="shared" si="3"/>
        <v>0.3913043478</v>
      </c>
      <c r="P38" s="231">
        <f t="shared" si="4"/>
        <v>0.391</v>
      </c>
      <c r="Q38" s="231">
        <f t="shared" si="18"/>
        <v>0.391</v>
      </c>
      <c r="R38" s="1101"/>
      <c r="S38" s="1181" t="s">
        <v>517</v>
      </c>
      <c r="T38" s="370" t="s">
        <v>2262</v>
      </c>
      <c r="U38" s="1084">
        <f t="shared" si="6"/>
        <v>0.391</v>
      </c>
      <c r="V38" s="1102">
        <f t="shared" si="7"/>
        <v>0.391</v>
      </c>
      <c r="W38" s="1102">
        <f t="shared" si="8"/>
        <v>0.391</v>
      </c>
      <c r="X38" s="1102">
        <f t="shared" si="9"/>
        <v>1</v>
      </c>
      <c r="Y38" s="1103">
        <f t="shared" si="10"/>
        <v>0.3913043478</v>
      </c>
      <c r="Z38" s="1104" t="str">
        <f t="shared" si="11"/>
        <v>#REF!</v>
      </c>
      <c r="AA38" s="1085" t="str">
        <f t="shared" si="12"/>
        <v>#REF!</v>
      </c>
      <c r="AB38" s="1085" t="str">
        <f t="shared" si="13"/>
        <v>#REF!</v>
      </c>
      <c r="AC38" s="1105">
        <f t="shared" si="14"/>
        <v>0</v>
      </c>
      <c r="AD38" s="1105" t="str">
        <f t="shared" si="15"/>
        <v>#REF!</v>
      </c>
      <c r="AE38" s="1105" t="str">
        <f t="shared" si="16"/>
        <v>#REF!</v>
      </c>
      <c r="AF38" s="1106"/>
      <c r="AG38" s="1079"/>
      <c r="AH38" s="1090">
        <f t="shared" si="17"/>
        <v>9</v>
      </c>
      <c r="AI38" s="1090"/>
    </row>
    <row r="39" ht="15.0" customHeight="1">
      <c r="A39" s="1098">
        <v>39.0</v>
      </c>
      <c r="B39" s="1182">
        <v>471339.0</v>
      </c>
      <c r="C39" s="1183" t="s">
        <v>2263</v>
      </c>
      <c r="D39" s="1183" t="s">
        <v>2264</v>
      </c>
      <c r="E39" s="1183" t="s">
        <v>511</v>
      </c>
      <c r="F39" s="1183" t="s">
        <v>564</v>
      </c>
      <c r="G39" s="1183" t="s">
        <v>790</v>
      </c>
      <c r="H39" s="1273" t="str">
        <f t="shared" si="1"/>
        <v>BA03</v>
      </c>
      <c r="I39" s="1100" t="str">
        <f t="shared" si="2"/>
        <v>#REF!</v>
      </c>
      <c r="J39" s="413">
        <v>4.0</v>
      </c>
      <c r="K39" s="413">
        <v>2025.0</v>
      </c>
      <c r="L39" s="1397">
        <v>45748.0</v>
      </c>
      <c r="M39" s="1398">
        <v>45777.0</v>
      </c>
      <c r="N39" s="1340">
        <v>23.0</v>
      </c>
      <c r="O39" s="1084">
        <f t="shared" si="3"/>
        <v>1</v>
      </c>
      <c r="P39" s="231">
        <f t="shared" si="4"/>
        <v>1</v>
      </c>
      <c r="Q39" s="231">
        <f t="shared" si="18"/>
        <v>1</v>
      </c>
      <c r="R39" s="1101"/>
      <c r="S39" s="1182" t="s">
        <v>517</v>
      </c>
      <c r="T39" s="1183" t="s">
        <v>2262</v>
      </c>
      <c r="U39" s="1084">
        <f t="shared" si="6"/>
        <v>1</v>
      </c>
      <c r="V39" s="1102">
        <f t="shared" si="7"/>
        <v>1</v>
      </c>
      <c r="W39" s="1102">
        <f t="shared" si="8"/>
        <v>1</v>
      </c>
      <c r="X39" s="1102">
        <f t="shared" si="9"/>
        <v>1</v>
      </c>
      <c r="Y39" s="1103">
        <f t="shared" si="10"/>
        <v>1</v>
      </c>
      <c r="Z39" s="1104" t="str">
        <f t="shared" si="11"/>
        <v>#REF!</v>
      </c>
      <c r="AA39" s="1085" t="str">
        <f t="shared" si="12"/>
        <v>#REF!</v>
      </c>
      <c r="AB39" s="1085" t="str">
        <f t="shared" si="13"/>
        <v>#REF!</v>
      </c>
      <c r="AC39" s="1105">
        <f t="shared" si="14"/>
        <v>0</v>
      </c>
      <c r="AD39" s="1105" t="str">
        <f t="shared" si="15"/>
        <v>#REF!</v>
      </c>
      <c r="AE39" s="1105" t="str">
        <f t="shared" si="16"/>
        <v>#REF!</v>
      </c>
      <c r="AF39" s="1106"/>
      <c r="AG39" s="1079"/>
      <c r="AH39" s="1090">
        <f t="shared" si="17"/>
        <v>23</v>
      </c>
      <c r="AI39" s="1090"/>
    </row>
    <row r="40" ht="15.0" customHeight="1">
      <c r="A40" s="1098">
        <v>40.0</v>
      </c>
      <c r="B40" s="1182">
        <v>471337.0</v>
      </c>
      <c r="C40" s="1183" t="s">
        <v>2265</v>
      </c>
      <c r="D40" s="1183" t="s">
        <v>2266</v>
      </c>
      <c r="E40" s="1183" t="s">
        <v>511</v>
      </c>
      <c r="F40" s="1183" t="s">
        <v>564</v>
      </c>
      <c r="G40" s="1183" t="s">
        <v>790</v>
      </c>
      <c r="H40" s="1273" t="str">
        <f t="shared" si="1"/>
        <v>BA03</v>
      </c>
      <c r="I40" s="1100" t="str">
        <f t="shared" si="2"/>
        <v>#REF!</v>
      </c>
      <c r="J40" s="413">
        <v>4.0</v>
      </c>
      <c r="K40" s="413">
        <v>2025.0</v>
      </c>
      <c r="L40" s="1397">
        <v>45748.0</v>
      </c>
      <c r="M40" s="1398">
        <v>45777.0</v>
      </c>
      <c r="N40" s="1340">
        <v>23.0</v>
      </c>
      <c r="O40" s="1084">
        <f t="shared" si="3"/>
        <v>1</v>
      </c>
      <c r="P40" s="231">
        <f t="shared" si="4"/>
        <v>1</v>
      </c>
      <c r="Q40" s="231">
        <f t="shared" si="18"/>
        <v>1</v>
      </c>
      <c r="R40" s="1101"/>
      <c r="S40" s="1182" t="s">
        <v>517</v>
      </c>
      <c r="T40" s="1183" t="s">
        <v>2262</v>
      </c>
      <c r="U40" s="1084">
        <f t="shared" si="6"/>
        <v>1</v>
      </c>
      <c r="V40" s="1102">
        <f t="shared" si="7"/>
        <v>1</v>
      </c>
      <c r="W40" s="1102">
        <f t="shared" si="8"/>
        <v>1</v>
      </c>
      <c r="X40" s="1102">
        <f t="shared" si="9"/>
        <v>1</v>
      </c>
      <c r="Y40" s="1103">
        <f t="shared" si="10"/>
        <v>1</v>
      </c>
      <c r="Z40" s="1104" t="str">
        <f t="shared" si="11"/>
        <v>#REF!</v>
      </c>
      <c r="AA40" s="1085" t="str">
        <f t="shared" si="12"/>
        <v>#REF!</v>
      </c>
      <c r="AB40" s="1085" t="str">
        <f t="shared" si="13"/>
        <v>#REF!</v>
      </c>
      <c r="AC40" s="1105">
        <f t="shared" si="14"/>
        <v>0</v>
      </c>
      <c r="AD40" s="1105" t="str">
        <f t="shared" si="15"/>
        <v>#REF!</v>
      </c>
      <c r="AE40" s="1105" t="str">
        <f t="shared" si="16"/>
        <v>#REF!</v>
      </c>
      <c r="AF40" s="1106"/>
      <c r="AG40" s="1079"/>
      <c r="AH40" s="1090">
        <f t="shared" si="17"/>
        <v>23</v>
      </c>
      <c r="AI40" s="1090"/>
    </row>
    <row r="41" ht="15.0" customHeight="1">
      <c r="A41" s="1098">
        <v>41.0</v>
      </c>
      <c r="B41" s="1182">
        <v>471323.0</v>
      </c>
      <c r="C41" s="1183" t="s">
        <v>2267</v>
      </c>
      <c r="D41" s="1183" t="s">
        <v>2268</v>
      </c>
      <c r="E41" s="1183" t="s">
        <v>511</v>
      </c>
      <c r="F41" s="1183" t="s">
        <v>512</v>
      </c>
      <c r="G41" s="1183" t="s">
        <v>795</v>
      </c>
      <c r="H41" s="1273" t="str">
        <f t="shared" si="1"/>
        <v>DEV01</v>
      </c>
      <c r="I41" s="1100" t="str">
        <f t="shared" si="2"/>
        <v>#REF!</v>
      </c>
      <c r="J41" s="413">
        <v>4.0</v>
      </c>
      <c r="K41" s="413">
        <v>2025.0</v>
      </c>
      <c r="L41" s="1397">
        <v>45748.0</v>
      </c>
      <c r="M41" s="1398">
        <v>45777.0</v>
      </c>
      <c r="N41" s="1340">
        <v>23.0</v>
      </c>
      <c r="O41" s="1084">
        <f t="shared" si="3"/>
        <v>1</v>
      </c>
      <c r="P41" s="231">
        <f t="shared" si="4"/>
        <v>1</v>
      </c>
      <c r="Q41" s="231">
        <f t="shared" si="18"/>
        <v>1</v>
      </c>
      <c r="R41" s="1101"/>
      <c r="S41" s="1182" t="s">
        <v>517</v>
      </c>
      <c r="T41" s="1183" t="s">
        <v>2262</v>
      </c>
      <c r="U41" s="1084">
        <f t="shared" si="6"/>
        <v>1</v>
      </c>
      <c r="V41" s="1102">
        <f t="shared" si="7"/>
        <v>1</v>
      </c>
      <c r="W41" s="1102">
        <f t="shared" si="8"/>
        <v>1</v>
      </c>
      <c r="X41" s="1102">
        <f t="shared" si="9"/>
        <v>1</v>
      </c>
      <c r="Y41" s="1103">
        <f t="shared" si="10"/>
        <v>1</v>
      </c>
      <c r="Z41" s="1104" t="str">
        <f t="shared" si="11"/>
        <v>#REF!</v>
      </c>
      <c r="AA41" s="1085" t="str">
        <f t="shared" si="12"/>
        <v>#REF!</v>
      </c>
      <c r="AB41" s="1085" t="str">
        <f t="shared" si="13"/>
        <v>#REF!</v>
      </c>
      <c r="AC41" s="1105">
        <f t="shared" si="14"/>
        <v>0</v>
      </c>
      <c r="AD41" s="1105" t="str">
        <f t="shared" si="15"/>
        <v>#REF!</v>
      </c>
      <c r="AE41" s="1105" t="str">
        <f t="shared" si="16"/>
        <v>#REF!</v>
      </c>
      <c r="AF41" s="1106"/>
      <c r="AG41" s="1079"/>
      <c r="AH41" s="1090">
        <f t="shared" si="17"/>
        <v>23</v>
      </c>
      <c r="AI41" s="1090"/>
    </row>
    <row r="42" ht="15.0" customHeight="1">
      <c r="A42" s="1098">
        <v>42.0</v>
      </c>
      <c r="B42" s="1182">
        <v>471317.0</v>
      </c>
      <c r="C42" s="1183" t="s">
        <v>2260</v>
      </c>
      <c r="D42" s="1183" t="s">
        <v>2261</v>
      </c>
      <c r="E42" s="1183" t="s">
        <v>511</v>
      </c>
      <c r="F42" s="1183" t="s">
        <v>512</v>
      </c>
      <c r="G42" s="1183" t="s">
        <v>795</v>
      </c>
      <c r="H42" s="1273" t="str">
        <f t="shared" si="1"/>
        <v>DEV01</v>
      </c>
      <c r="I42" s="1100" t="str">
        <f t="shared" si="2"/>
        <v>#REF!</v>
      </c>
      <c r="J42" s="413">
        <v>4.0</v>
      </c>
      <c r="K42" s="413">
        <v>2025.0</v>
      </c>
      <c r="L42" s="1397">
        <v>45748.0</v>
      </c>
      <c r="M42" s="1398">
        <v>45777.0</v>
      </c>
      <c r="N42" s="1340">
        <v>23.0</v>
      </c>
      <c r="O42" s="1084">
        <f t="shared" si="3"/>
        <v>1</v>
      </c>
      <c r="P42" s="231">
        <f t="shared" si="4"/>
        <v>1</v>
      </c>
      <c r="Q42" s="231">
        <f t="shared" si="18"/>
        <v>1</v>
      </c>
      <c r="R42" s="1101"/>
      <c r="S42" s="1182" t="s">
        <v>517</v>
      </c>
      <c r="T42" s="1183" t="s">
        <v>2262</v>
      </c>
      <c r="U42" s="1084">
        <f t="shared" si="6"/>
        <v>1</v>
      </c>
      <c r="V42" s="1102">
        <f t="shared" si="7"/>
        <v>1</v>
      </c>
      <c r="W42" s="1102">
        <f t="shared" si="8"/>
        <v>1</v>
      </c>
      <c r="X42" s="1102">
        <f t="shared" si="9"/>
        <v>1</v>
      </c>
      <c r="Y42" s="1103">
        <f t="shared" si="10"/>
        <v>1</v>
      </c>
      <c r="Z42" s="1104" t="str">
        <f t="shared" si="11"/>
        <v>#REF!</v>
      </c>
      <c r="AA42" s="1085" t="str">
        <f t="shared" si="12"/>
        <v>#REF!</v>
      </c>
      <c r="AB42" s="1085" t="str">
        <f t="shared" si="13"/>
        <v>#REF!</v>
      </c>
      <c r="AC42" s="1105">
        <f t="shared" si="14"/>
        <v>0</v>
      </c>
      <c r="AD42" s="1105" t="str">
        <f t="shared" si="15"/>
        <v>#REF!</v>
      </c>
      <c r="AE42" s="1105" t="str">
        <f t="shared" si="16"/>
        <v>#REF!</v>
      </c>
      <c r="AF42" s="1106"/>
      <c r="AG42" s="1079"/>
      <c r="AH42" s="1090">
        <f t="shared" si="17"/>
        <v>23</v>
      </c>
      <c r="AI42" s="1090"/>
    </row>
    <row r="43" ht="15.0" customHeight="1">
      <c r="A43" s="1098">
        <v>43.0</v>
      </c>
      <c r="B43" s="1182">
        <v>472197.0</v>
      </c>
      <c r="C43" s="1183" t="s">
        <v>2331</v>
      </c>
      <c r="D43" s="1183" t="s">
        <v>2332</v>
      </c>
      <c r="E43" s="1183" t="s">
        <v>511</v>
      </c>
      <c r="F43" s="1183" t="s">
        <v>546</v>
      </c>
      <c r="G43" s="1183" t="s">
        <v>665</v>
      </c>
      <c r="H43" s="1273" t="str">
        <f t="shared" si="1"/>
        <v>TESTER02</v>
      </c>
      <c r="I43" s="1100" t="str">
        <f t="shared" si="2"/>
        <v>#REF!</v>
      </c>
      <c r="J43" s="413">
        <v>4.0</v>
      </c>
      <c r="K43" s="413">
        <v>2025.0</v>
      </c>
      <c r="L43" s="1397">
        <v>45748.0</v>
      </c>
      <c r="M43" s="1398">
        <v>45777.0</v>
      </c>
      <c r="N43" s="1340">
        <v>23.0</v>
      </c>
      <c r="O43" s="1084">
        <f t="shared" si="3"/>
        <v>1</v>
      </c>
      <c r="P43" s="231">
        <f t="shared" si="4"/>
        <v>1</v>
      </c>
      <c r="Q43" s="231">
        <f t="shared" si="18"/>
        <v>1</v>
      </c>
      <c r="R43" s="1101"/>
      <c r="S43" s="1182" t="s">
        <v>517</v>
      </c>
      <c r="T43" s="1183" t="s">
        <v>2262</v>
      </c>
      <c r="U43" s="1084">
        <f t="shared" si="6"/>
        <v>1</v>
      </c>
      <c r="V43" s="1102">
        <f t="shared" si="7"/>
        <v>1</v>
      </c>
      <c r="W43" s="1102">
        <f t="shared" si="8"/>
        <v>1</v>
      </c>
      <c r="X43" s="1102">
        <f t="shared" si="9"/>
        <v>1</v>
      </c>
      <c r="Y43" s="1103">
        <f t="shared" si="10"/>
        <v>1</v>
      </c>
      <c r="Z43" s="1104" t="str">
        <f t="shared" si="11"/>
        <v>#REF!</v>
      </c>
      <c r="AA43" s="1085" t="str">
        <f t="shared" si="12"/>
        <v>#REF!</v>
      </c>
      <c r="AB43" s="1085" t="str">
        <f t="shared" si="13"/>
        <v>#REF!</v>
      </c>
      <c r="AC43" s="1105">
        <f t="shared" si="14"/>
        <v>0</v>
      </c>
      <c r="AD43" s="1105" t="str">
        <f t="shared" si="15"/>
        <v>#REF!</v>
      </c>
      <c r="AE43" s="1105" t="str">
        <f t="shared" si="16"/>
        <v>#REF!</v>
      </c>
      <c r="AF43" s="1106"/>
      <c r="AG43" s="1079"/>
      <c r="AH43" s="1090">
        <f t="shared" si="17"/>
        <v>23</v>
      </c>
      <c r="AI43" s="1090"/>
    </row>
    <row r="44" ht="15.0" customHeight="1">
      <c r="A44" s="1098">
        <v>44.0</v>
      </c>
      <c r="B44" s="1182">
        <v>472137.0</v>
      </c>
      <c r="C44" s="1183" t="s">
        <v>2325</v>
      </c>
      <c r="D44" s="1183" t="s">
        <v>2326</v>
      </c>
      <c r="E44" s="1183" t="s">
        <v>511</v>
      </c>
      <c r="F44" s="1183" t="s">
        <v>546</v>
      </c>
      <c r="G44" s="1183" t="s">
        <v>665</v>
      </c>
      <c r="H44" s="1273" t="str">
        <f t="shared" si="1"/>
        <v>TESTER02</v>
      </c>
      <c r="I44" s="1100" t="str">
        <f t="shared" si="2"/>
        <v>#REF!</v>
      </c>
      <c r="J44" s="413">
        <v>4.0</v>
      </c>
      <c r="K44" s="413">
        <v>2025.0</v>
      </c>
      <c r="L44" s="1397">
        <v>45748.0</v>
      </c>
      <c r="M44" s="1398">
        <v>45777.0</v>
      </c>
      <c r="N44" s="1340">
        <v>23.0</v>
      </c>
      <c r="O44" s="1084">
        <f t="shared" si="3"/>
        <v>1</v>
      </c>
      <c r="P44" s="231">
        <f t="shared" si="4"/>
        <v>1</v>
      </c>
      <c r="Q44" s="231">
        <f t="shared" si="18"/>
        <v>1</v>
      </c>
      <c r="R44" s="1101"/>
      <c r="S44" s="1182" t="s">
        <v>517</v>
      </c>
      <c r="T44" s="1183" t="s">
        <v>2262</v>
      </c>
      <c r="U44" s="1084">
        <f t="shared" si="6"/>
        <v>1</v>
      </c>
      <c r="V44" s="1102">
        <f t="shared" si="7"/>
        <v>1</v>
      </c>
      <c r="W44" s="1102">
        <f t="shared" si="8"/>
        <v>1</v>
      </c>
      <c r="X44" s="1102">
        <f t="shared" si="9"/>
        <v>1</v>
      </c>
      <c r="Y44" s="1103">
        <f t="shared" si="10"/>
        <v>1</v>
      </c>
      <c r="Z44" s="1104" t="str">
        <f t="shared" si="11"/>
        <v>#REF!</v>
      </c>
      <c r="AA44" s="1085" t="str">
        <f t="shared" si="12"/>
        <v>#REF!</v>
      </c>
      <c r="AB44" s="1085" t="str">
        <f t="shared" si="13"/>
        <v>#REF!</v>
      </c>
      <c r="AC44" s="1105">
        <f t="shared" si="14"/>
        <v>0</v>
      </c>
      <c r="AD44" s="1105" t="str">
        <f t="shared" si="15"/>
        <v>#REF!</v>
      </c>
      <c r="AE44" s="1105" t="str">
        <f t="shared" si="16"/>
        <v>#REF!</v>
      </c>
      <c r="AF44" s="1106"/>
      <c r="AG44" s="1079"/>
      <c r="AH44" s="1090">
        <f t="shared" si="17"/>
        <v>23</v>
      </c>
      <c r="AI44" s="1090"/>
    </row>
    <row r="45" ht="15.0" customHeight="1">
      <c r="A45" s="1098">
        <v>45.0</v>
      </c>
      <c r="B45" s="1182">
        <v>472133.0</v>
      </c>
      <c r="C45" s="1183" t="s">
        <v>2327</v>
      </c>
      <c r="D45" s="1183" t="s">
        <v>2328</v>
      </c>
      <c r="E45" s="1183" t="s">
        <v>511</v>
      </c>
      <c r="F45" s="1183" t="s">
        <v>564</v>
      </c>
      <c r="G45" s="1183" t="s">
        <v>665</v>
      </c>
      <c r="H45" s="1273" t="str">
        <f t="shared" si="1"/>
        <v>BA02</v>
      </c>
      <c r="I45" s="1100" t="str">
        <f t="shared" si="2"/>
        <v>#REF!</v>
      </c>
      <c r="J45" s="413">
        <v>4.0</v>
      </c>
      <c r="K45" s="413">
        <v>2025.0</v>
      </c>
      <c r="L45" s="1397">
        <v>45748.0</v>
      </c>
      <c r="M45" s="1398">
        <v>45777.0</v>
      </c>
      <c r="N45" s="1340">
        <v>23.0</v>
      </c>
      <c r="O45" s="1084">
        <f t="shared" si="3"/>
        <v>1</v>
      </c>
      <c r="P45" s="231">
        <f t="shared" si="4"/>
        <v>1</v>
      </c>
      <c r="Q45" s="231">
        <f t="shared" si="18"/>
        <v>1</v>
      </c>
      <c r="R45" s="1101"/>
      <c r="S45" s="1182" t="s">
        <v>517</v>
      </c>
      <c r="T45" s="1183" t="s">
        <v>2262</v>
      </c>
      <c r="U45" s="1084">
        <f t="shared" si="6"/>
        <v>1</v>
      </c>
      <c r="V45" s="1102">
        <f t="shared" si="7"/>
        <v>1</v>
      </c>
      <c r="W45" s="1102">
        <f t="shared" si="8"/>
        <v>1</v>
      </c>
      <c r="X45" s="1102">
        <f t="shared" si="9"/>
        <v>1</v>
      </c>
      <c r="Y45" s="1103">
        <f t="shared" si="10"/>
        <v>1</v>
      </c>
      <c r="Z45" s="1104" t="str">
        <f t="shared" si="11"/>
        <v>#REF!</v>
      </c>
      <c r="AA45" s="1085" t="str">
        <f t="shared" si="12"/>
        <v>#REF!</v>
      </c>
      <c r="AB45" s="1085" t="str">
        <f t="shared" si="13"/>
        <v>#REF!</v>
      </c>
      <c r="AC45" s="1105">
        <f t="shared" si="14"/>
        <v>0</v>
      </c>
      <c r="AD45" s="1105" t="str">
        <f t="shared" si="15"/>
        <v>#REF!</v>
      </c>
      <c r="AE45" s="1105" t="str">
        <f t="shared" si="16"/>
        <v>#REF!</v>
      </c>
      <c r="AF45" s="1106"/>
      <c r="AG45" s="1079"/>
      <c r="AH45" s="1090">
        <f t="shared" si="17"/>
        <v>23</v>
      </c>
      <c r="AI45" s="1090"/>
    </row>
    <row r="46" ht="15.0" customHeight="1">
      <c r="A46" s="1098">
        <v>46.0</v>
      </c>
      <c r="B46" s="1182">
        <v>472135.0</v>
      </c>
      <c r="C46" s="1183" t="s">
        <v>2329</v>
      </c>
      <c r="D46" s="1183" t="s">
        <v>2330</v>
      </c>
      <c r="E46" s="1183" t="s">
        <v>511</v>
      </c>
      <c r="F46" s="1183" t="s">
        <v>564</v>
      </c>
      <c r="G46" s="1183" t="s">
        <v>795</v>
      </c>
      <c r="H46" s="1273" t="str">
        <f t="shared" si="1"/>
        <v>BA01</v>
      </c>
      <c r="I46" s="1100" t="str">
        <f t="shared" si="2"/>
        <v>#REF!</v>
      </c>
      <c r="J46" s="413">
        <v>4.0</v>
      </c>
      <c r="K46" s="413">
        <v>2025.0</v>
      </c>
      <c r="L46" s="1397">
        <v>45748.0</v>
      </c>
      <c r="M46" s="1398">
        <v>45777.0</v>
      </c>
      <c r="N46" s="1340">
        <v>23.0</v>
      </c>
      <c r="O46" s="1084">
        <f t="shared" si="3"/>
        <v>1</v>
      </c>
      <c r="P46" s="231">
        <f t="shared" si="4"/>
        <v>1</v>
      </c>
      <c r="Q46" s="231">
        <f t="shared" si="18"/>
        <v>1</v>
      </c>
      <c r="R46" s="1101"/>
      <c r="S46" s="1182" t="s">
        <v>517</v>
      </c>
      <c r="T46" s="1183" t="s">
        <v>2262</v>
      </c>
      <c r="U46" s="1084">
        <f t="shared" si="6"/>
        <v>1</v>
      </c>
      <c r="V46" s="1102">
        <f t="shared" si="7"/>
        <v>1</v>
      </c>
      <c r="W46" s="1102">
        <f t="shared" si="8"/>
        <v>1</v>
      </c>
      <c r="X46" s="1102">
        <f t="shared" si="9"/>
        <v>1</v>
      </c>
      <c r="Y46" s="1103">
        <f t="shared" si="10"/>
        <v>1</v>
      </c>
      <c r="Z46" s="1104" t="str">
        <f t="shared" si="11"/>
        <v>#REF!</v>
      </c>
      <c r="AA46" s="1085" t="str">
        <f t="shared" si="12"/>
        <v>#REF!</v>
      </c>
      <c r="AB46" s="1085" t="str">
        <f t="shared" si="13"/>
        <v>#REF!</v>
      </c>
      <c r="AC46" s="1105">
        <f t="shared" si="14"/>
        <v>0</v>
      </c>
      <c r="AD46" s="1105" t="str">
        <f t="shared" si="15"/>
        <v>#REF!</v>
      </c>
      <c r="AE46" s="1105" t="str">
        <f t="shared" si="16"/>
        <v>#REF!</v>
      </c>
      <c r="AF46" s="1106"/>
      <c r="AG46" s="1079"/>
      <c r="AH46" s="1090">
        <f t="shared" si="17"/>
        <v>23</v>
      </c>
      <c r="AI46" s="1090"/>
    </row>
    <row r="47" ht="15.0" customHeight="1">
      <c r="A47" s="1098">
        <v>47.0</v>
      </c>
      <c r="B47" s="1182">
        <v>456425.0</v>
      </c>
      <c r="C47" s="1183" t="s">
        <v>2354</v>
      </c>
      <c r="D47" s="1183" t="s">
        <v>2355</v>
      </c>
      <c r="E47" s="1183" t="s">
        <v>511</v>
      </c>
      <c r="F47" s="1183" t="s">
        <v>512</v>
      </c>
      <c r="G47" s="1183" t="s">
        <v>790</v>
      </c>
      <c r="H47" s="1273" t="str">
        <f t="shared" si="1"/>
        <v>DEV03</v>
      </c>
      <c r="I47" s="1100" t="str">
        <f t="shared" si="2"/>
        <v>#REF!</v>
      </c>
      <c r="J47" s="413">
        <v>4.0</v>
      </c>
      <c r="K47" s="413">
        <v>2025.0</v>
      </c>
      <c r="L47" s="1397">
        <v>45748.0</v>
      </c>
      <c r="M47" s="1398">
        <v>45777.0</v>
      </c>
      <c r="N47" s="1340">
        <v>23.0</v>
      </c>
      <c r="O47" s="1084">
        <f t="shared" si="3"/>
        <v>1</v>
      </c>
      <c r="P47" s="231">
        <f t="shared" si="4"/>
        <v>1</v>
      </c>
      <c r="Q47" s="231">
        <f t="shared" si="18"/>
        <v>1</v>
      </c>
      <c r="R47" s="1101"/>
      <c r="S47" s="1182" t="s">
        <v>517</v>
      </c>
      <c r="T47" s="1183" t="s">
        <v>2262</v>
      </c>
      <c r="U47" s="1084">
        <f t="shared" si="6"/>
        <v>1</v>
      </c>
      <c r="V47" s="1102">
        <f t="shared" si="7"/>
        <v>1</v>
      </c>
      <c r="W47" s="1102">
        <f t="shared" si="8"/>
        <v>1</v>
      </c>
      <c r="X47" s="1102">
        <f t="shared" si="9"/>
        <v>1</v>
      </c>
      <c r="Y47" s="1103">
        <f t="shared" si="10"/>
        <v>1</v>
      </c>
      <c r="Z47" s="1104" t="str">
        <f t="shared" si="11"/>
        <v>#REF!</v>
      </c>
      <c r="AA47" s="1085" t="str">
        <f t="shared" si="12"/>
        <v>#REF!</v>
      </c>
      <c r="AB47" s="1085" t="str">
        <f t="shared" si="13"/>
        <v>#REF!</v>
      </c>
      <c r="AC47" s="1105">
        <f t="shared" si="14"/>
        <v>0</v>
      </c>
      <c r="AD47" s="1105" t="str">
        <f t="shared" si="15"/>
        <v>#REF!</v>
      </c>
      <c r="AE47" s="1105" t="str">
        <f t="shared" si="16"/>
        <v>#REF!</v>
      </c>
      <c r="AF47" s="1106"/>
      <c r="AG47" s="1079"/>
      <c r="AH47" s="1090">
        <f t="shared" si="17"/>
        <v>23</v>
      </c>
      <c r="AI47" s="1090"/>
    </row>
    <row r="48" ht="15.0" customHeight="1">
      <c r="A48" s="1098">
        <v>48.0</v>
      </c>
      <c r="B48" s="1181">
        <v>439829.0</v>
      </c>
      <c r="C48" s="370" t="s">
        <v>1157</v>
      </c>
      <c r="D48" s="370" t="s">
        <v>1409</v>
      </c>
      <c r="E48" s="370" t="s">
        <v>511</v>
      </c>
      <c r="F48" s="370" t="s">
        <v>546</v>
      </c>
      <c r="G48" s="370" t="s">
        <v>790</v>
      </c>
      <c r="H48" s="1273" t="str">
        <f t="shared" si="1"/>
        <v>TESTER03</v>
      </c>
      <c r="I48" s="1100" t="str">
        <f t="shared" si="2"/>
        <v>#REF!</v>
      </c>
      <c r="J48" s="413">
        <v>4.0</v>
      </c>
      <c r="K48" s="413">
        <v>2025.0</v>
      </c>
      <c r="L48" s="1394">
        <v>45748.0</v>
      </c>
      <c r="M48" s="1395">
        <v>45777.0</v>
      </c>
      <c r="N48" s="1339">
        <v>23.0</v>
      </c>
      <c r="O48" s="1084">
        <f t="shared" si="3"/>
        <v>1</v>
      </c>
      <c r="P48" s="231">
        <f t="shared" si="4"/>
        <v>1</v>
      </c>
      <c r="Q48" s="231">
        <f t="shared" si="18"/>
        <v>1</v>
      </c>
      <c r="R48" s="1101"/>
      <c r="S48" s="1181" t="s">
        <v>517</v>
      </c>
      <c r="T48" s="370" t="s">
        <v>2113</v>
      </c>
      <c r="U48" s="1084">
        <f t="shared" si="6"/>
        <v>1</v>
      </c>
      <c r="V48" s="1102">
        <f t="shared" si="7"/>
        <v>1</v>
      </c>
      <c r="W48" s="1102">
        <f t="shared" si="8"/>
        <v>1</v>
      </c>
      <c r="X48" s="1102">
        <f t="shared" si="9"/>
        <v>1</v>
      </c>
      <c r="Y48" s="1103">
        <f t="shared" si="10"/>
        <v>1</v>
      </c>
      <c r="Z48" s="1104" t="str">
        <f t="shared" si="11"/>
        <v>#REF!</v>
      </c>
      <c r="AA48" s="1085" t="str">
        <f t="shared" si="12"/>
        <v>#REF!</v>
      </c>
      <c r="AB48" s="1085" t="str">
        <f t="shared" si="13"/>
        <v>#REF!</v>
      </c>
      <c r="AC48" s="1105">
        <f t="shared" si="14"/>
        <v>0</v>
      </c>
      <c r="AD48" s="1105" t="str">
        <f t="shared" si="15"/>
        <v>#REF!</v>
      </c>
      <c r="AE48" s="1105" t="str">
        <f t="shared" si="16"/>
        <v>#REF!</v>
      </c>
      <c r="AF48" s="1106"/>
      <c r="AG48" s="1079"/>
      <c r="AH48" s="1090">
        <f t="shared" si="17"/>
        <v>23</v>
      </c>
      <c r="AI48" s="1090"/>
    </row>
    <row r="49" ht="15.0" customHeight="1">
      <c r="A49" s="1098">
        <v>49.0</v>
      </c>
      <c r="B49" s="1182">
        <v>465333.0</v>
      </c>
      <c r="C49" s="1183" t="s">
        <v>1261</v>
      </c>
      <c r="D49" s="1183" t="s">
        <v>1262</v>
      </c>
      <c r="E49" s="1183" t="s">
        <v>511</v>
      </c>
      <c r="F49" s="1183" t="s">
        <v>512</v>
      </c>
      <c r="G49" s="1183" t="s">
        <v>790</v>
      </c>
      <c r="H49" s="1273" t="str">
        <f t="shared" si="1"/>
        <v>DEV03</v>
      </c>
      <c r="I49" s="1100" t="str">
        <f t="shared" si="2"/>
        <v>#REF!</v>
      </c>
      <c r="J49" s="413">
        <v>4.0</v>
      </c>
      <c r="K49" s="413">
        <v>2025.0</v>
      </c>
      <c r="L49" s="1397">
        <v>45748.0</v>
      </c>
      <c r="M49" s="1398">
        <v>45777.0</v>
      </c>
      <c r="N49" s="1340">
        <v>23.0</v>
      </c>
      <c r="O49" s="1084">
        <f t="shared" si="3"/>
        <v>1</v>
      </c>
      <c r="P49" s="231">
        <f t="shared" si="4"/>
        <v>1</v>
      </c>
      <c r="Q49" s="231">
        <f t="shared" si="18"/>
        <v>1</v>
      </c>
      <c r="R49" s="1101"/>
      <c r="S49" s="1182" t="s">
        <v>517</v>
      </c>
      <c r="T49" s="1183" t="s">
        <v>2113</v>
      </c>
      <c r="U49" s="1084">
        <f t="shared" si="6"/>
        <v>1</v>
      </c>
      <c r="V49" s="1102">
        <f t="shared" si="7"/>
        <v>1</v>
      </c>
      <c r="W49" s="1102">
        <f t="shared" si="8"/>
        <v>1</v>
      </c>
      <c r="X49" s="1102">
        <f t="shared" si="9"/>
        <v>1</v>
      </c>
      <c r="Y49" s="1103">
        <f t="shared" si="10"/>
        <v>1</v>
      </c>
      <c r="Z49" s="1104" t="str">
        <f t="shared" si="11"/>
        <v>#REF!</v>
      </c>
      <c r="AA49" s="1085" t="str">
        <f t="shared" si="12"/>
        <v>#REF!</v>
      </c>
      <c r="AB49" s="1085" t="str">
        <f t="shared" si="13"/>
        <v>#REF!</v>
      </c>
      <c r="AC49" s="1105">
        <f t="shared" si="14"/>
        <v>0</v>
      </c>
      <c r="AD49" s="1105" t="str">
        <f t="shared" si="15"/>
        <v>#REF!</v>
      </c>
      <c r="AE49" s="1105" t="str">
        <f t="shared" si="16"/>
        <v>#REF!</v>
      </c>
      <c r="AF49" s="1106"/>
      <c r="AG49" s="1079"/>
      <c r="AH49" s="1090">
        <f t="shared" si="17"/>
        <v>23</v>
      </c>
      <c r="AI49" s="1090"/>
    </row>
    <row r="50" ht="15.0" customHeight="1">
      <c r="A50" s="1098">
        <v>50.0</v>
      </c>
      <c r="B50" s="1182">
        <v>467151.0</v>
      </c>
      <c r="C50" s="1183" t="s">
        <v>1504</v>
      </c>
      <c r="D50" s="1183" t="s">
        <v>1505</v>
      </c>
      <c r="E50" s="1183" t="s">
        <v>511</v>
      </c>
      <c r="F50" s="1183" t="s">
        <v>512</v>
      </c>
      <c r="G50" s="1183" t="s">
        <v>790</v>
      </c>
      <c r="H50" s="1273" t="str">
        <f t="shared" si="1"/>
        <v>DEV03</v>
      </c>
      <c r="I50" s="1100" t="str">
        <f t="shared" si="2"/>
        <v>#REF!</v>
      </c>
      <c r="J50" s="413">
        <v>4.0</v>
      </c>
      <c r="K50" s="413">
        <v>2025.0</v>
      </c>
      <c r="L50" s="1397">
        <v>45748.0</v>
      </c>
      <c r="M50" s="1398">
        <v>45777.0</v>
      </c>
      <c r="N50" s="1340">
        <v>23.0</v>
      </c>
      <c r="O50" s="1084">
        <f t="shared" si="3"/>
        <v>1</v>
      </c>
      <c r="P50" s="231">
        <f t="shared" si="4"/>
        <v>1</v>
      </c>
      <c r="Q50" s="231">
        <f t="shared" si="18"/>
        <v>1</v>
      </c>
      <c r="R50" s="1101"/>
      <c r="S50" s="1182" t="s">
        <v>517</v>
      </c>
      <c r="T50" s="1183" t="s">
        <v>2113</v>
      </c>
      <c r="U50" s="1084">
        <f t="shared" si="6"/>
        <v>1</v>
      </c>
      <c r="V50" s="1102">
        <f t="shared" si="7"/>
        <v>1</v>
      </c>
      <c r="W50" s="1102">
        <f t="shared" si="8"/>
        <v>1</v>
      </c>
      <c r="X50" s="1102">
        <f t="shared" si="9"/>
        <v>1</v>
      </c>
      <c r="Y50" s="1103">
        <f t="shared" si="10"/>
        <v>1</v>
      </c>
      <c r="Z50" s="1104" t="str">
        <f t="shared" si="11"/>
        <v>#REF!</v>
      </c>
      <c r="AA50" s="1085" t="str">
        <f t="shared" si="12"/>
        <v>#REF!</v>
      </c>
      <c r="AB50" s="1085" t="str">
        <f t="shared" si="13"/>
        <v>#REF!</v>
      </c>
      <c r="AC50" s="1105">
        <f t="shared" si="14"/>
        <v>0</v>
      </c>
      <c r="AD50" s="1105" t="str">
        <f t="shared" si="15"/>
        <v>#REF!</v>
      </c>
      <c r="AE50" s="1105" t="str">
        <f t="shared" si="16"/>
        <v>#REF!</v>
      </c>
      <c r="AF50" s="1106"/>
      <c r="AG50" s="1079"/>
      <c r="AH50" s="1090">
        <f t="shared" si="17"/>
        <v>23</v>
      </c>
      <c r="AI50" s="1090"/>
    </row>
    <row r="51" ht="15.0" customHeight="1">
      <c r="A51" s="1098">
        <v>51.0</v>
      </c>
      <c r="B51" s="1182">
        <v>468599.0</v>
      </c>
      <c r="C51" s="1183" t="s">
        <v>2114</v>
      </c>
      <c r="D51" s="1183" t="s">
        <v>2115</v>
      </c>
      <c r="E51" s="1183" t="s">
        <v>511</v>
      </c>
      <c r="F51" s="1183" t="s">
        <v>546</v>
      </c>
      <c r="G51" s="1183" t="s">
        <v>790</v>
      </c>
      <c r="H51" s="1273" t="str">
        <f t="shared" si="1"/>
        <v>TESTER03</v>
      </c>
      <c r="I51" s="1100" t="str">
        <f t="shared" si="2"/>
        <v>#REF!</v>
      </c>
      <c r="J51" s="413">
        <v>4.0</v>
      </c>
      <c r="K51" s="413">
        <v>2025.0</v>
      </c>
      <c r="L51" s="1397">
        <v>45748.0</v>
      </c>
      <c r="M51" s="1398">
        <v>45777.0</v>
      </c>
      <c r="N51" s="1340">
        <v>23.0</v>
      </c>
      <c r="O51" s="1084">
        <f t="shared" si="3"/>
        <v>1</v>
      </c>
      <c r="P51" s="231">
        <f t="shared" si="4"/>
        <v>1</v>
      </c>
      <c r="Q51" s="231">
        <f t="shared" si="18"/>
        <v>1</v>
      </c>
      <c r="R51" s="1101"/>
      <c r="S51" s="1182" t="s">
        <v>517</v>
      </c>
      <c r="T51" s="1183" t="s">
        <v>2113</v>
      </c>
      <c r="U51" s="1084">
        <f t="shared" si="6"/>
        <v>1</v>
      </c>
      <c r="V51" s="1102">
        <f t="shared" si="7"/>
        <v>1</v>
      </c>
      <c r="W51" s="1102">
        <f t="shared" si="8"/>
        <v>1</v>
      </c>
      <c r="X51" s="1102">
        <f t="shared" si="9"/>
        <v>1</v>
      </c>
      <c r="Y51" s="1103">
        <f t="shared" si="10"/>
        <v>1</v>
      </c>
      <c r="Z51" s="1104" t="str">
        <f t="shared" si="11"/>
        <v>#REF!</v>
      </c>
      <c r="AA51" s="1085" t="str">
        <f t="shared" si="12"/>
        <v>#REF!</v>
      </c>
      <c r="AB51" s="1085" t="str">
        <f t="shared" si="13"/>
        <v>#REF!</v>
      </c>
      <c r="AC51" s="1105">
        <f t="shared" si="14"/>
        <v>0</v>
      </c>
      <c r="AD51" s="1105" t="str">
        <f t="shared" si="15"/>
        <v>#REF!</v>
      </c>
      <c r="AE51" s="1105" t="str">
        <f t="shared" si="16"/>
        <v>#REF!</v>
      </c>
      <c r="AF51" s="1106"/>
      <c r="AG51" s="1079"/>
      <c r="AH51" s="1090">
        <f t="shared" si="17"/>
        <v>23</v>
      </c>
      <c r="AI51" s="1090"/>
    </row>
    <row r="52" ht="15.0" customHeight="1">
      <c r="A52" s="1098">
        <v>52.0</v>
      </c>
      <c r="B52" s="1182">
        <v>470253.0</v>
      </c>
      <c r="C52" s="1183" t="s">
        <v>2297</v>
      </c>
      <c r="D52" s="1183" t="s">
        <v>2298</v>
      </c>
      <c r="E52" s="1183" t="s">
        <v>511</v>
      </c>
      <c r="F52" s="1183" t="s">
        <v>512</v>
      </c>
      <c r="G52" s="1183" t="s">
        <v>665</v>
      </c>
      <c r="H52" s="1273" t="str">
        <f t="shared" si="1"/>
        <v>DEV02</v>
      </c>
      <c r="I52" s="1100" t="str">
        <f t="shared" si="2"/>
        <v>#REF!</v>
      </c>
      <c r="J52" s="413">
        <v>4.0</v>
      </c>
      <c r="K52" s="413">
        <v>2025.0</v>
      </c>
      <c r="L52" s="1397">
        <v>45748.0</v>
      </c>
      <c r="M52" s="1398">
        <v>45777.0</v>
      </c>
      <c r="N52" s="1340">
        <v>23.0</v>
      </c>
      <c r="O52" s="1084">
        <f t="shared" si="3"/>
        <v>1</v>
      </c>
      <c r="P52" s="231">
        <f t="shared" si="4"/>
        <v>1</v>
      </c>
      <c r="Q52" s="231">
        <f t="shared" si="18"/>
        <v>1</v>
      </c>
      <c r="R52" s="1101"/>
      <c r="S52" s="1182" t="s">
        <v>517</v>
      </c>
      <c r="T52" s="1183" t="s">
        <v>2113</v>
      </c>
      <c r="U52" s="1084">
        <f t="shared" si="6"/>
        <v>1</v>
      </c>
      <c r="V52" s="1102">
        <f t="shared" si="7"/>
        <v>1</v>
      </c>
      <c r="W52" s="1102">
        <f t="shared" si="8"/>
        <v>1</v>
      </c>
      <c r="X52" s="1102">
        <f t="shared" si="9"/>
        <v>1</v>
      </c>
      <c r="Y52" s="1103">
        <f t="shared" si="10"/>
        <v>1</v>
      </c>
      <c r="Z52" s="1104" t="str">
        <f t="shared" si="11"/>
        <v>#REF!</v>
      </c>
      <c r="AA52" s="1085" t="str">
        <f t="shared" si="12"/>
        <v>#REF!</v>
      </c>
      <c r="AB52" s="1085" t="str">
        <f t="shared" si="13"/>
        <v>#REF!</v>
      </c>
      <c r="AC52" s="1105">
        <f t="shared" si="14"/>
        <v>0</v>
      </c>
      <c r="AD52" s="1105" t="str">
        <f t="shared" si="15"/>
        <v>#REF!</v>
      </c>
      <c r="AE52" s="1105" t="str">
        <f t="shared" si="16"/>
        <v>#REF!</v>
      </c>
      <c r="AF52" s="1106"/>
      <c r="AG52" s="1079"/>
      <c r="AH52" s="1090">
        <f t="shared" si="17"/>
        <v>23</v>
      </c>
      <c r="AI52" s="1090"/>
    </row>
    <row r="53" ht="15.0" customHeight="1">
      <c r="A53" s="1098">
        <v>53.0</v>
      </c>
      <c r="B53" s="1182">
        <v>471609.0</v>
      </c>
      <c r="C53" s="1183" t="s">
        <v>2341</v>
      </c>
      <c r="D53" s="1183" t="s">
        <v>2342</v>
      </c>
      <c r="E53" s="1183" t="s">
        <v>511</v>
      </c>
      <c r="F53" s="1183" t="s">
        <v>663</v>
      </c>
      <c r="G53" s="1183" t="s">
        <v>790</v>
      </c>
      <c r="H53" s="1273" t="str">
        <f t="shared" si="1"/>
        <v>PM03</v>
      </c>
      <c r="I53" s="1100" t="str">
        <f t="shared" si="2"/>
        <v>#REF!</v>
      </c>
      <c r="J53" s="413">
        <v>4.0</v>
      </c>
      <c r="K53" s="413">
        <v>2025.0</v>
      </c>
      <c r="L53" s="1397">
        <v>45748.0</v>
      </c>
      <c r="M53" s="1398">
        <v>45777.0</v>
      </c>
      <c r="N53" s="1340">
        <v>3.45</v>
      </c>
      <c r="O53" s="1084">
        <f t="shared" si="3"/>
        <v>0.15</v>
      </c>
      <c r="P53" s="231">
        <f t="shared" si="4"/>
        <v>0.15</v>
      </c>
      <c r="Q53" s="231">
        <f t="shared" si="18"/>
        <v>0.15</v>
      </c>
      <c r="R53" s="1101"/>
      <c r="S53" s="1182" t="s">
        <v>517</v>
      </c>
      <c r="T53" s="1183" t="s">
        <v>2113</v>
      </c>
      <c r="U53" s="1084">
        <f t="shared" si="6"/>
        <v>0.15</v>
      </c>
      <c r="V53" s="1102" t="str">
        <f t="shared" si="7"/>
        <v>#REF!</v>
      </c>
      <c r="W53" s="1102" t="str">
        <f t="shared" si="8"/>
        <v>#REF!</v>
      </c>
      <c r="X53" s="1102" t="str">
        <f t="shared" si="9"/>
        <v>#REF!</v>
      </c>
      <c r="Y53" s="1103">
        <f t="shared" si="10"/>
        <v>1</v>
      </c>
      <c r="Z53" s="1104" t="str">
        <f t="shared" si="11"/>
        <v>#REF!</v>
      </c>
      <c r="AA53" s="1085" t="str">
        <f t="shared" si="12"/>
        <v>#REF!</v>
      </c>
      <c r="AB53" s="1085" t="str">
        <f t="shared" si="13"/>
        <v>#REF!</v>
      </c>
      <c r="AC53" s="1105" t="str">
        <f t="shared" si="14"/>
        <v>#REF!</v>
      </c>
      <c r="AD53" s="1105" t="str">
        <f t="shared" si="15"/>
        <v>#REF!</v>
      </c>
      <c r="AE53" s="1105" t="str">
        <f t="shared" si="16"/>
        <v>#REF!</v>
      </c>
      <c r="AF53" s="1106"/>
      <c r="AG53" s="1079"/>
      <c r="AH53" s="1090">
        <f t="shared" si="17"/>
        <v>23</v>
      </c>
      <c r="AI53" s="1090"/>
    </row>
    <row r="54" ht="15.0" customHeight="1">
      <c r="A54" s="1098">
        <v>55.0</v>
      </c>
      <c r="B54" s="1182">
        <v>460613.0</v>
      </c>
      <c r="C54" s="1183" t="s">
        <v>1795</v>
      </c>
      <c r="D54" s="1183" t="s">
        <v>1796</v>
      </c>
      <c r="E54" s="1183" t="s">
        <v>511</v>
      </c>
      <c r="F54" s="1183" t="s">
        <v>512</v>
      </c>
      <c r="G54" s="1183" t="s">
        <v>795</v>
      </c>
      <c r="H54" s="1273" t="str">
        <f t="shared" si="1"/>
        <v>DEV01</v>
      </c>
      <c r="I54" s="1100" t="str">
        <f t="shared" si="2"/>
        <v>#REF!</v>
      </c>
      <c r="J54" s="413">
        <v>4.0</v>
      </c>
      <c r="K54" s="413">
        <v>2025.0</v>
      </c>
      <c r="L54" s="1397">
        <v>45748.0</v>
      </c>
      <c r="M54" s="1398">
        <v>45761.0</v>
      </c>
      <c r="N54" s="1340">
        <v>5.0</v>
      </c>
      <c r="O54" s="1084">
        <f t="shared" si="3"/>
        <v>0.2173913043</v>
      </c>
      <c r="P54" s="231" t="str">
        <f t="shared" si="4"/>
        <v>#REF!</v>
      </c>
      <c r="Q54" s="231" t="str">
        <f t="shared" si="18"/>
        <v>#REF!</v>
      </c>
      <c r="R54" s="1101"/>
      <c r="S54" s="1182" t="s">
        <v>525</v>
      </c>
      <c r="T54" s="1183" t="s">
        <v>2269</v>
      </c>
      <c r="U54" s="1084" t="str">
        <f t="shared" si="6"/>
        <v>#REF!</v>
      </c>
      <c r="V54" s="1102" t="str">
        <f t="shared" si="7"/>
        <v>#REF!</v>
      </c>
      <c r="W54" s="1102" t="str">
        <f t="shared" si="8"/>
        <v>#REF!</v>
      </c>
      <c r="X54" s="1102" t="str">
        <f t="shared" si="9"/>
        <v>#REF!</v>
      </c>
      <c r="Y54" s="1103">
        <f t="shared" si="10"/>
        <v>1</v>
      </c>
      <c r="Z54" s="1104" t="str">
        <f t="shared" si="11"/>
        <v>#REF!</v>
      </c>
      <c r="AA54" s="1085" t="str">
        <f t="shared" si="12"/>
        <v>#REF!</v>
      </c>
      <c r="AB54" s="1085" t="str">
        <f t="shared" si="13"/>
        <v>#REF!</v>
      </c>
      <c r="AC54" s="1105" t="str">
        <f t="shared" si="14"/>
        <v>#REF!</v>
      </c>
      <c r="AD54" s="1105" t="str">
        <f t="shared" si="15"/>
        <v>#REF!</v>
      </c>
      <c r="AE54" s="1105" t="str">
        <f t="shared" si="16"/>
        <v>#REF!</v>
      </c>
      <c r="AF54" s="1106"/>
      <c r="AG54" s="1079"/>
      <c r="AH54" s="1090">
        <f t="shared" si="17"/>
        <v>23</v>
      </c>
      <c r="AI54" s="1090"/>
    </row>
    <row r="55" ht="15.0" customHeight="1">
      <c r="A55" s="1098">
        <v>56.0</v>
      </c>
      <c r="B55" s="1182">
        <v>460613.0</v>
      </c>
      <c r="C55" s="1183" t="s">
        <v>1795</v>
      </c>
      <c r="D55" s="1183" t="s">
        <v>1796</v>
      </c>
      <c r="E55" s="1183" t="s">
        <v>511</v>
      </c>
      <c r="F55" s="1183" t="s">
        <v>512</v>
      </c>
      <c r="G55" s="1183" t="s">
        <v>795</v>
      </c>
      <c r="H55" s="1273" t="str">
        <f t="shared" si="1"/>
        <v>DEV01</v>
      </c>
      <c r="I55" s="1100" t="str">
        <f t="shared" si="2"/>
        <v>#REF!</v>
      </c>
      <c r="J55" s="413">
        <v>4.0</v>
      </c>
      <c r="K55" s="413">
        <v>2025.0</v>
      </c>
      <c r="L55" s="1397">
        <v>45762.0</v>
      </c>
      <c r="M55" s="1398">
        <v>45777.0</v>
      </c>
      <c r="N55" s="1340">
        <v>13.0</v>
      </c>
      <c r="O55" s="1084">
        <f t="shared" si="3"/>
        <v>0.5652173913</v>
      </c>
      <c r="P55" s="231" t="str">
        <f t="shared" si="4"/>
        <v>#REF!</v>
      </c>
      <c r="Q55" s="231" t="str">
        <f t="shared" si="18"/>
        <v>#REF!</v>
      </c>
      <c r="R55" s="1101"/>
      <c r="S55" s="1182" t="s">
        <v>525</v>
      </c>
      <c r="T55" s="1183" t="s">
        <v>2269</v>
      </c>
      <c r="U55" s="1084" t="str">
        <f t="shared" si="6"/>
        <v>#REF!</v>
      </c>
      <c r="V55" s="1102" t="str">
        <f t="shared" si="7"/>
        <v>#REF!</v>
      </c>
      <c r="W55" s="1102" t="str">
        <f t="shared" si="8"/>
        <v>#REF!</v>
      </c>
      <c r="X55" s="1102" t="str">
        <f t="shared" si="9"/>
        <v>#REF!</v>
      </c>
      <c r="Y55" s="1103">
        <f t="shared" si="10"/>
        <v>1</v>
      </c>
      <c r="Z55" s="1104" t="str">
        <f t="shared" si="11"/>
        <v>#REF!</v>
      </c>
      <c r="AA55" s="1085" t="str">
        <f t="shared" si="12"/>
        <v>#REF!</v>
      </c>
      <c r="AB55" s="1085" t="str">
        <f t="shared" si="13"/>
        <v>#REF!</v>
      </c>
      <c r="AC55" s="1105" t="str">
        <f t="shared" si="14"/>
        <v>#REF!</v>
      </c>
      <c r="AD55" s="1105" t="str">
        <f t="shared" si="15"/>
        <v>#REF!</v>
      </c>
      <c r="AE55" s="1105" t="str">
        <f t="shared" si="16"/>
        <v>#REF!</v>
      </c>
      <c r="AF55" s="1106"/>
      <c r="AG55" s="1079"/>
      <c r="AH55" s="1090">
        <f t="shared" si="17"/>
        <v>23</v>
      </c>
      <c r="AI55" s="1090"/>
    </row>
    <row r="56" ht="15.0" customHeight="1">
      <c r="A56" s="1098">
        <v>57.0</v>
      </c>
      <c r="B56" s="1182">
        <v>463671.0</v>
      </c>
      <c r="C56" s="1183" t="s">
        <v>1531</v>
      </c>
      <c r="D56" s="1183" t="s">
        <v>1532</v>
      </c>
      <c r="E56" s="1183" t="s">
        <v>511</v>
      </c>
      <c r="F56" s="1183" t="s">
        <v>512</v>
      </c>
      <c r="G56" s="1183" t="s">
        <v>790</v>
      </c>
      <c r="H56" s="1273" t="str">
        <f t="shared" si="1"/>
        <v>DEV03</v>
      </c>
      <c r="I56" s="1100" t="str">
        <f t="shared" si="2"/>
        <v>#REF!</v>
      </c>
      <c r="J56" s="413">
        <v>4.0</v>
      </c>
      <c r="K56" s="413">
        <v>2025.0</v>
      </c>
      <c r="L56" s="1397">
        <v>45748.0</v>
      </c>
      <c r="M56" s="1398">
        <v>45761.0</v>
      </c>
      <c r="N56" s="1340">
        <v>5.0</v>
      </c>
      <c r="O56" s="1084">
        <f t="shared" si="3"/>
        <v>0.2173913043</v>
      </c>
      <c r="P56" s="231" t="str">
        <f t="shared" si="4"/>
        <v>#REF!</v>
      </c>
      <c r="Q56" s="231" t="str">
        <f t="shared" si="18"/>
        <v>#REF!</v>
      </c>
      <c r="R56" s="1101"/>
      <c r="S56" s="1182" t="s">
        <v>525</v>
      </c>
      <c r="T56" s="1183" t="s">
        <v>2269</v>
      </c>
      <c r="U56" s="1084" t="str">
        <f t="shared" si="6"/>
        <v>#REF!</v>
      </c>
      <c r="V56" s="1102" t="str">
        <f t="shared" si="7"/>
        <v>#REF!</v>
      </c>
      <c r="W56" s="1102" t="str">
        <f t="shared" si="8"/>
        <v>#REF!</v>
      </c>
      <c r="X56" s="1102" t="str">
        <f t="shared" si="9"/>
        <v>#REF!</v>
      </c>
      <c r="Y56" s="1103">
        <f t="shared" si="10"/>
        <v>1</v>
      </c>
      <c r="Z56" s="1104" t="str">
        <f t="shared" si="11"/>
        <v>#REF!</v>
      </c>
      <c r="AA56" s="1085" t="str">
        <f t="shared" si="12"/>
        <v>#REF!</v>
      </c>
      <c r="AB56" s="1085" t="str">
        <f t="shared" si="13"/>
        <v>#REF!</v>
      </c>
      <c r="AC56" s="1105" t="str">
        <f t="shared" si="14"/>
        <v>#REF!</v>
      </c>
      <c r="AD56" s="1105" t="str">
        <f t="shared" si="15"/>
        <v>#REF!</v>
      </c>
      <c r="AE56" s="1105" t="str">
        <f t="shared" si="16"/>
        <v>#REF!</v>
      </c>
      <c r="AF56" s="1106"/>
      <c r="AG56" s="1079"/>
      <c r="AH56" s="1090">
        <f t="shared" si="17"/>
        <v>23</v>
      </c>
      <c r="AI56" s="1090"/>
    </row>
    <row r="57" ht="15.0" customHeight="1">
      <c r="A57" s="1098">
        <v>58.0</v>
      </c>
      <c r="B57" s="1182">
        <v>463671.0</v>
      </c>
      <c r="C57" s="1183" t="s">
        <v>1531</v>
      </c>
      <c r="D57" s="1183" t="s">
        <v>1532</v>
      </c>
      <c r="E57" s="1183" t="s">
        <v>511</v>
      </c>
      <c r="F57" s="1183" t="s">
        <v>512</v>
      </c>
      <c r="G57" s="1183" t="s">
        <v>790</v>
      </c>
      <c r="H57" s="1273" t="str">
        <f t="shared" si="1"/>
        <v>DEV03</v>
      </c>
      <c r="I57" s="1100" t="str">
        <f t="shared" si="2"/>
        <v>#REF!</v>
      </c>
      <c r="J57" s="413">
        <v>4.0</v>
      </c>
      <c r="K57" s="413">
        <v>2025.0</v>
      </c>
      <c r="L57" s="1397">
        <v>45762.0</v>
      </c>
      <c r="M57" s="1398">
        <v>45777.0</v>
      </c>
      <c r="N57" s="1340">
        <v>13.0</v>
      </c>
      <c r="O57" s="1084">
        <f t="shared" si="3"/>
        <v>0.5652173913</v>
      </c>
      <c r="P57" s="231" t="str">
        <f t="shared" si="4"/>
        <v>#REF!</v>
      </c>
      <c r="Q57" s="231" t="str">
        <f t="shared" si="18"/>
        <v>#REF!</v>
      </c>
      <c r="R57" s="1101"/>
      <c r="S57" s="1182" t="s">
        <v>525</v>
      </c>
      <c r="T57" s="1183" t="s">
        <v>2269</v>
      </c>
      <c r="U57" s="1084" t="str">
        <f t="shared" si="6"/>
        <v>#REF!</v>
      </c>
      <c r="V57" s="1102" t="str">
        <f t="shared" si="7"/>
        <v>#REF!</v>
      </c>
      <c r="W57" s="1102" t="str">
        <f t="shared" si="8"/>
        <v>#REF!</v>
      </c>
      <c r="X57" s="1102" t="str">
        <f t="shared" si="9"/>
        <v>#REF!</v>
      </c>
      <c r="Y57" s="1103">
        <f t="shared" si="10"/>
        <v>1</v>
      </c>
      <c r="Z57" s="1104" t="str">
        <f t="shared" si="11"/>
        <v>#REF!</v>
      </c>
      <c r="AA57" s="1085" t="str">
        <f t="shared" si="12"/>
        <v>#REF!</v>
      </c>
      <c r="AB57" s="1085" t="str">
        <f t="shared" si="13"/>
        <v>#REF!</v>
      </c>
      <c r="AC57" s="1105" t="str">
        <f t="shared" si="14"/>
        <v>#REF!</v>
      </c>
      <c r="AD57" s="1105" t="str">
        <f t="shared" si="15"/>
        <v>#REF!</v>
      </c>
      <c r="AE57" s="1105" t="str">
        <f t="shared" si="16"/>
        <v>#REF!</v>
      </c>
      <c r="AF57" s="1106"/>
      <c r="AG57" s="1079"/>
      <c r="AH57" s="1090">
        <f t="shared" si="17"/>
        <v>23</v>
      </c>
      <c r="AI57" s="1090"/>
    </row>
    <row r="58" ht="15.0" customHeight="1">
      <c r="A58" s="1098">
        <v>59.0</v>
      </c>
      <c r="B58" s="1182">
        <v>463899.0</v>
      </c>
      <c r="C58" s="1183" t="s">
        <v>1537</v>
      </c>
      <c r="D58" s="1183" t="s">
        <v>1538</v>
      </c>
      <c r="E58" s="1183" t="s">
        <v>511</v>
      </c>
      <c r="F58" s="1183" t="s">
        <v>512</v>
      </c>
      <c r="G58" s="1183" t="s">
        <v>790</v>
      </c>
      <c r="H58" s="1273" t="str">
        <f t="shared" si="1"/>
        <v>DEV03</v>
      </c>
      <c r="I58" s="1100" t="str">
        <f t="shared" si="2"/>
        <v>#REF!</v>
      </c>
      <c r="J58" s="413">
        <v>4.0</v>
      </c>
      <c r="K58" s="413">
        <v>2025.0</v>
      </c>
      <c r="L58" s="1397">
        <v>45748.0</v>
      </c>
      <c r="M58" s="1398">
        <v>45777.0</v>
      </c>
      <c r="N58" s="1340">
        <v>23.0</v>
      </c>
      <c r="O58" s="1084">
        <f t="shared" si="3"/>
        <v>1</v>
      </c>
      <c r="P58" s="231" t="str">
        <f t="shared" si="4"/>
        <v>#REF!</v>
      </c>
      <c r="Q58" s="231" t="str">
        <f t="shared" si="18"/>
        <v>#REF!</v>
      </c>
      <c r="R58" s="1101"/>
      <c r="S58" s="1182" t="s">
        <v>525</v>
      </c>
      <c r="T58" s="1183" t="s">
        <v>2269</v>
      </c>
      <c r="U58" s="1084" t="str">
        <f t="shared" si="6"/>
        <v>#REF!</v>
      </c>
      <c r="V58" s="1102" t="str">
        <f t="shared" si="7"/>
        <v>#REF!</v>
      </c>
      <c r="W58" s="1102" t="str">
        <f t="shared" si="8"/>
        <v>#REF!</v>
      </c>
      <c r="X58" s="1102" t="str">
        <f t="shared" si="9"/>
        <v>#REF!</v>
      </c>
      <c r="Y58" s="1103">
        <f t="shared" si="10"/>
        <v>1</v>
      </c>
      <c r="Z58" s="1104" t="str">
        <f t="shared" si="11"/>
        <v>#REF!</v>
      </c>
      <c r="AA58" s="1085" t="str">
        <f t="shared" si="12"/>
        <v>#REF!</v>
      </c>
      <c r="AB58" s="1085" t="str">
        <f t="shared" si="13"/>
        <v>#REF!</v>
      </c>
      <c r="AC58" s="1105" t="str">
        <f t="shared" si="14"/>
        <v>#REF!</v>
      </c>
      <c r="AD58" s="1105" t="str">
        <f t="shared" si="15"/>
        <v>#REF!</v>
      </c>
      <c r="AE58" s="1105" t="str">
        <f t="shared" si="16"/>
        <v>#REF!</v>
      </c>
      <c r="AF58" s="1106"/>
      <c r="AG58" s="1079"/>
      <c r="AH58" s="1090">
        <f t="shared" si="17"/>
        <v>23</v>
      </c>
      <c r="AI58" s="1090"/>
    </row>
    <row r="59" ht="15.0" customHeight="1">
      <c r="A59" s="1098">
        <v>60.0</v>
      </c>
      <c r="B59" s="1182">
        <v>463897.0</v>
      </c>
      <c r="C59" s="1183" t="s">
        <v>1535</v>
      </c>
      <c r="D59" s="1183" t="s">
        <v>1536</v>
      </c>
      <c r="E59" s="1183" t="s">
        <v>511</v>
      </c>
      <c r="F59" s="1183" t="s">
        <v>512</v>
      </c>
      <c r="G59" s="1183" t="s">
        <v>790</v>
      </c>
      <c r="H59" s="1273" t="str">
        <f t="shared" si="1"/>
        <v>DEV03</v>
      </c>
      <c r="I59" s="1100" t="str">
        <f t="shared" si="2"/>
        <v>#REF!</v>
      </c>
      <c r="J59" s="413">
        <v>4.0</v>
      </c>
      <c r="K59" s="413">
        <v>2025.0</v>
      </c>
      <c r="L59" s="1397">
        <v>45748.0</v>
      </c>
      <c r="M59" s="1398">
        <v>45761.0</v>
      </c>
      <c r="N59" s="1340">
        <v>5.0</v>
      </c>
      <c r="O59" s="1084">
        <f t="shared" si="3"/>
        <v>0.2173913043</v>
      </c>
      <c r="P59" s="231" t="str">
        <f t="shared" si="4"/>
        <v>#REF!</v>
      </c>
      <c r="Q59" s="231" t="str">
        <f t="shared" si="18"/>
        <v>#REF!</v>
      </c>
      <c r="R59" s="1101"/>
      <c r="S59" s="1182" t="s">
        <v>525</v>
      </c>
      <c r="T59" s="1183" t="s">
        <v>2269</v>
      </c>
      <c r="U59" s="1084" t="str">
        <f t="shared" si="6"/>
        <v>#REF!</v>
      </c>
      <c r="V59" s="1102" t="str">
        <f t="shared" si="7"/>
        <v>#REF!</v>
      </c>
      <c r="W59" s="1102" t="str">
        <f t="shared" si="8"/>
        <v>#REF!</v>
      </c>
      <c r="X59" s="1102" t="str">
        <f t="shared" si="9"/>
        <v>#REF!</v>
      </c>
      <c r="Y59" s="1103">
        <f t="shared" si="10"/>
        <v>0.9565217391</v>
      </c>
      <c r="Z59" s="1104" t="str">
        <f t="shared" si="11"/>
        <v>#REF!</v>
      </c>
      <c r="AA59" s="1085" t="str">
        <f t="shared" si="12"/>
        <v>#REF!</v>
      </c>
      <c r="AB59" s="1085" t="str">
        <f t="shared" si="13"/>
        <v>#REF!</v>
      </c>
      <c r="AC59" s="1105" t="str">
        <f t="shared" si="14"/>
        <v>#REF!</v>
      </c>
      <c r="AD59" s="1105" t="str">
        <f t="shared" si="15"/>
        <v>#REF!</v>
      </c>
      <c r="AE59" s="1105" t="str">
        <f t="shared" si="16"/>
        <v>#REF!</v>
      </c>
      <c r="AF59" s="1106"/>
      <c r="AG59" s="1079"/>
      <c r="AH59" s="1090">
        <f t="shared" si="17"/>
        <v>22</v>
      </c>
      <c r="AI59" s="1090"/>
    </row>
    <row r="60" ht="15.0" customHeight="1">
      <c r="A60" s="1098">
        <v>61.0</v>
      </c>
      <c r="B60" s="1182">
        <v>463897.0</v>
      </c>
      <c r="C60" s="1183" t="s">
        <v>1535</v>
      </c>
      <c r="D60" s="1183" t="s">
        <v>1536</v>
      </c>
      <c r="E60" s="1183" t="s">
        <v>511</v>
      </c>
      <c r="F60" s="1183" t="s">
        <v>512</v>
      </c>
      <c r="G60" s="1183" t="s">
        <v>790</v>
      </c>
      <c r="H60" s="1273" t="str">
        <f t="shared" si="1"/>
        <v>DEV03</v>
      </c>
      <c r="I60" s="1100" t="str">
        <f t="shared" si="2"/>
        <v>#REF!</v>
      </c>
      <c r="J60" s="413">
        <v>4.0</v>
      </c>
      <c r="K60" s="413">
        <v>2025.0</v>
      </c>
      <c r="L60" s="1397">
        <v>45762.0</v>
      </c>
      <c r="M60" s="1398">
        <v>45777.0</v>
      </c>
      <c r="N60" s="1340">
        <v>13.0</v>
      </c>
      <c r="O60" s="1084">
        <f t="shared" si="3"/>
        <v>0.5652173913</v>
      </c>
      <c r="P60" s="231" t="str">
        <f t="shared" si="4"/>
        <v>#REF!</v>
      </c>
      <c r="Q60" s="231" t="str">
        <f t="shared" si="18"/>
        <v>#REF!</v>
      </c>
      <c r="R60" s="1101"/>
      <c r="S60" s="1182" t="s">
        <v>525</v>
      </c>
      <c r="T60" s="1183" t="s">
        <v>2269</v>
      </c>
      <c r="U60" s="1084" t="str">
        <f t="shared" si="6"/>
        <v>#REF!</v>
      </c>
      <c r="V60" s="1102" t="str">
        <f t="shared" si="7"/>
        <v>#REF!</v>
      </c>
      <c r="W60" s="1102" t="str">
        <f t="shared" si="8"/>
        <v>#REF!</v>
      </c>
      <c r="X60" s="1102" t="str">
        <f t="shared" si="9"/>
        <v>#REF!</v>
      </c>
      <c r="Y60" s="1103">
        <f t="shared" si="10"/>
        <v>0.9565217391</v>
      </c>
      <c r="Z60" s="1104" t="str">
        <f t="shared" si="11"/>
        <v>#REF!</v>
      </c>
      <c r="AA60" s="1085" t="str">
        <f t="shared" si="12"/>
        <v>#REF!</v>
      </c>
      <c r="AB60" s="1085" t="str">
        <f t="shared" si="13"/>
        <v>#REF!</v>
      </c>
      <c r="AC60" s="1105" t="str">
        <f t="shared" si="14"/>
        <v>#REF!</v>
      </c>
      <c r="AD60" s="1105" t="str">
        <f t="shared" si="15"/>
        <v>#REF!</v>
      </c>
      <c r="AE60" s="1105" t="str">
        <f t="shared" si="16"/>
        <v>#REF!</v>
      </c>
      <c r="AF60" s="1106"/>
      <c r="AG60" s="1079"/>
      <c r="AH60" s="1090">
        <f t="shared" si="17"/>
        <v>22</v>
      </c>
      <c r="AI60" s="1090"/>
    </row>
    <row r="61" ht="15.0" customHeight="1">
      <c r="A61" s="1098">
        <v>62.0</v>
      </c>
      <c r="B61" s="1182">
        <v>464615.0</v>
      </c>
      <c r="C61" s="1183" t="s">
        <v>1555</v>
      </c>
      <c r="D61" s="1183" t="s">
        <v>1556</v>
      </c>
      <c r="E61" s="1183" t="s">
        <v>511</v>
      </c>
      <c r="F61" s="1183" t="s">
        <v>546</v>
      </c>
      <c r="G61" s="1183" t="s">
        <v>790</v>
      </c>
      <c r="H61" s="1273" t="str">
        <f t="shared" si="1"/>
        <v>TESTER03</v>
      </c>
      <c r="I61" s="1100" t="str">
        <f t="shared" si="2"/>
        <v>#REF!</v>
      </c>
      <c r="J61" s="413">
        <v>4.0</v>
      </c>
      <c r="K61" s="413">
        <v>2025.0</v>
      </c>
      <c r="L61" s="1397">
        <v>45748.0</v>
      </c>
      <c r="M61" s="1398">
        <v>45777.0</v>
      </c>
      <c r="N61" s="1340">
        <v>23.0</v>
      </c>
      <c r="O61" s="1084">
        <f t="shared" si="3"/>
        <v>1</v>
      </c>
      <c r="P61" s="231" t="str">
        <f t="shared" si="4"/>
        <v>#REF!</v>
      </c>
      <c r="Q61" s="231" t="str">
        <f t="shared" si="18"/>
        <v>#REF!</v>
      </c>
      <c r="R61" s="1101"/>
      <c r="S61" s="1182" t="s">
        <v>525</v>
      </c>
      <c r="T61" s="1183" t="s">
        <v>2269</v>
      </c>
      <c r="U61" s="1084" t="str">
        <f t="shared" si="6"/>
        <v>#REF!</v>
      </c>
      <c r="V61" s="1102" t="str">
        <f t="shared" si="7"/>
        <v>#REF!</v>
      </c>
      <c r="W61" s="1102" t="str">
        <f t="shared" si="8"/>
        <v>#REF!</v>
      </c>
      <c r="X61" s="1102" t="str">
        <f t="shared" si="9"/>
        <v>#REF!</v>
      </c>
      <c r="Y61" s="1103">
        <f t="shared" si="10"/>
        <v>1</v>
      </c>
      <c r="Z61" s="1104" t="str">
        <f t="shared" si="11"/>
        <v>#REF!</v>
      </c>
      <c r="AA61" s="1085" t="str">
        <f t="shared" si="12"/>
        <v>#REF!</v>
      </c>
      <c r="AB61" s="1085" t="str">
        <f t="shared" si="13"/>
        <v>#REF!</v>
      </c>
      <c r="AC61" s="1105" t="str">
        <f t="shared" si="14"/>
        <v>#REF!</v>
      </c>
      <c r="AD61" s="1105" t="str">
        <f t="shared" si="15"/>
        <v>#REF!</v>
      </c>
      <c r="AE61" s="1105" t="str">
        <f t="shared" si="16"/>
        <v>#REF!</v>
      </c>
      <c r="AF61" s="1106"/>
      <c r="AG61" s="1079"/>
      <c r="AH61" s="1090">
        <f t="shared" si="17"/>
        <v>23</v>
      </c>
      <c r="AI61" s="1090"/>
    </row>
    <row r="62" ht="15.0" customHeight="1">
      <c r="A62" s="1098">
        <v>63.0</v>
      </c>
      <c r="B62" s="1182">
        <v>468089.0</v>
      </c>
      <c r="C62" s="1183" t="s">
        <v>2207</v>
      </c>
      <c r="D62" s="1183" t="s">
        <v>2208</v>
      </c>
      <c r="E62" s="1183" t="s">
        <v>511</v>
      </c>
      <c r="F62" s="1183" t="s">
        <v>546</v>
      </c>
      <c r="G62" s="1183" t="s">
        <v>790</v>
      </c>
      <c r="H62" s="1273" t="str">
        <f t="shared" si="1"/>
        <v>TESTER03</v>
      </c>
      <c r="I62" s="1100" t="str">
        <f t="shared" si="2"/>
        <v>#REF!</v>
      </c>
      <c r="J62" s="413">
        <v>4.0</v>
      </c>
      <c r="K62" s="413">
        <v>2025.0</v>
      </c>
      <c r="L62" s="1397">
        <v>45748.0</v>
      </c>
      <c r="M62" s="1398">
        <v>45777.0</v>
      </c>
      <c r="N62" s="1340">
        <v>23.0</v>
      </c>
      <c r="O62" s="1084">
        <f t="shared" si="3"/>
        <v>1</v>
      </c>
      <c r="P62" s="231" t="str">
        <f t="shared" si="4"/>
        <v>#REF!</v>
      </c>
      <c r="Q62" s="231" t="str">
        <f t="shared" si="18"/>
        <v>#REF!</v>
      </c>
      <c r="R62" s="1101"/>
      <c r="S62" s="1182" t="s">
        <v>525</v>
      </c>
      <c r="T62" s="1183" t="s">
        <v>2269</v>
      </c>
      <c r="U62" s="1084" t="str">
        <f t="shared" si="6"/>
        <v>#REF!</v>
      </c>
      <c r="V62" s="1102" t="str">
        <f t="shared" si="7"/>
        <v>#REF!</v>
      </c>
      <c r="W62" s="1102" t="str">
        <f t="shared" si="8"/>
        <v>#REF!</v>
      </c>
      <c r="X62" s="1102" t="str">
        <f t="shared" si="9"/>
        <v>#REF!</v>
      </c>
      <c r="Y62" s="1103">
        <f t="shared" si="10"/>
        <v>1</v>
      </c>
      <c r="Z62" s="1104" t="str">
        <f t="shared" si="11"/>
        <v>#REF!</v>
      </c>
      <c r="AA62" s="1085" t="str">
        <f t="shared" si="12"/>
        <v>#REF!</v>
      </c>
      <c r="AB62" s="1085" t="str">
        <f t="shared" si="13"/>
        <v>#REF!</v>
      </c>
      <c r="AC62" s="1105" t="str">
        <f t="shared" si="14"/>
        <v>#REF!</v>
      </c>
      <c r="AD62" s="1105" t="str">
        <f t="shared" si="15"/>
        <v>#REF!</v>
      </c>
      <c r="AE62" s="1105" t="str">
        <f t="shared" si="16"/>
        <v>#REF!</v>
      </c>
      <c r="AF62" s="1106"/>
      <c r="AG62" s="1079"/>
      <c r="AH62" s="1090">
        <f t="shared" si="17"/>
        <v>23</v>
      </c>
      <c r="AI62" s="1090"/>
    </row>
    <row r="63" ht="15.0" customHeight="1">
      <c r="A63" s="1098">
        <v>64.0</v>
      </c>
      <c r="B63" s="1182">
        <v>469441.0</v>
      </c>
      <c r="C63" s="1183" t="s">
        <v>2299</v>
      </c>
      <c r="D63" s="1183" t="s">
        <v>2300</v>
      </c>
      <c r="E63" s="1183" t="s">
        <v>511</v>
      </c>
      <c r="F63" s="1183" t="s">
        <v>546</v>
      </c>
      <c r="G63" s="1183" t="s">
        <v>771</v>
      </c>
      <c r="H63" s="1273" t="str">
        <f t="shared" si="1"/>
        <v>TESTER04</v>
      </c>
      <c r="I63" s="1100" t="str">
        <f t="shared" si="2"/>
        <v>#REF!</v>
      </c>
      <c r="J63" s="413">
        <v>4.0</v>
      </c>
      <c r="K63" s="413">
        <v>2025.0</v>
      </c>
      <c r="L63" s="1397">
        <v>45748.0</v>
      </c>
      <c r="M63" s="1398">
        <v>45777.0</v>
      </c>
      <c r="N63" s="1340">
        <v>23.0</v>
      </c>
      <c r="O63" s="1084">
        <f t="shared" si="3"/>
        <v>1</v>
      </c>
      <c r="P63" s="231" t="str">
        <f t="shared" si="4"/>
        <v>#REF!</v>
      </c>
      <c r="Q63" s="231" t="str">
        <f t="shared" si="18"/>
        <v>#REF!</v>
      </c>
      <c r="R63" s="1101"/>
      <c r="S63" s="1182" t="s">
        <v>525</v>
      </c>
      <c r="T63" s="1183" t="s">
        <v>2269</v>
      </c>
      <c r="U63" s="1084" t="str">
        <f t="shared" si="6"/>
        <v>#REF!</v>
      </c>
      <c r="V63" s="1102" t="str">
        <f t="shared" si="7"/>
        <v>#REF!</v>
      </c>
      <c r="W63" s="1102" t="str">
        <f t="shared" si="8"/>
        <v>#REF!</v>
      </c>
      <c r="X63" s="1102" t="str">
        <f t="shared" si="9"/>
        <v>#REF!</v>
      </c>
      <c r="Y63" s="1103">
        <f t="shared" si="10"/>
        <v>1</v>
      </c>
      <c r="Z63" s="1104" t="str">
        <f t="shared" si="11"/>
        <v>#REF!</v>
      </c>
      <c r="AA63" s="1085" t="str">
        <f t="shared" si="12"/>
        <v>#REF!</v>
      </c>
      <c r="AB63" s="1085" t="str">
        <f t="shared" si="13"/>
        <v>#REF!</v>
      </c>
      <c r="AC63" s="1105" t="str">
        <f t="shared" si="14"/>
        <v>#REF!</v>
      </c>
      <c r="AD63" s="1105" t="str">
        <f t="shared" si="15"/>
        <v>#REF!</v>
      </c>
      <c r="AE63" s="1105" t="str">
        <f t="shared" si="16"/>
        <v>#REF!</v>
      </c>
      <c r="AF63" s="1106"/>
      <c r="AG63" s="1079"/>
      <c r="AH63" s="1090">
        <f t="shared" si="17"/>
        <v>23</v>
      </c>
      <c r="AI63" s="1090"/>
    </row>
    <row r="64" ht="15.0" customHeight="1">
      <c r="A64" s="1098">
        <v>65.0</v>
      </c>
      <c r="B64" s="1182">
        <v>469949.0</v>
      </c>
      <c r="C64" s="1183" t="s">
        <v>2277</v>
      </c>
      <c r="D64" s="1183" t="s">
        <v>2278</v>
      </c>
      <c r="E64" s="1183" t="s">
        <v>511</v>
      </c>
      <c r="F64" s="1183" t="s">
        <v>512</v>
      </c>
      <c r="G64" s="1183" t="s">
        <v>790</v>
      </c>
      <c r="H64" s="1273" t="str">
        <f t="shared" si="1"/>
        <v>DEV03</v>
      </c>
      <c r="I64" s="1100" t="str">
        <f t="shared" si="2"/>
        <v>#REF!</v>
      </c>
      <c r="J64" s="413">
        <v>4.0</v>
      </c>
      <c r="K64" s="413">
        <v>2025.0</v>
      </c>
      <c r="L64" s="1397">
        <v>45748.0</v>
      </c>
      <c r="M64" s="1398">
        <v>45777.0</v>
      </c>
      <c r="N64" s="1340">
        <v>23.0</v>
      </c>
      <c r="O64" s="1084">
        <f t="shared" si="3"/>
        <v>1</v>
      </c>
      <c r="P64" s="231" t="str">
        <f t="shared" si="4"/>
        <v>#REF!</v>
      </c>
      <c r="Q64" s="231" t="str">
        <f t="shared" si="18"/>
        <v>#REF!</v>
      </c>
      <c r="R64" s="1101"/>
      <c r="S64" s="1182" t="s">
        <v>525</v>
      </c>
      <c r="T64" s="1183" t="s">
        <v>2269</v>
      </c>
      <c r="U64" s="1084" t="str">
        <f t="shared" si="6"/>
        <v>#REF!</v>
      </c>
      <c r="V64" s="1102" t="str">
        <f t="shared" si="7"/>
        <v>#REF!</v>
      </c>
      <c r="W64" s="1102" t="str">
        <f t="shared" si="8"/>
        <v>#REF!</v>
      </c>
      <c r="X64" s="1102" t="str">
        <f t="shared" si="9"/>
        <v>#REF!</v>
      </c>
      <c r="Y64" s="1103">
        <f t="shared" si="10"/>
        <v>1</v>
      </c>
      <c r="Z64" s="1104" t="str">
        <f t="shared" si="11"/>
        <v>#REF!</v>
      </c>
      <c r="AA64" s="1085" t="str">
        <f t="shared" si="12"/>
        <v>#REF!</v>
      </c>
      <c r="AB64" s="1085" t="str">
        <f t="shared" si="13"/>
        <v>#REF!</v>
      </c>
      <c r="AC64" s="1105" t="str">
        <f t="shared" si="14"/>
        <v>#REF!</v>
      </c>
      <c r="AD64" s="1105" t="str">
        <f t="shared" si="15"/>
        <v>#REF!</v>
      </c>
      <c r="AE64" s="1105" t="str">
        <f t="shared" si="16"/>
        <v>#REF!</v>
      </c>
      <c r="AF64" s="1106"/>
      <c r="AG64" s="1079"/>
      <c r="AH64" s="1090">
        <f t="shared" si="17"/>
        <v>23</v>
      </c>
      <c r="AI64" s="1090"/>
    </row>
    <row r="65" ht="15.0" customHeight="1">
      <c r="A65" s="1098">
        <v>66.0</v>
      </c>
      <c r="B65" s="1182">
        <v>470691.0</v>
      </c>
      <c r="C65" s="1183" t="s">
        <v>2318</v>
      </c>
      <c r="D65" s="1183" t="s">
        <v>2319</v>
      </c>
      <c r="E65" s="1183" t="s">
        <v>511</v>
      </c>
      <c r="F65" s="1183" t="s">
        <v>512</v>
      </c>
      <c r="G65" s="1183" t="s">
        <v>790</v>
      </c>
      <c r="H65" s="1273" t="str">
        <f t="shared" si="1"/>
        <v>DEV03</v>
      </c>
      <c r="I65" s="1100" t="str">
        <f t="shared" si="2"/>
        <v>#REF!</v>
      </c>
      <c r="J65" s="413">
        <v>4.0</v>
      </c>
      <c r="K65" s="413">
        <v>2025.0</v>
      </c>
      <c r="L65" s="1397">
        <v>45769.0</v>
      </c>
      <c r="M65" s="1398">
        <v>45777.0</v>
      </c>
      <c r="N65" s="1340">
        <v>8.0</v>
      </c>
      <c r="O65" s="1084">
        <f t="shared" si="3"/>
        <v>0.347826087</v>
      </c>
      <c r="P65" s="231" t="str">
        <f t="shared" si="4"/>
        <v>#REF!</v>
      </c>
      <c r="Q65" s="231" t="str">
        <f t="shared" si="18"/>
        <v>#REF!</v>
      </c>
      <c r="R65" s="1101"/>
      <c r="S65" s="1182" t="s">
        <v>525</v>
      </c>
      <c r="T65" s="1183" t="s">
        <v>2269</v>
      </c>
      <c r="U65" s="1084" t="str">
        <f t="shared" si="6"/>
        <v>#REF!</v>
      </c>
      <c r="V65" s="1102" t="str">
        <f t="shared" si="7"/>
        <v>#REF!</v>
      </c>
      <c r="W65" s="1102" t="str">
        <f t="shared" si="8"/>
        <v>#REF!</v>
      </c>
      <c r="X65" s="1102" t="str">
        <f t="shared" si="9"/>
        <v>#REF!</v>
      </c>
      <c r="Y65" s="1103">
        <f t="shared" si="10"/>
        <v>1</v>
      </c>
      <c r="Z65" s="1104" t="str">
        <f t="shared" si="11"/>
        <v>#REF!</v>
      </c>
      <c r="AA65" s="1085" t="str">
        <f t="shared" si="12"/>
        <v>#REF!</v>
      </c>
      <c r="AB65" s="1085" t="str">
        <f t="shared" si="13"/>
        <v>#REF!</v>
      </c>
      <c r="AC65" s="1105" t="str">
        <f t="shared" si="14"/>
        <v>#REF!</v>
      </c>
      <c r="AD65" s="1105" t="str">
        <f t="shared" si="15"/>
        <v>#REF!</v>
      </c>
      <c r="AE65" s="1105" t="str">
        <f t="shared" si="16"/>
        <v>#REF!</v>
      </c>
      <c r="AF65" s="1106"/>
      <c r="AG65" s="1079"/>
      <c r="AH65" s="1090">
        <f t="shared" si="17"/>
        <v>23</v>
      </c>
      <c r="AI65" s="1090"/>
    </row>
    <row r="66" ht="15.0" customHeight="1">
      <c r="A66" s="1098">
        <v>67.0</v>
      </c>
      <c r="B66" s="1182">
        <v>470931.0</v>
      </c>
      <c r="C66" s="1183" t="s">
        <v>2288</v>
      </c>
      <c r="D66" s="1183" t="s">
        <v>2289</v>
      </c>
      <c r="E66" s="1183" t="s">
        <v>511</v>
      </c>
      <c r="F66" s="1183" t="s">
        <v>564</v>
      </c>
      <c r="G66" s="1183" t="s">
        <v>790</v>
      </c>
      <c r="H66" s="1273" t="str">
        <f t="shared" si="1"/>
        <v>BA03</v>
      </c>
      <c r="I66" s="1100" t="str">
        <f t="shared" si="2"/>
        <v>#REF!</v>
      </c>
      <c r="J66" s="413">
        <v>4.0</v>
      </c>
      <c r="K66" s="413">
        <v>2025.0</v>
      </c>
      <c r="L66" s="1397">
        <v>45748.0</v>
      </c>
      <c r="M66" s="1398">
        <v>45777.0</v>
      </c>
      <c r="N66" s="1340">
        <v>23.0</v>
      </c>
      <c r="O66" s="1084">
        <f t="shared" si="3"/>
        <v>1</v>
      </c>
      <c r="P66" s="231" t="str">
        <f t="shared" si="4"/>
        <v>#REF!</v>
      </c>
      <c r="Q66" s="231" t="str">
        <f t="shared" si="18"/>
        <v>#REF!</v>
      </c>
      <c r="R66" s="1101"/>
      <c r="S66" s="1182" t="s">
        <v>525</v>
      </c>
      <c r="T66" s="1183" t="s">
        <v>2269</v>
      </c>
      <c r="U66" s="1084" t="str">
        <f t="shared" si="6"/>
        <v>#REF!</v>
      </c>
      <c r="V66" s="1102" t="str">
        <f t="shared" si="7"/>
        <v>#REF!</v>
      </c>
      <c r="W66" s="1102" t="str">
        <f t="shared" si="8"/>
        <v>#REF!</v>
      </c>
      <c r="X66" s="1102" t="str">
        <f t="shared" si="9"/>
        <v>#REF!</v>
      </c>
      <c r="Y66" s="1103">
        <f t="shared" si="10"/>
        <v>1</v>
      </c>
      <c r="Z66" s="1104" t="str">
        <f t="shared" si="11"/>
        <v>#REF!</v>
      </c>
      <c r="AA66" s="1085" t="str">
        <f t="shared" si="12"/>
        <v>#REF!</v>
      </c>
      <c r="AB66" s="1085" t="str">
        <f t="shared" si="13"/>
        <v>#REF!</v>
      </c>
      <c r="AC66" s="1105" t="str">
        <f t="shared" si="14"/>
        <v>#REF!</v>
      </c>
      <c r="AD66" s="1105" t="str">
        <f t="shared" si="15"/>
        <v>#REF!</v>
      </c>
      <c r="AE66" s="1105" t="str">
        <f t="shared" si="16"/>
        <v>#REF!</v>
      </c>
      <c r="AF66" s="1106"/>
      <c r="AG66" s="1079"/>
      <c r="AH66" s="1090">
        <f t="shared" si="17"/>
        <v>23</v>
      </c>
      <c r="AI66" s="1090"/>
    </row>
    <row r="67" ht="15.0" customHeight="1">
      <c r="A67" s="1098">
        <v>68.0</v>
      </c>
      <c r="B67" s="1182">
        <v>473251.0</v>
      </c>
      <c r="C67" s="1183" t="s">
        <v>2356</v>
      </c>
      <c r="D67" s="1183" t="s">
        <v>2357</v>
      </c>
      <c r="E67" s="1183" t="s">
        <v>511</v>
      </c>
      <c r="F67" s="1183" t="s">
        <v>546</v>
      </c>
      <c r="G67" s="1183" t="s">
        <v>790</v>
      </c>
      <c r="H67" s="1273" t="str">
        <f t="shared" si="1"/>
        <v>TESTER03</v>
      </c>
      <c r="I67" s="1100" t="str">
        <f t="shared" si="2"/>
        <v>#REF!</v>
      </c>
      <c r="J67" s="413">
        <v>4.0</v>
      </c>
      <c r="K67" s="413">
        <v>2025.0</v>
      </c>
      <c r="L67" s="1397">
        <v>45748.0</v>
      </c>
      <c r="M67" s="1398">
        <v>45777.0</v>
      </c>
      <c r="N67" s="1340">
        <v>23.0</v>
      </c>
      <c r="O67" s="1084">
        <f t="shared" si="3"/>
        <v>1</v>
      </c>
      <c r="P67" s="231" t="str">
        <f t="shared" si="4"/>
        <v>#REF!</v>
      </c>
      <c r="Q67" s="231" t="str">
        <f t="shared" si="18"/>
        <v>#REF!</v>
      </c>
      <c r="R67" s="1101"/>
      <c r="S67" s="1182" t="s">
        <v>525</v>
      </c>
      <c r="T67" s="1183" t="s">
        <v>2269</v>
      </c>
      <c r="U67" s="1084" t="str">
        <f t="shared" si="6"/>
        <v>#REF!</v>
      </c>
      <c r="V67" s="1102" t="str">
        <f t="shared" si="7"/>
        <v>#REF!</v>
      </c>
      <c r="W67" s="1102" t="str">
        <f t="shared" si="8"/>
        <v>#REF!</v>
      </c>
      <c r="X67" s="1102" t="str">
        <f t="shared" si="9"/>
        <v>#REF!</v>
      </c>
      <c r="Y67" s="1103">
        <f t="shared" si="10"/>
        <v>1</v>
      </c>
      <c r="Z67" s="1104" t="str">
        <f t="shared" si="11"/>
        <v>#REF!</v>
      </c>
      <c r="AA67" s="1085" t="str">
        <f t="shared" si="12"/>
        <v>#REF!</v>
      </c>
      <c r="AB67" s="1085" t="str">
        <f t="shared" si="13"/>
        <v>#REF!</v>
      </c>
      <c r="AC67" s="1105" t="str">
        <f t="shared" si="14"/>
        <v>#REF!</v>
      </c>
      <c r="AD67" s="1105" t="str">
        <f t="shared" si="15"/>
        <v>#REF!</v>
      </c>
      <c r="AE67" s="1105" t="str">
        <f t="shared" si="16"/>
        <v>#REF!</v>
      </c>
      <c r="AF67" s="1106"/>
      <c r="AG67" s="1079"/>
      <c r="AH67" s="1090">
        <f t="shared" si="17"/>
        <v>23</v>
      </c>
      <c r="AI67" s="1090"/>
    </row>
    <row r="68" ht="15.0" customHeight="1">
      <c r="A68" s="1098">
        <v>69.0</v>
      </c>
      <c r="B68" s="1181">
        <v>282563.0</v>
      </c>
      <c r="C68" s="370" t="s">
        <v>1109</v>
      </c>
      <c r="D68" s="370" t="s">
        <v>1320</v>
      </c>
      <c r="E68" s="370" t="s">
        <v>511</v>
      </c>
      <c r="F68" s="370" t="s">
        <v>546</v>
      </c>
      <c r="G68" s="370" t="s">
        <v>771</v>
      </c>
      <c r="H68" s="1273" t="str">
        <f t="shared" si="1"/>
        <v>TESTER04</v>
      </c>
      <c r="I68" s="1100" t="str">
        <f t="shared" si="2"/>
        <v>#REF!</v>
      </c>
      <c r="J68" s="413">
        <v>4.0</v>
      </c>
      <c r="K68" s="413">
        <v>2025.0</v>
      </c>
      <c r="L68" s="1394">
        <v>45748.0</v>
      </c>
      <c r="M68" s="1395">
        <v>45751.0</v>
      </c>
      <c r="N68" s="1339">
        <v>2.0</v>
      </c>
      <c r="O68" s="1084">
        <f t="shared" si="3"/>
        <v>0.08695652174</v>
      </c>
      <c r="P68" s="231" t="str">
        <f t="shared" si="4"/>
        <v>#REF!</v>
      </c>
      <c r="Q68" s="231" t="str">
        <f t="shared" si="18"/>
        <v>#REF!</v>
      </c>
      <c r="R68" s="1101"/>
      <c r="S68" s="1181" t="s">
        <v>525</v>
      </c>
      <c r="T68" s="370" t="s">
        <v>2118</v>
      </c>
      <c r="U68" s="1084" t="str">
        <f t="shared" si="6"/>
        <v>#REF!</v>
      </c>
      <c r="V68" s="1102" t="str">
        <f t="shared" si="7"/>
        <v>#REF!</v>
      </c>
      <c r="W68" s="1102" t="str">
        <f t="shared" si="8"/>
        <v>#REF!</v>
      </c>
      <c r="X68" s="1102" t="str">
        <f t="shared" si="9"/>
        <v>#REF!</v>
      </c>
      <c r="Y68" s="1103">
        <f t="shared" si="10"/>
        <v>1</v>
      </c>
      <c r="Z68" s="1104" t="str">
        <f t="shared" si="11"/>
        <v>#REF!</v>
      </c>
      <c r="AA68" s="1085" t="str">
        <f t="shared" si="12"/>
        <v>#REF!</v>
      </c>
      <c r="AB68" s="1085" t="str">
        <f t="shared" si="13"/>
        <v>#REF!</v>
      </c>
      <c r="AC68" s="1105" t="str">
        <f t="shared" si="14"/>
        <v>#REF!</v>
      </c>
      <c r="AD68" s="1105" t="str">
        <f t="shared" si="15"/>
        <v>#REF!</v>
      </c>
      <c r="AE68" s="1105" t="str">
        <f t="shared" si="16"/>
        <v>#REF!</v>
      </c>
      <c r="AF68" s="1106"/>
      <c r="AG68" s="1079"/>
      <c r="AH68" s="1090">
        <f t="shared" si="17"/>
        <v>23</v>
      </c>
      <c r="AI68" s="1090"/>
    </row>
    <row r="69" ht="15.0" customHeight="1">
      <c r="A69" s="1098">
        <v>70.0</v>
      </c>
      <c r="B69" s="1182">
        <v>283551.0</v>
      </c>
      <c r="C69" s="1183" t="s">
        <v>914</v>
      </c>
      <c r="D69" s="1183" t="s">
        <v>1772</v>
      </c>
      <c r="E69" s="1183" t="s">
        <v>511</v>
      </c>
      <c r="F69" s="1183" t="s">
        <v>512</v>
      </c>
      <c r="G69" s="1183" t="s">
        <v>665</v>
      </c>
      <c r="H69" s="1273" t="str">
        <f t="shared" si="1"/>
        <v>DEV02</v>
      </c>
      <c r="I69" s="1100" t="str">
        <f t="shared" si="2"/>
        <v>#REF!</v>
      </c>
      <c r="J69" s="413">
        <v>4.0</v>
      </c>
      <c r="K69" s="413">
        <v>2025.0</v>
      </c>
      <c r="L69" s="1397">
        <v>45748.0</v>
      </c>
      <c r="M69" s="1398">
        <v>45777.0</v>
      </c>
      <c r="N69" s="1340">
        <v>23.0</v>
      </c>
      <c r="O69" s="1084">
        <f t="shared" si="3"/>
        <v>1</v>
      </c>
      <c r="P69" s="231" t="str">
        <f t="shared" si="4"/>
        <v>#REF!</v>
      </c>
      <c r="Q69" s="231" t="str">
        <f t="shared" si="18"/>
        <v>#REF!</v>
      </c>
      <c r="R69" s="1101"/>
      <c r="S69" s="1182" t="s">
        <v>525</v>
      </c>
      <c r="T69" s="1183" t="s">
        <v>2118</v>
      </c>
      <c r="U69" s="1084" t="str">
        <f t="shared" si="6"/>
        <v>#REF!</v>
      </c>
      <c r="V69" s="1102" t="str">
        <f t="shared" si="7"/>
        <v>#REF!</v>
      </c>
      <c r="W69" s="1102" t="str">
        <f t="shared" si="8"/>
        <v>#REF!</v>
      </c>
      <c r="X69" s="1102" t="str">
        <f t="shared" si="9"/>
        <v>#REF!</v>
      </c>
      <c r="Y69" s="1103">
        <f t="shared" si="10"/>
        <v>1</v>
      </c>
      <c r="Z69" s="1104" t="str">
        <f t="shared" si="11"/>
        <v>#REF!</v>
      </c>
      <c r="AA69" s="1085" t="str">
        <f t="shared" si="12"/>
        <v>#REF!</v>
      </c>
      <c r="AB69" s="1085" t="str">
        <f t="shared" si="13"/>
        <v>#REF!</v>
      </c>
      <c r="AC69" s="1105" t="str">
        <f t="shared" si="14"/>
        <v>#REF!</v>
      </c>
      <c r="AD69" s="1105" t="str">
        <f t="shared" si="15"/>
        <v>#REF!</v>
      </c>
      <c r="AE69" s="1105" t="str">
        <f t="shared" si="16"/>
        <v>#REF!</v>
      </c>
      <c r="AF69" s="1106"/>
      <c r="AG69" s="1079"/>
      <c r="AH69" s="1090">
        <f t="shared" si="17"/>
        <v>23</v>
      </c>
      <c r="AI69" s="1090"/>
    </row>
    <row r="70" ht="15.0" customHeight="1">
      <c r="A70" s="1098">
        <v>71.0</v>
      </c>
      <c r="B70" s="1182">
        <v>427331.0</v>
      </c>
      <c r="C70" s="1183" t="s">
        <v>1168</v>
      </c>
      <c r="D70" s="1183" t="s">
        <v>1323</v>
      </c>
      <c r="E70" s="1183" t="s">
        <v>511</v>
      </c>
      <c r="F70" s="1183" t="s">
        <v>512</v>
      </c>
      <c r="G70" s="1183" t="s">
        <v>771</v>
      </c>
      <c r="H70" s="1273" t="str">
        <f t="shared" si="1"/>
        <v>DEV04</v>
      </c>
      <c r="I70" s="1100" t="str">
        <f t="shared" si="2"/>
        <v>#REF!</v>
      </c>
      <c r="J70" s="413">
        <v>4.0</v>
      </c>
      <c r="K70" s="413">
        <v>2025.0</v>
      </c>
      <c r="L70" s="1397">
        <v>45748.0</v>
      </c>
      <c r="M70" s="1398">
        <v>45777.0</v>
      </c>
      <c r="N70" s="1340">
        <v>6.9</v>
      </c>
      <c r="O70" s="1084">
        <f t="shared" si="3"/>
        <v>0.3</v>
      </c>
      <c r="P70" s="231" t="str">
        <f t="shared" si="4"/>
        <v>#REF!</v>
      </c>
      <c r="Q70" s="231" t="str">
        <f t="shared" si="18"/>
        <v>#REF!</v>
      </c>
      <c r="R70" s="1101"/>
      <c r="S70" s="1182" t="s">
        <v>525</v>
      </c>
      <c r="T70" s="1183" t="s">
        <v>2118</v>
      </c>
      <c r="U70" s="1084" t="str">
        <f t="shared" si="6"/>
        <v>#REF!</v>
      </c>
      <c r="V70" s="1102" t="str">
        <f t="shared" si="7"/>
        <v>#REF!</v>
      </c>
      <c r="W70" s="1102" t="str">
        <f t="shared" si="8"/>
        <v>#REF!</v>
      </c>
      <c r="X70" s="1102" t="str">
        <f t="shared" si="9"/>
        <v>#REF!</v>
      </c>
      <c r="Y70" s="1103">
        <f t="shared" si="10"/>
        <v>1</v>
      </c>
      <c r="Z70" s="1104" t="str">
        <f t="shared" si="11"/>
        <v>#REF!</v>
      </c>
      <c r="AA70" s="1085" t="str">
        <f t="shared" si="12"/>
        <v>#REF!</v>
      </c>
      <c r="AB70" s="1085" t="str">
        <f t="shared" si="13"/>
        <v>#REF!</v>
      </c>
      <c r="AC70" s="1105" t="str">
        <f t="shared" si="14"/>
        <v>#REF!</v>
      </c>
      <c r="AD70" s="1105" t="str">
        <f t="shared" si="15"/>
        <v>#REF!</v>
      </c>
      <c r="AE70" s="1105" t="str">
        <f t="shared" si="16"/>
        <v>#REF!</v>
      </c>
      <c r="AF70" s="1106"/>
      <c r="AG70" s="1079"/>
      <c r="AH70" s="1090">
        <f t="shared" si="17"/>
        <v>23</v>
      </c>
      <c r="AI70" s="1090"/>
    </row>
    <row r="71" ht="15.0" customHeight="1">
      <c r="A71" s="1098">
        <v>72.0</v>
      </c>
      <c r="B71" s="1182">
        <v>439018.0</v>
      </c>
      <c r="C71" s="1183" t="s">
        <v>1010</v>
      </c>
      <c r="D71" s="1183" t="s">
        <v>1336</v>
      </c>
      <c r="E71" s="1183" t="s">
        <v>511</v>
      </c>
      <c r="F71" s="1183" t="s">
        <v>546</v>
      </c>
      <c r="G71" s="1183" t="s">
        <v>665</v>
      </c>
      <c r="H71" s="1273" t="str">
        <f t="shared" si="1"/>
        <v>TESTER02</v>
      </c>
      <c r="I71" s="1100" t="str">
        <f t="shared" si="2"/>
        <v>#REF!</v>
      </c>
      <c r="J71" s="413">
        <v>4.0</v>
      </c>
      <c r="K71" s="413">
        <v>2025.0</v>
      </c>
      <c r="L71" s="1397">
        <v>45748.0</v>
      </c>
      <c r="M71" s="1398">
        <v>45777.0</v>
      </c>
      <c r="N71" s="1340">
        <v>23.0</v>
      </c>
      <c r="O71" s="1084">
        <f t="shared" si="3"/>
        <v>1</v>
      </c>
      <c r="P71" s="231" t="str">
        <f t="shared" si="4"/>
        <v>#REF!</v>
      </c>
      <c r="Q71" s="231" t="str">
        <f t="shared" si="18"/>
        <v>#REF!</v>
      </c>
      <c r="R71" s="1101"/>
      <c r="S71" s="1182" t="s">
        <v>525</v>
      </c>
      <c r="T71" s="1183" t="s">
        <v>2118</v>
      </c>
      <c r="U71" s="1084" t="str">
        <f t="shared" si="6"/>
        <v>#REF!</v>
      </c>
      <c r="V71" s="1102" t="str">
        <f t="shared" si="7"/>
        <v>#REF!</v>
      </c>
      <c r="W71" s="1102" t="str">
        <f t="shared" si="8"/>
        <v>#REF!</v>
      </c>
      <c r="X71" s="1102" t="str">
        <f t="shared" si="9"/>
        <v>#REF!</v>
      </c>
      <c r="Y71" s="1103">
        <f t="shared" si="10"/>
        <v>1</v>
      </c>
      <c r="Z71" s="1104" t="str">
        <f t="shared" si="11"/>
        <v>#REF!</v>
      </c>
      <c r="AA71" s="1085" t="str">
        <f t="shared" si="12"/>
        <v>#REF!</v>
      </c>
      <c r="AB71" s="1085" t="str">
        <f t="shared" si="13"/>
        <v>#REF!</v>
      </c>
      <c r="AC71" s="1105" t="str">
        <f t="shared" si="14"/>
        <v>#REF!</v>
      </c>
      <c r="AD71" s="1105" t="str">
        <f t="shared" si="15"/>
        <v>#REF!</v>
      </c>
      <c r="AE71" s="1105" t="str">
        <f t="shared" si="16"/>
        <v>#REF!</v>
      </c>
      <c r="AF71" s="1106"/>
      <c r="AG71" s="1079"/>
      <c r="AH71" s="1090">
        <f t="shared" si="17"/>
        <v>23</v>
      </c>
      <c r="AI71" s="1090"/>
    </row>
    <row r="72" ht="15.0" customHeight="1">
      <c r="A72" s="1098">
        <v>73.0</v>
      </c>
      <c r="B72" s="1182">
        <v>463667.0</v>
      </c>
      <c r="C72" s="1183" t="s">
        <v>2126</v>
      </c>
      <c r="D72" s="1183" t="s">
        <v>2127</v>
      </c>
      <c r="E72" s="1183" t="s">
        <v>552</v>
      </c>
      <c r="F72" s="1183" t="s">
        <v>564</v>
      </c>
      <c r="G72" s="1183" t="s">
        <v>790</v>
      </c>
      <c r="H72" s="1273" t="str">
        <f t="shared" si="1"/>
        <v>BA03</v>
      </c>
      <c r="I72" s="1100" t="str">
        <f t="shared" si="2"/>
        <v>#REF!</v>
      </c>
      <c r="J72" s="413">
        <v>4.0</v>
      </c>
      <c r="K72" s="413">
        <v>2025.0</v>
      </c>
      <c r="L72" s="1397">
        <v>45748.0</v>
      </c>
      <c r="M72" s="1398">
        <v>45777.0</v>
      </c>
      <c r="N72" s="1340">
        <v>23.0</v>
      </c>
      <c r="O72" s="1084">
        <f t="shared" si="3"/>
        <v>1</v>
      </c>
      <c r="P72" s="231" t="str">
        <f t="shared" si="4"/>
        <v>#REF!</v>
      </c>
      <c r="Q72" s="231" t="str">
        <f t="shared" si="18"/>
        <v>#REF!</v>
      </c>
      <c r="R72" s="1101"/>
      <c r="S72" s="1182" t="s">
        <v>525</v>
      </c>
      <c r="T72" s="1183" t="s">
        <v>2118</v>
      </c>
      <c r="U72" s="1084" t="str">
        <f t="shared" si="6"/>
        <v>#REF!</v>
      </c>
      <c r="V72" s="1102" t="str">
        <f t="shared" si="7"/>
        <v>#REF!</v>
      </c>
      <c r="W72" s="1102" t="str">
        <f t="shared" si="8"/>
        <v>#REF!</v>
      </c>
      <c r="X72" s="1102" t="str">
        <f t="shared" si="9"/>
        <v>#REF!</v>
      </c>
      <c r="Y72" s="1103">
        <f t="shared" si="10"/>
        <v>1</v>
      </c>
      <c r="Z72" s="1104" t="str">
        <f t="shared" si="11"/>
        <v>#REF!</v>
      </c>
      <c r="AA72" s="1085" t="str">
        <f t="shared" si="12"/>
        <v>#REF!</v>
      </c>
      <c r="AB72" s="1085" t="str">
        <f t="shared" si="13"/>
        <v>#REF!</v>
      </c>
      <c r="AC72" s="1105" t="str">
        <f t="shared" si="14"/>
        <v>#REF!</v>
      </c>
      <c r="AD72" s="1105" t="str">
        <f t="shared" si="15"/>
        <v>#REF!</v>
      </c>
      <c r="AE72" s="1105" t="str">
        <f t="shared" si="16"/>
        <v>#REF!</v>
      </c>
      <c r="AF72" s="1106"/>
      <c r="AG72" s="1079"/>
      <c r="AH72" s="1090">
        <f t="shared" si="17"/>
        <v>23</v>
      </c>
      <c r="AI72" s="1090"/>
    </row>
    <row r="73" ht="15.0" customHeight="1">
      <c r="A73" s="1098">
        <v>74.0</v>
      </c>
      <c r="B73" s="1182">
        <v>465957.0</v>
      </c>
      <c r="C73" s="1183" t="s">
        <v>2231</v>
      </c>
      <c r="D73" s="1183" t="s">
        <v>2232</v>
      </c>
      <c r="E73" s="1183" t="s">
        <v>511</v>
      </c>
      <c r="F73" s="1183" t="s">
        <v>512</v>
      </c>
      <c r="G73" s="1183" t="s">
        <v>665</v>
      </c>
      <c r="H73" s="1273" t="str">
        <f t="shared" si="1"/>
        <v>DEV02</v>
      </c>
      <c r="I73" s="1100" t="str">
        <f t="shared" si="2"/>
        <v>#REF!</v>
      </c>
      <c r="J73" s="413">
        <v>4.0</v>
      </c>
      <c r="K73" s="413">
        <v>2025.0</v>
      </c>
      <c r="L73" s="1397">
        <v>45748.0</v>
      </c>
      <c r="M73" s="1398">
        <v>45777.0</v>
      </c>
      <c r="N73" s="1340">
        <v>23.0</v>
      </c>
      <c r="O73" s="1084">
        <f t="shared" si="3"/>
        <v>1</v>
      </c>
      <c r="P73" s="231" t="str">
        <f t="shared" si="4"/>
        <v>#REF!</v>
      </c>
      <c r="Q73" s="231" t="str">
        <f t="shared" si="18"/>
        <v>#REF!</v>
      </c>
      <c r="R73" s="1101"/>
      <c r="S73" s="1182" t="s">
        <v>525</v>
      </c>
      <c r="T73" s="1183" t="s">
        <v>2118</v>
      </c>
      <c r="U73" s="1084" t="str">
        <f t="shared" si="6"/>
        <v>#REF!</v>
      </c>
      <c r="V73" s="1102" t="str">
        <f t="shared" si="7"/>
        <v>#REF!</v>
      </c>
      <c r="W73" s="1102" t="str">
        <f t="shared" si="8"/>
        <v>#REF!</v>
      </c>
      <c r="X73" s="1102" t="str">
        <f t="shared" si="9"/>
        <v>#REF!</v>
      </c>
      <c r="Y73" s="1103">
        <f t="shared" si="10"/>
        <v>1</v>
      </c>
      <c r="Z73" s="1104" t="str">
        <f t="shared" si="11"/>
        <v>#REF!</v>
      </c>
      <c r="AA73" s="1085" t="str">
        <f t="shared" si="12"/>
        <v>#REF!</v>
      </c>
      <c r="AB73" s="1085" t="str">
        <f t="shared" si="13"/>
        <v>#REF!</v>
      </c>
      <c r="AC73" s="1105" t="str">
        <f t="shared" si="14"/>
        <v>#REF!</v>
      </c>
      <c r="AD73" s="1105" t="str">
        <f t="shared" si="15"/>
        <v>#REF!</v>
      </c>
      <c r="AE73" s="1105" t="str">
        <f t="shared" si="16"/>
        <v>#REF!</v>
      </c>
      <c r="AF73" s="1106"/>
      <c r="AG73" s="1079"/>
      <c r="AH73" s="1090">
        <f t="shared" si="17"/>
        <v>23</v>
      </c>
      <c r="AI73" s="1090"/>
    </row>
    <row r="74" ht="15.0" customHeight="1">
      <c r="A74" s="1098">
        <v>75.0</v>
      </c>
      <c r="B74" s="1182">
        <v>466341.0</v>
      </c>
      <c r="C74" s="1183" t="s">
        <v>2358</v>
      </c>
      <c r="D74" s="1183" t="s">
        <v>2359</v>
      </c>
      <c r="E74" s="1183" t="s">
        <v>511</v>
      </c>
      <c r="F74" s="1183" t="s">
        <v>512</v>
      </c>
      <c r="G74" s="1183" t="s">
        <v>771</v>
      </c>
      <c r="H74" s="1273" t="str">
        <f t="shared" si="1"/>
        <v>DEV04</v>
      </c>
      <c r="I74" s="1100" t="str">
        <f t="shared" si="2"/>
        <v>#REF!</v>
      </c>
      <c r="J74" s="413">
        <v>4.0</v>
      </c>
      <c r="K74" s="413">
        <v>2025.0</v>
      </c>
      <c r="L74" s="1397">
        <v>45748.0</v>
      </c>
      <c r="M74" s="1398">
        <v>45777.0</v>
      </c>
      <c r="N74" s="1340">
        <v>23.0</v>
      </c>
      <c r="O74" s="1084">
        <f t="shared" si="3"/>
        <v>1</v>
      </c>
      <c r="P74" s="231" t="str">
        <f t="shared" si="4"/>
        <v>#REF!</v>
      </c>
      <c r="Q74" s="231" t="str">
        <f t="shared" si="18"/>
        <v>#REF!</v>
      </c>
      <c r="R74" s="1101"/>
      <c r="S74" s="1182" t="s">
        <v>525</v>
      </c>
      <c r="T74" s="1183" t="s">
        <v>2118</v>
      </c>
      <c r="U74" s="1084" t="str">
        <f t="shared" si="6"/>
        <v>#REF!</v>
      </c>
      <c r="V74" s="1102" t="str">
        <f t="shared" si="7"/>
        <v>#REF!</v>
      </c>
      <c r="W74" s="1102" t="str">
        <f t="shared" si="8"/>
        <v>#REF!</v>
      </c>
      <c r="X74" s="1102" t="str">
        <f t="shared" si="9"/>
        <v>#REF!</v>
      </c>
      <c r="Y74" s="1103">
        <f t="shared" si="10"/>
        <v>1</v>
      </c>
      <c r="Z74" s="1104" t="str">
        <f t="shared" si="11"/>
        <v>#REF!</v>
      </c>
      <c r="AA74" s="1085" t="str">
        <f t="shared" si="12"/>
        <v>#REF!</v>
      </c>
      <c r="AB74" s="1085" t="str">
        <f t="shared" si="13"/>
        <v>#REF!</v>
      </c>
      <c r="AC74" s="1105" t="str">
        <f t="shared" si="14"/>
        <v>#REF!</v>
      </c>
      <c r="AD74" s="1105" t="str">
        <f t="shared" si="15"/>
        <v>#REF!</v>
      </c>
      <c r="AE74" s="1105" t="str">
        <f t="shared" si="16"/>
        <v>#REF!</v>
      </c>
      <c r="AF74" s="1106"/>
      <c r="AG74" s="1079"/>
      <c r="AH74" s="1090">
        <f t="shared" si="17"/>
        <v>23</v>
      </c>
      <c r="AI74" s="1090"/>
    </row>
    <row r="75" ht="15.0" customHeight="1">
      <c r="A75" s="1098">
        <v>76.0</v>
      </c>
      <c r="B75" s="1182">
        <v>466701.0</v>
      </c>
      <c r="C75" s="1183" t="s">
        <v>1653</v>
      </c>
      <c r="D75" s="1183" t="s">
        <v>1654</v>
      </c>
      <c r="E75" s="1183" t="s">
        <v>511</v>
      </c>
      <c r="F75" s="1183" t="s">
        <v>512</v>
      </c>
      <c r="G75" s="1183" t="s">
        <v>790</v>
      </c>
      <c r="H75" s="1273" t="str">
        <f t="shared" si="1"/>
        <v>DEV03</v>
      </c>
      <c r="I75" s="1100" t="str">
        <f t="shared" si="2"/>
        <v>#REF!</v>
      </c>
      <c r="J75" s="413">
        <v>4.0</v>
      </c>
      <c r="K75" s="413">
        <v>2025.0</v>
      </c>
      <c r="L75" s="1397">
        <v>45748.0</v>
      </c>
      <c r="M75" s="1398">
        <v>45762.0</v>
      </c>
      <c r="N75" s="1340">
        <v>11.0</v>
      </c>
      <c r="O75" s="1084">
        <f t="shared" si="3"/>
        <v>0.4782608696</v>
      </c>
      <c r="P75" s="231" t="str">
        <f t="shared" si="4"/>
        <v>#REF!</v>
      </c>
      <c r="Q75" s="231" t="str">
        <f t="shared" si="18"/>
        <v>#REF!</v>
      </c>
      <c r="R75" s="1101"/>
      <c r="S75" s="1182" t="s">
        <v>525</v>
      </c>
      <c r="T75" s="1183" t="s">
        <v>2118</v>
      </c>
      <c r="U75" s="1084" t="str">
        <f t="shared" si="6"/>
        <v>#REF!</v>
      </c>
      <c r="V75" s="1102" t="str">
        <f t="shared" si="7"/>
        <v>#REF!</v>
      </c>
      <c r="W75" s="1102" t="str">
        <f t="shared" si="8"/>
        <v>#REF!</v>
      </c>
      <c r="X75" s="1102" t="str">
        <f t="shared" si="9"/>
        <v>#REF!</v>
      </c>
      <c r="Y75" s="1103">
        <f t="shared" si="10"/>
        <v>0.4782608696</v>
      </c>
      <c r="Z75" s="1104" t="str">
        <f t="shared" si="11"/>
        <v>#REF!</v>
      </c>
      <c r="AA75" s="1085" t="str">
        <f t="shared" si="12"/>
        <v>#REF!</v>
      </c>
      <c r="AB75" s="1085" t="str">
        <f t="shared" si="13"/>
        <v>#REF!</v>
      </c>
      <c r="AC75" s="1105" t="str">
        <f t="shared" si="14"/>
        <v>#REF!</v>
      </c>
      <c r="AD75" s="1105" t="str">
        <f t="shared" si="15"/>
        <v>#REF!</v>
      </c>
      <c r="AE75" s="1105" t="str">
        <f t="shared" si="16"/>
        <v>#REF!</v>
      </c>
      <c r="AF75" s="1106"/>
      <c r="AG75" s="1079"/>
      <c r="AH75" s="1090">
        <f t="shared" si="17"/>
        <v>11</v>
      </c>
      <c r="AI75" s="1090"/>
    </row>
    <row r="76" ht="15.0" customHeight="1">
      <c r="A76" s="1098">
        <v>77.0</v>
      </c>
      <c r="B76" s="1182">
        <v>466715.0</v>
      </c>
      <c r="C76" s="1183" t="s">
        <v>2415</v>
      </c>
      <c r="D76" s="1183" t="s">
        <v>2416</v>
      </c>
      <c r="E76" s="1183" t="s">
        <v>552</v>
      </c>
      <c r="F76" s="1183" t="s">
        <v>546</v>
      </c>
      <c r="G76" s="1183" t="s">
        <v>790</v>
      </c>
      <c r="H76" s="1273" t="str">
        <f t="shared" si="1"/>
        <v>TESTER03</v>
      </c>
      <c r="I76" s="1100" t="str">
        <f t="shared" si="2"/>
        <v>#REF!</v>
      </c>
      <c r="J76" s="413">
        <v>4.0</v>
      </c>
      <c r="K76" s="413">
        <v>2025.0</v>
      </c>
      <c r="L76" s="1397">
        <v>45748.0</v>
      </c>
      <c r="M76" s="1398">
        <v>45762.0</v>
      </c>
      <c r="N76" s="1340">
        <v>11.0</v>
      </c>
      <c r="O76" s="1084">
        <f t="shared" si="3"/>
        <v>0.4782608696</v>
      </c>
      <c r="P76" s="231" t="str">
        <f t="shared" si="4"/>
        <v>#REF!</v>
      </c>
      <c r="Q76" s="231" t="str">
        <f t="shared" si="18"/>
        <v>#REF!</v>
      </c>
      <c r="R76" s="1101"/>
      <c r="S76" s="1182" t="s">
        <v>525</v>
      </c>
      <c r="T76" s="1183" t="s">
        <v>2118</v>
      </c>
      <c r="U76" s="1084" t="str">
        <f t="shared" si="6"/>
        <v>#REF!</v>
      </c>
      <c r="V76" s="1102" t="str">
        <f t="shared" si="7"/>
        <v>#REF!</v>
      </c>
      <c r="W76" s="1102" t="str">
        <f t="shared" si="8"/>
        <v>#REF!</v>
      </c>
      <c r="X76" s="1102" t="str">
        <f t="shared" si="9"/>
        <v>#REF!</v>
      </c>
      <c r="Y76" s="1103">
        <f t="shared" si="10"/>
        <v>0.4782608696</v>
      </c>
      <c r="Z76" s="1104" t="str">
        <f t="shared" si="11"/>
        <v>#REF!</v>
      </c>
      <c r="AA76" s="1085" t="str">
        <f t="shared" si="12"/>
        <v>#REF!</v>
      </c>
      <c r="AB76" s="1085" t="str">
        <f t="shared" si="13"/>
        <v>#REF!</v>
      </c>
      <c r="AC76" s="1105" t="str">
        <f t="shared" si="14"/>
        <v>#REF!</v>
      </c>
      <c r="AD76" s="1105" t="str">
        <f t="shared" si="15"/>
        <v>#REF!</v>
      </c>
      <c r="AE76" s="1105" t="str">
        <f t="shared" si="16"/>
        <v>#REF!</v>
      </c>
      <c r="AF76" s="1106"/>
      <c r="AG76" s="1079"/>
      <c r="AH76" s="1090">
        <f t="shared" si="17"/>
        <v>11</v>
      </c>
      <c r="AI76" s="1090"/>
    </row>
    <row r="77" ht="15.0" customHeight="1">
      <c r="A77" s="1098">
        <v>78.0</v>
      </c>
      <c r="B77" s="1182">
        <v>434722.0</v>
      </c>
      <c r="C77" s="1183" t="s">
        <v>2244</v>
      </c>
      <c r="D77" s="1183" t="s">
        <v>2245</v>
      </c>
      <c r="E77" s="1183" t="s">
        <v>511</v>
      </c>
      <c r="F77" s="1183" t="s">
        <v>564</v>
      </c>
      <c r="G77" s="1183" t="s">
        <v>665</v>
      </c>
      <c r="H77" s="1273" t="str">
        <f t="shared" si="1"/>
        <v>BA02</v>
      </c>
      <c r="I77" s="1100" t="str">
        <f t="shared" si="2"/>
        <v>#REF!</v>
      </c>
      <c r="J77" s="413">
        <v>4.0</v>
      </c>
      <c r="K77" s="413">
        <v>2025.0</v>
      </c>
      <c r="L77" s="1397">
        <v>45748.0</v>
      </c>
      <c r="M77" s="1398">
        <v>45777.0</v>
      </c>
      <c r="N77" s="1340">
        <v>23.0</v>
      </c>
      <c r="O77" s="1084">
        <f t="shared" si="3"/>
        <v>1</v>
      </c>
      <c r="P77" s="231" t="str">
        <f t="shared" si="4"/>
        <v>#REF!</v>
      </c>
      <c r="Q77" s="231" t="str">
        <f t="shared" si="18"/>
        <v>#REF!</v>
      </c>
      <c r="R77" s="1101"/>
      <c r="S77" s="1182" t="s">
        <v>525</v>
      </c>
      <c r="T77" s="1183" t="s">
        <v>2118</v>
      </c>
      <c r="U77" s="1084" t="str">
        <f t="shared" si="6"/>
        <v>#REF!</v>
      </c>
      <c r="V77" s="1102" t="str">
        <f t="shared" si="7"/>
        <v>#REF!</v>
      </c>
      <c r="W77" s="1102" t="str">
        <f t="shared" si="8"/>
        <v>#REF!</v>
      </c>
      <c r="X77" s="1102" t="str">
        <f t="shared" si="9"/>
        <v>#REF!</v>
      </c>
      <c r="Y77" s="1103">
        <f t="shared" si="10"/>
        <v>1</v>
      </c>
      <c r="Z77" s="1104" t="str">
        <f t="shared" si="11"/>
        <v>#REF!</v>
      </c>
      <c r="AA77" s="1085" t="str">
        <f t="shared" si="12"/>
        <v>#REF!</v>
      </c>
      <c r="AB77" s="1085" t="str">
        <f t="shared" si="13"/>
        <v>#REF!</v>
      </c>
      <c r="AC77" s="1105" t="str">
        <f t="shared" si="14"/>
        <v>#REF!</v>
      </c>
      <c r="AD77" s="1105" t="str">
        <f t="shared" si="15"/>
        <v>#REF!</v>
      </c>
      <c r="AE77" s="1105" t="str">
        <f t="shared" si="16"/>
        <v>#REF!</v>
      </c>
      <c r="AF77" s="1106"/>
      <c r="AG77" s="1079"/>
      <c r="AH77" s="1090">
        <f t="shared" si="17"/>
        <v>23</v>
      </c>
      <c r="AI77" s="1090"/>
    </row>
    <row r="78" ht="15.0" customHeight="1">
      <c r="A78" s="1098">
        <v>80.0</v>
      </c>
      <c r="B78" s="1182">
        <v>471609.0</v>
      </c>
      <c r="C78" s="1183" t="s">
        <v>2341</v>
      </c>
      <c r="D78" s="1183" t="s">
        <v>2342</v>
      </c>
      <c r="E78" s="1183" t="s">
        <v>511</v>
      </c>
      <c r="F78" s="1183" t="s">
        <v>663</v>
      </c>
      <c r="G78" s="1183" t="s">
        <v>790</v>
      </c>
      <c r="H78" s="1273" t="str">
        <f t="shared" si="1"/>
        <v>PM03</v>
      </c>
      <c r="I78" s="1100" t="str">
        <f t="shared" si="2"/>
        <v>#REF!</v>
      </c>
      <c r="J78" s="413">
        <v>4.0</v>
      </c>
      <c r="K78" s="413">
        <v>2025.0</v>
      </c>
      <c r="L78" s="1397">
        <v>45748.0</v>
      </c>
      <c r="M78" s="1398">
        <v>45777.0</v>
      </c>
      <c r="N78" s="1340">
        <v>11.5</v>
      </c>
      <c r="O78" s="1084">
        <f t="shared" si="3"/>
        <v>0.5</v>
      </c>
      <c r="P78" s="231" t="str">
        <f t="shared" si="4"/>
        <v>#REF!</v>
      </c>
      <c r="Q78" s="231" t="str">
        <f t="shared" si="18"/>
        <v>#REF!</v>
      </c>
      <c r="R78" s="1101"/>
      <c r="S78" s="1182" t="s">
        <v>525</v>
      </c>
      <c r="T78" s="1183" t="s">
        <v>2118</v>
      </c>
      <c r="U78" s="1084" t="str">
        <f t="shared" si="6"/>
        <v>#REF!</v>
      </c>
      <c r="V78" s="1102" t="str">
        <f t="shared" si="7"/>
        <v>#REF!</v>
      </c>
      <c r="W78" s="1102" t="str">
        <f t="shared" si="8"/>
        <v>#REF!</v>
      </c>
      <c r="X78" s="1102" t="str">
        <f t="shared" si="9"/>
        <v>#REF!</v>
      </c>
      <c r="Y78" s="1103">
        <f t="shared" si="10"/>
        <v>1</v>
      </c>
      <c r="Z78" s="1104" t="str">
        <f t="shared" si="11"/>
        <v>#REF!</v>
      </c>
      <c r="AA78" s="1085" t="str">
        <f t="shared" si="12"/>
        <v>#REF!</v>
      </c>
      <c r="AB78" s="1085" t="str">
        <f t="shared" si="13"/>
        <v>#REF!</v>
      </c>
      <c r="AC78" s="1105" t="str">
        <f t="shared" si="14"/>
        <v>#REF!</v>
      </c>
      <c r="AD78" s="1105" t="str">
        <f t="shared" si="15"/>
        <v>#REF!</v>
      </c>
      <c r="AE78" s="1105" t="str">
        <f t="shared" si="16"/>
        <v>#REF!</v>
      </c>
      <c r="AF78" s="1106"/>
      <c r="AG78" s="1079"/>
      <c r="AH78" s="1090">
        <f t="shared" si="17"/>
        <v>23</v>
      </c>
      <c r="AI78" s="1090"/>
    </row>
    <row r="79" ht="15.0" customHeight="1">
      <c r="A79" s="1098">
        <v>81.0</v>
      </c>
      <c r="B79" s="1182">
        <v>471775.0</v>
      </c>
      <c r="C79" s="1183" t="s">
        <v>2337</v>
      </c>
      <c r="D79" s="1183" t="s">
        <v>2338</v>
      </c>
      <c r="E79" s="1183" t="s">
        <v>511</v>
      </c>
      <c r="F79" s="1183" t="s">
        <v>512</v>
      </c>
      <c r="G79" s="1183" t="s">
        <v>795</v>
      </c>
      <c r="H79" s="1273" t="str">
        <f t="shared" si="1"/>
        <v>DEV01</v>
      </c>
      <c r="I79" s="1100" t="str">
        <f t="shared" si="2"/>
        <v>#REF!</v>
      </c>
      <c r="J79" s="413">
        <v>4.0</v>
      </c>
      <c r="K79" s="413">
        <v>2025.0</v>
      </c>
      <c r="L79" s="1397">
        <v>45748.0</v>
      </c>
      <c r="M79" s="1398">
        <v>45755.0</v>
      </c>
      <c r="N79" s="1340">
        <v>1.8</v>
      </c>
      <c r="O79" s="1084">
        <f t="shared" si="3"/>
        <v>0.07826086957</v>
      </c>
      <c r="P79" s="231" t="str">
        <f t="shared" si="4"/>
        <v>#REF!</v>
      </c>
      <c r="Q79" s="231" t="str">
        <f t="shared" si="18"/>
        <v>#REF!</v>
      </c>
      <c r="R79" s="1101"/>
      <c r="S79" s="1182" t="s">
        <v>525</v>
      </c>
      <c r="T79" s="1183" t="s">
        <v>2118</v>
      </c>
      <c r="U79" s="1084" t="str">
        <f t="shared" si="6"/>
        <v>#REF!</v>
      </c>
      <c r="V79" s="1102" t="str">
        <f t="shared" si="7"/>
        <v>#REF!</v>
      </c>
      <c r="W79" s="1102" t="str">
        <f t="shared" si="8"/>
        <v>#REF!</v>
      </c>
      <c r="X79" s="1102" t="str">
        <f t="shared" si="9"/>
        <v>#REF!</v>
      </c>
      <c r="Y79" s="1103">
        <f t="shared" si="10"/>
        <v>1</v>
      </c>
      <c r="Z79" s="1104" t="str">
        <f t="shared" si="11"/>
        <v>#REF!</v>
      </c>
      <c r="AA79" s="1085" t="str">
        <f t="shared" si="12"/>
        <v>#REF!</v>
      </c>
      <c r="AB79" s="1085" t="str">
        <f t="shared" si="13"/>
        <v>#REF!</v>
      </c>
      <c r="AC79" s="1105" t="str">
        <f t="shared" si="14"/>
        <v>#REF!</v>
      </c>
      <c r="AD79" s="1105" t="str">
        <f t="shared" si="15"/>
        <v>#REF!</v>
      </c>
      <c r="AE79" s="1105" t="str">
        <f t="shared" si="16"/>
        <v>#REF!</v>
      </c>
      <c r="AF79" s="1106"/>
      <c r="AG79" s="1079"/>
      <c r="AH79" s="1090">
        <f t="shared" si="17"/>
        <v>23</v>
      </c>
      <c r="AI79" s="1090"/>
    </row>
    <row r="80" ht="15.0" customHeight="1">
      <c r="A80" s="1098">
        <v>82.0</v>
      </c>
      <c r="B80" s="1182">
        <v>473507.0</v>
      </c>
      <c r="C80" s="1183" t="s">
        <v>2360</v>
      </c>
      <c r="D80" s="1183" t="s">
        <v>2361</v>
      </c>
      <c r="E80" s="1183" t="s">
        <v>511</v>
      </c>
      <c r="F80" s="1183" t="s">
        <v>512</v>
      </c>
      <c r="G80" s="1183" t="s">
        <v>795</v>
      </c>
      <c r="H80" s="1273" t="str">
        <f t="shared" si="1"/>
        <v>DEV01</v>
      </c>
      <c r="I80" s="1100" t="str">
        <f t="shared" si="2"/>
        <v>#REF!</v>
      </c>
      <c r="J80" s="413">
        <v>4.0</v>
      </c>
      <c r="K80" s="413">
        <v>2025.0</v>
      </c>
      <c r="L80" s="1397">
        <v>45748.0</v>
      </c>
      <c r="M80" s="1398">
        <v>45777.0</v>
      </c>
      <c r="N80" s="1340">
        <v>23.0</v>
      </c>
      <c r="O80" s="1084">
        <f t="shared" si="3"/>
        <v>1</v>
      </c>
      <c r="P80" s="231" t="str">
        <f t="shared" si="4"/>
        <v>#REF!</v>
      </c>
      <c r="Q80" s="231" t="str">
        <f t="shared" si="18"/>
        <v>#REF!</v>
      </c>
      <c r="R80" s="1101"/>
      <c r="S80" s="1182" t="s">
        <v>525</v>
      </c>
      <c r="T80" s="1183" t="s">
        <v>2118</v>
      </c>
      <c r="U80" s="1084" t="str">
        <f t="shared" si="6"/>
        <v>#REF!</v>
      </c>
      <c r="V80" s="1102" t="str">
        <f t="shared" si="7"/>
        <v>#REF!</v>
      </c>
      <c r="W80" s="1102" t="str">
        <f t="shared" si="8"/>
        <v>#REF!</v>
      </c>
      <c r="X80" s="1102" t="str">
        <f t="shared" si="9"/>
        <v>#REF!</v>
      </c>
      <c r="Y80" s="1103">
        <f t="shared" si="10"/>
        <v>1</v>
      </c>
      <c r="Z80" s="1104" t="str">
        <f t="shared" si="11"/>
        <v>#REF!</v>
      </c>
      <c r="AA80" s="1085" t="str">
        <f t="shared" si="12"/>
        <v>#REF!</v>
      </c>
      <c r="AB80" s="1085" t="str">
        <f t="shared" si="13"/>
        <v>#REF!</v>
      </c>
      <c r="AC80" s="1105" t="str">
        <f t="shared" si="14"/>
        <v>#REF!</v>
      </c>
      <c r="AD80" s="1105" t="str">
        <f t="shared" si="15"/>
        <v>#REF!</v>
      </c>
      <c r="AE80" s="1105" t="str">
        <f t="shared" si="16"/>
        <v>#REF!</v>
      </c>
      <c r="AF80" s="1106"/>
      <c r="AG80" s="1079"/>
      <c r="AH80" s="1090">
        <f t="shared" si="17"/>
        <v>23</v>
      </c>
      <c r="AI80" s="1090"/>
    </row>
    <row r="81" ht="15.0" customHeight="1">
      <c r="A81" s="1098">
        <v>83.0</v>
      </c>
      <c r="B81" s="1182">
        <v>473255.0</v>
      </c>
      <c r="C81" s="1183" t="s">
        <v>2432</v>
      </c>
      <c r="D81" s="1183" t="s">
        <v>2433</v>
      </c>
      <c r="E81" s="1183" t="s">
        <v>552</v>
      </c>
      <c r="F81" s="1183" t="s">
        <v>512</v>
      </c>
      <c r="G81" s="1183" t="s">
        <v>795</v>
      </c>
      <c r="H81" s="1273" t="str">
        <f t="shared" si="1"/>
        <v>DEV01</v>
      </c>
      <c r="I81" s="1100" t="str">
        <f t="shared" si="2"/>
        <v>#REF!</v>
      </c>
      <c r="J81" s="413">
        <v>4.0</v>
      </c>
      <c r="K81" s="413">
        <v>2025.0</v>
      </c>
      <c r="L81" s="1397">
        <v>45758.0</v>
      </c>
      <c r="M81" s="1398">
        <v>45764.0</v>
      </c>
      <c r="N81" s="1340">
        <v>5.0</v>
      </c>
      <c r="O81" s="1084">
        <f t="shared" si="3"/>
        <v>0.2173913043</v>
      </c>
      <c r="P81" s="231" t="str">
        <f t="shared" si="4"/>
        <v>#REF!</v>
      </c>
      <c r="Q81" s="231" t="str">
        <f t="shared" si="18"/>
        <v>#REF!</v>
      </c>
      <c r="R81" s="1101"/>
      <c r="S81" s="1182" t="s">
        <v>525</v>
      </c>
      <c r="T81" s="1183" t="s">
        <v>2118</v>
      </c>
      <c r="U81" s="1084" t="str">
        <f t="shared" si="6"/>
        <v>#REF!</v>
      </c>
      <c r="V81" s="1102" t="str">
        <f t="shared" si="7"/>
        <v>#REF!</v>
      </c>
      <c r="W81" s="1102" t="str">
        <f t="shared" si="8"/>
        <v>#REF!</v>
      </c>
      <c r="X81" s="1102" t="str">
        <f t="shared" si="9"/>
        <v>#REF!</v>
      </c>
      <c r="Y81" s="1103">
        <f t="shared" si="10"/>
        <v>0.2173913043</v>
      </c>
      <c r="Z81" s="1104" t="str">
        <f t="shared" si="11"/>
        <v>#REF!</v>
      </c>
      <c r="AA81" s="1085" t="str">
        <f t="shared" si="12"/>
        <v>#REF!</v>
      </c>
      <c r="AB81" s="1085" t="str">
        <f t="shared" si="13"/>
        <v>#REF!</v>
      </c>
      <c r="AC81" s="1105" t="str">
        <f t="shared" si="14"/>
        <v>#REF!</v>
      </c>
      <c r="AD81" s="1105" t="str">
        <f t="shared" si="15"/>
        <v>#REF!</v>
      </c>
      <c r="AE81" s="1105" t="str">
        <f t="shared" si="16"/>
        <v>#REF!</v>
      </c>
      <c r="AF81" s="1106"/>
      <c r="AG81" s="1079"/>
      <c r="AH81" s="1090">
        <f t="shared" si="17"/>
        <v>5</v>
      </c>
      <c r="AI81" s="1090"/>
    </row>
    <row r="82" ht="15.0" customHeight="1">
      <c r="A82" s="1098">
        <v>85.0</v>
      </c>
      <c r="B82" s="1181">
        <v>272968.0</v>
      </c>
      <c r="C82" s="370" t="s">
        <v>582</v>
      </c>
      <c r="D82" s="370" t="s">
        <v>1365</v>
      </c>
      <c r="E82" s="370" t="s">
        <v>511</v>
      </c>
      <c r="F82" s="370" t="s">
        <v>512</v>
      </c>
      <c r="G82" s="370" t="s">
        <v>893</v>
      </c>
      <c r="H82" s="1273" t="str">
        <f t="shared" si="1"/>
        <v>DEV06</v>
      </c>
      <c r="I82" s="1100" t="str">
        <f t="shared" si="2"/>
        <v>#REF!</v>
      </c>
      <c r="J82" s="413">
        <v>4.0</v>
      </c>
      <c r="K82" s="413">
        <v>2025.0</v>
      </c>
      <c r="L82" s="1394">
        <v>45748.0</v>
      </c>
      <c r="M82" s="1395">
        <v>45777.0</v>
      </c>
      <c r="N82" s="1339">
        <v>23.0</v>
      </c>
      <c r="O82" s="1084">
        <f t="shared" si="3"/>
        <v>1</v>
      </c>
      <c r="P82" s="231">
        <f t="shared" si="4"/>
        <v>1</v>
      </c>
      <c r="Q82" s="231">
        <v>1.0</v>
      </c>
      <c r="R82" s="1101"/>
      <c r="S82" s="1181" t="s">
        <v>517</v>
      </c>
      <c r="T82" s="370" t="s">
        <v>1367</v>
      </c>
      <c r="U82" s="1084">
        <f t="shared" si="6"/>
        <v>1</v>
      </c>
      <c r="V82" s="1102">
        <f t="shared" si="7"/>
        <v>1</v>
      </c>
      <c r="W82" s="1102">
        <f t="shared" si="8"/>
        <v>1</v>
      </c>
      <c r="X82" s="1102">
        <f t="shared" si="9"/>
        <v>1</v>
      </c>
      <c r="Y82" s="1103">
        <f t="shared" si="10"/>
        <v>1</v>
      </c>
      <c r="Z82" s="1104" t="str">
        <f t="shared" si="11"/>
        <v>#REF!</v>
      </c>
      <c r="AA82" s="1085" t="str">
        <f t="shared" si="12"/>
        <v>#REF!</v>
      </c>
      <c r="AB82" s="1085" t="str">
        <f t="shared" si="13"/>
        <v>#REF!</v>
      </c>
      <c r="AC82" s="1105">
        <f t="shared" si="14"/>
        <v>0</v>
      </c>
      <c r="AD82" s="1105" t="str">
        <f t="shared" si="15"/>
        <v>#REF!</v>
      </c>
      <c r="AE82" s="1105" t="str">
        <f t="shared" si="16"/>
        <v>#REF!</v>
      </c>
      <c r="AF82" s="1106"/>
      <c r="AG82" s="1079"/>
      <c r="AH82" s="1090">
        <f t="shared" si="17"/>
        <v>23</v>
      </c>
      <c r="AI82" s="1090"/>
    </row>
    <row r="83" ht="15.0" customHeight="1">
      <c r="A83" s="1098">
        <v>86.0</v>
      </c>
      <c r="B83" s="1182">
        <v>277202.0</v>
      </c>
      <c r="C83" s="1183" t="s">
        <v>638</v>
      </c>
      <c r="D83" s="1183" t="s">
        <v>1369</v>
      </c>
      <c r="E83" s="1183" t="s">
        <v>511</v>
      </c>
      <c r="F83" s="1183" t="s">
        <v>512</v>
      </c>
      <c r="G83" s="1183" t="s">
        <v>787</v>
      </c>
      <c r="H83" s="1273" t="str">
        <f t="shared" si="1"/>
        <v>DEV05</v>
      </c>
      <c r="I83" s="1100" t="str">
        <f t="shared" si="2"/>
        <v>#REF!</v>
      </c>
      <c r="J83" s="413">
        <v>4.0</v>
      </c>
      <c r="K83" s="413">
        <v>2025.0</v>
      </c>
      <c r="L83" s="1397">
        <v>45748.0</v>
      </c>
      <c r="M83" s="1398">
        <v>45777.0</v>
      </c>
      <c r="N83" s="1340">
        <v>23.0</v>
      </c>
      <c r="O83" s="1084">
        <f t="shared" si="3"/>
        <v>1</v>
      </c>
      <c r="P83" s="231">
        <f t="shared" si="4"/>
        <v>1</v>
      </c>
      <c r="Q83" s="231">
        <v>1.0</v>
      </c>
      <c r="R83" s="1101"/>
      <c r="S83" s="1182" t="s">
        <v>517</v>
      </c>
      <c r="T83" s="1183" t="s">
        <v>1367</v>
      </c>
      <c r="U83" s="1084">
        <f t="shared" si="6"/>
        <v>1</v>
      </c>
      <c r="V83" s="1102">
        <f t="shared" si="7"/>
        <v>1</v>
      </c>
      <c r="W83" s="1102">
        <f t="shared" si="8"/>
        <v>1</v>
      </c>
      <c r="X83" s="1102">
        <f t="shared" si="9"/>
        <v>1</v>
      </c>
      <c r="Y83" s="1103">
        <f t="shared" si="10"/>
        <v>1</v>
      </c>
      <c r="Z83" s="1104" t="str">
        <f t="shared" si="11"/>
        <v>#REF!</v>
      </c>
      <c r="AA83" s="1085" t="str">
        <f t="shared" si="12"/>
        <v>#REF!</v>
      </c>
      <c r="AB83" s="1085" t="str">
        <f t="shared" si="13"/>
        <v>#REF!</v>
      </c>
      <c r="AC83" s="1105">
        <f t="shared" si="14"/>
        <v>0</v>
      </c>
      <c r="AD83" s="1105" t="str">
        <f t="shared" si="15"/>
        <v>#REF!</v>
      </c>
      <c r="AE83" s="1105" t="str">
        <f t="shared" si="16"/>
        <v>#REF!</v>
      </c>
      <c r="AF83" s="1106"/>
      <c r="AG83" s="1079"/>
      <c r="AH83" s="1090">
        <f t="shared" si="17"/>
        <v>23</v>
      </c>
      <c r="AI83" s="1090"/>
    </row>
    <row r="84" ht="15.0" customHeight="1">
      <c r="A84" s="1098">
        <v>87.0</v>
      </c>
      <c r="B84" s="1182">
        <v>281845.0</v>
      </c>
      <c r="C84" s="1183" t="s">
        <v>588</v>
      </c>
      <c r="D84" s="1183" t="s">
        <v>1371</v>
      </c>
      <c r="E84" s="1183" t="s">
        <v>511</v>
      </c>
      <c r="F84" s="1183" t="s">
        <v>512</v>
      </c>
      <c r="G84" s="1183" t="s">
        <v>771</v>
      </c>
      <c r="H84" s="1273" t="str">
        <f t="shared" si="1"/>
        <v>DEV04</v>
      </c>
      <c r="I84" s="1100" t="str">
        <f t="shared" si="2"/>
        <v>#REF!</v>
      </c>
      <c r="J84" s="413">
        <v>4.0</v>
      </c>
      <c r="K84" s="413">
        <v>2025.0</v>
      </c>
      <c r="L84" s="1397">
        <v>45748.0</v>
      </c>
      <c r="M84" s="1398">
        <v>45777.0</v>
      </c>
      <c r="N84" s="1340">
        <v>23.0</v>
      </c>
      <c r="O84" s="1084">
        <f t="shared" si="3"/>
        <v>1</v>
      </c>
      <c r="P84" s="231">
        <f t="shared" si="4"/>
        <v>1</v>
      </c>
      <c r="Q84" s="231">
        <v>1.0</v>
      </c>
      <c r="R84" s="1101"/>
      <c r="S84" s="1182" t="s">
        <v>517</v>
      </c>
      <c r="T84" s="1183" t="s">
        <v>1367</v>
      </c>
      <c r="U84" s="1084">
        <f t="shared" si="6"/>
        <v>1</v>
      </c>
      <c r="V84" s="1102">
        <f t="shared" si="7"/>
        <v>1</v>
      </c>
      <c r="W84" s="1102">
        <f t="shared" si="8"/>
        <v>1</v>
      </c>
      <c r="X84" s="1102">
        <f t="shared" si="9"/>
        <v>1</v>
      </c>
      <c r="Y84" s="1103">
        <f t="shared" si="10"/>
        <v>1</v>
      </c>
      <c r="Z84" s="1104" t="str">
        <f t="shared" si="11"/>
        <v>#REF!</v>
      </c>
      <c r="AA84" s="1085" t="str">
        <f t="shared" si="12"/>
        <v>#REF!</v>
      </c>
      <c r="AB84" s="1085" t="str">
        <f t="shared" si="13"/>
        <v>#REF!</v>
      </c>
      <c r="AC84" s="1105">
        <f t="shared" si="14"/>
        <v>0</v>
      </c>
      <c r="AD84" s="1105" t="str">
        <f t="shared" si="15"/>
        <v>#REF!</v>
      </c>
      <c r="AE84" s="1105" t="str">
        <f t="shared" si="16"/>
        <v>#REF!</v>
      </c>
      <c r="AF84" s="1106"/>
      <c r="AG84" s="1079"/>
      <c r="AH84" s="1090">
        <f t="shared" si="17"/>
        <v>23</v>
      </c>
      <c r="AI84" s="1090"/>
    </row>
    <row r="85" ht="15.0" customHeight="1">
      <c r="A85" s="1098">
        <v>88.0</v>
      </c>
      <c r="B85" s="1182">
        <v>291197.0</v>
      </c>
      <c r="C85" s="1183" t="s">
        <v>544</v>
      </c>
      <c r="D85" s="1183" t="s">
        <v>1374</v>
      </c>
      <c r="E85" s="1183" t="s">
        <v>511</v>
      </c>
      <c r="F85" s="1183" t="s">
        <v>546</v>
      </c>
      <c r="G85" s="1183" t="s">
        <v>787</v>
      </c>
      <c r="H85" s="1273" t="str">
        <f t="shared" si="1"/>
        <v>TESTER05</v>
      </c>
      <c r="I85" s="1100" t="str">
        <f t="shared" si="2"/>
        <v>#REF!</v>
      </c>
      <c r="J85" s="413">
        <v>4.0</v>
      </c>
      <c r="K85" s="413">
        <v>2025.0</v>
      </c>
      <c r="L85" s="1397">
        <v>45748.0</v>
      </c>
      <c r="M85" s="1398">
        <v>45777.0</v>
      </c>
      <c r="N85" s="1340">
        <v>23.0</v>
      </c>
      <c r="O85" s="1084">
        <f t="shared" si="3"/>
        <v>1</v>
      </c>
      <c r="P85" s="231">
        <f t="shared" si="4"/>
        <v>1</v>
      </c>
      <c r="Q85" s="231">
        <v>1.0</v>
      </c>
      <c r="R85" s="1101"/>
      <c r="S85" s="1182" t="s">
        <v>517</v>
      </c>
      <c r="T85" s="1183" t="s">
        <v>1367</v>
      </c>
      <c r="U85" s="1084">
        <f t="shared" si="6"/>
        <v>1</v>
      </c>
      <c r="V85" s="1102">
        <f t="shared" si="7"/>
        <v>1</v>
      </c>
      <c r="W85" s="1102">
        <f t="shared" si="8"/>
        <v>1</v>
      </c>
      <c r="X85" s="1102">
        <f t="shared" si="9"/>
        <v>1</v>
      </c>
      <c r="Y85" s="1103">
        <f t="shared" si="10"/>
        <v>1</v>
      </c>
      <c r="Z85" s="1104" t="str">
        <f t="shared" si="11"/>
        <v>#REF!</v>
      </c>
      <c r="AA85" s="1085" t="str">
        <f t="shared" si="12"/>
        <v>#REF!</v>
      </c>
      <c r="AB85" s="1085" t="str">
        <f t="shared" si="13"/>
        <v>#REF!</v>
      </c>
      <c r="AC85" s="1105">
        <f t="shared" si="14"/>
        <v>0</v>
      </c>
      <c r="AD85" s="1105" t="str">
        <f t="shared" si="15"/>
        <v>#REF!</v>
      </c>
      <c r="AE85" s="1105" t="str">
        <f t="shared" si="16"/>
        <v>#REF!</v>
      </c>
      <c r="AF85" s="1106"/>
      <c r="AG85" s="1079"/>
      <c r="AH85" s="1090">
        <f t="shared" si="17"/>
        <v>23</v>
      </c>
      <c r="AI85" s="1090"/>
    </row>
    <row r="86" ht="15.0" customHeight="1">
      <c r="A86" s="1098">
        <v>89.0</v>
      </c>
      <c r="B86" s="1182">
        <v>293052.0</v>
      </c>
      <c r="C86" s="1183" t="s">
        <v>614</v>
      </c>
      <c r="D86" s="1183" t="s">
        <v>1375</v>
      </c>
      <c r="E86" s="1183" t="s">
        <v>511</v>
      </c>
      <c r="F86" s="1183" t="s">
        <v>546</v>
      </c>
      <c r="G86" s="1183" t="s">
        <v>790</v>
      </c>
      <c r="H86" s="1273" t="str">
        <f t="shared" si="1"/>
        <v>TESTER03</v>
      </c>
      <c r="I86" s="1100" t="str">
        <f t="shared" si="2"/>
        <v>#REF!</v>
      </c>
      <c r="J86" s="413">
        <v>4.0</v>
      </c>
      <c r="K86" s="413">
        <v>2025.0</v>
      </c>
      <c r="L86" s="1397">
        <v>45748.0</v>
      </c>
      <c r="M86" s="1398">
        <v>45777.0</v>
      </c>
      <c r="N86" s="1340">
        <v>21.0</v>
      </c>
      <c r="O86" s="1084">
        <f t="shared" si="3"/>
        <v>0.9130434783</v>
      </c>
      <c r="P86" s="231">
        <f t="shared" si="4"/>
        <v>0.913</v>
      </c>
      <c r="Q86" s="231">
        <v>0.91</v>
      </c>
      <c r="R86" s="1101"/>
      <c r="S86" s="1182" t="s">
        <v>517</v>
      </c>
      <c r="T86" s="1183" t="s">
        <v>1367</v>
      </c>
      <c r="U86" s="1084">
        <f t="shared" si="6"/>
        <v>0.91</v>
      </c>
      <c r="V86" s="1102">
        <f t="shared" si="7"/>
        <v>0.913</v>
      </c>
      <c r="W86" s="1102">
        <f t="shared" si="8"/>
        <v>0.91</v>
      </c>
      <c r="X86" s="1102">
        <f t="shared" si="9"/>
        <v>1</v>
      </c>
      <c r="Y86" s="1103">
        <f t="shared" si="10"/>
        <v>0.9130434783</v>
      </c>
      <c r="Z86" s="1104" t="str">
        <f t="shared" si="11"/>
        <v>#REF!</v>
      </c>
      <c r="AA86" s="1085" t="str">
        <f t="shared" si="12"/>
        <v>#REF!</v>
      </c>
      <c r="AB86" s="1085" t="str">
        <f t="shared" si="13"/>
        <v>#REF!</v>
      </c>
      <c r="AC86" s="1105">
        <f t="shared" si="14"/>
        <v>0</v>
      </c>
      <c r="AD86" s="1105" t="str">
        <f t="shared" si="15"/>
        <v>#REF!</v>
      </c>
      <c r="AE86" s="1105" t="str">
        <f t="shared" si="16"/>
        <v>#REF!</v>
      </c>
      <c r="AF86" s="1106"/>
      <c r="AG86" s="1079"/>
      <c r="AH86" s="1090">
        <f t="shared" si="17"/>
        <v>21</v>
      </c>
      <c r="AI86" s="1090"/>
    </row>
    <row r="87" ht="15.0" customHeight="1">
      <c r="A87" s="1098">
        <v>90.0</v>
      </c>
      <c r="B87" s="1182">
        <v>427333.0</v>
      </c>
      <c r="C87" s="1183" t="s">
        <v>558</v>
      </c>
      <c r="D87" s="1183" t="s">
        <v>1378</v>
      </c>
      <c r="E87" s="1183" t="s">
        <v>511</v>
      </c>
      <c r="F87" s="1183" t="s">
        <v>512</v>
      </c>
      <c r="G87" s="1183" t="s">
        <v>771</v>
      </c>
      <c r="H87" s="1273" t="str">
        <f t="shared" si="1"/>
        <v>DEV04</v>
      </c>
      <c r="I87" s="1100" t="str">
        <f t="shared" si="2"/>
        <v>#REF!</v>
      </c>
      <c r="J87" s="413">
        <v>4.0</v>
      </c>
      <c r="K87" s="413">
        <v>2025.0</v>
      </c>
      <c r="L87" s="1397">
        <v>45748.0</v>
      </c>
      <c r="M87" s="1398">
        <v>45777.0</v>
      </c>
      <c r="N87" s="1340">
        <v>23.0</v>
      </c>
      <c r="O87" s="1084">
        <f t="shared" si="3"/>
        <v>1</v>
      </c>
      <c r="P87" s="231">
        <f t="shared" si="4"/>
        <v>1</v>
      </c>
      <c r="Q87" s="231">
        <v>1.0</v>
      </c>
      <c r="R87" s="1101"/>
      <c r="S87" s="1182" t="s">
        <v>517</v>
      </c>
      <c r="T87" s="1183" t="s">
        <v>1367</v>
      </c>
      <c r="U87" s="1084">
        <f t="shared" si="6"/>
        <v>1</v>
      </c>
      <c r="V87" s="1102">
        <f t="shared" si="7"/>
        <v>1</v>
      </c>
      <c r="W87" s="1102">
        <f t="shared" si="8"/>
        <v>1</v>
      </c>
      <c r="X87" s="1102">
        <f t="shared" si="9"/>
        <v>1</v>
      </c>
      <c r="Y87" s="1103">
        <f t="shared" si="10"/>
        <v>1</v>
      </c>
      <c r="Z87" s="1104" t="str">
        <f t="shared" si="11"/>
        <v>#REF!</v>
      </c>
      <c r="AA87" s="1085" t="str">
        <f t="shared" si="12"/>
        <v>#REF!</v>
      </c>
      <c r="AB87" s="1085" t="str">
        <f t="shared" si="13"/>
        <v>#REF!</v>
      </c>
      <c r="AC87" s="1105">
        <f t="shared" si="14"/>
        <v>0</v>
      </c>
      <c r="AD87" s="1105" t="str">
        <f t="shared" si="15"/>
        <v>#REF!</v>
      </c>
      <c r="AE87" s="1105" t="str">
        <f t="shared" si="16"/>
        <v>#REF!</v>
      </c>
      <c r="AF87" s="1106"/>
      <c r="AG87" s="1079"/>
      <c r="AH87" s="1090">
        <f t="shared" si="17"/>
        <v>23</v>
      </c>
      <c r="AI87" s="1090"/>
    </row>
    <row r="88" ht="15.0" customHeight="1">
      <c r="A88" s="1098">
        <v>91.0</v>
      </c>
      <c r="B88" s="1182">
        <v>428532.0</v>
      </c>
      <c r="C88" s="1183" t="s">
        <v>553</v>
      </c>
      <c r="D88" s="1183" t="s">
        <v>1381</v>
      </c>
      <c r="E88" s="1183" t="s">
        <v>511</v>
      </c>
      <c r="F88" s="1183" t="s">
        <v>546</v>
      </c>
      <c r="G88" s="1183" t="s">
        <v>790</v>
      </c>
      <c r="H88" s="1273" t="str">
        <f t="shared" si="1"/>
        <v>TESTER03</v>
      </c>
      <c r="I88" s="1100" t="str">
        <f t="shared" si="2"/>
        <v>#REF!</v>
      </c>
      <c r="J88" s="413">
        <v>4.0</v>
      </c>
      <c r="K88" s="413">
        <v>2025.0</v>
      </c>
      <c r="L88" s="1397">
        <v>45748.0</v>
      </c>
      <c r="M88" s="1398">
        <v>45767.0</v>
      </c>
      <c r="N88" s="1340">
        <v>14.0</v>
      </c>
      <c r="O88" s="1084">
        <f t="shared" si="3"/>
        <v>0.6086956522</v>
      </c>
      <c r="P88" s="231">
        <f t="shared" si="4"/>
        <v>0.609</v>
      </c>
      <c r="Q88" s="231">
        <v>0.61</v>
      </c>
      <c r="R88" s="1101"/>
      <c r="S88" s="1182" t="s">
        <v>517</v>
      </c>
      <c r="T88" s="1183" t="s">
        <v>1367</v>
      </c>
      <c r="U88" s="1084">
        <f t="shared" si="6"/>
        <v>0.61</v>
      </c>
      <c r="V88" s="1102">
        <f t="shared" si="7"/>
        <v>0.609</v>
      </c>
      <c r="W88" s="1102">
        <f t="shared" si="8"/>
        <v>0.61</v>
      </c>
      <c r="X88" s="1102">
        <f t="shared" si="9"/>
        <v>1</v>
      </c>
      <c r="Y88" s="1103">
        <f t="shared" si="10"/>
        <v>0.6086956522</v>
      </c>
      <c r="Z88" s="1104" t="str">
        <f t="shared" si="11"/>
        <v>#REF!</v>
      </c>
      <c r="AA88" s="1085" t="str">
        <f t="shared" si="12"/>
        <v>#REF!</v>
      </c>
      <c r="AB88" s="1085" t="str">
        <f t="shared" si="13"/>
        <v>#REF!</v>
      </c>
      <c r="AC88" s="1105">
        <f t="shared" si="14"/>
        <v>0</v>
      </c>
      <c r="AD88" s="1105" t="str">
        <f t="shared" si="15"/>
        <v>#REF!</v>
      </c>
      <c r="AE88" s="1105" t="str">
        <f t="shared" si="16"/>
        <v>#REF!</v>
      </c>
      <c r="AF88" s="1106"/>
      <c r="AG88" s="1079"/>
      <c r="AH88" s="1090">
        <f t="shared" si="17"/>
        <v>14</v>
      </c>
      <c r="AI88" s="1090"/>
    </row>
    <row r="89" ht="15.0" customHeight="1">
      <c r="A89" s="1098">
        <v>92.0</v>
      </c>
      <c r="B89" s="1182">
        <v>434038.0</v>
      </c>
      <c r="C89" s="1183" t="s">
        <v>594</v>
      </c>
      <c r="D89" s="1183" t="s">
        <v>1384</v>
      </c>
      <c r="E89" s="1183" t="s">
        <v>511</v>
      </c>
      <c r="F89" s="1183" t="s">
        <v>546</v>
      </c>
      <c r="G89" s="1183" t="s">
        <v>787</v>
      </c>
      <c r="H89" s="1273" t="str">
        <f t="shared" si="1"/>
        <v>TESTER05</v>
      </c>
      <c r="I89" s="1100" t="str">
        <f t="shared" si="2"/>
        <v>#REF!</v>
      </c>
      <c r="J89" s="413">
        <v>4.0</v>
      </c>
      <c r="K89" s="413">
        <v>2025.0</v>
      </c>
      <c r="L89" s="1397">
        <v>45748.0</v>
      </c>
      <c r="M89" s="1398">
        <v>45777.0</v>
      </c>
      <c r="N89" s="1340">
        <v>23.0</v>
      </c>
      <c r="O89" s="1084">
        <f t="shared" si="3"/>
        <v>1</v>
      </c>
      <c r="P89" s="231">
        <f t="shared" si="4"/>
        <v>1</v>
      </c>
      <c r="Q89" s="231">
        <v>1.0</v>
      </c>
      <c r="R89" s="1101"/>
      <c r="S89" s="1182" t="s">
        <v>517</v>
      </c>
      <c r="T89" s="1183" t="s">
        <v>1367</v>
      </c>
      <c r="U89" s="1084">
        <f t="shared" si="6"/>
        <v>1</v>
      </c>
      <c r="V89" s="1102">
        <f t="shared" si="7"/>
        <v>1</v>
      </c>
      <c r="W89" s="1102">
        <f t="shared" si="8"/>
        <v>1</v>
      </c>
      <c r="X89" s="1102">
        <f t="shared" si="9"/>
        <v>1</v>
      </c>
      <c r="Y89" s="1103">
        <f t="shared" si="10"/>
        <v>1</v>
      </c>
      <c r="Z89" s="1104" t="str">
        <f t="shared" si="11"/>
        <v>#REF!</v>
      </c>
      <c r="AA89" s="1085" t="str">
        <f t="shared" si="12"/>
        <v>#REF!</v>
      </c>
      <c r="AB89" s="1085" t="str">
        <f t="shared" si="13"/>
        <v>#REF!</v>
      </c>
      <c r="AC89" s="1105">
        <f t="shared" si="14"/>
        <v>0</v>
      </c>
      <c r="AD89" s="1105" t="str">
        <f t="shared" si="15"/>
        <v>#REF!</v>
      </c>
      <c r="AE89" s="1105" t="str">
        <f t="shared" si="16"/>
        <v>#REF!</v>
      </c>
      <c r="AF89" s="1106"/>
      <c r="AG89" s="1079"/>
      <c r="AH89" s="1090">
        <f t="shared" si="17"/>
        <v>23</v>
      </c>
      <c r="AI89" s="1090"/>
    </row>
    <row r="90" ht="15.0" customHeight="1">
      <c r="A90" s="1098">
        <v>93.0</v>
      </c>
      <c r="B90" s="1182">
        <v>441534.0</v>
      </c>
      <c r="C90" s="1183" t="s">
        <v>509</v>
      </c>
      <c r="D90" s="1183" t="s">
        <v>1388</v>
      </c>
      <c r="E90" s="1183" t="s">
        <v>511</v>
      </c>
      <c r="F90" s="1183" t="s">
        <v>512</v>
      </c>
      <c r="G90" s="1183" t="s">
        <v>893</v>
      </c>
      <c r="H90" s="1273" t="str">
        <f t="shared" si="1"/>
        <v>DEV06</v>
      </c>
      <c r="I90" s="1100" t="str">
        <f t="shared" si="2"/>
        <v>#REF!</v>
      </c>
      <c r="J90" s="413">
        <v>4.0</v>
      </c>
      <c r="K90" s="413">
        <v>2025.0</v>
      </c>
      <c r="L90" s="1397">
        <v>45748.0</v>
      </c>
      <c r="M90" s="1398">
        <v>45777.0</v>
      </c>
      <c r="N90" s="1340">
        <v>23.0</v>
      </c>
      <c r="O90" s="1084">
        <f t="shared" si="3"/>
        <v>1</v>
      </c>
      <c r="P90" s="231">
        <f t="shared" si="4"/>
        <v>1</v>
      </c>
      <c r="Q90" s="231">
        <v>1.0</v>
      </c>
      <c r="R90" s="1101"/>
      <c r="S90" s="1182" t="s">
        <v>517</v>
      </c>
      <c r="T90" s="1183" t="s">
        <v>1367</v>
      </c>
      <c r="U90" s="1084">
        <f t="shared" si="6"/>
        <v>1</v>
      </c>
      <c r="V90" s="1102">
        <f t="shared" si="7"/>
        <v>1</v>
      </c>
      <c r="W90" s="1102">
        <f t="shared" si="8"/>
        <v>1</v>
      </c>
      <c r="X90" s="1102">
        <f t="shared" si="9"/>
        <v>1</v>
      </c>
      <c r="Y90" s="1103">
        <f t="shared" si="10"/>
        <v>1</v>
      </c>
      <c r="Z90" s="1104" t="str">
        <f t="shared" si="11"/>
        <v>#REF!</v>
      </c>
      <c r="AA90" s="1085" t="str">
        <f t="shared" si="12"/>
        <v>#REF!</v>
      </c>
      <c r="AB90" s="1085" t="str">
        <f t="shared" si="13"/>
        <v>#REF!</v>
      </c>
      <c r="AC90" s="1105">
        <f t="shared" si="14"/>
        <v>0</v>
      </c>
      <c r="AD90" s="1105" t="str">
        <f t="shared" si="15"/>
        <v>#REF!</v>
      </c>
      <c r="AE90" s="1105" t="str">
        <f t="shared" si="16"/>
        <v>#REF!</v>
      </c>
      <c r="AF90" s="1106"/>
      <c r="AG90" s="1079"/>
      <c r="AH90" s="1090">
        <f t="shared" si="17"/>
        <v>23</v>
      </c>
      <c r="AI90" s="1090"/>
    </row>
    <row r="91" ht="15.0" customHeight="1">
      <c r="A91" s="1098">
        <v>94.0</v>
      </c>
      <c r="B91" s="1182">
        <v>459635.0</v>
      </c>
      <c r="C91" s="1183" t="s">
        <v>1086</v>
      </c>
      <c r="D91" s="1183" t="s">
        <v>1434</v>
      </c>
      <c r="E91" s="1183" t="s">
        <v>511</v>
      </c>
      <c r="F91" s="1183" t="s">
        <v>564</v>
      </c>
      <c r="G91" s="1183" t="s">
        <v>790</v>
      </c>
      <c r="H91" s="1273" t="str">
        <f t="shared" si="1"/>
        <v>BA03</v>
      </c>
      <c r="I91" s="1100" t="str">
        <f t="shared" si="2"/>
        <v>#REF!</v>
      </c>
      <c r="J91" s="413">
        <v>4.0</v>
      </c>
      <c r="K91" s="413">
        <v>2025.0</v>
      </c>
      <c r="L91" s="1397">
        <v>45748.0</v>
      </c>
      <c r="M91" s="1398">
        <v>45777.0</v>
      </c>
      <c r="N91" s="1340">
        <v>22.0</v>
      </c>
      <c r="O91" s="1084">
        <f t="shared" si="3"/>
        <v>0.9565217391</v>
      </c>
      <c r="P91" s="231">
        <f t="shared" si="4"/>
        <v>0.957</v>
      </c>
      <c r="Q91" s="231">
        <v>0.96</v>
      </c>
      <c r="R91" s="1101"/>
      <c r="S91" s="1182" t="s">
        <v>517</v>
      </c>
      <c r="T91" s="1183" t="s">
        <v>1367</v>
      </c>
      <c r="U91" s="1084">
        <f t="shared" si="6"/>
        <v>0.96</v>
      </c>
      <c r="V91" s="1102">
        <f t="shared" si="7"/>
        <v>0.957</v>
      </c>
      <c r="W91" s="1102">
        <f t="shared" si="8"/>
        <v>0.96</v>
      </c>
      <c r="X91" s="1102">
        <f t="shared" si="9"/>
        <v>1</v>
      </c>
      <c r="Y91" s="1103">
        <f t="shared" si="10"/>
        <v>0.9565217391</v>
      </c>
      <c r="Z91" s="1104" t="str">
        <f t="shared" si="11"/>
        <v>#REF!</v>
      </c>
      <c r="AA91" s="1085" t="str">
        <f t="shared" si="12"/>
        <v>#REF!</v>
      </c>
      <c r="AB91" s="1085" t="str">
        <f t="shared" si="13"/>
        <v>#REF!</v>
      </c>
      <c r="AC91" s="1105">
        <f t="shared" si="14"/>
        <v>0</v>
      </c>
      <c r="AD91" s="1105" t="str">
        <f t="shared" si="15"/>
        <v>#REF!</v>
      </c>
      <c r="AE91" s="1105" t="str">
        <f t="shared" si="16"/>
        <v>#REF!</v>
      </c>
      <c r="AF91" s="1106"/>
      <c r="AG91" s="1079"/>
      <c r="AH91" s="1090">
        <f t="shared" si="17"/>
        <v>22</v>
      </c>
      <c r="AI91" s="1090"/>
    </row>
    <row r="92" ht="15.0" customHeight="1">
      <c r="A92" s="1098">
        <v>95.0</v>
      </c>
      <c r="B92" s="1182">
        <v>459849.0</v>
      </c>
      <c r="C92" s="1183" t="s">
        <v>1072</v>
      </c>
      <c r="D92" s="1183" t="s">
        <v>1604</v>
      </c>
      <c r="E92" s="1183" t="s">
        <v>511</v>
      </c>
      <c r="F92" s="1183" t="s">
        <v>512</v>
      </c>
      <c r="G92" s="1183" t="s">
        <v>787</v>
      </c>
      <c r="H92" s="1273" t="str">
        <f t="shared" si="1"/>
        <v>DEV05</v>
      </c>
      <c r="I92" s="1100" t="str">
        <f t="shared" si="2"/>
        <v>#REF!</v>
      </c>
      <c r="J92" s="413">
        <v>4.0</v>
      </c>
      <c r="K92" s="413">
        <v>2025.0</v>
      </c>
      <c r="L92" s="1397">
        <v>45748.0</v>
      </c>
      <c r="M92" s="1398">
        <v>45777.0</v>
      </c>
      <c r="N92" s="1340">
        <v>23.0</v>
      </c>
      <c r="O92" s="1084">
        <f t="shared" si="3"/>
        <v>1</v>
      </c>
      <c r="P92" s="231">
        <f t="shared" si="4"/>
        <v>1</v>
      </c>
      <c r="Q92" s="231">
        <v>1.0</v>
      </c>
      <c r="R92" s="1101"/>
      <c r="S92" s="1182" t="s">
        <v>517</v>
      </c>
      <c r="T92" s="1183" t="s">
        <v>1367</v>
      </c>
      <c r="U92" s="1084">
        <f t="shared" si="6"/>
        <v>1</v>
      </c>
      <c r="V92" s="1102">
        <f t="shared" si="7"/>
        <v>1</v>
      </c>
      <c r="W92" s="1102">
        <f t="shared" si="8"/>
        <v>1</v>
      </c>
      <c r="X92" s="1102">
        <f t="shared" si="9"/>
        <v>1</v>
      </c>
      <c r="Y92" s="1103">
        <f t="shared" si="10"/>
        <v>1</v>
      </c>
      <c r="Z92" s="1104" t="str">
        <f t="shared" si="11"/>
        <v>#REF!</v>
      </c>
      <c r="AA92" s="1085" t="str">
        <f t="shared" si="12"/>
        <v>#REF!</v>
      </c>
      <c r="AB92" s="1085" t="str">
        <f t="shared" si="13"/>
        <v>#REF!</v>
      </c>
      <c r="AC92" s="1105">
        <f t="shared" si="14"/>
        <v>0</v>
      </c>
      <c r="AD92" s="1105" t="str">
        <f t="shared" si="15"/>
        <v>#REF!</v>
      </c>
      <c r="AE92" s="1105" t="str">
        <f t="shared" si="16"/>
        <v>#REF!</v>
      </c>
      <c r="AF92" s="1106"/>
      <c r="AG92" s="1079"/>
      <c r="AH92" s="1090">
        <f t="shared" si="17"/>
        <v>23</v>
      </c>
      <c r="AI92" s="1090"/>
    </row>
    <row r="93" ht="15.0" customHeight="1">
      <c r="A93" s="1098">
        <v>96.0</v>
      </c>
      <c r="B93" s="1182">
        <v>465483.0</v>
      </c>
      <c r="C93" s="1183" t="s">
        <v>458</v>
      </c>
      <c r="D93" s="1183" t="s">
        <v>459</v>
      </c>
      <c r="E93" s="1183" t="s">
        <v>511</v>
      </c>
      <c r="F93" s="1183" t="s">
        <v>512</v>
      </c>
      <c r="G93" s="1183" t="s">
        <v>790</v>
      </c>
      <c r="H93" s="1273" t="str">
        <f t="shared" si="1"/>
        <v>DEV03</v>
      </c>
      <c r="I93" s="1100" t="str">
        <f t="shared" si="2"/>
        <v>#REF!</v>
      </c>
      <c r="J93" s="413">
        <v>4.0</v>
      </c>
      <c r="K93" s="413">
        <v>2025.0</v>
      </c>
      <c r="L93" s="1397">
        <v>45748.0</v>
      </c>
      <c r="M93" s="1398">
        <v>45777.0</v>
      </c>
      <c r="N93" s="1340">
        <v>23.0</v>
      </c>
      <c r="O93" s="1084">
        <f t="shared" si="3"/>
        <v>1</v>
      </c>
      <c r="P93" s="231">
        <f t="shared" si="4"/>
        <v>1</v>
      </c>
      <c r="Q93" s="231">
        <v>1.0</v>
      </c>
      <c r="R93" s="1101"/>
      <c r="S93" s="1182" t="s">
        <v>517</v>
      </c>
      <c r="T93" s="1183" t="s">
        <v>1367</v>
      </c>
      <c r="U93" s="1084">
        <f t="shared" si="6"/>
        <v>1</v>
      </c>
      <c r="V93" s="1102">
        <f t="shared" si="7"/>
        <v>1</v>
      </c>
      <c r="W93" s="1102">
        <f t="shared" si="8"/>
        <v>1</v>
      </c>
      <c r="X93" s="1102">
        <f t="shared" si="9"/>
        <v>1</v>
      </c>
      <c r="Y93" s="1103">
        <f t="shared" si="10"/>
        <v>1</v>
      </c>
      <c r="Z93" s="1104" t="str">
        <f t="shared" si="11"/>
        <v>#REF!</v>
      </c>
      <c r="AA93" s="1085" t="str">
        <f t="shared" si="12"/>
        <v>#REF!</v>
      </c>
      <c r="AB93" s="1085" t="str">
        <f t="shared" si="13"/>
        <v>#REF!</v>
      </c>
      <c r="AC93" s="1105">
        <f t="shared" si="14"/>
        <v>0</v>
      </c>
      <c r="AD93" s="1105" t="str">
        <f t="shared" si="15"/>
        <v>#REF!</v>
      </c>
      <c r="AE93" s="1105" t="str">
        <f t="shared" si="16"/>
        <v>#REF!</v>
      </c>
      <c r="AF93" s="1106"/>
      <c r="AG93" s="1079"/>
      <c r="AH93" s="1090">
        <f t="shared" si="17"/>
        <v>23</v>
      </c>
      <c r="AI93" s="1090"/>
    </row>
    <row r="94" ht="15.0" customHeight="1">
      <c r="A94" s="1098">
        <v>97.0</v>
      </c>
      <c r="B94" s="1182">
        <v>470245.0</v>
      </c>
      <c r="C94" s="1183" t="s">
        <v>2434</v>
      </c>
      <c r="D94" s="1183" t="s">
        <v>2435</v>
      </c>
      <c r="E94" s="1183" t="s">
        <v>892</v>
      </c>
      <c r="F94" s="1183" t="s">
        <v>546</v>
      </c>
      <c r="G94" s="1183" t="s">
        <v>771</v>
      </c>
      <c r="H94" s="1273" t="str">
        <f t="shared" si="1"/>
        <v>TESTER04</v>
      </c>
      <c r="I94" s="1100" t="str">
        <f t="shared" si="2"/>
        <v>#REF!</v>
      </c>
      <c r="J94" s="413">
        <v>4.0</v>
      </c>
      <c r="K94" s="413">
        <v>2025.0</v>
      </c>
      <c r="L94" s="1397">
        <v>45748.0</v>
      </c>
      <c r="M94" s="1398">
        <v>45777.0</v>
      </c>
      <c r="N94" s="1340">
        <v>23.0</v>
      </c>
      <c r="O94" s="1084">
        <f t="shared" si="3"/>
        <v>1</v>
      </c>
      <c r="P94" s="231">
        <f t="shared" si="4"/>
        <v>1</v>
      </c>
      <c r="Q94" s="231">
        <v>1.0</v>
      </c>
      <c r="R94" s="1101"/>
      <c r="S94" s="1182" t="s">
        <v>517</v>
      </c>
      <c r="T94" s="1183" t="s">
        <v>1367</v>
      </c>
      <c r="U94" s="1084">
        <f t="shared" si="6"/>
        <v>1</v>
      </c>
      <c r="V94" s="1102">
        <f t="shared" si="7"/>
        <v>1</v>
      </c>
      <c r="W94" s="1102">
        <f t="shared" si="8"/>
        <v>1</v>
      </c>
      <c r="X94" s="1102">
        <f t="shared" si="9"/>
        <v>1</v>
      </c>
      <c r="Y94" s="1103">
        <f t="shared" si="10"/>
        <v>1</v>
      </c>
      <c r="Z94" s="1104" t="str">
        <f t="shared" si="11"/>
        <v>#REF!</v>
      </c>
      <c r="AA94" s="1085" t="str">
        <f t="shared" si="12"/>
        <v>#REF!</v>
      </c>
      <c r="AB94" s="1085" t="str">
        <f t="shared" si="13"/>
        <v>#REF!</v>
      </c>
      <c r="AC94" s="1105">
        <f t="shared" si="14"/>
        <v>0</v>
      </c>
      <c r="AD94" s="1105" t="str">
        <f t="shared" si="15"/>
        <v>#REF!</v>
      </c>
      <c r="AE94" s="1105" t="str">
        <f t="shared" si="16"/>
        <v>#REF!</v>
      </c>
      <c r="AF94" s="1106"/>
      <c r="AG94" s="1079"/>
      <c r="AH94" s="1090">
        <f t="shared" si="17"/>
        <v>23</v>
      </c>
      <c r="AI94" s="1090"/>
    </row>
    <row r="95" ht="15.0" customHeight="1">
      <c r="A95" s="1098">
        <v>98.0</v>
      </c>
      <c r="B95" s="1182">
        <v>470928.0</v>
      </c>
      <c r="C95" s="1183" t="s">
        <v>2322</v>
      </c>
      <c r="D95" s="1183" t="s">
        <v>2323</v>
      </c>
      <c r="E95" s="1183" t="s">
        <v>511</v>
      </c>
      <c r="F95" s="1183" t="s">
        <v>546</v>
      </c>
      <c r="G95" s="1183" t="s">
        <v>790</v>
      </c>
      <c r="H95" s="1273" t="str">
        <f t="shared" si="1"/>
        <v>TESTER03</v>
      </c>
      <c r="I95" s="1100" t="str">
        <f t="shared" si="2"/>
        <v>#REF!</v>
      </c>
      <c r="J95" s="413">
        <v>4.0</v>
      </c>
      <c r="K95" s="413">
        <v>2025.0</v>
      </c>
      <c r="L95" s="1397">
        <v>45748.0</v>
      </c>
      <c r="M95" s="1398">
        <v>45777.0</v>
      </c>
      <c r="N95" s="1340">
        <v>23.0</v>
      </c>
      <c r="O95" s="1084">
        <f t="shared" si="3"/>
        <v>1</v>
      </c>
      <c r="P95" s="231">
        <f t="shared" si="4"/>
        <v>1</v>
      </c>
      <c r="Q95" s="231">
        <v>1.0</v>
      </c>
      <c r="R95" s="1101"/>
      <c r="S95" s="1182" t="s">
        <v>517</v>
      </c>
      <c r="T95" s="1183" t="s">
        <v>1367</v>
      </c>
      <c r="U95" s="1084">
        <f t="shared" si="6"/>
        <v>1</v>
      </c>
      <c r="V95" s="1102">
        <f t="shared" si="7"/>
        <v>1</v>
      </c>
      <c r="W95" s="1102">
        <f t="shared" si="8"/>
        <v>1</v>
      </c>
      <c r="X95" s="1102">
        <f t="shared" si="9"/>
        <v>1</v>
      </c>
      <c r="Y95" s="1103">
        <f t="shared" si="10"/>
        <v>1</v>
      </c>
      <c r="Z95" s="1104" t="str">
        <f t="shared" si="11"/>
        <v>#REF!</v>
      </c>
      <c r="AA95" s="1085" t="str">
        <f t="shared" si="12"/>
        <v>#REF!</v>
      </c>
      <c r="AB95" s="1085" t="str">
        <f t="shared" si="13"/>
        <v>#REF!</v>
      </c>
      <c r="AC95" s="1105">
        <f t="shared" si="14"/>
        <v>0</v>
      </c>
      <c r="AD95" s="1105" t="str">
        <f t="shared" si="15"/>
        <v>#REF!</v>
      </c>
      <c r="AE95" s="1105" t="str">
        <f t="shared" si="16"/>
        <v>#REF!</v>
      </c>
      <c r="AF95" s="1106"/>
      <c r="AG95" s="1079"/>
      <c r="AH95" s="1090">
        <f t="shared" si="17"/>
        <v>23</v>
      </c>
      <c r="AI95" s="1090"/>
    </row>
    <row r="96" ht="15.0" customHeight="1">
      <c r="A96" s="1098">
        <v>99.0</v>
      </c>
      <c r="B96" s="1182">
        <v>430756.0</v>
      </c>
      <c r="C96" s="1183" t="s">
        <v>1523</v>
      </c>
      <c r="D96" s="1183" t="s">
        <v>2324</v>
      </c>
      <c r="E96" s="1183" t="s">
        <v>511</v>
      </c>
      <c r="F96" s="1183" t="s">
        <v>564</v>
      </c>
      <c r="G96" s="1183" t="s">
        <v>790</v>
      </c>
      <c r="H96" s="1273" t="str">
        <f t="shared" si="1"/>
        <v>BA03</v>
      </c>
      <c r="I96" s="1100" t="str">
        <f t="shared" si="2"/>
        <v>#REF!</v>
      </c>
      <c r="J96" s="413">
        <v>4.0</v>
      </c>
      <c r="K96" s="413">
        <v>2025.0</v>
      </c>
      <c r="L96" s="1397">
        <v>45748.0</v>
      </c>
      <c r="M96" s="1398">
        <v>45777.0</v>
      </c>
      <c r="N96" s="1340">
        <v>22.5</v>
      </c>
      <c r="O96" s="1084">
        <f t="shared" si="3"/>
        <v>0.9782608696</v>
      </c>
      <c r="P96" s="231">
        <f t="shared" si="4"/>
        <v>0.978</v>
      </c>
      <c r="Q96" s="231">
        <v>0.98</v>
      </c>
      <c r="R96" s="1101"/>
      <c r="S96" s="1182" t="s">
        <v>517</v>
      </c>
      <c r="T96" s="1183" t="s">
        <v>1367</v>
      </c>
      <c r="U96" s="1084">
        <f t="shared" si="6"/>
        <v>0.98</v>
      </c>
      <c r="V96" s="1102">
        <f t="shared" si="7"/>
        <v>0.978</v>
      </c>
      <c r="W96" s="1102">
        <f t="shared" si="8"/>
        <v>0.98</v>
      </c>
      <c r="X96" s="1102">
        <f t="shared" si="9"/>
        <v>1</v>
      </c>
      <c r="Y96" s="1103">
        <f t="shared" si="10"/>
        <v>0.9782608696</v>
      </c>
      <c r="Z96" s="1104" t="str">
        <f t="shared" si="11"/>
        <v>#REF!</v>
      </c>
      <c r="AA96" s="1085" t="str">
        <f t="shared" si="12"/>
        <v>#REF!</v>
      </c>
      <c r="AB96" s="1085" t="str">
        <f t="shared" si="13"/>
        <v>#REF!</v>
      </c>
      <c r="AC96" s="1105">
        <f t="shared" si="14"/>
        <v>0</v>
      </c>
      <c r="AD96" s="1105" t="str">
        <f t="shared" si="15"/>
        <v>#REF!</v>
      </c>
      <c r="AE96" s="1105" t="str">
        <f t="shared" si="16"/>
        <v>#REF!</v>
      </c>
      <c r="AF96" s="1106"/>
      <c r="AG96" s="1079"/>
      <c r="AH96" s="1090">
        <f t="shared" si="17"/>
        <v>22.5</v>
      </c>
      <c r="AI96" s="1090"/>
    </row>
    <row r="97" ht="15.0" customHeight="1">
      <c r="A97" s="1098">
        <v>100.0</v>
      </c>
      <c r="B97" s="1182">
        <v>471895.0</v>
      </c>
      <c r="C97" s="1183" t="s">
        <v>2362</v>
      </c>
      <c r="D97" s="1183" t="s">
        <v>2363</v>
      </c>
      <c r="E97" s="1183" t="s">
        <v>511</v>
      </c>
      <c r="F97" s="1183" t="s">
        <v>546</v>
      </c>
      <c r="G97" s="1183" t="s">
        <v>790</v>
      </c>
      <c r="H97" s="1273" t="str">
        <f t="shared" si="1"/>
        <v>TESTER03</v>
      </c>
      <c r="I97" s="1100" t="str">
        <f t="shared" si="2"/>
        <v>#REF!</v>
      </c>
      <c r="J97" s="413">
        <v>4.0</v>
      </c>
      <c r="K97" s="413">
        <v>2025.0</v>
      </c>
      <c r="L97" s="1397">
        <v>45748.0</v>
      </c>
      <c r="M97" s="1398">
        <v>45777.0</v>
      </c>
      <c r="N97" s="1340">
        <v>23.0</v>
      </c>
      <c r="O97" s="1084">
        <f t="shared" si="3"/>
        <v>1</v>
      </c>
      <c r="P97" s="231">
        <f t="shared" si="4"/>
        <v>1</v>
      </c>
      <c r="Q97" s="231">
        <v>1.0</v>
      </c>
      <c r="R97" s="1101"/>
      <c r="S97" s="1182" t="s">
        <v>517</v>
      </c>
      <c r="T97" s="1183" t="s">
        <v>1367</v>
      </c>
      <c r="U97" s="1084">
        <f t="shared" si="6"/>
        <v>1</v>
      </c>
      <c r="V97" s="1102">
        <f t="shared" si="7"/>
        <v>1</v>
      </c>
      <c r="W97" s="1102">
        <f t="shared" si="8"/>
        <v>1</v>
      </c>
      <c r="X97" s="1102">
        <f t="shared" si="9"/>
        <v>1</v>
      </c>
      <c r="Y97" s="1103">
        <f t="shared" si="10"/>
        <v>1</v>
      </c>
      <c r="Z97" s="1104" t="str">
        <f t="shared" si="11"/>
        <v>#REF!</v>
      </c>
      <c r="AA97" s="1085" t="str">
        <f t="shared" si="12"/>
        <v>#REF!</v>
      </c>
      <c r="AB97" s="1085" t="str">
        <f t="shared" si="13"/>
        <v>#REF!</v>
      </c>
      <c r="AC97" s="1105">
        <f t="shared" si="14"/>
        <v>0</v>
      </c>
      <c r="AD97" s="1105" t="str">
        <f t="shared" si="15"/>
        <v>#REF!</v>
      </c>
      <c r="AE97" s="1105" t="str">
        <f t="shared" si="16"/>
        <v>#REF!</v>
      </c>
      <c r="AF97" s="1106"/>
      <c r="AG97" s="1079"/>
      <c r="AH97" s="1090">
        <f t="shared" si="17"/>
        <v>23</v>
      </c>
      <c r="AI97" s="1090"/>
    </row>
    <row r="98" ht="15.0" customHeight="1">
      <c r="A98" s="1098">
        <v>101.0</v>
      </c>
      <c r="B98" s="1182">
        <v>471911.0</v>
      </c>
      <c r="C98" s="1183" t="s">
        <v>2346</v>
      </c>
      <c r="D98" s="1183" t="s">
        <v>2347</v>
      </c>
      <c r="E98" s="1183" t="s">
        <v>511</v>
      </c>
      <c r="F98" s="1183" t="s">
        <v>512</v>
      </c>
      <c r="G98" s="1183" t="s">
        <v>790</v>
      </c>
      <c r="H98" s="1273" t="str">
        <f t="shared" si="1"/>
        <v>DEV03</v>
      </c>
      <c r="I98" s="1100" t="str">
        <f t="shared" si="2"/>
        <v>#REF!</v>
      </c>
      <c r="J98" s="413">
        <v>4.0</v>
      </c>
      <c r="K98" s="413">
        <v>2025.0</v>
      </c>
      <c r="L98" s="1397">
        <v>45748.0</v>
      </c>
      <c r="M98" s="1398">
        <v>45777.0</v>
      </c>
      <c r="N98" s="1340">
        <v>23.0</v>
      </c>
      <c r="O98" s="1084">
        <f t="shared" si="3"/>
        <v>1</v>
      </c>
      <c r="P98" s="231">
        <f t="shared" si="4"/>
        <v>1</v>
      </c>
      <c r="Q98" s="231">
        <v>1.0</v>
      </c>
      <c r="R98" s="1101"/>
      <c r="S98" s="1182" t="s">
        <v>517</v>
      </c>
      <c r="T98" s="1183" t="s">
        <v>1367</v>
      </c>
      <c r="U98" s="1084">
        <f t="shared" si="6"/>
        <v>1</v>
      </c>
      <c r="V98" s="1102">
        <f t="shared" si="7"/>
        <v>1</v>
      </c>
      <c r="W98" s="1102">
        <f t="shared" si="8"/>
        <v>1</v>
      </c>
      <c r="X98" s="1102">
        <f t="shared" si="9"/>
        <v>1</v>
      </c>
      <c r="Y98" s="1103">
        <f t="shared" si="10"/>
        <v>1</v>
      </c>
      <c r="Z98" s="1104" t="str">
        <f t="shared" si="11"/>
        <v>#REF!</v>
      </c>
      <c r="AA98" s="1085" t="str">
        <f t="shared" si="12"/>
        <v>#REF!</v>
      </c>
      <c r="AB98" s="1085" t="str">
        <f t="shared" si="13"/>
        <v>#REF!</v>
      </c>
      <c r="AC98" s="1105">
        <f t="shared" si="14"/>
        <v>0</v>
      </c>
      <c r="AD98" s="1105" t="str">
        <f t="shared" si="15"/>
        <v>#REF!</v>
      </c>
      <c r="AE98" s="1105" t="str">
        <f t="shared" si="16"/>
        <v>#REF!</v>
      </c>
      <c r="AF98" s="1106"/>
      <c r="AG98" s="1079"/>
      <c r="AH98" s="1090">
        <f t="shared" si="17"/>
        <v>23</v>
      </c>
      <c r="AI98" s="1090"/>
    </row>
    <row r="99" ht="15.0" customHeight="1">
      <c r="A99" s="1098">
        <v>102.0</v>
      </c>
      <c r="B99" s="1181">
        <v>468647.0</v>
      </c>
      <c r="C99" s="370" t="s">
        <v>2135</v>
      </c>
      <c r="D99" s="370" t="s">
        <v>2136</v>
      </c>
      <c r="E99" s="370" t="s">
        <v>511</v>
      </c>
      <c r="F99" s="370" t="s">
        <v>546</v>
      </c>
      <c r="G99" s="370" t="s">
        <v>790</v>
      </c>
      <c r="H99" s="1273" t="str">
        <f t="shared" si="1"/>
        <v>TESTER03</v>
      </c>
      <c r="I99" s="1100" t="str">
        <f t="shared" si="2"/>
        <v>#REF!</v>
      </c>
      <c r="J99" s="413">
        <v>4.0</v>
      </c>
      <c r="K99" s="413">
        <v>2025.0</v>
      </c>
      <c r="L99" s="1394">
        <v>45748.0</v>
      </c>
      <c r="M99" s="1395">
        <v>45777.0</v>
      </c>
      <c r="N99" s="1339">
        <v>23.0</v>
      </c>
      <c r="O99" s="1084">
        <f t="shared" si="3"/>
        <v>1</v>
      </c>
      <c r="P99" s="231">
        <f t="shared" si="4"/>
        <v>1</v>
      </c>
      <c r="Q99" s="231">
        <f t="shared" ref="Q99:Q218" si="19">P99</f>
        <v>1</v>
      </c>
      <c r="R99" s="1101"/>
      <c r="S99" s="1181" t="s">
        <v>517</v>
      </c>
      <c r="T99" s="370" t="s">
        <v>2133</v>
      </c>
      <c r="U99" s="1084">
        <f t="shared" si="6"/>
        <v>1</v>
      </c>
      <c r="V99" s="1102">
        <f t="shared" si="7"/>
        <v>1</v>
      </c>
      <c r="W99" s="1102">
        <f t="shared" si="8"/>
        <v>1</v>
      </c>
      <c r="X99" s="1102">
        <f t="shared" si="9"/>
        <v>1</v>
      </c>
      <c r="Y99" s="1103">
        <f t="shared" si="10"/>
        <v>1</v>
      </c>
      <c r="Z99" s="1104" t="str">
        <f t="shared" si="11"/>
        <v>#REF!</v>
      </c>
      <c r="AA99" s="1085" t="str">
        <f t="shared" si="12"/>
        <v>#REF!</v>
      </c>
      <c r="AB99" s="1085" t="str">
        <f t="shared" si="13"/>
        <v>#REF!</v>
      </c>
      <c r="AC99" s="1105">
        <f t="shared" si="14"/>
        <v>0</v>
      </c>
      <c r="AD99" s="1105" t="str">
        <f t="shared" si="15"/>
        <v>#REF!</v>
      </c>
      <c r="AE99" s="1105" t="str">
        <f t="shared" si="16"/>
        <v>#REF!</v>
      </c>
      <c r="AF99" s="1106"/>
      <c r="AG99" s="1079"/>
      <c r="AH99" s="1090">
        <f t="shared" si="17"/>
        <v>23</v>
      </c>
      <c r="AI99" s="1090"/>
    </row>
    <row r="100" ht="15.0" customHeight="1">
      <c r="A100" s="1098">
        <v>103.0</v>
      </c>
      <c r="B100" s="1182">
        <v>469693.0</v>
      </c>
      <c r="C100" s="1183" t="s">
        <v>2253</v>
      </c>
      <c r="D100" s="1183" t="s">
        <v>2254</v>
      </c>
      <c r="E100" s="1183" t="s">
        <v>511</v>
      </c>
      <c r="F100" s="1183" t="s">
        <v>546</v>
      </c>
      <c r="G100" s="1183" t="s">
        <v>790</v>
      </c>
      <c r="H100" s="1273" t="str">
        <f t="shared" si="1"/>
        <v>TESTER03</v>
      </c>
      <c r="I100" s="1100" t="str">
        <f t="shared" si="2"/>
        <v>#REF!</v>
      </c>
      <c r="J100" s="413">
        <v>4.0</v>
      </c>
      <c r="K100" s="413">
        <v>2025.0</v>
      </c>
      <c r="L100" s="1397">
        <v>45748.0</v>
      </c>
      <c r="M100" s="1398">
        <v>45777.0</v>
      </c>
      <c r="N100" s="1340">
        <v>23.0</v>
      </c>
      <c r="O100" s="1084">
        <f t="shared" si="3"/>
        <v>1</v>
      </c>
      <c r="P100" s="231">
        <f t="shared" si="4"/>
        <v>1</v>
      </c>
      <c r="Q100" s="231">
        <f t="shared" si="19"/>
        <v>1</v>
      </c>
      <c r="R100" s="1101"/>
      <c r="S100" s="1182" t="s">
        <v>517</v>
      </c>
      <c r="T100" s="1183" t="s">
        <v>2133</v>
      </c>
      <c r="U100" s="1084">
        <f t="shared" si="6"/>
        <v>1</v>
      </c>
      <c r="V100" s="1102">
        <f t="shared" si="7"/>
        <v>1</v>
      </c>
      <c r="W100" s="1102">
        <f t="shared" si="8"/>
        <v>1</v>
      </c>
      <c r="X100" s="1102">
        <f t="shared" si="9"/>
        <v>1</v>
      </c>
      <c r="Y100" s="1103">
        <f t="shared" si="10"/>
        <v>1</v>
      </c>
      <c r="Z100" s="1104" t="str">
        <f t="shared" si="11"/>
        <v>#REF!</v>
      </c>
      <c r="AA100" s="1085" t="str">
        <f t="shared" si="12"/>
        <v>#REF!</v>
      </c>
      <c r="AB100" s="1085" t="str">
        <f t="shared" si="13"/>
        <v>#REF!</v>
      </c>
      <c r="AC100" s="1105">
        <f t="shared" si="14"/>
        <v>0</v>
      </c>
      <c r="AD100" s="1105" t="str">
        <f t="shared" si="15"/>
        <v>#REF!</v>
      </c>
      <c r="AE100" s="1105" t="str">
        <f t="shared" si="16"/>
        <v>#REF!</v>
      </c>
      <c r="AF100" s="1106"/>
      <c r="AG100" s="1079"/>
      <c r="AH100" s="1090">
        <f t="shared" si="17"/>
        <v>23</v>
      </c>
      <c r="AI100" s="1090"/>
    </row>
    <row r="101" ht="15.0" customHeight="1">
      <c r="A101" s="1098">
        <v>104.0</v>
      </c>
      <c r="B101" s="1181">
        <v>463993.0</v>
      </c>
      <c r="C101" s="370" t="s">
        <v>1542</v>
      </c>
      <c r="D101" s="370" t="s">
        <v>1543</v>
      </c>
      <c r="E101" s="370" t="s">
        <v>511</v>
      </c>
      <c r="F101" s="370" t="s">
        <v>512</v>
      </c>
      <c r="G101" s="370" t="s">
        <v>790</v>
      </c>
      <c r="H101" s="1273" t="str">
        <f t="shared" si="1"/>
        <v>DEV03</v>
      </c>
      <c r="I101" s="1100" t="str">
        <f t="shared" si="2"/>
        <v>#REF!</v>
      </c>
      <c r="J101" s="413">
        <v>4.0</v>
      </c>
      <c r="K101" s="413">
        <v>2025.0</v>
      </c>
      <c r="L101" s="1394">
        <v>45748.0</v>
      </c>
      <c r="M101" s="1395">
        <v>45777.0</v>
      </c>
      <c r="N101" s="1339">
        <v>23.0</v>
      </c>
      <c r="O101" s="1084">
        <f t="shared" si="3"/>
        <v>1</v>
      </c>
      <c r="P101" s="231">
        <f t="shared" si="4"/>
        <v>1</v>
      </c>
      <c r="Q101" s="231">
        <f t="shared" si="19"/>
        <v>1</v>
      </c>
      <c r="R101" s="1101"/>
      <c r="S101" s="1181" t="s">
        <v>517</v>
      </c>
      <c r="T101" s="370" t="s">
        <v>2367</v>
      </c>
      <c r="U101" s="1084">
        <f t="shared" si="6"/>
        <v>1</v>
      </c>
      <c r="V101" s="1102">
        <f t="shared" si="7"/>
        <v>1</v>
      </c>
      <c r="W101" s="1102">
        <f t="shared" si="8"/>
        <v>1</v>
      </c>
      <c r="X101" s="1102">
        <f t="shared" si="9"/>
        <v>1</v>
      </c>
      <c r="Y101" s="1103">
        <f t="shared" si="10"/>
        <v>1</v>
      </c>
      <c r="Z101" s="1104" t="str">
        <f t="shared" si="11"/>
        <v>#REF!</v>
      </c>
      <c r="AA101" s="1085" t="str">
        <f t="shared" si="12"/>
        <v>#REF!</v>
      </c>
      <c r="AB101" s="1085" t="str">
        <f t="shared" si="13"/>
        <v>#REF!</v>
      </c>
      <c r="AC101" s="1105">
        <f t="shared" si="14"/>
        <v>0</v>
      </c>
      <c r="AD101" s="1105" t="str">
        <f t="shared" si="15"/>
        <v>#REF!</v>
      </c>
      <c r="AE101" s="1105" t="str">
        <f t="shared" si="16"/>
        <v>#REF!</v>
      </c>
      <c r="AF101" s="1106"/>
      <c r="AG101" s="1079"/>
      <c r="AH101" s="1090">
        <f t="shared" si="17"/>
        <v>23</v>
      </c>
      <c r="AI101" s="1090"/>
    </row>
    <row r="102" ht="15.0" customHeight="1">
      <c r="A102" s="1098">
        <v>105.0</v>
      </c>
      <c r="B102" s="1182">
        <v>464111.0</v>
      </c>
      <c r="C102" s="1183" t="s">
        <v>1544</v>
      </c>
      <c r="D102" s="1183" t="s">
        <v>1545</v>
      </c>
      <c r="E102" s="1183" t="s">
        <v>511</v>
      </c>
      <c r="F102" s="1183" t="s">
        <v>564</v>
      </c>
      <c r="G102" s="1183" t="s">
        <v>665</v>
      </c>
      <c r="H102" s="1273" t="str">
        <f t="shared" si="1"/>
        <v>BA02</v>
      </c>
      <c r="I102" s="1100" t="str">
        <f t="shared" si="2"/>
        <v>#REF!</v>
      </c>
      <c r="J102" s="413">
        <v>4.0</v>
      </c>
      <c r="K102" s="413">
        <v>2025.0</v>
      </c>
      <c r="L102" s="1397">
        <v>45748.0</v>
      </c>
      <c r="M102" s="1398">
        <v>45777.0</v>
      </c>
      <c r="N102" s="1340">
        <v>23.0</v>
      </c>
      <c r="O102" s="1084">
        <f t="shared" si="3"/>
        <v>1</v>
      </c>
      <c r="P102" s="231">
        <f t="shared" si="4"/>
        <v>1</v>
      </c>
      <c r="Q102" s="231">
        <f t="shared" si="19"/>
        <v>1</v>
      </c>
      <c r="R102" s="1101"/>
      <c r="S102" s="1182" t="s">
        <v>517</v>
      </c>
      <c r="T102" s="1183" t="s">
        <v>2367</v>
      </c>
      <c r="U102" s="1084">
        <f t="shared" si="6"/>
        <v>1</v>
      </c>
      <c r="V102" s="1102">
        <f t="shared" si="7"/>
        <v>1</v>
      </c>
      <c r="W102" s="1102">
        <f t="shared" si="8"/>
        <v>1</v>
      </c>
      <c r="X102" s="1102">
        <f t="shared" si="9"/>
        <v>1</v>
      </c>
      <c r="Y102" s="1103">
        <f t="shared" si="10"/>
        <v>1</v>
      </c>
      <c r="Z102" s="1104" t="str">
        <f t="shared" si="11"/>
        <v>#REF!</v>
      </c>
      <c r="AA102" s="1085" t="str">
        <f t="shared" si="12"/>
        <v>#REF!</v>
      </c>
      <c r="AB102" s="1085" t="str">
        <f t="shared" si="13"/>
        <v>#REF!</v>
      </c>
      <c r="AC102" s="1105">
        <f t="shared" si="14"/>
        <v>0</v>
      </c>
      <c r="AD102" s="1105" t="str">
        <f t="shared" si="15"/>
        <v>#REF!</v>
      </c>
      <c r="AE102" s="1105" t="str">
        <f t="shared" si="16"/>
        <v>#REF!</v>
      </c>
      <c r="AF102" s="1106"/>
      <c r="AG102" s="1079"/>
      <c r="AH102" s="1090">
        <f t="shared" si="17"/>
        <v>23</v>
      </c>
      <c r="AI102" s="1090"/>
    </row>
    <row r="103" ht="15.0" customHeight="1">
      <c r="A103" s="1098">
        <v>106.0</v>
      </c>
      <c r="B103" s="1182">
        <v>465339.0</v>
      </c>
      <c r="C103" s="1183" t="s">
        <v>1450</v>
      </c>
      <c r="D103" s="1183" t="s">
        <v>1451</v>
      </c>
      <c r="E103" s="1183" t="s">
        <v>511</v>
      </c>
      <c r="F103" s="1183" t="s">
        <v>512</v>
      </c>
      <c r="G103" s="1183" t="s">
        <v>790</v>
      </c>
      <c r="H103" s="1273" t="str">
        <f t="shared" si="1"/>
        <v>DEV03</v>
      </c>
      <c r="I103" s="1100" t="str">
        <f t="shared" si="2"/>
        <v>#REF!</v>
      </c>
      <c r="J103" s="413">
        <v>4.0</v>
      </c>
      <c r="K103" s="413">
        <v>2025.0</v>
      </c>
      <c r="L103" s="1397">
        <v>45748.0</v>
      </c>
      <c r="M103" s="1398">
        <v>45777.0</v>
      </c>
      <c r="N103" s="1340">
        <v>23.0</v>
      </c>
      <c r="O103" s="1084">
        <f t="shared" si="3"/>
        <v>1</v>
      </c>
      <c r="P103" s="231">
        <f t="shared" si="4"/>
        <v>1</v>
      </c>
      <c r="Q103" s="231">
        <f t="shared" si="19"/>
        <v>1</v>
      </c>
      <c r="R103" s="1101"/>
      <c r="S103" s="1182" t="s">
        <v>517</v>
      </c>
      <c r="T103" s="1183" t="s">
        <v>2367</v>
      </c>
      <c r="U103" s="1084">
        <f t="shared" si="6"/>
        <v>1</v>
      </c>
      <c r="V103" s="1102">
        <f t="shared" si="7"/>
        <v>1</v>
      </c>
      <c r="W103" s="1102">
        <f t="shared" si="8"/>
        <v>1</v>
      </c>
      <c r="X103" s="1102">
        <f t="shared" si="9"/>
        <v>1</v>
      </c>
      <c r="Y103" s="1103">
        <f t="shared" si="10"/>
        <v>1</v>
      </c>
      <c r="Z103" s="1104" t="str">
        <f t="shared" si="11"/>
        <v>#REF!</v>
      </c>
      <c r="AA103" s="1085" t="str">
        <f t="shared" si="12"/>
        <v>#REF!</v>
      </c>
      <c r="AB103" s="1085" t="str">
        <f t="shared" si="13"/>
        <v>#REF!</v>
      </c>
      <c r="AC103" s="1105">
        <f t="shared" si="14"/>
        <v>0</v>
      </c>
      <c r="AD103" s="1105" t="str">
        <f t="shared" si="15"/>
        <v>#REF!</v>
      </c>
      <c r="AE103" s="1105" t="str">
        <f t="shared" si="16"/>
        <v>#REF!</v>
      </c>
      <c r="AF103" s="1106"/>
      <c r="AG103" s="1079"/>
      <c r="AH103" s="1090">
        <f t="shared" si="17"/>
        <v>23</v>
      </c>
      <c r="AI103" s="1090"/>
    </row>
    <row r="104" ht="15.0" customHeight="1">
      <c r="A104" s="1098">
        <v>107.0</v>
      </c>
      <c r="B104" s="1182">
        <v>468603.0</v>
      </c>
      <c r="C104" s="1183" t="s">
        <v>2424</v>
      </c>
      <c r="D104" s="1183" t="s">
        <v>2425</v>
      </c>
      <c r="E104" s="1183" t="s">
        <v>552</v>
      </c>
      <c r="F104" s="1183" t="s">
        <v>546</v>
      </c>
      <c r="G104" s="1183" t="s">
        <v>790</v>
      </c>
      <c r="H104" s="1273" t="str">
        <f t="shared" si="1"/>
        <v>TESTER03</v>
      </c>
      <c r="I104" s="1100" t="str">
        <f t="shared" si="2"/>
        <v>#REF!</v>
      </c>
      <c r="J104" s="413">
        <v>4.0</v>
      </c>
      <c r="K104" s="413">
        <v>2025.0</v>
      </c>
      <c r="L104" s="1397">
        <v>45748.0</v>
      </c>
      <c r="M104" s="1398">
        <v>45772.0</v>
      </c>
      <c r="N104" s="1340">
        <v>19.0</v>
      </c>
      <c r="O104" s="1084">
        <f t="shared" si="3"/>
        <v>0.8260869565</v>
      </c>
      <c r="P104" s="231">
        <f t="shared" si="4"/>
        <v>0.826</v>
      </c>
      <c r="Q104" s="231">
        <f t="shared" si="19"/>
        <v>0.826</v>
      </c>
      <c r="R104" s="1101"/>
      <c r="S104" s="1182" t="s">
        <v>517</v>
      </c>
      <c r="T104" s="1183" t="s">
        <v>2367</v>
      </c>
      <c r="U104" s="1084">
        <f t="shared" si="6"/>
        <v>0.826</v>
      </c>
      <c r="V104" s="1102">
        <f t="shared" si="7"/>
        <v>0.826</v>
      </c>
      <c r="W104" s="1102">
        <f t="shared" si="8"/>
        <v>0.826</v>
      </c>
      <c r="X104" s="1102">
        <f t="shared" si="9"/>
        <v>1</v>
      </c>
      <c r="Y104" s="1103">
        <f t="shared" si="10"/>
        <v>0.8260869565</v>
      </c>
      <c r="Z104" s="1104" t="str">
        <f t="shared" si="11"/>
        <v>#REF!</v>
      </c>
      <c r="AA104" s="1085" t="str">
        <f t="shared" si="12"/>
        <v>#REF!</v>
      </c>
      <c r="AB104" s="1085" t="str">
        <f t="shared" si="13"/>
        <v>#REF!</v>
      </c>
      <c r="AC104" s="1105">
        <f t="shared" si="14"/>
        <v>0</v>
      </c>
      <c r="AD104" s="1105" t="str">
        <f t="shared" si="15"/>
        <v>#REF!</v>
      </c>
      <c r="AE104" s="1105" t="str">
        <f t="shared" si="16"/>
        <v>#REF!</v>
      </c>
      <c r="AF104" s="1106"/>
      <c r="AG104" s="1079"/>
      <c r="AH104" s="1090">
        <f t="shared" si="17"/>
        <v>19</v>
      </c>
      <c r="AI104" s="1090"/>
    </row>
    <row r="105" ht="15.0" customHeight="1">
      <c r="A105" s="1098">
        <v>108.0</v>
      </c>
      <c r="B105" s="1182">
        <v>471609.0</v>
      </c>
      <c r="C105" s="1183" t="s">
        <v>2341</v>
      </c>
      <c r="D105" s="1183" t="s">
        <v>2342</v>
      </c>
      <c r="E105" s="1183" t="s">
        <v>511</v>
      </c>
      <c r="F105" s="1183" t="s">
        <v>663</v>
      </c>
      <c r="G105" s="1183" t="s">
        <v>790</v>
      </c>
      <c r="H105" s="1273" t="str">
        <f t="shared" si="1"/>
        <v>PM03</v>
      </c>
      <c r="I105" s="1100" t="str">
        <f t="shared" si="2"/>
        <v>#REF!</v>
      </c>
      <c r="J105" s="413">
        <v>4.0</v>
      </c>
      <c r="K105" s="413">
        <v>2025.0</v>
      </c>
      <c r="L105" s="1397">
        <v>45748.0</v>
      </c>
      <c r="M105" s="1398">
        <v>45777.0</v>
      </c>
      <c r="N105" s="1340">
        <v>8.05</v>
      </c>
      <c r="O105" s="1084">
        <f t="shared" si="3"/>
        <v>0.35</v>
      </c>
      <c r="P105" s="231">
        <f t="shared" si="4"/>
        <v>0.35</v>
      </c>
      <c r="Q105" s="231">
        <f t="shared" si="19"/>
        <v>0.35</v>
      </c>
      <c r="R105" s="1101"/>
      <c r="S105" s="1182" t="s">
        <v>517</v>
      </c>
      <c r="T105" s="1183" t="s">
        <v>2367</v>
      </c>
      <c r="U105" s="1084">
        <f t="shared" si="6"/>
        <v>0.35</v>
      </c>
      <c r="V105" s="1102" t="str">
        <f t="shared" si="7"/>
        <v>#REF!</v>
      </c>
      <c r="W105" s="1102" t="str">
        <f t="shared" si="8"/>
        <v>#REF!</v>
      </c>
      <c r="X105" s="1102" t="str">
        <f t="shared" si="9"/>
        <v>#REF!</v>
      </c>
      <c r="Y105" s="1103">
        <f t="shared" si="10"/>
        <v>1</v>
      </c>
      <c r="Z105" s="1104" t="str">
        <f t="shared" si="11"/>
        <v>#REF!</v>
      </c>
      <c r="AA105" s="1085" t="str">
        <f t="shared" si="12"/>
        <v>#REF!</v>
      </c>
      <c r="AB105" s="1085" t="str">
        <f t="shared" si="13"/>
        <v>#REF!</v>
      </c>
      <c r="AC105" s="1105" t="str">
        <f t="shared" si="14"/>
        <v>#REF!</v>
      </c>
      <c r="AD105" s="1105" t="str">
        <f t="shared" si="15"/>
        <v>#REF!</v>
      </c>
      <c r="AE105" s="1105" t="str">
        <f t="shared" si="16"/>
        <v>#REF!</v>
      </c>
      <c r="AF105" s="1106"/>
      <c r="AG105" s="1079"/>
      <c r="AH105" s="1090">
        <f t="shared" si="17"/>
        <v>23</v>
      </c>
      <c r="AI105" s="1090"/>
    </row>
    <row r="106" ht="15.0" customHeight="1">
      <c r="A106" s="1098">
        <v>109.0</v>
      </c>
      <c r="B106" s="1181">
        <v>292506.0</v>
      </c>
      <c r="C106" s="370" t="s">
        <v>1460</v>
      </c>
      <c r="D106" s="370" t="s">
        <v>1461</v>
      </c>
      <c r="E106" s="370" t="s">
        <v>511</v>
      </c>
      <c r="F106" s="370" t="s">
        <v>564</v>
      </c>
      <c r="G106" s="370" t="s">
        <v>771</v>
      </c>
      <c r="H106" s="1273" t="str">
        <f t="shared" si="1"/>
        <v>BA04</v>
      </c>
      <c r="I106" s="1100" t="str">
        <f t="shared" si="2"/>
        <v>#REF!</v>
      </c>
      <c r="J106" s="413">
        <v>4.0</v>
      </c>
      <c r="K106" s="413">
        <v>2025.0</v>
      </c>
      <c r="L106" s="1394">
        <v>45748.0</v>
      </c>
      <c r="M106" s="1395">
        <v>45777.0</v>
      </c>
      <c r="N106" s="1339">
        <v>23.0</v>
      </c>
      <c r="O106" s="1084">
        <f t="shared" si="3"/>
        <v>1</v>
      </c>
      <c r="P106" s="231" t="str">
        <f t="shared" si="4"/>
        <v>#REF!</v>
      </c>
      <c r="Q106" s="231" t="str">
        <f t="shared" si="19"/>
        <v>#REF!</v>
      </c>
      <c r="R106" s="1101"/>
      <c r="S106" s="1181" t="s">
        <v>525</v>
      </c>
      <c r="T106" s="370" t="s">
        <v>2436</v>
      </c>
      <c r="U106" s="1084" t="str">
        <f t="shared" si="6"/>
        <v>#REF!</v>
      </c>
      <c r="V106" s="1102" t="str">
        <f t="shared" si="7"/>
        <v>#REF!</v>
      </c>
      <c r="W106" s="1102" t="str">
        <f t="shared" si="8"/>
        <v>#REF!</v>
      </c>
      <c r="X106" s="1102" t="str">
        <f t="shared" si="9"/>
        <v>#REF!</v>
      </c>
      <c r="Y106" s="1103">
        <f t="shared" si="10"/>
        <v>1</v>
      </c>
      <c r="Z106" s="1104" t="str">
        <f t="shared" si="11"/>
        <v>#REF!</v>
      </c>
      <c r="AA106" s="1085" t="str">
        <f t="shared" si="12"/>
        <v>#REF!</v>
      </c>
      <c r="AB106" s="1085" t="str">
        <f t="shared" si="13"/>
        <v>#REF!</v>
      </c>
      <c r="AC106" s="1105" t="str">
        <f t="shared" si="14"/>
        <v>#REF!</v>
      </c>
      <c r="AD106" s="1105" t="str">
        <f t="shared" si="15"/>
        <v>#REF!</v>
      </c>
      <c r="AE106" s="1105" t="str">
        <f t="shared" si="16"/>
        <v>#REF!</v>
      </c>
      <c r="AF106" s="1106"/>
      <c r="AG106" s="1079"/>
      <c r="AH106" s="1090">
        <f t="shared" si="17"/>
        <v>23</v>
      </c>
      <c r="AI106" s="1090"/>
    </row>
    <row r="107" ht="15.0" customHeight="1">
      <c r="A107" s="1098">
        <v>110.0</v>
      </c>
      <c r="B107" s="1181">
        <v>276388.0</v>
      </c>
      <c r="C107" s="370" t="s">
        <v>1033</v>
      </c>
      <c r="D107" s="370" t="s">
        <v>1456</v>
      </c>
      <c r="E107" s="370" t="s">
        <v>511</v>
      </c>
      <c r="F107" s="370" t="s">
        <v>546</v>
      </c>
      <c r="G107" s="370" t="s">
        <v>665</v>
      </c>
      <c r="H107" s="1273" t="str">
        <f t="shared" si="1"/>
        <v>TESTER02</v>
      </c>
      <c r="I107" s="1100" t="str">
        <f t="shared" si="2"/>
        <v>#REF!</v>
      </c>
      <c r="J107" s="413">
        <v>4.0</v>
      </c>
      <c r="K107" s="413">
        <v>2025.0</v>
      </c>
      <c r="L107" s="1394">
        <v>45748.0</v>
      </c>
      <c r="M107" s="1395">
        <v>45777.0</v>
      </c>
      <c r="N107" s="1339">
        <v>23.0</v>
      </c>
      <c r="O107" s="1084">
        <f t="shared" si="3"/>
        <v>1</v>
      </c>
      <c r="P107" s="231">
        <f t="shared" si="4"/>
        <v>1</v>
      </c>
      <c r="Q107" s="231">
        <f t="shared" si="19"/>
        <v>1</v>
      </c>
      <c r="R107" s="1101"/>
      <c r="S107" s="1181" t="s">
        <v>517</v>
      </c>
      <c r="T107" s="370" t="s">
        <v>1458</v>
      </c>
      <c r="U107" s="1084">
        <f t="shared" si="6"/>
        <v>1</v>
      </c>
      <c r="V107" s="1102">
        <f t="shared" si="7"/>
        <v>1</v>
      </c>
      <c r="W107" s="1102">
        <f t="shared" si="8"/>
        <v>1</v>
      </c>
      <c r="X107" s="1102">
        <f t="shared" si="9"/>
        <v>1</v>
      </c>
      <c r="Y107" s="1103">
        <f t="shared" si="10"/>
        <v>1</v>
      </c>
      <c r="Z107" s="1104" t="str">
        <f t="shared" si="11"/>
        <v>#REF!</v>
      </c>
      <c r="AA107" s="1085" t="str">
        <f t="shared" si="12"/>
        <v>#REF!</v>
      </c>
      <c r="AB107" s="1085" t="str">
        <f t="shared" si="13"/>
        <v>#REF!</v>
      </c>
      <c r="AC107" s="1105">
        <f t="shared" si="14"/>
        <v>0</v>
      </c>
      <c r="AD107" s="1105" t="str">
        <f t="shared" si="15"/>
        <v>#REF!</v>
      </c>
      <c r="AE107" s="1105" t="str">
        <f t="shared" si="16"/>
        <v>#REF!</v>
      </c>
      <c r="AF107" s="1106"/>
      <c r="AG107" s="1079"/>
      <c r="AH107" s="1090">
        <f t="shared" si="17"/>
        <v>23</v>
      </c>
      <c r="AI107" s="1090"/>
    </row>
    <row r="108" ht="15.0" customHeight="1">
      <c r="A108" s="1098">
        <v>111.0</v>
      </c>
      <c r="B108" s="1182">
        <v>472459.0</v>
      </c>
      <c r="C108" s="1183" t="s">
        <v>2368</v>
      </c>
      <c r="D108" s="1183" t="s">
        <v>2369</v>
      </c>
      <c r="E108" s="1183" t="s">
        <v>511</v>
      </c>
      <c r="F108" s="1183" t="s">
        <v>546</v>
      </c>
      <c r="G108" s="1183" t="s">
        <v>665</v>
      </c>
      <c r="H108" s="1273" t="str">
        <f t="shared" si="1"/>
        <v>TESTER02</v>
      </c>
      <c r="I108" s="1100" t="str">
        <f t="shared" si="2"/>
        <v>#REF!</v>
      </c>
      <c r="J108" s="413">
        <v>4.0</v>
      </c>
      <c r="K108" s="413">
        <v>2025.0</v>
      </c>
      <c r="L108" s="1397">
        <v>45748.0</v>
      </c>
      <c r="M108" s="1398">
        <v>45777.0</v>
      </c>
      <c r="N108" s="1340">
        <v>23.0</v>
      </c>
      <c r="O108" s="1084">
        <f t="shared" si="3"/>
        <v>1</v>
      </c>
      <c r="P108" s="231">
        <f t="shared" si="4"/>
        <v>1</v>
      </c>
      <c r="Q108" s="231">
        <f t="shared" si="19"/>
        <v>1</v>
      </c>
      <c r="R108" s="1101"/>
      <c r="S108" s="1182" t="s">
        <v>517</v>
      </c>
      <c r="T108" s="1183" t="s">
        <v>1458</v>
      </c>
      <c r="U108" s="1084">
        <f t="shared" si="6"/>
        <v>1</v>
      </c>
      <c r="V108" s="1102">
        <f t="shared" si="7"/>
        <v>1</v>
      </c>
      <c r="W108" s="1102">
        <f t="shared" si="8"/>
        <v>1</v>
      </c>
      <c r="X108" s="1102">
        <f t="shared" si="9"/>
        <v>1</v>
      </c>
      <c r="Y108" s="1103">
        <f t="shared" si="10"/>
        <v>1</v>
      </c>
      <c r="Z108" s="1104" t="str">
        <f t="shared" si="11"/>
        <v>#REF!</v>
      </c>
      <c r="AA108" s="1085" t="str">
        <f t="shared" si="12"/>
        <v>#REF!</v>
      </c>
      <c r="AB108" s="1085" t="str">
        <f t="shared" si="13"/>
        <v>#REF!</v>
      </c>
      <c r="AC108" s="1105">
        <f t="shared" si="14"/>
        <v>0</v>
      </c>
      <c r="AD108" s="1105" t="str">
        <f t="shared" si="15"/>
        <v>#REF!</v>
      </c>
      <c r="AE108" s="1105" t="str">
        <f t="shared" si="16"/>
        <v>#REF!</v>
      </c>
      <c r="AF108" s="1106"/>
      <c r="AG108" s="1079"/>
      <c r="AH108" s="1090">
        <f t="shared" si="17"/>
        <v>23</v>
      </c>
      <c r="AI108" s="1090"/>
    </row>
    <row r="109" ht="15.0" customHeight="1">
      <c r="A109" s="1098">
        <v>112.0</v>
      </c>
      <c r="B109" s="1181">
        <v>282563.0</v>
      </c>
      <c r="C109" s="370" t="s">
        <v>1109</v>
      </c>
      <c r="D109" s="370" t="s">
        <v>1320</v>
      </c>
      <c r="E109" s="370" t="s">
        <v>511</v>
      </c>
      <c r="F109" s="370" t="s">
        <v>546</v>
      </c>
      <c r="G109" s="370" t="s">
        <v>771</v>
      </c>
      <c r="H109" s="1273" t="str">
        <f t="shared" si="1"/>
        <v>TESTER04</v>
      </c>
      <c r="I109" s="1100" t="str">
        <f t="shared" si="2"/>
        <v>#REF!</v>
      </c>
      <c r="J109" s="413">
        <v>4.0</v>
      </c>
      <c r="K109" s="413">
        <v>2025.0</v>
      </c>
      <c r="L109" s="1394">
        <v>45748.0</v>
      </c>
      <c r="M109" s="1395">
        <v>45751.0</v>
      </c>
      <c r="N109" s="1339">
        <v>2.0</v>
      </c>
      <c r="O109" s="1084">
        <f t="shared" si="3"/>
        <v>0.08695652174</v>
      </c>
      <c r="P109" s="231" t="str">
        <f t="shared" si="4"/>
        <v>#REF!</v>
      </c>
      <c r="Q109" s="231" t="str">
        <f t="shared" si="19"/>
        <v>#REF!</v>
      </c>
      <c r="R109" s="1101"/>
      <c r="S109" s="1181" t="s">
        <v>525</v>
      </c>
      <c r="T109" s="370" t="s">
        <v>2426</v>
      </c>
      <c r="U109" s="1084" t="str">
        <f t="shared" si="6"/>
        <v>#REF!</v>
      </c>
      <c r="V109" s="1102" t="str">
        <f t="shared" si="7"/>
        <v>#REF!</v>
      </c>
      <c r="W109" s="1102" t="str">
        <f t="shared" si="8"/>
        <v>#REF!</v>
      </c>
      <c r="X109" s="1102" t="str">
        <f t="shared" si="9"/>
        <v>#REF!</v>
      </c>
      <c r="Y109" s="1103">
        <f t="shared" si="10"/>
        <v>1</v>
      </c>
      <c r="Z109" s="1104" t="str">
        <f t="shared" si="11"/>
        <v>#REF!</v>
      </c>
      <c r="AA109" s="1085" t="str">
        <f t="shared" si="12"/>
        <v>#REF!</v>
      </c>
      <c r="AB109" s="1085" t="str">
        <f t="shared" si="13"/>
        <v>#REF!</v>
      </c>
      <c r="AC109" s="1105" t="str">
        <f t="shared" si="14"/>
        <v>#REF!</v>
      </c>
      <c r="AD109" s="1105" t="str">
        <f t="shared" si="15"/>
        <v>#REF!</v>
      </c>
      <c r="AE109" s="1105" t="str">
        <f t="shared" si="16"/>
        <v>#REF!</v>
      </c>
      <c r="AF109" s="1106"/>
      <c r="AG109" s="1079"/>
      <c r="AH109" s="1090">
        <f t="shared" si="17"/>
        <v>23</v>
      </c>
      <c r="AI109" s="1090"/>
    </row>
    <row r="110" ht="15.0" customHeight="1">
      <c r="A110" s="1098">
        <v>113.0</v>
      </c>
      <c r="B110" s="1182">
        <v>282563.0</v>
      </c>
      <c r="C110" s="1183" t="s">
        <v>1109</v>
      </c>
      <c r="D110" s="1183" t="s">
        <v>1320</v>
      </c>
      <c r="E110" s="1183" t="s">
        <v>511</v>
      </c>
      <c r="F110" s="1183" t="s">
        <v>546</v>
      </c>
      <c r="G110" s="1183" t="s">
        <v>771</v>
      </c>
      <c r="H110" s="1273" t="str">
        <f t="shared" si="1"/>
        <v>TESTER04</v>
      </c>
      <c r="I110" s="1100" t="str">
        <f t="shared" si="2"/>
        <v>#REF!</v>
      </c>
      <c r="J110" s="413">
        <v>4.0</v>
      </c>
      <c r="K110" s="413">
        <v>2025.0</v>
      </c>
      <c r="L110" s="1397">
        <v>45752.0</v>
      </c>
      <c r="M110" s="1398">
        <v>45777.0</v>
      </c>
      <c r="N110" s="1340">
        <v>19.0</v>
      </c>
      <c r="O110" s="1084">
        <f t="shared" si="3"/>
        <v>0.8260869565</v>
      </c>
      <c r="P110" s="231" t="str">
        <f t="shared" si="4"/>
        <v>#REF!</v>
      </c>
      <c r="Q110" s="231" t="str">
        <f t="shared" si="19"/>
        <v>#REF!</v>
      </c>
      <c r="R110" s="1101"/>
      <c r="S110" s="1182" t="s">
        <v>525</v>
      </c>
      <c r="T110" s="1183" t="s">
        <v>2426</v>
      </c>
      <c r="U110" s="1084" t="str">
        <f t="shared" si="6"/>
        <v>#REF!</v>
      </c>
      <c r="V110" s="1102" t="str">
        <f t="shared" si="7"/>
        <v>#REF!</v>
      </c>
      <c r="W110" s="1102" t="str">
        <f t="shared" si="8"/>
        <v>#REF!</v>
      </c>
      <c r="X110" s="1102" t="str">
        <f t="shared" si="9"/>
        <v>#REF!</v>
      </c>
      <c r="Y110" s="1103">
        <f t="shared" si="10"/>
        <v>1</v>
      </c>
      <c r="Z110" s="1104" t="str">
        <f t="shared" si="11"/>
        <v>#REF!</v>
      </c>
      <c r="AA110" s="1085" t="str">
        <f t="shared" si="12"/>
        <v>#REF!</v>
      </c>
      <c r="AB110" s="1085" t="str">
        <f t="shared" si="13"/>
        <v>#REF!</v>
      </c>
      <c r="AC110" s="1105" t="str">
        <f t="shared" si="14"/>
        <v>#REF!</v>
      </c>
      <c r="AD110" s="1105" t="str">
        <f t="shared" si="15"/>
        <v>#REF!</v>
      </c>
      <c r="AE110" s="1105" t="str">
        <f t="shared" si="16"/>
        <v>#REF!</v>
      </c>
      <c r="AF110" s="1106"/>
      <c r="AG110" s="1079"/>
      <c r="AH110" s="1090">
        <f t="shared" si="17"/>
        <v>23</v>
      </c>
      <c r="AI110" s="1090"/>
    </row>
    <row r="111" ht="15.0" customHeight="1">
      <c r="A111" s="1098">
        <v>114.0</v>
      </c>
      <c r="B111" s="1182">
        <v>427331.0</v>
      </c>
      <c r="C111" s="1183" t="s">
        <v>1168</v>
      </c>
      <c r="D111" s="1183" t="s">
        <v>1323</v>
      </c>
      <c r="E111" s="1183" t="s">
        <v>511</v>
      </c>
      <c r="F111" s="1183" t="s">
        <v>512</v>
      </c>
      <c r="G111" s="1183" t="s">
        <v>771</v>
      </c>
      <c r="H111" s="1273" t="str">
        <f t="shared" si="1"/>
        <v>DEV04</v>
      </c>
      <c r="I111" s="1100" t="str">
        <f t="shared" si="2"/>
        <v>#REF!</v>
      </c>
      <c r="J111" s="413">
        <v>4.0</v>
      </c>
      <c r="K111" s="413">
        <v>2025.0</v>
      </c>
      <c r="L111" s="1397">
        <v>45748.0</v>
      </c>
      <c r="M111" s="1398">
        <v>45777.0</v>
      </c>
      <c r="N111" s="1340">
        <v>16.1</v>
      </c>
      <c r="O111" s="1084">
        <f t="shared" si="3"/>
        <v>0.7</v>
      </c>
      <c r="P111" s="231" t="str">
        <f t="shared" si="4"/>
        <v>#REF!</v>
      </c>
      <c r="Q111" s="231" t="str">
        <f t="shared" si="19"/>
        <v>#REF!</v>
      </c>
      <c r="R111" s="1101"/>
      <c r="S111" s="1182" t="s">
        <v>525</v>
      </c>
      <c r="T111" s="1183" t="s">
        <v>2426</v>
      </c>
      <c r="U111" s="1084" t="str">
        <f t="shared" si="6"/>
        <v>#REF!</v>
      </c>
      <c r="V111" s="1102" t="str">
        <f t="shared" si="7"/>
        <v>#REF!</v>
      </c>
      <c r="W111" s="1102" t="str">
        <f t="shared" si="8"/>
        <v>#REF!</v>
      </c>
      <c r="X111" s="1102" t="str">
        <f t="shared" si="9"/>
        <v>#REF!</v>
      </c>
      <c r="Y111" s="1103">
        <f t="shared" si="10"/>
        <v>1</v>
      </c>
      <c r="Z111" s="1104" t="str">
        <f t="shared" si="11"/>
        <v>#REF!</v>
      </c>
      <c r="AA111" s="1085" t="str">
        <f t="shared" si="12"/>
        <v>#REF!</v>
      </c>
      <c r="AB111" s="1085" t="str">
        <f t="shared" si="13"/>
        <v>#REF!</v>
      </c>
      <c r="AC111" s="1105" t="str">
        <f t="shared" si="14"/>
        <v>#REF!</v>
      </c>
      <c r="AD111" s="1105" t="str">
        <f t="shared" si="15"/>
        <v>#REF!</v>
      </c>
      <c r="AE111" s="1105" t="str">
        <f t="shared" si="16"/>
        <v>#REF!</v>
      </c>
      <c r="AF111" s="1106"/>
      <c r="AG111" s="1079"/>
      <c r="AH111" s="1090">
        <f t="shared" si="17"/>
        <v>23</v>
      </c>
      <c r="AI111" s="1090"/>
    </row>
    <row r="112" ht="15.0" customHeight="1">
      <c r="A112" s="1098">
        <v>115.0</v>
      </c>
      <c r="B112" s="1182">
        <v>429770.0</v>
      </c>
      <c r="C112" s="1183" t="s">
        <v>1174</v>
      </c>
      <c r="D112" s="1183" t="s">
        <v>1324</v>
      </c>
      <c r="E112" s="1183" t="s">
        <v>511</v>
      </c>
      <c r="F112" s="1183" t="s">
        <v>512</v>
      </c>
      <c r="G112" s="1183" t="s">
        <v>665</v>
      </c>
      <c r="H112" s="1273" t="str">
        <f t="shared" si="1"/>
        <v>DEV02</v>
      </c>
      <c r="I112" s="1100" t="str">
        <f t="shared" si="2"/>
        <v>#REF!</v>
      </c>
      <c r="J112" s="413">
        <v>4.0</v>
      </c>
      <c r="K112" s="413">
        <v>2025.0</v>
      </c>
      <c r="L112" s="1397">
        <v>45748.0</v>
      </c>
      <c r="M112" s="1398">
        <v>45777.0</v>
      </c>
      <c r="N112" s="1340">
        <v>23.0</v>
      </c>
      <c r="O112" s="1084">
        <f t="shared" si="3"/>
        <v>1</v>
      </c>
      <c r="P112" s="231" t="str">
        <f t="shared" si="4"/>
        <v>#REF!</v>
      </c>
      <c r="Q112" s="231" t="str">
        <f t="shared" si="19"/>
        <v>#REF!</v>
      </c>
      <c r="R112" s="1101"/>
      <c r="S112" s="1182" t="s">
        <v>525</v>
      </c>
      <c r="T112" s="1183" t="s">
        <v>2426</v>
      </c>
      <c r="U112" s="1084" t="str">
        <f t="shared" si="6"/>
        <v>#REF!</v>
      </c>
      <c r="V112" s="1102" t="str">
        <f t="shared" si="7"/>
        <v>#REF!</v>
      </c>
      <c r="W112" s="1102" t="str">
        <f t="shared" si="8"/>
        <v>#REF!</v>
      </c>
      <c r="X112" s="1102" t="str">
        <f t="shared" si="9"/>
        <v>#REF!</v>
      </c>
      <c r="Y112" s="1103">
        <f t="shared" si="10"/>
        <v>1</v>
      </c>
      <c r="Z112" s="1104" t="str">
        <f t="shared" si="11"/>
        <v>#REF!</v>
      </c>
      <c r="AA112" s="1085" t="str">
        <f t="shared" si="12"/>
        <v>#REF!</v>
      </c>
      <c r="AB112" s="1085" t="str">
        <f t="shared" si="13"/>
        <v>#REF!</v>
      </c>
      <c r="AC112" s="1105" t="str">
        <f t="shared" si="14"/>
        <v>#REF!</v>
      </c>
      <c r="AD112" s="1105" t="str">
        <f t="shared" si="15"/>
        <v>#REF!</v>
      </c>
      <c r="AE112" s="1105" t="str">
        <f t="shared" si="16"/>
        <v>#REF!</v>
      </c>
      <c r="AF112" s="1106"/>
      <c r="AG112" s="1079"/>
      <c r="AH112" s="1090">
        <f t="shared" si="17"/>
        <v>23</v>
      </c>
      <c r="AI112" s="1090"/>
    </row>
    <row r="113" ht="15.0" customHeight="1">
      <c r="A113" s="1098">
        <v>116.0</v>
      </c>
      <c r="B113" s="1182">
        <v>440698.0</v>
      </c>
      <c r="C113" s="1183" t="s">
        <v>1182</v>
      </c>
      <c r="D113" s="1183" t="s">
        <v>1341</v>
      </c>
      <c r="E113" s="1183" t="s">
        <v>511</v>
      </c>
      <c r="F113" s="1183" t="s">
        <v>564</v>
      </c>
      <c r="G113" s="1183" t="s">
        <v>790</v>
      </c>
      <c r="H113" s="1273" t="str">
        <f t="shared" si="1"/>
        <v>BA03</v>
      </c>
      <c r="I113" s="1100" t="str">
        <f t="shared" si="2"/>
        <v>#REF!</v>
      </c>
      <c r="J113" s="413">
        <v>4.0</v>
      </c>
      <c r="K113" s="413">
        <v>2025.0</v>
      </c>
      <c r="L113" s="1397">
        <v>45748.0</v>
      </c>
      <c r="M113" s="1398">
        <v>45777.0</v>
      </c>
      <c r="N113" s="1340">
        <v>23.0</v>
      </c>
      <c r="O113" s="1084">
        <f t="shared" si="3"/>
        <v>1</v>
      </c>
      <c r="P113" s="231" t="str">
        <f t="shared" si="4"/>
        <v>#REF!</v>
      </c>
      <c r="Q113" s="231" t="str">
        <f t="shared" si="19"/>
        <v>#REF!</v>
      </c>
      <c r="R113" s="1101"/>
      <c r="S113" s="1182" t="s">
        <v>525</v>
      </c>
      <c r="T113" s="1183" t="s">
        <v>2426</v>
      </c>
      <c r="U113" s="1084" t="str">
        <f t="shared" si="6"/>
        <v>#REF!</v>
      </c>
      <c r="V113" s="1102" t="str">
        <f t="shared" si="7"/>
        <v>#REF!</v>
      </c>
      <c r="W113" s="1102" t="str">
        <f t="shared" si="8"/>
        <v>#REF!</v>
      </c>
      <c r="X113" s="1102" t="str">
        <f t="shared" si="9"/>
        <v>#REF!</v>
      </c>
      <c r="Y113" s="1103">
        <f t="shared" si="10"/>
        <v>1</v>
      </c>
      <c r="Z113" s="1104" t="str">
        <f t="shared" si="11"/>
        <v>#REF!</v>
      </c>
      <c r="AA113" s="1085" t="str">
        <f t="shared" si="12"/>
        <v>#REF!</v>
      </c>
      <c r="AB113" s="1085" t="str">
        <f t="shared" si="13"/>
        <v>#REF!</v>
      </c>
      <c r="AC113" s="1105" t="str">
        <f t="shared" si="14"/>
        <v>#REF!</v>
      </c>
      <c r="AD113" s="1105" t="str">
        <f t="shared" si="15"/>
        <v>#REF!</v>
      </c>
      <c r="AE113" s="1105" t="str">
        <f t="shared" si="16"/>
        <v>#REF!</v>
      </c>
      <c r="AF113" s="1106"/>
      <c r="AG113" s="1079"/>
      <c r="AH113" s="1090">
        <f t="shared" si="17"/>
        <v>23</v>
      </c>
      <c r="AI113" s="1090"/>
    </row>
    <row r="114" ht="15.0" customHeight="1">
      <c r="A114" s="1098">
        <v>117.0</v>
      </c>
      <c r="B114" s="1182">
        <v>450033.0</v>
      </c>
      <c r="C114" s="1183" t="s">
        <v>1064</v>
      </c>
      <c r="D114" s="1183" t="s">
        <v>1503</v>
      </c>
      <c r="E114" s="1183" t="s">
        <v>511</v>
      </c>
      <c r="F114" s="1183" t="s">
        <v>546</v>
      </c>
      <c r="G114" s="1183" t="s">
        <v>665</v>
      </c>
      <c r="H114" s="1273" t="str">
        <f t="shared" si="1"/>
        <v>TESTER02</v>
      </c>
      <c r="I114" s="1100" t="str">
        <f t="shared" si="2"/>
        <v>#REF!</v>
      </c>
      <c r="J114" s="413">
        <v>4.0</v>
      </c>
      <c r="K114" s="413">
        <v>2025.0</v>
      </c>
      <c r="L114" s="1397">
        <v>45759.0</v>
      </c>
      <c r="M114" s="1398">
        <v>45777.0</v>
      </c>
      <c r="N114" s="1340">
        <v>14.0</v>
      </c>
      <c r="O114" s="1084">
        <f t="shared" si="3"/>
        <v>0.6086956522</v>
      </c>
      <c r="P114" s="231" t="str">
        <f t="shared" si="4"/>
        <v>#REF!</v>
      </c>
      <c r="Q114" s="231" t="str">
        <f t="shared" si="19"/>
        <v>#REF!</v>
      </c>
      <c r="R114" s="1101"/>
      <c r="S114" s="1182" t="s">
        <v>525</v>
      </c>
      <c r="T114" s="1183" t="s">
        <v>2426</v>
      </c>
      <c r="U114" s="1084" t="str">
        <f t="shared" si="6"/>
        <v>#REF!</v>
      </c>
      <c r="V114" s="1102" t="str">
        <f t="shared" si="7"/>
        <v>#REF!</v>
      </c>
      <c r="W114" s="1102" t="str">
        <f t="shared" si="8"/>
        <v>#REF!</v>
      </c>
      <c r="X114" s="1102" t="str">
        <f t="shared" si="9"/>
        <v>#REF!</v>
      </c>
      <c r="Y114" s="1103">
        <f t="shared" si="10"/>
        <v>1</v>
      </c>
      <c r="Z114" s="1104" t="str">
        <f t="shared" si="11"/>
        <v>#REF!</v>
      </c>
      <c r="AA114" s="1085" t="str">
        <f t="shared" si="12"/>
        <v>#REF!</v>
      </c>
      <c r="AB114" s="1085" t="str">
        <f t="shared" si="13"/>
        <v>#REF!</v>
      </c>
      <c r="AC114" s="1105" t="str">
        <f t="shared" si="14"/>
        <v>#REF!</v>
      </c>
      <c r="AD114" s="1105" t="str">
        <f t="shared" si="15"/>
        <v>#REF!</v>
      </c>
      <c r="AE114" s="1105" t="str">
        <f t="shared" si="16"/>
        <v>#REF!</v>
      </c>
      <c r="AF114" s="1106"/>
      <c r="AG114" s="1079"/>
      <c r="AH114" s="1090">
        <f t="shared" si="17"/>
        <v>23</v>
      </c>
      <c r="AI114" s="1090"/>
    </row>
    <row r="115" ht="15.0" customHeight="1">
      <c r="A115" s="1098">
        <v>118.0</v>
      </c>
      <c r="B115" s="1182">
        <v>459051.0</v>
      </c>
      <c r="C115" s="1183" t="s">
        <v>1180</v>
      </c>
      <c r="D115" s="1183" t="s">
        <v>1353</v>
      </c>
      <c r="E115" s="1183" t="s">
        <v>511</v>
      </c>
      <c r="F115" s="1183" t="s">
        <v>546</v>
      </c>
      <c r="G115" s="1183" t="s">
        <v>665</v>
      </c>
      <c r="H115" s="1273" t="str">
        <f t="shared" si="1"/>
        <v>TESTER02</v>
      </c>
      <c r="I115" s="1100" t="str">
        <f t="shared" si="2"/>
        <v>#REF!</v>
      </c>
      <c r="J115" s="413">
        <v>4.0</v>
      </c>
      <c r="K115" s="413">
        <v>2025.0</v>
      </c>
      <c r="L115" s="1397">
        <v>45748.0</v>
      </c>
      <c r="M115" s="1398">
        <v>45777.0</v>
      </c>
      <c r="N115" s="1340">
        <v>23.0</v>
      </c>
      <c r="O115" s="1084">
        <f t="shared" si="3"/>
        <v>1</v>
      </c>
      <c r="P115" s="231" t="str">
        <f t="shared" si="4"/>
        <v>#REF!</v>
      </c>
      <c r="Q115" s="231" t="str">
        <f t="shared" si="19"/>
        <v>#REF!</v>
      </c>
      <c r="R115" s="1101"/>
      <c r="S115" s="1182" t="s">
        <v>525</v>
      </c>
      <c r="T115" s="1183" t="s">
        <v>2426</v>
      </c>
      <c r="U115" s="1084" t="str">
        <f t="shared" si="6"/>
        <v>#REF!</v>
      </c>
      <c r="V115" s="1102" t="str">
        <f t="shared" si="7"/>
        <v>#REF!</v>
      </c>
      <c r="W115" s="1102" t="str">
        <f t="shared" si="8"/>
        <v>#REF!</v>
      </c>
      <c r="X115" s="1102" t="str">
        <f t="shared" si="9"/>
        <v>#REF!</v>
      </c>
      <c r="Y115" s="1103">
        <f t="shared" si="10"/>
        <v>1</v>
      </c>
      <c r="Z115" s="1104" t="str">
        <f t="shared" si="11"/>
        <v>#REF!</v>
      </c>
      <c r="AA115" s="1085" t="str">
        <f t="shared" si="12"/>
        <v>#REF!</v>
      </c>
      <c r="AB115" s="1085" t="str">
        <f t="shared" si="13"/>
        <v>#REF!</v>
      </c>
      <c r="AC115" s="1105" t="str">
        <f t="shared" si="14"/>
        <v>#REF!</v>
      </c>
      <c r="AD115" s="1105" t="str">
        <f t="shared" si="15"/>
        <v>#REF!</v>
      </c>
      <c r="AE115" s="1105" t="str">
        <f t="shared" si="16"/>
        <v>#REF!</v>
      </c>
      <c r="AF115" s="1106"/>
      <c r="AG115" s="1079"/>
      <c r="AH115" s="1090">
        <f t="shared" si="17"/>
        <v>23</v>
      </c>
      <c r="AI115" s="1090"/>
    </row>
    <row r="116" ht="15.0" customHeight="1">
      <c r="A116" s="1098">
        <v>119.0</v>
      </c>
      <c r="B116" s="1182">
        <v>463643.0</v>
      </c>
      <c r="C116" s="1183" t="s">
        <v>1302</v>
      </c>
      <c r="D116" s="1183" t="s">
        <v>1303</v>
      </c>
      <c r="E116" s="1183" t="s">
        <v>511</v>
      </c>
      <c r="F116" s="1183" t="s">
        <v>512</v>
      </c>
      <c r="G116" s="1183" t="s">
        <v>790</v>
      </c>
      <c r="H116" s="1273" t="str">
        <f t="shared" si="1"/>
        <v>DEV03</v>
      </c>
      <c r="I116" s="1100" t="str">
        <f t="shared" si="2"/>
        <v>#REF!</v>
      </c>
      <c r="J116" s="413">
        <v>4.0</v>
      </c>
      <c r="K116" s="413">
        <v>2025.0</v>
      </c>
      <c r="L116" s="1397">
        <v>45757.0</v>
      </c>
      <c r="M116" s="1398">
        <v>45777.0</v>
      </c>
      <c r="N116" s="1340">
        <v>16.0</v>
      </c>
      <c r="O116" s="1084">
        <f t="shared" si="3"/>
        <v>0.6956521739</v>
      </c>
      <c r="P116" s="231" t="str">
        <f t="shared" si="4"/>
        <v>#REF!</v>
      </c>
      <c r="Q116" s="231" t="str">
        <f t="shared" si="19"/>
        <v>#REF!</v>
      </c>
      <c r="R116" s="1101"/>
      <c r="S116" s="1182" t="s">
        <v>525</v>
      </c>
      <c r="T116" s="1183" t="s">
        <v>2426</v>
      </c>
      <c r="U116" s="1084" t="str">
        <f t="shared" si="6"/>
        <v>#REF!</v>
      </c>
      <c r="V116" s="1102" t="str">
        <f t="shared" si="7"/>
        <v>#REF!</v>
      </c>
      <c r="W116" s="1102" t="str">
        <f t="shared" si="8"/>
        <v>#REF!</v>
      </c>
      <c r="X116" s="1102" t="str">
        <f t="shared" si="9"/>
        <v>#REF!</v>
      </c>
      <c r="Y116" s="1103">
        <f t="shared" si="10"/>
        <v>1</v>
      </c>
      <c r="Z116" s="1104" t="str">
        <f t="shared" si="11"/>
        <v>#REF!</v>
      </c>
      <c r="AA116" s="1085" t="str">
        <f t="shared" si="12"/>
        <v>#REF!</v>
      </c>
      <c r="AB116" s="1085" t="str">
        <f t="shared" si="13"/>
        <v>#REF!</v>
      </c>
      <c r="AC116" s="1105" t="str">
        <f t="shared" si="14"/>
        <v>#REF!</v>
      </c>
      <c r="AD116" s="1105" t="str">
        <f t="shared" si="15"/>
        <v>#REF!</v>
      </c>
      <c r="AE116" s="1105" t="str">
        <f t="shared" si="16"/>
        <v>#REF!</v>
      </c>
      <c r="AF116" s="1106"/>
      <c r="AG116" s="1079"/>
      <c r="AH116" s="1090">
        <f t="shared" si="17"/>
        <v>23</v>
      </c>
      <c r="AI116" s="1090"/>
    </row>
    <row r="117" ht="15.0" customHeight="1">
      <c r="A117" s="1098">
        <v>120.0</v>
      </c>
      <c r="B117" s="1182">
        <v>464853.0</v>
      </c>
      <c r="C117" s="1183" t="s">
        <v>1355</v>
      </c>
      <c r="D117" s="1183" t="s">
        <v>1356</v>
      </c>
      <c r="E117" s="1183" t="s">
        <v>511</v>
      </c>
      <c r="F117" s="1183" t="s">
        <v>512</v>
      </c>
      <c r="G117" s="1183" t="s">
        <v>790</v>
      </c>
      <c r="H117" s="1273" t="str">
        <f t="shared" si="1"/>
        <v>DEV03</v>
      </c>
      <c r="I117" s="1100" t="str">
        <f t="shared" si="2"/>
        <v>#REF!</v>
      </c>
      <c r="J117" s="413">
        <v>4.0</v>
      </c>
      <c r="K117" s="413">
        <v>2025.0</v>
      </c>
      <c r="L117" s="1397">
        <v>45748.0</v>
      </c>
      <c r="M117" s="1398">
        <v>45777.0</v>
      </c>
      <c r="N117" s="1340">
        <v>23.0</v>
      </c>
      <c r="O117" s="1084">
        <f t="shared" si="3"/>
        <v>1</v>
      </c>
      <c r="P117" s="231" t="str">
        <f t="shared" si="4"/>
        <v>#REF!</v>
      </c>
      <c r="Q117" s="231" t="str">
        <f t="shared" si="19"/>
        <v>#REF!</v>
      </c>
      <c r="R117" s="1101"/>
      <c r="S117" s="1182" t="s">
        <v>525</v>
      </c>
      <c r="T117" s="1183" t="s">
        <v>2426</v>
      </c>
      <c r="U117" s="1084" t="str">
        <f t="shared" si="6"/>
        <v>#REF!</v>
      </c>
      <c r="V117" s="1102" t="str">
        <f t="shared" si="7"/>
        <v>#REF!</v>
      </c>
      <c r="W117" s="1102" t="str">
        <f t="shared" si="8"/>
        <v>#REF!</v>
      </c>
      <c r="X117" s="1102" t="str">
        <f t="shared" si="9"/>
        <v>#REF!</v>
      </c>
      <c r="Y117" s="1103">
        <f t="shared" si="10"/>
        <v>1</v>
      </c>
      <c r="Z117" s="1104" t="str">
        <f t="shared" si="11"/>
        <v>#REF!</v>
      </c>
      <c r="AA117" s="1085" t="str">
        <f t="shared" si="12"/>
        <v>#REF!</v>
      </c>
      <c r="AB117" s="1085" t="str">
        <f t="shared" si="13"/>
        <v>#REF!</v>
      </c>
      <c r="AC117" s="1105" t="str">
        <f t="shared" si="14"/>
        <v>#REF!</v>
      </c>
      <c r="AD117" s="1105" t="str">
        <f t="shared" si="15"/>
        <v>#REF!</v>
      </c>
      <c r="AE117" s="1105" t="str">
        <f t="shared" si="16"/>
        <v>#REF!</v>
      </c>
      <c r="AF117" s="1106"/>
      <c r="AG117" s="1079"/>
      <c r="AH117" s="1090">
        <f t="shared" si="17"/>
        <v>23</v>
      </c>
      <c r="AI117" s="1090"/>
    </row>
    <row r="118" ht="15.0" customHeight="1">
      <c r="A118" s="1098">
        <v>121.0</v>
      </c>
      <c r="B118" s="1182">
        <v>465485.0</v>
      </c>
      <c r="C118" s="1183" t="s">
        <v>1357</v>
      </c>
      <c r="D118" s="1183" t="s">
        <v>1358</v>
      </c>
      <c r="E118" s="1183" t="s">
        <v>511</v>
      </c>
      <c r="F118" s="1183" t="s">
        <v>512</v>
      </c>
      <c r="G118" s="1183" t="s">
        <v>790</v>
      </c>
      <c r="H118" s="1273" t="str">
        <f t="shared" si="1"/>
        <v>DEV03</v>
      </c>
      <c r="I118" s="1100" t="str">
        <f t="shared" si="2"/>
        <v>#REF!</v>
      </c>
      <c r="J118" s="413">
        <v>4.0</v>
      </c>
      <c r="K118" s="413">
        <v>2025.0</v>
      </c>
      <c r="L118" s="1397">
        <v>45748.0</v>
      </c>
      <c r="M118" s="1398">
        <v>45777.0</v>
      </c>
      <c r="N118" s="1340">
        <v>23.0</v>
      </c>
      <c r="O118" s="1084">
        <f t="shared" si="3"/>
        <v>1</v>
      </c>
      <c r="P118" s="231" t="str">
        <f t="shared" si="4"/>
        <v>#REF!</v>
      </c>
      <c r="Q118" s="231" t="str">
        <f t="shared" si="19"/>
        <v>#REF!</v>
      </c>
      <c r="R118" s="1101"/>
      <c r="S118" s="1182" t="s">
        <v>525</v>
      </c>
      <c r="T118" s="1183" t="s">
        <v>2426</v>
      </c>
      <c r="U118" s="1084" t="str">
        <f t="shared" si="6"/>
        <v>#REF!</v>
      </c>
      <c r="V118" s="1102" t="str">
        <f t="shared" si="7"/>
        <v>#REF!</v>
      </c>
      <c r="W118" s="1102" t="str">
        <f t="shared" si="8"/>
        <v>#REF!</v>
      </c>
      <c r="X118" s="1102" t="str">
        <f t="shared" si="9"/>
        <v>#REF!</v>
      </c>
      <c r="Y118" s="1103">
        <f t="shared" si="10"/>
        <v>1</v>
      </c>
      <c r="Z118" s="1104" t="str">
        <f t="shared" si="11"/>
        <v>#REF!</v>
      </c>
      <c r="AA118" s="1085" t="str">
        <f t="shared" si="12"/>
        <v>#REF!</v>
      </c>
      <c r="AB118" s="1085" t="str">
        <f t="shared" si="13"/>
        <v>#REF!</v>
      </c>
      <c r="AC118" s="1105" t="str">
        <f t="shared" si="14"/>
        <v>#REF!</v>
      </c>
      <c r="AD118" s="1105" t="str">
        <f t="shared" si="15"/>
        <v>#REF!</v>
      </c>
      <c r="AE118" s="1105" t="str">
        <f t="shared" si="16"/>
        <v>#REF!</v>
      </c>
      <c r="AF118" s="1106"/>
      <c r="AG118" s="1079"/>
      <c r="AH118" s="1090">
        <f t="shared" si="17"/>
        <v>23</v>
      </c>
      <c r="AI118" s="1090"/>
    </row>
    <row r="119" ht="15.0" customHeight="1">
      <c r="A119" s="1098">
        <v>122.0</v>
      </c>
      <c r="B119" s="1182">
        <v>465801.0</v>
      </c>
      <c r="C119" s="1183" t="s">
        <v>1360</v>
      </c>
      <c r="D119" s="1183" t="s">
        <v>1361</v>
      </c>
      <c r="E119" s="1183" t="s">
        <v>511</v>
      </c>
      <c r="F119" s="1183" t="s">
        <v>512</v>
      </c>
      <c r="G119" s="1183" t="s">
        <v>893</v>
      </c>
      <c r="H119" s="1273" t="str">
        <f t="shared" si="1"/>
        <v>DEV06</v>
      </c>
      <c r="I119" s="1100" t="str">
        <f t="shared" si="2"/>
        <v>#REF!</v>
      </c>
      <c r="J119" s="413">
        <v>4.0</v>
      </c>
      <c r="K119" s="413">
        <v>2025.0</v>
      </c>
      <c r="L119" s="1397">
        <v>45748.0</v>
      </c>
      <c r="M119" s="1398">
        <v>45777.0</v>
      </c>
      <c r="N119" s="1340">
        <v>20.7</v>
      </c>
      <c r="O119" s="1084">
        <f t="shared" si="3"/>
        <v>0.9</v>
      </c>
      <c r="P119" s="231" t="str">
        <f t="shared" si="4"/>
        <v>#REF!</v>
      </c>
      <c r="Q119" s="231" t="str">
        <f t="shared" si="19"/>
        <v>#REF!</v>
      </c>
      <c r="R119" s="1101"/>
      <c r="S119" s="1182" t="s">
        <v>525</v>
      </c>
      <c r="T119" s="1183" t="s">
        <v>2426</v>
      </c>
      <c r="U119" s="1084" t="str">
        <f t="shared" si="6"/>
        <v>#REF!</v>
      </c>
      <c r="V119" s="1102" t="str">
        <f t="shared" si="7"/>
        <v>#REF!</v>
      </c>
      <c r="W119" s="1102" t="str">
        <f t="shared" si="8"/>
        <v>#REF!</v>
      </c>
      <c r="X119" s="1102" t="str">
        <f t="shared" si="9"/>
        <v>#REF!</v>
      </c>
      <c r="Y119" s="1103">
        <f t="shared" si="10"/>
        <v>1</v>
      </c>
      <c r="Z119" s="1104" t="str">
        <f t="shared" si="11"/>
        <v>#REF!</v>
      </c>
      <c r="AA119" s="1085" t="str">
        <f t="shared" si="12"/>
        <v>#REF!</v>
      </c>
      <c r="AB119" s="1085" t="str">
        <f t="shared" si="13"/>
        <v>#REF!</v>
      </c>
      <c r="AC119" s="1105" t="str">
        <f t="shared" si="14"/>
        <v>#REF!</v>
      </c>
      <c r="AD119" s="1105" t="str">
        <f t="shared" si="15"/>
        <v>#REF!</v>
      </c>
      <c r="AE119" s="1105" t="str">
        <f t="shared" si="16"/>
        <v>#REF!</v>
      </c>
      <c r="AF119" s="1106"/>
      <c r="AG119" s="1079"/>
      <c r="AH119" s="1090">
        <f t="shared" si="17"/>
        <v>23</v>
      </c>
      <c r="AI119" s="1090"/>
    </row>
    <row r="120" ht="15.0" customHeight="1">
      <c r="A120" s="1098">
        <v>123.0</v>
      </c>
      <c r="B120" s="1182">
        <v>470249.0</v>
      </c>
      <c r="C120" s="1183" t="s">
        <v>2305</v>
      </c>
      <c r="D120" s="1183" t="s">
        <v>2306</v>
      </c>
      <c r="E120" s="1183" t="s">
        <v>511</v>
      </c>
      <c r="F120" s="1183" t="s">
        <v>546</v>
      </c>
      <c r="G120" s="1183" t="s">
        <v>665</v>
      </c>
      <c r="H120" s="1273" t="str">
        <f t="shared" si="1"/>
        <v>TESTER02</v>
      </c>
      <c r="I120" s="1100" t="str">
        <f t="shared" si="2"/>
        <v>#REF!</v>
      </c>
      <c r="J120" s="413">
        <v>4.0</v>
      </c>
      <c r="K120" s="413">
        <v>2025.0</v>
      </c>
      <c r="L120" s="1397">
        <v>45748.0</v>
      </c>
      <c r="M120" s="1398">
        <v>45777.0</v>
      </c>
      <c r="N120" s="1340">
        <v>23.0</v>
      </c>
      <c r="O120" s="1084">
        <f t="shared" si="3"/>
        <v>1</v>
      </c>
      <c r="P120" s="231" t="str">
        <f t="shared" si="4"/>
        <v>#REF!</v>
      </c>
      <c r="Q120" s="231" t="str">
        <f t="shared" si="19"/>
        <v>#REF!</v>
      </c>
      <c r="R120" s="1101"/>
      <c r="S120" s="1182" t="s">
        <v>525</v>
      </c>
      <c r="T120" s="1183" t="s">
        <v>2426</v>
      </c>
      <c r="U120" s="1084" t="str">
        <f t="shared" si="6"/>
        <v>#REF!</v>
      </c>
      <c r="V120" s="1102" t="str">
        <f t="shared" si="7"/>
        <v>#REF!</v>
      </c>
      <c r="W120" s="1102" t="str">
        <f t="shared" si="8"/>
        <v>#REF!</v>
      </c>
      <c r="X120" s="1102" t="str">
        <f t="shared" si="9"/>
        <v>#REF!</v>
      </c>
      <c r="Y120" s="1103">
        <f t="shared" si="10"/>
        <v>1</v>
      </c>
      <c r="Z120" s="1104" t="str">
        <f t="shared" si="11"/>
        <v>#REF!</v>
      </c>
      <c r="AA120" s="1085" t="str">
        <f t="shared" si="12"/>
        <v>#REF!</v>
      </c>
      <c r="AB120" s="1085" t="str">
        <f t="shared" si="13"/>
        <v>#REF!</v>
      </c>
      <c r="AC120" s="1105" t="str">
        <f t="shared" si="14"/>
        <v>#REF!</v>
      </c>
      <c r="AD120" s="1105" t="str">
        <f t="shared" si="15"/>
        <v>#REF!</v>
      </c>
      <c r="AE120" s="1105" t="str">
        <f t="shared" si="16"/>
        <v>#REF!</v>
      </c>
      <c r="AF120" s="1106"/>
      <c r="AG120" s="1079"/>
      <c r="AH120" s="1090">
        <f t="shared" si="17"/>
        <v>23</v>
      </c>
      <c r="AI120" s="1090"/>
    </row>
    <row r="121" ht="15.0" customHeight="1">
      <c r="A121" s="1098">
        <v>124.0</v>
      </c>
      <c r="B121" s="1182">
        <v>470939.0</v>
      </c>
      <c r="C121" s="1183" t="s">
        <v>2320</v>
      </c>
      <c r="D121" s="1183" t="s">
        <v>2321</v>
      </c>
      <c r="E121" s="1183" t="s">
        <v>511</v>
      </c>
      <c r="F121" s="1183" t="s">
        <v>512</v>
      </c>
      <c r="G121" s="1183" t="s">
        <v>771</v>
      </c>
      <c r="H121" s="1273" t="str">
        <f t="shared" si="1"/>
        <v>DEV04</v>
      </c>
      <c r="I121" s="1100" t="str">
        <f t="shared" si="2"/>
        <v>#REF!</v>
      </c>
      <c r="J121" s="413">
        <v>4.0</v>
      </c>
      <c r="K121" s="413">
        <v>2025.0</v>
      </c>
      <c r="L121" s="1397">
        <v>45757.0</v>
      </c>
      <c r="M121" s="1398">
        <v>45777.0</v>
      </c>
      <c r="N121" s="1340">
        <v>16.0</v>
      </c>
      <c r="O121" s="1084">
        <f t="shared" si="3"/>
        <v>0.6956521739</v>
      </c>
      <c r="P121" s="231" t="str">
        <f t="shared" si="4"/>
        <v>#REF!</v>
      </c>
      <c r="Q121" s="231" t="str">
        <f t="shared" si="19"/>
        <v>#REF!</v>
      </c>
      <c r="R121" s="1101"/>
      <c r="S121" s="1182" t="s">
        <v>525</v>
      </c>
      <c r="T121" s="1183" t="s">
        <v>2426</v>
      </c>
      <c r="U121" s="1084" t="str">
        <f t="shared" si="6"/>
        <v>#REF!</v>
      </c>
      <c r="V121" s="1102" t="str">
        <f t="shared" si="7"/>
        <v>#REF!</v>
      </c>
      <c r="W121" s="1102" t="str">
        <f t="shared" si="8"/>
        <v>#REF!</v>
      </c>
      <c r="X121" s="1102" t="str">
        <f t="shared" si="9"/>
        <v>#REF!</v>
      </c>
      <c r="Y121" s="1103">
        <f t="shared" si="10"/>
        <v>1</v>
      </c>
      <c r="Z121" s="1104" t="str">
        <f t="shared" si="11"/>
        <v>#REF!</v>
      </c>
      <c r="AA121" s="1085" t="str">
        <f t="shared" si="12"/>
        <v>#REF!</v>
      </c>
      <c r="AB121" s="1085" t="str">
        <f t="shared" si="13"/>
        <v>#REF!</v>
      </c>
      <c r="AC121" s="1105" t="str">
        <f t="shared" si="14"/>
        <v>#REF!</v>
      </c>
      <c r="AD121" s="1105" t="str">
        <f t="shared" si="15"/>
        <v>#REF!</v>
      </c>
      <c r="AE121" s="1105" t="str">
        <f t="shared" si="16"/>
        <v>#REF!</v>
      </c>
      <c r="AF121" s="1106"/>
      <c r="AG121" s="1079"/>
      <c r="AH121" s="1090">
        <f t="shared" si="17"/>
        <v>23</v>
      </c>
      <c r="AI121" s="1090"/>
    </row>
    <row r="122" ht="15.0" customHeight="1">
      <c r="A122" s="1098">
        <v>125.0</v>
      </c>
      <c r="B122" s="1182">
        <v>471775.0</v>
      </c>
      <c r="C122" s="1183" t="s">
        <v>2337</v>
      </c>
      <c r="D122" s="1183" t="s">
        <v>2338</v>
      </c>
      <c r="E122" s="1183" t="s">
        <v>511</v>
      </c>
      <c r="F122" s="1183" t="s">
        <v>512</v>
      </c>
      <c r="G122" s="1183" t="s">
        <v>795</v>
      </c>
      <c r="H122" s="1273" t="str">
        <f t="shared" si="1"/>
        <v>DEV01</v>
      </c>
      <c r="I122" s="1100" t="str">
        <f t="shared" si="2"/>
        <v>#REF!</v>
      </c>
      <c r="J122" s="413">
        <v>4.0</v>
      </c>
      <c r="K122" s="413">
        <v>2025.0</v>
      </c>
      <c r="L122" s="1397">
        <v>45748.0</v>
      </c>
      <c r="M122" s="1398">
        <v>45755.0</v>
      </c>
      <c r="N122" s="1340">
        <v>4.2</v>
      </c>
      <c r="O122" s="1084">
        <f t="shared" si="3"/>
        <v>0.1826086957</v>
      </c>
      <c r="P122" s="231" t="str">
        <f t="shared" si="4"/>
        <v>#REF!</v>
      </c>
      <c r="Q122" s="231" t="str">
        <f t="shared" si="19"/>
        <v>#REF!</v>
      </c>
      <c r="R122" s="1101"/>
      <c r="S122" s="1182" t="s">
        <v>525</v>
      </c>
      <c r="T122" s="1183" t="s">
        <v>2426</v>
      </c>
      <c r="U122" s="1084" t="str">
        <f t="shared" si="6"/>
        <v>#REF!</v>
      </c>
      <c r="V122" s="1102" t="str">
        <f t="shared" si="7"/>
        <v>#REF!</v>
      </c>
      <c r="W122" s="1102" t="str">
        <f t="shared" si="8"/>
        <v>#REF!</v>
      </c>
      <c r="X122" s="1102" t="str">
        <f t="shared" si="9"/>
        <v>#REF!</v>
      </c>
      <c r="Y122" s="1103">
        <f t="shared" si="10"/>
        <v>1</v>
      </c>
      <c r="Z122" s="1104" t="str">
        <f t="shared" si="11"/>
        <v>#REF!</v>
      </c>
      <c r="AA122" s="1085" t="str">
        <f t="shared" si="12"/>
        <v>#REF!</v>
      </c>
      <c r="AB122" s="1085" t="str">
        <f t="shared" si="13"/>
        <v>#REF!</v>
      </c>
      <c r="AC122" s="1105" t="str">
        <f t="shared" si="14"/>
        <v>#REF!</v>
      </c>
      <c r="AD122" s="1105" t="str">
        <f t="shared" si="15"/>
        <v>#REF!</v>
      </c>
      <c r="AE122" s="1105" t="str">
        <f t="shared" si="16"/>
        <v>#REF!</v>
      </c>
      <c r="AF122" s="1106"/>
      <c r="AG122" s="1079"/>
      <c r="AH122" s="1090">
        <f t="shared" si="17"/>
        <v>23</v>
      </c>
      <c r="AI122" s="1090"/>
    </row>
    <row r="123" ht="15.0" customHeight="1">
      <c r="A123" s="1098">
        <v>126.0</v>
      </c>
      <c r="B123" s="1182">
        <v>471775.0</v>
      </c>
      <c r="C123" s="1183" t="s">
        <v>2337</v>
      </c>
      <c r="D123" s="1183" t="s">
        <v>2338</v>
      </c>
      <c r="E123" s="1183" t="s">
        <v>511</v>
      </c>
      <c r="F123" s="1183" t="s">
        <v>512</v>
      </c>
      <c r="G123" s="1183" t="s">
        <v>795</v>
      </c>
      <c r="H123" s="1273" t="str">
        <f t="shared" si="1"/>
        <v>DEV01</v>
      </c>
      <c r="I123" s="1100" t="str">
        <f t="shared" si="2"/>
        <v>#REF!</v>
      </c>
      <c r="J123" s="413">
        <v>4.0</v>
      </c>
      <c r="K123" s="413">
        <v>2025.0</v>
      </c>
      <c r="L123" s="1397">
        <v>45756.0</v>
      </c>
      <c r="M123" s="1398">
        <v>45777.0</v>
      </c>
      <c r="N123" s="1340">
        <v>17.0</v>
      </c>
      <c r="O123" s="1084">
        <f t="shared" si="3"/>
        <v>0.7391304348</v>
      </c>
      <c r="P123" s="231" t="str">
        <f t="shared" si="4"/>
        <v>#REF!</v>
      </c>
      <c r="Q123" s="231" t="str">
        <f t="shared" si="19"/>
        <v>#REF!</v>
      </c>
      <c r="R123" s="1101"/>
      <c r="S123" s="1182" t="s">
        <v>525</v>
      </c>
      <c r="T123" s="1183" t="s">
        <v>2426</v>
      </c>
      <c r="U123" s="1084" t="str">
        <f t="shared" si="6"/>
        <v>#REF!</v>
      </c>
      <c r="V123" s="1102" t="str">
        <f t="shared" si="7"/>
        <v>#REF!</v>
      </c>
      <c r="W123" s="1102" t="str">
        <f t="shared" si="8"/>
        <v>#REF!</v>
      </c>
      <c r="X123" s="1102" t="str">
        <f t="shared" si="9"/>
        <v>#REF!</v>
      </c>
      <c r="Y123" s="1103">
        <f t="shared" si="10"/>
        <v>1</v>
      </c>
      <c r="Z123" s="1104" t="str">
        <f t="shared" si="11"/>
        <v>#REF!</v>
      </c>
      <c r="AA123" s="1085" t="str">
        <f t="shared" si="12"/>
        <v>#REF!</v>
      </c>
      <c r="AB123" s="1085" t="str">
        <f t="shared" si="13"/>
        <v>#REF!</v>
      </c>
      <c r="AC123" s="1105" t="str">
        <f t="shared" si="14"/>
        <v>#REF!</v>
      </c>
      <c r="AD123" s="1105" t="str">
        <f t="shared" si="15"/>
        <v>#REF!</v>
      </c>
      <c r="AE123" s="1105" t="str">
        <f t="shared" si="16"/>
        <v>#REF!</v>
      </c>
      <c r="AF123" s="1106"/>
      <c r="AG123" s="1079"/>
      <c r="AH123" s="1090">
        <f t="shared" si="17"/>
        <v>23</v>
      </c>
      <c r="AI123" s="1090"/>
    </row>
    <row r="124" ht="15.0" customHeight="1">
      <c r="A124" s="1098">
        <v>127.0</v>
      </c>
      <c r="B124" s="1182">
        <v>475167.0</v>
      </c>
      <c r="C124" s="1183" t="s">
        <v>2441</v>
      </c>
      <c r="D124" s="1183" t="s">
        <v>2442</v>
      </c>
      <c r="E124" s="1183" t="s">
        <v>511</v>
      </c>
      <c r="F124" s="1183" t="s">
        <v>663</v>
      </c>
      <c r="G124" s="1183" t="s">
        <v>790</v>
      </c>
      <c r="H124" s="1273" t="str">
        <f t="shared" si="1"/>
        <v>PM03</v>
      </c>
      <c r="I124" s="1100" t="str">
        <f t="shared" si="2"/>
        <v>#REF!</v>
      </c>
      <c r="J124" s="413">
        <v>4.0</v>
      </c>
      <c r="K124" s="413">
        <v>2025.0</v>
      </c>
      <c r="L124" s="1397">
        <v>45748.0</v>
      </c>
      <c r="M124" s="1398">
        <v>45777.0</v>
      </c>
      <c r="N124" s="1340">
        <v>11.5</v>
      </c>
      <c r="O124" s="1084">
        <f t="shared" si="3"/>
        <v>0.5</v>
      </c>
      <c r="P124" s="231" t="str">
        <f t="shared" si="4"/>
        <v>#REF!</v>
      </c>
      <c r="Q124" s="231" t="str">
        <f t="shared" si="19"/>
        <v>#REF!</v>
      </c>
      <c r="R124" s="1101"/>
      <c r="S124" s="1182" t="s">
        <v>525</v>
      </c>
      <c r="T124" s="1183" t="s">
        <v>2426</v>
      </c>
      <c r="U124" s="1084" t="str">
        <f t="shared" si="6"/>
        <v>#REF!</v>
      </c>
      <c r="V124" s="1102" t="str">
        <f t="shared" si="7"/>
        <v>#REF!</v>
      </c>
      <c r="W124" s="1102" t="str">
        <f t="shared" si="8"/>
        <v>#REF!</v>
      </c>
      <c r="X124" s="1102" t="str">
        <f t="shared" si="9"/>
        <v>#REF!</v>
      </c>
      <c r="Y124" s="1103">
        <f t="shared" si="10"/>
        <v>1</v>
      </c>
      <c r="Z124" s="1104" t="str">
        <f t="shared" si="11"/>
        <v>#REF!</v>
      </c>
      <c r="AA124" s="1085" t="str">
        <f t="shared" si="12"/>
        <v>#REF!</v>
      </c>
      <c r="AB124" s="1085" t="str">
        <f t="shared" si="13"/>
        <v>#REF!</v>
      </c>
      <c r="AC124" s="1105" t="str">
        <f t="shared" si="14"/>
        <v>#REF!</v>
      </c>
      <c r="AD124" s="1105" t="str">
        <f t="shared" si="15"/>
        <v>#REF!</v>
      </c>
      <c r="AE124" s="1105" t="str">
        <f t="shared" si="16"/>
        <v>#REF!</v>
      </c>
      <c r="AF124" s="1106"/>
      <c r="AG124" s="1079"/>
      <c r="AH124" s="1090">
        <f t="shared" si="17"/>
        <v>23</v>
      </c>
      <c r="AI124" s="1090"/>
    </row>
    <row r="125" ht="15.0" customHeight="1">
      <c r="A125" s="1098">
        <v>128.0</v>
      </c>
      <c r="B125" s="1182">
        <v>475597.0</v>
      </c>
      <c r="C125" s="1183" t="s">
        <v>2421</v>
      </c>
      <c r="D125" s="1183" t="s">
        <v>2422</v>
      </c>
      <c r="E125" s="1183" t="s">
        <v>511</v>
      </c>
      <c r="F125" s="1183" t="s">
        <v>512</v>
      </c>
      <c r="G125" s="1183" t="s">
        <v>665</v>
      </c>
      <c r="H125" s="1273" t="str">
        <f t="shared" si="1"/>
        <v>DEV02</v>
      </c>
      <c r="I125" s="1100" t="str">
        <f t="shared" si="2"/>
        <v>#REF!</v>
      </c>
      <c r="J125" s="413">
        <v>4.0</v>
      </c>
      <c r="K125" s="413">
        <v>2025.0</v>
      </c>
      <c r="L125" s="1397">
        <v>45769.0</v>
      </c>
      <c r="M125" s="1398">
        <v>45777.0</v>
      </c>
      <c r="N125" s="1340">
        <v>8.0</v>
      </c>
      <c r="O125" s="1084">
        <f t="shared" si="3"/>
        <v>0.347826087</v>
      </c>
      <c r="P125" s="231" t="str">
        <f t="shared" si="4"/>
        <v>#REF!</v>
      </c>
      <c r="Q125" s="231" t="str">
        <f t="shared" si="19"/>
        <v>#REF!</v>
      </c>
      <c r="R125" s="1101"/>
      <c r="S125" s="1182" t="s">
        <v>525</v>
      </c>
      <c r="T125" s="1183" t="s">
        <v>2426</v>
      </c>
      <c r="U125" s="1084" t="str">
        <f t="shared" si="6"/>
        <v>#REF!</v>
      </c>
      <c r="V125" s="1102" t="str">
        <f t="shared" si="7"/>
        <v>#REF!</v>
      </c>
      <c r="W125" s="1102" t="str">
        <f t="shared" si="8"/>
        <v>#REF!</v>
      </c>
      <c r="X125" s="1102" t="str">
        <f t="shared" si="9"/>
        <v>#REF!</v>
      </c>
      <c r="Y125" s="1103">
        <f t="shared" si="10"/>
        <v>0.5652173913</v>
      </c>
      <c r="Z125" s="1104" t="str">
        <f t="shared" si="11"/>
        <v>#REF!</v>
      </c>
      <c r="AA125" s="1085" t="str">
        <f t="shared" si="12"/>
        <v>#REF!</v>
      </c>
      <c r="AB125" s="1085" t="str">
        <f t="shared" si="13"/>
        <v>#REF!</v>
      </c>
      <c r="AC125" s="1105" t="str">
        <f t="shared" si="14"/>
        <v>#REF!</v>
      </c>
      <c r="AD125" s="1105" t="str">
        <f t="shared" si="15"/>
        <v>#REF!</v>
      </c>
      <c r="AE125" s="1105" t="str">
        <f t="shared" si="16"/>
        <v>#REF!</v>
      </c>
      <c r="AF125" s="1106"/>
      <c r="AG125" s="1079"/>
      <c r="AH125" s="1090">
        <f t="shared" si="17"/>
        <v>13</v>
      </c>
      <c r="AI125" s="1090"/>
    </row>
    <row r="126" ht="15.0" customHeight="1">
      <c r="A126" s="1098">
        <v>129.0</v>
      </c>
      <c r="B126" s="1415">
        <v>470251.0</v>
      </c>
      <c r="C126" s="370" t="s">
        <v>2271</v>
      </c>
      <c r="D126" s="370" t="s">
        <v>2272</v>
      </c>
      <c r="E126" s="370" t="s">
        <v>511</v>
      </c>
      <c r="F126" s="370" t="s">
        <v>512</v>
      </c>
      <c r="G126" s="370" t="s">
        <v>790</v>
      </c>
      <c r="H126" s="1273" t="str">
        <f t="shared" si="1"/>
        <v>DEV03</v>
      </c>
      <c r="I126" s="1100" t="str">
        <f t="shared" si="2"/>
        <v>#REF!</v>
      </c>
      <c r="J126" s="413">
        <v>4.0</v>
      </c>
      <c r="K126" s="413">
        <v>2025.0</v>
      </c>
      <c r="L126" s="1394">
        <v>45748.0</v>
      </c>
      <c r="M126" s="1395">
        <v>45777.0</v>
      </c>
      <c r="N126" s="1339">
        <v>23.0</v>
      </c>
      <c r="O126" s="1084">
        <f t="shared" si="3"/>
        <v>1</v>
      </c>
      <c r="P126" s="231">
        <f t="shared" si="4"/>
        <v>1</v>
      </c>
      <c r="Q126" s="231">
        <f t="shared" si="19"/>
        <v>1</v>
      </c>
      <c r="R126" s="1101"/>
      <c r="S126" s="1181" t="s">
        <v>517</v>
      </c>
      <c r="T126" s="370" t="s">
        <v>2258</v>
      </c>
      <c r="U126" s="1084">
        <f t="shared" si="6"/>
        <v>1</v>
      </c>
      <c r="V126" s="1102">
        <f t="shared" si="7"/>
        <v>1</v>
      </c>
      <c r="W126" s="1102">
        <f t="shared" si="8"/>
        <v>1</v>
      </c>
      <c r="X126" s="1102">
        <f t="shared" si="9"/>
        <v>1</v>
      </c>
      <c r="Y126" s="1103">
        <f t="shared" si="10"/>
        <v>1</v>
      </c>
      <c r="Z126" s="1104" t="str">
        <f t="shared" si="11"/>
        <v>#REF!</v>
      </c>
      <c r="AA126" s="1085" t="str">
        <f t="shared" si="12"/>
        <v>#REF!</v>
      </c>
      <c r="AB126" s="1085" t="str">
        <f t="shared" si="13"/>
        <v>#REF!</v>
      </c>
      <c r="AC126" s="1105">
        <f t="shared" si="14"/>
        <v>0</v>
      </c>
      <c r="AD126" s="1105" t="str">
        <f t="shared" si="15"/>
        <v>#REF!</v>
      </c>
      <c r="AE126" s="1105" t="str">
        <f t="shared" si="16"/>
        <v>#REF!</v>
      </c>
      <c r="AF126" s="1106"/>
      <c r="AG126" s="1079"/>
      <c r="AH126" s="1090">
        <f t="shared" si="17"/>
        <v>23</v>
      </c>
      <c r="AI126" s="1090"/>
    </row>
    <row r="127" ht="15.0" customHeight="1">
      <c r="A127" s="1098">
        <v>130.0</v>
      </c>
      <c r="B127" s="1181">
        <v>289435.0</v>
      </c>
      <c r="C127" s="370" t="s">
        <v>1138</v>
      </c>
      <c r="D127" s="370" t="s">
        <v>1404</v>
      </c>
      <c r="E127" s="370" t="s">
        <v>511</v>
      </c>
      <c r="F127" s="370" t="s">
        <v>512</v>
      </c>
      <c r="G127" s="370" t="s">
        <v>771</v>
      </c>
      <c r="H127" s="1273" t="str">
        <f t="shared" si="1"/>
        <v>DEV04</v>
      </c>
      <c r="I127" s="1100" t="str">
        <f t="shared" si="2"/>
        <v>#REF!</v>
      </c>
      <c r="J127" s="413">
        <v>4.0</v>
      </c>
      <c r="K127" s="413">
        <v>2025.0</v>
      </c>
      <c r="L127" s="1394">
        <v>45748.0</v>
      </c>
      <c r="M127" s="1395">
        <v>45777.0</v>
      </c>
      <c r="N127" s="1339">
        <v>23.0</v>
      </c>
      <c r="O127" s="1084">
        <f t="shared" si="3"/>
        <v>1</v>
      </c>
      <c r="P127" s="231" t="str">
        <f t="shared" si="4"/>
        <v>#REF!</v>
      </c>
      <c r="Q127" s="231" t="str">
        <f t="shared" si="19"/>
        <v>#REF!</v>
      </c>
      <c r="R127" s="1101"/>
      <c r="S127" s="1181" t="s">
        <v>525</v>
      </c>
      <c r="T127" s="370" t="s">
        <v>2427</v>
      </c>
      <c r="U127" s="1084" t="str">
        <f t="shared" si="6"/>
        <v>#REF!</v>
      </c>
      <c r="V127" s="1102" t="str">
        <f t="shared" si="7"/>
        <v>#REF!</v>
      </c>
      <c r="W127" s="1102" t="str">
        <f t="shared" si="8"/>
        <v>#REF!</v>
      </c>
      <c r="X127" s="1102" t="str">
        <f t="shared" si="9"/>
        <v>#REF!</v>
      </c>
      <c r="Y127" s="1103">
        <f t="shared" si="10"/>
        <v>1</v>
      </c>
      <c r="Z127" s="1104" t="str">
        <f t="shared" si="11"/>
        <v>#REF!</v>
      </c>
      <c r="AA127" s="1085" t="str">
        <f t="shared" si="12"/>
        <v>#REF!</v>
      </c>
      <c r="AB127" s="1085" t="str">
        <f t="shared" si="13"/>
        <v>#REF!</v>
      </c>
      <c r="AC127" s="1105" t="str">
        <f t="shared" si="14"/>
        <v>#REF!</v>
      </c>
      <c r="AD127" s="1105" t="str">
        <f t="shared" si="15"/>
        <v>#REF!</v>
      </c>
      <c r="AE127" s="1105" t="str">
        <f t="shared" si="16"/>
        <v>#REF!</v>
      </c>
      <c r="AF127" s="1106"/>
      <c r="AG127" s="1079"/>
      <c r="AH127" s="1090">
        <f t="shared" si="17"/>
        <v>23</v>
      </c>
      <c r="AI127" s="1090"/>
    </row>
    <row r="128" ht="15.0" customHeight="1">
      <c r="A128" s="1098">
        <v>131.0</v>
      </c>
      <c r="B128" s="1182">
        <v>436920.0</v>
      </c>
      <c r="C128" s="1183" t="s">
        <v>761</v>
      </c>
      <c r="D128" s="1183" t="s">
        <v>1332</v>
      </c>
      <c r="E128" s="1183" t="s">
        <v>511</v>
      </c>
      <c r="F128" s="1183" t="s">
        <v>546</v>
      </c>
      <c r="G128" s="1183" t="s">
        <v>665</v>
      </c>
      <c r="H128" s="1273" t="str">
        <f t="shared" si="1"/>
        <v>TESTER02</v>
      </c>
      <c r="I128" s="1100" t="str">
        <f t="shared" si="2"/>
        <v>#REF!</v>
      </c>
      <c r="J128" s="413">
        <v>4.0</v>
      </c>
      <c r="K128" s="413">
        <v>2025.0</v>
      </c>
      <c r="L128" s="1397">
        <v>45748.0</v>
      </c>
      <c r="M128" s="1398">
        <v>45760.0</v>
      </c>
      <c r="N128" s="1340">
        <v>9.0</v>
      </c>
      <c r="O128" s="1084">
        <f t="shared" si="3"/>
        <v>0.3913043478</v>
      </c>
      <c r="P128" s="231" t="str">
        <f t="shared" si="4"/>
        <v>#REF!</v>
      </c>
      <c r="Q128" s="231" t="str">
        <f t="shared" si="19"/>
        <v>#REF!</v>
      </c>
      <c r="R128" s="1101"/>
      <c r="S128" s="1182" t="s">
        <v>525</v>
      </c>
      <c r="T128" s="1183" t="s">
        <v>2427</v>
      </c>
      <c r="U128" s="1084" t="str">
        <f t="shared" si="6"/>
        <v>#REF!</v>
      </c>
      <c r="V128" s="1102" t="str">
        <f t="shared" si="7"/>
        <v>#REF!</v>
      </c>
      <c r="W128" s="1102" t="str">
        <f t="shared" si="8"/>
        <v>#REF!</v>
      </c>
      <c r="X128" s="1102" t="str">
        <f t="shared" si="9"/>
        <v>#REF!</v>
      </c>
      <c r="Y128" s="1103">
        <f t="shared" si="10"/>
        <v>1</v>
      </c>
      <c r="Z128" s="1104" t="str">
        <f t="shared" si="11"/>
        <v>#REF!</v>
      </c>
      <c r="AA128" s="1085" t="str">
        <f t="shared" si="12"/>
        <v>#REF!</v>
      </c>
      <c r="AB128" s="1085" t="str">
        <f t="shared" si="13"/>
        <v>#REF!</v>
      </c>
      <c r="AC128" s="1105" t="str">
        <f t="shared" si="14"/>
        <v>#REF!</v>
      </c>
      <c r="AD128" s="1105" t="str">
        <f t="shared" si="15"/>
        <v>#REF!</v>
      </c>
      <c r="AE128" s="1105" t="str">
        <f t="shared" si="16"/>
        <v>#REF!</v>
      </c>
      <c r="AF128" s="1106"/>
      <c r="AG128" s="1079"/>
      <c r="AH128" s="1090">
        <f t="shared" si="17"/>
        <v>23</v>
      </c>
      <c r="AI128" s="1090"/>
    </row>
    <row r="129" ht="15.0" customHeight="1">
      <c r="A129" s="1098">
        <v>132.0</v>
      </c>
      <c r="B129" s="1182">
        <v>439827.0</v>
      </c>
      <c r="C129" s="1183" t="s">
        <v>1406</v>
      </c>
      <c r="D129" s="1183" t="s">
        <v>1407</v>
      </c>
      <c r="E129" s="1183" t="s">
        <v>511</v>
      </c>
      <c r="F129" s="1183" t="s">
        <v>512</v>
      </c>
      <c r="G129" s="1183" t="s">
        <v>771</v>
      </c>
      <c r="H129" s="1273" t="str">
        <f t="shared" si="1"/>
        <v>DEV04</v>
      </c>
      <c r="I129" s="1100" t="str">
        <f t="shared" si="2"/>
        <v>#REF!</v>
      </c>
      <c r="J129" s="413">
        <v>4.0</v>
      </c>
      <c r="K129" s="413">
        <v>2025.0</v>
      </c>
      <c r="L129" s="1397">
        <v>45748.0</v>
      </c>
      <c r="M129" s="1398">
        <v>45777.0</v>
      </c>
      <c r="N129" s="1340">
        <v>11.5</v>
      </c>
      <c r="O129" s="1084">
        <f t="shared" si="3"/>
        <v>0.5</v>
      </c>
      <c r="P129" s="231" t="str">
        <f t="shared" si="4"/>
        <v>#REF!</v>
      </c>
      <c r="Q129" s="231" t="str">
        <f t="shared" si="19"/>
        <v>#REF!</v>
      </c>
      <c r="R129" s="1101"/>
      <c r="S129" s="1182" t="s">
        <v>525</v>
      </c>
      <c r="T129" s="1183" t="s">
        <v>2427</v>
      </c>
      <c r="U129" s="1084" t="str">
        <f t="shared" si="6"/>
        <v>#REF!</v>
      </c>
      <c r="V129" s="1102" t="str">
        <f t="shared" si="7"/>
        <v>#REF!</v>
      </c>
      <c r="W129" s="1102" t="str">
        <f t="shared" si="8"/>
        <v>#REF!</v>
      </c>
      <c r="X129" s="1102" t="str">
        <f t="shared" si="9"/>
        <v>#REF!</v>
      </c>
      <c r="Y129" s="1103">
        <f t="shared" si="10"/>
        <v>1</v>
      </c>
      <c r="Z129" s="1104" t="str">
        <f t="shared" si="11"/>
        <v>#REF!</v>
      </c>
      <c r="AA129" s="1085" t="str">
        <f t="shared" si="12"/>
        <v>#REF!</v>
      </c>
      <c r="AB129" s="1085" t="str">
        <f t="shared" si="13"/>
        <v>#REF!</v>
      </c>
      <c r="AC129" s="1105" t="str">
        <f t="shared" si="14"/>
        <v>#REF!</v>
      </c>
      <c r="AD129" s="1105" t="str">
        <f t="shared" si="15"/>
        <v>#REF!</v>
      </c>
      <c r="AE129" s="1105" t="str">
        <f t="shared" si="16"/>
        <v>#REF!</v>
      </c>
      <c r="AF129" s="1106"/>
      <c r="AG129" s="1079"/>
      <c r="AH129" s="1090">
        <f t="shared" si="17"/>
        <v>23</v>
      </c>
      <c r="AI129" s="1090"/>
    </row>
    <row r="130" ht="15.0" customHeight="1">
      <c r="A130" s="1098">
        <v>133.0</v>
      </c>
      <c r="B130" s="1182">
        <v>463039.0</v>
      </c>
      <c r="C130" s="1183" t="s">
        <v>1418</v>
      </c>
      <c r="D130" s="1183" t="s">
        <v>1419</v>
      </c>
      <c r="E130" s="1183" t="s">
        <v>511</v>
      </c>
      <c r="F130" s="1183" t="s">
        <v>512</v>
      </c>
      <c r="G130" s="1183" t="s">
        <v>790</v>
      </c>
      <c r="H130" s="1273" t="str">
        <f t="shared" si="1"/>
        <v>DEV03</v>
      </c>
      <c r="I130" s="1100" t="str">
        <f t="shared" si="2"/>
        <v>#REF!</v>
      </c>
      <c r="J130" s="413">
        <v>4.0</v>
      </c>
      <c r="K130" s="413">
        <v>2025.0</v>
      </c>
      <c r="L130" s="1397">
        <v>45749.0</v>
      </c>
      <c r="M130" s="1398">
        <v>45777.0</v>
      </c>
      <c r="N130" s="1340">
        <v>22.0</v>
      </c>
      <c r="O130" s="1084">
        <f t="shared" si="3"/>
        <v>0.9565217391</v>
      </c>
      <c r="P130" s="231" t="str">
        <f t="shared" si="4"/>
        <v>#REF!</v>
      </c>
      <c r="Q130" s="231" t="str">
        <f t="shared" si="19"/>
        <v>#REF!</v>
      </c>
      <c r="R130" s="1101"/>
      <c r="S130" s="1182" t="s">
        <v>525</v>
      </c>
      <c r="T130" s="1183" t="s">
        <v>2427</v>
      </c>
      <c r="U130" s="1084" t="str">
        <f t="shared" si="6"/>
        <v>#REF!</v>
      </c>
      <c r="V130" s="1102" t="str">
        <f t="shared" si="7"/>
        <v>#REF!</v>
      </c>
      <c r="W130" s="1102" t="str">
        <f t="shared" si="8"/>
        <v>#REF!</v>
      </c>
      <c r="X130" s="1102" t="str">
        <f t="shared" si="9"/>
        <v>#REF!</v>
      </c>
      <c r="Y130" s="1103">
        <f t="shared" si="10"/>
        <v>1</v>
      </c>
      <c r="Z130" s="1104" t="str">
        <f t="shared" si="11"/>
        <v>#REF!</v>
      </c>
      <c r="AA130" s="1085" t="str">
        <f t="shared" si="12"/>
        <v>#REF!</v>
      </c>
      <c r="AB130" s="1085" t="str">
        <f t="shared" si="13"/>
        <v>#REF!</v>
      </c>
      <c r="AC130" s="1105" t="str">
        <f t="shared" si="14"/>
        <v>#REF!</v>
      </c>
      <c r="AD130" s="1105" t="str">
        <f t="shared" si="15"/>
        <v>#REF!</v>
      </c>
      <c r="AE130" s="1105" t="str">
        <f t="shared" si="16"/>
        <v>#REF!</v>
      </c>
      <c r="AF130" s="1106"/>
      <c r="AG130" s="1079"/>
      <c r="AH130" s="1090">
        <f t="shared" si="17"/>
        <v>23</v>
      </c>
      <c r="AI130" s="1090"/>
    </row>
    <row r="131" ht="15.0" customHeight="1">
      <c r="A131" s="1098">
        <v>134.0</v>
      </c>
      <c r="B131" s="1182">
        <v>463509.0</v>
      </c>
      <c r="C131" s="1183" t="s">
        <v>1442</v>
      </c>
      <c r="D131" s="1183" t="s">
        <v>1446</v>
      </c>
      <c r="E131" s="1183" t="s">
        <v>511</v>
      </c>
      <c r="F131" s="1183" t="s">
        <v>564</v>
      </c>
      <c r="G131" s="1183" t="s">
        <v>790</v>
      </c>
      <c r="H131" s="1273" t="str">
        <f t="shared" si="1"/>
        <v>BA03</v>
      </c>
      <c r="I131" s="1100" t="str">
        <f t="shared" si="2"/>
        <v>#REF!</v>
      </c>
      <c r="J131" s="413">
        <v>4.0</v>
      </c>
      <c r="K131" s="413">
        <v>2025.0</v>
      </c>
      <c r="L131" s="1397">
        <v>45748.0</v>
      </c>
      <c r="M131" s="1398">
        <v>45754.0</v>
      </c>
      <c r="N131" s="1340">
        <v>5.0</v>
      </c>
      <c r="O131" s="1084">
        <f t="shared" si="3"/>
        <v>0.2173913043</v>
      </c>
      <c r="P131" s="231" t="str">
        <f t="shared" si="4"/>
        <v>#REF!</v>
      </c>
      <c r="Q131" s="231" t="str">
        <f t="shared" si="19"/>
        <v>#REF!</v>
      </c>
      <c r="R131" s="1101"/>
      <c r="S131" s="1182" t="s">
        <v>525</v>
      </c>
      <c r="T131" s="1183" t="s">
        <v>2427</v>
      </c>
      <c r="U131" s="1084" t="str">
        <f t="shared" si="6"/>
        <v>#REF!</v>
      </c>
      <c r="V131" s="1102" t="str">
        <f t="shared" si="7"/>
        <v>#REF!</v>
      </c>
      <c r="W131" s="1102" t="str">
        <f t="shared" si="8"/>
        <v>#REF!</v>
      </c>
      <c r="X131" s="1102" t="str">
        <f t="shared" si="9"/>
        <v>#REF!</v>
      </c>
      <c r="Y131" s="1103">
        <f t="shared" si="10"/>
        <v>0.2173913043</v>
      </c>
      <c r="Z131" s="1104" t="str">
        <f t="shared" si="11"/>
        <v>#REF!</v>
      </c>
      <c r="AA131" s="1085" t="str">
        <f t="shared" si="12"/>
        <v>#REF!</v>
      </c>
      <c r="AB131" s="1085" t="str">
        <f t="shared" si="13"/>
        <v>#REF!</v>
      </c>
      <c r="AC131" s="1105" t="str">
        <f t="shared" si="14"/>
        <v>#REF!</v>
      </c>
      <c r="AD131" s="1105" t="str">
        <f t="shared" si="15"/>
        <v>#REF!</v>
      </c>
      <c r="AE131" s="1105" t="str">
        <f t="shared" si="16"/>
        <v>#REF!</v>
      </c>
      <c r="AF131" s="1106"/>
      <c r="AG131" s="1079"/>
      <c r="AH131" s="1090">
        <f t="shared" si="17"/>
        <v>5</v>
      </c>
      <c r="AI131" s="1090"/>
    </row>
    <row r="132" ht="15.0" customHeight="1">
      <c r="A132" s="1098">
        <v>135.0</v>
      </c>
      <c r="B132" s="1182">
        <v>473509.0</v>
      </c>
      <c r="C132" s="1183" t="s">
        <v>2428</v>
      </c>
      <c r="D132" s="1183" t="s">
        <v>2429</v>
      </c>
      <c r="E132" s="1183" t="s">
        <v>552</v>
      </c>
      <c r="F132" s="1183" t="s">
        <v>564</v>
      </c>
      <c r="G132" s="1183" t="s">
        <v>790</v>
      </c>
      <c r="H132" s="1273" t="str">
        <f t="shared" si="1"/>
        <v>BA03</v>
      </c>
      <c r="I132" s="1100" t="str">
        <f t="shared" si="2"/>
        <v>#REF!</v>
      </c>
      <c r="J132" s="413">
        <v>4.0</v>
      </c>
      <c r="K132" s="413">
        <v>2025.0</v>
      </c>
      <c r="L132" s="1397">
        <v>45748.0</v>
      </c>
      <c r="M132" s="1398">
        <v>45777.0</v>
      </c>
      <c r="N132" s="1340">
        <v>23.0</v>
      </c>
      <c r="O132" s="1084">
        <f t="shared" si="3"/>
        <v>1</v>
      </c>
      <c r="P132" s="231" t="str">
        <f t="shared" si="4"/>
        <v>#REF!</v>
      </c>
      <c r="Q132" s="231" t="str">
        <f t="shared" si="19"/>
        <v>#REF!</v>
      </c>
      <c r="R132" s="1101"/>
      <c r="S132" s="1182" t="s">
        <v>525</v>
      </c>
      <c r="T132" s="1183" t="s">
        <v>2427</v>
      </c>
      <c r="U132" s="1084" t="str">
        <f t="shared" si="6"/>
        <v>#REF!</v>
      </c>
      <c r="V132" s="1102" t="str">
        <f t="shared" si="7"/>
        <v>#REF!</v>
      </c>
      <c r="W132" s="1102" t="str">
        <f t="shared" si="8"/>
        <v>#REF!</v>
      </c>
      <c r="X132" s="1102" t="str">
        <f t="shared" si="9"/>
        <v>#REF!</v>
      </c>
      <c r="Y132" s="1103">
        <f t="shared" si="10"/>
        <v>1</v>
      </c>
      <c r="Z132" s="1104" t="str">
        <f t="shared" si="11"/>
        <v>#REF!</v>
      </c>
      <c r="AA132" s="1085" t="str">
        <f t="shared" si="12"/>
        <v>#REF!</v>
      </c>
      <c r="AB132" s="1085" t="str">
        <f t="shared" si="13"/>
        <v>#REF!</v>
      </c>
      <c r="AC132" s="1105" t="str">
        <f t="shared" si="14"/>
        <v>#REF!</v>
      </c>
      <c r="AD132" s="1105" t="str">
        <f t="shared" si="15"/>
        <v>#REF!</v>
      </c>
      <c r="AE132" s="1105" t="str">
        <f t="shared" si="16"/>
        <v>#REF!</v>
      </c>
      <c r="AF132" s="1106"/>
      <c r="AG132" s="1079"/>
      <c r="AH132" s="1090">
        <f t="shared" si="17"/>
        <v>23</v>
      </c>
      <c r="AI132" s="1090"/>
    </row>
    <row r="133" ht="15.0" customHeight="1">
      <c r="A133" s="1098">
        <v>135.0</v>
      </c>
      <c r="B133" s="1181">
        <v>459517.0</v>
      </c>
      <c r="C133" s="370" t="s">
        <v>1083</v>
      </c>
      <c r="D133" s="370" t="s">
        <v>1440</v>
      </c>
      <c r="E133" s="370" t="s">
        <v>511</v>
      </c>
      <c r="F133" s="370" t="s">
        <v>564</v>
      </c>
      <c r="G133" s="370" t="s">
        <v>790</v>
      </c>
      <c r="H133" s="1273" t="str">
        <f t="shared" si="1"/>
        <v>BA03</v>
      </c>
      <c r="I133" s="1100" t="str">
        <f t="shared" si="2"/>
        <v>#REF!</v>
      </c>
      <c r="J133" s="413">
        <v>4.0</v>
      </c>
      <c r="K133" s="413">
        <v>2025.0</v>
      </c>
      <c r="L133" s="1394">
        <v>45748.0</v>
      </c>
      <c r="M133" s="1395">
        <v>45777.0</v>
      </c>
      <c r="N133" s="1339">
        <v>11.5</v>
      </c>
      <c r="O133" s="1084">
        <f t="shared" si="3"/>
        <v>0.5</v>
      </c>
      <c r="P133" s="231" t="str">
        <f t="shared" si="4"/>
        <v>#REF!</v>
      </c>
      <c r="Q133" s="231" t="str">
        <f t="shared" si="19"/>
        <v>#REF!</v>
      </c>
      <c r="R133" s="1101"/>
      <c r="S133" s="1182" t="s">
        <v>525</v>
      </c>
      <c r="T133" s="1183" t="s">
        <v>2427</v>
      </c>
      <c r="U133" s="1084" t="str">
        <f t="shared" si="6"/>
        <v>#REF!</v>
      </c>
      <c r="V133" s="1102" t="str">
        <f t="shared" si="7"/>
        <v>#REF!</v>
      </c>
      <c r="W133" s="1102" t="str">
        <f t="shared" si="8"/>
        <v>#REF!</v>
      </c>
      <c r="X133" s="1102" t="str">
        <f t="shared" si="9"/>
        <v>#REF!</v>
      </c>
      <c r="Y133" s="1103">
        <f t="shared" si="10"/>
        <v>0.5</v>
      </c>
      <c r="Z133" s="1104" t="str">
        <f t="shared" si="11"/>
        <v>#REF!</v>
      </c>
      <c r="AA133" s="1085" t="str">
        <f t="shared" si="12"/>
        <v>#REF!</v>
      </c>
      <c r="AB133" s="1085" t="str">
        <f t="shared" si="13"/>
        <v>#REF!</v>
      </c>
      <c r="AC133" s="1105" t="str">
        <f t="shared" si="14"/>
        <v>#REF!</v>
      </c>
      <c r="AD133" s="1105" t="str">
        <f t="shared" si="15"/>
        <v>#REF!</v>
      </c>
      <c r="AE133" s="1105" t="str">
        <f t="shared" si="16"/>
        <v>#REF!</v>
      </c>
      <c r="AF133" s="1106"/>
      <c r="AG133" s="1079"/>
      <c r="AH133" s="1090">
        <f t="shared" si="17"/>
        <v>11.5</v>
      </c>
      <c r="AI133" s="1090"/>
    </row>
    <row r="134" ht="15.0" customHeight="1">
      <c r="A134" s="1098">
        <v>136.0</v>
      </c>
      <c r="B134" s="1181">
        <v>439827.0</v>
      </c>
      <c r="C134" s="370" t="s">
        <v>1406</v>
      </c>
      <c r="D134" s="370" t="s">
        <v>1407</v>
      </c>
      <c r="E134" s="370" t="s">
        <v>511</v>
      </c>
      <c r="F134" s="370" t="s">
        <v>512</v>
      </c>
      <c r="G134" s="370" t="s">
        <v>771</v>
      </c>
      <c r="H134" s="1273" t="str">
        <f t="shared" si="1"/>
        <v>DEV04</v>
      </c>
      <c r="I134" s="1100" t="str">
        <f t="shared" si="2"/>
        <v>#REF!</v>
      </c>
      <c r="J134" s="413">
        <v>4.0</v>
      </c>
      <c r="K134" s="413">
        <v>2025.0</v>
      </c>
      <c r="L134" s="1394">
        <v>45748.0</v>
      </c>
      <c r="M134" s="1395">
        <v>45777.0</v>
      </c>
      <c r="N134" s="1339">
        <v>11.5</v>
      </c>
      <c r="O134" s="1084">
        <f t="shared" si="3"/>
        <v>0.5</v>
      </c>
      <c r="P134" s="231" t="str">
        <f t="shared" si="4"/>
        <v>#REF!</v>
      </c>
      <c r="Q134" s="231" t="str">
        <f t="shared" si="19"/>
        <v>#REF!</v>
      </c>
      <c r="R134" s="1101"/>
      <c r="S134" s="1181" t="s">
        <v>525</v>
      </c>
      <c r="T134" s="370" t="s">
        <v>2138</v>
      </c>
      <c r="U134" s="1084" t="str">
        <f t="shared" si="6"/>
        <v>#REF!</v>
      </c>
      <c r="V134" s="1102" t="str">
        <f t="shared" si="7"/>
        <v>#REF!</v>
      </c>
      <c r="W134" s="1102" t="str">
        <f t="shared" si="8"/>
        <v>#REF!</v>
      </c>
      <c r="X134" s="1102" t="str">
        <f t="shared" si="9"/>
        <v>#REF!</v>
      </c>
      <c r="Y134" s="1103">
        <f t="shared" si="10"/>
        <v>1</v>
      </c>
      <c r="Z134" s="1104" t="str">
        <f t="shared" si="11"/>
        <v>#REF!</v>
      </c>
      <c r="AA134" s="1085" t="str">
        <f t="shared" si="12"/>
        <v>#REF!</v>
      </c>
      <c r="AB134" s="1085" t="str">
        <f t="shared" si="13"/>
        <v>#REF!</v>
      </c>
      <c r="AC134" s="1105" t="str">
        <f t="shared" si="14"/>
        <v>#REF!</v>
      </c>
      <c r="AD134" s="1105" t="str">
        <f t="shared" si="15"/>
        <v>#REF!</v>
      </c>
      <c r="AE134" s="1105" t="str">
        <f t="shared" si="16"/>
        <v>#REF!</v>
      </c>
      <c r="AF134" s="1106"/>
      <c r="AG134" s="1079"/>
      <c r="AH134" s="1090">
        <f t="shared" si="17"/>
        <v>23</v>
      </c>
      <c r="AI134" s="1090"/>
    </row>
    <row r="135" ht="15.0" customHeight="1">
      <c r="A135" s="1098">
        <v>137.0</v>
      </c>
      <c r="B135" s="1182">
        <v>470925.0</v>
      </c>
      <c r="C135" s="1183" t="s">
        <v>2290</v>
      </c>
      <c r="D135" s="1183" t="s">
        <v>2291</v>
      </c>
      <c r="E135" s="1183" t="s">
        <v>511</v>
      </c>
      <c r="F135" s="1183" t="s">
        <v>512</v>
      </c>
      <c r="G135" s="1183" t="s">
        <v>665</v>
      </c>
      <c r="H135" s="1273" t="str">
        <f t="shared" si="1"/>
        <v>DEV02</v>
      </c>
      <c r="I135" s="1100" t="str">
        <f t="shared" si="2"/>
        <v>#REF!</v>
      </c>
      <c r="J135" s="413">
        <v>4.0</v>
      </c>
      <c r="K135" s="413">
        <v>2025.0</v>
      </c>
      <c r="L135" s="1397">
        <v>45748.0</v>
      </c>
      <c r="M135" s="1398">
        <v>45777.0</v>
      </c>
      <c r="N135" s="1340">
        <v>23.0</v>
      </c>
      <c r="O135" s="1084">
        <f t="shared" si="3"/>
        <v>1</v>
      </c>
      <c r="P135" s="231" t="str">
        <f t="shared" si="4"/>
        <v>#REF!</v>
      </c>
      <c r="Q135" s="231" t="str">
        <f t="shared" si="19"/>
        <v>#REF!</v>
      </c>
      <c r="R135" s="1101"/>
      <c r="S135" s="1182" t="s">
        <v>525</v>
      </c>
      <c r="T135" s="1183" t="s">
        <v>2138</v>
      </c>
      <c r="U135" s="1084" t="str">
        <f t="shared" si="6"/>
        <v>#REF!</v>
      </c>
      <c r="V135" s="1102" t="str">
        <f t="shared" si="7"/>
        <v>#REF!</v>
      </c>
      <c r="W135" s="1102" t="str">
        <f t="shared" si="8"/>
        <v>#REF!</v>
      </c>
      <c r="X135" s="1102" t="str">
        <f t="shared" si="9"/>
        <v>#REF!</v>
      </c>
      <c r="Y135" s="1103">
        <f t="shared" si="10"/>
        <v>1</v>
      </c>
      <c r="Z135" s="1104" t="str">
        <f t="shared" si="11"/>
        <v>#REF!</v>
      </c>
      <c r="AA135" s="1085" t="str">
        <f t="shared" si="12"/>
        <v>#REF!</v>
      </c>
      <c r="AB135" s="1085" t="str">
        <f t="shared" si="13"/>
        <v>#REF!</v>
      </c>
      <c r="AC135" s="1105" t="str">
        <f t="shared" si="14"/>
        <v>#REF!</v>
      </c>
      <c r="AD135" s="1105" t="str">
        <f t="shared" si="15"/>
        <v>#REF!</v>
      </c>
      <c r="AE135" s="1105" t="str">
        <f t="shared" si="16"/>
        <v>#REF!</v>
      </c>
      <c r="AF135" s="1106"/>
      <c r="AG135" s="1079"/>
      <c r="AH135" s="1090">
        <f t="shared" si="17"/>
        <v>23</v>
      </c>
      <c r="AI135" s="1090"/>
    </row>
    <row r="136" ht="15.0" customHeight="1">
      <c r="A136" s="1098">
        <v>138.0</v>
      </c>
      <c r="B136" s="1181">
        <v>275041.0</v>
      </c>
      <c r="C136" s="370" t="s">
        <v>1102</v>
      </c>
      <c r="D136" s="370" t="s">
        <v>1275</v>
      </c>
      <c r="E136" s="370" t="s">
        <v>511</v>
      </c>
      <c r="F136" s="370" t="s">
        <v>512</v>
      </c>
      <c r="G136" s="370" t="s">
        <v>790</v>
      </c>
      <c r="H136" s="1273" t="str">
        <f t="shared" si="1"/>
        <v>DEV03</v>
      </c>
      <c r="I136" s="1100" t="str">
        <f t="shared" si="2"/>
        <v>#REF!</v>
      </c>
      <c r="J136" s="413">
        <v>4.0</v>
      </c>
      <c r="K136" s="413">
        <v>2025.0</v>
      </c>
      <c r="L136" s="1394">
        <v>45748.0</v>
      </c>
      <c r="M136" s="1395">
        <v>45777.0</v>
      </c>
      <c r="N136" s="1339">
        <v>11.5</v>
      </c>
      <c r="O136" s="1084">
        <f t="shared" si="3"/>
        <v>0.5</v>
      </c>
      <c r="P136" s="231" t="str">
        <f t="shared" si="4"/>
        <v>#REF!</v>
      </c>
      <c r="Q136" s="231" t="str">
        <f t="shared" si="19"/>
        <v>#REF!</v>
      </c>
      <c r="R136" s="1101"/>
      <c r="S136" s="1181" t="s">
        <v>525</v>
      </c>
      <c r="T136" s="1317" t="s">
        <v>2377</v>
      </c>
      <c r="U136" s="1084" t="str">
        <f t="shared" si="6"/>
        <v>#REF!</v>
      </c>
      <c r="V136" s="1102" t="str">
        <f t="shared" si="7"/>
        <v>#REF!</v>
      </c>
      <c r="W136" s="1102" t="str">
        <f t="shared" si="8"/>
        <v>#REF!</v>
      </c>
      <c r="X136" s="1102" t="str">
        <f t="shared" si="9"/>
        <v>#REF!</v>
      </c>
      <c r="Y136" s="1103">
        <f t="shared" si="10"/>
        <v>1</v>
      </c>
      <c r="Z136" s="1104" t="str">
        <f t="shared" si="11"/>
        <v>#REF!</v>
      </c>
      <c r="AA136" s="1085" t="str">
        <f t="shared" si="12"/>
        <v>#REF!</v>
      </c>
      <c r="AB136" s="1085" t="str">
        <f t="shared" si="13"/>
        <v>#REF!</v>
      </c>
      <c r="AC136" s="1105" t="str">
        <f t="shared" si="14"/>
        <v>#REF!</v>
      </c>
      <c r="AD136" s="1105" t="str">
        <f t="shared" si="15"/>
        <v>#REF!</v>
      </c>
      <c r="AE136" s="1105" t="str">
        <f t="shared" si="16"/>
        <v>#REF!</v>
      </c>
      <c r="AF136" s="1106"/>
      <c r="AG136" s="1079"/>
      <c r="AH136" s="1090">
        <f t="shared" si="17"/>
        <v>23</v>
      </c>
      <c r="AI136" s="1090"/>
    </row>
    <row r="137" ht="15.0" customHeight="1">
      <c r="A137" s="1098">
        <v>139.0</v>
      </c>
      <c r="B137" s="1182">
        <v>283181.0</v>
      </c>
      <c r="C137" s="1183" t="s">
        <v>658</v>
      </c>
      <c r="D137" s="1183" t="s">
        <v>1278</v>
      </c>
      <c r="E137" s="1183" t="s">
        <v>511</v>
      </c>
      <c r="F137" s="1183" t="s">
        <v>564</v>
      </c>
      <c r="G137" s="1183" t="s">
        <v>771</v>
      </c>
      <c r="H137" s="1273" t="str">
        <f t="shared" si="1"/>
        <v>BA04</v>
      </c>
      <c r="I137" s="1100" t="str">
        <f t="shared" si="2"/>
        <v>#REF!</v>
      </c>
      <c r="J137" s="413">
        <v>4.0</v>
      </c>
      <c r="K137" s="413">
        <v>2025.0</v>
      </c>
      <c r="L137" s="1397">
        <v>45748.0</v>
      </c>
      <c r="M137" s="1398">
        <v>45777.0</v>
      </c>
      <c r="N137" s="1340">
        <v>11.5</v>
      </c>
      <c r="O137" s="1084">
        <f t="shared" si="3"/>
        <v>0.5</v>
      </c>
      <c r="P137" s="231" t="str">
        <f t="shared" si="4"/>
        <v>#REF!</v>
      </c>
      <c r="Q137" s="231" t="str">
        <f t="shared" si="19"/>
        <v>#REF!</v>
      </c>
      <c r="R137" s="1101"/>
      <c r="S137" s="1182" t="s">
        <v>525</v>
      </c>
      <c r="T137" s="1318" t="s">
        <v>2377</v>
      </c>
      <c r="U137" s="1084" t="str">
        <f t="shared" si="6"/>
        <v>#REF!</v>
      </c>
      <c r="V137" s="1102" t="str">
        <f t="shared" si="7"/>
        <v>#REF!</v>
      </c>
      <c r="W137" s="1102" t="str">
        <f t="shared" si="8"/>
        <v>#REF!</v>
      </c>
      <c r="X137" s="1102" t="str">
        <f t="shared" si="9"/>
        <v>#REF!</v>
      </c>
      <c r="Y137" s="1103">
        <f t="shared" si="10"/>
        <v>1</v>
      </c>
      <c r="Z137" s="1104" t="str">
        <f t="shared" si="11"/>
        <v>#REF!</v>
      </c>
      <c r="AA137" s="1085" t="str">
        <f t="shared" si="12"/>
        <v>#REF!</v>
      </c>
      <c r="AB137" s="1085" t="str">
        <f t="shared" si="13"/>
        <v>#REF!</v>
      </c>
      <c r="AC137" s="1105" t="str">
        <f t="shared" si="14"/>
        <v>#REF!</v>
      </c>
      <c r="AD137" s="1105" t="str">
        <f t="shared" si="15"/>
        <v>#REF!</v>
      </c>
      <c r="AE137" s="1105" t="str">
        <f t="shared" si="16"/>
        <v>#REF!</v>
      </c>
      <c r="AF137" s="1106"/>
      <c r="AG137" s="1079"/>
      <c r="AH137" s="1090">
        <f t="shared" si="17"/>
        <v>23</v>
      </c>
      <c r="AI137" s="1090"/>
    </row>
    <row r="138" ht="15.0" customHeight="1">
      <c r="A138" s="1098">
        <v>140.0</v>
      </c>
      <c r="B138" s="1182">
        <v>212015.0</v>
      </c>
      <c r="C138" s="1183" t="s">
        <v>629</v>
      </c>
      <c r="D138" s="1183" t="s">
        <v>1514</v>
      </c>
      <c r="E138" s="1183" t="s">
        <v>511</v>
      </c>
      <c r="F138" s="1183" t="s">
        <v>564</v>
      </c>
      <c r="G138" s="1183" t="s">
        <v>893</v>
      </c>
      <c r="H138" s="1273" t="str">
        <f t="shared" si="1"/>
        <v>BA06</v>
      </c>
      <c r="I138" s="1100" t="str">
        <f t="shared" si="2"/>
        <v>#REF!</v>
      </c>
      <c r="J138" s="413">
        <v>4.0</v>
      </c>
      <c r="K138" s="413">
        <v>2025.0</v>
      </c>
      <c r="L138" s="1397">
        <v>45748.0</v>
      </c>
      <c r="M138" s="1398">
        <v>45777.0</v>
      </c>
      <c r="N138" s="1340">
        <v>23.0</v>
      </c>
      <c r="O138" s="1084">
        <f t="shared" si="3"/>
        <v>1</v>
      </c>
      <c r="P138" s="231" t="str">
        <f t="shared" si="4"/>
        <v>#REF!</v>
      </c>
      <c r="Q138" s="231" t="str">
        <f t="shared" si="19"/>
        <v>#REF!</v>
      </c>
      <c r="R138" s="1101"/>
      <c r="S138" s="1182" t="s">
        <v>525</v>
      </c>
      <c r="T138" s="1318" t="s">
        <v>2377</v>
      </c>
      <c r="U138" s="1084" t="str">
        <f t="shared" si="6"/>
        <v>#REF!</v>
      </c>
      <c r="V138" s="1102" t="str">
        <f t="shared" si="7"/>
        <v>#REF!</v>
      </c>
      <c r="W138" s="1102" t="str">
        <f t="shared" si="8"/>
        <v>#REF!</v>
      </c>
      <c r="X138" s="1102" t="str">
        <f t="shared" si="9"/>
        <v>#REF!</v>
      </c>
      <c r="Y138" s="1103">
        <f t="shared" si="10"/>
        <v>1</v>
      </c>
      <c r="Z138" s="1104" t="str">
        <f t="shared" si="11"/>
        <v>#REF!</v>
      </c>
      <c r="AA138" s="1085" t="str">
        <f t="shared" si="12"/>
        <v>#REF!</v>
      </c>
      <c r="AB138" s="1085" t="str">
        <f t="shared" si="13"/>
        <v>#REF!</v>
      </c>
      <c r="AC138" s="1105" t="str">
        <f t="shared" si="14"/>
        <v>#REF!</v>
      </c>
      <c r="AD138" s="1105" t="str">
        <f t="shared" si="15"/>
        <v>#REF!</v>
      </c>
      <c r="AE138" s="1105" t="str">
        <f t="shared" si="16"/>
        <v>#REF!</v>
      </c>
      <c r="AF138" s="1106"/>
      <c r="AG138" s="1079"/>
      <c r="AH138" s="1090">
        <f t="shared" si="17"/>
        <v>23</v>
      </c>
      <c r="AI138" s="1090"/>
    </row>
    <row r="139" ht="15.0" customHeight="1">
      <c r="A139" s="1098">
        <v>141.0</v>
      </c>
      <c r="B139" s="1182">
        <v>434041.0</v>
      </c>
      <c r="C139" s="1183" t="s">
        <v>957</v>
      </c>
      <c r="D139" s="1183" t="s">
        <v>1328</v>
      </c>
      <c r="E139" s="1183" t="s">
        <v>511</v>
      </c>
      <c r="F139" s="1183" t="s">
        <v>512</v>
      </c>
      <c r="G139" s="1183" t="s">
        <v>795</v>
      </c>
      <c r="H139" s="1273" t="str">
        <f t="shared" si="1"/>
        <v>DEV01</v>
      </c>
      <c r="I139" s="1100" t="str">
        <f t="shared" si="2"/>
        <v>#REF!</v>
      </c>
      <c r="J139" s="413">
        <v>4.0</v>
      </c>
      <c r="K139" s="413">
        <v>2025.0</v>
      </c>
      <c r="L139" s="1397">
        <v>45748.0</v>
      </c>
      <c r="M139" s="1398">
        <v>45777.0</v>
      </c>
      <c r="N139" s="1340">
        <v>23.0</v>
      </c>
      <c r="O139" s="1084">
        <f t="shared" si="3"/>
        <v>1</v>
      </c>
      <c r="P139" s="231" t="str">
        <f t="shared" si="4"/>
        <v>#REF!</v>
      </c>
      <c r="Q139" s="231" t="str">
        <f t="shared" si="19"/>
        <v>#REF!</v>
      </c>
      <c r="R139" s="1101"/>
      <c r="S139" s="1182" t="s">
        <v>525</v>
      </c>
      <c r="T139" s="1318" t="s">
        <v>2377</v>
      </c>
      <c r="U139" s="1084" t="str">
        <f t="shared" si="6"/>
        <v>#REF!</v>
      </c>
      <c r="V139" s="1102" t="str">
        <f t="shared" si="7"/>
        <v>#REF!</v>
      </c>
      <c r="W139" s="1102" t="str">
        <f t="shared" si="8"/>
        <v>#REF!</v>
      </c>
      <c r="X139" s="1102" t="str">
        <f t="shared" si="9"/>
        <v>#REF!</v>
      </c>
      <c r="Y139" s="1103">
        <f t="shared" si="10"/>
        <v>1</v>
      </c>
      <c r="Z139" s="1104" t="str">
        <f t="shared" si="11"/>
        <v>#REF!</v>
      </c>
      <c r="AA139" s="1085" t="str">
        <f t="shared" si="12"/>
        <v>#REF!</v>
      </c>
      <c r="AB139" s="1085" t="str">
        <f t="shared" si="13"/>
        <v>#REF!</v>
      </c>
      <c r="AC139" s="1105" t="str">
        <f t="shared" si="14"/>
        <v>#REF!</v>
      </c>
      <c r="AD139" s="1105" t="str">
        <f t="shared" si="15"/>
        <v>#REF!</v>
      </c>
      <c r="AE139" s="1105" t="str">
        <f t="shared" si="16"/>
        <v>#REF!</v>
      </c>
      <c r="AF139" s="1106"/>
      <c r="AG139" s="1079"/>
      <c r="AH139" s="1090">
        <f t="shared" si="17"/>
        <v>23</v>
      </c>
      <c r="AI139" s="1090"/>
    </row>
    <row r="140" ht="15.0" customHeight="1">
      <c r="A140" s="1098">
        <v>142.0</v>
      </c>
      <c r="B140" s="1182">
        <v>436920.0</v>
      </c>
      <c r="C140" s="1183" t="s">
        <v>761</v>
      </c>
      <c r="D140" s="1183" t="s">
        <v>1332</v>
      </c>
      <c r="E140" s="1183" t="s">
        <v>511</v>
      </c>
      <c r="F140" s="1183" t="s">
        <v>546</v>
      </c>
      <c r="G140" s="1183" t="s">
        <v>665</v>
      </c>
      <c r="H140" s="1273" t="str">
        <f t="shared" si="1"/>
        <v>TESTER02</v>
      </c>
      <c r="I140" s="1100" t="str">
        <f t="shared" si="2"/>
        <v>#REF!</v>
      </c>
      <c r="J140" s="413">
        <v>4.0</v>
      </c>
      <c r="K140" s="413">
        <v>2025.0</v>
      </c>
      <c r="L140" s="1397">
        <v>45761.0</v>
      </c>
      <c r="M140" s="1398">
        <v>45777.0</v>
      </c>
      <c r="N140" s="1340">
        <v>14.0</v>
      </c>
      <c r="O140" s="1084">
        <f t="shared" si="3"/>
        <v>0.6086956522</v>
      </c>
      <c r="P140" s="231" t="str">
        <f t="shared" si="4"/>
        <v>#REF!</v>
      </c>
      <c r="Q140" s="231" t="str">
        <f t="shared" si="19"/>
        <v>#REF!</v>
      </c>
      <c r="R140" s="1101"/>
      <c r="S140" s="1182" t="s">
        <v>525</v>
      </c>
      <c r="T140" s="1318" t="s">
        <v>2377</v>
      </c>
      <c r="U140" s="1084" t="str">
        <f t="shared" si="6"/>
        <v>#REF!</v>
      </c>
      <c r="V140" s="1102" t="str">
        <f t="shared" si="7"/>
        <v>#REF!</v>
      </c>
      <c r="W140" s="1102" t="str">
        <f t="shared" si="8"/>
        <v>#REF!</v>
      </c>
      <c r="X140" s="1102" t="str">
        <f t="shared" si="9"/>
        <v>#REF!</v>
      </c>
      <c r="Y140" s="1103">
        <f t="shared" si="10"/>
        <v>1</v>
      </c>
      <c r="Z140" s="1104" t="str">
        <f t="shared" si="11"/>
        <v>#REF!</v>
      </c>
      <c r="AA140" s="1085" t="str">
        <f t="shared" si="12"/>
        <v>#REF!</v>
      </c>
      <c r="AB140" s="1085" t="str">
        <f t="shared" si="13"/>
        <v>#REF!</v>
      </c>
      <c r="AC140" s="1105" t="str">
        <f t="shared" si="14"/>
        <v>#REF!</v>
      </c>
      <c r="AD140" s="1105" t="str">
        <f t="shared" si="15"/>
        <v>#REF!</v>
      </c>
      <c r="AE140" s="1105" t="str">
        <f t="shared" si="16"/>
        <v>#REF!</v>
      </c>
      <c r="AF140" s="1106"/>
      <c r="AG140" s="1079"/>
      <c r="AH140" s="1090">
        <f t="shared" si="17"/>
        <v>23</v>
      </c>
      <c r="AI140" s="1090"/>
    </row>
    <row r="141" ht="15.0" customHeight="1">
      <c r="A141" s="1098">
        <v>143.0</v>
      </c>
      <c r="B141" s="1182">
        <v>450033.0</v>
      </c>
      <c r="C141" s="1183" t="s">
        <v>1064</v>
      </c>
      <c r="D141" s="1183" t="s">
        <v>1503</v>
      </c>
      <c r="E141" s="1183" t="s">
        <v>511</v>
      </c>
      <c r="F141" s="1183" t="s">
        <v>546</v>
      </c>
      <c r="G141" s="1183" t="s">
        <v>665</v>
      </c>
      <c r="H141" s="1273" t="str">
        <f t="shared" si="1"/>
        <v>TESTER02</v>
      </c>
      <c r="I141" s="1100" t="str">
        <f t="shared" si="2"/>
        <v>#REF!</v>
      </c>
      <c r="J141" s="413">
        <v>4.0</v>
      </c>
      <c r="K141" s="413">
        <v>2025.0</v>
      </c>
      <c r="L141" s="1397">
        <v>45748.0</v>
      </c>
      <c r="M141" s="1398">
        <v>45758.0</v>
      </c>
      <c r="N141" s="1340">
        <v>9.0</v>
      </c>
      <c r="O141" s="1084">
        <f t="shared" si="3"/>
        <v>0.3913043478</v>
      </c>
      <c r="P141" s="231" t="str">
        <f t="shared" si="4"/>
        <v>#REF!</v>
      </c>
      <c r="Q141" s="231" t="str">
        <f t="shared" si="19"/>
        <v>#REF!</v>
      </c>
      <c r="R141" s="1101"/>
      <c r="S141" s="1182" t="s">
        <v>525</v>
      </c>
      <c r="T141" s="1318" t="s">
        <v>2377</v>
      </c>
      <c r="U141" s="1084" t="str">
        <f t="shared" si="6"/>
        <v>#REF!</v>
      </c>
      <c r="V141" s="1102" t="str">
        <f t="shared" si="7"/>
        <v>#REF!</v>
      </c>
      <c r="W141" s="1102" t="str">
        <f t="shared" si="8"/>
        <v>#REF!</v>
      </c>
      <c r="X141" s="1102" t="str">
        <f t="shared" si="9"/>
        <v>#REF!</v>
      </c>
      <c r="Y141" s="1103">
        <f t="shared" si="10"/>
        <v>1</v>
      </c>
      <c r="Z141" s="1104" t="str">
        <f t="shared" si="11"/>
        <v>#REF!</v>
      </c>
      <c r="AA141" s="1085" t="str">
        <f t="shared" si="12"/>
        <v>#REF!</v>
      </c>
      <c r="AB141" s="1085" t="str">
        <f t="shared" si="13"/>
        <v>#REF!</v>
      </c>
      <c r="AC141" s="1105" t="str">
        <f t="shared" si="14"/>
        <v>#REF!</v>
      </c>
      <c r="AD141" s="1105" t="str">
        <f t="shared" si="15"/>
        <v>#REF!</v>
      </c>
      <c r="AE141" s="1105" t="str">
        <f t="shared" si="16"/>
        <v>#REF!</v>
      </c>
      <c r="AF141" s="1106"/>
      <c r="AG141" s="1079"/>
      <c r="AH141" s="1090">
        <f t="shared" si="17"/>
        <v>23</v>
      </c>
      <c r="AI141" s="1090"/>
    </row>
    <row r="142" ht="15.0" customHeight="1">
      <c r="A142" s="1098">
        <v>144.0</v>
      </c>
      <c r="B142" s="1182">
        <v>458877.0</v>
      </c>
      <c r="C142" s="1183" t="s">
        <v>521</v>
      </c>
      <c r="D142" s="1183" t="s">
        <v>1285</v>
      </c>
      <c r="E142" s="1183" t="s">
        <v>511</v>
      </c>
      <c r="F142" s="1183" t="s">
        <v>512</v>
      </c>
      <c r="G142" s="1183" t="s">
        <v>893</v>
      </c>
      <c r="H142" s="1273" t="str">
        <f t="shared" si="1"/>
        <v>DEV06</v>
      </c>
      <c r="I142" s="1100" t="str">
        <f t="shared" si="2"/>
        <v>#REF!</v>
      </c>
      <c r="J142" s="413">
        <v>4.0</v>
      </c>
      <c r="K142" s="413">
        <v>2025.0</v>
      </c>
      <c r="L142" s="1397">
        <v>45748.0</v>
      </c>
      <c r="M142" s="1398">
        <v>45777.0</v>
      </c>
      <c r="N142" s="1340">
        <v>18.4</v>
      </c>
      <c r="O142" s="1084">
        <f t="shared" si="3"/>
        <v>0.8</v>
      </c>
      <c r="P142" s="231" t="str">
        <f t="shared" si="4"/>
        <v>#REF!</v>
      </c>
      <c r="Q142" s="231" t="str">
        <f t="shared" si="19"/>
        <v>#REF!</v>
      </c>
      <c r="R142" s="1101"/>
      <c r="S142" s="1182" t="s">
        <v>525</v>
      </c>
      <c r="T142" s="1318" t="s">
        <v>2377</v>
      </c>
      <c r="U142" s="1084" t="str">
        <f t="shared" si="6"/>
        <v>#REF!</v>
      </c>
      <c r="V142" s="1102" t="str">
        <f t="shared" si="7"/>
        <v>#REF!</v>
      </c>
      <c r="W142" s="1102" t="str">
        <f t="shared" si="8"/>
        <v>#REF!</v>
      </c>
      <c r="X142" s="1102" t="str">
        <f t="shared" si="9"/>
        <v>#REF!</v>
      </c>
      <c r="Y142" s="1103">
        <f t="shared" si="10"/>
        <v>1</v>
      </c>
      <c r="Z142" s="1104" t="str">
        <f t="shared" si="11"/>
        <v>#REF!</v>
      </c>
      <c r="AA142" s="1085" t="str">
        <f t="shared" si="12"/>
        <v>#REF!</v>
      </c>
      <c r="AB142" s="1085" t="str">
        <f t="shared" si="13"/>
        <v>#REF!</v>
      </c>
      <c r="AC142" s="1105" t="str">
        <f t="shared" si="14"/>
        <v>#REF!</v>
      </c>
      <c r="AD142" s="1105" t="str">
        <f t="shared" si="15"/>
        <v>#REF!</v>
      </c>
      <c r="AE142" s="1105" t="str">
        <f t="shared" si="16"/>
        <v>#REF!</v>
      </c>
      <c r="AF142" s="1106"/>
      <c r="AG142" s="1079"/>
      <c r="AH142" s="1090">
        <f t="shared" si="17"/>
        <v>23</v>
      </c>
      <c r="AI142" s="1090"/>
    </row>
    <row r="143" ht="15.0" customHeight="1">
      <c r="A143" s="1098">
        <v>145.0</v>
      </c>
      <c r="B143" s="1182">
        <v>463293.0</v>
      </c>
      <c r="C143" s="1183" t="s">
        <v>1296</v>
      </c>
      <c r="D143" s="1183" t="s">
        <v>1297</v>
      </c>
      <c r="E143" s="1183" t="s">
        <v>511</v>
      </c>
      <c r="F143" s="1183" t="s">
        <v>564</v>
      </c>
      <c r="G143" s="1183" t="s">
        <v>665</v>
      </c>
      <c r="H143" s="1273" t="str">
        <f t="shared" si="1"/>
        <v>BA02</v>
      </c>
      <c r="I143" s="1100" t="str">
        <f t="shared" si="2"/>
        <v>#REF!</v>
      </c>
      <c r="J143" s="413">
        <v>4.0</v>
      </c>
      <c r="K143" s="413">
        <v>2025.0</v>
      </c>
      <c r="L143" s="1397">
        <v>45748.0</v>
      </c>
      <c r="M143" s="1398">
        <v>45777.0</v>
      </c>
      <c r="N143" s="1340">
        <v>11.5</v>
      </c>
      <c r="O143" s="1084">
        <f t="shared" si="3"/>
        <v>0.5</v>
      </c>
      <c r="P143" s="231" t="str">
        <f t="shared" si="4"/>
        <v>#REF!</v>
      </c>
      <c r="Q143" s="231" t="str">
        <f t="shared" si="19"/>
        <v>#REF!</v>
      </c>
      <c r="R143" s="1101"/>
      <c r="S143" s="1182" t="s">
        <v>525</v>
      </c>
      <c r="T143" s="1318" t="s">
        <v>2377</v>
      </c>
      <c r="U143" s="1084" t="str">
        <f t="shared" si="6"/>
        <v>#REF!</v>
      </c>
      <c r="V143" s="1102" t="str">
        <f t="shared" si="7"/>
        <v>#REF!</v>
      </c>
      <c r="W143" s="1102" t="str">
        <f t="shared" si="8"/>
        <v>#REF!</v>
      </c>
      <c r="X143" s="1102" t="str">
        <f t="shared" si="9"/>
        <v>#REF!</v>
      </c>
      <c r="Y143" s="1103">
        <f t="shared" si="10"/>
        <v>1</v>
      </c>
      <c r="Z143" s="1104" t="str">
        <f t="shared" si="11"/>
        <v>#REF!</v>
      </c>
      <c r="AA143" s="1085" t="str">
        <f t="shared" si="12"/>
        <v>#REF!</v>
      </c>
      <c r="AB143" s="1085" t="str">
        <f t="shared" si="13"/>
        <v>#REF!</v>
      </c>
      <c r="AC143" s="1105" t="str">
        <f t="shared" si="14"/>
        <v>#REF!</v>
      </c>
      <c r="AD143" s="1105" t="str">
        <f t="shared" si="15"/>
        <v>#REF!</v>
      </c>
      <c r="AE143" s="1105" t="str">
        <f t="shared" si="16"/>
        <v>#REF!</v>
      </c>
      <c r="AF143" s="1106"/>
      <c r="AG143" s="1079"/>
      <c r="AH143" s="1090">
        <f t="shared" si="17"/>
        <v>23</v>
      </c>
      <c r="AI143" s="1090"/>
    </row>
    <row r="144" ht="15.0" customHeight="1">
      <c r="A144" s="1098">
        <v>146.0</v>
      </c>
      <c r="B144" s="1182">
        <v>463621.0</v>
      </c>
      <c r="C144" s="1183" t="s">
        <v>1525</v>
      </c>
      <c r="D144" s="1183" t="s">
        <v>1526</v>
      </c>
      <c r="E144" s="1183" t="s">
        <v>511</v>
      </c>
      <c r="F144" s="1183" t="s">
        <v>564</v>
      </c>
      <c r="G144" s="1183" t="s">
        <v>665</v>
      </c>
      <c r="H144" s="1273" t="str">
        <f t="shared" si="1"/>
        <v>BA02</v>
      </c>
      <c r="I144" s="1100" t="str">
        <f t="shared" si="2"/>
        <v>#REF!</v>
      </c>
      <c r="J144" s="413">
        <v>4.0</v>
      </c>
      <c r="K144" s="413">
        <v>2025.0</v>
      </c>
      <c r="L144" s="1397">
        <v>45748.0</v>
      </c>
      <c r="M144" s="1398">
        <v>45777.0</v>
      </c>
      <c r="N144" s="1340">
        <v>23.0</v>
      </c>
      <c r="O144" s="1084">
        <f t="shared" si="3"/>
        <v>1</v>
      </c>
      <c r="P144" s="231" t="str">
        <f t="shared" si="4"/>
        <v>#REF!</v>
      </c>
      <c r="Q144" s="231" t="str">
        <f t="shared" si="19"/>
        <v>#REF!</v>
      </c>
      <c r="R144" s="1101"/>
      <c r="S144" s="1182" t="s">
        <v>525</v>
      </c>
      <c r="T144" s="1318" t="s">
        <v>2377</v>
      </c>
      <c r="U144" s="1084" t="str">
        <f t="shared" si="6"/>
        <v>#REF!</v>
      </c>
      <c r="V144" s="1102" t="str">
        <f t="shared" si="7"/>
        <v>#REF!</v>
      </c>
      <c r="W144" s="1102" t="str">
        <f t="shared" si="8"/>
        <v>#REF!</v>
      </c>
      <c r="X144" s="1102" t="str">
        <f t="shared" si="9"/>
        <v>#REF!</v>
      </c>
      <c r="Y144" s="1103">
        <f t="shared" si="10"/>
        <v>1</v>
      </c>
      <c r="Z144" s="1104" t="str">
        <f t="shared" si="11"/>
        <v>#REF!</v>
      </c>
      <c r="AA144" s="1085" t="str">
        <f t="shared" si="12"/>
        <v>#REF!</v>
      </c>
      <c r="AB144" s="1085" t="str">
        <f t="shared" si="13"/>
        <v>#REF!</v>
      </c>
      <c r="AC144" s="1105" t="str">
        <f t="shared" si="14"/>
        <v>#REF!</v>
      </c>
      <c r="AD144" s="1105" t="str">
        <f t="shared" si="15"/>
        <v>#REF!</v>
      </c>
      <c r="AE144" s="1105" t="str">
        <f t="shared" si="16"/>
        <v>#REF!</v>
      </c>
      <c r="AF144" s="1106"/>
      <c r="AG144" s="1079"/>
      <c r="AH144" s="1090">
        <f t="shared" si="17"/>
        <v>23</v>
      </c>
      <c r="AI144" s="1090"/>
    </row>
    <row r="145" ht="15.0" customHeight="1">
      <c r="A145" s="1098">
        <v>147.0</v>
      </c>
      <c r="B145" s="1182">
        <v>464119.0</v>
      </c>
      <c r="C145" s="1183" t="s">
        <v>1546</v>
      </c>
      <c r="D145" s="1183" t="s">
        <v>1547</v>
      </c>
      <c r="E145" s="1183" t="s">
        <v>511</v>
      </c>
      <c r="F145" s="1183" t="s">
        <v>546</v>
      </c>
      <c r="G145" s="1183" t="s">
        <v>665</v>
      </c>
      <c r="H145" s="1273" t="str">
        <f t="shared" si="1"/>
        <v>TESTER02</v>
      </c>
      <c r="I145" s="1100" t="str">
        <f t="shared" si="2"/>
        <v>#REF!</v>
      </c>
      <c r="J145" s="413">
        <v>4.0</v>
      </c>
      <c r="K145" s="413">
        <v>2025.0</v>
      </c>
      <c r="L145" s="1397">
        <v>45761.0</v>
      </c>
      <c r="M145" s="1398">
        <v>45777.0</v>
      </c>
      <c r="N145" s="1340">
        <v>14.0</v>
      </c>
      <c r="O145" s="1084">
        <f t="shared" si="3"/>
        <v>0.6086956522</v>
      </c>
      <c r="P145" s="231" t="str">
        <f t="shared" si="4"/>
        <v>#REF!</v>
      </c>
      <c r="Q145" s="231" t="str">
        <f t="shared" si="19"/>
        <v>#REF!</v>
      </c>
      <c r="R145" s="1101"/>
      <c r="S145" s="1182" t="s">
        <v>525</v>
      </c>
      <c r="T145" s="1318" t="s">
        <v>2377</v>
      </c>
      <c r="U145" s="1084" t="str">
        <f t="shared" si="6"/>
        <v>#REF!</v>
      </c>
      <c r="V145" s="1102" t="str">
        <f t="shared" si="7"/>
        <v>#REF!</v>
      </c>
      <c r="W145" s="1102" t="str">
        <f t="shared" si="8"/>
        <v>#REF!</v>
      </c>
      <c r="X145" s="1102" t="str">
        <f t="shared" si="9"/>
        <v>#REF!</v>
      </c>
      <c r="Y145" s="1103">
        <f t="shared" si="10"/>
        <v>1</v>
      </c>
      <c r="Z145" s="1104" t="str">
        <f t="shared" si="11"/>
        <v>#REF!</v>
      </c>
      <c r="AA145" s="1085" t="str">
        <f t="shared" si="12"/>
        <v>#REF!</v>
      </c>
      <c r="AB145" s="1085" t="str">
        <f t="shared" si="13"/>
        <v>#REF!</v>
      </c>
      <c r="AC145" s="1105" t="str">
        <f t="shared" si="14"/>
        <v>#REF!</v>
      </c>
      <c r="AD145" s="1105" t="str">
        <f t="shared" si="15"/>
        <v>#REF!</v>
      </c>
      <c r="AE145" s="1105" t="str">
        <f t="shared" si="16"/>
        <v>#REF!</v>
      </c>
      <c r="AF145" s="1106"/>
      <c r="AG145" s="1079"/>
      <c r="AH145" s="1090">
        <f t="shared" si="17"/>
        <v>23</v>
      </c>
      <c r="AI145" s="1090"/>
    </row>
    <row r="146" ht="15.0" customHeight="1">
      <c r="A146" s="1098">
        <v>148.0</v>
      </c>
      <c r="B146" s="1182">
        <v>464355.0</v>
      </c>
      <c r="C146" s="1183" t="s">
        <v>1551</v>
      </c>
      <c r="D146" s="1183" t="s">
        <v>1552</v>
      </c>
      <c r="E146" s="1183" t="s">
        <v>511</v>
      </c>
      <c r="F146" s="1183" t="s">
        <v>512</v>
      </c>
      <c r="G146" s="1183" t="s">
        <v>665</v>
      </c>
      <c r="H146" s="1273" t="str">
        <f t="shared" si="1"/>
        <v>DEV02</v>
      </c>
      <c r="I146" s="1100" t="str">
        <f t="shared" si="2"/>
        <v>#REF!</v>
      </c>
      <c r="J146" s="413">
        <v>4.0</v>
      </c>
      <c r="K146" s="413">
        <v>2025.0</v>
      </c>
      <c r="L146" s="1397">
        <v>45751.0</v>
      </c>
      <c r="M146" s="1398">
        <v>45777.0</v>
      </c>
      <c r="N146" s="1340">
        <v>20.0</v>
      </c>
      <c r="O146" s="1084">
        <f t="shared" si="3"/>
        <v>0.8695652174</v>
      </c>
      <c r="P146" s="231" t="str">
        <f t="shared" si="4"/>
        <v>#REF!</v>
      </c>
      <c r="Q146" s="231" t="str">
        <f t="shared" si="19"/>
        <v>#REF!</v>
      </c>
      <c r="R146" s="1101"/>
      <c r="S146" s="1182" t="s">
        <v>525</v>
      </c>
      <c r="T146" s="1318" t="s">
        <v>2377</v>
      </c>
      <c r="U146" s="1084" t="str">
        <f t="shared" si="6"/>
        <v>#REF!</v>
      </c>
      <c r="V146" s="1102" t="str">
        <f t="shared" si="7"/>
        <v>#REF!</v>
      </c>
      <c r="W146" s="1102" t="str">
        <f t="shared" si="8"/>
        <v>#REF!</v>
      </c>
      <c r="X146" s="1102" t="str">
        <f t="shared" si="9"/>
        <v>#REF!</v>
      </c>
      <c r="Y146" s="1103">
        <f t="shared" si="10"/>
        <v>1</v>
      </c>
      <c r="Z146" s="1104" t="str">
        <f t="shared" si="11"/>
        <v>#REF!</v>
      </c>
      <c r="AA146" s="1085" t="str">
        <f t="shared" si="12"/>
        <v>#REF!</v>
      </c>
      <c r="AB146" s="1085" t="str">
        <f t="shared" si="13"/>
        <v>#REF!</v>
      </c>
      <c r="AC146" s="1105" t="str">
        <f t="shared" si="14"/>
        <v>#REF!</v>
      </c>
      <c r="AD146" s="1105" t="str">
        <f t="shared" si="15"/>
        <v>#REF!</v>
      </c>
      <c r="AE146" s="1105" t="str">
        <f t="shared" si="16"/>
        <v>#REF!</v>
      </c>
      <c r="AF146" s="1106"/>
      <c r="AG146" s="1079"/>
      <c r="AH146" s="1090">
        <f t="shared" si="17"/>
        <v>23</v>
      </c>
      <c r="AI146" s="1090"/>
    </row>
    <row r="147" ht="15.0" customHeight="1">
      <c r="A147" s="1098">
        <v>149.0</v>
      </c>
      <c r="B147" s="1182">
        <v>465799.0</v>
      </c>
      <c r="C147" s="1183" t="s">
        <v>1310</v>
      </c>
      <c r="D147" s="1183" t="s">
        <v>1311</v>
      </c>
      <c r="E147" s="1183" t="s">
        <v>511</v>
      </c>
      <c r="F147" s="1183" t="s">
        <v>546</v>
      </c>
      <c r="G147" s="1183" t="s">
        <v>771</v>
      </c>
      <c r="H147" s="1273" t="str">
        <f t="shared" si="1"/>
        <v>TESTER04</v>
      </c>
      <c r="I147" s="1100" t="str">
        <f t="shared" si="2"/>
        <v>#REF!</v>
      </c>
      <c r="J147" s="413">
        <v>4.0</v>
      </c>
      <c r="K147" s="413">
        <v>2025.0</v>
      </c>
      <c r="L147" s="1397">
        <v>45748.0</v>
      </c>
      <c r="M147" s="1398">
        <v>45777.0</v>
      </c>
      <c r="N147" s="1340">
        <v>23.0</v>
      </c>
      <c r="O147" s="1084">
        <f t="shared" si="3"/>
        <v>1</v>
      </c>
      <c r="P147" s="231" t="str">
        <f t="shared" si="4"/>
        <v>#REF!</v>
      </c>
      <c r="Q147" s="231" t="str">
        <f t="shared" si="19"/>
        <v>#REF!</v>
      </c>
      <c r="R147" s="1101"/>
      <c r="S147" s="1182" t="s">
        <v>525</v>
      </c>
      <c r="T147" s="1318" t="s">
        <v>2377</v>
      </c>
      <c r="U147" s="1084" t="str">
        <f t="shared" si="6"/>
        <v>#REF!</v>
      </c>
      <c r="V147" s="1102" t="str">
        <f t="shared" si="7"/>
        <v>#REF!</v>
      </c>
      <c r="W147" s="1102" t="str">
        <f t="shared" si="8"/>
        <v>#REF!</v>
      </c>
      <c r="X147" s="1102" t="str">
        <f t="shared" si="9"/>
        <v>#REF!</v>
      </c>
      <c r="Y147" s="1103">
        <f t="shared" si="10"/>
        <v>1</v>
      </c>
      <c r="Z147" s="1104" t="str">
        <f t="shared" si="11"/>
        <v>#REF!</v>
      </c>
      <c r="AA147" s="1085" t="str">
        <f t="shared" si="12"/>
        <v>#REF!</v>
      </c>
      <c r="AB147" s="1085" t="str">
        <f t="shared" si="13"/>
        <v>#REF!</v>
      </c>
      <c r="AC147" s="1105" t="str">
        <f t="shared" si="14"/>
        <v>#REF!</v>
      </c>
      <c r="AD147" s="1105" t="str">
        <f t="shared" si="15"/>
        <v>#REF!</v>
      </c>
      <c r="AE147" s="1105" t="str">
        <f t="shared" si="16"/>
        <v>#REF!</v>
      </c>
      <c r="AF147" s="1106"/>
      <c r="AG147" s="1079"/>
      <c r="AH147" s="1090">
        <f t="shared" si="17"/>
        <v>23</v>
      </c>
      <c r="AI147" s="1090"/>
    </row>
    <row r="148" ht="15.0" customHeight="1">
      <c r="A148" s="1098">
        <v>150.0</v>
      </c>
      <c r="B148" s="1182">
        <v>197760.0</v>
      </c>
      <c r="C148" s="1183" t="s">
        <v>876</v>
      </c>
      <c r="D148" s="1183" t="s">
        <v>1678</v>
      </c>
      <c r="E148" s="1183" t="s">
        <v>511</v>
      </c>
      <c r="F148" s="1183" t="s">
        <v>512</v>
      </c>
      <c r="G148" s="1183" t="s">
        <v>893</v>
      </c>
      <c r="H148" s="1273" t="str">
        <f t="shared" si="1"/>
        <v>DEV06</v>
      </c>
      <c r="I148" s="1100" t="str">
        <f t="shared" si="2"/>
        <v>#REF!</v>
      </c>
      <c r="J148" s="413">
        <v>4.0</v>
      </c>
      <c r="K148" s="413">
        <v>2025.0</v>
      </c>
      <c r="L148" s="1397">
        <v>45748.0</v>
      </c>
      <c r="M148" s="1398">
        <v>45777.0</v>
      </c>
      <c r="N148" s="1340">
        <v>23.0</v>
      </c>
      <c r="O148" s="1084">
        <f t="shared" si="3"/>
        <v>1</v>
      </c>
      <c r="P148" s="231" t="str">
        <f t="shared" si="4"/>
        <v>#REF!</v>
      </c>
      <c r="Q148" s="231" t="str">
        <f t="shared" si="19"/>
        <v>#REF!</v>
      </c>
      <c r="R148" s="1101"/>
      <c r="S148" s="1182" t="s">
        <v>525</v>
      </c>
      <c r="T148" s="1318" t="s">
        <v>2377</v>
      </c>
      <c r="U148" s="1084" t="str">
        <f t="shared" si="6"/>
        <v>#REF!</v>
      </c>
      <c r="V148" s="1102" t="str">
        <f t="shared" si="7"/>
        <v>#REF!</v>
      </c>
      <c r="W148" s="1102" t="str">
        <f t="shared" si="8"/>
        <v>#REF!</v>
      </c>
      <c r="X148" s="1102" t="str">
        <f t="shared" si="9"/>
        <v>#REF!</v>
      </c>
      <c r="Y148" s="1103">
        <f t="shared" si="10"/>
        <v>1</v>
      </c>
      <c r="Z148" s="1104" t="str">
        <f t="shared" si="11"/>
        <v>#REF!</v>
      </c>
      <c r="AA148" s="1085" t="str">
        <f t="shared" si="12"/>
        <v>#REF!</v>
      </c>
      <c r="AB148" s="1085" t="str">
        <f t="shared" si="13"/>
        <v>#REF!</v>
      </c>
      <c r="AC148" s="1105" t="str">
        <f t="shared" si="14"/>
        <v>#REF!</v>
      </c>
      <c r="AD148" s="1105" t="str">
        <f t="shared" si="15"/>
        <v>#REF!</v>
      </c>
      <c r="AE148" s="1105" t="str">
        <f t="shared" si="16"/>
        <v>#REF!</v>
      </c>
      <c r="AF148" s="1106"/>
      <c r="AG148" s="1079"/>
      <c r="AH148" s="1090">
        <f t="shared" si="17"/>
        <v>23</v>
      </c>
      <c r="AI148" s="1090"/>
    </row>
    <row r="149" ht="15.0" customHeight="1">
      <c r="A149" s="1098">
        <v>151.0</v>
      </c>
      <c r="B149" s="1182">
        <v>467781.0</v>
      </c>
      <c r="C149" s="1183" t="s">
        <v>2160</v>
      </c>
      <c r="D149" s="1183" t="s">
        <v>2161</v>
      </c>
      <c r="E149" s="1183" t="s">
        <v>511</v>
      </c>
      <c r="F149" s="1183" t="s">
        <v>564</v>
      </c>
      <c r="G149" s="1183" t="s">
        <v>665</v>
      </c>
      <c r="H149" s="1273" t="str">
        <f t="shared" si="1"/>
        <v>BA02</v>
      </c>
      <c r="I149" s="1100" t="str">
        <f t="shared" si="2"/>
        <v>#REF!</v>
      </c>
      <c r="J149" s="413">
        <v>4.0</v>
      </c>
      <c r="K149" s="413">
        <v>2025.0</v>
      </c>
      <c r="L149" s="1397">
        <v>45748.0</v>
      </c>
      <c r="M149" s="1398">
        <v>45777.0</v>
      </c>
      <c r="N149" s="1340">
        <v>23.0</v>
      </c>
      <c r="O149" s="1084">
        <f t="shared" si="3"/>
        <v>1</v>
      </c>
      <c r="P149" s="231" t="str">
        <f t="shared" si="4"/>
        <v>#REF!</v>
      </c>
      <c r="Q149" s="231" t="str">
        <f t="shared" si="19"/>
        <v>#REF!</v>
      </c>
      <c r="R149" s="1101"/>
      <c r="S149" s="1182" t="s">
        <v>525</v>
      </c>
      <c r="T149" s="1318" t="s">
        <v>2377</v>
      </c>
      <c r="U149" s="1084" t="str">
        <f t="shared" si="6"/>
        <v>#REF!</v>
      </c>
      <c r="V149" s="1102" t="str">
        <f t="shared" si="7"/>
        <v>#REF!</v>
      </c>
      <c r="W149" s="1102" t="str">
        <f t="shared" si="8"/>
        <v>#REF!</v>
      </c>
      <c r="X149" s="1102" t="str">
        <f t="shared" si="9"/>
        <v>#REF!</v>
      </c>
      <c r="Y149" s="1103">
        <f t="shared" si="10"/>
        <v>1</v>
      </c>
      <c r="Z149" s="1104" t="str">
        <f t="shared" si="11"/>
        <v>#REF!</v>
      </c>
      <c r="AA149" s="1085" t="str">
        <f t="shared" si="12"/>
        <v>#REF!</v>
      </c>
      <c r="AB149" s="1085" t="str">
        <f t="shared" si="13"/>
        <v>#REF!</v>
      </c>
      <c r="AC149" s="1105" t="str">
        <f t="shared" si="14"/>
        <v>#REF!</v>
      </c>
      <c r="AD149" s="1105" t="str">
        <f t="shared" si="15"/>
        <v>#REF!</v>
      </c>
      <c r="AE149" s="1105" t="str">
        <f t="shared" si="16"/>
        <v>#REF!</v>
      </c>
      <c r="AF149" s="1106"/>
      <c r="AG149" s="1079"/>
      <c r="AH149" s="1090">
        <f t="shared" si="17"/>
        <v>23</v>
      </c>
      <c r="AI149" s="1090"/>
    </row>
    <row r="150" ht="15.0" customHeight="1">
      <c r="A150" s="1098">
        <v>152.0</v>
      </c>
      <c r="B150" s="1182">
        <v>467515.0</v>
      </c>
      <c r="C150" s="1183" t="s">
        <v>2140</v>
      </c>
      <c r="D150" s="1183" t="s">
        <v>2141</v>
      </c>
      <c r="E150" s="1183" t="s">
        <v>511</v>
      </c>
      <c r="F150" s="1183" t="s">
        <v>564</v>
      </c>
      <c r="G150" s="1183" t="s">
        <v>771</v>
      </c>
      <c r="H150" s="1273" t="str">
        <f t="shared" si="1"/>
        <v>BA04</v>
      </c>
      <c r="I150" s="1100" t="str">
        <f t="shared" si="2"/>
        <v>#REF!</v>
      </c>
      <c r="J150" s="413">
        <v>4.0</v>
      </c>
      <c r="K150" s="413">
        <v>2025.0</v>
      </c>
      <c r="L150" s="1397">
        <v>45748.0</v>
      </c>
      <c r="M150" s="1398">
        <v>45777.0</v>
      </c>
      <c r="N150" s="1340">
        <v>23.0</v>
      </c>
      <c r="O150" s="1084">
        <f t="shared" si="3"/>
        <v>1</v>
      </c>
      <c r="P150" s="231" t="str">
        <f t="shared" si="4"/>
        <v>#REF!</v>
      </c>
      <c r="Q150" s="231" t="str">
        <f t="shared" si="19"/>
        <v>#REF!</v>
      </c>
      <c r="R150" s="1101"/>
      <c r="S150" s="1182" t="s">
        <v>525</v>
      </c>
      <c r="T150" s="1318" t="s">
        <v>2377</v>
      </c>
      <c r="U150" s="1084" t="str">
        <f t="shared" si="6"/>
        <v>#REF!</v>
      </c>
      <c r="V150" s="1102" t="str">
        <f t="shared" si="7"/>
        <v>#REF!</v>
      </c>
      <c r="W150" s="1102" t="str">
        <f t="shared" si="8"/>
        <v>#REF!</v>
      </c>
      <c r="X150" s="1102" t="str">
        <f t="shared" si="9"/>
        <v>#REF!</v>
      </c>
      <c r="Y150" s="1103">
        <f t="shared" si="10"/>
        <v>1</v>
      </c>
      <c r="Z150" s="1104" t="str">
        <f t="shared" si="11"/>
        <v>#REF!</v>
      </c>
      <c r="AA150" s="1085" t="str">
        <f t="shared" si="12"/>
        <v>#REF!</v>
      </c>
      <c r="AB150" s="1085" t="str">
        <f t="shared" si="13"/>
        <v>#REF!</v>
      </c>
      <c r="AC150" s="1105" t="str">
        <f t="shared" si="14"/>
        <v>#REF!</v>
      </c>
      <c r="AD150" s="1105" t="str">
        <f t="shared" si="15"/>
        <v>#REF!</v>
      </c>
      <c r="AE150" s="1105" t="str">
        <f t="shared" si="16"/>
        <v>#REF!</v>
      </c>
      <c r="AF150" s="1106"/>
      <c r="AG150" s="1079"/>
      <c r="AH150" s="1090">
        <f t="shared" si="17"/>
        <v>23</v>
      </c>
      <c r="AI150" s="1090"/>
    </row>
    <row r="151" ht="15.0" customHeight="1">
      <c r="A151" s="1098">
        <v>153.0</v>
      </c>
      <c r="B151" s="1182">
        <v>469443.0</v>
      </c>
      <c r="C151" s="1183" t="s">
        <v>2301</v>
      </c>
      <c r="D151" s="1183" t="s">
        <v>2302</v>
      </c>
      <c r="E151" s="1183" t="s">
        <v>511</v>
      </c>
      <c r="F151" s="1183" t="s">
        <v>512</v>
      </c>
      <c r="G151" s="1183" t="s">
        <v>790</v>
      </c>
      <c r="H151" s="1273" t="str">
        <f t="shared" si="1"/>
        <v>DEV03</v>
      </c>
      <c r="I151" s="1100" t="str">
        <f t="shared" si="2"/>
        <v>#REF!</v>
      </c>
      <c r="J151" s="413">
        <v>4.0</v>
      </c>
      <c r="K151" s="413">
        <v>2025.0</v>
      </c>
      <c r="L151" s="1397">
        <v>45751.0</v>
      </c>
      <c r="M151" s="1398">
        <v>45777.0</v>
      </c>
      <c r="N151" s="1340">
        <v>20.0</v>
      </c>
      <c r="O151" s="1084">
        <f t="shared" si="3"/>
        <v>0.8695652174</v>
      </c>
      <c r="P151" s="231" t="str">
        <f t="shared" si="4"/>
        <v>#REF!</v>
      </c>
      <c r="Q151" s="231" t="str">
        <f t="shared" si="19"/>
        <v>#REF!</v>
      </c>
      <c r="R151" s="1101"/>
      <c r="S151" s="1182" t="s">
        <v>525</v>
      </c>
      <c r="T151" s="1318" t="s">
        <v>2377</v>
      </c>
      <c r="U151" s="1084" t="str">
        <f t="shared" si="6"/>
        <v>#REF!</v>
      </c>
      <c r="V151" s="1102" t="str">
        <f t="shared" si="7"/>
        <v>#REF!</v>
      </c>
      <c r="W151" s="1102" t="str">
        <f t="shared" si="8"/>
        <v>#REF!</v>
      </c>
      <c r="X151" s="1102" t="str">
        <f t="shared" si="9"/>
        <v>#REF!</v>
      </c>
      <c r="Y151" s="1103">
        <f t="shared" si="10"/>
        <v>1</v>
      </c>
      <c r="Z151" s="1104" t="str">
        <f t="shared" si="11"/>
        <v>#REF!</v>
      </c>
      <c r="AA151" s="1085" t="str">
        <f t="shared" si="12"/>
        <v>#REF!</v>
      </c>
      <c r="AB151" s="1085" t="str">
        <f t="shared" si="13"/>
        <v>#REF!</v>
      </c>
      <c r="AC151" s="1105" t="str">
        <f t="shared" si="14"/>
        <v>#REF!</v>
      </c>
      <c r="AD151" s="1105" t="str">
        <f t="shared" si="15"/>
        <v>#REF!</v>
      </c>
      <c r="AE151" s="1105" t="str">
        <f t="shared" si="16"/>
        <v>#REF!</v>
      </c>
      <c r="AF151" s="1106"/>
      <c r="AG151" s="1079"/>
      <c r="AH151" s="1090">
        <f t="shared" si="17"/>
        <v>23</v>
      </c>
      <c r="AI151" s="1090"/>
    </row>
    <row r="152" ht="15.0" customHeight="1">
      <c r="A152" s="1098">
        <v>154.0</v>
      </c>
      <c r="B152" s="1182">
        <v>471739.0</v>
      </c>
      <c r="C152" s="1183" t="s">
        <v>2316</v>
      </c>
      <c r="D152" s="1183" t="s">
        <v>2317</v>
      </c>
      <c r="E152" s="1183" t="s">
        <v>511</v>
      </c>
      <c r="F152" s="1183" t="s">
        <v>512</v>
      </c>
      <c r="G152" s="1183" t="s">
        <v>790</v>
      </c>
      <c r="H152" s="1273" t="str">
        <f t="shared" si="1"/>
        <v>DEV03</v>
      </c>
      <c r="I152" s="1100" t="str">
        <f t="shared" si="2"/>
        <v>#REF!</v>
      </c>
      <c r="J152" s="413">
        <v>4.0</v>
      </c>
      <c r="K152" s="413">
        <v>2025.0</v>
      </c>
      <c r="L152" s="1397">
        <v>45748.0</v>
      </c>
      <c r="M152" s="1398">
        <v>45777.0</v>
      </c>
      <c r="N152" s="1340">
        <v>23.0</v>
      </c>
      <c r="O152" s="1084">
        <f t="shared" si="3"/>
        <v>1</v>
      </c>
      <c r="P152" s="231" t="str">
        <f t="shared" si="4"/>
        <v>#REF!</v>
      </c>
      <c r="Q152" s="231" t="str">
        <f t="shared" si="19"/>
        <v>#REF!</v>
      </c>
      <c r="R152" s="1101"/>
      <c r="S152" s="1182" t="s">
        <v>525</v>
      </c>
      <c r="T152" s="1318" t="s">
        <v>2377</v>
      </c>
      <c r="U152" s="1084" t="str">
        <f t="shared" si="6"/>
        <v>#REF!</v>
      </c>
      <c r="V152" s="1102" t="str">
        <f t="shared" si="7"/>
        <v>#REF!</v>
      </c>
      <c r="W152" s="1102" t="str">
        <f t="shared" si="8"/>
        <v>#REF!</v>
      </c>
      <c r="X152" s="1102" t="str">
        <f t="shared" si="9"/>
        <v>#REF!</v>
      </c>
      <c r="Y152" s="1103">
        <f t="shared" si="10"/>
        <v>1</v>
      </c>
      <c r="Z152" s="1104" t="str">
        <f t="shared" si="11"/>
        <v>#REF!</v>
      </c>
      <c r="AA152" s="1085" t="str">
        <f t="shared" si="12"/>
        <v>#REF!</v>
      </c>
      <c r="AB152" s="1085" t="str">
        <f t="shared" si="13"/>
        <v>#REF!</v>
      </c>
      <c r="AC152" s="1105" t="str">
        <f t="shared" si="14"/>
        <v>#REF!</v>
      </c>
      <c r="AD152" s="1105" t="str">
        <f t="shared" si="15"/>
        <v>#REF!</v>
      </c>
      <c r="AE152" s="1105" t="str">
        <f t="shared" si="16"/>
        <v>#REF!</v>
      </c>
      <c r="AF152" s="1106"/>
      <c r="AG152" s="1079"/>
      <c r="AH152" s="1090">
        <f t="shared" si="17"/>
        <v>23</v>
      </c>
      <c r="AI152" s="1090"/>
    </row>
    <row r="153" ht="15.0" customHeight="1">
      <c r="A153" s="1098">
        <v>155.0</v>
      </c>
      <c r="B153" s="1182">
        <v>472061.0</v>
      </c>
      <c r="C153" s="1183" t="s">
        <v>2379</v>
      </c>
      <c r="D153" s="1183" t="s">
        <v>2380</v>
      </c>
      <c r="E153" s="1183" t="s">
        <v>511</v>
      </c>
      <c r="F153" s="1183" t="s">
        <v>512</v>
      </c>
      <c r="G153" s="1183" t="s">
        <v>665</v>
      </c>
      <c r="H153" s="1273" t="str">
        <f t="shared" si="1"/>
        <v>DEV02</v>
      </c>
      <c r="I153" s="1100" t="str">
        <f t="shared" si="2"/>
        <v>#REF!</v>
      </c>
      <c r="J153" s="413">
        <v>4.0</v>
      </c>
      <c r="K153" s="413">
        <v>2025.0</v>
      </c>
      <c r="L153" s="1397">
        <v>45751.0</v>
      </c>
      <c r="M153" s="1398">
        <v>45777.0</v>
      </c>
      <c r="N153" s="1340">
        <v>20.0</v>
      </c>
      <c r="O153" s="1084">
        <f t="shared" si="3"/>
        <v>0.8695652174</v>
      </c>
      <c r="P153" s="231" t="str">
        <f t="shared" si="4"/>
        <v>#REF!</v>
      </c>
      <c r="Q153" s="231" t="str">
        <f t="shared" si="19"/>
        <v>#REF!</v>
      </c>
      <c r="R153" s="1101"/>
      <c r="S153" s="1182" t="s">
        <v>525</v>
      </c>
      <c r="T153" s="1318" t="s">
        <v>2377</v>
      </c>
      <c r="U153" s="1084" t="str">
        <f t="shared" si="6"/>
        <v>#REF!</v>
      </c>
      <c r="V153" s="1102" t="str">
        <f t="shared" si="7"/>
        <v>#REF!</v>
      </c>
      <c r="W153" s="1102" t="str">
        <f t="shared" si="8"/>
        <v>#REF!</v>
      </c>
      <c r="X153" s="1102" t="str">
        <f t="shared" si="9"/>
        <v>#REF!</v>
      </c>
      <c r="Y153" s="1103">
        <f t="shared" si="10"/>
        <v>1</v>
      </c>
      <c r="Z153" s="1104" t="str">
        <f t="shared" si="11"/>
        <v>#REF!</v>
      </c>
      <c r="AA153" s="1085" t="str">
        <f t="shared" si="12"/>
        <v>#REF!</v>
      </c>
      <c r="AB153" s="1085" t="str">
        <f t="shared" si="13"/>
        <v>#REF!</v>
      </c>
      <c r="AC153" s="1105" t="str">
        <f t="shared" si="14"/>
        <v>#REF!</v>
      </c>
      <c r="AD153" s="1105" t="str">
        <f t="shared" si="15"/>
        <v>#REF!</v>
      </c>
      <c r="AE153" s="1105" t="str">
        <f t="shared" si="16"/>
        <v>#REF!</v>
      </c>
      <c r="AF153" s="1106"/>
      <c r="AG153" s="1079"/>
      <c r="AH153" s="1090">
        <f t="shared" si="17"/>
        <v>23</v>
      </c>
      <c r="AI153" s="1090"/>
    </row>
    <row r="154" ht="15.0" customHeight="1">
      <c r="A154" s="1098">
        <v>156.0</v>
      </c>
      <c r="B154" s="1181">
        <v>280298.0</v>
      </c>
      <c r="C154" s="370" t="s">
        <v>1105</v>
      </c>
      <c r="D154" s="370" t="s">
        <v>1477</v>
      </c>
      <c r="E154" s="370" t="s">
        <v>511</v>
      </c>
      <c r="F154" s="370" t="s">
        <v>564</v>
      </c>
      <c r="G154" s="370" t="s">
        <v>787</v>
      </c>
      <c r="H154" s="1273" t="str">
        <f t="shared" si="1"/>
        <v>BA05</v>
      </c>
      <c r="I154" s="1100" t="str">
        <f t="shared" si="2"/>
        <v>#REF!</v>
      </c>
      <c r="J154" s="413">
        <v>4.0</v>
      </c>
      <c r="K154" s="413">
        <v>2025.0</v>
      </c>
      <c r="L154" s="1394">
        <v>45748.0</v>
      </c>
      <c r="M154" s="1395">
        <v>45777.0</v>
      </c>
      <c r="N154" s="1339">
        <v>23.0</v>
      </c>
      <c r="O154" s="1084">
        <f t="shared" si="3"/>
        <v>1</v>
      </c>
      <c r="P154" s="231">
        <f t="shared" si="4"/>
        <v>1</v>
      </c>
      <c r="Q154" s="231">
        <f t="shared" si="19"/>
        <v>1</v>
      </c>
      <c r="R154" s="1101"/>
      <c r="S154" s="1181" t="s">
        <v>517</v>
      </c>
      <c r="T154" s="370" t="s">
        <v>1463</v>
      </c>
      <c r="U154" s="1084">
        <f t="shared" si="6"/>
        <v>1</v>
      </c>
      <c r="V154" s="1102">
        <f t="shared" si="7"/>
        <v>1</v>
      </c>
      <c r="W154" s="1102">
        <f t="shared" si="8"/>
        <v>1</v>
      </c>
      <c r="X154" s="1102">
        <f t="shared" si="9"/>
        <v>1</v>
      </c>
      <c r="Y154" s="1103">
        <f t="shared" si="10"/>
        <v>1</v>
      </c>
      <c r="Z154" s="1104" t="str">
        <f t="shared" si="11"/>
        <v>#REF!</v>
      </c>
      <c r="AA154" s="1085" t="str">
        <f t="shared" si="12"/>
        <v>#REF!</v>
      </c>
      <c r="AB154" s="1085" t="str">
        <f t="shared" si="13"/>
        <v>#REF!</v>
      </c>
      <c r="AC154" s="1105">
        <f t="shared" si="14"/>
        <v>0</v>
      </c>
      <c r="AD154" s="1105" t="str">
        <f t="shared" si="15"/>
        <v>#REF!</v>
      </c>
      <c r="AE154" s="1105" t="str">
        <f t="shared" si="16"/>
        <v>#REF!</v>
      </c>
      <c r="AF154" s="1106"/>
      <c r="AG154" s="1079"/>
      <c r="AH154" s="1090">
        <f t="shared" si="17"/>
        <v>23</v>
      </c>
      <c r="AI154" s="1090"/>
    </row>
    <row r="155" ht="15.0" customHeight="1">
      <c r="A155" s="1098">
        <v>157.0</v>
      </c>
      <c r="B155" s="1182">
        <v>439024.0</v>
      </c>
      <c r="C155" s="1183" t="s">
        <v>652</v>
      </c>
      <c r="D155" s="1183" t="s">
        <v>1314</v>
      </c>
      <c r="E155" s="1183" t="s">
        <v>511</v>
      </c>
      <c r="F155" s="1183" t="s">
        <v>546</v>
      </c>
      <c r="G155" s="1183" t="s">
        <v>787</v>
      </c>
      <c r="H155" s="1273" t="str">
        <f t="shared" si="1"/>
        <v>TESTER05</v>
      </c>
      <c r="I155" s="1100" t="str">
        <f t="shared" si="2"/>
        <v>#REF!</v>
      </c>
      <c r="J155" s="413">
        <v>4.0</v>
      </c>
      <c r="K155" s="413">
        <v>2025.0</v>
      </c>
      <c r="L155" s="1397">
        <v>45748.0</v>
      </c>
      <c r="M155" s="1398">
        <v>45777.0</v>
      </c>
      <c r="N155" s="1340">
        <v>23.0</v>
      </c>
      <c r="O155" s="1084">
        <f t="shared" si="3"/>
        <v>1</v>
      </c>
      <c r="P155" s="231">
        <f t="shared" si="4"/>
        <v>1</v>
      </c>
      <c r="Q155" s="231">
        <f t="shared" si="19"/>
        <v>1</v>
      </c>
      <c r="R155" s="1101"/>
      <c r="S155" s="1182" t="s">
        <v>517</v>
      </c>
      <c r="T155" s="1183" t="s">
        <v>1463</v>
      </c>
      <c r="U155" s="1084">
        <f t="shared" si="6"/>
        <v>1</v>
      </c>
      <c r="V155" s="1102">
        <f t="shared" si="7"/>
        <v>1</v>
      </c>
      <c r="W155" s="1102">
        <f t="shared" si="8"/>
        <v>1</v>
      </c>
      <c r="X155" s="1102">
        <f t="shared" si="9"/>
        <v>1</v>
      </c>
      <c r="Y155" s="1103">
        <f t="shared" si="10"/>
        <v>1</v>
      </c>
      <c r="Z155" s="1104" t="str">
        <f t="shared" si="11"/>
        <v>#REF!</v>
      </c>
      <c r="AA155" s="1085" t="str">
        <f t="shared" si="12"/>
        <v>#REF!</v>
      </c>
      <c r="AB155" s="1085" t="str">
        <f t="shared" si="13"/>
        <v>#REF!</v>
      </c>
      <c r="AC155" s="1105">
        <f t="shared" si="14"/>
        <v>0</v>
      </c>
      <c r="AD155" s="1105" t="str">
        <f t="shared" si="15"/>
        <v>#REF!</v>
      </c>
      <c r="AE155" s="1105" t="str">
        <f t="shared" si="16"/>
        <v>#REF!</v>
      </c>
      <c r="AF155" s="1106"/>
      <c r="AG155" s="1079"/>
      <c r="AH155" s="1090">
        <f t="shared" si="17"/>
        <v>23</v>
      </c>
      <c r="AI155" s="1090"/>
    </row>
    <row r="156" ht="15.0" customHeight="1">
      <c r="A156" s="1098">
        <v>158.0</v>
      </c>
      <c r="B156" s="1182">
        <v>463623.0</v>
      </c>
      <c r="C156" s="1183" t="s">
        <v>667</v>
      </c>
      <c r="D156" s="1183" t="s">
        <v>1480</v>
      </c>
      <c r="E156" s="1183" t="s">
        <v>511</v>
      </c>
      <c r="F156" s="1183" t="s">
        <v>564</v>
      </c>
      <c r="G156" s="1183" t="s">
        <v>790</v>
      </c>
      <c r="H156" s="1273" t="str">
        <f t="shared" si="1"/>
        <v>BA03</v>
      </c>
      <c r="I156" s="1100" t="str">
        <f t="shared" si="2"/>
        <v>#REF!</v>
      </c>
      <c r="J156" s="413">
        <v>4.0</v>
      </c>
      <c r="K156" s="413">
        <v>2025.0</v>
      </c>
      <c r="L156" s="1397">
        <v>45748.0</v>
      </c>
      <c r="M156" s="1398">
        <v>45777.0</v>
      </c>
      <c r="N156" s="1340">
        <v>23.0</v>
      </c>
      <c r="O156" s="1084">
        <f t="shared" si="3"/>
        <v>1</v>
      </c>
      <c r="P156" s="231">
        <f t="shared" si="4"/>
        <v>1</v>
      </c>
      <c r="Q156" s="231">
        <f t="shared" si="19"/>
        <v>1</v>
      </c>
      <c r="R156" s="1101"/>
      <c r="S156" s="1182" t="s">
        <v>517</v>
      </c>
      <c r="T156" s="1183" t="s">
        <v>1463</v>
      </c>
      <c r="U156" s="1084">
        <f t="shared" si="6"/>
        <v>1</v>
      </c>
      <c r="V156" s="1102">
        <f t="shared" si="7"/>
        <v>1</v>
      </c>
      <c r="W156" s="1102">
        <f t="shared" si="8"/>
        <v>1</v>
      </c>
      <c r="X156" s="1102">
        <f t="shared" si="9"/>
        <v>1</v>
      </c>
      <c r="Y156" s="1103">
        <f t="shared" si="10"/>
        <v>1</v>
      </c>
      <c r="Z156" s="1104" t="str">
        <f t="shared" si="11"/>
        <v>#REF!</v>
      </c>
      <c r="AA156" s="1085" t="str">
        <f t="shared" si="12"/>
        <v>#REF!</v>
      </c>
      <c r="AB156" s="1085" t="str">
        <f t="shared" si="13"/>
        <v>#REF!</v>
      </c>
      <c r="AC156" s="1105">
        <f t="shared" si="14"/>
        <v>0</v>
      </c>
      <c r="AD156" s="1105" t="str">
        <f t="shared" si="15"/>
        <v>#REF!</v>
      </c>
      <c r="AE156" s="1105" t="str">
        <f t="shared" si="16"/>
        <v>#REF!</v>
      </c>
      <c r="AF156" s="1106"/>
      <c r="AG156" s="1079"/>
      <c r="AH156" s="1090">
        <f t="shared" si="17"/>
        <v>23</v>
      </c>
      <c r="AI156" s="1090"/>
    </row>
    <row r="157" ht="15.0" customHeight="1">
      <c r="A157" s="1098">
        <v>159.0</v>
      </c>
      <c r="B157" s="1182">
        <v>463641.0</v>
      </c>
      <c r="C157" s="1183" t="s">
        <v>1464</v>
      </c>
      <c r="D157" s="1183" t="s">
        <v>1466</v>
      </c>
      <c r="E157" s="1183" t="s">
        <v>511</v>
      </c>
      <c r="F157" s="1183" t="s">
        <v>512</v>
      </c>
      <c r="G157" s="1183" t="s">
        <v>790</v>
      </c>
      <c r="H157" s="1273" t="str">
        <f t="shared" si="1"/>
        <v>DEV03</v>
      </c>
      <c r="I157" s="1100" t="str">
        <f t="shared" si="2"/>
        <v>#REF!</v>
      </c>
      <c r="J157" s="413">
        <v>4.0</v>
      </c>
      <c r="K157" s="413">
        <v>2025.0</v>
      </c>
      <c r="L157" s="1397">
        <v>45748.0</v>
      </c>
      <c r="M157" s="1398">
        <v>45765.0</v>
      </c>
      <c r="N157" s="1340">
        <v>14.0</v>
      </c>
      <c r="O157" s="1084">
        <f t="shared" si="3"/>
        <v>0.6086956522</v>
      </c>
      <c r="P157" s="231">
        <f t="shared" si="4"/>
        <v>0.609</v>
      </c>
      <c r="Q157" s="231">
        <f t="shared" si="19"/>
        <v>0.609</v>
      </c>
      <c r="R157" s="1101"/>
      <c r="S157" s="1182" t="s">
        <v>517</v>
      </c>
      <c r="T157" s="1183" t="s">
        <v>1463</v>
      </c>
      <c r="U157" s="1084">
        <f t="shared" si="6"/>
        <v>0.609</v>
      </c>
      <c r="V157" s="1102">
        <f t="shared" si="7"/>
        <v>0.609</v>
      </c>
      <c r="W157" s="1102">
        <f t="shared" si="8"/>
        <v>0.609</v>
      </c>
      <c r="X157" s="1102">
        <f t="shared" si="9"/>
        <v>1</v>
      </c>
      <c r="Y157" s="1103">
        <f t="shared" si="10"/>
        <v>0.6086956522</v>
      </c>
      <c r="Z157" s="1104" t="str">
        <f t="shared" si="11"/>
        <v>#REF!</v>
      </c>
      <c r="AA157" s="1085" t="str">
        <f t="shared" si="12"/>
        <v>#REF!</v>
      </c>
      <c r="AB157" s="1085" t="str">
        <f t="shared" si="13"/>
        <v>#REF!</v>
      </c>
      <c r="AC157" s="1105">
        <f t="shared" si="14"/>
        <v>0</v>
      </c>
      <c r="AD157" s="1105" t="str">
        <f t="shared" si="15"/>
        <v>#REF!</v>
      </c>
      <c r="AE157" s="1105" t="str">
        <f t="shared" si="16"/>
        <v>#REF!</v>
      </c>
      <c r="AF157" s="1106"/>
      <c r="AG157" s="1079"/>
      <c r="AH157" s="1090">
        <f t="shared" si="17"/>
        <v>14</v>
      </c>
      <c r="AI157" s="1090"/>
    </row>
    <row r="158" ht="15.0" customHeight="1">
      <c r="A158" s="1098">
        <v>160.0</v>
      </c>
      <c r="B158" s="1182">
        <v>92203.0</v>
      </c>
      <c r="C158" s="1183" t="s">
        <v>2247</v>
      </c>
      <c r="D158" s="1183" t="s">
        <v>2248</v>
      </c>
      <c r="E158" s="1183" t="s">
        <v>511</v>
      </c>
      <c r="F158" s="1183" t="s">
        <v>663</v>
      </c>
      <c r="G158" s="1183" t="s">
        <v>771</v>
      </c>
      <c r="H158" s="1273" t="str">
        <f t="shared" si="1"/>
        <v>PM04</v>
      </c>
      <c r="I158" s="1100" t="str">
        <f t="shared" si="2"/>
        <v>#REF!</v>
      </c>
      <c r="J158" s="413">
        <v>4.0</v>
      </c>
      <c r="K158" s="413">
        <v>2025.0</v>
      </c>
      <c r="L158" s="1397">
        <v>45748.0</v>
      </c>
      <c r="M158" s="1398">
        <v>45777.0</v>
      </c>
      <c r="N158" s="1340">
        <v>3.45</v>
      </c>
      <c r="O158" s="1084">
        <f t="shared" si="3"/>
        <v>0.15</v>
      </c>
      <c r="P158" s="231">
        <f t="shared" si="4"/>
        <v>0.15</v>
      </c>
      <c r="Q158" s="231">
        <f t="shared" si="19"/>
        <v>0.15</v>
      </c>
      <c r="R158" s="1101"/>
      <c r="S158" s="1182" t="s">
        <v>517</v>
      </c>
      <c r="T158" s="1183" t="s">
        <v>1463</v>
      </c>
      <c r="U158" s="1084">
        <f t="shared" si="6"/>
        <v>0.15</v>
      </c>
      <c r="V158" s="1102" t="str">
        <f t="shared" si="7"/>
        <v>#REF!</v>
      </c>
      <c r="W158" s="1102">
        <f t="shared" si="8"/>
        <v>1.148</v>
      </c>
      <c r="X158" s="1102" t="str">
        <f t="shared" si="9"/>
        <v>#REF!</v>
      </c>
      <c r="Y158" s="1103">
        <f t="shared" si="10"/>
        <v>1</v>
      </c>
      <c r="Z158" s="1104" t="str">
        <f t="shared" si="11"/>
        <v>#REF!</v>
      </c>
      <c r="AA158" s="1085" t="str">
        <f t="shared" si="12"/>
        <v>#REF!</v>
      </c>
      <c r="AB158" s="1085" t="str">
        <f t="shared" si="13"/>
        <v>#REF!</v>
      </c>
      <c r="AC158" s="1105" t="str">
        <f t="shared" si="14"/>
        <v>#REF!</v>
      </c>
      <c r="AD158" s="1105" t="str">
        <f t="shared" si="15"/>
        <v>#REF!</v>
      </c>
      <c r="AE158" s="1105" t="str">
        <f t="shared" si="16"/>
        <v>#REF!</v>
      </c>
      <c r="AF158" s="1106"/>
      <c r="AG158" s="1079"/>
      <c r="AH158" s="1090">
        <f t="shared" si="17"/>
        <v>23</v>
      </c>
      <c r="AI158" s="1090"/>
    </row>
    <row r="159" ht="15.0" customHeight="1">
      <c r="A159" s="1098">
        <v>161.0</v>
      </c>
      <c r="B159" s="1182">
        <v>475163.0</v>
      </c>
      <c r="C159" s="1183" t="s">
        <v>2450</v>
      </c>
      <c r="D159" s="1183" t="s">
        <v>2451</v>
      </c>
      <c r="E159" s="1183" t="s">
        <v>511</v>
      </c>
      <c r="F159" s="1183" t="s">
        <v>564</v>
      </c>
      <c r="G159" s="1183" t="s">
        <v>790</v>
      </c>
      <c r="H159" s="1273" t="str">
        <f t="shared" si="1"/>
        <v>BA03</v>
      </c>
      <c r="I159" s="1100" t="str">
        <f t="shared" si="2"/>
        <v>#REF!</v>
      </c>
      <c r="J159" s="413">
        <v>4.0</v>
      </c>
      <c r="K159" s="413">
        <v>2025.0</v>
      </c>
      <c r="L159" s="1397">
        <v>45748.0</v>
      </c>
      <c r="M159" s="1398">
        <v>45777.0</v>
      </c>
      <c r="N159" s="1340">
        <v>23.0</v>
      </c>
      <c r="O159" s="1084">
        <f t="shared" si="3"/>
        <v>1</v>
      </c>
      <c r="P159" s="231">
        <f t="shared" si="4"/>
        <v>1</v>
      </c>
      <c r="Q159" s="231">
        <f t="shared" si="19"/>
        <v>1</v>
      </c>
      <c r="R159" s="1101"/>
      <c r="S159" s="1182" t="s">
        <v>517</v>
      </c>
      <c r="T159" s="1183" t="s">
        <v>1463</v>
      </c>
      <c r="U159" s="1084">
        <f t="shared" si="6"/>
        <v>1</v>
      </c>
      <c r="V159" s="1102">
        <f t="shared" si="7"/>
        <v>1</v>
      </c>
      <c r="W159" s="1102">
        <f t="shared" si="8"/>
        <v>1</v>
      </c>
      <c r="X159" s="1102">
        <f t="shared" si="9"/>
        <v>1</v>
      </c>
      <c r="Y159" s="1103">
        <f t="shared" si="10"/>
        <v>1</v>
      </c>
      <c r="Z159" s="1104" t="str">
        <f t="shared" si="11"/>
        <v>#REF!</v>
      </c>
      <c r="AA159" s="1085" t="str">
        <f t="shared" si="12"/>
        <v>#REF!</v>
      </c>
      <c r="AB159" s="1085" t="str">
        <f t="shared" si="13"/>
        <v>#REF!</v>
      </c>
      <c r="AC159" s="1105">
        <f t="shared" si="14"/>
        <v>0</v>
      </c>
      <c r="AD159" s="1105" t="str">
        <f t="shared" si="15"/>
        <v>#REF!</v>
      </c>
      <c r="AE159" s="1105" t="str">
        <f t="shared" si="16"/>
        <v>#REF!</v>
      </c>
      <c r="AF159" s="1106"/>
      <c r="AG159" s="1079"/>
      <c r="AH159" s="1090">
        <f t="shared" si="17"/>
        <v>23</v>
      </c>
      <c r="AI159" s="1090"/>
    </row>
    <row r="160" ht="15.0" customHeight="1">
      <c r="A160" s="1098">
        <v>162.0</v>
      </c>
      <c r="B160" s="1181">
        <v>278454.0</v>
      </c>
      <c r="C160" s="370" t="s">
        <v>1190</v>
      </c>
      <c r="D160" s="370" t="s">
        <v>1402</v>
      </c>
      <c r="E160" s="370" t="s">
        <v>511</v>
      </c>
      <c r="F160" s="370" t="s">
        <v>512</v>
      </c>
      <c r="G160" s="370" t="s">
        <v>665</v>
      </c>
      <c r="H160" s="1273" t="str">
        <f t="shared" si="1"/>
        <v>DEV02</v>
      </c>
      <c r="I160" s="1100" t="str">
        <f t="shared" si="2"/>
        <v>#REF!</v>
      </c>
      <c r="J160" s="413">
        <v>4.0</v>
      </c>
      <c r="K160" s="413">
        <v>2025.0</v>
      </c>
      <c r="L160" s="1394">
        <v>45748.0</v>
      </c>
      <c r="M160" s="1395">
        <v>45777.0</v>
      </c>
      <c r="N160" s="1339">
        <v>23.0</v>
      </c>
      <c r="O160" s="1084">
        <f t="shared" si="3"/>
        <v>1</v>
      </c>
      <c r="P160" s="231" t="str">
        <f t="shared" si="4"/>
        <v>#REF!</v>
      </c>
      <c r="Q160" s="231" t="str">
        <f t="shared" si="19"/>
        <v>#REF!</v>
      </c>
      <c r="R160" s="1101"/>
      <c r="S160" s="1181" t="s">
        <v>525</v>
      </c>
      <c r="T160" s="1317" t="s">
        <v>2378</v>
      </c>
      <c r="U160" s="1084" t="str">
        <f t="shared" si="6"/>
        <v>#REF!</v>
      </c>
      <c r="V160" s="1102" t="str">
        <f t="shared" si="7"/>
        <v>#REF!</v>
      </c>
      <c r="W160" s="1102" t="str">
        <f t="shared" si="8"/>
        <v>#REF!</v>
      </c>
      <c r="X160" s="1102" t="str">
        <f t="shared" si="9"/>
        <v>#REF!</v>
      </c>
      <c r="Y160" s="1103">
        <f t="shared" si="10"/>
        <v>1</v>
      </c>
      <c r="Z160" s="1104" t="str">
        <f t="shared" si="11"/>
        <v>#REF!</v>
      </c>
      <c r="AA160" s="1085" t="str">
        <f t="shared" si="12"/>
        <v>#REF!</v>
      </c>
      <c r="AB160" s="1085" t="str">
        <f t="shared" si="13"/>
        <v>#REF!</v>
      </c>
      <c r="AC160" s="1105" t="str">
        <f t="shared" si="14"/>
        <v>#REF!</v>
      </c>
      <c r="AD160" s="1105" t="str">
        <f t="shared" si="15"/>
        <v>#REF!</v>
      </c>
      <c r="AE160" s="1105" t="str">
        <f t="shared" si="16"/>
        <v>#REF!</v>
      </c>
      <c r="AF160" s="1106"/>
      <c r="AG160" s="1079"/>
      <c r="AH160" s="1090">
        <f t="shared" si="17"/>
        <v>23</v>
      </c>
      <c r="AI160" s="1090"/>
    </row>
    <row r="161" ht="15.0" customHeight="1">
      <c r="A161" s="1098">
        <v>163.0</v>
      </c>
      <c r="B161" s="1182">
        <v>460051.0</v>
      </c>
      <c r="C161" s="1183" t="s">
        <v>1081</v>
      </c>
      <c r="D161" s="1183" t="s">
        <v>1605</v>
      </c>
      <c r="E161" s="1183" t="s">
        <v>511</v>
      </c>
      <c r="F161" s="1183" t="s">
        <v>512</v>
      </c>
      <c r="G161" s="1183" t="s">
        <v>790</v>
      </c>
      <c r="H161" s="1273" t="str">
        <f t="shared" si="1"/>
        <v>DEV03</v>
      </c>
      <c r="I161" s="1100" t="str">
        <f t="shared" si="2"/>
        <v>#REF!</v>
      </c>
      <c r="J161" s="413">
        <v>4.0</v>
      </c>
      <c r="K161" s="413">
        <v>2025.0</v>
      </c>
      <c r="L161" s="1397">
        <v>45748.0</v>
      </c>
      <c r="M161" s="1398">
        <v>45777.0</v>
      </c>
      <c r="N161" s="1340">
        <v>23.0</v>
      </c>
      <c r="O161" s="1084">
        <f t="shared" si="3"/>
        <v>1</v>
      </c>
      <c r="P161" s="231" t="str">
        <f t="shared" si="4"/>
        <v>#REF!</v>
      </c>
      <c r="Q161" s="231" t="str">
        <f t="shared" si="19"/>
        <v>#REF!</v>
      </c>
      <c r="R161" s="1101"/>
      <c r="S161" s="1182" t="s">
        <v>525</v>
      </c>
      <c r="T161" s="1318" t="s">
        <v>2378</v>
      </c>
      <c r="U161" s="1084" t="str">
        <f t="shared" si="6"/>
        <v>#REF!</v>
      </c>
      <c r="V161" s="1102" t="str">
        <f t="shared" si="7"/>
        <v>#REF!</v>
      </c>
      <c r="W161" s="1102" t="str">
        <f t="shared" si="8"/>
        <v>#REF!</v>
      </c>
      <c r="X161" s="1102" t="str">
        <f t="shared" si="9"/>
        <v>#REF!</v>
      </c>
      <c r="Y161" s="1103">
        <f t="shared" si="10"/>
        <v>1</v>
      </c>
      <c r="Z161" s="1104" t="str">
        <f t="shared" si="11"/>
        <v>#REF!</v>
      </c>
      <c r="AA161" s="1085" t="str">
        <f t="shared" si="12"/>
        <v>#REF!</v>
      </c>
      <c r="AB161" s="1085" t="str">
        <f t="shared" si="13"/>
        <v>#REF!</v>
      </c>
      <c r="AC161" s="1105" t="str">
        <f t="shared" si="14"/>
        <v>#REF!</v>
      </c>
      <c r="AD161" s="1105" t="str">
        <f t="shared" si="15"/>
        <v>#REF!</v>
      </c>
      <c r="AE161" s="1105" t="str">
        <f t="shared" si="16"/>
        <v>#REF!</v>
      </c>
      <c r="AF161" s="1106"/>
      <c r="AG161" s="1079"/>
      <c r="AH161" s="1090">
        <f t="shared" si="17"/>
        <v>23</v>
      </c>
      <c r="AI161" s="1090"/>
    </row>
    <row r="162" ht="15.0" customHeight="1">
      <c r="A162" s="1098">
        <v>164.0</v>
      </c>
      <c r="B162" s="1181">
        <v>472063.0</v>
      </c>
      <c r="C162" s="370" t="s">
        <v>2381</v>
      </c>
      <c r="D162" s="370" t="s">
        <v>2382</v>
      </c>
      <c r="E162" s="370" t="s">
        <v>511</v>
      </c>
      <c r="F162" s="370" t="s">
        <v>546</v>
      </c>
      <c r="G162" s="370" t="s">
        <v>665</v>
      </c>
      <c r="H162" s="1273" t="str">
        <f t="shared" si="1"/>
        <v>TESTER02</v>
      </c>
      <c r="I162" s="1100" t="str">
        <f t="shared" si="2"/>
        <v>#REF!</v>
      </c>
      <c r="J162" s="413">
        <v>4.0</v>
      </c>
      <c r="K162" s="413">
        <v>2025.0</v>
      </c>
      <c r="L162" s="1394">
        <v>45748.0</v>
      </c>
      <c r="M162" s="1395">
        <v>45777.0</v>
      </c>
      <c r="N162" s="1339">
        <v>23.0</v>
      </c>
      <c r="O162" s="1084">
        <f t="shared" si="3"/>
        <v>1</v>
      </c>
      <c r="P162" s="231">
        <f t="shared" si="4"/>
        <v>1</v>
      </c>
      <c r="Q162" s="231">
        <f t="shared" si="19"/>
        <v>1</v>
      </c>
      <c r="R162" s="1101"/>
      <c r="S162" s="1181" t="s">
        <v>517</v>
      </c>
      <c r="T162" s="370" t="s">
        <v>2383</v>
      </c>
      <c r="U162" s="1084">
        <f t="shared" si="6"/>
        <v>1</v>
      </c>
      <c r="V162" s="1102">
        <f t="shared" si="7"/>
        <v>1</v>
      </c>
      <c r="W162" s="1102">
        <f t="shared" si="8"/>
        <v>1</v>
      </c>
      <c r="X162" s="1102">
        <f t="shared" si="9"/>
        <v>1</v>
      </c>
      <c r="Y162" s="1103">
        <f t="shared" si="10"/>
        <v>1</v>
      </c>
      <c r="Z162" s="1104" t="str">
        <f t="shared" si="11"/>
        <v>#REF!</v>
      </c>
      <c r="AA162" s="1085" t="str">
        <f t="shared" si="12"/>
        <v>#REF!</v>
      </c>
      <c r="AB162" s="1085" t="str">
        <f t="shared" si="13"/>
        <v>#REF!</v>
      </c>
      <c r="AC162" s="1105">
        <f t="shared" si="14"/>
        <v>0</v>
      </c>
      <c r="AD162" s="1105" t="str">
        <f t="shared" si="15"/>
        <v>#REF!</v>
      </c>
      <c r="AE162" s="1105" t="str">
        <f t="shared" si="16"/>
        <v>#REF!</v>
      </c>
      <c r="AF162" s="1106"/>
      <c r="AG162" s="1079"/>
      <c r="AH162" s="1090">
        <f t="shared" si="17"/>
        <v>23</v>
      </c>
      <c r="AI162" s="1090"/>
    </row>
    <row r="163" ht="15.0" customHeight="1">
      <c r="A163" s="1098">
        <v>166.0</v>
      </c>
      <c r="B163" s="1182">
        <v>474647.0</v>
      </c>
      <c r="C163" s="1183" t="s">
        <v>2437</v>
      </c>
      <c r="D163" s="1183" t="s">
        <v>2438</v>
      </c>
      <c r="E163" s="1183" t="s">
        <v>511</v>
      </c>
      <c r="F163" s="1183" t="s">
        <v>546</v>
      </c>
      <c r="G163" s="1183" t="s">
        <v>665</v>
      </c>
      <c r="H163" s="1273" t="str">
        <f t="shared" si="1"/>
        <v>TESTER02</v>
      </c>
      <c r="I163" s="1100" t="str">
        <f t="shared" si="2"/>
        <v>#REF!</v>
      </c>
      <c r="J163" s="413">
        <v>4.0</v>
      </c>
      <c r="K163" s="413">
        <v>2025.0</v>
      </c>
      <c r="L163" s="1397">
        <v>45748.0</v>
      </c>
      <c r="M163" s="1398">
        <v>45777.0</v>
      </c>
      <c r="N163" s="1340">
        <v>23.0</v>
      </c>
      <c r="O163" s="1084">
        <f t="shared" si="3"/>
        <v>1</v>
      </c>
      <c r="P163" s="231">
        <f t="shared" si="4"/>
        <v>1</v>
      </c>
      <c r="Q163" s="231">
        <f t="shared" si="19"/>
        <v>1</v>
      </c>
      <c r="R163" s="1101"/>
      <c r="S163" s="1182" t="s">
        <v>517</v>
      </c>
      <c r="T163" s="1183" t="s">
        <v>2383</v>
      </c>
      <c r="U163" s="1084">
        <f t="shared" si="6"/>
        <v>1</v>
      </c>
      <c r="V163" s="1102">
        <f t="shared" si="7"/>
        <v>1</v>
      </c>
      <c r="W163" s="1102">
        <f t="shared" si="8"/>
        <v>1</v>
      </c>
      <c r="X163" s="1102">
        <f t="shared" si="9"/>
        <v>1</v>
      </c>
      <c r="Y163" s="1103">
        <f t="shared" si="10"/>
        <v>1</v>
      </c>
      <c r="Z163" s="1104" t="str">
        <f t="shared" si="11"/>
        <v>#REF!</v>
      </c>
      <c r="AA163" s="1085" t="str">
        <f t="shared" si="12"/>
        <v>#REF!</v>
      </c>
      <c r="AB163" s="1085" t="str">
        <f t="shared" si="13"/>
        <v>#REF!</v>
      </c>
      <c r="AC163" s="1105">
        <f t="shared" si="14"/>
        <v>0</v>
      </c>
      <c r="AD163" s="1105" t="str">
        <f t="shared" si="15"/>
        <v>#REF!</v>
      </c>
      <c r="AE163" s="1105" t="str">
        <f t="shared" si="16"/>
        <v>#REF!</v>
      </c>
      <c r="AF163" s="1106"/>
      <c r="AG163" s="1079"/>
      <c r="AH163" s="1090">
        <f t="shared" si="17"/>
        <v>23</v>
      </c>
      <c r="AI163" s="1090"/>
    </row>
    <row r="164" ht="15.0" customHeight="1">
      <c r="A164" s="1098">
        <v>167.0</v>
      </c>
      <c r="B164" s="1182">
        <v>475175.0</v>
      </c>
      <c r="C164" s="1183" t="s">
        <v>2452</v>
      </c>
      <c r="D164" s="1183" t="s">
        <v>2453</v>
      </c>
      <c r="E164" s="1183" t="s">
        <v>511</v>
      </c>
      <c r="F164" s="1183" t="s">
        <v>512</v>
      </c>
      <c r="G164" s="1183" t="s">
        <v>790</v>
      </c>
      <c r="H164" s="1273" t="str">
        <f t="shared" si="1"/>
        <v>DEV03</v>
      </c>
      <c r="I164" s="1100" t="str">
        <f t="shared" si="2"/>
        <v>#REF!</v>
      </c>
      <c r="J164" s="413">
        <v>4.0</v>
      </c>
      <c r="K164" s="413">
        <v>2025.0</v>
      </c>
      <c r="L164" s="1397">
        <v>45749.0</v>
      </c>
      <c r="M164" s="1398">
        <v>45777.0</v>
      </c>
      <c r="N164" s="1340">
        <v>22.0</v>
      </c>
      <c r="O164" s="1084">
        <f t="shared" si="3"/>
        <v>0.9565217391</v>
      </c>
      <c r="P164" s="231">
        <f t="shared" si="4"/>
        <v>0.957</v>
      </c>
      <c r="Q164" s="231">
        <f t="shared" si="19"/>
        <v>0.957</v>
      </c>
      <c r="R164" s="1101"/>
      <c r="S164" s="1182" t="s">
        <v>517</v>
      </c>
      <c r="T164" s="1183" t="s">
        <v>2383</v>
      </c>
      <c r="U164" s="1084">
        <f t="shared" si="6"/>
        <v>0.957</v>
      </c>
      <c r="V164" s="1102">
        <f t="shared" si="7"/>
        <v>0.957</v>
      </c>
      <c r="W164" s="1102">
        <f t="shared" si="8"/>
        <v>0.957</v>
      </c>
      <c r="X164" s="1102">
        <f t="shared" si="9"/>
        <v>1</v>
      </c>
      <c r="Y164" s="1103">
        <f t="shared" si="10"/>
        <v>0.9565217391</v>
      </c>
      <c r="Z164" s="1104" t="str">
        <f t="shared" si="11"/>
        <v>#REF!</v>
      </c>
      <c r="AA164" s="1085" t="str">
        <f t="shared" si="12"/>
        <v>#REF!</v>
      </c>
      <c r="AB164" s="1085" t="str">
        <f t="shared" si="13"/>
        <v>#REF!</v>
      </c>
      <c r="AC164" s="1105">
        <f t="shared" si="14"/>
        <v>0</v>
      </c>
      <c r="AD164" s="1105" t="str">
        <f t="shared" si="15"/>
        <v>#REF!</v>
      </c>
      <c r="AE164" s="1105" t="str">
        <f t="shared" si="16"/>
        <v>#REF!</v>
      </c>
      <c r="AF164" s="1106"/>
      <c r="AG164" s="1079"/>
      <c r="AH164" s="1090">
        <f t="shared" si="17"/>
        <v>22</v>
      </c>
      <c r="AI164" s="1090"/>
    </row>
    <row r="165" ht="15.0" customHeight="1">
      <c r="A165" s="1098">
        <v>168.0</v>
      </c>
      <c r="B165" s="1181">
        <v>155317.0</v>
      </c>
      <c r="C165" s="370" t="s">
        <v>1273</v>
      </c>
      <c r="D165" s="370" t="s">
        <v>1274</v>
      </c>
      <c r="E165" s="370" t="s">
        <v>511</v>
      </c>
      <c r="F165" s="370" t="s">
        <v>564</v>
      </c>
      <c r="G165" s="370" t="s">
        <v>893</v>
      </c>
      <c r="H165" s="1273" t="str">
        <f t="shared" si="1"/>
        <v>BA06</v>
      </c>
      <c r="I165" s="1100" t="str">
        <f t="shared" si="2"/>
        <v>#REF!</v>
      </c>
      <c r="J165" s="413">
        <v>4.0</v>
      </c>
      <c r="K165" s="413">
        <v>2025.0</v>
      </c>
      <c r="L165" s="1394">
        <v>45748.0</v>
      </c>
      <c r="M165" s="1395">
        <v>45777.0</v>
      </c>
      <c r="N165" s="1339">
        <v>6.9</v>
      </c>
      <c r="O165" s="1084">
        <f t="shared" si="3"/>
        <v>0.3</v>
      </c>
      <c r="P165" s="231" t="str">
        <f t="shared" si="4"/>
        <v>#REF!</v>
      </c>
      <c r="Q165" s="231" t="str">
        <f t="shared" si="19"/>
        <v>#REF!</v>
      </c>
      <c r="R165" s="1101"/>
      <c r="S165" s="1181" t="s">
        <v>525</v>
      </c>
      <c r="T165" s="370" t="s">
        <v>1657</v>
      </c>
      <c r="U165" s="1084" t="str">
        <f t="shared" si="6"/>
        <v>#REF!</v>
      </c>
      <c r="V165" s="1102" t="str">
        <f t="shared" si="7"/>
        <v>#REF!</v>
      </c>
      <c r="W165" s="1102" t="str">
        <f t="shared" si="8"/>
        <v>#REF!</v>
      </c>
      <c r="X165" s="1102" t="str">
        <f t="shared" si="9"/>
        <v>#REF!</v>
      </c>
      <c r="Y165" s="1103">
        <f t="shared" si="10"/>
        <v>1</v>
      </c>
      <c r="Z165" s="1104" t="str">
        <f t="shared" si="11"/>
        <v>#REF!</v>
      </c>
      <c r="AA165" s="1085" t="str">
        <f t="shared" si="12"/>
        <v>#REF!</v>
      </c>
      <c r="AB165" s="1085" t="str">
        <f t="shared" si="13"/>
        <v>#REF!</v>
      </c>
      <c r="AC165" s="1105" t="str">
        <f t="shared" si="14"/>
        <v>#REF!</v>
      </c>
      <c r="AD165" s="1105" t="str">
        <f t="shared" si="15"/>
        <v>#REF!</v>
      </c>
      <c r="AE165" s="1105" t="str">
        <f t="shared" si="16"/>
        <v>#REF!</v>
      </c>
      <c r="AF165" s="1106"/>
      <c r="AG165" s="1079"/>
      <c r="AH165" s="1090">
        <f t="shared" si="17"/>
        <v>23</v>
      </c>
      <c r="AI165" s="1090"/>
    </row>
    <row r="166" ht="15.0" customHeight="1">
      <c r="A166" s="1098">
        <v>169.0</v>
      </c>
      <c r="B166" s="1182">
        <v>466333.0</v>
      </c>
      <c r="C166" s="1183" t="s">
        <v>1675</v>
      </c>
      <c r="D166" s="1183" t="s">
        <v>1676</v>
      </c>
      <c r="E166" s="1183" t="s">
        <v>511</v>
      </c>
      <c r="F166" s="1183" t="s">
        <v>546</v>
      </c>
      <c r="G166" s="1183" t="s">
        <v>790</v>
      </c>
      <c r="H166" s="1273" t="str">
        <f t="shared" si="1"/>
        <v>TESTER03</v>
      </c>
      <c r="I166" s="1100" t="str">
        <f t="shared" si="2"/>
        <v>#REF!</v>
      </c>
      <c r="J166" s="413">
        <v>4.0</v>
      </c>
      <c r="K166" s="413">
        <v>2025.0</v>
      </c>
      <c r="L166" s="1397">
        <v>45748.0</v>
      </c>
      <c r="M166" s="1398">
        <v>45777.0</v>
      </c>
      <c r="N166" s="1340">
        <v>11.5</v>
      </c>
      <c r="O166" s="1084">
        <f t="shared" si="3"/>
        <v>0.5</v>
      </c>
      <c r="P166" s="231" t="str">
        <f t="shared" si="4"/>
        <v>#REF!</v>
      </c>
      <c r="Q166" s="231" t="str">
        <f t="shared" si="19"/>
        <v>#REF!</v>
      </c>
      <c r="R166" s="1101"/>
      <c r="S166" s="1182" t="s">
        <v>525</v>
      </c>
      <c r="T166" s="1183" t="s">
        <v>1657</v>
      </c>
      <c r="U166" s="1084" t="str">
        <f t="shared" si="6"/>
        <v>#REF!</v>
      </c>
      <c r="V166" s="1102" t="str">
        <f t="shared" si="7"/>
        <v>#REF!</v>
      </c>
      <c r="W166" s="1102" t="str">
        <f t="shared" si="8"/>
        <v>#REF!</v>
      </c>
      <c r="X166" s="1102" t="str">
        <f t="shared" si="9"/>
        <v>#REF!</v>
      </c>
      <c r="Y166" s="1103">
        <f t="shared" si="10"/>
        <v>1</v>
      </c>
      <c r="Z166" s="1104" t="str">
        <f t="shared" si="11"/>
        <v>#REF!</v>
      </c>
      <c r="AA166" s="1085" t="str">
        <f t="shared" si="12"/>
        <v>#REF!</v>
      </c>
      <c r="AB166" s="1085" t="str">
        <f t="shared" si="13"/>
        <v>#REF!</v>
      </c>
      <c r="AC166" s="1105" t="str">
        <f t="shared" si="14"/>
        <v>#REF!</v>
      </c>
      <c r="AD166" s="1105" t="str">
        <f t="shared" si="15"/>
        <v>#REF!</v>
      </c>
      <c r="AE166" s="1105" t="str">
        <f t="shared" si="16"/>
        <v>#REF!</v>
      </c>
      <c r="AF166" s="1106"/>
      <c r="AG166" s="1079"/>
      <c r="AH166" s="1090">
        <f t="shared" si="17"/>
        <v>23</v>
      </c>
      <c r="AI166" s="1090"/>
    </row>
    <row r="167" ht="15.0" customHeight="1">
      <c r="A167" s="1098">
        <v>170.0</v>
      </c>
      <c r="B167" s="1182">
        <v>466999.0</v>
      </c>
      <c r="C167" s="1183" t="s">
        <v>1690</v>
      </c>
      <c r="D167" s="1183" t="s">
        <v>1691</v>
      </c>
      <c r="E167" s="1183" t="s">
        <v>511</v>
      </c>
      <c r="F167" s="1183" t="s">
        <v>512</v>
      </c>
      <c r="G167" s="1183" t="s">
        <v>790</v>
      </c>
      <c r="H167" s="1273" t="str">
        <f t="shared" si="1"/>
        <v>DEV03</v>
      </c>
      <c r="I167" s="1100" t="str">
        <f t="shared" si="2"/>
        <v>#REF!</v>
      </c>
      <c r="J167" s="413">
        <v>4.0</v>
      </c>
      <c r="K167" s="413">
        <v>2025.0</v>
      </c>
      <c r="L167" s="1397">
        <v>45748.0</v>
      </c>
      <c r="M167" s="1398">
        <v>45777.0</v>
      </c>
      <c r="N167" s="1340">
        <v>23.0</v>
      </c>
      <c r="O167" s="1084">
        <f t="shared" si="3"/>
        <v>1</v>
      </c>
      <c r="P167" s="231" t="str">
        <f t="shared" si="4"/>
        <v>#REF!</v>
      </c>
      <c r="Q167" s="231" t="str">
        <f t="shared" si="19"/>
        <v>#REF!</v>
      </c>
      <c r="R167" s="1101"/>
      <c r="S167" s="1182" t="s">
        <v>525</v>
      </c>
      <c r="T167" s="1183" t="s">
        <v>1657</v>
      </c>
      <c r="U167" s="1084" t="str">
        <f t="shared" si="6"/>
        <v>#REF!</v>
      </c>
      <c r="V167" s="1102" t="str">
        <f t="shared" si="7"/>
        <v>#REF!</v>
      </c>
      <c r="W167" s="1102" t="str">
        <f t="shared" si="8"/>
        <v>#REF!</v>
      </c>
      <c r="X167" s="1102" t="str">
        <f t="shared" si="9"/>
        <v>#REF!</v>
      </c>
      <c r="Y167" s="1103">
        <f t="shared" si="10"/>
        <v>1</v>
      </c>
      <c r="Z167" s="1104" t="str">
        <f t="shared" si="11"/>
        <v>#REF!</v>
      </c>
      <c r="AA167" s="1085" t="str">
        <f t="shared" si="12"/>
        <v>#REF!</v>
      </c>
      <c r="AB167" s="1085" t="str">
        <f t="shared" si="13"/>
        <v>#REF!</v>
      </c>
      <c r="AC167" s="1105" t="str">
        <f t="shared" si="14"/>
        <v>#REF!</v>
      </c>
      <c r="AD167" s="1105" t="str">
        <f t="shared" si="15"/>
        <v>#REF!</v>
      </c>
      <c r="AE167" s="1105" t="str">
        <f t="shared" si="16"/>
        <v>#REF!</v>
      </c>
      <c r="AF167" s="1106"/>
      <c r="AG167" s="1079"/>
      <c r="AH167" s="1090">
        <f t="shared" si="17"/>
        <v>23</v>
      </c>
      <c r="AI167" s="1090"/>
    </row>
    <row r="168" ht="15.0" customHeight="1">
      <c r="A168" s="1098">
        <v>171.0</v>
      </c>
      <c r="B168" s="1182">
        <v>470247.0</v>
      </c>
      <c r="C168" s="1183" t="s">
        <v>2286</v>
      </c>
      <c r="D168" s="1183" t="s">
        <v>2287</v>
      </c>
      <c r="E168" s="1183" t="s">
        <v>511</v>
      </c>
      <c r="F168" s="1183" t="s">
        <v>564</v>
      </c>
      <c r="G168" s="1183" t="s">
        <v>790</v>
      </c>
      <c r="H168" s="1273" t="str">
        <f t="shared" si="1"/>
        <v>BA03</v>
      </c>
      <c r="I168" s="1100" t="str">
        <f t="shared" si="2"/>
        <v>#REF!</v>
      </c>
      <c r="J168" s="413">
        <v>4.0</v>
      </c>
      <c r="K168" s="413">
        <v>2025.0</v>
      </c>
      <c r="L168" s="1397">
        <v>45748.0</v>
      </c>
      <c r="M168" s="1398">
        <v>45777.0</v>
      </c>
      <c r="N168" s="1340">
        <v>23.0</v>
      </c>
      <c r="O168" s="1084">
        <f t="shared" si="3"/>
        <v>1</v>
      </c>
      <c r="P168" s="231" t="str">
        <f t="shared" si="4"/>
        <v>#REF!</v>
      </c>
      <c r="Q168" s="231" t="str">
        <f t="shared" si="19"/>
        <v>#REF!</v>
      </c>
      <c r="R168" s="1101"/>
      <c r="S168" s="1182" t="s">
        <v>525</v>
      </c>
      <c r="T168" s="1183" t="s">
        <v>1657</v>
      </c>
      <c r="U168" s="1084" t="str">
        <f t="shared" si="6"/>
        <v>#REF!</v>
      </c>
      <c r="V168" s="1102" t="str">
        <f t="shared" si="7"/>
        <v>#REF!</v>
      </c>
      <c r="W168" s="1102" t="str">
        <f t="shared" si="8"/>
        <v>#REF!</v>
      </c>
      <c r="X168" s="1102" t="str">
        <f t="shared" si="9"/>
        <v>#REF!</v>
      </c>
      <c r="Y168" s="1103">
        <f t="shared" si="10"/>
        <v>1</v>
      </c>
      <c r="Z168" s="1104" t="str">
        <f t="shared" si="11"/>
        <v>#REF!</v>
      </c>
      <c r="AA168" s="1085" t="str">
        <f t="shared" si="12"/>
        <v>#REF!</v>
      </c>
      <c r="AB168" s="1085" t="str">
        <f t="shared" si="13"/>
        <v>#REF!</v>
      </c>
      <c r="AC168" s="1105" t="str">
        <f t="shared" si="14"/>
        <v>#REF!</v>
      </c>
      <c r="AD168" s="1105" t="str">
        <f t="shared" si="15"/>
        <v>#REF!</v>
      </c>
      <c r="AE168" s="1105" t="str">
        <f t="shared" si="16"/>
        <v>#REF!</v>
      </c>
      <c r="AF168" s="1106"/>
      <c r="AG168" s="1079"/>
      <c r="AH168" s="1090">
        <f t="shared" si="17"/>
        <v>23</v>
      </c>
      <c r="AI168" s="1090"/>
    </row>
    <row r="169" ht="15.0" customHeight="1">
      <c r="A169" s="1098">
        <v>172.0</v>
      </c>
      <c r="B169" s="1182">
        <v>475167.0</v>
      </c>
      <c r="C169" s="1183" t="s">
        <v>2441</v>
      </c>
      <c r="D169" s="1183" t="s">
        <v>2442</v>
      </c>
      <c r="E169" s="1183" t="s">
        <v>511</v>
      </c>
      <c r="F169" s="1183" t="s">
        <v>663</v>
      </c>
      <c r="G169" s="1183" t="s">
        <v>790</v>
      </c>
      <c r="H169" s="1273" t="str">
        <f t="shared" si="1"/>
        <v>PM03</v>
      </c>
      <c r="I169" s="1100" t="str">
        <f t="shared" si="2"/>
        <v>#REF!</v>
      </c>
      <c r="J169" s="413">
        <v>4.0</v>
      </c>
      <c r="K169" s="413">
        <v>2025.0</v>
      </c>
      <c r="L169" s="1397">
        <v>45748.0</v>
      </c>
      <c r="M169" s="1398">
        <v>45777.0</v>
      </c>
      <c r="N169" s="1340">
        <v>11.5</v>
      </c>
      <c r="O169" s="1084">
        <f t="shared" si="3"/>
        <v>0.5</v>
      </c>
      <c r="P169" s="231" t="str">
        <f t="shared" si="4"/>
        <v>#REF!</v>
      </c>
      <c r="Q169" s="231" t="str">
        <f t="shared" si="19"/>
        <v>#REF!</v>
      </c>
      <c r="R169" s="1101"/>
      <c r="S169" s="1182" t="s">
        <v>525</v>
      </c>
      <c r="T169" s="1183" t="s">
        <v>1657</v>
      </c>
      <c r="U169" s="1084" t="str">
        <f t="shared" si="6"/>
        <v>#REF!</v>
      </c>
      <c r="V169" s="1102" t="str">
        <f t="shared" si="7"/>
        <v>#REF!</v>
      </c>
      <c r="W169" s="1102" t="str">
        <f t="shared" si="8"/>
        <v>#REF!</v>
      </c>
      <c r="X169" s="1102" t="str">
        <f t="shared" si="9"/>
        <v>#REF!</v>
      </c>
      <c r="Y169" s="1103">
        <f t="shared" si="10"/>
        <v>1</v>
      </c>
      <c r="Z169" s="1104" t="str">
        <f t="shared" si="11"/>
        <v>#REF!</v>
      </c>
      <c r="AA169" s="1085" t="str">
        <f t="shared" si="12"/>
        <v>#REF!</v>
      </c>
      <c r="AB169" s="1085" t="str">
        <f t="shared" si="13"/>
        <v>#REF!</v>
      </c>
      <c r="AC169" s="1105" t="str">
        <f t="shared" si="14"/>
        <v>#REF!</v>
      </c>
      <c r="AD169" s="1105" t="str">
        <f t="shared" si="15"/>
        <v>#REF!</v>
      </c>
      <c r="AE169" s="1105" t="str">
        <f t="shared" si="16"/>
        <v>#REF!</v>
      </c>
      <c r="AF169" s="1106"/>
      <c r="AG169" s="1079"/>
      <c r="AH169" s="1090">
        <f t="shared" si="17"/>
        <v>23</v>
      </c>
      <c r="AI169" s="1090"/>
    </row>
    <row r="170" ht="15.0" customHeight="1">
      <c r="A170" s="1098">
        <v>173.0</v>
      </c>
      <c r="B170" s="1182">
        <v>475825.0</v>
      </c>
      <c r="C170" s="1183" t="s">
        <v>2456</v>
      </c>
      <c r="D170" s="1183" t="s">
        <v>2457</v>
      </c>
      <c r="E170" s="1183" t="s">
        <v>511</v>
      </c>
      <c r="F170" s="1183" t="s">
        <v>512</v>
      </c>
      <c r="G170" s="1183" t="s">
        <v>665</v>
      </c>
      <c r="H170" s="1273" t="str">
        <f t="shared" si="1"/>
        <v>DEV02</v>
      </c>
      <c r="I170" s="1100" t="str">
        <f t="shared" si="2"/>
        <v>#REF!</v>
      </c>
      <c r="J170" s="413">
        <v>4.0</v>
      </c>
      <c r="K170" s="413">
        <v>2025.0</v>
      </c>
      <c r="L170" s="1397">
        <v>45769.0</v>
      </c>
      <c r="M170" s="1398">
        <v>45777.0</v>
      </c>
      <c r="N170" s="1340">
        <v>8.0</v>
      </c>
      <c r="O170" s="1084">
        <f t="shared" si="3"/>
        <v>0.347826087</v>
      </c>
      <c r="P170" s="231" t="str">
        <f t="shared" si="4"/>
        <v>#REF!</v>
      </c>
      <c r="Q170" s="231" t="str">
        <f t="shared" si="19"/>
        <v>#REF!</v>
      </c>
      <c r="R170" s="1101"/>
      <c r="S170" s="1182" t="s">
        <v>525</v>
      </c>
      <c r="T170" s="1183" t="s">
        <v>1657</v>
      </c>
      <c r="U170" s="1084" t="str">
        <f t="shared" si="6"/>
        <v>#REF!</v>
      </c>
      <c r="V170" s="1102" t="str">
        <f t="shared" si="7"/>
        <v>#REF!</v>
      </c>
      <c r="W170" s="1102" t="str">
        <f t="shared" si="8"/>
        <v>#REF!</v>
      </c>
      <c r="X170" s="1102" t="str">
        <f t="shared" si="9"/>
        <v>#REF!</v>
      </c>
      <c r="Y170" s="1103">
        <f t="shared" si="10"/>
        <v>0.347826087</v>
      </c>
      <c r="Z170" s="1104" t="str">
        <f t="shared" si="11"/>
        <v>#REF!</v>
      </c>
      <c r="AA170" s="1085" t="str">
        <f t="shared" si="12"/>
        <v>#REF!</v>
      </c>
      <c r="AB170" s="1085" t="str">
        <f t="shared" si="13"/>
        <v>#REF!</v>
      </c>
      <c r="AC170" s="1105" t="str">
        <f t="shared" si="14"/>
        <v>#REF!</v>
      </c>
      <c r="AD170" s="1105" t="str">
        <f t="shared" si="15"/>
        <v>#REF!</v>
      </c>
      <c r="AE170" s="1105" t="str">
        <f t="shared" si="16"/>
        <v>#REF!</v>
      </c>
      <c r="AF170" s="1106"/>
      <c r="AG170" s="1079"/>
      <c r="AH170" s="1090">
        <f t="shared" si="17"/>
        <v>8</v>
      </c>
      <c r="AI170" s="1090"/>
    </row>
    <row r="171" ht="15.0" customHeight="1">
      <c r="A171" s="1098">
        <v>174.0</v>
      </c>
      <c r="B171" s="1181">
        <v>465279.0</v>
      </c>
      <c r="C171" s="370" t="s">
        <v>1571</v>
      </c>
      <c r="D171" s="370" t="s">
        <v>1572</v>
      </c>
      <c r="E171" s="370" t="s">
        <v>511</v>
      </c>
      <c r="F171" s="370" t="s">
        <v>564</v>
      </c>
      <c r="G171" s="370" t="s">
        <v>665</v>
      </c>
      <c r="H171" s="1273" t="str">
        <f t="shared" si="1"/>
        <v>BA02</v>
      </c>
      <c r="I171" s="1100" t="str">
        <f t="shared" si="2"/>
        <v>#REF!</v>
      </c>
      <c r="J171" s="413">
        <v>4.0</v>
      </c>
      <c r="K171" s="413">
        <v>2025.0</v>
      </c>
      <c r="L171" s="1394">
        <v>45748.0</v>
      </c>
      <c r="M171" s="1395">
        <v>45777.0</v>
      </c>
      <c r="N171" s="1339">
        <v>23.0</v>
      </c>
      <c r="O171" s="1084">
        <f t="shared" si="3"/>
        <v>1</v>
      </c>
      <c r="P171" s="231" t="str">
        <f t="shared" si="4"/>
        <v>#REF!</v>
      </c>
      <c r="Q171" s="231" t="str">
        <f t="shared" si="19"/>
        <v>#REF!</v>
      </c>
      <c r="R171" s="1101"/>
      <c r="S171" s="1181" t="s">
        <v>525</v>
      </c>
      <c r="T171" s="370" t="s">
        <v>2443</v>
      </c>
      <c r="U171" s="1084" t="str">
        <f t="shared" si="6"/>
        <v>#REF!</v>
      </c>
      <c r="V171" s="1102" t="str">
        <f t="shared" si="7"/>
        <v>#REF!</v>
      </c>
      <c r="W171" s="1102" t="str">
        <f t="shared" si="8"/>
        <v>#REF!</v>
      </c>
      <c r="X171" s="1102" t="str">
        <f t="shared" si="9"/>
        <v>#REF!</v>
      </c>
      <c r="Y171" s="1103">
        <f t="shared" si="10"/>
        <v>1</v>
      </c>
      <c r="Z171" s="1104" t="str">
        <f t="shared" si="11"/>
        <v>#REF!</v>
      </c>
      <c r="AA171" s="1085" t="str">
        <f t="shared" si="12"/>
        <v>#REF!</v>
      </c>
      <c r="AB171" s="1085" t="str">
        <f t="shared" si="13"/>
        <v>#REF!</v>
      </c>
      <c r="AC171" s="1105" t="str">
        <f t="shared" si="14"/>
        <v>#REF!</v>
      </c>
      <c r="AD171" s="1105" t="str">
        <f t="shared" si="15"/>
        <v>#REF!</v>
      </c>
      <c r="AE171" s="1105" t="str">
        <f t="shared" si="16"/>
        <v>#REF!</v>
      </c>
      <c r="AF171" s="1106"/>
      <c r="AG171" s="1079"/>
      <c r="AH171" s="1090">
        <f t="shared" si="17"/>
        <v>23</v>
      </c>
      <c r="AI171" s="1090"/>
    </row>
    <row r="172" ht="15.0" customHeight="1">
      <c r="A172" s="1098">
        <v>175.0</v>
      </c>
      <c r="B172" s="1182">
        <v>155317.0</v>
      </c>
      <c r="C172" s="1183" t="s">
        <v>1273</v>
      </c>
      <c r="D172" s="1183" t="s">
        <v>1274</v>
      </c>
      <c r="E172" s="1183" t="s">
        <v>511</v>
      </c>
      <c r="F172" s="1183" t="s">
        <v>564</v>
      </c>
      <c r="G172" s="1183" t="s">
        <v>893</v>
      </c>
      <c r="H172" s="1273" t="str">
        <f t="shared" si="1"/>
        <v>BA06</v>
      </c>
      <c r="I172" s="1100" t="str">
        <f t="shared" si="2"/>
        <v>#REF!</v>
      </c>
      <c r="J172" s="413">
        <v>4.0</v>
      </c>
      <c r="K172" s="413">
        <v>2025.0</v>
      </c>
      <c r="L172" s="1397">
        <v>45748.0</v>
      </c>
      <c r="M172" s="1398">
        <v>45777.0</v>
      </c>
      <c r="N172" s="1340">
        <v>16.1</v>
      </c>
      <c r="O172" s="1084">
        <f t="shared" si="3"/>
        <v>0.7</v>
      </c>
      <c r="P172" s="231" t="str">
        <f t="shared" si="4"/>
        <v>#REF!</v>
      </c>
      <c r="Q172" s="231" t="str">
        <f t="shared" si="19"/>
        <v>#REF!</v>
      </c>
      <c r="R172" s="1101"/>
      <c r="S172" s="1182" t="s">
        <v>525</v>
      </c>
      <c r="T172" s="1183" t="s">
        <v>2443</v>
      </c>
      <c r="U172" s="1084" t="str">
        <f t="shared" si="6"/>
        <v>#REF!</v>
      </c>
      <c r="V172" s="1102" t="str">
        <f t="shared" si="7"/>
        <v>#REF!</v>
      </c>
      <c r="W172" s="1102" t="str">
        <f t="shared" si="8"/>
        <v>#REF!</v>
      </c>
      <c r="X172" s="1102" t="str">
        <f t="shared" si="9"/>
        <v>#REF!</v>
      </c>
      <c r="Y172" s="1103">
        <f t="shared" si="10"/>
        <v>1</v>
      </c>
      <c r="Z172" s="1104" t="str">
        <f t="shared" si="11"/>
        <v>#REF!</v>
      </c>
      <c r="AA172" s="1085" t="str">
        <f t="shared" si="12"/>
        <v>#REF!</v>
      </c>
      <c r="AB172" s="1085" t="str">
        <f t="shared" si="13"/>
        <v>#REF!</v>
      </c>
      <c r="AC172" s="1105" t="str">
        <f t="shared" si="14"/>
        <v>#REF!</v>
      </c>
      <c r="AD172" s="1105" t="str">
        <f t="shared" si="15"/>
        <v>#REF!</v>
      </c>
      <c r="AE172" s="1105" t="str">
        <f t="shared" si="16"/>
        <v>#REF!</v>
      </c>
      <c r="AF172" s="1106"/>
      <c r="AG172" s="1079"/>
      <c r="AH172" s="1090">
        <f t="shared" si="17"/>
        <v>23</v>
      </c>
      <c r="AI172" s="1090"/>
    </row>
    <row r="173" ht="15.0" customHeight="1">
      <c r="A173" s="1098">
        <v>176.0</v>
      </c>
      <c r="B173" s="1182">
        <v>466997.0</v>
      </c>
      <c r="C173" s="1183" t="s">
        <v>1692</v>
      </c>
      <c r="D173" s="1183" t="s">
        <v>1693</v>
      </c>
      <c r="E173" s="1183" t="s">
        <v>511</v>
      </c>
      <c r="F173" s="1183" t="s">
        <v>564</v>
      </c>
      <c r="G173" s="1183" t="s">
        <v>790</v>
      </c>
      <c r="H173" s="1273" t="str">
        <f t="shared" si="1"/>
        <v>BA03</v>
      </c>
      <c r="I173" s="1100" t="str">
        <f t="shared" si="2"/>
        <v>#REF!</v>
      </c>
      <c r="J173" s="413">
        <v>4.0</v>
      </c>
      <c r="K173" s="413">
        <v>2025.0</v>
      </c>
      <c r="L173" s="1397">
        <v>45748.0</v>
      </c>
      <c r="M173" s="1398">
        <v>45777.0</v>
      </c>
      <c r="N173" s="1340">
        <v>23.0</v>
      </c>
      <c r="O173" s="1084">
        <f t="shared" si="3"/>
        <v>1</v>
      </c>
      <c r="P173" s="231" t="str">
        <f t="shared" si="4"/>
        <v>#REF!</v>
      </c>
      <c r="Q173" s="231" t="str">
        <f t="shared" si="19"/>
        <v>#REF!</v>
      </c>
      <c r="R173" s="1101"/>
      <c r="S173" s="1182" t="s">
        <v>525</v>
      </c>
      <c r="T173" s="1183" t="s">
        <v>2443</v>
      </c>
      <c r="U173" s="1084" t="str">
        <f t="shared" si="6"/>
        <v>#REF!</v>
      </c>
      <c r="V173" s="1102" t="str">
        <f t="shared" si="7"/>
        <v>#REF!</v>
      </c>
      <c r="W173" s="1102" t="str">
        <f t="shared" si="8"/>
        <v>#REF!</v>
      </c>
      <c r="X173" s="1102" t="str">
        <f t="shared" si="9"/>
        <v>#REF!</v>
      </c>
      <c r="Y173" s="1103">
        <f t="shared" si="10"/>
        <v>1</v>
      </c>
      <c r="Z173" s="1104" t="str">
        <f t="shared" si="11"/>
        <v>#REF!</v>
      </c>
      <c r="AA173" s="1085" t="str">
        <f t="shared" si="12"/>
        <v>#REF!</v>
      </c>
      <c r="AB173" s="1085" t="str">
        <f t="shared" si="13"/>
        <v>#REF!</v>
      </c>
      <c r="AC173" s="1105" t="str">
        <f t="shared" si="14"/>
        <v>#REF!</v>
      </c>
      <c r="AD173" s="1105" t="str">
        <f t="shared" si="15"/>
        <v>#REF!</v>
      </c>
      <c r="AE173" s="1105" t="str">
        <f t="shared" si="16"/>
        <v>#REF!</v>
      </c>
      <c r="AF173" s="1106"/>
      <c r="AG173" s="1079"/>
      <c r="AH173" s="1090">
        <f t="shared" si="17"/>
        <v>23</v>
      </c>
      <c r="AI173" s="1090"/>
    </row>
    <row r="174" ht="15.0" customHeight="1">
      <c r="A174" s="1098">
        <v>177.0</v>
      </c>
      <c r="B174" s="1182">
        <v>468725.0</v>
      </c>
      <c r="C174" s="1183" t="s">
        <v>2273</v>
      </c>
      <c r="D174" s="1183" t="s">
        <v>2274</v>
      </c>
      <c r="E174" s="1183" t="s">
        <v>511</v>
      </c>
      <c r="F174" s="1183" t="s">
        <v>564</v>
      </c>
      <c r="G174" s="1183" t="s">
        <v>787</v>
      </c>
      <c r="H174" s="1273" t="str">
        <f t="shared" si="1"/>
        <v>BA05</v>
      </c>
      <c r="I174" s="1100" t="str">
        <f t="shared" si="2"/>
        <v>#REF!</v>
      </c>
      <c r="J174" s="413">
        <v>4.0</v>
      </c>
      <c r="K174" s="413">
        <v>2025.0</v>
      </c>
      <c r="L174" s="1397">
        <v>45748.0</v>
      </c>
      <c r="M174" s="1398">
        <v>45769.0</v>
      </c>
      <c r="N174" s="1340">
        <v>16.0</v>
      </c>
      <c r="O174" s="1084">
        <f t="shared" si="3"/>
        <v>0.6956521739</v>
      </c>
      <c r="P174" s="231" t="str">
        <f t="shared" si="4"/>
        <v>#REF!</v>
      </c>
      <c r="Q174" s="231" t="str">
        <f t="shared" si="19"/>
        <v>#REF!</v>
      </c>
      <c r="R174" s="1101"/>
      <c r="S174" s="1182" t="s">
        <v>525</v>
      </c>
      <c r="T174" s="1183" t="s">
        <v>2443</v>
      </c>
      <c r="U174" s="1084" t="str">
        <f t="shared" si="6"/>
        <v>#REF!</v>
      </c>
      <c r="V174" s="1102" t="str">
        <f t="shared" si="7"/>
        <v>#REF!</v>
      </c>
      <c r="W174" s="1102" t="str">
        <f t="shared" si="8"/>
        <v>#REF!</v>
      </c>
      <c r="X174" s="1102" t="str">
        <f t="shared" si="9"/>
        <v>#REF!</v>
      </c>
      <c r="Y174" s="1103">
        <f t="shared" si="10"/>
        <v>1</v>
      </c>
      <c r="Z174" s="1104" t="str">
        <f t="shared" si="11"/>
        <v>#REF!</v>
      </c>
      <c r="AA174" s="1085" t="str">
        <f t="shared" si="12"/>
        <v>#REF!</v>
      </c>
      <c r="AB174" s="1085" t="str">
        <f t="shared" si="13"/>
        <v>#REF!</v>
      </c>
      <c r="AC174" s="1105" t="str">
        <f t="shared" si="14"/>
        <v>#REF!</v>
      </c>
      <c r="AD174" s="1105" t="str">
        <f t="shared" si="15"/>
        <v>#REF!</v>
      </c>
      <c r="AE174" s="1105" t="str">
        <f t="shared" si="16"/>
        <v>#REF!</v>
      </c>
      <c r="AF174" s="1106"/>
      <c r="AG174" s="1079"/>
      <c r="AH174" s="1090">
        <f t="shared" si="17"/>
        <v>23</v>
      </c>
      <c r="AI174" s="1090"/>
    </row>
    <row r="175" ht="15.0" customHeight="1">
      <c r="A175" s="1098">
        <v>178.0</v>
      </c>
      <c r="B175" s="1181">
        <v>460439.0</v>
      </c>
      <c r="C175" s="370" t="s">
        <v>1428</v>
      </c>
      <c r="D175" s="370" t="s">
        <v>1429</v>
      </c>
      <c r="E175" s="370" t="s">
        <v>511</v>
      </c>
      <c r="F175" s="370" t="s">
        <v>512</v>
      </c>
      <c r="G175" s="370" t="s">
        <v>665</v>
      </c>
      <c r="H175" s="1273" t="str">
        <f t="shared" si="1"/>
        <v>DEV02</v>
      </c>
      <c r="I175" s="1100" t="str">
        <f t="shared" si="2"/>
        <v>#REF!</v>
      </c>
      <c r="J175" s="413">
        <v>4.0</v>
      </c>
      <c r="K175" s="413">
        <v>2025.0</v>
      </c>
      <c r="L175" s="1394">
        <v>45748.0</v>
      </c>
      <c r="M175" s="1395">
        <v>45777.0</v>
      </c>
      <c r="N175" s="1339">
        <v>23.0</v>
      </c>
      <c r="O175" s="1084">
        <f t="shared" si="3"/>
        <v>1</v>
      </c>
      <c r="P175" s="231" t="str">
        <f t="shared" si="4"/>
        <v>#REF!</v>
      </c>
      <c r="Q175" s="231" t="str">
        <f t="shared" si="19"/>
        <v>#REF!</v>
      </c>
      <c r="R175" s="1101"/>
      <c r="S175" s="1181" t="s">
        <v>525</v>
      </c>
      <c r="T175" s="1317" t="s">
        <v>2164</v>
      </c>
      <c r="U175" s="1084" t="str">
        <f t="shared" si="6"/>
        <v>#REF!</v>
      </c>
      <c r="V175" s="1102" t="str">
        <f t="shared" si="7"/>
        <v>#REF!</v>
      </c>
      <c r="W175" s="1102" t="str">
        <f t="shared" si="8"/>
        <v>#REF!</v>
      </c>
      <c r="X175" s="1102" t="str">
        <f t="shared" si="9"/>
        <v>#REF!</v>
      </c>
      <c r="Y175" s="1103">
        <f t="shared" si="10"/>
        <v>1</v>
      </c>
      <c r="Z175" s="1104" t="str">
        <f t="shared" si="11"/>
        <v>#REF!</v>
      </c>
      <c r="AA175" s="1085" t="str">
        <f t="shared" si="12"/>
        <v>#REF!</v>
      </c>
      <c r="AB175" s="1085" t="str">
        <f t="shared" si="13"/>
        <v>#REF!</v>
      </c>
      <c r="AC175" s="1105" t="str">
        <f t="shared" si="14"/>
        <v>#REF!</v>
      </c>
      <c r="AD175" s="1105" t="str">
        <f t="shared" si="15"/>
        <v>#REF!</v>
      </c>
      <c r="AE175" s="1105" t="str">
        <f t="shared" si="16"/>
        <v>#REF!</v>
      </c>
      <c r="AF175" s="1106"/>
      <c r="AG175" s="1079"/>
      <c r="AH175" s="1090">
        <f t="shared" si="17"/>
        <v>23</v>
      </c>
      <c r="AI175" s="1090"/>
    </row>
    <row r="176" ht="15.0" customHeight="1">
      <c r="A176" s="1098">
        <v>179.0</v>
      </c>
      <c r="B176" s="1182">
        <v>461363.0</v>
      </c>
      <c r="C176" s="1183" t="s">
        <v>456</v>
      </c>
      <c r="D176" s="1183" t="s">
        <v>457</v>
      </c>
      <c r="E176" s="1183" t="s">
        <v>511</v>
      </c>
      <c r="F176" s="1183" t="s">
        <v>512</v>
      </c>
      <c r="G176" s="1183" t="s">
        <v>790</v>
      </c>
      <c r="H176" s="1273" t="str">
        <f t="shared" si="1"/>
        <v>DEV03</v>
      </c>
      <c r="I176" s="1100" t="str">
        <f t="shared" si="2"/>
        <v>#REF!</v>
      </c>
      <c r="J176" s="413">
        <v>4.0</v>
      </c>
      <c r="K176" s="413">
        <v>2025.0</v>
      </c>
      <c r="L176" s="1397">
        <v>45748.0</v>
      </c>
      <c r="M176" s="1398">
        <v>45777.0</v>
      </c>
      <c r="N176" s="1340">
        <v>23.0</v>
      </c>
      <c r="O176" s="1084">
        <f t="shared" si="3"/>
        <v>1</v>
      </c>
      <c r="P176" s="231" t="str">
        <f t="shared" si="4"/>
        <v>#REF!</v>
      </c>
      <c r="Q176" s="231" t="str">
        <f t="shared" si="19"/>
        <v>#REF!</v>
      </c>
      <c r="R176" s="1101"/>
      <c r="S176" s="1182" t="s">
        <v>525</v>
      </c>
      <c r="T176" s="1318" t="s">
        <v>2164</v>
      </c>
      <c r="U176" s="1084" t="str">
        <f t="shared" si="6"/>
        <v>#REF!</v>
      </c>
      <c r="V176" s="1102" t="str">
        <f t="shared" si="7"/>
        <v>#REF!</v>
      </c>
      <c r="W176" s="1102" t="str">
        <f t="shared" si="8"/>
        <v>#REF!</v>
      </c>
      <c r="X176" s="1102" t="str">
        <f t="shared" si="9"/>
        <v>#REF!</v>
      </c>
      <c r="Y176" s="1103">
        <f t="shared" si="10"/>
        <v>1</v>
      </c>
      <c r="Z176" s="1104" t="str">
        <f t="shared" si="11"/>
        <v>#REF!</v>
      </c>
      <c r="AA176" s="1085" t="str">
        <f t="shared" si="12"/>
        <v>#REF!</v>
      </c>
      <c r="AB176" s="1085" t="str">
        <f t="shared" si="13"/>
        <v>#REF!</v>
      </c>
      <c r="AC176" s="1105" t="str">
        <f t="shared" si="14"/>
        <v>#REF!</v>
      </c>
      <c r="AD176" s="1105" t="str">
        <f t="shared" si="15"/>
        <v>#REF!</v>
      </c>
      <c r="AE176" s="1105" t="str">
        <f t="shared" si="16"/>
        <v>#REF!</v>
      </c>
      <c r="AF176" s="1106"/>
      <c r="AG176" s="1079"/>
      <c r="AH176" s="1090">
        <f t="shared" si="17"/>
        <v>23</v>
      </c>
      <c r="AI176" s="1090"/>
    </row>
    <row r="177" ht="15.0" customHeight="1">
      <c r="A177" s="1098">
        <v>180.0</v>
      </c>
      <c r="B177" s="1182">
        <v>468725.0</v>
      </c>
      <c r="C177" s="1183" t="s">
        <v>2273</v>
      </c>
      <c r="D177" s="1183" t="s">
        <v>2274</v>
      </c>
      <c r="E177" s="1183" t="s">
        <v>511</v>
      </c>
      <c r="F177" s="1183" t="s">
        <v>564</v>
      </c>
      <c r="G177" s="1183" t="s">
        <v>787</v>
      </c>
      <c r="H177" s="1273" t="str">
        <f t="shared" si="1"/>
        <v>BA05</v>
      </c>
      <c r="I177" s="1100" t="str">
        <f t="shared" si="2"/>
        <v>#REF!</v>
      </c>
      <c r="J177" s="413">
        <v>4.0</v>
      </c>
      <c r="K177" s="413">
        <v>2025.0</v>
      </c>
      <c r="L177" s="1397">
        <v>45770.0</v>
      </c>
      <c r="M177" s="1398">
        <v>45777.0</v>
      </c>
      <c r="N177" s="1340">
        <v>7.0</v>
      </c>
      <c r="O177" s="1084">
        <f t="shared" si="3"/>
        <v>0.3043478261</v>
      </c>
      <c r="P177" s="231" t="str">
        <f t="shared" si="4"/>
        <v>#REF!</v>
      </c>
      <c r="Q177" s="231" t="str">
        <f t="shared" si="19"/>
        <v>#REF!</v>
      </c>
      <c r="R177" s="1101"/>
      <c r="S177" s="1182" t="s">
        <v>525</v>
      </c>
      <c r="T177" s="1318" t="s">
        <v>2164</v>
      </c>
      <c r="U177" s="1084" t="str">
        <f t="shared" si="6"/>
        <v>#REF!</v>
      </c>
      <c r="V177" s="1102" t="str">
        <f t="shared" si="7"/>
        <v>#REF!</v>
      </c>
      <c r="W177" s="1102" t="str">
        <f t="shared" si="8"/>
        <v>#REF!</v>
      </c>
      <c r="X177" s="1102" t="str">
        <f t="shared" si="9"/>
        <v>#REF!</v>
      </c>
      <c r="Y177" s="1103">
        <f t="shared" si="10"/>
        <v>1</v>
      </c>
      <c r="Z177" s="1104" t="str">
        <f t="shared" si="11"/>
        <v>#REF!</v>
      </c>
      <c r="AA177" s="1085" t="str">
        <f t="shared" si="12"/>
        <v>#REF!</v>
      </c>
      <c r="AB177" s="1085" t="str">
        <f t="shared" si="13"/>
        <v>#REF!</v>
      </c>
      <c r="AC177" s="1105" t="str">
        <f t="shared" si="14"/>
        <v>#REF!</v>
      </c>
      <c r="AD177" s="1105" t="str">
        <f t="shared" si="15"/>
        <v>#REF!</v>
      </c>
      <c r="AE177" s="1105" t="str">
        <f t="shared" si="16"/>
        <v>#REF!</v>
      </c>
      <c r="AF177" s="1106"/>
      <c r="AG177" s="1079"/>
      <c r="AH177" s="1090">
        <f t="shared" si="17"/>
        <v>23</v>
      </c>
      <c r="AI177" s="1090"/>
    </row>
    <row r="178" ht="15.0" customHeight="1">
      <c r="A178" s="1098">
        <v>181.0</v>
      </c>
      <c r="B178" s="1182">
        <v>470259.0</v>
      </c>
      <c r="C178" s="1183" t="s">
        <v>2309</v>
      </c>
      <c r="D178" s="1183" t="s">
        <v>2310</v>
      </c>
      <c r="E178" s="1183" t="s">
        <v>511</v>
      </c>
      <c r="F178" s="1183" t="s">
        <v>546</v>
      </c>
      <c r="G178" s="1183" t="s">
        <v>790</v>
      </c>
      <c r="H178" s="1273" t="str">
        <f t="shared" si="1"/>
        <v>TESTER03</v>
      </c>
      <c r="I178" s="1100" t="str">
        <f t="shared" si="2"/>
        <v>#REF!</v>
      </c>
      <c r="J178" s="413">
        <v>4.0</v>
      </c>
      <c r="K178" s="413">
        <v>2025.0</v>
      </c>
      <c r="L178" s="1397">
        <v>45748.0</v>
      </c>
      <c r="M178" s="1398">
        <v>45777.0</v>
      </c>
      <c r="N178" s="1340">
        <v>23.0</v>
      </c>
      <c r="O178" s="1084">
        <f t="shared" si="3"/>
        <v>1</v>
      </c>
      <c r="P178" s="231" t="str">
        <f t="shared" si="4"/>
        <v>#REF!</v>
      </c>
      <c r="Q178" s="231" t="str">
        <f t="shared" si="19"/>
        <v>#REF!</v>
      </c>
      <c r="R178" s="1101"/>
      <c r="S178" s="1182" t="s">
        <v>525</v>
      </c>
      <c r="T178" s="1318" t="s">
        <v>2164</v>
      </c>
      <c r="U178" s="1084" t="str">
        <f t="shared" si="6"/>
        <v>#REF!</v>
      </c>
      <c r="V178" s="1102" t="str">
        <f t="shared" si="7"/>
        <v>#REF!</v>
      </c>
      <c r="W178" s="1102" t="str">
        <f t="shared" si="8"/>
        <v>#REF!</v>
      </c>
      <c r="X178" s="1102" t="str">
        <f t="shared" si="9"/>
        <v>#REF!</v>
      </c>
      <c r="Y178" s="1103">
        <f t="shared" si="10"/>
        <v>1</v>
      </c>
      <c r="Z178" s="1104" t="str">
        <f t="shared" si="11"/>
        <v>#REF!</v>
      </c>
      <c r="AA178" s="1085" t="str">
        <f t="shared" si="12"/>
        <v>#REF!</v>
      </c>
      <c r="AB178" s="1085" t="str">
        <f t="shared" si="13"/>
        <v>#REF!</v>
      </c>
      <c r="AC178" s="1105" t="str">
        <f t="shared" si="14"/>
        <v>#REF!</v>
      </c>
      <c r="AD178" s="1105" t="str">
        <f t="shared" si="15"/>
        <v>#REF!</v>
      </c>
      <c r="AE178" s="1105" t="str">
        <f t="shared" si="16"/>
        <v>#REF!</v>
      </c>
      <c r="AF178" s="1106"/>
      <c r="AG178" s="1079"/>
      <c r="AH178" s="1090">
        <f t="shared" si="17"/>
        <v>23</v>
      </c>
      <c r="AI178" s="1090"/>
    </row>
    <row r="179" ht="15.0" customHeight="1">
      <c r="A179" s="1098">
        <v>182.0</v>
      </c>
      <c r="B179" s="1181">
        <v>474643.0</v>
      </c>
      <c r="C179" s="370" t="s">
        <v>2444</v>
      </c>
      <c r="D179" s="370" t="s">
        <v>2445</v>
      </c>
      <c r="E179" s="370" t="s">
        <v>511</v>
      </c>
      <c r="F179" s="370" t="s">
        <v>512</v>
      </c>
      <c r="G179" s="370" t="s">
        <v>665</v>
      </c>
      <c r="H179" s="1273" t="str">
        <f t="shared" si="1"/>
        <v>DEV02</v>
      </c>
      <c r="I179" s="1100" t="str">
        <f t="shared" si="2"/>
        <v>#REF!</v>
      </c>
      <c r="J179" s="413">
        <v>4.0</v>
      </c>
      <c r="K179" s="413">
        <v>2025.0</v>
      </c>
      <c r="L179" s="1394">
        <v>45748.0</v>
      </c>
      <c r="M179" s="1395">
        <v>45777.0</v>
      </c>
      <c r="N179" s="1339">
        <v>23.0</v>
      </c>
      <c r="O179" s="1084">
        <f t="shared" si="3"/>
        <v>1</v>
      </c>
      <c r="P179" s="231">
        <f t="shared" si="4"/>
        <v>1</v>
      </c>
      <c r="Q179" s="231">
        <f t="shared" si="19"/>
        <v>1</v>
      </c>
      <c r="R179" s="1101"/>
      <c r="S179" s="1181" t="s">
        <v>517</v>
      </c>
      <c r="T179" s="370" t="s">
        <v>2281</v>
      </c>
      <c r="U179" s="1084">
        <f t="shared" si="6"/>
        <v>1</v>
      </c>
      <c r="V179" s="1102">
        <f t="shared" si="7"/>
        <v>1</v>
      </c>
      <c r="W179" s="1102">
        <f t="shared" si="8"/>
        <v>1</v>
      </c>
      <c r="X179" s="1102">
        <f t="shared" si="9"/>
        <v>1</v>
      </c>
      <c r="Y179" s="1103">
        <f t="shared" si="10"/>
        <v>1</v>
      </c>
      <c r="Z179" s="1104" t="str">
        <f t="shared" si="11"/>
        <v>#REF!</v>
      </c>
      <c r="AA179" s="1085" t="str">
        <f t="shared" si="12"/>
        <v>#REF!</v>
      </c>
      <c r="AB179" s="1085" t="str">
        <f t="shared" si="13"/>
        <v>#REF!</v>
      </c>
      <c r="AC179" s="1105">
        <f t="shared" si="14"/>
        <v>0</v>
      </c>
      <c r="AD179" s="1105" t="str">
        <f t="shared" si="15"/>
        <v>#REF!</v>
      </c>
      <c r="AE179" s="1105" t="str">
        <f t="shared" si="16"/>
        <v>#REF!</v>
      </c>
      <c r="AF179" s="1106"/>
      <c r="AG179" s="1079"/>
      <c r="AH179" s="1090">
        <f t="shared" si="17"/>
        <v>23</v>
      </c>
      <c r="AI179" s="1090"/>
    </row>
    <row r="180" ht="15.0" customHeight="1">
      <c r="A180" s="1098">
        <v>183.0</v>
      </c>
      <c r="B180" s="1182">
        <v>474641.0</v>
      </c>
      <c r="C180" s="1183" t="s">
        <v>2446</v>
      </c>
      <c r="D180" s="1183" t="s">
        <v>2447</v>
      </c>
      <c r="E180" s="1183" t="s">
        <v>511</v>
      </c>
      <c r="F180" s="1183" t="s">
        <v>512</v>
      </c>
      <c r="G180" s="1183" t="s">
        <v>787</v>
      </c>
      <c r="H180" s="1273" t="str">
        <f t="shared" si="1"/>
        <v>DEV05</v>
      </c>
      <c r="I180" s="1100" t="str">
        <f t="shared" si="2"/>
        <v>#REF!</v>
      </c>
      <c r="J180" s="413">
        <v>4.0</v>
      </c>
      <c r="K180" s="413">
        <v>2025.0</v>
      </c>
      <c r="L180" s="1397">
        <v>45748.0</v>
      </c>
      <c r="M180" s="1398">
        <v>45777.0</v>
      </c>
      <c r="N180" s="1340">
        <v>23.0</v>
      </c>
      <c r="O180" s="1084">
        <f t="shared" si="3"/>
        <v>1</v>
      </c>
      <c r="P180" s="231">
        <f t="shared" si="4"/>
        <v>1</v>
      </c>
      <c r="Q180" s="231">
        <f t="shared" si="19"/>
        <v>1</v>
      </c>
      <c r="R180" s="1101"/>
      <c r="S180" s="1182" t="s">
        <v>517</v>
      </c>
      <c r="T180" s="1183" t="s">
        <v>2281</v>
      </c>
      <c r="U180" s="1084">
        <f t="shared" si="6"/>
        <v>1</v>
      </c>
      <c r="V180" s="1102">
        <f t="shared" si="7"/>
        <v>1</v>
      </c>
      <c r="W180" s="1102">
        <f t="shared" si="8"/>
        <v>1</v>
      </c>
      <c r="X180" s="1102">
        <f t="shared" si="9"/>
        <v>1</v>
      </c>
      <c r="Y180" s="1103">
        <f t="shared" si="10"/>
        <v>1</v>
      </c>
      <c r="Z180" s="1104" t="str">
        <f t="shared" si="11"/>
        <v>#REF!</v>
      </c>
      <c r="AA180" s="1085" t="str">
        <f t="shared" si="12"/>
        <v>#REF!</v>
      </c>
      <c r="AB180" s="1085" t="str">
        <f t="shared" si="13"/>
        <v>#REF!</v>
      </c>
      <c r="AC180" s="1105">
        <f t="shared" si="14"/>
        <v>0</v>
      </c>
      <c r="AD180" s="1105" t="str">
        <f t="shared" si="15"/>
        <v>#REF!</v>
      </c>
      <c r="AE180" s="1105" t="str">
        <f t="shared" si="16"/>
        <v>#REF!</v>
      </c>
      <c r="AF180" s="1106"/>
      <c r="AG180" s="1079"/>
      <c r="AH180" s="1090">
        <f t="shared" si="17"/>
        <v>23</v>
      </c>
      <c r="AI180" s="1090"/>
    </row>
    <row r="181" ht="15.0" customHeight="1">
      <c r="A181" s="1098">
        <v>184.0</v>
      </c>
      <c r="B181" s="1182">
        <v>474909.0</v>
      </c>
      <c r="C181" s="1183" t="s">
        <v>2448</v>
      </c>
      <c r="D181" s="1183" t="s">
        <v>2449</v>
      </c>
      <c r="E181" s="1183" t="s">
        <v>511</v>
      </c>
      <c r="F181" s="1183" t="s">
        <v>512</v>
      </c>
      <c r="G181" s="1183" t="s">
        <v>790</v>
      </c>
      <c r="H181" s="1273" t="str">
        <f t="shared" si="1"/>
        <v>DEV03</v>
      </c>
      <c r="I181" s="1100" t="str">
        <f t="shared" si="2"/>
        <v>#REF!</v>
      </c>
      <c r="J181" s="413">
        <v>4.0</v>
      </c>
      <c r="K181" s="413">
        <v>2025.0</v>
      </c>
      <c r="L181" s="1397">
        <v>45748.0</v>
      </c>
      <c r="M181" s="1398">
        <v>45777.0</v>
      </c>
      <c r="N181" s="1340">
        <v>23.0</v>
      </c>
      <c r="O181" s="1084">
        <f t="shared" si="3"/>
        <v>1</v>
      </c>
      <c r="P181" s="231">
        <f t="shared" si="4"/>
        <v>1</v>
      </c>
      <c r="Q181" s="231">
        <f t="shared" si="19"/>
        <v>1</v>
      </c>
      <c r="R181" s="1101"/>
      <c r="S181" s="1182" t="s">
        <v>517</v>
      </c>
      <c r="T181" s="1183" t="s">
        <v>2281</v>
      </c>
      <c r="U181" s="1084">
        <f t="shared" si="6"/>
        <v>1</v>
      </c>
      <c r="V181" s="1102">
        <f t="shared" si="7"/>
        <v>1</v>
      </c>
      <c r="W181" s="1102">
        <f t="shared" si="8"/>
        <v>1</v>
      </c>
      <c r="X181" s="1102">
        <f t="shared" si="9"/>
        <v>1</v>
      </c>
      <c r="Y181" s="1103">
        <f t="shared" si="10"/>
        <v>1</v>
      </c>
      <c r="Z181" s="1104" t="str">
        <f t="shared" si="11"/>
        <v>#REF!</v>
      </c>
      <c r="AA181" s="1085" t="str">
        <f t="shared" si="12"/>
        <v>#REF!</v>
      </c>
      <c r="AB181" s="1085" t="str">
        <f t="shared" si="13"/>
        <v>#REF!</v>
      </c>
      <c r="AC181" s="1105">
        <f t="shared" si="14"/>
        <v>0</v>
      </c>
      <c r="AD181" s="1105" t="str">
        <f t="shared" si="15"/>
        <v>#REF!</v>
      </c>
      <c r="AE181" s="1105" t="str">
        <f t="shared" si="16"/>
        <v>#REF!</v>
      </c>
      <c r="AF181" s="1106"/>
      <c r="AG181" s="1079"/>
      <c r="AH181" s="1090">
        <f t="shared" si="17"/>
        <v>23</v>
      </c>
      <c r="AI181" s="1090"/>
    </row>
    <row r="182" ht="15.0" customHeight="1">
      <c r="A182" s="1098">
        <v>185.0</v>
      </c>
      <c r="B182" s="1181">
        <v>281844.0</v>
      </c>
      <c r="C182" s="370" t="s">
        <v>1066</v>
      </c>
      <c r="D182" s="370" t="s">
        <v>1498</v>
      </c>
      <c r="E182" s="370" t="s">
        <v>511</v>
      </c>
      <c r="F182" s="370" t="s">
        <v>512</v>
      </c>
      <c r="G182" s="370" t="s">
        <v>771</v>
      </c>
      <c r="H182" s="1273" t="str">
        <f t="shared" si="1"/>
        <v>DEV04</v>
      </c>
      <c r="I182" s="1100" t="str">
        <f t="shared" si="2"/>
        <v>#REF!</v>
      </c>
      <c r="J182" s="413">
        <v>4.0</v>
      </c>
      <c r="K182" s="413">
        <v>2025.0</v>
      </c>
      <c r="L182" s="1394">
        <v>45748.0</v>
      </c>
      <c r="M182" s="1395">
        <v>45777.0</v>
      </c>
      <c r="N182" s="1339">
        <v>23.0</v>
      </c>
      <c r="O182" s="1084">
        <f t="shared" si="3"/>
        <v>1</v>
      </c>
      <c r="P182" s="231">
        <f t="shared" si="4"/>
        <v>1</v>
      </c>
      <c r="Q182" s="231">
        <f t="shared" si="19"/>
        <v>1</v>
      </c>
      <c r="R182" s="1101"/>
      <c r="S182" s="1181" t="s">
        <v>517</v>
      </c>
      <c r="T182" s="370" t="s">
        <v>2283</v>
      </c>
      <c r="U182" s="1084">
        <f t="shared" si="6"/>
        <v>1</v>
      </c>
      <c r="V182" s="1102">
        <f t="shared" si="7"/>
        <v>1</v>
      </c>
      <c r="W182" s="1102">
        <f t="shared" si="8"/>
        <v>1</v>
      </c>
      <c r="X182" s="1102">
        <f t="shared" si="9"/>
        <v>1</v>
      </c>
      <c r="Y182" s="1103">
        <f t="shared" si="10"/>
        <v>1</v>
      </c>
      <c r="Z182" s="1104" t="str">
        <f t="shared" si="11"/>
        <v>#REF!</v>
      </c>
      <c r="AA182" s="1085" t="str">
        <f t="shared" si="12"/>
        <v>#REF!</v>
      </c>
      <c r="AB182" s="1085" t="str">
        <f t="shared" si="13"/>
        <v>#REF!</v>
      </c>
      <c r="AC182" s="1105">
        <f t="shared" si="14"/>
        <v>0</v>
      </c>
      <c r="AD182" s="1105" t="str">
        <f t="shared" si="15"/>
        <v>#REF!</v>
      </c>
      <c r="AE182" s="1105" t="str">
        <f t="shared" si="16"/>
        <v>#REF!</v>
      </c>
      <c r="AF182" s="1106"/>
      <c r="AG182" s="1079"/>
      <c r="AH182" s="1090">
        <f t="shared" si="17"/>
        <v>23</v>
      </c>
      <c r="AI182" s="1090"/>
    </row>
    <row r="183" ht="15.0" customHeight="1">
      <c r="A183" s="1098">
        <v>186.0</v>
      </c>
      <c r="B183" s="1182">
        <v>452021.0</v>
      </c>
      <c r="C183" s="1183" t="s">
        <v>1059</v>
      </c>
      <c r="D183" s="1183" t="s">
        <v>1509</v>
      </c>
      <c r="E183" s="1183" t="s">
        <v>511</v>
      </c>
      <c r="F183" s="1183" t="s">
        <v>512</v>
      </c>
      <c r="G183" s="1183" t="s">
        <v>790</v>
      </c>
      <c r="H183" s="1273" t="str">
        <f t="shared" si="1"/>
        <v>DEV03</v>
      </c>
      <c r="I183" s="1100" t="str">
        <f t="shared" si="2"/>
        <v>#REF!</v>
      </c>
      <c r="J183" s="413">
        <v>4.0</v>
      </c>
      <c r="K183" s="413">
        <v>2025.0</v>
      </c>
      <c r="L183" s="1397">
        <v>45748.0</v>
      </c>
      <c r="M183" s="1398">
        <v>45757.0</v>
      </c>
      <c r="N183" s="1340">
        <v>7.0</v>
      </c>
      <c r="O183" s="1084">
        <f t="shared" si="3"/>
        <v>0.3043478261</v>
      </c>
      <c r="P183" s="231">
        <f t="shared" si="4"/>
        <v>0.304</v>
      </c>
      <c r="Q183" s="231">
        <f t="shared" si="19"/>
        <v>0.304</v>
      </c>
      <c r="R183" s="1101"/>
      <c r="S183" s="1182" t="s">
        <v>517</v>
      </c>
      <c r="T183" s="1183" t="s">
        <v>2283</v>
      </c>
      <c r="U183" s="1084">
        <f t="shared" si="6"/>
        <v>0.304</v>
      </c>
      <c r="V183" s="1102">
        <f t="shared" si="7"/>
        <v>0.304</v>
      </c>
      <c r="W183" s="1102">
        <f t="shared" si="8"/>
        <v>0.304</v>
      </c>
      <c r="X183" s="1102">
        <f t="shared" si="9"/>
        <v>1</v>
      </c>
      <c r="Y183" s="1103">
        <f t="shared" si="10"/>
        <v>0.3043478261</v>
      </c>
      <c r="Z183" s="1104" t="str">
        <f t="shared" si="11"/>
        <v>#REF!</v>
      </c>
      <c r="AA183" s="1085" t="str">
        <f t="shared" si="12"/>
        <v>#REF!</v>
      </c>
      <c r="AB183" s="1085" t="str">
        <f t="shared" si="13"/>
        <v>#REF!</v>
      </c>
      <c r="AC183" s="1105">
        <f t="shared" si="14"/>
        <v>0</v>
      </c>
      <c r="AD183" s="1105" t="str">
        <f t="shared" si="15"/>
        <v>#REF!</v>
      </c>
      <c r="AE183" s="1105" t="str">
        <f t="shared" si="16"/>
        <v>#REF!</v>
      </c>
      <c r="AF183" s="1106"/>
      <c r="AG183" s="1079"/>
      <c r="AH183" s="1090">
        <f t="shared" si="17"/>
        <v>7</v>
      </c>
      <c r="AI183" s="1090"/>
    </row>
    <row r="184" ht="15.0" customHeight="1">
      <c r="A184" s="1098">
        <v>187.0</v>
      </c>
      <c r="B184" s="1182">
        <v>437933.0</v>
      </c>
      <c r="C184" s="1183" t="s">
        <v>1062</v>
      </c>
      <c r="D184" s="1183" t="s">
        <v>1508</v>
      </c>
      <c r="E184" s="1183" t="s">
        <v>511</v>
      </c>
      <c r="F184" s="1183" t="s">
        <v>546</v>
      </c>
      <c r="G184" s="1183" t="s">
        <v>665</v>
      </c>
      <c r="H184" s="1273" t="str">
        <f t="shared" si="1"/>
        <v>TESTER02</v>
      </c>
      <c r="I184" s="1100" t="str">
        <f t="shared" si="2"/>
        <v>#REF!</v>
      </c>
      <c r="J184" s="413">
        <v>4.0</v>
      </c>
      <c r="K184" s="413">
        <v>2025.0</v>
      </c>
      <c r="L184" s="1397">
        <v>45748.0</v>
      </c>
      <c r="M184" s="1398">
        <v>45777.0</v>
      </c>
      <c r="N184" s="1340">
        <v>23.0</v>
      </c>
      <c r="O184" s="1084">
        <f t="shared" si="3"/>
        <v>1</v>
      </c>
      <c r="P184" s="231">
        <f t="shared" si="4"/>
        <v>1</v>
      </c>
      <c r="Q184" s="231">
        <f t="shared" si="19"/>
        <v>1</v>
      </c>
      <c r="R184" s="1101"/>
      <c r="S184" s="1182" t="s">
        <v>517</v>
      </c>
      <c r="T184" s="1183" t="s">
        <v>2283</v>
      </c>
      <c r="U184" s="1084">
        <f t="shared" si="6"/>
        <v>1</v>
      </c>
      <c r="V184" s="1102">
        <f t="shared" si="7"/>
        <v>1</v>
      </c>
      <c r="W184" s="1102">
        <f t="shared" si="8"/>
        <v>1</v>
      </c>
      <c r="X184" s="1102">
        <f t="shared" si="9"/>
        <v>1</v>
      </c>
      <c r="Y184" s="1103">
        <f t="shared" si="10"/>
        <v>1</v>
      </c>
      <c r="Z184" s="1104" t="str">
        <f t="shared" si="11"/>
        <v>#REF!</v>
      </c>
      <c r="AA184" s="1085" t="str">
        <f t="shared" si="12"/>
        <v>#REF!</v>
      </c>
      <c r="AB184" s="1085" t="str">
        <f t="shared" si="13"/>
        <v>#REF!</v>
      </c>
      <c r="AC184" s="1105">
        <f t="shared" si="14"/>
        <v>0</v>
      </c>
      <c r="AD184" s="1105" t="str">
        <f t="shared" si="15"/>
        <v>#REF!</v>
      </c>
      <c r="AE184" s="1105" t="str">
        <f t="shared" si="16"/>
        <v>#REF!</v>
      </c>
      <c r="AF184" s="1106"/>
      <c r="AG184" s="1079"/>
      <c r="AH184" s="1090">
        <f t="shared" si="17"/>
        <v>23</v>
      </c>
      <c r="AI184" s="1090"/>
    </row>
    <row r="185" ht="15.0" customHeight="1">
      <c r="A185" s="1098">
        <v>188.0</v>
      </c>
      <c r="B185" s="1181">
        <v>453001.0</v>
      </c>
      <c r="C185" s="370" t="s">
        <v>1053</v>
      </c>
      <c r="D185" s="370" t="s">
        <v>1512</v>
      </c>
      <c r="E185" s="370" t="s">
        <v>511</v>
      </c>
      <c r="F185" s="370" t="s">
        <v>512</v>
      </c>
      <c r="G185" s="370" t="s">
        <v>771</v>
      </c>
      <c r="H185" s="1273" t="str">
        <f t="shared" si="1"/>
        <v>DEV04</v>
      </c>
      <c r="I185" s="1100" t="str">
        <f t="shared" si="2"/>
        <v>#REF!</v>
      </c>
      <c r="J185" s="413">
        <v>4.0</v>
      </c>
      <c r="K185" s="413">
        <v>2025.0</v>
      </c>
      <c r="L185" s="1394">
        <v>45748.0</v>
      </c>
      <c r="M185" s="1395">
        <v>45777.0</v>
      </c>
      <c r="N185" s="1339">
        <v>23.0</v>
      </c>
      <c r="O185" s="1084">
        <f t="shared" si="3"/>
        <v>1</v>
      </c>
      <c r="P185" s="231">
        <f t="shared" si="4"/>
        <v>1</v>
      </c>
      <c r="Q185" s="231">
        <f t="shared" si="19"/>
        <v>1</v>
      </c>
      <c r="R185" s="1101"/>
      <c r="S185" s="1181" t="s">
        <v>517</v>
      </c>
      <c r="T185" s="370" t="s">
        <v>2285</v>
      </c>
      <c r="U185" s="1084">
        <f t="shared" si="6"/>
        <v>1</v>
      </c>
      <c r="V185" s="1102">
        <f t="shared" si="7"/>
        <v>1</v>
      </c>
      <c r="W185" s="1102">
        <f t="shared" si="8"/>
        <v>1</v>
      </c>
      <c r="X185" s="1102">
        <f t="shared" si="9"/>
        <v>1</v>
      </c>
      <c r="Y185" s="1103">
        <f t="shared" si="10"/>
        <v>1</v>
      </c>
      <c r="Z185" s="1104" t="str">
        <f t="shared" si="11"/>
        <v>#REF!</v>
      </c>
      <c r="AA185" s="1085" t="str">
        <f t="shared" si="12"/>
        <v>#REF!</v>
      </c>
      <c r="AB185" s="1085" t="str">
        <f t="shared" si="13"/>
        <v>#REF!</v>
      </c>
      <c r="AC185" s="1105">
        <f t="shared" si="14"/>
        <v>0</v>
      </c>
      <c r="AD185" s="1105" t="str">
        <f t="shared" si="15"/>
        <v>#REF!</v>
      </c>
      <c r="AE185" s="1105" t="str">
        <f t="shared" si="16"/>
        <v>#REF!</v>
      </c>
      <c r="AF185" s="1106"/>
      <c r="AG185" s="1079"/>
      <c r="AH185" s="1090">
        <f t="shared" si="17"/>
        <v>23</v>
      </c>
      <c r="AI185" s="1090"/>
    </row>
    <row r="186" ht="15.0" customHeight="1">
      <c r="A186" s="1098">
        <v>189.0</v>
      </c>
      <c r="B186" s="1182">
        <v>452887.0</v>
      </c>
      <c r="C186" s="1183" t="s">
        <v>1046</v>
      </c>
      <c r="D186" s="1183" t="s">
        <v>1511</v>
      </c>
      <c r="E186" s="1183" t="s">
        <v>511</v>
      </c>
      <c r="F186" s="1183" t="s">
        <v>512</v>
      </c>
      <c r="G186" s="1183" t="s">
        <v>787</v>
      </c>
      <c r="H186" s="1273" t="str">
        <f t="shared" si="1"/>
        <v>DEV05</v>
      </c>
      <c r="I186" s="1100" t="str">
        <f t="shared" si="2"/>
        <v>#REF!</v>
      </c>
      <c r="J186" s="413">
        <v>4.0</v>
      </c>
      <c r="K186" s="413">
        <v>2025.0</v>
      </c>
      <c r="L186" s="1397">
        <v>45748.0</v>
      </c>
      <c r="M186" s="1398">
        <v>45777.0</v>
      </c>
      <c r="N186" s="1340">
        <v>23.0</v>
      </c>
      <c r="O186" s="1084">
        <f t="shared" si="3"/>
        <v>1</v>
      </c>
      <c r="P186" s="231">
        <f t="shared" si="4"/>
        <v>1</v>
      </c>
      <c r="Q186" s="231">
        <f t="shared" si="19"/>
        <v>1</v>
      </c>
      <c r="R186" s="1101"/>
      <c r="S186" s="1182" t="s">
        <v>517</v>
      </c>
      <c r="T186" s="1183" t="s">
        <v>2285</v>
      </c>
      <c r="U186" s="1084">
        <f t="shared" si="6"/>
        <v>1</v>
      </c>
      <c r="V186" s="1102">
        <f t="shared" si="7"/>
        <v>1</v>
      </c>
      <c r="W186" s="1102">
        <f t="shared" si="8"/>
        <v>1</v>
      </c>
      <c r="X186" s="1102">
        <f t="shared" si="9"/>
        <v>1</v>
      </c>
      <c r="Y186" s="1103">
        <f t="shared" si="10"/>
        <v>1</v>
      </c>
      <c r="Z186" s="1104" t="str">
        <f t="shared" si="11"/>
        <v>#REF!</v>
      </c>
      <c r="AA186" s="1085" t="str">
        <f t="shared" si="12"/>
        <v>#REF!</v>
      </c>
      <c r="AB186" s="1085" t="str">
        <f t="shared" si="13"/>
        <v>#REF!</v>
      </c>
      <c r="AC186" s="1105">
        <f t="shared" si="14"/>
        <v>0</v>
      </c>
      <c r="AD186" s="1105" t="str">
        <f t="shared" si="15"/>
        <v>#REF!</v>
      </c>
      <c r="AE186" s="1105" t="str">
        <f t="shared" si="16"/>
        <v>#REF!</v>
      </c>
      <c r="AF186" s="1106"/>
      <c r="AG186" s="1079"/>
      <c r="AH186" s="1090">
        <f t="shared" si="17"/>
        <v>23</v>
      </c>
      <c r="AI186" s="1090"/>
    </row>
    <row r="187" ht="15.0" customHeight="1">
      <c r="A187" s="1098">
        <v>190.0</v>
      </c>
      <c r="B187" s="1181">
        <v>244496.0</v>
      </c>
      <c r="C187" s="370" t="s">
        <v>1176</v>
      </c>
      <c r="D187" s="370" t="s">
        <v>1347</v>
      </c>
      <c r="E187" s="370" t="s">
        <v>511</v>
      </c>
      <c r="F187" s="370" t="s">
        <v>512</v>
      </c>
      <c r="G187" s="370" t="s">
        <v>665</v>
      </c>
      <c r="H187" s="1273" t="str">
        <f t="shared" si="1"/>
        <v>DEV02</v>
      </c>
      <c r="I187" s="1100" t="str">
        <f t="shared" si="2"/>
        <v>#REF!</v>
      </c>
      <c r="J187" s="413">
        <v>4.0</v>
      </c>
      <c r="K187" s="413">
        <v>2025.0</v>
      </c>
      <c r="L187" s="1394">
        <v>45748.0</v>
      </c>
      <c r="M187" s="1395">
        <v>45777.0</v>
      </c>
      <c r="N187" s="1339">
        <v>23.0</v>
      </c>
      <c r="O187" s="1084">
        <f t="shared" si="3"/>
        <v>1</v>
      </c>
      <c r="P187" s="231">
        <f t="shared" si="4"/>
        <v>1</v>
      </c>
      <c r="Q187" s="231">
        <f t="shared" si="19"/>
        <v>1</v>
      </c>
      <c r="R187" s="1101"/>
      <c r="S187" s="1181" t="s">
        <v>517</v>
      </c>
      <c r="T187" s="370" t="s">
        <v>2391</v>
      </c>
      <c r="U187" s="1084">
        <f t="shared" si="6"/>
        <v>1</v>
      </c>
      <c r="V187" s="1102">
        <f t="shared" si="7"/>
        <v>1</v>
      </c>
      <c r="W187" s="1102">
        <f t="shared" si="8"/>
        <v>1</v>
      </c>
      <c r="X187" s="1102">
        <f t="shared" si="9"/>
        <v>1</v>
      </c>
      <c r="Y187" s="1103">
        <f t="shared" si="10"/>
        <v>1</v>
      </c>
      <c r="Z187" s="1104" t="str">
        <f t="shared" si="11"/>
        <v>#REF!</v>
      </c>
      <c r="AA187" s="1085" t="str">
        <f t="shared" si="12"/>
        <v>#REF!</v>
      </c>
      <c r="AB187" s="1085" t="str">
        <f t="shared" si="13"/>
        <v>#REF!</v>
      </c>
      <c r="AC187" s="1105">
        <f t="shared" si="14"/>
        <v>0</v>
      </c>
      <c r="AD187" s="1105" t="str">
        <f t="shared" si="15"/>
        <v>#REF!</v>
      </c>
      <c r="AE187" s="1105" t="str">
        <f t="shared" si="16"/>
        <v>#REF!</v>
      </c>
      <c r="AF187" s="1106"/>
      <c r="AG187" s="1079"/>
      <c r="AH187" s="1090">
        <f t="shared" si="17"/>
        <v>23</v>
      </c>
      <c r="AI187" s="1090"/>
    </row>
    <row r="188" ht="15.0" customHeight="1">
      <c r="A188" s="1098">
        <v>191.0</v>
      </c>
      <c r="B188" s="1182">
        <v>471557.0</v>
      </c>
      <c r="C188" s="1183" t="s">
        <v>2392</v>
      </c>
      <c r="D188" s="1183" t="s">
        <v>2393</v>
      </c>
      <c r="E188" s="1183" t="s">
        <v>511</v>
      </c>
      <c r="F188" s="1183" t="s">
        <v>512</v>
      </c>
      <c r="G188" s="1183" t="s">
        <v>795</v>
      </c>
      <c r="H188" s="1273" t="str">
        <f t="shared" si="1"/>
        <v>DEV01</v>
      </c>
      <c r="I188" s="1100" t="str">
        <f t="shared" si="2"/>
        <v>#REF!</v>
      </c>
      <c r="J188" s="413">
        <v>4.0</v>
      </c>
      <c r="K188" s="413">
        <v>2025.0</v>
      </c>
      <c r="L188" s="1397">
        <v>45748.0</v>
      </c>
      <c r="M188" s="1398">
        <v>45777.0</v>
      </c>
      <c r="N188" s="1340">
        <v>23.0</v>
      </c>
      <c r="O188" s="1084">
        <f t="shared" si="3"/>
        <v>1</v>
      </c>
      <c r="P188" s="231">
        <f t="shared" si="4"/>
        <v>1</v>
      </c>
      <c r="Q188" s="231">
        <f t="shared" si="19"/>
        <v>1</v>
      </c>
      <c r="R188" s="1101"/>
      <c r="S188" s="1182" t="s">
        <v>517</v>
      </c>
      <c r="T188" s="1183" t="s">
        <v>2391</v>
      </c>
      <c r="U188" s="1084">
        <f t="shared" si="6"/>
        <v>1</v>
      </c>
      <c r="V188" s="1102">
        <f t="shared" si="7"/>
        <v>1</v>
      </c>
      <c r="W188" s="1102">
        <f t="shared" si="8"/>
        <v>1</v>
      </c>
      <c r="X188" s="1102">
        <f t="shared" si="9"/>
        <v>1</v>
      </c>
      <c r="Y188" s="1103">
        <f t="shared" si="10"/>
        <v>1</v>
      </c>
      <c r="Z188" s="1104" t="str">
        <f t="shared" si="11"/>
        <v>#REF!</v>
      </c>
      <c r="AA188" s="1085" t="str">
        <f t="shared" si="12"/>
        <v>#REF!</v>
      </c>
      <c r="AB188" s="1085" t="str">
        <f t="shared" si="13"/>
        <v>#REF!</v>
      </c>
      <c r="AC188" s="1105">
        <f t="shared" si="14"/>
        <v>0</v>
      </c>
      <c r="AD188" s="1105" t="str">
        <f t="shared" si="15"/>
        <v>#REF!</v>
      </c>
      <c r="AE188" s="1105" t="str">
        <f t="shared" si="16"/>
        <v>#REF!</v>
      </c>
      <c r="AF188" s="1106"/>
      <c r="AG188" s="1079"/>
      <c r="AH188" s="1090">
        <f t="shared" si="17"/>
        <v>23</v>
      </c>
      <c r="AI188" s="1090"/>
    </row>
    <row r="189" ht="15.0" customHeight="1">
      <c r="A189" s="1098">
        <v>192.0</v>
      </c>
      <c r="B189" s="1182">
        <v>472455.0</v>
      </c>
      <c r="C189" s="1183" t="s">
        <v>2394</v>
      </c>
      <c r="D189" s="1183" t="s">
        <v>2395</v>
      </c>
      <c r="E189" s="1183" t="s">
        <v>511</v>
      </c>
      <c r="F189" s="1183" t="s">
        <v>512</v>
      </c>
      <c r="G189" s="1183" t="s">
        <v>665</v>
      </c>
      <c r="H189" s="1273" t="str">
        <f t="shared" si="1"/>
        <v>DEV02</v>
      </c>
      <c r="I189" s="1100" t="str">
        <f t="shared" si="2"/>
        <v>#REF!</v>
      </c>
      <c r="J189" s="413">
        <v>4.0</v>
      </c>
      <c r="K189" s="413">
        <v>2025.0</v>
      </c>
      <c r="L189" s="1397">
        <v>45748.0</v>
      </c>
      <c r="M189" s="1398">
        <v>45777.0</v>
      </c>
      <c r="N189" s="1340">
        <v>23.0</v>
      </c>
      <c r="O189" s="1084">
        <f t="shared" si="3"/>
        <v>1</v>
      </c>
      <c r="P189" s="231">
        <f t="shared" si="4"/>
        <v>1</v>
      </c>
      <c r="Q189" s="231">
        <f t="shared" si="19"/>
        <v>1</v>
      </c>
      <c r="R189" s="1101"/>
      <c r="S189" s="1182" t="s">
        <v>517</v>
      </c>
      <c r="T189" s="1183" t="s">
        <v>2391</v>
      </c>
      <c r="U189" s="1084">
        <f t="shared" si="6"/>
        <v>1</v>
      </c>
      <c r="V189" s="1102">
        <f t="shared" si="7"/>
        <v>1</v>
      </c>
      <c r="W189" s="1102">
        <f t="shared" si="8"/>
        <v>1</v>
      </c>
      <c r="X189" s="1102">
        <f t="shared" si="9"/>
        <v>1</v>
      </c>
      <c r="Y189" s="1103">
        <f t="shared" si="10"/>
        <v>1</v>
      </c>
      <c r="Z189" s="1104" t="str">
        <f t="shared" si="11"/>
        <v>#REF!</v>
      </c>
      <c r="AA189" s="1085" t="str">
        <f t="shared" si="12"/>
        <v>#REF!</v>
      </c>
      <c r="AB189" s="1085" t="str">
        <f t="shared" si="13"/>
        <v>#REF!</v>
      </c>
      <c r="AC189" s="1105">
        <f t="shared" si="14"/>
        <v>0</v>
      </c>
      <c r="AD189" s="1105" t="str">
        <f t="shared" si="15"/>
        <v>#REF!</v>
      </c>
      <c r="AE189" s="1105" t="str">
        <f t="shared" si="16"/>
        <v>#REF!</v>
      </c>
      <c r="AF189" s="1106"/>
      <c r="AG189" s="1079"/>
      <c r="AH189" s="1090">
        <f t="shared" si="17"/>
        <v>23</v>
      </c>
      <c r="AI189" s="1090"/>
    </row>
    <row r="190" ht="15.0" customHeight="1">
      <c r="A190" s="1098">
        <v>193.0</v>
      </c>
      <c r="B190" s="1182">
        <v>472453.0</v>
      </c>
      <c r="C190" s="1183" t="s">
        <v>2396</v>
      </c>
      <c r="D190" s="1183" t="s">
        <v>2397</v>
      </c>
      <c r="E190" s="1183" t="s">
        <v>511</v>
      </c>
      <c r="F190" s="1183" t="s">
        <v>512</v>
      </c>
      <c r="G190" s="1183" t="s">
        <v>665</v>
      </c>
      <c r="H190" s="1273" t="str">
        <f t="shared" si="1"/>
        <v>DEV02</v>
      </c>
      <c r="I190" s="1100" t="str">
        <f t="shared" si="2"/>
        <v>#REF!</v>
      </c>
      <c r="J190" s="413">
        <v>4.0</v>
      </c>
      <c r="K190" s="413">
        <v>2025.0</v>
      </c>
      <c r="L190" s="1397">
        <v>45748.0</v>
      </c>
      <c r="M190" s="1398">
        <v>45777.0</v>
      </c>
      <c r="N190" s="1340">
        <v>23.0</v>
      </c>
      <c r="O190" s="1084">
        <f t="shared" si="3"/>
        <v>1</v>
      </c>
      <c r="P190" s="231">
        <f t="shared" si="4"/>
        <v>1</v>
      </c>
      <c r="Q190" s="231">
        <f t="shared" si="19"/>
        <v>1</v>
      </c>
      <c r="R190" s="1101"/>
      <c r="S190" s="1182" t="s">
        <v>517</v>
      </c>
      <c r="T190" s="1183" t="s">
        <v>2391</v>
      </c>
      <c r="U190" s="1084">
        <f t="shared" si="6"/>
        <v>1</v>
      </c>
      <c r="V190" s="1102">
        <f t="shared" si="7"/>
        <v>1</v>
      </c>
      <c r="W190" s="1102">
        <f t="shared" si="8"/>
        <v>1</v>
      </c>
      <c r="X190" s="1102">
        <f t="shared" si="9"/>
        <v>1</v>
      </c>
      <c r="Y190" s="1103">
        <f t="shared" si="10"/>
        <v>1</v>
      </c>
      <c r="Z190" s="1104" t="str">
        <f t="shared" si="11"/>
        <v>#REF!</v>
      </c>
      <c r="AA190" s="1085" t="str">
        <f t="shared" si="12"/>
        <v>#REF!</v>
      </c>
      <c r="AB190" s="1085" t="str">
        <f t="shared" si="13"/>
        <v>#REF!</v>
      </c>
      <c r="AC190" s="1105">
        <f t="shared" si="14"/>
        <v>0</v>
      </c>
      <c r="AD190" s="1105" t="str">
        <f t="shared" si="15"/>
        <v>#REF!</v>
      </c>
      <c r="AE190" s="1105" t="str">
        <f t="shared" si="16"/>
        <v>#REF!</v>
      </c>
      <c r="AF190" s="1106"/>
      <c r="AG190" s="1079"/>
      <c r="AH190" s="1090">
        <f t="shared" si="17"/>
        <v>23</v>
      </c>
      <c r="AI190" s="1090"/>
    </row>
    <row r="191" ht="15.0" customHeight="1">
      <c r="A191" s="1098">
        <v>194.0</v>
      </c>
      <c r="B191" s="1182">
        <v>474405.0</v>
      </c>
      <c r="C191" s="1183" t="s">
        <v>2454</v>
      </c>
      <c r="D191" s="1183" t="s">
        <v>2455</v>
      </c>
      <c r="E191" s="1183" t="s">
        <v>511</v>
      </c>
      <c r="F191" s="1183" t="s">
        <v>512</v>
      </c>
      <c r="G191" s="1183" t="s">
        <v>795</v>
      </c>
      <c r="H191" s="1273" t="str">
        <f t="shared" si="1"/>
        <v>DEV01</v>
      </c>
      <c r="I191" s="1100" t="str">
        <f t="shared" si="2"/>
        <v>#REF!</v>
      </c>
      <c r="J191" s="413">
        <v>4.0</v>
      </c>
      <c r="K191" s="413">
        <v>2025.0</v>
      </c>
      <c r="L191" s="1397">
        <v>45748.0</v>
      </c>
      <c r="M191" s="1398">
        <v>45777.0</v>
      </c>
      <c r="N191" s="1340">
        <v>23.0</v>
      </c>
      <c r="O191" s="1084">
        <f t="shared" si="3"/>
        <v>1</v>
      </c>
      <c r="P191" s="231">
        <f t="shared" si="4"/>
        <v>1</v>
      </c>
      <c r="Q191" s="231">
        <f t="shared" si="19"/>
        <v>1</v>
      </c>
      <c r="R191" s="1101"/>
      <c r="S191" s="1182" t="s">
        <v>517</v>
      </c>
      <c r="T191" s="1183" t="s">
        <v>2391</v>
      </c>
      <c r="U191" s="1084">
        <f t="shared" si="6"/>
        <v>1</v>
      </c>
      <c r="V191" s="1102">
        <f t="shared" si="7"/>
        <v>1</v>
      </c>
      <c r="W191" s="1102">
        <f t="shared" si="8"/>
        <v>1</v>
      </c>
      <c r="X191" s="1102">
        <f t="shared" si="9"/>
        <v>1</v>
      </c>
      <c r="Y191" s="1103">
        <f t="shared" si="10"/>
        <v>1</v>
      </c>
      <c r="Z191" s="1104" t="str">
        <f t="shared" si="11"/>
        <v>#REF!</v>
      </c>
      <c r="AA191" s="1085" t="str">
        <f t="shared" si="12"/>
        <v>#REF!</v>
      </c>
      <c r="AB191" s="1085" t="str">
        <f t="shared" si="13"/>
        <v>#REF!</v>
      </c>
      <c r="AC191" s="1105">
        <f t="shared" si="14"/>
        <v>0</v>
      </c>
      <c r="AD191" s="1105" t="str">
        <f t="shared" si="15"/>
        <v>#REF!</v>
      </c>
      <c r="AE191" s="1105" t="str">
        <f t="shared" si="16"/>
        <v>#REF!</v>
      </c>
      <c r="AF191" s="1106"/>
      <c r="AG191" s="1079"/>
      <c r="AH191" s="1090">
        <f t="shared" si="17"/>
        <v>23</v>
      </c>
      <c r="AI191" s="1090"/>
    </row>
    <row r="192" ht="15.0" customHeight="1">
      <c r="A192" s="1098">
        <v>195.0</v>
      </c>
      <c r="B192" s="1181">
        <v>290985.0</v>
      </c>
      <c r="C192" s="370" t="s">
        <v>1076</v>
      </c>
      <c r="D192" s="370" t="s">
        <v>1602</v>
      </c>
      <c r="E192" s="370" t="s">
        <v>511</v>
      </c>
      <c r="F192" s="370" t="s">
        <v>546</v>
      </c>
      <c r="G192" s="370" t="s">
        <v>771</v>
      </c>
      <c r="H192" s="1273" t="str">
        <f t="shared" si="1"/>
        <v>TESTER04</v>
      </c>
      <c r="I192" s="1100" t="str">
        <f t="shared" si="2"/>
        <v>#REF!</v>
      </c>
      <c r="J192" s="413">
        <v>4.0</v>
      </c>
      <c r="K192" s="413">
        <v>2025.0</v>
      </c>
      <c r="L192" s="1394">
        <v>45748.0</v>
      </c>
      <c r="M192" s="1395">
        <v>45777.0</v>
      </c>
      <c r="N192" s="1339">
        <v>23.0</v>
      </c>
      <c r="O192" s="1084">
        <f t="shared" si="3"/>
        <v>1</v>
      </c>
      <c r="P192" s="231" t="str">
        <f t="shared" si="4"/>
        <v>#REF!</v>
      </c>
      <c r="Q192" s="231" t="str">
        <f t="shared" si="19"/>
        <v>#REF!</v>
      </c>
      <c r="R192" s="1101"/>
      <c r="S192" s="1181" t="s">
        <v>525</v>
      </c>
      <c r="T192" s="370" t="s">
        <v>1515</v>
      </c>
      <c r="U192" s="1084" t="str">
        <f t="shared" si="6"/>
        <v>#REF!</v>
      </c>
      <c r="V192" s="1102" t="str">
        <f t="shared" si="7"/>
        <v>#REF!</v>
      </c>
      <c r="W192" s="1102" t="str">
        <f t="shared" si="8"/>
        <v>#REF!</v>
      </c>
      <c r="X192" s="1102" t="str">
        <f t="shared" si="9"/>
        <v>#REF!</v>
      </c>
      <c r="Y192" s="1103">
        <f t="shared" si="10"/>
        <v>1</v>
      </c>
      <c r="Z192" s="1104" t="str">
        <f t="shared" si="11"/>
        <v>#REF!</v>
      </c>
      <c r="AA192" s="1085" t="str">
        <f t="shared" si="12"/>
        <v>#REF!</v>
      </c>
      <c r="AB192" s="1085" t="str">
        <f t="shared" si="13"/>
        <v>#REF!</v>
      </c>
      <c r="AC192" s="1105" t="str">
        <f t="shared" si="14"/>
        <v>#REF!</v>
      </c>
      <c r="AD192" s="1105" t="str">
        <f t="shared" si="15"/>
        <v>#REF!</v>
      </c>
      <c r="AE192" s="1105" t="str">
        <f t="shared" si="16"/>
        <v>#REF!</v>
      </c>
      <c r="AF192" s="1106"/>
      <c r="AG192" s="1079"/>
      <c r="AH192" s="1090">
        <f t="shared" si="17"/>
        <v>23</v>
      </c>
      <c r="AI192" s="1090"/>
    </row>
    <row r="193" ht="15.0" customHeight="1">
      <c r="A193" s="1098">
        <v>196.0</v>
      </c>
      <c r="B193" s="1182">
        <v>427027.0</v>
      </c>
      <c r="C193" s="1183" t="s">
        <v>814</v>
      </c>
      <c r="D193" s="1183" t="s">
        <v>2077</v>
      </c>
      <c r="E193" s="1183" t="s">
        <v>552</v>
      </c>
      <c r="F193" s="1183" t="s">
        <v>546</v>
      </c>
      <c r="G193" s="1183" t="s">
        <v>771</v>
      </c>
      <c r="H193" s="1273" t="str">
        <f t="shared" si="1"/>
        <v>TESTER04</v>
      </c>
      <c r="I193" s="1100" t="str">
        <f t="shared" si="2"/>
        <v>#REF!</v>
      </c>
      <c r="J193" s="413">
        <v>4.0</v>
      </c>
      <c r="K193" s="413">
        <v>2025.0</v>
      </c>
      <c r="L193" s="1397">
        <v>45748.0</v>
      </c>
      <c r="M193" s="1398">
        <v>45768.0</v>
      </c>
      <c r="N193" s="1340">
        <v>15.0</v>
      </c>
      <c r="O193" s="1084">
        <f t="shared" si="3"/>
        <v>0.652173913</v>
      </c>
      <c r="P193" s="231" t="str">
        <f t="shared" si="4"/>
        <v>#REF!</v>
      </c>
      <c r="Q193" s="231" t="str">
        <f t="shared" si="19"/>
        <v>#REF!</v>
      </c>
      <c r="R193" s="1101"/>
      <c r="S193" s="1182" t="s">
        <v>525</v>
      </c>
      <c r="T193" s="1183" t="s">
        <v>1515</v>
      </c>
      <c r="U193" s="1084" t="str">
        <f t="shared" si="6"/>
        <v>#REF!</v>
      </c>
      <c r="V193" s="1102" t="str">
        <f t="shared" si="7"/>
        <v>#REF!</v>
      </c>
      <c r="W193" s="1102" t="str">
        <f t="shared" si="8"/>
        <v>#REF!</v>
      </c>
      <c r="X193" s="1102" t="str">
        <f t="shared" si="9"/>
        <v>#REF!</v>
      </c>
      <c r="Y193" s="1103">
        <f t="shared" si="10"/>
        <v>0.652173913</v>
      </c>
      <c r="Z193" s="1104" t="str">
        <f t="shared" si="11"/>
        <v>#REF!</v>
      </c>
      <c r="AA193" s="1085" t="str">
        <f t="shared" si="12"/>
        <v>#REF!</v>
      </c>
      <c r="AB193" s="1085" t="str">
        <f t="shared" si="13"/>
        <v>#REF!</v>
      </c>
      <c r="AC193" s="1105" t="str">
        <f t="shared" si="14"/>
        <v>#REF!</v>
      </c>
      <c r="AD193" s="1105" t="str">
        <f t="shared" si="15"/>
        <v>#REF!</v>
      </c>
      <c r="AE193" s="1105" t="str">
        <f t="shared" si="16"/>
        <v>#REF!</v>
      </c>
      <c r="AF193" s="1106"/>
      <c r="AG193" s="1079"/>
      <c r="AH193" s="1090">
        <f t="shared" si="17"/>
        <v>15</v>
      </c>
      <c r="AI193" s="1090"/>
    </row>
    <row r="194" ht="15.0" customHeight="1">
      <c r="A194" s="1098">
        <v>197.0</v>
      </c>
      <c r="B194" s="1182">
        <v>460613.0</v>
      </c>
      <c r="C194" s="1183" t="s">
        <v>1795</v>
      </c>
      <c r="D194" s="1183" t="s">
        <v>1796</v>
      </c>
      <c r="E194" s="1183" t="s">
        <v>511</v>
      </c>
      <c r="F194" s="1183" t="s">
        <v>512</v>
      </c>
      <c r="G194" s="1183" t="s">
        <v>795</v>
      </c>
      <c r="H194" s="1273" t="str">
        <f t="shared" si="1"/>
        <v>DEV01</v>
      </c>
      <c r="I194" s="1100" t="str">
        <f t="shared" si="2"/>
        <v>#REF!</v>
      </c>
      <c r="J194" s="413">
        <v>4.0</v>
      </c>
      <c r="K194" s="413">
        <v>2025.0</v>
      </c>
      <c r="L194" s="1397">
        <v>45748.0</v>
      </c>
      <c r="M194" s="1398">
        <v>45761.0</v>
      </c>
      <c r="N194" s="1340">
        <v>5.0</v>
      </c>
      <c r="O194" s="1084">
        <f t="shared" si="3"/>
        <v>0.2173913043</v>
      </c>
      <c r="P194" s="231" t="str">
        <f t="shared" si="4"/>
        <v>#REF!</v>
      </c>
      <c r="Q194" s="231" t="str">
        <f t="shared" si="19"/>
        <v>#REF!</v>
      </c>
      <c r="R194" s="1101"/>
      <c r="S194" s="1182" t="s">
        <v>525</v>
      </c>
      <c r="T194" s="1183" t="s">
        <v>1515</v>
      </c>
      <c r="U194" s="1084" t="str">
        <f t="shared" si="6"/>
        <v>#REF!</v>
      </c>
      <c r="V194" s="1102" t="str">
        <f t="shared" si="7"/>
        <v>#REF!</v>
      </c>
      <c r="W194" s="1102" t="str">
        <f t="shared" si="8"/>
        <v>#REF!</v>
      </c>
      <c r="X194" s="1102" t="str">
        <f t="shared" si="9"/>
        <v>#REF!</v>
      </c>
      <c r="Y194" s="1103">
        <f t="shared" si="10"/>
        <v>1</v>
      </c>
      <c r="Z194" s="1104" t="str">
        <f t="shared" si="11"/>
        <v>#REF!</v>
      </c>
      <c r="AA194" s="1085" t="str">
        <f t="shared" si="12"/>
        <v>#REF!</v>
      </c>
      <c r="AB194" s="1085" t="str">
        <f t="shared" si="13"/>
        <v>#REF!</v>
      </c>
      <c r="AC194" s="1105" t="str">
        <f t="shared" si="14"/>
        <v>#REF!</v>
      </c>
      <c r="AD194" s="1105" t="str">
        <f t="shared" si="15"/>
        <v>#REF!</v>
      </c>
      <c r="AE194" s="1105" t="str">
        <f t="shared" si="16"/>
        <v>#REF!</v>
      </c>
      <c r="AF194" s="1106"/>
      <c r="AG194" s="1079"/>
      <c r="AH194" s="1090">
        <f t="shared" si="17"/>
        <v>23</v>
      </c>
      <c r="AI194" s="1090"/>
    </row>
    <row r="195" ht="15.0" customHeight="1">
      <c r="A195" s="1098">
        <v>198.0</v>
      </c>
      <c r="B195" s="1182">
        <v>463617.0</v>
      </c>
      <c r="C195" s="1183" t="s">
        <v>1523</v>
      </c>
      <c r="D195" s="1183" t="s">
        <v>1524</v>
      </c>
      <c r="E195" s="1183" t="s">
        <v>511</v>
      </c>
      <c r="F195" s="1183" t="s">
        <v>512</v>
      </c>
      <c r="G195" s="1183" t="s">
        <v>787</v>
      </c>
      <c r="H195" s="1273" t="str">
        <f t="shared" si="1"/>
        <v>DEV05</v>
      </c>
      <c r="I195" s="1100" t="str">
        <f t="shared" si="2"/>
        <v>#REF!</v>
      </c>
      <c r="J195" s="413">
        <v>4.0</v>
      </c>
      <c r="K195" s="413">
        <v>2025.0</v>
      </c>
      <c r="L195" s="1397">
        <v>45748.0</v>
      </c>
      <c r="M195" s="1398">
        <v>45777.0</v>
      </c>
      <c r="N195" s="1340">
        <v>23.0</v>
      </c>
      <c r="O195" s="1084">
        <f t="shared" si="3"/>
        <v>1</v>
      </c>
      <c r="P195" s="231" t="str">
        <f t="shared" si="4"/>
        <v>#REF!</v>
      </c>
      <c r="Q195" s="231" t="str">
        <f t="shared" si="19"/>
        <v>#REF!</v>
      </c>
      <c r="R195" s="1101"/>
      <c r="S195" s="1182" t="s">
        <v>525</v>
      </c>
      <c r="T195" s="1183" t="s">
        <v>1515</v>
      </c>
      <c r="U195" s="1084" t="str">
        <f t="shared" si="6"/>
        <v>#REF!</v>
      </c>
      <c r="V195" s="1102" t="str">
        <f t="shared" si="7"/>
        <v>#REF!</v>
      </c>
      <c r="W195" s="1102" t="str">
        <f t="shared" si="8"/>
        <v>#REF!</v>
      </c>
      <c r="X195" s="1102" t="str">
        <f t="shared" si="9"/>
        <v>#REF!</v>
      </c>
      <c r="Y195" s="1103">
        <f t="shared" si="10"/>
        <v>1</v>
      </c>
      <c r="Z195" s="1104" t="str">
        <f t="shared" si="11"/>
        <v>#REF!</v>
      </c>
      <c r="AA195" s="1085" t="str">
        <f t="shared" si="12"/>
        <v>#REF!</v>
      </c>
      <c r="AB195" s="1085" t="str">
        <f t="shared" si="13"/>
        <v>#REF!</v>
      </c>
      <c r="AC195" s="1105" t="str">
        <f t="shared" si="14"/>
        <v>#REF!</v>
      </c>
      <c r="AD195" s="1105" t="str">
        <f t="shared" si="15"/>
        <v>#REF!</v>
      </c>
      <c r="AE195" s="1105" t="str">
        <f t="shared" si="16"/>
        <v>#REF!</v>
      </c>
      <c r="AF195" s="1106"/>
      <c r="AG195" s="1079"/>
      <c r="AH195" s="1090">
        <f t="shared" si="17"/>
        <v>23</v>
      </c>
      <c r="AI195" s="1090"/>
    </row>
    <row r="196" ht="15.0" customHeight="1">
      <c r="A196" s="1098">
        <v>199.0</v>
      </c>
      <c r="B196" s="1182">
        <v>463643.0</v>
      </c>
      <c r="C196" s="1183" t="s">
        <v>1302</v>
      </c>
      <c r="D196" s="1183" t="s">
        <v>1303</v>
      </c>
      <c r="E196" s="1183" t="s">
        <v>511</v>
      </c>
      <c r="F196" s="1183" t="s">
        <v>512</v>
      </c>
      <c r="G196" s="1183" t="s">
        <v>790</v>
      </c>
      <c r="H196" s="1273" t="str">
        <f t="shared" si="1"/>
        <v>DEV03</v>
      </c>
      <c r="I196" s="1100" t="str">
        <f t="shared" si="2"/>
        <v>#REF!</v>
      </c>
      <c r="J196" s="413">
        <v>4.0</v>
      </c>
      <c r="K196" s="413">
        <v>2025.0</v>
      </c>
      <c r="L196" s="1397">
        <v>45748.0</v>
      </c>
      <c r="M196" s="1398">
        <v>45756.0</v>
      </c>
      <c r="N196" s="1340">
        <v>7.0</v>
      </c>
      <c r="O196" s="1084">
        <f t="shared" si="3"/>
        <v>0.3043478261</v>
      </c>
      <c r="P196" s="231" t="str">
        <f t="shared" si="4"/>
        <v>#REF!</v>
      </c>
      <c r="Q196" s="231" t="str">
        <f t="shared" si="19"/>
        <v>#REF!</v>
      </c>
      <c r="R196" s="1101"/>
      <c r="S196" s="1182" t="s">
        <v>525</v>
      </c>
      <c r="T196" s="1183" t="s">
        <v>1515</v>
      </c>
      <c r="U196" s="1084" t="str">
        <f t="shared" si="6"/>
        <v>#REF!</v>
      </c>
      <c r="V196" s="1102" t="str">
        <f t="shared" si="7"/>
        <v>#REF!</v>
      </c>
      <c r="W196" s="1102" t="str">
        <f t="shared" si="8"/>
        <v>#REF!</v>
      </c>
      <c r="X196" s="1102" t="str">
        <f t="shared" si="9"/>
        <v>#REF!</v>
      </c>
      <c r="Y196" s="1103">
        <f t="shared" si="10"/>
        <v>1</v>
      </c>
      <c r="Z196" s="1104" t="str">
        <f t="shared" si="11"/>
        <v>#REF!</v>
      </c>
      <c r="AA196" s="1085" t="str">
        <f t="shared" si="12"/>
        <v>#REF!</v>
      </c>
      <c r="AB196" s="1085" t="str">
        <f t="shared" si="13"/>
        <v>#REF!</v>
      </c>
      <c r="AC196" s="1105" t="str">
        <f t="shared" si="14"/>
        <v>#REF!</v>
      </c>
      <c r="AD196" s="1105" t="str">
        <f t="shared" si="15"/>
        <v>#REF!</v>
      </c>
      <c r="AE196" s="1105" t="str">
        <f t="shared" si="16"/>
        <v>#REF!</v>
      </c>
      <c r="AF196" s="1106"/>
      <c r="AG196" s="1079"/>
      <c r="AH196" s="1090">
        <f t="shared" si="17"/>
        <v>23</v>
      </c>
      <c r="AI196" s="1090"/>
    </row>
    <row r="197" ht="15.0" customHeight="1">
      <c r="A197" s="1098">
        <v>200.0</v>
      </c>
      <c r="B197" s="1182">
        <v>463671.0</v>
      </c>
      <c r="C197" s="1183" t="s">
        <v>1531</v>
      </c>
      <c r="D197" s="1183" t="s">
        <v>1532</v>
      </c>
      <c r="E197" s="1183" t="s">
        <v>511</v>
      </c>
      <c r="F197" s="1183" t="s">
        <v>512</v>
      </c>
      <c r="G197" s="1183" t="s">
        <v>790</v>
      </c>
      <c r="H197" s="1273" t="str">
        <f t="shared" si="1"/>
        <v>DEV03</v>
      </c>
      <c r="I197" s="1100" t="str">
        <f t="shared" si="2"/>
        <v>#REF!</v>
      </c>
      <c r="J197" s="413">
        <v>4.0</v>
      </c>
      <c r="K197" s="413">
        <v>2025.0</v>
      </c>
      <c r="L197" s="1397">
        <v>45748.0</v>
      </c>
      <c r="M197" s="1398">
        <v>45761.0</v>
      </c>
      <c r="N197" s="1340">
        <v>5.0</v>
      </c>
      <c r="O197" s="1084">
        <f t="shared" si="3"/>
        <v>0.2173913043</v>
      </c>
      <c r="P197" s="231" t="str">
        <f t="shared" si="4"/>
        <v>#REF!</v>
      </c>
      <c r="Q197" s="231" t="str">
        <f t="shared" si="19"/>
        <v>#REF!</v>
      </c>
      <c r="R197" s="1101"/>
      <c r="S197" s="1182" t="s">
        <v>525</v>
      </c>
      <c r="T197" s="1183" t="s">
        <v>1515</v>
      </c>
      <c r="U197" s="1084" t="str">
        <f t="shared" si="6"/>
        <v>#REF!</v>
      </c>
      <c r="V197" s="1102" t="str">
        <f t="shared" si="7"/>
        <v>#REF!</v>
      </c>
      <c r="W197" s="1102" t="str">
        <f t="shared" si="8"/>
        <v>#REF!</v>
      </c>
      <c r="X197" s="1102" t="str">
        <f t="shared" si="9"/>
        <v>#REF!</v>
      </c>
      <c r="Y197" s="1103">
        <f t="shared" si="10"/>
        <v>1</v>
      </c>
      <c r="Z197" s="1104" t="str">
        <f t="shared" si="11"/>
        <v>#REF!</v>
      </c>
      <c r="AA197" s="1085" t="str">
        <f t="shared" si="12"/>
        <v>#REF!</v>
      </c>
      <c r="AB197" s="1085" t="str">
        <f t="shared" si="13"/>
        <v>#REF!</v>
      </c>
      <c r="AC197" s="1105" t="str">
        <f t="shared" si="14"/>
        <v>#REF!</v>
      </c>
      <c r="AD197" s="1105" t="str">
        <f t="shared" si="15"/>
        <v>#REF!</v>
      </c>
      <c r="AE197" s="1105" t="str">
        <f t="shared" si="16"/>
        <v>#REF!</v>
      </c>
      <c r="AF197" s="1106"/>
      <c r="AG197" s="1079"/>
      <c r="AH197" s="1090">
        <f t="shared" si="17"/>
        <v>23</v>
      </c>
      <c r="AI197" s="1090"/>
    </row>
    <row r="198" ht="15.0" customHeight="1">
      <c r="A198" s="1098">
        <v>201.0</v>
      </c>
      <c r="B198" s="1182">
        <v>463897.0</v>
      </c>
      <c r="C198" s="1183" t="s">
        <v>1535</v>
      </c>
      <c r="D198" s="1183" t="s">
        <v>1536</v>
      </c>
      <c r="E198" s="1183" t="s">
        <v>511</v>
      </c>
      <c r="F198" s="1183" t="s">
        <v>512</v>
      </c>
      <c r="G198" s="1183" t="s">
        <v>790</v>
      </c>
      <c r="H198" s="1273" t="str">
        <f t="shared" si="1"/>
        <v>DEV03</v>
      </c>
      <c r="I198" s="1100" t="str">
        <f t="shared" si="2"/>
        <v>#REF!</v>
      </c>
      <c r="J198" s="413">
        <v>4.0</v>
      </c>
      <c r="K198" s="413">
        <v>2025.0</v>
      </c>
      <c r="L198" s="1397">
        <v>45748.0</v>
      </c>
      <c r="M198" s="1398">
        <v>45754.0</v>
      </c>
      <c r="N198" s="1340">
        <v>1.5</v>
      </c>
      <c r="O198" s="1084">
        <f t="shared" si="3"/>
        <v>0.0652173913</v>
      </c>
      <c r="P198" s="231" t="str">
        <f t="shared" si="4"/>
        <v>#REF!</v>
      </c>
      <c r="Q198" s="231" t="str">
        <f t="shared" si="19"/>
        <v>#REF!</v>
      </c>
      <c r="R198" s="1101"/>
      <c r="S198" s="1182" t="s">
        <v>525</v>
      </c>
      <c r="T198" s="1183" t="s">
        <v>1515</v>
      </c>
      <c r="U198" s="1084" t="str">
        <f t="shared" si="6"/>
        <v>#REF!</v>
      </c>
      <c r="V198" s="1102" t="str">
        <f t="shared" si="7"/>
        <v>#REF!</v>
      </c>
      <c r="W198" s="1102" t="str">
        <f t="shared" si="8"/>
        <v>#REF!</v>
      </c>
      <c r="X198" s="1102" t="str">
        <f t="shared" si="9"/>
        <v>#REF!</v>
      </c>
      <c r="Y198" s="1103">
        <f t="shared" si="10"/>
        <v>0.9565217391</v>
      </c>
      <c r="Z198" s="1104" t="str">
        <f t="shared" si="11"/>
        <v>#REF!</v>
      </c>
      <c r="AA198" s="1085" t="str">
        <f t="shared" si="12"/>
        <v>#REF!</v>
      </c>
      <c r="AB198" s="1085" t="str">
        <f t="shared" si="13"/>
        <v>#REF!</v>
      </c>
      <c r="AC198" s="1105" t="str">
        <f t="shared" si="14"/>
        <v>#REF!</v>
      </c>
      <c r="AD198" s="1105" t="str">
        <f t="shared" si="15"/>
        <v>#REF!</v>
      </c>
      <c r="AE198" s="1105" t="str">
        <f t="shared" si="16"/>
        <v>#REF!</v>
      </c>
      <c r="AF198" s="1106"/>
      <c r="AG198" s="1079"/>
      <c r="AH198" s="1090">
        <f t="shared" si="17"/>
        <v>22</v>
      </c>
      <c r="AI198" s="1090"/>
    </row>
    <row r="199" ht="15.0" customHeight="1">
      <c r="A199" s="1098">
        <v>202.0</v>
      </c>
      <c r="B199" s="1182">
        <v>463897.0</v>
      </c>
      <c r="C199" s="1183" t="s">
        <v>1535</v>
      </c>
      <c r="D199" s="1183" t="s">
        <v>1536</v>
      </c>
      <c r="E199" s="1183" t="s">
        <v>511</v>
      </c>
      <c r="F199" s="1183" t="s">
        <v>512</v>
      </c>
      <c r="G199" s="1183" t="s">
        <v>790</v>
      </c>
      <c r="H199" s="1273" t="str">
        <f t="shared" si="1"/>
        <v>DEV03</v>
      </c>
      <c r="I199" s="1100" t="str">
        <f t="shared" si="2"/>
        <v>#REF!</v>
      </c>
      <c r="J199" s="413">
        <v>4.0</v>
      </c>
      <c r="K199" s="413">
        <v>2025.0</v>
      </c>
      <c r="L199" s="1397">
        <v>45755.0</v>
      </c>
      <c r="M199" s="1398">
        <v>45761.0</v>
      </c>
      <c r="N199" s="1340">
        <v>2.5</v>
      </c>
      <c r="O199" s="1084">
        <f t="shared" si="3"/>
        <v>0.1086956522</v>
      </c>
      <c r="P199" s="231" t="str">
        <f t="shared" si="4"/>
        <v>#REF!</v>
      </c>
      <c r="Q199" s="231" t="str">
        <f t="shared" si="19"/>
        <v>#REF!</v>
      </c>
      <c r="R199" s="1101"/>
      <c r="S199" s="1182" t="s">
        <v>525</v>
      </c>
      <c r="T199" s="1183" t="s">
        <v>1515</v>
      </c>
      <c r="U199" s="1084" t="str">
        <f t="shared" si="6"/>
        <v>#REF!</v>
      </c>
      <c r="V199" s="1102" t="str">
        <f t="shared" si="7"/>
        <v>#REF!</v>
      </c>
      <c r="W199" s="1102" t="str">
        <f t="shared" si="8"/>
        <v>#REF!</v>
      </c>
      <c r="X199" s="1102" t="str">
        <f t="shared" si="9"/>
        <v>#REF!</v>
      </c>
      <c r="Y199" s="1103">
        <f t="shared" si="10"/>
        <v>0.9565217391</v>
      </c>
      <c r="Z199" s="1104" t="str">
        <f t="shared" si="11"/>
        <v>#REF!</v>
      </c>
      <c r="AA199" s="1085" t="str">
        <f t="shared" si="12"/>
        <v>#REF!</v>
      </c>
      <c r="AB199" s="1085" t="str">
        <f t="shared" si="13"/>
        <v>#REF!</v>
      </c>
      <c r="AC199" s="1105" t="str">
        <f t="shared" si="14"/>
        <v>#REF!</v>
      </c>
      <c r="AD199" s="1105" t="str">
        <f t="shared" si="15"/>
        <v>#REF!</v>
      </c>
      <c r="AE199" s="1105" t="str">
        <f t="shared" si="16"/>
        <v>#REF!</v>
      </c>
      <c r="AF199" s="1106"/>
      <c r="AG199" s="1079"/>
      <c r="AH199" s="1090">
        <f t="shared" si="17"/>
        <v>22</v>
      </c>
      <c r="AI199" s="1090"/>
    </row>
    <row r="200" ht="15.0" customHeight="1">
      <c r="A200" s="1098">
        <v>203.0</v>
      </c>
      <c r="B200" s="1182">
        <v>464019.0</v>
      </c>
      <c r="C200" s="1183" t="s">
        <v>1540</v>
      </c>
      <c r="D200" s="1183" t="s">
        <v>1541</v>
      </c>
      <c r="E200" s="1183" t="s">
        <v>511</v>
      </c>
      <c r="F200" s="1183" t="s">
        <v>546</v>
      </c>
      <c r="G200" s="1183" t="s">
        <v>665</v>
      </c>
      <c r="H200" s="1273" t="str">
        <f t="shared" si="1"/>
        <v>TESTER02</v>
      </c>
      <c r="I200" s="1100" t="str">
        <f t="shared" si="2"/>
        <v>#REF!</v>
      </c>
      <c r="J200" s="413">
        <v>4.0</v>
      </c>
      <c r="K200" s="413">
        <v>2025.0</v>
      </c>
      <c r="L200" s="1397">
        <v>45748.0</v>
      </c>
      <c r="M200" s="1398">
        <v>45777.0</v>
      </c>
      <c r="N200" s="1340">
        <v>23.0</v>
      </c>
      <c r="O200" s="1084">
        <f t="shared" si="3"/>
        <v>1</v>
      </c>
      <c r="P200" s="231" t="str">
        <f t="shared" si="4"/>
        <v>#REF!</v>
      </c>
      <c r="Q200" s="231" t="str">
        <f t="shared" si="19"/>
        <v>#REF!</v>
      </c>
      <c r="R200" s="1101"/>
      <c r="S200" s="1182" t="s">
        <v>525</v>
      </c>
      <c r="T200" s="1183" t="s">
        <v>1515</v>
      </c>
      <c r="U200" s="1084" t="str">
        <f t="shared" si="6"/>
        <v>#REF!</v>
      </c>
      <c r="V200" s="1102" t="str">
        <f t="shared" si="7"/>
        <v>#REF!</v>
      </c>
      <c r="W200" s="1102" t="str">
        <f t="shared" si="8"/>
        <v>#REF!</v>
      </c>
      <c r="X200" s="1102" t="str">
        <f t="shared" si="9"/>
        <v>#REF!</v>
      </c>
      <c r="Y200" s="1103">
        <f t="shared" si="10"/>
        <v>1</v>
      </c>
      <c r="Z200" s="1104" t="str">
        <f t="shared" si="11"/>
        <v>#REF!</v>
      </c>
      <c r="AA200" s="1085" t="str">
        <f t="shared" si="12"/>
        <v>#REF!</v>
      </c>
      <c r="AB200" s="1085" t="str">
        <f t="shared" si="13"/>
        <v>#REF!</v>
      </c>
      <c r="AC200" s="1105" t="str">
        <f t="shared" si="14"/>
        <v>#REF!</v>
      </c>
      <c r="AD200" s="1105" t="str">
        <f t="shared" si="15"/>
        <v>#REF!</v>
      </c>
      <c r="AE200" s="1105" t="str">
        <f t="shared" si="16"/>
        <v>#REF!</v>
      </c>
      <c r="AF200" s="1106"/>
      <c r="AG200" s="1079"/>
      <c r="AH200" s="1090">
        <f t="shared" si="17"/>
        <v>23</v>
      </c>
      <c r="AI200" s="1090"/>
    </row>
    <row r="201" ht="15.0" customHeight="1">
      <c r="A201" s="1098">
        <v>204.0</v>
      </c>
      <c r="B201" s="1182">
        <v>464119.0</v>
      </c>
      <c r="C201" s="1183" t="s">
        <v>1546</v>
      </c>
      <c r="D201" s="1183" t="s">
        <v>1547</v>
      </c>
      <c r="E201" s="1183" t="s">
        <v>511</v>
      </c>
      <c r="F201" s="1183" t="s">
        <v>546</v>
      </c>
      <c r="G201" s="1183" t="s">
        <v>665</v>
      </c>
      <c r="H201" s="1273" t="str">
        <f t="shared" si="1"/>
        <v>TESTER02</v>
      </c>
      <c r="I201" s="1100" t="str">
        <f t="shared" si="2"/>
        <v>#REF!</v>
      </c>
      <c r="J201" s="413">
        <v>4.0</v>
      </c>
      <c r="K201" s="413">
        <v>2025.0</v>
      </c>
      <c r="L201" s="1397">
        <v>45748.0</v>
      </c>
      <c r="M201" s="1398">
        <v>45760.0</v>
      </c>
      <c r="N201" s="1340">
        <v>9.0</v>
      </c>
      <c r="O201" s="1084">
        <f t="shared" si="3"/>
        <v>0.3913043478</v>
      </c>
      <c r="P201" s="231" t="str">
        <f t="shared" si="4"/>
        <v>#REF!</v>
      </c>
      <c r="Q201" s="231" t="str">
        <f t="shared" si="19"/>
        <v>#REF!</v>
      </c>
      <c r="R201" s="1101"/>
      <c r="S201" s="1182" t="s">
        <v>525</v>
      </c>
      <c r="T201" s="1183" t="s">
        <v>1515</v>
      </c>
      <c r="U201" s="1084" t="str">
        <f t="shared" si="6"/>
        <v>#REF!</v>
      </c>
      <c r="V201" s="1102" t="str">
        <f t="shared" si="7"/>
        <v>#REF!</v>
      </c>
      <c r="W201" s="1102" t="str">
        <f t="shared" si="8"/>
        <v>#REF!</v>
      </c>
      <c r="X201" s="1102" t="str">
        <f t="shared" si="9"/>
        <v>#REF!</v>
      </c>
      <c r="Y201" s="1103">
        <f t="shared" si="10"/>
        <v>1</v>
      </c>
      <c r="Z201" s="1104" t="str">
        <f t="shared" si="11"/>
        <v>#REF!</v>
      </c>
      <c r="AA201" s="1085" t="str">
        <f t="shared" si="12"/>
        <v>#REF!</v>
      </c>
      <c r="AB201" s="1085" t="str">
        <f t="shared" si="13"/>
        <v>#REF!</v>
      </c>
      <c r="AC201" s="1105" t="str">
        <f t="shared" si="14"/>
        <v>#REF!</v>
      </c>
      <c r="AD201" s="1105" t="str">
        <f t="shared" si="15"/>
        <v>#REF!</v>
      </c>
      <c r="AE201" s="1105" t="str">
        <f t="shared" si="16"/>
        <v>#REF!</v>
      </c>
      <c r="AF201" s="1106"/>
      <c r="AG201" s="1079"/>
      <c r="AH201" s="1090">
        <f t="shared" si="17"/>
        <v>23</v>
      </c>
      <c r="AI201" s="1090"/>
    </row>
    <row r="202" ht="15.0" customHeight="1">
      <c r="A202" s="1098">
        <v>205.0</v>
      </c>
      <c r="B202" s="1182">
        <v>464355.0</v>
      </c>
      <c r="C202" s="1183" t="s">
        <v>1551</v>
      </c>
      <c r="D202" s="1183" t="s">
        <v>1552</v>
      </c>
      <c r="E202" s="1183" t="s">
        <v>511</v>
      </c>
      <c r="F202" s="1183" t="s">
        <v>512</v>
      </c>
      <c r="G202" s="1183" t="s">
        <v>665</v>
      </c>
      <c r="H202" s="1273" t="str">
        <f t="shared" si="1"/>
        <v>DEV02</v>
      </c>
      <c r="I202" s="1100" t="str">
        <f t="shared" si="2"/>
        <v>#REF!</v>
      </c>
      <c r="J202" s="413">
        <v>4.0</v>
      </c>
      <c r="K202" s="413">
        <v>2025.0</v>
      </c>
      <c r="L202" s="1397">
        <v>45748.0</v>
      </c>
      <c r="M202" s="1398">
        <v>45750.0</v>
      </c>
      <c r="N202" s="1340">
        <v>3.0</v>
      </c>
      <c r="O202" s="1084">
        <f t="shared" si="3"/>
        <v>0.1304347826</v>
      </c>
      <c r="P202" s="231" t="str">
        <f t="shared" si="4"/>
        <v>#REF!</v>
      </c>
      <c r="Q202" s="231" t="str">
        <f t="shared" si="19"/>
        <v>#REF!</v>
      </c>
      <c r="R202" s="1101"/>
      <c r="S202" s="1182" t="s">
        <v>525</v>
      </c>
      <c r="T202" s="1183" t="s">
        <v>1515</v>
      </c>
      <c r="U202" s="1084" t="str">
        <f t="shared" si="6"/>
        <v>#REF!</v>
      </c>
      <c r="V202" s="1102" t="str">
        <f t="shared" si="7"/>
        <v>#REF!</v>
      </c>
      <c r="W202" s="1102" t="str">
        <f t="shared" si="8"/>
        <v>#REF!</v>
      </c>
      <c r="X202" s="1102" t="str">
        <f t="shared" si="9"/>
        <v>#REF!</v>
      </c>
      <c r="Y202" s="1103">
        <f t="shared" si="10"/>
        <v>1</v>
      </c>
      <c r="Z202" s="1104" t="str">
        <f t="shared" si="11"/>
        <v>#REF!</v>
      </c>
      <c r="AA202" s="1085" t="str">
        <f t="shared" si="12"/>
        <v>#REF!</v>
      </c>
      <c r="AB202" s="1085" t="str">
        <f t="shared" si="13"/>
        <v>#REF!</v>
      </c>
      <c r="AC202" s="1105" t="str">
        <f t="shared" si="14"/>
        <v>#REF!</v>
      </c>
      <c r="AD202" s="1105" t="str">
        <f t="shared" si="15"/>
        <v>#REF!</v>
      </c>
      <c r="AE202" s="1105" t="str">
        <f t="shared" si="16"/>
        <v>#REF!</v>
      </c>
      <c r="AF202" s="1106"/>
      <c r="AG202" s="1079"/>
      <c r="AH202" s="1090">
        <f t="shared" si="17"/>
        <v>23</v>
      </c>
      <c r="AI202" s="1090"/>
    </row>
    <row r="203" ht="15.0" customHeight="1">
      <c r="A203" s="1098">
        <v>206.0</v>
      </c>
      <c r="B203" s="1182">
        <v>464937.0</v>
      </c>
      <c r="C203" s="1183" t="s">
        <v>2313</v>
      </c>
      <c r="D203" s="1183" t="s">
        <v>2314</v>
      </c>
      <c r="E203" s="1183" t="s">
        <v>511</v>
      </c>
      <c r="F203" s="1183" t="s">
        <v>512</v>
      </c>
      <c r="G203" s="1183" t="s">
        <v>771</v>
      </c>
      <c r="H203" s="1273" t="str">
        <f t="shared" si="1"/>
        <v>DEV04</v>
      </c>
      <c r="I203" s="1100" t="str">
        <f t="shared" si="2"/>
        <v>#REF!</v>
      </c>
      <c r="J203" s="413">
        <v>4.0</v>
      </c>
      <c r="K203" s="413">
        <v>2025.0</v>
      </c>
      <c r="L203" s="1397">
        <v>45748.0</v>
      </c>
      <c r="M203" s="1398">
        <v>45777.0</v>
      </c>
      <c r="N203" s="1340">
        <v>23.0</v>
      </c>
      <c r="O203" s="1084">
        <f t="shared" si="3"/>
        <v>1</v>
      </c>
      <c r="P203" s="231" t="str">
        <f t="shared" si="4"/>
        <v>#REF!</v>
      </c>
      <c r="Q203" s="231" t="str">
        <f t="shared" si="19"/>
        <v>#REF!</v>
      </c>
      <c r="R203" s="1101"/>
      <c r="S203" s="1182" t="s">
        <v>525</v>
      </c>
      <c r="T203" s="1183" t="s">
        <v>1515</v>
      </c>
      <c r="U203" s="1084" t="str">
        <f t="shared" si="6"/>
        <v>#REF!</v>
      </c>
      <c r="V203" s="1102" t="str">
        <f t="shared" si="7"/>
        <v>#REF!</v>
      </c>
      <c r="W203" s="1102" t="str">
        <f t="shared" si="8"/>
        <v>#REF!</v>
      </c>
      <c r="X203" s="1102" t="str">
        <f t="shared" si="9"/>
        <v>#REF!</v>
      </c>
      <c r="Y203" s="1103">
        <f t="shared" si="10"/>
        <v>1</v>
      </c>
      <c r="Z203" s="1104" t="str">
        <f t="shared" si="11"/>
        <v>#REF!</v>
      </c>
      <c r="AA203" s="1085" t="str">
        <f t="shared" si="12"/>
        <v>#REF!</v>
      </c>
      <c r="AB203" s="1085" t="str">
        <f t="shared" si="13"/>
        <v>#REF!</v>
      </c>
      <c r="AC203" s="1105" t="str">
        <f t="shared" si="14"/>
        <v>#REF!</v>
      </c>
      <c r="AD203" s="1105" t="str">
        <f t="shared" si="15"/>
        <v>#REF!</v>
      </c>
      <c r="AE203" s="1105" t="str">
        <f t="shared" si="16"/>
        <v>#REF!</v>
      </c>
      <c r="AF203" s="1106"/>
      <c r="AG203" s="1079"/>
      <c r="AH203" s="1090">
        <f t="shared" si="17"/>
        <v>23</v>
      </c>
      <c r="AI203" s="1090"/>
    </row>
    <row r="204" ht="15.0" customHeight="1">
      <c r="A204" s="1098">
        <v>207.0</v>
      </c>
      <c r="B204" s="1182">
        <v>465271.0</v>
      </c>
      <c r="C204" s="1183" t="s">
        <v>1564</v>
      </c>
      <c r="D204" s="1183" t="s">
        <v>1565</v>
      </c>
      <c r="E204" s="1183" t="s">
        <v>511</v>
      </c>
      <c r="F204" s="1183" t="s">
        <v>546</v>
      </c>
      <c r="G204" s="1183" t="s">
        <v>771</v>
      </c>
      <c r="H204" s="1273" t="str">
        <f t="shared" si="1"/>
        <v>TESTER04</v>
      </c>
      <c r="I204" s="1100" t="str">
        <f t="shared" si="2"/>
        <v>#REF!</v>
      </c>
      <c r="J204" s="413">
        <v>4.0</v>
      </c>
      <c r="K204" s="413">
        <v>2025.0</v>
      </c>
      <c r="L204" s="1397">
        <v>45748.0</v>
      </c>
      <c r="M204" s="1398">
        <v>45777.0</v>
      </c>
      <c r="N204" s="1340">
        <v>23.0</v>
      </c>
      <c r="O204" s="1084">
        <f t="shared" si="3"/>
        <v>1</v>
      </c>
      <c r="P204" s="231" t="str">
        <f t="shared" si="4"/>
        <v>#REF!</v>
      </c>
      <c r="Q204" s="231" t="str">
        <f t="shared" si="19"/>
        <v>#REF!</v>
      </c>
      <c r="R204" s="1101"/>
      <c r="S204" s="1182" t="s">
        <v>525</v>
      </c>
      <c r="T204" s="1183" t="s">
        <v>1515</v>
      </c>
      <c r="U204" s="1084" t="str">
        <f t="shared" si="6"/>
        <v>#REF!</v>
      </c>
      <c r="V204" s="1102" t="str">
        <f t="shared" si="7"/>
        <v>#REF!</v>
      </c>
      <c r="W204" s="1102" t="str">
        <f t="shared" si="8"/>
        <v>#REF!</v>
      </c>
      <c r="X204" s="1102" t="str">
        <f t="shared" si="9"/>
        <v>#REF!</v>
      </c>
      <c r="Y204" s="1103">
        <f t="shared" si="10"/>
        <v>1</v>
      </c>
      <c r="Z204" s="1104" t="str">
        <f t="shared" si="11"/>
        <v>#REF!</v>
      </c>
      <c r="AA204" s="1085" t="str">
        <f t="shared" si="12"/>
        <v>#REF!</v>
      </c>
      <c r="AB204" s="1085" t="str">
        <f t="shared" si="13"/>
        <v>#REF!</v>
      </c>
      <c r="AC204" s="1105" t="str">
        <f t="shared" si="14"/>
        <v>#REF!</v>
      </c>
      <c r="AD204" s="1105" t="str">
        <f t="shared" si="15"/>
        <v>#REF!</v>
      </c>
      <c r="AE204" s="1105" t="str">
        <f t="shared" si="16"/>
        <v>#REF!</v>
      </c>
      <c r="AF204" s="1106"/>
      <c r="AG204" s="1079"/>
      <c r="AH204" s="1090">
        <f t="shared" si="17"/>
        <v>23</v>
      </c>
      <c r="AI204" s="1090"/>
    </row>
    <row r="205" ht="15.0" customHeight="1">
      <c r="A205" s="1098">
        <v>208.0</v>
      </c>
      <c r="B205" s="1182">
        <v>465605.0</v>
      </c>
      <c r="C205" s="1183" t="s">
        <v>1310</v>
      </c>
      <c r="D205" s="1183" t="s">
        <v>1589</v>
      </c>
      <c r="E205" s="1183" t="s">
        <v>511</v>
      </c>
      <c r="F205" s="1183" t="s">
        <v>546</v>
      </c>
      <c r="G205" s="1183" t="s">
        <v>771</v>
      </c>
      <c r="H205" s="1273" t="str">
        <f t="shared" si="1"/>
        <v>TESTER04</v>
      </c>
      <c r="I205" s="1100" t="str">
        <f t="shared" si="2"/>
        <v>#REF!</v>
      </c>
      <c r="J205" s="413">
        <v>4.0</v>
      </c>
      <c r="K205" s="413">
        <v>2025.0</v>
      </c>
      <c r="L205" s="1397">
        <v>45748.0</v>
      </c>
      <c r="M205" s="1398">
        <v>45777.0</v>
      </c>
      <c r="N205" s="1340">
        <v>23.0</v>
      </c>
      <c r="O205" s="1084">
        <f t="shared" si="3"/>
        <v>1</v>
      </c>
      <c r="P205" s="231" t="str">
        <f t="shared" si="4"/>
        <v>#REF!</v>
      </c>
      <c r="Q205" s="231" t="str">
        <f t="shared" si="19"/>
        <v>#REF!</v>
      </c>
      <c r="R205" s="1101"/>
      <c r="S205" s="1182" t="s">
        <v>525</v>
      </c>
      <c r="T205" s="1183" t="s">
        <v>1515</v>
      </c>
      <c r="U205" s="1084" t="str">
        <f t="shared" si="6"/>
        <v>#REF!</v>
      </c>
      <c r="V205" s="1102" t="str">
        <f t="shared" si="7"/>
        <v>#REF!</v>
      </c>
      <c r="W205" s="1102" t="str">
        <f t="shared" si="8"/>
        <v>#REF!</v>
      </c>
      <c r="X205" s="1102" t="str">
        <f t="shared" si="9"/>
        <v>#REF!</v>
      </c>
      <c r="Y205" s="1103">
        <f t="shared" si="10"/>
        <v>1</v>
      </c>
      <c r="Z205" s="1104" t="str">
        <f t="shared" si="11"/>
        <v>#REF!</v>
      </c>
      <c r="AA205" s="1085" t="str">
        <f t="shared" si="12"/>
        <v>#REF!</v>
      </c>
      <c r="AB205" s="1085" t="str">
        <f t="shared" si="13"/>
        <v>#REF!</v>
      </c>
      <c r="AC205" s="1105" t="str">
        <f t="shared" si="14"/>
        <v>#REF!</v>
      </c>
      <c r="AD205" s="1105" t="str">
        <f t="shared" si="15"/>
        <v>#REF!</v>
      </c>
      <c r="AE205" s="1105" t="str">
        <f t="shared" si="16"/>
        <v>#REF!</v>
      </c>
      <c r="AF205" s="1106"/>
      <c r="AG205" s="1079"/>
      <c r="AH205" s="1090">
        <f t="shared" si="17"/>
        <v>23</v>
      </c>
      <c r="AI205" s="1090"/>
    </row>
    <row r="206" ht="15.0" customHeight="1">
      <c r="A206" s="1098">
        <v>209.0</v>
      </c>
      <c r="B206" s="1182">
        <v>465797.0</v>
      </c>
      <c r="C206" s="1183" t="s">
        <v>1594</v>
      </c>
      <c r="D206" s="1183" t="s">
        <v>1595</v>
      </c>
      <c r="E206" s="1183" t="s">
        <v>511</v>
      </c>
      <c r="F206" s="1183" t="s">
        <v>512</v>
      </c>
      <c r="G206" s="1183" t="s">
        <v>790</v>
      </c>
      <c r="H206" s="1273" t="str">
        <f t="shared" si="1"/>
        <v>DEV03</v>
      </c>
      <c r="I206" s="1100" t="str">
        <f t="shared" si="2"/>
        <v>#REF!</v>
      </c>
      <c r="J206" s="413">
        <v>4.0</v>
      </c>
      <c r="K206" s="413">
        <v>2025.0</v>
      </c>
      <c r="L206" s="1397">
        <v>45748.0</v>
      </c>
      <c r="M206" s="1398">
        <v>45777.0</v>
      </c>
      <c r="N206" s="1340">
        <v>23.0</v>
      </c>
      <c r="O206" s="1084">
        <f t="shared" si="3"/>
        <v>1</v>
      </c>
      <c r="P206" s="231" t="str">
        <f t="shared" si="4"/>
        <v>#REF!</v>
      </c>
      <c r="Q206" s="231" t="str">
        <f t="shared" si="19"/>
        <v>#REF!</v>
      </c>
      <c r="R206" s="1101"/>
      <c r="S206" s="1182" t="s">
        <v>525</v>
      </c>
      <c r="T206" s="1183" t="s">
        <v>1515</v>
      </c>
      <c r="U206" s="1084" t="str">
        <f t="shared" si="6"/>
        <v>#REF!</v>
      </c>
      <c r="V206" s="1102" t="str">
        <f t="shared" si="7"/>
        <v>#REF!</v>
      </c>
      <c r="W206" s="1102" t="str">
        <f t="shared" si="8"/>
        <v>#REF!</v>
      </c>
      <c r="X206" s="1102" t="str">
        <f t="shared" si="9"/>
        <v>#REF!</v>
      </c>
      <c r="Y206" s="1103">
        <f t="shared" si="10"/>
        <v>1</v>
      </c>
      <c r="Z206" s="1104" t="str">
        <f t="shared" si="11"/>
        <v>#REF!</v>
      </c>
      <c r="AA206" s="1085" t="str">
        <f t="shared" si="12"/>
        <v>#REF!</v>
      </c>
      <c r="AB206" s="1085" t="str">
        <f t="shared" si="13"/>
        <v>#REF!</v>
      </c>
      <c r="AC206" s="1105" t="str">
        <f t="shared" si="14"/>
        <v>#REF!</v>
      </c>
      <c r="AD206" s="1105" t="str">
        <f t="shared" si="15"/>
        <v>#REF!</v>
      </c>
      <c r="AE206" s="1105" t="str">
        <f t="shared" si="16"/>
        <v>#REF!</v>
      </c>
      <c r="AF206" s="1106"/>
      <c r="AG206" s="1079"/>
      <c r="AH206" s="1090">
        <f t="shared" si="17"/>
        <v>23</v>
      </c>
      <c r="AI206" s="1090"/>
    </row>
    <row r="207" ht="15.0" customHeight="1">
      <c r="A207" s="1098">
        <v>210.0</v>
      </c>
      <c r="B207" s="1182">
        <v>468601.0</v>
      </c>
      <c r="C207" s="1183" t="s">
        <v>2210</v>
      </c>
      <c r="D207" s="1183" t="s">
        <v>2211</v>
      </c>
      <c r="E207" s="1183" t="s">
        <v>511</v>
      </c>
      <c r="F207" s="1183" t="s">
        <v>512</v>
      </c>
      <c r="G207" s="1183" t="s">
        <v>790</v>
      </c>
      <c r="H207" s="1273" t="str">
        <f t="shared" si="1"/>
        <v>DEV03</v>
      </c>
      <c r="I207" s="1100" t="str">
        <f t="shared" si="2"/>
        <v>#REF!</v>
      </c>
      <c r="J207" s="413">
        <v>4.0</v>
      </c>
      <c r="K207" s="413">
        <v>2025.0</v>
      </c>
      <c r="L207" s="1397">
        <v>45748.0</v>
      </c>
      <c r="M207" s="1398">
        <v>45777.0</v>
      </c>
      <c r="N207" s="1340">
        <v>23.0</v>
      </c>
      <c r="O207" s="1084">
        <f t="shared" si="3"/>
        <v>1</v>
      </c>
      <c r="P207" s="231" t="str">
        <f t="shared" si="4"/>
        <v>#REF!</v>
      </c>
      <c r="Q207" s="231" t="str">
        <f t="shared" si="19"/>
        <v>#REF!</v>
      </c>
      <c r="R207" s="1101"/>
      <c r="S207" s="1182" t="s">
        <v>525</v>
      </c>
      <c r="T207" s="1183" t="s">
        <v>1515</v>
      </c>
      <c r="U207" s="1084" t="str">
        <f t="shared" si="6"/>
        <v>#REF!</v>
      </c>
      <c r="V207" s="1102" t="str">
        <f t="shared" si="7"/>
        <v>#REF!</v>
      </c>
      <c r="W207" s="1102" t="str">
        <f t="shared" si="8"/>
        <v>#REF!</v>
      </c>
      <c r="X207" s="1102" t="str">
        <f t="shared" si="9"/>
        <v>#REF!</v>
      </c>
      <c r="Y207" s="1103">
        <f t="shared" si="10"/>
        <v>1</v>
      </c>
      <c r="Z207" s="1104" t="str">
        <f t="shared" si="11"/>
        <v>#REF!</v>
      </c>
      <c r="AA207" s="1085" t="str">
        <f t="shared" si="12"/>
        <v>#REF!</v>
      </c>
      <c r="AB207" s="1085" t="str">
        <f t="shared" si="13"/>
        <v>#REF!</v>
      </c>
      <c r="AC207" s="1105" t="str">
        <f t="shared" si="14"/>
        <v>#REF!</v>
      </c>
      <c r="AD207" s="1105" t="str">
        <f t="shared" si="15"/>
        <v>#REF!</v>
      </c>
      <c r="AE207" s="1105" t="str">
        <f t="shared" si="16"/>
        <v>#REF!</v>
      </c>
      <c r="AF207" s="1106"/>
      <c r="AG207" s="1079"/>
      <c r="AH207" s="1090">
        <f t="shared" si="17"/>
        <v>23</v>
      </c>
      <c r="AI207" s="1090"/>
    </row>
    <row r="208" ht="15.0" customHeight="1">
      <c r="A208" s="1098">
        <v>211.0</v>
      </c>
      <c r="B208" s="1182">
        <v>469443.0</v>
      </c>
      <c r="C208" s="1183" t="s">
        <v>2301</v>
      </c>
      <c r="D208" s="1183" t="s">
        <v>2302</v>
      </c>
      <c r="E208" s="1183" t="s">
        <v>511</v>
      </c>
      <c r="F208" s="1183" t="s">
        <v>512</v>
      </c>
      <c r="G208" s="1183" t="s">
        <v>790</v>
      </c>
      <c r="H208" s="1273" t="str">
        <f t="shared" si="1"/>
        <v>DEV03</v>
      </c>
      <c r="I208" s="1100" t="str">
        <f t="shared" si="2"/>
        <v>#REF!</v>
      </c>
      <c r="J208" s="413">
        <v>4.0</v>
      </c>
      <c r="K208" s="413">
        <v>2025.0</v>
      </c>
      <c r="L208" s="1397">
        <v>45748.0</v>
      </c>
      <c r="M208" s="1398">
        <v>45750.0</v>
      </c>
      <c r="N208" s="1340">
        <v>3.0</v>
      </c>
      <c r="O208" s="1084">
        <f t="shared" si="3"/>
        <v>0.1304347826</v>
      </c>
      <c r="P208" s="231" t="str">
        <f t="shared" si="4"/>
        <v>#REF!</v>
      </c>
      <c r="Q208" s="231" t="str">
        <f t="shared" si="19"/>
        <v>#REF!</v>
      </c>
      <c r="R208" s="1101"/>
      <c r="S208" s="1182" t="s">
        <v>525</v>
      </c>
      <c r="T208" s="1183" t="s">
        <v>1515</v>
      </c>
      <c r="U208" s="1084" t="str">
        <f t="shared" si="6"/>
        <v>#REF!</v>
      </c>
      <c r="V208" s="1102" t="str">
        <f t="shared" si="7"/>
        <v>#REF!</v>
      </c>
      <c r="W208" s="1102" t="str">
        <f t="shared" si="8"/>
        <v>#REF!</v>
      </c>
      <c r="X208" s="1102" t="str">
        <f t="shared" si="9"/>
        <v>#REF!</v>
      </c>
      <c r="Y208" s="1103">
        <f t="shared" si="10"/>
        <v>1</v>
      </c>
      <c r="Z208" s="1104" t="str">
        <f t="shared" si="11"/>
        <v>#REF!</v>
      </c>
      <c r="AA208" s="1085" t="str">
        <f t="shared" si="12"/>
        <v>#REF!</v>
      </c>
      <c r="AB208" s="1085" t="str">
        <f t="shared" si="13"/>
        <v>#REF!</v>
      </c>
      <c r="AC208" s="1105" t="str">
        <f t="shared" si="14"/>
        <v>#REF!</v>
      </c>
      <c r="AD208" s="1105" t="str">
        <f t="shared" si="15"/>
        <v>#REF!</v>
      </c>
      <c r="AE208" s="1105" t="str">
        <f t="shared" si="16"/>
        <v>#REF!</v>
      </c>
      <c r="AF208" s="1106"/>
      <c r="AG208" s="1079"/>
      <c r="AH208" s="1090">
        <f t="shared" si="17"/>
        <v>23</v>
      </c>
      <c r="AI208" s="1090"/>
    </row>
    <row r="209" ht="15.0" customHeight="1">
      <c r="A209" s="1098">
        <v>212.0</v>
      </c>
      <c r="B209" s="1182">
        <v>469449.0</v>
      </c>
      <c r="C209" s="1183" t="s">
        <v>2430</v>
      </c>
      <c r="D209" s="1183" t="s">
        <v>2431</v>
      </c>
      <c r="E209" s="1183" t="s">
        <v>552</v>
      </c>
      <c r="F209" s="1183" t="s">
        <v>546</v>
      </c>
      <c r="G209" s="1183" t="s">
        <v>771</v>
      </c>
      <c r="H209" s="1273" t="str">
        <f t="shared" si="1"/>
        <v>TESTER04</v>
      </c>
      <c r="I209" s="1100" t="str">
        <f t="shared" si="2"/>
        <v>#REF!</v>
      </c>
      <c r="J209" s="413">
        <v>4.0</v>
      </c>
      <c r="K209" s="413">
        <v>2025.0</v>
      </c>
      <c r="L209" s="1397">
        <v>45748.0</v>
      </c>
      <c r="M209" s="1398">
        <v>45777.0</v>
      </c>
      <c r="N209" s="1340">
        <v>23.0</v>
      </c>
      <c r="O209" s="1084">
        <f t="shared" si="3"/>
        <v>1</v>
      </c>
      <c r="P209" s="231" t="str">
        <f t="shared" si="4"/>
        <v>#REF!</v>
      </c>
      <c r="Q209" s="231" t="str">
        <f t="shared" si="19"/>
        <v>#REF!</v>
      </c>
      <c r="R209" s="1101"/>
      <c r="S209" s="1182" t="s">
        <v>525</v>
      </c>
      <c r="T209" s="1183" t="s">
        <v>1515</v>
      </c>
      <c r="U209" s="1084" t="str">
        <f t="shared" si="6"/>
        <v>#REF!</v>
      </c>
      <c r="V209" s="1102" t="str">
        <f t="shared" si="7"/>
        <v>#REF!</v>
      </c>
      <c r="W209" s="1102" t="str">
        <f t="shared" si="8"/>
        <v>#REF!</v>
      </c>
      <c r="X209" s="1102" t="str">
        <f t="shared" si="9"/>
        <v>#REF!</v>
      </c>
      <c r="Y209" s="1103">
        <f t="shared" si="10"/>
        <v>1</v>
      </c>
      <c r="Z209" s="1104" t="str">
        <f t="shared" si="11"/>
        <v>#REF!</v>
      </c>
      <c r="AA209" s="1085" t="str">
        <f t="shared" si="12"/>
        <v>#REF!</v>
      </c>
      <c r="AB209" s="1085" t="str">
        <f t="shared" si="13"/>
        <v>#REF!</v>
      </c>
      <c r="AC209" s="1105" t="str">
        <f t="shared" si="14"/>
        <v>#REF!</v>
      </c>
      <c r="AD209" s="1105" t="str">
        <f t="shared" si="15"/>
        <v>#REF!</v>
      </c>
      <c r="AE209" s="1105" t="str">
        <f t="shared" si="16"/>
        <v>#REF!</v>
      </c>
      <c r="AF209" s="1106"/>
      <c r="AG209" s="1079"/>
      <c r="AH209" s="1090">
        <f t="shared" si="17"/>
        <v>23</v>
      </c>
      <c r="AI209" s="1090"/>
    </row>
    <row r="210" ht="15.0" customHeight="1">
      <c r="A210" s="1098">
        <v>213.0</v>
      </c>
      <c r="B210" s="1182">
        <v>470691.0</v>
      </c>
      <c r="C210" s="1183" t="s">
        <v>2318</v>
      </c>
      <c r="D210" s="1183" t="s">
        <v>2319</v>
      </c>
      <c r="E210" s="1183" t="s">
        <v>511</v>
      </c>
      <c r="F210" s="1183" t="s">
        <v>512</v>
      </c>
      <c r="G210" s="1183" t="s">
        <v>790</v>
      </c>
      <c r="H210" s="1273" t="str">
        <f t="shared" si="1"/>
        <v>DEV03</v>
      </c>
      <c r="I210" s="1100" t="str">
        <f t="shared" si="2"/>
        <v>#REF!</v>
      </c>
      <c r="J210" s="413">
        <v>4.0</v>
      </c>
      <c r="K210" s="413">
        <v>2025.0</v>
      </c>
      <c r="L210" s="1397">
        <v>45748.0</v>
      </c>
      <c r="M210" s="1398">
        <v>45768.0</v>
      </c>
      <c r="N210" s="1340">
        <v>15.0</v>
      </c>
      <c r="O210" s="1084">
        <f t="shared" si="3"/>
        <v>0.652173913</v>
      </c>
      <c r="P210" s="231" t="str">
        <f t="shared" si="4"/>
        <v>#REF!</v>
      </c>
      <c r="Q210" s="231" t="str">
        <f t="shared" si="19"/>
        <v>#REF!</v>
      </c>
      <c r="R210" s="1101"/>
      <c r="S210" s="1182" t="s">
        <v>525</v>
      </c>
      <c r="T210" s="1183" t="s">
        <v>1515</v>
      </c>
      <c r="U210" s="1084" t="str">
        <f t="shared" si="6"/>
        <v>#REF!</v>
      </c>
      <c r="V210" s="1102" t="str">
        <f t="shared" si="7"/>
        <v>#REF!</v>
      </c>
      <c r="W210" s="1102" t="str">
        <f t="shared" si="8"/>
        <v>#REF!</v>
      </c>
      <c r="X210" s="1102" t="str">
        <f t="shared" si="9"/>
        <v>#REF!</v>
      </c>
      <c r="Y210" s="1103">
        <f t="shared" si="10"/>
        <v>1</v>
      </c>
      <c r="Z210" s="1104" t="str">
        <f t="shared" si="11"/>
        <v>#REF!</v>
      </c>
      <c r="AA210" s="1085" t="str">
        <f t="shared" si="12"/>
        <v>#REF!</v>
      </c>
      <c r="AB210" s="1085" t="str">
        <f t="shared" si="13"/>
        <v>#REF!</v>
      </c>
      <c r="AC210" s="1105" t="str">
        <f t="shared" si="14"/>
        <v>#REF!</v>
      </c>
      <c r="AD210" s="1105" t="str">
        <f t="shared" si="15"/>
        <v>#REF!</v>
      </c>
      <c r="AE210" s="1105" t="str">
        <f t="shared" si="16"/>
        <v>#REF!</v>
      </c>
      <c r="AF210" s="1106"/>
      <c r="AG210" s="1079"/>
      <c r="AH210" s="1090">
        <f t="shared" si="17"/>
        <v>23</v>
      </c>
      <c r="AI210" s="1090"/>
    </row>
    <row r="211" ht="15.0" customHeight="1">
      <c r="A211" s="1098">
        <v>214.0</v>
      </c>
      <c r="B211" s="1182">
        <v>470939.0</v>
      </c>
      <c r="C211" s="1183" t="s">
        <v>2320</v>
      </c>
      <c r="D211" s="1183" t="s">
        <v>2321</v>
      </c>
      <c r="E211" s="1183" t="s">
        <v>511</v>
      </c>
      <c r="F211" s="1183" t="s">
        <v>512</v>
      </c>
      <c r="G211" s="1183" t="s">
        <v>771</v>
      </c>
      <c r="H211" s="1273" t="str">
        <f t="shared" si="1"/>
        <v>DEV04</v>
      </c>
      <c r="I211" s="1100" t="str">
        <f t="shared" si="2"/>
        <v>#REF!</v>
      </c>
      <c r="J211" s="413">
        <v>4.0</v>
      </c>
      <c r="K211" s="413">
        <v>2025.0</v>
      </c>
      <c r="L211" s="1397">
        <v>45748.0</v>
      </c>
      <c r="M211" s="1398">
        <v>45756.0</v>
      </c>
      <c r="N211" s="1340">
        <v>7.0</v>
      </c>
      <c r="O211" s="1084">
        <f t="shared" si="3"/>
        <v>0.3043478261</v>
      </c>
      <c r="P211" s="231" t="str">
        <f t="shared" si="4"/>
        <v>#REF!</v>
      </c>
      <c r="Q211" s="231" t="str">
        <f t="shared" si="19"/>
        <v>#REF!</v>
      </c>
      <c r="R211" s="1101"/>
      <c r="S211" s="1182" t="s">
        <v>525</v>
      </c>
      <c r="T211" s="1183" t="s">
        <v>1515</v>
      </c>
      <c r="U211" s="1084" t="str">
        <f t="shared" si="6"/>
        <v>#REF!</v>
      </c>
      <c r="V211" s="1102" t="str">
        <f t="shared" si="7"/>
        <v>#REF!</v>
      </c>
      <c r="W211" s="1102" t="str">
        <f t="shared" si="8"/>
        <v>#REF!</v>
      </c>
      <c r="X211" s="1102" t="str">
        <f t="shared" si="9"/>
        <v>#REF!</v>
      </c>
      <c r="Y211" s="1103">
        <f t="shared" si="10"/>
        <v>1</v>
      </c>
      <c r="Z211" s="1104" t="str">
        <f t="shared" si="11"/>
        <v>#REF!</v>
      </c>
      <c r="AA211" s="1085" t="str">
        <f t="shared" si="12"/>
        <v>#REF!</v>
      </c>
      <c r="AB211" s="1085" t="str">
        <f t="shared" si="13"/>
        <v>#REF!</v>
      </c>
      <c r="AC211" s="1105" t="str">
        <f t="shared" si="14"/>
        <v>#REF!</v>
      </c>
      <c r="AD211" s="1105" t="str">
        <f t="shared" si="15"/>
        <v>#REF!</v>
      </c>
      <c r="AE211" s="1105" t="str">
        <f t="shared" si="16"/>
        <v>#REF!</v>
      </c>
      <c r="AF211" s="1106"/>
      <c r="AG211" s="1079"/>
      <c r="AH211" s="1090">
        <f t="shared" si="17"/>
        <v>23</v>
      </c>
      <c r="AI211" s="1090"/>
    </row>
    <row r="212" ht="15.0" customHeight="1">
      <c r="A212" s="1098">
        <v>215.0</v>
      </c>
      <c r="B212" s="1182">
        <v>471559.0</v>
      </c>
      <c r="C212" s="1183" t="s">
        <v>2401</v>
      </c>
      <c r="D212" s="1183" t="s">
        <v>2402</v>
      </c>
      <c r="E212" s="1183" t="s">
        <v>892</v>
      </c>
      <c r="F212" s="1183" t="s">
        <v>512</v>
      </c>
      <c r="G212" s="1183" t="s">
        <v>771</v>
      </c>
      <c r="H212" s="1273" t="str">
        <f t="shared" si="1"/>
        <v>DEV04</v>
      </c>
      <c r="I212" s="1100" t="str">
        <f t="shared" si="2"/>
        <v>#REF!</v>
      </c>
      <c r="J212" s="413">
        <v>4.0</v>
      </c>
      <c r="K212" s="413">
        <v>2025.0</v>
      </c>
      <c r="L212" s="1397">
        <v>45748.0</v>
      </c>
      <c r="M212" s="1398">
        <v>45750.0</v>
      </c>
      <c r="N212" s="1340">
        <v>3.0</v>
      </c>
      <c r="O212" s="1084">
        <f t="shared" si="3"/>
        <v>0.1304347826</v>
      </c>
      <c r="P212" s="231" t="str">
        <f t="shared" si="4"/>
        <v>#REF!</v>
      </c>
      <c r="Q212" s="231" t="str">
        <f t="shared" si="19"/>
        <v>#REF!</v>
      </c>
      <c r="R212" s="1101"/>
      <c r="S212" s="1182" t="s">
        <v>525</v>
      </c>
      <c r="T212" s="1183" t="s">
        <v>1515</v>
      </c>
      <c r="U212" s="1084" t="str">
        <f t="shared" si="6"/>
        <v>#REF!</v>
      </c>
      <c r="V212" s="1102" t="str">
        <f t="shared" si="7"/>
        <v>#REF!</v>
      </c>
      <c r="W212" s="1102" t="str">
        <f t="shared" si="8"/>
        <v>#REF!</v>
      </c>
      <c r="X212" s="1102" t="str">
        <f t="shared" si="9"/>
        <v>#REF!</v>
      </c>
      <c r="Y212" s="1103">
        <f t="shared" si="10"/>
        <v>0.1304347826</v>
      </c>
      <c r="Z212" s="1104" t="str">
        <f t="shared" si="11"/>
        <v>#REF!</v>
      </c>
      <c r="AA212" s="1085" t="str">
        <f t="shared" si="12"/>
        <v>#REF!</v>
      </c>
      <c r="AB212" s="1085" t="str">
        <f t="shared" si="13"/>
        <v>#REF!</v>
      </c>
      <c r="AC212" s="1105" t="str">
        <f t="shared" si="14"/>
        <v>#REF!</v>
      </c>
      <c r="AD212" s="1105" t="str">
        <f t="shared" si="15"/>
        <v>#REF!</v>
      </c>
      <c r="AE212" s="1105" t="str">
        <f t="shared" si="16"/>
        <v>#REF!</v>
      </c>
      <c r="AF212" s="1106"/>
      <c r="AG212" s="1079"/>
      <c r="AH212" s="1090">
        <f t="shared" si="17"/>
        <v>3</v>
      </c>
      <c r="AI212" s="1090"/>
    </row>
    <row r="213" ht="15.0" customHeight="1">
      <c r="A213" s="1098">
        <v>216.0</v>
      </c>
      <c r="B213" s="1182">
        <v>472061.0</v>
      </c>
      <c r="C213" s="1183" t="s">
        <v>2379</v>
      </c>
      <c r="D213" s="1183" t="s">
        <v>2380</v>
      </c>
      <c r="E213" s="1183" t="s">
        <v>511</v>
      </c>
      <c r="F213" s="1183" t="s">
        <v>512</v>
      </c>
      <c r="G213" s="1183" t="s">
        <v>665</v>
      </c>
      <c r="H213" s="1273" t="str">
        <f t="shared" si="1"/>
        <v>DEV02</v>
      </c>
      <c r="I213" s="1100" t="str">
        <f t="shared" si="2"/>
        <v>#REF!</v>
      </c>
      <c r="J213" s="413">
        <v>4.0</v>
      </c>
      <c r="K213" s="413">
        <v>2025.0</v>
      </c>
      <c r="L213" s="1397">
        <v>45748.0</v>
      </c>
      <c r="M213" s="1398">
        <v>45750.0</v>
      </c>
      <c r="N213" s="1340">
        <v>3.0</v>
      </c>
      <c r="O213" s="1084">
        <f t="shared" si="3"/>
        <v>0.1304347826</v>
      </c>
      <c r="P213" s="231" t="str">
        <f t="shared" si="4"/>
        <v>#REF!</v>
      </c>
      <c r="Q213" s="231" t="str">
        <f t="shared" si="19"/>
        <v>#REF!</v>
      </c>
      <c r="R213" s="1101"/>
      <c r="S213" s="1182" t="s">
        <v>525</v>
      </c>
      <c r="T213" s="1183" t="s">
        <v>1515</v>
      </c>
      <c r="U213" s="1084" t="str">
        <f t="shared" si="6"/>
        <v>#REF!</v>
      </c>
      <c r="V213" s="1102" t="str">
        <f t="shared" si="7"/>
        <v>#REF!</v>
      </c>
      <c r="W213" s="1102" t="str">
        <f t="shared" si="8"/>
        <v>#REF!</v>
      </c>
      <c r="X213" s="1102" t="str">
        <f t="shared" si="9"/>
        <v>#REF!</v>
      </c>
      <c r="Y213" s="1103">
        <f t="shared" si="10"/>
        <v>1</v>
      </c>
      <c r="Z213" s="1104" t="str">
        <f t="shared" si="11"/>
        <v>#REF!</v>
      </c>
      <c r="AA213" s="1085" t="str">
        <f t="shared" si="12"/>
        <v>#REF!</v>
      </c>
      <c r="AB213" s="1085" t="str">
        <f t="shared" si="13"/>
        <v>#REF!</v>
      </c>
      <c r="AC213" s="1105" t="str">
        <f t="shared" si="14"/>
        <v>#REF!</v>
      </c>
      <c r="AD213" s="1105" t="str">
        <f t="shared" si="15"/>
        <v>#REF!</v>
      </c>
      <c r="AE213" s="1105" t="str">
        <f t="shared" si="16"/>
        <v>#REF!</v>
      </c>
      <c r="AF213" s="1106"/>
      <c r="AG213" s="1079"/>
      <c r="AH213" s="1090">
        <f t="shared" si="17"/>
        <v>23</v>
      </c>
      <c r="AI213" s="1090"/>
    </row>
    <row r="214" ht="15.0" customHeight="1">
      <c r="A214" s="1098">
        <v>217.0</v>
      </c>
      <c r="B214" s="1181">
        <v>433414.0</v>
      </c>
      <c r="C214" s="370" t="s">
        <v>1161</v>
      </c>
      <c r="D214" s="370" t="s">
        <v>1331</v>
      </c>
      <c r="E214" s="370" t="s">
        <v>511</v>
      </c>
      <c r="F214" s="370" t="s">
        <v>564</v>
      </c>
      <c r="G214" s="370" t="s">
        <v>790</v>
      </c>
      <c r="H214" s="1273" t="str">
        <f t="shared" si="1"/>
        <v>BA03</v>
      </c>
      <c r="I214" s="1100" t="str">
        <f t="shared" si="2"/>
        <v>#REF!</v>
      </c>
      <c r="J214" s="413">
        <v>4.0</v>
      </c>
      <c r="K214" s="413">
        <v>2025.0</v>
      </c>
      <c r="L214" s="1394">
        <v>45748.0</v>
      </c>
      <c r="M214" s="1395">
        <v>45777.0</v>
      </c>
      <c r="N214" s="1339">
        <v>23.0</v>
      </c>
      <c r="O214" s="1084">
        <f t="shared" si="3"/>
        <v>1</v>
      </c>
      <c r="P214" s="231" t="str">
        <f t="shared" si="4"/>
        <v>#REF!</v>
      </c>
      <c r="Q214" s="231" t="str">
        <f t="shared" si="19"/>
        <v>#REF!</v>
      </c>
      <c r="R214" s="1101"/>
      <c r="S214" s="1181" t="s">
        <v>525</v>
      </c>
      <c r="T214" s="370" t="s">
        <v>2409</v>
      </c>
      <c r="U214" s="1084" t="str">
        <f t="shared" si="6"/>
        <v>#REF!</v>
      </c>
      <c r="V214" s="1102" t="str">
        <f t="shared" si="7"/>
        <v>#REF!</v>
      </c>
      <c r="W214" s="1102" t="str">
        <f t="shared" si="8"/>
        <v>#REF!</v>
      </c>
      <c r="X214" s="1102" t="str">
        <f t="shared" si="9"/>
        <v>#REF!</v>
      </c>
      <c r="Y214" s="1103">
        <f t="shared" si="10"/>
        <v>1</v>
      </c>
      <c r="Z214" s="1104" t="str">
        <f t="shared" si="11"/>
        <v>#REF!</v>
      </c>
      <c r="AA214" s="1085" t="str">
        <f t="shared" si="12"/>
        <v>#REF!</v>
      </c>
      <c r="AB214" s="1085" t="str">
        <f t="shared" si="13"/>
        <v>#REF!</v>
      </c>
      <c r="AC214" s="1105" t="str">
        <f t="shared" si="14"/>
        <v>#REF!</v>
      </c>
      <c r="AD214" s="1105" t="str">
        <f t="shared" si="15"/>
        <v>#REF!</v>
      </c>
      <c r="AE214" s="1105" t="str">
        <f t="shared" si="16"/>
        <v>#REF!</v>
      </c>
      <c r="AF214" s="1106"/>
      <c r="AG214" s="1079"/>
      <c r="AH214" s="1090">
        <f t="shared" si="17"/>
        <v>23</v>
      </c>
      <c r="AI214" s="1090"/>
    </row>
    <row r="215" ht="15.0" customHeight="1">
      <c r="A215" s="1098">
        <v>218.0</v>
      </c>
      <c r="B215" s="1182">
        <v>466475.0</v>
      </c>
      <c r="C215" s="1183" t="s">
        <v>1815</v>
      </c>
      <c r="D215" s="1183" t="s">
        <v>1816</v>
      </c>
      <c r="E215" s="1183" t="s">
        <v>511</v>
      </c>
      <c r="F215" s="1183" t="s">
        <v>564</v>
      </c>
      <c r="G215" s="1183" t="s">
        <v>790</v>
      </c>
      <c r="H215" s="1273" t="str">
        <f t="shared" si="1"/>
        <v>BA03</v>
      </c>
      <c r="I215" s="1100" t="str">
        <f t="shared" si="2"/>
        <v>#REF!</v>
      </c>
      <c r="J215" s="413">
        <v>4.0</v>
      </c>
      <c r="K215" s="413">
        <v>2025.0</v>
      </c>
      <c r="L215" s="1397">
        <v>45748.0</v>
      </c>
      <c r="M215" s="1398">
        <v>45777.0</v>
      </c>
      <c r="N215" s="1340">
        <v>23.0</v>
      </c>
      <c r="O215" s="1084">
        <f t="shared" si="3"/>
        <v>1</v>
      </c>
      <c r="P215" s="231" t="str">
        <f t="shared" si="4"/>
        <v>#REF!</v>
      </c>
      <c r="Q215" s="231" t="str">
        <f t="shared" si="19"/>
        <v>#REF!</v>
      </c>
      <c r="R215" s="1101"/>
      <c r="S215" s="1182" t="s">
        <v>525</v>
      </c>
      <c r="T215" s="1183" t="s">
        <v>2409</v>
      </c>
      <c r="U215" s="1084" t="str">
        <f t="shared" si="6"/>
        <v>#REF!</v>
      </c>
      <c r="V215" s="1102" t="str">
        <f t="shared" si="7"/>
        <v>#REF!</v>
      </c>
      <c r="W215" s="1102" t="str">
        <f t="shared" si="8"/>
        <v>#REF!</v>
      </c>
      <c r="X215" s="1102" t="str">
        <f t="shared" si="9"/>
        <v>#REF!</v>
      </c>
      <c r="Y215" s="1103">
        <f t="shared" si="10"/>
        <v>1</v>
      </c>
      <c r="Z215" s="1104" t="str">
        <f t="shared" si="11"/>
        <v>#REF!</v>
      </c>
      <c r="AA215" s="1085" t="str">
        <f t="shared" si="12"/>
        <v>#REF!</v>
      </c>
      <c r="AB215" s="1085" t="str">
        <f t="shared" si="13"/>
        <v>#REF!</v>
      </c>
      <c r="AC215" s="1105" t="str">
        <f t="shared" si="14"/>
        <v>#REF!</v>
      </c>
      <c r="AD215" s="1105" t="str">
        <f t="shared" si="15"/>
        <v>#REF!</v>
      </c>
      <c r="AE215" s="1105" t="str">
        <f t="shared" si="16"/>
        <v>#REF!</v>
      </c>
      <c r="AF215" s="1106"/>
      <c r="AG215" s="1079"/>
      <c r="AH215" s="1090">
        <f t="shared" si="17"/>
        <v>23</v>
      </c>
      <c r="AI215" s="1090"/>
    </row>
    <row r="216" ht="15.0" customHeight="1">
      <c r="A216" s="1098">
        <v>219.0</v>
      </c>
      <c r="B216" s="1182">
        <v>466717.0</v>
      </c>
      <c r="C216" s="1183" t="s">
        <v>1688</v>
      </c>
      <c r="D216" s="1183" t="s">
        <v>1689</v>
      </c>
      <c r="E216" s="1183" t="s">
        <v>511</v>
      </c>
      <c r="F216" s="1183" t="s">
        <v>663</v>
      </c>
      <c r="G216" s="1183" t="s">
        <v>790</v>
      </c>
      <c r="H216" s="1273" t="str">
        <f t="shared" si="1"/>
        <v>PM03</v>
      </c>
      <c r="I216" s="1100" t="str">
        <f t="shared" si="2"/>
        <v>#REF!</v>
      </c>
      <c r="J216" s="413">
        <v>4.0</v>
      </c>
      <c r="K216" s="413">
        <v>2025.0</v>
      </c>
      <c r="L216" s="1397">
        <v>45748.0</v>
      </c>
      <c r="M216" s="1398">
        <v>45777.0</v>
      </c>
      <c r="N216" s="1340">
        <v>23.0</v>
      </c>
      <c r="O216" s="1084">
        <f t="shared" si="3"/>
        <v>1</v>
      </c>
      <c r="P216" s="231" t="str">
        <f t="shared" si="4"/>
        <v>#REF!</v>
      </c>
      <c r="Q216" s="231" t="str">
        <f t="shared" si="19"/>
        <v>#REF!</v>
      </c>
      <c r="R216" s="1101"/>
      <c r="S216" s="1182" t="s">
        <v>525</v>
      </c>
      <c r="T216" s="1183" t="s">
        <v>2409</v>
      </c>
      <c r="U216" s="1084" t="str">
        <f t="shared" si="6"/>
        <v>#REF!</v>
      </c>
      <c r="V216" s="1102" t="str">
        <f t="shared" si="7"/>
        <v>#REF!</v>
      </c>
      <c r="W216" s="1102" t="str">
        <f t="shared" si="8"/>
        <v>#REF!</v>
      </c>
      <c r="X216" s="1102" t="str">
        <f t="shared" si="9"/>
        <v>#REF!</v>
      </c>
      <c r="Y216" s="1103">
        <f t="shared" si="10"/>
        <v>1</v>
      </c>
      <c r="Z216" s="1104" t="str">
        <f t="shared" si="11"/>
        <v>#REF!</v>
      </c>
      <c r="AA216" s="1085" t="str">
        <f t="shared" si="12"/>
        <v>#REF!</v>
      </c>
      <c r="AB216" s="1085" t="str">
        <f t="shared" si="13"/>
        <v>#REF!</v>
      </c>
      <c r="AC216" s="1105" t="str">
        <f t="shared" si="14"/>
        <v>#REF!</v>
      </c>
      <c r="AD216" s="1105" t="str">
        <f t="shared" si="15"/>
        <v>#REF!</v>
      </c>
      <c r="AE216" s="1105" t="str">
        <f t="shared" si="16"/>
        <v>#REF!</v>
      </c>
      <c r="AF216" s="1106"/>
      <c r="AG216" s="1079"/>
      <c r="AH216" s="1090">
        <f t="shared" si="17"/>
        <v>23</v>
      </c>
      <c r="AI216" s="1090"/>
    </row>
    <row r="217" ht="15.0" customHeight="1">
      <c r="A217" s="1098">
        <v>220.0</v>
      </c>
      <c r="B217" s="1182">
        <v>469447.0</v>
      </c>
      <c r="C217" s="1183" t="s">
        <v>2275</v>
      </c>
      <c r="D217" s="1183" t="s">
        <v>2276</v>
      </c>
      <c r="E217" s="1183" t="s">
        <v>511</v>
      </c>
      <c r="F217" s="1183" t="s">
        <v>564</v>
      </c>
      <c r="G217" s="1183" t="s">
        <v>790</v>
      </c>
      <c r="H217" s="1273" t="str">
        <f t="shared" si="1"/>
        <v>BA03</v>
      </c>
      <c r="I217" s="1100" t="str">
        <f t="shared" si="2"/>
        <v>#REF!</v>
      </c>
      <c r="J217" s="413">
        <v>4.0</v>
      </c>
      <c r="K217" s="413">
        <v>2025.0</v>
      </c>
      <c r="L217" s="1397">
        <v>45748.0</v>
      </c>
      <c r="M217" s="1398">
        <v>45777.0</v>
      </c>
      <c r="N217" s="1340">
        <v>23.0</v>
      </c>
      <c r="O217" s="1084">
        <f t="shared" si="3"/>
        <v>1</v>
      </c>
      <c r="P217" s="231" t="str">
        <f t="shared" si="4"/>
        <v>#REF!</v>
      </c>
      <c r="Q217" s="231" t="str">
        <f t="shared" si="19"/>
        <v>#REF!</v>
      </c>
      <c r="R217" s="1101"/>
      <c r="S217" s="1182" t="s">
        <v>525</v>
      </c>
      <c r="T217" s="1183" t="s">
        <v>2409</v>
      </c>
      <c r="U217" s="1084" t="str">
        <f t="shared" si="6"/>
        <v>#REF!</v>
      </c>
      <c r="V217" s="1102" t="str">
        <f t="shared" si="7"/>
        <v>#REF!</v>
      </c>
      <c r="W217" s="1102" t="str">
        <f t="shared" si="8"/>
        <v>#REF!</v>
      </c>
      <c r="X217" s="1102" t="str">
        <f t="shared" si="9"/>
        <v>#REF!</v>
      </c>
      <c r="Y217" s="1103">
        <f t="shared" si="10"/>
        <v>1</v>
      </c>
      <c r="Z217" s="1104" t="str">
        <f t="shared" si="11"/>
        <v>#REF!</v>
      </c>
      <c r="AA217" s="1085" t="str">
        <f t="shared" si="12"/>
        <v>#REF!</v>
      </c>
      <c r="AB217" s="1085" t="str">
        <f t="shared" si="13"/>
        <v>#REF!</v>
      </c>
      <c r="AC217" s="1105" t="str">
        <f t="shared" si="14"/>
        <v>#REF!</v>
      </c>
      <c r="AD217" s="1105" t="str">
        <f t="shared" si="15"/>
        <v>#REF!</v>
      </c>
      <c r="AE217" s="1105" t="str">
        <f t="shared" si="16"/>
        <v>#REF!</v>
      </c>
      <c r="AF217" s="1106"/>
      <c r="AG217" s="1079"/>
      <c r="AH217" s="1090">
        <f t="shared" si="17"/>
        <v>23</v>
      </c>
      <c r="AI217" s="1090"/>
    </row>
    <row r="218" ht="15.0" customHeight="1">
      <c r="A218" s="1098">
        <v>228.0</v>
      </c>
      <c r="B218" s="1182">
        <v>475169.0</v>
      </c>
      <c r="C218" s="1183" t="s">
        <v>2460</v>
      </c>
      <c r="D218" s="1183" t="s">
        <v>2461</v>
      </c>
      <c r="E218" s="1183" t="s">
        <v>511</v>
      </c>
      <c r="F218" s="1183" t="s">
        <v>512</v>
      </c>
      <c r="G218" s="1183" t="s">
        <v>795</v>
      </c>
      <c r="H218" s="1273" t="str">
        <f t="shared" si="1"/>
        <v>DEV01</v>
      </c>
      <c r="I218" s="1100" t="str">
        <f t="shared" si="2"/>
        <v>#REF!</v>
      </c>
      <c r="J218" s="413">
        <v>4.0</v>
      </c>
      <c r="K218" s="413">
        <v>2025.0</v>
      </c>
      <c r="L218" s="1422"/>
      <c r="M218" s="1423"/>
      <c r="N218" s="1316"/>
      <c r="O218" s="1084">
        <f t="shared" si="3"/>
        <v>0</v>
      </c>
      <c r="P218" s="231" t="str">
        <f t="shared" si="4"/>
        <v>#REF!</v>
      </c>
      <c r="Q218" s="231" t="str">
        <f t="shared" si="19"/>
        <v>#REF!</v>
      </c>
      <c r="R218" s="1101"/>
      <c r="S218" s="1099"/>
      <c r="T218" s="1182" t="s">
        <v>1788</v>
      </c>
      <c r="U218" s="1084" t="str">
        <f t="shared" si="6"/>
        <v>#REF!</v>
      </c>
      <c r="V218" s="1102" t="str">
        <f t="shared" si="7"/>
        <v>#REF!</v>
      </c>
      <c r="W218" s="1102" t="str">
        <f t="shared" si="8"/>
        <v>#REF!</v>
      </c>
      <c r="X218" s="1102" t="str">
        <f t="shared" si="9"/>
        <v>#REF!</v>
      </c>
      <c r="Y218" s="1103">
        <f t="shared" si="10"/>
        <v>0</v>
      </c>
      <c r="Z218" s="1104" t="str">
        <f t="shared" si="11"/>
        <v>#REF!</v>
      </c>
      <c r="AA218" s="1085" t="str">
        <f t="shared" si="12"/>
        <v>#REF!</v>
      </c>
      <c r="AB218" s="1085" t="str">
        <f t="shared" si="13"/>
        <v>#REF!</v>
      </c>
      <c r="AC218" s="1105" t="str">
        <f t="shared" si="14"/>
        <v>#REF!</v>
      </c>
      <c r="AD218" s="1105" t="str">
        <f t="shared" si="15"/>
        <v>#REF!</v>
      </c>
      <c r="AE218" s="1105" t="str">
        <f t="shared" si="16"/>
        <v>#REF!</v>
      </c>
      <c r="AF218" s="1106"/>
      <c r="AG218" s="1079"/>
      <c r="AH218" s="1090">
        <f t="shared" si="17"/>
        <v>0</v>
      </c>
      <c r="AI218" s="1090"/>
    </row>
    <row r="219">
      <c r="A219" s="1141"/>
      <c r="B219" s="1141"/>
      <c r="C219" s="1141"/>
      <c r="D219" s="1141"/>
      <c r="E219" s="1141"/>
      <c r="F219" s="1141"/>
      <c r="G219" s="1141"/>
      <c r="H219" s="1141"/>
      <c r="I219" s="1141"/>
      <c r="J219" s="1141"/>
      <c r="K219" s="1141"/>
      <c r="L219" s="1141"/>
      <c r="M219" s="1141"/>
      <c r="N219" s="1141"/>
      <c r="O219" s="1141"/>
      <c r="P219" s="1141"/>
      <c r="Q219" s="1141"/>
      <c r="R219" s="1141"/>
      <c r="S219" s="1141"/>
      <c r="T219" s="1141"/>
      <c r="U219" s="1141"/>
      <c r="V219" s="1141"/>
      <c r="W219" s="1141"/>
      <c r="X219" s="1141"/>
      <c r="Y219" s="1141"/>
      <c r="Z219" s="1141"/>
      <c r="AA219" s="1141"/>
      <c r="AB219" s="1141"/>
      <c r="AC219" s="1141"/>
      <c r="AD219" s="1141"/>
      <c r="AE219" s="1141"/>
      <c r="AF219" s="1141"/>
      <c r="AG219" s="1141"/>
      <c r="AH219" s="1141"/>
      <c r="AI219" s="1141"/>
    </row>
    <row r="220">
      <c r="A220" s="1141"/>
      <c r="B220" s="1141"/>
      <c r="C220" s="1141"/>
      <c r="D220" s="1141"/>
      <c r="E220" s="1141"/>
      <c r="F220" s="1141"/>
      <c r="G220" s="1141"/>
      <c r="H220" s="1141"/>
      <c r="I220" s="1141"/>
      <c r="J220" s="1141"/>
      <c r="K220" s="1141"/>
      <c r="L220" s="1141"/>
      <c r="M220" s="1141"/>
      <c r="N220" s="1141"/>
      <c r="O220" s="1141"/>
      <c r="P220" s="1141"/>
      <c r="Q220" s="1141"/>
      <c r="R220" s="1141"/>
      <c r="S220" s="1141"/>
      <c r="T220" s="1141"/>
      <c r="U220" s="1141"/>
      <c r="V220" s="1141"/>
      <c r="W220" s="1141"/>
      <c r="X220" s="1141"/>
      <c r="Y220" s="1141"/>
      <c r="Z220" s="1141"/>
      <c r="AA220" s="1141"/>
      <c r="AB220" s="1141"/>
      <c r="AC220" s="1141"/>
      <c r="AD220" s="1141"/>
      <c r="AE220" s="1141"/>
      <c r="AF220" s="1141"/>
      <c r="AG220" s="1141"/>
      <c r="AH220" s="1141"/>
      <c r="AI220" s="1141"/>
    </row>
    <row r="221">
      <c r="A221" s="1141"/>
      <c r="B221" s="1141"/>
      <c r="C221" s="1141"/>
      <c r="D221" s="1141"/>
      <c r="E221" s="1141"/>
      <c r="F221" s="1141"/>
      <c r="G221" s="1141"/>
      <c r="H221" s="1141"/>
      <c r="I221" s="1141"/>
      <c r="J221" s="1141"/>
      <c r="K221" s="1141"/>
      <c r="L221" s="1141"/>
      <c r="M221" s="1141"/>
      <c r="N221" s="1141"/>
      <c r="O221" s="1141"/>
      <c r="P221" s="1141"/>
      <c r="Q221" s="1141"/>
      <c r="R221" s="1141"/>
      <c r="S221" s="1141"/>
      <c r="T221" s="1141"/>
      <c r="U221" s="1141"/>
      <c r="V221" s="1141"/>
      <c r="W221" s="1141"/>
      <c r="X221" s="1141"/>
      <c r="Y221" s="1141"/>
      <c r="Z221" s="1141"/>
      <c r="AA221" s="1141"/>
      <c r="AB221" s="1141"/>
      <c r="AC221" s="1141"/>
      <c r="AD221" s="1141"/>
      <c r="AE221" s="1141"/>
      <c r="AF221" s="1141"/>
      <c r="AG221" s="1141"/>
      <c r="AH221" s="1141"/>
      <c r="AI221" s="1141"/>
    </row>
    <row r="222" ht="15.75" customHeight="1">
      <c r="A222" s="1089"/>
      <c r="B222" s="1089"/>
      <c r="C222" s="1304"/>
      <c r="D222" s="1304"/>
      <c r="E222" s="1304"/>
      <c r="F222" s="1089"/>
      <c r="G222" s="1089"/>
      <c r="H222" s="1089"/>
      <c r="I222" s="1090"/>
      <c r="J222" s="1089"/>
      <c r="K222" s="1089"/>
      <c r="L222" s="1308"/>
      <c r="M222" s="1089"/>
      <c r="N222" s="1309"/>
      <c r="O222" s="1309"/>
      <c r="P222" s="1310"/>
      <c r="Q222" s="1310"/>
      <c r="R222" s="1309"/>
      <c r="S222" s="1089"/>
      <c r="T222" s="1304"/>
      <c r="U222" s="1309"/>
      <c r="V222" s="1310"/>
      <c r="W222" s="1310"/>
      <c r="X222" s="1310"/>
      <c r="Y222" s="1310"/>
      <c r="Z222" s="1311"/>
      <c r="AA222" s="1312"/>
      <c r="AB222" s="1312"/>
      <c r="AC222" s="1088"/>
      <c r="AD222" s="1088"/>
      <c r="AE222" s="1088"/>
      <c r="AF222" s="1089"/>
      <c r="AG222" s="1090"/>
      <c r="AH222" s="1090"/>
      <c r="AI222" s="1090"/>
    </row>
    <row r="223" ht="15.75" customHeight="1">
      <c r="A223" s="1089"/>
      <c r="B223" s="1089"/>
      <c r="C223" s="1304"/>
      <c r="D223" s="1304"/>
      <c r="E223" s="1304"/>
      <c r="F223" s="1089"/>
      <c r="G223" s="1089"/>
      <c r="H223" s="1089"/>
      <c r="I223" s="1090"/>
      <c r="J223" s="1089"/>
      <c r="K223" s="1089"/>
      <c r="L223" s="1308"/>
      <c r="M223" s="1089"/>
      <c r="N223" s="1309"/>
      <c r="O223" s="1309"/>
      <c r="P223" s="1310"/>
      <c r="Q223" s="1310"/>
      <c r="R223" s="1309"/>
      <c r="S223" s="1089"/>
      <c r="T223" s="1304"/>
      <c r="U223" s="1309"/>
      <c r="V223" s="1310"/>
      <c r="W223" s="1310"/>
      <c r="X223" s="1310"/>
      <c r="Y223" s="1310"/>
      <c r="Z223" s="1311"/>
      <c r="AA223" s="1312"/>
      <c r="AB223" s="1312"/>
      <c r="AC223" s="1088"/>
      <c r="AD223" s="1088"/>
      <c r="AE223" s="1088"/>
      <c r="AF223" s="1089"/>
      <c r="AG223" s="1090"/>
      <c r="AH223" s="1090"/>
      <c r="AI223" s="1090"/>
    </row>
    <row r="224" ht="15.75" customHeight="1">
      <c r="A224" s="1089"/>
      <c r="B224" s="1089"/>
      <c r="C224" s="1304"/>
      <c r="D224" s="1304"/>
      <c r="E224" s="1304"/>
      <c r="F224" s="1089"/>
      <c r="G224" s="1089"/>
      <c r="H224" s="1089"/>
      <c r="I224" s="1090"/>
      <c r="J224" s="1089"/>
      <c r="K224" s="1089"/>
      <c r="L224" s="1308"/>
      <c r="M224" s="1089"/>
      <c r="N224" s="1309"/>
      <c r="O224" s="1309"/>
      <c r="P224" s="1310"/>
      <c r="Q224" s="1310"/>
      <c r="R224" s="1309"/>
      <c r="S224" s="1089"/>
      <c r="T224" s="1304"/>
      <c r="U224" s="1309"/>
      <c r="V224" s="1310"/>
      <c r="W224" s="1310"/>
      <c r="X224" s="1310"/>
      <c r="Y224" s="1310"/>
      <c r="Z224" s="1311"/>
      <c r="AA224" s="1312"/>
      <c r="AB224" s="1312"/>
      <c r="AC224" s="1088"/>
      <c r="AD224" s="1088"/>
      <c r="AE224" s="1088"/>
      <c r="AF224" s="1089"/>
      <c r="AG224" s="1090"/>
      <c r="AH224" s="1090"/>
      <c r="AI224" s="1090"/>
    </row>
    <row r="225" ht="15.75" customHeight="1">
      <c r="A225" s="1089"/>
      <c r="B225" s="1089"/>
      <c r="C225" s="1304"/>
      <c r="D225" s="1304"/>
      <c r="E225" s="1304"/>
      <c r="F225" s="1089"/>
      <c r="G225" s="1089"/>
      <c r="H225" s="1089"/>
      <c r="I225" s="1090"/>
      <c r="J225" s="1089"/>
      <c r="K225" s="1089"/>
      <c r="L225" s="1308"/>
      <c r="M225" s="1089"/>
      <c r="N225" s="1309"/>
      <c r="O225" s="1309"/>
      <c r="P225" s="1310"/>
      <c r="Q225" s="1310"/>
      <c r="R225" s="1309"/>
      <c r="S225" s="1089"/>
      <c r="T225" s="1304"/>
      <c r="U225" s="1309"/>
      <c r="V225" s="1310"/>
      <c r="W225" s="1310"/>
      <c r="X225" s="1310"/>
      <c r="Y225" s="1310"/>
      <c r="Z225" s="1311"/>
      <c r="AA225" s="1312"/>
      <c r="AB225" s="1312"/>
      <c r="AC225" s="1088"/>
      <c r="AD225" s="1088"/>
      <c r="AE225" s="1088"/>
      <c r="AF225" s="1089"/>
      <c r="AG225" s="1090"/>
      <c r="AH225" s="1090"/>
      <c r="AI225" s="1090"/>
    </row>
    <row r="226" ht="15.75" customHeight="1">
      <c r="A226" s="1089"/>
      <c r="B226" s="1089"/>
      <c r="C226" s="1304"/>
      <c r="D226" s="1304"/>
      <c r="E226" s="1304"/>
      <c r="F226" s="1089"/>
      <c r="G226" s="1089"/>
      <c r="H226" s="1089"/>
      <c r="I226" s="1090"/>
      <c r="J226" s="1089"/>
      <c r="K226" s="1089"/>
      <c r="L226" s="1308"/>
      <c r="M226" s="1089"/>
      <c r="N226" s="1309"/>
      <c r="O226" s="1309"/>
      <c r="P226" s="1310"/>
      <c r="Q226" s="1310"/>
      <c r="R226" s="1309"/>
      <c r="S226" s="1089"/>
      <c r="T226" s="1304"/>
      <c r="U226" s="1309"/>
      <c r="V226" s="1310"/>
      <c r="W226" s="1310"/>
      <c r="X226" s="1310"/>
      <c r="Y226" s="1310"/>
      <c r="Z226" s="1311"/>
      <c r="AA226" s="1312"/>
      <c r="AB226" s="1312"/>
      <c r="AC226" s="1088"/>
      <c r="AD226" s="1088"/>
      <c r="AE226" s="1088"/>
      <c r="AF226" s="1089"/>
      <c r="AG226" s="1090"/>
      <c r="AH226" s="1090"/>
      <c r="AI226" s="1090"/>
    </row>
    <row r="227" ht="15.75" customHeight="1">
      <c r="A227" s="1089"/>
      <c r="B227" s="1089"/>
      <c r="C227" s="1304"/>
      <c r="D227" s="1304"/>
      <c r="E227" s="1304"/>
      <c r="F227" s="1089"/>
      <c r="G227" s="1089"/>
      <c r="H227" s="1089"/>
      <c r="I227" s="1090"/>
      <c r="J227" s="1089"/>
      <c r="K227" s="1089"/>
      <c r="L227" s="1308"/>
      <c r="M227" s="1089"/>
      <c r="N227" s="1309"/>
      <c r="O227" s="1309"/>
      <c r="P227" s="1310"/>
      <c r="Q227" s="1310"/>
      <c r="R227" s="1309"/>
      <c r="S227" s="1089"/>
      <c r="T227" s="1304"/>
      <c r="U227" s="1309"/>
      <c r="V227" s="1310"/>
      <c r="W227" s="1310"/>
      <c r="X227" s="1310"/>
      <c r="Y227" s="1310"/>
      <c r="Z227" s="1311"/>
      <c r="AA227" s="1312"/>
      <c r="AB227" s="1312"/>
      <c r="AC227" s="1088"/>
      <c r="AD227" s="1088"/>
      <c r="AE227" s="1088"/>
      <c r="AF227" s="1089"/>
      <c r="AG227" s="1090"/>
      <c r="AH227" s="1090"/>
      <c r="AI227" s="1090"/>
    </row>
    <row r="228" ht="15.75" customHeight="1">
      <c r="A228" s="1089"/>
      <c r="B228" s="1089"/>
      <c r="C228" s="1304"/>
      <c r="D228" s="1304"/>
      <c r="E228" s="1304"/>
      <c r="F228" s="1089"/>
      <c r="G228" s="1089"/>
      <c r="H228" s="1089"/>
      <c r="I228" s="1090"/>
      <c r="J228" s="1089"/>
      <c r="K228" s="1089"/>
      <c r="L228" s="1308"/>
      <c r="M228" s="1089"/>
      <c r="N228" s="1309"/>
      <c r="O228" s="1309"/>
      <c r="P228" s="1310"/>
      <c r="Q228" s="1310"/>
      <c r="R228" s="1309"/>
      <c r="S228" s="1089"/>
      <c r="T228" s="1304"/>
      <c r="U228" s="1309"/>
      <c r="V228" s="1310"/>
      <c r="W228" s="1310"/>
      <c r="X228" s="1310"/>
      <c r="Y228" s="1310"/>
      <c r="Z228" s="1311"/>
      <c r="AA228" s="1312"/>
      <c r="AB228" s="1312"/>
      <c r="AC228" s="1088"/>
      <c r="AD228" s="1088"/>
      <c r="AE228" s="1088"/>
      <c r="AF228" s="1089"/>
      <c r="AG228" s="1090"/>
      <c r="AH228" s="1090"/>
      <c r="AI228" s="1090"/>
    </row>
    <row r="229" ht="15.75" customHeight="1">
      <c r="A229" s="1089"/>
      <c r="B229" s="1089"/>
      <c r="C229" s="1304"/>
      <c r="D229" s="1304"/>
      <c r="E229" s="1304"/>
      <c r="F229" s="1089"/>
      <c r="G229" s="1089"/>
      <c r="H229" s="1089"/>
      <c r="I229" s="1090"/>
      <c r="J229" s="1089"/>
      <c r="K229" s="1089"/>
      <c r="L229" s="1308"/>
      <c r="M229" s="1089"/>
      <c r="N229" s="1309"/>
      <c r="O229" s="1309"/>
      <c r="P229" s="1310"/>
      <c r="Q229" s="1310"/>
      <c r="R229" s="1309"/>
      <c r="S229" s="1089"/>
      <c r="T229" s="1304"/>
      <c r="U229" s="1309"/>
      <c r="V229" s="1310"/>
      <c r="W229" s="1310"/>
      <c r="X229" s="1310"/>
      <c r="Y229" s="1310"/>
      <c r="Z229" s="1311"/>
      <c r="AA229" s="1312"/>
      <c r="AB229" s="1312"/>
      <c r="AC229" s="1088"/>
      <c r="AD229" s="1088"/>
      <c r="AE229" s="1088"/>
      <c r="AF229" s="1089"/>
      <c r="AG229" s="1090"/>
      <c r="AH229" s="1090"/>
      <c r="AI229" s="1090"/>
    </row>
    <row r="230" ht="15.75" customHeight="1">
      <c r="A230" s="1089"/>
      <c r="B230" s="1089"/>
      <c r="C230" s="1304"/>
      <c r="D230" s="1304"/>
      <c r="E230" s="1304"/>
      <c r="F230" s="1089"/>
      <c r="G230" s="1089"/>
      <c r="H230" s="1089"/>
      <c r="I230" s="1090"/>
      <c r="J230" s="1089"/>
      <c r="K230" s="1089"/>
      <c r="L230" s="1308"/>
      <c r="M230" s="1089"/>
      <c r="N230" s="1309"/>
      <c r="O230" s="1309"/>
      <c r="P230" s="1310"/>
      <c r="Q230" s="1310"/>
      <c r="R230" s="1309"/>
      <c r="S230" s="1089"/>
      <c r="T230" s="1304"/>
      <c r="U230" s="1309"/>
      <c r="V230" s="1310"/>
      <c r="W230" s="1310"/>
      <c r="X230" s="1310"/>
      <c r="Y230" s="1310"/>
      <c r="Z230" s="1311"/>
      <c r="AA230" s="1312"/>
      <c r="AB230" s="1312"/>
      <c r="AC230" s="1088"/>
      <c r="AD230" s="1088"/>
      <c r="AE230" s="1088"/>
      <c r="AF230" s="1089"/>
      <c r="AG230" s="1090"/>
      <c r="AH230" s="1090"/>
      <c r="AI230" s="1090"/>
    </row>
    <row r="231" ht="15.75" customHeight="1">
      <c r="A231" s="1089"/>
      <c r="B231" s="1089"/>
      <c r="C231" s="1304"/>
      <c r="D231" s="1304"/>
      <c r="E231" s="1304"/>
      <c r="F231" s="1089"/>
      <c r="G231" s="1089"/>
      <c r="H231" s="1089"/>
      <c r="I231" s="1090"/>
      <c r="J231" s="1089"/>
      <c r="K231" s="1089"/>
      <c r="L231" s="1308"/>
      <c r="M231" s="1089"/>
      <c r="N231" s="1309"/>
      <c r="O231" s="1309"/>
      <c r="P231" s="1310"/>
      <c r="Q231" s="1310"/>
      <c r="R231" s="1309"/>
      <c r="S231" s="1089"/>
      <c r="T231" s="1304"/>
      <c r="U231" s="1309"/>
      <c r="V231" s="1310"/>
      <c r="W231" s="1310"/>
      <c r="X231" s="1310"/>
      <c r="Y231" s="1310"/>
      <c r="Z231" s="1311"/>
      <c r="AA231" s="1312"/>
      <c r="AB231" s="1312"/>
      <c r="AC231" s="1088"/>
      <c r="AD231" s="1088"/>
      <c r="AE231" s="1088"/>
      <c r="AF231" s="1089"/>
      <c r="AG231" s="1090"/>
      <c r="AH231" s="1090"/>
      <c r="AI231" s="1090"/>
    </row>
    <row r="232" ht="15.75" customHeight="1">
      <c r="A232" s="1089"/>
      <c r="B232" s="1089"/>
      <c r="C232" s="1304"/>
      <c r="D232" s="1304"/>
      <c r="E232" s="1304"/>
      <c r="F232" s="1089"/>
      <c r="G232" s="1089"/>
      <c r="H232" s="1089"/>
      <c r="I232" s="1090"/>
      <c r="J232" s="1089"/>
      <c r="K232" s="1089"/>
      <c r="L232" s="1308"/>
      <c r="M232" s="1089"/>
      <c r="N232" s="1309"/>
      <c r="O232" s="1309"/>
      <c r="P232" s="1310"/>
      <c r="Q232" s="1310"/>
      <c r="R232" s="1309"/>
      <c r="S232" s="1089"/>
      <c r="T232" s="1304"/>
      <c r="U232" s="1309"/>
      <c r="V232" s="1310"/>
      <c r="W232" s="1310"/>
      <c r="X232" s="1310"/>
      <c r="Y232" s="1310"/>
      <c r="Z232" s="1311"/>
      <c r="AA232" s="1312"/>
      <c r="AB232" s="1312"/>
      <c r="AC232" s="1088"/>
      <c r="AD232" s="1088"/>
      <c r="AE232" s="1088"/>
      <c r="AF232" s="1089"/>
      <c r="AG232" s="1090"/>
      <c r="AH232" s="1090"/>
      <c r="AI232" s="1090"/>
    </row>
    <row r="233" ht="15.75" customHeight="1">
      <c r="A233" s="1089"/>
      <c r="B233" s="1089"/>
      <c r="C233" s="1304"/>
      <c r="D233" s="1304"/>
      <c r="E233" s="1304"/>
      <c r="F233" s="1089"/>
      <c r="G233" s="1089"/>
      <c r="H233" s="1089"/>
      <c r="I233" s="1090"/>
      <c r="J233" s="1089"/>
      <c r="K233" s="1089"/>
      <c r="L233" s="1308"/>
      <c r="M233" s="1089"/>
      <c r="N233" s="1309"/>
      <c r="O233" s="1309"/>
      <c r="P233" s="1310"/>
      <c r="Q233" s="1310"/>
      <c r="R233" s="1309"/>
      <c r="S233" s="1089"/>
      <c r="T233" s="1304"/>
      <c r="U233" s="1309"/>
      <c r="V233" s="1310"/>
      <c r="W233" s="1310"/>
      <c r="X233" s="1310"/>
      <c r="Y233" s="1310"/>
      <c r="Z233" s="1311"/>
      <c r="AA233" s="1312"/>
      <c r="AB233" s="1312"/>
      <c r="AC233" s="1088"/>
      <c r="AD233" s="1088"/>
      <c r="AE233" s="1088"/>
      <c r="AF233" s="1089"/>
      <c r="AG233" s="1090"/>
      <c r="AH233" s="1090"/>
      <c r="AI233" s="1090"/>
    </row>
    <row r="234" ht="15.75" customHeight="1">
      <c r="A234" s="1089"/>
      <c r="B234" s="1089"/>
      <c r="C234" s="1304"/>
      <c r="D234" s="1304"/>
      <c r="E234" s="1304"/>
      <c r="F234" s="1089"/>
      <c r="G234" s="1089"/>
      <c r="H234" s="1089"/>
      <c r="I234" s="1090"/>
      <c r="J234" s="1089"/>
      <c r="K234" s="1089"/>
      <c r="L234" s="1308"/>
      <c r="M234" s="1089"/>
      <c r="N234" s="1309"/>
      <c r="O234" s="1309"/>
      <c r="P234" s="1310"/>
      <c r="Q234" s="1310"/>
      <c r="R234" s="1309"/>
      <c r="S234" s="1089"/>
      <c r="T234" s="1304"/>
      <c r="U234" s="1309"/>
      <c r="V234" s="1310"/>
      <c r="W234" s="1310"/>
      <c r="X234" s="1310"/>
      <c r="Y234" s="1310"/>
      <c r="Z234" s="1311"/>
      <c r="AA234" s="1312"/>
      <c r="AB234" s="1312"/>
      <c r="AC234" s="1088"/>
      <c r="AD234" s="1088"/>
      <c r="AE234" s="1088"/>
      <c r="AF234" s="1089"/>
      <c r="AG234" s="1090"/>
      <c r="AH234" s="1090"/>
      <c r="AI234" s="1090"/>
    </row>
    <row r="235" ht="15.75" customHeight="1">
      <c r="A235" s="1089"/>
      <c r="B235" s="1089"/>
      <c r="C235" s="1304"/>
      <c r="D235" s="1304"/>
      <c r="E235" s="1304"/>
      <c r="F235" s="1089"/>
      <c r="G235" s="1089"/>
      <c r="H235" s="1089"/>
      <c r="I235" s="1090"/>
      <c r="J235" s="1089"/>
      <c r="K235" s="1089"/>
      <c r="L235" s="1308"/>
      <c r="M235" s="1089"/>
      <c r="N235" s="1309"/>
      <c r="O235" s="1309"/>
      <c r="P235" s="1310"/>
      <c r="Q235" s="1310"/>
      <c r="R235" s="1309"/>
      <c r="S235" s="1089"/>
      <c r="T235" s="1304"/>
      <c r="U235" s="1309"/>
      <c r="V235" s="1310"/>
      <c r="W235" s="1310"/>
      <c r="X235" s="1310"/>
      <c r="Y235" s="1310"/>
      <c r="Z235" s="1311"/>
      <c r="AA235" s="1312"/>
      <c r="AB235" s="1312"/>
      <c r="AC235" s="1088"/>
      <c r="AD235" s="1088"/>
      <c r="AE235" s="1088"/>
      <c r="AF235" s="1089"/>
      <c r="AG235" s="1090"/>
      <c r="AH235" s="1090"/>
      <c r="AI235" s="1090"/>
    </row>
    <row r="236" ht="15.75" customHeight="1">
      <c r="A236" s="1089"/>
      <c r="B236" s="1089"/>
      <c r="C236" s="1304"/>
      <c r="D236" s="1304"/>
      <c r="E236" s="1304"/>
      <c r="F236" s="1089"/>
      <c r="G236" s="1089"/>
      <c r="H236" s="1089"/>
      <c r="I236" s="1090"/>
      <c r="J236" s="1089"/>
      <c r="K236" s="1089"/>
      <c r="L236" s="1308"/>
      <c r="M236" s="1089"/>
      <c r="N236" s="1309"/>
      <c r="O236" s="1309"/>
      <c r="P236" s="1310"/>
      <c r="Q236" s="1310"/>
      <c r="R236" s="1309"/>
      <c r="S236" s="1089"/>
      <c r="T236" s="1304"/>
      <c r="U236" s="1309"/>
      <c r="V236" s="1310"/>
      <c r="W236" s="1310"/>
      <c r="X236" s="1310"/>
      <c r="Y236" s="1310"/>
      <c r="Z236" s="1311"/>
      <c r="AA236" s="1312"/>
      <c r="AB236" s="1312"/>
      <c r="AC236" s="1088"/>
      <c r="AD236" s="1088"/>
      <c r="AE236" s="1088"/>
      <c r="AF236" s="1089"/>
      <c r="AG236" s="1090"/>
      <c r="AH236" s="1090"/>
      <c r="AI236" s="1090"/>
    </row>
    <row r="237" ht="15.75" customHeight="1">
      <c r="A237" s="1089"/>
      <c r="B237" s="1089"/>
      <c r="C237" s="1304"/>
      <c r="D237" s="1304"/>
      <c r="E237" s="1304"/>
      <c r="F237" s="1089"/>
      <c r="G237" s="1089"/>
      <c r="H237" s="1089"/>
      <c r="I237" s="1090"/>
      <c r="J237" s="1089"/>
      <c r="K237" s="1089"/>
      <c r="L237" s="1308"/>
      <c r="M237" s="1089"/>
      <c r="N237" s="1309"/>
      <c r="O237" s="1309"/>
      <c r="P237" s="1310"/>
      <c r="Q237" s="1310"/>
      <c r="R237" s="1309"/>
      <c r="S237" s="1089"/>
      <c r="T237" s="1304"/>
      <c r="U237" s="1309"/>
      <c r="V237" s="1310"/>
      <c r="W237" s="1310"/>
      <c r="X237" s="1310"/>
      <c r="Y237" s="1310"/>
      <c r="Z237" s="1311"/>
      <c r="AA237" s="1312"/>
      <c r="AB237" s="1312"/>
      <c r="AC237" s="1088"/>
      <c r="AD237" s="1088"/>
      <c r="AE237" s="1088"/>
      <c r="AF237" s="1089"/>
      <c r="AG237" s="1090"/>
      <c r="AH237" s="1090"/>
      <c r="AI237" s="1090"/>
    </row>
    <row r="238" ht="15.75" customHeight="1">
      <c r="A238" s="1089"/>
      <c r="B238" s="1089"/>
      <c r="C238" s="1304"/>
      <c r="D238" s="1304"/>
      <c r="E238" s="1304"/>
      <c r="F238" s="1089"/>
      <c r="G238" s="1089"/>
      <c r="H238" s="1089"/>
      <c r="I238" s="1090"/>
      <c r="J238" s="1089"/>
      <c r="K238" s="1089"/>
      <c r="L238" s="1308"/>
      <c r="M238" s="1089"/>
      <c r="N238" s="1309"/>
      <c r="O238" s="1309"/>
      <c r="P238" s="1310"/>
      <c r="Q238" s="1310"/>
      <c r="R238" s="1309"/>
      <c r="S238" s="1089"/>
      <c r="T238" s="1304"/>
      <c r="U238" s="1309"/>
      <c r="V238" s="1310"/>
      <c r="W238" s="1310"/>
      <c r="X238" s="1310"/>
      <c r="Y238" s="1310"/>
      <c r="Z238" s="1311"/>
      <c r="AA238" s="1312"/>
      <c r="AB238" s="1312"/>
      <c r="AC238" s="1088"/>
      <c r="AD238" s="1088"/>
      <c r="AE238" s="1088"/>
      <c r="AF238" s="1089"/>
      <c r="AG238" s="1090"/>
      <c r="AH238" s="1090"/>
      <c r="AI238" s="1090"/>
    </row>
    <row r="239" ht="15.75" customHeight="1">
      <c r="A239" s="1089"/>
      <c r="B239" s="1089"/>
      <c r="C239" s="1304"/>
      <c r="D239" s="1304"/>
      <c r="E239" s="1304"/>
      <c r="F239" s="1089"/>
      <c r="G239" s="1089"/>
      <c r="H239" s="1089"/>
      <c r="I239" s="1090"/>
      <c r="J239" s="1089"/>
      <c r="K239" s="1089"/>
      <c r="L239" s="1308"/>
      <c r="M239" s="1089"/>
      <c r="N239" s="1309"/>
      <c r="O239" s="1309"/>
      <c r="P239" s="1310"/>
      <c r="Q239" s="1310"/>
      <c r="R239" s="1309"/>
      <c r="S239" s="1089"/>
      <c r="T239" s="1304"/>
      <c r="U239" s="1309"/>
      <c r="V239" s="1310"/>
      <c r="W239" s="1310"/>
      <c r="X239" s="1310"/>
      <c r="Y239" s="1310"/>
      <c r="Z239" s="1311"/>
      <c r="AA239" s="1312"/>
      <c r="AB239" s="1312"/>
      <c r="AC239" s="1088"/>
      <c r="AD239" s="1088"/>
      <c r="AE239" s="1088"/>
      <c r="AF239" s="1089"/>
      <c r="AG239" s="1090"/>
      <c r="AH239" s="1090"/>
      <c r="AI239" s="1090"/>
    </row>
    <row r="240" ht="15.75" customHeight="1">
      <c r="A240" s="1089"/>
      <c r="B240" s="1089"/>
      <c r="C240" s="1304"/>
      <c r="D240" s="1304"/>
      <c r="E240" s="1304"/>
      <c r="F240" s="1089"/>
      <c r="G240" s="1089"/>
      <c r="H240" s="1089"/>
      <c r="I240" s="1090"/>
      <c r="J240" s="1089"/>
      <c r="K240" s="1089"/>
      <c r="L240" s="1308"/>
      <c r="M240" s="1089"/>
      <c r="N240" s="1309"/>
      <c r="O240" s="1309"/>
      <c r="P240" s="1310"/>
      <c r="Q240" s="1310"/>
      <c r="R240" s="1309"/>
      <c r="S240" s="1089"/>
      <c r="T240" s="1304"/>
      <c r="U240" s="1309"/>
      <c r="V240" s="1310"/>
      <c r="W240" s="1310"/>
      <c r="X240" s="1310"/>
      <c r="Y240" s="1310"/>
      <c r="Z240" s="1311"/>
      <c r="AA240" s="1312"/>
      <c r="AB240" s="1312"/>
      <c r="AC240" s="1088"/>
      <c r="AD240" s="1088"/>
      <c r="AE240" s="1088"/>
      <c r="AF240" s="1089"/>
      <c r="AG240" s="1090"/>
      <c r="AH240" s="1090"/>
      <c r="AI240" s="1090"/>
    </row>
    <row r="241" ht="15.75" customHeight="1">
      <c r="A241" s="1089"/>
      <c r="B241" s="1089"/>
      <c r="C241" s="1304"/>
      <c r="D241" s="1304"/>
      <c r="E241" s="1304"/>
      <c r="F241" s="1089"/>
      <c r="G241" s="1089"/>
      <c r="H241" s="1089"/>
      <c r="I241" s="1090"/>
      <c r="J241" s="1089"/>
      <c r="K241" s="1089"/>
      <c r="L241" s="1308"/>
      <c r="M241" s="1089"/>
      <c r="N241" s="1309"/>
      <c r="O241" s="1309"/>
      <c r="P241" s="1310"/>
      <c r="Q241" s="1310"/>
      <c r="R241" s="1309"/>
      <c r="S241" s="1089"/>
      <c r="T241" s="1304"/>
      <c r="U241" s="1309"/>
      <c r="V241" s="1310"/>
      <c r="W241" s="1310"/>
      <c r="X241" s="1310"/>
      <c r="Y241" s="1310"/>
      <c r="Z241" s="1311"/>
      <c r="AA241" s="1312"/>
      <c r="AB241" s="1312"/>
      <c r="AC241" s="1088"/>
      <c r="AD241" s="1088"/>
      <c r="AE241" s="1088"/>
      <c r="AF241" s="1089"/>
      <c r="AG241" s="1090"/>
      <c r="AH241" s="1090"/>
      <c r="AI241" s="1090"/>
    </row>
    <row r="242" ht="15.75" customHeight="1">
      <c r="A242" s="1089"/>
      <c r="B242" s="1089"/>
      <c r="C242" s="1304"/>
      <c r="D242" s="1304"/>
      <c r="E242" s="1304"/>
      <c r="F242" s="1089"/>
      <c r="G242" s="1089"/>
      <c r="H242" s="1089"/>
      <c r="I242" s="1090"/>
      <c r="J242" s="1089"/>
      <c r="K242" s="1089"/>
      <c r="L242" s="1308"/>
      <c r="M242" s="1089"/>
      <c r="N242" s="1309"/>
      <c r="O242" s="1309"/>
      <c r="P242" s="1310"/>
      <c r="Q242" s="1310"/>
      <c r="R242" s="1309"/>
      <c r="S242" s="1089"/>
      <c r="T242" s="1304"/>
      <c r="U242" s="1309"/>
      <c r="V242" s="1310"/>
      <c r="W242" s="1310"/>
      <c r="X242" s="1310"/>
      <c r="Y242" s="1310"/>
      <c r="Z242" s="1311"/>
      <c r="AA242" s="1312"/>
      <c r="AB242" s="1312"/>
      <c r="AC242" s="1088"/>
      <c r="AD242" s="1088"/>
      <c r="AE242" s="1088"/>
      <c r="AF242" s="1089"/>
      <c r="AG242" s="1090"/>
      <c r="AH242" s="1090"/>
      <c r="AI242" s="1090"/>
    </row>
    <row r="243" ht="15.75" customHeight="1">
      <c r="A243" s="1089"/>
      <c r="B243" s="1089"/>
      <c r="C243" s="1304"/>
      <c r="D243" s="1304"/>
      <c r="E243" s="1304"/>
      <c r="F243" s="1089"/>
      <c r="G243" s="1089"/>
      <c r="H243" s="1089"/>
      <c r="I243" s="1090"/>
      <c r="J243" s="1089"/>
      <c r="K243" s="1089"/>
      <c r="L243" s="1308"/>
      <c r="M243" s="1089"/>
      <c r="N243" s="1309"/>
      <c r="O243" s="1309"/>
      <c r="P243" s="1310"/>
      <c r="Q243" s="1310"/>
      <c r="R243" s="1309"/>
      <c r="S243" s="1089"/>
      <c r="T243" s="1304"/>
      <c r="U243" s="1309"/>
      <c r="V243" s="1310"/>
      <c r="W243" s="1310"/>
      <c r="X243" s="1310"/>
      <c r="Y243" s="1310"/>
      <c r="Z243" s="1311"/>
      <c r="AA243" s="1312"/>
      <c r="AB243" s="1312"/>
      <c r="AC243" s="1088"/>
      <c r="AD243" s="1088"/>
      <c r="AE243" s="1088"/>
      <c r="AF243" s="1089"/>
      <c r="AG243" s="1090"/>
      <c r="AH243" s="1090"/>
      <c r="AI243" s="1090"/>
    </row>
    <row r="244" ht="15.75" customHeight="1">
      <c r="A244" s="1089"/>
      <c r="B244" s="1089"/>
      <c r="C244" s="1304"/>
      <c r="D244" s="1304"/>
      <c r="E244" s="1304"/>
      <c r="F244" s="1089"/>
      <c r="G244" s="1089"/>
      <c r="H244" s="1089"/>
      <c r="I244" s="1090"/>
      <c r="J244" s="1089"/>
      <c r="K244" s="1089"/>
      <c r="L244" s="1308"/>
      <c r="M244" s="1089"/>
      <c r="N244" s="1309"/>
      <c r="O244" s="1309"/>
      <c r="P244" s="1310"/>
      <c r="Q244" s="1310"/>
      <c r="R244" s="1309"/>
      <c r="S244" s="1089"/>
      <c r="T244" s="1304"/>
      <c r="U244" s="1309"/>
      <c r="V244" s="1310"/>
      <c r="W244" s="1310"/>
      <c r="X244" s="1310"/>
      <c r="Y244" s="1310"/>
      <c r="Z244" s="1311"/>
      <c r="AA244" s="1312"/>
      <c r="AB244" s="1312"/>
      <c r="AC244" s="1088"/>
      <c r="AD244" s="1088"/>
      <c r="AE244" s="1088"/>
      <c r="AF244" s="1089"/>
      <c r="AG244" s="1090"/>
      <c r="AH244" s="1090"/>
      <c r="AI244" s="1090"/>
    </row>
    <row r="245" ht="15.75" customHeight="1">
      <c r="A245" s="1089"/>
      <c r="B245" s="1089"/>
      <c r="C245" s="1304"/>
      <c r="D245" s="1304"/>
      <c r="E245" s="1304"/>
      <c r="F245" s="1089"/>
      <c r="G245" s="1089"/>
      <c r="H245" s="1089"/>
      <c r="I245" s="1090"/>
      <c r="J245" s="1089"/>
      <c r="K245" s="1089"/>
      <c r="L245" s="1308"/>
      <c r="M245" s="1089"/>
      <c r="N245" s="1309"/>
      <c r="O245" s="1309"/>
      <c r="P245" s="1310"/>
      <c r="Q245" s="1310"/>
      <c r="R245" s="1309"/>
      <c r="S245" s="1089"/>
      <c r="T245" s="1304"/>
      <c r="U245" s="1309"/>
      <c r="V245" s="1310"/>
      <c r="W245" s="1310"/>
      <c r="X245" s="1310"/>
      <c r="Y245" s="1310"/>
      <c r="Z245" s="1311"/>
      <c r="AA245" s="1312"/>
      <c r="AB245" s="1312"/>
      <c r="AC245" s="1088"/>
      <c r="AD245" s="1088"/>
      <c r="AE245" s="1088"/>
      <c r="AF245" s="1089"/>
      <c r="AG245" s="1090"/>
      <c r="AH245" s="1090"/>
      <c r="AI245" s="1090"/>
    </row>
    <row r="246" ht="15.75" customHeight="1">
      <c r="A246" s="1089"/>
      <c r="B246" s="1089"/>
      <c r="C246" s="1304"/>
      <c r="D246" s="1304"/>
      <c r="E246" s="1304"/>
      <c r="F246" s="1089"/>
      <c r="G246" s="1089"/>
      <c r="H246" s="1089"/>
      <c r="I246" s="1090"/>
      <c r="J246" s="1089"/>
      <c r="K246" s="1089"/>
      <c r="L246" s="1308"/>
      <c r="M246" s="1089"/>
      <c r="N246" s="1309"/>
      <c r="O246" s="1309"/>
      <c r="P246" s="1310"/>
      <c r="Q246" s="1310"/>
      <c r="R246" s="1309"/>
      <c r="S246" s="1089"/>
      <c r="T246" s="1304"/>
      <c r="U246" s="1309"/>
      <c r="V246" s="1310"/>
      <c r="W246" s="1310"/>
      <c r="X246" s="1310"/>
      <c r="Y246" s="1310"/>
      <c r="Z246" s="1311"/>
      <c r="AA246" s="1312"/>
      <c r="AB246" s="1312"/>
      <c r="AC246" s="1088"/>
      <c r="AD246" s="1088"/>
      <c r="AE246" s="1088"/>
      <c r="AF246" s="1089"/>
      <c r="AG246" s="1090"/>
      <c r="AH246" s="1090"/>
      <c r="AI246" s="1090"/>
    </row>
    <row r="247" ht="15.75" customHeight="1">
      <c r="A247" s="1089"/>
      <c r="B247" s="1089"/>
      <c r="C247" s="1304"/>
      <c r="D247" s="1304"/>
      <c r="E247" s="1304"/>
      <c r="F247" s="1089"/>
      <c r="G247" s="1089"/>
      <c r="H247" s="1089"/>
      <c r="I247" s="1090"/>
      <c r="J247" s="1089"/>
      <c r="K247" s="1089"/>
      <c r="L247" s="1308"/>
      <c r="M247" s="1089"/>
      <c r="N247" s="1309"/>
      <c r="O247" s="1309"/>
      <c r="P247" s="1310"/>
      <c r="Q247" s="1310"/>
      <c r="R247" s="1309"/>
      <c r="S247" s="1089"/>
      <c r="T247" s="1304"/>
      <c r="U247" s="1309"/>
      <c r="V247" s="1310"/>
      <c r="W247" s="1310"/>
      <c r="X247" s="1310"/>
      <c r="Y247" s="1310"/>
      <c r="Z247" s="1311"/>
      <c r="AA247" s="1312"/>
      <c r="AB247" s="1312"/>
      <c r="AC247" s="1088"/>
      <c r="AD247" s="1088"/>
      <c r="AE247" s="1088"/>
      <c r="AF247" s="1089"/>
      <c r="AG247" s="1090"/>
      <c r="AH247" s="1090"/>
      <c r="AI247" s="1090"/>
    </row>
    <row r="248" ht="15.75" customHeight="1">
      <c r="A248" s="1089"/>
      <c r="B248" s="1089"/>
      <c r="C248" s="1304"/>
      <c r="D248" s="1304"/>
      <c r="E248" s="1304"/>
      <c r="F248" s="1089"/>
      <c r="G248" s="1089"/>
      <c r="H248" s="1089"/>
      <c r="I248" s="1090"/>
      <c r="J248" s="1089"/>
      <c r="K248" s="1089"/>
      <c r="L248" s="1308"/>
      <c r="M248" s="1089"/>
      <c r="N248" s="1309"/>
      <c r="O248" s="1309"/>
      <c r="P248" s="1310"/>
      <c r="Q248" s="1310"/>
      <c r="R248" s="1309"/>
      <c r="S248" s="1089"/>
      <c r="T248" s="1304"/>
      <c r="U248" s="1309"/>
      <c r="V248" s="1310"/>
      <c r="W248" s="1310"/>
      <c r="X248" s="1310"/>
      <c r="Y248" s="1310"/>
      <c r="Z248" s="1311"/>
      <c r="AA248" s="1312"/>
      <c r="AB248" s="1312"/>
      <c r="AC248" s="1088"/>
      <c r="AD248" s="1088"/>
      <c r="AE248" s="1088"/>
      <c r="AF248" s="1089"/>
      <c r="AG248" s="1090"/>
      <c r="AH248" s="1090"/>
      <c r="AI248" s="1090"/>
    </row>
    <row r="249" ht="15.75" customHeight="1">
      <c r="A249" s="1089"/>
      <c r="B249" s="1089"/>
      <c r="C249" s="1304"/>
      <c r="D249" s="1304"/>
      <c r="E249" s="1304"/>
      <c r="F249" s="1089"/>
      <c r="G249" s="1089"/>
      <c r="H249" s="1089"/>
      <c r="I249" s="1090"/>
      <c r="J249" s="1089"/>
      <c r="K249" s="1089"/>
      <c r="L249" s="1308"/>
      <c r="M249" s="1089"/>
      <c r="N249" s="1309"/>
      <c r="O249" s="1309"/>
      <c r="P249" s="1310"/>
      <c r="Q249" s="1310"/>
      <c r="R249" s="1309"/>
      <c r="S249" s="1089"/>
      <c r="T249" s="1304"/>
      <c r="U249" s="1309"/>
      <c r="V249" s="1310"/>
      <c r="W249" s="1310"/>
      <c r="X249" s="1310"/>
      <c r="Y249" s="1310"/>
      <c r="Z249" s="1311"/>
      <c r="AA249" s="1312"/>
      <c r="AB249" s="1312"/>
      <c r="AC249" s="1088"/>
      <c r="AD249" s="1088"/>
      <c r="AE249" s="1088"/>
      <c r="AF249" s="1089"/>
      <c r="AG249" s="1090"/>
      <c r="AH249" s="1090"/>
      <c r="AI249" s="1090"/>
    </row>
    <row r="250" ht="15.75" customHeight="1">
      <c r="A250" s="1089"/>
      <c r="B250" s="1089"/>
      <c r="C250" s="1304"/>
      <c r="D250" s="1304"/>
      <c r="E250" s="1304"/>
      <c r="F250" s="1089"/>
      <c r="G250" s="1089"/>
      <c r="H250" s="1089"/>
      <c r="I250" s="1090"/>
      <c r="J250" s="1089"/>
      <c r="K250" s="1089"/>
      <c r="L250" s="1308"/>
      <c r="M250" s="1089"/>
      <c r="N250" s="1309"/>
      <c r="O250" s="1309"/>
      <c r="P250" s="1310"/>
      <c r="Q250" s="1310"/>
      <c r="R250" s="1309"/>
      <c r="S250" s="1089"/>
      <c r="T250" s="1304"/>
      <c r="U250" s="1309"/>
      <c r="V250" s="1310"/>
      <c r="W250" s="1310"/>
      <c r="X250" s="1310"/>
      <c r="Y250" s="1310"/>
      <c r="Z250" s="1311"/>
      <c r="AA250" s="1312"/>
      <c r="AB250" s="1312"/>
      <c r="AC250" s="1088"/>
      <c r="AD250" s="1088"/>
      <c r="AE250" s="1088"/>
      <c r="AF250" s="1089"/>
      <c r="AG250" s="1090"/>
      <c r="AH250" s="1090"/>
      <c r="AI250" s="1090"/>
    </row>
    <row r="251" ht="15.75" customHeight="1">
      <c r="A251" s="1089"/>
      <c r="B251" s="1089"/>
      <c r="C251" s="1304"/>
      <c r="D251" s="1304"/>
      <c r="E251" s="1304"/>
      <c r="F251" s="1089"/>
      <c r="G251" s="1089"/>
      <c r="H251" s="1089"/>
      <c r="I251" s="1090"/>
      <c r="J251" s="1089"/>
      <c r="K251" s="1089"/>
      <c r="L251" s="1308"/>
      <c r="M251" s="1089"/>
      <c r="N251" s="1309"/>
      <c r="O251" s="1309"/>
      <c r="P251" s="1310"/>
      <c r="Q251" s="1310"/>
      <c r="R251" s="1309"/>
      <c r="S251" s="1089"/>
      <c r="T251" s="1304"/>
      <c r="U251" s="1309"/>
      <c r="V251" s="1310"/>
      <c r="W251" s="1310"/>
      <c r="X251" s="1310"/>
      <c r="Y251" s="1310"/>
      <c r="Z251" s="1311"/>
      <c r="AA251" s="1312"/>
      <c r="AB251" s="1312"/>
      <c r="AC251" s="1088"/>
      <c r="AD251" s="1088"/>
      <c r="AE251" s="1088"/>
      <c r="AF251" s="1089"/>
      <c r="AG251" s="1090"/>
      <c r="AH251" s="1090"/>
      <c r="AI251" s="1090"/>
    </row>
    <row r="252" ht="15.75" customHeight="1">
      <c r="A252" s="1089"/>
      <c r="B252" s="1089"/>
      <c r="C252" s="1304"/>
      <c r="D252" s="1304"/>
      <c r="E252" s="1304"/>
      <c r="F252" s="1089"/>
      <c r="G252" s="1089"/>
      <c r="H252" s="1089"/>
      <c r="I252" s="1090"/>
      <c r="J252" s="1089"/>
      <c r="K252" s="1089"/>
      <c r="L252" s="1308"/>
      <c r="M252" s="1089"/>
      <c r="N252" s="1309"/>
      <c r="O252" s="1309"/>
      <c r="P252" s="1310"/>
      <c r="Q252" s="1310"/>
      <c r="R252" s="1309"/>
      <c r="S252" s="1089"/>
      <c r="T252" s="1304"/>
      <c r="U252" s="1309"/>
      <c r="V252" s="1310"/>
      <c r="W252" s="1310"/>
      <c r="X252" s="1310"/>
      <c r="Y252" s="1310"/>
      <c r="Z252" s="1311"/>
      <c r="AA252" s="1312"/>
      <c r="AB252" s="1312"/>
      <c r="AC252" s="1088"/>
      <c r="AD252" s="1088"/>
      <c r="AE252" s="1088"/>
      <c r="AF252" s="1089"/>
      <c r="AG252" s="1090"/>
      <c r="AH252" s="1090"/>
      <c r="AI252" s="1090"/>
    </row>
    <row r="253" ht="15.75" customHeight="1">
      <c r="A253" s="1089"/>
      <c r="B253" s="1089"/>
      <c r="C253" s="1304"/>
      <c r="D253" s="1304"/>
      <c r="E253" s="1304"/>
      <c r="F253" s="1089"/>
      <c r="G253" s="1089"/>
      <c r="H253" s="1089"/>
      <c r="I253" s="1090"/>
      <c r="J253" s="1089"/>
      <c r="K253" s="1089"/>
      <c r="L253" s="1308"/>
      <c r="M253" s="1089"/>
      <c r="N253" s="1309"/>
      <c r="O253" s="1309"/>
      <c r="P253" s="1310"/>
      <c r="Q253" s="1310"/>
      <c r="R253" s="1309"/>
      <c r="S253" s="1089"/>
      <c r="T253" s="1304"/>
      <c r="U253" s="1309"/>
      <c r="V253" s="1310"/>
      <c r="W253" s="1310"/>
      <c r="X253" s="1310"/>
      <c r="Y253" s="1310"/>
      <c r="Z253" s="1311"/>
      <c r="AA253" s="1312"/>
      <c r="AB253" s="1312"/>
      <c r="AC253" s="1088"/>
      <c r="AD253" s="1088"/>
      <c r="AE253" s="1088"/>
      <c r="AF253" s="1089"/>
      <c r="AG253" s="1090"/>
      <c r="AH253" s="1090"/>
      <c r="AI253" s="1090"/>
    </row>
    <row r="254" ht="15.75" customHeight="1">
      <c r="A254" s="1089"/>
      <c r="B254" s="1089"/>
      <c r="C254" s="1304"/>
      <c r="D254" s="1304"/>
      <c r="E254" s="1304"/>
      <c r="F254" s="1089"/>
      <c r="G254" s="1089"/>
      <c r="H254" s="1089"/>
      <c r="I254" s="1090"/>
      <c r="J254" s="1089"/>
      <c r="K254" s="1089"/>
      <c r="L254" s="1308"/>
      <c r="M254" s="1089"/>
      <c r="N254" s="1309"/>
      <c r="O254" s="1309"/>
      <c r="P254" s="1310"/>
      <c r="Q254" s="1310"/>
      <c r="R254" s="1309"/>
      <c r="S254" s="1089"/>
      <c r="T254" s="1304"/>
      <c r="U254" s="1309"/>
      <c r="V254" s="1310"/>
      <c r="W254" s="1310"/>
      <c r="X254" s="1310"/>
      <c r="Y254" s="1310"/>
      <c r="Z254" s="1311"/>
      <c r="AA254" s="1312"/>
      <c r="AB254" s="1312"/>
      <c r="AC254" s="1088"/>
      <c r="AD254" s="1088"/>
      <c r="AE254" s="1088"/>
      <c r="AF254" s="1089"/>
      <c r="AG254" s="1090"/>
      <c r="AH254" s="1090"/>
      <c r="AI254" s="1090"/>
    </row>
    <row r="255" ht="15.75" customHeight="1">
      <c r="A255" s="1089"/>
      <c r="B255" s="1089"/>
      <c r="C255" s="1304"/>
      <c r="D255" s="1304"/>
      <c r="E255" s="1304"/>
      <c r="F255" s="1089"/>
      <c r="G255" s="1089"/>
      <c r="H255" s="1089"/>
      <c r="I255" s="1090"/>
      <c r="J255" s="1089"/>
      <c r="K255" s="1089"/>
      <c r="L255" s="1308"/>
      <c r="M255" s="1089"/>
      <c r="N255" s="1309"/>
      <c r="O255" s="1309"/>
      <c r="P255" s="1310"/>
      <c r="Q255" s="1310"/>
      <c r="R255" s="1309"/>
      <c r="S255" s="1089"/>
      <c r="T255" s="1304"/>
      <c r="U255" s="1309"/>
      <c r="V255" s="1310"/>
      <c r="W255" s="1310"/>
      <c r="X255" s="1310"/>
      <c r="Y255" s="1310"/>
      <c r="Z255" s="1311"/>
      <c r="AA255" s="1312"/>
      <c r="AB255" s="1312"/>
      <c r="AC255" s="1088"/>
      <c r="AD255" s="1088"/>
      <c r="AE255" s="1088"/>
      <c r="AF255" s="1089"/>
      <c r="AG255" s="1090"/>
      <c r="AH255" s="1090"/>
      <c r="AI255" s="1090"/>
    </row>
    <row r="256" ht="15.75" customHeight="1">
      <c r="A256" s="1089"/>
      <c r="B256" s="1089"/>
      <c r="C256" s="1304"/>
      <c r="D256" s="1304"/>
      <c r="E256" s="1304"/>
      <c r="F256" s="1089"/>
      <c r="G256" s="1089"/>
      <c r="H256" s="1089"/>
      <c r="I256" s="1090"/>
      <c r="J256" s="1089"/>
      <c r="K256" s="1089"/>
      <c r="L256" s="1308"/>
      <c r="M256" s="1089"/>
      <c r="N256" s="1309"/>
      <c r="O256" s="1309"/>
      <c r="P256" s="1310"/>
      <c r="Q256" s="1310"/>
      <c r="R256" s="1309"/>
      <c r="S256" s="1089"/>
      <c r="T256" s="1304"/>
      <c r="U256" s="1309"/>
      <c r="V256" s="1310"/>
      <c r="W256" s="1310"/>
      <c r="X256" s="1310"/>
      <c r="Y256" s="1310"/>
      <c r="Z256" s="1311"/>
      <c r="AA256" s="1312"/>
      <c r="AB256" s="1312"/>
      <c r="AC256" s="1088"/>
      <c r="AD256" s="1088"/>
      <c r="AE256" s="1088"/>
      <c r="AF256" s="1089"/>
      <c r="AG256" s="1090"/>
      <c r="AH256" s="1090"/>
      <c r="AI256" s="1090"/>
    </row>
    <row r="257" ht="15.75" customHeight="1">
      <c r="A257" s="1089"/>
      <c r="B257" s="1089"/>
      <c r="C257" s="1304"/>
      <c r="D257" s="1304"/>
      <c r="E257" s="1304"/>
      <c r="F257" s="1089"/>
      <c r="G257" s="1089"/>
      <c r="H257" s="1089"/>
      <c r="I257" s="1090"/>
      <c r="J257" s="1089"/>
      <c r="K257" s="1089"/>
      <c r="L257" s="1308"/>
      <c r="M257" s="1089"/>
      <c r="N257" s="1309"/>
      <c r="O257" s="1309"/>
      <c r="P257" s="1310"/>
      <c r="Q257" s="1310"/>
      <c r="R257" s="1309"/>
      <c r="S257" s="1089"/>
      <c r="T257" s="1304"/>
      <c r="U257" s="1309"/>
      <c r="V257" s="1310"/>
      <c r="W257" s="1310"/>
      <c r="X257" s="1310"/>
      <c r="Y257" s="1310"/>
      <c r="Z257" s="1311"/>
      <c r="AA257" s="1312"/>
      <c r="AB257" s="1312"/>
      <c r="AC257" s="1088"/>
      <c r="AD257" s="1088"/>
      <c r="AE257" s="1088"/>
      <c r="AF257" s="1089"/>
      <c r="AG257" s="1090"/>
      <c r="AH257" s="1090"/>
      <c r="AI257" s="1090"/>
    </row>
    <row r="258" ht="15.75" customHeight="1">
      <c r="A258" s="1089"/>
      <c r="B258" s="1089"/>
      <c r="C258" s="1304"/>
      <c r="D258" s="1304"/>
      <c r="E258" s="1304"/>
      <c r="F258" s="1089"/>
      <c r="G258" s="1089"/>
      <c r="H258" s="1089"/>
      <c r="I258" s="1090"/>
      <c r="J258" s="1089"/>
      <c r="K258" s="1089"/>
      <c r="L258" s="1308"/>
      <c r="M258" s="1089"/>
      <c r="N258" s="1309"/>
      <c r="O258" s="1309"/>
      <c r="P258" s="1310"/>
      <c r="Q258" s="1310"/>
      <c r="R258" s="1309"/>
      <c r="S258" s="1089"/>
      <c r="T258" s="1304"/>
      <c r="U258" s="1309"/>
      <c r="V258" s="1310"/>
      <c r="W258" s="1310"/>
      <c r="X258" s="1310"/>
      <c r="Y258" s="1310"/>
      <c r="Z258" s="1311"/>
      <c r="AA258" s="1312"/>
      <c r="AB258" s="1312"/>
      <c r="AC258" s="1088"/>
      <c r="AD258" s="1088"/>
      <c r="AE258" s="1088"/>
      <c r="AF258" s="1089"/>
      <c r="AG258" s="1090"/>
      <c r="AH258" s="1090"/>
      <c r="AI258" s="1090"/>
    </row>
    <row r="259" ht="15.75" customHeight="1">
      <c r="A259" s="1089"/>
      <c r="B259" s="1089"/>
      <c r="C259" s="1304"/>
      <c r="D259" s="1304"/>
      <c r="E259" s="1304"/>
      <c r="F259" s="1089"/>
      <c r="G259" s="1089"/>
      <c r="H259" s="1089"/>
      <c r="I259" s="1090"/>
      <c r="J259" s="1089"/>
      <c r="K259" s="1089"/>
      <c r="L259" s="1308"/>
      <c r="M259" s="1089"/>
      <c r="N259" s="1309"/>
      <c r="O259" s="1309"/>
      <c r="P259" s="1310"/>
      <c r="Q259" s="1310"/>
      <c r="R259" s="1309"/>
      <c r="S259" s="1089"/>
      <c r="T259" s="1304"/>
      <c r="U259" s="1309"/>
      <c r="V259" s="1310"/>
      <c r="W259" s="1310"/>
      <c r="X259" s="1310"/>
      <c r="Y259" s="1310"/>
      <c r="Z259" s="1311"/>
      <c r="AA259" s="1312"/>
      <c r="AB259" s="1312"/>
      <c r="AC259" s="1088"/>
      <c r="AD259" s="1088"/>
      <c r="AE259" s="1088"/>
      <c r="AF259" s="1089"/>
      <c r="AG259" s="1090"/>
      <c r="AH259" s="1090"/>
      <c r="AI259" s="1090"/>
    </row>
    <row r="260" ht="15.75" customHeight="1">
      <c r="A260" s="1089"/>
      <c r="B260" s="1089"/>
      <c r="C260" s="1304"/>
      <c r="D260" s="1304"/>
      <c r="E260" s="1304"/>
      <c r="F260" s="1089"/>
      <c r="G260" s="1089"/>
      <c r="H260" s="1089"/>
      <c r="I260" s="1090"/>
      <c r="J260" s="1089"/>
      <c r="K260" s="1089"/>
      <c r="L260" s="1308"/>
      <c r="M260" s="1089"/>
      <c r="N260" s="1309"/>
      <c r="O260" s="1309"/>
      <c r="P260" s="1310"/>
      <c r="Q260" s="1310"/>
      <c r="R260" s="1309"/>
      <c r="S260" s="1089"/>
      <c r="T260" s="1304"/>
      <c r="U260" s="1309"/>
      <c r="V260" s="1310"/>
      <c r="W260" s="1310"/>
      <c r="X260" s="1310"/>
      <c r="Y260" s="1310"/>
      <c r="Z260" s="1311"/>
      <c r="AA260" s="1312"/>
      <c r="AB260" s="1312"/>
      <c r="AC260" s="1088"/>
      <c r="AD260" s="1088"/>
      <c r="AE260" s="1088"/>
      <c r="AF260" s="1089"/>
      <c r="AG260" s="1090"/>
      <c r="AH260" s="1090"/>
      <c r="AI260" s="1090"/>
    </row>
    <row r="261" ht="15.75" customHeight="1">
      <c r="A261" s="1089"/>
      <c r="B261" s="1089"/>
      <c r="C261" s="1304"/>
      <c r="D261" s="1304"/>
      <c r="E261" s="1304"/>
      <c r="F261" s="1089"/>
      <c r="G261" s="1089"/>
      <c r="H261" s="1089"/>
      <c r="I261" s="1090"/>
      <c r="J261" s="1089"/>
      <c r="K261" s="1089"/>
      <c r="L261" s="1308"/>
      <c r="M261" s="1089"/>
      <c r="N261" s="1309"/>
      <c r="O261" s="1309"/>
      <c r="P261" s="1310"/>
      <c r="Q261" s="1310"/>
      <c r="R261" s="1309"/>
      <c r="S261" s="1089"/>
      <c r="T261" s="1304"/>
      <c r="U261" s="1309"/>
      <c r="V261" s="1310"/>
      <c r="W261" s="1310"/>
      <c r="X261" s="1310"/>
      <c r="Y261" s="1310"/>
      <c r="Z261" s="1311"/>
      <c r="AA261" s="1312"/>
      <c r="AB261" s="1312"/>
      <c r="AC261" s="1088"/>
      <c r="AD261" s="1088"/>
      <c r="AE261" s="1088"/>
      <c r="AF261" s="1089"/>
      <c r="AG261" s="1090"/>
      <c r="AH261" s="1090"/>
      <c r="AI261" s="1090"/>
    </row>
    <row r="262" ht="15.75" customHeight="1">
      <c r="A262" s="1089"/>
      <c r="B262" s="1089"/>
      <c r="C262" s="1304"/>
      <c r="D262" s="1304"/>
      <c r="E262" s="1304"/>
      <c r="F262" s="1089"/>
      <c r="G262" s="1089"/>
      <c r="H262" s="1089"/>
      <c r="I262" s="1090"/>
      <c r="J262" s="1089"/>
      <c r="K262" s="1089"/>
      <c r="L262" s="1308"/>
      <c r="M262" s="1089"/>
      <c r="N262" s="1309"/>
      <c r="O262" s="1309"/>
      <c r="P262" s="1310"/>
      <c r="Q262" s="1310"/>
      <c r="R262" s="1309"/>
      <c r="S262" s="1089"/>
      <c r="T262" s="1304"/>
      <c r="U262" s="1309"/>
      <c r="V262" s="1310"/>
      <c r="W262" s="1310"/>
      <c r="X262" s="1310"/>
      <c r="Y262" s="1310"/>
      <c r="Z262" s="1311"/>
      <c r="AA262" s="1312"/>
      <c r="AB262" s="1312"/>
      <c r="AC262" s="1088"/>
      <c r="AD262" s="1088"/>
      <c r="AE262" s="1088"/>
      <c r="AF262" s="1089"/>
      <c r="AG262" s="1090"/>
      <c r="AH262" s="1090"/>
      <c r="AI262" s="1090"/>
    </row>
    <row r="263" ht="15.75" customHeight="1">
      <c r="A263" s="1089"/>
      <c r="B263" s="1089"/>
      <c r="C263" s="1304"/>
      <c r="D263" s="1304"/>
      <c r="E263" s="1304"/>
      <c r="F263" s="1089"/>
      <c r="G263" s="1089"/>
      <c r="H263" s="1089"/>
      <c r="I263" s="1090"/>
      <c r="J263" s="1089"/>
      <c r="K263" s="1089"/>
      <c r="L263" s="1308"/>
      <c r="M263" s="1089"/>
      <c r="N263" s="1309"/>
      <c r="O263" s="1309"/>
      <c r="P263" s="1310"/>
      <c r="Q263" s="1310"/>
      <c r="R263" s="1309"/>
      <c r="S263" s="1089"/>
      <c r="T263" s="1304"/>
      <c r="U263" s="1309"/>
      <c r="V263" s="1310"/>
      <c r="W263" s="1310"/>
      <c r="X263" s="1310"/>
      <c r="Y263" s="1310"/>
      <c r="Z263" s="1311"/>
      <c r="AA263" s="1312"/>
      <c r="AB263" s="1312"/>
      <c r="AC263" s="1088"/>
      <c r="AD263" s="1088"/>
      <c r="AE263" s="1088"/>
      <c r="AF263" s="1089"/>
      <c r="AG263" s="1090"/>
      <c r="AH263" s="1090"/>
      <c r="AI263" s="1090"/>
    </row>
    <row r="264" ht="15.75" customHeight="1">
      <c r="A264" s="1089"/>
      <c r="B264" s="1089"/>
      <c r="C264" s="1304"/>
      <c r="D264" s="1304"/>
      <c r="E264" s="1304"/>
      <c r="F264" s="1089"/>
      <c r="G264" s="1089"/>
      <c r="H264" s="1089"/>
      <c r="I264" s="1090"/>
      <c r="J264" s="1089"/>
      <c r="K264" s="1089"/>
      <c r="L264" s="1308"/>
      <c r="M264" s="1089"/>
      <c r="N264" s="1309"/>
      <c r="O264" s="1309"/>
      <c r="P264" s="1310"/>
      <c r="Q264" s="1310"/>
      <c r="R264" s="1309"/>
      <c r="S264" s="1089"/>
      <c r="T264" s="1304"/>
      <c r="U264" s="1309"/>
      <c r="V264" s="1310"/>
      <c r="W264" s="1310"/>
      <c r="X264" s="1310"/>
      <c r="Y264" s="1310"/>
      <c r="Z264" s="1311"/>
      <c r="AA264" s="1312"/>
      <c r="AB264" s="1312"/>
      <c r="AC264" s="1088"/>
      <c r="AD264" s="1088"/>
      <c r="AE264" s="1088"/>
      <c r="AF264" s="1089"/>
      <c r="AG264" s="1090"/>
      <c r="AH264" s="1090"/>
      <c r="AI264" s="1090"/>
    </row>
    <row r="265" ht="15.75" customHeight="1">
      <c r="A265" s="1089"/>
      <c r="B265" s="1089"/>
      <c r="C265" s="1304"/>
      <c r="D265" s="1304"/>
      <c r="E265" s="1304"/>
      <c r="F265" s="1089"/>
      <c r="G265" s="1089"/>
      <c r="H265" s="1089"/>
      <c r="I265" s="1090"/>
      <c r="J265" s="1089"/>
      <c r="K265" s="1089"/>
      <c r="L265" s="1308"/>
      <c r="M265" s="1089"/>
      <c r="N265" s="1309"/>
      <c r="O265" s="1309"/>
      <c r="P265" s="1310"/>
      <c r="Q265" s="1310"/>
      <c r="R265" s="1309"/>
      <c r="S265" s="1089"/>
      <c r="T265" s="1304"/>
      <c r="U265" s="1309"/>
      <c r="V265" s="1310"/>
      <c r="W265" s="1310"/>
      <c r="X265" s="1310"/>
      <c r="Y265" s="1310"/>
      <c r="Z265" s="1311"/>
      <c r="AA265" s="1312"/>
      <c r="AB265" s="1312"/>
      <c r="AC265" s="1088"/>
      <c r="AD265" s="1088"/>
      <c r="AE265" s="1088"/>
      <c r="AF265" s="1089"/>
      <c r="AG265" s="1090"/>
      <c r="AH265" s="1090"/>
      <c r="AI265" s="1090"/>
    </row>
    <row r="266" ht="15.75" customHeight="1">
      <c r="A266" s="1089"/>
      <c r="B266" s="1089"/>
      <c r="C266" s="1304"/>
      <c r="D266" s="1304"/>
      <c r="E266" s="1304"/>
      <c r="F266" s="1089"/>
      <c r="G266" s="1089"/>
      <c r="H266" s="1089"/>
      <c r="I266" s="1090"/>
      <c r="J266" s="1089"/>
      <c r="K266" s="1089"/>
      <c r="L266" s="1308"/>
      <c r="M266" s="1089"/>
      <c r="N266" s="1309"/>
      <c r="O266" s="1309"/>
      <c r="P266" s="1310"/>
      <c r="Q266" s="1310"/>
      <c r="R266" s="1309"/>
      <c r="S266" s="1089"/>
      <c r="T266" s="1304"/>
      <c r="U266" s="1309"/>
      <c r="V266" s="1310"/>
      <c r="W266" s="1310"/>
      <c r="X266" s="1310"/>
      <c r="Y266" s="1310"/>
      <c r="Z266" s="1311"/>
      <c r="AA266" s="1312"/>
      <c r="AB266" s="1312"/>
      <c r="AC266" s="1088"/>
      <c r="AD266" s="1088"/>
      <c r="AE266" s="1088"/>
      <c r="AF266" s="1089"/>
      <c r="AG266" s="1090"/>
      <c r="AH266" s="1090"/>
      <c r="AI266" s="1090"/>
    </row>
    <row r="267" ht="15.75" customHeight="1">
      <c r="A267" s="1089"/>
      <c r="B267" s="1089"/>
      <c r="C267" s="1304"/>
      <c r="D267" s="1304"/>
      <c r="E267" s="1304"/>
      <c r="F267" s="1089"/>
      <c r="G267" s="1089"/>
      <c r="H267" s="1089"/>
      <c r="I267" s="1090"/>
      <c r="J267" s="1089"/>
      <c r="K267" s="1089"/>
      <c r="L267" s="1308"/>
      <c r="M267" s="1089"/>
      <c r="N267" s="1309"/>
      <c r="O267" s="1309"/>
      <c r="P267" s="1310"/>
      <c r="Q267" s="1310"/>
      <c r="R267" s="1309"/>
      <c r="S267" s="1089"/>
      <c r="T267" s="1304"/>
      <c r="U267" s="1309"/>
      <c r="V267" s="1310"/>
      <c r="W267" s="1310"/>
      <c r="X267" s="1310"/>
      <c r="Y267" s="1310"/>
      <c r="Z267" s="1311"/>
      <c r="AA267" s="1312"/>
      <c r="AB267" s="1312"/>
      <c r="AC267" s="1088"/>
      <c r="AD267" s="1088"/>
      <c r="AE267" s="1088"/>
      <c r="AF267" s="1089"/>
      <c r="AG267" s="1090"/>
      <c r="AH267" s="1090"/>
      <c r="AI267" s="1090"/>
    </row>
    <row r="268" ht="15.75" customHeight="1">
      <c r="A268" s="1089"/>
      <c r="B268" s="1089"/>
      <c r="C268" s="1304"/>
      <c r="D268" s="1304"/>
      <c r="E268" s="1304"/>
      <c r="F268" s="1089"/>
      <c r="G268" s="1089"/>
      <c r="H268" s="1089"/>
      <c r="I268" s="1090"/>
      <c r="J268" s="1089"/>
      <c r="K268" s="1089"/>
      <c r="L268" s="1308"/>
      <c r="M268" s="1089"/>
      <c r="N268" s="1309"/>
      <c r="O268" s="1309"/>
      <c r="P268" s="1310"/>
      <c r="Q268" s="1310"/>
      <c r="R268" s="1309"/>
      <c r="S268" s="1089"/>
      <c r="T268" s="1304"/>
      <c r="U268" s="1309"/>
      <c r="V268" s="1310"/>
      <c r="W268" s="1310"/>
      <c r="X268" s="1310"/>
      <c r="Y268" s="1310"/>
      <c r="Z268" s="1311"/>
      <c r="AA268" s="1312"/>
      <c r="AB268" s="1312"/>
      <c r="AC268" s="1088"/>
      <c r="AD268" s="1088"/>
      <c r="AE268" s="1088"/>
      <c r="AF268" s="1089"/>
      <c r="AG268" s="1090"/>
      <c r="AH268" s="1090"/>
      <c r="AI268" s="1090"/>
    </row>
    <row r="269" ht="15.75" customHeight="1">
      <c r="A269" s="1089"/>
      <c r="B269" s="1089"/>
      <c r="C269" s="1304"/>
      <c r="D269" s="1304"/>
      <c r="E269" s="1304"/>
      <c r="F269" s="1089"/>
      <c r="G269" s="1089"/>
      <c r="H269" s="1089"/>
      <c r="I269" s="1090"/>
      <c r="J269" s="1089"/>
      <c r="K269" s="1089"/>
      <c r="L269" s="1308"/>
      <c r="M269" s="1089"/>
      <c r="N269" s="1309"/>
      <c r="O269" s="1309"/>
      <c r="P269" s="1310"/>
      <c r="Q269" s="1310"/>
      <c r="R269" s="1309"/>
      <c r="S269" s="1089"/>
      <c r="T269" s="1304"/>
      <c r="U269" s="1309"/>
      <c r="V269" s="1310"/>
      <c r="W269" s="1310"/>
      <c r="X269" s="1310"/>
      <c r="Y269" s="1310"/>
      <c r="Z269" s="1311"/>
      <c r="AA269" s="1312"/>
      <c r="AB269" s="1312"/>
      <c r="AC269" s="1088"/>
      <c r="AD269" s="1088"/>
      <c r="AE269" s="1088"/>
      <c r="AF269" s="1089"/>
      <c r="AG269" s="1090"/>
      <c r="AH269" s="1090"/>
      <c r="AI269" s="1090"/>
    </row>
    <row r="270" ht="15.75" customHeight="1">
      <c r="A270" s="1089"/>
      <c r="B270" s="1089"/>
      <c r="C270" s="1304"/>
      <c r="D270" s="1304"/>
      <c r="E270" s="1304"/>
      <c r="F270" s="1089"/>
      <c r="G270" s="1089"/>
      <c r="H270" s="1089"/>
      <c r="I270" s="1090"/>
      <c r="J270" s="1089"/>
      <c r="K270" s="1089"/>
      <c r="L270" s="1308"/>
      <c r="M270" s="1089"/>
      <c r="N270" s="1309"/>
      <c r="O270" s="1309"/>
      <c r="P270" s="1310"/>
      <c r="Q270" s="1310"/>
      <c r="R270" s="1309"/>
      <c r="S270" s="1089"/>
      <c r="T270" s="1304"/>
      <c r="U270" s="1309"/>
      <c r="V270" s="1310"/>
      <c r="W270" s="1310"/>
      <c r="X270" s="1310"/>
      <c r="Y270" s="1310"/>
      <c r="Z270" s="1311"/>
      <c r="AA270" s="1312"/>
      <c r="AB270" s="1312"/>
      <c r="AC270" s="1088"/>
      <c r="AD270" s="1088"/>
      <c r="AE270" s="1088"/>
      <c r="AF270" s="1089"/>
      <c r="AG270" s="1090"/>
      <c r="AH270" s="1090"/>
      <c r="AI270" s="1090"/>
    </row>
    <row r="271" ht="15.75" customHeight="1">
      <c r="A271" s="1089"/>
      <c r="B271" s="1089"/>
      <c r="C271" s="1304"/>
      <c r="D271" s="1304"/>
      <c r="E271" s="1304"/>
      <c r="F271" s="1089"/>
      <c r="G271" s="1089"/>
      <c r="H271" s="1089"/>
      <c r="I271" s="1090"/>
      <c r="J271" s="1089"/>
      <c r="K271" s="1089"/>
      <c r="L271" s="1308"/>
      <c r="M271" s="1089"/>
      <c r="N271" s="1309"/>
      <c r="O271" s="1309"/>
      <c r="P271" s="1310"/>
      <c r="Q271" s="1310"/>
      <c r="R271" s="1309"/>
      <c r="S271" s="1089"/>
      <c r="T271" s="1304"/>
      <c r="U271" s="1309"/>
      <c r="V271" s="1310"/>
      <c r="W271" s="1310"/>
      <c r="X271" s="1310"/>
      <c r="Y271" s="1310"/>
      <c r="Z271" s="1311"/>
      <c r="AA271" s="1312"/>
      <c r="AB271" s="1312"/>
      <c r="AC271" s="1088"/>
      <c r="AD271" s="1088"/>
      <c r="AE271" s="1088"/>
      <c r="AF271" s="1089"/>
      <c r="AG271" s="1090"/>
      <c r="AH271" s="1090"/>
      <c r="AI271" s="1090"/>
    </row>
    <row r="272" ht="15.75" customHeight="1">
      <c r="A272" s="1089"/>
      <c r="B272" s="1089"/>
      <c r="C272" s="1304"/>
      <c r="D272" s="1304"/>
      <c r="E272" s="1304"/>
      <c r="F272" s="1089"/>
      <c r="G272" s="1089"/>
      <c r="H272" s="1089"/>
      <c r="I272" s="1090"/>
      <c r="J272" s="1089"/>
      <c r="K272" s="1089"/>
      <c r="L272" s="1308"/>
      <c r="M272" s="1089"/>
      <c r="N272" s="1309"/>
      <c r="O272" s="1309"/>
      <c r="P272" s="1310"/>
      <c r="Q272" s="1310"/>
      <c r="R272" s="1309"/>
      <c r="S272" s="1089"/>
      <c r="T272" s="1304"/>
      <c r="U272" s="1309"/>
      <c r="V272" s="1310"/>
      <c r="W272" s="1310"/>
      <c r="X272" s="1310"/>
      <c r="Y272" s="1310"/>
      <c r="Z272" s="1311"/>
      <c r="AA272" s="1312"/>
      <c r="AB272" s="1312"/>
      <c r="AC272" s="1088"/>
      <c r="AD272" s="1088"/>
      <c r="AE272" s="1088"/>
      <c r="AF272" s="1089"/>
      <c r="AG272" s="1090"/>
      <c r="AH272" s="1090"/>
      <c r="AI272" s="1090"/>
    </row>
    <row r="273" ht="15.75" customHeight="1">
      <c r="A273" s="1089"/>
      <c r="B273" s="1089"/>
      <c r="C273" s="1304"/>
      <c r="D273" s="1304"/>
      <c r="E273" s="1304"/>
      <c r="F273" s="1089"/>
      <c r="G273" s="1089"/>
      <c r="H273" s="1089"/>
      <c r="I273" s="1090"/>
      <c r="J273" s="1089"/>
      <c r="K273" s="1089"/>
      <c r="L273" s="1308"/>
      <c r="M273" s="1089"/>
      <c r="N273" s="1309"/>
      <c r="O273" s="1309"/>
      <c r="P273" s="1310"/>
      <c r="Q273" s="1310"/>
      <c r="R273" s="1309"/>
      <c r="S273" s="1089"/>
      <c r="T273" s="1304"/>
      <c r="U273" s="1309"/>
      <c r="V273" s="1310"/>
      <c r="W273" s="1310"/>
      <c r="X273" s="1310"/>
      <c r="Y273" s="1310"/>
      <c r="Z273" s="1311"/>
      <c r="AA273" s="1312"/>
      <c r="AB273" s="1312"/>
      <c r="AC273" s="1088"/>
      <c r="AD273" s="1088"/>
      <c r="AE273" s="1088"/>
      <c r="AF273" s="1089"/>
      <c r="AG273" s="1090"/>
      <c r="AH273" s="1090"/>
      <c r="AI273" s="1090"/>
    </row>
    <row r="274" ht="15.75" customHeight="1">
      <c r="A274" s="1089"/>
      <c r="B274" s="1089"/>
      <c r="C274" s="1304"/>
      <c r="D274" s="1304"/>
      <c r="E274" s="1304"/>
      <c r="F274" s="1089"/>
      <c r="G274" s="1089"/>
      <c r="H274" s="1089"/>
      <c r="I274" s="1090"/>
      <c r="J274" s="1089"/>
      <c r="K274" s="1089"/>
      <c r="L274" s="1308"/>
      <c r="M274" s="1089"/>
      <c r="N274" s="1309"/>
      <c r="O274" s="1309"/>
      <c r="P274" s="1310"/>
      <c r="Q274" s="1310"/>
      <c r="R274" s="1309"/>
      <c r="S274" s="1089"/>
      <c r="T274" s="1304"/>
      <c r="U274" s="1309"/>
      <c r="V274" s="1310"/>
      <c r="W274" s="1310"/>
      <c r="X274" s="1310"/>
      <c r="Y274" s="1310"/>
      <c r="Z274" s="1311"/>
      <c r="AA274" s="1312"/>
      <c r="AB274" s="1312"/>
      <c r="AC274" s="1088"/>
      <c r="AD274" s="1088"/>
      <c r="AE274" s="1088"/>
      <c r="AF274" s="1089"/>
      <c r="AG274" s="1090"/>
      <c r="AH274" s="1090"/>
      <c r="AI274" s="1090"/>
    </row>
    <row r="275" ht="15.75" customHeight="1">
      <c r="A275" s="1089"/>
      <c r="B275" s="1089"/>
      <c r="C275" s="1304"/>
      <c r="D275" s="1304"/>
      <c r="E275" s="1304"/>
      <c r="F275" s="1089"/>
      <c r="G275" s="1089"/>
      <c r="H275" s="1089"/>
      <c r="I275" s="1090"/>
      <c r="J275" s="1089"/>
      <c r="K275" s="1089"/>
      <c r="L275" s="1308"/>
      <c r="M275" s="1089"/>
      <c r="N275" s="1309"/>
      <c r="O275" s="1309"/>
      <c r="P275" s="1310"/>
      <c r="Q275" s="1310"/>
      <c r="R275" s="1309"/>
      <c r="S275" s="1089"/>
      <c r="T275" s="1304"/>
      <c r="U275" s="1309"/>
      <c r="V275" s="1310"/>
      <c r="W275" s="1310"/>
      <c r="X275" s="1310"/>
      <c r="Y275" s="1310"/>
      <c r="Z275" s="1311"/>
      <c r="AA275" s="1312"/>
      <c r="AB275" s="1312"/>
      <c r="AC275" s="1088"/>
      <c r="AD275" s="1088"/>
      <c r="AE275" s="1088"/>
      <c r="AF275" s="1089"/>
      <c r="AG275" s="1090"/>
      <c r="AH275" s="1090"/>
      <c r="AI275" s="1090"/>
    </row>
    <row r="276" ht="15.75" customHeight="1">
      <c r="A276" s="1089"/>
      <c r="B276" s="1089"/>
      <c r="C276" s="1304"/>
      <c r="D276" s="1304"/>
      <c r="E276" s="1304"/>
      <c r="F276" s="1089"/>
      <c r="G276" s="1089"/>
      <c r="H276" s="1089"/>
      <c r="I276" s="1090"/>
      <c r="J276" s="1089"/>
      <c r="K276" s="1089"/>
      <c r="L276" s="1308"/>
      <c r="M276" s="1089"/>
      <c r="N276" s="1309"/>
      <c r="O276" s="1309"/>
      <c r="P276" s="1310"/>
      <c r="Q276" s="1310"/>
      <c r="R276" s="1309"/>
      <c r="S276" s="1089"/>
      <c r="T276" s="1304"/>
      <c r="U276" s="1309"/>
      <c r="V276" s="1310"/>
      <c r="W276" s="1310"/>
      <c r="X276" s="1310"/>
      <c r="Y276" s="1310"/>
      <c r="Z276" s="1311"/>
      <c r="AA276" s="1312"/>
      <c r="AB276" s="1312"/>
      <c r="AC276" s="1088"/>
      <c r="AD276" s="1088"/>
      <c r="AE276" s="1088"/>
      <c r="AF276" s="1089"/>
      <c r="AG276" s="1090"/>
      <c r="AH276" s="1090"/>
      <c r="AI276" s="1090"/>
    </row>
    <row r="277" ht="15.75" customHeight="1">
      <c r="A277" s="1089"/>
      <c r="B277" s="1089"/>
      <c r="C277" s="1304"/>
      <c r="D277" s="1304"/>
      <c r="E277" s="1304"/>
      <c r="F277" s="1089"/>
      <c r="G277" s="1089"/>
      <c r="H277" s="1089"/>
      <c r="I277" s="1090"/>
      <c r="J277" s="1089"/>
      <c r="K277" s="1089"/>
      <c r="L277" s="1308"/>
      <c r="M277" s="1089"/>
      <c r="N277" s="1309"/>
      <c r="O277" s="1309"/>
      <c r="P277" s="1310"/>
      <c r="Q277" s="1310"/>
      <c r="R277" s="1309"/>
      <c r="S277" s="1089"/>
      <c r="T277" s="1304"/>
      <c r="U277" s="1309"/>
      <c r="V277" s="1310"/>
      <c r="W277" s="1310"/>
      <c r="X277" s="1310"/>
      <c r="Y277" s="1310"/>
      <c r="Z277" s="1311"/>
      <c r="AA277" s="1312"/>
      <c r="AB277" s="1312"/>
      <c r="AC277" s="1088"/>
      <c r="AD277" s="1088"/>
      <c r="AE277" s="1088"/>
      <c r="AF277" s="1089"/>
      <c r="AG277" s="1090"/>
      <c r="AH277" s="1090"/>
      <c r="AI277" s="1090"/>
    </row>
    <row r="278" ht="15.75" customHeight="1">
      <c r="A278" s="1089"/>
      <c r="B278" s="1089"/>
      <c r="C278" s="1304"/>
      <c r="D278" s="1304"/>
      <c r="E278" s="1304"/>
      <c r="F278" s="1089"/>
      <c r="G278" s="1089"/>
      <c r="H278" s="1089"/>
      <c r="I278" s="1090"/>
      <c r="J278" s="1089"/>
      <c r="K278" s="1089"/>
      <c r="L278" s="1308"/>
      <c r="M278" s="1089"/>
      <c r="N278" s="1309"/>
      <c r="O278" s="1309"/>
      <c r="P278" s="1310"/>
      <c r="Q278" s="1310"/>
      <c r="R278" s="1309"/>
      <c r="S278" s="1089"/>
      <c r="T278" s="1304"/>
      <c r="U278" s="1309"/>
      <c r="V278" s="1310"/>
      <c r="W278" s="1310"/>
      <c r="X278" s="1310"/>
      <c r="Y278" s="1310"/>
      <c r="Z278" s="1311"/>
      <c r="AA278" s="1312"/>
      <c r="AB278" s="1312"/>
      <c r="AC278" s="1088"/>
      <c r="AD278" s="1088"/>
      <c r="AE278" s="1088"/>
      <c r="AF278" s="1089"/>
      <c r="AG278" s="1090"/>
      <c r="AH278" s="1090"/>
      <c r="AI278" s="1090"/>
    </row>
    <row r="279" ht="15.75" customHeight="1">
      <c r="A279" s="1089"/>
      <c r="B279" s="1089"/>
      <c r="C279" s="1304"/>
      <c r="D279" s="1304"/>
      <c r="E279" s="1304"/>
      <c r="F279" s="1089"/>
      <c r="G279" s="1089"/>
      <c r="H279" s="1089"/>
      <c r="I279" s="1090"/>
      <c r="J279" s="1089"/>
      <c r="K279" s="1089"/>
      <c r="L279" s="1308"/>
      <c r="M279" s="1089"/>
      <c r="N279" s="1309"/>
      <c r="O279" s="1309"/>
      <c r="P279" s="1310"/>
      <c r="Q279" s="1310"/>
      <c r="R279" s="1309"/>
      <c r="S279" s="1089"/>
      <c r="T279" s="1304"/>
      <c r="U279" s="1309"/>
      <c r="V279" s="1310"/>
      <c r="W279" s="1310"/>
      <c r="X279" s="1310"/>
      <c r="Y279" s="1310"/>
      <c r="Z279" s="1311"/>
      <c r="AA279" s="1312"/>
      <c r="AB279" s="1312"/>
      <c r="AC279" s="1088"/>
      <c r="AD279" s="1088"/>
      <c r="AE279" s="1088"/>
      <c r="AF279" s="1089"/>
      <c r="AG279" s="1090"/>
      <c r="AH279" s="1090"/>
      <c r="AI279" s="1090"/>
    </row>
    <row r="280" ht="15.75" customHeight="1">
      <c r="A280" s="1089"/>
      <c r="B280" s="1089"/>
      <c r="C280" s="1304"/>
      <c r="D280" s="1304"/>
      <c r="E280" s="1304"/>
      <c r="F280" s="1089"/>
      <c r="G280" s="1089"/>
      <c r="H280" s="1089"/>
      <c r="I280" s="1090"/>
      <c r="J280" s="1089"/>
      <c r="K280" s="1089"/>
      <c r="L280" s="1308"/>
      <c r="M280" s="1089"/>
      <c r="N280" s="1309"/>
      <c r="O280" s="1309"/>
      <c r="P280" s="1310"/>
      <c r="Q280" s="1310"/>
      <c r="R280" s="1309"/>
      <c r="S280" s="1089"/>
      <c r="T280" s="1304"/>
      <c r="U280" s="1309"/>
      <c r="V280" s="1310"/>
      <c r="W280" s="1310"/>
      <c r="X280" s="1310"/>
      <c r="Y280" s="1310"/>
      <c r="Z280" s="1311"/>
      <c r="AA280" s="1312"/>
      <c r="AB280" s="1312"/>
      <c r="AC280" s="1088"/>
      <c r="AD280" s="1088"/>
      <c r="AE280" s="1088"/>
      <c r="AF280" s="1089"/>
      <c r="AG280" s="1090"/>
      <c r="AH280" s="1090"/>
      <c r="AI280" s="1090"/>
    </row>
    <row r="281" ht="15.75" customHeight="1">
      <c r="A281" s="1089"/>
      <c r="B281" s="1089"/>
      <c r="C281" s="1304"/>
      <c r="D281" s="1304"/>
      <c r="E281" s="1304"/>
      <c r="F281" s="1089"/>
      <c r="G281" s="1089"/>
      <c r="H281" s="1089"/>
      <c r="I281" s="1090"/>
      <c r="J281" s="1089"/>
      <c r="K281" s="1089"/>
      <c r="L281" s="1308"/>
      <c r="M281" s="1089"/>
      <c r="N281" s="1309"/>
      <c r="O281" s="1309"/>
      <c r="P281" s="1310"/>
      <c r="Q281" s="1310"/>
      <c r="R281" s="1309"/>
      <c r="S281" s="1089"/>
      <c r="T281" s="1304"/>
      <c r="U281" s="1309"/>
      <c r="V281" s="1310"/>
      <c r="W281" s="1310"/>
      <c r="X281" s="1310"/>
      <c r="Y281" s="1310"/>
      <c r="Z281" s="1311"/>
      <c r="AA281" s="1312"/>
      <c r="AB281" s="1312"/>
      <c r="AC281" s="1088"/>
      <c r="AD281" s="1088"/>
      <c r="AE281" s="1088"/>
      <c r="AF281" s="1089"/>
      <c r="AG281" s="1090"/>
      <c r="AH281" s="1090"/>
      <c r="AI281" s="1090"/>
    </row>
    <row r="282" ht="15.75" customHeight="1">
      <c r="A282" s="1089"/>
      <c r="B282" s="1089"/>
      <c r="C282" s="1304"/>
      <c r="D282" s="1304"/>
      <c r="E282" s="1304"/>
      <c r="F282" s="1089"/>
      <c r="G282" s="1089"/>
      <c r="H282" s="1089"/>
      <c r="I282" s="1090"/>
      <c r="J282" s="1089"/>
      <c r="K282" s="1089"/>
      <c r="L282" s="1308"/>
      <c r="M282" s="1089"/>
      <c r="N282" s="1309"/>
      <c r="O282" s="1309"/>
      <c r="P282" s="1310"/>
      <c r="Q282" s="1310"/>
      <c r="R282" s="1309"/>
      <c r="S282" s="1089"/>
      <c r="T282" s="1304"/>
      <c r="U282" s="1309"/>
      <c r="V282" s="1310"/>
      <c r="W282" s="1310"/>
      <c r="X282" s="1310"/>
      <c r="Y282" s="1310"/>
      <c r="Z282" s="1311"/>
      <c r="AA282" s="1312"/>
      <c r="AB282" s="1312"/>
      <c r="AC282" s="1088"/>
      <c r="AD282" s="1088"/>
      <c r="AE282" s="1088"/>
      <c r="AF282" s="1089"/>
      <c r="AG282" s="1090"/>
      <c r="AH282" s="1090"/>
      <c r="AI282" s="1090"/>
    </row>
    <row r="283" ht="15.75" customHeight="1">
      <c r="A283" s="1089"/>
      <c r="B283" s="1089"/>
      <c r="C283" s="1304"/>
      <c r="D283" s="1304"/>
      <c r="E283" s="1304"/>
      <c r="F283" s="1089"/>
      <c r="G283" s="1089"/>
      <c r="H283" s="1089"/>
      <c r="I283" s="1090"/>
      <c r="J283" s="1089"/>
      <c r="K283" s="1089"/>
      <c r="L283" s="1308"/>
      <c r="M283" s="1089"/>
      <c r="N283" s="1309"/>
      <c r="O283" s="1309"/>
      <c r="P283" s="1310"/>
      <c r="Q283" s="1310"/>
      <c r="R283" s="1309"/>
      <c r="S283" s="1089"/>
      <c r="T283" s="1304"/>
      <c r="U283" s="1309"/>
      <c r="V283" s="1310"/>
      <c r="W283" s="1310"/>
      <c r="X283" s="1310"/>
      <c r="Y283" s="1310"/>
      <c r="Z283" s="1311"/>
      <c r="AA283" s="1312"/>
      <c r="AB283" s="1312"/>
      <c r="AC283" s="1088"/>
      <c r="AD283" s="1088"/>
      <c r="AE283" s="1088"/>
      <c r="AF283" s="1089"/>
      <c r="AG283" s="1090"/>
      <c r="AH283" s="1090"/>
      <c r="AI283" s="1090"/>
    </row>
    <row r="284" ht="15.75" customHeight="1">
      <c r="A284" s="1089"/>
      <c r="B284" s="1089"/>
      <c r="C284" s="1304"/>
      <c r="D284" s="1304"/>
      <c r="E284" s="1304"/>
      <c r="F284" s="1089"/>
      <c r="G284" s="1089"/>
      <c r="H284" s="1089"/>
      <c r="I284" s="1090"/>
      <c r="J284" s="1089"/>
      <c r="K284" s="1089"/>
      <c r="L284" s="1308"/>
      <c r="M284" s="1089"/>
      <c r="N284" s="1309"/>
      <c r="O284" s="1309"/>
      <c r="P284" s="1310"/>
      <c r="Q284" s="1310"/>
      <c r="R284" s="1309"/>
      <c r="S284" s="1089"/>
      <c r="T284" s="1304"/>
      <c r="U284" s="1309"/>
      <c r="V284" s="1310"/>
      <c r="W284" s="1310"/>
      <c r="X284" s="1310"/>
      <c r="Y284" s="1310"/>
      <c r="Z284" s="1311"/>
      <c r="AA284" s="1312"/>
      <c r="AB284" s="1312"/>
      <c r="AC284" s="1088"/>
      <c r="AD284" s="1088"/>
      <c r="AE284" s="1088"/>
      <c r="AF284" s="1089"/>
      <c r="AG284" s="1090"/>
      <c r="AH284" s="1090"/>
      <c r="AI284" s="1090"/>
    </row>
    <row r="285" ht="15.75" customHeight="1">
      <c r="A285" s="1089"/>
      <c r="B285" s="1089"/>
      <c r="C285" s="1304"/>
      <c r="D285" s="1304"/>
      <c r="E285" s="1304"/>
      <c r="F285" s="1089"/>
      <c r="G285" s="1089"/>
      <c r="H285" s="1089"/>
      <c r="I285" s="1090"/>
      <c r="J285" s="1089"/>
      <c r="K285" s="1089"/>
      <c r="L285" s="1308"/>
      <c r="M285" s="1089"/>
      <c r="N285" s="1309"/>
      <c r="O285" s="1309"/>
      <c r="P285" s="1310"/>
      <c r="Q285" s="1310"/>
      <c r="R285" s="1309"/>
      <c r="S285" s="1089"/>
      <c r="T285" s="1304"/>
      <c r="U285" s="1309"/>
      <c r="V285" s="1310"/>
      <c r="W285" s="1310"/>
      <c r="X285" s="1310"/>
      <c r="Y285" s="1310"/>
      <c r="Z285" s="1311"/>
      <c r="AA285" s="1312"/>
      <c r="AB285" s="1312"/>
      <c r="AC285" s="1088"/>
      <c r="AD285" s="1088"/>
      <c r="AE285" s="1088"/>
      <c r="AF285" s="1089"/>
      <c r="AG285" s="1090"/>
      <c r="AH285" s="1090"/>
      <c r="AI285" s="1090"/>
    </row>
    <row r="286" ht="15.75" customHeight="1">
      <c r="A286" s="1089"/>
      <c r="B286" s="1089"/>
      <c r="C286" s="1304"/>
      <c r="D286" s="1304"/>
      <c r="E286" s="1304"/>
      <c r="F286" s="1089"/>
      <c r="G286" s="1089"/>
      <c r="H286" s="1089"/>
      <c r="I286" s="1090"/>
      <c r="J286" s="1089"/>
      <c r="K286" s="1089"/>
      <c r="L286" s="1308"/>
      <c r="M286" s="1089"/>
      <c r="N286" s="1309"/>
      <c r="O286" s="1309"/>
      <c r="P286" s="1310"/>
      <c r="Q286" s="1310"/>
      <c r="R286" s="1309"/>
      <c r="S286" s="1089"/>
      <c r="T286" s="1304"/>
      <c r="U286" s="1309"/>
      <c r="V286" s="1310"/>
      <c r="W286" s="1310"/>
      <c r="X286" s="1310"/>
      <c r="Y286" s="1310"/>
      <c r="Z286" s="1311"/>
      <c r="AA286" s="1312"/>
      <c r="AB286" s="1312"/>
      <c r="AC286" s="1088"/>
      <c r="AD286" s="1088"/>
      <c r="AE286" s="1088"/>
      <c r="AF286" s="1089"/>
      <c r="AG286" s="1090"/>
      <c r="AH286" s="1090"/>
      <c r="AI286" s="1090"/>
    </row>
    <row r="287" ht="15.75" customHeight="1">
      <c r="A287" s="1089"/>
      <c r="B287" s="1089"/>
      <c r="C287" s="1304"/>
      <c r="D287" s="1304"/>
      <c r="E287" s="1304"/>
      <c r="F287" s="1089"/>
      <c r="G287" s="1089"/>
      <c r="H287" s="1089"/>
      <c r="I287" s="1090"/>
      <c r="J287" s="1089"/>
      <c r="K287" s="1089"/>
      <c r="L287" s="1308"/>
      <c r="M287" s="1089"/>
      <c r="N287" s="1309"/>
      <c r="O287" s="1309"/>
      <c r="P287" s="1310"/>
      <c r="Q287" s="1310"/>
      <c r="R287" s="1309"/>
      <c r="S287" s="1089"/>
      <c r="T287" s="1304"/>
      <c r="U287" s="1309"/>
      <c r="V287" s="1310"/>
      <c r="W287" s="1310"/>
      <c r="X287" s="1310"/>
      <c r="Y287" s="1310"/>
      <c r="Z287" s="1311"/>
      <c r="AA287" s="1312"/>
      <c r="AB287" s="1312"/>
      <c r="AC287" s="1088"/>
      <c r="AD287" s="1088"/>
      <c r="AE287" s="1088"/>
      <c r="AF287" s="1089"/>
      <c r="AG287" s="1090"/>
      <c r="AH287" s="1090"/>
      <c r="AI287" s="1090"/>
    </row>
    <row r="288" ht="15.75" customHeight="1">
      <c r="A288" s="1089"/>
      <c r="B288" s="1089"/>
      <c r="C288" s="1304"/>
      <c r="D288" s="1304"/>
      <c r="E288" s="1304"/>
      <c r="F288" s="1089"/>
      <c r="G288" s="1089"/>
      <c r="H288" s="1089"/>
      <c r="I288" s="1090"/>
      <c r="J288" s="1089"/>
      <c r="K288" s="1089"/>
      <c r="L288" s="1308"/>
      <c r="M288" s="1089"/>
      <c r="N288" s="1309"/>
      <c r="O288" s="1309"/>
      <c r="P288" s="1310"/>
      <c r="Q288" s="1310"/>
      <c r="R288" s="1309"/>
      <c r="S288" s="1089"/>
      <c r="T288" s="1304"/>
      <c r="U288" s="1309"/>
      <c r="V288" s="1310"/>
      <c r="W288" s="1310"/>
      <c r="X288" s="1310"/>
      <c r="Y288" s="1310"/>
      <c r="Z288" s="1311"/>
      <c r="AA288" s="1312"/>
      <c r="AB288" s="1312"/>
      <c r="AC288" s="1088"/>
      <c r="AD288" s="1088"/>
      <c r="AE288" s="1088"/>
      <c r="AF288" s="1089"/>
      <c r="AG288" s="1090"/>
      <c r="AH288" s="1090"/>
      <c r="AI288" s="1090"/>
    </row>
    <row r="289" ht="15.75" customHeight="1">
      <c r="A289" s="1089"/>
      <c r="B289" s="1089"/>
      <c r="C289" s="1304"/>
      <c r="D289" s="1304"/>
      <c r="E289" s="1304"/>
      <c r="F289" s="1089"/>
      <c r="G289" s="1089"/>
      <c r="H289" s="1089"/>
      <c r="I289" s="1090"/>
      <c r="J289" s="1089"/>
      <c r="K289" s="1089"/>
      <c r="L289" s="1308"/>
      <c r="M289" s="1089"/>
      <c r="N289" s="1309"/>
      <c r="O289" s="1309"/>
      <c r="P289" s="1310"/>
      <c r="Q289" s="1310"/>
      <c r="R289" s="1309"/>
      <c r="S289" s="1089"/>
      <c r="T289" s="1304"/>
      <c r="U289" s="1309"/>
      <c r="V289" s="1310"/>
      <c r="W289" s="1310"/>
      <c r="X289" s="1310"/>
      <c r="Y289" s="1310"/>
      <c r="Z289" s="1311"/>
      <c r="AA289" s="1312"/>
      <c r="AB289" s="1312"/>
      <c r="AC289" s="1088"/>
      <c r="AD289" s="1088"/>
      <c r="AE289" s="1088"/>
      <c r="AF289" s="1089"/>
      <c r="AG289" s="1090"/>
      <c r="AH289" s="1090"/>
      <c r="AI289" s="1090"/>
    </row>
    <row r="290" ht="15.75" customHeight="1">
      <c r="A290" s="1089"/>
      <c r="B290" s="1089"/>
      <c r="C290" s="1304"/>
      <c r="D290" s="1304"/>
      <c r="E290" s="1304"/>
      <c r="F290" s="1089"/>
      <c r="G290" s="1089"/>
      <c r="H290" s="1089"/>
      <c r="I290" s="1090"/>
      <c r="J290" s="1089"/>
      <c r="K290" s="1089"/>
      <c r="L290" s="1308"/>
      <c r="M290" s="1089"/>
      <c r="N290" s="1309"/>
      <c r="O290" s="1309"/>
      <c r="P290" s="1310"/>
      <c r="Q290" s="1310"/>
      <c r="R290" s="1309"/>
      <c r="S290" s="1089"/>
      <c r="T290" s="1304"/>
      <c r="U290" s="1309"/>
      <c r="V290" s="1310"/>
      <c r="W290" s="1310"/>
      <c r="X290" s="1310"/>
      <c r="Y290" s="1310"/>
      <c r="Z290" s="1311"/>
      <c r="AA290" s="1312"/>
      <c r="AB290" s="1312"/>
      <c r="AC290" s="1088"/>
      <c r="AD290" s="1088"/>
      <c r="AE290" s="1088"/>
      <c r="AF290" s="1089"/>
      <c r="AG290" s="1090"/>
      <c r="AH290" s="1090"/>
      <c r="AI290" s="1090"/>
    </row>
    <row r="291" ht="15.75" customHeight="1">
      <c r="A291" s="1089"/>
      <c r="B291" s="1089"/>
      <c r="C291" s="1304"/>
      <c r="D291" s="1304"/>
      <c r="E291" s="1304"/>
      <c r="F291" s="1089"/>
      <c r="G291" s="1089"/>
      <c r="H291" s="1089"/>
      <c r="I291" s="1090"/>
      <c r="J291" s="1089"/>
      <c r="K291" s="1089"/>
      <c r="L291" s="1308"/>
      <c r="M291" s="1089"/>
      <c r="N291" s="1309"/>
      <c r="O291" s="1309"/>
      <c r="P291" s="1310"/>
      <c r="Q291" s="1310"/>
      <c r="R291" s="1309"/>
      <c r="S291" s="1089"/>
      <c r="T291" s="1304"/>
      <c r="U291" s="1309"/>
      <c r="V291" s="1310"/>
      <c r="W291" s="1310"/>
      <c r="X291" s="1310"/>
      <c r="Y291" s="1310"/>
      <c r="Z291" s="1311"/>
      <c r="AA291" s="1312"/>
      <c r="AB291" s="1312"/>
      <c r="AC291" s="1088"/>
      <c r="AD291" s="1088"/>
      <c r="AE291" s="1088"/>
      <c r="AF291" s="1089"/>
      <c r="AG291" s="1090"/>
      <c r="AH291" s="1090"/>
      <c r="AI291" s="1090"/>
    </row>
    <row r="292" ht="15.75" customHeight="1">
      <c r="A292" s="1089"/>
      <c r="B292" s="1089"/>
      <c r="C292" s="1304"/>
      <c r="D292" s="1304"/>
      <c r="E292" s="1304"/>
      <c r="F292" s="1089"/>
      <c r="G292" s="1089"/>
      <c r="H292" s="1089"/>
      <c r="I292" s="1090"/>
      <c r="J292" s="1089"/>
      <c r="K292" s="1089"/>
      <c r="L292" s="1308"/>
      <c r="M292" s="1089"/>
      <c r="N292" s="1309"/>
      <c r="O292" s="1309"/>
      <c r="P292" s="1310"/>
      <c r="Q292" s="1310"/>
      <c r="R292" s="1309"/>
      <c r="S292" s="1089"/>
      <c r="T292" s="1304"/>
      <c r="U292" s="1309"/>
      <c r="V292" s="1310"/>
      <c r="W292" s="1310"/>
      <c r="X292" s="1310"/>
      <c r="Y292" s="1310"/>
      <c r="Z292" s="1311"/>
      <c r="AA292" s="1312"/>
      <c r="AB292" s="1312"/>
      <c r="AC292" s="1088"/>
      <c r="AD292" s="1088"/>
      <c r="AE292" s="1088"/>
      <c r="AF292" s="1089"/>
      <c r="AG292" s="1090"/>
      <c r="AH292" s="1090"/>
      <c r="AI292" s="1090"/>
    </row>
    <row r="293" ht="15.75" customHeight="1">
      <c r="A293" s="1089"/>
      <c r="B293" s="1089"/>
      <c r="C293" s="1304"/>
      <c r="D293" s="1304"/>
      <c r="E293" s="1304"/>
      <c r="F293" s="1089"/>
      <c r="G293" s="1089"/>
      <c r="H293" s="1089"/>
      <c r="I293" s="1090"/>
      <c r="J293" s="1089"/>
      <c r="K293" s="1089"/>
      <c r="L293" s="1308"/>
      <c r="M293" s="1089"/>
      <c r="N293" s="1309"/>
      <c r="O293" s="1309"/>
      <c r="P293" s="1310"/>
      <c r="Q293" s="1310"/>
      <c r="R293" s="1309"/>
      <c r="S293" s="1089"/>
      <c r="T293" s="1304"/>
      <c r="U293" s="1309"/>
      <c r="V293" s="1310"/>
      <c r="W293" s="1310"/>
      <c r="X293" s="1310"/>
      <c r="Y293" s="1310"/>
      <c r="Z293" s="1311"/>
      <c r="AA293" s="1312"/>
      <c r="AB293" s="1312"/>
      <c r="AC293" s="1088"/>
      <c r="AD293" s="1088"/>
      <c r="AE293" s="1088"/>
      <c r="AF293" s="1089"/>
      <c r="AG293" s="1090"/>
      <c r="AH293" s="1090"/>
      <c r="AI293" s="1090"/>
    </row>
    <row r="294" ht="15.75" customHeight="1">
      <c r="A294" s="1089"/>
      <c r="B294" s="1089"/>
      <c r="C294" s="1304"/>
      <c r="D294" s="1304"/>
      <c r="E294" s="1304"/>
      <c r="F294" s="1089"/>
      <c r="G294" s="1089"/>
      <c r="H294" s="1089"/>
      <c r="I294" s="1090"/>
      <c r="J294" s="1089"/>
      <c r="K294" s="1089"/>
      <c r="L294" s="1308"/>
      <c r="M294" s="1089"/>
      <c r="N294" s="1309"/>
      <c r="O294" s="1309"/>
      <c r="P294" s="1310"/>
      <c r="Q294" s="1310"/>
      <c r="R294" s="1309"/>
      <c r="S294" s="1089"/>
      <c r="T294" s="1304"/>
      <c r="U294" s="1309"/>
      <c r="V294" s="1310"/>
      <c r="W294" s="1310"/>
      <c r="X294" s="1310"/>
      <c r="Y294" s="1310"/>
      <c r="Z294" s="1311"/>
      <c r="AA294" s="1312"/>
      <c r="AB294" s="1312"/>
      <c r="AC294" s="1088"/>
      <c r="AD294" s="1088"/>
      <c r="AE294" s="1088"/>
      <c r="AF294" s="1089"/>
      <c r="AG294" s="1090"/>
      <c r="AH294" s="1090"/>
      <c r="AI294" s="1090"/>
    </row>
    <row r="295" ht="15.75" customHeight="1">
      <c r="A295" s="1089"/>
      <c r="B295" s="1089"/>
      <c r="C295" s="1304"/>
      <c r="D295" s="1304"/>
      <c r="E295" s="1304"/>
      <c r="F295" s="1089"/>
      <c r="G295" s="1089"/>
      <c r="H295" s="1089"/>
      <c r="I295" s="1090"/>
      <c r="J295" s="1089"/>
      <c r="K295" s="1089"/>
      <c r="L295" s="1308"/>
      <c r="M295" s="1089"/>
      <c r="N295" s="1309"/>
      <c r="O295" s="1309"/>
      <c r="P295" s="1310"/>
      <c r="Q295" s="1310"/>
      <c r="R295" s="1309"/>
      <c r="S295" s="1089"/>
      <c r="T295" s="1304"/>
      <c r="U295" s="1309"/>
      <c r="V295" s="1310"/>
      <c r="W295" s="1310"/>
      <c r="X295" s="1310"/>
      <c r="Y295" s="1310"/>
      <c r="Z295" s="1311"/>
      <c r="AA295" s="1312"/>
      <c r="AB295" s="1312"/>
      <c r="AC295" s="1088"/>
      <c r="AD295" s="1088"/>
      <c r="AE295" s="1088"/>
      <c r="AF295" s="1089"/>
      <c r="AG295" s="1090"/>
      <c r="AH295" s="1090"/>
      <c r="AI295" s="1090"/>
    </row>
    <row r="296" ht="15.75" customHeight="1">
      <c r="A296" s="1089"/>
      <c r="B296" s="1089"/>
      <c r="C296" s="1304"/>
      <c r="D296" s="1304"/>
      <c r="E296" s="1304"/>
      <c r="F296" s="1089"/>
      <c r="G296" s="1089"/>
      <c r="H296" s="1089"/>
      <c r="I296" s="1090"/>
      <c r="J296" s="1089"/>
      <c r="K296" s="1089"/>
      <c r="L296" s="1308"/>
      <c r="M296" s="1089"/>
      <c r="N296" s="1309"/>
      <c r="O296" s="1309"/>
      <c r="P296" s="1310"/>
      <c r="Q296" s="1310"/>
      <c r="R296" s="1309"/>
      <c r="S296" s="1089"/>
      <c r="T296" s="1304"/>
      <c r="U296" s="1309"/>
      <c r="V296" s="1310"/>
      <c r="W296" s="1310"/>
      <c r="X296" s="1310"/>
      <c r="Y296" s="1310"/>
      <c r="Z296" s="1311"/>
      <c r="AA296" s="1312"/>
      <c r="AB296" s="1312"/>
      <c r="AC296" s="1088"/>
      <c r="AD296" s="1088"/>
      <c r="AE296" s="1088"/>
      <c r="AF296" s="1089"/>
      <c r="AG296" s="1090"/>
      <c r="AH296" s="1090"/>
      <c r="AI296" s="1090"/>
    </row>
    <row r="297" ht="15.75" customHeight="1">
      <c r="A297" s="1089"/>
      <c r="B297" s="1089"/>
      <c r="C297" s="1304"/>
      <c r="D297" s="1304"/>
      <c r="E297" s="1304"/>
      <c r="F297" s="1089"/>
      <c r="G297" s="1089"/>
      <c r="H297" s="1089"/>
      <c r="I297" s="1090"/>
      <c r="J297" s="1089"/>
      <c r="K297" s="1089"/>
      <c r="L297" s="1308"/>
      <c r="M297" s="1089"/>
      <c r="N297" s="1309"/>
      <c r="O297" s="1309"/>
      <c r="P297" s="1310"/>
      <c r="Q297" s="1310"/>
      <c r="R297" s="1309"/>
      <c r="S297" s="1089"/>
      <c r="T297" s="1304"/>
      <c r="U297" s="1309"/>
      <c r="V297" s="1310"/>
      <c r="W297" s="1310"/>
      <c r="X297" s="1310"/>
      <c r="Y297" s="1310"/>
      <c r="Z297" s="1311"/>
      <c r="AA297" s="1312"/>
      <c r="AB297" s="1312"/>
      <c r="AC297" s="1088"/>
      <c r="AD297" s="1088"/>
      <c r="AE297" s="1088"/>
      <c r="AF297" s="1089"/>
      <c r="AG297" s="1090"/>
      <c r="AH297" s="1090"/>
      <c r="AI297" s="1090"/>
    </row>
    <row r="298" ht="15.75" customHeight="1">
      <c r="A298" s="1089"/>
      <c r="B298" s="1089"/>
      <c r="C298" s="1304"/>
      <c r="D298" s="1304"/>
      <c r="E298" s="1304"/>
      <c r="F298" s="1089"/>
      <c r="G298" s="1089"/>
      <c r="H298" s="1089"/>
      <c r="I298" s="1090"/>
      <c r="J298" s="1089"/>
      <c r="K298" s="1089"/>
      <c r="L298" s="1308"/>
      <c r="M298" s="1089"/>
      <c r="N298" s="1309"/>
      <c r="O298" s="1309"/>
      <c r="P298" s="1310"/>
      <c r="Q298" s="1310"/>
      <c r="R298" s="1309"/>
      <c r="S298" s="1089"/>
      <c r="T298" s="1304"/>
      <c r="U298" s="1309"/>
      <c r="V298" s="1310"/>
      <c r="W298" s="1310"/>
      <c r="X298" s="1310"/>
      <c r="Y298" s="1310"/>
      <c r="Z298" s="1311"/>
      <c r="AA298" s="1312"/>
      <c r="AB298" s="1312"/>
      <c r="AC298" s="1088"/>
      <c r="AD298" s="1088"/>
      <c r="AE298" s="1088"/>
      <c r="AF298" s="1089"/>
      <c r="AG298" s="1090"/>
      <c r="AH298" s="1090"/>
      <c r="AI298" s="1090"/>
    </row>
    <row r="299" ht="15.75" customHeight="1">
      <c r="A299" s="1089"/>
      <c r="B299" s="1089"/>
      <c r="C299" s="1304"/>
      <c r="D299" s="1304"/>
      <c r="E299" s="1304"/>
      <c r="F299" s="1089"/>
      <c r="G299" s="1089"/>
      <c r="H299" s="1089"/>
      <c r="I299" s="1090"/>
      <c r="J299" s="1089"/>
      <c r="K299" s="1089"/>
      <c r="L299" s="1308"/>
      <c r="M299" s="1089"/>
      <c r="N299" s="1309"/>
      <c r="O299" s="1309"/>
      <c r="P299" s="1310"/>
      <c r="Q299" s="1310"/>
      <c r="R299" s="1309"/>
      <c r="S299" s="1089"/>
      <c r="T299" s="1304"/>
      <c r="U299" s="1309"/>
      <c r="V299" s="1310"/>
      <c r="W299" s="1310"/>
      <c r="X299" s="1310"/>
      <c r="Y299" s="1310"/>
      <c r="Z299" s="1311"/>
      <c r="AA299" s="1312"/>
      <c r="AB299" s="1312"/>
      <c r="AC299" s="1088"/>
      <c r="AD299" s="1088"/>
      <c r="AE299" s="1088"/>
      <c r="AF299" s="1089"/>
      <c r="AG299" s="1090"/>
      <c r="AH299" s="1090"/>
      <c r="AI299" s="1090"/>
    </row>
    <row r="300" ht="15.75" customHeight="1">
      <c r="A300" s="1089"/>
      <c r="B300" s="1089"/>
      <c r="C300" s="1304"/>
      <c r="D300" s="1304"/>
      <c r="E300" s="1304"/>
      <c r="F300" s="1089"/>
      <c r="G300" s="1089"/>
      <c r="H300" s="1089"/>
      <c r="I300" s="1090"/>
      <c r="J300" s="1089"/>
      <c r="K300" s="1089"/>
      <c r="L300" s="1308"/>
      <c r="M300" s="1089"/>
      <c r="N300" s="1309"/>
      <c r="O300" s="1309"/>
      <c r="P300" s="1310"/>
      <c r="Q300" s="1310"/>
      <c r="R300" s="1309"/>
      <c r="S300" s="1089"/>
      <c r="T300" s="1304"/>
      <c r="U300" s="1309"/>
      <c r="V300" s="1310"/>
      <c r="W300" s="1310"/>
      <c r="X300" s="1310"/>
      <c r="Y300" s="1310"/>
      <c r="Z300" s="1311"/>
      <c r="AA300" s="1312"/>
      <c r="AB300" s="1312"/>
      <c r="AC300" s="1088"/>
      <c r="AD300" s="1088"/>
      <c r="AE300" s="1088"/>
      <c r="AF300" s="1089"/>
      <c r="AG300" s="1090"/>
      <c r="AH300" s="1090"/>
      <c r="AI300" s="1090"/>
    </row>
    <row r="301" ht="15.75" customHeight="1">
      <c r="A301" s="1089"/>
      <c r="B301" s="1089"/>
      <c r="C301" s="1304"/>
      <c r="D301" s="1304"/>
      <c r="E301" s="1304"/>
      <c r="F301" s="1089"/>
      <c r="G301" s="1089"/>
      <c r="H301" s="1089"/>
      <c r="I301" s="1090"/>
      <c r="J301" s="1089"/>
      <c r="K301" s="1089"/>
      <c r="L301" s="1308"/>
      <c r="M301" s="1089"/>
      <c r="N301" s="1309"/>
      <c r="O301" s="1309"/>
      <c r="P301" s="1310"/>
      <c r="Q301" s="1310"/>
      <c r="R301" s="1309"/>
      <c r="S301" s="1089"/>
      <c r="T301" s="1304"/>
      <c r="U301" s="1309"/>
      <c r="V301" s="1310"/>
      <c r="W301" s="1310"/>
      <c r="X301" s="1310"/>
      <c r="Y301" s="1310"/>
      <c r="Z301" s="1311"/>
      <c r="AA301" s="1312"/>
      <c r="AB301" s="1312"/>
      <c r="AC301" s="1088"/>
      <c r="AD301" s="1088"/>
      <c r="AE301" s="1088"/>
      <c r="AF301" s="1089"/>
      <c r="AG301" s="1090"/>
      <c r="AH301" s="1090"/>
      <c r="AI301" s="1090"/>
    </row>
    <row r="302" ht="15.75" customHeight="1">
      <c r="A302" s="1089"/>
      <c r="B302" s="1089"/>
      <c r="C302" s="1304"/>
      <c r="D302" s="1304"/>
      <c r="E302" s="1304"/>
      <c r="F302" s="1089"/>
      <c r="G302" s="1089"/>
      <c r="H302" s="1089"/>
      <c r="I302" s="1090"/>
      <c r="J302" s="1089"/>
      <c r="K302" s="1089"/>
      <c r="L302" s="1308"/>
      <c r="M302" s="1089"/>
      <c r="N302" s="1309"/>
      <c r="O302" s="1309"/>
      <c r="P302" s="1310"/>
      <c r="Q302" s="1310"/>
      <c r="R302" s="1309"/>
      <c r="S302" s="1089"/>
      <c r="T302" s="1304"/>
      <c r="U302" s="1309"/>
      <c r="V302" s="1310"/>
      <c r="W302" s="1310"/>
      <c r="X302" s="1310"/>
      <c r="Y302" s="1310"/>
      <c r="Z302" s="1311"/>
      <c r="AA302" s="1312"/>
      <c r="AB302" s="1312"/>
      <c r="AC302" s="1088"/>
      <c r="AD302" s="1088"/>
      <c r="AE302" s="1088"/>
      <c r="AF302" s="1089"/>
      <c r="AG302" s="1090"/>
      <c r="AH302" s="1090"/>
      <c r="AI302" s="1090"/>
    </row>
    <row r="303" ht="15.75" customHeight="1">
      <c r="A303" s="1089"/>
      <c r="B303" s="1089"/>
      <c r="C303" s="1304"/>
      <c r="D303" s="1304"/>
      <c r="E303" s="1304"/>
      <c r="F303" s="1089"/>
      <c r="G303" s="1089"/>
      <c r="H303" s="1089"/>
      <c r="I303" s="1090"/>
      <c r="J303" s="1089"/>
      <c r="K303" s="1089"/>
      <c r="L303" s="1308"/>
      <c r="M303" s="1089"/>
      <c r="N303" s="1309"/>
      <c r="O303" s="1309"/>
      <c r="P303" s="1310"/>
      <c r="Q303" s="1310"/>
      <c r="R303" s="1309"/>
      <c r="S303" s="1089"/>
      <c r="T303" s="1304"/>
      <c r="U303" s="1309"/>
      <c r="V303" s="1310"/>
      <c r="W303" s="1310"/>
      <c r="X303" s="1310"/>
      <c r="Y303" s="1310"/>
      <c r="Z303" s="1311"/>
      <c r="AA303" s="1312"/>
      <c r="AB303" s="1312"/>
      <c r="AC303" s="1088"/>
      <c r="AD303" s="1088"/>
      <c r="AE303" s="1088"/>
      <c r="AF303" s="1089"/>
      <c r="AG303" s="1090"/>
      <c r="AH303" s="1090"/>
      <c r="AI303" s="1090"/>
    </row>
    <row r="304" ht="15.75" customHeight="1">
      <c r="A304" s="1089"/>
      <c r="B304" s="1089"/>
      <c r="C304" s="1304"/>
      <c r="D304" s="1304"/>
      <c r="E304" s="1304"/>
      <c r="F304" s="1089"/>
      <c r="G304" s="1089"/>
      <c r="H304" s="1089"/>
      <c r="I304" s="1090"/>
      <c r="J304" s="1089"/>
      <c r="K304" s="1089"/>
      <c r="L304" s="1308"/>
      <c r="M304" s="1089"/>
      <c r="N304" s="1309"/>
      <c r="O304" s="1309"/>
      <c r="P304" s="1310"/>
      <c r="Q304" s="1310"/>
      <c r="R304" s="1309"/>
      <c r="S304" s="1089"/>
      <c r="T304" s="1304"/>
      <c r="U304" s="1309"/>
      <c r="V304" s="1310"/>
      <c r="W304" s="1310"/>
      <c r="X304" s="1310"/>
      <c r="Y304" s="1310"/>
      <c r="Z304" s="1311"/>
      <c r="AA304" s="1312"/>
      <c r="AB304" s="1312"/>
      <c r="AC304" s="1088"/>
      <c r="AD304" s="1088"/>
      <c r="AE304" s="1088"/>
      <c r="AF304" s="1089"/>
      <c r="AG304" s="1090"/>
      <c r="AH304" s="1090"/>
      <c r="AI304" s="1090"/>
    </row>
    <row r="305" ht="15.75" customHeight="1">
      <c r="A305" s="1089"/>
      <c r="B305" s="1089"/>
      <c r="C305" s="1304"/>
      <c r="D305" s="1304"/>
      <c r="E305" s="1304"/>
      <c r="F305" s="1089"/>
      <c r="G305" s="1089"/>
      <c r="H305" s="1089"/>
      <c r="I305" s="1090"/>
      <c r="J305" s="1089"/>
      <c r="K305" s="1089"/>
      <c r="L305" s="1308"/>
      <c r="M305" s="1089"/>
      <c r="N305" s="1309"/>
      <c r="O305" s="1309"/>
      <c r="P305" s="1310"/>
      <c r="Q305" s="1310"/>
      <c r="R305" s="1309"/>
      <c r="S305" s="1089"/>
      <c r="T305" s="1304"/>
      <c r="U305" s="1309"/>
      <c r="V305" s="1310"/>
      <c r="W305" s="1310"/>
      <c r="X305" s="1310"/>
      <c r="Y305" s="1310"/>
      <c r="Z305" s="1311"/>
      <c r="AA305" s="1312"/>
      <c r="AB305" s="1312"/>
      <c r="AC305" s="1088"/>
      <c r="AD305" s="1088"/>
      <c r="AE305" s="1088"/>
      <c r="AF305" s="1089"/>
      <c r="AG305" s="1090"/>
      <c r="AH305" s="1090"/>
      <c r="AI305" s="1090"/>
    </row>
    <row r="306" ht="15.75" customHeight="1">
      <c r="A306" s="1089"/>
      <c r="B306" s="1089"/>
      <c r="C306" s="1304"/>
      <c r="D306" s="1304"/>
      <c r="E306" s="1304"/>
      <c r="F306" s="1089"/>
      <c r="G306" s="1089"/>
      <c r="H306" s="1089"/>
      <c r="I306" s="1090"/>
      <c r="J306" s="1089"/>
      <c r="K306" s="1089"/>
      <c r="L306" s="1308"/>
      <c r="M306" s="1089"/>
      <c r="N306" s="1309"/>
      <c r="O306" s="1309"/>
      <c r="P306" s="1310"/>
      <c r="Q306" s="1310"/>
      <c r="R306" s="1309"/>
      <c r="S306" s="1089"/>
      <c r="T306" s="1304"/>
      <c r="U306" s="1309"/>
      <c r="V306" s="1310"/>
      <c r="W306" s="1310"/>
      <c r="X306" s="1310"/>
      <c r="Y306" s="1310"/>
      <c r="Z306" s="1311"/>
      <c r="AA306" s="1312"/>
      <c r="AB306" s="1312"/>
      <c r="AC306" s="1088"/>
      <c r="AD306" s="1088"/>
      <c r="AE306" s="1088"/>
      <c r="AF306" s="1089"/>
      <c r="AG306" s="1090"/>
      <c r="AH306" s="1090"/>
      <c r="AI306" s="1090"/>
    </row>
    <row r="307" ht="15.75" customHeight="1">
      <c r="A307" s="1089"/>
      <c r="B307" s="1089"/>
      <c r="C307" s="1304"/>
      <c r="D307" s="1304"/>
      <c r="E307" s="1304"/>
      <c r="F307" s="1089"/>
      <c r="G307" s="1089"/>
      <c r="H307" s="1089"/>
      <c r="I307" s="1090"/>
      <c r="J307" s="1089"/>
      <c r="K307" s="1089"/>
      <c r="L307" s="1308"/>
      <c r="M307" s="1089"/>
      <c r="N307" s="1309"/>
      <c r="O307" s="1309"/>
      <c r="P307" s="1310"/>
      <c r="Q307" s="1310"/>
      <c r="R307" s="1309"/>
      <c r="S307" s="1089"/>
      <c r="T307" s="1304"/>
      <c r="U307" s="1309"/>
      <c r="V307" s="1310"/>
      <c r="W307" s="1310"/>
      <c r="X307" s="1310"/>
      <c r="Y307" s="1310"/>
      <c r="Z307" s="1311"/>
      <c r="AA307" s="1312"/>
      <c r="AB307" s="1312"/>
      <c r="AC307" s="1088"/>
      <c r="AD307" s="1088"/>
      <c r="AE307" s="1088"/>
      <c r="AF307" s="1089"/>
      <c r="AG307" s="1090"/>
      <c r="AH307" s="1090"/>
      <c r="AI307" s="1090"/>
    </row>
    <row r="308" ht="15.75" customHeight="1">
      <c r="A308" s="1089"/>
      <c r="B308" s="1089"/>
      <c r="C308" s="1304"/>
      <c r="D308" s="1304"/>
      <c r="E308" s="1304"/>
      <c r="F308" s="1089"/>
      <c r="G308" s="1089"/>
      <c r="H308" s="1089"/>
      <c r="I308" s="1090"/>
      <c r="J308" s="1089"/>
      <c r="K308" s="1089"/>
      <c r="L308" s="1308"/>
      <c r="M308" s="1089"/>
      <c r="N308" s="1309"/>
      <c r="O308" s="1309"/>
      <c r="P308" s="1310"/>
      <c r="Q308" s="1310"/>
      <c r="R308" s="1309"/>
      <c r="S308" s="1089"/>
      <c r="T308" s="1304"/>
      <c r="U308" s="1309"/>
      <c r="V308" s="1310"/>
      <c r="W308" s="1310"/>
      <c r="X308" s="1310"/>
      <c r="Y308" s="1310"/>
      <c r="Z308" s="1311"/>
      <c r="AA308" s="1312"/>
      <c r="AB308" s="1312"/>
      <c r="AC308" s="1088"/>
      <c r="AD308" s="1088"/>
      <c r="AE308" s="1088"/>
      <c r="AF308" s="1089"/>
      <c r="AG308" s="1090"/>
      <c r="AH308" s="1090"/>
      <c r="AI308" s="1090"/>
    </row>
    <row r="309" ht="15.75" customHeight="1">
      <c r="A309" s="1089"/>
      <c r="B309" s="1089"/>
      <c r="C309" s="1304"/>
      <c r="D309" s="1304"/>
      <c r="E309" s="1304"/>
      <c r="F309" s="1089"/>
      <c r="G309" s="1089"/>
      <c r="H309" s="1089"/>
      <c r="I309" s="1090"/>
      <c r="J309" s="1089"/>
      <c r="K309" s="1089"/>
      <c r="L309" s="1308"/>
      <c r="M309" s="1089"/>
      <c r="N309" s="1309"/>
      <c r="O309" s="1309"/>
      <c r="P309" s="1310"/>
      <c r="Q309" s="1310"/>
      <c r="R309" s="1309"/>
      <c r="S309" s="1089"/>
      <c r="T309" s="1304"/>
      <c r="U309" s="1309"/>
      <c r="V309" s="1310"/>
      <c r="W309" s="1310"/>
      <c r="X309" s="1310"/>
      <c r="Y309" s="1310"/>
      <c r="Z309" s="1311"/>
      <c r="AA309" s="1312"/>
      <c r="AB309" s="1312"/>
      <c r="AC309" s="1088"/>
      <c r="AD309" s="1088"/>
      <c r="AE309" s="1088"/>
      <c r="AF309" s="1089"/>
      <c r="AG309" s="1090"/>
      <c r="AH309" s="1090"/>
      <c r="AI309" s="1090"/>
    </row>
    <row r="310" ht="15.75" customHeight="1">
      <c r="A310" s="1089"/>
      <c r="B310" s="1089"/>
      <c r="C310" s="1304"/>
      <c r="D310" s="1304"/>
      <c r="E310" s="1304"/>
      <c r="F310" s="1089"/>
      <c r="G310" s="1089"/>
      <c r="H310" s="1089"/>
      <c r="I310" s="1090"/>
      <c r="J310" s="1089"/>
      <c r="K310" s="1089"/>
      <c r="L310" s="1308"/>
      <c r="M310" s="1089"/>
      <c r="N310" s="1309"/>
      <c r="O310" s="1309"/>
      <c r="P310" s="1310"/>
      <c r="Q310" s="1310"/>
      <c r="R310" s="1309"/>
      <c r="S310" s="1089"/>
      <c r="T310" s="1304"/>
      <c r="U310" s="1309"/>
      <c r="V310" s="1310"/>
      <c r="W310" s="1310"/>
      <c r="X310" s="1310"/>
      <c r="Y310" s="1310"/>
      <c r="Z310" s="1311"/>
      <c r="AA310" s="1312"/>
      <c r="AB310" s="1312"/>
      <c r="AC310" s="1088"/>
      <c r="AD310" s="1088"/>
      <c r="AE310" s="1088"/>
      <c r="AF310" s="1089"/>
      <c r="AG310" s="1090"/>
      <c r="AH310" s="1090"/>
      <c r="AI310" s="1090"/>
    </row>
    <row r="311" ht="15.75" customHeight="1">
      <c r="A311" s="1089"/>
      <c r="B311" s="1089"/>
      <c r="C311" s="1304"/>
      <c r="D311" s="1304"/>
      <c r="E311" s="1304"/>
      <c r="F311" s="1089"/>
      <c r="G311" s="1089"/>
      <c r="H311" s="1089"/>
      <c r="I311" s="1090"/>
      <c r="J311" s="1089"/>
      <c r="K311" s="1089"/>
      <c r="L311" s="1308"/>
      <c r="M311" s="1089"/>
      <c r="N311" s="1309"/>
      <c r="O311" s="1309"/>
      <c r="P311" s="1310"/>
      <c r="Q311" s="1310"/>
      <c r="R311" s="1309"/>
      <c r="S311" s="1089"/>
      <c r="T311" s="1304"/>
      <c r="U311" s="1309"/>
      <c r="V311" s="1310"/>
      <c r="W311" s="1310"/>
      <c r="X311" s="1310"/>
      <c r="Y311" s="1310"/>
      <c r="Z311" s="1311"/>
      <c r="AA311" s="1312"/>
      <c r="AB311" s="1312"/>
      <c r="AC311" s="1088"/>
      <c r="AD311" s="1088"/>
      <c r="AE311" s="1088"/>
      <c r="AF311" s="1089"/>
      <c r="AG311" s="1090"/>
      <c r="AH311" s="1090"/>
      <c r="AI311" s="1090"/>
    </row>
    <row r="312" ht="15.75" customHeight="1">
      <c r="A312" s="1089"/>
      <c r="B312" s="1089"/>
      <c r="C312" s="1304"/>
      <c r="D312" s="1304"/>
      <c r="E312" s="1304"/>
      <c r="F312" s="1089"/>
      <c r="G312" s="1089"/>
      <c r="H312" s="1089"/>
      <c r="I312" s="1090"/>
      <c r="J312" s="1089"/>
      <c r="K312" s="1089"/>
      <c r="L312" s="1308"/>
      <c r="M312" s="1089"/>
      <c r="N312" s="1309"/>
      <c r="O312" s="1309"/>
      <c r="P312" s="1310"/>
      <c r="Q312" s="1310"/>
      <c r="R312" s="1309"/>
      <c r="S312" s="1089"/>
      <c r="T312" s="1304"/>
      <c r="U312" s="1309"/>
      <c r="V312" s="1310"/>
      <c r="W312" s="1310"/>
      <c r="X312" s="1310"/>
      <c r="Y312" s="1310"/>
      <c r="Z312" s="1311"/>
      <c r="AA312" s="1312"/>
      <c r="AB312" s="1312"/>
      <c r="AC312" s="1088"/>
      <c r="AD312" s="1088"/>
      <c r="AE312" s="1088"/>
      <c r="AF312" s="1089"/>
      <c r="AG312" s="1090"/>
      <c r="AH312" s="1090"/>
      <c r="AI312" s="1090"/>
    </row>
    <row r="313" ht="15.75" customHeight="1">
      <c r="A313" s="1089"/>
      <c r="B313" s="1089"/>
      <c r="C313" s="1304"/>
      <c r="D313" s="1304"/>
      <c r="E313" s="1304"/>
      <c r="F313" s="1089"/>
      <c r="G313" s="1089"/>
      <c r="H313" s="1089"/>
      <c r="I313" s="1090"/>
      <c r="J313" s="1089"/>
      <c r="K313" s="1089"/>
      <c r="L313" s="1308"/>
      <c r="M313" s="1089"/>
      <c r="N313" s="1309"/>
      <c r="O313" s="1309"/>
      <c r="P313" s="1310"/>
      <c r="Q313" s="1310"/>
      <c r="R313" s="1309"/>
      <c r="S313" s="1089"/>
      <c r="T313" s="1304"/>
      <c r="U313" s="1309"/>
      <c r="V313" s="1310"/>
      <c r="W313" s="1310"/>
      <c r="X313" s="1310"/>
      <c r="Y313" s="1310"/>
      <c r="Z313" s="1311"/>
      <c r="AA313" s="1312"/>
      <c r="AB313" s="1312"/>
      <c r="AC313" s="1088"/>
      <c r="AD313" s="1088"/>
      <c r="AE313" s="1088"/>
      <c r="AF313" s="1089"/>
      <c r="AG313" s="1090"/>
      <c r="AH313" s="1090"/>
      <c r="AI313" s="1090"/>
    </row>
    <row r="314" ht="15.75" customHeight="1">
      <c r="A314" s="1089"/>
      <c r="B314" s="1089"/>
      <c r="C314" s="1304"/>
      <c r="D314" s="1304"/>
      <c r="E314" s="1304"/>
      <c r="F314" s="1089"/>
      <c r="G314" s="1089"/>
      <c r="H314" s="1089"/>
      <c r="I314" s="1090"/>
      <c r="J314" s="1089"/>
      <c r="K314" s="1089"/>
      <c r="L314" s="1308"/>
      <c r="M314" s="1089"/>
      <c r="N314" s="1309"/>
      <c r="O314" s="1309"/>
      <c r="P314" s="1310"/>
      <c r="Q314" s="1310"/>
      <c r="R314" s="1309"/>
      <c r="S314" s="1089"/>
      <c r="T314" s="1304"/>
      <c r="U314" s="1309"/>
      <c r="V314" s="1310"/>
      <c r="W314" s="1310"/>
      <c r="X314" s="1310"/>
      <c r="Y314" s="1310"/>
      <c r="Z314" s="1311"/>
      <c r="AA314" s="1312"/>
      <c r="AB314" s="1312"/>
      <c r="AC314" s="1088"/>
      <c r="AD314" s="1088"/>
      <c r="AE314" s="1088"/>
      <c r="AF314" s="1089"/>
      <c r="AG314" s="1090"/>
      <c r="AH314" s="1090"/>
      <c r="AI314" s="1090"/>
    </row>
    <row r="315" ht="15.75" customHeight="1">
      <c r="A315" s="1089"/>
      <c r="B315" s="1089"/>
      <c r="C315" s="1304"/>
      <c r="D315" s="1304"/>
      <c r="E315" s="1304"/>
      <c r="F315" s="1089"/>
      <c r="G315" s="1089"/>
      <c r="H315" s="1089"/>
      <c r="I315" s="1090"/>
      <c r="J315" s="1089"/>
      <c r="K315" s="1089"/>
      <c r="L315" s="1308"/>
      <c r="M315" s="1089"/>
      <c r="N315" s="1309"/>
      <c r="O315" s="1309"/>
      <c r="P315" s="1310"/>
      <c r="Q315" s="1310"/>
      <c r="R315" s="1309"/>
      <c r="S315" s="1089"/>
      <c r="T315" s="1304"/>
      <c r="U315" s="1309"/>
      <c r="V315" s="1310"/>
      <c r="W315" s="1310"/>
      <c r="X315" s="1310"/>
      <c r="Y315" s="1310"/>
      <c r="Z315" s="1311"/>
      <c r="AA315" s="1312"/>
      <c r="AB315" s="1312"/>
      <c r="AC315" s="1088"/>
      <c r="AD315" s="1088"/>
      <c r="AE315" s="1088"/>
      <c r="AF315" s="1089"/>
      <c r="AG315" s="1090"/>
      <c r="AH315" s="1090"/>
      <c r="AI315" s="1090"/>
    </row>
    <row r="316" ht="15.75" customHeight="1">
      <c r="A316" s="1089"/>
      <c r="B316" s="1089"/>
      <c r="C316" s="1304"/>
      <c r="D316" s="1304"/>
      <c r="E316" s="1304"/>
      <c r="F316" s="1089"/>
      <c r="G316" s="1089"/>
      <c r="H316" s="1089"/>
      <c r="I316" s="1090"/>
      <c r="J316" s="1089"/>
      <c r="K316" s="1089"/>
      <c r="L316" s="1308"/>
      <c r="M316" s="1089"/>
      <c r="N316" s="1309"/>
      <c r="O316" s="1309"/>
      <c r="P316" s="1310"/>
      <c r="Q316" s="1310"/>
      <c r="R316" s="1309"/>
      <c r="S316" s="1089"/>
      <c r="T316" s="1304"/>
      <c r="U316" s="1309"/>
      <c r="V316" s="1310"/>
      <c r="W316" s="1310"/>
      <c r="X316" s="1310"/>
      <c r="Y316" s="1310"/>
      <c r="Z316" s="1311"/>
      <c r="AA316" s="1312"/>
      <c r="AB316" s="1312"/>
      <c r="AC316" s="1088"/>
      <c r="AD316" s="1088"/>
      <c r="AE316" s="1088"/>
      <c r="AF316" s="1089"/>
      <c r="AG316" s="1090"/>
      <c r="AH316" s="1090"/>
      <c r="AI316" s="1090"/>
    </row>
    <row r="317" ht="15.75" customHeight="1">
      <c r="A317" s="1089"/>
      <c r="B317" s="1089"/>
      <c r="C317" s="1304"/>
      <c r="D317" s="1304"/>
      <c r="E317" s="1304"/>
      <c r="F317" s="1089"/>
      <c r="G317" s="1089"/>
      <c r="H317" s="1089"/>
      <c r="I317" s="1090"/>
      <c r="J317" s="1089"/>
      <c r="K317" s="1089"/>
      <c r="L317" s="1308"/>
      <c r="M317" s="1089"/>
      <c r="N317" s="1309"/>
      <c r="O317" s="1309"/>
      <c r="P317" s="1310"/>
      <c r="Q317" s="1310"/>
      <c r="R317" s="1309"/>
      <c r="S317" s="1089"/>
      <c r="T317" s="1304"/>
      <c r="U317" s="1309"/>
      <c r="V317" s="1310"/>
      <c r="W317" s="1310"/>
      <c r="X317" s="1310"/>
      <c r="Y317" s="1310"/>
      <c r="Z317" s="1311"/>
      <c r="AA317" s="1312"/>
      <c r="AB317" s="1312"/>
      <c r="AC317" s="1088"/>
      <c r="AD317" s="1088"/>
      <c r="AE317" s="1088"/>
      <c r="AF317" s="1089"/>
      <c r="AG317" s="1090"/>
      <c r="AH317" s="1090"/>
      <c r="AI317" s="1090"/>
    </row>
    <row r="318" ht="15.75" customHeight="1">
      <c r="A318" s="1089"/>
      <c r="B318" s="1089"/>
      <c r="C318" s="1304"/>
      <c r="D318" s="1304"/>
      <c r="E318" s="1304"/>
      <c r="F318" s="1089"/>
      <c r="G318" s="1089"/>
      <c r="H318" s="1089"/>
      <c r="I318" s="1090"/>
      <c r="J318" s="1089"/>
      <c r="K318" s="1089"/>
      <c r="L318" s="1308"/>
      <c r="M318" s="1089"/>
      <c r="N318" s="1309"/>
      <c r="O318" s="1309"/>
      <c r="P318" s="1310"/>
      <c r="Q318" s="1310"/>
      <c r="R318" s="1309"/>
      <c r="S318" s="1089"/>
      <c r="T318" s="1304"/>
      <c r="U318" s="1309"/>
      <c r="V318" s="1310"/>
      <c r="W318" s="1310"/>
      <c r="X318" s="1310"/>
      <c r="Y318" s="1310"/>
      <c r="Z318" s="1311"/>
      <c r="AA318" s="1312"/>
      <c r="AB318" s="1312"/>
      <c r="AC318" s="1088"/>
      <c r="AD318" s="1088"/>
      <c r="AE318" s="1088"/>
      <c r="AF318" s="1089"/>
      <c r="AG318" s="1090"/>
      <c r="AH318" s="1090"/>
      <c r="AI318" s="1090"/>
    </row>
    <row r="319" ht="15.75" customHeight="1">
      <c r="A319" s="1089"/>
      <c r="B319" s="1089"/>
      <c r="C319" s="1304"/>
      <c r="D319" s="1304"/>
      <c r="E319" s="1304"/>
      <c r="F319" s="1089"/>
      <c r="G319" s="1089"/>
      <c r="H319" s="1089"/>
      <c r="I319" s="1090"/>
      <c r="J319" s="1089"/>
      <c r="K319" s="1089"/>
      <c r="L319" s="1308"/>
      <c r="M319" s="1089"/>
      <c r="N319" s="1309"/>
      <c r="O319" s="1309"/>
      <c r="P319" s="1310"/>
      <c r="Q319" s="1310"/>
      <c r="R319" s="1309"/>
      <c r="S319" s="1089"/>
      <c r="T319" s="1304"/>
      <c r="U319" s="1309"/>
      <c r="V319" s="1310"/>
      <c r="W319" s="1310"/>
      <c r="X319" s="1310"/>
      <c r="Y319" s="1310"/>
      <c r="Z319" s="1311"/>
      <c r="AA319" s="1312"/>
      <c r="AB319" s="1312"/>
      <c r="AC319" s="1088"/>
      <c r="AD319" s="1088"/>
      <c r="AE319" s="1088"/>
      <c r="AF319" s="1089"/>
      <c r="AG319" s="1090"/>
      <c r="AH319" s="1090"/>
      <c r="AI319" s="1090"/>
    </row>
    <row r="320" ht="15.75" customHeight="1">
      <c r="A320" s="1089"/>
      <c r="B320" s="1089"/>
      <c r="C320" s="1304"/>
      <c r="D320" s="1304"/>
      <c r="E320" s="1304"/>
      <c r="F320" s="1089"/>
      <c r="G320" s="1089"/>
      <c r="H320" s="1089"/>
      <c r="I320" s="1090"/>
      <c r="J320" s="1089"/>
      <c r="K320" s="1089"/>
      <c r="L320" s="1308"/>
      <c r="M320" s="1089"/>
      <c r="N320" s="1309"/>
      <c r="O320" s="1309"/>
      <c r="P320" s="1310"/>
      <c r="Q320" s="1310"/>
      <c r="R320" s="1309"/>
      <c r="S320" s="1089"/>
      <c r="T320" s="1304"/>
      <c r="U320" s="1309"/>
      <c r="V320" s="1310"/>
      <c r="W320" s="1310"/>
      <c r="X320" s="1310"/>
      <c r="Y320" s="1310"/>
      <c r="Z320" s="1311"/>
      <c r="AA320" s="1312"/>
      <c r="AB320" s="1312"/>
      <c r="AC320" s="1088"/>
      <c r="AD320" s="1088"/>
      <c r="AE320" s="1088"/>
      <c r="AF320" s="1089"/>
      <c r="AG320" s="1090"/>
      <c r="AH320" s="1090"/>
      <c r="AI320" s="1090"/>
    </row>
    <row r="321" ht="15.75" customHeight="1">
      <c r="A321" s="1089"/>
      <c r="B321" s="1089"/>
      <c r="C321" s="1304"/>
      <c r="D321" s="1304"/>
      <c r="E321" s="1304"/>
      <c r="F321" s="1089"/>
      <c r="G321" s="1089"/>
      <c r="H321" s="1089"/>
      <c r="I321" s="1090"/>
      <c r="J321" s="1089"/>
      <c r="K321" s="1089"/>
      <c r="L321" s="1308"/>
      <c r="M321" s="1089"/>
      <c r="N321" s="1309"/>
      <c r="O321" s="1309"/>
      <c r="P321" s="1310"/>
      <c r="Q321" s="1310"/>
      <c r="R321" s="1309"/>
      <c r="S321" s="1089"/>
      <c r="T321" s="1304"/>
      <c r="U321" s="1309"/>
      <c r="V321" s="1310"/>
      <c r="W321" s="1310"/>
      <c r="X321" s="1310"/>
      <c r="Y321" s="1310"/>
      <c r="Z321" s="1311"/>
      <c r="AA321" s="1312"/>
      <c r="AB321" s="1312"/>
      <c r="AC321" s="1088"/>
      <c r="AD321" s="1088"/>
      <c r="AE321" s="1088"/>
      <c r="AF321" s="1089"/>
      <c r="AG321" s="1090"/>
      <c r="AH321" s="1090"/>
      <c r="AI321" s="1090"/>
    </row>
    <row r="322" ht="15.75" customHeight="1">
      <c r="A322" s="1089"/>
      <c r="B322" s="1089"/>
      <c r="C322" s="1304"/>
      <c r="D322" s="1304"/>
      <c r="E322" s="1304"/>
      <c r="F322" s="1089"/>
      <c r="G322" s="1089"/>
      <c r="H322" s="1089"/>
      <c r="I322" s="1090"/>
      <c r="J322" s="1089"/>
      <c r="K322" s="1089"/>
      <c r="L322" s="1308"/>
      <c r="M322" s="1089"/>
      <c r="N322" s="1309"/>
      <c r="O322" s="1309"/>
      <c r="P322" s="1310"/>
      <c r="Q322" s="1310"/>
      <c r="R322" s="1309"/>
      <c r="S322" s="1089"/>
      <c r="T322" s="1304"/>
      <c r="U322" s="1309"/>
      <c r="V322" s="1310"/>
      <c r="W322" s="1310"/>
      <c r="X322" s="1310"/>
      <c r="Y322" s="1310"/>
      <c r="Z322" s="1311"/>
      <c r="AA322" s="1312"/>
      <c r="AB322" s="1312"/>
      <c r="AC322" s="1088"/>
      <c r="AD322" s="1088"/>
      <c r="AE322" s="1088"/>
      <c r="AF322" s="1089"/>
      <c r="AG322" s="1090"/>
      <c r="AH322" s="1090"/>
      <c r="AI322" s="1090"/>
    </row>
    <row r="323" ht="15.75" customHeight="1">
      <c r="A323" s="1089"/>
      <c r="B323" s="1089"/>
      <c r="C323" s="1304"/>
      <c r="D323" s="1304"/>
      <c r="E323" s="1304"/>
      <c r="F323" s="1089"/>
      <c r="G323" s="1089"/>
      <c r="H323" s="1089"/>
      <c r="I323" s="1090"/>
      <c r="J323" s="1089"/>
      <c r="K323" s="1089"/>
      <c r="L323" s="1308"/>
      <c r="M323" s="1089"/>
      <c r="N323" s="1309"/>
      <c r="O323" s="1309"/>
      <c r="P323" s="1310"/>
      <c r="Q323" s="1310"/>
      <c r="R323" s="1309"/>
      <c r="S323" s="1089"/>
      <c r="T323" s="1304"/>
      <c r="U323" s="1309"/>
      <c r="V323" s="1310"/>
      <c r="W323" s="1310"/>
      <c r="X323" s="1310"/>
      <c r="Y323" s="1310"/>
      <c r="Z323" s="1311"/>
      <c r="AA323" s="1312"/>
      <c r="AB323" s="1312"/>
      <c r="AC323" s="1088"/>
      <c r="AD323" s="1088"/>
      <c r="AE323" s="1088"/>
      <c r="AF323" s="1089"/>
      <c r="AG323" s="1090"/>
      <c r="AH323" s="1090"/>
      <c r="AI323" s="1090"/>
    </row>
    <row r="324" ht="15.75" customHeight="1">
      <c r="A324" s="1089"/>
      <c r="B324" s="1089"/>
      <c r="C324" s="1304"/>
      <c r="D324" s="1304"/>
      <c r="E324" s="1304"/>
      <c r="F324" s="1089"/>
      <c r="G324" s="1089"/>
      <c r="H324" s="1089"/>
      <c r="I324" s="1090"/>
      <c r="J324" s="1089"/>
      <c r="K324" s="1089"/>
      <c r="L324" s="1308"/>
      <c r="M324" s="1089"/>
      <c r="N324" s="1309"/>
      <c r="O324" s="1309"/>
      <c r="P324" s="1310"/>
      <c r="Q324" s="1310"/>
      <c r="R324" s="1309"/>
      <c r="S324" s="1089"/>
      <c r="T324" s="1304"/>
      <c r="U324" s="1309"/>
      <c r="V324" s="1310"/>
      <c r="W324" s="1310"/>
      <c r="X324" s="1310"/>
      <c r="Y324" s="1310"/>
      <c r="Z324" s="1311"/>
      <c r="AA324" s="1312"/>
      <c r="AB324" s="1312"/>
      <c r="AC324" s="1088"/>
      <c r="AD324" s="1088"/>
      <c r="AE324" s="1088"/>
      <c r="AF324" s="1089"/>
      <c r="AG324" s="1090"/>
      <c r="AH324" s="1090"/>
      <c r="AI324" s="1090"/>
    </row>
    <row r="325" ht="15.75" customHeight="1">
      <c r="A325" s="1089"/>
      <c r="B325" s="1089"/>
      <c r="C325" s="1304"/>
      <c r="D325" s="1304"/>
      <c r="E325" s="1304"/>
      <c r="F325" s="1089"/>
      <c r="G325" s="1089"/>
      <c r="H325" s="1089"/>
      <c r="I325" s="1090"/>
      <c r="J325" s="1089"/>
      <c r="K325" s="1089"/>
      <c r="L325" s="1308"/>
      <c r="M325" s="1089"/>
      <c r="N325" s="1309"/>
      <c r="O325" s="1309"/>
      <c r="P325" s="1310"/>
      <c r="Q325" s="1310"/>
      <c r="R325" s="1309"/>
      <c r="S325" s="1089"/>
      <c r="T325" s="1304"/>
      <c r="U325" s="1309"/>
      <c r="V325" s="1310"/>
      <c r="W325" s="1310"/>
      <c r="X325" s="1310"/>
      <c r="Y325" s="1310"/>
      <c r="Z325" s="1311"/>
      <c r="AA325" s="1312"/>
      <c r="AB325" s="1312"/>
      <c r="AC325" s="1088"/>
      <c r="AD325" s="1088"/>
      <c r="AE325" s="1088"/>
      <c r="AF325" s="1089"/>
      <c r="AG325" s="1090"/>
      <c r="AH325" s="1090"/>
      <c r="AI325" s="1090"/>
    </row>
    <row r="326" ht="15.75" customHeight="1">
      <c r="A326" s="1089"/>
      <c r="B326" s="1089"/>
      <c r="C326" s="1304"/>
      <c r="D326" s="1304"/>
      <c r="E326" s="1304"/>
      <c r="F326" s="1089"/>
      <c r="G326" s="1089"/>
      <c r="H326" s="1089"/>
      <c r="I326" s="1090"/>
      <c r="J326" s="1089"/>
      <c r="K326" s="1089"/>
      <c r="L326" s="1308"/>
      <c r="M326" s="1089"/>
      <c r="N326" s="1309"/>
      <c r="O326" s="1309"/>
      <c r="P326" s="1310"/>
      <c r="Q326" s="1310"/>
      <c r="R326" s="1309"/>
      <c r="S326" s="1089"/>
      <c r="T326" s="1304"/>
      <c r="U326" s="1309"/>
      <c r="V326" s="1310"/>
      <c r="W326" s="1310"/>
      <c r="X326" s="1310"/>
      <c r="Y326" s="1310"/>
      <c r="Z326" s="1311"/>
      <c r="AA326" s="1312"/>
      <c r="AB326" s="1312"/>
      <c r="AC326" s="1088"/>
      <c r="AD326" s="1088"/>
      <c r="AE326" s="1088"/>
      <c r="AF326" s="1089"/>
      <c r="AG326" s="1090"/>
      <c r="AH326" s="1090"/>
      <c r="AI326" s="1090"/>
    </row>
    <row r="327" ht="15.75" customHeight="1">
      <c r="A327" s="1089"/>
      <c r="B327" s="1089"/>
      <c r="C327" s="1304"/>
      <c r="D327" s="1304"/>
      <c r="E327" s="1304"/>
      <c r="F327" s="1089"/>
      <c r="G327" s="1089"/>
      <c r="H327" s="1089"/>
      <c r="I327" s="1090"/>
      <c r="J327" s="1089"/>
      <c r="K327" s="1089"/>
      <c r="L327" s="1308"/>
      <c r="M327" s="1089"/>
      <c r="N327" s="1309"/>
      <c r="O327" s="1309"/>
      <c r="P327" s="1310"/>
      <c r="Q327" s="1310"/>
      <c r="R327" s="1309"/>
      <c r="S327" s="1089"/>
      <c r="T327" s="1304"/>
      <c r="U327" s="1309"/>
      <c r="V327" s="1310"/>
      <c r="W327" s="1310"/>
      <c r="X327" s="1310"/>
      <c r="Y327" s="1310"/>
      <c r="Z327" s="1311"/>
      <c r="AA327" s="1312"/>
      <c r="AB327" s="1312"/>
      <c r="AC327" s="1088"/>
      <c r="AD327" s="1088"/>
      <c r="AE327" s="1088"/>
      <c r="AF327" s="1089"/>
      <c r="AG327" s="1090"/>
      <c r="AH327" s="1090"/>
      <c r="AI327" s="1090"/>
    </row>
    <row r="328" ht="15.75" customHeight="1">
      <c r="A328" s="1089"/>
      <c r="B328" s="1089"/>
      <c r="C328" s="1304"/>
      <c r="D328" s="1304"/>
      <c r="E328" s="1304"/>
      <c r="F328" s="1089"/>
      <c r="G328" s="1089"/>
      <c r="H328" s="1089"/>
      <c r="I328" s="1090"/>
      <c r="J328" s="1089"/>
      <c r="K328" s="1089"/>
      <c r="L328" s="1308"/>
      <c r="M328" s="1089"/>
      <c r="N328" s="1309"/>
      <c r="O328" s="1309"/>
      <c r="P328" s="1310"/>
      <c r="Q328" s="1310"/>
      <c r="R328" s="1309"/>
      <c r="S328" s="1089"/>
      <c r="T328" s="1304"/>
      <c r="U328" s="1309"/>
      <c r="V328" s="1310"/>
      <c r="W328" s="1310"/>
      <c r="X328" s="1310"/>
      <c r="Y328" s="1310"/>
      <c r="Z328" s="1311"/>
      <c r="AA328" s="1312"/>
      <c r="AB328" s="1312"/>
      <c r="AC328" s="1088"/>
      <c r="AD328" s="1088"/>
      <c r="AE328" s="1088"/>
      <c r="AF328" s="1089"/>
      <c r="AG328" s="1090"/>
      <c r="AH328" s="1090"/>
      <c r="AI328" s="1090"/>
    </row>
    <row r="329" ht="15.75" customHeight="1">
      <c r="A329" s="1089"/>
      <c r="B329" s="1089"/>
      <c r="C329" s="1304"/>
      <c r="D329" s="1304"/>
      <c r="E329" s="1304"/>
      <c r="F329" s="1089"/>
      <c r="G329" s="1089"/>
      <c r="H329" s="1089"/>
      <c r="I329" s="1090"/>
      <c r="J329" s="1089"/>
      <c r="K329" s="1089"/>
      <c r="L329" s="1308"/>
      <c r="M329" s="1089"/>
      <c r="N329" s="1309"/>
      <c r="O329" s="1309"/>
      <c r="P329" s="1310"/>
      <c r="Q329" s="1310"/>
      <c r="R329" s="1309"/>
      <c r="S329" s="1089"/>
      <c r="T329" s="1304"/>
      <c r="U329" s="1309"/>
      <c r="V329" s="1310"/>
      <c r="W329" s="1310"/>
      <c r="X329" s="1310"/>
      <c r="Y329" s="1310"/>
      <c r="Z329" s="1311"/>
      <c r="AA329" s="1312"/>
      <c r="AB329" s="1312"/>
      <c r="AC329" s="1088"/>
      <c r="AD329" s="1088"/>
      <c r="AE329" s="1088"/>
      <c r="AF329" s="1089"/>
      <c r="AG329" s="1090"/>
      <c r="AH329" s="1090"/>
      <c r="AI329" s="1090"/>
    </row>
    <row r="330" ht="15.75" customHeight="1">
      <c r="A330" s="1089"/>
      <c r="B330" s="1089"/>
      <c r="C330" s="1304"/>
      <c r="D330" s="1304"/>
      <c r="E330" s="1304"/>
      <c r="F330" s="1089"/>
      <c r="G330" s="1089"/>
      <c r="H330" s="1089"/>
      <c r="I330" s="1090"/>
      <c r="J330" s="1089"/>
      <c r="K330" s="1089"/>
      <c r="L330" s="1308"/>
      <c r="M330" s="1089"/>
      <c r="N330" s="1309"/>
      <c r="O330" s="1309"/>
      <c r="P330" s="1310"/>
      <c r="Q330" s="1310"/>
      <c r="R330" s="1309"/>
      <c r="S330" s="1089"/>
      <c r="T330" s="1304"/>
      <c r="U330" s="1309"/>
      <c r="V330" s="1310"/>
      <c r="W330" s="1310"/>
      <c r="X330" s="1310"/>
      <c r="Y330" s="1310"/>
      <c r="Z330" s="1311"/>
      <c r="AA330" s="1312"/>
      <c r="AB330" s="1312"/>
      <c r="AC330" s="1088"/>
      <c r="AD330" s="1088"/>
      <c r="AE330" s="1088"/>
      <c r="AF330" s="1089"/>
      <c r="AG330" s="1090"/>
      <c r="AH330" s="1090"/>
      <c r="AI330" s="1090"/>
    </row>
    <row r="331" ht="15.75" customHeight="1">
      <c r="A331" s="1089"/>
      <c r="B331" s="1089"/>
      <c r="C331" s="1304"/>
      <c r="D331" s="1304"/>
      <c r="E331" s="1304"/>
      <c r="F331" s="1089"/>
      <c r="G331" s="1089"/>
      <c r="H331" s="1089"/>
      <c r="I331" s="1090"/>
      <c r="J331" s="1089"/>
      <c r="K331" s="1089"/>
      <c r="L331" s="1308"/>
      <c r="M331" s="1089"/>
      <c r="N331" s="1309"/>
      <c r="O331" s="1309"/>
      <c r="P331" s="1310"/>
      <c r="Q331" s="1310"/>
      <c r="R331" s="1309"/>
      <c r="S331" s="1089"/>
      <c r="T331" s="1304"/>
      <c r="U331" s="1309"/>
      <c r="V331" s="1310"/>
      <c r="W331" s="1310"/>
      <c r="X331" s="1310"/>
      <c r="Y331" s="1310"/>
      <c r="Z331" s="1311"/>
      <c r="AA331" s="1312"/>
      <c r="AB331" s="1312"/>
      <c r="AC331" s="1088"/>
      <c r="AD331" s="1088"/>
      <c r="AE331" s="1088"/>
      <c r="AF331" s="1089"/>
      <c r="AG331" s="1090"/>
      <c r="AH331" s="1090"/>
      <c r="AI331" s="1090"/>
    </row>
    <row r="332" ht="15.75" customHeight="1">
      <c r="A332" s="1089"/>
      <c r="B332" s="1089"/>
      <c r="C332" s="1304"/>
      <c r="D332" s="1304"/>
      <c r="E332" s="1304"/>
      <c r="F332" s="1089"/>
      <c r="G332" s="1089"/>
      <c r="H332" s="1089"/>
      <c r="I332" s="1090"/>
      <c r="J332" s="1089"/>
      <c r="K332" s="1089"/>
      <c r="L332" s="1308"/>
      <c r="M332" s="1089"/>
      <c r="N332" s="1309"/>
      <c r="O332" s="1309"/>
      <c r="P332" s="1310"/>
      <c r="Q332" s="1310"/>
      <c r="R332" s="1309"/>
      <c r="S332" s="1089"/>
      <c r="T332" s="1304"/>
      <c r="U332" s="1309"/>
      <c r="V332" s="1310"/>
      <c r="W332" s="1310"/>
      <c r="X332" s="1310"/>
      <c r="Y332" s="1310"/>
      <c r="Z332" s="1311"/>
      <c r="AA332" s="1312"/>
      <c r="AB332" s="1312"/>
      <c r="AC332" s="1088"/>
      <c r="AD332" s="1088"/>
      <c r="AE332" s="1088"/>
      <c r="AF332" s="1089"/>
      <c r="AG332" s="1090"/>
      <c r="AH332" s="1090"/>
      <c r="AI332" s="1090"/>
    </row>
    <row r="333" ht="15.75" customHeight="1">
      <c r="A333" s="1089"/>
      <c r="B333" s="1089"/>
      <c r="C333" s="1304"/>
      <c r="D333" s="1304"/>
      <c r="E333" s="1304"/>
      <c r="F333" s="1089"/>
      <c r="G333" s="1089"/>
      <c r="H333" s="1089"/>
      <c r="I333" s="1090"/>
      <c r="J333" s="1089"/>
      <c r="K333" s="1089"/>
      <c r="L333" s="1308"/>
      <c r="M333" s="1089"/>
      <c r="N333" s="1309"/>
      <c r="O333" s="1309"/>
      <c r="P333" s="1310"/>
      <c r="Q333" s="1310"/>
      <c r="R333" s="1309"/>
      <c r="S333" s="1089"/>
      <c r="T333" s="1304"/>
      <c r="U333" s="1309"/>
      <c r="V333" s="1310"/>
      <c r="W333" s="1310"/>
      <c r="X333" s="1310"/>
      <c r="Y333" s="1310"/>
      <c r="Z333" s="1311"/>
      <c r="AA333" s="1312"/>
      <c r="AB333" s="1312"/>
      <c r="AC333" s="1088"/>
      <c r="AD333" s="1088"/>
      <c r="AE333" s="1088"/>
      <c r="AF333" s="1089"/>
      <c r="AG333" s="1090"/>
      <c r="AH333" s="1090"/>
      <c r="AI333" s="1090"/>
    </row>
    <row r="334" ht="15.75" customHeight="1">
      <c r="A334" s="1089"/>
      <c r="B334" s="1089"/>
      <c r="C334" s="1304"/>
      <c r="D334" s="1304"/>
      <c r="E334" s="1304"/>
      <c r="F334" s="1089"/>
      <c r="G334" s="1089"/>
      <c r="H334" s="1089"/>
      <c r="I334" s="1090"/>
      <c r="J334" s="1089"/>
      <c r="K334" s="1089"/>
      <c r="L334" s="1308"/>
      <c r="M334" s="1089"/>
      <c r="N334" s="1309"/>
      <c r="O334" s="1309"/>
      <c r="P334" s="1310"/>
      <c r="Q334" s="1310"/>
      <c r="R334" s="1309"/>
      <c r="S334" s="1089"/>
      <c r="T334" s="1304"/>
      <c r="U334" s="1309"/>
      <c r="V334" s="1310"/>
      <c r="W334" s="1310"/>
      <c r="X334" s="1310"/>
      <c r="Y334" s="1310"/>
      <c r="Z334" s="1311"/>
      <c r="AA334" s="1312"/>
      <c r="AB334" s="1312"/>
      <c r="AC334" s="1088"/>
      <c r="AD334" s="1088"/>
      <c r="AE334" s="1088"/>
      <c r="AF334" s="1089"/>
      <c r="AG334" s="1090"/>
      <c r="AH334" s="1090"/>
      <c r="AI334" s="1090"/>
    </row>
    <row r="335" ht="15.75" customHeight="1">
      <c r="A335" s="1089"/>
      <c r="B335" s="1089"/>
      <c r="C335" s="1304"/>
      <c r="D335" s="1304"/>
      <c r="E335" s="1304"/>
      <c r="F335" s="1089"/>
      <c r="G335" s="1089"/>
      <c r="H335" s="1089"/>
      <c r="I335" s="1090"/>
      <c r="J335" s="1089"/>
      <c r="K335" s="1089"/>
      <c r="L335" s="1308"/>
      <c r="M335" s="1089"/>
      <c r="N335" s="1309"/>
      <c r="O335" s="1309"/>
      <c r="P335" s="1310"/>
      <c r="Q335" s="1310"/>
      <c r="R335" s="1309"/>
      <c r="S335" s="1089"/>
      <c r="T335" s="1304"/>
      <c r="U335" s="1309"/>
      <c r="V335" s="1310"/>
      <c r="W335" s="1310"/>
      <c r="X335" s="1310"/>
      <c r="Y335" s="1310"/>
      <c r="Z335" s="1311"/>
      <c r="AA335" s="1312"/>
      <c r="AB335" s="1312"/>
      <c r="AC335" s="1088"/>
      <c r="AD335" s="1088"/>
      <c r="AE335" s="1088"/>
      <c r="AF335" s="1089"/>
      <c r="AG335" s="1090"/>
      <c r="AH335" s="1090"/>
      <c r="AI335" s="1090"/>
    </row>
    <row r="336" ht="15.75" customHeight="1">
      <c r="A336" s="1089"/>
      <c r="B336" s="1089"/>
      <c r="C336" s="1304"/>
      <c r="D336" s="1304"/>
      <c r="E336" s="1304"/>
      <c r="F336" s="1089"/>
      <c r="G336" s="1089"/>
      <c r="H336" s="1089"/>
      <c r="I336" s="1090"/>
      <c r="J336" s="1089"/>
      <c r="K336" s="1089"/>
      <c r="L336" s="1308"/>
      <c r="M336" s="1089"/>
      <c r="N336" s="1309"/>
      <c r="O336" s="1309"/>
      <c r="P336" s="1310"/>
      <c r="Q336" s="1310"/>
      <c r="R336" s="1309"/>
      <c r="S336" s="1089"/>
      <c r="T336" s="1304"/>
      <c r="U336" s="1309"/>
      <c r="V336" s="1310"/>
      <c r="W336" s="1310"/>
      <c r="X336" s="1310"/>
      <c r="Y336" s="1310"/>
      <c r="Z336" s="1311"/>
      <c r="AA336" s="1312"/>
      <c r="AB336" s="1312"/>
      <c r="AC336" s="1088"/>
      <c r="AD336" s="1088"/>
      <c r="AE336" s="1088"/>
      <c r="AF336" s="1089"/>
      <c r="AG336" s="1090"/>
      <c r="AH336" s="1090"/>
      <c r="AI336" s="1090"/>
    </row>
    <row r="337" ht="15.75" customHeight="1">
      <c r="A337" s="1089"/>
      <c r="B337" s="1089"/>
      <c r="C337" s="1304"/>
      <c r="D337" s="1304"/>
      <c r="E337" s="1304"/>
      <c r="F337" s="1089"/>
      <c r="G337" s="1089"/>
      <c r="H337" s="1089"/>
      <c r="I337" s="1090"/>
      <c r="J337" s="1089"/>
      <c r="K337" s="1089"/>
      <c r="L337" s="1308"/>
      <c r="M337" s="1089"/>
      <c r="N337" s="1309"/>
      <c r="O337" s="1309"/>
      <c r="P337" s="1310"/>
      <c r="Q337" s="1310"/>
      <c r="R337" s="1309"/>
      <c r="S337" s="1089"/>
      <c r="T337" s="1304"/>
      <c r="U337" s="1309"/>
      <c r="V337" s="1310"/>
      <c r="W337" s="1310"/>
      <c r="X337" s="1310"/>
      <c r="Y337" s="1310"/>
      <c r="Z337" s="1311"/>
      <c r="AA337" s="1312"/>
      <c r="AB337" s="1312"/>
      <c r="AC337" s="1088"/>
      <c r="AD337" s="1088"/>
      <c r="AE337" s="1088"/>
      <c r="AF337" s="1089"/>
      <c r="AG337" s="1090"/>
      <c r="AH337" s="1090"/>
      <c r="AI337" s="1090"/>
    </row>
    <row r="338" ht="15.75" customHeight="1">
      <c r="A338" s="1089"/>
      <c r="B338" s="1089"/>
      <c r="C338" s="1304"/>
      <c r="D338" s="1304"/>
      <c r="E338" s="1304"/>
      <c r="F338" s="1089"/>
      <c r="G338" s="1089"/>
      <c r="H338" s="1089"/>
      <c r="I338" s="1090"/>
      <c r="J338" s="1089"/>
      <c r="K338" s="1089"/>
      <c r="L338" s="1308"/>
      <c r="M338" s="1089"/>
      <c r="N338" s="1309"/>
      <c r="O338" s="1309"/>
      <c r="P338" s="1310"/>
      <c r="Q338" s="1310"/>
      <c r="R338" s="1309"/>
      <c r="S338" s="1089"/>
      <c r="T338" s="1304"/>
      <c r="U338" s="1309"/>
      <c r="V338" s="1310"/>
      <c r="W338" s="1310"/>
      <c r="X338" s="1310"/>
      <c r="Y338" s="1310"/>
      <c r="Z338" s="1311"/>
      <c r="AA338" s="1312"/>
      <c r="AB338" s="1312"/>
      <c r="AC338" s="1088"/>
      <c r="AD338" s="1088"/>
      <c r="AE338" s="1088"/>
      <c r="AF338" s="1089"/>
      <c r="AG338" s="1090"/>
      <c r="AH338" s="1090"/>
      <c r="AI338" s="1090"/>
    </row>
    <row r="339" ht="15.75" customHeight="1">
      <c r="A339" s="1089"/>
      <c r="B339" s="1089"/>
      <c r="C339" s="1304"/>
      <c r="D339" s="1304"/>
      <c r="E339" s="1304"/>
      <c r="F339" s="1089"/>
      <c r="G339" s="1089"/>
      <c r="H339" s="1089"/>
      <c r="I339" s="1090"/>
      <c r="J339" s="1089"/>
      <c r="K339" s="1089"/>
      <c r="L339" s="1308"/>
      <c r="M339" s="1089"/>
      <c r="N339" s="1309"/>
      <c r="O339" s="1309"/>
      <c r="P339" s="1310"/>
      <c r="Q339" s="1310"/>
      <c r="R339" s="1309"/>
      <c r="S339" s="1089"/>
      <c r="T339" s="1304"/>
      <c r="U339" s="1309"/>
      <c r="V339" s="1310"/>
      <c r="W339" s="1310"/>
      <c r="X339" s="1310"/>
      <c r="Y339" s="1310"/>
      <c r="Z339" s="1311"/>
      <c r="AA339" s="1312"/>
      <c r="AB339" s="1312"/>
      <c r="AC339" s="1088"/>
      <c r="AD339" s="1088"/>
      <c r="AE339" s="1088"/>
      <c r="AF339" s="1089"/>
      <c r="AG339" s="1090"/>
      <c r="AH339" s="1090"/>
      <c r="AI339" s="1090"/>
    </row>
    <row r="340" ht="15.75" customHeight="1">
      <c r="A340" s="1089"/>
      <c r="B340" s="1089"/>
      <c r="C340" s="1304"/>
      <c r="D340" s="1304"/>
      <c r="E340" s="1304"/>
      <c r="F340" s="1089"/>
      <c r="G340" s="1089"/>
      <c r="H340" s="1089"/>
      <c r="I340" s="1090"/>
      <c r="J340" s="1089"/>
      <c r="K340" s="1089"/>
      <c r="L340" s="1308"/>
      <c r="M340" s="1089"/>
      <c r="N340" s="1309"/>
      <c r="O340" s="1309"/>
      <c r="P340" s="1310"/>
      <c r="Q340" s="1310"/>
      <c r="R340" s="1309"/>
      <c r="S340" s="1089"/>
      <c r="T340" s="1304"/>
      <c r="U340" s="1309"/>
      <c r="V340" s="1310"/>
      <c r="W340" s="1310"/>
      <c r="X340" s="1310"/>
      <c r="Y340" s="1310"/>
      <c r="Z340" s="1311"/>
      <c r="AA340" s="1312"/>
      <c r="AB340" s="1312"/>
      <c r="AC340" s="1088"/>
      <c r="AD340" s="1088"/>
      <c r="AE340" s="1088"/>
      <c r="AF340" s="1089"/>
      <c r="AG340" s="1090"/>
      <c r="AH340" s="1090"/>
      <c r="AI340" s="1090"/>
    </row>
    <row r="341" ht="15.75" customHeight="1">
      <c r="A341" s="1089"/>
      <c r="B341" s="1089"/>
      <c r="C341" s="1304"/>
      <c r="D341" s="1304"/>
      <c r="E341" s="1304"/>
      <c r="F341" s="1089"/>
      <c r="G341" s="1089"/>
      <c r="H341" s="1089"/>
      <c r="I341" s="1090"/>
      <c r="J341" s="1089"/>
      <c r="K341" s="1089"/>
      <c r="L341" s="1308"/>
      <c r="M341" s="1089"/>
      <c r="N341" s="1309"/>
      <c r="O341" s="1309"/>
      <c r="P341" s="1310"/>
      <c r="Q341" s="1310"/>
      <c r="R341" s="1309"/>
      <c r="S341" s="1089"/>
      <c r="T341" s="1304"/>
      <c r="U341" s="1309"/>
      <c r="V341" s="1310"/>
      <c r="W341" s="1310"/>
      <c r="X341" s="1310"/>
      <c r="Y341" s="1310"/>
      <c r="Z341" s="1311"/>
      <c r="AA341" s="1312"/>
      <c r="AB341" s="1312"/>
      <c r="AC341" s="1088"/>
      <c r="AD341" s="1088"/>
      <c r="AE341" s="1088"/>
      <c r="AF341" s="1089"/>
      <c r="AG341" s="1090"/>
      <c r="AH341" s="1090"/>
      <c r="AI341" s="1090"/>
    </row>
    <row r="342" ht="15.75" customHeight="1">
      <c r="A342" s="1089"/>
      <c r="B342" s="1089"/>
      <c r="C342" s="1304"/>
      <c r="D342" s="1304"/>
      <c r="E342" s="1304"/>
      <c r="F342" s="1089"/>
      <c r="G342" s="1089"/>
      <c r="H342" s="1089"/>
      <c r="I342" s="1090"/>
      <c r="J342" s="1089"/>
      <c r="K342" s="1089"/>
      <c r="L342" s="1308"/>
      <c r="M342" s="1089"/>
      <c r="N342" s="1309"/>
      <c r="O342" s="1309"/>
      <c r="P342" s="1310"/>
      <c r="Q342" s="1310"/>
      <c r="R342" s="1309"/>
      <c r="S342" s="1089"/>
      <c r="T342" s="1304"/>
      <c r="U342" s="1309"/>
      <c r="V342" s="1310"/>
      <c r="W342" s="1310"/>
      <c r="X342" s="1310"/>
      <c r="Y342" s="1310"/>
      <c r="Z342" s="1311"/>
      <c r="AA342" s="1312"/>
      <c r="AB342" s="1312"/>
      <c r="AC342" s="1088"/>
      <c r="AD342" s="1088"/>
      <c r="AE342" s="1088"/>
      <c r="AF342" s="1089"/>
      <c r="AG342" s="1090"/>
      <c r="AH342" s="1090"/>
      <c r="AI342" s="1090"/>
    </row>
    <row r="343" ht="15.75" customHeight="1">
      <c r="A343" s="1089"/>
      <c r="B343" s="1089"/>
      <c r="C343" s="1304"/>
      <c r="D343" s="1304"/>
      <c r="E343" s="1304"/>
      <c r="F343" s="1089"/>
      <c r="G343" s="1089"/>
      <c r="H343" s="1089"/>
      <c r="I343" s="1090"/>
      <c r="J343" s="1089"/>
      <c r="K343" s="1089"/>
      <c r="L343" s="1308"/>
      <c r="M343" s="1089"/>
      <c r="N343" s="1309"/>
      <c r="O343" s="1309"/>
      <c r="P343" s="1310"/>
      <c r="Q343" s="1310"/>
      <c r="R343" s="1309"/>
      <c r="S343" s="1089"/>
      <c r="T343" s="1304"/>
      <c r="U343" s="1309"/>
      <c r="V343" s="1310"/>
      <c r="W343" s="1310"/>
      <c r="X343" s="1310"/>
      <c r="Y343" s="1310"/>
      <c r="Z343" s="1311"/>
      <c r="AA343" s="1312"/>
      <c r="AB343" s="1312"/>
      <c r="AC343" s="1088"/>
      <c r="AD343" s="1088"/>
      <c r="AE343" s="1088"/>
      <c r="AF343" s="1089"/>
      <c r="AG343" s="1090"/>
      <c r="AH343" s="1090"/>
      <c r="AI343" s="1090"/>
    </row>
    <row r="344" ht="15.75" customHeight="1">
      <c r="A344" s="1089"/>
      <c r="B344" s="1089"/>
      <c r="C344" s="1304"/>
      <c r="D344" s="1304"/>
      <c r="E344" s="1304"/>
      <c r="F344" s="1089"/>
      <c r="G344" s="1089"/>
      <c r="H344" s="1089"/>
      <c r="I344" s="1090"/>
      <c r="J344" s="1089"/>
      <c r="K344" s="1089"/>
      <c r="L344" s="1308"/>
      <c r="M344" s="1089"/>
      <c r="N344" s="1309"/>
      <c r="O344" s="1309"/>
      <c r="P344" s="1310"/>
      <c r="Q344" s="1310"/>
      <c r="R344" s="1309"/>
      <c r="S344" s="1089"/>
      <c r="T344" s="1304"/>
      <c r="U344" s="1309"/>
      <c r="V344" s="1310"/>
      <c r="W344" s="1310"/>
      <c r="X344" s="1310"/>
      <c r="Y344" s="1310"/>
      <c r="Z344" s="1311"/>
      <c r="AA344" s="1312"/>
      <c r="AB344" s="1312"/>
      <c r="AC344" s="1088"/>
      <c r="AD344" s="1088"/>
      <c r="AE344" s="1088"/>
      <c r="AF344" s="1089"/>
      <c r="AG344" s="1090"/>
      <c r="AH344" s="1090"/>
      <c r="AI344" s="1090"/>
    </row>
    <row r="345" ht="15.75" customHeight="1">
      <c r="A345" s="1089"/>
      <c r="B345" s="1089"/>
      <c r="C345" s="1304"/>
      <c r="D345" s="1304"/>
      <c r="E345" s="1304"/>
      <c r="F345" s="1089"/>
      <c r="G345" s="1089"/>
      <c r="H345" s="1089"/>
      <c r="I345" s="1090"/>
      <c r="J345" s="1089"/>
      <c r="K345" s="1089"/>
      <c r="L345" s="1308"/>
      <c r="M345" s="1089"/>
      <c r="N345" s="1309"/>
      <c r="O345" s="1309"/>
      <c r="P345" s="1310"/>
      <c r="Q345" s="1310"/>
      <c r="R345" s="1309"/>
      <c r="S345" s="1089"/>
      <c r="T345" s="1304"/>
      <c r="U345" s="1309"/>
      <c r="V345" s="1310"/>
      <c r="W345" s="1310"/>
      <c r="X345" s="1310"/>
      <c r="Y345" s="1310"/>
      <c r="Z345" s="1311"/>
      <c r="AA345" s="1312"/>
      <c r="AB345" s="1312"/>
      <c r="AC345" s="1088"/>
      <c r="AD345" s="1088"/>
      <c r="AE345" s="1088"/>
      <c r="AF345" s="1089"/>
      <c r="AG345" s="1090"/>
      <c r="AH345" s="1090"/>
      <c r="AI345" s="1090"/>
    </row>
    <row r="346" ht="15.75" customHeight="1">
      <c r="A346" s="1089"/>
      <c r="B346" s="1089"/>
      <c r="C346" s="1304"/>
      <c r="D346" s="1304"/>
      <c r="E346" s="1304"/>
      <c r="F346" s="1089"/>
      <c r="G346" s="1089"/>
      <c r="H346" s="1089"/>
      <c r="I346" s="1090"/>
      <c r="J346" s="1089"/>
      <c r="K346" s="1089"/>
      <c r="L346" s="1308"/>
      <c r="M346" s="1089"/>
      <c r="N346" s="1309"/>
      <c r="O346" s="1309"/>
      <c r="P346" s="1310"/>
      <c r="Q346" s="1310"/>
      <c r="R346" s="1309"/>
      <c r="S346" s="1089"/>
      <c r="T346" s="1304"/>
      <c r="U346" s="1309"/>
      <c r="V346" s="1310"/>
      <c r="W346" s="1310"/>
      <c r="X346" s="1310"/>
      <c r="Y346" s="1310"/>
      <c r="Z346" s="1311"/>
      <c r="AA346" s="1312"/>
      <c r="AB346" s="1312"/>
      <c r="AC346" s="1088"/>
      <c r="AD346" s="1088"/>
      <c r="AE346" s="1088"/>
      <c r="AF346" s="1089"/>
      <c r="AG346" s="1090"/>
      <c r="AH346" s="1090"/>
      <c r="AI346" s="1090"/>
    </row>
    <row r="347" ht="15.75" customHeight="1">
      <c r="A347" s="1089"/>
      <c r="B347" s="1089"/>
      <c r="C347" s="1304"/>
      <c r="D347" s="1304"/>
      <c r="E347" s="1304"/>
      <c r="F347" s="1089"/>
      <c r="G347" s="1089"/>
      <c r="H347" s="1089"/>
      <c r="I347" s="1090"/>
      <c r="J347" s="1089"/>
      <c r="K347" s="1089"/>
      <c r="L347" s="1308"/>
      <c r="M347" s="1089"/>
      <c r="N347" s="1309"/>
      <c r="O347" s="1309"/>
      <c r="P347" s="1310"/>
      <c r="Q347" s="1310"/>
      <c r="R347" s="1309"/>
      <c r="S347" s="1089"/>
      <c r="T347" s="1304"/>
      <c r="U347" s="1309"/>
      <c r="V347" s="1310"/>
      <c r="W347" s="1310"/>
      <c r="X347" s="1310"/>
      <c r="Y347" s="1310"/>
      <c r="Z347" s="1311"/>
      <c r="AA347" s="1312"/>
      <c r="AB347" s="1312"/>
      <c r="AC347" s="1088"/>
      <c r="AD347" s="1088"/>
      <c r="AE347" s="1088"/>
      <c r="AF347" s="1089"/>
      <c r="AG347" s="1090"/>
      <c r="AH347" s="1090"/>
      <c r="AI347" s="1090"/>
    </row>
    <row r="348" ht="15.75" customHeight="1">
      <c r="A348" s="1089"/>
      <c r="B348" s="1089"/>
      <c r="C348" s="1304"/>
      <c r="D348" s="1304"/>
      <c r="E348" s="1304"/>
      <c r="F348" s="1089"/>
      <c r="G348" s="1089"/>
      <c r="H348" s="1089"/>
      <c r="I348" s="1090"/>
      <c r="J348" s="1089"/>
      <c r="K348" s="1089"/>
      <c r="L348" s="1308"/>
      <c r="M348" s="1089"/>
      <c r="N348" s="1309"/>
      <c r="O348" s="1309"/>
      <c r="P348" s="1310"/>
      <c r="Q348" s="1310"/>
      <c r="R348" s="1309"/>
      <c r="S348" s="1089"/>
      <c r="T348" s="1304"/>
      <c r="U348" s="1309"/>
      <c r="V348" s="1310"/>
      <c r="W348" s="1310"/>
      <c r="X348" s="1310"/>
      <c r="Y348" s="1310"/>
      <c r="Z348" s="1311"/>
      <c r="AA348" s="1312"/>
      <c r="AB348" s="1312"/>
      <c r="AC348" s="1088"/>
      <c r="AD348" s="1088"/>
      <c r="AE348" s="1088"/>
      <c r="AF348" s="1089"/>
      <c r="AG348" s="1090"/>
      <c r="AH348" s="1090"/>
      <c r="AI348" s="1090"/>
    </row>
    <row r="349" ht="15.75" customHeight="1">
      <c r="A349" s="1089"/>
      <c r="B349" s="1089"/>
      <c r="C349" s="1304"/>
      <c r="D349" s="1304"/>
      <c r="E349" s="1304"/>
      <c r="F349" s="1089"/>
      <c r="G349" s="1089"/>
      <c r="H349" s="1089"/>
      <c r="I349" s="1090"/>
      <c r="J349" s="1089"/>
      <c r="K349" s="1089"/>
      <c r="L349" s="1308"/>
      <c r="M349" s="1089"/>
      <c r="N349" s="1309"/>
      <c r="O349" s="1309"/>
      <c r="P349" s="1310"/>
      <c r="Q349" s="1310"/>
      <c r="R349" s="1309"/>
      <c r="S349" s="1089"/>
      <c r="T349" s="1304"/>
      <c r="U349" s="1309"/>
      <c r="V349" s="1310"/>
      <c r="W349" s="1310"/>
      <c r="X349" s="1310"/>
      <c r="Y349" s="1310"/>
      <c r="Z349" s="1311"/>
      <c r="AA349" s="1312"/>
      <c r="AB349" s="1312"/>
      <c r="AC349" s="1088"/>
      <c r="AD349" s="1088"/>
      <c r="AE349" s="1088"/>
      <c r="AF349" s="1089"/>
      <c r="AG349" s="1090"/>
      <c r="AH349" s="1090"/>
      <c r="AI349" s="1090"/>
    </row>
    <row r="350" ht="15.75" customHeight="1">
      <c r="A350" s="1089"/>
      <c r="B350" s="1089"/>
      <c r="C350" s="1304"/>
      <c r="D350" s="1304"/>
      <c r="E350" s="1304"/>
      <c r="F350" s="1089"/>
      <c r="G350" s="1089"/>
      <c r="H350" s="1089"/>
      <c r="I350" s="1090"/>
      <c r="J350" s="1089"/>
      <c r="K350" s="1089"/>
      <c r="L350" s="1308"/>
      <c r="M350" s="1089"/>
      <c r="N350" s="1309"/>
      <c r="O350" s="1309"/>
      <c r="P350" s="1310"/>
      <c r="Q350" s="1310"/>
      <c r="R350" s="1309"/>
      <c r="S350" s="1089"/>
      <c r="T350" s="1304"/>
      <c r="U350" s="1309"/>
      <c r="V350" s="1310"/>
      <c r="W350" s="1310"/>
      <c r="X350" s="1310"/>
      <c r="Y350" s="1310"/>
      <c r="Z350" s="1311"/>
      <c r="AA350" s="1312"/>
      <c r="AB350" s="1312"/>
      <c r="AC350" s="1088"/>
      <c r="AD350" s="1088"/>
      <c r="AE350" s="1088"/>
      <c r="AF350" s="1089"/>
      <c r="AG350" s="1090"/>
      <c r="AH350" s="1090"/>
      <c r="AI350" s="1090"/>
    </row>
    <row r="351" ht="15.75" customHeight="1">
      <c r="A351" s="1089"/>
      <c r="B351" s="1089"/>
      <c r="C351" s="1304"/>
      <c r="D351" s="1304"/>
      <c r="E351" s="1304"/>
      <c r="F351" s="1089"/>
      <c r="G351" s="1089"/>
      <c r="H351" s="1089"/>
      <c r="I351" s="1090"/>
      <c r="J351" s="1089"/>
      <c r="K351" s="1089"/>
      <c r="L351" s="1308"/>
      <c r="M351" s="1089"/>
      <c r="N351" s="1309"/>
      <c r="O351" s="1309"/>
      <c r="P351" s="1310"/>
      <c r="Q351" s="1310"/>
      <c r="R351" s="1309"/>
      <c r="S351" s="1089"/>
      <c r="T351" s="1304"/>
      <c r="U351" s="1309"/>
      <c r="V351" s="1310"/>
      <c r="W351" s="1310"/>
      <c r="X351" s="1310"/>
      <c r="Y351" s="1310"/>
      <c r="Z351" s="1311"/>
      <c r="AA351" s="1312"/>
      <c r="AB351" s="1312"/>
      <c r="AC351" s="1088"/>
      <c r="AD351" s="1088"/>
      <c r="AE351" s="1088"/>
      <c r="AF351" s="1089"/>
      <c r="AG351" s="1090"/>
      <c r="AH351" s="1090"/>
      <c r="AI351" s="1090"/>
    </row>
    <row r="352" ht="15.75" customHeight="1">
      <c r="A352" s="1089"/>
      <c r="B352" s="1089"/>
      <c r="C352" s="1304"/>
      <c r="D352" s="1304"/>
      <c r="E352" s="1304"/>
      <c r="F352" s="1089"/>
      <c r="G352" s="1089"/>
      <c r="H352" s="1089"/>
      <c r="I352" s="1090"/>
      <c r="J352" s="1089"/>
      <c r="K352" s="1089"/>
      <c r="L352" s="1308"/>
      <c r="M352" s="1089"/>
      <c r="N352" s="1309"/>
      <c r="O352" s="1309"/>
      <c r="P352" s="1310"/>
      <c r="Q352" s="1310"/>
      <c r="R352" s="1309"/>
      <c r="S352" s="1089"/>
      <c r="T352" s="1304"/>
      <c r="U352" s="1309"/>
      <c r="V352" s="1310"/>
      <c r="W352" s="1310"/>
      <c r="X352" s="1310"/>
      <c r="Y352" s="1310"/>
      <c r="Z352" s="1311"/>
      <c r="AA352" s="1312"/>
      <c r="AB352" s="1312"/>
      <c r="AC352" s="1088"/>
      <c r="AD352" s="1088"/>
      <c r="AE352" s="1088"/>
      <c r="AF352" s="1089"/>
      <c r="AG352" s="1090"/>
      <c r="AH352" s="1090"/>
      <c r="AI352" s="1090"/>
    </row>
    <row r="353" ht="15.75" customHeight="1">
      <c r="A353" s="1089"/>
      <c r="B353" s="1089"/>
      <c r="C353" s="1304"/>
      <c r="D353" s="1304"/>
      <c r="E353" s="1304"/>
      <c r="F353" s="1089"/>
      <c r="G353" s="1089"/>
      <c r="H353" s="1089"/>
      <c r="I353" s="1090"/>
      <c r="J353" s="1089"/>
      <c r="K353" s="1089"/>
      <c r="L353" s="1308"/>
      <c r="M353" s="1089"/>
      <c r="N353" s="1309"/>
      <c r="O353" s="1309"/>
      <c r="P353" s="1310"/>
      <c r="Q353" s="1310"/>
      <c r="R353" s="1309"/>
      <c r="S353" s="1089"/>
      <c r="T353" s="1304"/>
      <c r="U353" s="1309"/>
      <c r="V353" s="1310"/>
      <c r="W353" s="1310"/>
      <c r="X353" s="1310"/>
      <c r="Y353" s="1310"/>
      <c r="Z353" s="1311"/>
      <c r="AA353" s="1312"/>
      <c r="AB353" s="1312"/>
      <c r="AC353" s="1088"/>
      <c r="AD353" s="1088"/>
      <c r="AE353" s="1088"/>
      <c r="AF353" s="1089"/>
      <c r="AG353" s="1090"/>
      <c r="AH353" s="1090"/>
      <c r="AI353" s="1090"/>
    </row>
    <row r="354" ht="15.75" customHeight="1">
      <c r="A354" s="1089"/>
      <c r="B354" s="1089"/>
      <c r="C354" s="1304"/>
      <c r="D354" s="1304"/>
      <c r="E354" s="1304"/>
      <c r="F354" s="1089"/>
      <c r="G354" s="1089"/>
      <c r="H354" s="1089"/>
      <c r="I354" s="1090"/>
      <c r="J354" s="1089"/>
      <c r="K354" s="1089"/>
      <c r="L354" s="1308"/>
      <c r="M354" s="1089"/>
      <c r="N354" s="1309"/>
      <c r="O354" s="1309"/>
      <c r="P354" s="1310"/>
      <c r="Q354" s="1310"/>
      <c r="R354" s="1309"/>
      <c r="S354" s="1089"/>
      <c r="T354" s="1304"/>
      <c r="U354" s="1309"/>
      <c r="V354" s="1310"/>
      <c r="W354" s="1310"/>
      <c r="X354" s="1310"/>
      <c r="Y354" s="1310"/>
      <c r="Z354" s="1311"/>
      <c r="AA354" s="1312"/>
      <c r="AB354" s="1312"/>
      <c r="AC354" s="1088"/>
      <c r="AD354" s="1088"/>
      <c r="AE354" s="1088"/>
      <c r="AF354" s="1089"/>
      <c r="AG354" s="1090"/>
      <c r="AH354" s="1090"/>
      <c r="AI354" s="1090"/>
    </row>
    <row r="355" ht="15.75" customHeight="1">
      <c r="A355" s="1089"/>
      <c r="B355" s="1089"/>
      <c r="C355" s="1304"/>
      <c r="D355" s="1304"/>
      <c r="E355" s="1304"/>
      <c r="F355" s="1089"/>
      <c r="G355" s="1089"/>
      <c r="H355" s="1089"/>
      <c r="I355" s="1090"/>
      <c r="J355" s="1089"/>
      <c r="K355" s="1089"/>
      <c r="L355" s="1308"/>
      <c r="M355" s="1089"/>
      <c r="N355" s="1309"/>
      <c r="O355" s="1309"/>
      <c r="P355" s="1310"/>
      <c r="Q355" s="1310"/>
      <c r="R355" s="1309"/>
      <c r="S355" s="1089"/>
      <c r="T355" s="1304"/>
      <c r="U355" s="1309"/>
      <c r="V355" s="1310"/>
      <c r="W355" s="1310"/>
      <c r="X355" s="1310"/>
      <c r="Y355" s="1310"/>
      <c r="Z355" s="1311"/>
      <c r="AA355" s="1312"/>
      <c r="AB355" s="1312"/>
      <c r="AC355" s="1088"/>
      <c r="AD355" s="1088"/>
      <c r="AE355" s="1088"/>
      <c r="AF355" s="1089"/>
      <c r="AG355" s="1090"/>
      <c r="AH355" s="1090"/>
      <c r="AI355" s="1090"/>
    </row>
    <row r="356" ht="15.75" customHeight="1">
      <c r="A356" s="1089"/>
      <c r="B356" s="1089"/>
      <c r="C356" s="1304"/>
      <c r="D356" s="1304"/>
      <c r="E356" s="1304"/>
      <c r="F356" s="1089"/>
      <c r="G356" s="1089"/>
      <c r="H356" s="1089"/>
      <c r="I356" s="1090"/>
      <c r="J356" s="1089"/>
      <c r="K356" s="1089"/>
      <c r="L356" s="1308"/>
      <c r="M356" s="1089"/>
      <c r="N356" s="1309"/>
      <c r="O356" s="1309"/>
      <c r="P356" s="1310"/>
      <c r="Q356" s="1310"/>
      <c r="R356" s="1309"/>
      <c r="S356" s="1089"/>
      <c r="T356" s="1304"/>
      <c r="U356" s="1309"/>
      <c r="V356" s="1310"/>
      <c r="W356" s="1310"/>
      <c r="X356" s="1310"/>
      <c r="Y356" s="1310"/>
      <c r="Z356" s="1311"/>
      <c r="AA356" s="1312"/>
      <c r="AB356" s="1312"/>
      <c r="AC356" s="1088"/>
      <c r="AD356" s="1088"/>
      <c r="AE356" s="1088"/>
      <c r="AF356" s="1089"/>
      <c r="AG356" s="1090"/>
      <c r="AH356" s="1090"/>
      <c r="AI356" s="1090"/>
    </row>
    <row r="357" ht="15.75" customHeight="1">
      <c r="A357" s="1089"/>
      <c r="B357" s="1089"/>
      <c r="C357" s="1304"/>
      <c r="D357" s="1304"/>
      <c r="E357" s="1304"/>
      <c r="F357" s="1089"/>
      <c r="G357" s="1089"/>
      <c r="H357" s="1089"/>
      <c r="I357" s="1090"/>
      <c r="J357" s="1089"/>
      <c r="K357" s="1089"/>
      <c r="L357" s="1308"/>
      <c r="M357" s="1089"/>
      <c r="N357" s="1309"/>
      <c r="O357" s="1309"/>
      <c r="P357" s="1310"/>
      <c r="Q357" s="1310"/>
      <c r="R357" s="1309"/>
      <c r="S357" s="1089"/>
      <c r="T357" s="1304"/>
      <c r="U357" s="1309"/>
      <c r="V357" s="1310"/>
      <c r="W357" s="1310"/>
      <c r="X357" s="1310"/>
      <c r="Y357" s="1310"/>
      <c r="Z357" s="1311"/>
      <c r="AA357" s="1312"/>
      <c r="AB357" s="1312"/>
      <c r="AC357" s="1088"/>
      <c r="AD357" s="1088"/>
      <c r="AE357" s="1088"/>
      <c r="AF357" s="1089"/>
      <c r="AG357" s="1090"/>
      <c r="AH357" s="1090"/>
      <c r="AI357" s="1090"/>
    </row>
    <row r="358" ht="15.75" customHeight="1">
      <c r="A358" s="1089"/>
      <c r="B358" s="1089"/>
      <c r="C358" s="1304"/>
      <c r="D358" s="1304"/>
      <c r="E358" s="1304"/>
      <c r="F358" s="1089"/>
      <c r="G358" s="1089"/>
      <c r="H358" s="1089"/>
      <c r="I358" s="1090"/>
      <c r="J358" s="1089"/>
      <c r="K358" s="1089"/>
      <c r="L358" s="1308"/>
      <c r="M358" s="1089"/>
      <c r="N358" s="1309"/>
      <c r="O358" s="1309"/>
      <c r="P358" s="1310"/>
      <c r="Q358" s="1310"/>
      <c r="R358" s="1309"/>
      <c r="S358" s="1089"/>
      <c r="T358" s="1304"/>
      <c r="U358" s="1309"/>
      <c r="V358" s="1310"/>
      <c r="W358" s="1310"/>
      <c r="X358" s="1310"/>
      <c r="Y358" s="1310"/>
      <c r="Z358" s="1311"/>
      <c r="AA358" s="1312"/>
      <c r="AB358" s="1312"/>
      <c r="AC358" s="1088"/>
      <c r="AD358" s="1088"/>
      <c r="AE358" s="1088"/>
      <c r="AF358" s="1089"/>
      <c r="AG358" s="1090"/>
      <c r="AH358" s="1090"/>
      <c r="AI358" s="1090"/>
    </row>
    <row r="359" ht="15.75" customHeight="1">
      <c r="A359" s="1089"/>
      <c r="B359" s="1089"/>
      <c r="C359" s="1304"/>
      <c r="D359" s="1304"/>
      <c r="E359" s="1304"/>
      <c r="F359" s="1089"/>
      <c r="G359" s="1089"/>
      <c r="H359" s="1089"/>
      <c r="I359" s="1090"/>
      <c r="J359" s="1089"/>
      <c r="K359" s="1089"/>
      <c r="L359" s="1308"/>
      <c r="M359" s="1089"/>
      <c r="N359" s="1309"/>
      <c r="O359" s="1309"/>
      <c r="P359" s="1310"/>
      <c r="Q359" s="1310"/>
      <c r="R359" s="1309"/>
      <c r="S359" s="1089"/>
      <c r="T359" s="1304"/>
      <c r="U359" s="1309"/>
      <c r="V359" s="1310"/>
      <c r="W359" s="1310"/>
      <c r="X359" s="1310"/>
      <c r="Y359" s="1310"/>
      <c r="Z359" s="1311"/>
      <c r="AA359" s="1312"/>
      <c r="AB359" s="1312"/>
      <c r="AC359" s="1088"/>
      <c r="AD359" s="1088"/>
      <c r="AE359" s="1088"/>
      <c r="AF359" s="1089"/>
      <c r="AG359" s="1090"/>
      <c r="AH359" s="1090"/>
      <c r="AI359" s="1090"/>
    </row>
    <row r="360" ht="15.75" customHeight="1">
      <c r="A360" s="1089"/>
      <c r="B360" s="1089"/>
      <c r="C360" s="1304"/>
      <c r="D360" s="1304"/>
      <c r="E360" s="1304"/>
      <c r="F360" s="1089"/>
      <c r="G360" s="1089"/>
      <c r="H360" s="1089"/>
      <c r="I360" s="1090"/>
      <c r="J360" s="1089"/>
      <c r="K360" s="1089"/>
      <c r="L360" s="1308"/>
      <c r="M360" s="1089"/>
      <c r="N360" s="1309"/>
      <c r="O360" s="1309"/>
      <c r="P360" s="1310"/>
      <c r="Q360" s="1310"/>
      <c r="R360" s="1309"/>
      <c r="S360" s="1089"/>
      <c r="T360" s="1304"/>
      <c r="U360" s="1309"/>
      <c r="V360" s="1310"/>
      <c r="W360" s="1310"/>
      <c r="X360" s="1310"/>
      <c r="Y360" s="1310"/>
      <c r="Z360" s="1311"/>
      <c r="AA360" s="1312"/>
      <c r="AB360" s="1312"/>
      <c r="AC360" s="1088"/>
      <c r="AD360" s="1088"/>
      <c r="AE360" s="1088"/>
      <c r="AF360" s="1089"/>
      <c r="AG360" s="1090"/>
      <c r="AH360" s="1090"/>
      <c r="AI360" s="1090"/>
    </row>
    <row r="361" ht="15.75" customHeight="1">
      <c r="A361" s="1089"/>
      <c r="B361" s="1089"/>
      <c r="C361" s="1304"/>
      <c r="D361" s="1304"/>
      <c r="E361" s="1304"/>
      <c r="F361" s="1089"/>
      <c r="G361" s="1089"/>
      <c r="H361" s="1089"/>
      <c r="I361" s="1090"/>
      <c r="J361" s="1089"/>
      <c r="K361" s="1089"/>
      <c r="L361" s="1308"/>
      <c r="M361" s="1089"/>
      <c r="N361" s="1309"/>
      <c r="O361" s="1309"/>
      <c r="P361" s="1310"/>
      <c r="Q361" s="1310"/>
      <c r="R361" s="1309"/>
      <c r="S361" s="1089"/>
      <c r="T361" s="1304"/>
      <c r="U361" s="1309"/>
      <c r="V361" s="1310"/>
      <c r="W361" s="1310"/>
      <c r="X361" s="1310"/>
      <c r="Y361" s="1310"/>
      <c r="Z361" s="1311"/>
      <c r="AA361" s="1312"/>
      <c r="AB361" s="1312"/>
      <c r="AC361" s="1088"/>
      <c r="AD361" s="1088"/>
      <c r="AE361" s="1088"/>
      <c r="AF361" s="1089"/>
      <c r="AG361" s="1090"/>
      <c r="AH361" s="1090"/>
      <c r="AI361" s="1090"/>
    </row>
    <row r="362" ht="15.75" customHeight="1">
      <c r="A362" s="1089"/>
      <c r="B362" s="1089"/>
      <c r="C362" s="1304"/>
      <c r="D362" s="1304"/>
      <c r="E362" s="1304"/>
      <c r="F362" s="1089"/>
      <c r="G362" s="1089"/>
      <c r="H362" s="1089"/>
      <c r="I362" s="1090"/>
      <c r="J362" s="1089"/>
      <c r="K362" s="1089"/>
      <c r="L362" s="1308"/>
      <c r="M362" s="1089"/>
      <c r="N362" s="1309"/>
      <c r="O362" s="1309"/>
      <c r="P362" s="1310"/>
      <c r="Q362" s="1310"/>
      <c r="R362" s="1309"/>
      <c r="S362" s="1089"/>
      <c r="T362" s="1304"/>
      <c r="U362" s="1309"/>
      <c r="V362" s="1310"/>
      <c r="W362" s="1310"/>
      <c r="X362" s="1310"/>
      <c r="Y362" s="1310"/>
      <c r="Z362" s="1311"/>
      <c r="AA362" s="1312"/>
      <c r="AB362" s="1312"/>
      <c r="AC362" s="1088"/>
      <c r="AD362" s="1088"/>
      <c r="AE362" s="1088"/>
      <c r="AF362" s="1089"/>
      <c r="AG362" s="1090"/>
      <c r="AH362" s="1090"/>
      <c r="AI362" s="1090"/>
    </row>
    <row r="363" ht="15.75" customHeight="1">
      <c r="A363" s="1089"/>
      <c r="B363" s="1089"/>
      <c r="C363" s="1304"/>
      <c r="D363" s="1304"/>
      <c r="E363" s="1304"/>
      <c r="F363" s="1089"/>
      <c r="G363" s="1089"/>
      <c r="H363" s="1089"/>
      <c r="I363" s="1090"/>
      <c r="J363" s="1089"/>
      <c r="K363" s="1089"/>
      <c r="L363" s="1308"/>
      <c r="M363" s="1089"/>
      <c r="N363" s="1309"/>
      <c r="O363" s="1309"/>
      <c r="P363" s="1310"/>
      <c r="Q363" s="1310"/>
      <c r="R363" s="1309"/>
      <c r="S363" s="1089"/>
      <c r="T363" s="1304"/>
      <c r="U363" s="1309"/>
      <c r="V363" s="1310"/>
      <c r="W363" s="1310"/>
      <c r="X363" s="1310"/>
      <c r="Y363" s="1310"/>
      <c r="Z363" s="1311"/>
      <c r="AA363" s="1312"/>
      <c r="AB363" s="1312"/>
      <c r="AC363" s="1088"/>
      <c r="AD363" s="1088"/>
      <c r="AE363" s="1088"/>
      <c r="AF363" s="1089"/>
      <c r="AG363" s="1090"/>
      <c r="AH363" s="1090"/>
      <c r="AI363" s="1090"/>
    </row>
    <row r="364" ht="15.75" customHeight="1">
      <c r="A364" s="1089"/>
      <c r="B364" s="1089"/>
      <c r="C364" s="1304"/>
      <c r="D364" s="1304"/>
      <c r="E364" s="1304"/>
      <c r="F364" s="1089"/>
      <c r="G364" s="1089"/>
      <c r="H364" s="1089"/>
      <c r="I364" s="1090"/>
      <c r="J364" s="1089"/>
      <c r="K364" s="1089"/>
      <c r="L364" s="1308"/>
      <c r="M364" s="1089"/>
      <c r="N364" s="1309"/>
      <c r="O364" s="1309"/>
      <c r="P364" s="1310"/>
      <c r="Q364" s="1310"/>
      <c r="R364" s="1309"/>
      <c r="S364" s="1089"/>
      <c r="T364" s="1304"/>
      <c r="U364" s="1309"/>
      <c r="V364" s="1310"/>
      <c r="W364" s="1310"/>
      <c r="X364" s="1310"/>
      <c r="Y364" s="1310"/>
      <c r="Z364" s="1311"/>
      <c r="AA364" s="1312"/>
      <c r="AB364" s="1312"/>
      <c r="AC364" s="1088"/>
      <c r="AD364" s="1088"/>
      <c r="AE364" s="1088"/>
      <c r="AF364" s="1089"/>
      <c r="AG364" s="1090"/>
      <c r="AH364" s="1090"/>
      <c r="AI364" s="1090"/>
    </row>
    <row r="365" ht="15.75" customHeight="1">
      <c r="A365" s="1089"/>
      <c r="B365" s="1089"/>
      <c r="C365" s="1304"/>
      <c r="D365" s="1304"/>
      <c r="E365" s="1304"/>
      <c r="F365" s="1089"/>
      <c r="G365" s="1089"/>
      <c r="H365" s="1089"/>
      <c r="I365" s="1090"/>
      <c r="J365" s="1089"/>
      <c r="K365" s="1089"/>
      <c r="L365" s="1308"/>
      <c r="M365" s="1089"/>
      <c r="N365" s="1309"/>
      <c r="O365" s="1309"/>
      <c r="P365" s="1310"/>
      <c r="Q365" s="1310"/>
      <c r="R365" s="1309"/>
      <c r="S365" s="1089"/>
      <c r="T365" s="1304"/>
      <c r="U365" s="1309"/>
      <c r="V365" s="1310"/>
      <c r="W365" s="1310"/>
      <c r="X365" s="1310"/>
      <c r="Y365" s="1310"/>
      <c r="Z365" s="1311"/>
      <c r="AA365" s="1312"/>
      <c r="AB365" s="1312"/>
      <c r="AC365" s="1088"/>
      <c r="AD365" s="1088"/>
      <c r="AE365" s="1088"/>
      <c r="AF365" s="1089"/>
      <c r="AG365" s="1090"/>
      <c r="AH365" s="1090"/>
      <c r="AI365" s="1090"/>
    </row>
    <row r="366" ht="15.75" customHeight="1">
      <c r="A366" s="1089"/>
      <c r="B366" s="1089"/>
      <c r="C366" s="1304"/>
      <c r="D366" s="1304"/>
      <c r="E366" s="1304"/>
      <c r="F366" s="1089"/>
      <c r="G366" s="1089"/>
      <c r="H366" s="1089"/>
      <c r="I366" s="1090"/>
      <c r="J366" s="1089"/>
      <c r="K366" s="1089"/>
      <c r="L366" s="1308"/>
      <c r="M366" s="1089"/>
      <c r="N366" s="1309"/>
      <c r="O366" s="1309"/>
      <c r="P366" s="1310"/>
      <c r="Q366" s="1310"/>
      <c r="R366" s="1309"/>
      <c r="S366" s="1089"/>
      <c r="T366" s="1304"/>
      <c r="U366" s="1309"/>
      <c r="V366" s="1310"/>
      <c r="W366" s="1310"/>
      <c r="X366" s="1310"/>
      <c r="Y366" s="1310"/>
      <c r="Z366" s="1311"/>
      <c r="AA366" s="1312"/>
      <c r="AB366" s="1312"/>
      <c r="AC366" s="1088"/>
      <c r="AD366" s="1088"/>
      <c r="AE366" s="1088"/>
      <c r="AF366" s="1089"/>
      <c r="AG366" s="1090"/>
      <c r="AH366" s="1090"/>
      <c r="AI366" s="1090"/>
    </row>
    <row r="367" ht="15.75" customHeight="1">
      <c r="A367" s="1089"/>
      <c r="B367" s="1089"/>
      <c r="C367" s="1304"/>
      <c r="D367" s="1304"/>
      <c r="E367" s="1304"/>
      <c r="F367" s="1089"/>
      <c r="G367" s="1089"/>
      <c r="H367" s="1089"/>
      <c r="I367" s="1090"/>
      <c r="J367" s="1089"/>
      <c r="K367" s="1089"/>
      <c r="L367" s="1308"/>
      <c r="M367" s="1089"/>
      <c r="N367" s="1309"/>
      <c r="O367" s="1309"/>
      <c r="P367" s="1310"/>
      <c r="Q367" s="1310"/>
      <c r="R367" s="1309"/>
      <c r="S367" s="1089"/>
      <c r="T367" s="1304"/>
      <c r="U367" s="1309"/>
      <c r="V367" s="1310"/>
      <c r="W367" s="1310"/>
      <c r="X367" s="1310"/>
      <c r="Y367" s="1310"/>
      <c r="Z367" s="1311"/>
      <c r="AA367" s="1312"/>
      <c r="AB367" s="1312"/>
      <c r="AC367" s="1088"/>
      <c r="AD367" s="1088"/>
      <c r="AE367" s="1088"/>
      <c r="AF367" s="1089"/>
      <c r="AG367" s="1090"/>
      <c r="AH367" s="1090"/>
      <c r="AI367" s="1090"/>
    </row>
    <row r="368" ht="15.75" customHeight="1">
      <c r="A368" s="1089"/>
      <c r="B368" s="1089"/>
      <c r="C368" s="1304"/>
      <c r="D368" s="1304"/>
      <c r="E368" s="1304"/>
      <c r="F368" s="1089"/>
      <c r="G368" s="1089"/>
      <c r="H368" s="1089"/>
      <c r="I368" s="1090"/>
      <c r="J368" s="1089"/>
      <c r="K368" s="1089"/>
      <c r="L368" s="1308"/>
      <c r="M368" s="1089"/>
      <c r="N368" s="1309"/>
      <c r="O368" s="1309"/>
      <c r="P368" s="1310"/>
      <c r="Q368" s="1310"/>
      <c r="R368" s="1309"/>
      <c r="S368" s="1089"/>
      <c r="T368" s="1304"/>
      <c r="U368" s="1309"/>
      <c r="V368" s="1310"/>
      <c r="W368" s="1310"/>
      <c r="X368" s="1310"/>
      <c r="Y368" s="1310"/>
      <c r="Z368" s="1311"/>
      <c r="AA368" s="1312"/>
      <c r="AB368" s="1312"/>
      <c r="AC368" s="1088"/>
      <c r="AD368" s="1088"/>
      <c r="AE368" s="1088"/>
      <c r="AF368" s="1089"/>
      <c r="AG368" s="1090"/>
      <c r="AH368" s="1090"/>
      <c r="AI368" s="1090"/>
    </row>
    <row r="369" ht="15.75" customHeight="1">
      <c r="A369" s="1089"/>
      <c r="B369" s="1089"/>
      <c r="C369" s="1304"/>
      <c r="D369" s="1304"/>
      <c r="E369" s="1304"/>
      <c r="F369" s="1089"/>
      <c r="G369" s="1089"/>
      <c r="H369" s="1089"/>
      <c r="I369" s="1090"/>
      <c r="J369" s="1089"/>
      <c r="K369" s="1089"/>
      <c r="L369" s="1308"/>
      <c r="M369" s="1089"/>
      <c r="N369" s="1309"/>
      <c r="O369" s="1309"/>
      <c r="P369" s="1310"/>
      <c r="Q369" s="1310"/>
      <c r="R369" s="1309"/>
      <c r="S369" s="1089"/>
      <c r="T369" s="1304"/>
      <c r="U369" s="1309"/>
      <c r="V369" s="1310"/>
      <c r="W369" s="1310"/>
      <c r="X369" s="1310"/>
      <c r="Y369" s="1310"/>
      <c r="Z369" s="1311"/>
      <c r="AA369" s="1312"/>
      <c r="AB369" s="1312"/>
      <c r="AC369" s="1088"/>
      <c r="AD369" s="1088"/>
      <c r="AE369" s="1088"/>
      <c r="AF369" s="1089"/>
      <c r="AG369" s="1090"/>
      <c r="AH369" s="1090"/>
      <c r="AI369" s="1090"/>
    </row>
    <row r="370" ht="15.75" customHeight="1">
      <c r="A370" s="1089"/>
      <c r="B370" s="1089"/>
      <c r="C370" s="1304"/>
      <c r="D370" s="1304"/>
      <c r="E370" s="1304"/>
      <c r="F370" s="1089"/>
      <c r="G370" s="1089"/>
      <c r="H370" s="1089"/>
      <c r="I370" s="1090"/>
      <c r="J370" s="1089"/>
      <c r="K370" s="1089"/>
      <c r="L370" s="1308"/>
      <c r="M370" s="1089"/>
      <c r="N370" s="1309"/>
      <c r="O370" s="1309"/>
      <c r="P370" s="1310"/>
      <c r="Q370" s="1310"/>
      <c r="R370" s="1309"/>
      <c r="S370" s="1089"/>
      <c r="T370" s="1304"/>
      <c r="U370" s="1309"/>
      <c r="V370" s="1310"/>
      <c r="W370" s="1310"/>
      <c r="X370" s="1310"/>
      <c r="Y370" s="1310"/>
      <c r="Z370" s="1311"/>
      <c r="AA370" s="1312"/>
      <c r="AB370" s="1312"/>
      <c r="AC370" s="1088"/>
      <c r="AD370" s="1088"/>
      <c r="AE370" s="1088"/>
      <c r="AF370" s="1089"/>
      <c r="AG370" s="1090"/>
      <c r="AH370" s="1090"/>
      <c r="AI370" s="1090"/>
    </row>
    <row r="371" ht="15.75" customHeight="1">
      <c r="A371" s="1089"/>
      <c r="B371" s="1089"/>
      <c r="C371" s="1304"/>
      <c r="D371" s="1304"/>
      <c r="E371" s="1304"/>
      <c r="F371" s="1089"/>
      <c r="G371" s="1089"/>
      <c r="H371" s="1089"/>
      <c r="I371" s="1090"/>
      <c r="J371" s="1089"/>
      <c r="K371" s="1089"/>
      <c r="L371" s="1308"/>
      <c r="M371" s="1089"/>
      <c r="N371" s="1309"/>
      <c r="O371" s="1309"/>
      <c r="P371" s="1310"/>
      <c r="Q371" s="1310"/>
      <c r="R371" s="1309"/>
      <c r="S371" s="1089"/>
      <c r="T371" s="1304"/>
      <c r="U371" s="1309"/>
      <c r="V371" s="1310"/>
      <c r="W371" s="1310"/>
      <c r="X371" s="1310"/>
      <c r="Y371" s="1310"/>
      <c r="Z371" s="1311"/>
      <c r="AA371" s="1312"/>
      <c r="AB371" s="1312"/>
      <c r="AC371" s="1088"/>
      <c r="AD371" s="1088"/>
      <c r="AE371" s="1088"/>
      <c r="AF371" s="1089"/>
      <c r="AG371" s="1090"/>
      <c r="AH371" s="1090"/>
      <c r="AI371" s="1090"/>
    </row>
    <row r="372" ht="15.75" customHeight="1">
      <c r="A372" s="1089"/>
      <c r="B372" s="1089"/>
      <c r="C372" s="1304"/>
      <c r="D372" s="1304"/>
      <c r="E372" s="1304"/>
      <c r="F372" s="1089"/>
      <c r="G372" s="1089"/>
      <c r="H372" s="1089"/>
      <c r="I372" s="1090"/>
      <c r="J372" s="1089"/>
      <c r="K372" s="1089"/>
      <c r="L372" s="1308"/>
      <c r="M372" s="1089"/>
      <c r="N372" s="1309"/>
      <c r="O372" s="1309"/>
      <c r="P372" s="1310"/>
      <c r="Q372" s="1310"/>
      <c r="R372" s="1309"/>
      <c r="S372" s="1089"/>
      <c r="T372" s="1304"/>
      <c r="U372" s="1309"/>
      <c r="V372" s="1310"/>
      <c r="W372" s="1310"/>
      <c r="X372" s="1310"/>
      <c r="Y372" s="1310"/>
      <c r="Z372" s="1311"/>
      <c r="AA372" s="1312"/>
      <c r="AB372" s="1312"/>
      <c r="AC372" s="1088"/>
      <c r="AD372" s="1088"/>
      <c r="AE372" s="1088"/>
      <c r="AF372" s="1089"/>
      <c r="AG372" s="1090"/>
      <c r="AH372" s="1090"/>
      <c r="AI372" s="1090"/>
    </row>
    <row r="373" ht="15.75" customHeight="1">
      <c r="A373" s="1089"/>
      <c r="B373" s="1089"/>
      <c r="C373" s="1304"/>
      <c r="D373" s="1304"/>
      <c r="E373" s="1304"/>
      <c r="F373" s="1089"/>
      <c r="G373" s="1089"/>
      <c r="H373" s="1089"/>
      <c r="I373" s="1090"/>
      <c r="J373" s="1089"/>
      <c r="K373" s="1089"/>
      <c r="L373" s="1308"/>
      <c r="M373" s="1089"/>
      <c r="N373" s="1309"/>
      <c r="O373" s="1309"/>
      <c r="P373" s="1310"/>
      <c r="Q373" s="1310"/>
      <c r="R373" s="1309"/>
      <c r="S373" s="1089"/>
      <c r="T373" s="1304"/>
      <c r="U373" s="1309"/>
      <c r="V373" s="1310"/>
      <c r="W373" s="1310"/>
      <c r="X373" s="1310"/>
      <c r="Y373" s="1310"/>
      <c r="Z373" s="1311"/>
      <c r="AA373" s="1312"/>
      <c r="AB373" s="1312"/>
      <c r="AC373" s="1088"/>
      <c r="AD373" s="1088"/>
      <c r="AE373" s="1088"/>
      <c r="AF373" s="1089"/>
      <c r="AG373" s="1090"/>
      <c r="AH373" s="1090"/>
      <c r="AI373" s="1090"/>
    </row>
    <row r="374" ht="15.75" customHeight="1">
      <c r="A374" s="1089"/>
      <c r="B374" s="1089"/>
      <c r="C374" s="1304"/>
      <c r="D374" s="1304"/>
      <c r="E374" s="1304"/>
      <c r="F374" s="1089"/>
      <c r="G374" s="1089"/>
      <c r="H374" s="1089"/>
      <c r="I374" s="1090"/>
      <c r="J374" s="1089"/>
      <c r="K374" s="1089"/>
      <c r="L374" s="1308"/>
      <c r="M374" s="1089"/>
      <c r="N374" s="1309"/>
      <c r="O374" s="1309"/>
      <c r="P374" s="1310"/>
      <c r="Q374" s="1310"/>
      <c r="R374" s="1309"/>
      <c r="S374" s="1089"/>
      <c r="T374" s="1304"/>
      <c r="U374" s="1309"/>
      <c r="V374" s="1310"/>
      <c r="W374" s="1310"/>
      <c r="X374" s="1310"/>
      <c r="Y374" s="1310"/>
      <c r="Z374" s="1311"/>
      <c r="AA374" s="1312"/>
      <c r="AB374" s="1312"/>
      <c r="AC374" s="1088"/>
      <c r="AD374" s="1088"/>
      <c r="AE374" s="1088"/>
      <c r="AF374" s="1089"/>
      <c r="AG374" s="1090"/>
      <c r="AH374" s="1090"/>
      <c r="AI374" s="1090"/>
    </row>
    <row r="375" ht="15.75" customHeight="1">
      <c r="A375" s="1089"/>
      <c r="B375" s="1089"/>
      <c r="C375" s="1304"/>
      <c r="D375" s="1304"/>
      <c r="E375" s="1304"/>
      <c r="F375" s="1089"/>
      <c r="G375" s="1089"/>
      <c r="H375" s="1089"/>
      <c r="I375" s="1090"/>
      <c r="J375" s="1089"/>
      <c r="K375" s="1089"/>
      <c r="L375" s="1308"/>
      <c r="M375" s="1089"/>
      <c r="N375" s="1309"/>
      <c r="O375" s="1309"/>
      <c r="P375" s="1310"/>
      <c r="Q375" s="1310"/>
      <c r="R375" s="1309"/>
      <c r="S375" s="1089"/>
      <c r="T375" s="1304"/>
      <c r="U375" s="1309"/>
      <c r="V375" s="1310"/>
      <c r="W375" s="1310"/>
      <c r="X375" s="1310"/>
      <c r="Y375" s="1310"/>
      <c r="Z375" s="1311"/>
      <c r="AA375" s="1312"/>
      <c r="AB375" s="1312"/>
      <c r="AC375" s="1088"/>
      <c r="AD375" s="1088"/>
      <c r="AE375" s="1088"/>
      <c r="AF375" s="1089"/>
      <c r="AG375" s="1090"/>
      <c r="AH375" s="1090"/>
      <c r="AI375" s="1090"/>
    </row>
    <row r="376" ht="15.75" customHeight="1">
      <c r="A376" s="1089"/>
      <c r="B376" s="1089"/>
      <c r="C376" s="1304"/>
      <c r="D376" s="1304"/>
      <c r="E376" s="1304"/>
      <c r="F376" s="1089"/>
      <c r="G376" s="1089"/>
      <c r="H376" s="1089"/>
      <c r="I376" s="1090"/>
      <c r="J376" s="1089"/>
      <c r="K376" s="1089"/>
      <c r="L376" s="1308"/>
      <c r="M376" s="1089"/>
      <c r="N376" s="1309"/>
      <c r="O376" s="1309"/>
      <c r="P376" s="1310"/>
      <c r="Q376" s="1310"/>
      <c r="R376" s="1309"/>
      <c r="S376" s="1089"/>
      <c r="T376" s="1304"/>
      <c r="U376" s="1309"/>
      <c r="V376" s="1310"/>
      <c r="W376" s="1310"/>
      <c r="X376" s="1310"/>
      <c r="Y376" s="1310"/>
      <c r="Z376" s="1311"/>
      <c r="AA376" s="1312"/>
      <c r="AB376" s="1312"/>
      <c r="AC376" s="1088"/>
      <c r="AD376" s="1088"/>
      <c r="AE376" s="1088"/>
      <c r="AF376" s="1089"/>
      <c r="AG376" s="1090"/>
      <c r="AH376" s="1090"/>
      <c r="AI376" s="1090"/>
    </row>
    <row r="377" ht="15.75" customHeight="1">
      <c r="A377" s="1089"/>
      <c r="B377" s="1089"/>
      <c r="C377" s="1304"/>
      <c r="D377" s="1304"/>
      <c r="E377" s="1304"/>
      <c r="F377" s="1089"/>
      <c r="G377" s="1089"/>
      <c r="H377" s="1089"/>
      <c r="I377" s="1090"/>
      <c r="J377" s="1089"/>
      <c r="K377" s="1089"/>
      <c r="L377" s="1308"/>
      <c r="M377" s="1089"/>
      <c r="N377" s="1309"/>
      <c r="O377" s="1309"/>
      <c r="P377" s="1310"/>
      <c r="Q377" s="1310"/>
      <c r="R377" s="1309"/>
      <c r="S377" s="1089"/>
      <c r="T377" s="1304"/>
      <c r="U377" s="1309"/>
      <c r="V377" s="1310"/>
      <c r="W377" s="1310"/>
      <c r="X377" s="1310"/>
      <c r="Y377" s="1310"/>
      <c r="Z377" s="1311"/>
      <c r="AA377" s="1312"/>
      <c r="AB377" s="1312"/>
      <c r="AC377" s="1088"/>
      <c r="AD377" s="1088"/>
      <c r="AE377" s="1088"/>
      <c r="AF377" s="1089"/>
      <c r="AG377" s="1090"/>
      <c r="AH377" s="1090"/>
      <c r="AI377" s="1090"/>
    </row>
    <row r="378" ht="15.75" customHeight="1">
      <c r="A378" s="1089"/>
      <c r="B378" s="1089"/>
      <c r="C378" s="1304"/>
      <c r="D378" s="1304"/>
      <c r="E378" s="1304"/>
      <c r="F378" s="1089"/>
      <c r="G378" s="1089"/>
      <c r="H378" s="1089"/>
      <c r="I378" s="1090"/>
      <c r="J378" s="1089"/>
      <c r="K378" s="1089"/>
      <c r="L378" s="1308"/>
      <c r="M378" s="1089"/>
      <c r="N378" s="1309"/>
      <c r="O378" s="1309"/>
      <c r="P378" s="1310"/>
      <c r="Q378" s="1310"/>
      <c r="R378" s="1309"/>
      <c r="S378" s="1089"/>
      <c r="T378" s="1304"/>
      <c r="U378" s="1309"/>
      <c r="V378" s="1310"/>
      <c r="W378" s="1310"/>
      <c r="X378" s="1310"/>
      <c r="Y378" s="1310"/>
      <c r="Z378" s="1311"/>
      <c r="AA378" s="1312"/>
      <c r="AB378" s="1312"/>
      <c r="AC378" s="1088"/>
      <c r="AD378" s="1088"/>
      <c r="AE378" s="1088"/>
      <c r="AF378" s="1089"/>
      <c r="AG378" s="1090"/>
      <c r="AH378" s="1090"/>
      <c r="AI378" s="1090"/>
    </row>
    <row r="379" ht="15.75" customHeight="1">
      <c r="A379" s="1089"/>
      <c r="B379" s="1089"/>
      <c r="C379" s="1304"/>
      <c r="D379" s="1304"/>
      <c r="E379" s="1304"/>
      <c r="F379" s="1089"/>
      <c r="G379" s="1089"/>
      <c r="H379" s="1089"/>
      <c r="I379" s="1090"/>
      <c r="J379" s="1089"/>
      <c r="K379" s="1089"/>
      <c r="L379" s="1308"/>
      <c r="M379" s="1089"/>
      <c r="N379" s="1309"/>
      <c r="O379" s="1309"/>
      <c r="P379" s="1310"/>
      <c r="Q379" s="1310"/>
      <c r="R379" s="1309"/>
      <c r="S379" s="1089"/>
      <c r="T379" s="1304"/>
      <c r="U379" s="1309"/>
      <c r="V379" s="1310"/>
      <c r="W379" s="1310"/>
      <c r="X379" s="1310"/>
      <c r="Y379" s="1310"/>
      <c r="Z379" s="1311"/>
      <c r="AA379" s="1312"/>
      <c r="AB379" s="1312"/>
      <c r="AC379" s="1088"/>
      <c r="AD379" s="1088"/>
      <c r="AE379" s="1088"/>
      <c r="AF379" s="1089"/>
      <c r="AG379" s="1090"/>
      <c r="AH379" s="1090"/>
      <c r="AI379" s="1090"/>
    </row>
    <row r="380" ht="15.75" customHeight="1">
      <c r="A380" s="1089"/>
      <c r="B380" s="1089"/>
      <c r="C380" s="1304"/>
      <c r="D380" s="1304"/>
      <c r="E380" s="1304"/>
      <c r="F380" s="1089"/>
      <c r="G380" s="1089"/>
      <c r="H380" s="1089"/>
      <c r="I380" s="1090"/>
      <c r="J380" s="1089"/>
      <c r="K380" s="1089"/>
      <c r="L380" s="1308"/>
      <c r="M380" s="1089"/>
      <c r="N380" s="1309"/>
      <c r="O380" s="1309"/>
      <c r="P380" s="1310"/>
      <c r="Q380" s="1310"/>
      <c r="R380" s="1309"/>
      <c r="S380" s="1089"/>
      <c r="T380" s="1304"/>
      <c r="U380" s="1309"/>
      <c r="V380" s="1310"/>
      <c r="W380" s="1310"/>
      <c r="X380" s="1310"/>
      <c r="Y380" s="1310"/>
      <c r="Z380" s="1311"/>
      <c r="AA380" s="1312"/>
      <c r="AB380" s="1312"/>
      <c r="AC380" s="1088"/>
      <c r="AD380" s="1088"/>
      <c r="AE380" s="1088"/>
      <c r="AF380" s="1089"/>
      <c r="AG380" s="1090"/>
      <c r="AH380" s="1090"/>
      <c r="AI380" s="1090"/>
    </row>
    <row r="381" ht="15.75" customHeight="1">
      <c r="A381" s="1089"/>
      <c r="B381" s="1089"/>
      <c r="C381" s="1304"/>
      <c r="D381" s="1304"/>
      <c r="E381" s="1304"/>
      <c r="F381" s="1089"/>
      <c r="G381" s="1089"/>
      <c r="H381" s="1089"/>
      <c r="I381" s="1090"/>
      <c r="J381" s="1089"/>
      <c r="K381" s="1089"/>
      <c r="L381" s="1308"/>
      <c r="M381" s="1089"/>
      <c r="N381" s="1309"/>
      <c r="O381" s="1309"/>
      <c r="P381" s="1310"/>
      <c r="Q381" s="1310"/>
      <c r="R381" s="1309"/>
      <c r="S381" s="1089"/>
      <c r="T381" s="1304"/>
      <c r="U381" s="1309"/>
      <c r="V381" s="1310"/>
      <c r="W381" s="1310"/>
      <c r="X381" s="1310"/>
      <c r="Y381" s="1310"/>
      <c r="Z381" s="1311"/>
      <c r="AA381" s="1312"/>
      <c r="AB381" s="1312"/>
      <c r="AC381" s="1088"/>
      <c r="AD381" s="1088"/>
      <c r="AE381" s="1088"/>
      <c r="AF381" s="1089"/>
      <c r="AG381" s="1090"/>
      <c r="AH381" s="1090"/>
      <c r="AI381" s="1090"/>
    </row>
    <row r="382" ht="15.75" customHeight="1">
      <c r="A382" s="1089"/>
      <c r="B382" s="1089"/>
      <c r="C382" s="1304"/>
      <c r="D382" s="1304"/>
      <c r="E382" s="1304"/>
      <c r="F382" s="1089"/>
      <c r="G382" s="1089"/>
      <c r="H382" s="1089"/>
      <c r="I382" s="1090"/>
      <c r="J382" s="1089"/>
      <c r="K382" s="1089"/>
      <c r="L382" s="1308"/>
      <c r="M382" s="1089"/>
      <c r="N382" s="1309"/>
      <c r="O382" s="1309"/>
      <c r="P382" s="1310"/>
      <c r="Q382" s="1310"/>
      <c r="R382" s="1309"/>
      <c r="S382" s="1089"/>
      <c r="T382" s="1304"/>
      <c r="U382" s="1309"/>
      <c r="V382" s="1310"/>
      <c r="W382" s="1310"/>
      <c r="X382" s="1310"/>
      <c r="Y382" s="1310"/>
      <c r="Z382" s="1311"/>
      <c r="AA382" s="1312"/>
      <c r="AB382" s="1312"/>
      <c r="AC382" s="1088"/>
      <c r="AD382" s="1088"/>
      <c r="AE382" s="1088"/>
      <c r="AF382" s="1089"/>
      <c r="AG382" s="1090"/>
      <c r="AH382" s="1090"/>
      <c r="AI382" s="1090"/>
    </row>
    <row r="383" ht="15.75" customHeight="1">
      <c r="A383" s="1089"/>
      <c r="B383" s="1089"/>
      <c r="C383" s="1304"/>
      <c r="D383" s="1304"/>
      <c r="E383" s="1304"/>
      <c r="F383" s="1089"/>
      <c r="G383" s="1089"/>
      <c r="H383" s="1089"/>
      <c r="I383" s="1090"/>
      <c r="J383" s="1089"/>
      <c r="K383" s="1089"/>
      <c r="L383" s="1308"/>
      <c r="M383" s="1089"/>
      <c r="N383" s="1309"/>
      <c r="O383" s="1309"/>
      <c r="P383" s="1310"/>
      <c r="Q383" s="1310"/>
      <c r="R383" s="1309"/>
      <c r="S383" s="1089"/>
      <c r="T383" s="1304"/>
      <c r="U383" s="1309"/>
      <c r="V383" s="1310"/>
      <c r="W383" s="1310"/>
      <c r="X383" s="1310"/>
      <c r="Y383" s="1310"/>
      <c r="Z383" s="1311"/>
      <c r="AA383" s="1312"/>
      <c r="AB383" s="1312"/>
      <c r="AC383" s="1088"/>
      <c r="AD383" s="1088"/>
      <c r="AE383" s="1088"/>
      <c r="AF383" s="1089"/>
      <c r="AG383" s="1090"/>
      <c r="AH383" s="1090"/>
      <c r="AI383" s="1090"/>
    </row>
    <row r="384" ht="15.75" customHeight="1">
      <c r="A384" s="1089"/>
      <c r="B384" s="1089"/>
      <c r="C384" s="1304"/>
      <c r="D384" s="1304"/>
      <c r="E384" s="1304"/>
      <c r="F384" s="1089"/>
      <c r="G384" s="1089"/>
      <c r="H384" s="1089"/>
      <c r="I384" s="1090"/>
      <c r="J384" s="1089"/>
      <c r="K384" s="1089"/>
      <c r="L384" s="1308"/>
      <c r="M384" s="1089"/>
      <c r="N384" s="1309"/>
      <c r="O384" s="1309"/>
      <c r="P384" s="1310"/>
      <c r="Q384" s="1310"/>
      <c r="R384" s="1309"/>
      <c r="S384" s="1089"/>
      <c r="T384" s="1304"/>
      <c r="U384" s="1309"/>
      <c r="V384" s="1310"/>
      <c r="W384" s="1310"/>
      <c r="X384" s="1310"/>
      <c r="Y384" s="1310"/>
      <c r="Z384" s="1311"/>
      <c r="AA384" s="1312"/>
      <c r="AB384" s="1312"/>
      <c r="AC384" s="1088"/>
      <c r="AD384" s="1088"/>
      <c r="AE384" s="1088"/>
      <c r="AF384" s="1089"/>
      <c r="AG384" s="1090"/>
      <c r="AH384" s="1090"/>
      <c r="AI384" s="1090"/>
    </row>
    <row r="385" ht="15.75" customHeight="1">
      <c r="A385" s="1089"/>
      <c r="B385" s="1089"/>
      <c r="C385" s="1304"/>
      <c r="D385" s="1304"/>
      <c r="E385" s="1304"/>
      <c r="F385" s="1089"/>
      <c r="G385" s="1089"/>
      <c r="H385" s="1089"/>
      <c r="I385" s="1090"/>
      <c r="J385" s="1089"/>
      <c r="K385" s="1089"/>
      <c r="L385" s="1308"/>
      <c r="M385" s="1089"/>
      <c r="N385" s="1309"/>
      <c r="O385" s="1309"/>
      <c r="P385" s="1310"/>
      <c r="Q385" s="1310"/>
      <c r="R385" s="1309"/>
      <c r="S385" s="1089"/>
      <c r="T385" s="1304"/>
      <c r="U385" s="1309"/>
      <c r="V385" s="1310"/>
      <c r="W385" s="1310"/>
      <c r="X385" s="1310"/>
      <c r="Y385" s="1310"/>
      <c r="Z385" s="1311"/>
      <c r="AA385" s="1312"/>
      <c r="AB385" s="1312"/>
      <c r="AC385" s="1088"/>
      <c r="AD385" s="1088"/>
      <c r="AE385" s="1088"/>
      <c r="AF385" s="1089"/>
      <c r="AG385" s="1090"/>
      <c r="AH385" s="1090"/>
      <c r="AI385" s="1090"/>
    </row>
    <row r="386" ht="15.75" customHeight="1">
      <c r="A386" s="1089"/>
      <c r="B386" s="1089"/>
      <c r="C386" s="1304"/>
      <c r="D386" s="1304"/>
      <c r="E386" s="1304"/>
      <c r="F386" s="1089"/>
      <c r="G386" s="1089"/>
      <c r="H386" s="1089"/>
      <c r="I386" s="1090"/>
      <c r="J386" s="1089"/>
      <c r="K386" s="1089"/>
      <c r="L386" s="1308"/>
      <c r="M386" s="1089"/>
      <c r="N386" s="1309"/>
      <c r="O386" s="1309"/>
      <c r="P386" s="1310"/>
      <c r="Q386" s="1310"/>
      <c r="R386" s="1309"/>
      <c r="S386" s="1089"/>
      <c r="T386" s="1304"/>
      <c r="U386" s="1309"/>
      <c r="V386" s="1310"/>
      <c r="W386" s="1310"/>
      <c r="X386" s="1310"/>
      <c r="Y386" s="1310"/>
      <c r="Z386" s="1311"/>
      <c r="AA386" s="1312"/>
      <c r="AB386" s="1312"/>
      <c r="AC386" s="1088"/>
      <c r="AD386" s="1088"/>
      <c r="AE386" s="1088"/>
      <c r="AF386" s="1089"/>
      <c r="AG386" s="1090"/>
      <c r="AH386" s="1090"/>
      <c r="AI386" s="1090"/>
    </row>
    <row r="387" ht="15.75" customHeight="1">
      <c r="A387" s="1089"/>
      <c r="B387" s="1089"/>
      <c r="C387" s="1304"/>
      <c r="D387" s="1304"/>
      <c r="E387" s="1304"/>
      <c r="F387" s="1089"/>
      <c r="G387" s="1089"/>
      <c r="H387" s="1089"/>
      <c r="I387" s="1090"/>
      <c r="J387" s="1089"/>
      <c r="K387" s="1089"/>
      <c r="L387" s="1308"/>
      <c r="M387" s="1089"/>
      <c r="N387" s="1309"/>
      <c r="O387" s="1309"/>
      <c r="P387" s="1310"/>
      <c r="Q387" s="1310"/>
      <c r="R387" s="1309"/>
      <c r="S387" s="1089"/>
      <c r="T387" s="1304"/>
      <c r="U387" s="1309"/>
      <c r="V387" s="1310"/>
      <c r="W387" s="1310"/>
      <c r="X387" s="1310"/>
      <c r="Y387" s="1310"/>
      <c r="Z387" s="1311"/>
      <c r="AA387" s="1312"/>
      <c r="AB387" s="1312"/>
      <c r="AC387" s="1088"/>
      <c r="AD387" s="1088"/>
      <c r="AE387" s="1088"/>
      <c r="AF387" s="1089"/>
      <c r="AG387" s="1090"/>
      <c r="AH387" s="1090"/>
      <c r="AI387" s="1090"/>
    </row>
    <row r="388" ht="15.75" customHeight="1">
      <c r="A388" s="1089"/>
      <c r="B388" s="1089"/>
      <c r="C388" s="1304"/>
      <c r="D388" s="1304"/>
      <c r="E388" s="1304"/>
      <c r="F388" s="1089"/>
      <c r="G388" s="1089"/>
      <c r="H388" s="1089"/>
      <c r="I388" s="1090"/>
      <c r="J388" s="1089"/>
      <c r="K388" s="1089"/>
      <c r="L388" s="1308"/>
      <c r="M388" s="1089"/>
      <c r="N388" s="1309"/>
      <c r="O388" s="1309"/>
      <c r="P388" s="1310"/>
      <c r="Q388" s="1310"/>
      <c r="R388" s="1309"/>
      <c r="S388" s="1089"/>
      <c r="T388" s="1304"/>
      <c r="U388" s="1309"/>
      <c r="V388" s="1310"/>
      <c r="W388" s="1310"/>
      <c r="X388" s="1310"/>
      <c r="Y388" s="1310"/>
      <c r="Z388" s="1311"/>
      <c r="AA388" s="1312"/>
      <c r="AB388" s="1312"/>
      <c r="AC388" s="1088"/>
      <c r="AD388" s="1088"/>
      <c r="AE388" s="1088"/>
      <c r="AF388" s="1089"/>
      <c r="AG388" s="1090"/>
      <c r="AH388" s="1090"/>
      <c r="AI388" s="1090"/>
    </row>
    <row r="389" ht="15.75" customHeight="1">
      <c r="A389" s="1089"/>
      <c r="B389" s="1089"/>
      <c r="C389" s="1304"/>
      <c r="D389" s="1304"/>
      <c r="E389" s="1304"/>
      <c r="F389" s="1089"/>
      <c r="G389" s="1089"/>
      <c r="H389" s="1089"/>
      <c r="I389" s="1090"/>
      <c r="J389" s="1089"/>
      <c r="K389" s="1089"/>
      <c r="L389" s="1308"/>
      <c r="M389" s="1089"/>
      <c r="N389" s="1309"/>
      <c r="O389" s="1309"/>
      <c r="P389" s="1310"/>
      <c r="Q389" s="1310"/>
      <c r="R389" s="1309"/>
      <c r="S389" s="1089"/>
      <c r="T389" s="1304"/>
      <c r="U389" s="1309"/>
      <c r="V389" s="1310"/>
      <c r="W389" s="1310"/>
      <c r="X389" s="1310"/>
      <c r="Y389" s="1310"/>
      <c r="Z389" s="1311"/>
      <c r="AA389" s="1312"/>
      <c r="AB389" s="1312"/>
      <c r="AC389" s="1088"/>
      <c r="AD389" s="1088"/>
      <c r="AE389" s="1088"/>
      <c r="AF389" s="1089"/>
      <c r="AG389" s="1090"/>
      <c r="AH389" s="1090"/>
      <c r="AI389" s="1090"/>
    </row>
    <row r="390" ht="15.75" customHeight="1">
      <c r="A390" s="1089"/>
      <c r="B390" s="1089"/>
      <c r="C390" s="1304"/>
      <c r="D390" s="1304"/>
      <c r="E390" s="1304"/>
      <c r="F390" s="1089"/>
      <c r="G390" s="1089"/>
      <c r="H390" s="1089"/>
      <c r="I390" s="1090"/>
      <c r="J390" s="1089"/>
      <c r="K390" s="1089"/>
      <c r="L390" s="1308"/>
      <c r="M390" s="1089"/>
      <c r="N390" s="1309"/>
      <c r="O390" s="1309"/>
      <c r="P390" s="1310"/>
      <c r="Q390" s="1310"/>
      <c r="R390" s="1309"/>
      <c r="S390" s="1089"/>
      <c r="T390" s="1304"/>
      <c r="U390" s="1309"/>
      <c r="V390" s="1310"/>
      <c r="W390" s="1310"/>
      <c r="X390" s="1310"/>
      <c r="Y390" s="1310"/>
      <c r="Z390" s="1311"/>
      <c r="AA390" s="1312"/>
      <c r="AB390" s="1312"/>
      <c r="AC390" s="1088"/>
      <c r="AD390" s="1088"/>
      <c r="AE390" s="1088"/>
      <c r="AF390" s="1089"/>
      <c r="AG390" s="1090"/>
      <c r="AH390" s="1090"/>
      <c r="AI390" s="1090"/>
    </row>
    <row r="391" ht="15.75" customHeight="1">
      <c r="A391" s="1089"/>
      <c r="B391" s="1089"/>
      <c r="C391" s="1304"/>
      <c r="D391" s="1304"/>
      <c r="E391" s="1304"/>
      <c r="F391" s="1089"/>
      <c r="G391" s="1089"/>
      <c r="H391" s="1089"/>
      <c r="I391" s="1090"/>
      <c r="J391" s="1089"/>
      <c r="K391" s="1089"/>
      <c r="L391" s="1308"/>
      <c r="M391" s="1089"/>
      <c r="N391" s="1309"/>
      <c r="O391" s="1309"/>
      <c r="P391" s="1310"/>
      <c r="Q391" s="1310"/>
      <c r="R391" s="1309"/>
      <c r="S391" s="1089"/>
      <c r="T391" s="1304"/>
      <c r="U391" s="1309"/>
      <c r="V391" s="1310"/>
      <c r="W391" s="1310"/>
      <c r="X391" s="1310"/>
      <c r="Y391" s="1310"/>
      <c r="Z391" s="1311"/>
      <c r="AA391" s="1312"/>
      <c r="AB391" s="1312"/>
      <c r="AC391" s="1088"/>
      <c r="AD391" s="1088"/>
      <c r="AE391" s="1088"/>
      <c r="AF391" s="1089"/>
      <c r="AG391" s="1090"/>
      <c r="AH391" s="1090"/>
      <c r="AI391" s="1090"/>
    </row>
    <row r="392" ht="15.75" customHeight="1">
      <c r="A392" s="1089"/>
      <c r="B392" s="1089"/>
      <c r="C392" s="1304"/>
      <c r="D392" s="1304"/>
      <c r="E392" s="1304"/>
      <c r="F392" s="1089"/>
      <c r="G392" s="1089"/>
      <c r="H392" s="1089"/>
      <c r="I392" s="1090"/>
      <c r="J392" s="1089"/>
      <c r="K392" s="1089"/>
      <c r="L392" s="1308"/>
      <c r="M392" s="1089"/>
      <c r="N392" s="1309"/>
      <c r="O392" s="1309"/>
      <c r="P392" s="1310"/>
      <c r="Q392" s="1310"/>
      <c r="R392" s="1309"/>
      <c r="S392" s="1089"/>
      <c r="T392" s="1304"/>
      <c r="U392" s="1309"/>
      <c r="V392" s="1310"/>
      <c r="W392" s="1310"/>
      <c r="X392" s="1310"/>
      <c r="Y392" s="1310"/>
      <c r="Z392" s="1311"/>
      <c r="AA392" s="1312"/>
      <c r="AB392" s="1312"/>
      <c r="AC392" s="1088"/>
      <c r="AD392" s="1088"/>
      <c r="AE392" s="1088"/>
      <c r="AF392" s="1089"/>
      <c r="AG392" s="1090"/>
      <c r="AH392" s="1090"/>
      <c r="AI392" s="1090"/>
    </row>
    <row r="393" ht="15.75" customHeight="1">
      <c r="A393" s="1089"/>
      <c r="B393" s="1089"/>
      <c r="C393" s="1304"/>
      <c r="D393" s="1304"/>
      <c r="E393" s="1304"/>
      <c r="F393" s="1089"/>
      <c r="G393" s="1089"/>
      <c r="H393" s="1089"/>
      <c r="I393" s="1090"/>
      <c r="J393" s="1089"/>
      <c r="K393" s="1089"/>
      <c r="L393" s="1308"/>
      <c r="M393" s="1089"/>
      <c r="N393" s="1309"/>
      <c r="O393" s="1309"/>
      <c r="P393" s="1310"/>
      <c r="Q393" s="1310"/>
      <c r="R393" s="1309"/>
      <c r="S393" s="1089"/>
      <c r="T393" s="1304"/>
      <c r="U393" s="1309"/>
      <c r="V393" s="1310"/>
      <c r="W393" s="1310"/>
      <c r="X393" s="1310"/>
      <c r="Y393" s="1310"/>
      <c r="Z393" s="1311"/>
      <c r="AA393" s="1312"/>
      <c r="AB393" s="1312"/>
      <c r="AC393" s="1088"/>
      <c r="AD393" s="1088"/>
      <c r="AE393" s="1088"/>
      <c r="AF393" s="1089"/>
      <c r="AG393" s="1090"/>
      <c r="AH393" s="1090"/>
      <c r="AI393" s="1090"/>
    </row>
    <row r="394" ht="15.75" customHeight="1">
      <c r="A394" s="1089"/>
      <c r="B394" s="1089"/>
      <c r="C394" s="1304"/>
      <c r="D394" s="1304"/>
      <c r="E394" s="1304"/>
      <c r="F394" s="1089"/>
      <c r="G394" s="1089"/>
      <c r="H394" s="1089"/>
      <c r="I394" s="1090"/>
      <c r="J394" s="1089"/>
      <c r="K394" s="1089"/>
      <c r="L394" s="1308"/>
      <c r="M394" s="1089"/>
      <c r="N394" s="1309"/>
      <c r="O394" s="1309"/>
      <c r="P394" s="1310"/>
      <c r="Q394" s="1310"/>
      <c r="R394" s="1309"/>
      <c r="S394" s="1089"/>
      <c r="T394" s="1304"/>
      <c r="U394" s="1309"/>
      <c r="V394" s="1310"/>
      <c r="W394" s="1310"/>
      <c r="X394" s="1310"/>
      <c r="Y394" s="1310"/>
      <c r="Z394" s="1311"/>
      <c r="AA394" s="1312"/>
      <c r="AB394" s="1312"/>
      <c r="AC394" s="1088"/>
      <c r="AD394" s="1088"/>
      <c r="AE394" s="1088"/>
      <c r="AF394" s="1089"/>
      <c r="AG394" s="1090"/>
      <c r="AH394" s="1090"/>
      <c r="AI394" s="1090"/>
    </row>
    <row r="395" ht="15.75" customHeight="1">
      <c r="A395" s="1089"/>
      <c r="B395" s="1089"/>
      <c r="C395" s="1304"/>
      <c r="D395" s="1304"/>
      <c r="E395" s="1304"/>
      <c r="F395" s="1089"/>
      <c r="G395" s="1089"/>
      <c r="H395" s="1089"/>
      <c r="I395" s="1090"/>
      <c r="J395" s="1089"/>
      <c r="K395" s="1089"/>
      <c r="L395" s="1308"/>
      <c r="M395" s="1089"/>
      <c r="N395" s="1309"/>
      <c r="O395" s="1309"/>
      <c r="P395" s="1310"/>
      <c r="Q395" s="1310"/>
      <c r="R395" s="1309"/>
      <c r="S395" s="1089"/>
      <c r="T395" s="1304"/>
      <c r="U395" s="1309"/>
      <c r="V395" s="1310"/>
      <c r="W395" s="1310"/>
      <c r="X395" s="1310"/>
      <c r="Y395" s="1310"/>
      <c r="Z395" s="1311"/>
      <c r="AA395" s="1312"/>
      <c r="AB395" s="1312"/>
      <c r="AC395" s="1088"/>
      <c r="AD395" s="1088"/>
      <c r="AE395" s="1088"/>
      <c r="AF395" s="1089"/>
      <c r="AG395" s="1090"/>
      <c r="AH395" s="1090"/>
      <c r="AI395" s="1090"/>
    </row>
    <row r="396" ht="15.75" customHeight="1">
      <c r="A396" s="1089"/>
      <c r="B396" s="1089"/>
      <c r="C396" s="1304"/>
      <c r="D396" s="1304"/>
      <c r="E396" s="1304"/>
      <c r="F396" s="1089"/>
      <c r="G396" s="1089"/>
      <c r="H396" s="1089"/>
      <c r="I396" s="1090"/>
      <c r="J396" s="1089"/>
      <c r="K396" s="1089"/>
      <c r="L396" s="1308"/>
      <c r="M396" s="1089"/>
      <c r="N396" s="1309"/>
      <c r="O396" s="1309"/>
      <c r="P396" s="1310"/>
      <c r="Q396" s="1310"/>
      <c r="R396" s="1309"/>
      <c r="S396" s="1089"/>
      <c r="T396" s="1304"/>
      <c r="U396" s="1309"/>
      <c r="V396" s="1310"/>
      <c r="W396" s="1310"/>
      <c r="X396" s="1310"/>
      <c r="Y396" s="1310"/>
      <c r="Z396" s="1311"/>
      <c r="AA396" s="1312"/>
      <c r="AB396" s="1312"/>
      <c r="AC396" s="1088"/>
      <c r="AD396" s="1088"/>
      <c r="AE396" s="1088"/>
      <c r="AF396" s="1089"/>
      <c r="AG396" s="1090"/>
      <c r="AH396" s="1090"/>
      <c r="AI396" s="1090"/>
    </row>
    <row r="397" ht="15.75" customHeight="1">
      <c r="A397" s="1089"/>
      <c r="B397" s="1089"/>
      <c r="C397" s="1304"/>
      <c r="D397" s="1304"/>
      <c r="E397" s="1304"/>
      <c r="F397" s="1089"/>
      <c r="G397" s="1089"/>
      <c r="H397" s="1089"/>
      <c r="I397" s="1090"/>
      <c r="J397" s="1089"/>
      <c r="K397" s="1089"/>
      <c r="L397" s="1308"/>
      <c r="M397" s="1089"/>
      <c r="N397" s="1309"/>
      <c r="O397" s="1309"/>
      <c r="P397" s="1310"/>
      <c r="Q397" s="1310"/>
      <c r="R397" s="1309"/>
      <c r="S397" s="1089"/>
      <c r="T397" s="1304"/>
      <c r="U397" s="1309"/>
      <c r="V397" s="1310"/>
      <c r="W397" s="1310"/>
      <c r="X397" s="1310"/>
      <c r="Y397" s="1310"/>
      <c r="Z397" s="1311"/>
      <c r="AA397" s="1312"/>
      <c r="AB397" s="1312"/>
      <c r="AC397" s="1088"/>
      <c r="AD397" s="1088"/>
      <c r="AE397" s="1088"/>
      <c r="AF397" s="1089"/>
      <c r="AG397" s="1090"/>
      <c r="AH397" s="1090"/>
      <c r="AI397" s="1090"/>
    </row>
    <row r="398" ht="15.75" customHeight="1">
      <c r="A398" s="1089"/>
      <c r="B398" s="1089"/>
      <c r="C398" s="1304"/>
      <c r="D398" s="1304"/>
      <c r="E398" s="1304"/>
      <c r="F398" s="1089"/>
      <c r="G398" s="1089"/>
      <c r="H398" s="1089"/>
      <c r="I398" s="1090"/>
      <c r="J398" s="1089"/>
      <c r="K398" s="1089"/>
      <c r="L398" s="1308"/>
      <c r="M398" s="1089"/>
      <c r="N398" s="1309"/>
      <c r="O398" s="1309"/>
      <c r="P398" s="1310"/>
      <c r="Q398" s="1310"/>
      <c r="R398" s="1309"/>
      <c r="S398" s="1089"/>
      <c r="T398" s="1304"/>
      <c r="U398" s="1309"/>
      <c r="V398" s="1310"/>
      <c r="W398" s="1310"/>
      <c r="X398" s="1310"/>
      <c r="Y398" s="1310"/>
      <c r="Z398" s="1311"/>
      <c r="AA398" s="1312"/>
      <c r="AB398" s="1312"/>
      <c r="AC398" s="1088"/>
      <c r="AD398" s="1088"/>
      <c r="AE398" s="1088"/>
      <c r="AF398" s="1089"/>
      <c r="AG398" s="1090"/>
      <c r="AH398" s="1090"/>
      <c r="AI398" s="1090"/>
    </row>
    <row r="399" ht="15.75" customHeight="1">
      <c r="A399" s="1089"/>
      <c r="B399" s="1089"/>
      <c r="C399" s="1304"/>
      <c r="D399" s="1304"/>
      <c r="E399" s="1304"/>
      <c r="F399" s="1089"/>
      <c r="G399" s="1089"/>
      <c r="H399" s="1089"/>
      <c r="I399" s="1090"/>
      <c r="J399" s="1089"/>
      <c r="K399" s="1089"/>
      <c r="L399" s="1308"/>
      <c r="M399" s="1089"/>
      <c r="N399" s="1309"/>
      <c r="O399" s="1309"/>
      <c r="P399" s="1310"/>
      <c r="Q399" s="1310"/>
      <c r="R399" s="1309"/>
      <c r="S399" s="1089"/>
      <c r="T399" s="1304"/>
      <c r="U399" s="1309"/>
      <c r="V399" s="1310"/>
      <c r="W399" s="1310"/>
      <c r="X399" s="1310"/>
      <c r="Y399" s="1310"/>
      <c r="Z399" s="1311"/>
      <c r="AA399" s="1312"/>
      <c r="AB399" s="1312"/>
      <c r="AC399" s="1088"/>
      <c r="AD399" s="1088"/>
      <c r="AE399" s="1088"/>
      <c r="AF399" s="1089"/>
      <c r="AG399" s="1090"/>
      <c r="AH399" s="1090"/>
      <c r="AI399" s="1090"/>
    </row>
    <row r="400" ht="15.75" customHeight="1">
      <c r="A400" s="1089"/>
      <c r="B400" s="1089"/>
      <c r="C400" s="1304"/>
      <c r="D400" s="1304"/>
      <c r="E400" s="1304"/>
      <c r="F400" s="1089"/>
      <c r="G400" s="1089"/>
      <c r="H400" s="1089"/>
      <c r="I400" s="1090"/>
      <c r="J400" s="1089"/>
      <c r="K400" s="1089"/>
      <c r="L400" s="1308"/>
      <c r="M400" s="1089"/>
      <c r="N400" s="1309"/>
      <c r="O400" s="1309"/>
      <c r="P400" s="1310"/>
      <c r="Q400" s="1310"/>
      <c r="R400" s="1309"/>
      <c r="S400" s="1089"/>
      <c r="T400" s="1304"/>
      <c r="U400" s="1309"/>
      <c r="V400" s="1310"/>
      <c r="W400" s="1310"/>
      <c r="X400" s="1310"/>
      <c r="Y400" s="1310"/>
      <c r="Z400" s="1311"/>
      <c r="AA400" s="1312"/>
      <c r="AB400" s="1312"/>
      <c r="AC400" s="1088"/>
      <c r="AD400" s="1088"/>
      <c r="AE400" s="1088"/>
      <c r="AF400" s="1089"/>
      <c r="AG400" s="1090"/>
      <c r="AH400" s="1090"/>
      <c r="AI400" s="1090"/>
    </row>
    <row r="401" ht="15.75" customHeight="1">
      <c r="A401" s="1089"/>
      <c r="B401" s="1089"/>
      <c r="C401" s="1304"/>
      <c r="D401" s="1304"/>
      <c r="E401" s="1304"/>
      <c r="F401" s="1089"/>
      <c r="G401" s="1089"/>
      <c r="H401" s="1089"/>
      <c r="I401" s="1090"/>
      <c r="J401" s="1089"/>
      <c r="K401" s="1089"/>
      <c r="L401" s="1308"/>
      <c r="M401" s="1089"/>
      <c r="N401" s="1309"/>
      <c r="O401" s="1309"/>
      <c r="P401" s="1310"/>
      <c r="Q401" s="1310"/>
      <c r="R401" s="1309"/>
      <c r="S401" s="1089"/>
      <c r="T401" s="1304"/>
      <c r="U401" s="1309"/>
      <c r="V401" s="1310"/>
      <c r="W401" s="1310"/>
      <c r="X401" s="1310"/>
      <c r="Y401" s="1310"/>
      <c r="Z401" s="1311"/>
      <c r="AA401" s="1312"/>
      <c r="AB401" s="1312"/>
      <c r="AC401" s="1088"/>
      <c r="AD401" s="1088"/>
      <c r="AE401" s="1088"/>
      <c r="AF401" s="1089"/>
      <c r="AG401" s="1090"/>
      <c r="AH401" s="1090"/>
      <c r="AI401" s="1090"/>
    </row>
    <row r="402" ht="15.75" customHeight="1">
      <c r="A402" s="1089"/>
      <c r="B402" s="1089"/>
      <c r="C402" s="1304"/>
      <c r="D402" s="1304"/>
      <c r="E402" s="1304"/>
      <c r="F402" s="1089"/>
      <c r="G402" s="1089"/>
      <c r="H402" s="1089"/>
      <c r="I402" s="1090"/>
      <c r="J402" s="1089"/>
      <c r="K402" s="1089"/>
      <c r="L402" s="1308"/>
      <c r="M402" s="1089"/>
      <c r="N402" s="1309"/>
      <c r="O402" s="1309"/>
      <c r="P402" s="1310"/>
      <c r="Q402" s="1310"/>
      <c r="R402" s="1309"/>
      <c r="S402" s="1089"/>
      <c r="T402" s="1304"/>
      <c r="U402" s="1309"/>
      <c r="V402" s="1310"/>
      <c r="W402" s="1310"/>
      <c r="X402" s="1310"/>
      <c r="Y402" s="1310"/>
      <c r="Z402" s="1311"/>
      <c r="AA402" s="1312"/>
      <c r="AB402" s="1312"/>
      <c r="AC402" s="1088"/>
      <c r="AD402" s="1088"/>
      <c r="AE402" s="1088"/>
      <c r="AF402" s="1089"/>
      <c r="AG402" s="1090"/>
      <c r="AH402" s="1090"/>
      <c r="AI402" s="1090"/>
    </row>
    <row r="403" ht="15.75" customHeight="1">
      <c r="A403" s="1089"/>
      <c r="B403" s="1089"/>
      <c r="C403" s="1304"/>
      <c r="D403" s="1304"/>
      <c r="E403" s="1304"/>
      <c r="F403" s="1089"/>
      <c r="G403" s="1089"/>
      <c r="H403" s="1089"/>
      <c r="I403" s="1090"/>
      <c r="J403" s="1089"/>
      <c r="K403" s="1089"/>
      <c r="L403" s="1308"/>
      <c r="M403" s="1089"/>
      <c r="N403" s="1309"/>
      <c r="O403" s="1309"/>
      <c r="P403" s="1310"/>
      <c r="Q403" s="1310"/>
      <c r="R403" s="1309"/>
      <c r="S403" s="1089"/>
      <c r="T403" s="1304"/>
      <c r="U403" s="1309"/>
      <c r="V403" s="1310"/>
      <c r="W403" s="1310"/>
      <c r="X403" s="1310"/>
      <c r="Y403" s="1310"/>
      <c r="Z403" s="1311"/>
      <c r="AA403" s="1312"/>
      <c r="AB403" s="1312"/>
      <c r="AC403" s="1088"/>
      <c r="AD403" s="1088"/>
      <c r="AE403" s="1088"/>
      <c r="AF403" s="1089"/>
      <c r="AG403" s="1090"/>
      <c r="AH403" s="1090"/>
      <c r="AI403" s="1090"/>
    </row>
    <row r="404" ht="15.75" customHeight="1">
      <c r="A404" s="1089"/>
      <c r="B404" s="1089"/>
      <c r="C404" s="1304"/>
      <c r="D404" s="1304"/>
      <c r="E404" s="1304"/>
      <c r="F404" s="1089"/>
      <c r="G404" s="1089"/>
      <c r="H404" s="1089"/>
      <c r="I404" s="1090"/>
      <c r="J404" s="1089"/>
      <c r="K404" s="1089"/>
      <c r="L404" s="1308"/>
      <c r="M404" s="1089"/>
      <c r="N404" s="1309"/>
      <c r="O404" s="1309"/>
      <c r="P404" s="1310"/>
      <c r="Q404" s="1310"/>
      <c r="R404" s="1309"/>
      <c r="S404" s="1089"/>
      <c r="T404" s="1304"/>
      <c r="U404" s="1309"/>
      <c r="V404" s="1310"/>
      <c r="W404" s="1310"/>
      <c r="X404" s="1310"/>
      <c r="Y404" s="1310"/>
      <c r="Z404" s="1311"/>
      <c r="AA404" s="1312"/>
      <c r="AB404" s="1312"/>
      <c r="AC404" s="1088"/>
      <c r="AD404" s="1088"/>
      <c r="AE404" s="1088"/>
      <c r="AF404" s="1089"/>
      <c r="AG404" s="1090"/>
      <c r="AH404" s="1090"/>
      <c r="AI404" s="1090"/>
    </row>
    <row r="405" ht="15.75" customHeight="1">
      <c r="A405" s="1089"/>
      <c r="B405" s="1089"/>
      <c r="C405" s="1304"/>
      <c r="D405" s="1304"/>
      <c r="E405" s="1304"/>
      <c r="F405" s="1089"/>
      <c r="G405" s="1089"/>
      <c r="H405" s="1089"/>
      <c r="I405" s="1090"/>
      <c r="J405" s="1089"/>
      <c r="K405" s="1089"/>
      <c r="L405" s="1308"/>
      <c r="M405" s="1089"/>
      <c r="N405" s="1309"/>
      <c r="O405" s="1309"/>
      <c r="P405" s="1310"/>
      <c r="Q405" s="1310"/>
      <c r="R405" s="1309"/>
      <c r="S405" s="1089"/>
      <c r="T405" s="1304"/>
      <c r="U405" s="1309"/>
      <c r="V405" s="1310"/>
      <c r="W405" s="1310"/>
      <c r="X405" s="1310"/>
      <c r="Y405" s="1310"/>
      <c r="Z405" s="1311"/>
      <c r="AA405" s="1312"/>
      <c r="AB405" s="1312"/>
      <c r="AC405" s="1088"/>
      <c r="AD405" s="1088"/>
      <c r="AE405" s="1088"/>
      <c r="AF405" s="1089"/>
      <c r="AG405" s="1090"/>
      <c r="AH405" s="1090"/>
      <c r="AI405" s="1090"/>
    </row>
    <row r="406" ht="15.75" customHeight="1">
      <c r="A406" s="1089"/>
      <c r="B406" s="1089"/>
      <c r="C406" s="1304"/>
      <c r="D406" s="1304"/>
      <c r="E406" s="1304"/>
      <c r="F406" s="1089"/>
      <c r="G406" s="1089"/>
      <c r="H406" s="1089"/>
      <c r="I406" s="1090"/>
      <c r="J406" s="1089"/>
      <c r="K406" s="1089"/>
      <c r="L406" s="1308"/>
      <c r="M406" s="1089"/>
      <c r="N406" s="1309"/>
      <c r="O406" s="1309"/>
      <c r="P406" s="1310"/>
      <c r="Q406" s="1310"/>
      <c r="R406" s="1309"/>
      <c r="S406" s="1089"/>
      <c r="T406" s="1304"/>
      <c r="U406" s="1309"/>
      <c r="V406" s="1310"/>
      <c r="W406" s="1310"/>
      <c r="X406" s="1310"/>
      <c r="Y406" s="1310"/>
      <c r="Z406" s="1311"/>
      <c r="AA406" s="1312"/>
      <c r="AB406" s="1312"/>
      <c r="AC406" s="1088"/>
      <c r="AD406" s="1088"/>
      <c r="AE406" s="1088"/>
      <c r="AF406" s="1089"/>
      <c r="AG406" s="1090"/>
      <c r="AH406" s="1090"/>
      <c r="AI406" s="1090"/>
    </row>
    <row r="407" ht="15.75" customHeight="1">
      <c r="A407" s="1089"/>
      <c r="B407" s="1089"/>
      <c r="C407" s="1304"/>
      <c r="D407" s="1304"/>
      <c r="E407" s="1304"/>
      <c r="F407" s="1089"/>
      <c r="G407" s="1089"/>
      <c r="H407" s="1089"/>
      <c r="I407" s="1090"/>
      <c r="J407" s="1089"/>
      <c r="K407" s="1089"/>
      <c r="L407" s="1308"/>
      <c r="M407" s="1089"/>
      <c r="N407" s="1309"/>
      <c r="O407" s="1309"/>
      <c r="P407" s="1310"/>
      <c r="Q407" s="1310"/>
      <c r="R407" s="1309"/>
      <c r="S407" s="1089"/>
      <c r="T407" s="1304"/>
      <c r="U407" s="1309"/>
      <c r="V407" s="1310"/>
      <c r="W407" s="1310"/>
      <c r="X407" s="1310"/>
      <c r="Y407" s="1310"/>
      <c r="Z407" s="1311"/>
      <c r="AA407" s="1312"/>
      <c r="AB407" s="1312"/>
      <c r="AC407" s="1088"/>
      <c r="AD407" s="1088"/>
      <c r="AE407" s="1088"/>
      <c r="AF407" s="1089"/>
      <c r="AG407" s="1090"/>
      <c r="AH407" s="1090"/>
      <c r="AI407" s="1090"/>
    </row>
    <row r="408" ht="15.75" customHeight="1">
      <c r="A408" s="1089"/>
      <c r="B408" s="1089"/>
      <c r="C408" s="1304"/>
      <c r="D408" s="1304"/>
      <c r="E408" s="1304"/>
      <c r="F408" s="1089"/>
      <c r="G408" s="1089"/>
      <c r="H408" s="1089"/>
      <c r="I408" s="1090"/>
      <c r="J408" s="1089"/>
      <c r="K408" s="1089"/>
      <c r="L408" s="1308"/>
      <c r="M408" s="1089"/>
      <c r="N408" s="1309"/>
      <c r="O408" s="1309"/>
      <c r="P408" s="1310"/>
      <c r="Q408" s="1310"/>
      <c r="R408" s="1309"/>
      <c r="S408" s="1089"/>
      <c r="T408" s="1304"/>
      <c r="U408" s="1309"/>
      <c r="V408" s="1310"/>
      <c r="W408" s="1310"/>
      <c r="X408" s="1310"/>
      <c r="Y408" s="1310"/>
      <c r="Z408" s="1311"/>
      <c r="AA408" s="1312"/>
      <c r="AB408" s="1312"/>
      <c r="AC408" s="1088"/>
      <c r="AD408" s="1088"/>
      <c r="AE408" s="1088"/>
      <c r="AF408" s="1089"/>
      <c r="AG408" s="1090"/>
      <c r="AH408" s="1090"/>
      <c r="AI408" s="1090"/>
    </row>
    <row r="409" ht="15.75" customHeight="1">
      <c r="A409" s="1089"/>
      <c r="B409" s="1089"/>
      <c r="C409" s="1304"/>
      <c r="D409" s="1304"/>
      <c r="E409" s="1304"/>
      <c r="F409" s="1089"/>
      <c r="G409" s="1089"/>
      <c r="H409" s="1089"/>
      <c r="I409" s="1090"/>
      <c r="J409" s="1089"/>
      <c r="K409" s="1089"/>
      <c r="L409" s="1308"/>
      <c r="M409" s="1089"/>
      <c r="N409" s="1309"/>
      <c r="O409" s="1309"/>
      <c r="P409" s="1310"/>
      <c r="Q409" s="1310"/>
      <c r="R409" s="1309"/>
      <c r="S409" s="1089"/>
      <c r="T409" s="1304"/>
      <c r="U409" s="1309"/>
      <c r="V409" s="1310"/>
      <c r="W409" s="1310"/>
      <c r="X409" s="1310"/>
      <c r="Y409" s="1310"/>
      <c r="Z409" s="1311"/>
      <c r="AA409" s="1312"/>
      <c r="AB409" s="1312"/>
      <c r="AC409" s="1088"/>
      <c r="AD409" s="1088"/>
      <c r="AE409" s="1088"/>
      <c r="AF409" s="1089"/>
      <c r="AG409" s="1090"/>
      <c r="AH409" s="1090"/>
      <c r="AI409" s="1090"/>
    </row>
    <row r="410" ht="15.75" customHeight="1">
      <c r="A410" s="1089"/>
      <c r="B410" s="1089"/>
      <c r="C410" s="1304"/>
      <c r="D410" s="1304"/>
      <c r="E410" s="1304"/>
      <c r="F410" s="1089"/>
      <c r="G410" s="1089"/>
      <c r="H410" s="1089"/>
      <c r="I410" s="1090"/>
      <c r="J410" s="1089"/>
      <c r="K410" s="1089"/>
      <c r="L410" s="1308"/>
      <c r="M410" s="1089"/>
      <c r="N410" s="1309"/>
      <c r="O410" s="1309"/>
      <c r="P410" s="1310"/>
      <c r="Q410" s="1310"/>
      <c r="R410" s="1309"/>
      <c r="S410" s="1089"/>
      <c r="T410" s="1304"/>
      <c r="U410" s="1309"/>
      <c r="V410" s="1310"/>
      <c r="W410" s="1310"/>
      <c r="X410" s="1310"/>
      <c r="Y410" s="1310"/>
      <c r="Z410" s="1311"/>
      <c r="AA410" s="1312"/>
      <c r="AB410" s="1312"/>
      <c r="AC410" s="1088"/>
      <c r="AD410" s="1088"/>
      <c r="AE410" s="1088"/>
      <c r="AF410" s="1089"/>
      <c r="AG410" s="1090"/>
      <c r="AH410" s="1090"/>
      <c r="AI410" s="1090"/>
    </row>
    <row r="411" ht="15.75" customHeight="1">
      <c r="A411" s="1089"/>
      <c r="B411" s="1089"/>
      <c r="C411" s="1304"/>
      <c r="D411" s="1304"/>
      <c r="E411" s="1304"/>
      <c r="F411" s="1089"/>
      <c r="G411" s="1089"/>
      <c r="H411" s="1089"/>
      <c r="I411" s="1090"/>
      <c r="J411" s="1089"/>
      <c r="K411" s="1089"/>
      <c r="L411" s="1308"/>
      <c r="M411" s="1089"/>
      <c r="N411" s="1309"/>
      <c r="O411" s="1309"/>
      <c r="P411" s="1310"/>
      <c r="Q411" s="1310"/>
      <c r="R411" s="1309"/>
      <c r="S411" s="1089"/>
      <c r="T411" s="1304"/>
      <c r="U411" s="1309"/>
      <c r="V411" s="1310"/>
      <c r="W411" s="1310"/>
      <c r="X411" s="1310"/>
      <c r="Y411" s="1310"/>
      <c r="Z411" s="1311"/>
      <c r="AA411" s="1312"/>
      <c r="AB411" s="1312"/>
      <c r="AC411" s="1088"/>
      <c r="AD411" s="1088"/>
      <c r="AE411" s="1088"/>
      <c r="AF411" s="1089"/>
      <c r="AG411" s="1090"/>
      <c r="AH411" s="1090"/>
      <c r="AI411" s="1090"/>
    </row>
    <row r="412" ht="15.75" customHeight="1">
      <c r="A412" s="1089"/>
      <c r="B412" s="1089"/>
      <c r="C412" s="1304"/>
      <c r="D412" s="1304"/>
      <c r="E412" s="1304"/>
      <c r="F412" s="1089"/>
      <c r="G412" s="1089"/>
      <c r="H412" s="1089"/>
      <c r="I412" s="1090"/>
      <c r="J412" s="1089"/>
      <c r="K412" s="1089"/>
      <c r="L412" s="1308"/>
      <c r="M412" s="1089"/>
      <c r="N412" s="1309"/>
      <c r="O412" s="1309"/>
      <c r="P412" s="1310"/>
      <c r="Q412" s="1310"/>
      <c r="R412" s="1309"/>
      <c r="S412" s="1089"/>
      <c r="T412" s="1304"/>
      <c r="U412" s="1309"/>
      <c r="V412" s="1310"/>
      <c r="W412" s="1310"/>
      <c r="X412" s="1310"/>
      <c r="Y412" s="1310"/>
      <c r="Z412" s="1311"/>
      <c r="AA412" s="1312"/>
      <c r="AB412" s="1312"/>
      <c r="AC412" s="1088"/>
      <c r="AD412" s="1088"/>
      <c r="AE412" s="1088"/>
      <c r="AF412" s="1089"/>
      <c r="AG412" s="1090"/>
      <c r="AH412" s="1090"/>
      <c r="AI412" s="1090"/>
    </row>
    <row r="413" ht="15.75" customHeight="1">
      <c r="A413" s="1089"/>
      <c r="B413" s="1089"/>
      <c r="C413" s="1304"/>
      <c r="D413" s="1304"/>
      <c r="E413" s="1304"/>
      <c r="F413" s="1089"/>
      <c r="G413" s="1089"/>
      <c r="H413" s="1089"/>
      <c r="I413" s="1090"/>
      <c r="J413" s="1089"/>
      <c r="K413" s="1089"/>
      <c r="L413" s="1308"/>
      <c r="M413" s="1089"/>
      <c r="N413" s="1309"/>
      <c r="O413" s="1309"/>
      <c r="P413" s="1310"/>
      <c r="Q413" s="1310"/>
      <c r="R413" s="1309"/>
      <c r="S413" s="1089"/>
      <c r="T413" s="1304"/>
      <c r="U413" s="1309"/>
      <c r="V413" s="1310"/>
      <c r="W413" s="1310"/>
      <c r="X413" s="1310"/>
      <c r="Y413" s="1310"/>
      <c r="Z413" s="1311"/>
      <c r="AA413" s="1312"/>
      <c r="AB413" s="1312"/>
      <c r="AC413" s="1088"/>
      <c r="AD413" s="1088"/>
      <c r="AE413" s="1088"/>
      <c r="AF413" s="1089"/>
      <c r="AG413" s="1090"/>
      <c r="AH413" s="1090"/>
      <c r="AI413" s="1090"/>
    </row>
    <row r="414" ht="15.75" customHeight="1">
      <c r="A414" s="1089"/>
      <c r="B414" s="1089"/>
      <c r="C414" s="1304"/>
      <c r="D414" s="1304"/>
      <c r="E414" s="1304"/>
      <c r="F414" s="1089"/>
      <c r="G414" s="1089"/>
      <c r="H414" s="1089"/>
      <c r="I414" s="1090"/>
      <c r="J414" s="1089"/>
      <c r="K414" s="1089"/>
      <c r="L414" s="1308"/>
      <c r="M414" s="1089"/>
      <c r="N414" s="1309"/>
      <c r="O414" s="1309"/>
      <c r="P414" s="1310"/>
      <c r="Q414" s="1310"/>
      <c r="R414" s="1309"/>
      <c r="S414" s="1089"/>
      <c r="T414" s="1304"/>
      <c r="U414" s="1309"/>
      <c r="V414" s="1310"/>
      <c r="W414" s="1310"/>
      <c r="X414" s="1310"/>
      <c r="Y414" s="1310"/>
      <c r="Z414" s="1311"/>
      <c r="AA414" s="1312"/>
      <c r="AB414" s="1312"/>
      <c r="AC414" s="1088"/>
      <c r="AD414" s="1088"/>
      <c r="AE414" s="1088"/>
      <c r="AF414" s="1089"/>
      <c r="AG414" s="1090"/>
      <c r="AH414" s="1090"/>
      <c r="AI414" s="1090"/>
    </row>
    <row r="415" ht="15.75" customHeight="1">
      <c r="A415" s="1089"/>
      <c r="B415" s="1089"/>
      <c r="C415" s="1304"/>
      <c r="D415" s="1304"/>
      <c r="E415" s="1304"/>
      <c r="F415" s="1089"/>
      <c r="G415" s="1089"/>
      <c r="H415" s="1089"/>
      <c r="I415" s="1090"/>
      <c r="J415" s="1089"/>
      <c r="K415" s="1089"/>
      <c r="L415" s="1308"/>
      <c r="M415" s="1089"/>
      <c r="N415" s="1309"/>
      <c r="O415" s="1309"/>
      <c r="P415" s="1310"/>
      <c r="Q415" s="1310"/>
      <c r="R415" s="1309"/>
      <c r="S415" s="1089"/>
      <c r="T415" s="1304"/>
      <c r="U415" s="1309"/>
      <c r="V415" s="1310"/>
      <c r="W415" s="1310"/>
      <c r="X415" s="1310"/>
      <c r="Y415" s="1310"/>
      <c r="Z415" s="1311"/>
      <c r="AA415" s="1312"/>
      <c r="AB415" s="1312"/>
      <c r="AC415" s="1088"/>
      <c r="AD415" s="1088"/>
      <c r="AE415" s="1088"/>
      <c r="AF415" s="1089"/>
      <c r="AG415" s="1090"/>
      <c r="AH415" s="1090"/>
      <c r="AI415" s="1090"/>
    </row>
    <row r="416" ht="15.75" customHeight="1">
      <c r="A416" s="1089"/>
      <c r="B416" s="1089"/>
      <c r="C416" s="1304"/>
      <c r="D416" s="1304"/>
      <c r="E416" s="1304"/>
      <c r="F416" s="1089"/>
      <c r="G416" s="1089"/>
      <c r="H416" s="1089"/>
      <c r="I416" s="1090"/>
      <c r="J416" s="1089"/>
      <c r="K416" s="1089"/>
      <c r="L416" s="1308"/>
      <c r="M416" s="1089"/>
      <c r="N416" s="1309"/>
      <c r="O416" s="1309"/>
      <c r="P416" s="1310"/>
      <c r="Q416" s="1310"/>
      <c r="R416" s="1309"/>
      <c r="S416" s="1089"/>
      <c r="T416" s="1304"/>
      <c r="U416" s="1309"/>
      <c r="V416" s="1310"/>
      <c r="W416" s="1310"/>
      <c r="X416" s="1310"/>
      <c r="Y416" s="1310"/>
      <c r="Z416" s="1311"/>
      <c r="AA416" s="1312"/>
      <c r="AB416" s="1312"/>
      <c r="AC416" s="1088"/>
      <c r="AD416" s="1088"/>
      <c r="AE416" s="1088"/>
      <c r="AF416" s="1089"/>
      <c r="AG416" s="1090"/>
      <c r="AH416" s="1090"/>
      <c r="AI416" s="1090"/>
    </row>
    <row r="417" ht="15.75" customHeight="1">
      <c r="A417" s="1089"/>
      <c r="B417" s="1089"/>
      <c r="C417" s="1304"/>
      <c r="D417" s="1304"/>
      <c r="E417" s="1304"/>
      <c r="F417" s="1089"/>
      <c r="G417" s="1089"/>
      <c r="H417" s="1089"/>
      <c r="I417" s="1090"/>
      <c r="J417" s="1089"/>
      <c r="K417" s="1089"/>
      <c r="L417" s="1308"/>
      <c r="M417" s="1089"/>
      <c r="N417" s="1309"/>
      <c r="O417" s="1309"/>
      <c r="P417" s="1310"/>
      <c r="Q417" s="1310"/>
      <c r="R417" s="1309"/>
      <c r="S417" s="1089"/>
      <c r="T417" s="1304"/>
      <c r="U417" s="1309"/>
      <c r="V417" s="1310"/>
      <c r="W417" s="1310"/>
      <c r="X417" s="1310"/>
      <c r="Y417" s="1310"/>
      <c r="Z417" s="1311"/>
      <c r="AA417" s="1312"/>
      <c r="AB417" s="1312"/>
      <c r="AC417" s="1088"/>
      <c r="AD417" s="1088"/>
      <c r="AE417" s="1088"/>
      <c r="AF417" s="1089"/>
      <c r="AG417" s="1090"/>
      <c r="AH417" s="1090"/>
      <c r="AI417" s="1090"/>
    </row>
    <row r="418" ht="15.75" customHeight="1">
      <c r="A418" s="1089"/>
      <c r="B418" s="1089"/>
      <c r="C418" s="1304"/>
      <c r="D418" s="1304"/>
      <c r="E418" s="1304"/>
      <c r="F418" s="1089"/>
      <c r="G418" s="1089"/>
      <c r="H418" s="1089"/>
      <c r="I418" s="1090"/>
      <c r="J418" s="1089"/>
      <c r="K418" s="1089"/>
      <c r="L418" s="1308"/>
      <c r="M418" s="1089"/>
      <c r="N418" s="1309"/>
      <c r="O418" s="1309"/>
      <c r="P418" s="1310"/>
      <c r="Q418" s="1310"/>
      <c r="R418" s="1309"/>
      <c r="S418" s="1089"/>
      <c r="T418" s="1304"/>
      <c r="U418" s="1309"/>
      <c r="V418" s="1310"/>
      <c r="W418" s="1310"/>
      <c r="X418" s="1310"/>
      <c r="Y418" s="1310"/>
      <c r="Z418" s="1311"/>
      <c r="AA418" s="1312"/>
      <c r="AB418" s="1312"/>
      <c r="AC418" s="1088"/>
      <c r="AD418" s="1088"/>
      <c r="AE418" s="1088"/>
      <c r="AF418" s="1089"/>
      <c r="AG418" s="1090"/>
      <c r="AH418" s="1090"/>
      <c r="AI418" s="1090"/>
    </row>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2:$AI$218"/>
  <customSheetViews>
    <customSheetView guid="{24ACE0AB-70FC-4EC6-98C2-AB100224222A}" filter="1" showAutoFilter="1">
      <autoFilter ref="$A$2:$AF$218">
        <filterColumn colId="4">
          <filters>
            <filter val="BU01 - Quản trị doanh nghiệp"/>
          </filters>
        </filterColumn>
      </autoFilter>
    </customSheetView>
    <customSheetView guid="{2BF545D7-FBDA-48BA-B3F1-E57DE59A9E26}" filter="1" showAutoFilter="1">
      <autoFilter ref="$T$1:$T$418"/>
    </customSheetView>
    <customSheetView guid="{54B49785-DE43-43F1-9703-50D5C15C28EA}" filter="1" showAutoFilter="1">
      <autoFilter ref="$A$2:$AF$20"/>
    </customSheetView>
    <customSheetView guid="{D96257B2-66E3-4DBC-89C1-ADC724FA8878}" filter="1" showAutoFilter="1">
      <autoFilter ref="$A$2:$AF$106"/>
    </customSheetView>
    <customSheetView guid="{E6D78B58-63E5-4B25-88AA-131E60D4404B}" filter="1" showAutoFilter="1">
      <autoFilter ref="$A$2:$W$218">
        <filterColumn colId="4">
          <filters>
            <filter val="BU01 - Quản trị doanh nghiệp"/>
          </filters>
        </filterColumn>
      </autoFilter>
    </customSheetView>
    <customSheetView guid="{EB913EAD-3B92-4C63-807C-B1FFD5640759}" filter="1" showAutoFilter="1">
      <autoFilter ref="$A$2:$AI$218">
        <filterColumn colId="19">
          <filters>
            <filter val="BU01.VAM.OSDC"/>
            <filter val="BU01.VTS.VHKT.OSDC"/>
            <filter val="BU01.VNA.Adapter"/>
            <filter val="BU01.VAM.QLDD"/>
            <filter val="BU01.VTSPort.QLCT"/>
            <filter val="BU01.VSSC.Workflow.SX"/>
            <filter val="BU01.VIC.VTF4.0"/>
            <filter val="Rảnh rỗi"/>
            <filter val="BU01.VTPost.QLDA"/>
            <filter val="BU01.BCN.ADMS.Phase2"/>
            <filter val="BU01.VTS.Voffice4.0"/>
            <filter val="BU01.VTK.QLTS.SX"/>
            <filter val="BU01.VTNET.AutoTest.OSDC"/>
          </filters>
        </filterColumn>
      </autoFilter>
    </customSheetView>
    <customSheetView guid="{22E19C42-DB2A-4E0A-9123-982840C575C2}" filter="1" showAutoFilter="1">
      <autoFilter ref="$A$2:$AF$218">
        <filterColumn colId="4">
          <filters>
            <filter val="BU01 - Quản trị doanh nghiệp"/>
          </filters>
        </filterColumn>
        <sortState ref="A2:AF218">
          <sortCondition ref="T2:T218"/>
        </sortState>
      </autoFilter>
    </customSheetView>
    <customSheetView guid="{3ED646F4-DBB0-43C9-B97C-EDAA597B90DD}" filter="1" showAutoFilter="1">
      <autoFilter ref="$A$1:$AI$218"/>
    </customSheetView>
    <customSheetView guid="{F47F2B0B-0F7A-4723-9694-73423C8E7C11}" filter="1" showAutoFilter="1">
      <autoFilter ref="$A$2:$AF$218">
        <filterColumn colId="19">
          <filters>
            <filter val="BU01.VTS.CSDLCucKT.Phase2"/>
            <filter val="BU01.VAM.OSDC"/>
            <filter val="BU01.VTS.VHKT.OSDC"/>
            <filter val="BU01.BCN.SAP"/>
            <filter val="BU01.VNA.Adapter"/>
            <filter val="BU01.VTPost.SAP"/>
            <filter val="BU01.VAM.QLDD"/>
            <filter val="BU01.VTSPort.QLCT"/>
            <filter val="BU01.BCN.VHATTT.OSDC"/>
            <filter val="BU01.BCN.VLP.OSDC"/>
            <filter val="BU01.VTNet.TOOL"/>
            <filter val="BU01.BCN.NONSAP.Phase3"/>
            <filter val="BU01.VMC.OSDC"/>
            <filter val="BU01.VSSC.Workflow.SX"/>
            <filter val="BU01.VHT.VTIT.OSDC"/>
            <filter val="BU01.VIC.VTF4.0"/>
            <filter val="BU01.TPB"/>
            <filter val="BU01.BCN.VSDS"/>
            <filter val="BU01.BCN.vMail"/>
            <filter val="BU01.VTPost.QLTS.SX"/>
            <filter val="BU01.BCN.VTF.Phase3"/>
            <filter val="BU01.VTPost.QLDA"/>
            <filter val="BU01.VTG.HRM.OSDC"/>
            <filter val="BU01.BCN.ADMS.Phase2"/>
            <filter val="BU01.VTS.QLNS.BQP"/>
            <filter val="BU01.VTS.Voffice4.0"/>
            <filter val="BU01.VNA.Dashboard"/>
            <filter val="BU01.BCN.vERP"/>
            <filter val="BU01.VTK.QLTS.SX"/>
            <filter val="BU01.BCN.LMS"/>
            <filter val="BU01.VTNET.AutoTest.OSDC"/>
          </filters>
        </filterColumn>
      </autoFilter>
    </customSheetView>
    <customSheetView guid="{5129CB80-9770-499E-9B51-B17A1AFD7CD9}" filter="1" showAutoFilter="1">
      <autoFilter ref="$A$1:$AF$218">
        <filterColumn colId="19">
          <filters>
            <filter val="BU01.VTS.CSDLCucKT.Phase2"/>
            <filter val="BU01.VAM.OSDC"/>
            <filter val="BU01.VTS.VHKT.OSDC"/>
            <filter val="BU01.BCN.SAP"/>
            <filter val="BU01.VNA.Adapter"/>
            <filter val="BU01.VTPost.SAP"/>
            <filter val="BU01.VAM.QLDD"/>
            <filter val="BU01.VTSPort.QLCT"/>
            <filter val="BU01.BCN.VHATTT.OSDC"/>
            <filter val="BU01.BCN.VLP.OSDC"/>
            <filter val="BU01.VTNet.TOOL"/>
            <filter val="BU01.BCN.NONSAP.Phase3"/>
            <filter val="BU01.VMC.OSDC"/>
            <filter val="BU01.VSSC.Workflow.SX"/>
            <filter val="BU01.VIC.VTF4.0"/>
            <filter val="BU01.TPB"/>
            <filter val="BU01.BCN.VSDS"/>
            <filter val="BU01.BCN.vMail"/>
            <filter val="BU01.VTPost.QLTS.SX"/>
            <filter val="BU01.BCN.VTF.Phase3"/>
            <filter val="BU01.VTPost.QLDA"/>
            <filter val="BU01.VTG.HRM.OSDC"/>
            <filter val="BU01.BCN.ADMS.Phase2"/>
            <filter val="BU01.VTS.QLNS.BQP"/>
            <filter val="BU01.VTS.Voffice4.0"/>
            <filter val="BU01.VNA.Dashboard"/>
            <filter val="BU01.BCN.vERP"/>
            <filter val="BU01.VTK.QLTS.SX"/>
            <filter val="BU01.BCN.LMS"/>
            <filter val="BU01.VTNET.AutoTest.OSDC"/>
          </filters>
        </filterColumn>
      </autoFilter>
    </customSheetView>
    <customSheetView guid="{BC4EE1FB-54A0-4D3D-9A15-7BACF2BC2699}" filter="1" showAutoFilter="1">
      <autoFilter ref="$A$2:$AI$218"/>
    </customSheetView>
  </customSheetViews>
  <conditionalFormatting sqref="C3:C221">
    <cfRule type="colorScale" priority="1">
      <colorScale>
        <cfvo type="min"/>
        <cfvo type="max"/>
        <color rgb="FFFFFFFF"/>
        <color rgb="FF57BB8A"/>
      </colorScale>
    </cfRule>
  </conditionalFormatting>
  <conditionalFormatting sqref="X1:X1000">
    <cfRule type="cellIs" dxfId="9" priority="2" operator="lessThan">
      <formula>1</formula>
    </cfRule>
  </conditionalFormatting>
  <conditionalFormatting sqref="X1:X1000">
    <cfRule type="cellIs" dxfId="10" priority="3" operator="greaterThan">
      <formula>1</formula>
    </cfRule>
  </conditionalFormatting>
  <conditionalFormatting sqref="AH1:AH1000">
    <cfRule type="cellIs" dxfId="11" priority="4" operator="lessThan">
      <formula>21</formula>
    </cfRule>
  </conditionalFormatting>
  <dataValidations>
    <dataValidation type="list" allowBlank="1" showErrorMessage="1" sqref="K3:K218">
      <formula1>"2018,2019,2020,2021,2022,2023,2024,2025,2026,2027,2028"</formula1>
    </dataValidation>
    <dataValidation type="list" allowBlank="1" showErrorMessage="1" sqref="J3:J218">
      <formula1>"1,2,3,4,5,6,7,8,9,10,11,12"</formula1>
    </dataValidation>
  </dataValidations>
  <hyperlinks>
    <hyperlink r:id="rId2" ref="T136"/>
    <hyperlink r:id="rId3" ref="T137"/>
    <hyperlink r:id="rId4" ref="T138"/>
    <hyperlink r:id="rId5" ref="T139"/>
    <hyperlink r:id="rId6" ref="T140"/>
    <hyperlink r:id="rId7" ref="T141"/>
    <hyperlink r:id="rId8" ref="T142"/>
    <hyperlink r:id="rId9" ref="T143"/>
    <hyperlink r:id="rId10" ref="T144"/>
    <hyperlink r:id="rId11" ref="T145"/>
    <hyperlink r:id="rId12" ref="T146"/>
    <hyperlink r:id="rId13" ref="T147"/>
    <hyperlink r:id="rId14" ref="T148"/>
    <hyperlink r:id="rId15" ref="T149"/>
    <hyperlink r:id="rId16" ref="T150"/>
    <hyperlink r:id="rId17" ref="T151"/>
    <hyperlink r:id="rId18" ref="T152"/>
    <hyperlink r:id="rId19" ref="T153"/>
    <hyperlink r:id="rId20" ref="T160"/>
    <hyperlink r:id="rId21" ref="T161"/>
    <hyperlink r:id="rId22" ref="T175"/>
    <hyperlink r:id="rId23" ref="T176"/>
    <hyperlink r:id="rId24" ref="T177"/>
    <hyperlink r:id="rId25" ref="T178"/>
  </hyperlinks>
  <printOptions/>
  <pageMargins bottom="0.75" footer="0.0" header="0.0" left="0.7" right="0.7" top="0.75"/>
  <pageSetup orientation="landscape"/>
  <drawing r:id="rId26"/>
  <legacyDrawing r:id="rId27"/>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4.63"/>
    <col customWidth="1" min="2" max="2" width="7.75"/>
    <col customWidth="1" min="3" max="3" width="28.88"/>
    <col customWidth="1" min="4" max="4" width="24.38"/>
    <col customWidth="1" min="5" max="5" width="24.5"/>
    <col customWidth="1" min="6" max="6" width="7.75"/>
    <col customWidth="1" min="7" max="7" width="10.75"/>
    <col customWidth="1" min="8" max="8" width="12.0"/>
    <col customWidth="1" min="9" max="9" width="13.88"/>
    <col customWidth="1" min="10" max="10" width="7.88"/>
    <col customWidth="1" min="11" max="11" width="7.63"/>
    <col customWidth="1" min="12" max="12" width="10.63"/>
    <col customWidth="1" min="13" max="13" width="12.63"/>
    <col customWidth="1" min="14" max="14" width="7.88"/>
    <col customWidth="1" min="15" max="15" width="8.25"/>
    <col customWidth="1" min="16" max="16" width="7.63"/>
    <col customWidth="1" min="17" max="17" width="10.0"/>
    <col customWidth="1" min="18" max="18" width="7.25"/>
    <col customWidth="1" min="19" max="19" width="9.5"/>
    <col customWidth="1" min="20" max="20" width="26.13"/>
    <col customWidth="1" min="21" max="21" width="9.63"/>
    <col customWidth="1" min="22" max="22" width="7.63"/>
    <col customWidth="1" min="23" max="23" width="9.63"/>
    <col customWidth="1" min="24" max="24" width="10.63"/>
    <col customWidth="1" min="25" max="25" width="8.88"/>
    <col customWidth="1" min="26" max="26" width="9.88"/>
    <col customWidth="1" min="27" max="27" width="8.25"/>
    <col customWidth="1" min="28" max="28" width="7.88"/>
    <col customWidth="1" min="29" max="29" width="10.75"/>
    <col customWidth="1" min="30" max="30" width="12.0"/>
    <col customWidth="1" min="31" max="31" width="10.63"/>
    <col customWidth="1" min="32" max="32" width="7.63"/>
    <col customWidth="1" min="33" max="33" width="16.13"/>
    <col customWidth="1" min="34" max="35" width="7.63"/>
  </cols>
  <sheetData>
    <row r="1" ht="15.0" customHeight="1">
      <c r="A1" s="270" t="s">
        <v>1238</v>
      </c>
      <c r="B1" s="270"/>
      <c r="C1" s="519"/>
      <c r="D1" s="519"/>
      <c r="E1" s="519"/>
      <c r="F1" s="270"/>
      <c r="G1" s="270"/>
      <c r="H1" s="270"/>
      <c r="I1" s="1079"/>
      <c r="J1" s="270"/>
      <c r="K1" s="270"/>
      <c r="L1" s="270"/>
      <c r="M1" s="270"/>
      <c r="N1" s="1080"/>
      <c r="O1" s="1080"/>
      <c r="P1" s="1081"/>
      <c r="Q1" s="560">
        <v>22.0</v>
      </c>
      <c r="R1" s="1083"/>
      <c r="S1" s="270"/>
      <c r="T1" s="519"/>
      <c r="U1" s="1084"/>
      <c r="V1" s="1085"/>
      <c r="W1" s="1102"/>
      <c r="X1" s="1102"/>
      <c r="Y1" s="1084"/>
      <c r="Z1" s="1086"/>
      <c r="AA1" s="1085"/>
      <c r="AB1" s="1085"/>
      <c r="AC1" s="1087">
        <v>10000.0</v>
      </c>
      <c r="AD1" s="1088"/>
      <c r="AE1" s="1088" t="s">
        <v>1194</v>
      </c>
      <c r="AF1" s="1089"/>
      <c r="AG1" s="1090"/>
      <c r="AH1" s="1090"/>
      <c r="AI1" s="1090"/>
    </row>
    <row r="2">
      <c r="A2" s="469" t="s">
        <v>448</v>
      </c>
      <c r="B2" s="469" t="s">
        <v>449</v>
      </c>
      <c r="C2" s="469" t="s">
        <v>450</v>
      </c>
      <c r="D2" s="205" t="s">
        <v>452</v>
      </c>
      <c r="E2" s="205" t="s">
        <v>487</v>
      </c>
      <c r="F2" s="205" t="s">
        <v>488</v>
      </c>
      <c r="G2" s="205" t="s">
        <v>489</v>
      </c>
      <c r="H2" s="205" t="s">
        <v>490</v>
      </c>
      <c r="I2" s="1091" t="s">
        <v>491</v>
      </c>
      <c r="J2" s="469" t="s">
        <v>492</v>
      </c>
      <c r="K2" s="469" t="s">
        <v>493</v>
      </c>
      <c r="L2" s="205" t="s">
        <v>494</v>
      </c>
      <c r="M2" s="205" t="s">
        <v>495</v>
      </c>
      <c r="N2" s="1092" t="s">
        <v>496</v>
      </c>
      <c r="O2" s="1092" t="s">
        <v>542</v>
      </c>
      <c r="P2" s="1093" t="s">
        <v>498</v>
      </c>
      <c r="Q2" s="1272" t="s">
        <v>1242</v>
      </c>
      <c r="R2" s="1092" t="s">
        <v>499</v>
      </c>
      <c r="S2" s="205" t="s">
        <v>500</v>
      </c>
      <c r="T2" s="202" t="s">
        <v>501</v>
      </c>
      <c r="U2" s="1092" t="s">
        <v>502</v>
      </c>
      <c r="V2" s="1095" t="s">
        <v>503</v>
      </c>
      <c r="W2" s="1093" t="s">
        <v>504</v>
      </c>
      <c r="X2" s="1224" t="s">
        <v>505</v>
      </c>
      <c r="Y2" s="1092" t="s">
        <v>1195</v>
      </c>
      <c r="Z2" s="1096" t="s">
        <v>1196</v>
      </c>
      <c r="AA2" s="1095" t="s">
        <v>1197</v>
      </c>
      <c r="AB2" s="1095" t="s">
        <v>1198</v>
      </c>
      <c r="AC2" s="1095" t="s">
        <v>1199</v>
      </c>
      <c r="AD2" s="1095" t="s">
        <v>1200</v>
      </c>
      <c r="AE2" s="1095" t="s">
        <v>1201</v>
      </c>
      <c r="AF2" s="194" t="s">
        <v>1202</v>
      </c>
      <c r="AG2" s="1092" t="s">
        <v>506</v>
      </c>
      <c r="AH2" s="1097" t="s">
        <v>1244</v>
      </c>
      <c r="AI2" s="1097" t="s">
        <v>1245</v>
      </c>
    </row>
    <row r="3" ht="15.0" customHeight="1">
      <c r="A3" s="1098">
        <v>1.0</v>
      </c>
      <c r="B3" s="1181">
        <v>459063.0</v>
      </c>
      <c r="C3" s="370" t="s">
        <v>1127</v>
      </c>
      <c r="D3" s="370" t="s">
        <v>1352</v>
      </c>
      <c r="E3" s="370" t="s">
        <v>511</v>
      </c>
      <c r="F3" s="370" t="s">
        <v>512</v>
      </c>
      <c r="G3" s="370" t="s">
        <v>790</v>
      </c>
      <c r="H3" s="1273" t="str">
        <f t="shared" ref="H3:H200" si="1">IF(G3="fresher",F3&amp;"01",IF(G3="junior",F3&amp;"02",IF(G3="junior+",F3&amp;"03",IF(G3="middle",F3&amp;"04",IF(G3="middle+",F3&amp;"05",IF(G3="senior",F3&amp;"06",0))))))</f>
        <v>DEV03</v>
      </c>
      <c r="I3" s="1100" t="str">
        <f t="shared" ref="I3:I200" si="2">VLOOKUP(H3,NLTC!$C$5:$D$28,2,0)</f>
        <v>#REF!</v>
      </c>
      <c r="J3" s="413">
        <v>5.0</v>
      </c>
      <c r="K3" s="413">
        <v>2025.0</v>
      </c>
      <c r="L3" s="1394">
        <v>45778.0</v>
      </c>
      <c r="M3" s="1395">
        <v>45808.0</v>
      </c>
      <c r="N3" s="1339">
        <v>22.0</v>
      </c>
      <c r="O3" s="1084">
        <f t="shared" ref="O3:O200" si="3">N3/22</f>
        <v>1</v>
      </c>
      <c r="P3" s="231" t="str">
        <f t="shared" ref="P3:P200" si="4">ROUND(IF(S3="ODC",1*O3,I3*O3),3)</f>
        <v>#REF!</v>
      </c>
      <c r="Q3" s="231" t="str">
        <f t="shared" ref="Q3:Q157" si="5">P3</f>
        <v>#REF!</v>
      </c>
      <c r="R3" s="1101"/>
      <c r="S3" s="1181" t="s">
        <v>525</v>
      </c>
      <c r="T3" s="370" t="s">
        <v>2315</v>
      </c>
      <c r="U3" s="1084" t="str">
        <f t="shared" ref="U3:U200" si="6">IF(AND(Q3&gt;=1,S3="ODC"),P3,Q3)</f>
        <v>#REF!</v>
      </c>
      <c r="V3" s="1102" t="str">
        <f t="shared" ref="V3:V200" si="7">ROUND(SUMIF(B:B,B3,P:P),3)</f>
        <v>#REF!</v>
      </c>
      <c r="W3" s="1102" t="str">
        <f t="shared" ref="W3:W200" si="8">ROUND(SUMIF(B:B,B3,U:U),3)</f>
        <v>#REF!</v>
      </c>
      <c r="X3" s="1102" t="str">
        <f t="shared" ref="X3:X200" si="9">ROUND(W3/V3,2)</f>
        <v>#REF!</v>
      </c>
      <c r="Y3" s="1102">
        <f t="shared" ref="Y3:Y200" si="10">SUMIF(B:B,B3,O:O)</f>
        <v>1</v>
      </c>
      <c r="Z3" s="1416" t="str">
        <f t="shared" ref="Z3:Z200" si="11">VLOOKUP(H3,NLTC!$C$5:$H$271,6,0)/1000</f>
        <v>#REF!</v>
      </c>
      <c r="AA3" s="1085" t="str">
        <f t="shared" ref="AA3:AA200" si="12">ROUND(IF(X3&lt;=1,AB3*O3*X3,AB3*O3),0)</f>
        <v>#REF!</v>
      </c>
      <c r="AB3" s="1085" t="str">
        <f t="shared" ref="AB3:AB200" si="13">ROUND(IF(X3&lt;=1,Z3*O3*X3,Z3*O3),0)</f>
        <v>#REF!</v>
      </c>
      <c r="AC3" s="1105" t="str">
        <f t="shared" ref="AC3:AC200" si="14">ROUND(IF(X3&gt;1,(W3-V3)*$AC$1,0)*(O3/Y3),0)</f>
        <v>#REF!</v>
      </c>
      <c r="AD3" s="1105" t="str">
        <f t="shared" ref="AD3:AD200" si="15">+ROUND(AB3+AC3,0)</f>
        <v>#REF!</v>
      </c>
      <c r="AE3" s="1105" t="str">
        <f t="shared" ref="AE3:AE200" si="16">SUMIF(B:B,B3,AD:AD)</f>
        <v>#REF!</v>
      </c>
      <c r="AF3" s="232"/>
      <c r="AG3" s="1079"/>
      <c r="AH3" s="1090">
        <f t="shared" ref="AH3:AH200" si="17">SUMIF(D:D,D3,N:N)</f>
        <v>22</v>
      </c>
      <c r="AI3" s="1090"/>
    </row>
    <row r="4" ht="15.0" customHeight="1">
      <c r="A4" s="1098">
        <v>2.0</v>
      </c>
      <c r="B4" s="1182">
        <v>458599.0</v>
      </c>
      <c r="C4" s="1183" t="s">
        <v>876</v>
      </c>
      <c r="D4" s="1183" t="s">
        <v>1539</v>
      </c>
      <c r="E4" s="1183" t="s">
        <v>511</v>
      </c>
      <c r="F4" s="1183" t="s">
        <v>512</v>
      </c>
      <c r="G4" s="1183" t="s">
        <v>790</v>
      </c>
      <c r="H4" s="1273" t="str">
        <f t="shared" si="1"/>
        <v>DEV03</v>
      </c>
      <c r="I4" s="1100" t="str">
        <f t="shared" si="2"/>
        <v>#REF!</v>
      </c>
      <c r="J4" s="413">
        <v>5.0</v>
      </c>
      <c r="K4" s="413">
        <v>2025.0</v>
      </c>
      <c r="L4" s="1397">
        <v>45778.0</v>
      </c>
      <c r="M4" s="1398">
        <v>45808.0</v>
      </c>
      <c r="N4" s="1340">
        <v>22.0</v>
      </c>
      <c r="O4" s="1084">
        <f t="shared" si="3"/>
        <v>1</v>
      </c>
      <c r="P4" s="231" t="str">
        <f t="shared" si="4"/>
        <v>#REF!</v>
      </c>
      <c r="Q4" s="231" t="str">
        <f t="shared" si="5"/>
        <v>#REF!</v>
      </c>
      <c r="R4" s="1101"/>
      <c r="S4" s="1182" t="s">
        <v>525</v>
      </c>
      <c r="T4" s="1183" t="s">
        <v>2315</v>
      </c>
      <c r="U4" s="1084" t="str">
        <f t="shared" si="6"/>
        <v>#REF!</v>
      </c>
      <c r="V4" s="1102" t="str">
        <f t="shared" si="7"/>
        <v>#REF!</v>
      </c>
      <c r="W4" s="1102" t="str">
        <f t="shared" si="8"/>
        <v>#REF!</v>
      </c>
      <c r="X4" s="1102" t="str">
        <f t="shared" si="9"/>
        <v>#REF!</v>
      </c>
      <c r="Y4" s="1102">
        <f t="shared" si="10"/>
        <v>1</v>
      </c>
      <c r="Z4" s="1416" t="str">
        <f t="shared" si="11"/>
        <v>#REF!</v>
      </c>
      <c r="AA4" s="1085" t="str">
        <f t="shared" si="12"/>
        <v>#REF!</v>
      </c>
      <c r="AB4" s="1085" t="str">
        <f t="shared" si="13"/>
        <v>#REF!</v>
      </c>
      <c r="AC4" s="1105" t="str">
        <f t="shared" si="14"/>
        <v>#REF!</v>
      </c>
      <c r="AD4" s="1105" t="str">
        <f t="shared" si="15"/>
        <v>#REF!</v>
      </c>
      <c r="AE4" s="1105" t="str">
        <f t="shared" si="16"/>
        <v>#REF!</v>
      </c>
      <c r="AF4" s="232"/>
      <c r="AG4" s="1079"/>
      <c r="AH4" s="1090">
        <f t="shared" si="17"/>
        <v>22</v>
      </c>
      <c r="AI4" s="1090"/>
    </row>
    <row r="5" ht="15.0" customHeight="1">
      <c r="A5" s="1098">
        <v>3.0</v>
      </c>
      <c r="B5" s="1181">
        <v>276374.0</v>
      </c>
      <c r="C5" s="370" t="s">
        <v>1399</v>
      </c>
      <c r="D5" s="370" t="s">
        <v>1400</v>
      </c>
      <c r="E5" s="370" t="s">
        <v>511</v>
      </c>
      <c r="F5" s="370" t="s">
        <v>546</v>
      </c>
      <c r="G5" s="1181" t="s">
        <v>790</v>
      </c>
      <c r="H5" s="1273" t="str">
        <f t="shared" si="1"/>
        <v>TESTER03</v>
      </c>
      <c r="I5" s="1100" t="str">
        <f t="shared" si="2"/>
        <v>#REF!</v>
      </c>
      <c r="J5" s="413">
        <v>5.0</v>
      </c>
      <c r="K5" s="413">
        <v>2025.0</v>
      </c>
      <c r="L5" s="1394">
        <v>45778.0</v>
      </c>
      <c r="M5" s="1395">
        <v>45808.0</v>
      </c>
      <c r="N5" s="1339">
        <v>22.0</v>
      </c>
      <c r="O5" s="1084">
        <f t="shared" si="3"/>
        <v>1</v>
      </c>
      <c r="P5" s="231">
        <f t="shared" si="4"/>
        <v>1</v>
      </c>
      <c r="Q5" s="231">
        <f t="shared" si="5"/>
        <v>1</v>
      </c>
      <c r="R5" s="1101"/>
      <c r="S5" s="1181" t="s">
        <v>517</v>
      </c>
      <c r="T5" s="370" t="s">
        <v>1269</v>
      </c>
      <c r="U5" s="1084">
        <f t="shared" si="6"/>
        <v>1</v>
      </c>
      <c r="V5" s="1102">
        <f t="shared" si="7"/>
        <v>1</v>
      </c>
      <c r="W5" s="1102">
        <f t="shared" si="8"/>
        <v>1</v>
      </c>
      <c r="X5" s="1102">
        <f t="shared" si="9"/>
        <v>1</v>
      </c>
      <c r="Y5" s="1102">
        <f t="shared" si="10"/>
        <v>1</v>
      </c>
      <c r="Z5" s="1416" t="str">
        <f t="shared" si="11"/>
        <v>#REF!</v>
      </c>
      <c r="AA5" s="1085" t="str">
        <f t="shared" si="12"/>
        <v>#REF!</v>
      </c>
      <c r="AB5" s="1085" t="str">
        <f t="shared" si="13"/>
        <v>#REF!</v>
      </c>
      <c r="AC5" s="1105">
        <f t="shared" si="14"/>
        <v>0</v>
      </c>
      <c r="AD5" s="1105" t="str">
        <f t="shared" si="15"/>
        <v>#REF!</v>
      </c>
      <c r="AE5" s="1105" t="str">
        <f t="shared" si="16"/>
        <v>#REF!</v>
      </c>
      <c r="AF5" s="232"/>
      <c r="AG5" s="1079"/>
      <c r="AH5" s="1090">
        <f t="shared" si="17"/>
        <v>22</v>
      </c>
      <c r="AI5" s="1090"/>
    </row>
    <row r="6" ht="15.0" customHeight="1">
      <c r="A6" s="1098">
        <v>4.0</v>
      </c>
      <c r="B6" s="1182">
        <v>463029.0</v>
      </c>
      <c r="C6" s="1183" t="s">
        <v>1290</v>
      </c>
      <c r="D6" s="1183" t="s">
        <v>1291</v>
      </c>
      <c r="E6" s="1183" t="s">
        <v>511</v>
      </c>
      <c r="F6" s="1183" t="s">
        <v>512</v>
      </c>
      <c r="G6" s="1182" t="s">
        <v>795</v>
      </c>
      <c r="H6" s="1273" t="str">
        <f t="shared" si="1"/>
        <v>DEV01</v>
      </c>
      <c r="I6" s="1100" t="str">
        <f t="shared" si="2"/>
        <v>#REF!</v>
      </c>
      <c r="J6" s="413">
        <v>5.0</v>
      </c>
      <c r="K6" s="413">
        <v>2025.0</v>
      </c>
      <c r="L6" s="1397">
        <v>45778.0</v>
      </c>
      <c r="M6" s="1398">
        <v>45808.0</v>
      </c>
      <c r="N6" s="1340">
        <v>22.0</v>
      </c>
      <c r="O6" s="1084">
        <f t="shared" si="3"/>
        <v>1</v>
      </c>
      <c r="P6" s="231">
        <f t="shared" si="4"/>
        <v>1</v>
      </c>
      <c r="Q6" s="231">
        <f t="shared" si="5"/>
        <v>1</v>
      </c>
      <c r="R6" s="1101"/>
      <c r="S6" s="1182" t="s">
        <v>517</v>
      </c>
      <c r="T6" s="1183" t="s">
        <v>1269</v>
      </c>
      <c r="U6" s="1084">
        <f t="shared" si="6"/>
        <v>1</v>
      </c>
      <c r="V6" s="1102">
        <f t="shared" si="7"/>
        <v>1</v>
      </c>
      <c r="W6" s="1102">
        <f t="shared" si="8"/>
        <v>1</v>
      </c>
      <c r="X6" s="1102">
        <f t="shared" si="9"/>
        <v>1</v>
      </c>
      <c r="Y6" s="1102">
        <f t="shared" si="10"/>
        <v>1</v>
      </c>
      <c r="Z6" s="1416" t="str">
        <f t="shared" si="11"/>
        <v>#REF!</v>
      </c>
      <c r="AA6" s="1085" t="str">
        <f t="shared" si="12"/>
        <v>#REF!</v>
      </c>
      <c r="AB6" s="1085" t="str">
        <f t="shared" si="13"/>
        <v>#REF!</v>
      </c>
      <c r="AC6" s="1105">
        <f t="shared" si="14"/>
        <v>0</v>
      </c>
      <c r="AD6" s="1105" t="str">
        <f t="shared" si="15"/>
        <v>#REF!</v>
      </c>
      <c r="AE6" s="1105" t="str">
        <f t="shared" si="16"/>
        <v>#REF!</v>
      </c>
      <c r="AF6" s="232"/>
      <c r="AG6" s="1079"/>
      <c r="AH6" s="1090">
        <f t="shared" si="17"/>
        <v>22</v>
      </c>
      <c r="AI6" s="1090"/>
    </row>
    <row r="7" ht="15.0" customHeight="1">
      <c r="A7" s="1098">
        <v>5.0</v>
      </c>
      <c r="B7" s="1182">
        <v>463039.0</v>
      </c>
      <c r="C7" s="1183" t="s">
        <v>1418</v>
      </c>
      <c r="D7" s="1183" t="s">
        <v>1419</v>
      </c>
      <c r="E7" s="1183" t="s">
        <v>511</v>
      </c>
      <c r="F7" s="1183" t="s">
        <v>512</v>
      </c>
      <c r="G7" s="1182" t="s">
        <v>790</v>
      </c>
      <c r="H7" s="1273" t="str">
        <f t="shared" si="1"/>
        <v>DEV03</v>
      </c>
      <c r="I7" s="1100" t="str">
        <f t="shared" si="2"/>
        <v>#REF!</v>
      </c>
      <c r="J7" s="413">
        <v>5.0</v>
      </c>
      <c r="K7" s="413">
        <v>2025.0</v>
      </c>
      <c r="L7" s="1397">
        <v>45792.0</v>
      </c>
      <c r="M7" s="1398">
        <v>45808.0</v>
      </c>
      <c r="N7" s="1340">
        <v>12.0</v>
      </c>
      <c r="O7" s="1084">
        <f t="shared" si="3"/>
        <v>0.5454545455</v>
      </c>
      <c r="P7" s="231">
        <f t="shared" si="4"/>
        <v>0.545</v>
      </c>
      <c r="Q7" s="231">
        <f t="shared" si="5"/>
        <v>0.545</v>
      </c>
      <c r="R7" s="1101"/>
      <c r="S7" s="1182" t="s">
        <v>517</v>
      </c>
      <c r="T7" s="1183" t="s">
        <v>1269</v>
      </c>
      <c r="U7" s="1084">
        <f t="shared" si="6"/>
        <v>0.545</v>
      </c>
      <c r="V7" s="1102" t="str">
        <f t="shared" si="7"/>
        <v>#REF!</v>
      </c>
      <c r="W7" s="1102" t="str">
        <f t="shared" si="8"/>
        <v>#REF!</v>
      </c>
      <c r="X7" s="1102" t="str">
        <f t="shared" si="9"/>
        <v>#REF!</v>
      </c>
      <c r="Y7" s="1102">
        <f t="shared" si="10"/>
        <v>1</v>
      </c>
      <c r="Z7" s="1416" t="str">
        <f t="shared" si="11"/>
        <v>#REF!</v>
      </c>
      <c r="AA7" s="1085" t="str">
        <f t="shared" si="12"/>
        <v>#REF!</v>
      </c>
      <c r="AB7" s="1085" t="str">
        <f t="shared" si="13"/>
        <v>#REF!</v>
      </c>
      <c r="AC7" s="1105" t="str">
        <f t="shared" si="14"/>
        <v>#REF!</v>
      </c>
      <c r="AD7" s="1105" t="str">
        <f t="shared" si="15"/>
        <v>#REF!</v>
      </c>
      <c r="AE7" s="1105" t="str">
        <f t="shared" si="16"/>
        <v>#REF!</v>
      </c>
      <c r="AF7" s="232"/>
      <c r="AG7" s="1079"/>
      <c r="AH7" s="1090">
        <f t="shared" si="17"/>
        <v>22</v>
      </c>
      <c r="AI7" s="1090"/>
    </row>
    <row r="8" ht="15.0" customHeight="1">
      <c r="A8" s="1098">
        <v>6.0</v>
      </c>
      <c r="B8" s="1182">
        <v>464849.0</v>
      </c>
      <c r="C8" s="1183" t="s">
        <v>1421</v>
      </c>
      <c r="D8" s="1183" t="s">
        <v>1422</v>
      </c>
      <c r="E8" s="1183" t="s">
        <v>511</v>
      </c>
      <c r="F8" s="1183" t="s">
        <v>564</v>
      </c>
      <c r="G8" s="1182" t="s">
        <v>790</v>
      </c>
      <c r="H8" s="1273" t="str">
        <f t="shared" si="1"/>
        <v>BA03</v>
      </c>
      <c r="I8" s="1100" t="str">
        <f t="shared" si="2"/>
        <v>#REF!</v>
      </c>
      <c r="J8" s="413">
        <v>5.0</v>
      </c>
      <c r="K8" s="413">
        <v>2025.0</v>
      </c>
      <c r="L8" s="1397">
        <v>45778.0</v>
      </c>
      <c r="M8" s="1398">
        <v>45808.0</v>
      </c>
      <c r="N8" s="1340">
        <v>22.0</v>
      </c>
      <c r="O8" s="1084">
        <f t="shared" si="3"/>
        <v>1</v>
      </c>
      <c r="P8" s="231">
        <f t="shared" si="4"/>
        <v>1</v>
      </c>
      <c r="Q8" s="231">
        <f t="shared" si="5"/>
        <v>1</v>
      </c>
      <c r="R8" s="1101"/>
      <c r="S8" s="1182" t="s">
        <v>517</v>
      </c>
      <c r="T8" s="1183" t="s">
        <v>1269</v>
      </c>
      <c r="U8" s="1084">
        <f t="shared" si="6"/>
        <v>1</v>
      </c>
      <c r="V8" s="1102">
        <f t="shared" si="7"/>
        <v>1</v>
      </c>
      <c r="W8" s="1102">
        <f t="shared" si="8"/>
        <v>1</v>
      </c>
      <c r="X8" s="1102">
        <f t="shared" si="9"/>
        <v>1</v>
      </c>
      <c r="Y8" s="1102">
        <f t="shared" si="10"/>
        <v>1</v>
      </c>
      <c r="Z8" s="1416" t="str">
        <f t="shared" si="11"/>
        <v>#REF!</v>
      </c>
      <c r="AA8" s="1085" t="str">
        <f t="shared" si="12"/>
        <v>#REF!</v>
      </c>
      <c r="AB8" s="1085" t="str">
        <f t="shared" si="13"/>
        <v>#REF!</v>
      </c>
      <c r="AC8" s="1105">
        <f t="shared" si="14"/>
        <v>0</v>
      </c>
      <c r="AD8" s="1105" t="str">
        <f t="shared" si="15"/>
        <v>#REF!</v>
      </c>
      <c r="AE8" s="1105" t="str">
        <f t="shared" si="16"/>
        <v>#REF!</v>
      </c>
      <c r="AF8" s="232"/>
      <c r="AG8" s="1079"/>
      <c r="AH8" s="1090">
        <f t="shared" si="17"/>
        <v>22</v>
      </c>
      <c r="AI8" s="1090"/>
    </row>
    <row r="9" ht="15.0" customHeight="1">
      <c r="A9" s="1098">
        <v>7.0</v>
      </c>
      <c r="B9" s="1182">
        <v>465605.0</v>
      </c>
      <c r="C9" s="1183" t="s">
        <v>1310</v>
      </c>
      <c r="D9" s="1183" t="s">
        <v>1589</v>
      </c>
      <c r="E9" s="1183" t="s">
        <v>511</v>
      </c>
      <c r="F9" s="1183" t="s">
        <v>546</v>
      </c>
      <c r="G9" s="1182" t="s">
        <v>771</v>
      </c>
      <c r="H9" s="1273" t="str">
        <f t="shared" si="1"/>
        <v>TESTER04</v>
      </c>
      <c r="I9" s="1100" t="str">
        <f t="shared" si="2"/>
        <v>#REF!</v>
      </c>
      <c r="J9" s="413">
        <v>5.0</v>
      </c>
      <c r="K9" s="413">
        <v>2025.0</v>
      </c>
      <c r="L9" s="1397">
        <v>45793.0</v>
      </c>
      <c r="M9" s="1398">
        <v>45808.0</v>
      </c>
      <c r="N9" s="1340">
        <v>11.0</v>
      </c>
      <c r="O9" s="1084">
        <f t="shared" si="3"/>
        <v>0.5</v>
      </c>
      <c r="P9" s="231">
        <f t="shared" si="4"/>
        <v>0.5</v>
      </c>
      <c r="Q9" s="231">
        <f t="shared" si="5"/>
        <v>0.5</v>
      </c>
      <c r="R9" s="1101"/>
      <c r="S9" s="1182" t="s">
        <v>517</v>
      </c>
      <c r="T9" s="1183" t="s">
        <v>1269</v>
      </c>
      <c r="U9" s="1084">
        <f t="shared" si="6"/>
        <v>0.5</v>
      </c>
      <c r="V9" s="1102" t="str">
        <f t="shared" si="7"/>
        <v>#REF!</v>
      </c>
      <c r="W9" s="1102" t="str">
        <f t="shared" si="8"/>
        <v>#REF!</v>
      </c>
      <c r="X9" s="1102" t="str">
        <f t="shared" si="9"/>
        <v>#REF!</v>
      </c>
      <c r="Y9" s="1102">
        <f t="shared" si="10"/>
        <v>1</v>
      </c>
      <c r="Z9" s="1416" t="str">
        <f t="shared" si="11"/>
        <v>#REF!</v>
      </c>
      <c r="AA9" s="1085" t="str">
        <f t="shared" si="12"/>
        <v>#REF!</v>
      </c>
      <c r="AB9" s="1085" t="str">
        <f t="shared" si="13"/>
        <v>#REF!</v>
      </c>
      <c r="AC9" s="1105" t="str">
        <f t="shared" si="14"/>
        <v>#REF!</v>
      </c>
      <c r="AD9" s="1105" t="str">
        <f t="shared" si="15"/>
        <v>#REF!</v>
      </c>
      <c r="AE9" s="1105" t="str">
        <f t="shared" si="16"/>
        <v>#REF!</v>
      </c>
      <c r="AF9" s="232"/>
      <c r="AG9" s="1079"/>
      <c r="AH9" s="1090">
        <f t="shared" si="17"/>
        <v>22</v>
      </c>
      <c r="AI9" s="1090"/>
    </row>
    <row r="10" ht="15.0" customHeight="1">
      <c r="A10" s="1098">
        <v>8.0</v>
      </c>
      <c r="B10" s="1182">
        <v>465801.0</v>
      </c>
      <c r="C10" s="1183" t="s">
        <v>1360</v>
      </c>
      <c r="D10" s="1183" t="s">
        <v>1361</v>
      </c>
      <c r="E10" s="1183" t="s">
        <v>511</v>
      </c>
      <c r="F10" s="1183" t="s">
        <v>512</v>
      </c>
      <c r="G10" s="1182" t="s">
        <v>893</v>
      </c>
      <c r="H10" s="1273" t="str">
        <f t="shared" si="1"/>
        <v>DEV06</v>
      </c>
      <c r="I10" s="1100" t="str">
        <f t="shared" si="2"/>
        <v>#REF!</v>
      </c>
      <c r="J10" s="413">
        <v>5.0</v>
      </c>
      <c r="K10" s="413">
        <v>2025.0</v>
      </c>
      <c r="L10" s="1397">
        <v>45778.0</v>
      </c>
      <c r="M10" s="1398">
        <v>45808.0</v>
      </c>
      <c r="N10" s="1340">
        <v>2.2</v>
      </c>
      <c r="O10" s="1084">
        <f t="shared" si="3"/>
        <v>0.1</v>
      </c>
      <c r="P10" s="231">
        <f t="shared" si="4"/>
        <v>0.1</v>
      </c>
      <c r="Q10" s="231">
        <f t="shared" si="5"/>
        <v>0.1</v>
      </c>
      <c r="R10" s="1101"/>
      <c r="S10" s="1182" t="s">
        <v>517</v>
      </c>
      <c r="T10" s="1183" t="s">
        <v>1269</v>
      </c>
      <c r="U10" s="1084">
        <f t="shared" si="6"/>
        <v>0.1</v>
      </c>
      <c r="V10" s="1102" t="str">
        <f t="shared" si="7"/>
        <v>#REF!</v>
      </c>
      <c r="W10" s="1102" t="str">
        <f t="shared" si="8"/>
        <v>#REF!</v>
      </c>
      <c r="X10" s="1102" t="str">
        <f t="shared" si="9"/>
        <v>#REF!</v>
      </c>
      <c r="Y10" s="1102">
        <f t="shared" si="10"/>
        <v>1</v>
      </c>
      <c r="Z10" s="1416" t="str">
        <f t="shared" si="11"/>
        <v>#REF!</v>
      </c>
      <c r="AA10" s="1085" t="str">
        <f t="shared" si="12"/>
        <v>#REF!</v>
      </c>
      <c r="AB10" s="1085" t="str">
        <f t="shared" si="13"/>
        <v>#REF!</v>
      </c>
      <c r="AC10" s="1105" t="str">
        <f t="shared" si="14"/>
        <v>#REF!</v>
      </c>
      <c r="AD10" s="1105" t="str">
        <f t="shared" si="15"/>
        <v>#REF!</v>
      </c>
      <c r="AE10" s="1105" t="str">
        <f t="shared" si="16"/>
        <v>#REF!</v>
      </c>
      <c r="AF10" s="232"/>
      <c r="AG10" s="1079"/>
      <c r="AH10" s="1090">
        <f t="shared" si="17"/>
        <v>22</v>
      </c>
      <c r="AI10" s="1090"/>
    </row>
    <row r="11" ht="15.0" customHeight="1">
      <c r="A11" s="1098">
        <v>9.0</v>
      </c>
      <c r="B11" s="1182">
        <v>466333.0</v>
      </c>
      <c r="C11" s="1183" t="s">
        <v>1675</v>
      </c>
      <c r="D11" s="1183" t="s">
        <v>1676</v>
      </c>
      <c r="E11" s="1183" t="s">
        <v>511</v>
      </c>
      <c r="F11" s="1183" t="s">
        <v>546</v>
      </c>
      <c r="G11" s="1182" t="s">
        <v>790</v>
      </c>
      <c r="H11" s="1273" t="str">
        <f t="shared" si="1"/>
        <v>TESTER03</v>
      </c>
      <c r="I11" s="1100" t="str">
        <f t="shared" si="2"/>
        <v>#REF!</v>
      </c>
      <c r="J11" s="413">
        <v>5.0</v>
      </c>
      <c r="K11" s="413">
        <v>2025.0</v>
      </c>
      <c r="L11" s="1397">
        <v>45778.0</v>
      </c>
      <c r="M11" s="1398">
        <v>45808.0</v>
      </c>
      <c r="N11" s="1340">
        <v>11.0</v>
      </c>
      <c r="O11" s="1084">
        <f t="shared" si="3"/>
        <v>0.5</v>
      </c>
      <c r="P11" s="231">
        <f t="shared" si="4"/>
        <v>0.5</v>
      </c>
      <c r="Q11" s="231">
        <f t="shared" si="5"/>
        <v>0.5</v>
      </c>
      <c r="R11" s="1101"/>
      <c r="S11" s="1182" t="s">
        <v>517</v>
      </c>
      <c r="T11" s="1183" t="s">
        <v>1269</v>
      </c>
      <c r="U11" s="1084">
        <f t="shared" si="6"/>
        <v>0.5</v>
      </c>
      <c r="V11" s="1102" t="str">
        <f t="shared" si="7"/>
        <v>#REF!</v>
      </c>
      <c r="W11" s="1102" t="str">
        <f t="shared" si="8"/>
        <v>#REF!</v>
      </c>
      <c r="X11" s="1102" t="str">
        <f t="shared" si="9"/>
        <v>#REF!</v>
      </c>
      <c r="Y11" s="1102">
        <f t="shared" si="10"/>
        <v>1</v>
      </c>
      <c r="Z11" s="1416" t="str">
        <f t="shared" si="11"/>
        <v>#REF!</v>
      </c>
      <c r="AA11" s="1085" t="str">
        <f t="shared" si="12"/>
        <v>#REF!</v>
      </c>
      <c r="AB11" s="1085" t="str">
        <f t="shared" si="13"/>
        <v>#REF!</v>
      </c>
      <c r="AC11" s="1105" t="str">
        <f t="shared" si="14"/>
        <v>#REF!</v>
      </c>
      <c r="AD11" s="1105" t="str">
        <f t="shared" si="15"/>
        <v>#REF!</v>
      </c>
      <c r="AE11" s="1105" t="str">
        <f t="shared" si="16"/>
        <v>#REF!</v>
      </c>
      <c r="AF11" s="232"/>
      <c r="AG11" s="1079"/>
      <c r="AH11" s="1090">
        <f t="shared" si="17"/>
        <v>22</v>
      </c>
      <c r="AI11" s="1090"/>
    </row>
    <row r="12" ht="15.0" customHeight="1">
      <c r="A12" s="1098">
        <v>10.0</v>
      </c>
      <c r="B12" s="1182">
        <v>467515.0</v>
      </c>
      <c r="C12" s="1183" t="s">
        <v>2140</v>
      </c>
      <c r="D12" s="1183" t="s">
        <v>2141</v>
      </c>
      <c r="E12" s="1183" t="s">
        <v>511</v>
      </c>
      <c r="F12" s="1183" t="s">
        <v>564</v>
      </c>
      <c r="G12" s="1182" t="s">
        <v>771</v>
      </c>
      <c r="H12" s="1273" t="str">
        <f t="shared" si="1"/>
        <v>BA04</v>
      </c>
      <c r="I12" s="1100" t="str">
        <f t="shared" si="2"/>
        <v>#REF!</v>
      </c>
      <c r="J12" s="413">
        <v>5.0</v>
      </c>
      <c r="K12" s="413">
        <v>2025.0</v>
      </c>
      <c r="L12" s="1397">
        <v>45778.0</v>
      </c>
      <c r="M12" s="1398">
        <v>45808.0</v>
      </c>
      <c r="N12" s="1340">
        <v>22.0</v>
      </c>
      <c r="O12" s="1084">
        <f t="shared" si="3"/>
        <v>1</v>
      </c>
      <c r="P12" s="231">
        <f t="shared" si="4"/>
        <v>1</v>
      </c>
      <c r="Q12" s="231">
        <f t="shared" si="5"/>
        <v>1</v>
      </c>
      <c r="R12" s="1101"/>
      <c r="S12" s="1182" t="s">
        <v>517</v>
      </c>
      <c r="T12" s="1183" t="s">
        <v>1269</v>
      </c>
      <c r="U12" s="1084">
        <f t="shared" si="6"/>
        <v>1</v>
      </c>
      <c r="V12" s="1102">
        <f t="shared" si="7"/>
        <v>1</v>
      </c>
      <c r="W12" s="1102">
        <f t="shared" si="8"/>
        <v>1</v>
      </c>
      <c r="X12" s="1102">
        <f t="shared" si="9"/>
        <v>1</v>
      </c>
      <c r="Y12" s="1102">
        <f t="shared" si="10"/>
        <v>1</v>
      </c>
      <c r="Z12" s="1416" t="str">
        <f t="shared" si="11"/>
        <v>#REF!</v>
      </c>
      <c r="AA12" s="1085" t="str">
        <f t="shared" si="12"/>
        <v>#REF!</v>
      </c>
      <c r="AB12" s="1085" t="str">
        <f t="shared" si="13"/>
        <v>#REF!</v>
      </c>
      <c r="AC12" s="1105">
        <f t="shared" si="14"/>
        <v>0</v>
      </c>
      <c r="AD12" s="1105" t="str">
        <f t="shared" si="15"/>
        <v>#REF!</v>
      </c>
      <c r="AE12" s="1105" t="str">
        <f t="shared" si="16"/>
        <v>#REF!</v>
      </c>
      <c r="AF12" s="232"/>
      <c r="AG12" s="1079"/>
      <c r="AH12" s="1090">
        <f t="shared" si="17"/>
        <v>22</v>
      </c>
      <c r="AI12" s="1090"/>
    </row>
    <row r="13" ht="15.0" customHeight="1">
      <c r="A13" s="1098">
        <v>11.0</v>
      </c>
      <c r="B13" s="1182">
        <v>92203.0</v>
      </c>
      <c r="C13" s="1183" t="s">
        <v>2247</v>
      </c>
      <c r="D13" s="1183" t="s">
        <v>2248</v>
      </c>
      <c r="E13" s="1183" t="s">
        <v>511</v>
      </c>
      <c r="F13" s="1183" t="s">
        <v>663</v>
      </c>
      <c r="G13" s="1182" t="s">
        <v>771</v>
      </c>
      <c r="H13" s="1273" t="str">
        <f t="shared" si="1"/>
        <v>PM04</v>
      </c>
      <c r="I13" s="1100" t="str">
        <f t="shared" si="2"/>
        <v>#REF!</v>
      </c>
      <c r="J13" s="413">
        <v>5.0</v>
      </c>
      <c r="K13" s="413">
        <v>2025.0</v>
      </c>
      <c r="L13" s="1397">
        <v>45778.0</v>
      </c>
      <c r="M13" s="1398">
        <v>45808.0</v>
      </c>
      <c r="N13" s="1340">
        <v>13.2</v>
      </c>
      <c r="O13" s="1084">
        <f t="shared" si="3"/>
        <v>0.6</v>
      </c>
      <c r="P13" s="231">
        <f t="shared" si="4"/>
        <v>0.6</v>
      </c>
      <c r="Q13" s="231">
        <f t="shared" si="5"/>
        <v>0.6</v>
      </c>
      <c r="R13" s="1101"/>
      <c r="S13" s="1182" t="s">
        <v>517</v>
      </c>
      <c r="T13" s="1183" t="s">
        <v>1269</v>
      </c>
      <c r="U13" s="1084">
        <f t="shared" si="6"/>
        <v>0.6</v>
      </c>
      <c r="V13" s="1102" t="str">
        <f t="shared" si="7"/>
        <v>#REF!</v>
      </c>
      <c r="W13" s="1102" t="str">
        <f t="shared" si="8"/>
        <v>#REF!</v>
      </c>
      <c r="X13" s="1102" t="str">
        <f t="shared" si="9"/>
        <v>#REF!</v>
      </c>
      <c r="Y13" s="1102">
        <f t="shared" si="10"/>
        <v>1</v>
      </c>
      <c r="Z13" s="1416" t="str">
        <f t="shared" si="11"/>
        <v>#REF!</v>
      </c>
      <c r="AA13" s="1085" t="str">
        <f t="shared" si="12"/>
        <v>#REF!</v>
      </c>
      <c r="AB13" s="1085" t="str">
        <f t="shared" si="13"/>
        <v>#REF!</v>
      </c>
      <c r="AC13" s="1105" t="str">
        <f t="shared" si="14"/>
        <v>#REF!</v>
      </c>
      <c r="AD13" s="1105" t="str">
        <f t="shared" si="15"/>
        <v>#REF!</v>
      </c>
      <c r="AE13" s="1105" t="str">
        <f t="shared" si="16"/>
        <v>#REF!</v>
      </c>
      <c r="AF13" s="232"/>
      <c r="AG13" s="1079"/>
      <c r="AH13" s="1090">
        <f t="shared" si="17"/>
        <v>22</v>
      </c>
      <c r="AI13" s="1090"/>
    </row>
    <row r="14" ht="15.0" customHeight="1">
      <c r="A14" s="1098">
        <v>12.0</v>
      </c>
      <c r="B14" s="1182">
        <v>472447.0</v>
      </c>
      <c r="C14" s="1183" t="s">
        <v>2343</v>
      </c>
      <c r="D14" s="1183" t="s">
        <v>2344</v>
      </c>
      <c r="E14" s="1183" t="s">
        <v>511</v>
      </c>
      <c r="F14" s="1183" t="s">
        <v>546</v>
      </c>
      <c r="G14" s="1182" t="s">
        <v>795</v>
      </c>
      <c r="H14" s="1273" t="str">
        <f t="shared" si="1"/>
        <v>TESTER01</v>
      </c>
      <c r="I14" s="1100" t="str">
        <f t="shared" si="2"/>
        <v>#REF!</v>
      </c>
      <c r="J14" s="413">
        <v>5.0</v>
      </c>
      <c r="K14" s="413">
        <v>2025.0</v>
      </c>
      <c r="L14" s="1397">
        <v>45778.0</v>
      </c>
      <c r="M14" s="1398">
        <v>45808.0</v>
      </c>
      <c r="N14" s="1340">
        <v>22.0</v>
      </c>
      <c r="O14" s="1084">
        <f t="shared" si="3"/>
        <v>1</v>
      </c>
      <c r="P14" s="231">
        <f t="shared" si="4"/>
        <v>1</v>
      </c>
      <c r="Q14" s="231">
        <f t="shared" si="5"/>
        <v>1</v>
      </c>
      <c r="R14" s="1101"/>
      <c r="S14" s="1182" t="s">
        <v>517</v>
      </c>
      <c r="T14" s="1183" t="s">
        <v>1269</v>
      </c>
      <c r="U14" s="1084">
        <f t="shared" si="6"/>
        <v>1</v>
      </c>
      <c r="V14" s="1102">
        <f t="shared" si="7"/>
        <v>1</v>
      </c>
      <c r="W14" s="1102">
        <f t="shared" si="8"/>
        <v>1</v>
      </c>
      <c r="X14" s="1102">
        <f t="shared" si="9"/>
        <v>1</v>
      </c>
      <c r="Y14" s="1102">
        <f t="shared" si="10"/>
        <v>1</v>
      </c>
      <c r="Z14" s="1416" t="str">
        <f t="shared" si="11"/>
        <v>#REF!</v>
      </c>
      <c r="AA14" s="1085" t="str">
        <f t="shared" si="12"/>
        <v>#REF!</v>
      </c>
      <c r="AB14" s="1085" t="str">
        <f t="shared" si="13"/>
        <v>#REF!</v>
      </c>
      <c r="AC14" s="1105">
        <f t="shared" si="14"/>
        <v>0</v>
      </c>
      <c r="AD14" s="1105" t="str">
        <f t="shared" si="15"/>
        <v>#REF!</v>
      </c>
      <c r="AE14" s="1105" t="str">
        <f t="shared" si="16"/>
        <v>#REF!</v>
      </c>
      <c r="AF14" s="232"/>
      <c r="AG14" s="1079"/>
      <c r="AH14" s="1090">
        <f t="shared" si="17"/>
        <v>22</v>
      </c>
      <c r="AI14" s="1090"/>
    </row>
    <row r="15" ht="15.0" customHeight="1">
      <c r="A15" s="1098">
        <v>13.0</v>
      </c>
      <c r="B15" s="1182">
        <v>473957.0</v>
      </c>
      <c r="C15" s="1183" t="s">
        <v>2348</v>
      </c>
      <c r="D15" s="1183" t="s">
        <v>2349</v>
      </c>
      <c r="E15" s="1183" t="s">
        <v>511</v>
      </c>
      <c r="F15" s="1183" t="s">
        <v>512</v>
      </c>
      <c r="G15" s="1182" t="s">
        <v>795</v>
      </c>
      <c r="H15" s="1273" t="str">
        <f t="shared" si="1"/>
        <v>DEV01</v>
      </c>
      <c r="I15" s="1100" t="str">
        <f t="shared" si="2"/>
        <v>#REF!</v>
      </c>
      <c r="J15" s="413">
        <v>5.0</v>
      </c>
      <c r="K15" s="413">
        <v>2025.0</v>
      </c>
      <c r="L15" s="1397">
        <v>45778.0</v>
      </c>
      <c r="M15" s="1398">
        <v>45808.0</v>
      </c>
      <c r="N15" s="1340">
        <v>22.0</v>
      </c>
      <c r="O15" s="1084">
        <f t="shared" si="3"/>
        <v>1</v>
      </c>
      <c r="P15" s="231">
        <f t="shared" si="4"/>
        <v>1</v>
      </c>
      <c r="Q15" s="231">
        <f t="shared" si="5"/>
        <v>1</v>
      </c>
      <c r="R15" s="1101"/>
      <c r="S15" s="1182" t="s">
        <v>517</v>
      </c>
      <c r="T15" s="1183" t="s">
        <v>1269</v>
      </c>
      <c r="U15" s="1084">
        <f t="shared" si="6"/>
        <v>1</v>
      </c>
      <c r="V15" s="1102">
        <f t="shared" si="7"/>
        <v>1</v>
      </c>
      <c r="W15" s="1102">
        <f t="shared" si="8"/>
        <v>1</v>
      </c>
      <c r="X15" s="1102">
        <f t="shared" si="9"/>
        <v>1</v>
      </c>
      <c r="Y15" s="1102">
        <f t="shared" si="10"/>
        <v>1</v>
      </c>
      <c r="Z15" s="1416" t="str">
        <f t="shared" si="11"/>
        <v>#REF!</v>
      </c>
      <c r="AA15" s="1085" t="str">
        <f t="shared" si="12"/>
        <v>#REF!</v>
      </c>
      <c r="AB15" s="1085" t="str">
        <f t="shared" si="13"/>
        <v>#REF!</v>
      </c>
      <c r="AC15" s="1105">
        <f t="shared" si="14"/>
        <v>0</v>
      </c>
      <c r="AD15" s="1105" t="str">
        <f t="shared" si="15"/>
        <v>#REF!</v>
      </c>
      <c r="AE15" s="1105" t="str">
        <f t="shared" si="16"/>
        <v>#REF!</v>
      </c>
      <c r="AF15" s="232"/>
      <c r="AG15" s="1079"/>
      <c r="AH15" s="1090">
        <f t="shared" si="17"/>
        <v>22</v>
      </c>
      <c r="AI15" s="1090"/>
    </row>
    <row r="16" ht="15.0" customHeight="1">
      <c r="A16" s="1098">
        <v>14.0</v>
      </c>
      <c r="B16" s="1182">
        <v>475831.0</v>
      </c>
      <c r="C16" s="1183" t="s">
        <v>2419</v>
      </c>
      <c r="D16" s="1183" t="s">
        <v>2420</v>
      </c>
      <c r="E16" s="1183" t="s">
        <v>511</v>
      </c>
      <c r="F16" s="1183" t="s">
        <v>512</v>
      </c>
      <c r="G16" s="1182" t="s">
        <v>665</v>
      </c>
      <c r="H16" s="1273" t="str">
        <f t="shared" si="1"/>
        <v>DEV02</v>
      </c>
      <c r="I16" s="1100" t="str">
        <f t="shared" si="2"/>
        <v>#REF!</v>
      </c>
      <c r="J16" s="413">
        <v>5.0</v>
      </c>
      <c r="K16" s="413">
        <v>2025.0</v>
      </c>
      <c r="L16" s="1397">
        <v>45778.0</v>
      </c>
      <c r="M16" s="1398">
        <v>45808.0</v>
      </c>
      <c r="N16" s="1340">
        <v>22.0</v>
      </c>
      <c r="O16" s="1084">
        <f t="shared" si="3"/>
        <v>1</v>
      </c>
      <c r="P16" s="231">
        <f t="shared" si="4"/>
        <v>1</v>
      </c>
      <c r="Q16" s="231">
        <f t="shared" si="5"/>
        <v>1</v>
      </c>
      <c r="R16" s="1101"/>
      <c r="S16" s="1182" t="s">
        <v>517</v>
      </c>
      <c r="T16" s="1183" t="s">
        <v>1269</v>
      </c>
      <c r="U16" s="1084">
        <f t="shared" si="6"/>
        <v>1</v>
      </c>
      <c r="V16" s="1102">
        <f t="shared" si="7"/>
        <v>1</v>
      </c>
      <c r="W16" s="1102">
        <f t="shared" si="8"/>
        <v>1</v>
      </c>
      <c r="X16" s="1102">
        <f t="shared" si="9"/>
        <v>1</v>
      </c>
      <c r="Y16" s="1102">
        <f t="shared" si="10"/>
        <v>1</v>
      </c>
      <c r="Z16" s="1416" t="str">
        <f t="shared" si="11"/>
        <v>#REF!</v>
      </c>
      <c r="AA16" s="1085" t="str">
        <f t="shared" si="12"/>
        <v>#REF!</v>
      </c>
      <c r="AB16" s="1085" t="str">
        <f t="shared" si="13"/>
        <v>#REF!</v>
      </c>
      <c r="AC16" s="1105">
        <f t="shared" si="14"/>
        <v>0</v>
      </c>
      <c r="AD16" s="1105" t="str">
        <f t="shared" si="15"/>
        <v>#REF!</v>
      </c>
      <c r="AE16" s="1105" t="str">
        <f t="shared" si="16"/>
        <v>#REF!</v>
      </c>
      <c r="AF16" s="232"/>
      <c r="AG16" s="1079"/>
      <c r="AH16" s="1090">
        <f t="shared" si="17"/>
        <v>22</v>
      </c>
      <c r="AI16" s="1090"/>
    </row>
    <row r="17" ht="15.0" customHeight="1">
      <c r="A17" s="1098">
        <v>15.0</v>
      </c>
      <c r="B17" s="1181">
        <v>275041.0</v>
      </c>
      <c r="C17" s="370" t="s">
        <v>1102</v>
      </c>
      <c r="D17" s="370" t="s">
        <v>1275</v>
      </c>
      <c r="E17" s="370" t="s">
        <v>511</v>
      </c>
      <c r="F17" s="370" t="s">
        <v>512</v>
      </c>
      <c r="G17" s="370" t="s">
        <v>790</v>
      </c>
      <c r="H17" s="1273" t="str">
        <f t="shared" si="1"/>
        <v>DEV03</v>
      </c>
      <c r="I17" s="1100" t="str">
        <f t="shared" si="2"/>
        <v>#REF!</v>
      </c>
      <c r="J17" s="413">
        <v>5.0</v>
      </c>
      <c r="K17" s="413">
        <v>2025.0</v>
      </c>
      <c r="L17" s="1394">
        <v>45778.0</v>
      </c>
      <c r="M17" s="1395">
        <v>45808.0</v>
      </c>
      <c r="N17" s="1339">
        <v>22.0</v>
      </c>
      <c r="O17" s="1084">
        <f t="shared" si="3"/>
        <v>1</v>
      </c>
      <c r="P17" s="231" t="str">
        <f t="shared" si="4"/>
        <v>#REF!</v>
      </c>
      <c r="Q17" s="231" t="str">
        <f t="shared" si="5"/>
        <v>#REF!</v>
      </c>
      <c r="R17" s="1101"/>
      <c r="S17" s="1181" t="s">
        <v>525</v>
      </c>
      <c r="T17" s="370" t="s">
        <v>2088</v>
      </c>
      <c r="U17" s="1084" t="str">
        <f t="shared" si="6"/>
        <v>#REF!</v>
      </c>
      <c r="V17" s="1102" t="str">
        <f t="shared" si="7"/>
        <v>#REF!</v>
      </c>
      <c r="W17" s="1102" t="str">
        <f t="shared" si="8"/>
        <v>#REF!</v>
      </c>
      <c r="X17" s="1102" t="str">
        <f t="shared" si="9"/>
        <v>#REF!</v>
      </c>
      <c r="Y17" s="1102">
        <f t="shared" si="10"/>
        <v>1</v>
      </c>
      <c r="Z17" s="1416" t="str">
        <f t="shared" si="11"/>
        <v>#REF!</v>
      </c>
      <c r="AA17" s="1085" t="str">
        <f t="shared" si="12"/>
        <v>#REF!</v>
      </c>
      <c r="AB17" s="1085" t="str">
        <f t="shared" si="13"/>
        <v>#REF!</v>
      </c>
      <c r="AC17" s="1105" t="str">
        <f t="shared" si="14"/>
        <v>#REF!</v>
      </c>
      <c r="AD17" s="1105" t="str">
        <f t="shared" si="15"/>
        <v>#REF!</v>
      </c>
      <c r="AE17" s="1105" t="str">
        <f t="shared" si="16"/>
        <v>#REF!</v>
      </c>
      <c r="AF17" s="232"/>
      <c r="AG17" s="1079"/>
      <c r="AH17" s="1090">
        <f t="shared" si="17"/>
        <v>22</v>
      </c>
      <c r="AI17" s="1090"/>
    </row>
    <row r="18" ht="15.0" customHeight="1">
      <c r="A18" s="1098">
        <v>16.0</v>
      </c>
      <c r="B18" s="1182">
        <v>283181.0</v>
      </c>
      <c r="C18" s="1183" t="s">
        <v>658</v>
      </c>
      <c r="D18" s="1183" t="s">
        <v>1278</v>
      </c>
      <c r="E18" s="1183" t="s">
        <v>511</v>
      </c>
      <c r="F18" s="1183" t="s">
        <v>564</v>
      </c>
      <c r="G18" s="1183" t="s">
        <v>771</v>
      </c>
      <c r="H18" s="1273" t="str">
        <f t="shared" si="1"/>
        <v>BA04</v>
      </c>
      <c r="I18" s="1100" t="str">
        <f t="shared" si="2"/>
        <v>#REF!</v>
      </c>
      <c r="J18" s="413">
        <v>5.0</v>
      </c>
      <c r="K18" s="413">
        <v>2025.0</v>
      </c>
      <c r="L18" s="1397">
        <v>45778.0</v>
      </c>
      <c r="M18" s="1398">
        <v>45808.0</v>
      </c>
      <c r="N18" s="1340">
        <v>22.0</v>
      </c>
      <c r="O18" s="1084">
        <f t="shared" si="3"/>
        <v>1</v>
      </c>
      <c r="P18" s="231" t="str">
        <f t="shared" si="4"/>
        <v>#REF!</v>
      </c>
      <c r="Q18" s="231" t="str">
        <f t="shared" si="5"/>
        <v>#REF!</v>
      </c>
      <c r="R18" s="1101"/>
      <c r="S18" s="1182" t="s">
        <v>525</v>
      </c>
      <c r="T18" s="1183" t="s">
        <v>2088</v>
      </c>
      <c r="U18" s="1084" t="str">
        <f t="shared" si="6"/>
        <v>#REF!</v>
      </c>
      <c r="V18" s="1102" t="str">
        <f t="shared" si="7"/>
        <v>#REF!</v>
      </c>
      <c r="W18" s="1102" t="str">
        <f t="shared" si="8"/>
        <v>#REF!</v>
      </c>
      <c r="X18" s="1102" t="str">
        <f t="shared" si="9"/>
        <v>#REF!</v>
      </c>
      <c r="Y18" s="1102">
        <f t="shared" si="10"/>
        <v>1</v>
      </c>
      <c r="Z18" s="1416" t="str">
        <f t="shared" si="11"/>
        <v>#REF!</v>
      </c>
      <c r="AA18" s="1085" t="str">
        <f t="shared" si="12"/>
        <v>#REF!</v>
      </c>
      <c r="AB18" s="1085" t="str">
        <f t="shared" si="13"/>
        <v>#REF!</v>
      </c>
      <c r="AC18" s="1105" t="str">
        <f t="shared" si="14"/>
        <v>#REF!</v>
      </c>
      <c r="AD18" s="1105" t="str">
        <f t="shared" si="15"/>
        <v>#REF!</v>
      </c>
      <c r="AE18" s="1105" t="str">
        <f t="shared" si="16"/>
        <v>#REF!</v>
      </c>
      <c r="AF18" s="232"/>
      <c r="AG18" s="1079"/>
      <c r="AH18" s="1090">
        <f t="shared" si="17"/>
        <v>22</v>
      </c>
      <c r="AI18" s="1090"/>
    </row>
    <row r="19" ht="15.0" customHeight="1">
      <c r="A19" s="1098">
        <v>17.0</v>
      </c>
      <c r="B19" s="1182">
        <v>427203.0</v>
      </c>
      <c r="C19" s="1183" t="s">
        <v>1006</v>
      </c>
      <c r="D19" s="1183" t="s">
        <v>1279</v>
      </c>
      <c r="E19" s="1183" t="s">
        <v>511</v>
      </c>
      <c r="F19" s="1183" t="s">
        <v>512</v>
      </c>
      <c r="G19" s="1183" t="s">
        <v>790</v>
      </c>
      <c r="H19" s="1273" t="str">
        <f t="shared" si="1"/>
        <v>DEV03</v>
      </c>
      <c r="I19" s="1100" t="str">
        <f t="shared" si="2"/>
        <v>#REF!</v>
      </c>
      <c r="J19" s="413">
        <v>5.0</v>
      </c>
      <c r="K19" s="413">
        <v>2025.0</v>
      </c>
      <c r="L19" s="1397">
        <v>45778.0</v>
      </c>
      <c r="M19" s="1398">
        <v>45808.0</v>
      </c>
      <c r="N19" s="1340">
        <v>22.0</v>
      </c>
      <c r="O19" s="1084">
        <f t="shared" si="3"/>
        <v>1</v>
      </c>
      <c r="P19" s="231" t="str">
        <f t="shared" si="4"/>
        <v>#REF!</v>
      </c>
      <c r="Q19" s="231" t="str">
        <f t="shared" si="5"/>
        <v>#REF!</v>
      </c>
      <c r="R19" s="1101"/>
      <c r="S19" s="1182" t="s">
        <v>525</v>
      </c>
      <c r="T19" s="1183" t="s">
        <v>2088</v>
      </c>
      <c r="U19" s="1084" t="str">
        <f t="shared" si="6"/>
        <v>#REF!</v>
      </c>
      <c r="V19" s="1102" t="str">
        <f t="shared" si="7"/>
        <v>#REF!</v>
      </c>
      <c r="W19" s="1102" t="str">
        <f t="shared" si="8"/>
        <v>#REF!</v>
      </c>
      <c r="X19" s="1102" t="str">
        <f t="shared" si="9"/>
        <v>#REF!</v>
      </c>
      <c r="Y19" s="1102">
        <f t="shared" si="10"/>
        <v>1</v>
      </c>
      <c r="Z19" s="1416" t="str">
        <f t="shared" si="11"/>
        <v>#REF!</v>
      </c>
      <c r="AA19" s="1085" t="str">
        <f t="shared" si="12"/>
        <v>#REF!</v>
      </c>
      <c r="AB19" s="1085" t="str">
        <f t="shared" si="13"/>
        <v>#REF!</v>
      </c>
      <c r="AC19" s="1105" t="str">
        <f t="shared" si="14"/>
        <v>#REF!</v>
      </c>
      <c r="AD19" s="1105" t="str">
        <f t="shared" si="15"/>
        <v>#REF!</v>
      </c>
      <c r="AE19" s="1105" t="str">
        <f t="shared" si="16"/>
        <v>#REF!</v>
      </c>
      <c r="AF19" s="232"/>
      <c r="AG19" s="1079"/>
      <c r="AH19" s="1090">
        <f t="shared" si="17"/>
        <v>22</v>
      </c>
      <c r="AI19" s="1090"/>
    </row>
    <row r="20" ht="15.0" customHeight="1">
      <c r="A20" s="1098">
        <v>18.0</v>
      </c>
      <c r="B20" s="1182">
        <v>458877.0</v>
      </c>
      <c r="C20" s="1183" t="s">
        <v>521</v>
      </c>
      <c r="D20" s="1183" t="s">
        <v>1285</v>
      </c>
      <c r="E20" s="1183" t="s">
        <v>511</v>
      </c>
      <c r="F20" s="1183" t="s">
        <v>512</v>
      </c>
      <c r="G20" s="1183" t="s">
        <v>893</v>
      </c>
      <c r="H20" s="1273" t="str">
        <f t="shared" si="1"/>
        <v>DEV06</v>
      </c>
      <c r="I20" s="1100" t="str">
        <f t="shared" si="2"/>
        <v>#REF!</v>
      </c>
      <c r="J20" s="413">
        <v>5.0</v>
      </c>
      <c r="K20" s="413">
        <v>2025.0</v>
      </c>
      <c r="L20" s="1397">
        <v>45778.0</v>
      </c>
      <c r="M20" s="1398">
        <v>45808.0</v>
      </c>
      <c r="N20" s="1340">
        <v>4.4</v>
      </c>
      <c r="O20" s="1084">
        <f t="shared" si="3"/>
        <v>0.2</v>
      </c>
      <c r="P20" s="231" t="str">
        <f t="shared" si="4"/>
        <v>#REF!</v>
      </c>
      <c r="Q20" s="231" t="str">
        <f t="shared" si="5"/>
        <v>#REF!</v>
      </c>
      <c r="R20" s="1101"/>
      <c r="S20" s="1182" t="s">
        <v>525</v>
      </c>
      <c r="T20" s="1183" t="s">
        <v>2088</v>
      </c>
      <c r="U20" s="1084" t="str">
        <f t="shared" si="6"/>
        <v>#REF!</v>
      </c>
      <c r="V20" s="1102" t="str">
        <f t="shared" si="7"/>
        <v>#REF!</v>
      </c>
      <c r="W20" s="1102" t="str">
        <f t="shared" si="8"/>
        <v>#REF!</v>
      </c>
      <c r="X20" s="1102" t="str">
        <f t="shared" si="9"/>
        <v>#REF!</v>
      </c>
      <c r="Y20" s="1102">
        <f t="shared" si="10"/>
        <v>1</v>
      </c>
      <c r="Z20" s="1416" t="str">
        <f t="shared" si="11"/>
        <v>#REF!</v>
      </c>
      <c r="AA20" s="1085" t="str">
        <f t="shared" si="12"/>
        <v>#REF!</v>
      </c>
      <c r="AB20" s="1085" t="str">
        <f t="shared" si="13"/>
        <v>#REF!</v>
      </c>
      <c r="AC20" s="1105" t="str">
        <f t="shared" si="14"/>
        <v>#REF!</v>
      </c>
      <c r="AD20" s="1105" t="str">
        <f t="shared" si="15"/>
        <v>#REF!</v>
      </c>
      <c r="AE20" s="1105" t="str">
        <f t="shared" si="16"/>
        <v>#REF!</v>
      </c>
      <c r="AF20" s="232"/>
      <c r="AG20" s="1079"/>
      <c r="AH20" s="1090">
        <f t="shared" si="17"/>
        <v>22</v>
      </c>
      <c r="AI20" s="1090"/>
    </row>
    <row r="21" ht="15.0" customHeight="1">
      <c r="A21" s="1098">
        <v>19.0</v>
      </c>
      <c r="B21" s="1182">
        <v>463031.0</v>
      </c>
      <c r="C21" s="1183" t="s">
        <v>1288</v>
      </c>
      <c r="D21" s="1183" t="s">
        <v>1289</v>
      </c>
      <c r="E21" s="1183" t="s">
        <v>511</v>
      </c>
      <c r="F21" s="1183" t="s">
        <v>512</v>
      </c>
      <c r="G21" s="1183" t="s">
        <v>790</v>
      </c>
      <c r="H21" s="1273" t="str">
        <f t="shared" si="1"/>
        <v>DEV03</v>
      </c>
      <c r="I21" s="1100" t="str">
        <f t="shared" si="2"/>
        <v>#REF!</v>
      </c>
      <c r="J21" s="413">
        <v>5.0</v>
      </c>
      <c r="K21" s="413">
        <v>2025.0</v>
      </c>
      <c r="L21" s="1397">
        <v>45778.0</v>
      </c>
      <c r="M21" s="1398">
        <v>45808.0</v>
      </c>
      <c r="N21" s="1340">
        <v>22.0</v>
      </c>
      <c r="O21" s="1084">
        <f t="shared" si="3"/>
        <v>1</v>
      </c>
      <c r="P21" s="231" t="str">
        <f t="shared" si="4"/>
        <v>#REF!</v>
      </c>
      <c r="Q21" s="231" t="str">
        <f t="shared" si="5"/>
        <v>#REF!</v>
      </c>
      <c r="R21" s="1101"/>
      <c r="S21" s="1182" t="s">
        <v>525</v>
      </c>
      <c r="T21" s="1183" t="s">
        <v>2088</v>
      </c>
      <c r="U21" s="1084" t="str">
        <f t="shared" si="6"/>
        <v>#REF!</v>
      </c>
      <c r="V21" s="1102" t="str">
        <f t="shared" si="7"/>
        <v>#REF!</v>
      </c>
      <c r="W21" s="1102" t="str">
        <f t="shared" si="8"/>
        <v>#REF!</v>
      </c>
      <c r="X21" s="1102" t="str">
        <f t="shared" si="9"/>
        <v>#REF!</v>
      </c>
      <c r="Y21" s="1102">
        <f t="shared" si="10"/>
        <v>1</v>
      </c>
      <c r="Z21" s="1416" t="str">
        <f t="shared" si="11"/>
        <v>#REF!</v>
      </c>
      <c r="AA21" s="1085" t="str">
        <f t="shared" si="12"/>
        <v>#REF!</v>
      </c>
      <c r="AB21" s="1085" t="str">
        <f t="shared" si="13"/>
        <v>#REF!</v>
      </c>
      <c r="AC21" s="1105" t="str">
        <f t="shared" si="14"/>
        <v>#REF!</v>
      </c>
      <c r="AD21" s="1105" t="str">
        <f t="shared" si="15"/>
        <v>#REF!</v>
      </c>
      <c r="AE21" s="1105" t="str">
        <f t="shared" si="16"/>
        <v>#REF!</v>
      </c>
      <c r="AF21" s="232"/>
      <c r="AG21" s="1079"/>
      <c r="AH21" s="1090">
        <f t="shared" si="17"/>
        <v>22</v>
      </c>
      <c r="AI21" s="1090"/>
    </row>
    <row r="22" ht="15.0" customHeight="1">
      <c r="A22" s="1098">
        <v>20.0</v>
      </c>
      <c r="B22" s="1182">
        <v>463041.0</v>
      </c>
      <c r="C22" s="1183" t="s">
        <v>1293</v>
      </c>
      <c r="D22" s="1183" t="s">
        <v>1294</v>
      </c>
      <c r="E22" s="1183" t="s">
        <v>511</v>
      </c>
      <c r="F22" s="1183" t="s">
        <v>546</v>
      </c>
      <c r="G22" s="1183" t="s">
        <v>665</v>
      </c>
      <c r="H22" s="1273" t="str">
        <f t="shared" si="1"/>
        <v>TESTER02</v>
      </c>
      <c r="I22" s="1100" t="str">
        <f t="shared" si="2"/>
        <v>#REF!</v>
      </c>
      <c r="J22" s="413">
        <v>5.0</v>
      </c>
      <c r="K22" s="413">
        <v>2025.0</v>
      </c>
      <c r="L22" s="1397">
        <v>45778.0</v>
      </c>
      <c r="M22" s="1398">
        <v>45808.0</v>
      </c>
      <c r="N22" s="1340">
        <v>22.0</v>
      </c>
      <c r="O22" s="1084">
        <f t="shared" si="3"/>
        <v>1</v>
      </c>
      <c r="P22" s="231" t="str">
        <f t="shared" si="4"/>
        <v>#REF!</v>
      </c>
      <c r="Q22" s="231" t="str">
        <f t="shared" si="5"/>
        <v>#REF!</v>
      </c>
      <c r="R22" s="1101"/>
      <c r="S22" s="1182" t="s">
        <v>525</v>
      </c>
      <c r="T22" s="1183" t="s">
        <v>2088</v>
      </c>
      <c r="U22" s="1084" t="str">
        <f t="shared" si="6"/>
        <v>#REF!</v>
      </c>
      <c r="V22" s="1102" t="str">
        <f t="shared" si="7"/>
        <v>#REF!</v>
      </c>
      <c r="W22" s="1102" t="str">
        <f t="shared" si="8"/>
        <v>#REF!</v>
      </c>
      <c r="X22" s="1102" t="str">
        <f t="shared" si="9"/>
        <v>#REF!</v>
      </c>
      <c r="Y22" s="1102">
        <f t="shared" si="10"/>
        <v>1</v>
      </c>
      <c r="Z22" s="1416" t="str">
        <f t="shared" si="11"/>
        <v>#REF!</v>
      </c>
      <c r="AA22" s="1085" t="str">
        <f t="shared" si="12"/>
        <v>#REF!</v>
      </c>
      <c r="AB22" s="1085" t="str">
        <f t="shared" si="13"/>
        <v>#REF!</v>
      </c>
      <c r="AC22" s="1105" t="str">
        <f t="shared" si="14"/>
        <v>#REF!</v>
      </c>
      <c r="AD22" s="1105" t="str">
        <f t="shared" si="15"/>
        <v>#REF!</v>
      </c>
      <c r="AE22" s="1105" t="str">
        <f t="shared" si="16"/>
        <v>#REF!</v>
      </c>
      <c r="AF22" s="232"/>
      <c r="AG22" s="1079"/>
      <c r="AH22" s="1090">
        <f t="shared" si="17"/>
        <v>22</v>
      </c>
      <c r="AI22" s="1090"/>
    </row>
    <row r="23" ht="15.0" customHeight="1">
      <c r="A23" s="1098">
        <v>21.0</v>
      </c>
      <c r="B23" s="1182">
        <v>463293.0</v>
      </c>
      <c r="C23" s="1183" t="s">
        <v>1296</v>
      </c>
      <c r="D23" s="1183" t="s">
        <v>1297</v>
      </c>
      <c r="E23" s="1183" t="s">
        <v>511</v>
      </c>
      <c r="F23" s="1183" t="s">
        <v>564</v>
      </c>
      <c r="G23" s="1183" t="s">
        <v>665</v>
      </c>
      <c r="H23" s="1273" t="str">
        <f t="shared" si="1"/>
        <v>BA02</v>
      </c>
      <c r="I23" s="1100" t="str">
        <f t="shared" si="2"/>
        <v>#REF!</v>
      </c>
      <c r="J23" s="413">
        <v>5.0</v>
      </c>
      <c r="K23" s="413">
        <v>2025.0</v>
      </c>
      <c r="L23" s="1397">
        <v>45778.0</v>
      </c>
      <c r="M23" s="1398">
        <v>45808.0</v>
      </c>
      <c r="N23" s="1340">
        <v>22.0</v>
      </c>
      <c r="O23" s="1084">
        <f t="shared" si="3"/>
        <v>1</v>
      </c>
      <c r="P23" s="231" t="str">
        <f t="shared" si="4"/>
        <v>#REF!</v>
      </c>
      <c r="Q23" s="231" t="str">
        <f t="shared" si="5"/>
        <v>#REF!</v>
      </c>
      <c r="R23" s="1101"/>
      <c r="S23" s="1182" t="s">
        <v>525</v>
      </c>
      <c r="T23" s="1183" t="s">
        <v>2088</v>
      </c>
      <c r="U23" s="1084" t="str">
        <f t="shared" si="6"/>
        <v>#REF!</v>
      </c>
      <c r="V23" s="1102" t="str">
        <f t="shared" si="7"/>
        <v>#REF!</v>
      </c>
      <c r="W23" s="1102" t="str">
        <f t="shared" si="8"/>
        <v>#REF!</v>
      </c>
      <c r="X23" s="1102" t="str">
        <f t="shared" si="9"/>
        <v>#REF!</v>
      </c>
      <c r="Y23" s="1102">
        <f t="shared" si="10"/>
        <v>1</v>
      </c>
      <c r="Z23" s="1416" t="str">
        <f t="shared" si="11"/>
        <v>#REF!</v>
      </c>
      <c r="AA23" s="1085" t="str">
        <f t="shared" si="12"/>
        <v>#REF!</v>
      </c>
      <c r="AB23" s="1085" t="str">
        <f t="shared" si="13"/>
        <v>#REF!</v>
      </c>
      <c r="AC23" s="1105" t="str">
        <f t="shared" si="14"/>
        <v>#REF!</v>
      </c>
      <c r="AD23" s="1105" t="str">
        <f t="shared" si="15"/>
        <v>#REF!</v>
      </c>
      <c r="AE23" s="1105" t="str">
        <f t="shared" si="16"/>
        <v>#REF!</v>
      </c>
      <c r="AF23" s="232"/>
      <c r="AG23" s="1079"/>
      <c r="AH23" s="1090">
        <f t="shared" si="17"/>
        <v>22</v>
      </c>
      <c r="AI23" s="1090"/>
    </row>
    <row r="24" ht="15.0" customHeight="1">
      <c r="A24" s="1098">
        <v>22.0</v>
      </c>
      <c r="B24" s="1182">
        <v>469685.0</v>
      </c>
      <c r="C24" s="1183" t="s">
        <v>2240</v>
      </c>
      <c r="D24" s="1183" t="s">
        <v>2241</v>
      </c>
      <c r="E24" s="1183" t="s">
        <v>511</v>
      </c>
      <c r="F24" s="1183" t="s">
        <v>512</v>
      </c>
      <c r="G24" s="1183" t="s">
        <v>790</v>
      </c>
      <c r="H24" s="1273" t="str">
        <f t="shared" si="1"/>
        <v>DEV03</v>
      </c>
      <c r="I24" s="1100" t="str">
        <f t="shared" si="2"/>
        <v>#REF!</v>
      </c>
      <c r="J24" s="413">
        <v>5.0</v>
      </c>
      <c r="K24" s="413">
        <v>2025.0</v>
      </c>
      <c r="L24" s="1397">
        <v>45778.0</v>
      </c>
      <c r="M24" s="1398">
        <v>45808.0</v>
      </c>
      <c r="N24" s="1340">
        <v>22.0</v>
      </c>
      <c r="O24" s="1084">
        <f t="shared" si="3"/>
        <v>1</v>
      </c>
      <c r="P24" s="231" t="str">
        <f t="shared" si="4"/>
        <v>#REF!</v>
      </c>
      <c r="Q24" s="231" t="str">
        <f t="shared" si="5"/>
        <v>#REF!</v>
      </c>
      <c r="R24" s="1101"/>
      <c r="S24" s="1182" t="s">
        <v>525</v>
      </c>
      <c r="T24" s="1183" t="s">
        <v>2088</v>
      </c>
      <c r="U24" s="1084" t="str">
        <f t="shared" si="6"/>
        <v>#REF!</v>
      </c>
      <c r="V24" s="1102" t="str">
        <f t="shared" si="7"/>
        <v>#REF!</v>
      </c>
      <c r="W24" s="1102" t="str">
        <f t="shared" si="8"/>
        <v>#REF!</v>
      </c>
      <c r="X24" s="1102" t="str">
        <f t="shared" si="9"/>
        <v>#REF!</v>
      </c>
      <c r="Y24" s="1102">
        <f t="shared" si="10"/>
        <v>1</v>
      </c>
      <c r="Z24" s="1416" t="str">
        <f t="shared" si="11"/>
        <v>#REF!</v>
      </c>
      <c r="AA24" s="1085" t="str">
        <f t="shared" si="12"/>
        <v>#REF!</v>
      </c>
      <c r="AB24" s="1085" t="str">
        <f t="shared" si="13"/>
        <v>#REF!</v>
      </c>
      <c r="AC24" s="1105" t="str">
        <f t="shared" si="14"/>
        <v>#REF!</v>
      </c>
      <c r="AD24" s="1105" t="str">
        <f t="shared" si="15"/>
        <v>#REF!</v>
      </c>
      <c r="AE24" s="1105" t="str">
        <f t="shared" si="16"/>
        <v>#REF!</v>
      </c>
      <c r="AF24" s="232"/>
      <c r="AG24" s="1079"/>
      <c r="AH24" s="1090">
        <f t="shared" si="17"/>
        <v>22</v>
      </c>
      <c r="AI24" s="1090"/>
    </row>
    <row r="25" ht="15.0" customHeight="1">
      <c r="A25" s="1098">
        <v>23.0</v>
      </c>
      <c r="B25" s="1182">
        <v>469691.0</v>
      </c>
      <c r="C25" s="1183" t="s">
        <v>2238</v>
      </c>
      <c r="D25" s="1183" t="s">
        <v>2239</v>
      </c>
      <c r="E25" s="1183" t="s">
        <v>511</v>
      </c>
      <c r="F25" s="1183" t="s">
        <v>546</v>
      </c>
      <c r="G25" s="1183" t="s">
        <v>790</v>
      </c>
      <c r="H25" s="1273" t="str">
        <f t="shared" si="1"/>
        <v>TESTER03</v>
      </c>
      <c r="I25" s="1100" t="str">
        <f t="shared" si="2"/>
        <v>#REF!</v>
      </c>
      <c r="J25" s="413">
        <v>5.0</v>
      </c>
      <c r="K25" s="413">
        <v>2025.0</v>
      </c>
      <c r="L25" s="1397">
        <v>45778.0</v>
      </c>
      <c r="M25" s="1398">
        <v>45808.0</v>
      </c>
      <c r="N25" s="1340">
        <v>22.0</v>
      </c>
      <c r="O25" s="1084">
        <f t="shared" si="3"/>
        <v>1</v>
      </c>
      <c r="P25" s="231" t="str">
        <f t="shared" si="4"/>
        <v>#REF!</v>
      </c>
      <c r="Q25" s="231" t="str">
        <f t="shared" si="5"/>
        <v>#REF!</v>
      </c>
      <c r="R25" s="1101"/>
      <c r="S25" s="1182" t="s">
        <v>525</v>
      </c>
      <c r="T25" s="1183" t="s">
        <v>2088</v>
      </c>
      <c r="U25" s="1084" t="str">
        <f t="shared" si="6"/>
        <v>#REF!</v>
      </c>
      <c r="V25" s="1102" t="str">
        <f t="shared" si="7"/>
        <v>#REF!</v>
      </c>
      <c r="W25" s="1102" t="str">
        <f t="shared" si="8"/>
        <v>#REF!</v>
      </c>
      <c r="X25" s="1102" t="str">
        <f t="shared" si="9"/>
        <v>#REF!</v>
      </c>
      <c r="Y25" s="1102">
        <f t="shared" si="10"/>
        <v>1</v>
      </c>
      <c r="Z25" s="1416" t="str">
        <f t="shared" si="11"/>
        <v>#REF!</v>
      </c>
      <c r="AA25" s="1085" t="str">
        <f t="shared" si="12"/>
        <v>#REF!</v>
      </c>
      <c r="AB25" s="1085" t="str">
        <f t="shared" si="13"/>
        <v>#REF!</v>
      </c>
      <c r="AC25" s="1105" t="str">
        <f t="shared" si="14"/>
        <v>#REF!</v>
      </c>
      <c r="AD25" s="1105" t="str">
        <f t="shared" si="15"/>
        <v>#REF!</v>
      </c>
      <c r="AE25" s="1105" t="str">
        <f t="shared" si="16"/>
        <v>#REF!</v>
      </c>
      <c r="AF25" s="232"/>
      <c r="AG25" s="1079"/>
      <c r="AH25" s="1090">
        <f t="shared" si="17"/>
        <v>22</v>
      </c>
      <c r="AI25" s="1090"/>
    </row>
    <row r="26" ht="15.0" customHeight="1">
      <c r="A26" s="1098">
        <v>24.0</v>
      </c>
      <c r="B26" s="1182">
        <v>469949.0</v>
      </c>
      <c r="C26" s="1183" t="s">
        <v>2277</v>
      </c>
      <c r="D26" s="1183" t="s">
        <v>2278</v>
      </c>
      <c r="E26" s="1183" t="s">
        <v>511</v>
      </c>
      <c r="F26" s="1183" t="s">
        <v>512</v>
      </c>
      <c r="G26" s="1183" t="s">
        <v>790</v>
      </c>
      <c r="H26" s="1273" t="str">
        <f t="shared" si="1"/>
        <v>DEV03</v>
      </c>
      <c r="I26" s="1100" t="str">
        <f t="shared" si="2"/>
        <v>#REF!</v>
      </c>
      <c r="J26" s="413">
        <v>5.0</v>
      </c>
      <c r="K26" s="413">
        <v>2025.0</v>
      </c>
      <c r="L26" s="1397">
        <v>45778.0</v>
      </c>
      <c r="M26" s="1398">
        <v>45808.0</v>
      </c>
      <c r="N26" s="1340">
        <v>22.0</v>
      </c>
      <c r="O26" s="1084">
        <f t="shared" si="3"/>
        <v>1</v>
      </c>
      <c r="P26" s="231" t="str">
        <f t="shared" si="4"/>
        <v>#REF!</v>
      </c>
      <c r="Q26" s="231" t="str">
        <f t="shared" si="5"/>
        <v>#REF!</v>
      </c>
      <c r="R26" s="1101"/>
      <c r="S26" s="1182" t="s">
        <v>525</v>
      </c>
      <c r="T26" s="1183" t="s">
        <v>2088</v>
      </c>
      <c r="U26" s="1084" t="str">
        <f t="shared" si="6"/>
        <v>#REF!</v>
      </c>
      <c r="V26" s="1102" t="str">
        <f t="shared" si="7"/>
        <v>#REF!</v>
      </c>
      <c r="W26" s="1102" t="str">
        <f t="shared" si="8"/>
        <v>#REF!</v>
      </c>
      <c r="X26" s="1102" t="str">
        <f t="shared" si="9"/>
        <v>#REF!</v>
      </c>
      <c r="Y26" s="1102">
        <f t="shared" si="10"/>
        <v>1</v>
      </c>
      <c r="Z26" s="1416" t="str">
        <f t="shared" si="11"/>
        <v>#REF!</v>
      </c>
      <c r="AA26" s="1085" t="str">
        <f t="shared" si="12"/>
        <v>#REF!</v>
      </c>
      <c r="AB26" s="1085" t="str">
        <f t="shared" si="13"/>
        <v>#REF!</v>
      </c>
      <c r="AC26" s="1105" t="str">
        <f t="shared" si="14"/>
        <v>#REF!</v>
      </c>
      <c r="AD26" s="1105" t="str">
        <f t="shared" si="15"/>
        <v>#REF!</v>
      </c>
      <c r="AE26" s="1105" t="str">
        <f t="shared" si="16"/>
        <v>#REF!</v>
      </c>
      <c r="AF26" s="232"/>
      <c r="AG26" s="1079"/>
      <c r="AH26" s="1090">
        <f t="shared" si="17"/>
        <v>22</v>
      </c>
      <c r="AI26" s="1090"/>
    </row>
    <row r="27" ht="15.0" customHeight="1">
      <c r="A27" s="1098">
        <v>25.0</v>
      </c>
      <c r="B27" s="1182">
        <v>92203.0</v>
      </c>
      <c r="C27" s="1183" t="s">
        <v>2247</v>
      </c>
      <c r="D27" s="1183" t="s">
        <v>2248</v>
      </c>
      <c r="E27" s="1183" t="s">
        <v>511</v>
      </c>
      <c r="F27" s="1183" t="s">
        <v>663</v>
      </c>
      <c r="G27" s="1183" t="s">
        <v>771</v>
      </c>
      <c r="H27" s="1273" t="str">
        <f t="shared" si="1"/>
        <v>PM04</v>
      </c>
      <c r="I27" s="1100" t="str">
        <f t="shared" si="2"/>
        <v>#REF!</v>
      </c>
      <c r="J27" s="413">
        <v>5.0</v>
      </c>
      <c r="K27" s="413">
        <v>2025.0</v>
      </c>
      <c r="L27" s="1397">
        <v>45778.0</v>
      </c>
      <c r="M27" s="1398">
        <v>45808.0</v>
      </c>
      <c r="N27" s="1340">
        <v>2.2</v>
      </c>
      <c r="O27" s="1084">
        <f t="shared" si="3"/>
        <v>0.1</v>
      </c>
      <c r="P27" s="231" t="str">
        <f t="shared" si="4"/>
        <v>#REF!</v>
      </c>
      <c r="Q27" s="231" t="str">
        <f t="shared" si="5"/>
        <v>#REF!</v>
      </c>
      <c r="R27" s="1101"/>
      <c r="S27" s="1182" t="s">
        <v>525</v>
      </c>
      <c r="T27" s="1183" t="s">
        <v>2088</v>
      </c>
      <c r="U27" s="1084" t="str">
        <f t="shared" si="6"/>
        <v>#REF!</v>
      </c>
      <c r="V27" s="1102" t="str">
        <f t="shared" si="7"/>
        <v>#REF!</v>
      </c>
      <c r="W27" s="1102" t="str">
        <f t="shared" si="8"/>
        <v>#REF!</v>
      </c>
      <c r="X27" s="1102" t="str">
        <f t="shared" si="9"/>
        <v>#REF!</v>
      </c>
      <c r="Y27" s="1102">
        <f t="shared" si="10"/>
        <v>1</v>
      </c>
      <c r="Z27" s="1416" t="str">
        <f t="shared" si="11"/>
        <v>#REF!</v>
      </c>
      <c r="AA27" s="1085" t="str">
        <f t="shared" si="12"/>
        <v>#REF!</v>
      </c>
      <c r="AB27" s="1085" t="str">
        <f t="shared" si="13"/>
        <v>#REF!</v>
      </c>
      <c r="AC27" s="1105" t="str">
        <f t="shared" si="14"/>
        <v>#REF!</v>
      </c>
      <c r="AD27" s="1105" t="str">
        <f t="shared" si="15"/>
        <v>#REF!</v>
      </c>
      <c r="AE27" s="1105" t="str">
        <f t="shared" si="16"/>
        <v>#REF!</v>
      </c>
      <c r="AF27" s="232"/>
      <c r="AG27" s="1079"/>
      <c r="AH27" s="1090">
        <f t="shared" si="17"/>
        <v>22</v>
      </c>
      <c r="AI27" s="1090"/>
    </row>
    <row r="28" ht="15.0" customHeight="1">
      <c r="A28" s="1098">
        <v>26.0</v>
      </c>
      <c r="B28" s="1181">
        <v>466045.0</v>
      </c>
      <c r="C28" s="370" t="s">
        <v>1490</v>
      </c>
      <c r="D28" s="370" t="s">
        <v>1491</v>
      </c>
      <c r="E28" s="370" t="s">
        <v>511</v>
      </c>
      <c r="F28" s="370" t="s">
        <v>564</v>
      </c>
      <c r="G28" s="370" t="s">
        <v>771</v>
      </c>
      <c r="H28" s="1273" t="str">
        <f t="shared" si="1"/>
        <v>BA04</v>
      </c>
      <c r="I28" s="1100" t="str">
        <f t="shared" si="2"/>
        <v>#REF!</v>
      </c>
      <c r="J28" s="413">
        <v>5.0</v>
      </c>
      <c r="K28" s="413">
        <v>2025.0</v>
      </c>
      <c r="L28" s="1394">
        <v>45778.0</v>
      </c>
      <c r="M28" s="1395">
        <v>45808.0</v>
      </c>
      <c r="N28" s="1339">
        <v>22.0</v>
      </c>
      <c r="O28" s="1084">
        <f t="shared" si="3"/>
        <v>1</v>
      </c>
      <c r="P28" s="231">
        <f t="shared" si="4"/>
        <v>1</v>
      </c>
      <c r="Q28" s="231">
        <f t="shared" si="5"/>
        <v>1</v>
      </c>
      <c r="R28" s="1101"/>
      <c r="S28" s="1181" t="s">
        <v>517</v>
      </c>
      <c r="T28" s="370" t="s">
        <v>2104</v>
      </c>
      <c r="U28" s="1084">
        <f t="shared" si="6"/>
        <v>1</v>
      </c>
      <c r="V28" s="1102">
        <f t="shared" si="7"/>
        <v>1</v>
      </c>
      <c r="W28" s="1102">
        <f t="shared" si="8"/>
        <v>1</v>
      </c>
      <c r="X28" s="1102">
        <f t="shared" si="9"/>
        <v>1</v>
      </c>
      <c r="Y28" s="1102">
        <f t="shared" si="10"/>
        <v>1</v>
      </c>
      <c r="Z28" s="1416" t="str">
        <f t="shared" si="11"/>
        <v>#REF!</v>
      </c>
      <c r="AA28" s="1085" t="str">
        <f t="shared" si="12"/>
        <v>#REF!</v>
      </c>
      <c r="AB28" s="1085" t="str">
        <f t="shared" si="13"/>
        <v>#REF!</v>
      </c>
      <c r="AC28" s="1105">
        <f t="shared" si="14"/>
        <v>0</v>
      </c>
      <c r="AD28" s="1105" t="str">
        <f t="shared" si="15"/>
        <v>#REF!</v>
      </c>
      <c r="AE28" s="1105" t="str">
        <f t="shared" si="16"/>
        <v>#REF!</v>
      </c>
      <c r="AF28" s="232"/>
      <c r="AG28" s="1079"/>
      <c r="AH28" s="1090">
        <f t="shared" si="17"/>
        <v>22</v>
      </c>
      <c r="AI28" s="1090"/>
    </row>
    <row r="29" ht="15.0" customHeight="1">
      <c r="A29" s="1098">
        <v>27.0</v>
      </c>
      <c r="B29" s="1182">
        <v>468891.0</v>
      </c>
      <c r="C29" s="1183" t="s">
        <v>2242</v>
      </c>
      <c r="D29" s="1183" t="s">
        <v>2243</v>
      </c>
      <c r="E29" s="1183" t="s">
        <v>511</v>
      </c>
      <c r="F29" s="1183" t="s">
        <v>564</v>
      </c>
      <c r="G29" s="1183" t="s">
        <v>787</v>
      </c>
      <c r="H29" s="1273" t="str">
        <f t="shared" si="1"/>
        <v>BA05</v>
      </c>
      <c r="I29" s="1100" t="str">
        <f t="shared" si="2"/>
        <v>#REF!</v>
      </c>
      <c r="J29" s="413">
        <v>5.0</v>
      </c>
      <c r="K29" s="413">
        <v>2025.0</v>
      </c>
      <c r="L29" s="1397">
        <v>45778.0</v>
      </c>
      <c r="M29" s="1398">
        <v>45808.0</v>
      </c>
      <c r="N29" s="1340">
        <v>22.0</v>
      </c>
      <c r="O29" s="1084">
        <f t="shared" si="3"/>
        <v>1</v>
      </c>
      <c r="P29" s="231">
        <f t="shared" si="4"/>
        <v>1</v>
      </c>
      <c r="Q29" s="231">
        <f t="shared" si="5"/>
        <v>1</v>
      </c>
      <c r="R29" s="1101"/>
      <c r="S29" s="1182" t="s">
        <v>517</v>
      </c>
      <c r="T29" s="1183" t="s">
        <v>2104</v>
      </c>
      <c r="U29" s="1084">
        <f t="shared" si="6"/>
        <v>1</v>
      </c>
      <c r="V29" s="1102">
        <f t="shared" si="7"/>
        <v>1</v>
      </c>
      <c r="W29" s="1102">
        <f t="shared" si="8"/>
        <v>1</v>
      </c>
      <c r="X29" s="1102">
        <f t="shared" si="9"/>
        <v>1</v>
      </c>
      <c r="Y29" s="1102">
        <f t="shared" si="10"/>
        <v>1</v>
      </c>
      <c r="Z29" s="1416" t="str">
        <f t="shared" si="11"/>
        <v>#REF!</v>
      </c>
      <c r="AA29" s="1085" t="str">
        <f t="shared" si="12"/>
        <v>#REF!</v>
      </c>
      <c r="AB29" s="1085" t="str">
        <f t="shared" si="13"/>
        <v>#REF!</v>
      </c>
      <c r="AC29" s="1105">
        <f t="shared" si="14"/>
        <v>0</v>
      </c>
      <c r="AD29" s="1105" t="str">
        <f t="shared" si="15"/>
        <v>#REF!</v>
      </c>
      <c r="AE29" s="1105" t="str">
        <f t="shared" si="16"/>
        <v>#REF!</v>
      </c>
      <c r="AF29" s="232"/>
      <c r="AG29" s="1079"/>
      <c r="AH29" s="1090">
        <f t="shared" si="17"/>
        <v>22</v>
      </c>
      <c r="AI29" s="1090"/>
    </row>
    <row r="30" ht="15.0" customHeight="1">
      <c r="A30" s="1098">
        <v>28.0</v>
      </c>
      <c r="B30" s="1182">
        <v>475161.0</v>
      </c>
      <c r="C30" s="1183" t="s">
        <v>2275</v>
      </c>
      <c r="D30" s="1183" t="s">
        <v>2423</v>
      </c>
      <c r="E30" s="1183" t="s">
        <v>511</v>
      </c>
      <c r="F30" s="1183" t="s">
        <v>564</v>
      </c>
      <c r="G30" s="1183" t="s">
        <v>893</v>
      </c>
      <c r="H30" s="1273" t="str">
        <f t="shared" si="1"/>
        <v>BA06</v>
      </c>
      <c r="I30" s="1100" t="str">
        <f t="shared" si="2"/>
        <v>#REF!</v>
      </c>
      <c r="J30" s="413">
        <v>5.0</v>
      </c>
      <c r="K30" s="413">
        <v>2025.0</v>
      </c>
      <c r="L30" s="1397">
        <v>45778.0</v>
      </c>
      <c r="M30" s="1398">
        <v>45808.0</v>
      </c>
      <c r="N30" s="1340">
        <v>22.0</v>
      </c>
      <c r="O30" s="1084">
        <f t="shared" si="3"/>
        <v>1</v>
      </c>
      <c r="P30" s="231">
        <f t="shared" si="4"/>
        <v>1</v>
      </c>
      <c r="Q30" s="231">
        <f t="shared" si="5"/>
        <v>1</v>
      </c>
      <c r="R30" s="1101"/>
      <c r="S30" s="1182" t="s">
        <v>517</v>
      </c>
      <c r="T30" s="1183" t="s">
        <v>2104</v>
      </c>
      <c r="U30" s="1084">
        <f t="shared" si="6"/>
        <v>1</v>
      </c>
      <c r="V30" s="1102">
        <f t="shared" si="7"/>
        <v>1</v>
      </c>
      <c r="W30" s="1102">
        <f t="shared" si="8"/>
        <v>1</v>
      </c>
      <c r="X30" s="1102">
        <f t="shared" si="9"/>
        <v>1</v>
      </c>
      <c r="Y30" s="1102">
        <f t="shared" si="10"/>
        <v>1</v>
      </c>
      <c r="Z30" s="1416" t="str">
        <f t="shared" si="11"/>
        <v>#REF!</v>
      </c>
      <c r="AA30" s="1085" t="str">
        <f t="shared" si="12"/>
        <v>#REF!</v>
      </c>
      <c r="AB30" s="1085" t="str">
        <f t="shared" si="13"/>
        <v>#REF!</v>
      </c>
      <c r="AC30" s="1105">
        <f t="shared" si="14"/>
        <v>0</v>
      </c>
      <c r="AD30" s="1105" t="str">
        <f t="shared" si="15"/>
        <v>#REF!</v>
      </c>
      <c r="AE30" s="1105" t="str">
        <f t="shared" si="16"/>
        <v>#REF!</v>
      </c>
      <c r="AF30" s="232"/>
      <c r="AG30" s="1079"/>
      <c r="AH30" s="1090">
        <f t="shared" si="17"/>
        <v>22</v>
      </c>
      <c r="AI30" s="1090"/>
    </row>
    <row r="31" ht="15.0" customHeight="1">
      <c r="A31" s="1098">
        <v>29.0</v>
      </c>
      <c r="B31" s="1181">
        <v>463387.0</v>
      </c>
      <c r="C31" s="370" t="s">
        <v>1251</v>
      </c>
      <c r="D31" s="370" t="s">
        <v>1252</v>
      </c>
      <c r="E31" s="370" t="s">
        <v>511</v>
      </c>
      <c r="F31" s="370" t="s">
        <v>512</v>
      </c>
      <c r="G31" s="370" t="s">
        <v>790</v>
      </c>
      <c r="H31" s="1273" t="str">
        <f t="shared" si="1"/>
        <v>DEV03</v>
      </c>
      <c r="I31" s="1100" t="str">
        <f t="shared" si="2"/>
        <v>#REF!</v>
      </c>
      <c r="J31" s="413">
        <v>5.0</v>
      </c>
      <c r="K31" s="413">
        <v>2025.0</v>
      </c>
      <c r="L31" s="1394">
        <v>45778.0</v>
      </c>
      <c r="M31" s="1395">
        <v>45808.0</v>
      </c>
      <c r="N31" s="1339">
        <v>22.0</v>
      </c>
      <c r="O31" s="1084">
        <f t="shared" si="3"/>
        <v>1</v>
      </c>
      <c r="P31" s="231" t="str">
        <f t="shared" si="4"/>
        <v>#REF!</v>
      </c>
      <c r="Q31" s="231" t="str">
        <f t="shared" si="5"/>
        <v>#REF!</v>
      </c>
      <c r="R31" s="1101"/>
      <c r="S31" s="1181" t="s">
        <v>525</v>
      </c>
      <c r="T31" s="370" t="s">
        <v>2105</v>
      </c>
      <c r="U31" s="1084" t="str">
        <f t="shared" si="6"/>
        <v>#REF!</v>
      </c>
      <c r="V31" s="1102" t="str">
        <f t="shared" si="7"/>
        <v>#REF!</v>
      </c>
      <c r="W31" s="1102" t="str">
        <f t="shared" si="8"/>
        <v>#REF!</v>
      </c>
      <c r="X31" s="1102" t="str">
        <f t="shared" si="9"/>
        <v>#REF!</v>
      </c>
      <c r="Y31" s="1102">
        <f t="shared" si="10"/>
        <v>1</v>
      </c>
      <c r="Z31" s="1416" t="str">
        <f t="shared" si="11"/>
        <v>#REF!</v>
      </c>
      <c r="AA31" s="1085" t="str">
        <f t="shared" si="12"/>
        <v>#REF!</v>
      </c>
      <c r="AB31" s="1085" t="str">
        <f t="shared" si="13"/>
        <v>#REF!</v>
      </c>
      <c r="AC31" s="1105" t="str">
        <f t="shared" si="14"/>
        <v>#REF!</v>
      </c>
      <c r="AD31" s="1105" t="str">
        <f t="shared" si="15"/>
        <v>#REF!</v>
      </c>
      <c r="AE31" s="1105" t="str">
        <f t="shared" si="16"/>
        <v>#REF!</v>
      </c>
      <c r="AF31" s="232"/>
      <c r="AG31" s="1079"/>
      <c r="AH31" s="1090">
        <f t="shared" si="17"/>
        <v>22</v>
      </c>
      <c r="AI31" s="1090"/>
    </row>
    <row r="32" ht="15.0" customHeight="1">
      <c r="A32" s="1098">
        <v>30.0</v>
      </c>
      <c r="B32" s="1182">
        <v>465487.0</v>
      </c>
      <c r="C32" s="1183" t="s">
        <v>1582</v>
      </c>
      <c r="D32" s="1183" t="s">
        <v>1583</v>
      </c>
      <c r="E32" s="1183" t="s">
        <v>511</v>
      </c>
      <c r="F32" s="1183" t="s">
        <v>546</v>
      </c>
      <c r="G32" s="1183" t="s">
        <v>790</v>
      </c>
      <c r="H32" s="1273" t="str">
        <f t="shared" si="1"/>
        <v>TESTER03</v>
      </c>
      <c r="I32" s="1100" t="str">
        <f t="shared" si="2"/>
        <v>#REF!</v>
      </c>
      <c r="J32" s="413">
        <v>5.0</v>
      </c>
      <c r="K32" s="413">
        <v>2025.0</v>
      </c>
      <c r="L32" s="1397">
        <v>45778.0</v>
      </c>
      <c r="M32" s="1398">
        <v>45808.0</v>
      </c>
      <c r="N32" s="1340">
        <v>22.0</v>
      </c>
      <c r="O32" s="1084">
        <f t="shared" si="3"/>
        <v>1</v>
      </c>
      <c r="P32" s="231" t="str">
        <f t="shared" si="4"/>
        <v>#REF!</v>
      </c>
      <c r="Q32" s="231" t="str">
        <f t="shared" si="5"/>
        <v>#REF!</v>
      </c>
      <c r="R32" s="1101"/>
      <c r="S32" s="1182" t="s">
        <v>525</v>
      </c>
      <c r="T32" s="1183" t="s">
        <v>2105</v>
      </c>
      <c r="U32" s="1084" t="str">
        <f t="shared" si="6"/>
        <v>#REF!</v>
      </c>
      <c r="V32" s="1102" t="str">
        <f t="shared" si="7"/>
        <v>#REF!</v>
      </c>
      <c r="W32" s="1102" t="str">
        <f t="shared" si="8"/>
        <v>#REF!</v>
      </c>
      <c r="X32" s="1102" t="str">
        <f t="shared" si="9"/>
        <v>#REF!</v>
      </c>
      <c r="Y32" s="1102">
        <f t="shared" si="10"/>
        <v>1</v>
      </c>
      <c r="Z32" s="1416" t="str">
        <f t="shared" si="11"/>
        <v>#REF!</v>
      </c>
      <c r="AA32" s="1085" t="str">
        <f t="shared" si="12"/>
        <v>#REF!</v>
      </c>
      <c r="AB32" s="1085" t="str">
        <f t="shared" si="13"/>
        <v>#REF!</v>
      </c>
      <c r="AC32" s="1105" t="str">
        <f t="shared" si="14"/>
        <v>#REF!</v>
      </c>
      <c r="AD32" s="1105" t="str">
        <f t="shared" si="15"/>
        <v>#REF!</v>
      </c>
      <c r="AE32" s="1105" t="str">
        <f t="shared" si="16"/>
        <v>#REF!</v>
      </c>
      <c r="AF32" s="232"/>
      <c r="AG32" s="1079"/>
      <c r="AH32" s="1090">
        <f t="shared" si="17"/>
        <v>22</v>
      </c>
      <c r="AI32" s="1090"/>
    </row>
    <row r="33" ht="15.0" customHeight="1">
      <c r="A33" s="1098">
        <v>31.0</v>
      </c>
      <c r="B33" s="1182">
        <v>465625.0</v>
      </c>
      <c r="C33" s="1183" t="s">
        <v>1259</v>
      </c>
      <c r="D33" s="1183" t="s">
        <v>1260</v>
      </c>
      <c r="E33" s="1183" t="s">
        <v>511</v>
      </c>
      <c r="F33" s="1183" t="s">
        <v>512</v>
      </c>
      <c r="G33" s="1183" t="s">
        <v>771</v>
      </c>
      <c r="H33" s="1273" t="str">
        <f t="shared" si="1"/>
        <v>DEV04</v>
      </c>
      <c r="I33" s="1100" t="str">
        <f t="shared" si="2"/>
        <v>#REF!</v>
      </c>
      <c r="J33" s="413">
        <v>5.0</v>
      </c>
      <c r="K33" s="413">
        <v>2025.0</v>
      </c>
      <c r="L33" s="1397">
        <v>45778.0</v>
      </c>
      <c r="M33" s="1398">
        <v>45808.0</v>
      </c>
      <c r="N33" s="1340">
        <v>22.0</v>
      </c>
      <c r="O33" s="1084">
        <f t="shared" si="3"/>
        <v>1</v>
      </c>
      <c r="P33" s="231" t="str">
        <f t="shared" si="4"/>
        <v>#REF!</v>
      </c>
      <c r="Q33" s="231" t="str">
        <f t="shared" si="5"/>
        <v>#REF!</v>
      </c>
      <c r="R33" s="1101"/>
      <c r="S33" s="1182" t="s">
        <v>525</v>
      </c>
      <c r="T33" s="1183" t="s">
        <v>2105</v>
      </c>
      <c r="U33" s="1084" t="str">
        <f t="shared" si="6"/>
        <v>#REF!</v>
      </c>
      <c r="V33" s="1102" t="str">
        <f t="shared" si="7"/>
        <v>#REF!</v>
      </c>
      <c r="W33" s="1102" t="str">
        <f t="shared" si="8"/>
        <v>#REF!</v>
      </c>
      <c r="X33" s="1102" t="str">
        <f t="shared" si="9"/>
        <v>#REF!</v>
      </c>
      <c r="Y33" s="1102">
        <f t="shared" si="10"/>
        <v>1</v>
      </c>
      <c r="Z33" s="1416" t="str">
        <f t="shared" si="11"/>
        <v>#REF!</v>
      </c>
      <c r="AA33" s="1085" t="str">
        <f t="shared" si="12"/>
        <v>#REF!</v>
      </c>
      <c r="AB33" s="1085" t="str">
        <f t="shared" si="13"/>
        <v>#REF!</v>
      </c>
      <c r="AC33" s="1105" t="str">
        <f t="shared" si="14"/>
        <v>#REF!</v>
      </c>
      <c r="AD33" s="1105" t="str">
        <f t="shared" si="15"/>
        <v>#REF!</v>
      </c>
      <c r="AE33" s="1105" t="str">
        <f t="shared" si="16"/>
        <v>#REF!</v>
      </c>
      <c r="AF33" s="232"/>
      <c r="AG33" s="1079"/>
      <c r="AH33" s="1090">
        <f t="shared" si="17"/>
        <v>22</v>
      </c>
      <c r="AI33" s="1090"/>
    </row>
    <row r="34" ht="15.0" customHeight="1">
      <c r="A34" s="1098">
        <v>32.0</v>
      </c>
      <c r="B34" s="1182">
        <v>467513.0</v>
      </c>
      <c r="C34" s="1183" t="s">
        <v>2146</v>
      </c>
      <c r="D34" s="1183" t="s">
        <v>2147</v>
      </c>
      <c r="E34" s="1183" t="s">
        <v>511</v>
      </c>
      <c r="F34" s="1183" t="s">
        <v>512</v>
      </c>
      <c r="G34" s="1183" t="s">
        <v>771</v>
      </c>
      <c r="H34" s="1273" t="str">
        <f t="shared" si="1"/>
        <v>DEV04</v>
      </c>
      <c r="I34" s="1100" t="str">
        <f t="shared" si="2"/>
        <v>#REF!</v>
      </c>
      <c r="J34" s="413">
        <v>5.0</v>
      </c>
      <c r="K34" s="413">
        <v>2025.0</v>
      </c>
      <c r="L34" s="1397">
        <v>45778.0</v>
      </c>
      <c r="M34" s="1398">
        <v>45808.0</v>
      </c>
      <c r="N34" s="1340">
        <v>22.0</v>
      </c>
      <c r="O34" s="1084">
        <f t="shared" si="3"/>
        <v>1</v>
      </c>
      <c r="P34" s="231" t="str">
        <f t="shared" si="4"/>
        <v>#REF!</v>
      </c>
      <c r="Q34" s="231" t="str">
        <f t="shared" si="5"/>
        <v>#REF!</v>
      </c>
      <c r="R34" s="1101"/>
      <c r="S34" s="1182" t="s">
        <v>525</v>
      </c>
      <c r="T34" s="1183" t="s">
        <v>2105</v>
      </c>
      <c r="U34" s="1084" t="str">
        <f t="shared" si="6"/>
        <v>#REF!</v>
      </c>
      <c r="V34" s="1102" t="str">
        <f t="shared" si="7"/>
        <v>#REF!</v>
      </c>
      <c r="W34" s="1102" t="str">
        <f t="shared" si="8"/>
        <v>#REF!</v>
      </c>
      <c r="X34" s="1102" t="str">
        <f t="shared" si="9"/>
        <v>#REF!</v>
      </c>
      <c r="Y34" s="1102">
        <f t="shared" si="10"/>
        <v>1</v>
      </c>
      <c r="Z34" s="1416" t="str">
        <f t="shared" si="11"/>
        <v>#REF!</v>
      </c>
      <c r="AA34" s="1085" t="str">
        <f t="shared" si="12"/>
        <v>#REF!</v>
      </c>
      <c r="AB34" s="1085" t="str">
        <f t="shared" si="13"/>
        <v>#REF!</v>
      </c>
      <c r="AC34" s="1105" t="str">
        <f t="shared" si="14"/>
        <v>#REF!</v>
      </c>
      <c r="AD34" s="1105" t="str">
        <f t="shared" si="15"/>
        <v>#REF!</v>
      </c>
      <c r="AE34" s="1105" t="str">
        <f t="shared" si="16"/>
        <v>#REF!</v>
      </c>
      <c r="AF34" s="232"/>
      <c r="AG34" s="1079"/>
      <c r="AH34" s="1090">
        <f t="shared" si="17"/>
        <v>22</v>
      </c>
      <c r="AI34" s="1090"/>
    </row>
    <row r="35" ht="15.0" customHeight="1">
      <c r="A35" s="1098">
        <v>33.0</v>
      </c>
      <c r="B35" s="1182">
        <v>92203.0</v>
      </c>
      <c r="C35" s="1183" t="s">
        <v>2247</v>
      </c>
      <c r="D35" s="1183" t="s">
        <v>2248</v>
      </c>
      <c r="E35" s="1183" t="s">
        <v>511</v>
      </c>
      <c r="F35" s="1183" t="s">
        <v>663</v>
      </c>
      <c r="G35" s="1183" t="s">
        <v>771</v>
      </c>
      <c r="H35" s="1273" t="str">
        <f t="shared" si="1"/>
        <v>PM04</v>
      </c>
      <c r="I35" s="1100" t="str">
        <f t="shared" si="2"/>
        <v>#REF!</v>
      </c>
      <c r="J35" s="413">
        <v>5.0</v>
      </c>
      <c r="K35" s="413">
        <v>2025.0</v>
      </c>
      <c r="L35" s="1397">
        <v>45778.0</v>
      </c>
      <c r="M35" s="1398">
        <v>45808.0</v>
      </c>
      <c r="N35" s="1340">
        <v>3.3</v>
      </c>
      <c r="O35" s="1084">
        <f t="shared" si="3"/>
        <v>0.15</v>
      </c>
      <c r="P35" s="231" t="str">
        <f t="shared" si="4"/>
        <v>#REF!</v>
      </c>
      <c r="Q35" s="231" t="str">
        <f t="shared" si="5"/>
        <v>#REF!</v>
      </c>
      <c r="R35" s="1101"/>
      <c r="S35" s="1182" t="s">
        <v>525</v>
      </c>
      <c r="T35" s="1183" t="s">
        <v>2105</v>
      </c>
      <c r="U35" s="1084" t="str">
        <f t="shared" si="6"/>
        <v>#REF!</v>
      </c>
      <c r="V35" s="1102" t="str">
        <f t="shared" si="7"/>
        <v>#REF!</v>
      </c>
      <c r="W35" s="1102" t="str">
        <f t="shared" si="8"/>
        <v>#REF!</v>
      </c>
      <c r="X35" s="1102" t="str">
        <f t="shared" si="9"/>
        <v>#REF!</v>
      </c>
      <c r="Y35" s="1102">
        <f t="shared" si="10"/>
        <v>1</v>
      </c>
      <c r="Z35" s="1416" t="str">
        <f t="shared" si="11"/>
        <v>#REF!</v>
      </c>
      <c r="AA35" s="1085" t="str">
        <f t="shared" si="12"/>
        <v>#REF!</v>
      </c>
      <c r="AB35" s="1085" t="str">
        <f t="shared" si="13"/>
        <v>#REF!</v>
      </c>
      <c r="AC35" s="1105" t="str">
        <f t="shared" si="14"/>
        <v>#REF!</v>
      </c>
      <c r="AD35" s="1105" t="str">
        <f t="shared" si="15"/>
        <v>#REF!</v>
      </c>
      <c r="AE35" s="1105" t="str">
        <f t="shared" si="16"/>
        <v>#REF!</v>
      </c>
      <c r="AF35" s="232"/>
      <c r="AG35" s="1079"/>
      <c r="AH35" s="1090">
        <f t="shared" si="17"/>
        <v>22</v>
      </c>
      <c r="AI35" s="1090"/>
    </row>
    <row r="36" ht="15.0" customHeight="1">
      <c r="A36" s="1098">
        <v>34.0</v>
      </c>
      <c r="B36" s="1181">
        <v>273673.0</v>
      </c>
      <c r="C36" s="370" t="s">
        <v>2256</v>
      </c>
      <c r="D36" s="370" t="s">
        <v>2257</v>
      </c>
      <c r="E36" s="370" t="s">
        <v>511</v>
      </c>
      <c r="F36" s="370" t="s">
        <v>512</v>
      </c>
      <c r="G36" s="370" t="s">
        <v>771</v>
      </c>
      <c r="H36" s="1273" t="str">
        <f t="shared" si="1"/>
        <v>DEV04</v>
      </c>
      <c r="I36" s="1100" t="str">
        <f t="shared" si="2"/>
        <v>#REF!</v>
      </c>
      <c r="J36" s="413">
        <v>5.0</v>
      </c>
      <c r="K36" s="413">
        <v>2025.0</v>
      </c>
      <c r="L36" s="1394">
        <v>45778.0</v>
      </c>
      <c r="M36" s="1395">
        <v>45808.0</v>
      </c>
      <c r="N36" s="1339">
        <v>22.0</v>
      </c>
      <c r="O36" s="1084">
        <f t="shared" si="3"/>
        <v>1</v>
      </c>
      <c r="P36" s="231">
        <f t="shared" si="4"/>
        <v>1</v>
      </c>
      <c r="Q36" s="231">
        <f t="shared" si="5"/>
        <v>1</v>
      </c>
      <c r="R36" s="1101"/>
      <c r="S36" s="1181" t="s">
        <v>517</v>
      </c>
      <c r="T36" s="370" t="s">
        <v>2259</v>
      </c>
      <c r="U36" s="1084">
        <f t="shared" si="6"/>
        <v>1</v>
      </c>
      <c r="V36" s="1102">
        <f t="shared" si="7"/>
        <v>1</v>
      </c>
      <c r="W36" s="1102">
        <f t="shared" si="8"/>
        <v>1</v>
      </c>
      <c r="X36" s="1102">
        <f t="shared" si="9"/>
        <v>1</v>
      </c>
      <c r="Y36" s="1102">
        <f t="shared" si="10"/>
        <v>1</v>
      </c>
      <c r="Z36" s="1416" t="str">
        <f t="shared" si="11"/>
        <v>#REF!</v>
      </c>
      <c r="AA36" s="1085" t="str">
        <f t="shared" si="12"/>
        <v>#REF!</v>
      </c>
      <c r="AB36" s="1085" t="str">
        <f t="shared" si="13"/>
        <v>#REF!</v>
      </c>
      <c r="AC36" s="1105">
        <f t="shared" si="14"/>
        <v>0</v>
      </c>
      <c r="AD36" s="1105" t="str">
        <f t="shared" si="15"/>
        <v>#REF!</v>
      </c>
      <c r="AE36" s="1105" t="str">
        <f t="shared" si="16"/>
        <v>#REF!</v>
      </c>
      <c r="AF36" s="232"/>
      <c r="AG36" s="1079"/>
      <c r="AH36" s="1090">
        <f t="shared" si="17"/>
        <v>22</v>
      </c>
      <c r="AI36" s="1090"/>
    </row>
    <row r="37" ht="15.0" customHeight="1">
      <c r="A37" s="1098">
        <v>35.0</v>
      </c>
      <c r="B37" s="1181">
        <v>471323.0</v>
      </c>
      <c r="C37" s="370" t="s">
        <v>2267</v>
      </c>
      <c r="D37" s="370" t="s">
        <v>2268</v>
      </c>
      <c r="E37" s="370" t="s">
        <v>511</v>
      </c>
      <c r="F37" s="370" t="s">
        <v>512</v>
      </c>
      <c r="G37" s="370" t="s">
        <v>795</v>
      </c>
      <c r="H37" s="1273" t="str">
        <f t="shared" si="1"/>
        <v>DEV01</v>
      </c>
      <c r="I37" s="1100" t="str">
        <f t="shared" si="2"/>
        <v>#REF!</v>
      </c>
      <c r="J37" s="413">
        <v>5.0</v>
      </c>
      <c r="K37" s="413">
        <v>2025.0</v>
      </c>
      <c r="L37" s="1394">
        <v>45778.0</v>
      </c>
      <c r="M37" s="1395">
        <v>45808.0</v>
      </c>
      <c r="N37" s="1339">
        <v>22.0</v>
      </c>
      <c r="O37" s="1084">
        <f t="shared" si="3"/>
        <v>1</v>
      </c>
      <c r="P37" s="231">
        <f t="shared" si="4"/>
        <v>1</v>
      </c>
      <c r="Q37" s="231">
        <f t="shared" si="5"/>
        <v>1</v>
      </c>
      <c r="R37" s="1101"/>
      <c r="S37" s="1181" t="s">
        <v>517</v>
      </c>
      <c r="T37" s="370" t="s">
        <v>2262</v>
      </c>
      <c r="U37" s="1084">
        <f t="shared" si="6"/>
        <v>1</v>
      </c>
      <c r="V37" s="1102">
        <f t="shared" si="7"/>
        <v>1</v>
      </c>
      <c r="W37" s="1102">
        <f t="shared" si="8"/>
        <v>1</v>
      </c>
      <c r="X37" s="1102">
        <f t="shared" si="9"/>
        <v>1</v>
      </c>
      <c r="Y37" s="1102">
        <f t="shared" si="10"/>
        <v>1</v>
      </c>
      <c r="Z37" s="1416" t="str">
        <f t="shared" si="11"/>
        <v>#REF!</v>
      </c>
      <c r="AA37" s="1085" t="str">
        <f t="shared" si="12"/>
        <v>#REF!</v>
      </c>
      <c r="AB37" s="1085" t="str">
        <f t="shared" si="13"/>
        <v>#REF!</v>
      </c>
      <c r="AC37" s="1105">
        <f t="shared" si="14"/>
        <v>0</v>
      </c>
      <c r="AD37" s="1105" t="str">
        <f t="shared" si="15"/>
        <v>#REF!</v>
      </c>
      <c r="AE37" s="1105" t="str">
        <f t="shared" si="16"/>
        <v>#REF!</v>
      </c>
      <c r="AF37" s="232"/>
      <c r="AG37" s="1079"/>
      <c r="AH37" s="1090">
        <f t="shared" si="17"/>
        <v>22</v>
      </c>
      <c r="AI37" s="1090"/>
    </row>
    <row r="38" ht="15.0" customHeight="1">
      <c r="A38" s="1098">
        <v>36.0</v>
      </c>
      <c r="B38" s="1182">
        <v>471317.0</v>
      </c>
      <c r="C38" s="1183" t="s">
        <v>2260</v>
      </c>
      <c r="D38" s="1183" t="s">
        <v>2261</v>
      </c>
      <c r="E38" s="1183" t="s">
        <v>511</v>
      </c>
      <c r="F38" s="1183" t="s">
        <v>512</v>
      </c>
      <c r="G38" s="1183" t="s">
        <v>795</v>
      </c>
      <c r="H38" s="1273" t="str">
        <f t="shared" si="1"/>
        <v>DEV01</v>
      </c>
      <c r="I38" s="1100" t="str">
        <f t="shared" si="2"/>
        <v>#REF!</v>
      </c>
      <c r="J38" s="413">
        <v>5.0</v>
      </c>
      <c r="K38" s="413">
        <v>2025.0</v>
      </c>
      <c r="L38" s="1397">
        <v>45778.0</v>
      </c>
      <c r="M38" s="1398">
        <v>45808.0</v>
      </c>
      <c r="N38" s="1340">
        <v>22.0</v>
      </c>
      <c r="O38" s="1084">
        <f t="shared" si="3"/>
        <v>1</v>
      </c>
      <c r="P38" s="231">
        <f t="shared" si="4"/>
        <v>1</v>
      </c>
      <c r="Q38" s="231">
        <f t="shared" si="5"/>
        <v>1</v>
      </c>
      <c r="R38" s="1101"/>
      <c r="S38" s="1182" t="s">
        <v>517</v>
      </c>
      <c r="T38" s="1183" t="s">
        <v>2262</v>
      </c>
      <c r="U38" s="1084">
        <f t="shared" si="6"/>
        <v>1</v>
      </c>
      <c r="V38" s="1102">
        <f t="shared" si="7"/>
        <v>1</v>
      </c>
      <c r="W38" s="1102">
        <f t="shared" si="8"/>
        <v>1</v>
      </c>
      <c r="X38" s="1102">
        <f t="shared" si="9"/>
        <v>1</v>
      </c>
      <c r="Y38" s="1102">
        <f t="shared" si="10"/>
        <v>1</v>
      </c>
      <c r="Z38" s="1416" t="str">
        <f t="shared" si="11"/>
        <v>#REF!</v>
      </c>
      <c r="AA38" s="1085" t="str">
        <f t="shared" si="12"/>
        <v>#REF!</v>
      </c>
      <c r="AB38" s="1085" t="str">
        <f t="shared" si="13"/>
        <v>#REF!</v>
      </c>
      <c r="AC38" s="1105">
        <f t="shared" si="14"/>
        <v>0</v>
      </c>
      <c r="AD38" s="1105" t="str">
        <f t="shared" si="15"/>
        <v>#REF!</v>
      </c>
      <c r="AE38" s="1105" t="str">
        <f t="shared" si="16"/>
        <v>#REF!</v>
      </c>
      <c r="AF38" s="232"/>
      <c r="AG38" s="1079"/>
      <c r="AH38" s="1090">
        <f t="shared" si="17"/>
        <v>22</v>
      </c>
      <c r="AI38" s="1090"/>
    </row>
    <row r="39" ht="15.0" customHeight="1">
      <c r="A39" s="1098">
        <v>37.0</v>
      </c>
      <c r="B39" s="1182">
        <v>471339.0</v>
      </c>
      <c r="C39" s="1183" t="s">
        <v>2263</v>
      </c>
      <c r="D39" s="1183" t="s">
        <v>2264</v>
      </c>
      <c r="E39" s="1183" t="s">
        <v>511</v>
      </c>
      <c r="F39" s="1183" t="s">
        <v>564</v>
      </c>
      <c r="G39" s="1183" t="s">
        <v>790</v>
      </c>
      <c r="H39" s="1273" t="str">
        <f t="shared" si="1"/>
        <v>BA03</v>
      </c>
      <c r="I39" s="1100" t="str">
        <f t="shared" si="2"/>
        <v>#REF!</v>
      </c>
      <c r="J39" s="413">
        <v>5.0</v>
      </c>
      <c r="K39" s="413">
        <v>2025.0</v>
      </c>
      <c r="L39" s="1397">
        <v>45778.0</v>
      </c>
      <c r="M39" s="1398">
        <v>45808.0</v>
      </c>
      <c r="N39" s="1340">
        <v>22.0</v>
      </c>
      <c r="O39" s="1084">
        <f t="shared" si="3"/>
        <v>1</v>
      </c>
      <c r="P39" s="231">
        <f t="shared" si="4"/>
        <v>1</v>
      </c>
      <c r="Q39" s="231">
        <f t="shared" si="5"/>
        <v>1</v>
      </c>
      <c r="R39" s="1101"/>
      <c r="S39" s="1182" t="s">
        <v>517</v>
      </c>
      <c r="T39" s="1183" t="s">
        <v>2262</v>
      </c>
      <c r="U39" s="1084">
        <f t="shared" si="6"/>
        <v>1</v>
      </c>
      <c r="V39" s="1102">
        <f t="shared" si="7"/>
        <v>1</v>
      </c>
      <c r="W39" s="1102">
        <f t="shared" si="8"/>
        <v>1</v>
      </c>
      <c r="X39" s="1102">
        <f t="shared" si="9"/>
        <v>1</v>
      </c>
      <c r="Y39" s="1102">
        <f t="shared" si="10"/>
        <v>1</v>
      </c>
      <c r="Z39" s="1416" t="str">
        <f t="shared" si="11"/>
        <v>#REF!</v>
      </c>
      <c r="AA39" s="1085" t="str">
        <f t="shared" si="12"/>
        <v>#REF!</v>
      </c>
      <c r="AB39" s="1085" t="str">
        <f t="shared" si="13"/>
        <v>#REF!</v>
      </c>
      <c r="AC39" s="1105">
        <f t="shared" si="14"/>
        <v>0</v>
      </c>
      <c r="AD39" s="1105" t="str">
        <f t="shared" si="15"/>
        <v>#REF!</v>
      </c>
      <c r="AE39" s="1105" t="str">
        <f t="shared" si="16"/>
        <v>#REF!</v>
      </c>
      <c r="AF39" s="232"/>
      <c r="AG39" s="1079"/>
      <c r="AH39" s="1090">
        <f t="shared" si="17"/>
        <v>22</v>
      </c>
      <c r="AI39" s="1090"/>
    </row>
    <row r="40" ht="15.0" customHeight="1">
      <c r="A40" s="1098">
        <v>38.0</v>
      </c>
      <c r="B40" s="1182">
        <v>471337.0</v>
      </c>
      <c r="C40" s="1183" t="s">
        <v>2265</v>
      </c>
      <c r="D40" s="1183" t="s">
        <v>2266</v>
      </c>
      <c r="E40" s="1183" t="s">
        <v>511</v>
      </c>
      <c r="F40" s="1183" t="s">
        <v>564</v>
      </c>
      <c r="G40" s="1183" t="s">
        <v>790</v>
      </c>
      <c r="H40" s="1273" t="str">
        <f t="shared" si="1"/>
        <v>BA03</v>
      </c>
      <c r="I40" s="1100" t="str">
        <f t="shared" si="2"/>
        <v>#REF!</v>
      </c>
      <c r="J40" s="413">
        <v>5.0</v>
      </c>
      <c r="K40" s="413">
        <v>2025.0</v>
      </c>
      <c r="L40" s="1397">
        <v>45778.0</v>
      </c>
      <c r="M40" s="1398">
        <v>45808.0</v>
      </c>
      <c r="N40" s="1340">
        <v>22.0</v>
      </c>
      <c r="O40" s="1084">
        <f t="shared" si="3"/>
        <v>1</v>
      </c>
      <c r="P40" s="231">
        <f t="shared" si="4"/>
        <v>1</v>
      </c>
      <c r="Q40" s="231">
        <f t="shared" si="5"/>
        <v>1</v>
      </c>
      <c r="R40" s="1101"/>
      <c r="S40" s="1182" t="s">
        <v>517</v>
      </c>
      <c r="T40" s="1183" t="s">
        <v>2262</v>
      </c>
      <c r="U40" s="1084">
        <f t="shared" si="6"/>
        <v>1</v>
      </c>
      <c r="V40" s="1102">
        <f t="shared" si="7"/>
        <v>1</v>
      </c>
      <c r="W40" s="1102">
        <f t="shared" si="8"/>
        <v>1</v>
      </c>
      <c r="X40" s="1102">
        <f t="shared" si="9"/>
        <v>1</v>
      </c>
      <c r="Y40" s="1102">
        <f t="shared" si="10"/>
        <v>1</v>
      </c>
      <c r="Z40" s="1416" t="str">
        <f t="shared" si="11"/>
        <v>#REF!</v>
      </c>
      <c r="AA40" s="1085" t="str">
        <f t="shared" si="12"/>
        <v>#REF!</v>
      </c>
      <c r="AB40" s="1085" t="str">
        <f t="shared" si="13"/>
        <v>#REF!</v>
      </c>
      <c r="AC40" s="1105">
        <f t="shared" si="14"/>
        <v>0</v>
      </c>
      <c r="AD40" s="1105" t="str">
        <f t="shared" si="15"/>
        <v>#REF!</v>
      </c>
      <c r="AE40" s="1105" t="str">
        <f t="shared" si="16"/>
        <v>#REF!</v>
      </c>
      <c r="AF40" s="232"/>
      <c r="AG40" s="1079"/>
      <c r="AH40" s="1090">
        <f t="shared" si="17"/>
        <v>22</v>
      </c>
      <c r="AI40" s="1090"/>
    </row>
    <row r="41" ht="15.0" customHeight="1">
      <c r="A41" s="1098">
        <v>39.0</v>
      </c>
      <c r="B41" s="1182">
        <v>472133.0</v>
      </c>
      <c r="C41" s="1183" t="s">
        <v>2327</v>
      </c>
      <c r="D41" s="1183" t="s">
        <v>2328</v>
      </c>
      <c r="E41" s="1183" t="s">
        <v>511</v>
      </c>
      <c r="F41" s="1183" t="s">
        <v>564</v>
      </c>
      <c r="G41" s="1183" t="s">
        <v>665</v>
      </c>
      <c r="H41" s="1273" t="str">
        <f t="shared" si="1"/>
        <v>BA02</v>
      </c>
      <c r="I41" s="1100" t="str">
        <f t="shared" si="2"/>
        <v>#REF!</v>
      </c>
      <c r="J41" s="413">
        <v>5.0</v>
      </c>
      <c r="K41" s="413">
        <v>2025.0</v>
      </c>
      <c r="L41" s="1397">
        <v>45778.0</v>
      </c>
      <c r="M41" s="1398">
        <v>45808.0</v>
      </c>
      <c r="N41" s="1340">
        <v>22.0</v>
      </c>
      <c r="O41" s="1084">
        <f t="shared" si="3"/>
        <v>1</v>
      </c>
      <c r="P41" s="231">
        <f t="shared" si="4"/>
        <v>1</v>
      </c>
      <c r="Q41" s="231">
        <f t="shared" si="5"/>
        <v>1</v>
      </c>
      <c r="R41" s="1101"/>
      <c r="S41" s="1182" t="s">
        <v>517</v>
      </c>
      <c r="T41" s="1183" t="s">
        <v>2262</v>
      </c>
      <c r="U41" s="1084">
        <f t="shared" si="6"/>
        <v>1</v>
      </c>
      <c r="V41" s="1102">
        <f t="shared" si="7"/>
        <v>1</v>
      </c>
      <c r="W41" s="1102">
        <f t="shared" si="8"/>
        <v>1</v>
      </c>
      <c r="X41" s="1102">
        <f t="shared" si="9"/>
        <v>1</v>
      </c>
      <c r="Y41" s="1102">
        <f t="shared" si="10"/>
        <v>1</v>
      </c>
      <c r="Z41" s="1416" t="str">
        <f t="shared" si="11"/>
        <v>#REF!</v>
      </c>
      <c r="AA41" s="1085" t="str">
        <f t="shared" si="12"/>
        <v>#REF!</v>
      </c>
      <c r="AB41" s="1085" t="str">
        <f t="shared" si="13"/>
        <v>#REF!</v>
      </c>
      <c r="AC41" s="1105">
        <f t="shared" si="14"/>
        <v>0</v>
      </c>
      <c r="AD41" s="1105" t="str">
        <f t="shared" si="15"/>
        <v>#REF!</v>
      </c>
      <c r="AE41" s="1105" t="str">
        <f t="shared" si="16"/>
        <v>#REF!</v>
      </c>
      <c r="AF41" s="232"/>
      <c r="AG41" s="1079"/>
      <c r="AH41" s="1090">
        <f t="shared" si="17"/>
        <v>22</v>
      </c>
      <c r="AI41" s="1090"/>
    </row>
    <row r="42" ht="15.0" customHeight="1">
      <c r="A42" s="1098">
        <v>40.0</v>
      </c>
      <c r="B42" s="1182">
        <v>472135.0</v>
      </c>
      <c r="C42" s="1183" t="s">
        <v>2329</v>
      </c>
      <c r="D42" s="1183" t="s">
        <v>2330</v>
      </c>
      <c r="E42" s="1183" t="s">
        <v>511</v>
      </c>
      <c r="F42" s="1183" t="s">
        <v>564</v>
      </c>
      <c r="G42" s="1183" t="s">
        <v>795</v>
      </c>
      <c r="H42" s="1273" t="str">
        <f t="shared" si="1"/>
        <v>BA01</v>
      </c>
      <c r="I42" s="1100" t="str">
        <f t="shared" si="2"/>
        <v>#REF!</v>
      </c>
      <c r="J42" s="413">
        <v>5.0</v>
      </c>
      <c r="K42" s="413">
        <v>2025.0</v>
      </c>
      <c r="L42" s="1397">
        <v>45778.0</v>
      </c>
      <c r="M42" s="1398">
        <v>45808.0</v>
      </c>
      <c r="N42" s="1340">
        <v>22.0</v>
      </c>
      <c r="O42" s="1084">
        <f t="shared" si="3"/>
        <v>1</v>
      </c>
      <c r="P42" s="231">
        <f t="shared" si="4"/>
        <v>1</v>
      </c>
      <c r="Q42" s="231">
        <f t="shared" si="5"/>
        <v>1</v>
      </c>
      <c r="R42" s="1101"/>
      <c r="S42" s="1182" t="s">
        <v>517</v>
      </c>
      <c r="T42" s="1183" t="s">
        <v>2262</v>
      </c>
      <c r="U42" s="1084">
        <f t="shared" si="6"/>
        <v>1</v>
      </c>
      <c r="V42" s="1102">
        <f t="shared" si="7"/>
        <v>1</v>
      </c>
      <c r="W42" s="1102">
        <f t="shared" si="8"/>
        <v>1</v>
      </c>
      <c r="X42" s="1102">
        <f t="shared" si="9"/>
        <v>1</v>
      </c>
      <c r="Y42" s="1102">
        <f t="shared" si="10"/>
        <v>1</v>
      </c>
      <c r="Z42" s="1416" t="str">
        <f t="shared" si="11"/>
        <v>#REF!</v>
      </c>
      <c r="AA42" s="1085" t="str">
        <f t="shared" si="12"/>
        <v>#REF!</v>
      </c>
      <c r="AB42" s="1085" t="str">
        <f t="shared" si="13"/>
        <v>#REF!</v>
      </c>
      <c r="AC42" s="1105">
        <f t="shared" si="14"/>
        <v>0</v>
      </c>
      <c r="AD42" s="1105" t="str">
        <f t="shared" si="15"/>
        <v>#REF!</v>
      </c>
      <c r="AE42" s="1105" t="str">
        <f t="shared" si="16"/>
        <v>#REF!</v>
      </c>
      <c r="AF42" s="232"/>
      <c r="AG42" s="1079"/>
      <c r="AH42" s="1090">
        <f t="shared" si="17"/>
        <v>22</v>
      </c>
      <c r="AI42" s="1090"/>
    </row>
    <row r="43" ht="15.0" customHeight="1">
      <c r="A43" s="1098">
        <v>41.0</v>
      </c>
      <c r="B43" s="1182">
        <v>472197.0</v>
      </c>
      <c r="C43" s="1183" t="s">
        <v>2331</v>
      </c>
      <c r="D43" s="1183" t="s">
        <v>2332</v>
      </c>
      <c r="E43" s="1183" t="s">
        <v>511</v>
      </c>
      <c r="F43" s="1183" t="s">
        <v>546</v>
      </c>
      <c r="G43" s="1183" t="s">
        <v>665</v>
      </c>
      <c r="H43" s="1273" t="str">
        <f t="shared" si="1"/>
        <v>TESTER02</v>
      </c>
      <c r="I43" s="1100" t="str">
        <f t="shared" si="2"/>
        <v>#REF!</v>
      </c>
      <c r="J43" s="413">
        <v>5.0</v>
      </c>
      <c r="K43" s="413">
        <v>2025.0</v>
      </c>
      <c r="L43" s="1397">
        <v>45778.0</v>
      </c>
      <c r="M43" s="1398">
        <v>45808.0</v>
      </c>
      <c r="N43" s="1340">
        <v>22.0</v>
      </c>
      <c r="O43" s="1084">
        <f t="shared" si="3"/>
        <v>1</v>
      </c>
      <c r="P43" s="231">
        <f t="shared" si="4"/>
        <v>1</v>
      </c>
      <c r="Q43" s="231">
        <f t="shared" si="5"/>
        <v>1</v>
      </c>
      <c r="R43" s="1101"/>
      <c r="S43" s="1182" t="s">
        <v>517</v>
      </c>
      <c r="T43" s="1183" t="s">
        <v>2262</v>
      </c>
      <c r="U43" s="1084">
        <f t="shared" si="6"/>
        <v>1</v>
      </c>
      <c r="V43" s="1102">
        <f t="shared" si="7"/>
        <v>1</v>
      </c>
      <c r="W43" s="1102">
        <f t="shared" si="8"/>
        <v>1</v>
      </c>
      <c r="X43" s="1102">
        <f t="shared" si="9"/>
        <v>1</v>
      </c>
      <c r="Y43" s="1102">
        <f t="shared" si="10"/>
        <v>1</v>
      </c>
      <c r="Z43" s="1416" t="str">
        <f t="shared" si="11"/>
        <v>#REF!</v>
      </c>
      <c r="AA43" s="1085" t="str">
        <f t="shared" si="12"/>
        <v>#REF!</v>
      </c>
      <c r="AB43" s="1085" t="str">
        <f t="shared" si="13"/>
        <v>#REF!</v>
      </c>
      <c r="AC43" s="1105">
        <f t="shared" si="14"/>
        <v>0</v>
      </c>
      <c r="AD43" s="1105" t="str">
        <f t="shared" si="15"/>
        <v>#REF!</v>
      </c>
      <c r="AE43" s="1105" t="str">
        <f t="shared" si="16"/>
        <v>#REF!</v>
      </c>
      <c r="AF43" s="232"/>
      <c r="AG43" s="1079"/>
      <c r="AH43" s="1090">
        <f t="shared" si="17"/>
        <v>22</v>
      </c>
      <c r="AI43" s="1090"/>
    </row>
    <row r="44" ht="15.0" customHeight="1">
      <c r="A44" s="1098">
        <v>42.0</v>
      </c>
      <c r="B44" s="1182">
        <v>472137.0</v>
      </c>
      <c r="C44" s="1183" t="s">
        <v>2325</v>
      </c>
      <c r="D44" s="1183" t="s">
        <v>2326</v>
      </c>
      <c r="E44" s="1183" t="s">
        <v>511</v>
      </c>
      <c r="F44" s="1183" t="s">
        <v>546</v>
      </c>
      <c r="G44" s="1183" t="s">
        <v>665</v>
      </c>
      <c r="H44" s="1273" t="str">
        <f t="shared" si="1"/>
        <v>TESTER02</v>
      </c>
      <c r="I44" s="1100" t="str">
        <f t="shared" si="2"/>
        <v>#REF!</v>
      </c>
      <c r="J44" s="413">
        <v>5.0</v>
      </c>
      <c r="K44" s="413">
        <v>2025.0</v>
      </c>
      <c r="L44" s="1397">
        <v>45778.0</v>
      </c>
      <c r="M44" s="1398">
        <v>45808.0</v>
      </c>
      <c r="N44" s="1340">
        <v>22.0</v>
      </c>
      <c r="O44" s="1084">
        <f t="shared" si="3"/>
        <v>1</v>
      </c>
      <c r="P44" s="231">
        <f t="shared" si="4"/>
        <v>1</v>
      </c>
      <c r="Q44" s="231">
        <f t="shared" si="5"/>
        <v>1</v>
      </c>
      <c r="R44" s="1101"/>
      <c r="S44" s="1182" t="s">
        <v>517</v>
      </c>
      <c r="T44" s="1183" t="s">
        <v>2262</v>
      </c>
      <c r="U44" s="1084">
        <f t="shared" si="6"/>
        <v>1</v>
      </c>
      <c r="V44" s="1102">
        <f t="shared" si="7"/>
        <v>1</v>
      </c>
      <c r="W44" s="1102">
        <f t="shared" si="8"/>
        <v>1</v>
      </c>
      <c r="X44" s="1102">
        <f t="shared" si="9"/>
        <v>1</v>
      </c>
      <c r="Y44" s="1102">
        <f t="shared" si="10"/>
        <v>1</v>
      </c>
      <c r="Z44" s="1416" t="str">
        <f t="shared" si="11"/>
        <v>#REF!</v>
      </c>
      <c r="AA44" s="1085" t="str">
        <f t="shared" si="12"/>
        <v>#REF!</v>
      </c>
      <c r="AB44" s="1085" t="str">
        <f t="shared" si="13"/>
        <v>#REF!</v>
      </c>
      <c r="AC44" s="1105">
        <f t="shared" si="14"/>
        <v>0</v>
      </c>
      <c r="AD44" s="1105" t="str">
        <f t="shared" si="15"/>
        <v>#REF!</v>
      </c>
      <c r="AE44" s="1105" t="str">
        <f t="shared" si="16"/>
        <v>#REF!</v>
      </c>
      <c r="AF44" s="232"/>
      <c r="AG44" s="1079"/>
      <c r="AH44" s="1090">
        <f t="shared" si="17"/>
        <v>22</v>
      </c>
      <c r="AI44" s="1090"/>
    </row>
    <row r="45" ht="15.0" customHeight="1">
      <c r="A45" s="1098">
        <v>43.0</v>
      </c>
      <c r="B45" s="1182">
        <v>456425.0</v>
      </c>
      <c r="C45" s="1183" t="s">
        <v>2354</v>
      </c>
      <c r="D45" s="1183" t="s">
        <v>2355</v>
      </c>
      <c r="E45" s="1183" t="s">
        <v>511</v>
      </c>
      <c r="F45" s="1183" t="s">
        <v>512</v>
      </c>
      <c r="G45" s="1183" t="s">
        <v>790</v>
      </c>
      <c r="H45" s="1273" t="str">
        <f t="shared" si="1"/>
        <v>DEV03</v>
      </c>
      <c r="I45" s="1100" t="str">
        <f t="shared" si="2"/>
        <v>#REF!</v>
      </c>
      <c r="J45" s="413">
        <v>5.0</v>
      </c>
      <c r="K45" s="413">
        <v>2025.0</v>
      </c>
      <c r="L45" s="1397">
        <v>45778.0</v>
      </c>
      <c r="M45" s="1398">
        <v>45808.0</v>
      </c>
      <c r="N45" s="1340">
        <v>22.0</v>
      </c>
      <c r="O45" s="1084">
        <f t="shared" si="3"/>
        <v>1</v>
      </c>
      <c r="P45" s="231">
        <f t="shared" si="4"/>
        <v>1</v>
      </c>
      <c r="Q45" s="231">
        <f t="shared" si="5"/>
        <v>1</v>
      </c>
      <c r="R45" s="1101"/>
      <c r="S45" s="1182" t="s">
        <v>517</v>
      </c>
      <c r="T45" s="1183" t="s">
        <v>2262</v>
      </c>
      <c r="U45" s="1084">
        <f t="shared" si="6"/>
        <v>1</v>
      </c>
      <c r="V45" s="1102">
        <f t="shared" si="7"/>
        <v>1</v>
      </c>
      <c r="W45" s="1102">
        <f t="shared" si="8"/>
        <v>1</v>
      </c>
      <c r="X45" s="1102">
        <f t="shared" si="9"/>
        <v>1</v>
      </c>
      <c r="Y45" s="1102">
        <f t="shared" si="10"/>
        <v>1</v>
      </c>
      <c r="Z45" s="1416" t="str">
        <f t="shared" si="11"/>
        <v>#REF!</v>
      </c>
      <c r="AA45" s="1085" t="str">
        <f t="shared" si="12"/>
        <v>#REF!</v>
      </c>
      <c r="AB45" s="1085" t="str">
        <f t="shared" si="13"/>
        <v>#REF!</v>
      </c>
      <c r="AC45" s="1105">
        <f t="shared" si="14"/>
        <v>0</v>
      </c>
      <c r="AD45" s="1105" t="str">
        <f t="shared" si="15"/>
        <v>#REF!</v>
      </c>
      <c r="AE45" s="1105" t="str">
        <f t="shared" si="16"/>
        <v>#REF!</v>
      </c>
      <c r="AF45" s="232"/>
      <c r="AG45" s="1079"/>
      <c r="AH45" s="1090">
        <f t="shared" si="17"/>
        <v>22</v>
      </c>
      <c r="AI45" s="1090"/>
    </row>
    <row r="46" ht="15.0" customHeight="1">
      <c r="A46" s="1098">
        <v>44.0</v>
      </c>
      <c r="B46" s="1181">
        <v>439829.0</v>
      </c>
      <c r="C46" s="370" t="s">
        <v>1157</v>
      </c>
      <c r="D46" s="370" t="s">
        <v>1409</v>
      </c>
      <c r="E46" s="370" t="s">
        <v>511</v>
      </c>
      <c r="F46" s="370" t="s">
        <v>546</v>
      </c>
      <c r="G46" s="370" t="s">
        <v>790</v>
      </c>
      <c r="H46" s="1273" t="str">
        <f t="shared" si="1"/>
        <v>TESTER03</v>
      </c>
      <c r="I46" s="1100" t="str">
        <f t="shared" si="2"/>
        <v>#REF!</v>
      </c>
      <c r="J46" s="413">
        <v>5.0</v>
      </c>
      <c r="K46" s="413">
        <v>2025.0</v>
      </c>
      <c r="L46" s="1394">
        <v>45778.0</v>
      </c>
      <c r="M46" s="1395">
        <v>45808.0</v>
      </c>
      <c r="N46" s="1339">
        <v>11.0</v>
      </c>
      <c r="O46" s="1084">
        <f t="shared" si="3"/>
        <v>0.5</v>
      </c>
      <c r="P46" s="231">
        <f t="shared" si="4"/>
        <v>0.5</v>
      </c>
      <c r="Q46" s="231">
        <f t="shared" si="5"/>
        <v>0.5</v>
      </c>
      <c r="R46" s="1101"/>
      <c r="S46" s="1181" t="s">
        <v>517</v>
      </c>
      <c r="T46" s="370" t="s">
        <v>2113</v>
      </c>
      <c r="U46" s="1084">
        <f t="shared" si="6"/>
        <v>0.5</v>
      </c>
      <c r="V46" s="1102" t="str">
        <f t="shared" si="7"/>
        <v>#REF!</v>
      </c>
      <c r="W46" s="1102" t="str">
        <f t="shared" si="8"/>
        <v>#REF!</v>
      </c>
      <c r="X46" s="1102" t="str">
        <f t="shared" si="9"/>
        <v>#REF!</v>
      </c>
      <c r="Y46" s="1102">
        <f t="shared" si="10"/>
        <v>1</v>
      </c>
      <c r="Z46" s="1416" t="str">
        <f t="shared" si="11"/>
        <v>#REF!</v>
      </c>
      <c r="AA46" s="1085" t="str">
        <f t="shared" si="12"/>
        <v>#REF!</v>
      </c>
      <c r="AB46" s="1085" t="str">
        <f t="shared" si="13"/>
        <v>#REF!</v>
      </c>
      <c r="AC46" s="1105" t="str">
        <f t="shared" si="14"/>
        <v>#REF!</v>
      </c>
      <c r="AD46" s="1105" t="str">
        <f t="shared" si="15"/>
        <v>#REF!</v>
      </c>
      <c r="AE46" s="1105" t="str">
        <f t="shared" si="16"/>
        <v>#REF!</v>
      </c>
      <c r="AF46" s="232"/>
      <c r="AG46" s="1079"/>
      <c r="AH46" s="1090">
        <f t="shared" si="17"/>
        <v>22</v>
      </c>
      <c r="AI46" s="1090"/>
    </row>
    <row r="47" ht="15.0" customHeight="1">
      <c r="A47" s="1098">
        <v>45.0</v>
      </c>
      <c r="B47" s="1182">
        <v>465333.0</v>
      </c>
      <c r="C47" s="1183" t="s">
        <v>1261</v>
      </c>
      <c r="D47" s="1183" t="s">
        <v>1262</v>
      </c>
      <c r="E47" s="1183" t="s">
        <v>511</v>
      </c>
      <c r="F47" s="1183" t="s">
        <v>512</v>
      </c>
      <c r="G47" s="1183" t="s">
        <v>790</v>
      </c>
      <c r="H47" s="1273" t="str">
        <f t="shared" si="1"/>
        <v>DEV03</v>
      </c>
      <c r="I47" s="1100" t="str">
        <f t="shared" si="2"/>
        <v>#REF!</v>
      </c>
      <c r="J47" s="413">
        <v>5.0</v>
      </c>
      <c r="K47" s="413">
        <v>2025.0</v>
      </c>
      <c r="L47" s="1397">
        <v>45778.0</v>
      </c>
      <c r="M47" s="1398">
        <v>45808.0</v>
      </c>
      <c r="N47" s="1340">
        <v>22.0</v>
      </c>
      <c r="O47" s="1084">
        <f t="shared" si="3"/>
        <v>1</v>
      </c>
      <c r="P47" s="231">
        <f t="shared" si="4"/>
        <v>1</v>
      </c>
      <c r="Q47" s="231">
        <f t="shared" si="5"/>
        <v>1</v>
      </c>
      <c r="R47" s="1101"/>
      <c r="S47" s="1182" t="s">
        <v>517</v>
      </c>
      <c r="T47" s="1183" t="s">
        <v>2113</v>
      </c>
      <c r="U47" s="1084">
        <f t="shared" si="6"/>
        <v>1</v>
      </c>
      <c r="V47" s="1102">
        <f t="shared" si="7"/>
        <v>1</v>
      </c>
      <c r="W47" s="1102">
        <f t="shared" si="8"/>
        <v>1</v>
      </c>
      <c r="X47" s="1102">
        <f t="shared" si="9"/>
        <v>1</v>
      </c>
      <c r="Y47" s="1102">
        <f t="shared" si="10"/>
        <v>1</v>
      </c>
      <c r="Z47" s="1416" t="str">
        <f t="shared" si="11"/>
        <v>#REF!</v>
      </c>
      <c r="AA47" s="1085" t="str">
        <f t="shared" si="12"/>
        <v>#REF!</v>
      </c>
      <c r="AB47" s="1085" t="str">
        <f t="shared" si="13"/>
        <v>#REF!</v>
      </c>
      <c r="AC47" s="1105">
        <f t="shared" si="14"/>
        <v>0</v>
      </c>
      <c r="AD47" s="1105" t="str">
        <f t="shared" si="15"/>
        <v>#REF!</v>
      </c>
      <c r="AE47" s="1105" t="str">
        <f t="shared" si="16"/>
        <v>#REF!</v>
      </c>
      <c r="AF47" s="232"/>
      <c r="AG47" s="1079"/>
      <c r="AH47" s="1090">
        <f t="shared" si="17"/>
        <v>22</v>
      </c>
      <c r="AI47" s="1090"/>
    </row>
    <row r="48" ht="15.0" customHeight="1">
      <c r="A48" s="1098">
        <v>46.0</v>
      </c>
      <c r="B48" s="1182">
        <v>467151.0</v>
      </c>
      <c r="C48" s="1183" t="s">
        <v>1504</v>
      </c>
      <c r="D48" s="1183" t="s">
        <v>1505</v>
      </c>
      <c r="E48" s="1183" t="s">
        <v>511</v>
      </c>
      <c r="F48" s="1183" t="s">
        <v>512</v>
      </c>
      <c r="G48" s="1183" t="s">
        <v>790</v>
      </c>
      <c r="H48" s="1273" t="str">
        <f t="shared" si="1"/>
        <v>DEV03</v>
      </c>
      <c r="I48" s="1100" t="str">
        <f t="shared" si="2"/>
        <v>#REF!</v>
      </c>
      <c r="J48" s="413">
        <v>5.0</v>
      </c>
      <c r="K48" s="413">
        <v>2025.0</v>
      </c>
      <c r="L48" s="1397">
        <v>45778.0</v>
      </c>
      <c r="M48" s="1398">
        <v>45808.0</v>
      </c>
      <c r="N48" s="1340">
        <v>22.0</v>
      </c>
      <c r="O48" s="1084">
        <f t="shared" si="3"/>
        <v>1</v>
      </c>
      <c r="P48" s="231">
        <f t="shared" si="4"/>
        <v>1</v>
      </c>
      <c r="Q48" s="231">
        <f t="shared" si="5"/>
        <v>1</v>
      </c>
      <c r="R48" s="1101"/>
      <c r="S48" s="1182" t="s">
        <v>517</v>
      </c>
      <c r="T48" s="1183" t="s">
        <v>2113</v>
      </c>
      <c r="U48" s="1084">
        <f t="shared" si="6"/>
        <v>1</v>
      </c>
      <c r="V48" s="1102">
        <f t="shared" si="7"/>
        <v>1</v>
      </c>
      <c r="W48" s="1102">
        <f t="shared" si="8"/>
        <v>1</v>
      </c>
      <c r="X48" s="1102">
        <f t="shared" si="9"/>
        <v>1</v>
      </c>
      <c r="Y48" s="1102">
        <f t="shared" si="10"/>
        <v>1</v>
      </c>
      <c r="Z48" s="1416" t="str">
        <f t="shared" si="11"/>
        <v>#REF!</v>
      </c>
      <c r="AA48" s="1085" t="str">
        <f t="shared" si="12"/>
        <v>#REF!</v>
      </c>
      <c r="AB48" s="1085" t="str">
        <f t="shared" si="13"/>
        <v>#REF!</v>
      </c>
      <c r="AC48" s="1105">
        <f t="shared" si="14"/>
        <v>0</v>
      </c>
      <c r="AD48" s="1105" t="str">
        <f t="shared" si="15"/>
        <v>#REF!</v>
      </c>
      <c r="AE48" s="1105" t="str">
        <f t="shared" si="16"/>
        <v>#REF!</v>
      </c>
      <c r="AF48" s="232"/>
      <c r="AG48" s="1079"/>
      <c r="AH48" s="1090">
        <f t="shared" si="17"/>
        <v>22</v>
      </c>
      <c r="AI48" s="1090"/>
    </row>
    <row r="49" ht="15.0" customHeight="1">
      <c r="A49" s="1098">
        <v>47.0</v>
      </c>
      <c r="B49" s="1182">
        <v>468599.0</v>
      </c>
      <c r="C49" s="1183" t="s">
        <v>2114</v>
      </c>
      <c r="D49" s="1183" t="s">
        <v>2115</v>
      </c>
      <c r="E49" s="1183" t="s">
        <v>511</v>
      </c>
      <c r="F49" s="1183" t="s">
        <v>546</v>
      </c>
      <c r="G49" s="1183" t="s">
        <v>790</v>
      </c>
      <c r="H49" s="1273" t="str">
        <f t="shared" si="1"/>
        <v>TESTER03</v>
      </c>
      <c r="I49" s="1100" t="str">
        <f t="shared" si="2"/>
        <v>#REF!</v>
      </c>
      <c r="J49" s="413">
        <v>5.0</v>
      </c>
      <c r="K49" s="413">
        <v>2025.0</v>
      </c>
      <c r="L49" s="1397">
        <v>45778.0</v>
      </c>
      <c r="M49" s="1398">
        <v>45808.0</v>
      </c>
      <c r="N49" s="1340">
        <v>22.0</v>
      </c>
      <c r="O49" s="1084">
        <f t="shared" si="3"/>
        <v>1</v>
      </c>
      <c r="P49" s="231">
        <f t="shared" si="4"/>
        <v>1</v>
      </c>
      <c r="Q49" s="231">
        <f t="shared" si="5"/>
        <v>1</v>
      </c>
      <c r="R49" s="1101"/>
      <c r="S49" s="1182" t="s">
        <v>517</v>
      </c>
      <c r="T49" s="1183" t="s">
        <v>2113</v>
      </c>
      <c r="U49" s="1084">
        <f t="shared" si="6"/>
        <v>1</v>
      </c>
      <c r="V49" s="1102">
        <f t="shared" si="7"/>
        <v>1</v>
      </c>
      <c r="W49" s="1102">
        <f t="shared" si="8"/>
        <v>1</v>
      </c>
      <c r="X49" s="1102">
        <f t="shared" si="9"/>
        <v>1</v>
      </c>
      <c r="Y49" s="1102">
        <f t="shared" si="10"/>
        <v>1</v>
      </c>
      <c r="Z49" s="1416" t="str">
        <f t="shared" si="11"/>
        <v>#REF!</v>
      </c>
      <c r="AA49" s="1085" t="str">
        <f t="shared" si="12"/>
        <v>#REF!</v>
      </c>
      <c r="AB49" s="1085" t="str">
        <f t="shared" si="13"/>
        <v>#REF!</v>
      </c>
      <c r="AC49" s="1105">
        <f t="shared" si="14"/>
        <v>0</v>
      </c>
      <c r="AD49" s="1105" t="str">
        <f t="shared" si="15"/>
        <v>#REF!</v>
      </c>
      <c r="AE49" s="1105" t="str">
        <f t="shared" si="16"/>
        <v>#REF!</v>
      </c>
      <c r="AF49" s="232"/>
      <c r="AG49" s="1079"/>
      <c r="AH49" s="1090">
        <f t="shared" si="17"/>
        <v>22</v>
      </c>
      <c r="AI49" s="1090"/>
    </row>
    <row r="50" ht="15.0" customHeight="1">
      <c r="A50" s="1098">
        <v>48.0</v>
      </c>
      <c r="B50" s="1182">
        <v>470253.0</v>
      </c>
      <c r="C50" s="1183" t="s">
        <v>2297</v>
      </c>
      <c r="D50" s="1183" t="s">
        <v>2298</v>
      </c>
      <c r="E50" s="1183" t="s">
        <v>511</v>
      </c>
      <c r="F50" s="1183" t="s">
        <v>512</v>
      </c>
      <c r="G50" s="1183" t="s">
        <v>665</v>
      </c>
      <c r="H50" s="1273" t="str">
        <f t="shared" si="1"/>
        <v>DEV02</v>
      </c>
      <c r="I50" s="1100" t="str">
        <f t="shared" si="2"/>
        <v>#REF!</v>
      </c>
      <c r="J50" s="413">
        <v>5.0</v>
      </c>
      <c r="K50" s="413">
        <v>2025.0</v>
      </c>
      <c r="L50" s="1397">
        <v>45778.0</v>
      </c>
      <c r="M50" s="1398">
        <v>45808.0</v>
      </c>
      <c r="N50" s="1340">
        <v>22.0</v>
      </c>
      <c r="O50" s="1084">
        <f t="shared" si="3"/>
        <v>1</v>
      </c>
      <c r="P50" s="231">
        <f t="shared" si="4"/>
        <v>1</v>
      </c>
      <c r="Q50" s="231">
        <f t="shared" si="5"/>
        <v>1</v>
      </c>
      <c r="R50" s="1101"/>
      <c r="S50" s="1182" t="s">
        <v>517</v>
      </c>
      <c r="T50" s="1183" t="s">
        <v>2113</v>
      </c>
      <c r="U50" s="1084">
        <f t="shared" si="6"/>
        <v>1</v>
      </c>
      <c r="V50" s="1102">
        <f t="shared" si="7"/>
        <v>1</v>
      </c>
      <c r="W50" s="1102">
        <f t="shared" si="8"/>
        <v>1</v>
      </c>
      <c r="X50" s="1102">
        <f t="shared" si="9"/>
        <v>1</v>
      </c>
      <c r="Y50" s="1102">
        <f t="shared" si="10"/>
        <v>1</v>
      </c>
      <c r="Z50" s="1416" t="str">
        <f t="shared" si="11"/>
        <v>#REF!</v>
      </c>
      <c r="AA50" s="1085" t="str">
        <f t="shared" si="12"/>
        <v>#REF!</v>
      </c>
      <c r="AB50" s="1085" t="str">
        <f t="shared" si="13"/>
        <v>#REF!</v>
      </c>
      <c r="AC50" s="1105">
        <f t="shared" si="14"/>
        <v>0</v>
      </c>
      <c r="AD50" s="1105" t="str">
        <f t="shared" si="15"/>
        <v>#REF!</v>
      </c>
      <c r="AE50" s="1105" t="str">
        <f t="shared" si="16"/>
        <v>#REF!</v>
      </c>
      <c r="AF50" s="232"/>
      <c r="AG50" s="1079"/>
      <c r="AH50" s="1090">
        <f t="shared" si="17"/>
        <v>22</v>
      </c>
      <c r="AI50" s="1090"/>
    </row>
    <row r="51" ht="15.0" customHeight="1">
      <c r="A51" s="1098">
        <v>49.0</v>
      </c>
      <c r="B51" s="1182">
        <v>471609.0</v>
      </c>
      <c r="C51" s="1183" t="s">
        <v>2341</v>
      </c>
      <c r="D51" s="1183" t="s">
        <v>2342</v>
      </c>
      <c r="E51" s="1183" t="s">
        <v>511</v>
      </c>
      <c r="F51" s="1183" t="s">
        <v>663</v>
      </c>
      <c r="G51" s="1183" t="s">
        <v>790</v>
      </c>
      <c r="H51" s="1273" t="str">
        <f t="shared" si="1"/>
        <v>PM03</v>
      </c>
      <c r="I51" s="1100" t="str">
        <f t="shared" si="2"/>
        <v>#REF!</v>
      </c>
      <c r="J51" s="413">
        <v>5.0</v>
      </c>
      <c r="K51" s="413">
        <v>2025.0</v>
      </c>
      <c r="L51" s="1397">
        <v>45778.0</v>
      </c>
      <c r="M51" s="1398">
        <v>45808.0</v>
      </c>
      <c r="N51" s="1340">
        <v>3.3</v>
      </c>
      <c r="O51" s="1084">
        <f t="shared" si="3"/>
        <v>0.15</v>
      </c>
      <c r="P51" s="231">
        <f t="shared" si="4"/>
        <v>0.15</v>
      </c>
      <c r="Q51" s="231">
        <f t="shared" si="5"/>
        <v>0.15</v>
      </c>
      <c r="R51" s="1101"/>
      <c r="S51" s="1182" t="s">
        <v>517</v>
      </c>
      <c r="T51" s="1183" t="s">
        <v>2113</v>
      </c>
      <c r="U51" s="1084">
        <f t="shared" si="6"/>
        <v>0.15</v>
      </c>
      <c r="V51" s="1102" t="str">
        <f t="shared" si="7"/>
        <v>#REF!</v>
      </c>
      <c r="W51" s="1102" t="str">
        <f t="shared" si="8"/>
        <v>#REF!</v>
      </c>
      <c r="X51" s="1102" t="str">
        <f t="shared" si="9"/>
        <v>#REF!</v>
      </c>
      <c r="Y51" s="1102">
        <f t="shared" si="10"/>
        <v>1</v>
      </c>
      <c r="Z51" s="1416" t="str">
        <f t="shared" si="11"/>
        <v>#REF!</v>
      </c>
      <c r="AA51" s="1085" t="str">
        <f t="shared" si="12"/>
        <v>#REF!</v>
      </c>
      <c r="AB51" s="1085" t="str">
        <f t="shared" si="13"/>
        <v>#REF!</v>
      </c>
      <c r="AC51" s="1105" t="str">
        <f t="shared" si="14"/>
        <v>#REF!</v>
      </c>
      <c r="AD51" s="1105" t="str">
        <f t="shared" si="15"/>
        <v>#REF!</v>
      </c>
      <c r="AE51" s="1105" t="str">
        <f t="shared" si="16"/>
        <v>#REF!</v>
      </c>
      <c r="AF51" s="232"/>
      <c r="AG51" s="1079"/>
      <c r="AH51" s="1090">
        <f t="shared" si="17"/>
        <v>22</v>
      </c>
      <c r="AI51" s="1090"/>
    </row>
    <row r="52" ht="15.0" customHeight="1">
      <c r="A52" s="1098">
        <v>50.0</v>
      </c>
      <c r="B52" s="1182">
        <v>460613.0</v>
      </c>
      <c r="C52" s="1183" t="s">
        <v>1795</v>
      </c>
      <c r="D52" s="1183" t="s">
        <v>1796</v>
      </c>
      <c r="E52" s="1183" t="s">
        <v>511</v>
      </c>
      <c r="F52" s="1183" t="s">
        <v>512</v>
      </c>
      <c r="G52" s="1183" t="s">
        <v>795</v>
      </c>
      <c r="H52" s="1273" t="str">
        <f t="shared" si="1"/>
        <v>DEV01</v>
      </c>
      <c r="I52" s="1100" t="str">
        <f t="shared" si="2"/>
        <v>#REF!</v>
      </c>
      <c r="J52" s="413">
        <v>5.0</v>
      </c>
      <c r="K52" s="413">
        <v>2025.0</v>
      </c>
      <c r="L52" s="1397">
        <v>45778.0</v>
      </c>
      <c r="M52" s="1398">
        <v>45808.0</v>
      </c>
      <c r="N52" s="1340">
        <v>22.0</v>
      </c>
      <c r="O52" s="1084">
        <f t="shared" si="3"/>
        <v>1</v>
      </c>
      <c r="P52" s="231" t="str">
        <f t="shared" si="4"/>
        <v>#REF!</v>
      </c>
      <c r="Q52" s="231" t="str">
        <f t="shared" si="5"/>
        <v>#REF!</v>
      </c>
      <c r="R52" s="1101"/>
      <c r="S52" s="1182" t="s">
        <v>525</v>
      </c>
      <c r="T52" s="1183" t="s">
        <v>2269</v>
      </c>
      <c r="U52" s="1084" t="str">
        <f t="shared" si="6"/>
        <v>#REF!</v>
      </c>
      <c r="V52" s="1102" t="str">
        <f t="shared" si="7"/>
        <v>#REF!</v>
      </c>
      <c r="W52" s="1102" t="str">
        <f t="shared" si="8"/>
        <v>#REF!</v>
      </c>
      <c r="X52" s="1102" t="str">
        <f t="shared" si="9"/>
        <v>#REF!</v>
      </c>
      <c r="Y52" s="1102">
        <f t="shared" si="10"/>
        <v>1</v>
      </c>
      <c r="Z52" s="1416" t="str">
        <f t="shared" si="11"/>
        <v>#REF!</v>
      </c>
      <c r="AA52" s="1085" t="str">
        <f t="shared" si="12"/>
        <v>#REF!</v>
      </c>
      <c r="AB52" s="1085" t="str">
        <f t="shared" si="13"/>
        <v>#REF!</v>
      </c>
      <c r="AC52" s="1105" t="str">
        <f t="shared" si="14"/>
        <v>#REF!</v>
      </c>
      <c r="AD52" s="1105" t="str">
        <f t="shared" si="15"/>
        <v>#REF!</v>
      </c>
      <c r="AE52" s="1105" t="str">
        <f t="shared" si="16"/>
        <v>#REF!</v>
      </c>
      <c r="AF52" s="232"/>
      <c r="AG52" s="1079"/>
      <c r="AH52" s="1090">
        <f t="shared" si="17"/>
        <v>22</v>
      </c>
      <c r="AI52" s="1090"/>
    </row>
    <row r="53" ht="15.0" customHeight="1">
      <c r="A53" s="1098">
        <v>51.0</v>
      </c>
      <c r="B53" s="1182">
        <v>463899.0</v>
      </c>
      <c r="C53" s="1183" t="s">
        <v>1537</v>
      </c>
      <c r="D53" s="1183" t="s">
        <v>1538</v>
      </c>
      <c r="E53" s="1183" t="s">
        <v>511</v>
      </c>
      <c r="F53" s="1183" t="s">
        <v>512</v>
      </c>
      <c r="G53" s="1183" t="s">
        <v>790</v>
      </c>
      <c r="H53" s="1273" t="str">
        <f t="shared" si="1"/>
        <v>DEV03</v>
      </c>
      <c r="I53" s="1100" t="str">
        <f t="shared" si="2"/>
        <v>#REF!</v>
      </c>
      <c r="J53" s="413">
        <v>5.0</v>
      </c>
      <c r="K53" s="413">
        <v>2025.0</v>
      </c>
      <c r="L53" s="1397">
        <v>45778.0</v>
      </c>
      <c r="M53" s="1398">
        <v>45808.0</v>
      </c>
      <c r="N53" s="1340">
        <v>22.0</v>
      </c>
      <c r="O53" s="1084">
        <f t="shared" si="3"/>
        <v>1</v>
      </c>
      <c r="P53" s="231" t="str">
        <f t="shared" si="4"/>
        <v>#REF!</v>
      </c>
      <c r="Q53" s="231" t="str">
        <f t="shared" si="5"/>
        <v>#REF!</v>
      </c>
      <c r="R53" s="1101"/>
      <c r="S53" s="1182" t="s">
        <v>525</v>
      </c>
      <c r="T53" s="1183" t="s">
        <v>2269</v>
      </c>
      <c r="U53" s="1084" t="str">
        <f t="shared" si="6"/>
        <v>#REF!</v>
      </c>
      <c r="V53" s="1102" t="str">
        <f t="shared" si="7"/>
        <v>#REF!</v>
      </c>
      <c r="W53" s="1102" t="str">
        <f t="shared" si="8"/>
        <v>#REF!</v>
      </c>
      <c r="X53" s="1102" t="str">
        <f t="shared" si="9"/>
        <v>#REF!</v>
      </c>
      <c r="Y53" s="1102">
        <f t="shared" si="10"/>
        <v>1</v>
      </c>
      <c r="Z53" s="1416" t="str">
        <f t="shared" si="11"/>
        <v>#REF!</v>
      </c>
      <c r="AA53" s="1085" t="str">
        <f t="shared" si="12"/>
        <v>#REF!</v>
      </c>
      <c r="AB53" s="1085" t="str">
        <f t="shared" si="13"/>
        <v>#REF!</v>
      </c>
      <c r="AC53" s="1105" t="str">
        <f t="shared" si="14"/>
        <v>#REF!</v>
      </c>
      <c r="AD53" s="1105" t="str">
        <f t="shared" si="15"/>
        <v>#REF!</v>
      </c>
      <c r="AE53" s="1105" t="str">
        <f t="shared" si="16"/>
        <v>#REF!</v>
      </c>
      <c r="AF53" s="232"/>
      <c r="AG53" s="1079"/>
      <c r="AH53" s="1090">
        <f t="shared" si="17"/>
        <v>22</v>
      </c>
      <c r="AI53" s="1090"/>
    </row>
    <row r="54" ht="15.0" customHeight="1">
      <c r="A54" s="1098">
        <v>52.0</v>
      </c>
      <c r="B54" s="1182">
        <v>463897.0</v>
      </c>
      <c r="C54" s="1183" t="s">
        <v>1535</v>
      </c>
      <c r="D54" s="1183" t="s">
        <v>1536</v>
      </c>
      <c r="E54" s="1183" t="s">
        <v>511</v>
      </c>
      <c r="F54" s="1183" t="s">
        <v>512</v>
      </c>
      <c r="G54" s="1183" t="s">
        <v>790</v>
      </c>
      <c r="H54" s="1273" t="str">
        <f t="shared" si="1"/>
        <v>DEV03</v>
      </c>
      <c r="I54" s="1100" t="str">
        <f t="shared" si="2"/>
        <v>#REF!</v>
      </c>
      <c r="J54" s="413">
        <v>5.0</v>
      </c>
      <c r="K54" s="413">
        <v>2025.0</v>
      </c>
      <c r="L54" s="1397">
        <v>45778.0</v>
      </c>
      <c r="M54" s="1398">
        <v>45808.0</v>
      </c>
      <c r="N54" s="1340">
        <v>22.0</v>
      </c>
      <c r="O54" s="1084">
        <f t="shared" si="3"/>
        <v>1</v>
      </c>
      <c r="P54" s="231" t="str">
        <f t="shared" si="4"/>
        <v>#REF!</v>
      </c>
      <c r="Q54" s="231" t="str">
        <f t="shared" si="5"/>
        <v>#REF!</v>
      </c>
      <c r="R54" s="1101"/>
      <c r="S54" s="1182" t="s">
        <v>525</v>
      </c>
      <c r="T54" s="1183" t="s">
        <v>2269</v>
      </c>
      <c r="U54" s="1084" t="str">
        <f t="shared" si="6"/>
        <v>#REF!</v>
      </c>
      <c r="V54" s="1102" t="str">
        <f t="shared" si="7"/>
        <v>#REF!</v>
      </c>
      <c r="W54" s="1102" t="str">
        <f t="shared" si="8"/>
        <v>#REF!</v>
      </c>
      <c r="X54" s="1102" t="str">
        <f t="shared" si="9"/>
        <v>#REF!</v>
      </c>
      <c r="Y54" s="1102">
        <f t="shared" si="10"/>
        <v>1</v>
      </c>
      <c r="Z54" s="1416" t="str">
        <f t="shared" si="11"/>
        <v>#REF!</v>
      </c>
      <c r="AA54" s="1085" t="str">
        <f t="shared" si="12"/>
        <v>#REF!</v>
      </c>
      <c r="AB54" s="1085" t="str">
        <f t="shared" si="13"/>
        <v>#REF!</v>
      </c>
      <c r="AC54" s="1105" t="str">
        <f t="shared" si="14"/>
        <v>#REF!</v>
      </c>
      <c r="AD54" s="1105" t="str">
        <f t="shared" si="15"/>
        <v>#REF!</v>
      </c>
      <c r="AE54" s="1105" t="str">
        <f t="shared" si="16"/>
        <v>#REF!</v>
      </c>
      <c r="AF54" s="232"/>
      <c r="AG54" s="1079"/>
      <c r="AH54" s="1090">
        <f t="shared" si="17"/>
        <v>22</v>
      </c>
      <c r="AI54" s="1090"/>
    </row>
    <row r="55" ht="15.0" customHeight="1">
      <c r="A55" s="1098">
        <v>53.0</v>
      </c>
      <c r="B55" s="1182">
        <v>464019.0</v>
      </c>
      <c r="C55" s="1183" t="s">
        <v>1540</v>
      </c>
      <c r="D55" s="1183" t="s">
        <v>1541</v>
      </c>
      <c r="E55" s="1183" t="s">
        <v>511</v>
      </c>
      <c r="F55" s="1183" t="s">
        <v>546</v>
      </c>
      <c r="G55" s="1183" t="s">
        <v>665</v>
      </c>
      <c r="H55" s="1273" t="str">
        <f t="shared" si="1"/>
        <v>TESTER02</v>
      </c>
      <c r="I55" s="1100" t="str">
        <f t="shared" si="2"/>
        <v>#REF!</v>
      </c>
      <c r="J55" s="413">
        <v>5.0</v>
      </c>
      <c r="K55" s="413">
        <v>2025.0</v>
      </c>
      <c r="L55" s="1397">
        <v>45778.0</v>
      </c>
      <c r="M55" s="1398">
        <v>45808.0</v>
      </c>
      <c r="N55" s="1340">
        <v>22.0</v>
      </c>
      <c r="O55" s="1084">
        <f t="shared" si="3"/>
        <v>1</v>
      </c>
      <c r="P55" s="231" t="str">
        <f t="shared" si="4"/>
        <v>#REF!</v>
      </c>
      <c r="Q55" s="231" t="str">
        <f t="shared" si="5"/>
        <v>#REF!</v>
      </c>
      <c r="R55" s="1101"/>
      <c r="S55" s="1182" t="s">
        <v>525</v>
      </c>
      <c r="T55" s="1183" t="s">
        <v>2269</v>
      </c>
      <c r="U55" s="1084" t="str">
        <f t="shared" si="6"/>
        <v>#REF!</v>
      </c>
      <c r="V55" s="1102" t="str">
        <f t="shared" si="7"/>
        <v>#REF!</v>
      </c>
      <c r="W55" s="1102" t="str">
        <f t="shared" si="8"/>
        <v>#REF!</v>
      </c>
      <c r="X55" s="1102" t="str">
        <f t="shared" si="9"/>
        <v>#REF!</v>
      </c>
      <c r="Y55" s="1102">
        <f t="shared" si="10"/>
        <v>1</v>
      </c>
      <c r="Z55" s="1416" t="str">
        <f t="shared" si="11"/>
        <v>#REF!</v>
      </c>
      <c r="AA55" s="1085" t="str">
        <f t="shared" si="12"/>
        <v>#REF!</v>
      </c>
      <c r="AB55" s="1085" t="str">
        <f t="shared" si="13"/>
        <v>#REF!</v>
      </c>
      <c r="AC55" s="1105" t="str">
        <f t="shared" si="14"/>
        <v>#REF!</v>
      </c>
      <c r="AD55" s="1105" t="str">
        <f t="shared" si="15"/>
        <v>#REF!</v>
      </c>
      <c r="AE55" s="1105" t="str">
        <f t="shared" si="16"/>
        <v>#REF!</v>
      </c>
      <c r="AF55" s="232"/>
      <c r="AG55" s="1079"/>
      <c r="AH55" s="1090">
        <f t="shared" si="17"/>
        <v>22</v>
      </c>
      <c r="AI55" s="1090"/>
    </row>
    <row r="56" ht="15.0" customHeight="1">
      <c r="A56" s="1098">
        <v>54.0</v>
      </c>
      <c r="B56" s="1182">
        <v>464615.0</v>
      </c>
      <c r="C56" s="1183" t="s">
        <v>1555</v>
      </c>
      <c r="D56" s="1183" t="s">
        <v>1556</v>
      </c>
      <c r="E56" s="1183" t="s">
        <v>511</v>
      </c>
      <c r="F56" s="1183" t="s">
        <v>546</v>
      </c>
      <c r="G56" s="1183" t="s">
        <v>790</v>
      </c>
      <c r="H56" s="1273" t="str">
        <f t="shared" si="1"/>
        <v>TESTER03</v>
      </c>
      <c r="I56" s="1100" t="str">
        <f t="shared" si="2"/>
        <v>#REF!</v>
      </c>
      <c r="J56" s="413">
        <v>5.0</v>
      </c>
      <c r="K56" s="413">
        <v>2025.0</v>
      </c>
      <c r="L56" s="1397">
        <v>45778.0</v>
      </c>
      <c r="M56" s="1398">
        <v>45808.0</v>
      </c>
      <c r="N56" s="1340">
        <v>22.0</v>
      </c>
      <c r="O56" s="1084">
        <f t="shared" si="3"/>
        <v>1</v>
      </c>
      <c r="P56" s="231" t="str">
        <f t="shared" si="4"/>
        <v>#REF!</v>
      </c>
      <c r="Q56" s="231" t="str">
        <f t="shared" si="5"/>
        <v>#REF!</v>
      </c>
      <c r="R56" s="1101"/>
      <c r="S56" s="1182" t="s">
        <v>525</v>
      </c>
      <c r="T56" s="1183" t="s">
        <v>2269</v>
      </c>
      <c r="U56" s="1084" t="str">
        <f t="shared" si="6"/>
        <v>#REF!</v>
      </c>
      <c r="V56" s="1102" t="str">
        <f t="shared" si="7"/>
        <v>#REF!</v>
      </c>
      <c r="W56" s="1102" t="str">
        <f t="shared" si="8"/>
        <v>#REF!</v>
      </c>
      <c r="X56" s="1102" t="str">
        <f t="shared" si="9"/>
        <v>#REF!</v>
      </c>
      <c r="Y56" s="1102">
        <f t="shared" si="10"/>
        <v>1</v>
      </c>
      <c r="Z56" s="1416" t="str">
        <f t="shared" si="11"/>
        <v>#REF!</v>
      </c>
      <c r="AA56" s="1085" t="str">
        <f t="shared" si="12"/>
        <v>#REF!</v>
      </c>
      <c r="AB56" s="1085" t="str">
        <f t="shared" si="13"/>
        <v>#REF!</v>
      </c>
      <c r="AC56" s="1105" t="str">
        <f t="shared" si="14"/>
        <v>#REF!</v>
      </c>
      <c r="AD56" s="1105" t="str">
        <f t="shared" si="15"/>
        <v>#REF!</v>
      </c>
      <c r="AE56" s="1105" t="str">
        <f t="shared" si="16"/>
        <v>#REF!</v>
      </c>
      <c r="AF56" s="232"/>
      <c r="AG56" s="1079"/>
      <c r="AH56" s="1090">
        <f t="shared" si="17"/>
        <v>22</v>
      </c>
      <c r="AI56" s="1090"/>
    </row>
    <row r="57" ht="15.0" customHeight="1">
      <c r="A57" s="1098">
        <v>55.0</v>
      </c>
      <c r="B57" s="1182">
        <v>465271.0</v>
      </c>
      <c r="C57" s="1183" t="s">
        <v>1564</v>
      </c>
      <c r="D57" s="1183" t="s">
        <v>1565</v>
      </c>
      <c r="E57" s="1183" t="s">
        <v>511</v>
      </c>
      <c r="F57" s="1183" t="s">
        <v>546</v>
      </c>
      <c r="G57" s="1183" t="s">
        <v>771</v>
      </c>
      <c r="H57" s="1273" t="str">
        <f t="shared" si="1"/>
        <v>TESTER04</v>
      </c>
      <c r="I57" s="1100" t="str">
        <f t="shared" si="2"/>
        <v>#REF!</v>
      </c>
      <c r="J57" s="413">
        <v>5.0</v>
      </c>
      <c r="K57" s="413">
        <v>2025.0</v>
      </c>
      <c r="L57" s="1397">
        <v>45778.0</v>
      </c>
      <c r="M57" s="1398">
        <v>45799.0</v>
      </c>
      <c r="N57" s="1340">
        <v>16.0</v>
      </c>
      <c r="O57" s="1084">
        <f t="shared" si="3"/>
        <v>0.7272727273</v>
      </c>
      <c r="P57" s="231" t="str">
        <f t="shared" si="4"/>
        <v>#REF!</v>
      </c>
      <c r="Q57" s="231" t="str">
        <f t="shared" si="5"/>
        <v>#REF!</v>
      </c>
      <c r="R57" s="1101"/>
      <c r="S57" s="1182" t="s">
        <v>525</v>
      </c>
      <c r="T57" s="1183" t="s">
        <v>2269</v>
      </c>
      <c r="U57" s="1084" t="str">
        <f t="shared" si="6"/>
        <v>#REF!</v>
      </c>
      <c r="V57" s="1102" t="str">
        <f t="shared" si="7"/>
        <v>#REF!</v>
      </c>
      <c r="W57" s="1102" t="str">
        <f t="shared" si="8"/>
        <v>#REF!</v>
      </c>
      <c r="X57" s="1102" t="str">
        <f t="shared" si="9"/>
        <v>#REF!</v>
      </c>
      <c r="Y57" s="1102">
        <f t="shared" si="10"/>
        <v>1</v>
      </c>
      <c r="Z57" s="1416" t="str">
        <f t="shared" si="11"/>
        <v>#REF!</v>
      </c>
      <c r="AA57" s="1085" t="str">
        <f t="shared" si="12"/>
        <v>#REF!</v>
      </c>
      <c r="AB57" s="1085" t="str">
        <f t="shared" si="13"/>
        <v>#REF!</v>
      </c>
      <c r="AC57" s="1105" t="str">
        <f t="shared" si="14"/>
        <v>#REF!</v>
      </c>
      <c r="AD57" s="1105" t="str">
        <f t="shared" si="15"/>
        <v>#REF!</v>
      </c>
      <c r="AE57" s="1105" t="str">
        <f t="shared" si="16"/>
        <v>#REF!</v>
      </c>
      <c r="AF57" s="232"/>
      <c r="AG57" s="1079"/>
      <c r="AH57" s="1090">
        <f t="shared" si="17"/>
        <v>22</v>
      </c>
      <c r="AI57" s="1090"/>
    </row>
    <row r="58" ht="15.0" customHeight="1">
      <c r="A58" s="1098">
        <v>56.0</v>
      </c>
      <c r="B58" s="1182">
        <v>465271.0</v>
      </c>
      <c r="C58" s="1183" t="s">
        <v>1564</v>
      </c>
      <c r="D58" s="1183" t="s">
        <v>1565</v>
      </c>
      <c r="E58" s="1183" t="s">
        <v>511</v>
      </c>
      <c r="F58" s="1183" t="s">
        <v>546</v>
      </c>
      <c r="G58" s="1183" t="s">
        <v>771</v>
      </c>
      <c r="H58" s="1273" t="str">
        <f t="shared" si="1"/>
        <v>TESTER04</v>
      </c>
      <c r="I58" s="1100" t="str">
        <f t="shared" si="2"/>
        <v>#REF!</v>
      </c>
      <c r="J58" s="413">
        <v>5.0</v>
      </c>
      <c r="K58" s="413">
        <v>2025.0</v>
      </c>
      <c r="L58" s="1397">
        <v>45800.0</v>
      </c>
      <c r="M58" s="1398">
        <v>45808.0</v>
      </c>
      <c r="N58" s="1340">
        <v>1.2</v>
      </c>
      <c r="O58" s="1084">
        <f t="shared" si="3"/>
        <v>0.05454545455</v>
      </c>
      <c r="P58" s="231" t="str">
        <f t="shared" si="4"/>
        <v>#REF!</v>
      </c>
      <c r="Q58" s="231" t="str">
        <f t="shared" si="5"/>
        <v>#REF!</v>
      </c>
      <c r="R58" s="1101"/>
      <c r="S58" s="1182" t="s">
        <v>525</v>
      </c>
      <c r="T58" s="1183" t="s">
        <v>2269</v>
      </c>
      <c r="U58" s="1084" t="str">
        <f t="shared" si="6"/>
        <v>#REF!</v>
      </c>
      <c r="V58" s="1102" t="str">
        <f t="shared" si="7"/>
        <v>#REF!</v>
      </c>
      <c r="W58" s="1102" t="str">
        <f t="shared" si="8"/>
        <v>#REF!</v>
      </c>
      <c r="X58" s="1102" t="str">
        <f t="shared" si="9"/>
        <v>#REF!</v>
      </c>
      <c r="Y58" s="1102">
        <f t="shared" si="10"/>
        <v>1</v>
      </c>
      <c r="Z58" s="1416" t="str">
        <f t="shared" si="11"/>
        <v>#REF!</v>
      </c>
      <c r="AA58" s="1085" t="str">
        <f t="shared" si="12"/>
        <v>#REF!</v>
      </c>
      <c r="AB58" s="1085" t="str">
        <f t="shared" si="13"/>
        <v>#REF!</v>
      </c>
      <c r="AC58" s="1105" t="str">
        <f t="shared" si="14"/>
        <v>#REF!</v>
      </c>
      <c r="AD58" s="1105" t="str">
        <f t="shared" si="15"/>
        <v>#REF!</v>
      </c>
      <c r="AE58" s="1105" t="str">
        <f t="shared" si="16"/>
        <v>#REF!</v>
      </c>
      <c r="AF58" s="232"/>
      <c r="AG58" s="1079"/>
      <c r="AH58" s="1090">
        <f t="shared" si="17"/>
        <v>22</v>
      </c>
      <c r="AI58" s="1090"/>
    </row>
    <row r="59" ht="15.0" customHeight="1">
      <c r="A59" s="1098">
        <v>57.0</v>
      </c>
      <c r="B59" s="1182">
        <v>465605.0</v>
      </c>
      <c r="C59" s="1183" t="s">
        <v>1310</v>
      </c>
      <c r="D59" s="1183" t="s">
        <v>1589</v>
      </c>
      <c r="E59" s="1183" t="s">
        <v>511</v>
      </c>
      <c r="F59" s="1183" t="s">
        <v>546</v>
      </c>
      <c r="G59" s="1183" t="s">
        <v>771</v>
      </c>
      <c r="H59" s="1273" t="str">
        <f t="shared" si="1"/>
        <v>TESTER04</v>
      </c>
      <c r="I59" s="1100" t="str">
        <f t="shared" si="2"/>
        <v>#REF!</v>
      </c>
      <c r="J59" s="413">
        <v>5.0</v>
      </c>
      <c r="K59" s="413">
        <v>2025.0</v>
      </c>
      <c r="L59" s="1397">
        <v>45778.0</v>
      </c>
      <c r="M59" s="1398">
        <v>45792.0</v>
      </c>
      <c r="N59" s="1340">
        <v>11.0</v>
      </c>
      <c r="O59" s="1084">
        <f t="shared" si="3"/>
        <v>0.5</v>
      </c>
      <c r="P59" s="231" t="str">
        <f t="shared" si="4"/>
        <v>#REF!</v>
      </c>
      <c r="Q59" s="231" t="str">
        <f t="shared" si="5"/>
        <v>#REF!</v>
      </c>
      <c r="R59" s="1101"/>
      <c r="S59" s="1182" t="s">
        <v>525</v>
      </c>
      <c r="T59" s="1183" t="s">
        <v>2269</v>
      </c>
      <c r="U59" s="1084" t="str">
        <f t="shared" si="6"/>
        <v>#REF!</v>
      </c>
      <c r="V59" s="1102" t="str">
        <f t="shared" si="7"/>
        <v>#REF!</v>
      </c>
      <c r="W59" s="1102" t="str">
        <f t="shared" si="8"/>
        <v>#REF!</v>
      </c>
      <c r="X59" s="1102" t="str">
        <f t="shared" si="9"/>
        <v>#REF!</v>
      </c>
      <c r="Y59" s="1102">
        <f t="shared" si="10"/>
        <v>1</v>
      </c>
      <c r="Z59" s="1416" t="str">
        <f t="shared" si="11"/>
        <v>#REF!</v>
      </c>
      <c r="AA59" s="1085" t="str">
        <f t="shared" si="12"/>
        <v>#REF!</v>
      </c>
      <c r="AB59" s="1085" t="str">
        <f t="shared" si="13"/>
        <v>#REF!</v>
      </c>
      <c r="AC59" s="1105" t="str">
        <f t="shared" si="14"/>
        <v>#REF!</v>
      </c>
      <c r="AD59" s="1105" t="str">
        <f t="shared" si="15"/>
        <v>#REF!</v>
      </c>
      <c r="AE59" s="1105" t="str">
        <f t="shared" si="16"/>
        <v>#REF!</v>
      </c>
      <c r="AF59" s="232"/>
      <c r="AG59" s="1079"/>
      <c r="AH59" s="1090">
        <f t="shared" si="17"/>
        <v>22</v>
      </c>
      <c r="AI59" s="1090"/>
    </row>
    <row r="60" ht="15.0" customHeight="1">
      <c r="A60" s="1098">
        <v>58.0</v>
      </c>
      <c r="B60" s="1182">
        <v>468089.0</v>
      </c>
      <c r="C60" s="1183" t="s">
        <v>2207</v>
      </c>
      <c r="D60" s="1183" t="s">
        <v>2208</v>
      </c>
      <c r="E60" s="1183" t="s">
        <v>511</v>
      </c>
      <c r="F60" s="1183" t="s">
        <v>546</v>
      </c>
      <c r="G60" s="1183" t="s">
        <v>790</v>
      </c>
      <c r="H60" s="1273" t="str">
        <f t="shared" si="1"/>
        <v>TESTER03</v>
      </c>
      <c r="I60" s="1100" t="str">
        <f t="shared" si="2"/>
        <v>#REF!</v>
      </c>
      <c r="J60" s="413">
        <v>5.0</v>
      </c>
      <c r="K60" s="413">
        <v>2025.0</v>
      </c>
      <c r="L60" s="1397">
        <v>45778.0</v>
      </c>
      <c r="M60" s="1398">
        <v>45808.0</v>
      </c>
      <c r="N60" s="1340">
        <v>22.0</v>
      </c>
      <c r="O60" s="1084">
        <f t="shared" si="3"/>
        <v>1</v>
      </c>
      <c r="P60" s="231" t="str">
        <f t="shared" si="4"/>
        <v>#REF!</v>
      </c>
      <c r="Q60" s="231" t="str">
        <f t="shared" si="5"/>
        <v>#REF!</v>
      </c>
      <c r="R60" s="1101"/>
      <c r="S60" s="1182" t="s">
        <v>525</v>
      </c>
      <c r="T60" s="1183" t="s">
        <v>2269</v>
      </c>
      <c r="U60" s="1084" t="str">
        <f t="shared" si="6"/>
        <v>#REF!</v>
      </c>
      <c r="V60" s="1102" t="str">
        <f t="shared" si="7"/>
        <v>#REF!</v>
      </c>
      <c r="W60" s="1102" t="str">
        <f t="shared" si="8"/>
        <v>#REF!</v>
      </c>
      <c r="X60" s="1102" t="str">
        <f t="shared" si="9"/>
        <v>#REF!</v>
      </c>
      <c r="Y60" s="1102">
        <f t="shared" si="10"/>
        <v>1</v>
      </c>
      <c r="Z60" s="1416" t="str">
        <f t="shared" si="11"/>
        <v>#REF!</v>
      </c>
      <c r="AA60" s="1085" t="str">
        <f t="shared" si="12"/>
        <v>#REF!</v>
      </c>
      <c r="AB60" s="1085" t="str">
        <f t="shared" si="13"/>
        <v>#REF!</v>
      </c>
      <c r="AC60" s="1105" t="str">
        <f t="shared" si="14"/>
        <v>#REF!</v>
      </c>
      <c r="AD60" s="1105" t="str">
        <f t="shared" si="15"/>
        <v>#REF!</v>
      </c>
      <c r="AE60" s="1105" t="str">
        <f t="shared" si="16"/>
        <v>#REF!</v>
      </c>
      <c r="AF60" s="232"/>
      <c r="AG60" s="1079"/>
      <c r="AH60" s="1090">
        <f t="shared" si="17"/>
        <v>22</v>
      </c>
      <c r="AI60" s="1090"/>
    </row>
    <row r="61" ht="15.0" customHeight="1">
      <c r="A61" s="1098">
        <v>59.0</v>
      </c>
      <c r="B61" s="1182">
        <v>468601.0</v>
      </c>
      <c r="C61" s="1183" t="s">
        <v>2210</v>
      </c>
      <c r="D61" s="1183" t="s">
        <v>2211</v>
      </c>
      <c r="E61" s="1183" t="s">
        <v>511</v>
      </c>
      <c r="F61" s="1183" t="s">
        <v>512</v>
      </c>
      <c r="G61" s="1183" t="s">
        <v>790</v>
      </c>
      <c r="H61" s="1273" t="str">
        <f t="shared" si="1"/>
        <v>DEV03</v>
      </c>
      <c r="I61" s="1100" t="str">
        <f t="shared" si="2"/>
        <v>#REF!</v>
      </c>
      <c r="J61" s="413">
        <v>5.0</v>
      </c>
      <c r="K61" s="413">
        <v>2025.0</v>
      </c>
      <c r="L61" s="1397">
        <v>45806.0</v>
      </c>
      <c r="M61" s="1398">
        <v>45808.0</v>
      </c>
      <c r="N61" s="1340">
        <v>2.0</v>
      </c>
      <c r="O61" s="1084">
        <f t="shared" si="3"/>
        <v>0.09090909091</v>
      </c>
      <c r="P61" s="231" t="str">
        <f t="shared" si="4"/>
        <v>#REF!</v>
      </c>
      <c r="Q61" s="231" t="str">
        <f t="shared" si="5"/>
        <v>#REF!</v>
      </c>
      <c r="R61" s="1101"/>
      <c r="S61" s="1182" t="s">
        <v>525</v>
      </c>
      <c r="T61" s="1183" t="s">
        <v>2269</v>
      </c>
      <c r="U61" s="1084" t="str">
        <f t="shared" si="6"/>
        <v>#REF!</v>
      </c>
      <c r="V61" s="1102" t="str">
        <f t="shared" si="7"/>
        <v>#REF!</v>
      </c>
      <c r="W61" s="1102" t="str">
        <f t="shared" si="8"/>
        <v>#REF!</v>
      </c>
      <c r="X61" s="1102" t="str">
        <f t="shared" si="9"/>
        <v>#REF!</v>
      </c>
      <c r="Y61" s="1102">
        <f t="shared" si="10"/>
        <v>1</v>
      </c>
      <c r="Z61" s="1416" t="str">
        <f t="shared" si="11"/>
        <v>#REF!</v>
      </c>
      <c r="AA61" s="1085" t="str">
        <f t="shared" si="12"/>
        <v>#REF!</v>
      </c>
      <c r="AB61" s="1085" t="str">
        <f t="shared" si="13"/>
        <v>#REF!</v>
      </c>
      <c r="AC61" s="1105" t="str">
        <f t="shared" si="14"/>
        <v>#REF!</v>
      </c>
      <c r="AD61" s="1105" t="str">
        <f t="shared" si="15"/>
        <v>#REF!</v>
      </c>
      <c r="AE61" s="1105" t="str">
        <f t="shared" si="16"/>
        <v>#REF!</v>
      </c>
      <c r="AF61" s="232"/>
      <c r="AG61" s="1079"/>
      <c r="AH61" s="1090">
        <f t="shared" si="17"/>
        <v>22</v>
      </c>
      <c r="AI61" s="1090"/>
    </row>
    <row r="62" ht="15.0" customHeight="1">
      <c r="A62" s="1098">
        <v>60.0</v>
      </c>
      <c r="B62" s="1182">
        <v>469441.0</v>
      </c>
      <c r="C62" s="1183" t="s">
        <v>2299</v>
      </c>
      <c r="D62" s="1183" t="s">
        <v>2300</v>
      </c>
      <c r="E62" s="1183" t="s">
        <v>511</v>
      </c>
      <c r="F62" s="1183" t="s">
        <v>546</v>
      </c>
      <c r="G62" s="1183" t="s">
        <v>771</v>
      </c>
      <c r="H62" s="1273" t="str">
        <f t="shared" si="1"/>
        <v>TESTER04</v>
      </c>
      <c r="I62" s="1100" t="str">
        <f t="shared" si="2"/>
        <v>#REF!</v>
      </c>
      <c r="J62" s="413">
        <v>5.0</v>
      </c>
      <c r="K62" s="413">
        <v>2025.0</v>
      </c>
      <c r="L62" s="1397">
        <v>45778.0</v>
      </c>
      <c r="M62" s="1398">
        <v>45808.0</v>
      </c>
      <c r="N62" s="1340">
        <v>22.0</v>
      </c>
      <c r="O62" s="1084">
        <f t="shared" si="3"/>
        <v>1</v>
      </c>
      <c r="P62" s="231" t="str">
        <f t="shared" si="4"/>
        <v>#REF!</v>
      </c>
      <c r="Q62" s="231" t="str">
        <f t="shared" si="5"/>
        <v>#REF!</v>
      </c>
      <c r="R62" s="1101"/>
      <c r="S62" s="1182" t="s">
        <v>525</v>
      </c>
      <c r="T62" s="1183" t="s">
        <v>2269</v>
      </c>
      <c r="U62" s="1084" t="str">
        <f t="shared" si="6"/>
        <v>#REF!</v>
      </c>
      <c r="V62" s="1102" t="str">
        <f t="shared" si="7"/>
        <v>#REF!</v>
      </c>
      <c r="W62" s="1102" t="str">
        <f t="shared" si="8"/>
        <v>#REF!</v>
      </c>
      <c r="X62" s="1102" t="str">
        <f t="shared" si="9"/>
        <v>#REF!</v>
      </c>
      <c r="Y62" s="1102">
        <f t="shared" si="10"/>
        <v>1</v>
      </c>
      <c r="Z62" s="1416" t="str">
        <f t="shared" si="11"/>
        <v>#REF!</v>
      </c>
      <c r="AA62" s="1085" t="str">
        <f t="shared" si="12"/>
        <v>#REF!</v>
      </c>
      <c r="AB62" s="1085" t="str">
        <f t="shared" si="13"/>
        <v>#REF!</v>
      </c>
      <c r="AC62" s="1105" t="str">
        <f t="shared" si="14"/>
        <v>#REF!</v>
      </c>
      <c r="AD62" s="1105" t="str">
        <f t="shared" si="15"/>
        <v>#REF!</v>
      </c>
      <c r="AE62" s="1105" t="str">
        <f t="shared" si="16"/>
        <v>#REF!</v>
      </c>
      <c r="AF62" s="232"/>
      <c r="AG62" s="1079"/>
      <c r="AH62" s="1090">
        <f t="shared" si="17"/>
        <v>22</v>
      </c>
      <c r="AI62" s="1090"/>
    </row>
    <row r="63" ht="15.0" customHeight="1">
      <c r="A63" s="1098">
        <v>61.0</v>
      </c>
      <c r="B63" s="1182">
        <v>469449.0</v>
      </c>
      <c r="C63" s="1183" t="s">
        <v>2430</v>
      </c>
      <c r="D63" s="1183" t="s">
        <v>2431</v>
      </c>
      <c r="E63" s="1183" t="s">
        <v>552</v>
      </c>
      <c r="F63" s="1183" t="s">
        <v>546</v>
      </c>
      <c r="G63" s="1183" t="s">
        <v>771</v>
      </c>
      <c r="H63" s="1273" t="str">
        <f t="shared" si="1"/>
        <v>TESTER04</v>
      </c>
      <c r="I63" s="1100" t="str">
        <f t="shared" si="2"/>
        <v>#REF!</v>
      </c>
      <c r="J63" s="413">
        <v>5.0</v>
      </c>
      <c r="K63" s="413">
        <v>2025.0</v>
      </c>
      <c r="L63" s="1397">
        <v>45778.0</v>
      </c>
      <c r="M63" s="1398">
        <v>45808.0</v>
      </c>
      <c r="N63" s="1340">
        <v>22.0</v>
      </c>
      <c r="O63" s="1084">
        <f t="shared" si="3"/>
        <v>1</v>
      </c>
      <c r="P63" s="231" t="str">
        <f t="shared" si="4"/>
        <v>#REF!</v>
      </c>
      <c r="Q63" s="231" t="str">
        <f t="shared" si="5"/>
        <v>#REF!</v>
      </c>
      <c r="R63" s="1101"/>
      <c r="S63" s="1182" t="s">
        <v>525</v>
      </c>
      <c r="T63" s="1183" t="s">
        <v>2269</v>
      </c>
      <c r="U63" s="1084" t="str">
        <f t="shared" si="6"/>
        <v>#REF!</v>
      </c>
      <c r="V63" s="1102" t="str">
        <f t="shared" si="7"/>
        <v>#REF!</v>
      </c>
      <c r="W63" s="1102" t="str">
        <f t="shared" si="8"/>
        <v>#REF!</v>
      </c>
      <c r="X63" s="1102" t="str">
        <f t="shared" si="9"/>
        <v>#REF!</v>
      </c>
      <c r="Y63" s="1102">
        <f t="shared" si="10"/>
        <v>1</v>
      </c>
      <c r="Z63" s="1416" t="str">
        <f t="shared" si="11"/>
        <v>#REF!</v>
      </c>
      <c r="AA63" s="1085" t="str">
        <f t="shared" si="12"/>
        <v>#REF!</v>
      </c>
      <c r="AB63" s="1085" t="str">
        <f t="shared" si="13"/>
        <v>#REF!</v>
      </c>
      <c r="AC63" s="1105" t="str">
        <f t="shared" si="14"/>
        <v>#REF!</v>
      </c>
      <c r="AD63" s="1105" t="str">
        <f t="shared" si="15"/>
        <v>#REF!</v>
      </c>
      <c r="AE63" s="1105" t="str">
        <f t="shared" si="16"/>
        <v>#REF!</v>
      </c>
      <c r="AF63" s="232"/>
      <c r="AG63" s="1079"/>
      <c r="AH63" s="1090">
        <f t="shared" si="17"/>
        <v>22</v>
      </c>
      <c r="AI63" s="1090"/>
    </row>
    <row r="64" ht="15.0" customHeight="1">
      <c r="A64" s="1098">
        <v>62.0</v>
      </c>
      <c r="B64" s="1182">
        <v>470691.0</v>
      </c>
      <c r="C64" s="1183" t="s">
        <v>2318</v>
      </c>
      <c r="D64" s="1183" t="s">
        <v>2319</v>
      </c>
      <c r="E64" s="1183" t="s">
        <v>511</v>
      </c>
      <c r="F64" s="1183" t="s">
        <v>512</v>
      </c>
      <c r="G64" s="1183" t="s">
        <v>790</v>
      </c>
      <c r="H64" s="1273" t="str">
        <f t="shared" si="1"/>
        <v>DEV03</v>
      </c>
      <c r="I64" s="1100" t="str">
        <f t="shared" si="2"/>
        <v>#REF!</v>
      </c>
      <c r="J64" s="413">
        <v>5.0</v>
      </c>
      <c r="K64" s="413">
        <v>2025.0</v>
      </c>
      <c r="L64" s="1397">
        <v>45778.0</v>
      </c>
      <c r="M64" s="1398">
        <v>45808.0</v>
      </c>
      <c r="N64" s="1340">
        <v>22.0</v>
      </c>
      <c r="O64" s="1084">
        <f t="shared" si="3"/>
        <v>1</v>
      </c>
      <c r="P64" s="231" t="str">
        <f t="shared" si="4"/>
        <v>#REF!</v>
      </c>
      <c r="Q64" s="231" t="str">
        <f t="shared" si="5"/>
        <v>#REF!</v>
      </c>
      <c r="R64" s="1101"/>
      <c r="S64" s="1182" t="s">
        <v>525</v>
      </c>
      <c r="T64" s="1183" t="s">
        <v>2269</v>
      </c>
      <c r="U64" s="1084" t="str">
        <f t="shared" si="6"/>
        <v>#REF!</v>
      </c>
      <c r="V64" s="1102" t="str">
        <f t="shared" si="7"/>
        <v>#REF!</v>
      </c>
      <c r="W64" s="1102" t="str">
        <f t="shared" si="8"/>
        <v>#REF!</v>
      </c>
      <c r="X64" s="1102" t="str">
        <f t="shared" si="9"/>
        <v>#REF!</v>
      </c>
      <c r="Y64" s="1102">
        <f t="shared" si="10"/>
        <v>1</v>
      </c>
      <c r="Z64" s="1416" t="str">
        <f t="shared" si="11"/>
        <v>#REF!</v>
      </c>
      <c r="AA64" s="1085" t="str">
        <f t="shared" si="12"/>
        <v>#REF!</v>
      </c>
      <c r="AB64" s="1085" t="str">
        <f t="shared" si="13"/>
        <v>#REF!</v>
      </c>
      <c r="AC64" s="1105" t="str">
        <f t="shared" si="14"/>
        <v>#REF!</v>
      </c>
      <c r="AD64" s="1105" t="str">
        <f t="shared" si="15"/>
        <v>#REF!</v>
      </c>
      <c r="AE64" s="1105" t="str">
        <f t="shared" si="16"/>
        <v>#REF!</v>
      </c>
      <c r="AF64" s="232"/>
      <c r="AG64" s="1079"/>
      <c r="AH64" s="1090">
        <f t="shared" si="17"/>
        <v>22</v>
      </c>
      <c r="AI64" s="1090"/>
    </row>
    <row r="65" ht="15.0" customHeight="1">
      <c r="A65" s="1098">
        <v>63.0</v>
      </c>
      <c r="B65" s="1182">
        <v>470931.0</v>
      </c>
      <c r="C65" s="1183" t="s">
        <v>2288</v>
      </c>
      <c r="D65" s="1183" t="s">
        <v>2289</v>
      </c>
      <c r="E65" s="1183" t="s">
        <v>511</v>
      </c>
      <c r="F65" s="1183" t="s">
        <v>564</v>
      </c>
      <c r="G65" s="1183" t="s">
        <v>790</v>
      </c>
      <c r="H65" s="1273" t="str">
        <f t="shared" si="1"/>
        <v>BA03</v>
      </c>
      <c r="I65" s="1100" t="str">
        <f t="shared" si="2"/>
        <v>#REF!</v>
      </c>
      <c r="J65" s="413">
        <v>5.0</v>
      </c>
      <c r="K65" s="413">
        <v>2025.0</v>
      </c>
      <c r="L65" s="1397">
        <v>45778.0</v>
      </c>
      <c r="M65" s="1398">
        <v>45808.0</v>
      </c>
      <c r="N65" s="1340">
        <v>22.0</v>
      </c>
      <c r="O65" s="1084">
        <f t="shared" si="3"/>
        <v>1</v>
      </c>
      <c r="P65" s="231" t="str">
        <f t="shared" si="4"/>
        <v>#REF!</v>
      </c>
      <c r="Q65" s="231" t="str">
        <f t="shared" si="5"/>
        <v>#REF!</v>
      </c>
      <c r="R65" s="1101"/>
      <c r="S65" s="1182" t="s">
        <v>525</v>
      </c>
      <c r="T65" s="1183" t="s">
        <v>2269</v>
      </c>
      <c r="U65" s="1084" t="str">
        <f t="shared" si="6"/>
        <v>#REF!</v>
      </c>
      <c r="V65" s="1102" t="str">
        <f t="shared" si="7"/>
        <v>#REF!</v>
      </c>
      <c r="W65" s="1102" t="str">
        <f t="shared" si="8"/>
        <v>#REF!</v>
      </c>
      <c r="X65" s="1102" t="str">
        <f t="shared" si="9"/>
        <v>#REF!</v>
      </c>
      <c r="Y65" s="1102">
        <f t="shared" si="10"/>
        <v>1</v>
      </c>
      <c r="Z65" s="1416" t="str">
        <f t="shared" si="11"/>
        <v>#REF!</v>
      </c>
      <c r="AA65" s="1085" t="str">
        <f t="shared" si="12"/>
        <v>#REF!</v>
      </c>
      <c r="AB65" s="1085" t="str">
        <f t="shared" si="13"/>
        <v>#REF!</v>
      </c>
      <c r="AC65" s="1105" t="str">
        <f t="shared" si="14"/>
        <v>#REF!</v>
      </c>
      <c r="AD65" s="1105" t="str">
        <f t="shared" si="15"/>
        <v>#REF!</v>
      </c>
      <c r="AE65" s="1105" t="str">
        <f t="shared" si="16"/>
        <v>#REF!</v>
      </c>
      <c r="AF65" s="232"/>
      <c r="AG65" s="1079"/>
      <c r="AH65" s="1090">
        <f t="shared" si="17"/>
        <v>22</v>
      </c>
      <c r="AI65" s="1090"/>
    </row>
    <row r="66" ht="15.0" customHeight="1">
      <c r="A66" s="1098">
        <v>64.0</v>
      </c>
      <c r="B66" s="1182">
        <v>473251.0</v>
      </c>
      <c r="C66" s="1183" t="s">
        <v>2356</v>
      </c>
      <c r="D66" s="1183" t="s">
        <v>2357</v>
      </c>
      <c r="E66" s="1183" t="s">
        <v>511</v>
      </c>
      <c r="F66" s="1183" t="s">
        <v>546</v>
      </c>
      <c r="G66" s="1183" t="s">
        <v>790</v>
      </c>
      <c r="H66" s="1273" t="str">
        <f t="shared" si="1"/>
        <v>TESTER03</v>
      </c>
      <c r="I66" s="1100" t="str">
        <f t="shared" si="2"/>
        <v>#REF!</v>
      </c>
      <c r="J66" s="413">
        <v>5.0</v>
      </c>
      <c r="K66" s="413">
        <v>2025.0</v>
      </c>
      <c r="L66" s="1397">
        <v>45778.0</v>
      </c>
      <c r="M66" s="1398">
        <v>45808.0</v>
      </c>
      <c r="N66" s="1340">
        <v>22.0</v>
      </c>
      <c r="O66" s="1084">
        <f t="shared" si="3"/>
        <v>1</v>
      </c>
      <c r="P66" s="231" t="str">
        <f t="shared" si="4"/>
        <v>#REF!</v>
      </c>
      <c r="Q66" s="231" t="str">
        <f t="shared" si="5"/>
        <v>#REF!</v>
      </c>
      <c r="R66" s="1101"/>
      <c r="S66" s="1182" t="s">
        <v>525</v>
      </c>
      <c r="T66" s="1183" t="s">
        <v>2269</v>
      </c>
      <c r="U66" s="1084" t="str">
        <f t="shared" si="6"/>
        <v>#REF!</v>
      </c>
      <c r="V66" s="1102" t="str">
        <f t="shared" si="7"/>
        <v>#REF!</v>
      </c>
      <c r="W66" s="1102" t="str">
        <f t="shared" si="8"/>
        <v>#REF!</v>
      </c>
      <c r="X66" s="1102" t="str">
        <f t="shared" si="9"/>
        <v>#REF!</v>
      </c>
      <c r="Y66" s="1102">
        <f t="shared" si="10"/>
        <v>1</v>
      </c>
      <c r="Z66" s="1416" t="str">
        <f t="shared" si="11"/>
        <v>#REF!</v>
      </c>
      <c r="AA66" s="1085" t="str">
        <f t="shared" si="12"/>
        <v>#REF!</v>
      </c>
      <c r="AB66" s="1085" t="str">
        <f t="shared" si="13"/>
        <v>#REF!</v>
      </c>
      <c r="AC66" s="1105" t="str">
        <f t="shared" si="14"/>
        <v>#REF!</v>
      </c>
      <c r="AD66" s="1105" t="str">
        <f t="shared" si="15"/>
        <v>#REF!</v>
      </c>
      <c r="AE66" s="1105" t="str">
        <f t="shared" si="16"/>
        <v>#REF!</v>
      </c>
      <c r="AF66" s="232"/>
      <c r="AG66" s="1079"/>
      <c r="AH66" s="1090">
        <f t="shared" si="17"/>
        <v>22</v>
      </c>
      <c r="AI66" s="1090"/>
    </row>
    <row r="67" ht="15.0" customHeight="1">
      <c r="A67" s="1098">
        <v>65.0</v>
      </c>
      <c r="B67" s="1182">
        <v>476361.0</v>
      </c>
      <c r="C67" s="1183" t="s">
        <v>462</v>
      </c>
      <c r="D67" s="1183" t="s">
        <v>463</v>
      </c>
      <c r="E67" s="1183" t="s">
        <v>511</v>
      </c>
      <c r="F67" s="1183" t="s">
        <v>663</v>
      </c>
      <c r="G67" s="1183" t="s">
        <v>790</v>
      </c>
      <c r="H67" s="1273" t="str">
        <f t="shared" si="1"/>
        <v>PM03</v>
      </c>
      <c r="I67" s="1100" t="str">
        <f t="shared" si="2"/>
        <v>#REF!</v>
      </c>
      <c r="J67" s="413">
        <v>5.0</v>
      </c>
      <c r="K67" s="413">
        <v>2025.0</v>
      </c>
      <c r="L67" s="1397">
        <v>45789.0</v>
      </c>
      <c r="M67" s="1398">
        <v>45808.0</v>
      </c>
      <c r="N67" s="1339">
        <v>15.0</v>
      </c>
      <c r="O67" s="1084">
        <f t="shared" si="3"/>
        <v>0.6818181818</v>
      </c>
      <c r="P67" s="231" t="str">
        <f t="shared" si="4"/>
        <v>#REF!</v>
      </c>
      <c r="Q67" s="231" t="str">
        <f t="shared" si="5"/>
        <v>#REF!</v>
      </c>
      <c r="R67" s="1101"/>
      <c r="S67" s="1182" t="s">
        <v>525</v>
      </c>
      <c r="T67" s="1183" t="s">
        <v>2269</v>
      </c>
      <c r="U67" s="1084" t="str">
        <f t="shared" si="6"/>
        <v>#REF!</v>
      </c>
      <c r="V67" s="1102" t="str">
        <f t="shared" si="7"/>
        <v>#REF!</v>
      </c>
      <c r="W67" s="1102" t="str">
        <f t="shared" si="8"/>
        <v>#REF!</v>
      </c>
      <c r="X67" s="1102" t="str">
        <f t="shared" si="9"/>
        <v>#REF!</v>
      </c>
      <c r="Y67" s="1102">
        <f t="shared" si="10"/>
        <v>0.8863636364</v>
      </c>
      <c r="Z67" s="1416" t="str">
        <f t="shared" si="11"/>
        <v>#REF!</v>
      </c>
      <c r="AA67" s="1085" t="str">
        <f t="shared" si="12"/>
        <v>#REF!</v>
      </c>
      <c r="AB67" s="1085" t="str">
        <f t="shared" si="13"/>
        <v>#REF!</v>
      </c>
      <c r="AC67" s="1105" t="str">
        <f t="shared" si="14"/>
        <v>#REF!</v>
      </c>
      <c r="AD67" s="1105" t="str">
        <f t="shared" si="15"/>
        <v>#REF!</v>
      </c>
      <c r="AE67" s="1105" t="str">
        <f t="shared" si="16"/>
        <v>#REF!</v>
      </c>
      <c r="AF67" s="232"/>
      <c r="AG67" s="1079"/>
      <c r="AH67" s="1090">
        <f t="shared" si="17"/>
        <v>19.5</v>
      </c>
      <c r="AI67" s="1090"/>
    </row>
    <row r="68" ht="15.0" customHeight="1">
      <c r="A68" s="1098">
        <v>66.0</v>
      </c>
      <c r="B68" s="1181">
        <v>281844.0</v>
      </c>
      <c r="C68" s="370" t="s">
        <v>1066</v>
      </c>
      <c r="D68" s="370" t="s">
        <v>1498</v>
      </c>
      <c r="E68" s="370" t="s">
        <v>511</v>
      </c>
      <c r="F68" s="370" t="s">
        <v>512</v>
      </c>
      <c r="G68" s="370" t="s">
        <v>771</v>
      </c>
      <c r="H68" s="1273" t="str">
        <f t="shared" si="1"/>
        <v>DEV04</v>
      </c>
      <c r="I68" s="1100" t="str">
        <f t="shared" si="2"/>
        <v>#REF!</v>
      </c>
      <c r="J68" s="413">
        <v>5.0</v>
      </c>
      <c r="K68" s="413">
        <v>2025.0</v>
      </c>
      <c r="L68" s="1394">
        <v>45787.0</v>
      </c>
      <c r="M68" s="1395">
        <v>45808.0</v>
      </c>
      <c r="N68" s="1339">
        <v>15.0</v>
      </c>
      <c r="O68" s="1084">
        <f t="shared" si="3"/>
        <v>0.6818181818</v>
      </c>
      <c r="P68" s="231" t="str">
        <f t="shared" si="4"/>
        <v>#REF!</v>
      </c>
      <c r="Q68" s="231" t="str">
        <f t="shared" si="5"/>
        <v>#REF!</v>
      </c>
      <c r="R68" s="1101"/>
      <c r="S68" s="1181" t="s">
        <v>525</v>
      </c>
      <c r="T68" s="370" t="s">
        <v>2118</v>
      </c>
      <c r="U68" s="1084" t="str">
        <f t="shared" si="6"/>
        <v>#REF!</v>
      </c>
      <c r="V68" s="1102" t="str">
        <f t="shared" si="7"/>
        <v>#REF!</v>
      </c>
      <c r="W68" s="1102" t="str">
        <f t="shared" si="8"/>
        <v>#REF!</v>
      </c>
      <c r="X68" s="1102" t="str">
        <f t="shared" si="9"/>
        <v>#REF!</v>
      </c>
      <c r="Y68" s="1102">
        <f t="shared" si="10"/>
        <v>1</v>
      </c>
      <c r="Z68" s="1416" t="str">
        <f t="shared" si="11"/>
        <v>#REF!</v>
      </c>
      <c r="AA68" s="1085" t="str">
        <f t="shared" si="12"/>
        <v>#REF!</v>
      </c>
      <c r="AB68" s="1085" t="str">
        <f t="shared" si="13"/>
        <v>#REF!</v>
      </c>
      <c r="AC68" s="1105" t="str">
        <f t="shared" si="14"/>
        <v>#REF!</v>
      </c>
      <c r="AD68" s="1105" t="str">
        <f t="shared" si="15"/>
        <v>#REF!</v>
      </c>
      <c r="AE68" s="1105" t="str">
        <f t="shared" si="16"/>
        <v>#REF!</v>
      </c>
      <c r="AF68" s="232"/>
      <c r="AG68" s="1079"/>
      <c r="AH68" s="1090">
        <f t="shared" si="17"/>
        <v>22</v>
      </c>
      <c r="AI68" s="1090"/>
    </row>
    <row r="69" ht="15.0" customHeight="1">
      <c r="A69" s="1098">
        <v>67.0</v>
      </c>
      <c r="B69" s="1182">
        <v>283551.0</v>
      </c>
      <c r="C69" s="1183" t="s">
        <v>914</v>
      </c>
      <c r="D69" s="1183" t="s">
        <v>1772</v>
      </c>
      <c r="E69" s="1183" t="s">
        <v>511</v>
      </c>
      <c r="F69" s="1183" t="s">
        <v>512</v>
      </c>
      <c r="G69" s="1183" t="s">
        <v>665</v>
      </c>
      <c r="H69" s="1273" t="str">
        <f t="shared" si="1"/>
        <v>DEV02</v>
      </c>
      <c r="I69" s="1100" t="str">
        <f t="shared" si="2"/>
        <v>#REF!</v>
      </c>
      <c r="J69" s="413">
        <v>5.0</v>
      </c>
      <c r="K69" s="413">
        <v>2025.0</v>
      </c>
      <c r="L69" s="1397">
        <v>45778.0</v>
      </c>
      <c r="M69" s="1398">
        <v>45808.0</v>
      </c>
      <c r="N69" s="1340">
        <v>22.0</v>
      </c>
      <c r="O69" s="1084">
        <f t="shared" si="3"/>
        <v>1</v>
      </c>
      <c r="P69" s="231" t="str">
        <f t="shared" si="4"/>
        <v>#REF!</v>
      </c>
      <c r="Q69" s="231" t="str">
        <f t="shared" si="5"/>
        <v>#REF!</v>
      </c>
      <c r="R69" s="1101"/>
      <c r="S69" s="1182" t="s">
        <v>525</v>
      </c>
      <c r="T69" s="1183" t="s">
        <v>2118</v>
      </c>
      <c r="U69" s="1084" t="str">
        <f t="shared" si="6"/>
        <v>#REF!</v>
      </c>
      <c r="V69" s="1102" t="str">
        <f t="shared" si="7"/>
        <v>#REF!</v>
      </c>
      <c r="W69" s="1102" t="str">
        <f t="shared" si="8"/>
        <v>#REF!</v>
      </c>
      <c r="X69" s="1102" t="str">
        <f t="shared" si="9"/>
        <v>#REF!</v>
      </c>
      <c r="Y69" s="1102">
        <f t="shared" si="10"/>
        <v>1</v>
      </c>
      <c r="Z69" s="1416" t="str">
        <f t="shared" si="11"/>
        <v>#REF!</v>
      </c>
      <c r="AA69" s="1085" t="str">
        <f t="shared" si="12"/>
        <v>#REF!</v>
      </c>
      <c r="AB69" s="1085" t="str">
        <f t="shared" si="13"/>
        <v>#REF!</v>
      </c>
      <c r="AC69" s="1105" t="str">
        <f t="shared" si="14"/>
        <v>#REF!</v>
      </c>
      <c r="AD69" s="1105" t="str">
        <f t="shared" si="15"/>
        <v>#REF!</v>
      </c>
      <c r="AE69" s="1105" t="str">
        <f t="shared" si="16"/>
        <v>#REF!</v>
      </c>
      <c r="AF69" s="232"/>
      <c r="AG69" s="1079"/>
      <c r="AH69" s="1090">
        <f t="shared" si="17"/>
        <v>22</v>
      </c>
      <c r="AI69" s="1090"/>
    </row>
    <row r="70" ht="15.0" customHeight="1">
      <c r="A70" s="1098">
        <v>68.0</v>
      </c>
      <c r="B70" s="1182">
        <v>439018.0</v>
      </c>
      <c r="C70" s="1183" t="s">
        <v>1010</v>
      </c>
      <c r="D70" s="1183" t="s">
        <v>1336</v>
      </c>
      <c r="E70" s="1183" t="s">
        <v>511</v>
      </c>
      <c r="F70" s="1183" t="s">
        <v>546</v>
      </c>
      <c r="G70" s="1183" t="s">
        <v>665</v>
      </c>
      <c r="H70" s="1273" t="str">
        <f t="shared" si="1"/>
        <v>TESTER02</v>
      </c>
      <c r="I70" s="1100" t="str">
        <f t="shared" si="2"/>
        <v>#REF!</v>
      </c>
      <c r="J70" s="413">
        <v>5.0</v>
      </c>
      <c r="K70" s="413">
        <v>2025.0</v>
      </c>
      <c r="L70" s="1397">
        <v>45778.0</v>
      </c>
      <c r="M70" s="1398">
        <v>45808.0</v>
      </c>
      <c r="N70" s="1340">
        <v>22.0</v>
      </c>
      <c r="O70" s="1084">
        <f t="shared" si="3"/>
        <v>1</v>
      </c>
      <c r="P70" s="231" t="str">
        <f t="shared" si="4"/>
        <v>#REF!</v>
      </c>
      <c r="Q70" s="231" t="str">
        <f t="shared" si="5"/>
        <v>#REF!</v>
      </c>
      <c r="R70" s="1101"/>
      <c r="S70" s="1182" t="s">
        <v>525</v>
      </c>
      <c r="T70" s="1183" t="s">
        <v>2118</v>
      </c>
      <c r="U70" s="1084" t="str">
        <f t="shared" si="6"/>
        <v>#REF!</v>
      </c>
      <c r="V70" s="1102" t="str">
        <f t="shared" si="7"/>
        <v>#REF!</v>
      </c>
      <c r="W70" s="1102" t="str">
        <f t="shared" si="8"/>
        <v>#REF!</v>
      </c>
      <c r="X70" s="1102" t="str">
        <f t="shared" si="9"/>
        <v>#REF!</v>
      </c>
      <c r="Y70" s="1102">
        <f t="shared" si="10"/>
        <v>1</v>
      </c>
      <c r="Z70" s="1416" t="str">
        <f t="shared" si="11"/>
        <v>#REF!</v>
      </c>
      <c r="AA70" s="1085" t="str">
        <f t="shared" si="12"/>
        <v>#REF!</v>
      </c>
      <c r="AB70" s="1085" t="str">
        <f t="shared" si="13"/>
        <v>#REF!</v>
      </c>
      <c r="AC70" s="1105" t="str">
        <f t="shared" si="14"/>
        <v>#REF!</v>
      </c>
      <c r="AD70" s="1105" t="str">
        <f t="shared" si="15"/>
        <v>#REF!</v>
      </c>
      <c r="AE70" s="1105" t="str">
        <f t="shared" si="16"/>
        <v>#REF!</v>
      </c>
      <c r="AF70" s="232"/>
      <c r="AG70" s="1079"/>
      <c r="AH70" s="1090">
        <f t="shared" si="17"/>
        <v>22</v>
      </c>
      <c r="AI70" s="1090"/>
    </row>
    <row r="71" ht="15.0" customHeight="1">
      <c r="A71" s="1098">
        <v>69.0</v>
      </c>
      <c r="B71" s="1182">
        <v>439829.0</v>
      </c>
      <c r="C71" s="1183" t="s">
        <v>1157</v>
      </c>
      <c r="D71" s="1183" t="s">
        <v>1409</v>
      </c>
      <c r="E71" s="1183" t="s">
        <v>511</v>
      </c>
      <c r="F71" s="1183" t="s">
        <v>546</v>
      </c>
      <c r="G71" s="1183" t="s">
        <v>790</v>
      </c>
      <c r="H71" s="1273" t="str">
        <f t="shared" si="1"/>
        <v>TESTER03</v>
      </c>
      <c r="I71" s="1100" t="str">
        <f t="shared" si="2"/>
        <v>#REF!</v>
      </c>
      <c r="J71" s="413">
        <v>5.0</v>
      </c>
      <c r="K71" s="413">
        <v>2025.0</v>
      </c>
      <c r="L71" s="1397">
        <v>45778.0</v>
      </c>
      <c r="M71" s="1398">
        <v>45808.0</v>
      </c>
      <c r="N71" s="1340">
        <v>11.0</v>
      </c>
      <c r="O71" s="1084">
        <f t="shared" si="3"/>
        <v>0.5</v>
      </c>
      <c r="P71" s="231" t="str">
        <f t="shared" si="4"/>
        <v>#REF!</v>
      </c>
      <c r="Q71" s="231" t="str">
        <f t="shared" si="5"/>
        <v>#REF!</v>
      </c>
      <c r="R71" s="1101"/>
      <c r="S71" s="1182" t="s">
        <v>525</v>
      </c>
      <c r="T71" s="1183" t="s">
        <v>2118</v>
      </c>
      <c r="U71" s="1084" t="str">
        <f t="shared" si="6"/>
        <v>#REF!</v>
      </c>
      <c r="V71" s="1102" t="str">
        <f t="shared" si="7"/>
        <v>#REF!</v>
      </c>
      <c r="W71" s="1102" t="str">
        <f t="shared" si="8"/>
        <v>#REF!</v>
      </c>
      <c r="X71" s="1102" t="str">
        <f t="shared" si="9"/>
        <v>#REF!</v>
      </c>
      <c r="Y71" s="1102">
        <f t="shared" si="10"/>
        <v>1</v>
      </c>
      <c r="Z71" s="1416" t="str">
        <f t="shared" si="11"/>
        <v>#REF!</v>
      </c>
      <c r="AA71" s="1085" t="str">
        <f t="shared" si="12"/>
        <v>#REF!</v>
      </c>
      <c r="AB71" s="1085" t="str">
        <f t="shared" si="13"/>
        <v>#REF!</v>
      </c>
      <c r="AC71" s="1105" t="str">
        <f t="shared" si="14"/>
        <v>#REF!</v>
      </c>
      <c r="AD71" s="1105" t="str">
        <f t="shared" si="15"/>
        <v>#REF!</v>
      </c>
      <c r="AE71" s="1105" t="str">
        <f t="shared" si="16"/>
        <v>#REF!</v>
      </c>
      <c r="AF71" s="232"/>
      <c r="AG71" s="1079"/>
      <c r="AH71" s="1090">
        <f t="shared" si="17"/>
        <v>22</v>
      </c>
      <c r="AI71" s="1090"/>
    </row>
    <row r="72" ht="15.0" customHeight="1">
      <c r="A72" s="1098">
        <v>70.0</v>
      </c>
      <c r="B72" s="1182">
        <v>458687.0</v>
      </c>
      <c r="C72" s="1183" t="s">
        <v>869</v>
      </c>
      <c r="D72" s="1183" t="s">
        <v>2165</v>
      </c>
      <c r="E72" s="1183" t="s">
        <v>552</v>
      </c>
      <c r="F72" s="1183" t="s">
        <v>512</v>
      </c>
      <c r="G72" s="1183" t="s">
        <v>790</v>
      </c>
      <c r="H72" s="1273" t="str">
        <f t="shared" si="1"/>
        <v>DEV03</v>
      </c>
      <c r="I72" s="1100" t="str">
        <f t="shared" si="2"/>
        <v>#REF!</v>
      </c>
      <c r="J72" s="413">
        <v>5.0</v>
      </c>
      <c r="K72" s="413">
        <v>2025.0</v>
      </c>
      <c r="L72" s="1397">
        <v>45803.0</v>
      </c>
      <c r="M72" s="1398">
        <v>45808.0</v>
      </c>
      <c r="N72" s="1340">
        <v>2.5</v>
      </c>
      <c r="O72" s="1084">
        <f t="shared" si="3"/>
        <v>0.1136363636</v>
      </c>
      <c r="P72" s="231" t="str">
        <f t="shared" si="4"/>
        <v>#REF!</v>
      </c>
      <c r="Q72" s="231" t="str">
        <f t="shared" si="5"/>
        <v>#REF!</v>
      </c>
      <c r="R72" s="1101"/>
      <c r="S72" s="1182" t="s">
        <v>525</v>
      </c>
      <c r="T72" s="1183" t="s">
        <v>2118</v>
      </c>
      <c r="U72" s="1084" t="str">
        <f t="shared" si="6"/>
        <v>#REF!</v>
      </c>
      <c r="V72" s="1102" t="str">
        <f t="shared" si="7"/>
        <v>#REF!</v>
      </c>
      <c r="W72" s="1102" t="str">
        <f t="shared" si="8"/>
        <v>#REF!</v>
      </c>
      <c r="X72" s="1102" t="str">
        <f t="shared" si="9"/>
        <v>#REF!</v>
      </c>
      <c r="Y72" s="1102">
        <f t="shared" si="10"/>
        <v>0.1136363636</v>
      </c>
      <c r="Z72" s="1416" t="str">
        <f t="shared" si="11"/>
        <v>#REF!</v>
      </c>
      <c r="AA72" s="1085" t="str">
        <f t="shared" si="12"/>
        <v>#REF!</v>
      </c>
      <c r="AB72" s="1085" t="str">
        <f t="shared" si="13"/>
        <v>#REF!</v>
      </c>
      <c r="AC72" s="1105" t="str">
        <f t="shared" si="14"/>
        <v>#REF!</v>
      </c>
      <c r="AD72" s="1105" t="str">
        <f t="shared" si="15"/>
        <v>#REF!</v>
      </c>
      <c r="AE72" s="1105" t="str">
        <f t="shared" si="16"/>
        <v>#REF!</v>
      </c>
      <c r="AF72" s="232"/>
      <c r="AG72" s="1079"/>
      <c r="AH72" s="1090">
        <f t="shared" si="17"/>
        <v>2.5</v>
      </c>
      <c r="AI72" s="1090"/>
    </row>
    <row r="73" ht="15.0" customHeight="1">
      <c r="A73" s="1098">
        <v>71.0</v>
      </c>
      <c r="B73" s="1182">
        <v>463667.0</v>
      </c>
      <c r="C73" s="1183" t="s">
        <v>2126</v>
      </c>
      <c r="D73" s="1183" t="s">
        <v>2127</v>
      </c>
      <c r="E73" s="1183" t="s">
        <v>552</v>
      </c>
      <c r="F73" s="1183" t="s">
        <v>564</v>
      </c>
      <c r="G73" s="1183" t="s">
        <v>790</v>
      </c>
      <c r="H73" s="1273" t="str">
        <f t="shared" si="1"/>
        <v>BA03</v>
      </c>
      <c r="I73" s="1100" t="str">
        <f t="shared" si="2"/>
        <v>#REF!</v>
      </c>
      <c r="J73" s="413">
        <v>5.0</v>
      </c>
      <c r="K73" s="413">
        <v>2025.0</v>
      </c>
      <c r="L73" s="1397">
        <v>45778.0</v>
      </c>
      <c r="M73" s="1398">
        <v>45808.0</v>
      </c>
      <c r="N73" s="1340">
        <v>22.0</v>
      </c>
      <c r="O73" s="1084">
        <f t="shared" si="3"/>
        <v>1</v>
      </c>
      <c r="P73" s="231" t="str">
        <f t="shared" si="4"/>
        <v>#REF!</v>
      </c>
      <c r="Q73" s="231" t="str">
        <f t="shared" si="5"/>
        <v>#REF!</v>
      </c>
      <c r="R73" s="1101"/>
      <c r="S73" s="1182" t="s">
        <v>525</v>
      </c>
      <c r="T73" s="1183" t="s">
        <v>2118</v>
      </c>
      <c r="U73" s="1084" t="str">
        <f t="shared" si="6"/>
        <v>#REF!</v>
      </c>
      <c r="V73" s="1102" t="str">
        <f t="shared" si="7"/>
        <v>#REF!</v>
      </c>
      <c r="W73" s="1102" t="str">
        <f t="shared" si="8"/>
        <v>#REF!</v>
      </c>
      <c r="X73" s="1102" t="str">
        <f t="shared" si="9"/>
        <v>#REF!</v>
      </c>
      <c r="Y73" s="1102">
        <f t="shared" si="10"/>
        <v>1</v>
      </c>
      <c r="Z73" s="1416" t="str">
        <f t="shared" si="11"/>
        <v>#REF!</v>
      </c>
      <c r="AA73" s="1085" t="str">
        <f t="shared" si="12"/>
        <v>#REF!</v>
      </c>
      <c r="AB73" s="1085" t="str">
        <f t="shared" si="13"/>
        <v>#REF!</v>
      </c>
      <c r="AC73" s="1105" t="str">
        <f t="shared" si="14"/>
        <v>#REF!</v>
      </c>
      <c r="AD73" s="1105" t="str">
        <f t="shared" si="15"/>
        <v>#REF!</v>
      </c>
      <c r="AE73" s="1105" t="str">
        <f t="shared" si="16"/>
        <v>#REF!</v>
      </c>
      <c r="AF73" s="232"/>
      <c r="AG73" s="1079"/>
      <c r="AH73" s="1090">
        <f t="shared" si="17"/>
        <v>22</v>
      </c>
      <c r="AI73" s="1090"/>
    </row>
    <row r="74" ht="15.0" customHeight="1">
      <c r="A74" s="1098">
        <v>72.0</v>
      </c>
      <c r="B74" s="1182">
        <v>465271.0</v>
      </c>
      <c r="C74" s="1183" t="s">
        <v>1564</v>
      </c>
      <c r="D74" s="1183" t="s">
        <v>1565</v>
      </c>
      <c r="E74" s="1183" t="s">
        <v>511</v>
      </c>
      <c r="F74" s="1183" t="s">
        <v>546</v>
      </c>
      <c r="G74" s="1183" t="s">
        <v>771</v>
      </c>
      <c r="H74" s="1273" t="str">
        <f t="shared" si="1"/>
        <v>TESTER04</v>
      </c>
      <c r="I74" s="1100" t="str">
        <f t="shared" si="2"/>
        <v>#REF!</v>
      </c>
      <c r="J74" s="413">
        <v>5.0</v>
      </c>
      <c r="K74" s="413">
        <v>2025.0</v>
      </c>
      <c r="L74" s="1397">
        <v>45800.0</v>
      </c>
      <c r="M74" s="1398">
        <v>45808.0</v>
      </c>
      <c r="N74" s="1340">
        <v>4.8</v>
      </c>
      <c r="O74" s="1084">
        <f t="shared" si="3"/>
        <v>0.2181818182</v>
      </c>
      <c r="P74" s="231" t="str">
        <f t="shared" si="4"/>
        <v>#REF!</v>
      </c>
      <c r="Q74" s="231" t="str">
        <f t="shared" si="5"/>
        <v>#REF!</v>
      </c>
      <c r="R74" s="1101"/>
      <c r="S74" s="1182" t="s">
        <v>525</v>
      </c>
      <c r="T74" s="1183" t="s">
        <v>2118</v>
      </c>
      <c r="U74" s="1084" t="str">
        <f t="shared" si="6"/>
        <v>#REF!</v>
      </c>
      <c r="V74" s="1102" t="str">
        <f t="shared" si="7"/>
        <v>#REF!</v>
      </c>
      <c r="W74" s="1102" t="str">
        <f t="shared" si="8"/>
        <v>#REF!</v>
      </c>
      <c r="X74" s="1102" t="str">
        <f t="shared" si="9"/>
        <v>#REF!</v>
      </c>
      <c r="Y74" s="1102">
        <f t="shared" si="10"/>
        <v>1</v>
      </c>
      <c r="Z74" s="1416" t="str">
        <f t="shared" si="11"/>
        <v>#REF!</v>
      </c>
      <c r="AA74" s="1085" t="str">
        <f t="shared" si="12"/>
        <v>#REF!</v>
      </c>
      <c r="AB74" s="1085" t="str">
        <f t="shared" si="13"/>
        <v>#REF!</v>
      </c>
      <c r="AC74" s="1105" t="str">
        <f t="shared" si="14"/>
        <v>#REF!</v>
      </c>
      <c r="AD74" s="1105" t="str">
        <f t="shared" si="15"/>
        <v>#REF!</v>
      </c>
      <c r="AE74" s="1105" t="str">
        <f t="shared" si="16"/>
        <v>#REF!</v>
      </c>
      <c r="AF74" s="232"/>
      <c r="AG74" s="1079"/>
      <c r="AH74" s="1090">
        <f t="shared" si="17"/>
        <v>22</v>
      </c>
      <c r="AI74" s="1090"/>
    </row>
    <row r="75" ht="15.0" customHeight="1">
      <c r="A75" s="1098">
        <v>73.0</v>
      </c>
      <c r="B75" s="1182">
        <v>465957.0</v>
      </c>
      <c r="C75" s="1183" t="s">
        <v>2231</v>
      </c>
      <c r="D75" s="1183" t="s">
        <v>2232</v>
      </c>
      <c r="E75" s="1183" t="s">
        <v>511</v>
      </c>
      <c r="F75" s="1183" t="s">
        <v>512</v>
      </c>
      <c r="G75" s="1183" t="s">
        <v>665</v>
      </c>
      <c r="H75" s="1273" t="str">
        <f t="shared" si="1"/>
        <v>DEV02</v>
      </c>
      <c r="I75" s="1100" t="str">
        <f t="shared" si="2"/>
        <v>#REF!</v>
      </c>
      <c r="J75" s="413">
        <v>5.0</v>
      </c>
      <c r="K75" s="413">
        <v>2025.0</v>
      </c>
      <c r="L75" s="1397">
        <v>45778.0</v>
      </c>
      <c r="M75" s="1398">
        <v>45808.0</v>
      </c>
      <c r="N75" s="1340">
        <v>22.0</v>
      </c>
      <c r="O75" s="1084">
        <f t="shared" si="3"/>
        <v>1</v>
      </c>
      <c r="P75" s="231" t="str">
        <f t="shared" si="4"/>
        <v>#REF!</v>
      </c>
      <c r="Q75" s="231" t="str">
        <f t="shared" si="5"/>
        <v>#REF!</v>
      </c>
      <c r="R75" s="1101"/>
      <c r="S75" s="1182" t="s">
        <v>525</v>
      </c>
      <c r="T75" s="1183" t="s">
        <v>2118</v>
      </c>
      <c r="U75" s="1084" t="str">
        <f t="shared" si="6"/>
        <v>#REF!</v>
      </c>
      <c r="V75" s="1102" t="str">
        <f t="shared" si="7"/>
        <v>#REF!</v>
      </c>
      <c r="W75" s="1102" t="str">
        <f t="shared" si="8"/>
        <v>#REF!</v>
      </c>
      <c r="X75" s="1102" t="str">
        <f t="shared" si="9"/>
        <v>#REF!</v>
      </c>
      <c r="Y75" s="1102">
        <f t="shared" si="10"/>
        <v>1</v>
      </c>
      <c r="Z75" s="1416" t="str">
        <f t="shared" si="11"/>
        <v>#REF!</v>
      </c>
      <c r="AA75" s="1085" t="str">
        <f t="shared" si="12"/>
        <v>#REF!</v>
      </c>
      <c r="AB75" s="1085" t="str">
        <f t="shared" si="13"/>
        <v>#REF!</v>
      </c>
      <c r="AC75" s="1105" t="str">
        <f t="shared" si="14"/>
        <v>#REF!</v>
      </c>
      <c r="AD75" s="1105" t="str">
        <f t="shared" si="15"/>
        <v>#REF!</v>
      </c>
      <c r="AE75" s="1105" t="str">
        <f t="shared" si="16"/>
        <v>#REF!</v>
      </c>
      <c r="AF75" s="232"/>
      <c r="AG75" s="1079"/>
      <c r="AH75" s="1090">
        <f t="shared" si="17"/>
        <v>22</v>
      </c>
      <c r="AI75" s="1090"/>
    </row>
    <row r="76" ht="15.0" customHeight="1">
      <c r="A76" s="1098">
        <v>74.0</v>
      </c>
      <c r="B76" s="1182">
        <v>466341.0</v>
      </c>
      <c r="C76" s="1183" t="s">
        <v>2358</v>
      </c>
      <c r="D76" s="1183" t="s">
        <v>2359</v>
      </c>
      <c r="E76" s="1183" t="s">
        <v>511</v>
      </c>
      <c r="F76" s="1183" t="s">
        <v>512</v>
      </c>
      <c r="G76" s="1183" t="s">
        <v>771</v>
      </c>
      <c r="H76" s="1273" t="str">
        <f t="shared" si="1"/>
        <v>DEV04</v>
      </c>
      <c r="I76" s="1100" t="str">
        <f t="shared" si="2"/>
        <v>#REF!</v>
      </c>
      <c r="J76" s="413">
        <v>5.0</v>
      </c>
      <c r="K76" s="413">
        <v>2025.0</v>
      </c>
      <c r="L76" s="1397">
        <v>45778.0</v>
      </c>
      <c r="M76" s="1398">
        <v>45808.0</v>
      </c>
      <c r="N76" s="1340">
        <v>22.0</v>
      </c>
      <c r="O76" s="1084">
        <f t="shared" si="3"/>
        <v>1</v>
      </c>
      <c r="P76" s="231" t="str">
        <f t="shared" si="4"/>
        <v>#REF!</v>
      </c>
      <c r="Q76" s="231" t="str">
        <f t="shared" si="5"/>
        <v>#REF!</v>
      </c>
      <c r="R76" s="1101"/>
      <c r="S76" s="1182" t="s">
        <v>525</v>
      </c>
      <c r="T76" s="1183" t="s">
        <v>2118</v>
      </c>
      <c r="U76" s="1084" t="str">
        <f t="shared" si="6"/>
        <v>#REF!</v>
      </c>
      <c r="V76" s="1102" t="str">
        <f t="shared" si="7"/>
        <v>#REF!</v>
      </c>
      <c r="W76" s="1102" t="str">
        <f t="shared" si="8"/>
        <v>#REF!</v>
      </c>
      <c r="X76" s="1102" t="str">
        <f t="shared" si="9"/>
        <v>#REF!</v>
      </c>
      <c r="Y76" s="1102">
        <f t="shared" si="10"/>
        <v>1</v>
      </c>
      <c r="Z76" s="1416" t="str">
        <f t="shared" si="11"/>
        <v>#REF!</v>
      </c>
      <c r="AA76" s="1085" t="str">
        <f t="shared" si="12"/>
        <v>#REF!</v>
      </c>
      <c r="AB76" s="1085" t="str">
        <f t="shared" si="13"/>
        <v>#REF!</v>
      </c>
      <c r="AC76" s="1105" t="str">
        <f t="shared" si="14"/>
        <v>#REF!</v>
      </c>
      <c r="AD76" s="1105" t="str">
        <f t="shared" si="15"/>
        <v>#REF!</v>
      </c>
      <c r="AE76" s="1105" t="str">
        <f t="shared" si="16"/>
        <v>#REF!</v>
      </c>
      <c r="AF76" s="232"/>
      <c r="AG76" s="1079"/>
      <c r="AH76" s="1090">
        <f t="shared" si="17"/>
        <v>22</v>
      </c>
      <c r="AI76" s="1090"/>
    </row>
    <row r="77" ht="15.0" customHeight="1">
      <c r="A77" s="1098">
        <v>75.0</v>
      </c>
      <c r="B77" s="1182">
        <v>434722.0</v>
      </c>
      <c r="C77" s="1183" t="s">
        <v>2244</v>
      </c>
      <c r="D77" s="1183" t="s">
        <v>2245</v>
      </c>
      <c r="E77" s="1183" t="s">
        <v>511</v>
      </c>
      <c r="F77" s="1183" t="s">
        <v>564</v>
      </c>
      <c r="G77" s="1183" t="s">
        <v>665</v>
      </c>
      <c r="H77" s="1273" t="str">
        <f t="shared" si="1"/>
        <v>BA02</v>
      </c>
      <c r="I77" s="1100" t="str">
        <f t="shared" si="2"/>
        <v>#REF!</v>
      </c>
      <c r="J77" s="413">
        <v>5.0</v>
      </c>
      <c r="K77" s="413">
        <v>2025.0</v>
      </c>
      <c r="L77" s="1397">
        <v>45778.0</v>
      </c>
      <c r="M77" s="1398">
        <v>45808.0</v>
      </c>
      <c r="N77" s="1340">
        <v>22.0</v>
      </c>
      <c r="O77" s="1084">
        <f t="shared" si="3"/>
        <v>1</v>
      </c>
      <c r="P77" s="231" t="str">
        <f t="shared" si="4"/>
        <v>#REF!</v>
      </c>
      <c r="Q77" s="231" t="str">
        <f t="shared" si="5"/>
        <v>#REF!</v>
      </c>
      <c r="R77" s="1101"/>
      <c r="S77" s="1182" t="s">
        <v>525</v>
      </c>
      <c r="T77" s="1183" t="s">
        <v>2118</v>
      </c>
      <c r="U77" s="1084" t="str">
        <f t="shared" si="6"/>
        <v>#REF!</v>
      </c>
      <c r="V77" s="1102" t="str">
        <f t="shared" si="7"/>
        <v>#REF!</v>
      </c>
      <c r="W77" s="1102" t="str">
        <f t="shared" si="8"/>
        <v>#REF!</v>
      </c>
      <c r="X77" s="1102" t="str">
        <f t="shared" si="9"/>
        <v>#REF!</v>
      </c>
      <c r="Y77" s="1102">
        <f t="shared" si="10"/>
        <v>1</v>
      </c>
      <c r="Z77" s="1416" t="str">
        <f t="shared" si="11"/>
        <v>#REF!</v>
      </c>
      <c r="AA77" s="1085" t="str">
        <f t="shared" si="12"/>
        <v>#REF!</v>
      </c>
      <c r="AB77" s="1085" t="str">
        <f t="shared" si="13"/>
        <v>#REF!</v>
      </c>
      <c r="AC77" s="1105" t="str">
        <f t="shared" si="14"/>
        <v>#REF!</v>
      </c>
      <c r="AD77" s="1105" t="str">
        <f t="shared" si="15"/>
        <v>#REF!</v>
      </c>
      <c r="AE77" s="1105" t="str">
        <f t="shared" si="16"/>
        <v>#REF!</v>
      </c>
      <c r="AF77" s="232"/>
      <c r="AG77" s="1079"/>
      <c r="AH77" s="1090">
        <f t="shared" si="17"/>
        <v>22</v>
      </c>
      <c r="AI77" s="1090"/>
    </row>
    <row r="78" ht="15.0" customHeight="1">
      <c r="A78" s="1098">
        <v>76.0</v>
      </c>
      <c r="B78" s="1182">
        <v>471609.0</v>
      </c>
      <c r="C78" s="1183" t="s">
        <v>2341</v>
      </c>
      <c r="D78" s="1183" t="s">
        <v>2342</v>
      </c>
      <c r="E78" s="1183" t="s">
        <v>511</v>
      </c>
      <c r="F78" s="1183" t="s">
        <v>663</v>
      </c>
      <c r="G78" s="1183" t="s">
        <v>790</v>
      </c>
      <c r="H78" s="1273" t="str">
        <f t="shared" si="1"/>
        <v>PM03</v>
      </c>
      <c r="I78" s="1100" t="str">
        <f t="shared" si="2"/>
        <v>#REF!</v>
      </c>
      <c r="J78" s="413">
        <v>5.0</v>
      </c>
      <c r="K78" s="413">
        <v>2025.0</v>
      </c>
      <c r="L78" s="1397">
        <v>45778.0</v>
      </c>
      <c r="M78" s="1398">
        <v>45808.0</v>
      </c>
      <c r="N78" s="1340">
        <v>11.0</v>
      </c>
      <c r="O78" s="1084">
        <f t="shared" si="3"/>
        <v>0.5</v>
      </c>
      <c r="P78" s="231" t="str">
        <f t="shared" si="4"/>
        <v>#REF!</v>
      </c>
      <c r="Q78" s="231" t="str">
        <f t="shared" si="5"/>
        <v>#REF!</v>
      </c>
      <c r="R78" s="1101"/>
      <c r="S78" s="1182" t="s">
        <v>525</v>
      </c>
      <c r="T78" s="1183" t="s">
        <v>2118</v>
      </c>
      <c r="U78" s="1084" t="str">
        <f t="shared" si="6"/>
        <v>#REF!</v>
      </c>
      <c r="V78" s="1102" t="str">
        <f t="shared" si="7"/>
        <v>#REF!</v>
      </c>
      <c r="W78" s="1102" t="str">
        <f t="shared" si="8"/>
        <v>#REF!</v>
      </c>
      <c r="X78" s="1102" t="str">
        <f t="shared" si="9"/>
        <v>#REF!</v>
      </c>
      <c r="Y78" s="1102">
        <f t="shared" si="10"/>
        <v>1</v>
      </c>
      <c r="Z78" s="1416" t="str">
        <f t="shared" si="11"/>
        <v>#REF!</v>
      </c>
      <c r="AA78" s="1085" t="str">
        <f t="shared" si="12"/>
        <v>#REF!</v>
      </c>
      <c r="AB78" s="1085" t="str">
        <f t="shared" si="13"/>
        <v>#REF!</v>
      </c>
      <c r="AC78" s="1105" t="str">
        <f t="shared" si="14"/>
        <v>#REF!</v>
      </c>
      <c r="AD78" s="1105" t="str">
        <f t="shared" si="15"/>
        <v>#REF!</v>
      </c>
      <c r="AE78" s="1105" t="str">
        <f t="shared" si="16"/>
        <v>#REF!</v>
      </c>
      <c r="AF78" s="232"/>
      <c r="AG78" s="1079"/>
      <c r="AH78" s="1090">
        <f t="shared" si="17"/>
        <v>22</v>
      </c>
      <c r="AI78" s="1090"/>
    </row>
    <row r="79" ht="15.0" customHeight="1">
      <c r="A79" s="1098">
        <v>77.0</v>
      </c>
      <c r="B79" s="1182">
        <v>472085.0</v>
      </c>
      <c r="C79" s="1183" t="s">
        <v>2352</v>
      </c>
      <c r="D79" s="1183" t="s">
        <v>2353</v>
      </c>
      <c r="E79" s="1183" t="s">
        <v>511</v>
      </c>
      <c r="F79" s="1183" t="s">
        <v>512</v>
      </c>
      <c r="G79" s="1183" t="s">
        <v>665</v>
      </c>
      <c r="H79" s="1273" t="str">
        <f t="shared" si="1"/>
        <v>DEV02</v>
      </c>
      <c r="I79" s="1100" t="str">
        <f t="shared" si="2"/>
        <v>#REF!</v>
      </c>
      <c r="J79" s="413">
        <v>5.0</v>
      </c>
      <c r="K79" s="413">
        <v>2025.0</v>
      </c>
      <c r="L79" s="1397">
        <v>45789.0</v>
      </c>
      <c r="M79" s="1398">
        <v>45808.0</v>
      </c>
      <c r="N79" s="1340">
        <v>15.0</v>
      </c>
      <c r="O79" s="1084">
        <f t="shared" si="3"/>
        <v>0.6818181818</v>
      </c>
      <c r="P79" s="231" t="str">
        <f t="shared" si="4"/>
        <v>#REF!</v>
      </c>
      <c r="Q79" s="231" t="str">
        <f t="shared" si="5"/>
        <v>#REF!</v>
      </c>
      <c r="R79" s="1101"/>
      <c r="S79" s="1182" t="s">
        <v>525</v>
      </c>
      <c r="T79" s="1183" t="s">
        <v>2118</v>
      </c>
      <c r="U79" s="1084" t="str">
        <f t="shared" si="6"/>
        <v>#REF!</v>
      </c>
      <c r="V79" s="1102" t="str">
        <f t="shared" si="7"/>
        <v>#REF!</v>
      </c>
      <c r="W79" s="1102" t="str">
        <f t="shared" si="8"/>
        <v>#REF!</v>
      </c>
      <c r="X79" s="1102" t="str">
        <f t="shared" si="9"/>
        <v>#REF!</v>
      </c>
      <c r="Y79" s="1102">
        <f t="shared" si="10"/>
        <v>0.6818181818</v>
      </c>
      <c r="Z79" s="1416" t="str">
        <f t="shared" si="11"/>
        <v>#REF!</v>
      </c>
      <c r="AA79" s="1085" t="str">
        <f t="shared" si="12"/>
        <v>#REF!</v>
      </c>
      <c r="AB79" s="1085" t="str">
        <f t="shared" si="13"/>
        <v>#REF!</v>
      </c>
      <c r="AC79" s="1105" t="str">
        <f t="shared" si="14"/>
        <v>#REF!</v>
      </c>
      <c r="AD79" s="1105" t="str">
        <f t="shared" si="15"/>
        <v>#REF!</v>
      </c>
      <c r="AE79" s="1105" t="str">
        <f t="shared" si="16"/>
        <v>#REF!</v>
      </c>
      <c r="AF79" s="232"/>
      <c r="AG79" s="1079"/>
      <c r="AH79" s="1090">
        <f t="shared" si="17"/>
        <v>15</v>
      </c>
      <c r="AI79" s="1090"/>
    </row>
    <row r="80" ht="15.0" customHeight="1">
      <c r="A80" s="1098">
        <v>78.0</v>
      </c>
      <c r="B80" s="1182">
        <v>473507.0</v>
      </c>
      <c r="C80" s="1183" t="s">
        <v>2360</v>
      </c>
      <c r="D80" s="1183" t="s">
        <v>2361</v>
      </c>
      <c r="E80" s="1183" t="s">
        <v>511</v>
      </c>
      <c r="F80" s="1183" t="s">
        <v>512</v>
      </c>
      <c r="G80" s="1183" t="s">
        <v>795</v>
      </c>
      <c r="H80" s="1273" t="str">
        <f t="shared" si="1"/>
        <v>DEV01</v>
      </c>
      <c r="I80" s="1100" t="str">
        <f t="shared" si="2"/>
        <v>#REF!</v>
      </c>
      <c r="J80" s="413">
        <v>5.0</v>
      </c>
      <c r="K80" s="413">
        <v>2025.0</v>
      </c>
      <c r="L80" s="1397">
        <v>45778.0</v>
      </c>
      <c r="M80" s="1398">
        <v>45808.0</v>
      </c>
      <c r="N80" s="1340">
        <v>22.0</v>
      </c>
      <c r="O80" s="1084">
        <f t="shared" si="3"/>
        <v>1</v>
      </c>
      <c r="P80" s="231" t="str">
        <f t="shared" si="4"/>
        <v>#REF!</v>
      </c>
      <c r="Q80" s="231" t="str">
        <f t="shared" si="5"/>
        <v>#REF!</v>
      </c>
      <c r="R80" s="1101"/>
      <c r="S80" s="1182" t="s">
        <v>525</v>
      </c>
      <c r="T80" s="1183" t="s">
        <v>2118</v>
      </c>
      <c r="U80" s="1084" t="str">
        <f t="shared" si="6"/>
        <v>#REF!</v>
      </c>
      <c r="V80" s="1102" t="str">
        <f t="shared" si="7"/>
        <v>#REF!</v>
      </c>
      <c r="W80" s="1102" t="str">
        <f t="shared" si="8"/>
        <v>#REF!</v>
      </c>
      <c r="X80" s="1102" t="str">
        <f t="shared" si="9"/>
        <v>#REF!</v>
      </c>
      <c r="Y80" s="1102">
        <f t="shared" si="10"/>
        <v>1</v>
      </c>
      <c r="Z80" s="1416" t="str">
        <f t="shared" si="11"/>
        <v>#REF!</v>
      </c>
      <c r="AA80" s="1085" t="str">
        <f t="shared" si="12"/>
        <v>#REF!</v>
      </c>
      <c r="AB80" s="1085" t="str">
        <f t="shared" si="13"/>
        <v>#REF!</v>
      </c>
      <c r="AC80" s="1105" t="str">
        <f t="shared" si="14"/>
        <v>#REF!</v>
      </c>
      <c r="AD80" s="1105" t="str">
        <f t="shared" si="15"/>
        <v>#REF!</v>
      </c>
      <c r="AE80" s="1105" t="str">
        <f t="shared" si="16"/>
        <v>#REF!</v>
      </c>
      <c r="AF80" s="232"/>
      <c r="AG80" s="1079"/>
      <c r="AH80" s="1090">
        <f t="shared" si="17"/>
        <v>22</v>
      </c>
      <c r="AI80" s="1090"/>
    </row>
    <row r="81" ht="15.0" customHeight="1">
      <c r="A81" s="1098">
        <v>79.0</v>
      </c>
      <c r="B81" s="1181">
        <v>277202.0</v>
      </c>
      <c r="C81" s="370" t="s">
        <v>638</v>
      </c>
      <c r="D81" s="370" t="s">
        <v>1369</v>
      </c>
      <c r="E81" s="370" t="s">
        <v>511</v>
      </c>
      <c r="F81" s="370" t="s">
        <v>512</v>
      </c>
      <c r="G81" s="370" t="s">
        <v>787</v>
      </c>
      <c r="H81" s="1273" t="str">
        <f t="shared" si="1"/>
        <v>DEV05</v>
      </c>
      <c r="I81" s="1100" t="str">
        <f t="shared" si="2"/>
        <v>#REF!</v>
      </c>
      <c r="J81" s="413">
        <v>5.0</v>
      </c>
      <c r="K81" s="413">
        <v>2025.0</v>
      </c>
      <c r="L81" s="1394">
        <v>45778.0</v>
      </c>
      <c r="M81" s="1395">
        <v>45808.0</v>
      </c>
      <c r="N81" s="1339">
        <v>22.0</v>
      </c>
      <c r="O81" s="1084">
        <f t="shared" si="3"/>
        <v>1</v>
      </c>
      <c r="P81" s="231">
        <f t="shared" si="4"/>
        <v>1</v>
      </c>
      <c r="Q81" s="231">
        <f t="shared" si="5"/>
        <v>1</v>
      </c>
      <c r="R81" s="1101"/>
      <c r="S81" s="1181" t="s">
        <v>517</v>
      </c>
      <c r="T81" s="370" t="s">
        <v>1367</v>
      </c>
      <c r="U81" s="1084">
        <f t="shared" si="6"/>
        <v>1</v>
      </c>
      <c r="V81" s="1102">
        <f t="shared" si="7"/>
        <v>1</v>
      </c>
      <c r="W81" s="1102">
        <f t="shared" si="8"/>
        <v>1</v>
      </c>
      <c r="X81" s="1102">
        <f t="shared" si="9"/>
        <v>1</v>
      </c>
      <c r="Y81" s="1102">
        <f t="shared" si="10"/>
        <v>1</v>
      </c>
      <c r="Z81" s="1416" t="str">
        <f t="shared" si="11"/>
        <v>#REF!</v>
      </c>
      <c r="AA81" s="1085" t="str">
        <f t="shared" si="12"/>
        <v>#REF!</v>
      </c>
      <c r="AB81" s="1085" t="str">
        <f t="shared" si="13"/>
        <v>#REF!</v>
      </c>
      <c r="AC81" s="1105">
        <f t="shared" si="14"/>
        <v>0</v>
      </c>
      <c r="AD81" s="1105" t="str">
        <f t="shared" si="15"/>
        <v>#REF!</v>
      </c>
      <c r="AE81" s="1105" t="str">
        <f t="shared" si="16"/>
        <v>#REF!</v>
      </c>
      <c r="AF81" s="232"/>
      <c r="AG81" s="1079"/>
      <c r="AH81" s="1090">
        <f t="shared" si="17"/>
        <v>22</v>
      </c>
      <c r="AI81" s="1090"/>
    </row>
    <row r="82" ht="15.0" customHeight="1">
      <c r="A82" s="1098">
        <v>80.0</v>
      </c>
      <c r="B82" s="1182">
        <v>281845.0</v>
      </c>
      <c r="C82" s="1183" t="s">
        <v>588</v>
      </c>
      <c r="D82" s="1183" t="s">
        <v>1371</v>
      </c>
      <c r="E82" s="1183" t="s">
        <v>511</v>
      </c>
      <c r="F82" s="1183" t="s">
        <v>512</v>
      </c>
      <c r="G82" s="1183" t="s">
        <v>771</v>
      </c>
      <c r="H82" s="1273" t="str">
        <f t="shared" si="1"/>
        <v>DEV04</v>
      </c>
      <c r="I82" s="1100" t="str">
        <f t="shared" si="2"/>
        <v>#REF!</v>
      </c>
      <c r="J82" s="413">
        <v>5.0</v>
      </c>
      <c r="K82" s="413">
        <v>2025.0</v>
      </c>
      <c r="L82" s="1397">
        <v>45778.0</v>
      </c>
      <c r="M82" s="1398">
        <v>45808.0</v>
      </c>
      <c r="N82" s="1340">
        <v>22.0</v>
      </c>
      <c r="O82" s="1084">
        <f t="shared" si="3"/>
        <v>1</v>
      </c>
      <c r="P82" s="231">
        <f t="shared" si="4"/>
        <v>1</v>
      </c>
      <c r="Q82" s="231">
        <f t="shared" si="5"/>
        <v>1</v>
      </c>
      <c r="R82" s="1101"/>
      <c r="S82" s="1182" t="s">
        <v>517</v>
      </c>
      <c r="T82" s="1183" t="s">
        <v>1367</v>
      </c>
      <c r="U82" s="1084">
        <f t="shared" si="6"/>
        <v>1</v>
      </c>
      <c r="V82" s="1102">
        <f t="shared" si="7"/>
        <v>1</v>
      </c>
      <c r="W82" s="1102">
        <f t="shared" si="8"/>
        <v>1</v>
      </c>
      <c r="X82" s="1102">
        <f t="shared" si="9"/>
        <v>1</v>
      </c>
      <c r="Y82" s="1102">
        <f t="shared" si="10"/>
        <v>1</v>
      </c>
      <c r="Z82" s="1416" t="str">
        <f t="shared" si="11"/>
        <v>#REF!</v>
      </c>
      <c r="AA82" s="1085" t="str">
        <f t="shared" si="12"/>
        <v>#REF!</v>
      </c>
      <c r="AB82" s="1085" t="str">
        <f t="shared" si="13"/>
        <v>#REF!</v>
      </c>
      <c r="AC82" s="1105">
        <f t="shared" si="14"/>
        <v>0</v>
      </c>
      <c r="AD82" s="1105" t="str">
        <f t="shared" si="15"/>
        <v>#REF!</v>
      </c>
      <c r="AE82" s="1105" t="str">
        <f t="shared" si="16"/>
        <v>#REF!</v>
      </c>
      <c r="AF82" s="232"/>
      <c r="AG82" s="1079"/>
      <c r="AH82" s="1090">
        <f t="shared" si="17"/>
        <v>22</v>
      </c>
      <c r="AI82" s="1090"/>
    </row>
    <row r="83" ht="15.0" customHeight="1">
      <c r="A83" s="1098">
        <v>81.0</v>
      </c>
      <c r="B83" s="1182">
        <v>291197.0</v>
      </c>
      <c r="C83" s="1183" t="s">
        <v>544</v>
      </c>
      <c r="D83" s="1183" t="s">
        <v>1374</v>
      </c>
      <c r="E83" s="1183" t="s">
        <v>511</v>
      </c>
      <c r="F83" s="1183" t="s">
        <v>546</v>
      </c>
      <c r="G83" s="1183" t="s">
        <v>787</v>
      </c>
      <c r="H83" s="1273" t="str">
        <f t="shared" si="1"/>
        <v>TESTER05</v>
      </c>
      <c r="I83" s="1100" t="str">
        <f t="shared" si="2"/>
        <v>#REF!</v>
      </c>
      <c r="J83" s="413">
        <v>5.0</v>
      </c>
      <c r="K83" s="413">
        <v>2025.0</v>
      </c>
      <c r="L83" s="1397">
        <v>45778.0</v>
      </c>
      <c r="M83" s="1398">
        <v>45808.0</v>
      </c>
      <c r="N83" s="1340">
        <v>22.0</v>
      </c>
      <c r="O83" s="1084">
        <f t="shared" si="3"/>
        <v>1</v>
      </c>
      <c r="P83" s="231">
        <f t="shared" si="4"/>
        <v>1</v>
      </c>
      <c r="Q83" s="231">
        <f t="shared" si="5"/>
        <v>1</v>
      </c>
      <c r="R83" s="1101"/>
      <c r="S83" s="1182" t="s">
        <v>517</v>
      </c>
      <c r="T83" s="1183" t="s">
        <v>1367</v>
      </c>
      <c r="U83" s="1084">
        <f t="shared" si="6"/>
        <v>1</v>
      </c>
      <c r="V83" s="1102">
        <f t="shared" si="7"/>
        <v>1</v>
      </c>
      <c r="W83" s="1102">
        <f t="shared" si="8"/>
        <v>1</v>
      </c>
      <c r="X83" s="1102">
        <f t="shared" si="9"/>
        <v>1</v>
      </c>
      <c r="Y83" s="1102">
        <f t="shared" si="10"/>
        <v>1</v>
      </c>
      <c r="Z83" s="1416" t="str">
        <f t="shared" si="11"/>
        <v>#REF!</v>
      </c>
      <c r="AA83" s="1085" t="str">
        <f t="shared" si="12"/>
        <v>#REF!</v>
      </c>
      <c r="AB83" s="1085" t="str">
        <f t="shared" si="13"/>
        <v>#REF!</v>
      </c>
      <c r="AC83" s="1105">
        <f t="shared" si="14"/>
        <v>0</v>
      </c>
      <c r="AD83" s="1105" t="str">
        <f t="shared" si="15"/>
        <v>#REF!</v>
      </c>
      <c r="AE83" s="1105" t="str">
        <f t="shared" si="16"/>
        <v>#REF!</v>
      </c>
      <c r="AF83" s="232"/>
      <c r="AG83" s="1079"/>
      <c r="AH83" s="1090">
        <f t="shared" si="17"/>
        <v>22</v>
      </c>
      <c r="AI83" s="1090"/>
    </row>
    <row r="84" ht="15.0" customHeight="1">
      <c r="A84" s="1098">
        <v>82.0</v>
      </c>
      <c r="B84" s="1182">
        <v>293052.0</v>
      </c>
      <c r="C84" s="1183" t="s">
        <v>614</v>
      </c>
      <c r="D84" s="1183" t="s">
        <v>1375</v>
      </c>
      <c r="E84" s="1183" t="s">
        <v>511</v>
      </c>
      <c r="F84" s="1183" t="s">
        <v>546</v>
      </c>
      <c r="G84" s="1183" t="s">
        <v>790</v>
      </c>
      <c r="H84" s="1273" t="str">
        <f t="shared" si="1"/>
        <v>TESTER03</v>
      </c>
      <c r="I84" s="1100" t="str">
        <f t="shared" si="2"/>
        <v>#REF!</v>
      </c>
      <c r="J84" s="413">
        <v>5.0</v>
      </c>
      <c r="K84" s="413">
        <v>2025.0</v>
      </c>
      <c r="L84" s="1397">
        <v>45778.0</v>
      </c>
      <c r="M84" s="1398">
        <v>45808.0</v>
      </c>
      <c r="N84" s="1340">
        <v>22.0</v>
      </c>
      <c r="O84" s="1084">
        <f t="shared" si="3"/>
        <v>1</v>
      </c>
      <c r="P84" s="231">
        <f t="shared" si="4"/>
        <v>1</v>
      </c>
      <c r="Q84" s="231">
        <f t="shared" si="5"/>
        <v>1</v>
      </c>
      <c r="R84" s="1101"/>
      <c r="S84" s="1182" t="s">
        <v>517</v>
      </c>
      <c r="T84" s="1183" t="s">
        <v>1367</v>
      </c>
      <c r="U84" s="1084">
        <f t="shared" si="6"/>
        <v>1</v>
      </c>
      <c r="V84" s="1102">
        <f t="shared" si="7"/>
        <v>1</v>
      </c>
      <c r="W84" s="1102">
        <f t="shared" si="8"/>
        <v>1</v>
      </c>
      <c r="X84" s="1102">
        <f t="shared" si="9"/>
        <v>1</v>
      </c>
      <c r="Y84" s="1102">
        <f t="shared" si="10"/>
        <v>1</v>
      </c>
      <c r="Z84" s="1416" t="str">
        <f t="shared" si="11"/>
        <v>#REF!</v>
      </c>
      <c r="AA84" s="1085" t="str">
        <f t="shared" si="12"/>
        <v>#REF!</v>
      </c>
      <c r="AB84" s="1085" t="str">
        <f t="shared" si="13"/>
        <v>#REF!</v>
      </c>
      <c r="AC84" s="1105">
        <f t="shared" si="14"/>
        <v>0</v>
      </c>
      <c r="AD84" s="1105" t="str">
        <f t="shared" si="15"/>
        <v>#REF!</v>
      </c>
      <c r="AE84" s="1105" t="str">
        <f t="shared" si="16"/>
        <v>#REF!</v>
      </c>
      <c r="AF84" s="232"/>
      <c r="AG84" s="1079"/>
      <c r="AH84" s="1090">
        <f t="shared" si="17"/>
        <v>22</v>
      </c>
      <c r="AI84" s="1090"/>
    </row>
    <row r="85" ht="15.0" customHeight="1">
      <c r="A85" s="1098">
        <v>83.0</v>
      </c>
      <c r="B85" s="1182">
        <v>427333.0</v>
      </c>
      <c r="C85" s="1183" t="s">
        <v>558</v>
      </c>
      <c r="D85" s="1183" t="s">
        <v>1378</v>
      </c>
      <c r="E85" s="1183" t="s">
        <v>511</v>
      </c>
      <c r="F85" s="1183" t="s">
        <v>512</v>
      </c>
      <c r="G85" s="1183" t="s">
        <v>771</v>
      </c>
      <c r="H85" s="1273" t="str">
        <f t="shared" si="1"/>
        <v>DEV04</v>
      </c>
      <c r="I85" s="1100" t="str">
        <f t="shared" si="2"/>
        <v>#REF!</v>
      </c>
      <c r="J85" s="413">
        <v>5.0</v>
      </c>
      <c r="K85" s="413">
        <v>2025.0</v>
      </c>
      <c r="L85" s="1397">
        <v>45778.0</v>
      </c>
      <c r="M85" s="1398">
        <v>45808.0</v>
      </c>
      <c r="N85" s="1340">
        <v>22.0</v>
      </c>
      <c r="O85" s="1084">
        <f t="shared" si="3"/>
        <v>1</v>
      </c>
      <c r="P85" s="231">
        <f t="shared" si="4"/>
        <v>1</v>
      </c>
      <c r="Q85" s="231">
        <f t="shared" si="5"/>
        <v>1</v>
      </c>
      <c r="R85" s="1101"/>
      <c r="S85" s="1182" t="s">
        <v>517</v>
      </c>
      <c r="T85" s="1183" t="s">
        <v>1367</v>
      </c>
      <c r="U85" s="1084">
        <f t="shared" si="6"/>
        <v>1</v>
      </c>
      <c r="V85" s="1102">
        <f t="shared" si="7"/>
        <v>1</v>
      </c>
      <c r="W85" s="1102">
        <f t="shared" si="8"/>
        <v>1</v>
      </c>
      <c r="X85" s="1102">
        <f t="shared" si="9"/>
        <v>1</v>
      </c>
      <c r="Y85" s="1102">
        <f t="shared" si="10"/>
        <v>1</v>
      </c>
      <c r="Z85" s="1416" t="str">
        <f t="shared" si="11"/>
        <v>#REF!</v>
      </c>
      <c r="AA85" s="1085" t="str">
        <f t="shared" si="12"/>
        <v>#REF!</v>
      </c>
      <c r="AB85" s="1085" t="str">
        <f t="shared" si="13"/>
        <v>#REF!</v>
      </c>
      <c r="AC85" s="1105">
        <f t="shared" si="14"/>
        <v>0</v>
      </c>
      <c r="AD85" s="1105" t="str">
        <f t="shared" si="15"/>
        <v>#REF!</v>
      </c>
      <c r="AE85" s="1105" t="str">
        <f t="shared" si="16"/>
        <v>#REF!</v>
      </c>
      <c r="AF85" s="232"/>
      <c r="AG85" s="1079"/>
      <c r="AH85" s="1090">
        <f t="shared" si="17"/>
        <v>22</v>
      </c>
      <c r="AI85" s="1090"/>
    </row>
    <row r="86" ht="15.0" customHeight="1">
      <c r="A86" s="1098">
        <v>84.0</v>
      </c>
      <c r="B86" s="1182">
        <v>434038.0</v>
      </c>
      <c r="C86" s="1183" t="s">
        <v>594</v>
      </c>
      <c r="D86" s="1183" t="s">
        <v>1384</v>
      </c>
      <c r="E86" s="1183" t="s">
        <v>511</v>
      </c>
      <c r="F86" s="1183" t="s">
        <v>546</v>
      </c>
      <c r="G86" s="1183" t="s">
        <v>787</v>
      </c>
      <c r="H86" s="1273" t="str">
        <f t="shared" si="1"/>
        <v>TESTER05</v>
      </c>
      <c r="I86" s="1100" t="str">
        <f t="shared" si="2"/>
        <v>#REF!</v>
      </c>
      <c r="J86" s="413">
        <v>5.0</v>
      </c>
      <c r="K86" s="413">
        <v>2025.0</v>
      </c>
      <c r="L86" s="1397">
        <v>45778.0</v>
      </c>
      <c r="M86" s="1398">
        <v>45808.0</v>
      </c>
      <c r="N86" s="1340">
        <v>22.0</v>
      </c>
      <c r="O86" s="1084">
        <f t="shared" si="3"/>
        <v>1</v>
      </c>
      <c r="P86" s="231">
        <f t="shared" si="4"/>
        <v>1</v>
      </c>
      <c r="Q86" s="231">
        <f t="shared" si="5"/>
        <v>1</v>
      </c>
      <c r="R86" s="1101"/>
      <c r="S86" s="1182" t="s">
        <v>517</v>
      </c>
      <c r="T86" s="1183" t="s">
        <v>1367</v>
      </c>
      <c r="U86" s="1084">
        <f t="shared" si="6"/>
        <v>1</v>
      </c>
      <c r="V86" s="1102">
        <f t="shared" si="7"/>
        <v>1</v>
      </c>
      <c r="W86" s="1102">
        <f t="shared" si="8"/>
        <v>1</v>
      </c>
      <c r="X86" s="1102">
        <f t="shared" si="9"/>
        <v>1</v>
      </c>
      <c r="Y86" s="1102">
        <f t="shared" si="10"/>
        <v>1</v>
      </c>
      <c r="Z86" s="1416" t="str">
        <f t="shared" si="11"/>
        <v>#REF!</v>
      </c>
      <c r="AA86" s="1085" t="str">
        <f t="shared" si="12"/>
        <v>#REF!</v>
      </c>
      <c r="AB86" s="1085" t="str">
        <f t="shared" si="13"/>
        <v>#REF!</v>
      </c>
      <c r="AC86" s="1105">
        <f t="shared" si="14"/>
        <v>0</v>
      </c>
      <c r="AD86" s="1105" t="str">
        <f t="shared" si="15"/>
        <v>#REF!</v>
      </c>
      <c r="AE86" s="1105" t="str">
        <f t="shared" si="16"/>
        <v>#REF!</v>
      </c>
      <c r="AF86" s="232"/>
      <c r="AG86" s="1079"/>
      <c r="AH86" s="1090">
        <f t="shared" si="17"/>
        <v>22</v>
      </c>
      <c r="AI86" s="1090"/>
    </row>
    <row r="87" ht="15.0" customHeight="1">
      <c r="A87" s="1098">
        <v>85.0</v>
      </c>
      <c r="B87" s="1182">
        <v>441534.0</v>
      </c>
      <c r="C87" s="1183" t="s">
        <v>509</v>
      </c>
      <c r="D87" s="1183" t="s">
        <v>1388</v>
      </c>
      <c r="E87" s="1183" t="s">
        <v>511</v>
      </c>
      <c r="F87" s="1183" t="s">
        <v>512</v>
      </c>
      <c r="G87" s="1183" t="s">
        <v>893</v>
      </c>
      <c r="H87" s="1273" t="str">
        <f t="shared" si="1"/>
        <v>DEV06</v>
      </c>
      <c r="I87" s="1100" t="str">
        <f t="shared" si="2"/>
        <v>#REF!</v>
      </c>
      <c r="J87" s="413">
        <v>5.0</v>
      </c>
      <c r="K87" s="413">
        <v>2025.0</v>
      </c>
      <c r="L87" s="1397">
        <v>45778.0</v>
      </c>
      <c r="M87" s="1398">
        <v>45808.0</v>
      </c>
      <c r="N87" s="1340">
        <v>20.5</v>
      </c>
      <c r="O87" s="1084">
        <f t="shared" si="3"/>
        <v>0.9318181818</v>
      </c>
      <c r="P87" s="231">
        <f t="shared" si="4"/>
        <v>0.932</v>
      </c>
      <c r="Q87" s="231">
        <f t="shared" si="5"/>
        <v>0.932</v>
      </c>
      <c r="R87" s="1101"/>
      <c r="S87" s="1182" t="s">
        <v>517</v>
      </c>
      <c r="T87" s="1183" t="s">
        <v>1367</v>
      </c>
      <c r="U87" s="1084">
        <f t="shared" si="6"/>
        <v>0.932</v>
      </c>
      <c r="V87" s="1102">
        <f t="shared" si="7"/>
        <v>0.932</v>
      </c>
      <c r="W87" s="1102">
        <f t="shared" si="8"/>
        <v>0.932</v>
      </c>
      <c r="X87" s="1102">
        <f t="shared" si="9"/>
        <v>1</v>
      </c>
      <c r="Y87" s="1102">
        <f t="shared" si="10"/>
        <v>0.9318181818</v>
      </c>
      <c r="Z87" s="1416" t="str">
        <f t="shared" si="11"/>
        <v>#REF!</v>
      </c>
      <c r="AA87" s="1085" t="str">
        <f t="shared" si="12"/>
        <v>#REF!</v>
      </c>
      <c r="AB87" s="1085" t="str">
        <f t="shared" si="13"/>
        <v>#REF!</v>
      </c>
      <c r="AC87" s="1105">
        <f t="shared" si="14"/>
        <v>0</v>
      </c>
      <c r="AD87" s="1105" t="str">
        <f t="shared" si="15"/>
        <v>#REF!</v>
      </c>
      <c r="AE87" s="1105" t="str">
        <f t="shared" si="16"/>
        <v>#REF!</v>
      </c>
      <c r="AF87" s="232"/>
      <c r="AG87" s="1079"/>
      <c r="AH87" s="1090">
        <f t="shared" si="17"/>
        <v>20.5</v>
      </c>
      <c r="AI87" s="1090"/>
    </row>
    <row r="88" ht="15.0" customHeight="1">
      <c r="A88" s="1098">
        <v>86.0</v>
      </c>
      <c r="B88" s="1182">
        <v>459849.0</v>
      </c>
      <c r="C88" s="1183" t="s">
        <v>1072</v>
      </c>
      <c r="D88" s="1183" t="s">
        <v>1604</v>
      </c>
      <c r="E88" s="1183" t="s">
        <v>511</v>
      </c>
      <c r="F88" s="1183" t="s">
        <v>512</v>
      </c>
      <c r="G88" s="1183" t="s">
        <v>787</v>
      </c>
      <c r="H88" s="1273" t="str">
        <f t="shared" si="1"/>
        <v>DEV05</v>
      </c>
      <c r="I88" s="1100" t="str">
        <f t="shared" si="2"/>
        <v>#REF!</v>
      </c>
      <c r="J88" s="413">
        <v>5.0</v>
      </c>
      <c r="K88" s="413">
        <v>2025.0</v>
      </c>
      <c r="L88" s="1397">
        <v>45778.0</v>
      </c>
      <c r="M88" s="1398">
        <v>45808.0</v>
      </c>
      <c r="N88" s="1340">
        <v>22.0</v>
      </c>
      <c r="O88" s="1084">
        <f t="shared" si="3"/>
        <v>1</v>
      </c>
      <c r="P88" s="231">
        <f t="shared" si="4"/>
        <v>1</v>
      </c>
      <c r="Q88" s="231">
        <f t="shared" si="5"/>
        <v>1</v>
      </c>
      <c r="R88" s="1101"/>
      <c r="S88" s="1182" t="s">
        <v>517</v>
      </c>
      <c r="T88" s="1183" t="s">
        <v>1367</v>
      </c>
      <c r="U88" s="1084">
        <f t="shared" si="6"/>
        <v>1</v>
      </c>
      <c r="V88" s="1102">
        <f t="shared" si="7"/>
        <v>1</v>
      </c>
      <c r="W88" s="1102">
        <f t="shared" si="8"/>
        <v>1</v>
      </c>
      <c r="X88" s="1102">
        <f t="shared" si="9"/>
        <v>1</v>
      </c>
      <c r="Y88" s="1102">
        <f t="shared" si="10"/>
        <v>1</v>
      </c>
      <c r="Z88" s="1416" t="str">
        <f t="shared" si="11"/>
        <v>#REF!</v>
      </c>
      <c r="AA88" s="1085" t="str">
        <f t="shared" si="12"/>
        <v>#REF!</v>
      </c>
      <c r="AB88" s="1085" t="str">
        <f t="shared" si="13"/>
        <v>#REF!</v>
      </c>
      <c r="AC88" s="1105">
        <f t="shared" si="14"/>
        <v>0</v>
      </c>
      <c r="AD88" s="1105" t="str">
        <f t="shared" si="15"/>
        <v>#REF!</v>
      </c>
      <c r="AE88" s="1105" t="str">
        <f t="shared" si="16"/>
        <v>#REF!</v>
      </c>
      <c r="AF88" s="232"/>
      <c r="AG88" s="1079"/>
      <c r="AH88" s="1090">
        <f t="shared" si="17"/>
        <v>22</v>
      </c>
      <c r="AI88" s="1090"/>
    </row>
    <row r="89" ht="15.0" customHeight="1">
      <c r="A89" s="1098">
        <v>87.0</v>
      </c>
      <c r="B89" s="1182">
        <v>459635.0</v>
      </c>
      <c r="C89" s="1183" t="s">
        <v>1086</v>
      </c>
      <c r="D89" s="1183" t="s">
        <v>1434</v>
      </c>
      <c r="E89" s="1183" t="s">
        <v>511</v>
      </c>
      <c r="F89" s="1183" t="s">
        <v>564</v>
      </c>
      <c r="G89" s="1183" t="s">
        <v>790</v>
      </c>
      <c r="H89" s="1273" t="str">
        <f t="shared" si="1"/>
        <v>BA03</v>
      </c>
      <c r="I89" s="1100" t="str">
        <f t="shared" si="2"/>
        <v>#REF!</v>
      </c>
      <c r="J89" s="413">
        <v>5.0</v>
      </c>
      <c r="K89" s="413">
        <v>2025.0</v>
      </c>
      <c r="L89" s="1397">
        <v>45778.0</v>
      </c>
      <c r="M89" s="1398">
        <v>45808.0</v>
      </c>
      <c r="N89" s="1340">
        <v>21.0</v>
      </c>
      <c r="O89" s="1084">
        <f t="shared" si="3"/>
        <v>0.9545454545</v>
      </c>
      <c r="P89" s="231">
        <f t="shared" si="4"/>
        <v>0.955</v>
      </c>
      <c r="Q89" s="231">
        <f t="shared" si="5"/>
        <v>0.955</v>
      </c>
      <c r="R89" s="1101"/>
      <c r="S89" s="1182" t="s">
        <v>517</v>
      </c>
      <c r="T89" s="1183" t="s">
        <v>1367</v>
      </c>
      <c r="U89" s="1084">
        <f t="shared" si="6"/>
        <v>0.955</v>
      </c>
      <c r="V89" s="1102">
        <f t="shared" si="7"/>
        <v>0.955</v>
      </c>
      <c r="W89" s="1102">
        <f t="shared" si="8"/>
        <v>0.955</v>
      </c>
      <c r="X89" s="1102">
        <f t="shared" si="9"/>
        <v>1</v>
      </c>
      <c r="Y89" s="1102">
        <f t="shared" si="10"/>
        <v>0.9545454545</v>
      </c>
      <c r="Z89" s="1416" t="str">
        <f t="shared" si="11"/>
        <v>#REF!</v>
      </c>
      <c r="AA89" s="1085" t="str">
        <f t="shared" si="12"/>
        <v>#REF!</v>
      </c>
      <c r="AB89" s="1085" t="str">
        <f t="shared" si="13"/>
        <v>#REF!</v>
      </c>
      <c r="AC89" s="1105">
        <f t="shared" si="14"/>
        <v>0</v>
      </c>
      <c r="AD89" s="1105" t="str">
        <f t="shared" si="15"/>
        <v>#REF!</v>
      </c>
      <c r="AE89" s="1105" t="str">
        <f t="shared" si="16"/>
        <v>#REF!</v>
      </c>
      <c r="AF89" s="232"/>
      <c r="AG89" s="1079"/>
      <c r="AH89" s="1090">
        <f t="shared" si="17"/>
        <v>21</v>
      </c>
      <c r="AI89" s="1090"/>
    </row>
    <row r="90" ht="15.0" customHeight="1">
      <c r="A90" s="1098">
        <v>88.0</v>
      </c>
      <c r="B90" s="1182">
        <v>465483.0</v>
      </c>
      <c r="C90" s="1183" t="s">
        <v>458</v>
      </c>
      <c r="D90" s="1183" t="s">
        <v>459</v>
      </c>
      <c r="E90" s="1183" t="s">
        <v>511</v>
      </c>
      <c r="F90" s="1183" t="s">
        <v>512</v>
      </c>
      <c r="G90" s="1183" t="s">
        <v>790</v>
      </c>
      <c r="H90" s="1273" t="str">
        <f t="shared" si="1"/>
        <v>DEV03</v>
      </c>
      <c r="I90" s="1100" t="str">
        <f t="shared" si="2"/>
        <v>#REF!</v>
      </c>
      <c r="J90" s="413">
        <v>5.0</v>
      </c>
      <c r="K90" s="413">
        <v>2025.0</v>
      </c>
      <c r="L90" s="1397">
        <v>45778.0</v>
      </c>
      <c r="M90" s="1398">
        <v>45808.0</v>
      </c>
      <c r="N90" s="1340">
        <v>22.0</v>
      </c>
      <c r="O90" s="1084">
        <f t="shared" si="3"/>
        <v>1</v>
      </c>
      <c r="P90" s="231">
        <f t="shared" si="4"/>
        <v>1</v>
      </c>
      <c r="Q90" s="231">
        <f t="shared" si="5"/>
        <v>1</v>
      </c>
      <c r="R90" s="1101"/>
      <c r="S90" s="1182" t="s">
        <v>517</v>
      </c>
      <c r="T90" s="1183" t="s">
        <v>1367</v>
      </c>
      <c r="U90" s="1084">
        <f t="shared" si="6"/>
        <v>1</v>
      </c>
      <c r="V90" s="1102">
        <f t="shared" si="7"/>
        <v>1</v>
      </c>
      <c r="W90" s="1102">
        <f t="shared" si="8"/>
        <v>1</v>
      </c>
      <c r="X90" s="1102">
        <f t="shared" si="9"/>
        <v>1</v>
      </c>
      <c r="Y90" s="1102">
        <f t="shared" si="10"/>
        <v>1</v>
      </c>
      <c r="Z90" s="1416" t="str">
        <f t="shared" si="11"/>
        <v>#REF!</v>
      </c>
      <c r="AA90" s="1085" t="str">
        <f t="shared" si="12"/>
        <v>#REF!</v>
      </c>
      <c r="AB90" s="1085" t="str">
        <f t="shared" si="13"/>
        <v>#REF!</v>
      </c>
      <c r="AC90" s="1105">
        <f t="shared" si="14"/>
        <v>0</v>
      </c>
      <c r="AD90" s="1105" t="str">
        <f t="shared" si="15"/>
        <v>#REF!</v>
      </c>
      <c r="AE90" s="1105" t="str">
        <f t="shared" si="16"/>
        <v>#REF!</v>
      </c>
      <c r="AF90" s="232"/>
      <c r="AG90" s="1079"/>
      <c r="AH90" s="1090">
        <f t="shared" si="17"/>
        <v>22</v>
      </c>
      <c r="AI90" s="1090"/>
    </row>
    <row r="91" ht="15.0" customHeight="1">
      <c r="A91" s="1098">
        <v>89.0</v>
      </c>
      <c r="B91" s="1182">
        <v>470245.0</v>
      </c>
      <c r="C91" s="1183" t="s">
        <v>2434</v>
      </c>
      <c r="D91" s="1183" t="s">
        <v>2435</v>
      </c>
      <c r="E91" s="1183" t="s">
        <v>892</v>
      </c>
      <c r="F91" s="1183" t="s">
        <v>546</v>
      </c>
      <c r="G91" s="1183" t="s">
        <v>771</v>
      </c>
      <c r="H91" s="1273" t="str">
        <f t="shared" si="1"/>
        <v>TESTER04</v>
      </c>
      <c r="I91" s="1100" t="str">
        <f t="shared" si="2"/>
        <v>#REF!</v>
      </c>
      <c r="J91" s="413">
        <v>5.0</v>
      </c>
      <c r="K91" s="413">
        <v>2025.0</v>
      </c>
      <c r="L91" s="1397">
        <v>45778.0</v>
      </c>
      <c r="M91" s="1398">
        <v>45808.0</v>
      </c>
      <c r="N91" s="1340">
        <v>22.0</v>
      </c>
      <c r="O91" s="1084">
        <f t="shared" si="3"/>
        <v>1</v>
      </c>
      <c r="P91" s="231">
        <f t="shared" si="4"/>
        <v>1</v>
      </c>
      <c r="Q91" s="231">
        <f t="shared" si="5"/>
        <v>1</v>
      </c>
      <c r="R91" s="1101"/>
      <c r="S91" s="1182" t="s">
        <v>517</v>
      </c>
      <c r="T91" s="1183" t="s">
        <v>1367</v>
      </c>
      <c r="U91" s="1084">
        <f t="shared" si="6"/>
        <v>1</v>
      </c>
      <c r="V91" s="1102">
        <f t="shared" si="7"/>
        <v>1</v>
      </c>
      <c r="W91" s="1102">
        <f t="shared" si="8"/>
        <v>1</v>
      </c>
      <c r="X91" s="1102">
        <f t="shared" si="9"/>
        <v>1</v>
      </c>
      <c r="Y91" s="1102">
        <f t="shared" si="10"/>
        <v>1</v>
      </c>
      <c r="Z91" s="1416" t="str">
        <f t="shared" si="11"/>
        <v>#REF!</v>
      </c>
      <c r="AA91" s="1085" t="str">
        <f t="shared" si="12"/>
        <v>#REF!</v>
      </c>
      <c r="AB91" s="1085" t="str">
        <f t="shared" si="13"/>
        <v>#REF!</v>
      </c>
      <c r="AC91" s="1105">
        <f t="shared" si="14"/>
        <v>0</v>
      </c>
      <c r="AD91" s="1105" t="str">
        <f t="shared" si="15"/>
        <v>#REF!</v>
      </c>
      <c r="AE91" s="1105" t="str">
        <f t="shared" si="16"/>
        <v>#REF!</v>
      </c>
      <c r="AF91" s="232"/>
      <c r="AG91" s="1079"/>
      <c r="AH91" s="1090">
        <f t="shared" si="17"/>
        <v>22</v>
      </c>
      <c r="AI91" s="1090"/>
    </row>
    <row r="92" ht="15.0" customHeight="1">
      <c r="A92" s="1098">
        <v>90.0</v>
      </c>
      <c r="B92" s="1182">
        <v>470928.0</v>
      </c>
      <c r="C92" s="1183" t="s">
        <v>2322</v>
      </c>
      <c r="D92" s="1183" t="s">
        <v>2323</v>
      </c>
      <c r="E92" s="1183" t="s">
        <v>511</v>
      </c>
      <c r="F92" s="1183" t="s">
        <v>546</v>
      </c>
      <c r="G92" s="1183" t="s">
        <v>790</v>
      </c>
      <c r="H92" s="1273" t="str">
        <f t="shared" si="1"/>
        <v>TESTER03</v>
      </c>
      <c r="I92" s="1100" t="str">
        <f t="shared" si="2"/>
        <v>#REF!</v>
      </c>
      <c r="J92" s="413">
        <v>5.0</v>
      </c>
      <c r="K92" s="413">
        <v>2025.0</v>
      </c>
      <c r="L92" s="1397">
        <v>45778.0</v>
      </c>
      <c r="M92" s="1398">
        <v>45808.0</v>
      </c>
      <c r="N92" s="1340">
        <v>22.0</v>
      </c>
      <c r="O92" s="1084">
        <f t="shared" si="3"/>
        <v>1</v>
      </c>
      <c r="P92" s="231">
        <f t="shared" si="4"/>
        <v>1</v>
      </c>
      <c r="Q92" s="231">
        <f t="shared" si="5"/>
        <v>1</v>
      </c>
      <c r="R92" s="1101"/>
      <c r="S92" s="1182" t="s">
        <v>517</v>
      </c>
      <c r="T92" s="1183" t="s">
        <v>1367</v>
      </c>
      <c r="U92" s="1084">
        <f t="shared" si="6"/>
        <v>1</v>
      </c>
      <c r="V92" s="1102">
        <f t="shared" si="7"/>
        <v>1</v>
      </c>
      <c r="W92" s="1102">
        <f t="shared" si="8"/>
        <v>1</v>
      </c>
      <c r="X92" s="1102">
        <f t="shared" si="9"/>
        <v>1</v>
      </c>
      <c r="Y92" s="1102">
        <f t="shared" si="10"/>
        <v>1</v>
      </c>
      <c r="Z92" s="1416" t="str">
        <f t="shared" si="11"/>
        <v>#REF!</v>
      </c>
      <c r="AA92" s="1085" t="str">
        <f t="shared" si="12"/>
        <v>#REF!</v>
      </c>
      <c r="AB92" s="1085" t="str">
        <f t="shared" si="13"/>
        <v>#REF!</v>
      </c>
      <c r="AC92" s="1105">
        <f t="shared" si="14"/>
        <v>0</v>
      </c>
      <c r="AD92" s="1105" t="str">
        <f t="shared" si="15"/>
        <v>#REF!</v>
      </c>
      <c r="AE92" s="1105" t="str">
        <f t="shared" si="16"/>
        <v>#REF!</v>
      </c>
      <c r="AF92" s="232"/>
      <c r="AG92" s="1079"/>
      <c r="AH92" s="1090">
        <f t="shared" si="17"/>
        <v>22</v>
      </c>
      <c r="AI92" s="1090"/>
    </row>
    <row r="93" ht="15.0" customHeight="1">
      <c r="A93" s="1098">
        <v>91.0</v>
      </c>
      <c r="B93" s="1182">
        <v>430756.0</v>
      </c>
      <c r="C93" s="1183" t="s">
        <v>1523</v>
      </c>
      <c r="D93" s="1183" t="s">
        <v>2324</v>
      </c>
      <c r="E93" s="1183" t="s">
        <v>511</v>
      </c>
      <c r="F93" s="1183" t="s">
        <v>564</v>
      </c>
      <c r="G93" s="1183" t="s">
        <v>790</v>
      </c>
      <c r="H93" s="1273" t="str">
        <f t="shared" si="1"/>
        <v>BA03</v>
      </c>
      <c r="I93" s="1100" t="str">
        <f t="shared" si="2"/>
        <v>#REF!</v>
      </c>
      <c r="J93" s="413">
        <v>5.0</v>
      </c>
      <c r="K93" s="413">
        <v>2025.0</v>
      </c>
      <c r="L93" s="1397">
        <v>45778.0</v>
      </c>
      <c r="M93" s="1398">
        <v>45808.0</v>
      </c>
      <c r="N93" s="1340">
        <v>22.0</v>
      </c>
      <c r="O93" s="1084">
        <f t="shared" si="3"/>
        <v>1</v>
      </c>
      <c r="P93" s="231">
        <f t="shared" si="4"/>
        <v>1</v>
      </c>
      <c r="Q93" s="231">
        <f t="shared" si="5"/>
        <v>1</v>
      </c>
      <c r="R93" s="1101"/>
      <c r="S93" s="1182" t="s">
        <v>517</v>
      </c>
      <c r="T93" s="1183" t="s">
        <v>1367</v>
      </c>
      <c r="U93" s="1084">
        <f t="shared" si="6"/>
        <v>1</v>
      </c>
      <c r="V93" s="1102">
        <f t="shared" si="7"/>
        <v>1</v>
      </c>
      <c r="W93" s="1102">
        <f t="shared" si="8"/>
        <v>1</v>
      </c>
      <c r="X93" s="1102">
        <f t="shared" si="9"/>
        <v>1</v>
      </c>
      <c r="Y93" s="1102">
        <f t="shared" si="10"/>
        <v>1</v>
      </c>
      <c r="Z93" s="1416" t="str">
        <f t="shared" si="11"/>
        <v>#REF!</v>
      </c>
      <c r="AA93" s="1085" t="str">
        <f t="shared" si="12"/>
        <v>#REF!</v>
      </c>
      <c r="AB93" s="1085" t="str">
        <f t="shared" si="13"/>
        <v>#REF!</v>
      </c>
      <c r="AC93" s="1105">
        <f t="shared" si="14"/>
        <v>0</v>
      </c>
      <c r="AD93" s="1105" t="str">
        <f t="shared" si="15"/>
        <v>#REF!</v>
      </c>
      <c r="AE93" s="1105" t="str">
        <f t="shared" si="16"/>
        <v>#REF!</v>
      </c>
      <c r="AF93" s="232"/>
      <c r="AG93" s="1079"/>
      <c r="AH93" s="1090">
        <f t="shared" si="17"/>
        <v>22</v>
      </c>
      <c r="AI93" s="1090"/>
    </row>
    <row r="94" ht="15.0" customHeight="1">
      <c r="A94" s="1098">
        <v>92.0</v>
      </c>
      <c r="B94" s="1182">
        <v>471895.0</v>
      </c>
      <c r="C94" s="1183" t="s">
        <v>2362</v>
      </c>
      <c r="D94" s="1183" t="s">
        <v>2363</v>
      </c>
      <c r="E94" s="1183" t="s">
        <v>511</v>
      </c>
      <c r="F94" s="1183" t="s">
        <v>546</v>
      </c>
      <c r="G94" s="1183" t="s">
        <v>790</v>
      </c>
      <c r="H94" s="1273" t="str">
        <f t="shared" si="1"/>
        <v>TESTER03</v>
      </c>
      <c r="I94" s="1100" t="str">
        <f t="shared" si="2"/>
        <v>#REF!</v>
      </c>
      <c r="J94" s="413">
        <v>5.0</v>
      </c>
      <c r="K94" s="413">
        <v>2025.0</v>
      </c>
      <c r="L94" s="1397">
        <v>45778.0</v>
      </c>
      <c r="M94" s="1398">
        <v>45808.0</v>
      </c>
      <c r="N94" s="1340">
        <v>22.0</v>
      </c>
      <c r="O94" s="1084">
        <f t="shared" si="3"/>
        <v>1</v>
      </c>
      <c r="P94" s="231">
        <f t="shared" si="4"/>
        <v>1</v>
      </c>
      <c r="Q94" s="231">
        <f t="shared" si="5"/>
        <v>1</v>
      </c>
      <c r="R94" s="1101"/>
      <c r="S94" s="1182" t="s">
        <v>517</v>
      </c>
      <c r="T94" s="1183" t="s">
        <v>1367</v>
      </c>
      <c r="U94" s="1084">
        <f t="shared" si="6"/>
        <v>1</v>
      </c>
      <c r="V94" s="1102">
        <f t="shared" si="7"/>
        <v>1</v>
      </c>
      <c r="W94" s="1102">
        <f t="shared" si="8"/>
        <v>1</v>
      </c>
      <c r="X94" s="1102">
        <f t="shared" si="9"/>
        <v>1</v>
      </c>
      <c r="Y94" s="1102">
        <f t="shared" si="10"/>
        <v>1</v>
      </c>
      <c r="Z94" s="1416" t="str">
        <f t="shared" si="11"/>
        <v>#REF!</v>
      </c>
      <c r="AA94" s="1085" t="str">
        <f t="shared" si="12"/>
        <v>#REF!</v>
      </c>
      <c r="AB94" s="1085" t="str">
        <f t="shared" si="13"/>
        <v>#REF!</v>
      </c>
      <c r="AC94" s="1105">
        <f t="shared" si="14"/>
        <v>0</v>
      </c>
      <c r="AD94" s="1105" t="str">
        <f t="shared" si="15"/>
        <v>#REF!</v>
      </c>
      <c r="AE94" s="1105" t="str">
        <f t="shared" si="16"/>
        <v>#REF!</v>
      </c>
      <c r="AF94" s="232"/>
      <c r="AG94" s="1079"/>
      <c r="AH94" s="1090">
        <f t="shared" si="17"/>
        <v>22</v>
      </c>
      <c r="AI94" s="1090"/>
    </row>
    <row r="95" ht="15.0" customHeight="1">
      <c r="A95" s="1098">
        <v>93.0</v>
      </c>
      <c r="B95" s="1182">
        <v>471911.0</v>
      </c>
      <c r="C95" s="1183" t="s">
        <v>2346</v>
      </c>
      <c r="D95" s="1183" t="s">
        <v>2347</v>
      </c>
      <c r="E95" s="1183" t="s">
        <v>511</v>
      </c>
      <c r="F95" s="1183" t="s">
        <v>512</v>
      </c>
      <c r="G95" s="1183" t="s">
        <v>790</v>
      </c>
      <c r="H95" s="1273" t="str">
        <f t="shared" si="1"/>
        <v>DEV03</v>
      </c>
      <c r="I95" s="1100" t="str">
        <f t="shared" si="2"/>
        <v>#REF!</v>
      </c>
      <c r="J95" s="413">
        <v>5.0</v>
      </c>
      <c r="K95" s="413">
        <v>2025.0</v>
      </c>
      <c r="L95" s="1397">
        <v>45778.0</v>
      </c>
      <c r="M95" s="1398">
        <v>45808.0</v>
      </c>
      <c r="N95" s="1340">
        <v>22.0</v>
      </c>
      <c r="O95" s="1084">
        <f t="shared" si="3"/>
        <v>1</v>
      </c>
      <c r="P95" s="231">
        <f t="shared" si="4"/>
        <v>1</v>
      </c>
      <c r="Q95" s="231">
        <f t="shared" si="5"/>
        <v>1</v>
      </c>
      <c r="R95" s="1101"/>
      <c r="S95" s="1182" t="s">
        <v>517</v>
      </c>
      <c r="T95" s="1183" t="s">
        <v>1367</v>
      </c>
      <c r="U95" s="1084">
        <f t="shared" si="6"/>
        <v>1</v>
      </c>
      <c r="V95" s="1102">
        <f t="shared" si="7"/>
        <v>1</v>
      </c>
      <c r="W95" s="1102">
        <f t="shared" si="8"/>
        <v>1</v>
      </c>
      <c r="X95" s="1102">
        <f t="shared" si="9"/>
        <v>1</v>
      </c>
      <c r="Y95" s="1102">
        <f t="shared" si="10"/>
        <v>1</v>
      </c>
      <c r="Z95" s="1416" t="str">
        <f t="shared" si="11"/>
        <v>#REF!</v>
      </c>
      <c r="AA95" s="1085" t="str">
        <f t="shared" si="12"/>
        <v>#REF!</v>
      </c>
      <c r="AB95" s="1085" t="str">
        <f t="shared" si="13"/>
        <v>#REF!</v>
      </c>
      <c r="AC95" s="1105">
        <f t="shared" si="14"/>
        <v>0</v>
      </c>
      <c r="AD95" s="1105" t="str">
        <f t="shared" si="15"/>
        <v>#REF!</v>
      </c>
      <c r="AE95" s="1105" t="str">
        <f t="shared" si="16"/>
        <v>#REF!</v>
      </c>
      <c r="AF95" s="232"/>
      <c r="AG95" s="1079"/>
      <c r="AH95" s="1090">
        <f t="shared" si="17"/>
        <v>22</v>
      </c>
      <c r="AI95" s="1090"/>
    </row>
    <row r="96" ht="15.0" customHeight="1">
      <c r="A96" s="1098">
        <v>94.0</v>
      </c>
      <c r="B96" s="1181">
        <v>468647.0</v>
      </c>
      <c r="C96" s="370" t="s">
        <v>2135</v>
      </c>
      <c r="D96" s="370" t="s">
        <v>2136</v>
      </c>
      <c r="E96" s="370" t="s">
        <v>511</v>
      </c>
      <c r="F96" s="370" t="s">
        <v>546</v>
      </c>
      <c r="G96" s="370" t="s">
        <v>790</v>
      </c>
      <c r="H96" s="1273" t="str">
        <f t="shared" si="1"/>
        <v>TESTER03</v>
      </c>
      <c r="I96" s="1100" t="str">
        <f t="shared" si="2"/>
        <v>#REF!</v>
      </c>
      <c r="J96" s="413">
        <v>5.0</v>
      </c>
      <c r="K96" s="413">
        <v>2025.0</v>
      </c>
      <c r="L96" s="1394">
        <v>45778.0</v>
      </c>
      <c r="M96" s="1395">
        <v>45808.0</v>
      </c>
      <c r="N96" s="1339">
        <v>22.0</v>
      </c>
      <c r="O96" s="1084">
        <f t="shared" si="3"/>
        <v>1</v>
      </c>
      <c r="P96" s="231">
        <f t="shared" si="4"/>
        <v>1</v>
      </c>
      <c r="Q96" s="231">
        <f t="shared" si="5"/>
        <v>1</v>
      </c>
      <c r="R96" s="1101"/>
      <c r="S96" s="1181" t="s">
        <v>517</v>
      </c>
      <c r="T96" s="370" t="s">
        <v>2133</v>
      </c>
      <c r="U96" s="1084">
        <f t="shared" si="6"/>
        <v>1</v>
      </c>
      <c r="V96" s="1102">
        <f t="shared" si="7"/>
        <v>1</v>
      </c>
      <c r="W96" s="1102">
        <f t="shared" si="8"/>
        <v>1</v>
      </c>
      <c r="X96" s="1102">
        <f t="shared" si="9"/>
        <v>1</v>
      </c>
      <c r="Y96" s="1102">
        <f t="shared" si="10"/>
        <v>1</v>
      </c>
      <c r="Z96" s="1416" t="str">
        <f t="shared" si="11"/>
        <v>#REF!</v>
      </c>
      <c r="AA96" s="1085" t="str">
        <f t="shared" si="12"/>
        <v>#REF!</v>
      </c>
      <c r="AB96" s="1085" t="str">
        <f t="shared" si="13"/>
        <v>#REF!</v>
      </c>
      <c r="AC96" s="1105">
        <f t="shared" si="14"/>
        <v>0</v>
      </c>
      <c r="AD96" s="1105" t="str">
        <f t="shared" si="15"/>
        <v>#REF!</v>
      </c>
      <c r="AE96" s="1105" t="str">
        <f t="shared" si="16"/>
        <v>#REF!</v>
      </c>
      <c r="AF96" s="232"/>
      <c r="AG96" s="1079"/>
      <c r="AH96" s="1090">
        <f t="shared" si="17"/>
        <v>22</v>
      </c>
      <c r="AI96" s="1090"/>
    </row>
    <row r="97" ht="15.0" customHeight="1">
      <c r="A97" s="1098">
        <v>95.0</v>
      </c>
      <c r="B97" s="1182">
        <v>469693.0</v>
      </c>
      <c r="C97" s="1183" t="s">
        <v>2253</v>
      </c>
      <c r="D97" s="1183" t="s">
        <v>2254</v>
      </c>
      <c r="E97" s="1183" t="s">
        <v>511</v>
      </c>
      <c r="F97" s="1183" t="s">
        <v>546</v>
      </c>
      <c r="G97" s="1183" t="s">
        <v>790</v>
      </c>
      <c r="H97" s="1273" t="str">
        <f t="shared" si="1"/>
        <v>TESTER03</v>
      </c>
      <c r="I97" s="1100" t="str">
        <f t="shared" si="2"/>
        <v>#REF!</v>
      </c>
      <c r="J97" s="413">
        <v>5.0</v>
      </c>
      <c r="K97" s="413">
        <v>2025.0</v>
      </c>
      <c r="L97" s="1397">
        <v>45778.0</v>
      </c>
      <c r="M97" s="1398">
        <v>45808.0</v>
      </c>
      <c r="N97" s="1340">
        <v>22.0</v>
      </c>
      <c r="O97" s="1084">
        <f t="shared" si="3"/>
        <v>1</v>
      </c>
      <c r="P97" s="231">
        <f t="shared" si="4"/>
        <v>1</v>
      </c>
      <c r="Q97" s="231">
        <f t="shared" si="5"/>
        <v>1</v>
      </c>
      <c r="R97" s="1101"/>
      <c r="S97" s="1182" t="s">
        <v>517</v>
      </c>
      <c r="T97" s="1183" t="s">
        <v>2133</v>
      </c>
      <c r="U97" s="1084">
        <f t="shared" si="6"/>
        <v>1</v>
      </c>
      <c r="V97" s="1102">
        <f t="shared" si="7"/>
        <v>1</v>
      </c>
      <c r="W97" s="1102">
        <f t="shared" si="8"/>
        <v>1</v>
      </c>
      <c r="X97" s="1102">
        <f t="shared" si="9"/>
        <v>1</v>
      </c>
      <c r="Y97" s="1102">
        <f t="shared" si="10"/>
        <v>1</v>
      </c>
      <c r="Z97" s="1416" t="str">
        <f t="shared" si="11"/>
        <v>#REF!</v>
      </c>
      <c r="AA97" s="1085" t="str">
        <f t="shared" si="12"/>
        <v>#REF!</v>
      </c>
      <c r="AB97" s="1085" t="str">
        <f t="shared" si="13"/>
        <v>#REF!</v>
      </c>
      <c r="AC97" s="1105">
        <f t="shared" si="14"/>
        <v>0</v>
      </c>
      <c r="AD97" s="1105" t="str">
        <f t="shared" si="15"/>
        <v>#REF!</v>
      </c>
      <c r="AE97" s="1105" t="str">
        <f t="shared" si="16"/>
        <v>#REF!</v>
      </c>
      <c r="AF97" s="232"/>
      <c r="AG97" s="1079"/>
      <c r="AH97" s="1090">
        <f t="shared" si="17"/>
        <v>22</v>
      </c>
      <c r="AI97" s="1090"/>
    </row>
    <row r="98" ht="15.0" customHeight="1">
      <c r="A98" s="1098">
        <v>96.0</v>
      </c>
      <c r="B98" s="1181">
        <v>463993.0</v>
      </c>
      <c r="C98" s="370" t="s">
        <v>1542</v>
      </c>
      <c r="D98" s="370" t="s">
        <v>1543</v>
      </c>
      <c r="E98" s="370" t="s">
        <v>511</v>
      </c>
      <c r="F98" s="370" t="s">
        <v>512</v>
      </c>
      <c r="G98" s="370" t="s">
        <v>790</v>
      </c>
      <c r="H98" s="1273" t="str">
        <f t="shared" si="1"/>
        <v>DEV03</v>
      </c>
      <c r="I98" s="1100" t="str">
        <f t="shared" si="2"/>
        <v>#REF!</v>
      </c>
      <c r="J98" s="413">
        <v>5.0</v>
      </c>
      <c r="K98" s="413">
        <v>2025.0</v>
      </c>
      <c r="L98" s="1394">
        <v>45778.0</v>
      </c>
      <c r="M98" s="1395">
        <v>45808.0</v>
      </c>
      <c r="N98" s="1339">
        <v>22.0</v>
      </c>
      <c r="O98" s="1084">
        <f t="shared" si="3"/>
        <v>1</v>
      </c>
      <c r="P98" s="231">
        <f t="shared" si="4"/>
        <v>1</v>
      </c>
      <c r="Q98" s="231">
        <f t="shared" si="5"/>
        <v>1</v>
      </c>
      <c r="R98" s="1101"/>
      <c r="S98" s="1181" t="s">
        <v>517</v>
      </c>
      <c r="T98" s="370" t="s">
        <v>2367</v>
      </c>
      <c r="U98" s="1084">
        <f t="shared" si="6"/>
        <v>1</v>
      </c>
      <c r="V98" s="1102">
        <f t="shared" si="7"/>
        <v>1</v>
      </c>
      <c r="W98" s="1102">
        <f t="shared" si="8"/>
        <v>1</v>
      </c>
      <c r="X98" s="1102">
        <f t="shared" si="9"/>
        <v>1</v>
      </c>
      <c r="Y98" s="1102">
        <f t="shared" si="10"/>
        <v>1</v>
      </c>
      <c r="Z98" s="1416" t="str">
        <f t="shared" si="11"/>
        <v>#REF!</v>
      </c>
      <c r="AA98" s="1085" t="str">
        <f t="shared" si="12"/>
        <v>#REF!</v>
      </c>
      <c r="AB98" s="1085" t="str">
        <f t="shared" si="13"/>
        <v>#REF!</v>
      </c>
      <c r="AC98" s="1105">
        <f t="shared" si="14"/>
        <v>0</v>
      </c>
      <c r="AD98" s="1105" t="str">
        <f t="shared" si="15"/>
        <v>#REF!</v>
      </c>
      <c r="AE98" s="1105" t="str">
        <f t="shared" si="16"/>
        <v>#REF!</v>
      </c>
      <c r="AF98" s="232"/>
      <c r="AG98" s="1079"/>
      <c r="AH98" s="1090">
        <f t="shared" si="17"/>
        <v>22</v>
      </c>
      <c r="AI98" s="1090"/>
    </row>
    <row r="99" ht="15.0" customHeight="1">
      <c r="A99" s="1098">
        <v>97.0</v>
      </c>
      <c r="B99" s="1182">
        <v>464111.0</v>
      </c>
      <c r="C99" s="1183" t="s">
        <v>1544</v>
      </c>
      <c r="D99" s="1183" t="s">
        <v>1545</v>
      </c>
      <c r="E99" s="1183" t="s">
        <v>511</v>
      </c>
      <c r="F99" s="1183" t="s">
        <v>564</v>
      </c>
      <c r="G99" s="1183" t="s">
        <v>665</v>
      </c>
      <c r="H99" s="1273" t="str">
        <f t="shared" si="1"/>
        <v>BA02</v>
      </c>
      <c r="I99" s="1100" t="str">
        <f t="shared" si="2"/>
        <v>#REF!</v>
      </c>
      <c r="J99" s="413">
        <v>5.0</v>
      </c>
      <c r="K99" s="413">
        <v>2025.0</v>
      </c>
      <c r="L99" s="1397">
        <v>45778.0</v>
      </c>
      <c r="M99" s="1398">
        <v>45808.0</v>
      </c>
      <c r="N99" s="1340">
        <v>22.0</v>
      </c>
      <c r="O99" s="1084">
        <f t="shared" si="3"/>
        <v>1</v>
      </c>
      <c r="P99" s="231">
        <f t="shared" si="4"/>
        <v>1</v>
      </c>
      <c r="Q99" s="231">
        <f t="shared" si="5"/>
        <v>1</v>
      </c>
      <c r="R99" s="1101"/>
      <c r="S99" s="1182" t="s">
        <v>517</v>
      </c>
      <c r="T99" s="1183" t="s">
        <v>2367</v>
      </c>
      <c r="U99" s="1084">
        <f t="shared" si="6"/>
        <v>1</v>
      </c>
      <c r="V99" s="1102">
        <f t="shared" si="7"/>
        <v>1</v>
      </c>
      <c r="W99" s="1102">
        <f t="shared" si="8"/>
        <v>1</v>
      </c>
      <c r="X99" s="1102">
        <f t="shared" si="9"/>
        <v>1</v>
      </c>
      <c r="Y99" s="1102">
        <f t="shared" si="10"/>
        <v>1</v>
      </c>
      <c r="Z99" s="1416" t="str">
        <f t="shared" si="11"/>
        <v>#REF!</v>
      </c>
      <c r="AA99" s="1085" t="str">
        <f t="shared" si="12"/>
        <v>#REF!</v>
      </c>
      <c r="AB99" s="1085" t="str">
        <f t="shared" si="13"/>
        <v>#REF!</v>
      </c>
      <c r="AC99" s="1105">
        <f t="shared" si="14"/>
        <v>0</v>
      </c>
      <c r="AD99" s="1105" t="str">
        <f t="shared" si="15"/>
        <v>#REF!</v>
      </c>
      <c r="AE99" s="1105" t="str">
        <f t="shared" si="16"/>
        <v>#REF!</v>
      </c>
      <c r="AF99" s="232"/>
      <c r="AG99" s="1079"/>
      <c r="AH99" s="1090">
        <f t="shared" si="17"/>
        <v>22</v>
      </c>
      <c r="AI99" s="1090"/>
    </row>
    <row r="100" ht="15.0" customHeight="1">
      <c r="A100" s="1098">
        <v>98.0</v>
      </c>
      <c r="B100" s="1182">
        <v>471609.0</v>
      </c>
      <c r="C100" s="1183" t="s">
        <v>2341</v>
      </c>
      <c r="D100" s="1183" t="s">
        <v>2342</v>
      </c>
      <c r="E100" s="1183" t="s">
        <v>511</v>
      </c>
      <c r="F100" s="1183" t="s">
        <v>663</v>
      </c>
      <c r="G100" s="1183" t="s">
        <v>790</v>
      </c>
      <c r="H100" s="1273" t="str">
        <f t="shared" si="1"/>
        <v>PM03</v>
      </c>
      <c r="I100" s="1100" t="str">
        <f t="shared" si="2"/>
        <v>#REF!</v>
      </c>
      <c r="J100" s="413">
        <v>5.0</v>
      </c>
      <c r="K100" s="413">
        <v>2025.0</v>
      </c>
      <c r="L100" s="1397">
        <v>45778.0</v>
      </c>
      <c r="M100" s="1398">
        <v>45808.0</v>
      </c>
      <c r="N100" s="1340">
        <v>7.7</v>
      </c>
      <c r="O100" s="1084">
        <f t="shared" si="3"/>
        <v>0.35</v>
      </c>
      <c r="P100" s="231">
        <f t="shared" si="4"/>
        <v>0.35</v>
      </c>
      <c r="Q100" s="231">
        <f t="shared" si="5"/>
        <v>0.35</v>
      </c>
      <c r="R100" s="1101"/>
      <c r="S100" s="1182" t="s">
        <v>517</v>
      </c>
      <c r="T100" s="1183" t="s">
        <v>2367</v>
      </c>
      <c r="U100" s="1084">
        <f t="shared" si="6"/>
        <v>0.35</v>
      </c>
      <c r="V100" s="1102" t="str">
        <f t="shared" si="7"/>
        <v>#REF!</v>
      </c>
      <c r="W100" s="1102" t="str">
        <f t="shared" si="8"/>
        <v>#REF!</v>
      </c>
      <c r="X100" s="1102" t="str">
        <f t="shared" si="9"/>
        <v>#REF!</v>
      </c>
      <c r="Y100" s="1102">
        <f t="shared" si="10"/>
        <v>1</v>
      </c>
      <c r="Z100" s="1416" t="str">
        <f t="shared" si="11"/>
        <v>#REF!</v>
      </c>
      <c r="AA100" s="1085" t="str">
        <f t="shared" si="12"/>
        <v>#REF!</v>
      </c>
      <c r="AB100" s="1085" t="str">
        <f t="shared" si="13"/>
        <v>#REF!</v>
      </c>
      <c r="AC100" s="1105" t="str">
        <f t="shared" si="14"/>
        <v>#REF!</v>
      </c>
      <c r="AD100" s="1105" t="str">
        <f t="shared" si="15"/>
        <v>#REF!</v>
      </c>
      <c r="AE100" s="1105" t="str">
        <f t="shared" si="16"/>
        <v>#REF!</v>
      </c>
      <c r="AF100" s="232"/>
      <c r="AG100" s="1079"/>
      <c r="AH100" s="1090">
        <f t="shared" si="17"/>
        <v>22</v>
      </c>
      <c r="AI100" s="1090"/>
    </row>
    <row r="101" ht="15.0" customHeight="1">
      <c r="A101" s="1098">
        <v>99.0</v>
      </c>
      <c r="B101" s="1181">
        <v>292506.0</v>
      </c>
      <c r="C101" s="370" t="s">
        <v>1460</v>
      </c>
      <c r="D101" s="370" t="s">
        <v>1461</v>
      </c>
      <c r="E101" s="370" t="s">
        <v>511</v>
      </c>
      <c r="F101" s="370" t="s">
        <v>564</v>
      </c>
      <c r="G101" s="370" t="s">
        <v>771</v>
      </c>
      <c r="H101" s="1273" t="str">
        <f t="shared" si="1"/>
        <v>BA04</v>
      </c>
      <c r="I101" s="1100" t="str">
        <f t="shared" si="2"/>
        <v>#REF!</v>
      </c>
      <c r="J101" s="413">
        <v>5.0</v>
      </c>
      <c r="K101" s="413">
        <v>2025.0</v>
      </c>
      <c r="L101" s="1394">
        <v>45778.0</v>
      </c>
      <c r="M101" s="1395">
        <v>45791.0</v>
      </c>
      <c r="N101" s="1339">
        <v>10.0</v>
      </c>
      <c r="O101" s="1084">
        <f t="shared" si="3"/>
        <v>0.4545454545</v>
      </c>
      <c r="P101" s="231" t="str">
        <f t="shared" si="4"/>
        <v>#REF!</v>
      </c>
      <c r="Q101" s="231" t="str">
        <f t="shared" si="5"/>
        <v>#REF!</v>
      </c>
      <c r="R101" s="1101"/>
      <c r="S101" s="1181" t="s">
        <v>525</v>
      </c>
      <c r="T101" s="370" t="s">
        <v>2436</v>
      </c>
      <c r="U101" s="1084" t="str">
        <f t="shared" si="6"/>
        <v>#REF!</v>
      </c>
      <c r="V101" s="1102" t="str">
        <f t="shared" si="7"/>
        <v>#REF!</v>
      </c>
      <c r="W101" s="1102" t="str">
        <f t="shared" si="8"/>
        <v>#REF!</v>
      </c>
      <c r="X101" s="1102" t="str">
        <f t="shared" si="9"/>
        <v>#REF!</v>
      </c>
      <c r="Y101" s="1102">
        <f t="shared" si="10"/>
        <v>1</v>
      </c>
      <c r="Z101" s="1416" t="str">
        <f t="shared" si="11"/>
        <v>#REF!</v>
      </c>
      <c r="AA101" s="1085" t="str">
        <f t="shared" si="12"/>
        <v>#REF!</v>
      </c>
      <c r="AB101" s="1085" t="str">
        <f t="shared" si="13"/>
        <v>#REF!</v>
      </c>
      <c r="AC101" s="1105" t="str">
        <f t="shared" si="14"/>
        <v>#REF!</v>
      </c>
      <c r="AD101" s="1105" t="str">
        <f t="shared" si="15"/>
        <v>#REF!</v>
      </c>
      <c r="AE101" s="1105" t="str">
        <f t="shared" si="16"/>
        <v>#REF!</v>
      </c>
      <c r="AF101" s="232"/>
      <c r="AG101" s="1079"/>
      <c r="AH101" s="1090">
        <f t="shared" si="17"/>
        <v>22</v>
      </c>
      <c r="AI101" s="1090"/>
    </row>
    <row r="102" ht="15.0" customHeight="1">
      <c r="A102" s="1098">
        <v>100.0</v>
      </c>
      <c r="B102" s="1181">
        <v>276388.0</v>
      </c>
      <c r="C102" s="370" t="s">
        <v>1033</v>
      </c>
      <c r="D102" s="370" t="s">
        <v>1456</v>
      </c>
      <c r="E102" s="370" t="s">
        <v>511</v>
      </c>
      <c r="F102" s="370" t="s">
        <v>546</v>
      </c>
      <c r="G102" s="370" t="s">
        <v>665</v>
      </c>
      <c r="H102" s="1273" t="str">
        <f t="shared" si="1"/>
        <v>TESTER02</v>
      </c>
      <c r="I102" s="1100" t="str">
        <f t="shared" si="2"/>
        <v>#REF!</v>
      </c>
      <c r="J102" s="413">
        <v>5.0</v>
      </c>
      <c r="K102" s="413">
        <v>2025.0</v>
      </c>
      <c r="L102" s="1394">
        <v>45778.0</v>
      </c>
      <c r="M102" s="1395">
        <v>45808.0</v>
      </c>
      <c r="N102" s="1339">
        <v>22.0</v>
      </c>
      <c r="O102" s="1084">
        <f t="shared" si="3"/>
        <v>1</v>
      </c>
      <c r="P102" s="231">
        <f t="shared" si="4"/>
        <v>1</v>
      </c>
      <c r="Q102" s="231">
        <f t="shared" si="5"/>
        <v>1</v>
      </c>
      <c r="R102" s="1101"/>
      <c r="S102" s="1181" t="s">
        <v>517</v>
      </c>
      <c r="T102" s="370" t="s">
        <v>1458</v>
      </c>
      <c r="U102" s="1084">
        <f t="shared" si="6"/>
        <v>1</v>
      </c>
      <c r="V102" s="1102">
        <f t="shared" si="7"/>
        <v>1</v>
      </c>
      <c r="W102" s="1102">
        <f t="shared" si="8"/>
        <v>1</v>
      </c>
      <c r="X102" s="1102">
        <f t="shared" si="9"/>
        <v>1</v>
      </c>
      <c r="Y102" s="1102">
        <f t="shared" si="10"/>
        <v>1</v>
      </c>
      <c r="Z102" s="1416" t="str">
        <f t="shared" si="11"/>
        <v>#REF!</v>
      </c>
      <c r="AA102" s="1085" t="str">
        <f t="shared" si="12"/>
        <v>#REF!</v>
      </c>
      <c r="AB102" s="1085" t="str">
        <f t="shared" si="13"/>
        <v>#REF!</v>
      </c>
      <c r="AC102" s="1105">
        <f t="shared" si="14"/>
        <v>0</v>
      </c>
      <c r="AD102" s="1105" t="str">
        <f t="shared" si="15"/>
        <v>#REF!</v>
      </c>
      <c r="AE102" s="1105" t="str">
        <f t="shared" si="16"/>
        <v>#REF!</v>
      </c>
      <c r="AF102" s="232"/>
      <c r="AG102" s="1079"/>
      <c r="AH102" s="1090">
        <f t="shared" si="17"/>
        <v>22</v>
      </c>
      <c r="AI102" s="1090"/>
    </row>
    <row r="103" ht="15.0" customHeight="1">
      <c r="A103" s="1098">
        <v>101.0</v>
      </c>
      <c r="B103" s="1182">
        <v>472459.0</v>
      </c>
      <c r="C103" s="1183" t="s">
        <v>2368</v>
      </c>
      <c r="D103" s="1183" t="s">
        <v>2369</v>
      </c>
      <c r="E103" s="1183" t="s">
        <v>511</v>
      </c>
      <c r="F103" s="1183" t="s">
        <v>546</v>
      </c>
      <c r="G103" s="1183" t="s">
        <v>665</v>
      </c>
      <c r="H103" s="1273" t="str">
        <f t="shared" si="1"/>
        <v>TESTER02</v>
      </c>
      <c r="I103" s="1100" t="str">
        <f t="shared" si="2"/>
        <v>#REF!</v>
      </c>
      <c r="J103" s="413">
        <v>5.0</v>
      </c>
      <c r="K103" s="413">
        <v>2025.0</v>
      </c>
      <c r="L103" s="1397">
        <v>45778.0</v>
      </c>
      <c r="M103" s="1398">
        <v>45808.0</v>
      </c>
      <c r="N103" s="1340">
        <v>22.0</v>
      </c>
      <c r="O103" s="1084">
        <f t="shared" si="3"/>
        <v>1</v>
      </c>
      <c r="P103" s="231">
        <f t="shared" si="4"/>
        <v>1</v>
      </c>
      <c r="Q103" s="231">
        <f t="shared" si="5"/>
        <v>1</v>
      </c>
      <c r="R103" s="1101"/>
      <c r="S103" s="1182" t="s">
        <v>517</v>
      </c>
      <c r="T103" s="1183" t="s">
        <v>1458</v>
      </c>
      <c r="U103" s="1084">
        <f t="shared" si="6"/>
        <v>1</v>
      </c>
      <c r="V103" s="1102">
        <f t="shared" si="7"/>
        <v>1</v>
      </c>
      <c r="W103" s="1102">
        <f t="shared" si="8"/>
        <v>1</v>
      </c>
      <c r="X103" s="1102">
        <f t="shared" si="9"/>
        <v>1</v>
      </c>
      <c r="Y103" s="1102">
        <f t="shared" si="10"/>
        <v>1</v>
      </c>
      <c r="Z103" s="1416" t="str">
        <f t="shared" si="11"/>
        <v>#REF!</v>
      </c>
      <c r="AA103" s="1085" t="str">
        <f t="shared" si="12"/>
        <v>#REF!</v>
      </c>
      <c r="AB103" s="1085" t="str">
        <f t="shared" si="13"/>
        <v>#REF!</v>
      </c>
      <c r="AC103" s="1105">
        <f t="shared" si="14"/>
        <v>0</v>
      </c>
      <c r="AD103" s="1105" t="str">
        <f t="shared" si="15"/>
        <v>#REF!</v>
      </c>
      <c r="AE103" s="1105" t="str">
        <f t="shared" si="16"/>
        <v>#REF!</v>
      </c>
      <c r="AF103" s="232"/>
      <c r="AG103" s="1079"/>
      <c r="AH103" s="1090">
        <f t="shared" si="17"/>
        <v>22</v>
      </c>
      <c r="AI103" s="1090"/>
    </row>
    <row r="104" ht="15.0" customHeight="1">
      <c r="A104" s="1098">
        <v>102.0</v>
      </c>
      <c r="B104" s="1181">
        <v>282563.0</v>
      </c>
      <c r="C104" s="370" t="s">
        <v>1109</v>
      </c>
      <c r="D104" s="370" t="s">
        <v>1320</v>
      </c>
      <c r="E104" s="370" t="s">
        <v>511</v>
      </c>
      <c r="F104" s="370" t="s">
        <v>546</v>
      </c>
      <c r="G104" s="370" t="s">
        <v>771</v>
      </c>
      <c r="H104" s="1273" t="str">
        <f t="shared" si="1"/>
        <v>TESTER04</v>
      </c>
      <c r="I104" s="1100" t="str">
        <f t="shared" si="2"/>
        <v>#REF!</v>
      </c>
      <c r="J104" s="413">
        <v>5.0</v>
      </c>
      <c r="K104" s="413">
        <v>2025.0</v>
      </c>
      <c r="L104" s="1394">
        <v>45778.0</v>
      </c>
      <c r="M104" s="1395">
        <v>45808.0</v>
      </c>
      <c r="N104" s="1339">
        <v>22.0</v>
      </c>
      <c r="O104" s="1084">
        <f t="shared" si="3"/>
        <v>1</v>
      </c>
      <c r="P104" s="231" t="str">
        <f t="shared" si="4"/>
        <v>#REF!</v>
      </c>
      <c r="Q104" s="231" t="str">
        <f t="shared" si="5"/>
        <v>#REF!</v>
      </c>
      <c r="R104" s="1101"/>
      <c r="S104" s="1181" t="s">
        <v>525</v>
      </c>
      <c r="T104" s="370" t="s">
        <v>2426</v>
      </c>
      <c r="U104" s="1084" t="str">
        <f t="shared" si="6"/>
        <v>#REF!</v>
      </c>
      <c r="V104" s="1102" t="str">
        <f t="shared" si="7"/>
        <v>#REF!</v>
      </c>
      <c r="W104" s="1102" t="str">
        <f t="shared" si="8"/>
        <v>#REF!</v>
      </c>
      <c r="X104" s="1102" t="str">
        <f t="shared" si="9"/>
        <v>#REF!</v>
      </c>
      <c r="Y104" s="1102">
        <f t="shared" si="10"/>
        <v>1</v>
      </c>
      <c r="Z104" s="1416" t="str">
        <f t="shared" si="11"/>
        <v>#REF!</v>
      </c>
      <c r="AA104" s="1085" t="str">
        <f t="shared" si="12"/>
        <v>#REF!</v>
      </c>
      <c r="AB104" s="1085" t="str">
        <f t="shared" si="13"/>
        <v>#REF!</v>
      </c>
      <c r="AC104" s="1105" t="str">
        <f t="shared" si="14"/>
        <v>#REF!</v>
      </c>
      <c r="AD104" s="1105" t="str">
        <f t="shared" si="15"/>
        <v>#REF!</v>
      </c>
      <c r="AE104" s="1105" t="str">
        <f t="shared" si="16"/>
        <v>#REF!</v>
      </c>
      <c r="AF104" s="232"/>
      <c r="AG104" s="1079"/>
      <c r="AH104" s="1090">
        <f t="shared" si="17"/>
        <v>22</v>
      </c>
      <c r="AI104" s="1090"/>
    </row>
    <row r="105" ht="15.0" customHeight="1">
      <c r="A105" s="1098">
        <v>103.0</v>
      </c>
      <c r="B105" s="1182">
        <v>427331.0</v>
      </c>
      <c r="C105" s="1183" t="s">
        <v>1168</v>
      </c>
      <c r="D105" s="1183" t="s">
        <v>1323</v>
      </c>
      <c r="E105" s="1183" t="s">
        <v>511</v>
      </c>
      <c r="F105" s="1183" t="s">
        <v>512</v>
      </c>
      <c r="G105" s="1183" t="s">
        <v>771</v>
      </c>
      <c r="H105" s="1273" t="str">
        <f t="shared" si="1"/>
        <v>DEV04</v>
      </c>
      <c r="I105" s="1100" t="str">
        <f t="shared" si="2"/>
        <v>#REF!</v>
      </c>
      <c r="J105" s="413">
        <v>5.0</v>
      </c>
      <c r="K105" s="413">
        <v>2025.0</v>
      </c>
      <c r="L105" s="1397">
        <v>45778.0</v>
      </c>
      <c r="M105" s="1398">
        <v>45808.0</v>
      </c>
      <c r="N105" s="1340">
        <v>22.0</v>
      </c>
      <c r="O105" s="1084">
        <f t="shared" si="3"/>
        <v>1</v>
      </c>
      <c r="P105" s="231" t="str">
        <f t="shared" si="4"/>
        <v>#REF!</v>
      </c>
      <c r="Q105" s="231" t="str">
        <f t="shared" si="5"/>
        <v>#REF!</v>
      </c>
      <c r="R105" s="1101"/>
      <c r="S105" s="1182" t="s">
        <v>525</v>
      </c>
      <c r="T105" s="1183" t="s">
        <v>2426</v>
      </c>
      <c r="U105" s="1084" t="str">
        <f t="shared" si="6"/>
        <v>#REF!</v>
      </c>
      <c r="V105" s="1102" t="str">
        <f t="shared" si="7"/>
        <v>#REF!</v>
      </c>
      <c r="W105" s="1102" t="str">
        <f t="shared" si="8"/>
        <v>#REF!</v>
      </c>
      <c r="X105" s="1102" t="str">
        <f t="shared" si="9"/>
        <v>#REF!</v>
      </c>
      <c r="Y105" s="1102">
        <f t="shared" si="10"/>
        <v>1</v>
      </c>
      <c r="Z105" s="1416" t="str">
        <f t="shared" si="11"/>
        <v>#REF!</v>
      </c>
      <c r="AA105" s="1085" t="str">
        <f t="shared" si="12"/>
        <v>#REF!</v>
      </c>
      <c r="AB105" s="1085" t="str">
        <f t="shared" si="13"/>
        <v>#REF!</v>
      </c>
      <c r="AC105" s="1105" t="str">
        <f t="shared" si="14"/>
        <v>#REF!</v>
      </c>
      <c r="AD105" s="1105" t="str">
        <f t="shared" si="15"/>
        <v>#REF!</v>
      </c>
      <c r="AE105" s="1105" t="str">
        <f t="shared" si="16"/>
        <v>#REF!</v>
      </c>
      <c r="AF105" s="232"/>
      <c r="AG105" s="1079"/>
      <c r="AH105" s="1090">
        <f t="shared" si="17"/>
        <v>22</v>
      </c>
      <c r="AI105" s="1090"/>
    </row>
    <row r="106" ht="15.0" customHeight="1">
      <c r="A106" s="1098">
        <v>104.0</v>
      </c>
      <c r="B106" s="1182">
        <v>429770.0</v>
      </c>
      <c r="C106" s="1183" t="s">
        <v>1174</v>
      </c>
      <c r="D106" s="1183" t="s">
        <v>1324</v>
      </c>
      <c r="E106" s="1183" t="s">
        <v>511</v>
      </c>
      <c r="F106" s="1183" t="s">
        <v>512</v>
      </c>
      <c r="G106" s="1183" t="s">
        <v>665</v>
      </c>
      <c r="H106" s="1273" t="str">
        <f t="shared" si="1"/>
        <v>DEV02</v>
      </c>
      <c r="I106" s="1100" t="str">
        <f t="shared" si="2"/>
        <v>#REF!</v>
      </c>
      <c r="J106" s="413">
        <v>5.0</v>
      </c>
      <c r="K106" s="413">
        <v>2025.0</v>
      </c>
      <c r="L106" s="1397">
        <v>45778.0</v>
      </c>
      <c r="M106" s="1398">
        <v>45808.0</v>
      </c>
      <c r="N106" s="1340">
        <v>22.0</v>
      </c>
      <c r="O106" s="1084">
        <f t="shared" si="3"/>
        <v>1</v>
      </c>
      <c r="P106" s="231" t="str">
        <f t="shared" si="4"/>
        <v>#REF!</v>
      </c>
      <c r="Q106" s="231" t="str">
        <f t="shared" si="5"/>
        <v>#REF!</v>
      </c>
      <c r="R106" s="1101"/>
      <c r="S106" s="1182" t="s">
        <v>525</v>
      </c>
      <c r="T106" s="1183" t="s">
        <v>2426</v>
      </c>
      <c r="U106" s="1084" t="str">
        <f t="shared" si="6"/>
        <v>#REF!</v>
      </c>
      <c r="V106" s="1102" t="str">
        <f t="shared" si="7"/>
        <v>#REF!</v>
      </c>
      <c r="W106" s="1102" t="str">
        <f t="shared" si="8"/>
        <v>#REF!</v>
      </c>
      <c r="X106" s="1102" t="str">
        <f t="shared" si="9"/>
        <v>#REF!</v>
      </c>
      <c r="Y106" s="1102">
        <f t="shared" si="10"/>
        <v>1</v>
      </c>
      <c r="Z106" s="1416" t="str">
        <f t="shared" si="11"/>
        <v>#REF!</v>
      </c>
      <c r="AA106" s="1085" t="str">
        <f t="shared" si="12"/>
        <v>#REF!</v>
      </c>
      <c r="AB106" s="1085" t="str">
        <f t="shared" si="13"/>
        <v>#REF!</v>
      </c>
      <c r="AC106" s="1105" t="str">
        <f t="shared" si="14"/>
        <v>#REF!</v>
      </c>
      <c r="AD106" s="1105" t="str">
        <f t="shared" si="15"/>
        <v>#REF!</v>
      </c>
      <c r="AE106" s="1105" t="str">
        <f t="shared" si="16"/>
        <v>#REF!</v>
      </c>
      <c r="AF106" s="232"/>
      <c r="AG106" s="1079"/>
      <c r="AH106" s="1090">
        <f t="shared" si="17"/>
        <v>22</v>
      </c>
      <c r="AI106" s="1090"/>
    </row>
    <row r="107" ht="15.0" customHeight="1">
      <c r="A107" s="1098">
        <v>105.0</v>
      </c>
      <c r="B107" s="1182">
        <v>440698.0</v>
      </c>
      <c r="C107" s="1183" t="s">
        <v>1182</v>
      </c>
      <c r="D107" s="1183" t="s">
        <v>1341</v>
      </c>
      <c r="E107" s="1183" t="s">
        <v>511</v>
      </c>
      <c r="F107" s="1183" t="s">
        <v>564</v>
      </c>
      <c r="G107" s="1183" t="s">
        <v>790</v>
      </c>
      <c r="H107" s="1273" t="str">
        <f t="shared" si="1"/>
        <v>BA03</v>
      </c>
      <c r="I107" s="1100" t="str">
        <f t="shared" si="2"/>
        <v>#REF!</v>
      </c>
      <c r="J107" s="413">
        <v>5.0</v>
      </c>
      <c r="K107" s="413">
        <v>2025.0</v>
      </c>
      <c r="L107" s="1397">
        <v>45778.0</v>
      </c>
      <c r="M107" s="1398">
        <v>45808.0</v>
      </c>
      <c r="N107" s="1340">
        <v>22.0</v>
      </c>
      <c r="O107" s="1084">
        <f t="shared" si="3"/>
        <v>1</v>
      </c>
      <c r="P107" s="231" t="str">
        <f t="shared" si="4"/>
        <v>#REF!</v>
      </c>
      <c r="Q107" s="231" t="str">
        <f t="shared" si="5"/>
        <v>#REF!</v>
      </c>
      <c r="R107" s="1101"/>
      <c r="S107" s="1182" t="s">
        <v>525</v>
      </c>
      <c r="T107" s="1183" t="s">
        <v>2426</v>
      </c>
      <c r="U107" s="1084" t="str">
        <f t="shared" si="6"/>
        <v>#REF!</v>
      </c>
      <c r="V107" s="1102" t="str">
        <f t="shared" si="7"/>
        <v>#REF!</v>
      </c>
      <c r="W107" s="1102" t="str">
        <f t="shared" si="8"/>
        <v>#REF!</v>
      </c>
      <c r="X107" s="1102" t="str">
        <f t="shared" si="9"/>
        <v>#REF!</v>
      </c>
      <c r="Y107" s="1102">
        <f t="shared" si="10"/>
        <v>1</v>
      </c>
      <c r="Z107" s="1416" t="str">
        <f t="shared" si="11"/>
        <v>#REF!</v>
      </c>
      <c r="AA107" s="1085" t="str">
        <f t="shared" si="12"/>
        <v>#REF!</v>
      </c>
      <c r="AB107" s="1085" t="str">
        <f t="shared" si="13"/>
        <v>#REF!</v>
      </c>
      <c r="AC107" s="1105" t="str">
        <f t="shared" si="14"/>
        <v>#REF!</v>
      </c>
      <c r="AD107" s="1105" t="str">
        <f t="shared" si="15"/>
        <v>#REF!</v>
      </c>
      <c r="AE107" s="1105" t="str">
        <f t="shared" si="16"/>
        <v>#REF!</v>
      </c>
      <c r="AF107" s="232"/>
      <c r="AG107" s="1079"/>
      <c r="AH107" s="1090">
        <f t="shared" si="17"/>
        <v>22</v>
      </c>
      <c r="AI107" s="1090"/>
    </row>
    <row r="108" ht="15.0" customHeight="1">
      <c r="A108" s="1098">
        <v>106.0</v>
      </c>
      <c r="B108" s="1182">
        <v>450033.0</v>
      </c>
      <c r="C108" s="1183" t="s">
        <v>1064</v>
      </c>
      <c r="D108" s="1183" t="s">
        <v>1503</v>
      </c>
      <c r="E108" s="1183" t="s">
        <v>511</v>
      </c>
      <c r="F108" s="1183" t="s">
        <v>546</v>
      </c>
      <c r="G108" s="1183" t="s">
        <v>665</v>
      </c>
      <c r="H108" s="1273" t="str">
        <f t="shared" si="1"/>
        <v>TESTER02</v>
      </c>
      <c r="I108" s="1100" t="str">
        <f t="shared" si="2"/>
        <v>#REF!</v>
      </c>
      <c r="J108" s="413">
        <v>5.0</v>
      </c>
      <c r="K108" s="413">
        <v>2025.0</v>
      </c>
      <c r="L108" s="1397">
        <v>45778.0</v>
      </c>
      <c r="M108" s="1398">
        <v>45808.0</v>
      </c>
      <c r="N108" s="1340">
        <v>22.0</v>
      </c>
      <c r="O108" s="1084">
        <f t="shared" si="3"/>
        <v>1</v>
      </c>
      <c r="P108" s="231" t="str">
        <f t="shared" si="4"/>
        <v>#REF!</v>
      </c>
      <c r="Q108" s="231" t="str">
        <f t="shared" si="5"/>
        <v>#REF!</v>
      </c>
      <c r="R108" s="1101"/>
      <c r="S108" s="1182" t="s">
        <v>525</v>
      </c>
      <c r="T108" s="1183" t="s">
        <v>2426</v>
      </c>
      <c r="U108" s="1084" t="str">
        <f t="shared" si="6"/>
        <v>#REF!</v>
      </c>
      <c r="V108" s="1102" t="str">
        <f t="shared" si="7"/>
        <v>#REF!</v>
      </c>
      <c r="W108" s="1102" t="str">
        <f t="shared" si="8"/>
        <v>#REF!</v>
      </c>
      <c r="X108" s="1102" t="str">
        <f t="shared" si="9"/>
        <v>#REF!</v>
      </c>
      <c r="Y108" s="1102">
        <f t="shared" si="10"/>
        <v>1</v>
      </c>
      <c r="Z108" s="1416" t="str">
        <f t="shared" si="11"/>
        <v>#REF!</v>
      </c>
      <c r="AA108" s="1085" t="str">
        <f t="shared" si="12"/>
        <v>#REF!</v>
      </c>
      <c r="AB108" s="1085" t="str">
        <f t="shared" si="13"/>
        <v>#REF!</v>
      </c>
      <c r="AC108" s="1105" t="str">
        <f t="shared" si="14"/>
        <v>#REF!</v>
      </c>
      <c r="AD108" s="1105" t="str">
        <f t="shared" si="15"/>
        <v>#REF!</v>
      </c>
      <c r="AE108" s="1105" t="str">
        <f t="shared" si="16"/>
        <v>#REF!</v>
      </c>
      <c r="AF108" s="232"/>
      <c r="AG108" s="1079"/>
      <c r="AH108" s="1090">
        <f t="shared" si="17"/>
        <v>22</v>
      </c>
      <c r="AI108" s="1090"/>
    </row>
    <row r="109" ht="15.0" customHeight="1">
      <c r="A109" s="1098">
        <v>107.0</v>
      </c>
      <c r="B109" s="1182">
        <v>459051.0</v>
      </c>
      <c r="C109" s="1183" t="s">
        <v>1180</v>
      </c>
      <c r="D109" s="1183" t="s">
        <v>1353</v>
      </c>
      <c r="E109" s="1183" t="s">
        <v>511</v>
      </c>
      <c r="F109" s="1183" t="s">
        <v>546</v>
      </c>
      <c r="G109" s="1183" t="s">
        <v>665</v>
      </c>
      <c r="H109" s="1273" t="str">
        <f t="shared" si="1"/>
        <v>TESTER02</v>
      </c>
      <c r="I109" s="1100" t="str">
        <f t="shared" si="2"/>
        <v>#REF!</v>
      </c>
      <c r="J109" s="413">
        <v>5.0</v>
      </c>
      <c r="K109" s="413">
        <v>2025.0</v>
      </c>
      <c r="L109" s="1397">
        <v>45778.0</v>
      </c>
      <c r="M109" s="1398">
        <v>45808.0</v>
      </c>
      <c r="N109" s="1340">
        <v>22.0</v>
      </c>
      <c r="O109" s="1084">
        <f t="shared" si="3"/>
        <v>1</v>
      </c>
      <c r="P109" s="231" t="str">
        <f t="shared" si="4"/>
        <v>#REF!</v>
      </c>
      <c r="Q109" s="231" t="str">
        <f t="shared" si="5"/>
        <v>#REF!</v>
      </c>
      <c r="R109" s="1101"/>
      <c r="S109" s="1182" t="s">
        <v>525</v>
      </c>
      <c r="T109" s="1183" t="s">
        <v>2426</v>
      </c>
      <c r="U109" s="1084" t="str">
        <f t="shared" si="6"/>
        <v>#REF!</v>
      </c>
      <c r="V109" s="1102" t="str">
        <f t="shared" si="7"/>
        <v>#REF!</v>
      </c>
      <c r="W109" s="1102" t="str">
        <f t="shared" si="8"/>
        <v>#REF!</v>
      </c>
      <c r="X109" s="1102" t="str">
        <f t="shared" si="9"/>
        <v>#REF!</v>
      </c>
      <c r="Y109" s="1102">
        <f t="shared" si="10"/>
        <v>1</v>
      </c>
      <c r="Z109" s="1416" t="str">
        <f t="shared" si="11"/>
        <v>#REF!</v>
      </c>
      <c r="AA109" s="1085" t="str">
        <f t="shared" si="12"/>
        <v>#REF!</v>
      </c>
      <c r="AB109" s="1085" t="str">
        <f t="shared" si="13"/>
        <v>#REF!</v>
      </c>
      <c r="AC109" s="1105" t="str">
        <f t="shared" si="14"/>
        <v>#REF!</v>
      </c>
      <c r="AD109" s="1105" t="str">
        <f t="shared" si="15"/>
        <v>#REF!</v>
      </c>
      <c r="AE109" s="1105" t="str">
        <f t="shared" si="16"/>
        <v>#REF!</v>
      </c>
      <c r="AF109" s="232"/>
      <c r="AG109" s="1079"/>
      <c r="AH109" s="1090">
        <f t="shared" si="17"/>
        <v>22</v>
      </c>
      <c r="AI109" s="1090"/>
    </row>
    <row r="110" ht="15.0" customHeight="1">
      <c r="A110" s="1098">
        <v>108.0</v>
      </c>
      <c r="B110" s="1182">
        <v>463643.0</v>
      </c>
      <c r="C110" s="1183" t="s">
        <v>1302</v>
      </c>
      <c r="D110" s="1183" t="s">
        <v>1303</v>
      </c>
      <c r="E110" s="1183" t="s">
        <v>511</v>
      </c>
      <c r="F110" s="1183" t="s">
        <v>512</v>
      </c>
      <c r="G110" s="1183" t="s">
        <v>790</v>
      </c>
      <c r="H110" s="1273" t="str">
        <f t="shared" si="1"/>
        <v>DEV03</v>
      </c>
      <c r="I110" s="1100" t="str">
        <f t="shared" si="2"/>
        <v>#REF!</v>
      </c>
      <c r="J110" s="413">
        <v>5.0</v>
      </c>
      <c r="K110" s="413">
        <v>2025.0</v>
      </c>
      <c r="L110" s="1397">
        <v>45778.0</v>
      </c>
      <c r="M110" s="1398">
        <v>45808.0</v>
      </c>
      <c r="N110" s="1340">
        <v>22.0</v>
      </c>
      <c r="O110" s="1084">
        <f t="shared" si="3"/>
        <v>1</v>
      </c>
      <c r="P110" s="231" t="str">
        <f t="shared" si="4"/>
        <v>#REF!</v>
      </c>
      <c r="Q110" s="231" t="str">
        <f t="shared" si="5"/>
        <v>#REF!</v>
      </c>
      <c r="R110" s="1101"/>
      <c r="S110" s="1182" t="s">
        <v>525</v>
      </c>
      <c r="T110" s="1183" t="s">
        <v>2426</v>
      </c>
      <c r="U110" s="1084" t="str">
        <f t="shared" si="6"/>
        <v>#REF!</v>
      </c>
      <c r="V110" s="1102" t="str">
        <f t="shared" si="7"/>
        <v>#REF!</v>
      </c>
      <c r="W110" s="1102" t="str">
        <f t="shared" si="8"/>
        <v>#REF!</v>
      </c>
      <c r="X110" s="1102" t="str">
        <f t="shared" si="9"/>
        <v>#REF!</v>
      </c>
      <c r="Y110" s="1102">
        <f t="shared" si="10"/>
        <v>1</v>
      </c>
      <c r="Z110" s="1416" t="str">
        <f t="shared" si="11"/>
        <v>#REF!</v>
      </c>
      <c r="AA110" s="1085" t="str">
        <f t="shared" si="12"/>
        <v>#REF!</v>
      </c>
      <c r="AB110" s="1085" t="str">
        <f t="shared" si="13"/>
        <v>#REF!</v>
      </c>
      <c r="AC110" s="1105" t="str">
        <f t="shared" si="14"/>
        <v>#REF!</v>
      </c>
      <c r="AD110" s="1105" t="str">
        <f t="shared" si="15"/>
        <v>#REF!</v>
      </c>
      <c r="AE110" s="1105" t="str">
        <f t="shared" si="16"/>
        <v>#REF!</v>
      </c>
      <c r="AF110" s="232"/>
      <c r="AG110" s="1079"/>
      <c r="AH110" s="1090">
        <f t="shared" si="17"/>
        <v>22</v>
      </c>
      <c r="AI110" s="1090"/>
    </row>
    <row r="111" ht="15.0" customHeight="1">
      <c r="A111" s="1098">
        <v>109.0</v>
      </c>
      <c r="B111" s="1182">
        <v>464853.0</v>
      </c>
      <c r="C111" s="1183" t="s">
        <v>1355</v>
      </c>
      <c r="D111" s="1183" t="s">
        <v>1356</v>
      </c>
      <c r="E111" s="1183" t="s">
        <v>511</v>
      </c>
      <c r="F111" s="1183" t="s">
        <v>512</v>
      </c>
      <c r="G111" s="1183" t="s">
        <v>790</v>
      </c>
      <c r="H111" s="1273" t="str">
        <f t="shared" si="1"/>
        <v>DEV03</v>
      </c>
      <c r="I111" s="1100" t="str">
        <f t="shared" si="2"/>
        <v>#REF!</v>
      </c>
      <c r="J111" s="413">
        <v>5.0</v>
      </c>
      <c r="K111" s="413">
        <v>2025.0</v>
      </c>
      <c r="L111" s="1397">
        <v>45778.0</v>
      </c>
      <c r="M111" s="1398">
        <v>45808.0</v>
      </c>
      <c r="N111" s="1340">
        <v>22.0</v>
      </c>
      <c r="O111" s="1084">
        <f t="shared" si="3"/>
        <v>1</v>
      </c>
      <c r="P111" s="231" t="str">
        <f t="shared" si="4"/>
        <v>#REF!</v>
      </c>
      <c r="Q111" s="231" t="str">
        <f t="shared" si="5"/>
        <v>#REF!</v>
      </c>
      <c r="R111" s="1101"/>
      <c r="S111" s="1182" t="s">
        <v>525</v>
      </c>
      <c r="T111" s="1183" t="s">
        <v>2426</v>
      </c>
      <c r="U111" s="1084" t="str">
        <f t="shared" si="6"/>
        <v>#REF!</v>
      </c>
      <c r="V111" s="1102" t="str">
        <f t="shared" si="7"/>
        <v>#REF!</v>
      </c>
      <c r="W111" s="1102" t="str">
        <f t="shared" si="8"/>
        <v>#REF!</v>
      </c>
      <c r="X111" s="1102" t="str">
        <f t="shared" si="9"/>
        <v>#REF!</v>
      </c>
      <c r="Y111" s="1102">
        <f t="shared" si="10"/>
        <v>1</v>
      </c>
      <c r="Z111" s="1416" t="str">
        <f t="shared" si="11"/>
        <v>#REF!</v>
      </c>
      <c r="AA111" s="1085" t="str">
        <f t="shared" si="12"/>
        <v>#REF!</v>
      </c>
      <c r="AB111" s="1085" t="str">
        <f t="shared" si="13"/>
        <v>#REF!</v>
      </c>
      <c r="AC111" s="1105" t="str">
        <f t="shared" si="14"/>
        <v>#REF!</v>
      </c>
      <c r="AD111" s="1105" t="str">
        <f t="shared" si="15"/>
        <v>#REF!</v>
      </c>
      <c r="AE111" s="1105" t="str">
        <f t="shared" si="16"/>
        <v>#REF!</v>
      </c>
      <c r="AF111" s="232"/>
      <c r="AG111" s="1079"/>
      <c r="AH111" s="1090">
        <f t="shared" si="17"/>
        <v>22</v>
      </c>
      <c r="AI111" s="1090"/>
    </row>
    <row r="112" ht="15.0" customHeight="1">
      <c r="A112" s="1098">
        <v>110.0</v>
      </c>
      <c r="B112" s="1182">
        <v>465485.0</v>
      </c>
      <c r="C112" s="1183" t="s">
        <v>1357</v>
      </c>
      <c r="D112" s="1183" t="s">
        <v>1358</v>
      </c>
      <c r="E112" s="1183" t="s">
        <v>511</v>
      </c>
      <c r="F112" s="1183" t="s">
        <v>512</v>
      </c>
      <c r="G112" s="1183" t="s">
        <v>790</v>
      </c>
      <c r="H112" s="1273" t="str">
        <f t="shared" si="1"/>
        <v>DEV03</v>
      </c>
      <c r="I112" s="1100" t="str">
        <f t="shared" si="2"/>
        <v>#REF!</v>
      </c>
      <c r="J112" s="413">
        <v>5.0</v>
      </c>
      <c r="K112" s="413">
        <v>2025.0</v>
      </c>
      <c r="L112" s="1397">
        <v>45778.0</v>
      </c>
      <c r="M112" s="1398">
        <v>45808.0</v>
      </c>
      <c r="N112" s="1340">
        <v>22.0</v>
      </c>
      <c r="O112" s="1084">
        <f t="shared" si="3"/>
        <v>1</v>
      </c>
      <c r="P112" s="231" t="str">
        <f t="shared" si="4"/>
        <v>#REF!</v>
      </c>
      <c r="Q112" s="231" t="str">
        <f t="shared" si="5"/>
        <v>#REF!</v>
      </c>
      <c r="R112" s="1101"/>
      <c r="S112" s="1182" t="s">
        <v>525</v>
      </c>
      <c r="T112" s="1183" t="s">
        <v>2426</v>
      </c>
      <c r="U112" s="1084" t="str">
        <f t="shared" si="6"/>
        <v>#REF!</v>
      </c>
      <c r="V112" s="1102" t="str">
        <f t="shared" si="7"/>
        <v>#REF!</v>
      </c>
      <c r="W112" s="1102" t="str">
        <f t="shared" si="8"/>
        <v>#REF!</v>
      </c>
      <c r="X112" s="1102" t="str">
        <f t="shared" si="9"/>
        <v>#REF!</v>
      </c>
      <c r="Y112" s="1102">
        <f t="shared" si="10"/>
        <v>1</v>
      </c>
      <c r="Z112" s="1416" t="str">
        <f t="shared" si="11"/>
        <v>#REF!</v>
      </c>
      <c r="AA112" s="1085" t="str">
        <f t="shared" si="12"/>
        <v>#REF!</v>
      </c>
      <c r="AB112" s="1085" t="str">
        <f t="shared" si="13"/>
        <v>#REF!</v>
      </c>
      <c r="AC112" s="1105" t="str">
        <f t="shared" si="14"/>
        <v>#REF!</v>
      </c>
      <c r="AD112" s="1105" t="str">
        <f t="shared" si="15"/>
        <v>#REF!</v>
      </c>
      <c r="AE112" s="1105" t="str">
        <f t="shared" si="16"/>
        <v>#REF!</v>
      </c>
      <c r="AF112" s="232"/>
      <c r="AG112" s="1079"/>
      <c r="AH112" s="1090">
        <f t="shared" si="17"/>
        <v>22</v>
      </c>
      <c r="AI112" s="1090"/>
    </row>
    <row r="113" ht="15.0" customHeight="1">
      <c r="A113" s="1098">
        <v>111.0</v>
      </c>
      <c r="B113" s="1182">
        <v>465801.0</v>
      </c>
      <c r="C113" s="1183" t="s">
        <v>1360</v>
      </c>
      <c r="D113" s="1183" t="s">
        <v>1361</v>
      </c>
      <c r="E113" s="1183" t="s">
        <v>511</v>
      </c>
      <c r="F113" s="1183" t="s">
        <v>512</v>
      </c>
      <c r="G113" s="1183" t="s">
        <v>893</v>
      </c>
      <c r="H113" s="1273" t="str">
        <f t="shared" si="1"/>
        <v>DEV06</v>
      </c>
      <c r="I113" s="1100" t="str">
        <f t="shared" si="2"/>
        <v>#REF!</v>
      </c>
      <c r="J113" s="413">
        <v>5.0</v>
      </c>
      <c r="K113" s="413">
        <v>2025.0</v>
      </c>
      <c r="L113" s="1397">
        <v>45778.0</v>
      </c>
      <c r="M113" s="1398">
        <v>45808.0</v>
      </c>
      <c r="N113" s="1340">
        <v>19.8</v>
      </c>
      <c r="O113" s="1084">
        <f t="shared" si="3"/>
        <v>0.9</v>
      </c>
      <c r="P113" s="231" t="str">
        <f t="shared" si="4"/>
        <v>#REF!</v>
      </c>
      <c r="Q113" s="231" t="str">
        <f t="shared" si="5"/>
        <v>#REF!</v>
      </c>
      <c r="R113" s="1101"/>
      <c r="S113" s="1182" t="s">
        <v>525</v>
      </c>
      <c r="T113" s="1183" t="s">
        <v>2426</v>
      </c>
      <c r="U113" s="1084" t="str">
        <f t="shared" si="6"/>
        <v>#REF!</v>
      </c>
      <c r="V113" s="1102" t="str">
        <f t="shared" si="7"/>
        <v>#REF!</v>
      </c>
      <c r="W113" s="1102" t="str">
        <f t="shared" si="8"/>
        <v>#REF!</v>
      </c>
      <c r="X113" s="1102" t="str">
        <f t="shared" si="9"/>
        <v>#REF!</v>
      </c>
      <c r="Y113" s="1102">
        <f t="shared" si="10"/>
        <v>1</v>
      </c>
      <c r="Z113" s="1416" t="str">
        <f t="shared" si="11"/>
        <v>#REF!</v>
      </c>
      <c r="AA113" s="1085" t="str">
        <f t="shared" si="12"/>
        <v>#REF!</v>
      </c>
      <c r="AB113" s="1085" t="str">
        <f t="shared" si="13"/>
        <v>#REF!</v>
      </c>
      <c r="AC113" s="1105" t="str">
        <f t="shared" si="14"/>
        <v>#REF!</v>
      </c>
      <c r="AD113" s="1105" t="str">
        <f t="shared" si="15"/>
        <v>#REF!</v>
      </c>
      <c r="AE113" s="1105" t="str">
        <f t="shared" si="16"/>
        <v>#REF!</v>
      </c>
      <c r="AF113" s="232"/>
      <c r="AG113" s="1079"/>
      <c r="AH113" s="1090">
        <f t="shared" si="17"/>
        <v>22</v>
      </c>
      <c r="AI113" s="1090"/>
    </row>
    <row r="114" ht="15.0" customHeight="1">
      <c r="A114" s="1098">
        <v>112.0</v>
      </c>
      <c r="B114" s="1182">
        <v>467797.0</v>
      </c>
      <c r="C114" s="1183" t="s">
        <v>2439</v>
      </c>
      <c r="D114" s="1183" t="s">
        <v>2440</v>
      </c>
      <c r="E114" s="1183" t="s">
        <v>552</v>
      </c>
      <c r="F114" s="1183" t="s">
        <v>512</v>
      </c>
      <c r="G114" s="1183" t="s">
        <v>665</v>
      </c>
      <c r="H114" s="1273" t="str">
        <f t="shared" si="1"/>
        <v>DEV02</v>
      </c>
      <c r="I114" s="1100" t="str">
        <f t="shared" si="2"/>
        <v>#REF!</v>
      </c>
      <c r="J114" s="413">
        <v>5.0</v>
      </c>
      <c r="K114" s="413">
        <v>2025.0</v>
      </c>
      <c r="L114" s="1397">
        <v>45796.0</v>
      </c>
      <c r="M114" s="1398">
        <v>45808.0</v>
      </c>
      <c r="N114" s="1340">
        <v>10.0</v>
      </c>
      <c r="O114" s="1084">
        <f t="shared" si="3"/>
        <v>0.4545454545</v>
      </c>
      <c r="P114" s="231" t="str">
        <f t="shared" si="4"/>
        <v>#REF!</v>
      </c>
      <c r="Q114" s="231" t="str">
        <f t="shared" si="5"/>
        <v>#REF!</v>
      </c>
      <c r="R114" s="1101"/>
      <c r="S114" s="1182" t="s">
        <v>525</v>
      </c>
      <c r="T114" s="1183" t="s">
        <v>2426</v>
      </c>
      <c r="U114" s="1084" t="str">
        <f t="shared" si="6"/>
        <v>#REF!</v>
      </c>
      <c r="V114" s="1102" t="str">
        <f t="shared" si="7"/>
        <v>#REF!</v>
      </c>
      <c r="W114" s="1102" t="str">
        <f t="shared" si="8"/>
        <v>#REF!</v>
      </c>
      <c r="X114" s="1102" t="str">
        <f t="shared" si="9"/>
        <v>#REF!</v>
      </c>
      <c r="Y114" s="1102">
        <f t="shared" si="10"/>
        <v>0.4545454545</v>
      </c>
      <c r="Z114" s="1416" t="str">
        <f t="shared" si="11"/>
        <v>#REF!</v>
      </c>
      <c r="AA114" s="1085" t="str">
        <f t="shared" si="12"/>
        <v>#REF!</v>
      </c>
      <c r="AB114" s="1085" t="str">
        <f t="shared" si="13"/>
        <v>#REF!</v>
      </c>
      <c r="AC114" s="1105" t="str">
        <f t="shared" si="14"/>
        <v>#REF!</v>
      </c>
      <c r="AD114" s="1105" t="str">
        <f t="shared" si="15"/>
        <v>#REF!</v>
      </c>
      <c r="AE114" s="1105" t="str">
        <f t="shared" si="16"/>
        <v>#REF!</v>
      </c>
      <c r="AF114" s="232"/>
      <c r="AG114" s="1079"/>
      <c r="AH114" s="1090">
        <f t="shared" si="17"/>
        <v>10</v>
      </c>
      <c r="AI114" s="1090"/>
    </row>
    <row r="115" ht="15.0" customHeight="1">
      <c r="A115" s="1098">
        <v>113.0</v>
      </c>
      <c r="B115" s="1182">
        <v>470249.0</v>
      </c>
      <c r="C115" s="1183" t="s">
        <v>2305</v>
      </c>
      <c r="D115" s="1183" t="s">
        <v>2306</v>
      </c>
      <c r="E115" s="1183" t="s">
        <v>511</v>
      </c>
      <c r="F115" s="1183" t="s">
        <v>546</v>
      </c>
      <c r="G115" s="1183" t="s">
        <v>665</v>
      </c>
      <c r="H115" s="1273" t="str">
        <f t="shared" si="1"/>
        <v>TESTER02</v>
      </c>
      <c r="I115" s="1100" t="str">
        <f t="shared" si="2"/>
        <v>#REF!</v>
      </c>
      <c r="J115" s="413">
        <v>5.0</v>
      </c>
      <c r="K115" s="413">
        <v>2025.0</v>
      </c>
      <c r="L115" s="1397">
        <v>45778.0</v>
      </c>
      <c r="M115" s="1398">
        <v>45808.0</v>
      </c>
      <c r="N115" s="1340">
        <v>22.0</v>
      </c>
      <c r="O115" s="1084">
        <f t="shared" si="3"/>
        <v>1</v>
      </c>
      <c r="P115" s="231" t="str">
        <f t="shared" si="4"/>
        <v>#REF!</v>
      </c>
      <c r="Q115" s="231" t="str">
        <f t="shared" si="5"/>
        <v>#REF!</v>
      </c>
      <c r="R115" s="1101"/>
      <c r="S115" s="1182" t="s">
        <v>525</v>
      </c>
      <c r="T115" s="1183" t="s">
        <v>2426</v>
      </c>
      <c r="U115" s="1084" t="str">
        <f t="shared" si="6"/>
        <v>#REF!</v>
      </c>
      <c r="V115" s="1102" t="str">
        <f t="shared" si="7"/>
        <v>#REF!</v>
      </c>
      <c r="W115" s="1102" t="str">
        <f t="shared" si="8"/>
        <v>#REF!</v>
      </c>
      <c r="X115" s="1102" t="str">
        <f t="shared" si="9"/>
        <v>#REF!</v>
      </c>
      <c r="Y115" s="1102">
        <f t="shared" si="10"/>
        <v>1</v>
      </c>
      <c r="Z115" s="1416" t="str">
        <f t="shared" si="11"/>
        <v>#REF!</v>
      </c>
      <c r="AA115" s="1085" t="str">
        <f t="shared" si="12"/>
        <v>#REF!</v>
      </c>
      <c r="AB115" s="1085" t="str">
        <f t="shared" si="13"/>
        <v>#REF!</v>
      </c>
      <c r="AC115" s="1105" t="str">
        <f t="shared" si="14"/>
        <v>#REF!</v>
      </c>
      <c r="AD115" s="1105" t="str">
        <f t="shared" si="15"/>
        <v>#REF!</v>
      </c>
      <c r="AE115" s="1105" t="str">
        <f t="shared" si="16"/>
        <v>#REF!</v>
      </c>
      <c r="AF115" s="232"/>
      <c r="AG115" s="1079"/>
      <c r="AH115" s="1090">
        <f t="shared" si="17"/>
        <v>22</v>
      </c>
      <c r="AI115" s="1090"/>
    </row>
    <row r="116" ht="15.0" customHeight="1">
      <c r="A116" s="1098">
        <v>114.0</v>
      </c>
      <c r="B116" s="1182">
        <v>470939.0</v>
      </c>
      <c r="C116" s="1183" t="s">
        <v>2320</v>
      </c>
      <c r="D116" s="1183" t="s">
        <v>2321</v>
      </c>
      <c r="E116" s="1183" t="s">
        <v>511</v>
      </c>
      <c r="F116" s="1183" t="s">
        <v>512</v>
      </c>
      <c r="G116" s="1183" t="s">
        <v>771</v>
      </c>
      <c r="H116" s="1273" t="str">
        <f t="shared" si="1"/>
        <v>DEV04</v>
      </c>
      <c r="I116" s="1100" t="str">
        <f t="shared" si="2"/>
        <v>#REF!</v>
      </c>
      <c r="J116" s="413">
        <v>5.0</v>
      </c>
      <c r="K116" s="413">
        <v>2025.0</v>
      </c>
      <c r="L116" s="1397">
        <v>45778.0</v>
      </c>
      <c r="M116" s="1398">
        <v>45808.0</v>
      </c>
      <c r="N116" s="1340">
        <v>22.0</v>
      </c>
      <c r="O116" s="1084">
        <f t="shared" si="3"/>
        <v>1</v>
      </c>
      <c r="P116" s="231" t="str">
        <f t="shared" si="4"/>
        <v>#REF!</v>
      </c>
      <c r="Q116" s="231" t="str">
        <f t="shared" si="5"/>
        <v>#REF!</v>
      </c>
      <c r="R116" s="1101"/>
      <c r="S116" s="1182" t="s">
        <v>525</v>
      </c>
      <c r="T116" s="1183" t="s">
        <v>2426</v>
      </c>
      <c r="U116" s="1084" t="str">
        <f t="shared" si="6"/>
        <v>#REF!</v>
      </c>
      <c r="V116" s="1102" t="str">
        <f t="shared" si="7"/>
        <v>#REF!</v>
      </c>
      <c r="W116" s="1102" t="str">
        <f t="shared" si="8"/>
        <v>#REF!</v>
      </c>
      <c r="X116" s="1102" t="str">
        <f t="shared" si="9"/>
        <v>#REF!</v>
      </c>
      <c r="Y116" s="1102">
        <f t="shared" si="10"/>
        <v>1</v>
      </c>
      <c r="Z116" s="1416" t="str">
        <f t="shared" si="11"/>
        <v>#REF!</v>
      </c>
      <c r="AA116" s="1085" t="str">
        <f t="shared" si="12"/>
        <v>#REF!</v>
      </c>
      <c r="AB116" s="1085" t="str">
        <f t="shared" si="13"/>
        <v>#REF!</v>
      </c>
      <c r="AC116" s="1105" t="str">
        <f t="shared" si="14"/>
        <v>#REF!</v>
      </c>
      <c r="AD116" s="1105" t="str">
        <f t="shared" si="15"/>
        <v>#REF!</v>
      </c>
      <c r="AE116" s="1105" t="str">
        <f t="shared" si="16"/>
        <v>#REF!</v>
      </c>
      <c r="AF116" s="232"/>
      <c r="AG116" s="1079"/>
      <c r="AH116" s="1090">
        <f t="shared" si="17"/>
        <v>22</v>
      </c>
      <c r="AI116" s="1090"/>
    </row>
    <row r="117" ht="15.0" customHeight="1">
      <c r="A117" s="1098">
        <v>115.0</v>
      </c>
      <c r="B117" s="1182">
        <v>471775.0</v>
      </c>
      <c r="C117" s="1183" t="s">
        <v>2337</v>
      </c>
      <c r="D117" s="1183" t="s">
        <v>2338</v>
      </c>
      <c r="E117" s="1183" t="s">
        <v>511</v>
      </c>
      <c r="F117" s="1183" t="s">
        <v>512</v>
      </c>
      <c r="G117" s="1183" t="s">
        <v>795</v>
      </c>
      <c r="H117" s="1273" t="str">
        <f t="shared" si="1"/>
        <v>DEV01</v>
      </c>
      <c r="I117" s="1100" t="str">
        <f t="shared" si="2"/>
        <v>#REF!</v>
      </c>
      <c r="J117" s="413">
        <v>5.0</v>
      </c>
      <c r="K117" s="413">
        <v>2025.0</v>
      </c>
      <c r="L117" s="1397">
        <v>45778.0</v>
      </c>
      <c r="M117" s="1398">
        <v>45808.0</v>
      </c>
      <c r="N117" s="1340">
        <v>22.0</v>
      </c>
      <c r="O117" s="1084">
        <f t="shared" si="3"/>
        <v>1</v>
      </c>
      <c r="P117" s="231" t="str">
        <f t="shared" si="4"/>
        <v>#REF!</v>
      </c>
      <c r="Q117" s="231" t="str">
        <f t="shared" si="5"/>
        <v>#REF!</v>
      </c>
      <c r="R117" s="1101"/>
      <c r="S117" s="1182" t="s">
        <v>525</v>
      </c>
      <c r="T117" s="1183" t="s">
        <v>2426</v>
      </c>
      <c r="U117" s="1084" t="str">
        <f t="shared" si="6"/>
        <v>#REF!</v>
      </c>
      <c r="V117" s="1102" t="str">
        <f t="shared" si="7"/>
        <v>#REF!</v>
      </c>
      <c r="W117" s="1102" t="str">
        <f t="shared" si="8"/>
        <v>#REF!</v>
      </c>
      <c r="X117" s="1102" t="str">
        <f t="shared" si="9"/>
        <v>#REF!</v>
      </c>
      <c r="Y117" s="1102">
        <f t="shared" si="10"/>
        <v>1</v>
      </c>
      <c r="Z117" s="1416" t="str">
        <f t="shared" si="11"/>
        <v>#REF!</v>
      </c>
      <c r="AA117" s="1085" t="str">
        <f t="shared" si="12"/>
        <v>#REF!</v>
      </c>
      <c r="AB117" s="1085" t="str">
        <f t="shared" si="13"/>
        <v>#REF!</v>
      </c>
      <c r="AC117" s="1105" t="str">
        <f t="shared" si="14"/>
        <v>#REF!</v>
      </c>
      <c r="AD117" s="1105" t="str">
        <f t="shared" si="15"/>
        <v>#REF!</v>
      </c>
      <c r="AE117" s="1105" t="str">
        <f t="shared" si="16"/>
        <v>#REF!</v>
      </c>
      <c r="AF117" s="232"/>
      <c r="AG117" s="1079"/>
      <c r="AH117" s="1090">
        <f t="shared" si="17"/>
        <v>22</v>
      </c>
      <c r="AI117" s="1090"/>
    </row>
    <row r="118" ht="15.0" customHeight="1">
      <c r="A118" s="1098">
        <v>116.0</v>
      </c>
      <c r="B118" s="1182">
        <v>475167.0</v>
      </c>
      <c r="C118" s="1183" t="s">
        <v>2441</v>
      </c>
      <c r="D118" s="1183" t="s">
        <v>2442</v>
      </c>
      <c r="E118" s="1183" t="s">
        <v>511</v>
      </c>
      <c r="F118" s="1183" t="s">
        <v>663</v>
      </c>
      <c r="G118" s="1183" t="s">
        <v>790</v>
      </c>
      <c r="H118" s="1273" t="str">
        <f t="shared" si="1"/>
        <v>PM03</v>
      </c>
      <c r="I118" s="1100" t="str">
        <f t="shared" si="2"/>
        <v>#REF!</v>
      </c>
      <c r="J118" s="413">
        <v>5.0</v>
      </c>
      <c r="K118" s="413">
        <v>2025.0</v>
      </c>
      <c r="L118" s="1397">
        <v>45778.0</v>
      </c>
      <c r="M118" s="1398">
        <v>45808.0</v>
      </c>
      <c r="N118" s="1340">
        <v>11.0</v>
      </c>
      <c r="O118" s="1084">
        <f t="shared" si="3"/>
        <v>0.5</v>
      </c>
      <c r="P118" s="231" t="str">
        <f t="shared" si="4"/>
        <v>#REF!</v>
      </c>
      <c r="Q118" s="231" t="str">
        <f t="shared" si="5"/>
        <v>#REF!</v>
      </c>
      <c r="R118" s="1101"/>
      <c r="S118" s="1182" t="s">
        <v>525</v>
      </c>
      <c r="T118" s="1183" t="s">
        <v>2426</v>
      </c>
      <c r="U118" s="1084" t="str">
        <f t="shared" si="6"/>
        <v>#REF!</v>
      </c>
      <c r="V118" s="1102" t="str">
        <f t="shared" si="7"/>
        <v>#REF!</v>
      </c>
      <c r="W118" s="1102" t="str">
        <f t="shared" si="8"/>
        <v>#REF!</v>
      </c>
      <c r="X118" s="1102" t="str">
        <f t="shared" si="9"/>
        <v>#REF!</v>
      </c>
      <c r="Y118" s="1102">
        <f t="shared" si="10"/>
        <v>1</v>
      </c>
      <c r="Z118" s="1416" t="str">
        <f t="shared" si="11"/>
        <v>#REF!</v>
      </c>
      <c r="AA118" s="1085" t="str">
        <f t="shared" si="12"/>
        <v>#REF!</v>
      </c>
      <c r="AB118" s="1085" t="str">
        <f t="shared" si="13"/>
        <v>#REF!</v>
      </c>
      <c r="AC118" s="1105" t="str">
        <f t="shared" si="14"/>
        <v>#REF!</v>
      </c>
      <c r="AD118" s="1105" t="str">
        <f t="shared" si="15"/>
        <v>#REF!</v>
      </c>
      <c r="AE118" s="1105" t="str">
        <f t="shared" si="16"/>
        <v>#REF!</v>
      </c>
      <c r="AF118" s="232"/>
      <c r="AG118" s="1079"/>
      <c r="AH118" s="1090">
        <f t="shared" si="17"/>
        <v>22</v>
      </c>
      <c r="AI118" s="1090"/>
    </row>
    <row r="119" ht="15.0" customHeight="1">
      <c r="A119" s="1098">
        <v>117.0</v>
      </c>
      <c r="B119" s="1182">
        <v>475597.0</v>
      </c>
      <c r="C119" s="1183" t="s">
        <v>2421</v>
      </c>
      <c r="D119" s="1183" t="s">
        <v>2422</v>
      </c>
      <c r="E119" s="1183" t="s">
        <v>511</v>
      </c>
      <c r="F119" s="1183" t="s">
        <v>512</v>
      </c>
      <c r="G119" s="1183" t="s">
        <v>665</v>
      </c>
      <c r="H119" s="1273" t="str">
        <f t="shared" si="1"/>
        <v>DEV02</v>
      </c>
      <c r="I119" s="1100" t="str">
        <f t="shared" si="2"/>
        <v>#REF!</v>
      </c>
      <c r="J119" s="413">
        <v>5.0</v>
      </c>
      <c r="K119" s="413">
        <v>2025.0</v>
      </c>
      <c r="L119" s="1397">
        <v>45778.0</v>
      </c>
      <c r="M119" s="1398">
        <v>45808.0</v>
      </c>
      <c r="N119" s="1340">
        <v>22.0</v>
      </c>
      <c r="O119" s="1084">
        <f t="shared" si="3"/>
        <v>1</v>
      </c>
      <c r="P119" s="231" t="str">
        <f t="shared" si="4"/>
        <v>#REF!</v>
      </c>
      <c r="Q119" s="231" t="str">
        <f t="shared" si="5"/>
        <v>#REF!</v>
      </c>
      <c r="R119" s="1101"/>
      <c r="S119" s="1182" t="s">
        <v>525</v>
      </c>
      <c r="T119" s="1183" t="s">
        <v>2426</v>
      </c>
      <c r="U119" s="1084" t="str">
        <f t="shared" si="6"/>
        <v>#REF!</v>
      </c>
      <c r="V119" s="1102" t="str">
        <f t="shared" si="7"/>
        <v>#REF!</v>
      </c>
      <c r="W119" s="1102" t="str">
        <f t="shared" si="8"/>
        <v>#REF!</v>
      </c>
      <c r="X119" s="1102" t="str">
        <f t="shared" si="9"/>
        <v>#REF!</v>
      </c>
      <c r="Y119" s="1102">
        <f t="shared" si="10"/>
        <v>1</v>
      </c>
      <c r="Z119" s="1416" t="str">
        <f t="shared" si="11"/>
        <v>#REF!</v>
      </c>
      <c r="AA119" s="1085" t="str">
        <f t="shared" si="12"/>
        <v>#REF!</v>
      </c>
      <c r="AB119" s="1085" t="str">
        <f t="shared" si="13"/>
        <v>#REF!</v>
      </c>
      <c r="AC119" s="1105" t="str">
        <f t="shared" si="14"/>
        <v>#REF!</v>
      </c>
      <c r="AD119" s="1105" t="str">
        <f t="shared" si="15"/>
        <v>#REF!</v>
      </c>
      <c r="AE119" s="1105" t="str">
        <f t="shared" si="16"/>
        <v>#REF!</v>
      </c>
      <c r="AF119" s="232"/>
      <c r="AG119" s="1079"/>
      <c r="AH119" s="1090">
        <f t="shared" si="17"/>
        <v>22</v>
      </c>
      <c r="AI119" s="1090"/>
    </row>
    <row r="120" ht="15.0" customHeight="1">
      <c r="A120" s="1098">
        <v>118.0</v>
      </c>
      <c r="B120" s="1181">
        <v>470251.0</v>
      </c>
      <c r="C120" s="370" t="s">
        <v>2271</v>
      </c>
      <c r="D120" s="370" t="s">
        <v>2272</v>
      </c>
      <c r="E120" s="370" t="s">
        <v>511</v>
      </c>
      <c r="F120" s="370" t="s">
        <v>512</v>
      </c>
      <c r="G120" s="370" t="s">
        <v>790</v>
      </c>
      <c r="H120" s="1273" t="str">
        <f t="shared" si="1"/>
        <v>DEV03</v>
      </c>
      <c r="I120" s="1100" t="str">
        <f t="shared" si="2"/>
        <v>#REF!</v>
      </c>
      <c r="J120" s="413">
        <v>5.0</v>
      </c>
      <c r="K120" s="413">
        <v>2025.0</v>
      </c>
      <c r="L120" s="1394">
        <v>45778.0</v>
      </c>
      <c r="M120" s="1395">
        <v>45808.0</v>
      </c>
      <c r="N120" s="1339">
        <v>22.0</v>
      </c>
      <c r="O120" s="1084">
        <f t="shared" si="3"/>
        <v>1</v>
      </c>
      <c r="P120" s="231">
        <f t="shared" si="4"/>
        <v>1</v>
      </c>
      <c r="Q120" s="231">
        <f t="shared" si="5"/>
        <v>1</v>
      </c>
      <c r="R120" s="1101"/>
      <c r="S120" s="1181" t="s">
        <v>517</v>
      </c>
      <c r="T120" s="370" t="s">
        <v>2258</v>
      </c>
      <c r="U120" s="1084">
        <f t="shared" si="6"/>
        <v>1</v>
      </c>
      <c r="V120" s="1102">
        <f t="shared" si="7"/>
        <v>1</v>
      </c>
      <c r="W120" s="1102">
        <f t="shared" si="8"/>
        <v>1</v>
      </c>
      <c r="X120" s="1102">
        <f t="shared" si="9"/>
        <v>1</v>
      </c>
      <c r="Y120" s="1102">
        <f t="shared" si="10"/>
        <v>1</v>
      </c>
      <c r="Z120" s="1416" t="str">
        <f t="shared" si="11"/>
        <v>#REF!</v>
      </c>
      <c r="AA120" s="1085" t="str">
        <f t="shared" si="12"/>
        <v>#REF!</v>
      </c>
      <c r="AB120" s="1085" t="str">
        <f t="shared" si="13"/>
        <v>#REF!</v>
      </c>
      <c r="AC120" s="1105">
        <f t="shared" si="14"/>
        <v>0</v>
      </c>
      <c r="AD120" s="1105" t="str">
        <f t="shared" si="15"/>
        <v>#REF!</v>
      </c>
      <c r="AE120" s="1105" t="str">
        <f t="shared" si="16"/>
        <v>#REF!</v>
      </c>
      <c r="AF120" s="232"/>
      <c r="AG120" s="1079"/>
      <c r="AH120" s="1090">
        <f t="shared" si="17"/>
        <v>22</v>
      </c>
      <c r="AI120" s="1090"/>
    </row>
    <row r="121" ht="15.0" customHeight="1">
      <c r="A121" s="1098">
        <v>119.0</v>
      </c>
      <c r="B121" s="1181">
        <v>289435.0</v>
      </c>
      <c r="C121" s="370" t="s">
        <v>1138</v>
      </c>
      <c r="D121" s="370" t="s">
        <v>1404</v>
      </c>
      <c r="E121" s="370" t="s">
        <v>511</v>
      </c>
      <c r="F121" s="370" t="s">
        <v>512</v>
      </c>
      <c r="G121" s="370" t="s">
        <v>771</v>
      </c>
      <c r="H121" s="1273" t="str">
        <f t="shared" si="1"/>
        <v>DEV04</v>
      </c>
      <c r="I121" s="1100" t="str">
        <f t="shared" si="2"/>
        <v>#REF!</v>
      </c>
      <c r="J121" s="413">
        <v>5.0</v>
      </c>
      <c r="K121" s="413">
        <v>2025.0</v>
      </c>
      <c r="L121" s="1394">
        <v>45778.0</v>
      </c>
      <c r="M121" s="1395">
        <v>45808.0</v>
      </c>
      <c r="N121" s="1339">
        <v>15.4</v>
      </c>
      <c r="O121" s="1084">
        <f t="shared" si="3"/>
        <v>0.7</v>
      </c>
      <c r="P121" s="231" t="str">
        <f t="shared" si="4"/>
        <v>#REF!</v>
      </c>
      <c r="Q121" s="231" t="str">
        <f t="shared" si="5"/>
        <v>#REF!</v>
      </c>
      <c r="R121" s="1101"/>
      <c r="S121" s="1181" t="s">
        <v>525</v>
      </c>
      <c r="T121" s="370" t="s">
        <v>2427</v>
      </c>
      <c r="U121" s="1084" t="str">
        <f t="shared" si="6"/>
        <v>#REF!</v>
      </c>
      <c r="V121" s="1102" t="str">
        <f t="shared" si="7"/>
        <v>#REF!</v>
      </c>
      <c r="W121" s="1102" t="str">
        <f t="shared" si="8"/>
        <v>#REF!</v>
      </c>
      <c r="X121" s="1102" t="str">
        <f t="shared" si="9"/>
        <v>#REF!</v>
      </c>
      <c r="Y121" s="1102">
        <f t="shared" si="10"/>
        <v>1</v>
      </c>
      <c r="Z121" s="1416" t="str">
        <f t="shared" si="11"/>
        <v>#REF!</v>
      </c>
      <c r="AA121" s="1085" t="str">
        <f t="shared" si="12"/>
        <v>#REF!</v>
      </c>
      <c r="AB121" s="1085" t="str">
        <f t="shared" si="13"/>
        <v>#REF!</v>
      </c>
      <c r="AC121" s="1105" t="str">
        <f t="shared" si="14"/>
        <v>#REF!</v>
      </c>
      <c r="AD121" s="1105" t="str">
        <f t="shared" si="15"/>
        <v>#REF!</v>
      </c>
      <c r="AE121" s="1105" t="str">
        <f t="shared" si="16"/>
        <v>#REF!</v>
      </c>
      <c r="AF121" s="232"/>
      <c r="AG121" s="1079"/>
      <c r="AH121" s="1090">
        <f t="shared" si="17"/>
        <v>22</v>
      </c>
      <c r="AI121" s="1090"/>
    </row>
    <row r="122" ht="15.0" customHeight="1">
      <c r="A122" s="1098">
        <v>120.0</v>
      </c>
      <c r="B122" s="1182">
        <v>439827.0</v>
      </c>
      <c r="C122" s="1183" t="s">
        <v>1406</v>
      </c>
      <c r="D122" s="1183" t="s">
        <v>1407</v>
      </c>
      <c r="E122" s="1183" t="s">
        <v>511</v>
      </c>
      <c r="F122" s="1183" t="s">
        <v>512</v>
      </c>
      <c r="G122" s="1183" t="s">
        <v>771</v>
      </c>
      <c r="H122" s="1273" t="str">
        <f t="shared" si="1"/>
        <v>DEV04</v>
      </c>
      <c r="I122" s="1100" t="str">
        <f t="shared" si="2"/>
        <v>#REF!</v>
      </c>
      <c r="J122" s="413">
        <v>5.0</v>
      </c>
      <c r="K122" s="413">
        <v>2025.0</v>
      </c>
      <c r="L122" s="1397">
        <v>45778.0</v>
      </c>
      <c r="M122" s="1398">
        <v>45808.0</v>
      </c>
      <c r="N122" s="1340">
        <v>15.4</v>
      </c>
      <c r="O122" s="1084">
        <f t="shared" si="3"/>
        <v>0.7</v>
      </c>
      <c r="P122" s="231" t="str">
        <f t="shared" si="4"/>
        <v>#REF!</v>
      </c>
      <c r="Q122" s="231" t="str">
        <f t="shared" si="5"/>
        <v>#REF!</v>
      </c>
      <c r="R122" s="1101"/>
      <c r="S122" s="1182" t="s">
        <v>525</v>
      </c>
      <c r="T122" s="1183" t="s">
        <v>2427</v>
      </c>
      <c r="U122" s="1084" t="str">
        <f t="shared" si="6"/>
        <v>#REF!</v>
      </c>
      <c r="V122" s="1102" t="str">
        <f t="shared" si="7"/>
        <v>#REF!</v>
      </c>
      <c r="W122" s="1102" t="str">
        <f t="shared" si="8"/>
        <v>#REF!</v>
      </c>
      <c r="X122" s="1102" t="str">
        <f t="shared" si="9"/>
        <v>#REF!</v>
      </c>
      <c r="Y122" s="1102">
        <f t="shared" si="10"/>
        <v>1</v>
      </c>
      <c r="Z122" s="1416" t="str">
        <f t="shared" si="11"/>
        <v>#REF!</v>
      </c>
      <c r="AA122" s="1085" t="str">
        <f t="shared" si="12"/>
        <v>#REF!</v>
      </c>
      <c r="AB122" s="1085" t="str">
        <f t="shared" si="13"/>
        <v>#REF!</v>
      </c>
      <c r="AC122" s="1105" t="str">
        <f t="shared" si="14"/>
        <v>#REF!</v>
      </c>
      <c r="AD122" s="1105" t="str">
        <f t="shared" si="15"/>
        <v>#REF!</v>
      </c>
      <c r="AE122" s="1105" t="str">
        <f t="shared" si="16"/>
        <v>#REF!</v>
      </c>
      <c r="AF122" s="232"/>
      <c r="AG122" s="1079"/>
      <c r="AH122" s="1090">
        <f t="shared" si="17"/>
        <v>22</v>
      </c>
      <c r="AI122" s="1090"/>
    </row>
    <row r="123" ht="15.0" customHeight="1">
      <c r="A123" s="1098">
        <v>121.0</v>
      </c>
      <c r="B123" s="1182">
        <v>463039.0</v>
      </c>
      <c r="C123" s="1183" t="s">
        <v>1418</v>
      </c>
      <c r="D123" s="1183" t="s">
        <v>1419</v>
      </c>
      <c r="E123" s="1183" t="s">
        <v>511</v>
      </c>
      <c r="F123" s="1183" t="s">
        <v>512</v>
      </c>
      <c r="G123" s="1183" t="s">
        <v>790</v>
      </c>
      <c r="H123" s="1273" t="str">
        <f t="shared" si="1"/>
        <v>DEV03</v>
      </c>
      <c r="I123" s="1100" t="str">
        <f t="shared" si="2"/>
        <v>#REF!</v>
      </c>
      <c r="J123" s="413">
        <v>5.0</v>
      </c>
      <c r="K123" s="413">
        <v>2025.0</v>
      </c>
      <c r="L123" s="1397">
        <v>45778.0</v>
      </c>
      <c r="M123" s="1398">
        <v>45791.0</v>
      </c>
      <c r="N123" s="1340">
        <v>7.0</v>
      </c>
      <c r="O123" s="1084">
        <f t="shared" si="3"/>
        <v>0.3181818182</v>
      </c>
      <c r="P123" s="231" t="str">
        <f t="shared" si="4"/>
        <v>#REF!</v>
      </c>
      <c r="Q123" s="231" t="str">
        <f t="shared" si="5"/>
        <v>#REF!</v>
      </c>
      <c r="R123" s="1101"/>
      <c r="S123" s="1182" t="s">
        <v>525</v>
      </c>
      <c r="T123" s="1183" t="s">
        <v>2427</v>
      </c>
      <c r="U123" s="1084" t="str">
        <f t="shared" si="6"/>
        <v>#REF!</v>
      </c>
      <c r="V123" s="1102" t="str">
        <f t="shared" si="7"/>
        <v>#REF!</v>
      </c>
      <c r="W123" s="1102" t="str">
        <f t="shared" si="8"/>
        <v>#REF!</v>
      </c>
      <c r="X123" s="1102" t="str">
        <f t="shared" si="9"/>
        <v>#REF!</v>
      </c>
      <c r="Y123" s="1102">
        <f t="shared" si="10"/>
        <v>1</v>
      </c>
      <c r="Z123" s="1416" t="str">
        <f t="shared" si="11"/>
        <v>#REF!</v>
      </c>
      <c r="AA123" s="1085" t="str">
        <f t="shared" si="12"/>
        <v>#REF!</v>
      </c>
      <c r="AB123" s="1085" t="str">
        <f t="shared" si="13"/>
        <v>#REF!</v>
      </c>
      <c r="AC123" s="1105" t="str">
        <f t="shared" si="14"/>
        <v>#REF!</v>
      </c>
      <c r="AD123" s="1105" t="str">
        <f t="shared" si="15"/>
        <v>#REF!</v>
      </c>
      <c r="AE123" s="1105" t="str">
        <f t="shared" si="16"/>
        <v>#REF!</v>
      </c>
      <c r="AF123" s="232"/>
      <c r="AG123" s="1079"/>
      <c r="AH123" s="1090">
        <f t="shared" si="17"/>
        <v>22</v>
      </c>
      <c r="AI123" s="1090"/>
    </row>
    <row r="124" ht="15.0" customHeight="1">
      <c r="A124" s="1098">
        <v>122.0</v>
      </c>
      <c r="B124" s="1182">
        <v>473509.0</v>
      </c>
      <c r="C124" s="1183" t="s">
        <v>2428</v>
      </c>
      <c r="D124" s="1183" t="s">
        <v>2429</v>
      </c>
      <c r="E124" s="1183" t="s">
        <v>552</v>
      </c>
      <c r="F124" s="1183" t="s">
        <v>564</v>
      </c>
      <c r="G124" s="1183" t="s">
        <v>790</v>
      </c>
      <c r="H124" s="1273" t="str">
        <f t="shared" si="1"/>
        <v>BA03</v>
      </c>
      <c r="I124" s="1100" t="str">
        <f t="shared" si="2"/>
        <v>#REF!</v>
      </c>
      <c r="J124" s="413">
        <v>5.0</v>
      </c>
      <c r="K124" s="413">
        <v>2025.0</v>
      </c>
      <c r="L124" s="1397">
        <v>45778.0</v>
      </c>
      <c r="M124" s="1398">
        <v>45808.0</v>
      </c>
      <c r="N124" s="1340">
        <v>11.0</v>
      </c>
      <c r="O124" s="1084">
        <f t="shared" si="3"/>
        <v>0.5</v>
      </c>
      <c r="P124" s="231" t="str">
        <f t="shared" si="4"/>
        <v>#REF!</v>
      </c>
      <c r="Q124" s="231" t="str">
        <f t="shared" si="5"/>
        <v>#REF!</v>
      </c>
      <c r="R124" s="1101"/>
      <c r="S124" s="1182" t="s">
        <v>525</v>
      </c>
      <c r="T124" s="1183" t="s">
        <v>2427</v>
      </c>
      <c r="U124" s="1084" t="str">
        <f t="shared" si="6"/>
        <v>#REF!</v>
      </c>
      <c r="V124" s="1102" t="str">
        <f t="shared" si="7"/>
        <v>#REF!</v>
      </c>
      <c r="W124" s="1102" t="str">
        <f t="shared" si="8"/>
        <v>#REF!</v>
      </c>
      <c r="X124" s="1102" t="str">
        <f t="shared" si="9"/>
        <v>#REF!</v>
      </c>
      <c r="Y124" s="1102">
        <f t="shared" si="10"/>
        <v>1</v>
      </c>
      <c r="Z124" s="1416" t="str">
        <f t="shared" si="11"/>
        <v>#REF!</v>
      </c>
      <c r="AA124" s="1085" t="str">
        <f t="shared" si="12"/>
        <v>#REF!</v>
      </c>
      <c r="AB124" s="1085" t="str">
        <f t="shared" si="13"/>
        <v>#REF!</v>
      </c>
      <c r="AC124" s="1105" t="str">
        <f t="shared" si="14"/>
        <v>#REF!</v>
      </c>
      <c r="AD124" s="1105" t="str">
        <f t="shared" si="15"/>
        <v>#REF!</v>
      </c>
      <c r="AE124" s="1105" t="str">
        <f t="shared" si="16"/>
        <v>#REF!</v>
      </c>
      <c r="AF124" s="232"/>
      <c r="AG124" s="1079"/>
      <c r="AH124" s="1090">
        <f t="shared" si="17"/>
        <v>22</v>
      </c>
      <c r="AI124" s="1090"/>
    </row>
    <row r="125" ht="15.0" customHeight="1">
      <c r="A125" s="1098">
        <v>123.0</v>
      </c>
      <c r="B125" s="1182">
        <v>476361.0</v>
      </c>
      <c r="C125" s="1183" t="s">
        <v>462</v>
      </c>
      <c r="D125" s="1183" t="s">
        <v>463</v>
      </c>
      <c r="E125" s="1183" t="s">
        <v>511</v>
      </c>
      <c r="F125" s="1183" t="s">
        <v>663</v>
      </c>
      <c r="G125" s="1183" t="s">
        <v>790</v>
      </c>
      <c r="H125" s="1273" t="str">
        <f t="shared" si="1"/>
        <v>PM03</v>
      </c>
      <c r="I125" s="1100" t="str">
        <f t="shared" si="2"/>
        <v>#REF!</v>
      </c>
      <c r="J125" s="413">
        <v>5.0</v>
      </c>
      <c r="K125" s="413">
        <v>2025.0</v>
      </c>
      <c r="L125" s="1397">
        <v>45789.0</v>
      </c>
      <c r="M125" s="1398">
        <v>45808.0</v>
      </c>
      <c r="N125" s="1340">
        <v>4.5</v>
      </c>
      <c r="O125" s="1084">
        <f t="shared" si="3"/>
        <v>0.2045454545</v>
      </c>
      <c r="P125" s="231" t="str">
        <f t="shared" si="4"/>
        <v>#REF!</v>
      </c>
      <c r="Q125" s="231" t="str">
        <f t="shared" si="5"/>
        <v>#REF!</v>
      </c>
      <c r="R125" s="1101"/>
      <c r="S125" s="1182" t="s">
        <v>525</v>
      </c>
      <c r="T125" s="1183" t="s">
        <v>2427</v>
      </c>
      <c r="U125" s="1084" t="str">
        <f t="shared" si="6"/>
        <v>#REF!</v>
      </c>
      <c r="V125" s="1102" t="str">
        <f t="shared" si="7"/>
        <v>#REF!</v>
      </c>
      <c r="W125" s="1102" t="str">
        <f t="shared" si="8"/>
        <v>#REF!</v>
      </c>
      <c r="X125" s="1102" t="str">
        <f t="shared" si="9"/>
        <v>#REF!</v>
      </c>
      <c r="Y125" s="1102">
        <f t="shared" si="10"/>
        <v>0.8863636364</v>
      </c>
      <c r="Z125" s="1416" t="str">
        <f t="shared" si="11"/>
        <v>#REF!</v>
      </c>
      <c r="AA125" s="1085" t="str">
        <f t="shared" si="12"/>
        <v>#REF!</v>
      </c>
      <c r="AB125" s="1085" t="str">
        <f t="shared" si="13"/>
        <v>#REF!</v>
      </c>
      <c r="AC125" s="1105" t="str">
        <f t="shared" si="14"/>
        <v>#REF!</v>
      </c>
      <c r="AD125" s="1105" t="str">
        <f t="shared" si="15"/>
        <v>#REF!</v>
      </c>
      <c r="AE125" s="1105" t="str">
        <f t="shared" si="16"/>
        <v>#REF!</v>
      </c>
      <c r="AF125" s="232"/>
      <c r="AG125" s="1079"/>
      <c r="AH125" s="1090">
        <f t="shared" si="17"/>
        <v>19.5</v>
      </c>
      <c r="AI125" s="1090"/>
    </row>
    <row r="126" ht="15.0" customHeight="1">
      <c r="A126" s="1098">
        <v>124.0</v>
      </c>
      <c r="B126" s="1181">
        <v>289435.0</v>
      </c>
      <c r="C126" s="370" t="s">
        <v>1138</v>
      </c>
      <c r="D126" s="370" t="s">
        <v>1404</v>
      </c>
      <c r="E126" s="370" t="s">
        <v>511</v>
      </c>
      <c r="F126" s="370" t="s">
        <v>512</v>
      </c>
      <c r="G126" s="370" t="s">
        <v>771</v>
      </c>
      <c r="H126" s="1273" t="str">
        <f t="shared" si="1"/>
        <v>DEV04</v>
      </c>
      <c r="I126" s="1100" t="str">
        <f t="shared" si="2"/>
        <v>#REF!</v>
      </c>
      <c r="J126" s="413">
        <v>5.0</v>
      </c>
      <c r="K126" s="413">
        <v>2025.0</v>
      </c>
      <c r="L126" s="1394">
        <v>45778.0</v>
      </c>
      <c r="M126" s="1395">
        <v>45808.0</v>
      </c>
      <c r="N126" s="1339">
        <v>6.6</v>
      </c>
      <c r="O126" s="1084">
        <f t="shared" si="3"/>
        <v>0.3</v>
      </c>
      <c r="P126" s="231" t="str">
        <f t="shared" si="4"/>
        <v>#REF!</v>
      </c>
      <c r="Q126" s="231" t="str">
        <f t="shared" si="5"/>
        <v>#REF!</v>
      </c>
      <c r="R126" s="1101"/>
      <c r="S126" s="1181" t="s">
        <v>525</v>
      </c>
      <c r="T126" s="370" t="s">
        <v>2138</v>
      </c>
      <c r="U126" s="1084" t="str">
        <f t="shared" si="6"/>
        <v>#REF!</v>
      </c>
      <c r="V126" s="1102" t="str">
        <f t="shared" si="7"/>
        <v>#REF!</v>
      </c>
      <c r="W126" s="1102" t="str">
        <f t="shared" si="8"/>
        <v>#REF!</v>
      </c>
      <c r="X126" s="1102" t="str">
        <f t="shared" si="9"/>
        <v>#REF!</v>
      </c>
      <c r="Y126" s="1102">
        <f t="shared" si="10"/>
        <v>1</v>
      </c>
      <c r="Z126" s="1416" t="str">
        <f t="shared" si="11"/>
        <v>#REF!</v>
      </c>
      <c r="AA126" s="1085" t="str">
        <f t="shared" si="12"/>
        <v>#REF!</v>
      </c>
      <c r="AB126" s="1085" t="str">
        <f t="shared" si="13"/>
        <v>#REF!</v>
      </c>
      <c r="AC126" s="1105" t="str">
        <f t="shared" si="14"/>
        <v>#REF!</v>
      </c>
      <c r="AD126" s="1105" t="str">
        <f t="shared" si="15"/>
        <v>#REF!</v>
      </c>
      <c r="AE126" s="1105" t="str">
        <f t="shared" si="16"/>
        <v>#REF!</v>
      </c>
      <c r="AF126" s="232"/>
      <c r="AG126" s="1079"/>
      <c r="AH126" s="1090">
        <f t="shared" si="17"/>
        <v>22</v>
      </c>
      <c r="AI126" s="1090"/>
    </row>
    <row r="127" ht="15.0" customHeight="1">
      <c r="A127" s="1098">
        <v>125.0</v>
      </c>
      <c r="B127" s="1182">
        <v>439827.0</v>
      </c>
      <c r="C127" s="1183" t="s">
        <v>1406</v>
      </c>
      <c r="D127" s="1183" t="s">
        <v>1407</v>
      </c>
      <c r="E127" s="1183" t="s">
        <v>511</v>
      </c>
      <c r="F127" s="1183" t="s">
        <v>512</v>
      </c>
      <c r="G127" s="1183" t="s">
        <v>771</v>
      </c>
      <c r="H127" s="1273" t="str">
        <f t="shared" si="1"/>
        <v>DEV04</v>
      </c>
      <c r="I127" s="1100" t="str">
        <f t="shared" si="2"/>
        <v>#REF!</v>
      </c>
      <c r="J127" s="413">
        <v>5.0</v>
      </c>
      <c r="K127" s="413">
        <v>2025.0</v>
      </c>
      <c r="L127" s="1397">
        <v>45778.0</v>
      </c>
      <c r="M127" s="1398">
        <v>45808.0</v>
      </c>
      <c r="N127" s="1340">
        <v>6.6</v>
      </c>
      <c r="O127" s="1084">
        <f t="shared" si="3"/>
        <v>0.3</v>
      </c>
      <c r="P127" s="231" t="str">
        <f t="shared" si="4"/>
        <v>#REF!</v>
      </c>
      <c r="Q127" s="231" t="str">
        <f t="shared" si="5"/>
        <v>#REF!</v>
      </c>
      <c r="R127" s="1101"/>
      <c r="S127" s="1182" t="s">
        <v>525</v>
      </c>
      <c r="T127" s="1183" t="s">
        <v>2138</v>
      </c>
      <c r="U127" s="1084" t="str">
        <f t="shared" si="6"/>
        <v>#REF!</v>
      </c>
      <c r="V127" s="1102" t="str">
        <f t="shared" si="7"/>
        <v>#REF!</v>
      </c>
      <c r="W127" s="1102" t="str">
        <f t="shared" si="8"/>
        <v>#REF!</v>
      </c>
      <c r="X127" s="1102" t="str">
        <f t="shared" si="9"/>
        <v>#REF!</v>
      </c>
      <c r="Y127" s="1102">
        <f t="shared" si="10"/>
        <v>1</v>
      </c>
      <c r="Z127" s="1416" t="str">
        <f t="shared" si="11"/>
        <v>#REF!</v>
      </c>
      <c r="AA127" s="1085" t="str">
        <f t="shared" si="12"/>
        <v>#REF!</v>
      </c>
      <c r="AB127" s="1085" t="str">
        <f t="shared" si="13"/>
        <v>#REF!</v>
      </c>
      <c r="AC127" s="1105" t="str">
        <f t="shared" si="14"/>
        <v>#REF!</v>
      </c>
      <c r="AD127" s="1105" t="str">
        <f t="shared" si="15"/>
        <v>#REF!</v>
      </c>
      <c r="AE127" s="1105" t="str">
        <f t="shared" si="16"/>
        <v>#REF!</v>
      </c>
      <c r="AF127" s="232"/>
      <c r="AG127" s="1079"/>
      <c r="AH127" s="1090">
        <f t="shared" si="17"/>
        <v>22</v>
      </c>
      <c r="AI127" s="1090"/>
    </row>
    <row r="128" ht="15.0" customHeight="1">
      <c r="A128" s="1098">
        <v>126.0</v>
      </c>
      <c r="B128" s="1182">
        <v>463039.0</v>
      </c>
      <c r="C128" s="1183" t="s">
        <v>1418</v>
      </c>
      <c r="D128" s="1183" t="s">
        <v>1419</v>
      </c>
      <c r="E128" s="1183" t="s">
        <v>511</v>
      </c>
      <c r="F128" s="1183" t="s">
        <v>512</v>
      </c>
      <c r="G128" s="1183" t="s">
        <v>790</v>
      </c>
      <c r="H128" s="1273" t="str">
        <f t="shared" si="1"/>
        <v>DEV03</v>
      </c>
      <c r="I128" s="1100" t="str">
        <f t="shared" si="2"/>
        <v>#REF!</v>
      </c>
      <c r="J128" s="413">
        <v>5.0</v>
      </c>
      <c r="K128" s="413">
        <v>2025.0</v>
      </c>
      <c r="L128" s="1397">
        <v>45778.0</v>
      </c>
      <c r="M128" s="1398">
        <v>45791.0</v>
      </c>
      <c r="N128" s="1340">
        <v>3.0</v>
      </c>
      <c r="O128" s="1084">
        <f t="shared" si="3"/>
        <v>0.1363636364</v>
      </c>
      <c r="P128" s="231" t="str">
        <f t="shared" si="4"/>
        <v>#REF!</v>
      </c>
      <c r="Q128" s="231" t="str">
        <f t="shared" si="5"/>
        <v>#REF!</v>
      </c>
      <c r="R128" s="1101"/>
      <c r="S128" s="1182" t="s">
        <v>525</v>
      </c>
      <c r="T128" s="1183" t="s">
        <v>2138</v>
      </c>
      <c r="U128" s="1084" t="str">
        <f t="shared" si="6"/>
        <v>#REF!</v>
      </c>
      <c r="V128" s="1102" t="str">
        <f t="shared" si="7"/>
        <v>#REF!</v>
      </c>
      <c r="W128" s="1102" t="str">
        <f t="shared" si="8"/>
        <v>#REF!</v>
      </c>
      <c r="X128" s="1102" t="str">
        <f t="shared" si="9"/>
        <v>#REF!</v>
      </c>
      <c r="Y128" s="1102">
        <f t="shared" si="10"/>
        <v>1</v>
      </c>
      <c r="Z128" s="1416" t="str">
        <f t="shared" si="11"/>
        <v>#REF!</v>
      </c>
      <c r="AA128" s="1085" t="str">
        <f t="shared" si="12"/>
        <v>#REF!</v>
      </c>
      <c r="AB128" s="1085" t="str">
        <f t="shared" si="13"/>
        <v>#REF!</v>
      </c>
      <c r="AC128" s="1105" t="str">
        <f t="shared" si="14"/>
        <v>#REF!</v>
      </c>
      <c r="AD128" s="1105" t="str">
        <f t="shared" si="15"/>
        <v>#REF!</v>
      </c>
      <c r="AE128" s="1105" t="str">
        <f t="shared" si="16"/>
        <v>#REF!</v>
      </c>
      <c r="AF128" s="232"/>
      <c r="AG128" s="1079"/>
      <c r="AH128" s="1090">
        <f t="shared" si="17"/>
        <v>22</v>
      </c>
      <c r="AI128" s="1090"/>
    </row>
    <row r="129" ht="15.0" customHeight="1">
      <c r="A129" s="1098">
        <v>127.0</v>
      </c>
      <c r="B129" s="1182">
        <v>466475.0</v>
      </c>
      <c r="C129" s="1183" t="s">
        <v>1815</v>
      </c>
      <c r="D129" s="1183" t="s">
        <v>1816</v>
      </c>
      <c r="E129" s="1183" t="s">
        <v>511</v>
      </c>
      <c r="F129" s="1183" t="s">
        <v>564</v>
      </c>
      <c r="G129" s="1183" t="s">
        <v>790</v>
      </c>
      <c r="H129" s="1273" t="str">
        <f t="shared" si="1"/>
        <v>BA03</v>
      </c>
      <c r="I129" s="1100" t="str">
        <f t="shared" si="2"/>
        <v>#REF!</v>
      </c>
      <c r="J129" s="413">
        <v>5.0</v>
      </c>
      <c r="K129" s="413">
        <v>2025.0</v>
      </c>
      <c r="L129" s="1397">
        <v>45796.0</v>
      </c>
      <c r="M129" s="1398">
        <v>45808.0</v>
      </c>
      <c r="N129" s="1340">
        <v>10.0</v>
      </c>
      <c r="O129" s="1084">
        <f t="shared" si="3"/>
        <v>0.4545454545</v>
      </c>
      <c r="P129" s="231" t="str">
        <f t="shared" si="4"/>
        <v>#REF!</v>
      </c>
      <c r="Q129" s="231" t="str">
        <f t="shared" si="5"/>
        <v>#REF!</v>
      </c>
      <c r="R129" s="1101"/>
      <c r="S129" s="1182" t="s">
        <v>525</v>
      </c>
      <c r="T129" s="1183" t="s">
        <v>2138</v>
      </c>
      <c r="U129" s="1084" t="str">
        <f t="shared" si="6"/>
        <v>#REF!</v>
      </c>
      <c r="V129" s="1102" t="str">
        <f t="shared" si="7"/>
        <v>#REF!</v>
      </c>
      <c r="W129" s="1102" t="str">
        <f t="shared" si="8"/>
        <v>#REF!</v>
      </c>
      <c r="X129" s="1102" t="str">
        <f t="shared" si="9"/>
        <v>#REF!</v>
      </c>
      <c r="Y129" s="1102">
        <f t="shared" si="10"/>
        <v>1</v>
      </c>
      <c r="Z129" s="1416" t="str">
        <f t="shared" si="11"/>
        <v>#REF!</v>
      </c>
      <c r="AA129" s="1085" t="str">
        <f t="shared" si="12"/>
        <v>#REF!</v>
      </c>
      <c r="AB129" s="1085" t="str">
        <f t="shared" si="13"/>
        <v>#REF!</v>
      </c>
      <c r="AC129" s="1105" t="str">
        <f t="shared" si="14"/>
        <v>#REF!</v>
      </c>
      <c r="AD129" s="1105" t="str">
        <f t="shared" si="15"/>
        <v>#REF!</v>
      </c>
      <c r="AE129" s="1105" t="str">
        <f t="shared" si="16"/>
        <v>#REF!</v>
      </c>
      <c r="AF129" s="232"/>
      <c r="AG129" s="1079"/>
      <c r="AH129" s="1090">
        <f t="shared" si="17"/>
        <v>22</v>
      </c>
      <c r="AI129" s="1090"/>
    </row>
    <row r="130" ht="15.0" customHeight="1">
      <c r="A130" s="1098">
        <v>128.0</v>
      </c>
      <c r="B130" s="1182">
        <v>470925.0</v>
      </c>
      <c r="C130" s="1183" t="s">
        <v>2290</v>
      </c>
      <c r="D130" s="1183" t="s">
        <v>2291</v>
      </c>
      <c r="E130" s="1183" t="s">
        <v>511</v>
      </c>
      <c r="F130" s="1183" t="s">
        <v>512</v>
      </c>
      <c r="G130" s="1183" t="s">
        <v>665</v>
      </c>
      <c r="H130" s="1273" t="str">
        <f t="shared" si="1"/>
        <v>DEV02</v>
      </c>
      <c r="I130" s="1100" t="str">
        <f t="shared" si="2"/>
        <v>#REF!</v>
      </c>
      <c r="J130" s="413">
        <v>5.0</v>
      </c>
      <c r="K130" s="413">
        <v>2025.0</v>
      </c>
      <c r="L130" s="1397">
        <v>45778.0</v>
      </c>
      <c r="M130" s="1398">
        <v>45808.0</v>
      </c>
      <c r="N130" s="1340">
        <v>22.0</v>
      </c>
      <c r="O130" s="1084">
        <f t="shared" si="3"/>
        <v>1</v>
      </c>
      <c r="P130" s="231" t="str">
        <f t="shared" si="4"/>
        <v>#REF!</v>
      </c>
      <c r="Q130" s="231" t="str">
        <f t="shared" si="5"/>
        <v>#REF!</v>
      </c>
      <c r="R130" s="1101"/>
      <c r="S130" s="1182" t="s">
        <v>525</v>
      </c>
      <c r="T130" s="1183" t="s">
        <v>2138</v>
      </c>
      <c r="U130" s="1084" t="str">
        <f t="shared" si="6"/>
        <v>#REF!</v>
      </c>
      <c r="V130" s="1102" t="str">
        <f t="shared" si="7"/>
        <v>#REF!</v>
      </c>
      <c r="W130" s="1102" t="str">
        <f t="shared" si="8"/>
        <v>#REF!</v>
      </c>
      <c r="X130" s="1102" t="str">
        <f t="shared" si="9"/>
        <v>#REF!</v>
      </c>
      <c r="Y130" s="1102">
        <f t="shared" si="10"/>
        <v>1</v>
      </c>
      <c r="Z130" s="1416" t="str">
        <f t="shared" si="11"/>
        <v>#REF!</v>
      </c>
      <c r="AA130" s="1085" t="str">
        <f t="shared" si="12"/>
        <v>#REF!</v>
      </c>
      <c r="AB130" s="1085" t="str">
        <f t="shared" si="13"/>
        <v>#REF!</v>
      </c>
      <c r="AC130" s="1105" t="str">
        <f t="shared" si="14"/>
        <v>#REF!</v>
      </c>
      <c r="AD130" s="1105" t="str">
        <f t="shared" si="15"/>
        <v>#REF!</v>
      </c>
      <c r="AE130" s="1105" t="str">
        <f t="shared" si="16"/>
        <v>#REF!</v>
      </c>
      <c r="AF130" s="232"/>
      <c r="AG130" s="1079"/>
      <c r="AH130" s="1090">
        <f t="shared" si="17"/>
        <v>22</v>
      </c>
      <c r="AI130" s="1090"/>
    </row>
    <row r="131" ht="15.0" customHeight="1">
      <c r="A131" s="1098">
        <v>129.0</v>
      </c>
      <c r="B131" s="1182">
        <v>473509.0</v>
      </c>
      <c r="C131" s="1183" t="s">
        <v>2428</v>
      </c>
      <c r="D131" s="1183" t="s">
        <v>2429</v>
      </c>
      <c r="E131" s="1183" t="s">
        <v>552</v>
      </c>
      <c r="F131" s="1183" t="s">
        <v>564</v>
      </c>
      <c r="G131" s="1183" t="s">
        <v>790</v>
      </c>
      <c r="H131" s="1273" t="str">
        <f t="shared" si="1"/>
        <v>BA03</v>
      </c>
      <c r="I131" s="1100" t="str">
        <f t="shared" si="2"/>
        <v>#REF!</v>
      </c>
      <c r="J131" s="413">
        <v>5.0</v>
      </c>
      <c r="K131" s="413">
        <v>2025.0</v>
      </c>
      <c r="L131" s="1397">
        <v>45778.0</v>
      </c>
      <c r="M131" s="1398">
        <v>45808.0</v>
      </c>
      <c r="N131" s="1340">
        <v>11.0</v>
      </c>
      <c r="O131" s="1084">
        <f t="shared" si="3"/>
        <v>0.5</v>
      </c>
      <c r="P131" s="231" t="str">
        <f t="shared" si="4"/>
        <v>#REF!</v>
      </c>
      <c r="Q131" s="231" t="str">
        <f t="shared" si="5"/>
        <v>#REF!</v>
      </c>
      <c r="R131" s="1101"/>
      <c r="S131" s="1182" t="s">
        <v>525</v>
      </c>
      <c r="T131" s="1183" t="s">
        <v>2138</v>
      </c>
      <c r="U131" s="1084" t="str">
        <f t="shared" si="6"/>
        <v>#REF!</v>
      </c>
      <c r="V131" s="1102" t="str">
        <f t="shared" si="7"/>
        <v>#REF!</v>
      </c>
      <c r="W131" s="1102" t="str">
        <f t="shared" si="8"/>
        <v>#REF!</v>
      </c>
      <c r="X131" s="1102" t="str">
        <f t="shared" si="9"/>
        <v>#REF!</v>
      </c>
      <c r="Y131" s="1102">
        <f t="shared" si="10"/>
        <v>1</v>
      </c>
      <c r="Z131" s="1416" t="str">
        <f t="shared" si="11"/>
        <v>#REF!</v>
      </c>
      <c r="AA131" s="1085" t="str">
        <f t="shared" si="12"/>
        <v>#REF!</v>
      </c>
      <c r="AB131" s="1085" t="str">
        <f t="shared" si="13"/>
        <v>#REF!</v>
      </c>
      <c r="AC131" s="1105" t="str">
        <f t="shared" si="14"/>
        <v>#REF!</v>
      </c>
      <c r="AD131" s="1105" t="str">
        <f t="shared" si="15"/>
        <v>#REF!</v>
      </c>
      <c r="AE131" s="1105" t="str">
        <f t="shared" si="16"/>
        <v>#REF!</v>
      </c>
      <c r="AF131" s="232"/>
      <c r="AG131" s="1079"/>
      <c r="AH131" s="1090">
        <f t="shared" si="17"/>
        <v>22</v>
      </c>
      <c r="AI131" s="1090"/>
    </row>
    <row r="132" ht="15.0" customHeight="1">
      <c r="A132" s="1098">
        <v>130.0</v>
      </c>
      <c r="B132" s="1181">
        <v>212015.0</v>
      </c>
      <c r="C132" s="370" t="s">
        <v>629</v>
      </c>
      <c r="D132" s="370" t="s">
        <v>1514</v>
      </c>
      <c r="E132" s="370" t="s">
        <v>511</v>
      </c>
      <c r="F132" s="370" t="s">
        <v>663</v>
      </c>
      <c r="G132" s="370" t="s">
        <v>893</v>
      </c>
      <c r="H132" s="1273" t="str">
        <f t="shared" si="1"/>
        <v>PM06</v>
      </c>
      <c r="I132" s="1100" t="str">
        <f t="shared" si="2"/>
        <v>#REF!</v>
      </c>
      <c r="J132" s="413">
        <v>5.0</v>
      </c>
      <c r="K132" s="413">
        <v>2025.0</v>
      </c>
      <c r="L132" s="1394">
        <v>45778.0</v>
      </c>
      <c r="M132" s="1395">
        <v>45808.0</v>
      </c>
      <c r="N132" s="1339">
        <v>22.0</v>
      </c>
      <c r="O132" s="1084">
        <f t="shared" si="3"/>
        <v>1</v>
      </c>
      <c r="P132" s="231" t="str">
        <f t="shared" si="4"/>
        <v>#REF!</v>
      </c>
      <c r="Q132" s="231" t="str">
        <f t="shared" si="5"/>
        <v>#REF!</v>
      </c>
      <c r="R132" s="1101"/>
      <c r="S132" s="1181" t="s">
        <v>525</v>
      </c>
      <c r="T132" s="1317" t="s">
        <v>2377</v>
      </c>
      <c r="U132" s="1084" t="str">
        <f t="shared" si="6"/>
        <v>#REF!</v>
      </c>
      <c r="V132" s="1102" t="str">
        <f t="shared" si="7"/>
        <v>#REF!</v>
      </c>
      <c r="W132" s="1102" t="str">
        <f t="shared" si="8"/>
        <v>#REF!</v>
      </c>
      <c r="X132" s="1102" t="str">
        <f t="shared" si="9"/>
        <v>#REF!</v>
      </c>
      <c r="Y132" s="1102">
        <f t="shared" si="10"/>
        <v>1</v>
      </c>
      <c r="Z132" s="1416" t="str">
        <f t="shared" si="11"/>
        <v>#REF!</v>
      </c>
      <c r="AA132" s="1085" t="str">
        <f t="shared" si="12"/>
        <v>#REF!</v>
      </c>
      <c r="AB132" s="1085" t="str">
        <f t="shared" si="13"/>
        <v>#REF!</v>
      </c>
      <c r="AC132" s="1105" t="str">
        <f t="shared" si="14"/>
        <v>#REF!</v>
      </c>
      <c r="AD132" s="1105" t="str">
        <f t="shared" si="15"/>
        <v>#REF!</v>
      </c>
      <c r="AE132" s="1105" t="str">
        <f t="shared" si="16"/>
        <v>#REF!</v>
      </c>
      <c r="AF132" s="232"/>
      <c r="AG132" s="1079"/>
      <c r="AH132" s="1090">
        <f t="shared" si="17"/>
        <v>22</v>
      </c>
      <c r="AI132" s="1090"/>
    </row>
    <row r="133" ht="15.0" customHeight="1">
      <c r="A133" s="1098">
        <v>131.0</v>
      </c>
      <c r="B133" s="1182">
        <v>434041.0</v>
      </c>
      <c r="C133" s="1183" t="s">
        <v>957</v>
      </c>
      <c r="D133" s="1183" t="s">
        <v>1328</v>
      </c>
      <c r="E133" s="1183" t="s">
        <v>511</v>
      </c>
      <c r="F133" s="1183" t="s">
        <v>512</v>
      </c>
      <c r="G133" s="1183" t="s">
        <v>795</v>
      </c>
      <c r="H133" s="1273" t="str">
        <f t="shared" si="1"/>
        <v>DEV01</v>
      </c>
      <c r="I133" s="1100" t="str">
        <f t="shared" si="2"/>
        <v>#REF!</v>
      </c>
      <c r="J133" s="413">
        <v>5.0</v>
      </c>
      <c r="K133" s="413">
        <v>2025.0</v>
      </c>
      <c r="L133" s="1397">
        <v>45778.0</v>
      </c>
      <c r="M133" s="1398">
        <v>45808.0</v>
      </c>
      <c r="N133" s="1340">
        <v>22.0</v>
      </c>
      <c r="O133" s="1084">
        <f t="shared" si="3"/>
        <v>1</v>
      </c>
      <c r="P133" s="231" t="str">
        <f t="shared" si="4"/>
        <v>#REF!</v>
      </c>
      <c r="Q133" s="231" t="str">
        <f t="shared" si="5"/>
        <v>#REF!</v>
      </c>
      <c r="R133" s="1101"/>
      <c r="S133" s="1182" t="s">
        <v>525</v>
      </c>
      <c r="T133" s="1318" t="s">
        <v>2377</v>
      </c>
      <c r="U133" s="1084" t="str">
        <f t="shared" si="6"/>
        <v>#REF!</v>
      </c>
      <c r="V133" s="1102" t="str">
        <f t="shared" si="7"/>
        <v>#REF!</v>
      </c>
      <c r="W133" s="1102" t="str">
        <f t="shared" si="8"/>
        <v>#REF!</v>
      </c>
      <c r="X133" s="1102" t="str">
        <f t="shared" si="9"/>
        <v>#REF!</v>
      </c>
      <c r="Y133" s="1102">
        <f t="shared" si="10"/>
        <v>1</v>
      </c>
      <c r="Z133" s="1416" t="str">
        <f t="shared" si="11"/>
        <v>#REF!</v>
      </c>
      <c r="AA133" s="1085" t="str">
        <f t="shared" si="12"/>
        <v>#REF!</v>
      </c>
      <c r="AB133" s="1085" t="str">
        <f t="shared" si="13"/>
        <v>#REF!</v>
      </c>
      <c r="AC133" s="1105" t="str">
        <f t="shared" si="14"/>
        <v>#REF!</v>
      </c>
      <c r="AD133" s="1105" t="str">
        <f t="shared" si="15"/>
        <v>#REF!</v>
      </c>
      <c r="AE133" s="1105" t="str">
        <f t="shared" si="16"/>
        <v>#REF!</v>
      </c>
      <c r="AF133" s="232"/>
      <c r="AG133" s="1079"/>
      <c r="AH133" s="1090">
        <f t="shared" si="17"/>
        <v>22</v>
      </c>
      <c r="AI133" s="1090"/>
    </row>
    <row r="134" ht="15.0" customHeight="1">
      <c r="A134" s="1098">
        <v>132.0</v>
      </c>
      <c r="B134" s="1182">
        <v>436920.0</v>
      </c>
      <c r="C134" s="1183" t="s">
        <v>761</v>
      </c>
      <c r="D134" s="1183" t="s">
        <v>1332</v>
      </c>
      <c r="E134" s="1183" t="s">
        <v>511</v>
      </c>
      <c r="F134" s="1183" t="s">
        <v>546</v>
      </c>
      <c r="G134" s="1183" t="s">
        <v>665</v>
      </c>
      <c r="H134" s="1273" t="str">
        <f t="shared" si="1"/>
        <v>TESTER02</v>
      </c>
      <c r="I134" s="1100" t="str">
        <f t="shared" si="2"/>
        <v>#REF!</v>
      </c>
      <c r="J134" s="413">
        <v>5.0</v>
      </c>
      <c r="K134" s="413">
        <v>2025.0</v>
      </c>
      <c r="L134" s="1397">
        <v>45778.0</v>
      </c>
      <c r="M134" s="1398">
        <v>45808.0</v>
      </c>
      <c r="N134" s="1340">
        <v>22.0</v>
      </c>
      <c r="O134" s="1084">
        <f t="shared" si="3"/>
        <v>1</v>
      </c>
      <c r="P134" s="231" t="str">
        <f t="shared" si="4"/>
        <v>#REF!</v>
      </c>
      <c r="Q134" s="231" t="str">
        <f t="shared" si="5"/>
        <v>#REF!</v>
      </c>
      <c r="R134" s="1101"/>
      <c r="S134" s="1182" t="s">
        <v>525</v>
      </c>
      <c r="T134" s="1318" t="s">
        <v>2377</v>
      </c>
      <c r="U134" s="1084" t="str">
        <f t="shared" si="6"/>
        <v>#REF!</v>
      </c>
      <c r="V134" s="1102" t="str">
        <f t="shared" si="7"/>
        <v>#REF!</v>
      </c>
      <c r="W134" s="1102" t="str">
        <f t="shared" si="8"/>
        <v>#REF!</v>
      </c>
      <c r="X134" s="1102" t="str">
        <f t="shared" si="9"/>
        <v>#REF!</v>
      </c>
      <c r="Y134" s="1102">
        <f t="shared" si="10"/>
        <v>1</v>
      </c>
      <c r="Z134" s="1416" t="str">
        <f t="shared" si="11"/>
        <v>#REF!</v>
      </c>
      <c r="AA134" s="1085" t="str">
        <f t="shared" si="12"/>
        <v>#REF!</v>
      </c>
      <c r="AB134" s="1085" t="str">
        <f t="shared" si="13"/>
        <v>#REF!</v>
      </c>
      <c r="AC134" s="1105" t="str">
        <f t="shared" si="14"/>
        <v>#REF!</v>
      </c>
      <c r="AD134" s="1105" t="str">
        <f t="shared" si="15"/>
        <v>#REF!</v>
      </c>
      <c r="AE134" s="1105" t="str">
        <f t="shared" si="16"/>
        <v>#REF!</v>
      </c>
      <c r="AF134" s="232"/>
      <c r="AG134" s="1079"/>
      <c r="AH134" s="1090">
        <f t="shared" si="17"/>
        <v>22</v>
      </c>
      <c r="AI134" s="1090"/>
    </row>
    <row r="135" ht="15.0" customHeight="1">
      <c r="A135" s="1098">
        <v>133.0</v>
      </c>
      <c r="B135" s="1182">
        <v>458877.0</v>
      </c>
      <c r="C135" s="1183" t="s">
        <v>521</v>
      </c>
      <c r="D135" s="1183" t="s">
        <v>1285</v>
      </c>
      <c r="E135" s="1183" t="s">
        <v>511</v>
      </c>
      <c r="F135" s="1183" t="s">
        <v>512</v>
      </c>
      <c r="G135" s="1183" t="s">
        <v>893</v>
      </c>
      <c r="H135" s="1273" t="str">
        <f t="shared" si="1"/>
        <v>DEV06</v>
      </c>
      <c r="I135" s="1100" t="str">
        <f t="shared" si="2"/>
        <v>#REF!</v>
      </c>
      <c r="J135" s="413">
        <v>5.0</v>
      </c>
      <c r="K135" s="413">
        <v>2025.0</v>
      </c>
      <c r="L135" s="1397">
        <v>45778.0</v>
      </c>
      <c r="M135" s="1398">
        <v>45808.0</v>
      </c>
      <c r="N135" s="1340">
        <v>17.6</v>
      </c>
      <c r="O135" s="1084">
        <f t="shared" si="3"/>
        <v>0.8</v>
      </c>
      <c r="P135" s="231" t="str">
        <f t="shared" si="4"/>
        <v>#REF!</v>
      </c>
      <c r="Q135" s="231" t="str">
        <f t="shared" si="5"/>
        <v>#REF!</v>
      </c>
      <c r="R135" s="1101"/>
      <c r="S135" s="1182" t="s">
        <v>525</v>
      </c>
      <c r="T135" s="1318" t="s">
        <v>2377</v>
      </c>
      <c r="U135" s="1084" t="str">
        <f t="shared" si="6"/>
        <v>#REF!</v>
      </c>
      <c r="V135" s="1102" t="str">
        <f t="shared" si="7"/>
        <v>#REF!</v>
      </c>
      <c r="W135" s="1102" t="str">
        <f t="shared" si="8"/>
        <v>#REF!</v>
      </c>
      <c r="X135" s="1102" t="str">
        <f t="shared" si="9"/>
        <v>#REF!</v>
      </c>
      <c r="Y135" s="1102">
        <f t="shared" si="10"/>
        <v>1</v>
      </c>
      <c r="Z135" s="1416" t="str">
        <f t="shared" si="11"/>
        <v>#REF!</v>
      </c>
      <c r="AA135" s="1085" t="str">
        <f t="shared" si="12"/>
        <v>#REF!</v>
      </c>
      <c r="AB135" s="1085" t="str">
        <f t="shared" si="13"/>
        <v>#REF!</v>
      </c>
      <c r="AC135" s="1105" t="str">
        <f t="shared" si="14"/>
        <v>#REF!</v>
      </c>
      <c r="AD135" s="1105" t="str">
        <f t="shared" si="15"/>
        <v>#REF!</v>
      </c>
      <c r="AE135" s="1105" t="str">
        <f t="shared" si="16"/>
        <v>#REF!</v>
      </c>
      <c r="AF135" s="232"/>
      <c r="AG135" s="1079"/>
      <c r="AH135" s="1090">
        <f t="shared" si="17"/>
        <v>22</v>
      </c>
      <c r="AI135" s="1090"/>
    </row>
    <row r="136" ht="15.0" customHeight="1">
      <c r="A136" s="1098">
        <v>134.0</v>
      </c>
      <c r="B136" s="1182">
        <v>463621.0</v>
      </c>
      <c r="C136" s="1183" t="s">
        <v>1525</v>
      </c>
      <c r="D136" s="1183" t="s">
        <v>1526</v>
      </c>
      <c r="E136" s="1183" t="s">
        <v>511</v>
      </c>
      <c r="F136" s="1183" t="s">
        <v>564</v>
      </c>
      <c r="G136" s="1183" t="s">
        <v>665</v>
      </c>
      <c r="H136" s="1273" t="str">
        <f t="shared" si="1"/>
        <v>BA02</v>
      </c>
      <c r="I136" s="1100" t="str">
        <f t="shared" si="2"/>
        <v>#REF!</v>
      </c>
      <c r="J136" s="413">
        <v>5.0</v>
      </c>
      <c r="K136" s="413">
        <v>2025.0</v>
      </c>
      <c r="L136" s="1397">
        <v>45778.0</v>
      </c>
      <c r="M136" s="1398">
        <v>45808.0</v>
      </c>
      <c r="N136" s="1340">
        <v>22.0</v>
      </c>
      <c r="O136" s="1084">
        <f t="shared" si="3"/>
        <v>1</v>
      </c>
      <c r="P136" s="231" t="str">
        <f t="shared" si="4"/>
        <v>#REF!</v>
      </c>
      <c r="Q136" s="231" t="str">
        <f t="shared" si="5"/>
        <v>#REF!</v>
      </c>
      <c r="R136" s="1101"/>
      <c r="S136" s="1182" t="s">
        <v>525</v>
      </c>
      <c r="T136" s="1318" t="s">
        <v>2377</v>
      </c>
      <c r="U136" s="1084" t="str">
        <f t="shared" si="6"/>
        <v>#REF!</v>
      </c>
      <c r="V136" s="1102" t="str">
        <f t="shared" si="7"/>
        <v>#REF!</v>
      </c>
      <c r="W136" s="1102" t="str">
        <f t="shared" si="8"/>
        <v>#REF!</v>
      </c>
      <c r="X136" s="1102" t="str">
        <f t="shared" si="9"/>
        <v>#REF!</v>
      </c>
      <c r="Y136" s="1102">
        <f t="shared" si="10"/>
        <v>1</v>
      </c>
      <c r="Z136" s="1416" t="str">
        <f t="shared" si="11"/>
        <v>#REF!</v>
      </c>
      <c r="AA136" s="1085" t="str">
        <f t="shared" si="12"/>
        <v>#REF!</v>
      </c>
      <c r="AB136" s="1085" t="str">
        <f t="shared" si="13"/>
        <v>#REF!</v>
      </c>
      <c r="AC136" s="1105" t="str">
        <f t="shared" si="14"/>
        <v>#REF!</v>
      </c>
      <c r="AD136" s="1105" t="str">
        <f t="shared" si="15"/>
        <v>#REF!</v>
      </c>
      <c r="AE136" s="1105" t="str">
        <f t="shared" si="16"/>
        <v>#REF!</v>
      </c>
      <c r="AF136" s="232"/>
      <c r="AG136" s="1079"/>
      <c r="AH136" s="1090">
        <f t="shared" si="17"/>
        <v>22</v>
      </c>
      <c r="AI136" s="1090"/>
    </row>
    <row r="137" ht="15.0" customHeight="1">
      <c r="A137" s="1098">
        <v>135.0</v>
      </c>
      <c r="B137" s="1182">
        <v>464119.0</v>
      </c>
      <c r="C137" s="1183" t="s">
        <v>1546</v>
      </c>
      <c r="D137" s="1183" t="s">
        <v>1547</v>
      </c>
      <c r="E137" s="1183" t="s">
        <v>511</v>
      </c>
      <c r="F137" s="1183" t="s">
        <v>546</v>
      </c>
      <c r="G137" s="1183" t="s">
        <v>665</v>
      </c>
      <c r="H137" s="1273" t="str">
        <f t="shared" si="1"/>
        <v>TESTER02</v>
      </c>
      <c r="I137" s="1100" t="str">
        <f t="shared" si="2"/>
        <v>#REF!</v>
      </c>
      <c r="J137" s="413">
        <v>5.0</v>
      </c>
      <c r="K137" s="413">
        <v>2025.0</v>
      </c>
      <c r="L137" s="1397">
        <v>45778.0</v>
      </c>
      <c r="M137" s="1398">
        <v>45808.0</v>
      </c>
      <c r="N137" s="1340">
        <v>22.0</v>
      </c>
      <c r="O137" s="1084">
        <f t="shared" si="3"/>
        <v>1</v>
      </c>
      <c r="P137" s="231" t="str">
        <f t="shared" si="4"/>
        <v>#REF!</v>
      </c>
      <c r="Q137" s="231" t="str">
        <f t="shared" si="5"/>
        <v>#REF!</v>
      </c>
      <c r="R137" s="1101"/>
      <c r="S137" s="1182" t="s">
        <v>525</v>
      </c>
      <c r="T137" s="1318" t="s">
        <v>2377</v>
      </c>
      <c r="U137" s="1084" t="str">
        <f t="shared" si="6"/>
        <v>#REF!</v>
      </c>
      <c r="V137" s="1102" t="str">
        <f t="shared" si="7"/>
        <v>#REF!</v>
      </c>
      <c r="W137" s="1102" t="str">
        <f t="shared" si="8"/>
        <v>#REF!</v>
      </c>
      <c r="X137" s="1102" t="str">
        <f t="shared" si="9"/>
        <v>#REF!</v>
      </c>
      <c r="Y137" s="1102">
        <f t="shared" si="10"/>
        <v>1</v>
      </c>
      <c r="Z137" s="1416" t="str">
        <f t="shared" si="11"/>
        <v>#REF!</v>
      </c>
      <c r="AA137" s="1085" t="str">
        <f t="shared" si="12"/>
        <v>#REF!</v>
      </c>
      <c r="AB137" s="1085" t="str">
        <f t="shared" si="13"/>
        <v>#REF!</v>
      </c>
      <c r="AC137" s="1105" t="str">
        <f t="shared" si="14"/>
        <v>#REF!</v>
      </c>
      <c r="AD137" s="1105" t="str">
        <f t="shared" si="15"/>
        <v>#REF!</v>
      </c>
      <c r="AE137" s="1105" t="str">
        <f t="shared" si="16"/>
        <v>#REF!</v>
      </c>
      <c r="AF137" s="232"/>
      <c r="AG137" s="1079"/>
      <c r="AH137" s="1090">
        <f t="shared" si="17"/>
        <v>22</v>
      </c>
      <c r="AI137" s="1090"/>
    </row>
    <row r="138" ht="15.0" customHeight="1">
      <c r="A138" s="1098">
        <v>136.0</v>
      </c>
      <c r="B138" s="1182">
        <v>464355.0</v>
      </c>
      <c r="C138" s="1183" t="s">
        <v>1551</v>
      </c>
      <c r="D138" s="1183" t="s">
        <v>1552</v>
      </c>
      <c r="E138" s="1183" t="s">
        <v>511</v>
      </c>
      <c r="F138" s="1183" t="s">
        <v>512</v>
      </c>
      <c r="G138" s="1183" t="s">
        <v>665</v>
      </c>
      <c r="H138" s="1273" t="str">
        <f t="shared" si="1"/>
        <v>DEV02</v>
      </c>
      <c r="I138" s="1100" t="str">
        <f t="shared" si="2"/>
        <v>#REF!</v>
      </c>
      <c r="J138" s="413">
        <v>5.0</v>
      </c>
      <c r="K138" s="413">
        <v>2025.0</v>
      </c>
      <c r="L138" s="1397">
        <v>45778.0</v>
      </c>
      <c r="M138" s="1398">
        <v>45808.0</v>
      </c>
      <c r="N138" s="1340">
        <v>22.0</v>
      </c>
      <c r="O138" s="1084">
        <f t="shared" si="3"/>
        <v>1</v>
      </c>
      <c r="P138" s="231" t="str">
        <f t="shared" si="4"/>
        <v>#REF!</v>
      </c>
      <c r="Q138" s="231" t="str">
        <f t="shared" si="5"/>
        <v>#REF!</v>
      </c>
      <c r="R138" s="1101"/>
      <c r="S138" s="1182" t="s">
        <v>525</v>
      </c>
      <c r="T138" s="1318" t="s">
        <v>2377</v>
      </c>
      <c r="U138" s="1084" t="str">
        <f t="shared" si="6"/>
        <v>#REF!</v>
      </c>
      <c r="V138" s="1102" t="str">
        <f t="shared" si="7"/>
        <v>#REF!</v>
      </c>
      <c r="W138" s="1102" t="str">
        <f t="shared" si="8"/>
        <v>#REF!</v>
      </c>
      <c r="X138" s="1102" t="str">
        <f t="shared" si="9"/>
        <v>#REF!</v>
      </c>
      <c r="Y138" s="1102">
        <f t="shared" si="10"/>
        <v>1</v>
      </c>
      <c r="Z138" s="1416" t="str">
        <f t="shared" si="11"/>
        <v>#REF!</v>
      </c>
      <c r="AA138" s="1085" t="str">
        <f t="shared" si="12"/>
        <v>#REF!</v>
      </c>
      <c r="AB138" s="1085" t="str">
        <f t="shared" si="13"/>
        <v>#REF!</v>
      </c>
      <c r="AC138" s="1105" t="str">
        <f t="shared" si="14"/>
        <v>#REF!</v>
      </c>
      <c r="AD138" s="1105" t="str">
        <f t="shared" si="15"/>
        <v>#REF!</v>
      </c>
      <c r="AE138" s="1105" t="str">
        <f t="shared" si="16"/>
        <v>#REF!</v>
      </c>
      <c r="AF138" s="232"/>
      <c r="AG138" s="1079"/>
      <c r="AH138" s="1090">
        <f t="shared" si="17"/>
        <v>22</v>
      </c>
      <c r="AI138" s="1090"/>
    </row>
    <row r="139" ht="15.0" customHeight="1">
      <c r="A139" s="1098">
        <v>137.0</v>
      </c>
      <c r="B139" s="1182">
        <v>465799.0</v>
      </c>
      <c r="C139" s="1183" t="s">
        <v>1310</v>
      </c>
      <c r="D139" s="1183" t="s">
        <v>1311</v>
      </c>
      <c r="E139" s="1183" t="s">
        <v>511</v>
      </c>
      <c r="F139" s="1183" t="s">
        <v>546</v>
      </c>
      <c r="G139" s="1183" t="s">
        <v>771</v>
      </c>
      <c r="H139" s="1273" t="str">
        <f t="shared" si="1"/>
        <v>TESTER04</v>
      </c>
      <c r="I139" s="1100" t="str">
        <f t="shared" si="2"/>
        <v>#REF!</v>
      </c>
      <c r="J139" s="413">
        <v>5.0</v>
      </c>
      <c r="K139" s="413">
        <v>2025.0</v>
      </c>
      <c r="L139" s="1397">
        <v>45778.0</v>
      </c>
      <c r="M139" s="1398">
        <v>45808.0</v>
      </c>
      <c r="N139" s="1340">
        <v>22.0</v>
      </c>
      <c r="O139" s="1084">
        <f t="shared" si="3"/>
        <v>1</v>
      </c>
      <c r="P139" s="231" t="str">
        <f t="shared" si="4"/>
        <v>#REF!</v>
      </c>
      <c r="Q139" s="231" t="str">
        <f t="shared" si="5"/>
        <v>#REF!</v>
      </c>
      <c r="R139" s="1101"/>
      <c r="S139" s="1182" t="s">
        <v>525</v>
      </c>
      <c r="T139" s="1318" t="s">
        <v>2377</v>
      </c>
      <c r="U139" s="1084" t="str">
        <f t="shared" si="6"/>
        <v>#REF!</v>
      </c>
      <c r="V139" s="1102" t="str">
        <f t="shared" si="7"/>
        <v>#REF!</v>
      </c>
      <c r="W139" s="1102" t="str">
        <f t="shared" si="8"/>
        <v>#REF!</v>
      </c>
      <c r="X139" s="1102" t="str">
        <f t="shared" si="9"/>
        <v>#REF!</v>
      </c>
      <c r="Y139" s="1102">
        <f t="shared" si="10"/>
        <v>1</v>
      </c>
      <c r="Z139" s="1416" t="str">
        <f t="shared" si="11"/>
        <v>#REF!</v>
      </c>
      <c r="AA139" s="1085" t="str">
        <f t="shared" si="12"/>
        <v>#REF!</v>
      </c>
      <c r="AB139" s="1085" t="str">
        <f t="shared" si="13"/>
        <v>#REF!</v>
      </c>
      <c r="AC139" s="1105" t="str">
        <f t="shared" si="14"/>
        <v>#REF!</v>
      </c>
      <c r="AD139" s="1105" t="str">
        <f t="shared" si="15"/>
        <v>#REF!</v>
      </c>
      <c r="AE139" s="1105" t="str">
        <f t="shared" si="16"/>
        <v>#REF!</v>
      </c>
      <c r="AF139" s="232"/>
      <c r="AG139" s="1079"/>
      <c r="AH139" s="1090">
        <f t="shared" si="17"/>
        <v>22</v>
      </c>
      <c r="AI139" s="1090"/>
    </row>
    <row r="140" ht="15.0" customHeight="1">
      <c r="A140" s="1098">
        <v>138.0</v>
      </c>
      <c r="B140" s="1182">
        <v>197760.0</v>
      </c>
      <c r="C140" s="1183" t="s">
        <v>876</v>
      </c>
      <c r="D140" s="1183" t="s">
        <v>1678</v>
      </c>
      <c r="E140" s="1183" t="s">
        <v>511</v>
      </c>
      <c r="F140" s="1183" t="s">
        <v>512</v>
      </c>
      <c r="G140" s="1183" t="s">
        <v>893</v>
      </c>
      <c r="H140" s="1273" t="str">
        <f t="shared" si="1"/>
        <v>DEV06</v>
      </c>
      <c r="I140" s="1100" t="str">
        <f t="shared" si="2"/>
        <v>#REF!</v>
      </c>
      <c r="J140" s="413">
        <v>5.0</v>
      </c>
      <c r="K140" s="413">
        <v>2025.0</v>
      </c>
      <c r="L140" s="1397">
        <v>45778.0</v>
      </c>
      <c r="M140" s="1398">
        <v>45808.0</v>
      </c>
      <c r="N140" s="1340">
        <v>22.0</v>
      </c>
      <c r="O140" s="1084">
        <f t="shared" si="3"/>
        <v>1</v>
      </c>
      <c r="P140" s="231" t="str">
        <f t="shared" si="4"/>
        <v>#REF!</v>
      </c>
      <c r="Q140" s="231" t="str">
        <f t="shared" si="5"/>
        <v>#REF!</v>
      </c>
      <c r="R140" s="1101"/>
      <c r="S140" s="1182" t="s">
        <v>525</v>
      </c>
      <c r="T140" s="1318" t="s">
        <v>2377</v>
      </c>
      <c r="U140" s="1084" t="str">
        <f t="shared" si="6"/>
        <v>#REF!</v>
      </c>
      <c r="V140" s="1102" t="str">
        <f t="shared" si="7"/>
        <v>#REF!</v>
      </c>
      <c r="W140" s="1102" t="str">
        <f t="shared" si="8"/>
        <v>#REF!</v>
      </c>
      <c r="X140" s="1102" t="str">
        <f t="shared" si="9"/>
        <v>#REF!</v>
      </c>
      <c r="Y140" s="1102">
        <f t="shared" si="10"/>
        <v>1</v>
      </c>
      <c r="Z140" s="1416" t="str">
        <f t="shared" si="11"/>
        <v>#REF!</v>
      </c>
      <c r="AA140" s="1085" t="str">
        <f t="shared" si="12"/>
        <v>#REF!</v>
      </c>
      <c r="AB140" s="1085" t="str">
        <f t="shared" si="13"/>
        <v>#REF!</v>
      </c>
      <c r="AC140" s="1105" t="str">
        <f t="shared" si="14"/>
        <v>#REF!</v>
      </c>
      <c r="AD140" s="1105" t="str">
        <f t="shared" si="15"/>
        <v>#REF!</v>
      </c>
      <c r="AE140" s="1105" t="str">
        <f t="shared" si="16"/>
        <v>#REF!</v>
      </c>
      <c r="AF140" s="232"/>
      <c r="AG140" s="1079"/>
      <c r="AH140" s="1090">
        <f t="shared" si="17"/>
        <v>22</v>
      </c>
      <c r="AI140" s="1090"/>
    </row>
    <row r="141" ht="15.0" customHeight="1">
      <c r="A141" s="1098">
        <v>139.0</v>
      </c>
      <c r="B141" s="1182">
        <v>467781.0</v>
      </c>
      <c r="C141" s="1183" t="s">
        <v>2160</v>
      </c>
      <c r="D141" s="1183" t="s">
        <v>2161</v>
      </c>
      <c r="E141" s="1183" t="s">
        <v>511</v>
      </c>
      <c r="F141" s="1183" t="s">
        <v>564</v>
      </c>
      <c r="G141" s="1183" t="s">
        <v>665</v>
      </c>
      <c r="H141" s="1273" t="str">
        <f t="shared" si="1"/>
        <v>BA02</v>
      </c>
      <c r="I141" s="1100" t="str">
        <f t="shared" si="2"/>
        <v>#REF!</v>
      </c>
      <c r="J141" s="413">
        <v>5.0</v>
      </c>
      <c r="K141" s="413">
        <v>2025.0</v>
      </c>
      <c r="L141" s="1397">
        <v>45778.0</v>
      </c>
      <c r="M141" s="1398">
        <v>45808.0</v>
      </c>
      <c r="N141" s="1340">
        <v>22.0</v>
      </c>
      <c r="O141" s="1084">
        <f t="shared" si="3"/>
        <v>1</v>
      </c>
      <c r="P141" s="231" t="str">
        <f t="shared" si="4"/>
        <v>#REF!</v>
      </c>
      <c r="Q141" s="231" t="str">
        <f t="shared" si="5"/>
        <v>#REF!</v>
      </c>
      <c r="R141" s="1101"/>
      <c r="S141" s="1182" t="s">
        <v>525</v>
      </c>
      <c r="T141" s="1318" t="s">
        <v>2377</v>
      </c>
      <c r="U141" s="1084" t="str">
        <f t="shared" si="6"/>
        <v>#REF!</v>
      </c>
      <c r="V141" s="1102" t="str">
        <f t="shared" si="7"/>
        <v>#REF!</v>
      </c>
      <c r="W141" s="1102" t="str">
        <f t="shared" si="8"/>
        <v>#REF!</v>
      </c>
      <c r="X141" s="1102" t="str">
        <f t="shared" si="9"/>
        <v>#REF!</v>
      </c>
      <c r="Y141" s="1102">
        <f t="shared" si="10"/>
        <v>1</v>
      </c>
      <c r="Z141" s="1416" t="str">
        <f t="shared" si="11"/>
        <v>#REF!</v>
      </c>
      <c r="AA141" s="1085" t="str">
        <f t="shared" si="12"/>
        <v>#REF!</v>
      </c>
      <c r="AB141" s="1085" t="str">
        <f t="shared" si="13"/>
        <v>#REF!</v>
      </c>
      <c r="AC141" s="1105" t="str">
        <f t="shared" si="14"/>
        <v>#REF!</v>
      </c>
      <c r="AD141" s="1105" t="str">
        <f t="shared" si="15"/>
        <v>#REF!</v>
      </c>
      <c r="AE141" s="1105" t="str">
        <f t="shared" si="16"/>
        <v>#REF!</v>
      </c>
      <c r="AF141" s="232"/>
      <c r="AG141" s="1079"/>
      <c r="AH141" s="1090">
        <f t="shared" si="17"/>
        <v>22</v>
      </c>
      <c r="AI141" s="1090"/>
    </row>
    <row r="142" ht="15.0" customHeight="1">
      <c r="A142" s="1098">
        <v>140.0</v>
      </c>
      <c r="B142" s="1182">
        <v>469443.0</v>
      </c>
      <c r="C142" s="1183" t="s">
        <v>2301</v>
      </c>
      <c r="D142" s="1183" t="s">
        <v>2302</v>
      </c>
      <c r="E142" s="1183" t="s">
        <v>511</v>
      </c>
      <c r="F142" s="1183" t="s">
        <v>512</v>
      </c>
      <c r="G142" s="1183" t="s">
        <v>790</v>
      </c>
      <c r="H142" s="1273" t="str">
        <f t="shared" si="1"/>
        <v>DEV03</v>
      </c>
      <c r="I142" s="1100" t="str">
        <f t="shared" si="2"/>
        <v>#REF!</v>
      </c>
      <c r="J142" s="413">
        <v>5.0</v>
      </c>
      <c r="K142" s="413">
        <v>2025.0</v>
      </c>
      <c r="L142" s="1397">
        <v>45778.0</v>
      </c>
      <c r="M142" s="1398">
        <v>45808.0</v>
      </c>
      <c r="N142" s="1340">
        <v>22.0</v>
      </c>
      <c r="O142" s="1084">
        <f t="shared" si="3"/>
        <v>1</v>
      </c>
      <c r="P142" s="231" t="str">
        <f t="shared" si="4"/>
        <v>#REF!</v>
      </c>
      <c r="Q142" s="231" t="str">
        <f t="shared" si="5"/>
        <v>#REF!</v>
      </c>
      <c r="R142" s="1101"/>
      <c r="S142" s="1182" t="s">
        <v>525</v>
      </c>
      <c r="T142" s="1318" t="s">
        <v>2377</v>
      </c>
      <c r="U142" s="1084" t="str">
        <f t="shared" si="6"/>
        <v>#REF!</v>
      </c>
      <c r="V142" s="1102" t="str">
        <f t="shared" si="7"/>
        <v>#REF!</v>
      </c>
      <c r="W142" s="1102" t="str">
        <f t="shared" si="8"/>
        <v>#REF!</v>
      </c>
      <c r="X142" s="1102" t="str">
        <f t="shared" si="9"/>
        <v>#REF!</v>
      </c>
      <c r="Y142" s="1102">
        <f t="shared" si="10"/>
        <v>1</v>
      </c>
      <c r="Z142" s="1416" t="str">
        <f t="shared" si="11"/>
        <v>#REF!</v>
      </c>
      <c r="AA142" s="1085" t="str">
        <f t="shared" si="12"/>
        <v>#REF!</v>
      </c>
      <c r="AB142" s="1085" t="str">
        <f t="shared" si="13"/>
        <v>#REF!</v>
      </c>
      <c r="AC142" s="1105" t="str">
        <f t="shared" si="14"/>
        <v>#REF!</v>
      </c>
      <c r="AD142" s="1105" t="str">
        <f t="shared" si="15"/>
        <v>#REF!</v>
      </c>
      <c r="AE142" s="1105" t="str">
        <f t="shared" si="16"/>
        <v>#REF!</v>
      </c>
      <c r="AF142" s="232"/>
      <c r="AG142" s="1079"/>
      <c r="AH142" s="1090">
        <f t="shared" si="17"/>
        <v>22</v>
      </c>
      <c r="AI142" s="1090"/>
    </row>
    <row r="143" ht="15.0" customHeight="1">
      <c r="A143" s="1098">
        <v>141.0</v>
      </c>
      <c r="B143" s="1182">
        <v>471739.0</v>
      </c>
      <c r="C143" s="1183" t="s">
        <v>2316</v>
      </c>
      <c r="D143" s="1183" t="s">
        <v>2317</v>
      </c>
      <c r="E143" s="1183" t="s">
        <v>511</v>
      </c>
      <c r="F143" s="1183" t="s">
        <v>512</v>
      </c>
      <c r="G143" s="1183" t="s">
        <v>790</v>
      </c>
      <c r="H143" s="1273" t="str">
        <f t="shared" si="1"/>
        <v>DEV03</v>
      </c>
      <c r="I143" s="1100" t="str">
        <f t="shared" si="2"/>
        <v>#REF!</v>
      </c>
      <c r="J143" s="413">
        <v>5.0</v>
      </c>
      <c r="K143" s="413">
        <v>2025.0</v>
      </c>
      <c r="L143" s="1397">
        <v>45778.0</v>
      </c>
      <c r="M143" s="1398">
        <v>45808.0</v>
      </c>
      <c r="N143" s="1340">
        <v>22.0</v>
      </c>
      <c r="O143" s="1084">
        <f t="shared" si="3"/>
        <v>1</v>
      </c>
      <c r="P143" s="231" t="str">
        <f t="shared" si="4"/>
        <v>#REF!</v>
      </c>
      <c r="Q143" s="231" t="str">
        <f t="shared" si="5"/>
        <v>#REF!</v>
      </c>
      <c r="R143" s="1101"/>
      <c r="S143" s="1182" t="s">
        <v>525</v>
      </c>
      <c r="T143" s="1318" t="s">
        <v>2377</v>
      </c>
      <c r="U143" s="1084" t="str">
        <f t="shared" si="6"/>
        <v>#REF!</v>
      </c>
      <c r="V143" s="1102" t="str">
        <f t="shared" si="7"/>
        <v>#REF!</v>
      </c>
      <c r="W143" s="1102" t="str">
        <f t="shared" si="8"/>
        <v>#REF!</v>
      </c>
      <c r="X143" s="1102" t="str">
        <f t="shared" si="9"/>
        <v>#REF!</v>
      </c>
      <c r="Y143" s="1102">
        <f t="shared" si="10"/>
        <v>1</v>
      </c>
      <c r="Z143" s="1416" t="str">
        <f t="shared" si="11"/>
        <v>#REF!</v>
      </c>
      <c r="AA143" s="1085" t="str">
        <f t="shared" si="12"/>
        <v>#REF!</v>
      </c>
      <c r="AB143" s="1085" t="str">
        <f t="shared" si="13"/>
        <v>#REF!</v>
      </c>
      <c r="AC143" s="1105" t="str">
        <f t="shared" si="14"/>
        <v>#REF!</v>
      </c>
      <c r="AD143" s="1105" t="str">
        <f t="shared" si="15"/>
        <v>#REF!</v>
      </c>
      <c r="AE143" s="1105" t="str">
        <f t="shared" si="16"/>
        <v>#REF!</v>
      </c>
      <c r="AF143" s="232"/>
      <c r="AG143" s="1079"/>
      <c r="AH143" s="1090">
        <f t="shared" si="17"/>
        <v>22</v>
      </c>
      <c r="AI143" s="1090"/>
    </row>
    <row r="144" ht="15.0" customHeight="1">
      <c r="A144" s="1098">
        <v>142.0</v>
      </c>
      <c r="B144" s="1182">
        <v>472061.0</v>
      </c>
      <c r="C144" s="1183" t="s">
        <v>2379</v>
      </c>
      <c r="D144" s="1183" t="s">
        <v>2380</v>
      </c>
      <c r="E144" s="1183" t="s">
        <v>511</v>
      </c>
      <c r="F144" s="1183" t="s">
        <v>512</v>
      </c>
      <c r="G144" s="1183" t="s">
        <v>665</v>
      </c>
      <c r="H144" s="1273" t="str">
        <f t="shared" si="1"/>
        <v>DEV02</v>
      </c>
      <c r="I144" s="1100" t="str">
        <f t="shared" si="2"/>
        <v>#REF!</v>
      </c>
      <c r="J144" s="413">
        <v>5.0</v>
      </c>
      <c r="K144" s="413">
        <v>2025.0</v>
      </c>
      <c r="L144" s="1397">
        <v>45778.0</v>
      </c>
      <c r="M144" s="1398">
        <v>45808.0</v>
      </c>
      <c r="N144" s="1340">
        <v>22.0</v>
      </c>
      <c r="O144" s="1084">
        <f t="shared" si="3"/>
        <v>1</v>
      </c>
      <c r="P144" s="231" t="str">
        <f t="shared" si="4"/>
        <v>#REF!</v>
      </c>
      <c r="Q144" s="231" t="str">
        <f t="shared" si="5"/>
        <v>#REF!</v>
      </c>
      <c r="R144" s="1101"/>
      <c r="S144" s="1182" t="s">
        <v>525</v>
      </c>
      <c r="T144" s="1318" t="s">
        <v>2377</v>
      </c>
      <c r="U144" s="1084" t="str">
        <f t="shared" si="6"/>
        <v>#REF!</v>
      </c>
      <c r="V144" s="1102" t="str">
        <f t="shared" si="7"/>
        <v>#REF!</v>
      </c>
      <c r="W144" s="1102" t="str">
        <f t="shared" si="8"/>
        <v>#REF!</v>
      </c>
      <c r="X144" s="1102" t="str">
        <f t="shared" si="9"/>
        <v>#REF!</v>
      </c>
      <c r="Y144" s="1102">
        <f t="shared" si="10"/>
        <v>1</v>
      </c>
      <c r="Z144" s="1416" t="str">
        <f t="shared" si="11"/>
        <v>#REF!</v>
      </c>
      <c r="AA144" s="1085" t="str">
        <f t="shared" si="12"/>
        <v>#REF!</v>
      </c>
      <c r="AB144" s="1085" t="str">
        <f t="shared" si="13"/>
        <v>#REF!</v>
      </c>
      <c r="AC144" s="1105" t="str">
        <f t="shared" si="14"/>
        <v>#REF!</v>
      </c>
      <c r="AD144" s="1105" t="str">
        <f t="shared" si="15"/>
        <v>#REF!</v>
      </c>
      <c r="AE144" s="1105" t="str">
        <f t="shared" si="16"/>
        <v>#REF!</v>
      </c>
      <c r="AF144" s="232"/>
      <c r="AG144" s="1079"/>
      <c r="AH144" s="1090">
        <f t="shared" si="17"/>
        <v>22</v>
      </c>
      <c r="AI144" s="1090"/>
    </row>
    <row r="145" ht="15.0" customHeight="1">
      <c r="A145" s="1098">
        <v>143.0</v>
      </c>
      <c r="B145" s="1181">
        <v>280298.0</v>
      </c>
      <c r="C145" s="370" t="s">
        <v>1105</v>
      </c>
      <c r="D145" s="370" t="s">
        <v>1477</v>
      </c>
      <c r="E145" s="370" t="s">
        <v>511</v>
      </c>
      <c r="F145" s="370" t="s">
        <v>564</v>
      </c>
      <c r="G145" s="370" t="s">
        <v>787</v>
      </c>
      <c r="H145" s="1273" t="str">
        <f t="shared" si="1"/>
        <v>BA05</v>
      </c>
      <c r="I145" s="1100" t="str">
        <f t="shared" si="2"/>
        <v>#REF!</v>
      </c>
      <c r="J145" s="413">
        <v>5.0</v>
      </c>
      <c r="K145" s="413">
        <v>2025.0</v>
      </c>
      <c r="L145" s="1394">
        <v>45778.0</v>
      </c>
      <c r="M145" s="1395">
        <v>45808.0</v>
      </c>
      <c r="N145" s="1339">
        <v>22.0</v>
      </c>
      <c r="O145" s="1084">
        <f t="shared" si="3"/>
        <v>1</v>
      </c>
      <c r="P145" s="231">
        <f t="shared" si="4"/>
        <v>1</v>
      </c>
      <c r="Q145" s="231">
        <f t="shared" si="5"/>
        <v>1</v>
      </c>
      <c r="R145" s="1101"/>
      <c r="S145" s="1181" t="s">
        <v>517</v>
      </c>
      <c r="T145" s="370" t="s">
        <v>1463</v>
      </c>
      <c r="U145" s="1084">
        <f t="shared" si="6"/>
        <v>1</v>
      </c>
      <c r="V145" s="1102">
        <f t="shared" si="7"/>
        <v>1</v>
      </c>
      <c r="W145" s="1102">
        <f t="shared" si="8"/>
        <v>1</v>
      </c>
      <c r="X145" s="1102">
        <f t="shared" si="9"/>
        <v>1</v>
      </c>
      <c r="Y145" s="1102">
        <f t="shared" si="10"/>
        <v>1</v>
      </c>
      <c r="Z145" s="1416" t="str">
        <f t="shared" si="11"/>
        <v>#REF!</v>
      </c>
      <c r="AA145" s="1085" t="str">
        <f t="shared" si="12"/>
        <v>#REF!</v>
      </c>
      <c r="AB145" s="1085" t="str">
        <f t="shared" si="13"/>
        <v>#REF!</v>
      </c>
      <c r="AC145" s="1105">
        <f t="shared" si="14"/>
        <v>0</v>
      </c>
      <c r="AD145" s="1105" t="str">
        <f t="shared" si="15"/>
        <v>#REF!</v>
      </c>
      <c r="AE145" s="1105" t="str">
        <f t="shared" si="16"/>
        <v>#REF!</v>
      </c>
      <c r="AF145" s="232"/>
      <c r="AG145" s="1079"/>
      <c r="AH145" s="1090">
        <f t="shared" si="17"/>
        <v>22</v>
      </c>
      <c r="AI145" s="1090"/>
    </row>
    <row r="146" ht="15.0" customHeight="1">
      <c r="A146" s="1098">
        <v>144.0</v>
      </c>
      <c r="B146" s="1182">
        <v>439024.0</v>
      </c>
      <c r="C146" s="1183" t="s">
        <v>652</v>
      </c>
      <c r="D146" s="1183" t="s">
        <v>1314</v>
      </c>
      <c r="E146" s="1183" t="s">
        <v>511</v>
      </c>
      <c r="F146" s="1183" t="s">
        <v>546</v>
      </c>
      <c r="G146" s="1183" t="s">
        <v>787</v>
      </c>
      <c r="H146" s="1273" t="str">
        <f t="shared" si="1"/>
        <v>TESTER05</v>
      </c>
      <c r="I146" s="1100" t="str">
        <f t="shared" si="2"/>
        <v>#REF!</v>
      </c>
      <c r="J146" s="413">
        <v>5.0</v>
      </c>
      <c r="K146" s="413">
        <v>2025.0</v>
      </c>
      <c r="L146" s="1397">
        <v>45778.0</v>
      </c>
      <c r="M146" s="1398">
        <v>45808.0</v>
      </c>
      <c r="N146" s="1340">
        <v>22.0</v>
      </c>
      <c r="O146" s="1084">
        <f t="shared" si="3"/>
        <v>1</v>
      </c>
      <c r="P146" s="231">
        <f t="shared" si="4"/>
        <v>1</v>
      </c>
      <c r="Q146" s="231">
        <f t="shared" si="5"/>
        <v>1</v>
      </c>
      <c r="R146" s="1101"/>
      <c r="S146" s="1182" t="s">
        <v>517</v>
      </c>
      <c r="T146" s="1183" t="s">
        <v>1463</v>
      </c>
      <c r="U146" s="1084">
        <f t="shared" si="6"/>
        <v>1</v>
      </c>
      <c r="V146" s="1102">
        <f t="shared" si="7"/>
        <v>1</v>
      </c>
      <c r="W146" s="1102">
        <f t="shared" si="8"/>
        <v>1</v>
      </c>
      <c r="X146" s="1102">
        <f t="shared" si="9"/>
        <v>1</v>
      </c>
      <c r="Y146" s="1102">
        <f t="shared" si="10"/>
        <v>1</v>
      </c>
      <c r="Z146" s="1416" t="str">
        <f t="shared" si="11"/>
        <v>#REF!</v>
      </c>
      <c r="AA146" s="1085" t="str">
        <f t="shared" si="12"/>
        <v>#REF!</v>
      </c>
      <c r="AB146" s="1085" t="str">
        <f t="shared" si="13"/>
        <v>#REF!</v>
      </c>
      <c r="AC146" s="1105">
        <f t="shared" si="14"/>
        <v>0</v>
      </c>
      <c r="AD146" s="1105" t="str">
        <f t="shared" si="15"/>
        <v>#REF!</v>
      </c>
      <c r="AE146" s="1105" t="str">
        <f t="shared" si="16"/>
        <v>#REF!</v>
      </c>
      <c r="AF146" s="232"/>
      <c r="AG146" s="1079"/>
      <c r="AH146" s="1090">
        <f t="shared" si="17"/>
        <v>22</v>
      </c>
      <c r="AI146" s="1090"/>
    </row>
    <row r="147" ht="15.0" customHeight="1">
      <c r="A147" s="1098">
        <v>145.0</v>
      </c>
      <c r="B147" s="1182">
        <v>463623.0</v>
      </c>
      <c r="C147" s="1183" t="s">
        <v>667</v>
      </c>
      <c r="D147" s="1183" t="s">
        <v>1480</v>
      </c>
      <c r="E147" s="1183" t="s">
        <v>511</v>
      </c>
      <c r="F147" s="1183" t="s">
        <v>564</v>
      </c>
      <c r="G147" s="1183" t="s">
        <v>790</v>
      </c>
      <c r="H147" s="1273" t="str">
        <f t="shared" si="1"/>
        <v>BA03</v>
      </c>
      <c r="I147" s="1100" t="str">
        <f t="shared" si="2"/>
        <v>#REF!</v>
      </c>
      <c r="J147" s="413">
        <v>5.0</v>
      </c>
      <c r="K147" s="413">
        <v>2025.0</v>
      </c>
      <c r="L147" s="1397">
        <v>45778.0</v>
      </c>
      <c r="M147" s="1398">
        <v>45808.0</v>
      </c>
      <c r="N147" s="1340">
        <v>22.0</v>
      </c>
      <c r="O147" s="1084">
        <f t="shared" si="3"/>
        <v>1</v>
      </c>
      <c r="P147" s="231">
        <f t="shared" si="4"/>
        <v>1</v>
      </c>
      <c r="Q147" s="231">
        <f t="shared" si="5"/>
        <v>1</v>
      </c>
      <c r="R147" s="1101"/>
      <c r="S147" s="1182" t="s">
        <v>517</v>
      </c>
      <c r="T147" s="1183" t="s">
        <v>1463</v>
      </c>
      <c r="U147" s="1084">
        <f t="shared" si="6"/>
        <v>1</v>
      </c>
      <c r="V147" s="1102">
        <f t="shared" si="7"/>
        <v>1</v>
      </c>
      <c r="W147" s="1102">
        <f t="shared" si="8"/>
        <v>1</v>
      </c>
      <c r="X147" s="1102">
        <f t="shared" si="9"/>
        <v>1</v>
      </c>
      <c r="Y147" s="1102">
        <f t="shared" si="10"/>
        <v>1</v>
      </c>
      <c r="Z147" s="1416" t="str">
        <f t="shared" si="11"/>
        <v>#REF!</v>
      </c>
      <c r="AA147" s="1085" t="str">
        <f t="shared" si="12"/>
        <v>#REF!</v>
      </c>
      <c r="AB147" s="1085" t="str">
        <f t="shared" si="13"/>
        <v>#REF!</v>
      </c>
      <c r="AC147" s="1105">
        <f t="shared" si="14"/>
        <v>0</v>
      </c>
      <c r="AD147" s="1105" t="str">
        <f t="shared" si="15"/>
        <v>#REF!</v>
      </c>
      <c r="AE147" s="1105" t="str">
        <f t="shared" si="16"/>
        <v>#REF!</v>
      </c>
      <c r="AF147" s="232"/>
      <c r="AG147" s="1079"/>
      <c r="AH147" s="1090">
        <f t="shared" si="17"/>
        <v>22</v>
      </c>
      <c r="AI147" s="1090"/>
    </row>
    <row r="148" ht="15.0" customHeight="1">
      <c r="A148" s="1098">
        <v>146.0</v>
      </c>
      <c r="B148" s="1182">
        <v>92203.0</v>
      </c>
      <c r="C148" s="1183" t="s">
        <v>2247</v>
      </c>
      <c r="D148" s="1183" t="s">
        <v>2248</v>
      </c>
      <c r="E148" s="1183" t="s">
        <v>511</v>
      </c>
      <c r="F148" s="1183" t="s">
        <v>663</v>
      </c>
      <c r="G148" s="1183" t="s">
        <v>771</v>
      </c>
      <c r="H148" s="1273" t="str">
        <f t="shared" si="1"/>
        <v>PM04</v>
      </c>
      <c r="I148" s="1100" t="str">
        <f t="shared" si="2"/>
        <v>#REF!</v>
      </c>
      <c r="J148" s="413">
        <v>5.0</v>
      </c>
      <c r="K148" s="413">
        <v>2025.0</v>
      </c>
      <c r="L148" s="1397">
        <v>45778.0</v>
      </c>
      <c r="M148" s="1398">
        <v>45808.0</v>
      </c>
      <c r="N148" s="1340">
        <v>3.3</v>
      </c>
      <c r="O148" s="1084">
        <f t="shared" si="3"/>
        <v>0.15</v>
      </c>
      <c r="P148" s="231">
        <f t="shared" si="4"/>
        <v>0.15</v>
      </c>
      <c r="Q148" s="231">
        <f t="shared" si="5"/>
        <v>0.15</v>
      </c>
      <c r="R148" s="1101"/>
      <c r="S148" s="1182" t="s">
        <v>517</v>
      </c>
      <c r="T148" s="1183" t="s">
        <v>1463</v>
      </c>
      <c r="U148" s="1084">
        <f t="shared" si="6"/>
        <v>0.15</v>
      </c>
      <c r="V148" s="1102" t="str">
        <f t="shared" si="7"/>
        <v>#REF!</v>
      </c>
      <c r="W148" s="1102" t="str">
        <f t="shared" si="8"/>
        <v>#REF!</v>
      </c>
      <c r="X148" s="1102" t="str">
        <f t="shared" si="9"/>
        <v>#REF!</v>
      </c>
      <c r="Y148" s="1102">
        <f t="shared" si="10"/>
        <v>1</v>
      </c>
      <c r="Z148" s="1416" t="str">
        <f t="shared" si="11"/>
        <v>#REF!</v>
      </c>
      <c r="AA148" s="1085" t="str">
        <f t="shared" si="12"/>
        <v>#REF!</v>
      </c>
      <c r="AB148" s="1085" t="str">
        <f t="shared" si="13"/>
        <v>#REF!</v>
      </c>
      <c r="AC148" s="1105" t="str">
        <f t="shared" si="14"/>
        <v>#REF!</v>
      </c>
      <c r="AD148" s="1105" t="str">
        <f t="shared" si="15"/>
        <v>#REF!</v>
      </c>
      <c r="AE148" s="1105" t="str">
        <f t="shared" si="16"/>
        <v>#REF!</v>
      </c>
      <c r="AF148" s="232"/>
      <c r="AG148" s="1079"/>
      <c r="AH148" s="1090">
        <f t="shared" si="17"/>
        <v>22</v>
      </c>
      <c r="AI148" s="1090"/>
    </row>
    <row r="149" ht="15.0" customHeight="1">
      <c r="A149" s="1098">
        <v>147.0</v>
      </c>
      <c r="B149" s="1182">
        <v>475163.0</v>
      </c>
      <c r="C149" s="1183" t="s">
        <v>2450</v>
      </c>
      <c r="D149" s="1183" t="s">
        <v>2451</v>
      </c>
      <c r="E149" s="1183" t="s">
        <v>511</v>
      </c>
      <c r="F149" s="1183" t="s">
        <v>564</v>
      </c>
      <c r="G149" s="1183" t="s">
        <v>790</v>
      </c>
      <c r="H149" s="1273" t="str">
        <f t="shared" si="1"/>
        <v>BA03</v>
      </c>
      <c r="I149" s="1100" t="str">
        <f t="shared" si="2"/>
        <v>#REF!</v>
      </c>
      <c r="J149" s="413">
        <v>5.0</v>
      </c>
      <c r="K149" s="413">
        <v>2025.0</v>
      </c>
      <c r="L149" s="1397">
        <v>45778.0</v>
      </c>
      <c r="M149" s="1398">
        <v>45808.0</v>
      </c>
      <c r="N149" s="1340">
        <v>22.0</v>
      </c>
      <c r="O149" s="1084">
        <f t="shared" si="3"/>
        <v>1</v>
      </c>
      <c r="P149" s="231">
        <f t="shared" si="4"/>
        <v>1</v>
      </c>
      <c r="Q149" s="231">
        <f t="shared" si="5"/>
        <v>1</v>
      </c>
      <c r="R149" s="1101"/>
      <c r="S149" s="1182" t="s">
        <v>517</v>
      </c>
      <c r="T149" s="1183" t="s">
        <v>1463</v>
      </c>
      <c r="U149" s="1084">
        <f t="shared" si="6"/>
        <v>1</v>
      </c>
      <c r="V149" s="1102">
        <f t="shared" si="7"/>
        <v>1</v>
      </c>
      <c r="W149" s="1102">
        <f t="shared" si="8"/>
        <v>1</v>
      </c>
      <c r="X149" s="1102">
        <f t="shared" si="9"/>
        <v>1</v>
      </c>
      <c r="Y149" s="1102">
        <f t="shared" si="10"/>
        <v>1</v>
      </c>
      <c r="Z149" s="1416" t="str">
        <f t="shared" si="11"/>
        <v>#REF!</v>
      </c>
      <c r="AA149" s="1085" t="str">
        <f t="shared" si="12"/>
        <v>#REF!</v>
      </c>
      <c r="AB149" s="1085" t="str">
        <f t="shared" si="13"/>
        <v>#REF!</v>
      </c>
      <c r="AC149" s="1105">
        <f t="shared" si="14"/>
        <v>0</v>
      </c>
      <c r="AD149" s="1105" t="str">
        <f t="shared" si="15"/>
        <v>#REF!</v>
      </c>
      <c r="AE149" s="1105" t="str">
        <f t="shared" si="16"/>
        <v>#REF!</v>
      </c>
      <c r="AF149" s="232"/>
      <c r="AG149" s="1079"/>
      <c r="AH149" s="1090">
        <f t="shared" si="17"/>
        <v>22</v>
      </c>
      <c r="AI149" s="1090"/>
    </row>
    <row r="150" ht="15.0" customHeight="1">
      <c r="A150" s="1098">
        <v>148.0</v>
      </c>
      <c r="B150" s="1181">
        <v>472063.0</v>
      </c>
      <c r="C150" s="370" t="s">
        <v>2381</v>
      </c>
      <c r="D150" s="370" t="s">
        <v>2382</v>
      </c>
      <c r="E150" s="370" t="s">
        <v>511</v>
      </c>
      <c r="F150" s="370" t="s">
        <v>546</v>
      </c>
      <c r="G150" s="370" t="s">
        <v>665</v>
      </c>
      <c r="H150" s="1273" t="str">
        <f t="shared" si="1"/>
        <v>TESTER02</v>
      </c>
      <c r="I150" s="1100" t="str">
        <f t="shared" si="2"/>
        <v>#REF!</v>
      </c>
      <c r="J150" s="413">
        <v>5.0</v>
      </c>
      <c r="K150" s="413">
        <v>2025.0</v>
      </c>
      <c r="L150" s="1394">
        <v>45778.0</v>
      </c>
      <c r="M150" s="1395">
        <v>45808.0</v>
      </c>
      <c r="N150" s="1339">
        <v>22.0</v>
      </c>
      <c r="O150" s="1084">
        <f t="shared" si="3"/>
        <v>1</v>
      </c>
      <c r="P150" s="231">
        <f t="shared" si="4"/>
        <v>1</v>
      </c>
      <c r="Q150" s="231">
        <f t="shared" si="5"/>
        <v>1</v>
      </c>
      <c r="R150" s="1101"/>
      <c r="S150" s="1181" t="s">
        <v>517</v>
      </c>
      <c r="T150" s="370" t="s">
        <v>2383</v>
      </c>
      <c r="U150" s="1084">
        <f t="shared" si="6"/>
        <v>1</v>
      </c>
      <c r="V150" s="1102">
        <f t="shared" si="7"/>
        <v>1</v>
      </c>
      <c r="W150" s="1102">
        <f t="shared" si="8"/>
        <v>1</v>
      </c>
      <c r="X150" s="1102">
        <f t="shared" si="9"/>
        <v>1</v>
      </c>
      <c r="Y150" s="1102">
        <f t="shared" si="10"/>
        <v>1</v>
      </c>
      <c r="Z150" s="1416" t="str">
        <f t="shared" si="11"/>
        <v>#REF!</v>
      </c>
      <c r="AA150" s="1085" t="str">
        <f t="shared" si="12"/>
        <v>#REF!</v>
      </c>
      <c r="AB150" s="1085" t="str">
        <f t="shared" si="13"/>
        <v>#REF!</v>
      </c>
      <c r="AC150" s="1105">
        <f t="shared" si="14"/>
        <v>0</v>
      </c>
      <c r="AD150" s="1105" t="str">
        <f t="shared" si="15"/>
        <v>#REF!</v>
      </c>
      <c r="AE150" s="1105" t="str">
        <f t="shared" si="16"/>
        <v>#REF!</v>
      </c>
      <c r="AF150" s="232"/>
      <c r="AG150" s="1079"/>
      <c r="AH150" s="1090">
        <f t="shared" si="17"/>
        <v>22</v>
      </c>
      <c r="AI150" s="1090"/>
    </row>
    <row r="151" ht="15.0" customHeight="1">
      <c r="A151" s="1098">
        <v>149.0</v>
      </c>
      <c r="B151" s="1182">
        <v>474647.0</v>
      </c>
      <c r="C151" s="1183" t="s">
        <v>2437</v>
      </c>
      <c r="D151" s="1183" t="s">
        <v>2438</v>
      </c>
      <c r="E151" s="1183" t="s">
        <v>511</v>
      </c>
      <c r="F151" s="1183" t="s">
        <v>546</v>
      </c>
      <c r="G151" s="1183" t="s">
        <v>665</v>
      </c>
      <c r="H151" s="1273" t="str">
        <f t="shared" si="1"/>
        <v>TESTER02</v>
      </c>
      <c r="I151" s="1100" t="str">
        <f t="shared" si="2"/>
        <v>#REF!</v>
      </c>
      <c r="J151" s="413">
        <v>5.0</v>
      </c>
      <c r="K151" s="413">
        <v>2025.0</v>
      </c>
      <c r="L151" s="1397">
        <v>45778.0</v>
      </c>
      <c r="M151" s="1398">
        <v>45808.0</v>
      </c>
      <c r="N151" s="1340">
        <v>22.0</v>
      </c>
      <c r="O151" s="1084">
        <f t="shared" si="3"/>
        <v>1</v>
      </c>
      <c r="P151" s="231">
        <f t="shared" si="4"/>
        <v>1</v>
      </c>
      <c r="Q151" s="231">
        <f t="shared" si="5"/>
        <v>1</v>
      </c>
      <c r="R151" s="1101"/>
      <c r="S151" s="1182" t="s">
        <v>517</v>
      </c>
      <c r="T151" s="1183" t="s">
        <v>2383</v>
      </c>
      <c r="U151" s="1084">
        <f t="shared" si="6"/>
        <v>1</v>
      </c>
      <c r="V151" s="1102">
        <f t="shared" si="7"/>
        <v>1</v>
      </c>
      <c r="W151" s="1102">
        <f t="shared" si="8"/>
        <v>1</v>
      </c>
      <c r="X151" s="1102">
        <f t="shared" si="9"/>
        <v>1</v>
      </c>
      <c r="Y151" s="1102">
        <f t="shared" si="10"/>
        <v>1</v>
      </c>
      <c r="Z151" s="1416" t="str">
        <f t="shared" si="11"/>
        <v>#REF!</v>
      </c>
      <c r="AA151" s="1085" t="str">
        <f t="shared" si="12"/>
        <v>#REF!</v>
      </c>
      <c r="AB151" s="1085" t="str">
        <f t="shared" si="13"/>
        <v>#REF!</v>
      </c>
      <c r="AC151" s="1105">
        <f t="shared" si="14"/>
        <v>0</v>
      </c>
      <c r="AD151" s="1105" t="str">
        <f t="shared" si="15"/>
        <v>#REF!</v>
      </c>
      <c r="AE151" s="1105" t="str">
        <f t="shared" si="16"/>
        <v>#REF!</v>
      </c>
      <c r="AF151" s="232"/>
      <c r="AG151" s="1079"/>
      <c r="AH151" s="1090">
        <f t="shared" si="17"/>
        <v>22</v>
      </c>
      <c r="AI151" s="1090"/>
    </row>
    <row r="152" ht="15.0" customHeight="1">
      <c r="A152" s="1098">
        <v>150.0</v>
      </c>
      <c r="B152" s="1182">
        <v>475175.0</v>
      </c>
      <c r="C152" s="1183" t="s">
        <v>2452</v>
      </c>
      <c r="D152" s="1183" t="s">
        <v>2453</v>
      </c>
      <c r="E152" s="1183" t="s">
        <v>511</v>
      </c>
      <c r="F152" s="1183" t="s">
        <v>512</v>
      </c>
      <c r="G152" s="1183" t="s">
        <v>790</v>
      </c>
      <c r="H152" s="1273" t="str">
        <f t="shared" si="1"/>
        <v>DEV03</v>
      </c>
      <c r="I152" s="1100" t="str">
        <f t="shared" si="2"/>
        <v>#REF!</v>
      </c>
      <c r="J152" s="413">
        <v>5.0</v>
      </c>
      <c r="K152" s="413">
        <v>2025.0</v>
      </c>
      <c r="L152" s="1397">
        <v>45778.0</v>
      </c>
      <c r="M152" s="1398">
        <v>45808.0</v>
      </c>
      <c r="N152" s="1340">
        <v>22.0</v>
      </c>
      <c r="O152" s="1084">
        <f t="shared" si="3"/>
        <v>1</v>
      </c>
      <c r="P152" s="231">
        <f t="shared" si="4"/>
        <v>1</v>
      </c>
      <c r="Q152" s="231">
        <f t="shared" si="5"/>
        <v>1</v>
      </c>
      <c r="R152" s="1101"/>
      <c r="S152" s="1182" t="s">
        <v>517</v>
      </c>
      <c r="T152" s="1183" t="s">
        <v>2383</v>
      </c>
      <c r="U152" s="1084">
        <f t="shared" si="6"/>
        <v>1</v>
      </c>
      <c r="V152" s="1102">
        <f t="shared" si="7"/>
        <v>1</v>
      </c>
      <c r="W152" s="1102">
        <f t="shared" si="8"/>
        <v>1</v>
      </c>
      <c r="X152" s="1102">
        <f t="shared" si="9"/>
        <v>1</v>
      </c>
      <c r="Y152" s="1102">
        <f t="shared" si="10"/>
        <v>1</v>
      </c>
      <c r="Z152" s="1416" t="str">
        <f t="shared" si="11"/>
        <v>#REF!</v>
      </c>
      <c r="AA152" s="1085" t="str">
        <f t="shared" si="12"/>
        <v>#REF!</v>
      </c>
      <c r="AB152" s="1085" t="str">
        <f t="shared" si="13"/>
        <v>#REF!</v>
      </c>
      <c r="AC152" s="1105">
        <f t="shared" si="14"/>
        <v>0</v>
      </c>
      <c r="AD152" s="1105" t="str">
        <f t="shared" si="15"/>
        <v>#REF!</v>
      </c>
      <c r="AE152" s="1105" t="str">
        <f t="shared" si="16"/>
        <v>#REF!</v>
      </c>
      <c r="AF152" s="232"/>
      <c r="AG152" s="1079"/>
      <c r="AH152" s="1090">
        <f t="shared" si="17"/>
        <v>22</v>
      </c>
      <c r="AI152" s="1090"/>
    </row>
    <row r="153" ht="15.0" customHeight="1">
      <c r="A153" s="1098">
        <v>151.0</v>
      </c>
      <c r="B153" s="1182">
        <v>155317.0</v>
      </c>
      <c r="C153" s="1183" t="s">
        <v>1273</v>
      </c>
      <c r="D153" s="1183" t="s">
        <v>1274</v>
      </c>
      <c r="E153" s="1183" t="s">
        <v>511</v>
      </c>
      <c r="F153" s="1183" t="s">
        <v>564</v>
      </c>
      <c r="G153" s="1183" t="s">
        <v>893</v>
      </c>
      <c r="H153" s="1273" t="str">
        <f t="shared" si="1"/>
        <v>BA06</v>
      </c>
      <c r="I153" s="1100" t="str">
        <f t="shared" si="2"/>
        <v>#REF!</v>
      </c>
      <c r="J153" s="413">
        <v>5.0</v>
      </c>
      <c r="K153" s="413">
        <v>2025.0</v>
      </c>
      <c r="L153" s="1397">
        <v>45778.0</v>
      </c>
      <c r="M153" s="1398">
        <v>45808.0</v>
      </c>
      <c r="N153" s="1340">
        <v>6.6</v>
      </c>
      <c r="O153" s="1084">
        <f t="shared" si="3"/>
        <v>0.3</v>
      </c>
      <c r="P153" s="231" t="str">
        <f t="shared" si="4"/>
        <v>#REF!</v>
      </c>
      <c r="Q153" s="231" t="str">
        <f t="shared" si="5"/>
        <v>#REF!</v>
      </c>
      <c r="R153" s="1101"/>
      <c r="S153" s="1182" t="s">
        <v>525</v>
      </c>
      <c r="T153" s="1183" t="s">
        <v>1657</v>
      </c>
      <c r="U153" s="1084" t="str">
        <f t="shared" si="6"/>
        <v>#REF!</v>
      </c>
      <c r="V153" s="1102" t="str">
        <f t="shared" si="7"/>
        <v>#REF!</v>
      </c>
      <c r="W153" s="1102" t="str">
        <f t="shared" si="8"/>
        <v>#REF!</v>
      </c>
      <c r="X153" s="1102" t="str">
        <f t="shared" si="9"/>
        <v>#REF!</v>
      </c>
      <c r="Y153" s="1102">
        <f t="shared" si="10"/>
        <v>1</v>
      </c>
      <c r="Z153" s="1416" t="str">
        <f t="shared" si="11"/>
        <v>#REF!</v>
      </c>
      <c r="AA153" s="1085" t="str">
        <f t="shared" si="12"/>
        <v>#REF!</v>
      </c>
      <c r="AB153" s="1085" t="str">
        <f t="shared" si="13"/>
        <v>#REF!</v>
      </c>
      <c r="AC153" s="1105" t="str">
        <f t="shared" si="14"/>
        <v>#REF!</v>
      </c>
      <c r="AD153" s="1105" t="str">
        <f t="shared" si="15"/>
        <v>#REF!</v>
      </c>
      <c r="AE153" s="1105" t="str">
        <f t="shared" si="16"/>
        <v>#REF!</v>
      </c>
      <c r="AF153" s="232"/>
      <c r="AG153" s="1079"/>
      <c r="AH153" s="1090">
        <f t="shared" si="17"/>
        <v>22</v>
      </c>
      <c r="AI153" s="1090"/>
    </row>
    <row r="154" ht="15.0" customHeight="1">
      <c r="A154" s="1098">
        <v>152.0</v>
      </c>
      <c r="B154" s="1182">
        <v>466333.0</v>
      </c>
      <c r="C154" s="1183" t="s">
        <v>1675</v>
      </c>
      <c r="D154" s="1183" t="s">
        <v>1676</v>
      </c>
      <c r="E154" s="1183" t="s">
        <v>511</v>
      </c>
      <c r="F154" s="1183" t="s">
        <v>546</v>
      </c>
      <c r="G154" s="1183" t="s">
        <v>790</v>
      </c>
      <c r="H154" s="1273" t="str">
        <f t="shared" si="1"/>
        <v>TESTER03</v>
      </c>
      <c r="I154" s="1100" t="str">
        <f t="shared" si="2"/>
        <v>#REF!</v>
      </c>
      <c r="J154" s="413">
        <v>5.0</v>
      </c>
      <c r="K154" s="413">
        <v>2025.0</v>
      </c>
      <c r="L154" s="1397">
        <v>45778.0</v>
      </c>
      <c r="M154" s="1398">
        <v>45807.0</v>
      </c>
      <c r="N154" s="1340">
        <v>11.0</v>
      </c>
      <c r="O154" s="1084">
        <f t="shared" si="3"/>
        <v>0.5</v>
      </c>
      <c r="P154" s="231" t="str">
        <f t="shared" si="4"/>
        <v>#REF!</v>
      </c>
      <c r="Q154" s="231" t="str">
        <f t="shared" si="5"/>
        <v>#REF!</v>
      </c>
      <c r="R154" s="1101"/>
      <c r="S154" s="1182" t="s">
        <v>525</v>
      </c>
      <c r="T154" s="1183" t="s">
        <v>1657</v>
      </c>
      <c r="U154" s="1084" t="str">
        <f t="shared" si="6"/>
        <v>#REF!</v>
      </c>
      <c r="V154" s="1102" t="str">
        <f t="shared" si="7"/>
        <v>#REF!</v>
      </c>
      <c r="W154" s="1102" t="str">
        <f t="shared" si="8"/>
        <v>#REF!</v>
      </c>
      <c r="X154" s="1102" t="str">
        <f t="shared" si="9"/>
        <v>#REF!</v>
      </c>
      <c r="Y154" s="1102">
        <f t="shared" si="10"/>
        <v>1</v>
      </c>
      <c r="Z154" s="1416" t="str">
        <f t="shared" si="11"/>
        <v>#REF!</v>
      </c>
      <c r="AA154" s="1085" t="str">
        <f t="shared" si="12"/>
        <v>#REF!</v>
      </c>
      <c r="AB154" s="1085" t="str">
        <f t="shared" si="13"/>
        <v>#REF!</v>
      </c>
      <c r="AC154" s="1105" t="str">
        <f t="shared" si="14"/>
        <v>#REF!</v>
      </c>
      <c r="AD154" s="1105" t="str">
        <f t="shared" si="15"/>
        <v>#REF!</v>
      </c>
      <c r="AE154" s="1105" t="str">
        <f t="shared" si="16"/>
        <v>#REF!</v>
      </c>
      <c r="AF154" s="232"/>
      <c r="AG154" s="1079"/>
      <c r="AH154" s="1090">
        <f t="shared" si="17"/>
        <v>22</v>
      </c>
      <c r="AI154" s="1090"/>
    </row>
    <row r="155" ht="15.0" customHeight="1">
      <c r="A155" s="1098">
        <v>153.0</v>
      </c>
      <c r="B155" s="1182">
        <v>466999.0</v>
      </c>
      <c r="C155" s="1183" t="s">
        <v>1690</v>
      </c>
      <c r="D155" s="1183" t="s">
        <v>1691</v>
      </c>
      <c r="E155" s="1183" t="s">
        <v>511</v>
      </c>
      <c r="F155" s="1183" t="s">
        <v>512</v>
      </c>
      <c r="G155" s="1183" t="s">
        <v>790</v>
      </c>
      <c r="H155" s="1273" t="str">
        <f t="shared" si="1"/>
        <v>DEV03</v>
      </c>
      <c r="I155" s="1100" t="str">
        <f t="shared" si="2"/>
        <v>#REF!</v>
      </c>
      <c r="J155" s="413">
        <v>5.0</v>
      </c>
      <c r="K155" s="413">
        <v>2025.0</v>
      </c>
      <c r="L155" s="1397">
        <v>45778.0</v>
      </c>
      <c r="M155" s="1398">
        <v>45808.0</v>
      </c>
      <c r="N155" s="1340">
        <v>22.0</v>
      </c>
      <c r="O155" s="1084">
        <f t="shared" si="3"/>
        <v>1</v>
      </c>
      <c r="P155" s="231" t="str">
        <f t="shared" si="4"/>
        <v>#REF!</v>
      </c>
      <c r="Q155" s="231" t="str">
        <f t="shared" si="5"/>
        <v>#REF!</v>
      </c>
      <c r="R155" s="1101"/>
      <c r="S155" s="1182" t="s">
        <v>525</v>
      </c>
      <c r="T155" s="1183" t="s">
        <v>1657</v>
      </c>
      <c r="U155" s="1084" t="str">
        <f t="shared" si="6"/>
        <v>#REF!</v>
      </c>
      <c r="V155" s="1102" t="str">
        <f t="shared" si="7"/>
        <v>#REF!</v>
      </c>
      <c r="W155" s="1102" t="str">
        <f t="shared" si="8"/>
        <v>#REF!</v>
      </c>
      <c r="X155" s="1102" t="str">
        <f t="shared" si="9"/>
        <v>#REF!</v>
      </c>
      <c r="Y155" s="1102">
        <f t="shared" si="10"/>
        <v>1</v>
      </c>
      <c r="Z155" s="1416" t="str">
        <f t="shared" si="11"/>
        <v>#REF!</v>
      </c>
      <c r="AA155" s="1085" t="str">
        <f t="shared" si="12"/>
        <v>#REF!</v>
      </c>
      <c r="AB155" s="1085" t="str">
        <f t="shared" si="13"/>
        <v>#REF!</v>
      </c>
      <c r="AC155" s="1105" t="str">
        <f t="shared" si="14"/>
        <v>#REF!</v>
      </c>
      <c r="AD155" s="1105" t="str">
        <f t="shared" si="15"/>
        <v>#REF!</v>
      </c>
      <c r="AE155" s="1105" t="str">
        <f t="shared" si="16"/>
        <v>#REF!</v>
      </c>
      <c r="AF155" s="232"/>
      <c r="AG155" s="1079"/>
      <c r="AH155" s="1090">
        <f t="shared" si="17"/>
        <v>22</v>
      </c>
      <c r="AI155" s="1090"/>
    </row>
    <row r="156" ht="15.0" customHeight="1">
      <c r="A156" s="1098">
        <v>154.0</v>
      </c>
      <c r="B156" s="1182">
        <v>470247.0</v>
      </c>
      <c r="C156" s="1183" t="s">
        <v>2286</v>
      </c>
      <c r="D156" s="1183" t="s">
        <v>2287</v>
      </c>
      <c r="E156" s="1183" t="s">
        <v>511</v>
      </c>
      <c r="F156" s="1183" t="s">
        <v>564</v>
      </c>
      <c r="G156" s="1183" t="s">
        <v>790</v>
      </c>
      <c r="H156" s="1273" t="str">
        <f t="shared" si="1"/>
        <v>BA03</v>
      </c>
      <c r="I156" s="1100" t="str">
        <f t="shared" si="2"/>
        <v>#REF!</v>
      </c>
      <c r="J156" s="413">
        <v>5.0</v>
      </c>
      <c r="K156" s="413">
        <v>2025.0</v>
      </c>
      <c r="L156" s="1397">
        <v>45778.0</v>
      </c>
      <c r="M156" s="1398">
        <v>45808.0</v>
      </c>
      <c r="N156" s="1340">
        <v>22.0</v>
      </c>
      <c r="O156" s="1084">
        <f t="shared" si="3"/>
        <v>1</v>
      </c>
      <c r="P156" s="231" t="str">
        <f t="shared" si="4"/>
        <v>#REF!</v>
      </c>
      <c r="Q156" s="231" t="str">
        <f t="shared" si="5"/>
        <v>#REF!</v>
      </c>
      <c r="R156" s="1101"/>
      <c r="S156" s="1182" t="s">
        <v>525</v>
      </c>
      <c r="T156" s="1183" t="s">
        <v>1657</v>
      </c>
      <c r="U156" s="1084" t="str">
        <f t="shared" si="6"/>
        <v>#REF!</v>
      </c>
      <c r="V156" s="1102" t="str">
        <f t="shared" si="7"/>
        <v>#REF!</v>
      </c>
      <c r="W156" s="1102" t="str">
        <f t="shared" si="8"/>
        <v>#REF!</v>
      </c>
      <c r="X156" s="1102" t="str">
        <f t="shared" si="9"/>
        <v>#REF!</v>
      </c>
      <c r="Y156" s="1102">
        <f t="shared" si="10"/>
        <v>1</v>
      </c>
      <c r="Z156" s="1416" t="str">
        <f t="shared" si="11"/>
        <v>#REF!</v>
      </c>
      <c r="AA156" s="1085" t="str">
        <f t="shared" si="12"/>
        <v>#REF!</v>
      </c>
      <c r="AB156" s="1085" t="str">
        <f t="shared" si="13"/>
        <v>#REF!</v>
      </c>
      <c r="AC156" s="1105" t="str">
        <f t="shared" si="14"/>
        <v>#REF!</v>
      </c>
      <c r="AD156" s="1105" t="str">
        <f t="shared" si="15"/>
        <v>#REF!</v>
      </c>
      <c r="AE156" s="1105" t="str">
        <f t="shared" si="16"/>
        <v>#REF!</v>
      </c>
      <c r="AF156" s="232"/>
      <c r="AG156" s="1079"/>
      <c r="AH156" s="1090">
        <f t="shared" si="17"/>
        <v>22</v>
      </c>
      <c r="AI156" s="1090"/>
    </row>
    <row r="157" ht="15.0" customHeight="1">
      <c r="A157" s="1098">
        <v>155.0</v>
      </c>
      <c r="B157" s="1182">
        <v>475167.0</v>
      </c>
      <c r="C157" s="1183" t="s">
        <v>2441</v>
      </c>
      <c r="D157" s="1183" t="s">
        <v>2442</v>
      </c>
      <c r="E157" s="1183" t="s">
        <v>511</v>
      </c>
      <c r="F157" s="1183" t="s">
        <v>663</v>
      </c>
      <c r="G157" s="1183" t="s">
        <v>790</v>
      </c>
      <c r="H157" s="1273" t="str">
        <f t="shared" si="1"/>
        <v>PM03</v>
      </c>
      <c r="I157" s="1100" t="str">
        <f t="shared" si="2"/>
        <v>#REF!</v>
      </c>
      <c r="J157" s="413">
        <v>5.0</v>
      </c>
      <c r="K157" s="413">
        <v>2025.0</v>
      </c>
      <c r="L157" s="1397">
        <v>45778.0</v>
      </c>
      <c r="M157" s="1398">
        <v>45808.0</v>
      </c>
      <c r="N157" s="1340">
        <v>11.0</v>
      </c>
      <c r="O157" s="1084">
        <f t="shared" si="3"/>
        <v>0.5</v>
      </c>
      <c r="P157" s="231" t="str">
        <f t="shared" si="4"/>
        <v>#REF!</v>
      </c>
      <c r="Q157" s="231" t="str">
        <f t="shared" si="5"/>
        <v>#REF!</v>
      </c>
      <c r="R157" s="1101"/>
      <c r="S157" s="1182" t="s">
        <v>525</v>
      </c>
      <c r="T157" s="1183" t="s">
        <v>1657</v>
      </c>
      <c r="U157" s="1084" t="str">
        <f t="shared" si="6"/>
        <v>#REF!</v>
      </c>
      <c r="V157" s="1102" t="str">
        <f t="shared" si="7"/>
        <v>#REF!</v>
      </c>
      <c r="W157" s="1102" t="str">
        <f t="shared" si="8"/>
        <v>#REF!</v>
      </c>
      <c r="X157" s="1102" t="str">
        <f t="shared" si="9"/>
        <v>#REF!</v>
      </c>
      <c r="Y157" s="1102">
        <f t="shared" si="10"/>
        <v>1</v>
      </c>
      <c r="Z157" s="1416" t="str">
        <f t="shared" si="11"/>
        <v>#REF!</v>
      </c>
      <c r="AA157" s="1085" t="str">
        <f t="shared" si="12"/>
        <v>#REF!</v>
      </c>
      <c r="AB157" s="1085" t="str">
        <f t="shared" si="13"/>
        <v>#REF!</v>
      </c>
      <c r="AC157" s="1105" t="str">
        <f t="shared" si="14"/>
        <v>#REF!</v>
      </c>
      <c r="AD157" s="1105" t="str">
        <f t="shared" si="15"/>
        <v>#REF!</v>
      </c>
      <c r="AE157" s="1105" t="str">
        <f t="shared" si="16"/>
        <v>#REF!</v>
      </c>
      <c r="AF157" s="232"/>
      <c r="AG157" s="1079"/>
      <c r="AH157" s="1090">
        <f t="shared" si="17"/>
        <v>22</v>
      </c>
      <c r="AI157" s="1090"/>
    </row>
    <row r="158" ht="15.0" customHeight="1">
      <c r="A158" s="1098">
        <v>156.0</v>
      </c>
      <c r="B158" s="1182">
        <v>475825.0</v>
      </c>
      <c r="C158" s="1183" t="s">
        <v>2456</v>
      </c>
      <c r="D158" s="1183" t="s">
        <v>2457</v>
      </c>
      <c r="E158" s="1183" t="s">
        <v>511</v>
      </c>
      <c r="F158" s="1183" t="s">
        <v>512</v>
      </c>
      <c r="G158" s="1183" t="s">
        <v>665</v>
      </c>
      <c r="H158" s="1273" t="str">
        <f t="shared" si="1"/>
        <v>DEV02</v>
      </c>
      <c r="I158" s="1100" t="str">
        <f t="shared" si="2"/>
        <v>#REF!</v>
      </c>
      <c r="J158" s="413">
        <v>5.0</v>
      </c>
      <c r="K158" s="413">
        <v>2025.0</v>
      </c>
      <c r="L158" s="1397">
        <v>45778.0</v>
      </c>
      <c r="M158" s="1398">
        <v>45808.0</v>
      </c>
      <c r="N158" s="1340">
        <v>22.0</v>
      </c>
      <c r="O158" s="1084">
        <f t="shared" si="3"/>
        <v>1</v>
      </c>
      <c r="P158" s="231" t="str">
        <f t="shared" si="4"/>
        <v>#REF!</v>
      </c>
      <c r="Q158" s="231" t="str">
        <f>(P158)</f>
        <v>#REF!</v>
      </c>
      <c r="R158" s="1101"/>
      <c r="S158" s="1182" t="s">
        <v>525</v>
      </c>
      <c r="T158" s="1183" t="s">
        <v>1657</v>
      </c>
      <c r="U158" s="1084" t="str">
        <f t="shared" si="6"/>
        <v>#REF!</v>
      </c>
      <c r="V158" s="1102" t="str">
        <f t="shared" si="7"/>
        <v>#REF!</v>
      </c>
      <c r="W158" s="1102" t="str">
        <f t="shared" si="8"/>
        <v>#REF!</v>
      </c>
      <c r="X158" s="1102" t="str">
        <f t="shared" si="9"/>
        <v>#REF!</v>
      </c>
      <c r="Y158" s="1102">
        <f t="shared" si="10"/>
        <v>1</v>
      </c>
      <c r="Z158" s="1416" t="str">
        <f t="shared" si="11"/>
        <v>#REF!</v>
      </c>
      <c r="AA158" s="1085" t="str">
        <f t="shared" si="12"/>
        <v>#REF!</v>
      </c>
      <c r="AB158" s="1085" t="str">
        <f t="shared" si="13"/>
        <v>#REF!</v>
      </c>
      <c r="AC158" s="1105" t="str">
        <f t="shared" si="14"/>
        <v>#REF!</v>
      </c>
      <c r="AD158" s="1105" t="str">
        <f t="shared" si="15"/>
        <v>#REF!</v>
      </c>
      <c r="AE158" s="1105" t="str">
        <f t="shared" si="16"/>
        <v>#REF!</v>
      </c>
      <c r="AF158" s="232"/>
      <c r="AG158" s="1079"/>
      <c r="AH158" s="1090">
        <f t="shared" si="17"/>
        <v>22</v>
      </c>
      <c r="AI158" s="1090"/>
    </row>
    <row r="159" ht="15.0" customHeight="1">
      <c r="A159" s="1098">
        <v>157.0</v>
      </c>
      <c r="B159" s="1181">
        <v>272968.0</v>
      </c>
      <c r="C159" s="370" t="s">
        <v>582</v>
      </c>
      <c r="D159" s="370" t="s">
        <v>1365</v>
      </c>
      <c r="E159" s="370" t="s">
        <v>511</v>
      </c>
      <c r="F159" s="370" t="s">
        <v>663</v>
      </c>
      <c r="G159" s="370" t="s">
        <v>893</v>
      </c>
      <c r="H159" s="1273" t="str">
        <f t="shared" si="1"/>
        <v>PM06</v>
      </c>
      <c r="I159" s="1100" t="str">
        <f t="shared" si="2"/>
        <v>#REF!</v>
      </c>
      <c r="J159" s="413">
        <v>5.0</v>
      </c>
      <c r="K159" s="413">
        <v>2025.0</v>
      </c>
      <c r="L159" s="1394">
        <v>45778.0</v>
      </c>
      <c r="M159" s="1395">
        <v>45808.0</v>
      </c>
      <c r="N159" s="1339">
        <v>22.0</v>
      </c>
      <c r="O159" s="1084">
        <f t="shared" si="3"/>
        <v>1</v>
      </c>
      <c r="P159" s="231" t="str">
        <f t="shared" si="4"/>
        <v>#REF!</v>
      </c>
      <c r="Q159" s="231" t="str">
        <f t="shared" ref="Q159:Q164" si="18">P159</f>
        <v>#REF!</v>
      </c>
      <c r="R159" s="1101"/>
      <c r="S159" s="1181" t="s">
        <v>525</v>
      </c>
      <c r="T159" s="1317" t="s">
        <v>2458</v>
      </c>
      <c r="U159" s="1084" t="str">
        <f t="shared" si="6"/>
        <v>#REF!</v>
      </c>
      <c r="V159" s="1102" t="str">
        <f t="shared" si="7"/>
        <v>#REF!</v>
      </c>
      <c r="W159" s="1102" t="str">
        <f t="shared" si="8"/>
        <v>#REF!</v>
      </c>
      <c r="X159" s="1102" t="str">
        <f t="shared" si="9"/>
        <v>#REF!</v>
      </c>
      <c r="Y159" s="1102">
        <f t="shared" si="10"/>
        <v>1</v>
      </c>
      <c r="Z159" s="1416" t="str">
        <f t="shared" si="11"/>
        <v>#REF!</v>
      </c>
      <c r="AA159" s="1085" t="str">
        <f t="shared" si="12"/>
        <v>#REF!</v>
      </c>
      <c r="AB159" s="1085" t="str">
        <f t="shared" si="13"/>
        <v>#REF!</v>
      </c>
      <c r="AC159" s="1105" t="str">
        <f t="shared" si="14"/>
        <v>#REF!</v>
      </c>
      <c r="AD159" s="1105" t="str">
        <f t="shared" si="15"/>
        <v>#REF!</v>
      </c>
      <c r="AE159" s="1105" t="str">
        <f t="shared" si="16"/>
        <v>#REF!</v>
      </c>
      <c r="AF159" s="232"/>
      <c r="AG159" s="1079"/>
      <c r="AH159" s="1090">
        <f t="shared" si="17"/>
        <v>22</v>
      </c>
      <c r="AI159" s="1090"/>
    </row>
    <row r="160" ht="15.0" customHeight="1">
      <c r="A160" s="1098">
        <v>158.0</v>
      </c>
      <c r="B160" s="1182">
        <v>453001.0</v>
      </c>
      <c r="C160" s="1183" t="s">
        <v>1053</v>
      </c>
      <c r="D160" s="1183" t="s">
        <v>1512</v>
      </c>
      <c r="E160" s="1183" t="s">
        <v>511</v>
      </c>
      <c r="F160" s="1183" t="s">
        <v>512</v>
      </c>
      <c r="G160" s="1183" t="s">
        <v>771</v>
      </c>
      <c r="H160" s="1273" t="str">
        <f t="shared" si="1"/>
        <v>DEV04</v>
      </c>
      <c r="I160" s="1100" t="str">
        <f t="shared" si="2"/>
        <v>#REF!</v>
      </c>
      <c r="J160" s="413">
        <v>5.0</v>
      </c>
      <c r="K160" s="413">
        <v>2025.0</v>
      </c>
      <c r="L160" s="1397">
        <v>45796.0</v>
      </c>
      <c r="M160" s="1398">
        <v>45808.0</v>
      </c>
      <c r="N160" s="1340">
        <v>10.0</v>
      </c>
      <c r="O160" s="1084">
        <f t="shared" si="3"/>
        <v>0.4545454545</v>
      </c>
      <c r="P160" s="231" t="str">
        <f t="shared" si="4"/>
        <v>#REF!</v>
      </c>
      <c r="Q160" s="231" t="str">
        <f t="shared" si="18"/>
        <v>#REF!</v>
      </c>
      <c r="R160" s="1101"/>
      <c r="S160" s="1182" t="s">
        <v>525</v>
      </c>
      <c r="T160" s="1318" t="s">
        <v>2458</v>
      </c>
      <c r="U160" s="1084" t="str">
        <f t="shared" si="6"/>
        <v>#REF!</v>
      </c>
      <c r="V160" s="1102" t="str">
        <f t="shared" si="7"/>
        <v>#REF!</v>
      </c>
      <c r="W160" s="1102" t="str">
        <f t="shared" si="8"/>
        <v>#REF!</v>
      </c>
      <c r="X160" s="1102" t="str">
        <f t="shared" si="9"/>
        <v>#REF!</v>
      </c>
      <c r="Y160" s="1102">
        <f t="shared" si="10"/>
        <v>1</v>
      </c>
      <c r="Z160" s="1416" t="str">
        <f t="shared" si="11"/>
        <v>#REF!</v>
      </c>
      <c r="AA160" s="1085" t="str">
        <f t="shared" si="12"/>
        <v>#REF!</v>
      </c>
      <c r="AB160" s="1085" t="str">
        <f t="shared" si="13"/>
        <v>#REF!</v>
      </c>
      <c r="AC160" s="1105" t="str">
        <f t="shared" si="14"/>
        <v>#REF!</v>
      </c>
      <c r="AD160" s="1105" t="str">
        <f t="shared" si="15"/>
        <v>#REF!</v>
      </c>
      <c r="AE160" s="1105" t="str">
        <f t="shared" si="16"/>
        <v>#REF!</v>
      </c>
      <c r="AF160" s="232"/>
      <c r="AG160" s="1079"/>
      <c r="AH160" s="1090">
        <f t="shared" si="17"/>
        <v>22</v>
      </c>
      <c r="AI160" s="1090"/>
    </row>
    <row r="161" ht="15.0" customHeight="1">
      <c r="A161" s="1098">
        <v>159.0</v>
      </c>
      <c r="B161" s="1182">
        <v>465279.0</v>
      </c>
      <c r="C161" s="1183" t="s">
        <v>1571</v>
      </c>
      <c r="D161" s="1183" t="s">
        <v>1572</v>
      </c>
      <c r="E161" s="1183" t="s">
        <v>511</v>
      </c>
      <c r="F161" s="1183" t="s">
        <v>564</v>
      </c>
      <c r="G161" s="1183" t="s">
        <v>665</v>
      </c>
      <c r="H161" s="1273" t="str">
        <f t="shared" si="1"/>
        <v>BA02</v>
      </c>
      <c r="I161" s="1100" t="str">
        <f t="shared" si="2"/>
        <v>#REF!</v>
      </c>
      <c r="J161" s="413">
        <v>5.0</v>
      </c>
      <c r="K161" s="413">
        <v>2025.0</v>
      </c>
      <c r="L161" s="1397">
        <v>45778.0</v>
      </c>
      <c r="M161" s="1398">
        <v>45808.0</v>
      </c>
      <c r="N161" s="1340">
        <v>22.0</v>
      </c>
      <c r="O161" s="1084">
        <f t="shared" si="3"/>
        <v>1</v>
      </c>
      <c r="P161" s="231" t="str">
        <f t="shared" si="4"/>
        <v>#REF!</v>
      </c>
      <c r="Q161" s="231" t="str">
        <f t="shared" si="18"/>
        <v>#REF!</v>
      </c>
      <c r="R161" s="1101"/>
      <c r="S161" s="1182" t="s">
        <v>525</v>
      </c>
      <c r="T161" s="1318" t="s">
        <v>2458</v>
      </c>
      <c r="U161" s="1084" t="str">
        <f t="shared" si="6"/>
        <v>#REF!</v>
      </c>
      <c r="V161" s="1102" t="str">
        <f t="shared" si="7"/>
        <v>#REF!</v>
      </c>
      <c r="W161" s="1102" t="str">
        <f t="shared" si="8"/>
        <v>#REF!</v>
      </c>
      <c r="X161" s="1102" t="str">
        <f t="shared" si="9"/>
        <v>#REF!</v>
      </c>
      <c r="Y161" s="1102">
        <f t="shared" si="10"/>
        <v>1</v>
      </c>
      <c r="Z161" s="1416" t="str">
        <f t="shared" si="11"/>
        <v>#REF!</v>
      </c>
      <c r="AA161" s="1085" t="str">
        <f t="shared" si="12"/>
        <v>#REF!</v>
      </c>
      <c r="AB161" s="1085" t="str">
        <f t="shared" si="13"/>
        <v>#REF!</v>
      </c>
      <c r="AC161" s="1105" t="str">
        <f t="shared" si="14"/>
        <v>#REF!</v>
      </c>
      <c r="AD161" s="1105" t="str">
        <f t="shared" si="15"/>
        <v>#REF!</v>
      </c>
      <c r="AE161" s="1105" t="str">
        <f t="shared" si="16"/>
        <v>#REF!</v>
      </c>
      <c r="AF161" s="232"/>
      <c r="AG161" s="1079"/>
      <c r="AH161" s="1090">
        <f t="shared" si="17"/>
        <v>22</v>
      </c>
      <c r="AI161" s="1090"/>
    </row>
    <row r="162" ht="15.0" customHeight="1">
      <c r="A162" s="1098">
        <v>160.0</v>
      </c>
      <c r="B162" s="1182">
        <v>155317.0</v>
      </c>
      <c r="C162" s="1183" t="s">
        <v>1273</v>
      </c>
      <c r="D162" s="1183" t="s">
        <v>1274</v>
      </c>
      <c r="E162" s="1183" t="s">
        <v>511</v>
      </c>
      <c r="F162" s="1183" t="s">
        <v>564</v>
      </c>
      <c r="G162" s="1183" t="s">
        <v>893</v>
      </c>
      <c r="H162" s="1273" t="str">
        <f t="shared" si="1"/>
        <v>BA06</v>
      </c>
      <c r="I162" s="1100" t="str">
        <f t="shared" si="2"/>
        <v>#REF!</v>
      </c>
      <c r="J162" s="413">
        <v>5.0</v>
      </c>
      <c r="K162" s="413">
        <v>2025.0</v>
      </c>
      <c r="L162" s="1397">
        <v>45778.0</v>
      </c>
      <c r="M162" s="1398">
        <v>45808.0</v>
      </c>
      <c r="N162" s="1340">
        <v>15.4</v>
      </c>
      <c r="O162" s="1084">
        <f t="shared" si="3"/>
        <v>0.7</v>
      </c>
      <c r="P162" s="231" t="str">
        <f t="shared" si="4"/>
        <v>#REF!</v>
      </c>
      <c r="Q162" s="231" t="str">
        <f t="shared" si="18"/>
        <v>#REF!</v>
      </c>
      <c r="R162" s="1101"/>
      <c r="S162" s="1182" t="s">
        <v>525</v>
      </c>
      <c r="T162" s="1318" t="s">
        <v>2458</v>
      </c>
      <c r="U162" s="1084" t="str">
        <f t="shared" si="6"/>
        <v>#REF!</v>
      </c>
      <c r="V162" s="1102" t="str">
        <f t="shared" si="7"/>
        <v>#REF!</v>
      </c>
      <c r="W162" s="1102" t="str">
        <f t="shared" si="8"/>
        <v>#REF!</v>
      </c>
      <c r="X162" s="1102" t="str">
        <f t="shared" si="9"/>
        <v>#REF!</v>
      </c>
      <c r="Y162" s="1102">
        <f t="shared" si="10"/>
        <v>1</v>
      </c>
      <c r="Z162" s="1416" t="str">
        <f t="shared" si="11"/>
        <v>#REF!</v>
      </c>
      <c r="AA162" s="1085" t="str">
        <f t="shared" si="12"/>
        <v>#REF!</v>
      </c>
      <c r="AB162" s="1085" t="str">
        <f t="shared" si="13"/>
        <v>#REF!</v>
      </c>
      <c r="AC162" s="1105" t="str">
        <f t="shared" si="14"/>
        <v>#REF!</v>
      </c>
      <c r="AD162" s="1105" t="str">
        <f t="shared" si="15"/>
        <v>#REF!</v>
      </c>
      <c r="AE162" s="1105" t="str">
        <f t="shared" si="16"/>
        <v>#REF!</v>
      </c>
      <c r="AF162" s="232"/>
      <c r="AG162" s="1079"/>
      <c r="AH162" s="1090">
        <f t="shared" si="17"/>
        <v>22</v>
      </c>
      <c r="AI162" s="1090"/>
    </row>
    <row r="163" ht="15.0" customHeight="1">
      <c r="A163" s="1098">
        <v>161.0</v>
      </c>
      <c r="B163" s="1182">
        <v>466997.0</v>
      </c>
      <c r="C163" s="1183" t="s">
        <v>1692</v>
      </c>
      <c r="D163" s="1183" t="s">
        <v>1693</v>
      </c>
      <c r="E163" s="1183" t="s">
        <v>511</v>
      </c>
      <c r="F163" s="1183" t="s">
        <v>564</v>
      </c>
      <c r="G163" s="1183" t="s">
        <v>790</v>
      </c>
      <c r="H163" s="1273" t="str">
        <f t="shared" si="1"/>
        <v>BA03</v>
      </c>
      <c r="I163" s="1100" t="str">
        <f t="shared" si="2"/>
        <v>#REF!</v>
      </c>
      <c r="J163" s="413">
        <v>5.0</v>
      </c>
      <c r="K163" s="413">
        <v>2025.0</v>
      </c>
      <c r="L163" s="1397">
        <v>45778.0</v>
      </c>
      <c r="M163" s="1398">
        <v>45808.0</v>
      </c>
      <c r="N163" s="1340">
        <v>22.0</v>
      </c>
      <c r="O163" s="1084">
        <f t="shared" si="3"/>
        <v>1</v>
      </c>
      <c r="P163" s="231" t="str">
        <f t="shared" si="4"/>
        <v>#REF!</v>
      </c>
      <c r="Q163" s="231" t="str">
        <f t="shared" si="18"/>
        <v>#REF!</v>
      </c>
      <c r="R163" s="1101"/>
      <c r="S163" s="1182" t="s">
        <v>525</v>
      </c>
      <c r="T163" s="1318" t="s">
        <v>2458</v>
      </c>
      <c r="U163" s="1084" t="str">
        <f t="shared" si="6"/>
        <v>#REF!</v>
      </c>
      <c r="V163" s="1102" t="str">
        <f t="shared" si="7"/>
        <v>#REF!</v>
      </c>
      <c r="W163" s="1102" t="str">
        <f t="shared" si="8"/>
        <v>#REF!</v>
      </c>
      <c r="X163" s="1102" t="str">
        <f t="shared" si="9"/>
        <v>#REF!</v>
      </c>
      <c r="Y163" s="1102">
        <f t="shared" si="10"/>
        <v>1</v>
      </c>
      <c r="Z163" s="1416" t="str">
        <f t="shared" si="11"/>
        <v>#REF!</v>
      </c>
      <c r="AA163" s="1085" t="str">
        <f t="shared" si="12"/>
        <v>#REF!</v>
      </c>
      <c r="AB163" s="1085" t="str">
        <f t="shared" si="13"/>
        <v>#REF!</v>
      </c>
      <c r="AC163" s="1105" t="str">
        <f t="shared" si="14"/>
        <v>#REF!</v>
      </c>
      <c r="AD163" s="1105" t="str">
        <f t="shared" si="15"/>
        <v>#REF!</v>
      </c>
      <c r="AE163" s="1105" t="str">
        <f t="shared" si="16"/>
        <v>#REF!</v>
      </c>
      <c r="AF163" s="232"/>
      <c r="AG163" s="1079"/>
      <c r="AH163" s="1090">
        <f t="shared" si="17"/>
        <v>22</v>
      </c>
      <c r="AI163" s="1090"/>
    </row>
    <row r="164" ht="15.0" customHeight="1">
      <c r="A164" s="1098">
        <v>162.0</v>
      </c>
      <c r="B164" s="1182">
        <v>468725.0</v>
      </c>
      <c r="C164" s="1183" t="s">
        <v>2273</v>
      </c>
      <c r="D164" s="1183" t="s">
        <v>2274</v>
      </c>
      <c r="E164" s="1183" t="s">
        <v>511</v>
      </c>
      <c r="F164" s="1183" t="s">
        <v>564</v>
      </c>
      <c r="G164" s="1183" t="s">
        <v>787</v>
      </c>
      <c r="H164" s="1273" t="str">
        <f t="shared" si="1"/>
        <v>BA05</v>
      </c>
      <c r="I164" s="1100" t="str">
        <f t="shared" si="2"/>
        <v>#REF!</v>
      </c>
      <c r="J164" s="413">
        <v>5.0</v>
      </c>
      <c r="K164" s="413">
        <v>2025.0</v>
      </c>
      <c r="L164" s="1397">
        <v>45778.0</v>
      </c>
      <c r="M164" s="1398">
        <v>45808.0</v>
      </c>
      <c r="N164" s="1340">
        <v>22.0</v>
      </c>
      <c r="O164" s="1084">
        <f t="shared" si="3"/>
        <v>1</v>
      </c>
      <c r="P164" s="231" t="str">
        <f t="shared" si="4"/>
        <v>#REF!</v>
      </c>
      <c r="Q164" s="231" t="str">
        <f t="shared" si="18"/>
        <v>#REF!</v>
      </c>
      <c r="R164" s="1101"/>
      <c r="S164" s="1182" t="s">
        <v>525</v>
      </c>
      <c r="T164" s="1318" t="s">
        <v>2458</v>
      </c>
      <c r="U164" s="1084" t="str">
        <f t="shared" si="6"/>
        <v>#REF!</v>
      </c>
      <c r="V164" s="1102" t="str">
        <f t="shared" si="7"/>
        <v>#REF!</v>
      </c>
      <c r="W164" s="1102" t="str">
        <f t="shared" si="8"/>
        <v>#REF!</v>
      </c>
      <c r="X164" s="1102" t="str">
        <f t="shared" si="9"/>
        <v>#REF!</v>
      </c>
      <c r="Y164" s="1102">
        <f t="shared" si="10"/>
        <v>1</v>
      </c>
      <c r="Z164" s="1416" t="str">
        <f t="shared" si="11"/>
        <v>#REF!</v>
      </c>
      <c r="AA164" s="1085" t="str">
        <f t="shared" si="12"/>
        <v>#REF!</v>
      </c>
      <c r="AB164" s="1085" t="str">
        <f t="shared" si="13"/>
        <v>#REF!</v>
      </c>
      <c r="AC164" s="1105" t="str">
        <f t="shared" si="14"/>
        <v>#REF!</v>
      </c>
      <c r="AD164" s="1105" t="str">
        <f t="shared" si="15"/>
        <v>#REF!</v>
      </c>
      <c r="AE164" s="1105" t="str">
        <f t="shared" si="16"/>
        <v>#REF!</v>
      </c>
      <c r="AF164" s="232"/>
      <c r="AG164" s="1079"/>
      <c r="AH164" s="1090">
        <f t="shared" si="17"/>
        <v>22</v>
      </c>
      <c r="AI164" s="1090"/>
    </row>
    <row r="165" ht="15.0" customHeight="1">
      <c r="A165" s="1098">
        <v>163.0</v>
      </c>
      <c r="B165" s="1181">
        <v>278454.0</v>
      </c>
      <c r="C165" s="370" t="s">
        <v>1190</v>
      </c>
      <c r="D165" s="370" t="s">
        <v>1402</v>
      </c>
      <c r="E165" s="370" t="s">
        <v>511</v>
      </c>
      <c r="F165" s="370" t="s">
        <v>512</v>
      </c>
      <c r="G165" s="370" t="s">
        <v>665</v>
      </c>
      <c r="H165" s="1273" t="str">
        <f t="shared" si="1"/>
        <v>DEV02</v>
      </c>
      <c r="I165" s="1100" t="str">
        <f t="shared" si="2"/>
        <v>#REF!</v>
      </c>
      <c r="J165" s="413">
        <v>5.0</v>
      </c>
      <c r="K165" s="413">
        <v>2025.0</v>
      </c>
      <c r="L165" s="1394">
        <v>45778.0</v>
      </c>
      <c r="M165" s="1395">
        <v>45795.0</v>
      </c>
      <c r="N165" s="1339">
        <v>12.0</v>
      </c>
      <c r="O165" s="1084">
        <f t="shared" si="3"/>
        <v>0.5454545455</v>
      </c>
      <c r="P165" s="231" t="str">
        <f t="shared" si="4"/>
        <v>#REF!</v>
      </c>
      <c r="Q165" s="231">
        <v>0.545</v>
      </c>
      <c r="R165" s="1101"/>
      <c r="S165" s="1181" t="s">
        <v>525</v>
      </c>
      <c r="T165" s="1317" t="s">
        <v>2164</v>
      </c>
      <c r="U165" s="1084">
        <f t="shared" si="6"/>
        <v>0.545</v>
      </c>
      <c r="V165" s="1102" t="str">
        <f t="shared" si="7"/>
        <v>#REF!</v>
      </c>
      <c r="W165" s="1102">
        <f t="shared" si="8"/>
        <v>1</v>
      </c>
      <c r="X165" s="1102" t="str">
        <f t="shared" si="9"/>
        <v>#REF!</v>
      </c>
      <c r="Y165" s="1102">
        <f t="shared" si="10"/>
        <v>1</v>
      </c>
      <c r="Z165" s="1416" t="str">
        <f t="shared" si="11"/>
        <v>#REF!</v>
      </c>
      <c r="AA165" s="1085" t="str">
        <f t="shared" si="12"/>
        <v>#REF!</v>
      </c>
      <c r="AB165" s="1085" t="str">
        <f t="shared" si="13"/>
        <v>#REF!</v>
      </c>
      <c r="AC165" s="1105" t="str">
        <f t="shared" si="14"/>
        <v>#REF!</v>
      </c>
      <c r="AD165" s="1105" t="str">
        <f t="shared" si="15"/>
        <v>#REF!</v>
      </c>
      <c r="AE165" s="1105" t="str">
        <f t="shared" si="16"/>
        <v>#REF!</v>
      </c>
      <c r="AF165" s="232"/>
      <c r="AG165" s="1079"/>
      <c r="AH165" s="1090">
        <f t="shared" si="17"/>
        <v>22</v>
      </c>
      <c r="AI165" s="1090"/>
    </row>
    <row r="166" ht="15.0" customHeight="1">
      <c r="A166" s="1098">
        <v>164.0</v>
      </c>
      <c r="B166" s="1182">
        <v>460051.0</v>
      </c>
      <c r="C166" s="1183" t="s">
        <v>1081</v>
      </c>
      <c r="D166" s="1183" t="s">
        <v>1605</v>
      </c>
      <c r="E166" s="1183" t="s">
        <v>511</v>
      </c>
      <c r="F166" s="1183" t="s">
        <v>512</v>
      </c>
      <c r="G166" s="1183" t="s">
        <v>790</v>
      </c>
      <c r="H166" s="1273" t="str">
        <f t="shared" si="1"/>
        <v>DEV03</v>
      </c>
      <c r="I166" s="1100" t="str">
        <f t="shared" si="2"/>
        <v>#REF!</v>
      </c>
      <c r="J166" s="413">
        <v>5.0</v>
      </c>
      <c r="K166" s="413">
        <v>2025.0</v>
      </c>
      <c r="L166" s="1397">
        <v>45778.0</v>
      </c>
      <c r="M166" s="1398">
        <v>45795.0</v>
      </c>
      <c r="N166" s="1340">
        <v>12.0</v>
      </c>
      <c r="O166" s="1084">
        <f t="shared" si="3"/>
        <v>0.5454545455</v>
      </c>
      <c r="P166" s="231" t="str">
        <f t="shared" si="4"/>
        <v>#REF!</v>
      </c>
      <c r="Q166" s="231">
        <v>0.676</v>
      </c>
      <c r="R166" s="1101"/>
      <c r="S166" s="1182" t="s">
        <v>525</v>
      </c>
      <c r="T166" s="1318" t="s">
        <v>2164</v>
      </c>
      <c r="U166" s="1084">
        <f t="shared" si="6"/>
        <v>0.676</v>
      </c>
      <c r="V166" s="1102" t="str">
        <f t="shared" si="7"/>
        <v>#REF!</v>
      </c>
      <c r="W166" s="1102">
        <f t="shared" si="8"/>
        <v>1.24</v>
      </c>
      <c r="X166" s="1102" t="str">
        <f t="shared" si="9"/>
        <v>#REF!</v>
      </c>
      <c r="Y166" s="1102">
        <f t="shared" si="10"/>
        <v>1</v>
      </c>
      <c r="Z166" s="1416" t="str">
        <f t="shared" si="11"/>
        <v>#REF!</v>
      </c>
      <c r="AA166" s="1085" t="str">
        <f t="shared" si="12"/>
        <v>#REF!</v>
      </c>
      <c r="AB166" s="1085" t="str">
        <f t="shared" si="13"/>
        <v>#REF!</v>
      </c>
      <c r="AC166" s="1105" t="str">
        <f t="shared" si="14"/>
        <v>#REF!</v>
      </c>
      <c r="AD166" s="1105" t="str">
        <f t="shared" si="15"/>
        <v>#REF!</v>
      </c>
      <c r="AE166" s="1105" t="str">
        <f t="shared" si="16"/>
        <v>#REF!</v>
      </c>
      <c r="AF166" s="232"/>
      <c r="AG166" s="1079"/>
      <c r="AH166" s="1090">
        <f t="shared" si="17"/>
        <v>22</v>
      </c>
      <c r="AI166" s="1090"/>
    </row>
    <row r="167" ht="15.0" customHeight="1">
      <c r="A167" s="1098">
        <v>165.0</v>
      </c>
      <c r="B167" s="1182">
        <v>460439.0</v>
      </c>
      <c r="C167" s="1183" t="s">
        <v>1428</v>
      </c>
      <c r="D167" s="1183" t="s">
        <v>1429</v>
      </c>
      <c r="E167" s="1183" t="s">
        <v>511</v>
      </c>
      <c r="F167" s="1183" t="s">
        <v>512</v>
      </c>
      <c r="G167" s="1183" t="s">
        <v>665</v>
      </c>
      <c r="H167" s="1273" t="str">
        <f t="shared" si="1"/>
        <v>DEV02</v>
      </c>
      <c r="I167" s="1100" t="str">
        <f t="shared" si="2"/>
        <v>#REF!</v>
      </c>
      <c r="J167" s="413">
        <v>5.0</v>
      </c>
      <c r="K167" s="413">
        <v>2025.0</v>
      </c>
      <c r="L167" s="1397">
        <v>45778.0</v>
      </c>
      <c r="M167" s="1398">
        <v>45795.0</v>
      </c>
      <c r="N167" s="1340">
        <v>12.0</v>
      </c>
      <c r="O167" s="1084">
        <f t="shared" si="3"/>
        <v>0.5454545455</v>
      </c>
      <c r="P167" s="231" t="str">
        <f t="shared" si="4"/>
        <v>#REF!</v>
      </c>
      <c r="Q167" s="231">
        <v>0.545</v>
      </c>
      <c r="R167" s="1101"/>
      <c r="S167" s="1182" t="s">
        <v>525</v>
      </c>
      <c r="T167" s="1318" t="s">
        <v>2164</v>
      </c>
      <c r="U167" s="1084">
        <f t="shared" si="6"/>
        <v>0.545</v>
      </c>
      <c r="V167" s="1102" t="str">
        <f t="shared" si="7"/>
        <v>#REF!</v>
      </c>
      <c r="W167" s="1102">
        <f t="shared" si="8"/>
        <v>1</v>
      </c>
      <c r="X167" s="1102" t="str">
        <f t="shared" si="9"/>
        <v>#REF!</v>
      </c>
      <c r="Y167" s="1102">
        <f t="shared" si="10"/>
        <v>1</v>
      </c>
      <c r="Z167" s="1416" t="str">
        <f t="shared" si="11"/>
        <v>#REF!</v>
      </c>
      <c r="AA167" s="1085" t="str">
        <f t="shared" si="12"/>
        <v>#REF!</v>
      </c>
      <c r="AB167" s="1085" t="str">
        <f t="shared" si="13"/>
        <v>#REF!</v>
      </c>
      <c r="AC167" s="1105" t="str">
        <f t="shared" si="14"/>
        <v>#REF!</v>
      </c>
      <c r="AD167" s="1105" t="str">
        <f t="shared" si="15"/>
        <v>#REF!</v>
      </c>
      <c r="AE167" s="1105" t="str">
        <f t="shared" si="16"/>
        <v>#REF!</v>
      </c>
      <c r="AF167" s="232"/>
      <c r="AG167" s="1079"/>
      <c r="AH167" s="1090">
        <f t="shared" si="17"/>
        <v>22</v>
      </c>
      <c r="AI167" s="1090"/>
    </row>
    <row r="168" ht="15.0" customHeight="1">
      <c r="A168" s="1098">
        <v>166.0</v>
      </c>
      <c r="B168" s="1182">
        <v>461363.0</v>
      </c>
      <c r="C168" s="1183" t="s">
        <v>456</v>
      </c>
      <c r="D168" s="1183" t="s">
        <v>457</v>
      </c>
      <c r="E168" s="1183" t="s">
        <v>511</v>
      </c>
      <c r="F168" s="1183" t="s">
        <v>512</v>
      </c>
      <c r="G168" s="1183" t="s">
        <v>790</v>
      </c>
      <c r="H168" s="1273" t="str">
        <f t="shared" si="1"/>
        <v>DEV03</v>
      </c>
      <c r="I168" s="1100" t="str">
        <f t="shared" si="2"/>
        <v>#REF!</v>
      </c>
      <c r="J168" s="413">
        <v>5.0</v>
      </c>
      <c r="K168" s="413">
        <v>2025.0</v>
      </c>
      <c r="L168" s="1397">
        <v>45778.0</v>
      </c>
      <c r="M168" s="1398">
        <v>45795.0</v>
      </c>
      <c r="N168" s="1340">
        <v>12.0</v>
      </c>
      <c r="O168" s="1084">
        <f t="shared" si="3"/>
        <v>0.5454545455</v>
      </c>
      <c r="P168" s="231" t="str">
        <f t="shared" si="4"/>
        <v>#REF!</v>
      </c>
      <c r="Q168" s="231">
        <v>0.676</v>
      </c>
      <c r="R168" s="1101"/>
      <c r="S168" s="1182" t="s">
        <v>525</v>
      </c>
      <c r="T168" s="1318" t="s">
        <v>2164</v>
      </c>
      <c r="U168" s="1084">
        <f t="shared" si="6"/>
        <v>0.676</v>
      </c>
      <c r="V168" s="1102" t="str">
        <f t="shared" si="7"/>
        <v>#REF!</v>
      </c>
      <c r="W168" s="1102">
        <f t="shared" si="8"/>
        <v>1.24</v>
      </c>
      <c r="X168" s="1102" t="str">
        <f t="shared" si="9"/>
        <v>#REF!</v>
      </c>
      <c r="Y168" s="1102">
        <f t="shared" si="10"/>
        <v>1</v>
      </c>
      <c r="Z168" s="1416" t="str">
        <f t="shared" si="11"/>
        <v>#REF!</v>
      </c>
      <c r="AA168" s="1085" t="str">
        <f t="shared" si="12"/>
        <v>#REF!</v>
      </c>
      <c r="AB168" s="1085" t="str">
        <f t="shared" si="13"/>
        <v>#REF!</v>
      </c>
      <c r="AC168" s="1105" t="str">
        <f t="shared" si="14"/>
        <v>#REF!</v>
      </c>
      <c r="AD168" s="1105" t="str">
        <f t="shared" si="15"/>
        <v>#REF!</v>
      </c>
      <c r="AE168" s="1105" t="str">
        <f t="shared" si="16"/>
        <v>#REF!</v>
      </c>
      <c r="AF168" s="232"/>
      <c r="AG168" s="1079"/>
      <c r="AH168" s="1090">
        <f t="shared" si="17"/>
        <v>22</v>
      </c>
      <c r="AI168" s="1090"/>
    </row>
    <row r="169" ht="15.0" customHeight="1">
      <c r="A169" s="1098">
        <v>167.0</v>
      </c>
      <c r="B169" s="1182">
        <v>469447.0</v>
      </c>
      <c r="C169" s="1183" t="s">
        <v>2275</v>
      </c>
      <c r="D169" s="1183" t="s">
        <v>2276</v>
      </c>
      <c r="E169" s="1183" t="s">
        <v>511</v>
      </c>
      <c r="F169" s="1183" t="s">
        <v>564</v>
      </c>
      <c r="G169" s="1183" t="s">
        <v>790</v>
      </c>
      <c r="H169" s="1273" t="str">
        <f t="shared" si="1"/>
        <v>BA03</v>
      </c>
      <c r="I169" s="1100" t="str">
        <f t="shared" si="2"/>
        <v>#REF!</v>
      </c>
      <c r="J169" s="413">
        <v>5.0</v>
      </c>
      <c r="K169" s="413">
        <v>2025.0</v>
      </c>
      <c r="L169" s="1397">
        <v>45778.0</v>
      </c>
      <c r="M169" s="1398">
        <v>45808.0</v>
      </c>
      <c r="N169" s="1340">
        <v>22.0</v>
      </c>
      <c r="O169" s="1084">
        <f t="shared" si="3"/>
        <v>1</v>
      </c>
      <c r="P169" s="231" t="str">
        <f t="shared" si="4"/>
        <v>#REF!</v>
      </c>
      <c r="Q169" s="231">
        <v>1.41</v>
      </c>
      <c r="R169" s="1101"/>
      <c r="S169" s="1182" t="s">
        <v>525</v>
      </c>
      <c r="T169" s="1318" t="s">
        <v>2164</v>
      </c>
      <c r="U169" s="1084">
        <f t="shared" si="6"/>
        <v>1.41</v>
      </c>
      <c r="V169" s="1102" t="str">
        <f t="shared" si="7"/>
        <v>#REF!</v>
      </c>
      <c r="W169" s="1102">
        <f t="shared" si="8"/>
        <v>1.41</v>
      </c>
      <c r="X169" s="1102" t="str">
        <f t="shared" si="9"/>
        <v>#REF!</v>
      </c>
      <c r="Y169" s="1102">
        <f t="shared" si="10"/>
        <v>1</v>
      </c>
      <c r="Z169" s="1416" t="str">
        <f t="shared" si="11"/>
        <v>#REF!</v>
      </c>
      <c r="AA169" s="1085" t="str">
        <f t="shared" si="12"/>
        <v>#REF!</v>
      </c>
      <c r="AB169" s="1085" t="str">
        <f t="shared" si="13"/>
        <v>#REF!</v>
      </c>
      <c r="AC169" s="1105" t="str">
        <f t="shared" si="14"/>
        <v>#REF!</v>
      </c>
      <c r="AD169" s="1105" t="str">
        <f t="shared" si="15"/>
        <v>#REF!</v>
      </c>
      <c r="AE169" s="1105" t="str">
        <f t="shared" si="16"/>
        <v>#REF!</v>
      </c>
      <c r="AF169" s="232"/>
      <c r="AG169" s="1079"/>
      <c r="AH169" s="1090">
        <f t="shared" si="17"/>
        <v>22</v>
      </c>
      <c r="AI169" s="1090"/>
    </row>
    <row r="170" ht="15.0" customHeight="1">
      <c r="A170" s="1098">
        <v>168.0</v>
      </c>
      <c r="B170" s="1182">
        <v>470259.0</v>
      </c>
      <c r="C170" s="1183" t="s">
        <v>2309</v>
      </c>
      <c r="D170" s="1183" t="s">
        <v>2310</v>
      </c>
      <c r="E170" s="1183" t="s">
        <v>511</v>
      </c>
      <c r="F170" s="1183" t="s">
        <v>546</v>
      </c>
      <c r="G170" s="1183" t="s">
        <v>790</v>
      </c>
      <c r="H170" s="1273" t="str">
        <f t="shared" si="1"/>
        <v>TESTER03</v>
      </c>
      <c r="I170" s="1100" t="str">
        <f t="shared" si="2"/>
        <v>#REF!</v>
      </c>
      <c r="J170" s="413">
        <v>5.0</v>
      </c>
      <c r="K170" s="413">
        <v>2025.0</v>
      </c>
      <c r="L170" s="1397">
        <v>45778.0</v>
      </c>
      <c r="M170" s="1398">
        <v>45795.0</v>
      </c>
      <c r="N170" s="1340">
        <v>12.0</v>
      </c>
      <c r="O170" s="1084">
        <f t="shared" si="3"/>
        <v>0.5454545455</v>
      </c>
      <c r="P170" s="231" t="str">
        <f t="shared" si="4"/>
        <v>#REF!</v>
      </c>
      <c r="Q170" s="231">
        <v>0.649</v>
      </c>
      <c r="R170" s="1101"/>
      <c r="S170" s="1182" t="s">
        <v>525</v>
      </c>
      <c r="T170" s="1318" t="s">
        <v>2164</v>
      </c>
      <c r="U170" s="1084">
        <f t="shared" si="6"/>
        <v>0.649</v>
      </c>
      <c r="V170" s="1102" t="str">
        <f t="shared" si="7"/>
        <v>#REF!</v>
      </c>
      <c r="W170" s="1102">
        <f t="shared" si="8"/>
        <v>1.19</v>
      </c>
      <c r="X170" s="1102" t="str">
        <f t="shared" si="9"/>
        <v>#REF!</v>
      </c>
      <c r="Y170" s="1102">
        <f t="shared" si="10"/>
        <v>1</v>
      </c>
      <c r="Z170" s="1416" t="str">
        <f t="shared" si="11"/>
        <v>#REF!</v>
      </c>
      <c r="AA170" s="1085" t="str">
        <f t="shared" si="12"/>
        <v>#REF!</v>
      </c>
      <c r="AB170" s="1085" t="str">
        <f t="shared" si="13"/>
        <v>#REF!</v>
      </c>
      <c r="AC170" s="1105" t="str">
        <f t="shared" si="14"/>
        <v>#REF!</v>
      </c>
      <c r="AD170" s="1105" t="str">
        <f t="shared" si="15"/>
        <v>#REF!</v>
      </c>
      <c r="AE170" s="1105" t="str">
        <f t="shared" si="16"/>
        <v>#REF!</v>
      </c>
      <c r="AF170" s="232"/>
      <c r="AG170" s="1079"/>
      <c r="AH170" s="1090">
        <f t="shared" si="17"/>
        <v>22</v>
      </c>
      <c r="AI170" s="1090"/>
    </row>
    <row r="171" ht="15.0" customHeight="1">
      <c r="A171" s="1098">
        <v>169.0</v>
      </c>
      <c r="B171" s="1181">
        <v>474643.0</v>
      </c>
      <c r="C171" s="370" t="s">
        <v>2444</v>
      </c>
      <c r="D171" s="370" t="s">
        <v>2445</v>
      </c>
      <c r="E171" s="370" t="s">
        <v>511</v>
      </c>
      <c r="F171" s="370" t="s">
        <v>512</v>
      </c>
      <c r="G171" s="370" t="s">
        <v>665</v>
      </c>
      <c r="H171" s="1273" t="str">
        <f t="shared" si="1"/>
        <v>DEV02</v>
      </c>
      <c r="I171" s="1100" t="str">
        <f t="shared" si="2"/>
        <v>#REF!</v>
      </c>
      <c r="J171" s="413">
        <v>5.0</v>
      </c>
      <c r="K171" s="413">
        <v>2025.0</v>
      </c>
      <c r="L171" s="1394">
        <v>45778.0</v>
      </c>
      <c r="M171" s="1395">
        <v>45808.0</v>
      </c>
      <c r="N171" s="1339">
        <v>22.0</v>
      </c>
      <c r="O171" s="1084">
        <f t="shared" si="3"/>
        <v>1</v>
      </c>
      <c r="P171" s="231">
        <f t="shared" si="4"/>
        <v>1</v>
      </c>
      <c r="Q171" s="231">
        <f t="shared" ref="Q171:Q185" si="19">P171</f>
        <v>1</v>
      </c>
      <c r="R171" s="1101"/>
      <c r="S171" s="1181" t="s">
        <v>517</v>
      </c>
      <c r="T171" s="370" t="s">
        <v>2281</v>
      </c>
      <c r="U171" s="1084">
        <f t="shared" si="6"/>
        <v>1</v>
      </c>
      <c r="V171" s="1102">
        <f t="shared" si="7"/>
        <v>1</v>
      </c>
      <c r="W171" s="1102">
        <f t="shared" si="8"/>
        <v>1</v>
      </c>
      <c r="X171" s="1102">
        <f t="shared" si="9"/>
        <v>1</v>
      </c>
      <c r="Y171" s="1102">
        <f t="shared" si="10"/>
        <v>1</v>
      </c>
      <c r="Z171" s="1416" t="str">
        <f t="shared" si="11"/>
        <v>#REF!</v>
      </c>
      <c r="AA171" s="1085" t="str">
        <f t="shared" si="12"/>
        <v>#REF!</v>
      </c>
      <c r="AB171" s="1085" t="str">
        <f t="shared" si="13"/>
        <v>#REF!</v>
      </c>
      <c r="AC171" s="1105">
        <f t="shared" si="14"/>
        <v>0</v>
      </c>
      <c r="AD171" s="1105" t="str">
        <f t="shared" si="15"/>
        <v>#REF!</v>
      </c>
      <c r="AE171" s="1105" t="str">
        <f t="shared" si="16"/>
        <v>#REF!</v>
      </c>
      <c r="AF171" s="232"/>
      <c r="AG171" s="1079"/>
      <c r="AH171" s="1090">
        <f t="shared" si="17"/>
        <v>22</v>
      </c>
      <c r="AI171" s="1090"/>
    </row>
    <row r="172" ht="15.0" customHeight="1">
      <c r="A172" s="1098">
        <v>170.0</v>
      </c>
      <c r="B172" s="1182">
        <v>474641.0</v>
      </c>
      <c r="C172" s="1183" t="s">
        <v>2446</v>
      </c>
      <c r="D172" s="1183" t="s">
        <v>2447</v>
      </c>
      <c r="E172" s="1183" t="s">
        <v>511</v>
      </c>
      <c r="F172" s="1183" t="s">
        <v>512</v>
      </c>
      <c r="G172" s="1183" t="s">
        <v>787</v>
      </c>
      <c r="H172" s="1273" t="str">
        <f t="shared" si="1"/>
        <v>DEV05</v>
      </c>
      <c r="I172" s="1100" t="str">
        <f t="shared" si="2"/>
        <v>#REF!</v>
      </c>
      <c r="J172" s="413">
        <v>5.0</v>
      </c>
      <c r="K172" s="413">
        <v>2025.0</v>
      </c>
      <c r="L172" s="1397">
        <v>45778.0</v>
      </c>
      <c r="M172" s="1398">
        <v>45808.0</v>
      </c>
      <c r="N172" s="1340">
        <v>22.0</v>
      </c>
      <c r="O172" s="1084">
        <f t="shared" si="3"/>
        <v>1</v>
      </c>
      <c r="P172" s="231">
        <f t="shared" si="4"/>
        <v>1</v>
      </c>
      <c r="Q172" s="231">
        <f t="shared" si="19"/>
        <v>1</v>
      </c>
      <c r="R172" s="1101"/>
      <c r="S172" s="1182" t="s">
        <v>517</v>
      </c>
      <c r="T172" s="1183" t="s">
        <v>2281</v>
      </c>
      <c r="U172" s="1084">
        <f t="shared" si="6"/>
        <v>1</v>
      </c>
      <c r="V172" s="1102">
        <f t="shared" si="7"/>
        <v>1</v>
      </c>
      <c r="W172" s="1102">
        <f t="shared" si="8"/>
        <v>1</v>
      </c>
      <c r="X172" s="1102">
        <f t="shared" si="9"/>
        <v>1</v>
      </c>
      <c r="Y172" s="1102">
        <f t="shared" si="10"/>
        <v>1</v>
      </c>
      <c r="Z172" s="1416" t="str">
        <f t="shared" si="11"/>
        <v>#REF!</v>
      </c>
      <c r="AA172" s="1085" t="str">
        <f t="shared" si="12"/>
        <v>#REF!</v>
      </c>
      <c r="AB172" s="1085" t="str">
        <f t="shared" si="13"/>
        <v>#REF!</v>
      </c>
      <c r="AC172" s="1105">
        <f t="shared" si="14"/>
        <v>0</v>
      </c>
      <c r="AD172" s="1105" t="str">
        <f t="shared" si="15"/>
        <v>#REF!</v>
      </c>
      <c r="AE172" s="1105" t="str">
        <f t="shared" si="16"/>
        <v>#REF!</v>
      </c>
      <c r="AF172" s="232"/>
      <c r="AG172" s="1079"/>
      <c r="AH172" s="1090">
        <f t="shared" si="17"/>
        <v>22</v>
      </c>
      <c r="AI172" s="1090"/>
    </row>
    <row r="173" ht="15.0" customHeight="1">
      <c r="A173" s="1098">
        <v>171.0</v>
      </c>
      <c r="B173" s="1182">
        <v>474909.0</v>
      </c>
      <c r="C173" s="1183" t="s">
        <v>2448</v>
      </c>
      <c r="D173" s="1183" t="s">
        <v>2449</v>
      </c>
      <c r="E173" s="1183" t="s">
        <v>511</v>
      </c>
      <c r="F173" s="1183" t="s">
        <v>512</v>
      </c>
      <c r="G173" s="1183" t="s">
        <v>790</v>
      </c>
      <c r="H173" s="1273" t="str">
        <f t="shared" si="1"/>
        <v>DEV03</v>
      </c>
      <c r="I173" s="1100" t="str">
        <f t="shared" si="2"/>
        <v>#REF!</v>
      </c>
      <c r="J173" s="413">
        <v>5.0</v>
      </c>
      <c r="K173" s="413">
        <v>2025.0</v>
      </c>
      <c r="L173" s="1397">
        <v>45778.0</v>
      </c>
      <c r="M173" s="1398">
        <v>45808.0</v>
      </c>
      <c r="N173" s="1340">
        <v>22.0</v>
      </c>
      <c r="O173" s="1084">
        <f t="shared" si="3"/>
        <v>1</v>
      </c>
      <c r="P173" s="231">
        <f t="shared" si="4"/>
        <v>1</v>
      </c>
      <c r="Q173" s="231">
        <f t="shared" si="19"/>
        <v>1</v>
      </c>
      <c r="R173" s="1101"/>
      <c r="S173" s="1182" t="s">
        <v>517</v>
      </c>
      <c r="T173" s="1183" t="s">
        <v>2281</v>
      </c>
      <c r="U173" s="1084">
        <f t="shared" si="6"/>
        <v>1</v>
      </c>
      <c r="V173" s="1102">
        <f t="shared" si="7"/>
        <v>1</v>
      </c>
      <c r="W173" s="1102">
        <f t="shared" si="8"/>
        <v>1</v>
      </c>
      <c r="X173" s="1102">
        <f t="shared" si="9"/>
        <v>1</v>
      </c>
      <c r="Y173" s="1102">
        <f t="shared" si="10"/>
        <v>1</v>
      </c>
      <c r="Z173" s="1416" t="str">
        <f t="shared" si="11"/>
        <v>#REF!</v>
      </c>
      <c r="AA173" s="1085" t="str">
        <f t="shared" si="12"/>
        <v>#REF!</v>
      </c>
      <c r="AB173" s="1085" t="str">
        <f t="shared" si="13"/>
        <v>#REF!</v>
      </c>
      <c r="AC173" s="1105">
        <f t="shared" si="14"/>
        <v>0</v>
      </c>
      <c r="AD173" s="1105" t="str">
        <f t="shared" si="15"/>
        <v>#REF!</v>
      </c>
      <c r="AE173" s="1105" t="str">
        <f t="shared" si="16"/>
        <v>#REF!</v>
      </c>
      <c r="AF173" s="232"/>
      <c r="AG173" s="1079"/>
      <c r="AH173" s="1090">
        <f t="shared" si="17"/>
        <v>22</v>
      </c>
      <c r="AI173" s="1090"/>
    </row>
    <row r="174" ht="15.0" customHeight="1">
      <c r="A174" s="1098">
        <v>172.0</v>
      </c>
      <c r="B174" s="1181">
        <v>281844.0</v>
      </c>
      <c r="C174" s="370" t="s">
        <v>1066</v>
      </c>
      <c r="D174" s="370" t="s">
        <v>1498</v>
      </c>
      <c r="E174" s="370" t="s">
        <v>511</v>
      </c>
      <c r="F174" s="370" t="s">
        <v>512</v>
      </c>
      <c r="G174" s="370" t="s">
        <v>771</v>
      </c>
      <c r="H174" s="1273" t="str">
        <f t="shared" si="1"/>
        <v>DEV04</v>
      </c>
      <c r="I174" s="1100" t="str">
        <f t="shared" si="2"/>
        <v>#REF!</v>
      </c>
      <c r="J174" s="413">
        <v>5.0</v>
      </c>
      <c r="K174" s="413">
        <v>2025.0</v>
      </c>
      <c r="L174" s="1394">
        <v>45778.0</v>
      </c>
      <c r="M174" s="1395">
        <v>45786.0</v>
      </c>
      <c r="N174" s="1339">
        <v>7.0</v>
      </c>
      <c r="O174" s="1084">
        <f t="shared" si="3"/>
        <v>0.3181818182</v>
      </c>
      <c r="P174" s="231">
        <f t="shared" si="4"/>
        <v>0.318</v>
      </c>
      <c r="Q174" s="231">
        <f t="shared" si="19"/>
        <v>0.318</v>
      </c>
      <c r="R174" s="1101"/>
      <c r="S174" s="1181" t="s">
        <v>517</v>
      </c>
      <c r="T174" s="370" t="s">
        <v>2285</v>
      </c>
      <c r="U174" s="1084">
        <f t="shared" si="6"/>
        <v>0.318</v>
      </c>
      <c r="V174" s="1102" t="str">
        <f t="shared" si="7"/>
        <v>#REF!</v>
      </c>
      <c r="W174" s="1102" t="str">
        <f t="shared" si="8"/>
        <v>#REF!</v>
      </c>
      <c r="X174" s="1102" t="str">
        <f t="shared" si="9"/>
        <v>#REF!</v>
      </c>
      <c r="Y174" s="1102">
        <f t="shared" si="10"/>
        <v>1</v>
      </c>
      <c r="Z174" s="1416" t="str">
        <f t="shared" si="11"/>
        <v>#REF!</v>
      </c>
      <c r="AA174" s="1085" t="str">
        <f t="shared" si="12"/>
        <v>#REF!</v>
      </c>
      <c r="AB174" s="1085" t="str">
        <f t="shared" si="13"/>
        <v>#REF!</v>
      </c>
      <c r="AC174" s="1105" t="str">
        <f t="shared" si="14"/>
        <v>#REF!</v>
      </c>
      <c r="AD174" s="1105" t="str">
        <f t="shared" si="15"/>
        <v>#REF!</v>
      </c>
      <c r="AE174" s="1105" t="str">
        <f t="shared" si="16"/>
        <v>#REF!</v>
      </c>
      <c r="AF174" s="232"/>
      <c r="AG174" s="1079"/>
      <c r="AH174" s="1090">
        <f t="shared" si="17"/>
        <v>22</v>
      </c>
      <c r="AI174" s="1090"/>
    </row>
    <row r="175" ht="15.0" customHeight="1">
      <c r="A175" s="1098">
        <v>173.0</v>
      </c>
      <c r="B175" s="1182">
        <v>437933.0</v>
      </c>
      <c r="C175" s="1183" t="s">
        <v>1062</v>
      </c>
      <c r="D175" s="1183" t="s">
        <v>1508</v>
      </c>
      <c r="E175" s="1183" t="s">
        <v>511</v>
      </c>
      <c r="F175" s="1183" t="s">
        <v>546</v>
      </c>
      <c r="G175" s="1183" t="s">
        <v>665</v>
      </c>
      <c r="H175" s="1273" t="str">
        <f t="shared" si="1"/>
        <v>TESTER02</v>
      </c>
      <c r="I175" s="1100" t="str">
        <f t="shared" si="2"/>
        <v>#REF!</v>
      </c>
      <c r="J175" s="413">
        <v>5.0</v>
      </c>
      <c r="K175" s="413">
        <v>2025.0</v>
      </c>
      <c r="L175" s="1397">
        <v>45778.0</v>
      </c>
      <c r="M175" s="1398">
        <v>45808.0</v>
      </c>
      <c r="N175" s="1340">
        <v>22.0</v>
      </c>
      <c r="O175" s="1084">
        <f t="shared" si="3"/>
        <v>1</v>
      </c>
      <c r="P175" s="231">
        <f t="shared" si="4"/>
        <v>1</v>
      </c>
      <c r="Q175" s="231">
        <f t="shared" si="19"/>
        <v>1</v>
      </c>
      <c r="R175" s="1101"/>
      <c r="S175" s="1182" t="s">
        <v>517</v>
      </c>
      <c r="T175" s="1183" t="s">
        <v>2285</v>
      </c>
      <c r="U175" s="1084">
        <f t="shared" si="6"/>
        <v>1</v>
      </c>
      <c r="V175" s="1102">
        <f t="shared" si="7"/>
        <v>1</v>
      </c>
      <c r="W175" s="1102">
        <f t="shared" si="8"/>
        <v>1</v>
      </c>
      <c r="X175" s="1102">
        <f t="shared" si="9"/>
        <v>1</v>
      </c>
      <c r="Y175" s="1102">
        <f t="shared" si="10"/>
        <v>1</v>
      </c>
      <c r="Z175" s="1416" t="str">
        <f t="shared" si="11"/>
        <v>#REF!</v>
      </c>
      <c r="AA175" s="1085" t="str">
        <f t="shared" si="12"/>
        <v>#REF!</v>
      </c>
      <c r="AB175" s="1085" t="str">
        <f t="shared" si="13"/>
        <v>#REF!</v>
      </c>
      <c r="AC175" s="1105">
        <f t="shared" si="14"/>
        <v>0</v>
      </c>
      <c r="AD175" s="1105" t="str">
        <f t="shared" si="15"/>
        <v>#REF!</v>
      </c>
      <c r="AE175" s="1105" t="str">
        <f t="shared" si="16"/>
        <v>#REF!</v>
      </c>
      <c r="AF175" s="232"/>
      <c r="AG175" s="1079"/>
      <c r="AH175" s="1090">
        <f t="shared" si="17"/>
        <v>22</v>
      </c>
      <c r="AI175" s="1090"/>
    </row>
    <row r="176" ht="15.0" customHeight="1">
      <c r="A176" s="1098">
        <v>174.0</v>
      </c>
      <c r="B176" s="1182">
        <v>453001.0</v>
      </c>
      <c r="C176" s="1183" t="s">
        <v>1053</v>
      </c>
      <c r="D176" s="1183" t="s">
        <v>1512</v>
      </c>
      <c r="E176" s="1183" t="s">
        <v>511</v>
      </c>
      <c r="F176" s="1183" t="s">
        <v>512</v>
      </c>
      <c r="G176" s="1183" t="s">
        <v>771</v>
      </c>
      <c r="H176" s="1273" t="str">
        <f t="shared" si="1"/>
        <v>DEV04</v>
      </c>
      <c r="I176" s="1100" t="str">
        <f t="shared" si="2"/>
        <v>#REF!</v>
      </c>
      <c r="J176" s="413">
        <v>5.0</v>
      </c>
      <c r="K176" s="413">
        <v>2025.0</v>
      </c>
      <c r="L176" s="1397">
        <v>45778.0</v>
      </c>
      <c r="M176" s="1398">
        <v>45795.0</v>
      </c>
      <c r="N176" s="1340">
        <v>12.0</v>
      </c>
      <c r="O176" s="1084">
        <f t="shared" si="3"/>
        <v>0.5454545455</v>
      </c>
      <c r="P176" s="231">
        <f t="shared" si="4"/>
        <v>0.545</v>
      </c>
      <c r="Q176" s="231">
        <f t="shared" si="19"/>
        <v>0.545</v>
      </c>
      <c r="R176" s="1101"/>
      <c r="S176" s="1182" t="s">
        <v>517</v>
      </c>
      <c r="T176" s="1183" t="s">
        <v>2285</v>
      </c>
      <c r="U176" s="1084">
        <f t="shared" si="6"/>
        <v>0.545</v>
      </c>
      <c r="V176" s="1102" t="str">
        <f t="shared" si="7"/>
        <v>#REF!</v>
      </c>
      <c r="W176" s="1102" t="str">
        <f t="shared" si="8"/>
        <v>#REF!</v>
      </c>
      <c r="X176" s="1102" t="str">
        <f t="shared" si="9"/>
        <v>#REF!</v>
      </c>
      <c r="Y176" s="1102">
        <f t="shared" si="10"/>
        <v>1</v>
      </c>
      <c r="Z176" s="1416" t="str">
        <f t="shared" si="11"/>
        <v>#REF!</v>
      </c>
      <c r="AA176" s="1085" t="str">
        <f t="shared" si="12"/>
        <v>#REF!</v>
      </c>
      <c r="AB176" s="1085" t="str">
        <f t="shared" si="13"/>
        <v>#REF!</v>
      </c>
      <c r="AC176" s="1105" t="str">
        <f t="shared" si="14"/>
        <v>#REF!</v>
      </c>
      <c r="AD176" s="1105" t="str">
        <f t="shared" si="15"/>
        <v>#REF!</v>
      </c>
      <c r="AE176" s="1105" t="str">
        <f t="shared" si="16"/>
        <v>#REF!</v>
      </c>
      <c r="AF176" s="232"/>
      <c r="AG176" s="1079"/>
      <c r="AH176" s="1090">
        <f t="shared" si="17"/>
        <v>22</v>
      </c>
      <c r="AI176" s="1090"/>
    </row>
    <row r="177" ht="15.0" customHeight="1">
      <c r="A177" s="1098">
        <v>175.0</v>
      </c>
      <c r="B177" s="1182">
        <v>452887.0</v>
      </c>
      <c r="C177" s="1183" t="s">
        <v>1046</v>
      </c>
      <c r="D177" s="1183" t="s">
        <v>1511</v>
      </c>
      <c r="E177" s="1183" t="s">
        <v>511</v>
      </c>
      <c r="F177" s="1183" t="s">
        <v>512</v>
      </c>
      <c r="G177" s="1183" t="s">
        <v>787</v>
      </c>
      <c r="H177" s="1273" t="str">
        <f t="shared" si="1"/>
        <v>DEV05</v>
      </c>
      <c r="I177" s="1100" t="str">
        <f t="shared" si="2"/>
        <v>#REF!</v>
      </c>
      <c r="J177" s="413">
        <v>5.0</v>
      </c>
      <c r="K177" s="413">
        <v>2025.0</v>
      </c>
      <c r="L177" s="1397">
        <v>45778.0</v>
      </c>
      <c r="M177" s="1398">
        <v>45808.0</v>
      </c>
      <c r="N177" s="1340">
        <v>22.0</v>
      </c>
      <c r="O177" s="1084">
        <f t="shared" si="3"/>
        <v>1</v>
      </c>
      <c r="P177" s="231">
        <f t="shared" si="4"/>
        <v>1</v>
      </c>
      <c r="Q177" s="231">
        <f t="shared" si="19"/>
        <v>1</v>
      </c>
      <c r="R177" s="1101"/>
      <c r="S177" s="1182" t="s">
        <v>517</v>
      </c>
      <c r="T177" s="1183" t="s">
        <v>2285</v>
      </c>
      <c r="U177" s="1084">
        <f t="shared" si="6"/>
        <v>1</v>
      </c>
      <c r="V177" s="1102">
        <f t="shared" si="7"/>
        <v>1</v>
      </c>
      <c r="W177" s="1102">
        <f t="shared" si="8"/>
        <v>1</v>
      </c>
      <c r="X177" s="1102">
        <f t="shared" si="9"/>
        <v>1</v>
      </c>
      <c r="Y177" s="1102">
        <f t="shared" si="10"/>
        <v>1</v>
      </c>
      <c r="Z177" s="1416" t="str">
        <f t="shared" si="11"/>
        <v>#REF!</v>
      </c>
      <c r="AA177" s="1085" t="str">
        <f t="shared" si="12"/>
        <v>#REF!</v>
      </c>
      <c r="AB177" s="1085" t="str">
        <f t="shared" si="13"/>
        <v>#REF!</v>
      </c>
      <c r="AC177" s="1105">
        <f t="shared" si="14"/>
        <v>0</v>
      </c>
      <c r="AD177" s="1105" t="str">
        <f t="shared" si="15"/>
        <v>#REF!</v>
      </c>
      <c r="AE177" s="1105" t="str">
        <f t="shared" si="16"/>
        <v>#REF!</v>
      </c>
      <c r="AF177" s="232"/>
      <c r="AG177" s="1079"/>
      <c r="AH177" s="1090">
        <f t="shared" si="17"/>
        <v>22</v>
      </c>
      <c r="AI177" s="1090"/>
    </row>
    <row r="178" ht="15.0" customHeight="1">
      <c r="A178" s="1098">
        <v>176.0</v>
      </c>
      <c r="B178" s="1181">
        <v>244496.0</v>
      </c>
      <c r="C178" s="370" t="s">
        <v>1176</v>
      </c>
      <c r="D178" s="370" t="s">
        <v>1347</v>
      </c>
      <c r="E178" s="370" t="s">
        <v>511</v>
      </c>
      <c r="F178" s="370" t="s">
        <v>512</v>
      </c>
      <c r="G178" s="370" t="s">
        <v>665</v>
      </c>
      <c r="H178" s="1273" t="str">
        <f t="shared" si="1"/>
        <v>DEV02</v>
      </c>
      <c r="I178" s="1100" t="str">
        <f t="shared" si="2"/>
        <v>#REF!</v>
      </c>
      <c r="J178" s="413">
        <v>5.0</v>
      </c>
      <c r="K178" s="413">
        <v>2025.0</v>
      </c>
      <c r="L178" s="1394">
        <v>45778.0</v>
      </c>
      <c r="M178" s="1395">
        <v>45808.0</v>
      </c>
      <c r="N178" s="1339">
        <v>22.0</v>
      </c>
      <c r="O178" s="1084">
        <f t="shared" si="3"/>
        <v>1</v>
      </c>
      <c r="P178" s="231">
        <f t="shared" si="4"/>
        <v>1</v>
      </c>
      <c r="Q178" s="231">
        <f t="shared" si="19"/>
        <v>1</v>
      </c>
      <c r="R178" s="1101"/>
      <c r="S178" s="1181" t="s">
        <v>517</v>
      </c>
      <c r="T178" s="370" t="s">
        <v>2391</v>
      </c>
      <c r="U178" s="1084">
        <f t="shared" si="6"/>
        <v>1</v>
      </c>
      <c r="V178" s="1102">
        <f t="shared" si="7"/>
        <v>1</v>
      </c>
      <c r="W178" s="1102">
        <f t="shared" si="8"/>
        <v>1</v>
      </c>
      <c r="X178" s="1102">
        <f t="shared" si="9"/>
        <v>1</v>
      </c>
      <c r="Y178" s="1102">
        <f t="shared" si="10"/>
        <v>1</v>
      </c>
      <c r="Z178" s="1416" t="str">
        <f t="shared" si="11"/>
        <v>#REF!</v>
      </c>
      <c r="AA178" s="1085" t="str">
        <f t="shared" si="12"/>
        <v>#REF!</v>
      </c>
      <c r="AB178" s="1085" t="str">
        <f t="shared" si="13"/>
        <v>#REF!</v>
      </c>
      <c r="AC178" s="1105">
        <f t="shared" si="14"/>
        <v>0</v>
      </c>
      <c r="AD178" s="1105" t="str">
        <f t="shared" si="15"/>
        <v>#REF!</v>
      </c>
      <c r="AE178" s="1105" t="str">
        <f t="shared" si="16"/>
        <v>#REF!</v>
      </c>
      <c r="AF178" s="232"/>
      <c r="AG178" s="1079"/>
      <c r="AH178" s="1090">
        <f t="shared" si="17"/>
        <v>22</v>
      </c>
      <c r="AI178" s="1090"/>
    </row>
    <row r="179" ht="15.0" customHeight="1">
      <c r="A179" s="1098">
        <v>177.0</v>
      </c>
      <c r="B179" s="1182">
        <v>471557.0</v>
      </c>
      <c r="C179" s="1183" t="s">
        <v>2392</v>
      </c>
      <c r="D179" s="1183" t="s">
        <v>2393</v>
      </c>
      <c r="E179" s="1183" t="s">
        <v>511</v>
      </c>
      <c r="F179" s="1183" t="s">
        <v>512</v>
      </c>
      <c r="G179" s="1183" t="s">
        <v>795</v>
      </c>
      <c r="H179" s="1273" t="str">
        <f t="shared" si="1"/>
        <v>DEV01</v>
      </c>
      <c r="I179" s="1100" t="str">
        <f t="shared" si="2"/>
        <v>#REF!</v>
      </c>
      <c r="J179" s="413">
        <v>5.0</v>
      </c>
      <c r="K179" s="413">
        <v>2025.0</v>
      </c>
      <c r="L179" s="1397">
        <v>45778.0</v>
      </c>
      <c r="M179" s="1398">
        <v>45808.0</v>
      </c>
      <c r="N179" s="1340">
        <v>22.0</v>
      </c>
      <c r="O179" s="1084">
        <f t="shared" si="3"/>
        <v>1</v>
      </c>
      <c r="P179" s="231">
        <f t="shared" si="4"/>
        <v>1</v>
      </c>
      <c r="Q179" s="231">
        <f t="shared" si="19"/>
        <v>1</v>
      </c>
      <c r="R179" s="1101"/>
      <c r="S179" s="1182" t="s">
        <v>517</v>
      </c>
      <c r="T179" s="1183" t="s">
        <v>2391</v>
      </c>
      <c r="U179" s="1084">
        <f t="shared" si="6"/>
        <v>1</v>
      </c>
      <c r="V179" s="1102">
        <f t="shared" si="7"/>
        <v>1</v>
      </c>
      <c r="W179" s="1102">
        <f t="shared" si="8"/>
        <v>1</v>
      </c>
      <c r="X179" s="1102">
        <f t="shared" si="9"/>
        <v>1</v>
      </c>
      <c r="Y179" s="1102">
        <f t="shared" si="10"/>
        <v>1</v>
      </c>
      <c r="Z179" s="1416" t="str">
        <f t="shared" si="11"/>
        <v>#REF!</v>
      </c>
      <c r="AA179" s="1085" t="str">
        <f t="shared" si="12"/>
        <v>#REF!</v>
      </c>
      <c r="AB179" s="1085" t="str">
        <f t="shared" si="13"/>
        <v>#REF!</v>
      </c>
      <c r="AC179" s="1105">
        <f t="shared" si="14"/>
        <v>0</v>
      </c>
      <c r="AD179" s="1105" t="str">
        <f t="shared" si="15"/>
        <v>#REF!</v>
      </c>
      <c r="AE179" s="1105" t="str">
        <f t="shared" si="16"/>
        <v>#REF!</v>
      </c>
      <c r="AF179" s="232"/>
      <c r="AG179" s="1079"/>
      <c r="AH179" s="1090">
        <f t="shared" si="17"/>
        <v>22</v>
      </c>
      <c r="AI179" s="1090"/>
    </row>
    <row r="180" ht="15.0" customHeight="1">
      <c r="A180" s="1098">
        <v>178.0</v>
      </c>
      <c r="B180" s="1182">
        <v>472455.0</v>
      </c>
      <c r="C180" s="1183" t="s">
        <v>2394</v>
      </c>
      <c r="D180" s="1183" t="s">
        <v>2395</v>
      </c>
      <c r="E180" s="1183" t="s">
        <v>511</v>
      </c>
      <c r="F180" s="1183" t="s">
        <v>512</v>
      </c>
      <c r="G180" s="1183" t="s">
        <v>665</v>
      </c>
      <c r="H180" s="1273" t="str">
        <f t="shared" si="1"/>
        <v>DEV02</v>
      </c>
      <c r="I180" s="1100" t="str">
        <f t="shared" si="2"/>
        <v>#REF!</v>
      </c>
      <c r="J180" s="413">
        <v>5.0</v>
      </c>
      <c r="K180" s="413">
        <v>2025.0</v>
      </c>
      <c r="L180" s="1397">
        <v>45778.0</v>
      </c>
      <c r="M180" s="1398">
        <v>45808.0</v>
      </c>
      <c r="N180" s="1340">
        <v>22.0</v>
      </c>
      <c r="O180" s="1084">
        <f t="shared" si="3"/>
        <v>1</v>
      </c>
      <c r="P180" s="231">
        <f t="shared" si="4"/>
        <v>1</v>
      </c>
      <c r="Q180" s="231">
        <f t="shared" si="19"/>
        <v>1</v>
      </c>
      <c r="R180" s="1101"/>
      <c r="S180" s="1182" t="s">
        <v>517</v>
      </c>
      <c r="T180" s="1183" t="s">
        <v>2391</v>
      </c>
      <c r="U180" s="1084">
        <f t="shared" si="6"/>
        <v>1</v>
      </c>
      <c r="V180" s="1102">
        <f t="shared" si="7"/>
        <v>1</v>
      </c>
      <c r="W180" s="1102">
        <f t="shared" si="8"/>
        <v>1</v>
      </c>
      <c r="X180" s="1102">
        <f t="shared" si="9"/>
        <v>1</v>
      </c>
      <c r="Y180" s="1102">
        <f t="shared" si="10"/>
        <v>1</v>
      </c>
      <c r="Z180" s="1416" t="str">
        <f t="shared" si="11"/>
        <v>#REF!</v>
      </c>
      <c r="AA180" s="1085" t="str">
        <f t="shared" si="12"/>
        <v>#REF!</v>
      </c>
      <c r="AB180" s="1085" t="str">
        <f t="shared" si="13"/>
        <v>#REF!</v>
      </c>
      <c r="AC180" s="1105">
        <f t="shared" si="14"/>
        <v>0</v>
      </c>
      <c r="AD180" s="1105" t="str">
        <f t="shared" si="15"/>
        <v>#REF!</v>
      </c>
      <c r="AE180" s="1105" t="str">
        <f t="shared" si="16"/>
        <v>#REF!</v>
      </c>
      <c r="AF180" s="232"/>
      <c r="AG180" s="1079"/>
      <c r="AH180" s="1090">
        <f t="shared" si="17"/>
        <v>22</v>
      </c>
      <c r="AI180" s="1090"/>
    </row>
    <row r="181" ht="15.0" customHeight="1">
      <c r="A181" s="1098">
        <v>179.0</v>
      </c>
      <c r="B181" s="1182">
        <v>474405.0</v>
      </c>
      <c r="C181" s="1183" t="s">
        <v>2454</v>
      </c>
      <c r="D181" s="1183" t="s">
        <v>2455</v>
      </c>
      <c r="E181" s="1183" t="s">
        <v>511</v>
      </c>
      <c r="F181" s="1183" t="s">
        <v>512</v>
      </c>
      <c r="G181" s="1183" t="s">
        <v>795</v>
      </c>
      <c r="H181" s="1273" t="str">
        <f t="shared" si="1"/>
        <v>DEV01</v>
      </c>
      <c r="I181" s="1100" t="str">
        <f t="shared" si="2"/>
        <v>#REF!</v>
      </c>
      <c r="J181" s="413">
        <v>5.0</v>
      </c>
      <c r="K181" s="413">
        <v>2025.0</v>
      </c>
      <c r="L181" s="1397">
        <v>45778.0</v>
      </c>
      <c r="M181" s="1398">
        <v>45808.0</v>
      </c>
      <c r="N181" s="1340">
        <v>22.0</v>
      </c>
      <c r="O181" s="1084">
        <f t="shared" si="3"/>
        <v>1</v>
      </c>
      <c r="P181" s="231">
        <f t="shared" si="4"/>
        <v>1</v>
      </c>
      <c r="Q181" s="231">
        <f t="shared" si="19"/>
        <v>1</v>
      </c>
      <c r="R181" s="1101"/>
      <c r="S181" s="1182" t="s">
        <v>517</v>
      </c>
      <c r="T181" s="1183" t="s">
        <v>2391</v>
      </c>
      <c r="U181" s="1084">
        <f t="shared" si="6"/>
        <v>1</v>
      </c>
      <c r="V181" s="1102">
        <f t="shared" si="7"/>
        <v>1</v>
      </c>
      <c r="W181" s="1102">
        <f t="shared" si="8"/>
        <v>1</v>
      </c>
      <c r="X181" s="1102">
        <f t="shared" si="9"/>
        <v>1</v>
      </c>
      <c r="Y181" s="1102">
        <f t="shared" si="10"/>
        <v>1</v>
      </c>
      <c r="Z181" s="1416" t="str">
        <f t="shared" si="11"/>
        <v>#REF!</v>
      </c>
      <c r="AA181" s="1085" t="str">
        <f t="shared" si="12"/>
        <v>#REF!</v>
      </c>
      <c r="AB181" s="1085" t="str">
        <f t="shared" si="13"/>
        <v>#REF!</v>
      </c>
      <c r="AC181" s="1105">
        <f t="shared" si="14"/>
        <v>0</v>
      </c>
      <c r="AD181" s="1105" t="str">
        <f t="shared" si="15"/>
        <v>#REF!</v>
      </c>
      <c r="AE181" s="1105" t="str">
        <f t="shared" si="16"/>
        <v>#REF!</v>
      </c>
      <c r="AF181" s="232"/>
      <c r="AG181" s="1079"/>
      <c r="AH181" s="1090">
        <f t="shared" si="17"/>
        <v>22</v>
      </c>
      <c r="AI181" s="1090"/>
    </row>
    <row r="182" ht="15.0" customHeight="1">
      <c r="A182" s="1098">
        <v>180.0</v>
      </c>
      <c r="B182" s="1181">
        <v>290985.0</v>
      </c>
      <c r="C182" s="370" t="s">
        <v>1076</v>
      </c>
      <c r="D182" s="370" t="s">
        <v>1602</v>
      </c>
      <c r="E182" s="370" t="s">
        <v>511</v>
      </c>
      <c r="F182" s="370" t="s">
        <v>546</v>
      </c>
      <c r="G182" s="370" t="s">
        <v>771</v>
      </c>
      <c r="H182" s="1273" t="str">
        <f t="shared" si="1"/>
        <v>TESTER04</v>
      </c>
      <c r="I182" s="1100" t="str">
        <f t="shared" si="2"/>
        <v>#REF!</v>
      </c>
      <c r="J182" s="413">
        <v>5.0</v>
      </c>
      <c r="K182" s="413">
        <v>2025.0</v>
      </c>
      <c r="L182" s="1394">
        <v>45778.0</v>
      </c>
      <c r="M182" s="1395">
        <v>45808.0</v>
      </c>
      <c r="N182" s="1339">
        <v>22.0</v>
      </c>
      <c r="O182" s="1084">
        <f t="shared" si="3"/>
        <v>1</v>
      </c>
      <c r="P182" s="231" t="str">
        <f t="shared" si="4"/>
        <v>#REF!</v>
      </c>
      <c r="Q182" s="231" t="str">
        <f t="shared" si="19"/>
        <v>#REF!</v>
      </c>
      <c r="R182" s="1101"/>
      <c r="S182" s="1181" t="s">
        <v>525</v>
      </c>
      <c r="T182" s="370" t="s">
        <v>1515</v>
      </c>
      <c r="U182" s="1084" t="str">
        <f t="shared" si="6"/>
        <v>#REF!</v>
      </c>
      <c r="V182" s="1102" t="str">
        <f t="shared" si="7"/>
        <v>#REF!</v>
      </c>
      <c r="W182" s="1102" t="str">
        <f t="shared" si="8"/>
        <v>#REF!</v>
      </c>
      <c r="X182" s="1102" t="str">
        <f t="shared" si="9"/>
        <v>#REF!</v>
      </c>
      <c r="Y182" s="1102">
        <f t="shared" si="10"/>
        <v>1</v>
      </c>
      <c r="Z182" s="1416" t="str">
        <f t="shared" si="11"/>
        <v>#REF!</v>
      </c>
      <c r="AA182" s="1085" t="str">
        <f t="shared" si="12"/>
        <v>#REF!</v>
      </c>
      <c r="AB182" s="1085" t="str">
        <f t="shared" si="13"/>
        <v>#REF!</v>
      </c>
      <c r="AC182" s="1105" t="str">
        <f t="shared" si="14"/>
        <v>#REF!</v>
      </c>
      <c r="AD182" s="1105" t="str">
        <f t="shared" si="15"/>
        <v>#REF!</v>
      </c>
      <c r="AE182" s="1105" t="str">
        <f t="shared" si="16"/>
        <v>#REF!</v>
      </c>
      <c r="AF182" s="232"/>
      <c r="AG182" s="1079"/>
      <c r="AH182" s="1090">
        <f t="shared" si="17"/>
        <v>22</v>
      </c>
      <c r="AI182" s="1090"/>
    </row>
    <row r="183" ht="15.0" customHeight="1">
      <c r="A183" s="1098">
        <v>181.0</v>
      </c>
      <c r="B183" s="1182">
        <v>463617.0</v>
      </c>
      <c r="C183" s="1183" t="s">
        <v>1523</v>
      </c>
      <c r="D183" s="1183" t="s">
        <v>1524</v>
      </c>
      <c r="E183" s="1183" t="s">
        <v>511</v>
      </c>
      <c r="F183" s="1183" t="s">
        <v>512</v>
      </c>
      <c r="G183" s="1183" t="s">
        <v>787</v>
      </c>
      <c r="H183" s="1273" t="str">
        <f t="shared" si="1"/>
        <v>DEV05</v>
      </c>
      <c r="I183" s="1100" t="str">
        <f t="shared" si="2"/>
        <v>#REF!</v>
      </c>
      <c r="J183" s="413">
        <v>5.0</v>
      </c>
      <c r="K183" s="413">
        <v>2025.0</v>
      </c>
      <c r="L183" s="1397">
        <v>45778.0</v>
      </c>
      <c r="M183" s="1398">
        <v>45782.0</v>
      </c>
      <c r="N183" s="1340">
        <v>3.0</v>
      </c>
      <c r="O183" s="1084">
        <f t="shared" si="3"/>
        <v>0.1363636364</v>
      </c>
      <c r="P183" s="231" t="str">
        <f t="shared" si="4"/>
        <v>#REF!</v>
      </c>
      <c r="Q183" s="231" t="str">
        <f t="shared" si="19"/>
        <v>#REF!</v>
      </c>
      <c r="R183" s="1101"/>
      <c r="S183" s="1182" t="s">
        <v>525</v>
      </c>
      <c r="T183" s="1183" t="s">
        <v>1515</v>
      </c>
      <c r="U183" s="1084" t="str">
        <f t="shared" si="6"/>
        <v>#REF!</v>
      </c>
      <c r="V183" s="1102" t="str">
        <f t="shared" si="7"/>
        <v>#REF!</v>
      </c>
      <c r="W183" s="1102" t="str">
        <f t="shared" si="8"/>
        <v>#REF!</v>
      </c>
      <c r="X183" s="1102" t="str">
        <f t="shared" si="9"/>
        <v>#REF!</v>
      </c>
      <c r="Y183" s="1102">
        <f t="shared" si="10"/>
        <v>0.1363636364</v>
      </c>
      <c r="Z183" s="1416" t="str">
        <f t="shared" si="11"/>
        <v>#REF!</v>
      </c>
      <c r="AA183" s="1085" t="str">
        <f t="shared" si="12"/>
        <v>#REF!</v>
      </c>
      <c r="AB183" s="1085" t="str">
        <f t="shared" si="13"/>
        <v>#REF!</v>
      </c>
      <c r="AC183" s="1105" t="str">
        <f t="shared" si="14"/>
        <v>#REF!</v>
      </c>
      <c r="AD183" s="1105" t="str">
        <f t="shared" si="15"/>
        <v>#REF!</v>
      </c>
      <c r="AE183" s="1105" t="str">
        <f t="shared" si="16"/>
        <v>#REF!</v>
      </c>
      <c r="AF183" s="232"/>
      <c r="AG183" s="1079"/>
      <c r="AH183" s="1090">
        <f t="shared" si="17"/>
        <v>3</v>
      </c>
      <c r="AI183" s="1090"/>
    </row>
    <row r="184" ht="15.0" customHeight="1">
      <c r="A184" s="1098">
        <v>182.0</v>
      </c>
      <c r="B184" s="1182">
        <v>464937.0</v>
      </c>
      <c r="C184" s="1183" t="s">
        <v>2313</v>
      </c>
      <c r="D184" s="1183" t="s">
        <v>2314</v>
      </c>
      <c r="E184" s="1183" t="s">
        <v>511</v>
      </c>
      <c r="F184" s="1183" t="s">
        <v>512</v>
      </c>
      <c r="G184" s="1183" t="s">
        <v>771</v>
      </c>
      <c r="H184" s="1273" t="str">
        <f t="shared" si="1"/>
        <v>DEV04</v>
      </c>
      <c r="I184" s="1100" t="str">
        <f t="shared" si="2"/>
        <v>#REF!</v>
      </c>
      <c r="J184" s="413">
        <v>5.0</v>
      </c>
      <c r="K184" s="413">
        <v>2025.0</v>
      </c>
      <c r="L184" s="1397">
        <v>45778.0</v>
      </c>
      <c r="M184" s="1398">
        <v>45786.0</v>
      </c>
      <c r="N184" s="1340">
        <v>7.0</v>
      </c>
      <c r="O184" s="1084">
        <f t="shared" si="3"/>
        <v>0.3181818182</v>
      </c>
      <c r="P184" s="231" t="str">
        <f t="shared" si="4"/>
        <v>#REF!</v>
      </c>
      <c r="Q184" s="231" t="str">
        <f t="shared" si="19"/>
        <v>#REF!</v>
      </c>
      <c r="R184" s="1101"/>
      <c r="S184" s="1182" t="s">
        <v>525</v>
      </c>
      <c r="T184" s="1183" t="s">
        <v>1515</v>
      </c>
      <c r="U184" s="1084" t="str">
        <f t="shared" si="6"/>
        <v>#REF!</v>
      </c>
      <c r="V184" s="1102" t="str">
        <f t="shared" si="7"/>
        <v>#REF!</v>
      </c>
      <c r="W184" s="1102" t="str">
        <f t="shared" si="8"/>
        <v>#REF!</v>
      </c>
      <c r="X184" s="1102" t="str">
        <f t="shared" si="9"/>
        <v>#REF!</v>
      </c>
      <c r="Y184" s="1102">
        <f t="shared" si="10"/>
        <v>0.3181818182</v>
      </c>
      <c r="Z184" s="1416" t="str">
        <f t="shared" si="11"/>
        <v>#REF!</v>
      </c>
      <c r="AA184" s="1085" t="str">
        <f t="shared" si="12"/>
        <v>#REF!</v>
      </c>
      <c r="AB184" s="1085" t="str">
        <f t="shared" si="13"/>
        <v>#REF!</v>
      </c>
      <c r="AC184" s="1105" t="str">
        <f t="shared" si="14"/>
        <v>#REF!</v>
      </c>
      <c r="AD184" s="1105" t="str">
        <f t="shared" si="15"/>
        <v>#REF!</v>
      </c>
      <c r="AE184" s="1105" t="str">
        <f t="shared" si="16"/>
        <v>#REF!</v>
      </c>
      <c r="AF184" s="232"/>
      <c r="AG184" s="1079"/>
      <c r="AH184" s="1090">
        <f t="shared" si="17"/>
        <v>7</v>
      </c>
      <c r="AI184" s="1090"/>
    </row>
    <row r="185" ht="15.0" customHeight="1">
      <c r="A185" s="1098">
        <v>183.0</v>
      </c>
      <c r="B185" s="1182">
        <v>468601.0</v>
      </c>
      <c r="C185" s="1183" t="s">
        <v>2210</v>
      </c>
      <c r="D185" s="1183" t="s">
        <v>2211</v>
      </c>
      <c r="E185" s="1183" t="s">
        <v>511</v>
      </c>
      <c r="F185" s="1183" t="s">
        <v>512</v>
      </c>
      <c r="G185" s="1183" t="s">
        <v>790</v>
      </c>
      <c r="H185" s="1273" t="str">
        <f t="shared" si="1"/>
        <v>DEV03</v>
      </c>
      <c r="I185" s="1100" t="str">
        <f t="shared" si="2"/>
        <v>#REF!</v>
      </c>
      <c r="J185" s="413">
        <v>5.0</v>
      </c>
      <c r="K185" s="413">
        <v>2025.0</v>
      </c>
      <c r="L185" s="1397">
        <v>45778.0</v>
      </c>
      <c r="M185" s="1398">
        <v>45805.0</v>
      </c>
      <c r="N185" s="1340">
        <v>20.0</v>
      </c>
      <c r="O185" s="1084">
        <f t="shared" si="3"/>
        <v>0.9090909091</v>
      </c>
      <c r="P185" s="231" t="str">
        <f t="shared" si="4"/>
        <v>#REF!</v>
      </c>
      <c r="Q185" s="231" t="str">
        <f t="shared" si="19"/>
        <v>#REF!</v>
      </c>
      <c r="R185" s="1101"/>
      <c r="S185" s="1182" t="s">
        <v>525</v>
      </c>
      <c r="T185" s="1183" t="s">
        <v>1515</v>
      </c>
      <c r="U185" s="1084" t="str">
        <f t="shared" si="6"/>
        <v>#REF!</v>
      </c>
      <c r="V185" s="1102" t="str">
        <f t="shared" si="7"/>
        <v>#REF!</v>
      </c>
      <c r="W185" s="1102" t="str">
        <f t="shared" si="8"/>
        <v>#REF!</v>
      </c>
      <c r="X185" s="1102" t="str">
        <f t="shared" si="9"/>
        <v>#REF!</v>
      </c>
      <c r="Y185" s="1102">
        <f t="shared" si="10"/>
        <v>1</v>
      </c>
      <c r="Z185" s="1416" t="str">
        <f t="shared" si="11"/>
        <v>#REF!</v>
      </c>
      <c r="AA185" s="1085" t="str">
        <f t="shared" si="12"/>
        <v>#REF!</v>
      </c>
      <c r="AB185" s="1085" t="str">
        <f t="shared" si="13"/>
        <v>#REF!</v>
      </c>
      <c r="AC185" s="1105" t="str">
        <f t="shared" si="14"/>
        <v>#REF!</v>
      </c>
      <c r="AD185" s="1105" t="str">
        <f t="shared" si="15"/>
        <v>#REF!</v>
      </c>
      <c r="AE185" s="1105" t="str">
        <f t="shared" si="16"/>
        <v>#REF!</v>
      </c>
      <c r="AF185" s="232"/>
      <c r="AG185" s="1079"/>
      <c r="AH185" s="1090">
        <f t="shared" si="17"/>
        <v>22</v>
      </c>
      <c r="AI185" s="1090"/>
    </row>
    <row r="186" ht="15.0" customHeight="1">
      <c r="A186" s="1098">
        <v>184.0</v>
      </c>
      <c r="B186" s="1181">
        <v>278454.0</v>
      </c>
      <c r="C186" s="370" t="s">
        <v>1190</v>
      </c>
      <c r="D186" s="370" t="s">
        <v>1402</v>
      </c>
      <c r="E186" s="370" t="s">
        <v>511</v>
      </c>
      <c r="F186" s="370" t="s">
        <v>512</v>
      </c>
      <c r="G186" s="370" t="s">
        <v>665</v>
      </c>
      <c r="H186" s="1273" t="str">
        <f t="shared" si="1"/>
        <v>DEV02</v>
      </c>
      <c r="I186" s="1100" t="str">
        <f t="shared" si="2"/>
        <v>#REF!</v>
      </c>
      <c r="J186" s="413">
        <v>5.0</v>
      </c>
      <c r="K186" s="413">
        <v>2025.0</v>
      </c>
      <c r="L186" s="1394">
        <v>45796.0</v>
      </c>
      <c r="M186" s="1395">
        <v>45808.0</v>
      </c>
      <c r="N186" s="1339">
        <v>10.0</v>
      </c>
      <c r="O186" s="1084">
        <f t="shared" si="3"/>
        <v>0.4545454545</v>
      </c>
      <c r="P186" s="231" t="str">
        <f t="shared" si="4"/>
        <v>#REF!</v>
      </c>
      <c r="Q186" s="231">
        <v>0.455</v>
      </c>
      <c r="R186" s="1101"/>
      <c r="S186" s="1181" t="s">
        <v>525</v>
      </c>
      <c r="T186" s="370" t="s">
        <v>2409</v>
      </c>
      <c r="U186" s="1084">
        <f t="shared" si="6"/>
        <v>0.455</v>
      </c>
      <c r="V186" s="1102" t="str">
        <f t="shared" si="7"/>
        <v>#REF!</v>
      </c>
      <c r="W186" s="1102">
        <f t="shared" si="8"/>
        <v>1</v>
      </c>
      <c r="X186" s="1102" t="str">
        <f t="shared" si="9"/>
        <v>#REF!</v>
      </c>
      <c r="Y186" s="1102">
        <f t="shared" si="10"/>
        <v>1</v>
      </c>
      <c r="Z186" s="1416" t="str">
        <f t="shared" si="11"/>
        <v>#REF!</v>
      </c>
      <c r="AA186" s="1085" t="str">
        <f t="shared" si="12"/>
        <v>#REF!</v>
      </c>
      <c r="AB186" s="1085" t="str">
        <f t="shared" si="13"/>
        <v>#REF!</v>
      </c>
      <c r="AC186" s="1105" t="str">
        <f t="shared" si="14"/>
        <v>#REF!</v>
      </c>
      <c r="AD186" s="1105" t="str">
        <f t="shared" si="15"/>
        <v>#REF!</v>
      </c>
      <c r="AE186" s="1105" t="str">
        <f t="shared" si="16"/>
        <v>#REF!</v>
      </c>
      <c r="AF186" s="232"/>
      <c r="AG186" s="1079"/>
      <c r="AH186" s="1090">
        <f t="shared" si="17"/>
        <v>22</v>
      </c>
      <c r="AI186" s="1090"/>
    </row>
    <row r="187" ht="15.0" customHeight="1">
      <c r="A187" s="1098">
        <v>185.0</v>
      </c>
      <c r="B187" s="1182">
        <v>433414.0</v>
      </c>
      <c r="C187" s="1183" t="s">
        <v>1161</v>
      </c>
      <c r="D187" s="1183" t="s">
        <v>1331</v>
      </c>
      <c r="E187" s="1183" t="s">
        <v>511</v>
      </c>
      <c r="F187" s="1183" t="s">
        <v>564</v>
      </c>
      <c r="G187" s="1183" t="s">
        <v>790</v>
      </c>
      <c r="H187" s="1273" t="str">
        <f t="shared" si="1"/>
        <v>BA03</v>
      </c>
      <c r="I187" s="1100" t="str">
        <f t="shared" si="2"/>
        <v>#REF!</v>
      </c>
      <c r="J187" s="413">
        <v>5.0</v>
      </c>
      <c r="K187" s="413">
        <v>2025.0</v>
      </c>
      <c r="L187" s="1397">
        <v>45778.0</v>
      </c>
      <c r="M187" s="1398">
        <v>45808.0</v>
      </c>
      <c r="N187" s="1340">
        <v>22.0</v>
      </c>
      <c r="O187" s="1084">
        <f t="shared" si="3"/>
        <v>1</v>
      </c>
      <c r="P187" s="231" t="str">
        <f t="shared" si="4"/>
        <v>#REF!</v>
      </c>
      <c r="Q187" s="231">
        <v>1.41</v>
      </c>
      <c r="R187" s="1101"/>
      <c r="S187" s="1182" t="s">
        <v>525</v>
      </c>
      <c r="T187" s="1183" t="s">
        <v>2409</v>
      </c>
      <c r="U187" s="1084">
        <f t="shared" si="6"/>
        <v>1.41</v>
      </c>
      <c r="V187" s="1102" t="str">
        <f t="shared" si="7"/>
        <v>#REF!</v>
      </c>
      <c r="W187" s="1102">
        <f t="shared" si="8"/>
        <v>1.41</v>
      </c>
      <c r="X187" s="1102" t="str">
        <f t="shared" si="9"/>
        <v>#REF!</v>
      </c>
      <c r="Y187" s="1102">
        <f t="shared" si="10"/>
        <v>1</v>
      </c>
      <c r="Z187" s="1416" t="str">
        <f t="shared" si="11"/>
        <v>#REF!</v>
      </c>
      <c r="AA187" s="1085" t="str">
        <f t="shared" si="12"/>
        <v>#REF!</v>
      </c>
      <c r="AB187" s="1085" t="str">
        <f t="shared" si="13"/>
        <v>#REF!</v>
      </c>
      <c r="AC187" s="1105" t="str">
        <f t="shared" si="14"/>
        <v>#REF!</v>
      </c>
      <c r="AD187" s="1105" t="str">
        <f t="shared" si="15"/>
        <v>#REF!</v>
      </c>
      <c r="AE187" s="1105" t="str">
        <f t="shared" si="16"/>
        <v>#REF!</v>
      </c>
      <c r="AF187" s="232"/>
      <c r="AG187" s="1079"/>
      <c r="AH187" s="1090">
        <f t="shared" si="17"/>
        <v>22</v>
      </c>
      <c r="AI187" s="1090"/>
    </row>
    <row r="188" ht="15.0" customHeight="1">
      <c r="A188" s="1098">
        <v>186.0</v>
      </c>
      <c r="B188" s="1182">
        <v>460439.0</v>
      </c>
      <c r="C188" s="1183" t="s">
        <v>1428</v>
      </c>
      <c r="D188" s="1183" t="s">
        <v>1429</v>
      </c>
      <c r="E188" s="1183" t="s">
        <v>511</v>
      </c>
      <c r="F188" s="1183" t="s">
        <v>512</v>
      </c>
      <c r="G188" s="1183" t="s">
        <v>665</v>
      </c>
      <c r="H188" s="1273" t="str">
        <f t="shared" si="1"/>
        <v>DEV02</v>
      </c>
      <c r="I188" s="1100" t="str">
        <f t="shared" si="2"/>
        <v>#REF!</v>
      </c>
      <c r="J188" s="413">
        <v>5.0</v>
      </c>
      <c r="K188" s="413">
        <v>2025.0</v>
      </c>
      <c r="L188" s="1397">
        <v>45796.0</v>
      </c>
      <c r="M188" s="1398">
        <v>45808.0</v>
      </c>
      <c r="N188" s="1340">
        <v>10.0</v>
      </c>
      <c r="O188" s="1084">
        <f t="shared" si="3"/>
        <v>0.4545454545</v>
      </c>
      <c r="P188" s="231" t="str">
        <f t="shared" si="4"/>
        <v>#REF!</v>
      </c>
      <c r="Q188" s="231">
        <v>0.455</v>
      </c>
      <c r="R188" s="1101"/>
      <c r="S188" s="1182" t="s">
        <v>525</v>
      </c>
      <c r="T188" s="1183" t="s">
        <v>2409</v>
      </c>
      <c r="U188" s="1084">
        <f t="shared" si="6"/>
        <v>0.455</v>
      </c>
      <c r="V188" s="1102" t="str">
        <f t="shared" si="7"/>
        <v>#REF!</v>
      </c>
      <c r="W188" s="1102">
        <f t="shared" si="8"/>
        <v>1</v>
      </c>
      <c r="X188" s="1102" t="str">
        <f t="shared" si="9"/>
        <v>#REF!</v>
      </c>
      <c r="Y188" s="1102">
        <f t="shared" si="10"/>
        <v>1</v>
      </c>
      <c r="Z188" s="1416" t="str">
        <f t="shared" si="11"/>
        <v>#REF!</v>
      </c>
      <c r="AA188" s="1085" t="str">
        <f t="shared" si="12"/>
        <v>#REF!</v>
      </c>
      <c r="AB188" s="1085" t="str">
        <f t="shared" si="13"/>
        <v>#REF!</v>
      </c>
      <c r="AC188" s="1105" t="str">
        <f t="shared" si="14"/>
        <v>#REF!</v>
      </c>
      <c r="AD188" s="1105" t="str">
        <f t="shared" si="15"/>
        <v>#REF!</v>
      </c>
      <c r="AE188" s="1105" t="str">
        <f t="shared" si="16"/>
        <v>#REF!</v>
      </c>
      <c r="AF188" s="232"/>
      <c r="AG188" s="1079"/>
      <c r="AH188" s="1090">
        <f t="shared" si="17"/>
        <v>22</v>
      </c>
      <c r="AI188" s="1090"/>
    </row>
    <row r="189" ht="15.0" customHeight="1">
      <c r="A189" s="1098">
        <v>187.0</v>
      </c>
      <c r="B189" s="1182">
        <v>460051.0</v>
      </c>
      <c r="C189" s="1183" t="s">
        <v>1081</v>
      </c>
      <c r="D189" s="1183" t="s">
        <v>1605</v>
      </c>
      <c r="E189" s="1183" t="s">
        <v>511</v>
      </c>
      <c r="F189" s="1183" t="s">
        <v>512</v>
      </c>
      <c r="G189" s="1183" t="s">
        <v>790</v>
      </c>
      <c r="H189" s="1273" t="str">
        <f t="shared" si="1"/>
        <v>DEV03</v>
      </c>
      <c r="I189" s="1100" t="str">
        <f t="shared" si="2"/>
        <v>#REF!</v>
      </c>
      <c r="J189" s="413">
        <v>5.0</v>
      </c>
      <c r="K189" s="413">
        <v>2025.0</v>
      </c>
      <c r="L189" s="1397">
        <v>45796.0</v>
      </c>
      <c r="M189" s="1398">
        <v>45808.0</v>
      </c>
      <c r="N189" s="1340">
        <v>10.0</v>
      </c>
      <c r="O189" s="1084">
        <f t="shared" si="3"/>
        <v>0.4545454545</v>
      </c>
      <c r="P189" s="231" t="str">
        <f t="shared" si="4"/>
        <v>#REF!</v>
      </c>
      <c r="Q189" s="231">
        <v>0.564</v>
      </c>
      <c r="R189" s="1101"/>
      <c r="S189" s="1182" t="s">
        <v>525</v>
      </c>
      <c r="T189" s="1183" t="s">
        <v>2409</v>
      </c>
      <c r="U189" s="1084">
        <f t="shared" si="6"/>
        <v>0.564</v>
      </c>
      <c r="V189" s="1102" t="str">
        <f t="shared" si="7"/>
        <v>#REF!</v>
      </c>
      <c r="W189" s="1102">
        <f t="shared" si="8"/>
        <v>1.24</v>
      </c>
      <c r="X189" s="1102" t="str">
        <f t="shared" si="9"/>
        <v>#REF!</v>
      </c>
      <c r="Y189" s="1102">
        <f t="shared" si="10"/>
        <v>1</v>
      </c>
      <c r="Z189" s="1416" t="str">
        <f t="shared" si="11"/>
        <v>#REF!</v>
      </c>
      <c r="AA189" s="1085" t="str">
        <f t="shared" si="12"/>
        <v>#REF!</v>
      </c>
      <c r="AB189" s="1085" t="str">
        <f t="shared" si="13"/>
        <v>#REF!</v>
      </c>
      <c r="AC189" s="1105" t="str">
        <f t="shared" si="14"/>
        <v>#REF!</v>
      </c>
      <c r="AD189" s="1105" t="str">
        <f t="shared" si="15"/>
        <v>#REF!</v>
      </c>
      <c r="AE189" s="1105" t="str">
        <f t="shared" si="16"/>
        <v>#REF!</v>
      </c>
      <c r="AF189" s="232"/>
      <c r="AG189" s="1079"/>
      <c r="AH189" s="1090">
        <f t="shared" si="17"/>
        <v>22</v>
      </c>
      <c r="AI189" s="1090"/>
    </row>
    <row r="190" ht="15.0" customHeight="1">
      <c r="A190" s="1098">
        <v>188.0</v>
      </c>
      <c r="B190" s="1182">
        <v>461363.0</v>
      </c>
      <c r="C190" s="1183" t="s">
        <v>456</v>
      </c>
      <c r="D190" s="1183" t="s">
        <v>457</v>
      </c>
      <c r="E190" s="1183" t="s">
        <v>511</v>
      </c>
      <c r="F190" s="1183" t="s">
        <v>512</v>
      </c>
      <c r="G190" s="1183" t="s">
        <v>790</v>
      </c>
      <c r="H190" s="1273" t="str">
        <f t="shared" si="1"/>
        <v>DEV03</v>
      </c>
      <c r="I190" s="1100" t="str">
        <f t="shared" si="2"/>
        <v>#REF!</v>
      </c>
      <c r="J190" s="413">
        <v>5.0</v>
      </c>
      <c r="K190" s="413">
        <v>2025.0</v>
      </c>
      <c r="L190" s="1397">
        <v>45796.0</v>
      </c>
      <c r="M190" s="1398">
        <v>45808.0</v>
      </c>
      <c r="N190" s="1340">
        <v>10.0</v>
      </c>
      <c r="O190" s="1084">
        <f t="shared" si="3"/>
        <v>0.4545454545</v>
      </c>
      <c r="P190" s="231" t="str">
        <f t="shared" si="4"/>
        <v>#REF!</v>
      </c>
      <c r="Q190" s="231">
        <v>0.564</v>
      </c>
      <c r="R190" s="1101"/>
      <c r="S190" s="1182" t="s">
        <v>525</v>
      </c>
      <c r="T190" s="1183" t="s">
        <v>2409</v>
      </c>
      <c r="U190" s="1084">
        <f t="shared" si="6"/>
        <v>0.564</v>
      </c>
      <c r="V190" s="1102" t="str">
        <f t="shared" si="7"/>
        <v>#REF!</v>
      </c>
      <c r="W190" s="1102">
        <f t="shared" si="8"/>
        <v>1.24</v>
      </c>
      <c r="X190" s="1102" t="str">
        <f t="shared" si="9"/>
        <v>#REF!</v>
      </c>
      <c r="Y190" s="1102">
        <f t="shared" si="10"/>
        <v>1</v>
      </c>
      <c r="Z190" s="1416" t="str">
        <f t="shared" si="11"/>
        <v>#REF!</v>
      </c>
      <c r="AA190" s="1085" t="str">
        <f t="shared" si="12"/>
        <v>#REF!</v>
      </c>
      <c r="AB190" s="1085" t="str">
        <f t="shared" si="13"/>
        <v>#REF!</v>
      </c>
      <c r="AC190" s="1105" t="str">
        <f t="shared" si="14"/>
        <v>#REF!</v>
      </c>
      <c r="AD190" s="1105" t="str">
        <f t="shared" si="15"/>
        <v>#REF!</v>
      </c>
      <c r="AE190" s="1105" t="str">
        <f t="shared" si="16"/>
        <v>#REF!</v>
      </c>
      <c r="AF190" s="232"/>
      <c r="AG190" s="1079"/>
      <c r="AH190" s="1090">
        <f t="shared" si="17"/>
        <v>22</v>
      </c>
      <c r="AI190" s="1090"/>
    </row>
    <row r="191" ht="15.0" customHeight="1">
      <c r="A191" s="1098">
        <v>189.0</v>
      </c>
      <c r="B191" s="1182">
        <v>465797.0</v>
      </c>
      <c r="C191" s="1183" t="s">
        <v>1594</v>
      </c>
      <c r="D191" s="1183" t="s">
        <v>1595</v>
      </c>
      <c r="E191" s="1183" t="s">
        <v>511</v>
      </c>
      <c r="F191" s="1183" t="s">
        <v>512</v>
      </c>
      <c r="G191" s="1183" t="s">
        <v>790</v>
      </c>
      <c r="H191" s="1273" t="str">
        <f t="shared" si="1"/>
        <v>DEV03</v>
      </c>
      <c r="I191" s="1100" t="str">
        <f t="shared" si="2"/>
        <v>#REF!</v>
      </c>
      <c r="J191" s="413">
        <v>5.0</v>
      </c>
      <c r="K191" s="413">
        <v>2025.0</v>
      </c>
      <c r="L191" s="1397">
        <v>45778.0</v>
      </c>
      <c r="M191" s="1398">
        <v>45808.0</v>
      </c>
      <c r="N191" s="1340">
        <v>22.0</v>
      </c>
      <c r="O191" s="1084">
        <f t="shared" si="3"/>
        <v>1</v>
      </c>
      <c r="P191" s="231" t="str">
        <f t="shared" si="4"/>
        <v>#REF!</v>
      </c>
      <c r="Q191" s="231">
        <v>1.24</v>
      </c>
      <c r="R191" s="1101"/>
      <c r="S191" s="1182" t="s">
        <v>525</v>
      </c>
      <c r="T191" s="1183" t="s">
        <v>2409</v>
      </c>
      <c r="U191" s="1084">
        <f t="shared" si="6"/>
        <v>1.24</v>
      </c>
      <c r="V191" s="1102" t="str">
        <f t="shared" si="7"/>
        <v>#REF!</v>
      </c>
      <c r="W191" s="1102">
        <f t="shared" si="8"/>
        <v>1.24</v>
      </c>
      <c r="X191" s="1102" t="str">
        <f t="shared" si="9"/>
        <v>#REF!</v>
      </c>
      <c r="Y191" s="1102">
        <f t="shared" si="10"/>
        <v>1</v>
      </c>
      <c r="Z191" s="1416" t="str">
        <f t="shared" si="11"/>
        <v>#REF!</v>
      </c>
      <c r="AA191" s="1085" t="str">
        <f t="shared" si="12"/>
        <v>#REF!</v>
      </c>
      <c r="AB191" s="1085" t="str">
        <f t="shared" si="13"/>
        <v>#REF!</v>
      </c>
      <c r="AC191" s="1105" t="str">
        <f t="shared" si="14"/>
        <v>#REF!</v>
      </c>
      <c r="AD191" s="1105" t="str">
        <f t="shared" si="15"/>
        <v>#REF!</v>
      </c>
      <c r="AE191" s="1105" t="str">
        <f t="shared" si="16"/>
        <v>#REF!</v>
      </c>
      <c r="AF191" s="232"/>
      <c r="AG191" s="1079"/>
      <c r="AH191" s="1090">
        <f t="shared" si="17"/>
        <v>22</v>
      </c>
      <c r="AI191" s="1090"/>
    </row>
    <row r="192" ht="15.0" customHeight="1">
      <c r="A192" s="1098">
        <v>190.0</v>
      </c>
      <c r="B192" s="1182">
        <v>466475.0</v>
      </c>
      <c r="C192" s="1183" t="s">
        <v>1815</v>
      </c>
      <c r="D192" s="1183" t="s">
        <v>1816</v>
      </c>
      <c r="E192" s="1183" t="s">
        <v>511</v>
      </c>
      <c r="F192" s="1183" t="s">
        <v>564</v>
      </c>
      <c r="G192" s="1183" t="s">
        <v>790</v>
      </c>
      <c r="H192" s="1273" t="str">
        <f t="shared" si="1"/>
        <v>BA03</v>
      </c>
      <c r="I192" s="1100" t="str">
        <f t="shared" si="2"/>
        <v>#REF!</v>
      </c>
      <c r="J192" s="413">
        <v>5.0</v>
      </c>
      <c r="K192" s="413">
        <v>2025.0</v>
      </c>
      <c r="L192" s="1397">
        <v>45778.0</v>
      </c>
      <c r="M192" s="1398">
        <v>45795.0</v>
      </c>
      <c r="N192" s="1340">
        <v>12.0</v>
      </c>
      <c r="O192" s="1084">
        <f t="shared" si="3"/>
        <v>0.5454545455</v>
      </c>
      <c r="P192" s="231" t="str">
        <f t="shared" si="4"/>
        <v>#REF!</v>
      </c>
      <c r="Q192" s="231">
        <v>0.769</v>
      </c>
      <c r="R192" s="1101"/>
      <c r="S192" s="1182" t="s">
        <v>525</v>
      </c>
      <c r="T192" s="1183" t="s">
        <v>2409</v>
      </c>
      <c r="U192" s="1084">
        <f t="shared" si="6"/>
        <v>0.769</v>
      </c>
      <c r="V192" s="1102" t="str">
        <f t="shared" si="7"/>
        <v>#REF!</v>
      </c>
      <c r="W192" s="1102" t="str">
        <f t="shared" si="8"/>
        <v>#REF!</v>
      </c>
      <c r="X192" s="1102" t="str">
        <f t="shared" si="9"/>
        <v>#REF!</v>
      </c>
      <c r="Y192" s="1102">
        <f t="shared" si="10"/>
        <v>1</v>
      </c>
      <c r="Z192" s="1416" t="str">
        <f t="shared" si="11"/>
        <v>#REF!</v>
      </c>
      <c r="AA192" s="1085" t="str">
        <f t="shared" si="12"/>
        <v>#REF!</v>
      </c>
      <c r="AB192" s="1085" t="str">
        <f t="shared" si="13"/>
        <v>#REF!</v>
      </c>
      <c r="AC192" s="1105" t="str">
        <f t="shared" si="14"/>
        <v>#REF!</v>
      </c>
      <c r="AD192" s="1105" t="str">
        <f t="shared" si="15"/>
        <v>#REF!</v>
      </c>
      <c r="AE192" s="1105" t="str">
        <f t="shared" si="16"/>
        <v>#REF!</v>
      </c>
      <c r="AF192" s="232"/>
      <c r="AG192" s="1079"/>
      <c r="AH192" s="1090">
        <f t="shared" si="17"/>
        <v>22</v>
      </c>
      <c r="AI192" s="1090"/>
    </row>
    <row r="193" ht="15.0" customHeight="1">
      <c r="A193" s="1098">
        <v>191.0</v>
      </c>
      <c r="B193" s="1182">
        <v>466717.0</v>
      </c>
      <c r="C193" s="1183" t="s">
        <v>1688</v>
      </c>
      <c r="D193" s="1183" t="s">
        <v>1689</v>
      </c>
      <c r="E193" s="1183" t="s">
        <v>511</v>
      </c>
      <c r="F193" s="1183" t="s">
        <v>663</v>
      </c>
      <c r="G193" s="1183" t="s">
        <v>790</v>
      </c>
      <c r="H193" s="1273" t="str">
        <f t="shared" si="1"/>
        <v>PM03</v>
      </c>
      <c r="I193" s="1100" t="str">
        <f t="shared" si="2"/>
        <v>#REF!</v>
      </c>
      <c r="J193" s="413">
        <v>5.0</v>
      </c>
      <c r="K193" s="413">
        <v>2025.0</v>
      </c>
      <c r="L193" s="1397">
        <v>45778.0</v>
      </c>
      <c r="M193" s="1398">
        <v>45808.0</v>
      </c>
      <c r="N193" s="1340">
        <v>22.0</v>
      </c>
      <c r="O193" s="1084">
        <f t="shared" si="3"/>
        <v>1</v>
      </c>
      <c r="P193" s="231" t="str">
        <f t="shared" si="4"/>
        <v>#REF!</v>
      </c>
      <c r="Q193" s="231">
        <v>1.24</v>
      </c>
      <c r="R193" s="1101"/>
      <c r="S193" s="1182" t="s">
        <v>525</v>
      </c>
      <c r="T193" s="1183" t="s">
        <v>2409</v>
      </c>
      <c r="U193" s="1084">
        <f t="shared" si="6"/>
        <v>1.24</v>
      </c>
      <c r="V193" s="1102" t="str">
        <f t="shared" si="7"/>
        <v>#REF!</v>
      </c>
      <c r="W193" s="1102">
        <f t="shared" si="8"/>
        <v>1.24</v>
      </c>
      <c r="X193" s="1102" t="str">
        <f t="shared" si="9"/>
        <v>#REF!</v>
      </c>
      <c r="Y193" s="1102">
        <f t="shared" si="10"/>
        <v>1</v>
      </c>
      <c r="Z193" s="1416" t="str">
        <f t="shared" si="11"/>
        <v>#REF!</v>
      </c>
      <c r="AA193" s="1085" t="str">
        <f t="shared" si="12"/>
        <v>#REF!</v>
      </c>
      <c r="AB193" s="1085" t="str">
        <f t="shared" si="13"/>
        <v>#REF!</v>
      </c>
      <c r="AC193" s="1105" t="str">
        <f t="shared" si="14"/>
        <v>#REF!</v>
      </c>
      <c r="AD193" s="1105" t="str">
        <f t="shared" si="15"/>
        <v>#REF!</v>
      </c>
      <c r="AE193" s="1105" t="str">
        <f t="shared" si="16"/>
        <v>#REF!</v>
      </c>
      <c r="AF193" s="232"/>
      <c r="AG193" s="1079"/>
      <c r="AH193" s="1090">
        <f t="shared" si="17"/>
        <v>22</v>
      </c>
      <c r="AI193" s="1090"/>
    </row>
    <row r="194" ht="15.0" customHeight="1">
      <c r="A194" s="1098">
        <v>192.0</v>
      </c>
      <c r="B194" s="1182">
        <v>470259.0</v>
      </c>
      <c r="C194" s="1183" t="s">
        <v>2309</v>
      </c>
      <c r="D194" s="1183" t="s">
        <v>2310</v>
      </c>
      <c r="E194" s="1183" t="s">
        <v>511</v>
      </c>
      <c r="F194" s="1183" t="s">
        <v>546</v>
      </c>
      <c r="G194" s="1183" t="s">
        <v>790</v>
      </c>
      <c r="H194" s="1273" t="str">
        <f t="shared" si="1"/>
        <v>TESTER03</v>
      </c>
      <c r="I194" s="1100" t="str">
        <f t="shared" si="2"/>
        <v>#REF!</v>
      </c>
      <c r="J194" s="413">
        <v>5.0</v>
      </c>
      <c r="K194" s="413">
        <v>2025.0</v>
      </c>
      <c r="L194" s="1397">
        <v>45796.0</v>
      </c>
      <c r="M194" s="1398">
        <v>45808.0</v>
      </c>
      <c r="N194" s="1340">
        <v>10.0</v>
      </c>
      <c r="O194" s="1084">
        <f t="shared" si="3"/>
        <v>0.4545454545</v>
      </c>
      <c r="P194" s="231" t="str">
        <f t="shared" si="4"/>
        <v>#REF!</v>
      </c>
      <c r="Q194" s="231">
        <v>0.541</v>
      </c>
      <c r="R194" s="1101"/>
      <c r="S194" s="1182" t="s">
        <v>525</v>
      </c>
      <c r="T194" s="1183" t="s">
        <v>2409</v>
      </c>
      <c r="U194" s="1084">
        <f t="shared" si="6"/>
        <v>0.541</v>
      </c>
      <c r="V194" s="1102" t="str">
        <f t="shared" si="7"/>
        <v>#REF!</v>
      </c>
      <c r="W194" s="1102">
        <f t="shared" si="8"/>
        <v>1.19</v>
      </c>
      <c r="X194" s="1102" t="str">
        <f t="shared" si="9"/>
        <v>#REF!</v>
      </c>
      <c r="Y194" s="1102">
        <f t="shared" si="10"/>
        <v>1</v>
      </c>
      <c r="Z194" s="1416" t="str">
        <f t="shared" si="11"/>
        <v>#REF!</v>
      </c>
      <c r="AA194" s="1085" t="str">
        <f t="shared" si="12"/>
        <v>#REF!</v>
      </c>
      <c r="AB194" s="1085" t="str">
        <f t="shared" si="13"/>
        <v>#REF!</v>
      </c>
      <c r="AC194" s="1105" t="str">
        <f t="shared" si="14"/>
        <v>#REF!</v>
      </c>
      <c r="AD194" s="1105" t="str">
        <f t="shared" si="15"/>
        <v>#REF!</v>
      </c>
      <c r="AE194" s="1105" t="str">
        <f t="shared" si="16"/>
        <v>#REF!</v>
      </c>
      <c r="AF194" s="232"/>
      <c r="AG194" s="1079"/>
      <c r="AH194" s="1090">
        <f t="shared" si="17"/>
        <v>22</v>
      </c>
      <c r="AI194" s="1090"/>
    </row>
    <row r="195" ht="15.0" customHeight="1">
      <c r="A195" s="1098">
        <v>193.0</v>
      </c>
      <c r="B195" s="1181">
        <v>292506.0</v>
      </c>
      <c r="C195" s="370" t="s">
        <v>1460</v>
      </c>
      <c r="D195" s="370" t="s">
        <v>1461</v>
      </c>
      <c r="E195" s="370" t="s">
        <v>511</v>
      </c>
      <c r="F195" s="370" t="s">
        <v>564</v>
      </c>
      <c r="G195" s="370" t="s">
        <v>771</v>
      </c>
      <c r="H195" s="1273" t="str">
        <f t="shared" si="1"/>
        <v>BA04</v>
      </c>
      <c r="I195" s="1100" t="str">
        <f t="shared" si="2"/>
        <v>#REF!</v>
      </c>
      <c r="J195" s="413">
        <v>5.0</v>
      </c>
      <c r="K195" s="413">
        <v>2025.0</v>
      </c>
      <c r="L195" s="1397">
        <v>45778.0</v>
      </c>
      <c r="M195" s="1398">
        <v>45808.0</v>
      </c>
      <c r="N195" s="1340">
        <v>12.0</v>
      </c>
      <c r="O195" s="1084">
        <f t="shared" si="3"/>
        <v>0.5454545455</v>
      </c>
      <c r="P195" s="231">
        <f t="shared" si="4"/>
        <v>0.545</v>
      </c>
      <c r="Q195" s="231">
        <v>0.55</v>
      </c>
      <c r="R195" s="1101"/>
      <c r="S195" s="1182" t="s">
        <v>517</v>
      </c>
      <c r="T195" s="1181" t="s">
        <v>2459</v>
      </c>
      <c r="U195" s="1084">
        <f t="shared" si="6"/>
        <v>0.55</v>
      </c>
      <c r="V195" s="1102" t="str">
        <f t="shared" si="7"/>
        <v>#REF!</v>
      </c>
      <c r="W195" s="1102" t="str">
        <f t="shared" si="8"/>
        <v>#REF!</v>
      </c>
      <c r="X195" s="1102" t="str">
        <f t="shared" si="9"/>
        <v>#REF!</v>
      </c>
      <c r="Y195" s="1102">
        <f t="shared" si="10"/>
        <v>1</v>
      </c>
      <c r="Z195" s="1416" t="str">
        <f t="shared" si="11"/>
        <v>#REF!</v>
      </c>
      <c r="AA195" s="1085" t="str">
        <f t="shared" si="12"/>
        <v>#REF!</v>
      </c>
      <c r="AB195" s="1085" t="str">
        <f t="shared" si="13"/>
        <v>#REF!</v>
      </c>
      <c r="AC195" s="1105" t="str">
        <f t="shared" si="14"/>
        <v>#REF!</v>
      </c>
      <c r="AD195" s="1105" t="str">
        <f t="shared" si="15"/>
        <v>#REF!</v>
      </c>
      <c r="AE195" s="1105" t="str">
        <f t="shared" si="16"/>
        <v>#REF!</v>
      </c>
      <c r="AF195" s="232"/>
      <c r="AG195" s="1079"/>
      <c r="AH195" s="1090">
        <f t="shared" si="17"/>
        <v>22</v>
      </c>
      <c r="AI195" s="1090"/>
    </row>
    <row r="196" ht="15.0" customHeight="1">
      <c r="A196" s="1098">
        <v>194.0</v>
      </c>
      <c r="B196" s="1182">
        <v>475169.0</v>
      </c>
      <c r="C196" s="1183" t="s">
        <v>2460</v>
      </c>
      <c r="D196" s="1183" t="s">
        <v>2461</v>
      </c>
      <c r="E196" s="1183" t="s">
        <v>511</v>
      </c>
      <c r="F196" s="1183" t="s">
        <v>512</v>
      </c>
      <c r="G196" s="1183" t="s">
        <v>795</v>
      </c>
      <c r="H196" s="1273" t="str">
        <f t="shared" si="1"/>
        <v>DEV01</v>
      </c>
      <c r="I196" s="1100" t="str">
        <f t="shared" si="2"/>
        <v>#REF!</v>
      </c>
      <c r="J196" s="413">
        <v>5.0</v>
      </c>
      <c r="K196" s="413">
        <v>2025.0</v>
      </c>
      <c r="L196" s="1397">
        <v>45778.0</v>
      </c>
      <c r="M196" s="1398">
        <v>45808.0</v>
      </c>
      <c r="N196" s="1340">
        <v>22.0</v>
      </c>
      <c r="O196" s="1084">
        <f t="shared" si="3"/>
        <v>1</v>
      </c>
      <c r="P196" s="231" t="str">
        <f t="shared" si="4"/>
        <v>#REF!</v>
      </c>
      <c r="Q196" s="231">
        <v>0.55</v>
      </c>
      <c r="R196" s="1101"/>
      <c r="S196" s="1182" t="s">
        <v>525</v>
      </c>
      <c r="T196" s="1182" t="s">
        <v>2462</v>
      </c>
      <c r="U196" s="1084">
        <f t="shared" si="6"/>
        <v>0.55</v>
      </c>
      <c r="V196" s="1102" t="str">
        <f t="shared" si="7"/>
        <v>#REF!</v>
      </c>
      <c r="W196" s="1102">
        <f t="shared" si="8"/>
        <v>0.55</v>
      </c>
      <c r="X196" s="1102" t="str">
        <f t="shared" si="9"/>
        <v>#REF!</v>
      </c>
      <c r="Y196" s="1102">
        <f t="shared" si="10"/>
        <v>1</v>
      </c>
      <c r="Z196" s="1416" t="str">
        <f t="shared" si="11"/>
        <v>#REF!</v>
      </c>
      <c r="AA196" s="1085" t="str">
        <f t="shared" si="12"/>
        <v>#REF!</v>
      </c>
      <c r="AB196" s="1085" t="str">
        <f t="shared" si="13"/>
        <v>#REF!</v>
      </c>
      <c r="AC196" s="1105" t="str">
        <f t="shared" si="14"/>
        <v>#REF!</v>
      </c>
      <c r="AD196" s="1105" t="str">
        <f t="shared" si="15"/>
        <v>#REF!</v>
      </c>
      <c r="AE196" s="1105" t="str">
        <f t="shared" si="16"/>
        <v>#REF!</v>
      </c>
      <c r="AF196" s="232"/>
      <c r="AG196" s="1079"/>
      <c r="AH196" s="1090">
        <f t="shared" si="17"/>
        <v>22</v>
      </c>
      <c r="AI196" s="1090"/>
    </row>
    <row r="197" ht="15.0" customHeight="1">
      <c r="A197" s="1098">
        <v>195.0</v>
      </c>
      <c r="B197" s="1182">
        <v>464937.0</v>
      </c>
      <c r="C197" s="1183" t="s">
        <v>2313</v>
      </c>
      <c r="D197" s="1183" t="s">
        <v>2314</v>
      </c>
      <c r="E197" s="1183" t="s">
        <v>511</v>
      </c>
      <c r="F197" s="1183" t="s">
        <v>512</v>
      </c>
      <c r="G197" s="1183" t="s">
        <v>771</v>
      </c>
      <c r="H197" s="1273" t="str">
        <f t="shared" si="1"/>
        <v>DEV04</v>
      </c>
      <c r="I197" s="1100" t="str">
        <f t="shared" si="2"/>
        <v>#REF!</v>
      </c>
      <c r="J197" s="413">
        <v>5.0</v>
      </c>
      <c r="K197" s="413">
        <v>2025.0</v>
      </c>
      <c r="L197" s="1397">
        <v>45778.0</v>
      </c>
      <c r="M197" s="1398">
        <v>45808.0</v>
      </c>
      <c r="N197" s="1340"/>
      <c r="O197" s="1084">
        <f t="shared" si="3"/>
        <v>0</v>
      </c>
      <c r="P197" s="231" t="str">
        <f t="shared" si="4"/>
        <v>#REF!</v>
      </c>
      <c r="Q197" s="231"/>
      <c r="R197" s="1101"/>
      <c r="S197" s="1182" t="s">
        <v>525</v>
      </c>
      <c r="T197" s="1182" t="s">
        <v>1788</v>
      </c>
      <c r="U197" s="1084" t="str">
        <f t="shared" si="6"/>
        <v/>
      </c>
      <c r="V197" s="1102" t="str">
        <f t="shared" si="7"/>
        <v>#REF!</v>
      </c>
      <c r="W197" s="1102" t="str">
        <f t="shared" si="8"/>
        <v>#REF!</v>
      </c>
      <c r="X197" s="1102" t="str">
        <f t="shared" si="9"/>
        <v>#REF!</v>
      </c>
      <c r="Y197" s="1102">
        <f t="shared" si="10"/>
        <v>0.3181818182</v>
      </c>
      <c r="Z197" s="1416" t="str">
        <f t="shared" si="11"/>
        <v>#REF!</v>
      </c>
      <c r="AA197" s="1085" t="str">
        <f t="shared" si="12"/>
        <v>#REF!</v>
      </c>
      <c r="AB197" s="1085" t="str">
        <f t="shared" si="13"/>
        <v>#REF!</v>
      </c>
      <c r="AC197" s="1105" t="str">
        <f t="shared" si="14"/>
        <v>#REF!</v>
      </c>
      <c r="AD197" s="1105" t="str">
        <f t="shared" si="15"/>
        <v>#REF!</v>
      </c>
      <c r="AE197" s="1105" t="str">
        <f t="shared" si="16"/>
        <v>#REF!</v>
      </c>
      <c r="AF197" s="232"/>
      <c r="AG197" s="1079"/>
      <c r="AH197" s="1090">
        <f t="shared" si="17"/>
        <v>7</v>
      </c>
      <c r="AI197" s="1090"/>
    </row>
    <row r="198" ht="15.0" customHeight="1">
      <c r="A198" s="1098">
        <v>196.0</v>
      </c>
      <c r="B198" s="1182">
        <v>465339.0</v>
      </c>
      <c r="C198" s="1183" t="s">
        <v>1450</v>
      </c>
      <c r="D198" s="1183" t="s">
        <v>1451</v>
      </c>
      <c r="E198" s="1183" t="s">
        <v>511</v>
      </c>
      <c r="F198" s="1183" t="s">
        <v>512</v>
      </c>
      <c r="G198" s="1183" t="s">
        <v>790</v>
      </c>
      <c r="H198" s="1273" t="str">
        <f t="shared" si="1"/>
        <v>DEV03</v>
      </c>
      <c r="I198" s="1100" t="str">
        <f t="shared" si="2"/>
        <v>#REF!</v>
      </c>
      <c r="J198" s="413">
        <v>5.0</v>
      </c>
      <c r="K198" s="413">
        <v>2025.0</v>
      </c>
      <c r="L198" s="1397">
        <v>45778.0</v>
      </c>
      <c r="M198" s="1398">
        <v>45808.0</v>
      </c>
      <c r="N198" s="1340"/>
      <c r="O198" s="1084">
        <f t="shared" si="3"/>
        <v>0</v>
      </c>
      <c r="P198" s="231">
        <f t="shared" si="4"/>
        <v>0</v>
      </c>
      <c r="Q198" s="231"/>
      <c r="R198" s="1101"/>
      <c r="S198" s="1182" t="s">
        <v>517</v>
      </c>
      <c r="T198" s="1182" t="s">
        <v>1788</v>
      </c>
      <c r="U198" s="1084" t="str">
        <f t="shared" si="6"/>
        <v/>
      </c>
      <c r="V198" s="1102">
        <f t="shared" si="7"/>
        <v>0</v>
      </c>
      <c r="W198" s="1102">
        <f t="shared" si="8"/>
        <v>0</v>
      </c>
      <c r="X198" s="1102" t="str">
        <f t="shared" si="9"/>
        <v>#DIV/0!</v>
      </c>
      <c r="Y198" s="1102">
        <f t="shared" si="10"/>
        <v>0</v>
      </c>
      <c r="Z198" s="1416" t="str">
        <f t="shared" si="11"/>
        <v>#REF!</v>
      </c>
      <c r="AA198" s="1085" t="str">
        <f t="shared" si="12"/>
        <v>#DIV/0!</v>
      </c>
      <c r="AB198" s="1085" t="str">
        <f t="shared" si="13"/>
        <v>#DIV/0!</v>
      </c>
      <c r="AC198" s="1105" t="str">
        <f t="shared" si="14"/>
        <v>#DIV/0!</v>
      </c>
      <c r="AD198" s="1105" t="str">
        <f t="shared" si="15"/>
        <v>#DIV/0!</v>
      </c>
      <c r="AE198" s="1105" t="str">
        <f t="shared" si="16"/>
        <v>#DIV/0!</v>
      </c>
      <c r="AF198" s="232"/>
      <c r="AG198" s="1079"/>
      <c r="AH198" s="1090">
        <f t="shared" si="17"/>
        <v>0</v>
      </c>
      <c r="AI198" s="1090"/>
    </row>
    <row r="199" ht="15.0" customHeight="1">
      <c r="A199" s="1098">
        <v>197.0</v>
      </c>
      <c r="B199" s="1182">
        <v>472085.0</v>
      </c>
      <c r="C199" s="1183" t="s">
        <v>2352</v>
      </c>
      <c r="D199" s="1183" t="s">
        <v>2353</v>
      </c>
      <c r="E199" s="1183" t="s">
        <v>511</v>
      </c>
      <c r="F199" s="1183" t="s">
        <v>512</v>
      </c>
      <c r="G199" s="1183" t="s">
        <v>665</v>
      </c>
      <c r="H199" s="1273" t="str">
        <f t="shared" si="1"/>
        <v>DEV02</v>
      </c>
      <c r="I199" s="1100" t="str">
        <f t="shared" si="2"/>
        <v>#REF!</v>
      </c>
      <c r="J199" s="413">
        <v>5.0</v>
      </c>
      <c r="K199" s="413">
        <v>2025.0</v>
      </c>
      <c r="L199" s="1397">
        <v>45778.0</v>
      </c>
      <c r="M199" s="1398">
        <v>45808.0</v>
      </c>
      <c r="N199" s="1340"/>
      <c r="O199" s="1084">
        <f t="shared" si="3"/>
        <v>0</v>
      </c>
      <c r="P199" s="231" t="str">
        <f t="shared" si="4"/>
        <v>#REF!</v>
      </c>
      <c r="Q199" s="231"/>
      <c r="R199" s="1101"/>
      <c r="S199" s="1182" t="s">
        <v>525</v>
      </c>
      <c r="T199" s="1182" t="s">
        <v>1788</v>
      </c>
      <c r="U199" s="1084" t="str">
        <f t="shared" si="6"/>
        <v/>
      </c>
      <c r="V199" s="1102" t="str">
        <f t="shared" si="7"/>
        <v>#REF!</v>
      </c>
      <c r="W199" s="1102" t="str">
        <f t="shared" si="8"/>
        <v>#REF!</v>
      </c>
      <c r="X199" s="1102" t="str">
        <f t="shared" si="9"/>
        <v>#REF!</v>
      </c>
      <c r="Y199" s="1102">
        <f t="shared" si="10"/>
        <v>0.6818181818</v>
      </c>
      <c r="Z199" s="1416" t="str">
        <f t="shared" si="11"/>
        <v>#REF!</v>
      </c>
      <c r="AA199" s="1085" t="str">
        <f t="shared" si="12"/>
        <v>#REF!</v>
      </c>
      <c r="AB199" s="1085" t="str">
        <f t="shared" si="13"/>
        <v>#REF!</v>
      </c>
      <c r="AC199" s="1105" t="str">
        <f t="shared" si="14"/>
        <v>#REF!</v>
      </c>
      <c r="AD199" s="1105" t="str">
        <f t="shared" si="15"/>
        <v>#REF!</v>
      </c>
      <c r="AE199" s="1105" t="str">
        <f t="shared" si="16"/>
        <v>#REF!</v>
      </c>
      <c r="AF199" s="232"/>
      <c r="AG199" s="1079"/>
      <c r="AH199" s="1090">
        <f t="shared" si="17"/>
        <v>15</v>
      </c>
      <c r="AI199" s="1090"/>
    </row>
    <row r="200" ht="15.0" customHeight="1">
      <c r="A200" s="1098">
        <v>198.0</v>
      </c>
      <c r="B200" s="1182">
        <v>459517.0</v>
      </c>
      <c r="C200" s="1183" t="s">
        <v>1083</v>
      </c>
      <c r="D200" s="1183" t="s">
        <v>1440</v>
      </c>
      <c r="E200" s="1183" t="s">
        <v>511</v>
      </c>
      <c r="F200" s="1183" t="s">
        <v>564</v>
      </c>
      <c r="G200" s="1183" t="s">
        <v>790</v>
      </c>
      <c r="H200" s="1273" t="str">
        <f t="shared" si="1"/>
        <v>BA03</v>
      </c>
      <c r="I200" s="1100" t="str">
        <f t="shared" si="2"/>
        <v>#REF!</v>
      </c>
      <c r="J200" s="413">
        <v>5.0</v>
      </c>
      <c r="K200" s="413">
        <v>2025.0</v>
      </c>
      <c r="L200" s="1397">
        <v>45778.0</v>
      </c>
      <c r="M200" s="1398">
        <v>45808.0</v>
      </c>
      <c r="N200" s="1340"/>
      <c r="O200" s="1084">
        <f t="shared" si="3"/>
        <v>0</v>
      </c>
      <c r="P200" s="231" t="str">
        <f t="shared" si="4"/>
        <v>#REF!</v>
      </c>
      <c r="Q200" s="231"/>
      <c r="R200" s="1101"/>
      <c r="S200" s="1182" t="s">
        <v>525</v>
      </c>
      <c r="T200" s="1182" t="s">
        <v>1788</v>
      </c>
      <c r="U200" s="1084" t="str">
        <f t="shared" si="6"/>
        <v/>
      </c>
      <c r="V200" s="1102" t="str">
        <f t="shared" si="7"/>
        <v>#REF!</v>
      </c>
      <c r="W200" s="1102">
        <f t="shared" si="8"/>
        <v>0</v>
      </c>
      <c r="X200" s="1102" t="str">
        <f t="shared" si="9"/>
        <v>#REF!</v>
      </c>
      <c r="Y200" s="1102">
        <f t="shared" si="10"/>
        <v>0</v>
      </c>
      <c r="Z200" s="1416" t="str">
        <f t="shared" si="11"/>
        <v>#REF!</v>
      </c>
      <c r="AA200" s="1085" t="str">
        <f t="shared" si="12"/>
        <v>#REF!</v>
      </c>
      <c r="AB200" s="1085" t="str">
        <f t="shared" si="13"/>
        <v>#REF!</v>
      </c>
      <c r="AC200" s="1105" t="str">
        <f t="shared" si="14"/>
        <v>#REF!</v>
      </c>
      <c r="AD200" s="1105" t="str">
        <f t="shared" si="15"/>
        <v>#REF!</v>
      </c>
      <c r="AE200" s="1105" t="str">
        <f t="shared" si="16"/>
        <v>#REF!</v>
      </c>
      <c r="AF200" s="232"/>
      <c r="AG200" s="1079"/>
      <c r="AH200" s="1090">
        <f t="shared" si="17"/>
        <v>0</v>
      </c>
      <c r="AI200" s="1090"/>
    </row>
    <row r="201"/>
    <row r="202">
      <c r="A202" s="1419"/>
      <c r="B202" s="1419"/>
      <c r="C202" s="1419"/>
      <c r="D202" s="1419"/>
      <c r="E202" s="1419"/>
      <c r="F202" s="1419"/>
      <c r="G202" s="1419"/>
      <c r="H202" s="1419"/>
      <c r="I202" s="1419"/>
      <c r="J202" s="1419"/>
      <c r="K202" s="1419"/>
      <c r="L202" s="1419"/>
      <c r="M202" s="1419"/>
      <c r="N202" s="1419"/>
      <c r="O202" s="1419"/>
      <c r="P202" s="1419"/>
      <c r="Q202" s="1419"/>
      <c r="R202" s="1419"/>
      <c r="S202" s="1419"/>
      <c r="T202" s="1419"/>
      <c r="U202" s="1419"/>
      <c r="V202" s="1419"/>
      <c r="W202" s="1419"/>
      <c r="X202" s="1419"/>
      <c r="Y202" s="1419"/>
      <c r="Z202" s="1419"/>
      <c r="AA202" s="1419"/>
      <c r="AB202" s="1419"/>
      <c r="AC202" s="1419"/>
      <c r="AD202" s="1419"/>
      <c r="AE202" s="1419"/>
      <c r="AF202" s="1419"/>
      <c r="AG202" s="1419"/>
      <c r="AH202" s="1419"/>
      <c r="AI202" s="1419"/>
    </row>
    <row r="203">
      <c r="A203" s="1419"/>
      <c r="B203" s="1419"/>
      <c r="C203" s="1419"/>
      <c r="D203" s="1419"/>
      <c r="E203" s="1419"/>
      <c r="F203" s="1419"/>
      <c r="G203" s="1419"/>
      <c r="H203" s="1419"/>
      <c r="I203" s="1419"/>
      <c r="J203" s="1419"/>
      <c r="K203" s="1419"/>
      <c r="L203" s="1419"/>
      <c r="M203" s="1419"/>
      <c r="N203" s="1419"/>
      <c r="O203" s="1419"/>
      <c r="P203" s="1419"/>
      <c r="Q203" s="1419"/>
      <c r="R203" s="1419"/>
      <c r="S203" s="1419"/>
      <c r="T203" s="1419"/>
      <c r="U203" s="1419"/>
      <c r="V203" s="1419"/>
      <c r="W203" s="1419"/>
      <c r="X203" s="1419"/>
      <c r="Y203" s="1419"/>
      <c r="Z203" s="1419"/>
      <c r="AA203" s="1419"/>
      <c r="AB203" s="1419"/>
      <c r="AC203" s="1419"/>
      <c r="AD203" s="1419"/>
      <c r="AE203" s="1419"/>
      <c r="AF203" s="1419"/>
      <c r="AG203" s="1419"/>
      <c r="AH203" s="1419"/>
      <c r="AI203" s="1419"/>
    </row>
    <row r="204">
      <c r="A204" s="1419"/>
      <c r="B204" s="1419"/>
      <c r="C204" s="1419"/>
      <c r="D204" s="1419"/>
      <c r="E204" s="1419"/>
      <c r="F204" s="1419"/>
      <c r="G204" s="1419"/>
      <c r="H204" s="1419"/>
      <c r="I204" s="1419"/>
      <c r="J204" s="1419"/>
      <c r="K204" s="1419"/>
      <c r="L204" s="1419"/>
      <c r="M204" s="1419"/>
      <c r="N204" s="1419"/>
      <c r="O204" s="1419"/>
      <c r="P204" s="1419"/>
      <c r="Q204" s="1419"/>
      <c r="R204" s="1419"/>
      <c r="S204" s="1419"/>
      <c r="T204" s="1419"/>
      <c r="U204" s="1419"/>
      <c r="V204" s="1419"/>
      <c r="W204" s="1419"/>
      <c r="X204" s="1419"/>
      <c r="Y204" s="1419"/>
      <c r="Z204" s="1419"/>
      <c r="AA204" s="1419"/>
      <c r="AB204" s="1419"/>
      <c r="AC204" s="1419"/>
      <c r="AD204" s="1419"/>
      <c r="AE204" s="1419"/>
      <c r="AF204" s="1419"/>
      <c r="AG204" s="1419"/>
      <c r="AH204" s="1419"/>
      <c r="AI204" s="1419"/>
    </row>
    <row r="205" ht="15.75" customHeight="1">
      <c r="A205" s="1089"/>
      <c r="B205" s="1089"/>
      <c r="C205" s="1304"/>
      <c r="D205" s="1304"/>
      <c r="E205" s="1304"/>
      <c r="F205" s="1089"/>
      <c r="G205" s="1089"/>
      <c r="H205" s="1089"/>
      <c r="I205" s="1090"/>
      <c r="J205" s="1089"/>
      <c r="K205" s="1089"/>
      <c r="L205" s="1308"/>
      <c r="M205" s="1089"/>
      <c r="N205" s="1309"/>
      <c r="O205" s="1309"/>
      <c r="P205" s="1310"/>
      <c r="Q205" s="1310"/>
      <c r="R205" s="1309"/>
      <c r="S205" s="1089"/>
      <c r="T205" s="1304"/>
      <c r="U205" s="1309"/>
      <c r="V205" s="1310"/>
      <c r="W205" s="1310"/>
      <c r="X205" s="1310"/>
      <c r="Y205" s="1310"/>
      <c r="Z205" s="1311"/>
      <c r="AA205" s="1312"/>
      <c r="AB205" s="1312"/>
      <c r="AC205" s="1088"/>
      <c r="AD205" s="1088"/>
      <c r="AE205" s="1088"/>
      <c r="AF205" s="1089"/>
      <c r="AG205" s="1090"/>
      <c r="AH205" s="1090"/>
      <c r="AI205" s="1090"/>
    </row>
    <row r="206" ht="15.75" customHeight="1">
      <c r="A206" s="1089"/>
      <c r="B206" s="1089"/>
      <c r="C206" s="1304"/>
      <c r="D206" s="1304"/>
      <c r="E206" s="1304"/>
      <c r="F206" s="1089"/>
      <c r="G206" s="1089"/>
      <c r="H206" s="1089"/>
      <c r="I206" s="1090"/>
      <c r="J206" s="1089"/>
      <c r="K206" s="1089"/>
      <c r="L206" s="1308"/>
      <c r="M206" s="1089"/>
      <c r="N206" s="1309"/>
      <c r="O206" s="1309"/>
      <c r="P206" s="1310"/>
      <c r="Q206" s="1310"/>
      <c r="R206" s="1309"/>
      <c r="S206" s="1089"/>
      <c r="T206" s="1304"/>
      <c r="U206" s="1309"/>
      <c r="V206" s="1310"/>
      <c r="W206" s="1310"/>
      <c r="X206" s="1310"/>
      <c r="Y206" s="1310"/>
      <c r="Z206" s="1311"/>
      <c r="AA206" s="1312"/>
      <c r="AB206" s="1312"/>
      <c r="AC206" s="1088"/>
      <c r="AD206" s="1088"/>
      <c r="AE206" s="1088"/>
      <c r="AF206" s="1089"/>
      <c r="AG206" s="1090"/>
      <c r="AH206" s="1090"/>
      <c r="AI206" s="1090"/>
    </row>
    <row r="207" ht="15.75" customHeight="1">
      <c r="A207" s="1089"/>
      <c r="B207" s="1089"/>
      <c r="C207" s="1304"/>
      <c r="D207" s="1304"/>
      <c r="E207" s="1304"/>
      <c r="F207" s="1089"/>
      <c r="G207" s="1089"/>
      <c r="H207" s="1089"/>
      <c r="I207" s="1090"/>
      <c r="J207" s="1089"/>
      <c r="K207" s="1089"/>
      <c r="L207" s="1308"/>
      <c r="M207" s="1089"/>
      <c r="N207" s="1309"/>
      <c r="O207" s="1309"/>
      <c r="P207" s="1310"/>
      <c r="Q207" s="1310"/>
      <c r="R207" s="1309"/>
      <c r="S207" s="1089"/>
      <c r="T207" s="1304"/>
      <c r="U207" s="1309"/>
      <c r="V207" s="1310"/>
      <c r="W207" s="1310"/>
      <c r="X207" s="1310"/>
      <c r="Y207" s="1310"/>
      <c r="Z207" s="1311"/>
      <c r="AA207" s="1312"/>
      <c r="AB207" s="1312"/>
      <c r="AC207" s="1088"/>
      <c r="AD207" s="1088"/>
      <c r="AE207" s="1088"/>
      <c r="AF207" s="1089"/>
      <c r="AG207" s="1090"/>
      <c r="AH207" s="1090"/>
      <c r="AI207" s="1090"/>
    </row>
    <row r="208" ht="15.75" customHeight="1">
      <c r="A208" s="1089"/>
      <c r="B208" s="1089"/>
      <c r="C208" s="1304"/>
      <c r="D208" s="1304"/>
      <c r="E208" s="1304"/>
      <c r="F208" s="1089"/>
      <c r="G208" s="1089"/>
      <c r="H208" s="1089"/>
      <c r="I208" s="1090"/>
      <c r="J208" s="1089"/>
      <c r="K208" s="1089"/>
      <c r="L208" s="1308"/>
      <c r="M208" s="1089"/>
      <c r="N208" s="1309"/>
      <c r="O208" s="1309"/>
      <c r="P208" s="1310"/>
      <c r="Q208" s="1310"/>
      <c r="R208" s="1309"/>
      <c r="S208" s="1089"/>
      <c r="T208" s="1304"/>
      <c r="U208" s="1309"/>
      <c r="V208" s="1310"/>
      <c r="W208" s="1310"/>
      <c r="X208" s="1310"/>
      <c r="Y208" s="1310"/>
      <c r="Z208" s="1311"/>
      <c r="AA208" s="1312"/>
      <c r="AB208" s="1312"/>
      <c r="AC208" s="1088"/>
      <c r="AD208" s="1088"/>
      <c r="AE208" s="1088"/>
      <c r="AF208" s="1089"/>
      <c r="AG208" s="1090"/>
      <c r="AH208" s="1090"/>
      <c r="AI208" s="1090"/>
    </row>
    <row r="209" ht="15.75" customHeight="1">
      <c r="A209" s="1089"/>
      <c r="B209" s="1089"/>
      <c r="C209" s="1304"/>
      <c r="D209" s="1304"/>
      <c r="E209" s="1304"/>
      <c r="F209" s="1089"/>
      <c r="G209" s="1089"/>
      <c r="H209" s="1089"/>
      <c r="I209" s="1090"/>
      <c r="J209" s="1089"/>
      <c r="K209" s="1089"/>
      <c r="L209" s="1308"/>
      <c r="M209" s="1089"/>
      <c r="N209" s="1309"/>
      <c r="O209" s="1309"/>
      <c r="P209" s="1310"/>
      <c r="Q209" s="1310"/>
      <c r="R209" s="1309"/>
      <c r="S209" s="1089"/>
      <c r="T209" s="1304"/>
      <c r="U209" s="1309"/>
      <c r="V209" s="1310"/>
      <c r="W209" s="1310"/>
      <c r="X209" s="1310"/>
      <c r="Y209" s="1310"/>
      <c r="Z209" s="1311"/>
      <c r="AA209" s="1312"/>
      <c r="AB209" s="1312"/>
      <c r="AC209" s="1088"/>
      <c r="AD209" s="1088"/>
      <c r="AE209" s="1088"/>
      <c r="AF209" s="1089"/>
      <c r="AG209" s="1090"/>
      <c r="AH209" s="1090"/>
      <c r="AI209" s="1090"/>
    </row>
    <row r="210" ht="15.75" customHeight="1">
      <c r="A210" s="1089"/>
      <c r="B210" s="1089"/>
      <c r="C210" s="1304"/>
      <c r="D210" s="1304"/>
      <c r="E210" s="1304"/>
      <c r="F210" s="1089"/>
      <c r="G210" s="1089"/>
      <c r="H210" s="1089"/>
      <c r="I210" s="1090"/>
      <c r="J210" s="1089"/>
      <c r="K210" s="1089"/>
      <c r="L210" s="1308"/>
      <c r="M210" s="1089"/>
      <c r="N210" s="1309"/>
      <c r="O210" s="1309"/>
      <c r="P210" s="1310"/>
      <c r="Q210" s="1310"/>
      <c r="R210" s="1309"/>
      <c r="S210" s="1089"/>
      <c r="T210" s="1304"/>
      <c r="U210" s="1309"/>
      <c r="V210" s="1310"/>
      <c r="W210" s="1310"/>
      <c r="X210" s="1310"/>
      <c r="Y210" s="1310"/>
      <c r="Z210" s="1311"/>
      <c r="AA210" s="1312"/>
      <c r="AB210" s="1312"/>
      <c r="AC210" s="1088"/>
      <c r="AD210" s="1088"/>
      <c r="AE210" s="1088"/>
      <c r="AF210" s="1089"/>
      <c r="AG210" s="1090"/>
      <c r="AH210" s="1090"/>
      <c r="AI210" s="1090"/>
    </row>
    <row r="211" ht="15.75" customHeight="1">
      <c r="A211" s="1089"/>
      <c r="B211" s="1089"/>
      <c r="C211" s="1304"/>
      <c r="D211" s="1304"/>
      <c r="E211" s="1304"/>
      <c r="F211" s="1089"/>
      <c r="G211" s="1089"/>
      <c r="H211" s="1089"/>
      <c r="I211" s="1090"/>
      <c r="J211" s="1089"/>
      <c r="K211" s="1089"/>
      <c r="L211" s="1308"/>
      <c r="M211" s="1089"/>
      <c r="N211" s="1309"/>
      <c r="O211" s="1309"/>
      <c r="P211" s="1310"/>
      <c r="Q211" s="1310"/>
      <c r="R211" s="1309"/>
      <c r="S211" s="1089"/>
      <c r="T211" s="1304"/>
      <c r="U211" s="1309"/>
      <c r="V211" s="1310"/>
      <c r="W211" s="1310"/>
      <c r="X211" s="1310"/>
      <c r="Y211" s="1310"/>
      <c r="Z211" s="1311"/>
      <c r="AA211" s="1312"/>
      <c r="AB211" s="1312"/>
      <c r="AC211" s="1088"/>
      <c r="AD211" s="1088"/>
      <c r="AE211" s="1088"/>
      <c r="AF211" s="1089"/>
      <c r="AG211" s="1090"/>
      <c r="AH211" s="1090"/>
      <c r="AI211" s="1090"/>
    </row>
    <row r="212" ht="15.75" customHeight="1">
      <c r="A212" s="1089"/>
      <c r="B212" s="1089"/>
      <c r="C212" s="1304"/>
      <c r="D212" s="1304"/>
      <c r="E212" s="1304"/>
      <c r="F212" s="1089"/>
      <c r="G212" s="1089"/>
      <c r="H212" s="1089"/>
      <c r="I212" s="1090"/>
      <c r="J212" s="1089"/>
      <c r="K212" s="1089"/>
      <c r="L212" s="1308"/>
      <c r="M212" s="1089"/>
      <c r="N212" s="1309"/>
      <c r="O212" s="1309"/>
      <c r="P212" s="1310"/>
      <c r="Q212" s="1310"/>
      <c r="R212" s="1309"/>
      <c r="S212" s="1089"/>
      <c r="T212" s="1304"/>
      <c r="U212" s="1309"/>
      <c r="V212" s="1310"/>
      <c r="W212" s="1310"/>
      <c r="X212" s="1310"/>
      <c r="Y212" s="1310"/>
      <c r="Z212" s="1311"/>
      <c r="AA212" s="1312"/>
      <c r="AB212" s="1312"/>
      <c r="AC212" s="1088"/>
      <c r="AD212" s="1088"/>
      <c r="AE212" s="1088"/>
      <c r="AF212" s="1089"/>
      <c r="AG212" s="1090"/>
      <c r="AH212" s="1090"/>
      <c r="AI212" s="1090"/>
    </row>
    <row r="213" ht="15.75" customHeight="1">
      <c r="A213" s="1089"/>
      <c r="B213" s="1089"/>
      <c r="C213" s="1304"/>
      <c r="D213" s="1304"/>
      <c r="E213" s="1304"/>
      <c r="F213" s="1089"/>
      <c r="G213" s="1089"/>
      <c r="H213" s="1089"/>
      <c r="I213" s="1090"/>
      <c r="J213" s="1089"/>
      <c r="K213" s="1089"/>
      <c r="L213" s="1308"/>
      <c r="M213" s="1089"/>
      <c r="N213" s="1309"/>
      <c r="O213" s="1309"/>
      <c r="P213" s="1310"/>
      <c r="Q213" s="1310"/>
      <c r="R213" s="1309"/>
      <c r="S213" s="1089"/>
      <c r="T213" s="1304"/>
      <c r="U213" s="1309"/>
      <c r="V213" s="1310"/>
      <c r="W213" s="1310"/>
      <c r="X213" s="1310"/>
      <c r="Y213" s="1310"/>
      <c r="Z213" s="1311"/>
      <c r="AA213" s="1312"/>
      <c r="AB213" s="1312"/>
      <c r="AC213" s="1088"/>
      <c r="AD213" s="1088"/>
      <c r="AE213" s="1088"/>
      <c r="AF213" s="1089"/>
      <c r="AG213" s="1090"/>
      <c r="AH213" s="1090"/>
      <c r="AI213" s="1090"/>
    </row>
    <row r="214" ht="15.75" customHeight="1">
      <c r="A214" s="1089"/>
      <c r="B214" s="1089"/>
      <c r="C214" s="1304"/>
      <c r="D214" s="1304"/>
      <c r="E214" s="1304"/>
      <c r="F214" s="1089"/>
      <c r="G214" s="1089"/>
      <c r="H214" s="1089"/>
      <c r="I214" s="1090"/>
      <c r="J214" s="1089"/>
      <c r="K214" s="1089"/>
      <c r="L214" s="1308"/>
      <c r="M214" s="1089"/>
      <c r="N214" s="1309"/>
      <c r="O214" s="1309"/>
      <c r="P214" s="1310"/>
      <c r="Q214" s="1310"/>
      <c r="R214" s="1309"/>
      <c r="S214" s="1089"/>
      <c r="T214" s="1304"/>
      <c r="U214" s="1309"/>
      <c r="V214" s="1310"/>
      <c r="W214" s="1310"/>
      <c r="X214" s="1310"/>
      <c r="Y214" s="1310"/>
      <c r="Z214" s="1311"/>
      <c r="AA214" s="1312"/>
      <c r="AB214" s="1312"/>
      <c r="AC214" s="1088"/>
      <c r="AD214" s="1088"/>
      <c r="AE214" s="1088"/>
      <c r="AF214" s="1089"/>
      <c r="AG214" s="1090"/>
      <c r="AH214" s="1090"/>
      <c r="AI214" s="1090"/>
    </row>
    <row r="215" ht="15.75" customHeight="1">
      <c r="A215" s="1089"/>
      <c r="B215" s="1089"/>
      <c r="C215" s="1304"/>
      <c r="D215" s="1304"/>
      <c r="E215" s="1304"/>
      <c r="F215" s="1089"/>
      <c r="G215" s="1089"/>
      <c r="H215" s="1089"/>
      <c r="I215" s="1090"/>
      <c r="J215" s="1089"/>
      <c r="K215" s="1089"/>
      <c r="L215" s="1308"/>
      <c r="M215" s="1089"/>
      <c r="N215" s="1309"/>
      <c r="O215" s="1309"/>
      <c r="P215" s="1310"/>
      <c r="Q215" s="1310"/>
      <c r="R215" s="1309"/>
      <c r="S215" s="1089"/>
      <c r="T215" s="1304"/>
      <c r="U215" s="1309"/>
      <c r="V215" s="1310"/>
      <c r="W215" s="1310"/>
      <c r="X215" s="1310"/>
      <c r="Y215" s="1310"/>
      <c r="Z215" s="1311"/>
      <c r="AA215" s="1312"/>
      <c r="AB215" s="1312"/>
      <c r="AC215" s="1088"/>
      <c r="AD215" s="1088"/>
      <c r="AE215" s="1088"/>
      <c r="AF215" s="1089"/>
      <c r="AG215" s="1090"/>
      <c r="AH215" s="1090"/>
      <c r="AI215" s="1090"/>
    </row>
    <row r="216" ht="15.75" customHeight="1">
      <c r="A216" s="1089"/>
      <c r="B216" s="1089"/>
      <c r="C216" s="1304"/>
      <c r="D216" s="1304"/>
      <c r="E216" s="1304"/>
      <c r="F216" s="1089"/>
      <c r="G216" s="1089"/>
      <c r="H216" s="1089"/>
      <c r="I216" s="1090"/>
      <c r="J216" s="1089"/>
      <c r="K216" s="1089"/>
      <c r="L216" s="1308"/>
      <c r="M216" s="1089"/>
      <c r="N216" s="1309"/>
      <c r="O216" s="1309"/>
      <c r="P216" s="1310"/>
      <c r="Q216" s="1310"/>
      <c r="R216" s="1309"/>
      <c r="S216" s="1089"/>
      <c r="T216" s="1304"/>
      <c r="U216" s="1309"/>
      <c r="V216" s="1310"/>
      <c r="W216" s="1310"/>
      <c r="X216" s="1310"/>
      <c r="Y216" s="1310"/>
      <c r="Z216" s="1311"/>
      <c r="AA216" s="1312"/>
      <c r="AB216" s="1312"/>
      <c r="AC216" s="1088"/>
      <c r="AD216" s="1088"/>
      <c r="AE216" s="1088"/>
      <c r="AF216" s="1089"/>
      <c r="AG216" s="1090"/>
      <c r="AH216" s="1090"/>
      <c r="AI216" s="1090"/>
    </row>
    <row r="217" ht="15.75" customHeight="1">
      <c r="A217" s="1089"/>
      <c r="B217" s="1089"/>
      <c r="C217" s="1304"/>
      <c r="D217" s="1304"/>
      <c r="E217" s="1304"/>
      <c r="F217" s="1089"/>
      <c r="G217" s="1089"/>
      <c r="H217" s="1089"/>
      <c r="I217" s="1090"/>
      <c r="J217" s="1089"/>
      <c r="K217" s="1089"/>
      <c r="L217" s="1308"/>
      <c r="M217" s="1089"/>
      <c r="N217" s="1309"/>
      <c r="O217" s="1309"/>
      <c r="P217" s="1310"/>
      <c r="Q217" s="1310"/>
      <c r="R217" s="1309"/>
      <c r="S217" s="1089"/>
      <c r="T217" s="1304"/>
      <c r="U217" s="1309"/>
      <c r="V217" s="1310"/>
      <c r="W217" s="1310"/>
      <c r="X217" s="1310"/>
      <c r="Y217" s="1310"/>
      <c r="Z217" s="1311"/>
      <c r="AA217" s="1312"/>
      <c r="AB217" s="1312"/>
      <c r="AC217" s="1088"/>
      <c r="AD217" s="1088"/>
      <c r="AE217" s="1088"/>
      <c r="AF217" s="1089"/>
      <c r="AG217" s="1090"/>
      <c r="AH217" s="1090"/>
      <c r="AI217" s="1090"/>
    </row>
    <row r="218" ht="15.75" customHeight="1">
      <c r="A218" s="1089"/>
      <c r="B218" s="1089"/>
      <c r="C218" s="1304"/>
      <c r="D218" s="1304"/>
      <c r="E218" s="1304"/>
      <c r="F218" s="1089"/>
      <c r="G218" s="1089"/>
      <c r="H218" s="1089"/>
      <c r="I218" s="1090"/>
      <c r="J218" s="1089"/>
      <c r="K218" s="1089"/>
      <c r="L218" s="1308"/>
      <c r="M218" s="1089"/>
      <c r="N218" s="1309"/>
      <c r="O218" s="1309"/>
      <c r="P218" s="1310"/>
      <c r="Q218" s="1310"/>
      <c r="R218" s="1309"/>
      <c r="S218" s="1089"/>
      <c r="T218" s="1304"/>
      <c r="U218" s="1309"/>
      <c r="V218" s="1310"/>
      <c r="W218" s="1310"/>
      <c r="X218" s="1310"/>
      <c r="Y218" s="1310"/>
      <c r="Z218" s="1311"/>
      <c r="AA218" s="1312"/>
      <c r="AB218" s="1312"/>
      <c r="AC218" s="1088"/>
      <c r="AD218" s="1088"/>
      <c r="AE218" s="1088"/>
      <c r="AF218" s="1089"/>
      <c r="AG218" s="1090"/>
      <c r="AH218" s="1090"/>
      <c r="AI218" s="1090"/>
    </row>
    <row r="219" ht="15.75" customHeight="1">
      <c r="A219" s="1089"/>
      <c r="B219" s="1089"/>
      <c r="C219" s="1304"/>
      <c r="D219" s="1304"/>
      <c r="E219" s="1304"/>
      <c r="F219" s="1089"/>
      <c r="G219" s="1089"/>
      <c r="H219" s="1089"/>
      <c r="I219" s="1090"/>
      <c r="J219" s="1089"/>
      <c r="K219" s="1089"/>
      <c r="L219" s="1308"/>
      <c r="M219" s="1089"/>
      <c r="N219" s="1309"/>
      <c r="O219" s="1309"/>
      <c r="P219" s="1310"/>
      <c r="Q219" s="1310"/>
      <c r="R219" s="1309"/>
      <c r="S219" s="1089"/>
      <c r="T219" s="1304"/>
      <c r="U219" s="1309"/>
      <c r="V219" s="1310"/>
      <c r="W219" s="1310"/>
      <c r="X219" s="1310"/>
      <c r="Y219" s="1310"/>
      <c r="Z219" s="1311"/>
      <c r="AA219" s="1312"/>
      <c r="AB219" s="1312"/>
      <c r="AC219" s="1088"/>
      <c r="AD219" s="1088"/>
      <c r="AE219" s="1088"/>
      <c r="AF219" s="1089"/>
      <c r="AG219" s="1090"/>
      <c r="AH219" s="1090"/>
      <c r="AI219" s="1090"/>
    </row>
    <row r="220" ht="15.75" customHeight="1">
      <c r="A220" s="1089"/>
      <c r="B220" s="1089"/>
      <c r="C220" s="1304"/>
      <c r="D220" s="1304"/>
      <c r="E220" s="1304"/>
      <c r="F220" s="1089"/>
      <c r="G220" s="1089"/>
      <c r="H220" s="1089"/>
      <c r="I220" s="1090"/>
      <c r="J220" s="1089"/>
      <c r="K220" s="1089"/>
      <c r="L220" s="1308"/>
      <c r="M220" s="1089"/>
      <c r="N220" s="1309"/>
      <c r="O220" s="1309"/>
      <c r="P220" s="1310"/>
      <c r="Q220" s="1310"/>
      <c r="R220" s="1309"/>
      <c r="S220" s="1089"/>
      <c r="T220" s="1304"/>
      <c r="U220" s="1309"/>
      <c r="V220" s="1310"/>
      <c r="W220" s="1310"/>
      <c r="X220" s="1310"/>
      <c r="Y220" s="1310"/>
      <c r="Z220" s="1311"/>
      <c r="AA220" s="1312"/>
      <c r="AB220" s="1312"/>
      <c r="AC220" s="1088"/>
      <c r="AD220" s="1088"/>
      <c r="AE220" s="1088"/>
      <c r="AF220" s="1089"/>
      <c r="AG220" s="1090"/>
      <c r="AH220" s="1090"/>
      <c r="AI220" s="1090"/>
    </row>
    <row r="221" ht="15.75" customHeight="1">
      <c r="A221" s="1089"/>
      <c r="B221" s="1089"/>
      <c r="C221" s="1304"/>
      <c r="D221" s="1304"/>
      <c r="E221" s="1304"/>
      <c r="F221" s="1089"/>
      <c r="G221" s="1089"/>
      <c r="H221" s="1089"/>
      <c r="I221" s="1090"/>
      <c r="J221" s="1089"/>
      <c r="K221" s="1089"/>
      <c r="L221" s="1308"/>
      <c r="M221" s="1089"/>
      <c r="N221" s="1309"/>
      <c r="O221" s="1309"/>
      <c r="P221" s="1310"/>
      <c r="Q221" s="1310"/>
      <c r="R221" s="1309"/>
      <c r="S221" s="1089"/>
      <c r="T221" s="1304"/>
      <c r="U221" s="1309"/>
      <c r="V221" s="1310"/>
      <c r="W221" s="1310"/>
      <c r="X221" s="1310"/>
      <c r="Y221" s="1310"/>
      <c r="Z221" s="1311"/>
      <c r="AA221" s="1312"/>
      <c r="AB221" s="1312"/>
      <c r="AC221" s="1088"/>
      <c r="AD221" s="1088"/>
      <c r="AE221" s="1088"/>
      <c r="AF221" s="1089"/>
      <c r="AG221" s="1090"/>
      <c r="AH221" s="1090"/>
      <c r="AI221" s="1090"/>
    </row>
    <row r="222" ht="15.75" customHeight="1">
      <c r="A222" s="1089"/>
      <c r="B222" s="1089"/>
      <c r="C222" s="1304"/>
      <c r="D222" s="1304"/>
      <c r="E222" s="1304"/>
      <c r="F222" s="1089"/>
      <c r="G222" s="1089"/>
      <c r="H222" s="1089"/>
      <c r="I222" s="1090"/>
      <c r="J222" s="1089"/>
      <c r="K222" s="1089"/>
      <c r="L222" s="1308"/>
      <c r="M222" s="1089"/>
      <c r="N222" s="1309"/>
      <c r="O222" s="1309"/>
      <c r="P222" s="1310"/>
      <c r="Q222" s="1310"/>
      <c r="R222" s="1309"/>
      <c r="S222" s="1089"/>
      <c r="T222" s="1304"/>
      <c r="U222" s="1309"/>
      <c r="V222" s="1310"/>
      <c r="W222" s="1310"/>
      <c r="X222" s="1310"/>
      <c r="Y222" s="1310"/>
      <c r="Z222" s="1311"/>
      <c r="AA222" s="1312"/>
      <c r="AB222" s="1312"/>
      <c r="AC222" s="1088"/>
      <c r="AD222" s="1088"/>
      <c r="AE222" s="1088"/>
      <c r="AF222" s="1089"/>
      <c r="AG222" s="1090"/>
      <c r="AH222" s="1090"/>
      <c r="AI222" s="1090"/>
    </row>
    <row r="223" ht="15.75" customHeight="1">
      <c r="A223" s="1089"/>
      <c r="B223" s="1089"/>
      <c r="C223" s="1304"/>
      <c r="D223" s="1304"/>
      <c r="E223" s="1304"/>
      <c r="F223" s="1089"/>
      <c r="G223" s="1089"/>
      <c r="H223" s="1089"/>
      <c r="I223" s="1090"/>
      <c r="J223" s="1089"/>
      <c r="K223" s="1089"/>
      <c r="L223" s="1308"/>
      <c r="M223" s="1089"/>
      <c r="N223" s="1309"/>
      <c r="O223" s="1309"/>
      <c r="P223" s="1310"/>
      <c r="Q223" s="1310"/>
      <c r="R223" s="1309"/>
      <c r="S223" s="1089"/>
      <c r="T223" s="1304"/>
      <c r="U223" s="1309"/>
      <c r="V223" s="1310"/>
      <c r="W223" s="1310"/>
      <c r="X223" s="1310"/>
      <c r="Y223" s="1310"/>
      <c r="Z223" s="1311"/>
      <c r="AA223" s="1312"/>
      <c r="AB223" s="1312"/>
      <c r="AC223" s="1088"/>
      <c r="AD223" s="1088"/>
      <c r="AE223" s="1088"/>
      <c r="AF223" s="1089"/>
      <c r="AG223" s="1090"/>
      <c r="AH223" s="1090"/>
      <c r="AI223" s="1090"/>
    </row>
    <row r="224" ht="15.75" customHeight="1">
      <c r="A224" s="1089"/>
      <c r="B224" s="1089"/>
      <c r="C224" s="1304"/>
      <c r="D224" s="1304"/>
      <c r="E224" s="1304"/>
      <c r="F224" s="1089"/>
      <c r="G224" s="1089"/>
      <c r="H224" s="1089"/>
      <c r="I224" s="1090"/>
      <c r="J224" s="1089"/>
      <c r="K224" s="1089"/>
      <c r="L224" s="1308"/>
      <c r="M224" s="1089"/>
      <c r="N224" s="1309"/>
      <c r="O224" s="1309"/>
      <c r="P224" s="1310"/>
      <c r="Q224" s="1310"/>
      <c r="R224" s="1309"/>
      <c r="S224" s="1089"/>
      <c r="T224" s="1304"/>
      <c r="U224" s="1309"/>
      <c r="V224" s="1310"/>
      <c r="W224" s="1310"/>
      <c r="X224" s="1310"/>
      <c r="Y224" s="1310"/>
      <c r="Z224" s="1311"/>
      <c r="AA224" s="1312"/>
      <c r="AB224" s="1312"/>
      <c r="AC224" s="1088"/>
      <c r="AD224" s="1088"/>
      <c r="AE224" s="1088"/>
      <c r="AF224" s="1089"/>
      <c r="AG224" s="1090"/>
      <c r="AH224" s="1090"/>
      <c r="AI224" s="1090"/>
    </row>
    <row r="225" ht="15.75" customHeight="1">
      <c r="A225" s="1089"/>
      <c r="B225" s="1089"/>
      <c r="C225" s="1304"/>
      <c r="D225" s="1304"/>
      <c r="E225" s="1304"/>
      <c r="F225" s="1089"/>
      <c r="G225" s="1089"/>
      <c r="H225" s="1089"/>
      <c r="I225" s="1090"/>
      <c r="J225" s="1089"/>
      <c r="K225" s="1089"/>
      <c r="L225" s="1308"/>
      <c r="M225" s="1089"/>
      <c r="N225" s="1309"/>
      <c r="O225" s="1309"/>
      <c r="P225" s="1310"/>
      <c r="Q225" s="1310"/>
      <c r="R225" s="1309"/>
      <c r="S225" s="1089"/>
      <c r="T225" s="1304"/>
      <c r="U225" s="1309"/>
      <c r="V225" s="1310"/>
      <c r="W225" s="1310"/>
      <c r="X225" s="1310"/>
      <c r="Y225" s="1310"/>
      <c r="Z225" s="1311"/>
      <c r="AA225" s="1312"/>
      <c r="AB225" s="1312"/>
      <c r="AC225" s="1088"/>
      <c r="AD225" s="1088"/>
      <c r="AE225" s="1088"/>
      <c r="AF225" s="1089"/>
      <c r="AG225" s="1090"/>
      <c r="AH225" s="1090"/>
      <c r="AI225" s="1090"/>
    </row>
    <row r="226" ht="15.75" customHeight="1">
      <c r="A226" s="1089"/>
      <c r="B226" s="1089"/>
      <c r="C226" s="1304"/>
      <c r="D226" s="1304"/>
      <c r="E226" s="1304"/>
      <c r="F226" s="1089"/>
      <c r="G226" s="1089"/>
      <c r="H226" s="1089"/>
      <c r="I226" s="1090"/>
      <c r="J226" s="1089"/>
      <c r="K226" s="1089"/>
      <c r="L226" s="1308"/>
      <c r="M226" s="1089"/>
      <c r="N226" s="1309"/>
      <c r="O226" s="1309"/>
      <c r="P226" s="1310"/>
      <c r="Q226" s="1310"/>
      <c r="R226" s="1309"/>
      <c r="S226" s="1089"/>
      <c r="T226" s="1304"/>
      <c r="U226" s="1309"/>
      <c r="V226" s="1310"/>
      <c r="W226" s="1310"/>
      <c r="X226" s="1310"/>
      <c r="Y226" s="1310"/>
      <c r="Z226" s="1311"/>
      <c r="AA226" s="1312"/>
      <c r="AB226" s="1312"/>
      <c r="AC226" s="1088"/>
      <c r="AD226" s="1088"/>
      <c r="AE226" s="1088"/>
      <c r="AF226" s="1089"/>
      <c r="AG226" s="1090"/>
      <c r="AH226" s="1090"/>
      <c r="AI226" s="1090"/>
    </row>
    <row r="227" ht="15.75" customHeight="1">
      <c r="A227" s="1089"/>
      <c r="B227" s="1089"/>
      <c r="C227" s="1304"/>
      <c r="D227" s="1304"/>
      <c r="E227" s="1304"/>
      <c r="F227" s="1089"/>
      <c r="G227" s="1089"/>
      <c r="H227" s="1089"/>
      <c r="I227" s="1090"/>
      <c r="J227" s="1089"/>
      <c r="K227" s="1089"/>
      <c r="L227" s="1308"/>
      <c r="M227" s="1089"/>
      <c r="N227" s="1309"/>
      <c r="O227" s="1309"/>
      <c r="P227" s="1310"/>
      <c r="Q227" s="1310"/>
      <c r="R227" s="1309"/>
      <c r="S227" s="1089"/>
      <c r="T227" s="1304"/>
      <c r="U227" s="1309"/>
      <c r="V227" s="1310"/>
      <c r="W227" s="1310"/>
      <c r="X227" s="1310"/>
      <c r="Y227" s="1310"/>
      <c r="Z227" s="1311"/>
      <c r="AA227" s="1312"/>
      <c r="AB227" s="1312"/>
      <c r="AC227" s="1088"/>
      <c r="AD227" s="1088"/>
      <c r="AE227" s="1088"/>
      <c r="AF227" s="1089"/>
      <c r="AG227" s="1090"/>
      <c r="AH227" s="1090"/>
      <c r="AI227" s="1090"/>
    </row>
    <row r="228" ht="15.75" customHeight="1">
      <c r="A228" s="1089"/>
      <c r="B228" s="1089"/>
      <c r="C228" s="1304"/>
      <c r="D228" s="1304"/>
      <c r="E228" s="1304"/>
      <c r="F228" s="1089"/>
      <c r="G228" s="1089"/>
      <c r="H228" s="1089"/>
      <c r="I228" s="1090"/>
      <c r="J228" s="1089"/>
      <c r="K228" s="1089"/>
      <c r="L228" s="1308"/>
      <c r="M228" s="1089"/>
      <c r="N228" s="1309"/>
      <c r="O228" s="1309"/>
      <c r="P228" s="1310"/>
      <c r="Q228" s="1310"/>
      <c r="R228" s="1309"/>
      <c r="S228" s="1089"/>
      <c r="T228" s="1304"/>
      <c r="U228" s="1309"/>
      <c r="V228" s="1310"/>
      <c r="W228" s="1310"/>
      <c r="X228" s="1310"/>
      <c r="Y228" s="1310"/>
      <c r="Z228" s="1311"/>
      <c r="AA228" s="1312"/>
      <c r="AB228" s="1312"/>
      <c r="AC228" s="1088"/>
      <c r="AD228" s="1088"/>
      <c r="AE228" s="1088"/>
      <c r="AF228" s="1089"/>
      <c r="AG228" s="1090"/>
      <c r="AH228" s="1090"/>
      <c r="AI228" s="1090"/>
    </row>
    <row r="229" ht="15.75" customHeight="1">
      <c r="A229" s="1089"/>
      <c r="B229" s="1089"/>
      <c r="C229" s="1304"/>
      <c r="D229" s="1304"/>
      <c r="E229" s="1304"/>
      <c r="F229" s="1089"/>
      <c r="G229" s="1089"/>
      <c r="H229" s="1089"/>
      <c r="I229" s="1090"/>
      <c r="J229" s="1089"/>
      <c r="K229" s="1089"/>
      <c r="L229" s="1308"/>
      <c r="M229" s="1089"/>
      <c r="N229" s="1309"/>
      <c r="O229" s="1309"/>
      <c r="P229" s="1310"/>
      <c r="Q229" s="1310"/>
      <c r="R229" s="1309"/>
      <c r="S229" s="1089"/>
      <c r="T229" s="1304"/>
      <c r="U229" s="1309"/>
      <c r="V229" s="1310"/>
      <c r="W229" s="1310"/>
      <c r="X229" s="1310"/>
      <c r="Y229" s="1310"/>
      <c r="Z229" s="1311"/>
      <c r="AA229" s="1312"/>
      <c r="AB229" s="1312"/>
      <c r="AC229" s="1088"/>
      <c r="AD229" s="1088"/>
      <c r="AE229" s="1088"/>
      <c r="AF229" s="1089"/>
      <c r="AG229" s="1090"/>
      <c r="AH229" s="1090"/>
      <c r="AI229" s="1090"/>
    </row>
    <row r="230" ht="15.75" customHeight="1">
      <c r="A230" s="1089"/>
      <c r="B230" s="1089"/>
      <c r="C230" s="1304"/>
      <c r="D230" s="1304"/>
      <c r="E230" s="1304"/>
      <c r="F230" s="1089"/>
      <c r="G230" s="1089"/>
      <c r="H230" s="1089"/>
      <c r="I230" s="1090"/>
      <c r="J230" s="1089"/>
      <c r="K230" s="1089"/>
      <c r="L230" s="1308"/>
      <c r="M230" s="1089"/>
      <c r="N230" s="1309"/>
      <c r="O230" s="1309"/>
      <c r="P230" s="1310"/>
      <c r="Q230" s="1310"/>
      <c r="R230" s="1309"/>
      <c r="S230" s="1089"/>
      <c r="T230" s="1304"/>
      <c r="U230" s="1309"/>
      <c r="V230" s="1310"/>
      <c r="W230" s="1310"/>
      <c r="X230" s="1310"/>
      <c r="Y230" s="1310"/>
      <c r="Z230" s="1311"/>
      <c r="AA230" s="1312"/>
      <c r="AB230" s="1312"/>
      <c r="AC230" s="1088"/>
      <c r="AD230" s="1088"/>
      <c r="AE230" s="1088"/>
      <c r="AF230" s="1089"/>
      <c r="AG230" s="1090"/>
      <c r="AH230" s="1090"/>
      <c r="AI230" s="1090"/>
    </row>
    <row r="231" ht="15.75" customHeight="1">
      <c r="A231" s="1089"/>
      <c r="B231" s="1089"/>
      <c r="C231" s="1304"/>
      <c r="D231" s="1304"/>
      <c r="E231" s="1304"/>
      <c r="F231" s="1089"/>
      <c r="G231" s="1089"/>
      <c r="H231" s="1089"/>
      <c r="I231" s="1090"/>
      <c r="J231" s="1089"/>
      <c r="K231" s="1089"/>
      <c r="L231" s="1308"/>
      <c r="M231" s="1089"/>
      <c r="N231" s="1309"/>
      <c r="O231" s="1309"/>
      <c r="P231" s="1310"/>
      <c r="Q231" s="1310"/>
      <c r="R231" s="1309"/>
      <c r="S231" s="1089"/>
      <c r="T231" s="1304"/>
      <c r="U231" s="1309"/>
      <c r="V231" s="1310"/>
      <c r="W231" s="1310"/>
      <c r="X231" s="1310"/>
      <c r="Y231" s="1310"/>
      <c r="Z231" s="1311"/>
      <c r="AA231" s="1312"/>
      <c r="AB231" s="1312"/>
      <c r="AC231" s="1088"/>
      <c r="AD231" s="1088"/>
      <c r="AE231" s="1088"/>
      <c r="AF231" s="1089"/>
      <c r="AG231" s="1090"/>
      <c r="AH231" s="1090"/>
      <c r="AI231" s="1090"/>
    </row>
    <row r="232" ht="15.75" customHeight="1">
      <c r="A232" s="1089"/>
      <c r="B232" s="1089"/>
      <c r="C232" s="1304"/>
      <c r="D232" s="1304"/>
      <c r="E232" s="1304"/>
      <c r="F232" s="1089"/>
      <c r="G232" s="1089"/>
      <c r="H232" s="1089"/>
      <c r="I232" s="1090"/>
      <c r="J232" s="1089"/>
      <c r="K232" s="1089"/>
      <c r="L232" s="1308"/>
      <c r="M232" s="1089"/>
      <c r="N232" s="1309"/>
      <c r="O232" s="1309"/>
      <c r="P232" s="1310"/>
      <c r="Q232" s="1310"/>
      <c r="R232" s="1309"/>
      <c r="S232" s="1089"/>
      <c r="T232" s="1304"/>
      <c r="U232" s="1309"/>
      <c r="V232" s="1310"/>
      <c r="W232" s="1310"/>
      <c r="X232" s="1310"/>
      <c r="Y232" s="1310"/>
      <c r="Z232" s="1311"/>
      <c r="AA232" s="1312"/>
      <c r="AB232" s="1312"/>
      <c r="AC232" s="1088"/>
      <c r="AD232" s="1088"/>
      <c r="AE232" s="1088"/>
      <c r="AF232" s="1089"/>
      <c r="AG232" s="1090"/>
      <c r="AH232" s="1090"/>
      <c r="AI232" s="1090"/>
    </row>
    <row r="233" ht="15.75" customHeight="1">
      <c r="A233" s="1089"/>
      <c r="B233" s="1089"/>
      <c r="C233" s="1304"/>
      <c r="D233" s="1304"/>
      <c r="E233" s="1304"/>
      <c r="F233" s="1089"/>
      <c r="G233" s="1089"/>
      <c r="H233" s="1089"/>
      <c r="I233" s="1090"/>
      <c r="J233" s="1089"/>
      <c r="K233" s="1089"/>
      <c r="L233" s="1308"/>
      <c r="M233" s="1089"/>
      <c r="N233" s="1309"/>
      <c r="O233" s="1309"/>
      <c r="P233" s="1310"/>
      <c r="Q233" s="1310"/>
      <c r="R233" s="1309"/>
      <c r="S233" s="1089"/>
      <c r="T233" s="1304"/>
      <c r="U233" s="1309"/>
      <c r="V233" s="1310"/>
      <c r="W233" s="1310"/>
      <c r="X233" s="1310"/>
      <c r="Y233" s="1310"/>
      <c r="Z233" s="1311"/>
      <c r="AA233" s="1312"/>
      <c r="AB233" s="1312"/>
      <c r="AC233" s="1088"/>
      <c r="AD233" s="1088"/>
      <c r="AE233" s="1088"/>
      <c r="AF233" s="1089"/>
      <c r="AG233" s="1090"/>
      <c r="AH233" s="1090"/>
      <c r="AI233" s="1090"/>
    </row>
    <row r="234" ht="15.75" customHeight="1">
      <c r="A234" s="1089"/>
      <c r="B234" s="1089"/>
      <c r="C234" s="1304"/>
      <c r="D234" s="1304"/>
      <c r="E234" s="1304"/>
      <c r="F234" s="1089"/>
      <c r="G234" s="1089"/>
      <c r="H234" s="1089"/>
      <c r="I234" s="1090"/>
      <c r="J234" s="1089"/>
      <c r="K234" s="1089"/>
      <c r="L234" s="1308"/>
      <c r="M234" s="1089"/>
      <c r="N234" s="1309"/>
      <c r="O234" s="1309"/>
      <c r="P234" s="1310"/>
      <c r="Q234" s="1310"/>
      <c r="R234" s="1309"/>
      <c r="S234" s="1089"/>
      <c r="T234" s="1304"/>
      <c r="U234" s="1309"/>
      <c r="V234" s="1310"/>
      <c r="W234" s="1310"/>
      <c r="X234" s="1310"/>
      <c r="Y234" s="1310"/>
      <c r="Z234" s="1311"/>
      <c r="AA234" s="1312"/>
      <c r="AB234" s="1312"/>
      <c r="AC234" s="1088"/>
      <c r="AD234" s="1088"/>
      <c r="AE234" s="1088"/>
      <c r="AF234" s="1089"/>
      <c r="AG234" s="1090"/>
      <c r="AH234" s="1090"/>
      <c r="AI234" s="1090"/>
    </row>
    <row r="235" ht="15.75" customHeight="1">
      <c r="A235" s="1089"/>
      <c r="B235" s="1089"/>
      <c r="C235" s="1304"/>
      <c r="D235" s="1304"/>
      <c r="E235" s="1304"/>
      <c r="F235" s="1089"/>
      <c r="G235" s="1089"/>
      <c r="H235" s="1089"/>
      <c r="I235" s="1090"/>
      <c r="J235" s="1089"/>
      <c r="K235" s="1089"/>
      <c r="L235" s="1308"/>
      <c r="M235" s="1089"/>
      <c r="N235" s="1309"/>
      <c r="O235" s="1309"/>
      <c r="P235" s="1310"/>
      <c r="Q235" s="1310"/>
      <c r="R235" s="1309"/>
      <c r="S235" s="1089"/>
      <c r="T235" s="1304"/>
      <c r="U235" s="1309"/>
      <c r="V235" s="1310"/>
      <c r="W235" s="1310"/>
      <c r="X235" s="1310"/>
      <c r="Y235" s="1310"/>
      <c r="Z235" s="1311"/>
      <c r="AA235" s="1312"/>
      <c r="AB235" s="1312"/>
      <c r="AC235" s="1088"/>
      <c r="AD235" s="1088"/>
      <c r="AE235" s="1088"/>
      <c r="AF235" s="1089"/>
      <c r="AG235" s="1090"/>
      <c r="AH235" s="1090"/>
      <c r="AI235" s="1090"/>
    </row>
    <row r="236" ht="15.75" customHeight="1">
      <c r="A236" s="1089"/>
      <c r="B236" s="1089"/>
      <c r="C236" s="1304"/>
      <c r="D236" s="1304"/>
      <c r="E236" s="1304"/>
      <c r="F236" s="1089"/>
      <c r="G236" s="1089"/>
      <c r="H236" s="1089"/>
      <c r="I236" s="1090"/>
      <c r="J236" s="1089"/>
      <c r="K236" s="1089"/>
      <c r="L236" s="1308"/>
      <c r="M236" s="1089"/>
      <c r="N236" s="1309"/>
      <c r="O236" s="1309"/>
      <c r="P236" s="1310"/>
      <c r="Q236" s="1310"/>
      <c r="R236" s="1309"/>
      <c r="S236" s="1089"/>
      <c r="T236" s="1304"/>
      <c r="U236" s="1309"/>
      <c r="V236" s="1310"/>
      <c r="W236" s="1310"/>
      <c r="X236" s="1310"/>
      <c r="Y236" s="1310"/>
      <c r="Z236" s="1311"/>
      <c r="AA236" s="1312"/>
      <c r="AB236" s="1312"/>
      <c r="AC236" s="1088"/>
      <c r="AD236" s="1088"/>
      <c r="AE236" s="1088"/>
      <c r="AF236" s="1089"/>
      <c r="AG236" s="1090"/>
      <c r="AH236" s="1090"/>
      <c r="AI236" s="1090"/>
    </row>
    <row r="237" ht="15.75" customHeight="1">
      <c r="A237" s="1089"/>
      <c r="B237" s="1089"/>
      <c r="C237" s="1304"/>
      <c r="D237" s="1304"/>
      <c r="E237" s="1304"/>
      <c r="F237" s="1089"/>
      <c r="G237" s="1089"/>
      <c r="H237" s="1089"/>
      <c r="I237" s="1090"/>
      <c r="J237" s="1089"/>
      <c r="K237" s="1089"/>
      <c r="L237" s="1308"/>
      <c r="M237" s="1089"/>
      <c r="N237" s="1309"/>
      <c r="O237" s="1309"/>
      <c r="P237" s="1310"/>
      <c r="Q237" s="1310"/>
      <c r="R237" s="1309"/>
      <c r="S237" s="1089"/>
      <c r="T237" s="1304"/>
      <c r="U237" s="1309"/>
      <c r="V237" s="1310"/>
      <c r="W237" s="1310"/>
      <c r="X237" s="1310"/>
      <c r="Y237" s="1310"/>
      <c r="Z237" s="1311"/>
      <c r="AA237" s="1312"/>
      <c r="AB237" s="1312"/>
      <c r="AC237" s="1088"/>
      <c r="AD237" s="1088"/>
      <c r="AE237" s="1088"/>
      <c r="AF237" s="1089"/>
      <c r="AG237" s="1090"/>
      <c r="AH237" s="1090"/>
      <c r="AI237" s="1090"/>
    </row>
    <row r="238" ht="15.75" customHeight="1">
      <c r="A238" s="1089"/>
      <c r="B238" s="1089"/>
      <c r="C238" s="1304"/>
      <c r="D238" s="1304"/>
      <c r="E238" s="1304"/>
      <c r="F238" s="1089"/>
      <c r="G238" s="1089"/>
      <c r="H238" s="1089"/>
      <c r="I238" s="1090"/>
      <c r="J238" s="1089"/>
      <c r="K238" s="1089"/>
      <c r="L238" s="1308"/>
      <c r="M238" s="1089"/>
      <c r="N238" s="1309"/>
      <c r="O238" s="1309"/>
      <c r="P238" s="1310"/>
      <c r="Q238" s="1310"/>
      <c r="R238" s="1309"/>
      <c r="S238" s="1089"/>
      <c r="T238" s="1304"/>
      <c r="U238" s="1309"/>
      <c r="V238" s="1310"/>
      <c r="W238" s="1310"/>
      <c r="X238" s="1310"/>
      <c r="Y238" s="1310"/>
      <c r="Z238" s="1311"/>
      <c r="AA238" s="1312"/>
      <c r="AB238" s="1312"/>
      <c r="AC238" s="1088"/>
      <c r="AD238" s="1088"/>
      <c r="AE238" s="1088"/>
      <c r="AF238" s="1089"/>
      <c r="AG238" s="1090"/>
      <c r="AH238" s="1090"/>
      <c r="AI238" s="1090"/>
    </row>
    <row r="239" ht="15.75" customHeight="1">
      <c r="A239" s="1089"/>
      <c r="B239" s="1089"/>
      <c r="C239" s="1304"/>
      <c r="D239" s="1304"/>
      <c r="E239" s="1304"/>
      <c r="F239" s="1089"/>
      <c r="G239" s="1089"/>
      <c r="H239" s="1089"/>
      <c r="I239" s="1090"/>
      <c r="J239" s="1089"/>
      <c r="K239" s="1089"/>
      <c r="L239" s="1308"/>
      <c r="M239" s="1089"/>
      <c r="N239" s="1309"/>
      <c r="O239" s="1309"/>
      <c r="P239" s="1310"/>
      <c r="Q239" s="1310"/>
      <c r="R239" s="1309"/>
      <c r="S239" s="1089"/>
      <c r="T239" s="1304"/>
      <c r="U239" s="1309"/>
      <c r="V239" s="1310"/>
      <c r="W239" s="1310"/>
      <c r="X239" s="1310"/>
      <c r="Y239" s="1310"/>
      <c r="Z239" s="1311"/>
      <c r="AA239" s="1312"/>
      <c r="AB239" s="1312"/>
      <c r="AC239" s="1088"/>
      <c r="AD239" s="1088"/>
      <c r="AE239" s="1088"/>
      <c r="AF239" s="1089"/>
      <c r="AG239" s="1090"/>
      <c r="AH239" s="1090"/>
      <c r="AI239" s="1090"/>
    </row>
    <row r="240" ht="15.75" customHeight="1">
      <c r="A240" s="1089"/>
      <c r="B240" s="1089"/>
      <c r="C240" s="1304"/>
      <c r="D240" s="1304"/>
      <c r="E240" s="1304"/>
      <c r="F240" s="1089"/>
      <c r="G240" s="1089"/>
      <c r="H240" s="1089"/>
      <c r="I240" s="1090"/>
      <c r="J240" s="1089"/>
      <c r="K240" s="1089"/>
      <c r="L240" s="1308"/>
      <c r="M240" s="1089"/>
      <c r="N240" s="1309"/>
      <c r="O240" s="1309"/>
      <c r="P240" s="1310"/>
      <c r="Q240" s="1310"/>
      <c r="R240" s="1309"/>
      <c r="S240" s="1089"/>
      <c r="T240" s="1304"/>
      <c r="U240" s="1309"/>
      <c r="V240" s="1310"/>
      <c r="W240" s="1310"/>
      <c r="X240" s="1310"/>
      <c r="Y240" s="1310"/>
      <c r="Z240" s="1311"/>
      <c r="AA240" s="1312"/>
      <c r="AB240" s="1312"/>
      <c r="AC240" s="1088"/>
      <c r="AD240" s="1088"/>
      <c r="AE240" s="1088"/>
      <c r="AF240" s="1089"/>
      <c r="AG240" s="1090"/>
      <c r="AH240" s="1090"/>
      <c r="AI240" s="1090"/>
    </row>
    <row r="241" ht="15.75" customHeight="1">
      <c r="A241" s="1089"/>
      <c r="B241" s="1089"/>
      <c r="C241" s="1304"/>
      <c r="D241" s="1304"/>
      <c r="E241" s="1304"/>
      <c r="F241" s="1089"/>
      <c r="G241" s="1089"/>
      <c r="H241" s="1089"/>
      <c r="I241" s="1090"/>
      <c r="J241" s="1089"/>
      <c r="K241" s="1089"/>
      <c r="L241" s="1308"/>
      <c r="M241" s="1089"/>
      <c r="N241" s="1309"/>
      <c r="O241" s="1309"/>
      <c r="P241" s="1310"/>
      <c r="Q241" s="1310"/>
      <c r="R241" s="1309"/>
      <c r="S241" s="1089"/>
      <c r="T241" s="1304"/>
      <c r="U241" s="1309"/>
      <c r="V241" s="1310"/>
      <c r="W241" s="1310"/>
      <c r="X241" s="1310"/>
      <c r="Y241" s="1310"/>
      <c r="Z241" s="1311"/>
      <c r="AA241" s="1312"/>
      <c r="AB241" s="1312"/>
      <c r="AC241" s="1088"/>
      <c r="AD241" s="1088"/>
      <c r="AE241" s="1088"/>
      <c r="AF241" s="1089"/>
      <c r="AG241" s="1090"/>
      <c r="AH241" s="1090"/>
      <c r="AI241" s="1090"/>
    </row>
    <row r="242" ht="15.75" customHeight="1">
      <c r="A242" s="1089"/>
      <c r="B242" s="1089"/>
      <c r="C242" s="1304"/>
      <c r="D242" s="1304"/>
      <c r="E242" s="1304"/>
      <c r="F242" s="1089"/>
      <c r="G242" s="1089"/>
      <c r="H242" s="1089"/>
      <c r="I242" s="1090"/>
      <c r="J242" s="1089"/>
      <c r="K242" s="1089"/>
      <c r="L242" s="1308"/>
      <c r="M242" s="1089"/>
      <c r="N242" s="1309"/>
      <c r="O242" s="1309"/>
      <c r="P242" s="1310"/>
      <c r="Q242" s="1310"/>
      <c r="R242" s="1309"/>
      <c r="S242" s="1089"/>
      <c r="T242" s="1304"/>
      <c r="U242" s="1309"/>
      <c r="V242" s="1310"/>
      <c r="W242" s="1310"/>
      <c r="X242" s="1310"/>
      <c r="Y242" s="1310"/>
      <c r="Z242" s="1311"/>
      <c r="AA242" s="1312"/>
      <c r="AB242" s="1312"/>
      <c r="AC242" s="1088"/>
      <c r="AD242" s="1088"/>
      <c r="AE242" s="1088"/>
      <c r="AF242" s="1089"/>
      <c r="AG242" s="1090"/>
      <c r="AH242" s="1090"/>
      <c r="AI242" s="1090"/>
    </row>
    <row r="243" ht="15.75" customHeight="1">
      <c r="A243" s="1089"/>
      <c r="B243" s="1089"/>
      <c r="C243" s="1304"/>
      <c r="D243" s="1304"/>
      <c r="E243" s="1304"/>
      <c r="F243" s="1089"/>
      <c r="G243" s="1089"/>
      <c r="H243" s="1089"/>
      <c r="I243" s="1090"/>
      <c r="J243" s="1089"/>
      <c r="K243" s="1089"/>
      <c r="L243" s="1308"/>
      <c r="M243" s="1089"/>
      <c r="N243" s="1309"/>
      <c r="O243" s="1309"/>
      <c r="P243" s="1310"/>
      <c r="Q243" s="1310"/>
      <c r="R243" s="1309"/>
      <c r="S243" s="1089"/>
      <c r="T243" s="1304"/>
      <c r="U243" s="1309"/>
      <c r="V243" s="1310"/>
      <c r="W243" s="1310"/>
      <c r="X243" s="1310"/>
      <c r="Y243" s="1310"/>
      <c r="Z243" s="1311"/>
      <c r="AA243" s="1312"/>
      <c r="AB243" s="1312"/>
      <c r="AC243" s="1088"/>
      <c r="AD243" s="1088"/>
      <c r="AE243" s="1088"/>
      <c r="AF243" s="1089"/>
      <c r="AG243" s="1090"/>
      <c r="AH243" s="1090"/>
      <c r="AI243" s="1090"/>
    </row>
    <row r="244" ht="15.75" customHeight="1">
      <c r="A244" s="1089"/>
      <c r="B244" s="1089"/>
      <c r="C244" s="1304"/>
      <c r="D244" s="1304"/>
      <c r="E244" s="1304"/>
      <c r="F244" s="1089"/>
      <c r="G244" s="1089"/>
      <c r="H244" s="1089"/>
      <c r="I244" s="1090"/>
      <c r="J244" s="1089"/>
      <c r="K244" s="1089"/>
      <c r="L244" s="1308"/>
      <c r="M244" s="1089"/>
      <c r="N244" s="1309"/>
      <c r="O244" s="1309"/>
      <c r="P244" s="1310"/>
      <c r="Q244" s="1310"/>
      <c r="R244" s="1309"/>
      <c r="S244" s="1089"/>
      <c r="T244" s="1304"/>
      <c r="U244" s="1309"/>
      <c r="V244" s="1310"/>
      <c r="W244" s="1310"/>
      <c r="X244" s="1310"/>
      <c r="Y244" s="1310"/>
      <c r="Z244" s="1311"/>
      <c r="AA244" s="1312"/>
      <c r="AB244" s="1312"/>
      <c r="AC244" s="1088"/>
      <c r="AD244" s="1088"/>
      <c r="AE244" s="1088"/>
      <c r="AF244" s="1089"/>
      <c r="AG244" s="1090"/>
      <c r="AH244" s="1090"/>
      <c r="AI244" s="1090"/>
    </row>
    <row r="245" ht="15.75" customHeight="1">
      <c r="A245" s="1089"/>
      <c r="B245" s="1089"/>
      <c r="C245" s="1304"/>
      <c r="D245" s="1304"/>
      <c r="E245" s="1304"/>
      <c r="F245" s="1089"/>
      <c r="G245" s="1089"/>
      <c r="H245" s="1089"/>
      <c r="I245" s="1090"/>
      <c r="J245" s="1089"/>
      <c r="K245" s="1089"/>
      <c r="L245" s="1308"/>
      <c r="M245" s="1089"/>
      <c r="N245" s="1309"/>
      <c r="O245" s="1309"/>
      <c r="P245" s="1310"/>
      <c r="Q245" s="1310"/>
      <c r="R245" s="1309"/>
      <c r="S245" s="1089"/>
      <c r="T245" s="1304"/>
      <c r="U245" s="1309"/>
      <c r="V245" s="1310"/>
      <c r="W245" s="1310"/>
      <c r="X245" s="1310"/>
      <c r="Y245" s="1310"/>
      <c r="Z245" s="1311"/>
      <c r="AA245" s="1312"/>
      <c r="AB245" s="1312"/>
      <c r="AC245" s="1088"/>
      <c r="AD245" s="1088"/>
      <c r="AE245" s="1088"/>
      <c r="AF245" s="1089"/>
      <c r="AG245" s="1090"/>
      <c r="AH245" s="1090"/>
      <c r="AI245" s="1090"/>
    </row>
    <row r="246" ht="15.75" customHeight="1">
      <c r="A246" s="1089"/>
      <c r="B246" s="1089"/>
      <c r="C246" s="1304"/>
      <c r="D246" s="1304"/>
      <c r="E246" s="1304"/>
      <c r="F246" s="1089"/>
      <c r="G246" s="1089"/>
      <c r="H246" s="1089"/>
      <c r="I246" s="1090"/>
      <c r="J246" s="1089"/>
      <c r="K246" s="1089"/>
      <c r="L246" s="1308"/>
      <c r="M246" s="1089"/>
      <c r="N246" s="1309"/>
      <c r="O246" s="1309"/>
      <c r="P246" s="1310"/>
      <c r="Q246" s="1310"/>
      <c r="R246" s="1309"/>
      <c r="S246" s="1089"/>
      <c r="T246" s="1304"/>
      <c r="U246" s="1309"/>
      <c r="V246" s="1310"/>
      <c r="W246" s="1310"/>
      <c r="X246" s="1310"/>
      <c r="Y246" s="1310"/>
      <c r="Z246" s="1311"/>
      <c r="AA246" s="1312"/>
      <c r="AB246" s="1312"/>
      <c r="AC246" s="1088"/>
      <c r="AD246" s="1088"/>
      <c r="AE246" s="1088"/>
      <c r="AF246" s="1089"/>
      <c r="AG246" s="1090"/>
      <c r="AH246" s="1090"/>
      <c r="AI246" s="1090"/>
    </row>
    <row r="247" ht="15.75" customHeight="1">
      <c r="A247" s="1089"/>
      <c r="B247" s="1089"/>
      <c r="C247" s="1304"/>
      <c r="D247" s="1304"/>
      <c r="E247" s="1304"/>
      <c r="F247" s="1089"/>
      <c r="G247" s="1089"/>
      <c r="H247" s="1089"/>
      <c r="I247" s="1090"/>
      <c r="J247" s="1089"/>
      <c r="K247" s="1089"/>
      <c r="L247" s="1308"/>
      <c r="M247" s="1089"/>
      <c r="N247" s="1309"/>
      <c r="O247" s="1309"/>
      <c r="P247" s="1310"/>
      <c r="Q247" s="1310"/>
      <c r="R247" s="1309"/>
      <c r="S247" s="1089"/>
      <c r="T247" s="1304"/>
      <c r="U247" s="1309"/>
      <c r="V247" s="1310"/>
      <c r="W247" s="1310"/>
      <c r="X247" s="1310"/>
      <c r="Y247" s="1310"/>
      <c r="Z247" s="1311"/>
      <c r="AA247" s="1312"/>
      <c r="AB247" s="1312"/>
      <c r="AC247" s="1088"/>
      <c r="AD247" s="1088"/>
      <c r="AE247" s="1088"/>
      <c r="AF247" s="1089"/>
      <c r="AG247" s="1090"/>
      <c r="AH247" s="1090"/>
      <c r="AI247" s="1090"/>
    </row>
    <row r="248" ht="15.75" customHeight="1">
      <c r="A248" s="1089"/>
      <c r="B248" s="1089"/>
      <c r="C248" s="1304"/>
      <c r="D248" s="1304"/>
      <c r="E248" s="1304"/>
      <c r="F248" s="1089"/>
      <c r="G248" s="1089"/>
      <c r="H248" s="1089"/>
      <c r="I248" s="1090"/>
      <c r="J248" s="1089"/>
      <c r="K248" s="1089"/>
      <c r="L248" s="1308"/>
      <c r="M248" s="1089"/>
      <c r="N248" s="1309"/>
      <c r="O248" s="1309"/>
      <c r="P248" s="1310"/>
      <c r="Q248" s="1310"/>
      <c r="R248" s="1309"/>
      <c r="S248" s="1089"/>
      <c r="T248" s="1304"/>
      <c r="U248" s="1309"/>
      <c r="V248" s="1310"/>
      <c r="W248" s="1310"/>
      <c r="X248" s="1310"/>
      <c r="Y248" s="1310"/>
      <c r="Z248" s="1311"/>
      <c r="AA248" s="1312"/>
      <c r="AB248" s="1312"/>
      <c r="AC248" s="1088"/>
      <c r="AD248" s="1088"/>
      <c r="AE248" s="1088"/>
      <c r="AF248" s="1089"/>
      <c r="AG248" s="1090"/>
      <c r="AH248" s="1090"/>
      <c r="AI248" s="1090"/>
    </row>
    <row r="249" ht="15.75" customHeight="1">
      <c r="A249" s="1089"/>
      <c r="B249" s="1089"/>
      <c r="C249" s="1304"/>
      <c r="D249" s="1304"/>
      <c r="E249" s="1304"/>
      <c r="F249" s="1089"/>
      <c r="G249" s="1089"/>
      <c r="H249" s="1089"/>
      <c r="I249" s="1090"/>
      <c r="J249" s="1089"/>
      <c r="K249" s="1089"/>
      <c r="L249" s="1308"/>
      <c r="M249" s="1089"/>
      <c r="N249" s="1309"/>
      <c r="O249" s="1309"/>
      <c r="P249" s="1310"/>
      <c r="Q249" s="1310"/>
      <c r="R249" s="1309"/>
      <c r="S249" s="1089"/>
      <c r="T249" s="1304"/>
      <c r="U249" s="1309"/>
      <c r="V249" s="1310"/>
      <c r="W249" s="1310"/>
      <c r="X249" s="1310"/>
      <c r="Y249" s="1310"/>
      <c r="Z249" s="1311"/>
      <c r="AA249" s="1312"/>
      <c r="AB249" s="1312"/>
      <c r="AC249" s="1088"/>
      <c r="AD249" s="1088"/>
      <c r="AE249" s="1088"/>
      <c r="AF249" s="1089"/>
      <c r="AG249" s="1090"/>
      <c r="AH249" s="1090"/>
      <c r="AI249" s="1090"/>
    </row>
    <row r="250" ht="15.75" customHeight="1">
      <c r="A250" s="1089"/>
      <c r="B250" s="1089"/>
      <c r="C250" s="1304"/>
      <c r="D250" s="1304"/>
      <c r="E250" s="1304"/>
      <c r="F250" s="1089"/>
      <c r="G250" s="1089"/>
      <c r="H250" s="1089"/>
      <c r="I250" s="1090"/>
      <c r="J250" s="1089"/>
      <c r="K250" s="1089"/>
      <c r="L250" s="1308"/>
      <c r="M250" s="1089"/>
      <c r="N250" s="1309"/>
      <c r="O250" s="1309"/>
      <c r="P250" s="1310"/>
      <c r="Q250" s="1310"/>
      <c r="R250" s="1309"/>
      <c r="S250" s="1089"/>
      <c r="T250" s="1304"/>
      <c r="U250" s="1309"/>
      <c r="V250" s="1310"/>
      <c r="W250" s="1310"/>
      <c r="X250" s="1310"/>
      <c r="Y250" s="1310"/>
      <c r="Z250" s="1311"/>
      <c r="AA250" s="1312"/>
      <c r="AB250" s="1312"/>
      <c r="AC250" s="1088"/>
      <c r="AD250" s="1088"/>
      <c r="AE250" s="1088"/>
      <c r="AF250" s="1089"/>
      <c r="AG250" s="1090"/>
      <c r="AH250" s="1090"/>
      <c r="AI250" s="1090"/>
    </row>
    <row r="251" ht="15.75" customHeight="1">
      <c r="A251" s="1089"/>
      <c r="B251" s="1089"/>
      <c r="C251" s="1304"/>
      <c r="D251" s="1304"/>
      <c r="E251" s="1304"/>
      <c r="F251" s="1089"/>
      <c r="G251" s="1089"/>
      <c r="H251" s="1089"/>
      <c r="I251" s="1090"/>
      <c r="J251" s="1089"/>
      <c r="K251" s="1089"/>
      <c r="L251" s="1308"/>
      <c r="M251" s="1089"/>
      <c r="N251" s="1309"/>
      <c r="O251" s="1309"/>
      <c r="P251" s="1310"/>
      <c r="Q251" s="1310"/>
      <c r="R251" s="1309"/>
      <c r="S251" s="1089"/>
      <c r="T251" s="1304"/>
      <c r="U251" s="1309"/>
      <c r="V251" s="1310"/>
      <c r="W251" s="1310"/>
      <c r="X251" s="1310"/>
      <c r="Y251" s="1310"/>
      <c r="Z251" s="1311"/>
      <c r="AA251" s="1312"/>
      <c r="AB251" s="1312"/>
      <c r="AC251" s="1088"/>
      <c r="AD251" s="1088"/>
      <c r="AE251" s="1088"/>
      <c r="AF251" s="1089"/>
      <c r="AG251" s="1090"/>
      <c r="AH251" s="1090"/>
      <c r="AI251" s="1090"/>
    </row>
    <row r="252" ht="15.75" customHeight="1">
      <c r="A252" s="1089"/>
      <c r="B252" s="1089"/>
      <c r="C252" s="1304"/>
      <c r="D252" s="1304"/>
      <c r="E252" s="1304"/>
      <c r="F252" s="1089"/>
      <c r="G252" s="1089"/>
      <c r="H252" s="1089"/>
      <c r="I252" s="1090"/>
      <c r="J252" s="1089"/>
      <c r="K252" s="1089"/>
      <c r="L252" s="1308"/>
      <c r="M252" s="1089"/>
      <c r="N252" s="1309"/>
      <c r="O252" s="1309"/>
      <c r="P252" s="1310"/>
      <c r="Q252" s="1310"/>
      <c r="R252" s="1309"/>
      <c r="S252" s="1089"/>
      <c r="T252" s="1304"/>
      <c r="U252" s="1309"/>
      <c r="V252" s="1310"/>
      <c r="W252" s="1310"/>
      <c r="X252" s="1310"/>
      <c r="Y252" s="1310"/>
      <c r="Z252" s="1311"/>
      <c r="AA252" s="1312"/>
      <c r="AB252" s="1312"/>
      <c r="AC252" s="1088"/>
      <c r="AD252" s="1088"/>
      <c r="AE252" s="1088"/>
      <c r="AF252" s="1089"/>
      <c r="AG252" s="1090"/>
      <c r="AH252" s="1090"/>
      <c r="AI252" s="1090"/>
    </row>
    <row r="253" ht="15.75" customHeight="1">
      <c r="A253" s="1089"/>
      <c r="B253" s="1089"/>
      <c r="C253" s="1304"/>
      <c r="D253" s="1304"/>
      <c r="E253" s="1304"/>
      <c r="F253" s="1089"/>
      <c r="G253" s="1089"/>
      <c r="H253" s="1089"/>
      <c r="I253" s="1090"/>
      <c r="J253" s="1089"/>
      <c r="K253" s="1089"/>
      <c r="L253" s="1308"/>
      <c r="M253" s="1089"/>
      <c r="N253" s="1309"/>
      <c r="O253" s="1309"/>
      <c r="P253" s="1310"/>
      <c r="Q253" s="1310"/>
      <c r="R253" s="1309"/>
      <c r="S253" s="1089"/>
      <c r="T253" s="1304"/>
      <c r="U253" s="1309"/>
      <c r="V253" s="1310"/>
      <c r="W253" s="1310"/>
      <c r="X253" s="1310"/>
      <c r="Y253" s="1310"/>
      <c r="Z253" s="1311"/>
      <c r="AA253" s="1312"/>
      <c r="AB253" s="1312"/>
      <c r="AC253" s="1088"/>
      <c r="AD253" s="1088"/>
      <c r="AE253" s="1088"/>
      <c r="AF253" s="1089"/>
      <c r="AG253" s="1090"/>
      <c r="AH253" s="1090"/>
      <c r="AI253" s="1090"/>
    </row>
    <row r="254" ht="15.75" customHeight="1">
      <c r="A254" s="1089"/>
      <c r="B254" s="1089"/>
      <c r="C254" s="1304"/>
      <c r="D254" s="1304"/>
      <c r="E254" s="1304"/>
      <c r="F254" s="1089"/>
      <c r="G254" s="1089"/>
      <c r="H254" s="1089"/>
      <c r="I254" s="1090"/>
      <c r="J254" s="1089"/>
      <c r="K254" s="1089"/>
      <c r="L254" s="1308"/>
      <c r="M254" s="1089"/>
      <c r="N254" s="1309"/>
      <c r="O254" s="1309"/>
      <c r="P254" s="1310"/>
      <c r="Q254" s="1310"/>
      <c r="R254" s="1309"/>
      <c r="S254" s="1089"/>
      <c r="T254" s="1304"/>
      <c r="U254" s="1309"/>
      <c r="V254" s="1310"/>
      <c r="W254" s="1310"/>
      <c r="X254" s="1310"/>
      <c r="Y254" s="1310"/>
      <c r="Z254" s="1311"/>
      <c r="AA254" s="1312"/>
      <c r="AB254" s="1312"/>
      <c r="AC254" s="1088"/>
      <c r="AD254" s="1088"/>
      <c r="AE254" s="1088"/>
      <c r="AF254" s="1089"/>
      <c r="AG254" s="1090"/>
      <c r="AH254" s="1090"/>
      <c r="AI254" s="1090"/>
    </row>
    <row r="255" ht="15.75" customHeight="1">
      <c r="A255" s="1089"/>
      <c r="B255" s="1089"/>
      <c r="C255" s="1304"/>
      <c r="D255" s="1304"/>
      <c r="E255" s="1304"/>
      <c r="F255" s="1089"/>
      <c r="G255" s="1089"/>
      <c r="H255" s="1089"/>
      <c r="I255" s="1090"/>
      <c r="J255" s="1089"/>
      <c r="K255" s="1089"/>
      <c r="L255" s="1308"/>
      <c r="M255" s="1089"/>
      <c r="N255" s="1309"/>
      <c r="O255" s="1309"/>
      <c r="P255" s="1310"/>
      <c r="Q255" s="1310"/>
      <c r="R255" s="1309"/>
      <c r="S255" s="1089"/>
      <c r="T255" s="1304"/>
      <c r="U255" s="1309"/>
      <c r="V255" s="1310"/>
      <c r="W255" s="1310"/>
      <c r="X255" s="1310"/>
      <c r="Y255" s="1310"/>
      <c r="Z255" s="1311"/>
      <c r="AA255" s="1312"/>
      <c r="AB255" s="1312"/>
      <c r="AC255" s="1088"/>
      <c r="AD255" s="1088"/>
      <c r="AE255" s="1088"/>
      <c r="AF255" s="1089"/>
      <c r="AG255" s="1090"/>
      <c r="AH255" s="1090"/>
      <c r="AI255" s="1090"/>
    </row>
    <row r="256" ht="15.75" customHeight="1">
      <c r="A256" s="1089"/>
      <c r="B256" s="1089"/>
      <c r="C256" s="1304"/>
      <c r="D256" s="1304"/>
      <c r="E256" s="1304"/>
      <c r="F256" s="1089"/>
      <c r="G256" s="1089"/>
      <c r="H256" s="1089"/>
      <c r="I256" s="1090"/>
      <c r="J256" s="1089"/>
      <c r="K256" s="1089"/>
      <c r="L256" s="1308"/>
      <c r="M256" s="1089"/>
      <c r="N256" s="1309"/>
      <c r="O256" s="1309"/>
      <c r="P256" s="1310"/>
      <c r="Q256" s="1310"/>
      <c r="R256" s="1309"/>
      <c r="S256" s="1089"/>
      <c r="T256" s="1304"/>
      <c r="U256" s="1309"/>
      <c r="V256" s="1310"/>
      <c r="W256" s="1310"/>
      <c r="X256" s="1310"/>
      <c r="Y256" s="1310"/>
      <c r="Z256" s="1311"/>
      <c r="AA256" s="1312"/>
      <c r="AB256" s="1312"/>
      <c r="AC256" s="1088"/>
      <c r="AD256" s="1088"/>
      <c r="AE256" s="1088"/>
      <c r="AF256" s="1089"/>
      <c r="AG256" s="1090"/>
      <c r="AH256" s="1090"/>
      <c r="AI256" s="1090"/>
    </row>
    <row r="257" ht="15.75" customHeight="1">
      <c r="A257" s="1089"/>
      <c r="B257" s="1089"/>
      <c r="C257" s="1304"/>
      <c r="D257" s="1304"/>
      <c r="E257" s="1304"/>
      <c r="F257" s="1089"/>
      <c r="G257" s="1089"/>
      <c r="H257" s="1089"/>
      <c r="I257" s="1090"/>
      <c r="J257" s="1089"/>
      <c r="K257" s="1089"/>
      <c r="L257" s="1308"/>
      <c r="M257" s="1089"/>
      <c r="N257" s="1309"/>
      <c r="O257" s="1309"/>
      <c r="P257" s="1310"/>
      <c r="Q257" s="1310"/>
      <c r="R257" s="1309"/>
      <c r="S257" s="1089"/>
      <c r="T257" s="1304"/>
      <c r="U257" s="1309"/>
      <c r="V257" s="1310"/>
      <c r="W257" s="1310"/>
      <c r="X257" s="1310"/>
      <c r="Y257" s="1310"/>
      <c r="Z257" s="1311"/>
      <c r="AA257" s="1312"/>
      <c r="AB257" s="1312"/>
      <c r="AC257" s="1088"/>
      <c r="AD257" s="1088"/>
      <c r="AE257" s="1088"/>
      <c r="AF257" s="1089"/>
      <c r="AG257" s="1090"/>
      <c r="AH257" s="1090"/>
      <c r="AI257" s="1090"/>
    </row>
    <row r="258" ht="15.75" customHeight="1">
      <c r="A258" s="1089"/>
      <c r="B258" s="1089"/>
      <c r="C258" s="1304"/>
      <c r="D258" s="1304"/>
      <c r="E258" s="1304"/>
      <c r="F258" s="1089"/>
      <c r="G258" s="1089"/>
      <c r="H258" s="1089"/>
      <c r="I258" s="1090"/>
      <c r="J258" s="1089"/>
      <c r="K258" s="1089"/>
      <c r="L258" s="1308"/>
      <c r="M258" s="1089"/>
      <c r="N258" s="1309"/>
      <c r="O258" s="1309"/>
      <c r="P258" s="1310"/>
      <c r="Q258" s="1310"/>
      <c r="R258" s="1309"/>
      <c r="S258" s="1089"/>
      <c r="T258" s="1304"/>
      <c r="U258" s="1309"/>
      <c r="V258" s="1310"/>
      <c r="W258" s="1310"/>
      <c r="X258" s="1310"/>
      <c r="Y258" s="1310"/>
      <c r="Z258" s="1311"/>
      <c r="AA258" s="1312"/>
      <c r="AB258" s="1312"/>
      <c r="AC258" s="1088"/>
      <c r="AD258" s="1088"/>
      <c r="AE258" s="1088"/>
      <c r="AF258" s="1089"/>
      <c r="AG258" s="1090"/>
      <c r="AH258" s="1090"/>
      <c r="AI258" s="1090"/>
    </row>
    <row r="259" ht="15.75" customHeight="1">
      <c r="A259" s="1089"/>
      <c r="B259" s="1089"/>
      <c r="C259" s="1304"/>
      <c r="D259" s="1304"/>
      <c r="E259" s="1304"/>
      <c r="F259" s="1089"/>
      <c r="G259" s="1089"/>
      <c r="H259" s="1089"/>
      <c r="I259" s="1090"/>
      <c r="J259" s="1089"/>
      <c r="K259" s="1089"/>
      <c r="L259" s="1308"/>
      <c r="M259" s="1089"/>
      <c r="N259" s="1309"/>
      <c r="O259" s="1309"/>
      <c r="P259" s="1310"/>
      <c r="Q259" s="1310"/>
      <c r="R259" s="1309"/>
      <c r="S259" s="1089"/>
      <c r="T259" s="1304"/>
      <c r="U259" s="1309"/>
      <c r="V259" s="1310"/>
      <c r="W259" s="1310"/>
      <c r="X259" s="1310"/>
      <c r="Y259" s="1310"/>
      <c r="Z259" s="1311"/>
      <c r="AA259" s="1312"/>
      <c r="AB259" s="1312"/>
      <c r="AC259" s="1088"/>
      <c r="AD259" s="1088"/>
      <c r="AE259" s="1088"/>
      <c r="AF259" s="1089"/>
      <c r="AG259" s="1090"/>
      <c r="AH259" s="1090"/>
      <c r="AI259" s="1090"/>
    </row>
    <row r="260" ht="15.75" customHeight="1">
      <c r="A260" s="1089"/>
      <c r="B260" s="1089"/>
      <c r="C260" s="1304"/>
      <c r="D260" s="1304"/>
      <c r="E260" s="1304"/>
      <c r="F260" s="1089"/>
      <c r="G260" s="1089"/>
      <c r="H260" s="1089"/>
      <c r="I260" s="1090"/>
      <c r="J260" s="1089"/>
      <c r="K260" s="1089"/>
      <c r="L260" s="1308"/>
      <c r="M260" s="1089"/>
      <c r="N260" s="1309"/>
      <c r="O260" s="1309"/>
      <c r="P260" s="1310"/>
      <c r="Q260" s="1310"/>
      <c r="R260" s="1309"/>
      <c r="S260" s="1089"/>
      <c r="T260" s="1304"/>
      <c r="U260" s="1309"/>
      <c r="V260" s="1310"/>
      <c r="W260" s="1310"/>
      <c r="X260" s="1310"/>
      <c r="Y260" s="1310"/>
      <c r="Z260" s="1311"/>
      <c r="AA260" s="1312"/>
      <c r="AB260" s="1312"/>
      <c r="AC260" s="1088"/>
      <c r="AD260" s="1088"/>
      <c r="AE260" s="1088"/>
      <c r="AF260" s="1089"/>
      <c r="AG260" s="1090"/>
      <c r="AH260" s="1090"/>
      <c r="AI260" s="1090"/>
    </row>
    <row r="261" ht="15.75" customHeight="1">
      <c r="A261" s="1089"/>
      <c r="B261" s="1089"/>
      <c r="C261" s="1304"/>
      <c r="D261" s="1304"/>
      <c r="E261" s="1304"/>
      <c r="F261" s="1089"/>
      <c r="G261" s="1089"/>
      <c r="H261" s="1089"/>
      <c r="I261" s="1090"/>
      <c r="J261" s="1089"/>
      <c r="K261" s="1089"/>
      <c r="L261" s="1308"/>
      <c r="M261" s="1089"/>
      <c r="N261" s="1309"/>
      <c r="O261" s="1309"/>
      <c r="P261" s="1310"/>
      <c r="Q261" s="1310"/>
      <c r="R261" s="1309"/>
      <c r="S261" s="1089"/>
      <c r="T261" s="1304"/>
      <c r="U261" s="1309"/>
      <c r="V261" s="1310"/>
      <c r="W261" s="1310"/>
      <c r="X261" s="1310"/>
      <c r="Y261" s="1310"/>
      <c r="Z261" s="1311"/>
      <c r="AA261" s="1312"/>
      <c r="AB261" s="1312"/>
      <c r="AC261" s="1088"/>
      <c r="AD261" s="1088"/>
      <c r="AE261" s="1088"/>
      <c r="AF261" s="1089"/>
      <c r="AG261" s="1090"/>
      <c r="AH261" s="1090"/>
      <c r="AI261" s="1090"/>
    </row>
    <row r="262" ht="15.75" customHeight="1">
      <c r="A262" s="1089"/>
      <c r="B262" s="1089"/>
      <c r="C262" s="1304"/>
      <c r="D262" s="1304"/>
      <c r="E262" s="1304"/>
      <c r="F262" s="1089"/>
      <c r="G262" s="1089"/>
      <c r="H262" s="1089"/>
      <c r="I262" s="1090"/>
      <c r="J262" s="1089"/>
      <c r="K262" s="1089"/>
      <c r="L262" s="1308"/>
      <c r="M262" s="1089"/>
      <c r="N262" s="1309"/>
      <c r="O262" s="1309"/>
      <c r="P262" s="1310"/>
      <c r="Q262" s="1310"/>
      <c r="R262" s="1309"/>
      <c r="S262" s="1089"/>
      <c r="T262" s="1304"/>
      <c r="U262" s="1309"/>
      <c r="V262" s="1310"/>
      <c r="W262" s="1310"/>
      <c r="X262" s="1310"/>
      <c r="Y262" s="1310"/>
      <c r="Z262" s="1311"/>
      <c r="AA262" s="1312"/>
      <c r="AB262" s="1312"/>
      <c r="AC262" s="1088"/>
      <c r="AD262" s="1088"/>
      <c r="AE262" s="1088"/>
      <c r="AF262" s="1089"/>
      <c r="AG262" s="1090"/>
      <c r="AH262" s="1090"/>
      <c r="AI262" s="1090"/>
    </row>
    <row r="263" ht="15.75" customHeight="1">
      <c r="A263" s="1089"/>
      <c r="B263" s="1089"/>
      <c r="C263" s="1304"/>
      <c r="D263" s="1304"/>
      <c r="E263" s="1304"/>
      <c r="F263" s="1089"/>
      <c r="G263" s="1089"/>
      <c r="H263" s="1089"/>
      <c r="I263" s="1090"/>
      <c r="J263" s="1089"/>
      <c r="K263" s="1089"/>
      <c r="L263" s="1308"/>
      <c r="M263" s="1089"/>
      <c r="N263" s="1309"/>
      <c r="O263" s="1309"/>
      <c r="P263" s="1310"/>
      <c r="Q263" s="1310"/>
      <c r="R263" s="1309"/>
      <c r="S263" s="1089"/>
      <c r="T263" s="1304"/>
      <c r="U263" s="1309"/>
      <c r="V263" s="1310"/>
      <c r="W263" s="1310"/>
      <c r="X263" s="1310"/>
      <c r="Y263" s="1310"/>
      <c r="Z263" s="1311"/>
      <c r="AA263" s="1312"/>
      <c r="AB263" s="1312"/>
      <c r="AC263" s="1088"/>
      <c r="AD263" s="1088"/>
      <c r="AE263" s="1088"/>
      <c r="AF263" s="1089"/>
      <c r="AG263" s="1090"/>
      <c r="AH263" s="1090"/>
      <c r="AI263" s="1090"/>
    </row>
    <row r="264" ht="15.75" customHeight="1">
      <c r="A264" s="1089"/>
      <c r="B264" s="1089"/>
      <c r="C264" s="1304"/>
      <c r="D264" s="1304"/>
      <c r="E264" s="1304"/>
      <c r="F264" s="1089"/>
      <c r="G264" s="1089"/>
      <c r="H264" s="1089"/>
      <c r="I264" s="1090"/>
      <c r="J264" s="1089"/>
      <c r="K264" s="1089"/>
      <c r="L264" s="1308"/>
      <c r="M264" s="1089"/>
      <c r="N264" s="1309"/>
      <c r="O264" s="1309"/>
      <c r="P264" s="1310"/>
      <c r="Q264" s="1310"/>
      <c r="R264" s="1309"/>
      <c r="S264" s="1089"/>
      <c r="T264" s="1304"/>
      <c r="U264" s="1309"/>
      <c r="V264" s="1310"/>
      <c r="W264" s="1310"/>
      <c r="X264" s="1310"/>
      <c r="Y264" s="1310"/>
      <c r="Z264" s="1311"/>
      <c r="AA264" s="1312"/>
      <c r="AB264" s="1312"/>
      <c r="AC264" s="1088"/>
      <c r="AD264" s="1088"/>
      <c r="AE264" s="1088"/>
      <c r="AF264" s="1089"/>
      <c r="AG264" s="1090"/>
      <c r="AH264" s="1090"/>
      <c r="AI264" s="1090"/>
    </row>
    <row r="265" ht="15.75" customHeight="1">
      <c r="A265" s="1089"/>
      <c r="B265" s="1089"/>
      <c r="C265" s="1304"/>
      <c r="D265" s="1304"/>
      <c r="E265" s="1304"/>
      <c r="F265" s="1089"/>
      <c r="G265" s="1089"/>
      <c r="H265" s="1089"/>
      <c r="I265" s="1090"/>
      <c r="J265" s="1089"/>
      <c r="K265" s="1089"/>
      <c r="L265" s="1308"/>
      <c r="M265" s="1089"/>
      <c r="N265" s="1309"/>
      <c r="O265" s="1309"/>
      <c r="P265" s="1310"/>
      <c r="Q265" s="1310"/>
      <c r="R265" s="1309"/>
      <c r="S265" s="1089"/>
      <c r="T265" s="1304"/>
      <c r="U265" s="1309"/>
      <c r="V265" s="1310"/>
      <c r="W265" s="1310"/>
      <c r="X265" s="1310"/>
      <c r="Y265" s="1310"/>
      <c r="Z265" s="1311"/>
      <c r="AA265" s="1312"/>
      <c r="AB265" s="1312"/>
      <c r="AC265" s="1088"/>
      <c r="AD265" s="1088"/>
      <c r="AE265" s="1088"/>
      <c r="AF265" s="1089"/>
      <c r="AG265" s="1090"/>
      <c r="AH265" s="1090"/>
      <c r="AI265" s="1090"/>
    </row>
    <row r="266" ht="15.75" customHeight="1">
      <c r="A266" s="1089"/>
      <c r="B266" s="1089"/>
      <c r="C266" s="1304"/>
      <c r="D266" s="1304"/>
      <c r="E266" s="1304"/>
      <c r="F266" s="1089"/>
      <c r="G266" s="1089"/>
      <c r="H266" s="1089"/>
      <c r="I266" s="1090"/>
      <c r="J266" s="1089"/>
      <c r="K266" s="1089"/>
      <c r="L266" s="1308"/>
      <c r="M266" s="1089"/>
      <c r="N266" s="1309"/>
      <c r="O266" s="1309"/>
      <c r="P266" s="1310"/>
      <c r="Q266" s="1310"/>
      <c r="R266" s="1309"/>
      <c r="S266" s="1089"/>
      <c r="T266" s="1304"/>
      <c r="U266" s="1309"/>
      <c r="V266" s="1310"/>
      <c r="W266" s="1310"/>
      <c r="X266" s="1310"/>
      <c r="Y266" s="1310"/>
      <c r="Z266" s="1311"/>
      <c r="AA266" s="1312"/>
      <c r="AB266" s="1312"/>
      <c r="AC266" s="1088"/>
      <c r="AD266" s="1088"/>
      <c r="AE266" s="1088"/>
      <c r="AF266" s="1089"/>
      <c r="AG266" s="1090"/>
      <c r="AH266" s="1090"/>
      <c r="AI266" s="1090"/>
    </row>
    <row r="267" ht="15.75" customHeight="1">
      <c r="A267" s="1089"/>
      <c r="B267" s="1089"/>
      <c r="C267" s="1304"/>
      <c r="D267" s="1304"/>
      <c r="E267" s="1304"/>
      <c r="F267" s="1089"/>
      <c r="G267" s="1089"/>
      <c r="H267" s="1089"/>
      <c r="I267" s="1090"/>
      <c r="J267" s="1089"/>
      <c r="K267" s="1089"/>
      <c r="L267" s="1308"/>
      <c r="M267" s="1089"/>
      <c r="N267" s="1309"/>
      <c r="O267" s="1309"/>
      <c r="P267" s="1310"/>
      <c r="Q267" s="1310"/>
      <c r="R267" s="1309"/>
      <c r="S267" s="1089"/>
      <c r="T267" s="1304"/>
      <c r="U267" s="1309"/>
      <c r="V267" s="1310"/>
      <c r="W267" s="1310"/>
      <c r="X267" s="1310"/>
      <c r="Y267" s="1310"/>
      <c r="Z267" s="1311"/>
      <c r="AA267" s="1312"/>
      <c r="AB267" s="1312"/>
      <c r="AC267" s="1088"/>
      <c r="AD267" s="1088"/>
      <c r="AE267" s="1088"/>
      <c r="AF267" s="1089"/>
      <c r="AG267" s="1090"/>
      <c r="AH267" s="1090"/>
      <c r="AI267" s="1090"/>
    </row>
    <row r="268" ht="15.75" customHeight="1">
      <c r="A268" s="1089"/>
      <c r="B268" s="1089"/>
      <c r="C268" s="1304"/>
      <c r="D268" s="1304"/>
      <c r="E268" s="1304"/>
      <c r="F268" s="1089"/>
      <c r="G268" s="1089"/>
      <c r="H268" s="1089"/>
      <c r="I268" s="1090"/>
      <c r="J268" s="1089"/>
      <c r="K268" s="1089"/>
      <c r="L268" s="1308"/>
      <c r="M268" s="1089"/>
      <c r="N268" s="1309"/>
      <c r="O268" s="1309"/>
      <c r="P268" s="1310"/>
      <c r="Q268" s="1310"/>
      <c r="R268" s="1309"/>
      <c r="S268" s="1089"/>
      <c r="T268" s="1304"/>
      <c r="U268" s="1309"/>
      <c r="V268" s="1310"/>
      <c r="W268" s="1310"/>
      <c r="X268" s="1310"/>
      <c r="Y268" s="1310"/>
      <c r="Z268" s="1311"/>
      <c r="AA268" s="1312"/>
      <c r="AB268" s="1312"/>
      <c r="AC268" s="1088"/>
      <c r="AD268" s="1088"/>
      <c r="AE268" s="1088"/>
      <c r="AF268" s="1089"/>
      <c r="AG268" s="1090"/>
      <c r="AH268" s="1090"/>
      <c r="AI268" s="1090"/>
    </row>
    <row r="269" ht="15.75" customHeight="1">
      <c r="A269" s="1089"/>
      <c r="B269" s="1089"/>
      <c r="C269" s="1304"/>
      <c r="D269" s="1304"/>
      <c r="E269" s="1304"/>
      <c r="F269" s="1089"/>
      <c r="G269" s="1089"/>
      <c r="H269" s="1089"/>
      <c r="I269" s="1090"/>
      <c r="J269" s="1089"/>
      <c r="K269" s="1089"/>
      <c r="L269" s="1308"/>
      <c r="M269" s="1089"/>
      <c r="N269" s="1309"/>
      <c r="O269" s="1309"/>
      <c r="P269" s="1310"/>
      <c r="Q269" s="1310"/>
      <c r="R269" s="1309"/>
      <c r="S269" s="1089"/>
      <c r="T269" s="1304"/>
      <c r="U269" s="1309"/>
      <c r="V269" s="1310"/>
      <c r="W269" s="1310"/>
      <c r="X269" s="1310"/>
      <c r="Y269" s="1310"/>
      <c r="Z269" s="1311"/>
      <c r="AA269" s="1312"/>
      <c r="AB269" s="1312"/>
      <c r="AC269" s="1088"/>
      <c r="AD269" s="1088"/>
      <c r="AE269" s="1088"/>
      <c r="AF269" s="1089"/>
      <c r="AG269" s="1090"/>
      <c r="AH269" s="1090"/>
      <c r="AI269" s="1090"/>
    </row>
    <row r="270" ht="15.75" customHeight="1">
      <c r="A270" s="1089"/>
      <c r="B270" s="1089"/>
      <c r="C270" s="1304"/>
      <c r="D270" s="1304"/>
      <c r="E270" s="1304"/>
      <c r="F270" s="1089"/>
      <c r="G270" s="1089"/>
      <c r="H270" s="1089"/>
      <c r="I270" s="1090"/>
      <c r="J270" s="1089"/>
      <c r="K270" s="1089"/>
      <c r="L270" s="1308"/>
      <c r="M270" s="1089"/>
      <c r="N270" s="1309"/>
      <c r="O270" s="1309"/>
      <c r="P270" s="1310"/>
      <c r="Q270" s="1310"/>
      <c r="R270" s="1309"/>
      <c r="S270" s="1089"/>
      <c r="T270" s="1304"/>
      <c r="U270" s="1309"/>
      <c r="V270" s="1310"/>
      <c r="W270" s="1310"/>
      <c r="X270" s="1310"/>
      <c r="Y270" s="1310"/>
      <c r="Z270" s="1311"/>
      <c r="AA270" s="1312"/>
      <c r="AB270" s="1312"/>
      <c r="AC270" s="1088"/>
      <c r="AD270" s="1088"/>
      <c r="AE270" s="1088"/>
      <c r="AF270" s="1089"/>
      <c r="AG270" s="1090"/>
      <c r="AH270" s="1090"/>
      <c r="AI270" s="1090"/>
    </row>
    <row r="271" ht="15.75" customHeight="1">
      <c r="A271" s="1089"/>
      <c r="B271" s="1089"/>
      <c r="C271" s="1304"/>
      <c r="D271" s="1304"/>
      <c r="E271" s="1304"/>
      <c r="F271" s="1089"/>
      <c r="G271" s="1089"/>
      <c r="H271" s="1089"/>
      <c r="I271" s="1090"/>
      <c r="J271" s="1089"/>
      <c r="K271" s="1089"/>
      <c r="L271" s="1308"/>
      <c r="M271" s="1089"/>
      <c r="N271" s="1309"/>
      <c r="O271" s="1309"/>
      <c r="P271" s="1310"/>
      <c r="Q271" s="1310"/>
      <c r="R271" s="1309"/>
      <c r="S271" s="1089"/>
      <c r="T271" s="1304"/>
      <c r="U271" s="1309"/>
      <c r="V271" s="1310"/>
      <c r="W271" s="1310"/>
      <c r="X271" s="1310"/>
      <c r="Y271" s="1310"/>
      <c r="Z271" s="1311"/>
      <c r="AA271" s="1312"/>
      <c r="AB271" s="1312"/>
      <c r="AC271" s="1088"/>
      <c r="AD271" s="1088"/>
      <c r="AE271" s="1088"/>
      <c r="AF271" s="1089"/>
      <c r="AG271" s="1090"/>
      <c r="AH271" s="1090"/>
      <c r="AI271" s="1090"/>
    </row>
    <row r="272" ht="15.75" customHeight="1">
      <c r="A272" s="1089"/>
      <c r="B272" s="1089"/>
      <c r="C272" s="1304"/>
      <c r="D272" s="1304"/>
      <c r="E272" s="1304"/>
      <c r="F272" s="1089"/>
      <c r="G272" s="1089"/>
      <c r="H272" s="1089"/>
      <c r="I272" s="1090"/>
      <c r="J272" s="1089"/>
      <c r="K272" s="1089"/>
      <c r="L272" s="1308"/>
      <c r="M272" s="1089"/>
      <c r="N272" s="1309"/>
      <c r="O272" s="1309"/>
      <c r="P272" s="1310"/>
      <c r="Q272" s="1310"/>
      <c r="R272" s="1309"/>
      <c r="S272" s="1089"/>
      <c r="T272" s="1304"/>
      <c r="U272" s="1309"/>
      <c r="V272" s="1310"/>
      <c r="W272" s="1310"/>
      <c r="X272" s="1310"/>
      <c r="Y272" s="1310"/>
      <c r="Z272" s="1311"/>
      <c r="AA272" s="1312"/>
      <c r="AB272" s="1312"/>
      <c r="AC272" s="1088"/>
      <c r="AD272" s="1088"/>
      <c r="AE272" s="1088"/>
      <c r="AF272" s="1089"/>
      <c r="AG272" s="1090"/>
      <c r="AH272" s="1090"/>
      <c r="AI272" s="1090"/>
    </row>
    <row r="273" ht="15.75" customHeight="1">
      <c r="A273" s="1089"/>
      <c r="B273" s="1089"/>
      <c r="C273" s="1304"/>
      <c r="D273" s="1304"/>
      <c r="E273" s="1304"/>
      <c r="F273" s="1089"/>
      <c r="G273" s="1089"/>
      <c r="H273" s="1089"/>
      <c r="I273" s="1090"/>
      <c r="J273" s="1089"/>
      <c r="K273" s="1089"/>
      <c r="L273" s="1308"/>
      <c r="M273" s="1089"/>
      <c r="N273" s="1309"/>
      <c r="O273" s="1309"/>
      <c r="P273" s="1310"/>
      <c r="Q273" s="1310"/>
      <c r="R273" s="1309"/>
      <c r="S273" s="1089"/>
      <c r="T273" s="1304"/>
      <c r="U273" s="1309"/>
      <c r="V273" s="1310"/>
      <c r="W273" s="1310"/>
      <c r="X273" s="1310"/>
      <c r="Y273" s="1310"/>
      <c r="Z273" s="1311"/>
      <c r="AA273" s="1312"/>
      <c r="AB273" s="1312"/>
      <c r="AC273" s="1088"/>
      <c r="AD273" s="1088"/>
      <c r="AE273" s="1088"/>
      <c r="AF273" s="1089"/>
      <c r="AG273" s="1090"/>
      <c r="AH273" s="1090"/>
      <c r="AI273" s="1090"/>
    </row>
    <row r="274" ht="15.75" customHeight="1">
      <c r="A274" s="1089"/>
      <c r="B274" s="1089"/>
      <c r="C274" s="1304"/>
      <c r="D274" s="1304"/>
      <c r="E274" s="1304"/>
      <c r="F274" s="1089"/>
      <c r="G274" s="1089"/>
      <c r="H274" s="1089"/>
      <c r="I274" s="1090"/>
      <c r="J274" s="1089"/>
      <c r="K274" s="1089"/>
      <c r="L274" s="1308"/>
      <c r="M274" s="1089"/>
      <c r="N274" s="1309"/>
      <c r="O274" s="1309"/>
      <c r="P274" s="1310"/>
      <c r="Q274" s="1310"/>
      <c r="R274" s="1309"/>
      <c r="S274" s="1089"/>
      <c r="T274" s="1304"/>
      <c r="U274" s="1309"/>
      <c r="V274" s="1310"/>
      <c r="W274" s="1310"/>
      <c r="X274" s="1310"/>
      <c r="Y274" s="1310"/>
      <c r="Z274" s="1311"/>
      <c r="AA274" s="1312"/>
      <c r="AB274" s="1312"/>
      <c r="AC274" s="1088"/>
      <c r="AD274" s="1088"/>
      <c r="AE274" s="1088"/>
      <c r="AF274" s="1089"/>
      <c r="AG274" s="1090"/>
      <c r="AH274" s="1090"/>
      <c r="AI274" s="1090"/>
    </row>
    <row r="275" ht="15.75" customHeight="1">
      <c r="A275" s="1089"/>
      <c r="B275" s="1089"/>
      <c r="C275" s="1304"/>
      <c r="D275" s="1304"/>
      <c r="E275" s="1304"/>
      <c r="F275" s="1089"/>
      <c r="G275" s="1089"/>
      <c r="H275" s="1089"/>
      <c r="I275" s="1090"/>
      <c r="J275" s="1089"/>
      <c r="K275" s="1089"/>
      <c r="L275" s="1308"/>
      <c r="M275" s="1089"/>
      <c r="N275" s="1309"/>
      <c r="O275" s="1309"/>
      <c r="P275" s="1310"/>
      <c r="Q275" s="1310"/>
      <c r="R275" s="1309"/>
      <c r="S275" s="1089"/>
      <c r="T275" s="1304"/>
      <c r="U275" s="1309"/>
      <c r="V275" s="1310"/>
      <c r="W275" s="1310"/>
      <c r="X275" s="1310"/>
      <c r="Y275" s="1310"/>
      <c r="Z275" s="1311"/>
      <c r="AA275" s="1312"/>
      <c r="AB275" s="1312"/>
      <c r="AC275" s="1088"/>
      <c r="AD275" s="1088"/>
      <c r="AE275" s="1088"/>
      <c r="AF275" s="1089"/>
      <c r="AG275" s="1090"/>
      <c r="AH275" s="1090"/>
      <c r="AI275" s="1090"/>
    </row>
    <row r="276" ht="15.75" customHeight="1">
      <c r="A276" s="1089"/>
      <c r="B276" s="1089"/>
      <c r="C276" s="1304"/>
      <c r="D276" s="1304"/>
      <c r="E276" s="1304"/>
      <c r="F276" s="1089"/>
      <c r="G276" s="1089"/>
      <c r="H276" s="1089"/>
      <c r="I276" s="1090"/>
      <c r="J276" s="1089"/>
      <c r="K276" s="1089"/>
      <c r="L276" s="1308"/>
      <c r="M276" s="1089"/>
      <c r="N276" s="1309"/>
      <c r="O276" s="1309"/>
      <c r="P276" s="1310"/>
      <c r="Q276" s="1310"/>
      <c r="R276" s="1309"/>
      <c r="S276" s="1089"/>
      <c r="T276" s="1304"/>
      <c r="U276" s="1309"/>
      <c r="V276" s="1310"/>
      <c r="W276" s="1310"/>
      <c r="X276" s="1310"/>
      <c r="Y276" s="1310"/>
      <c r="Z276" s="1311"/>
      <c r="AA276" s="1312"/>
      <c r="AB276" s="1312"/>
      <c r="AC276" s="1088"/>
      <c r="AD276" s="1088"/>
      <c r="AE276" s="1088"/>
      <c r="AF276" s="1089"/>
      <c r="AG276" s="1090"/>
      <c r="AH276" s="1090"/>
      <c r="AI276" s="1090"/>
    </row>
    <row r="277" ht="15.75" customHeight="1">
      <c r="A277" s="1089"/>
      <c r="B277" s="1089"/>
      <c r="C277" s="1304"/>
      <c r="D277" s="1304"/>
      <c r="E277" s="1304"/>
      <c r="F277" s="1089"/>
      <c r="G277" s="1089"/>
      <c r="H277" s="1089"/>
      <c r="I277" s="1090"/>
      <c r="J277" s="1089"/>
      <c r="K277" s="1089"/>
      <c r="L277" s="1308"/>
      <c r="M277" s="1089"/>
      <c r="N277" s="1309"/>
      <c r="O277" s="1309"/>
      <c r="P277" s="1310"/>
      <c r="Q277" s="1310"/>
      <c r="R277" s="1309"/>
      <c r="S277" s="1089"/>
      <c r="T277" s="1304"/>
      <c r="U277" s="1309"/>
      <c r="V277" s="1310"/>
      <c r="W277" s="1310"/>
      <c r="X277" s="1310"/>
      <c r="Y277" s="1310"/>
      <c r="Z277" s="1311"/>
      <c r="AA277" s="1312"/>
      <c r="AB277" s="1312"/>
      <c r="AC277" s="1088"/>
      <c r="AD277" s="1088"/>
      <c r="AE277" s="1088"/>
      <c r="AF277" s="1089"/>
      <c r="AG277" s="1090"/>
      <c r="AH277" s="1090"/>
      <c r="AI277" s="1090"/>
    </row>
    <row r="278" ht="15.75" customHeight="1">
      <c r="A278" s="1089"/>
      <c r="B278" s="1089"/>
      <c r="C278" s="1304"/>
      <c r="D278" s="1304"/>
      <c r="E278" s="1304"/>
      <c r="F278" s="1089"/>
      <c r="G278" s="1089"/>
      <c r="H278" s="1089"/>
      <c r="I278" s="1090"/>
      <c r="J278" s="1089"/>
      <c r="K278" s="1089"/>
      <c r="L278" s="1308"/>
      <c r="M278" s="1089"/>
      <c r="N278" s="1309"/>
      <c r="O278" s="1309"/>
      <c r="P278" s="1310"/>
      <c r="Q278" s="1310"/>
      <c r="R278" s="1309"/>
      <c r="S278" s="1089"/>
      <c r="T278" s="1304"/>
      <c r="U278" s="1309"/>
      <c r="V278" s="1310"/>
      <c r="W278" s="1310"/>
      <c r="X278" s="1310"/>
      <c r="Y278" s="1310"/>
      <c r="Z278" s="1311"/>
      <c r="AA278" s="1312"/>
      <c r="AB278" s="1312"/>
      <c r="AC278" s="1088"/>
      <c r="AD278" s="1088"/>
      <c r="AE278" s="1088"/>
      <c r="AF278" s="1089"/>
      <c r="AG278" s="1090"/>
      <c r="AH278" s="1090"/>
      <c r="AI278" s="1090"/>
    </row>
    <row r="279" ht="15.75" customHeight="1">
      <c r="A279" s="1089"/>
      <c r="B279" s="1089"/>
      <c r="C279" s="1304"/>
      <c r="D279" s="1304"/>
      <c r="E279" s="1304"/>
      <c r="F279" s="1089"/>
      <c r="G279" s="1089"/>
      <c r="H279" s="1089"/>
      <c r="I279" s="1090"/>
      <c r="J279" s="1089"/>
      <c r="K279" s="1089"/>
      <c r="L279" s="1308"/>
      <c r="M279" s="1089"/>
      <c r="N279" s="1309"/>
      <c r="O279" s="1309"/>
      <c r="P279" s="1310"/>
      <c r="Q279" s="1310"/>
      <c r="R279" s="1309"/>
      <c r="S279" s="1089"/>
      <c r="T279" s="1304"/>
      <c r="U279" s="1309"/>
      <c r="V279" s="1310"/>
      <c r="W279" s="1310"/>
      <c r="X279" s="1310"/>
      <c r="Y279" s="1310"/>
      <c r="Z279" s="1311"/>
      <c r="AA279" s="1312"/>
      <c r="AB279" s="1312"/>
      <c r="AC279" s="1088"/>
      <c r="AD279" s="1088"/>
      <c r="AE279" s="1088"/>
      <c r="AF279" s="1089"/>
      <c r="AG279" s="1090"/>
      <c r="AH279" s="1090"/>
      <c r="AI279" s="1090"/>
    </row>
    <row r="280" ht="15.75" customHeight="1">
      <c r="A280" s="1089"/>
      <c r="B280" s="1089"/>
      <c r="C280" s="1304"/>
      <c r="D280" s="1304"/>
      <c r="E280" s="1304"/>
      <c r="F280" s="1089"/>
      <c r="G280" s="1089"/>
      <c r="H280" s="1089"/>
      <c r="I280" s="1090"/>
      <c r="J280" s="1089"/>
      <c r="K280" s="1089"/>
      <c r="L280" s="1308"/>
      <c r="M280" s="1089"/>
      <c r="N280" s="1309"/>
      <c r="O280" s="1309"/>
      <c r="P280" s="1310"/>
      <c r="Q280" s="1310"/>
      <c r="R280" s="1309"/>
      <c r="S280" s="1089"/>
      <c r="T280" s="1304"/>
      <c r="U280" s="1309"/>
      <c r="V280" s="1310"/>
      <c r="W280" s="1310"/>
      <c r="X280" s="1310"/>
      <c r="Y280" s="1310"/>
      <c r="Z280" s="1311"/>
      <c r="AA280" s="1312"/>
      <c r="AB280" s="1312"/>
      <c r="AC280" s="1088"/>
      <c r="AD280" s="1088"/>
      <c r="AE280" s="1088"/>
      <c r="AF280" s="1089"/>
      <c r="AG280" s="1090"/>
      <c r="AH280" s="1090"/>
      <c r="AI280" s="1090"/>
    </row>
    <row r="281" ht="15.75" customHeight="1">
      <c r="A281" s="1089"/>
      <c r="B281" s="1089"/>
      <c r="C281" s="1304"/>
      <c r="D281" s="1304"/>
      <c r="E281" s="1304"/>
      <c r="F281" s="1089"/>
      <c r="G281" s="1089"/>
      <c r="H281" s="1089"/>
      <c r="I281" s="1090"/>
      <c r="J281" s="1089"/>
      <c r="K281" s="1089"/>
      <c r="L281" s="1308"/>
      <c r="M281" s="1089"/>
      <c r="N281" s="1309"/>
      <c r="O281" s="1309"/>
      <c r="P281" s="1310"/>
      <c r="Q281" s="1310"/>
      <c r="R281" s="1309"/>
      <c r="S281" s="1089"/>
      <c r="T281" s="1304"/>
      <c r="U281" s="1309"/>
      <c r="V281" s="1310"/>
      <c r="W281" s="1310"/>
      <c r="X281" s="1310"/>
      <c r="Y281" s="1310"/>
      <c r="Z281" s="1311"/>
      <c r="AA281" s="1312"/>
      <c r="AB281" s="1312"/>
      <c r="AC281" s="1088"/>
      <c r="AD281" s="1088"/>
      <c r="AE281" s="1088"/>
      <c r="AF281" s="1089"/>
      <c r="AG281" s="1090"/>
      <c r="AH281" s="1090"/>
      <c r="AI281" s="1090"/>
    </row>
    <row r="282" ht="15.75" customHeight="1">
      <c r="A282" s="1089"/>
      <c r="B282" s="1089"/>
      <c r="C282" s="1304"/>
      <c r="D282" s="1304"/>
      <c r="E282" s="1304"/>
      <c r="F282" s="1089"/>
      <c r="G282" s="1089"/>
      <c r="H282" s="1089"/>
      <c r="I282" s="1090"/>
      <c r="J282" s="1089"/>
      <c r="K282" s="1089"/>
      <c r="L282" s="1308"/>
      <c r="M282" s="1089"/>
      <c r="N282" s="1309"/>
      <c r="O282" s="1309"/>
      <c r="P282" s="1310"/>
      <c r="Q282" s="1310"/>
      <c r="R282" s="1309"/>
      <c r="S282" s="1089"/>
      <c r="T282" s="1304"/>
      <c r="U282" s="1309"/>
      <c r="V282" s="1310"/>
      <c r="W282" s="1310"/>
      <c r="X282" s="1310"/>
      <c r="Y282" s="1310"/>
      <c r="Z282" s="1311"/>
      <c r="AA282" s="1312"/>
      <c r="AB282" s="1312"/>
      <c r="AC282" s="1088"/>
      <c r="AD282" s="1088"/>
      <c r="AE282" s="1088"/>
      <c r="AF282" s="1089"/>
      <c r="AG282" s="1090"/>
      <c r="AH282" s="1090"/>
      <c r="AI282" s="1090"/>
    </row>
    <row r="283" ht="15.75" customHeight="1">
      <c r="A283" s="1089"/>
      <c r="B283" s="1089"/>
      <c r="C283" s="1304"/>
      <c r="D283" s="1304"/>
      <c r="E283" s="1304"/>
      <c r="F283" s="1089"/>
      <c r="G283" s="1089"/>
      <c r="H283" s="1089"/>
      <c r="I283" s="1090"/>
      <c r="J283" s="1089"/>
      <c r="K283" s="1089"/>
      <c r="L283" s="1308"/>
      <c r="M283" s="1089"/>
      <c r="N283" s="1309"/>
      <c r="O283" s="1309"/>
      <c r="P283" s="1310"/>
      <c r="Q283" s="1310"/>
      <c r="R283" s="1309"/>
      <c r="S283" s="1089"/>
      <c r="T283" s="1304"/>
      <c r="U283" s="1309"/>
      <c r="V283" s="1310"/>
      <c r="W283" s="1310"/>
      <c r="X283" s="1310"/>
      <c r="Y283" s="1310"/>
      <c r="Z283" s="1311"/>
      <c r="AA283" s="1312"/>
      <c r="AB283" s="1312"/>
      <c r="AC283" s="1088"/>
      <c r="AD283" s="1088"/>
      <c r="AE283" s="1088"/>
      <c r="AF283" s="1089"/>
      <c r="AG283" s="1090"/>
      <c r="AH283" s="1090"/>
      <c r="AI283" s="1090"/>
    </row>
    <row r="284" ht="15.75" customHeight="1">
      <c r="A284" s="1089"/>
      <c r="B284" s="1089"/>
      <c r="C284" s="1304"/>
      <c r="D284" s="1304"/>
      <c r="E284" s="1304"/>
      <c r="F284" s="1089"/>
      <c r="G284" s="1089"/>
      <c r="H284" s="1089"/>
      <c r="I284" s="1090"/>
      <c r="J284" s="1089"/>
      <c r="K284" s="1089"/>
      <c r="L284" s="1308"/>
      <c r="M284" s="1089"/>
      <c r="N284" s="1309"/>
      <c r="O284" s="1309"/>
      <c r="P284" s="1310"/>
      <c r="Q284" s="1310"/>
      <c r="R284" s="1309"/>
      <c r="S284" s="1089"/>
      <c r="T284" s="1304"/>
      <c r="U284" s="1309"/>
      <c r="V284" s="1310"/>
      <c r="W284" s="1310"/>
      <c r="X284" s="1310"/>
      <c r="Y284" s="1310"/>
      <c r="Z284" s="1311"/>
      <c r="AA284" s="1312"/>
      <c r="AB284" s="1312"/>
      <c r="AC284" s="1088"/>
      <c r="AD284" s="1088"/>
      <c r="AE284" s="1088"/>
      <c r="AF284" s="1089"/>
      <c r="AG284" s="1090"/>
      <c r="AH284" s="1090"/>
      <c r="AI284" s="1090"/>
    </row>
    <row r="285" ht="15.75" customHeight="1">
      <c r="A285" s="1089"/>
      <c r="B285" s="1089"/>
      <c r="C285" s="1304"/>
      <c r="D285" s="1304"/>
      <c r="E285" s="1304"/>
      <c r="F285" s="1089"/>
      <c r="G285" s="1089"/>
      <c r="H285" s="1089"/>
      <c r="I285" s="1090"/>
      <c r="J285" s="1089"/>
      <c r="K285" s="1089"/>
      <c r="L285" s="1308"/>
      <c r="M285" s="1089"/>
      <c r="N285" s="1309"/>
      <c r="O285" s="1309"/>
      <c r="P285" s="1310"/>
      <c r="Q285" s="1310"/>
      <c r="R285" s="1309"/>
      <c r="S285" s="1089"/>
      <c r="T285" s="1304"/>
      <c r="U285" s="1309"/>
      <c r="V285" s="1310"/>
      <c r="W285" s="1310"/>
      <c r="X285" s="1310"/>
      <c r="Y285" s="1310"/>
      <c r="Z285" s="1311"/>
      <c r="AA285" s="1312"/>
      <c r="AB285" s="1312"/>
      <c r="AC285" s="1088"/>
      <c r="AD285" s="1088"/>
      <c r="AE285" s="1088"/>
      <c r="AF285" s="1089"/>
      <c r="AG285" s="1090"/>
      <c r="AH285" s="1090"/>
      <c r="AI285" s="1090"/>
    </row>
    <row r="286" ht="15.75" customHeight="1">
      <c r="A286" s="1089"/>
      <c r="B286" s="1089"/>
      <c r="C286" s="1304"/>
      <c r="D286" s="1304"/>
      <c r="E286" s="1304"/>
      <c r="F286" s="1089"/>
      <c r="G286" s="1089"/>
      <c r="H286" s="1089"/>
      <c r="I286" s="1090"/>
      <c r="J286" s="1089"/>
      <c r="K286" s="1089"/>
      <c r="L286" s="1308"/>
      <c r="M286" s="1089"/>
      <c r="N286" s="1309"/>
      <c r="O286" s="1309"/>
      <c r="P286" s="1310"/>
      <c r="Q286" s="1310"/>
      <c r="R286" s="1309"/>
      <c r="S286" s="1089"/>
      <c r="T286" s="1304"/>
      <c r="U286" s="1309"/>
      <c r="V286" s="1310"/>
      <c r="W286" s="1310"/>
      <c r="X286" s="1310"/>
      <c r="Y286" s="1310"/>
      <c r="Z286" s="1311"/>
      <c r="AA286" s="1312"/>
      <c r="AB286" s="1312"/>
      <c r="AC286" s="1088"/>
      <c r="AD286" s="1088"/>
      <c r="AE286" s="1088"/>
      <c r="AF286" s="1089"/>
      <c r="AG286" s="1090"/>
      <c r="AH286" s="1090"/>
      <c r="AI286" s="1090"/>
    </row>
    <row r="287" ht="15.75" customHeight="1">
      <c r="A287" s="1089"/>
      <c r="B287" s="1089"/>
      <c r="C287" s="1304"/>
      <c r="D287" s="1304"/>
      <c r="E287" s="1304"/>
      <c r="F287" s="1089"/>
      <c r="G287" s="1089"/>
      <c r="H287" s="1089"/>
      <c r="I287" s="1090"/>
      <c r="J287" s="1089"/>
      <c r="K287" s="1089"/>
      <c r="L287" s="1308"/>
      <c r="M287" s="1089"/>
      <c r="N287" s="1309"/>
      <c r="O287" s="1309"/>
      <c r="P287" s="1310"/>
      <c r="Q287" s="1310"/>
      <c r="R287" s="1309"/>
      <c r="S287" s="1089"/>
      <c r="T287" s="1304"/>
      <c r="U287" s="1309"/>
      <c r="V287" s="1310"/>
      <c r="W287" s="1310"/>
      <c r="X287" s="1310"/>
      <c r="Y287" s="1310"/>
      <c r="Z287" s="1311"/>
      <c r="AA287" s="1312"/>
      <c r="AB287" s="1312"/>
      <c r="AC287" s="1088"/>
      <c r="AD287" s="1088"/>
      <c r="AE287" s="1088"/>
      <c r="AF287" s="1089"/>
      <c r="AG287" s="1090"/>
      <c r="AH287" s="1090"/>
      <c r="AI287" s="1090"/>
    </row>
    <row r="288" ht="15.75" customHeight="1">
      <c r="A288" s="1089"/>
      <c r="B288" s="1089"/>
      <c r="C288" s="1304"/>
      <c r="D288" s="1304"/>
      <c r="E288" s="1304"/>
      <c r="F288" s="1089"/>
      <c r="G288" s="1089"/>
      <c r="H288" s="1089"/>
      <c r="I288" s="1090"/>
      <c r="J288" s="1089"/>
      <c r="K288" s="1089"/>
      <c r="L288" s="1308"/>
      <c r="M288" s="1089"/>
      <c r="N288" s="1309"/>
      <c r="O288" s="1309"/>
      <c r="P288" s="1310"/>
      <c r="Q288" s="1310"/>
      <c r="R288" s="1309"/>
      <c r="S288" s="1089"/>
      <c r="T288" s="1304"/>
      <c r="U288" s="1309"/>
      <c r="V288" s="1310"/>
      <c r="W288" s="1310"/>
      <c r="X288" s="1310"/>
      <c r="Y288" s="1310"/>
      <c r="Z288" s="1311"/>
      <c r="AA288" s="1312"/>
      <c r="AB288" s="1312"/>
      <c r="AC288" s="1088"/>
      <c r="AD288" s="1088"/>
      <c r="AE288" s="1088"/>
      <c r="AF288" s="1089"/>
      <c r="AG288" s="1090"/>
      <c r="AH288" s="1090"/>
      <c r="AI288" s="1090"/>
    </row>
    <row r="289" ht="15.75" customHeight="1">
      <c r="A289" s="1089"/>
      <c r="B289" s="1089"/>
      <c r="C289" s="1304"/>
      <c r="D289" s="1304"/>
      <c r="E289" s="1304"/>
      <c r="F289" s="1089"/>
      <c r="G289" s="1089"/>
      <c r="H289" s="1089"/>
      <c r="I289" s="1090"/>
      <c r="J289" s="1089"/>
      <c r="K289" s="1089"/>
      <c r="L289" s="1308"/>
      <c r="M289" s="1089"/>
      <c r="N289" s="1309"/>
      <c r="O289" s="1309"/>
      <c r="P289" s="1310"/>
      <c r="Q289" s="1310"/>
      <c r="R289" s="1309"/>
      <c r="S289" s="1089"/>
      <c r="T289" s="1304"/>
      <c r="U289" s="1309"/>
      <c r="V289" s="1310"/>
      <c r="W289" s="1310"/>
      <c r="X289" s="1310"/>
      <c r="Y289" s="1310"/>
      <c r="Z289" s="1311"/>
      <c r="AA289" s="1312"/>
      <c r="AB289" s="1312"/>
      <c r="AC289" s="1088"/>
      <c r="AD289" s="1088"/>
      <c r="AE289" s="1088"/>
      <c r="AF289" s="1089"/>
      <c r="AG289" s="1090"/>
      <c r="AH289" s="1090"/>
      <c r="AI289" s="1090"/>
    </row>
    <row r="290" ht="15.75" customHeight="1">
      <c r="A290" s="1089"/>
      <c r="B290" s="1089"/>
      <c r="C290" s="1304"/>
      <c r="D290" s="1304"/>
      <c r="E290" s="1304"/>
      <c r="F290" s="1089"/>
      <c r="G290" s="1089"/>
      <c r="H290" s="1089"/>
      <c r="I290" s="1090"/>
      <c r="J290" s="1089"/>
      <c r="K290" s="1089"/>
      <c r="L290" s="1308"/>
      <c r="M290" s="1089"/>
      <c r="N290" s="1309"/>
      <c r="O290" s="1309"/>
      <c r="P290" s="1310"/>
      <c r="Q290" s="1310"/>
      <c r="R290" s="1309"/>
      <c r="S290" s="1089"/>
      <c r="T290" s="1304"/>
      <c r="U290" s="1309"/>
      <c r="V290" s="1310"/>
      <c r="W290" s="1310"/>
      <c r="X290" s="1310"/>
      <c r="Y290" s="1310"/>
      <c r="Z290" s="1311"/>
      <c r="AA290" s="1312"/>
      <c r="AB290" s="1312"/>
      <c r="AC290" s="1088"/>
      <c r="AD290" s="1088"/>
      <c r="AE290" s="1088"/>
      <c r="AF290" s="1089"/>
      <c r="AG290" s="1090"/>
      <c r="AH290" s="1090"/>
      <c r="AI290" s="1090"/>
    </row>
    <row r="291" ht="15.75" customHeight="1">
      <c r="A291" s="1089"/>
      <c r="B291" s="1089"/>
      <c r="C291" s="1304"/>
      <c r="D291" s="1304"/>
      <c r="E291" s="1304"/>
      <c r="F291" s="1089"/>
      <c r="G291" s="1089"/>
      <c r="H291" s="1089"/>
      <c r="I291" s="1090"/>
      <c r="J291" s="1089"/>
      <c r="K291" s="1089"/>
      <c r="L291" s="1308"/>
      <c r="M291" s="1089"/>
      <c r="N291" s="1309"/>
      <c r="O291" s="1309"/>
      <c r="P291" s="1310"/>
      <c r="Q291" s="1310"/>
      <c r="R291" s="1309"/>
      <c r="S291" s="1089"/>
      <c r="T291" s="1304"/>
      <c r="U291" s="1309"/>
      <c r="V291" s="1310"/>
      <c r="W291" s="1310"/>
      <c r="X291" s="1310"/>
      <c r="Y291" s="1310"/>
      <c r="Z291" s="1311"/>
      <c r="AA291" s="1312"/>
      <c r="AB291" s="1312"/>
      <c r="AC291" s="1088"/>
      <c r="AD291" s="1088"/>
      <c r="AE291" s="1088"/>
      <c r="AF291" s="1089"/>
      <c r="AG291" s="1090"/>
      <c r="AH291" s="1090"/>
      <c r="AI291" s="1090"/>
    </row>
    <row r="292" ht="15.75" customHeight="1">
      <c r="A292" s="1089"/>
      <c r="B292" s="1089"/>
      <c r="C292" s="1304"/>
      <c r="D292" s="1304"/>
      <c r="E292" s="1304"/>
      <c r="F292" s="1089"/>
      <c r="G292" s="1089"/>
      <c r="H292" s="1089"/>
      <c r="I292" s="1090"/>
      <c r="J292" s="1089"/>
      <c r="K292" s="1089"/>
      <c r="L292" s="1308"/>
      <c r="M292" s="1089"/>
      <c r="N292" s="1309"/>
      <c r="O292" s="1309"/>
      <c r="P292" s="1310"/>
      <c r="Q292" s="1310"/>
      <c r="R292" s="1309"/>
      <c r="S292" s="1089"/>
      <c r="T292" s="1304"/>
      <c r="U292" s="1309"/>
      <c r="V292" s="1310"/>
      <c r="W292" s="1310"/>
      <c r="X292" s="1310"/>
      <c r="Y292" s="1310"/>
      <c r="Z292" s="1311"/>
      <c r="AA292" s="1312"/>
      <c r="AB292" s="1312"/>
      <c r="AC292" s="1088"/>
      <c r="AD292" s="1088"/>
      <c r="AE292" s="1088"/>
      <c r="AF292" s="1089"/>
      <c r="AG292" s="1090"/>
      <c r="AH292" s="1090"/>
      <c r="AI292" s="1090"/>
    </row>
    <row r="293" ht="15.75" customHeight="1">
      <c r="A293" s="1089"/>
      <c r="B293" s="1089"/>
      <c r="C293" s="1304"/>
      <c r="D293" s="1304"/>
      <c r="E293" s="1304"/>
      <c r="F293" s="1089"/>
      <c r="G293" s="1089"/>
      <c r="H293" s="1089"/>
      <c r="I293" s="1090"/>
      <c r="J293" s="1089"/>
      <c r="K293" s="1089"/>
      <c r="L293" s="1308"/>
      <c r="M293" s="1089"/>
      <c r="N293" s="1309"/>
      <c r="O293" s="1309"/>
      <c r="P293" s="1310"/>
      <c r="Q293" s="1310"/>
      <c r="R293" s="1309"/>
      <c r="S293" s="1089"/>
      <c r="T293" s="1304"/>
      <c r="U293" s="1309"/>
      <c r="V293" s="1310"/>
      <c r="W293" s="1310"/>
      <c r="X293" s="1310"/>
      <c r="Y293" s="1310"/>
      <c r="Z293" s="1311"/>
      <c r="AA293" s="1312"/>
      <c r="AB293" s="1312"/>
      <c r="AC293" s="1088"/>
      <c r="AD293" s="1088"/>
      <c r="AE293" s="1088"/>
      <c r="AF293" s="1089"/>
      <c r="AG293" s="1090"/>
      <c r="AH293" s="1090"/>
      <c r="AI293" s="1090"/>
    </row>
    <row r="294" ht="15.75" customHeight="1">
      <c r="A294" s="1089"/>
      <c r="B294" s="1089"/>
      <c r="C294" s="1304"/>
      <c r="D294" s="1304"/>
      <c r="E294" s="1304"/>
      <c r="F294" s="1089"/>
      <c r="G294" s="1089"/>
      <c r="H294" s="1089"/>
      <c r="I294" s="1090"/>
      <c r="J294" s="1089"/>
      <c r="K294" s="1089"/>
      <c r="L294" s="1308"/>
      <c r="M294" s="1089"/>
      <c r="N294" s="1309"/>
      <c r="O294" s="1309"/>
      <c r="P294" s="1310"/>
      <c r="Q294" s="1310"/>
      <c r="R294" s="1309"/>
      <c r="S294" s="1089"/>
      <c r="T294" s="1304"/>
      <c r="U294" s="1309"/>
      <c r="V294" s="1310"/>
      <c r="W294" s="1310"/>
      <c r="X294" s="1310"/>
      <c r="Y294" s="1310"/>
      <c r="Z294" s="1311"/>
      <c r="AA294" s="1312"/>
      <c r="AB294" s="1312"/>
      <c r="AC294" s="1088"/>
      <c r="AD294" s="1088"/>
      <c r="AE294" s="1088"/>
      <c r="AF294" s="1089"/>
      <c r="AG294" s="1090"/>
      <c r="AH294" s="1090"/>
      <c r="AI294" s="1090"/>
    </row>
    <row r="295" ht="15.75" customHeight="1">
      <c r="A295" s="1089"/>
      <c r="B295" s="1089"/>
      <c r="C295" s="1304"/>
      <c r="D295" s="1304"/>
      <c r="E295" s="1304"/>
      <c r="F295" s="1089"/>
      <c r="G295" s="1089"/>
      <c r="H295" s="1089"/>
      <c r="I295" s="1090"/>
      <c r="J295" s="1089"/>
      <c r="K295" s="1089"/>
      <c r="L295" s="1308"/>
      <c r="M295" s="1089"/>
      <c r="N295" s="1309"/>
      <c r="O295" s="1309"/>
      <c r="P295" s="1310"/>
      <c r="Q295" s="1310"/>
      <c r="R295" s="1309"/>
      <c r="S295" s="1089"/>
      <c r="T295" s="1304"/>
      <c r="U295" s="1309"/>
      <c r="V295" s="1310"/>
      <c r="W295" s="1310"/>
      <c r="X295" s="1310"/>
      <c r="Y295" s="1310"/>
      <c r="Z295" s="1311"/>
      <c r="AA295" s="1312"/>
      <c r="AB295" s="1312"/>
      <c r="AC295" s="1088"/>
      <c r="AD295" s="1088"/>
      <c r="AE295" s="1088"/>
      <c r="AF295" s="1089"/>
      <c r="AG295" s="1090"/>
      <c r="AH295" s="1090"/>
      <c r="AI295" s="1090"/>
    </row>
    <row r="296" ht="15.75" customHeight="1">
      <c r="A296" s="1089"/>
      <c r="B296" s="1089"/>
      <c r="C296" s="1304"/>
      <c r="D296" s="1304"/>
      <c r="E296" s="1304"/>
      <c r="F296" s="1089"/>
      <c r="G296" s="1089"/>
      <c r="H296" s="1089"/>
      <c r="I296" s="1090"/>
      <c r="J296" s="1089"/>
      <c r="K296" s="1089"/>
      <c r="L296" s="1308"/>
      <c r="M296" s="1089"/>
      <c r="N296" s="1309"/>
      <c r="O296" s="1309"/>
      <c r="P296" s="1310"/>
      <c r="Q296" s="1310"/>
      <c r="R296" s="1309"/>
      <c r="S296" s="1089"/>
      <c r="T296" s="1304"/>
      <c r="U296" s="1309"/>
      <c r="V296" s="1310"/>
      <c r="W296" s="1310"/>
      <c r="X296" s="1310"/>
      <c r="Y296" s="1310"/>
      <c r="Z296" s="1311"/>
      <c r="AA296" s="1312"/>
      <c r="AB296" s="1312"/>
      <c r="AC296" s="1088"/>
      <c r="AD296" s="1088"/>
      <c r="AE296" s="1088"/>
      <c r="AF296" s="1089"/>
      <c r="AG296" s="1090"/>
      <c r="AH296" s="1090"/>
      <c r="AI296" s="1090"/>
    </row>
    <row r="297" ht="15.75" customHeight="1">
      <c r="A297" s="1089"/>
      <c r="B297" s="1089"/>
      <c r="C297" s="1304"/>
      <c r="D297" s="1304"/>
      <c r="E297" s="1304"/>
      <c r="F297" s="1089"/>
      <c r="G297" s="1089"/>
      <c r="H297" s="1089"/>
      <c r="I297" s="1090"/>
      <c r="J297" s="1089"/>
      <c r="K297" s="1089"/>
      <c r="L297" s="1308"/>
      <c r="M297" s="1089"/>
      <c r="N297" s="1309"/>
      <c r="O297" s="1309"/>
      <c r="P297" s="1310"/>
      <c r="Q297" s="1310"/>
      <c r="R297" s="1309"/>
      <c r="S297" s="1089"/>
      <c r="T297" s="1304"/>
      <c r="U297" s="1309"/>
      <c r="V297" s="1310"/>
      <c r="W297" s="1310"/>
      <c r="X297" s="1310"/>
      <c r="Y297" s="1310"/>
      <c r="Z297" s="1311"/>
      <c r="AA297" s="1312"/>
      <c r="AB297" s="1312"/>
      <c r="AC297" s="1088"/>
      <c r="AD297" s="1088"/>
      <c r="AE297" s="1088"/>
      <c r="AF297" s="1089"/>
      <c r="AG297" s="1090"/>
      <c r="AH297" s="1090"/>
      <c r="AI297" s="1090"/>
    </row>
    <row r="298" ht="15.75" customHeight="1">
      <c r="A298" s="1089"/>
      <c r="B298" s="1089"/>
      <c r="C298" s="1304"/>
      <c r="D298" s="1304"/>
      <c r="E298" s="1304"/>
      <c r="F298" s="1089"/>
      <c r="G298" s="1089"/>
      <c r="H298" s="1089"/>
      <c r="I298" s="1090"/>
      <c r="J298" s="1089"/>
      <c r="K298" s="1089"/>
      <c r="L298" s="1308"/>
      <c r="M298" s="1089"/>
      <c r="N298" s="1309"/>
      <c r="O298" s="1309"/>
      <c r="P298" s="1310"/>
      <c r="Q298" s="1310"/>
      <c r="R298" s="1309"/>
      <c r="S298" s="1089"/>
      <c r="T298" s="1304"/>
      <c r="U298" s="1309"/>
      <c r="V298" s="1310"/>
      <c r="W298" s="1310"/>
      <c r="X298" s="1310"/>
      <c r="Y298" s="1310"/>
      <c r="Z298" s="1311"/>
      <c r="AA298" s="1312"/>
      <c r="AB298" s="1312"/>
      <c r="AC298" s="1088"/>
      <c r="AD298" s="1088"/>
      <c r="AE298" s="1088"/>
      <c r="AF298" s="1089"/>
      <c r="AG298" s="1090"/>
      <c r="AH298" s="1090"/>
      <c r="AI298" s="1090"/>
    </row>
    <row r="299" ht="15.75" customHeight="1">
      <c r="A299" s="1089"/>
      <c r="B299" s="1089"/>
      <c r="C299" s="1304"/>
      <c r="D299" s="1304"/>
      <c r="E299" s="1304"/>
      <c r="F299" s="1089"/>
      <c r="G299" s="1089"/>
      <c r="H299" s="1089"/>
      <c r="I299" s="1090"/>
      <c r="J299" s="1089"/>
      <c r="K299" s="1089"/>
      <c r="L299" s="1308"/>
      <c r="M299" s="1089"/>
      <c r="N299" s="1309"/>
      <c r="O299" s="1309"/>
      <c r="P299" s="1310"/>
      <c r="Q299" s="1310"/>
      <c r="R299" s="1309"/>
      <c r="S299" s="1089"/>
      <c r="T299" s="1304"/>
      <c r="U299" s="1309"/>
      <c r="V299" s="1310"/>
      <c r="W299" s="1310"/>
      <c r="X299" s="1310"/>
      <c r="Y299" s="1310"/>
      <c r="Z299" s="1311"/>
      <c r="AA299" s="1312"/>
      <c r="AB299" s="1312"/>
      <c r="AC299" s="1088"/>
      <c r="AD299" s="1088"/>
      <c r="AE299" s="1088"/>
      <c r="AF299" s="1089"/>
      <c r="AG299" s="1090"/>
      <c r="AH299" s="1090"/>
      <c r="AI299" s="1090"/>
    </row>
    <row r="300" ht="15.75" customHeight="1">
      <c r="A300" s="1089"/>
      <c r="B300" s="1089"/>
      <c r="C300" s="1304"/>
      <c r="D300" s="1304"/>
      <c r="E300" s="1304"/>
      <c r="F300" s="1089"/>
      <c r="G300" s="1089"/>
      <c r="H300" s="1089"/>
      <c r="I300" s="1090"/>
      <c r="J300" s="1089"/>
      <c r="K300" s="1089"/>
      <c r="L300" s="1308"/>
      <c r="M300" s="1089"/>
      <c r="N300" s="1309"/>
      <c r="O300" s="1309"/>
      <c r="P300" s="1310"/>
      <c r="Q300" s="1310"/>
      <c r="R300" s="1309"/>
      <c r="S300" s="1089"/>
      <c r="T300" s="1304"/>
      <c r="U300" s="1309"/>
      <c r="V300" s="1310"/>
      <c r="W300" s="1310"/>
      <c r="X300" s="1310"/>
      <c r="Y300" s="1310"/>
      <c r="Z300" s="1311"/>
      <c r="AA300" s="1312"/>
      <c r="AB300" s="1312"/>
      <c r="AC300" s="1088"/>
      <c r="AD300" s="1088"/>
      <c r="AE300" s="1088"/>
      <c r="AF300" s="1089"/>
      <c r="AG300" s="1090"/>
      <c r="AH300" s="1090"/>
      <c r="AI300" s="1090"/>
    </row>
    <row r="301" ht="15.75" customHeight="1">
      <c r="A301" s="1089"/>
      <c r="B301" s="1089"/>
      <c r="C301" s="1304"/>
      <c r="D301" s="1304"/>
      <c r="E301" s="1304"/>
      <c r="F301" s="1089"/>
      <c r="G301" s="1089"/>
      <c r="H301" s="1089"/>
      <c r="I301" s="1090"/>
      <c r="J301" s="1089"/>
      <c r="K301" s="1089"/>
      <c r="L301" s="1308"/>
      <c r="M301" s="1089"/>
      <c r="N301" s="1309"/>
      <c r="O301" s="1309"/>
      <c r="P301" s="1310"/>
      <c r="Q301" s="1310"/>
      <c r="R301" s="1309"/>
      <c r="S301" s="1089"/>
      <c r="T301" s="1304"/>
      <c r="U301" s="1309"/>
      <c r="V301" s="1310"/>
      <c r="W301" s="1310"/>
      <c r="X301" s="1310"/>
      <c r="Y301" s="1310"/>
      <c r="Z301" s="1311"/>
      <c r="AA301" s="1312"/>
      <c r="AB301" s="1312"/>
      <c r="AC301" s="1088"/>
      <c r="AD301" s="1088"/>
      <c r="AE301" s="1088"/>
      <c r="AF301" s="1089"/>
      <c r="AG301" s="1090"/>
      <c r="AH301" s="1090"/>
      <c r="AI301" s="1090"/>
    </row>
    <row r="302" ht="15.75" customHeight="1">
      <c r="A302" s="1089"/>
      <c r="B302" s="1089"/>
      <c r="C302" s="1304"/>
      <c r="D302" s="1304"/>
      <c r="E302" s="1304"/>
      <c r="F302" s="1089"/>
      <c r="G302" s="1089"/>
      <c r="H302" s="1089"/>
      <c r="I302" s="1090"/>
      <c r="J302" s="1089"/>
      <c r="K302" s="1089"/>
      <c r="L302" s="1308"/>
      <c r="M302" s="1089"/>
      <c r="N302" s="1309"/>
      <c r="O302" s="1309"/>
      <c r="P302" s="1310"/>
      <c r="Q302" s="1310"/>
      <c r="R302" s="1309"/>
      <c r="S302" s="1089"/>
      <c r="T302" s="1304"/>
      <c r="U302" s="1309"/>
      <c r="V302" s="1310"/>
      <c r="W302" s="1310"/>
      <c r="X302" s="1310"/>
      <c r="Y302" s="1310"/>
      <c r="Z302" s="1311"/>
      <c r="AA302" s="1312"/>
      <c r="AB302" s="1312"/>
      <c r="AC302" s="1088"/>
      <c r="AD302" s="1088"/>
      <c r="AE302" s="1088"/>
      <c r="AF302" s="1089"/>
      <c r="AG302" s="1090"/>
      <c r="AH302" s="1090"/>
      <c r="AI302" s="1090"/>
    </row>
    <row r="303" ht="15.75" customHeight="1">
      <c r="A303" s="1089"/>
      <c r="B303" s="1089"/>
      <c r="C303" s="1304"/>
      <c r="D303" s="1304"/>
      <c r="E303" s="1304"/>
      <c r="F303" s="1089"/>
      <c r="G303" s="1089"/>
      <c r="H303" s="1089"/>
      <c r="I303" s="1090"/>
      <c r="J303" s="1089"/>
      <c r="K303" s="1089"/>
      <c r="L303" s="1308"/>
      <c r="M303" s="1089"/>
      <c r="N303" s="1309"/>
      <c r="O303" s="1309"/>
      <c r="P303" s="1310"/>
      <c r="Q303" s="1310"/>
      <c r="R303" s="1309"/>
      <c r="S303" s="1089"/>
      <c r="T303" s="1304"/>
      <c r="U303" s="1309"/>
      <c r="V303" s="1310"/>
      <c r="W303" s="1310"/>
      <c r="X303" s="1310"/>
      <c r="Y303" s="1310"/>
      <c r="Z303" s="1311"/>
      <c r="AA303" s="1312"/>
      <c r="AB303" s="1312"/>
      <c r="AC303" s="1088"/>
      <c r="AD303" s="1088"/>
      <c r="AE303" s="1088"/>
      <c r="AF303" s="1089"/>
      <c r="AG303" s="1090"/>
      <c r="AH303" s="1090"/>
      <c r="AI303" s="1090"/>
    </row>
    <row r="304" ht="15.75" customHeight="1">
      <c r="A304" s="1089"/>
      <c r="B304" s="1089"/>
      <c r="C304" s="1304"/>
      <c r="D304" s="1304"/>
      <c r="E304" s="1304"/>
      <c r="F304" s="1089"/>
      <c r="G304" s="1089"/>
      <c r="H304" s="1089"/>
      <c r="I304" s="1090"/>
      <c r="J304" s="1089"/>
      <c r="K304" s="1089"/>
      <c r="L304" s="1308"/>
      <c r="M304" s="1089"/>
      <c r="N304" s="1309"/>
      <c r="O304" s="1309"/>
      <c r="P304" s="1310"/>
      <c r="Q304" s="1310"/>
      <c r="R304" s="1309"/>
      <c r="S304" s="1089"/>
      <c r="T304" s="1304"/>
      <c r="U304" s="1309"/>
      <c r="V304" s="1310"/>
      <c r="W304" s="1310"/>
      <c r="X304" s="1310"/>
      <c r="Y304" s="1310"/>
      <c r="Z304" s="1311"/>
      <c r="AA304" s="1312"/>
      <c r="AB304" s="1312"/>
      <c r="AC304" s="1088"/>
      <c r="AD304" s="1088"/>
      <c r="AE304" s="1088"/>
      <c r="AF304" s="1089"/>
      <c r="AG304" s="1090"/>
      <c r="AH304" s="1090"/>
      <c r="AI304" s="1090"/>
    </row>
    <row r="305" ht="15.75" customHeight="1">
      <c r="A305" s="1089"/>
      <c r="B305" s="1089"/>
      <c r="C305" s="1304"/>
      <c r="D305" s="1304"/>
      <c r="E305" s="1304"/>
      <c r="F305" s="1089"/>
      <c r="G305" s="1089"/>
      <c r="H305" s="1089"/>
      <c r="I305" s="1090"/>
      <c r="J305" s="1089"/>
      <c r="K305" s="1089"/>
      <c r="L305" s="1308"/>
      <c r="M305" s="1089"/>
      <c r="N305" s="1309"/>
      <c r="O305" s="1309"/>
      <c r="P305" s="1310"/>
      <c r="Q305" s="1310"/>
      <c r="R305" s="1309"/>
      <c r="S305" s="1089"/>
      <c r="T305" s="1304"/>
      <c r="U305" s="1309"/>
      <c r="V305" s="1310"/>
      <c r="W305" s="1310"/>
      <c r="X305" s="1310"/>
      <c r="Y305" s="1310"/>
      <c r="Z305" s="1311"/>
      <c r="AA305" s="1312"/>
      <c r="AB305" s="1312"/>
      <c r="AC305" s="1088"/>
      <c r="AD305" s="1088"/>
      <c r="AE305" s="1088"/>
      <c r="AF305" s="1089"/>
      <c r="AG305" s="1090"/>
      <c r="AH305" s="1090"/>
      <c r="AI305" s="1090"/>
    </row>
    <row r="306" ht="15.75" customHeight="1">
      <c r="A306" s="1089"/>
      <c r="B306" s="1089"/>
      <c r="C306" s="1304"/>
      <c r="D306" s="1304"/>
      <c r="E306" s="1304"/>
      <c r="F306" s="1089"/>
      <c r="G306" s="1089"/>
      <c r="H306" s="1089"/>
      <c r="I306" s="1090"/>
      <c r="J306" s="1089"/>
      <c r="K306" s="1089"/>
      <c r="L306" s="1308"/>
      <c r="M306" s="1089"/>
      <c r="N306" s="1309"/>
      <c r="O306" s="1309"/>
      <c r="P306" s="1310"/>
      <c r="Q306" s="1310"/>
      <c r="R306" s="1309"/>
      <c r="S306" s="1089"/>
      <c r="T306" s="1304"/>
      <c r="U306" s="1309"/>
      <c r="V306" s="1310"/>
      <c r="W306" s="1310"/>
      <c r="X306" s="1310"/>
      <c r="Y306" s="1310"/>
      <c r="Z306" s="1311"/>
      <c r="AA306" s="1312"/>
      <c r="AB306" s="1312"/>
      <c r="AC306" s="1088"/>
      <c r="AD306" s="1088"/>
      <c r="AE306" s="1088"/>
      <c r="AF306" s="1089"/>
      <c r="AG306" s="1090"/>
      <c r="AH306" s="1090"/>
      <c r="AI306" s="1090"/>
    </row>
    <row r="307" ht="15.75" customHeight="1">
      <c r="A307" s="1089"/>
      <c r="B307" s="1089"/>
      <c r="C307" s="1304"/>
      <c r="D307" s="1304"/>
      <c r="E307" s="1304"/>
      <c r="F307" s="1089"/>
      <c r="G307" s="1089"/>
      <c r="H307" s="1089"/>
      <c r="I307" s="1090"/>
      <c r="J307" s="1089"/>
      <c r="K307" s="1089"/>
      <c r="L307" s="1308"/>
      <c r="M307" s="1089"/>
      <c r="N307" s="1309"/>
      <c r="O307" s="1309"/>
      <c r="P307" s="1310"/>
      <c r="Q307" s="1310"/>
      <c r="R307" s="1309"/>
      <c r="S307" s="1089"/>
      <c r="T307" s="1304"/>
      <c r="U307" s="1309"/>
      <c r="V307" s="1310"/>
      <c r="W307" s="1310"/>
      <c r="X307" s="1310"/>
      <c r="Y307" s="1310"/>
      <c r="Z307" s="1311"/>
      <c r="AA307" s="1312"/>
      <c r="AB307" s="1312"/>
      <c r="AC307" s="1088"/>
      <c r="AD307" s="1088"/>
      <c r="AE307" s="1088"/>
      <c r="AF307" s="1089"/>
      <c r="AG307" s="1090"/>
      <c r="AH307" s="1090"/>
      <c r="AI307" s="1090"/>
    </row>
    <row r="308" ht="15.75" customHeight="1">
      <c r="A308" s="1089"/>
      <c r="B308" s="1089"/>
      <c r="C308" s="1304"/>
      <c r="D308" s="1304"/>
      <c r="E308" s="1304"/>
      <c r="F308" s="1089"/>
      <c r="G308" s="1089"/>
      <c r="H308" s="1089"/>
      <c r="I308" s="1090"/>
      <c r="J308" s="1089"/>
      <c r="K308" s="1089"/>
      <c r="L308" s="1308"/>
      <c r="M308" s="1089"/>
      <c r="N308" s="1309"/>
      <c r="O308" s="1309"/>
      <c r="P308" s="1310"/>
      <c r="Q308" s="1310"/>
      <c r="R308" s="1309"/>
      <c r="S308" s="1089"/>
      <c r="T308" s="1304"/>
      <c r="U308" s="1309"/>
      <c r="V308" s="1310"/>
      <c r="W308" s="1310"/>
      <c r="X308" s="1310"/>
      <c r="Y308" s="1310"/>
      <c r="Z308" s="1311"/>
      <c r="AA308" s="1312"/>
      <c r="AB308" s="1312"/>
      <c r="AC308" s="1088"/>
      <c r="AD308" s="1088"/>
      <c r="AE308" s="1088"/>
      <c r="AF308" s="1089"/>
      <c r="AG308" s="1090"/>
      <c r="AH308" s="1090"/>
      <c r="AI308" s="1090"/>
    </row>
    <row r="309" ht="15.75" customHeight="1">
      <c r="A309" s="1089"/>
      <c r="B309" s="1089"/>
      <c r="C309" s="1304"/>
      <c r="D309" s="1304"/>
      <c r="E309" s="1304"/>
      <c r="F309" s="1089"/>
      <c r="G309" s="1089"/>
      <c r="H309" s="1089"/>
      <c r="I309" s="1090"/>
      <c r="J309" s="1089"/>
      <c r="K309" s="1089"/>
      <c r="L309" s="1308"/>
      <c r="M309" s="1089"/>
      <c r="N309" s="1309"/>
      <c r="O309" s="1309"/>
      <c r="P309" s="1310"/>
      <c r="Q309" s="1310"/>
      <c r="R309" s="1309"/>
      <c r="S309" s="1089"/>
      <c r="T309" s="1304"/>
      <c r="U309" s="1309"/>
      <c r="V309" s="1310"/>
      <c r="W309" s="1310"/>
      <c r="X309" s="1310"/>
      <c r="Y309" s="1310"/>
      <c r="Z309" s="1311"/>
      <c r="AA309" s="1312"/>
      <c r="AB309" s="1312"/>
      <c r="AC309" s="1088"/>
      <c r="AD309" s="1088"/>
      <c r="AE309" s="1088"/>
      <c r="AF309" s="1089"/>
      <c r="AG309" s="1090"/>
      <c r="AH309" s="1090"/>
      <c r="AI309" s="1090"/>
    </row>
    <row r="310" ht="15.75" customHeight="1">
      <c r="A310" s="1089"/>
      <c r="B310" s="1089"/>
      <c r="C310" s="1304"/>
      <c r="D310" s="1304"/>
      <c r="E310" s="1304"/>
      <c r="F310" s="1089"/>
      <c r="G310" s="1089"/>
      <c r="H310" s="1089"/>
      <c r="I310" s="1090"/>
      <c r="J310" s="1089"/>
      <c r="K310" s="1089"/>
      <c r="L310" s="1308"/>
      <c r="M310" s="1089"/>
      <c r="N310" s="1309"/>
      <c r="O310" s="1309"/>
      <c r="P310" s="1310"/>
      <c r="Q310" s="1310"/>
      <c r="R310" s="1309"/>
      <c r="S310" s="1089"/>
      <c r="T310" s="1304"/>
      <c r="U310" s="1309"/>
      <c r="V310" s="1310"/>
      <c r="W310" s="1310"/>
      <c r="X310" s="1310"/>
      <c r="Y310" s="1310"/>
      <c r="Z310" s="1311"/>
      <c r="AA310" s="1312"/>
      <c r="AB310" s="1312"/>
      <c r="AC310" s="1088"/>
      <c r="AD310" s="1088"/>
      <c r="AE310" s="1088"/>
      <c r="AF310" s="1089"/>
      <c r="AG310" s="1090"/>
      <c r="AH310" s="1090"/>
      <c r="AI310" s="1090"/>
    </row>
    <row r="311" ht="15.75" customHeight="1">
      <c r="A311" s="1089"/>
      <c r="B311" s="1089"/>
      <c r="C311" s="1304"/>
      <c r="D311" s="1304"/>
      <c r="E311" s="1304"/>
      <c r="F311" s="1089"/>
      <c r="G311" s="1089"/>
      <c r="H311" s="1089"/>
      <c r="I311" s="1090"/>
      <c r="J311" s="1089"/>
      <c r="K311" s="1089"/>
      <c r="L311" s="1308"/>
      <c r="M311" s="1089"/>
      <c r="N311" s="1309"/>
      <c r="O311" s="1309"/>
      <c r="P311" s="1310"/>
      <c r="Q311" s="1310"/>
      <c r="R311" s="1309"/>
      <c r="S311" s="1089"/>
      <c r="T311" s="1304"/>
      <c r="U311" s="1309"/>
      <c r="V311" s="1310"/>
      <c r="W311" s="1310"/>
      <c r="X311" s="1310"/>
      <c r="Y311" s="1310"/>
      <c r="Z311" s="1311"/>
      <c r="AA311" s="1312"/>
      <c r="AB311" s="1312"/>
      <c r="AC311" s="1088"/>
      <c r="AD311" s="1088"/>
      <c r="AE311" s="1088"/>
      <c r="AF311" s="1089"/>
      <c r="AG311" s="1090"/>
      <c r="AH311" s="1090"/>
      <c r="AI311" s="1090"/>
    </row>
    <row r="312" ht="15.75" customHeight="1">
      <c r="A312" s="1089"/>
      <c r="B312" s="1089"/>
      <c r="C312" s="1304"/>
      <c r="D312" s="1304"/>
      <c r="E312" s="1304"/>
      <c r="F312" s="1089"/>
      <c r="G312" s="1089"/>
      <c r="H312" s="1089"/>
      <c r="I312" s="1090"/>
      <c r="J312" s="1089"/>
      <c r="K312" s="1089"/>
      <c r="L312" s="1308"/>
      <c r="M312" s="1089"/>
      <c r="N312" s="1309"/>
      <c r="O312" s="1309"/>
      <c r="P312" s="1310"/>
      <c r="Q312" s="1310"/>
      <c r="R312" s="1309"/>
      <c r="S312" s="1089"/>
      <c r="T312" s="1304"/>
      <c r="U312" s="1309"/>
      <c r="V312" s="1310"/>
      <c r="W312" s="1310"/>
      <c r="X312" s="1310"/>
      <c r="Y312" s="1310"/>
      <c r="Z312" s="1311"/>
      <c r="AA312" s="1312"/>
      <c r="AB312" s="1312"/>
      <c r="AC312" s="1088"/>
      <c r="AD312" s="1088"/>
      <c r="AE312" s="1088"/>
      <c r="AF312" s="1089"/>
      <c r="AG312" s="1090"/>
      <c r="AH312" s="1090"/>
      <c r="AI312" s="1090"/>
    </row>
    <row r="313" ht="15.75" customHeight="1">
      <c r="A313" s="1089"/>
      <c r="B313" s="1089"/>
      <c r="C313" s="1304"/>
      <c r="D313" s="1304"/>
      <c r="E313" s="1304"/>
      <c r="F313" s="1089"/>
      <c r="G313" s="1089"/>
      <c r="H313" s="1089"/>
      <c r="I313" s="1090"/>
      <c r="J313" s="1089"/>
      <c r="K313" s="1089"/>
      <c r="L313" s="1308"/>
      <c r="M313" s="1089"/>
      <c r="N313" s="1309"/>
      <c r="O313" s="1309"/>
      <c r="P313" s="1310"/>
      <c r="Q313" s="1310"/>
      <c r="R313" s="1309"/>
      <c r="S313" s="1089"/>
      <c r="T313" s="1304"/>
      <c r="U313" s="1309"/>
      <c r="V313" s="1310"/>
      <c r="W313" s="1310"/>
      <c r="X313" s="1310"/>
      <c r="Y313" s="1310"/>
      <c r="Z313" s="1311"/>
      <c r="AA313" s="1312"/>
      <c r="AB313" s="1312"/>
      <c r="AC313" s="1088"/>
      <c r="AD313" s="1088"/>
      <c r="AE313" s="1088"/>
      <c r="AF313" s="1089"/>
      <c r="AG313" s="1090"/>
      <c r="AH313" s="1090"/>
      <c r="AI313" s="1090"/>
    </row>
    <row r="314" ht="15.75" customHeight="1">
      <c r="A314" s="1089"/>
      <c r="B314" s="1089"/>
      <c r="C314" s="1304"/>
      <c r="D314" s="1304"/>
      <c r="E314" s="1304"/>
      <c r="F314" s="1089"/>
      <c r="G314" s="1089"/>
      <c r="H314" s="1089"/>
      <c r="I314" s="1090"/>
      <c r="J314" s="1089"/>
      <c r="K314" s="1089"/>
      <c r="L314" s="1308"/>
      <c r="M314" s="1089"/>
      <c r="N314" s="1309"/>
      <c r="O314" s="1309"/>
      <c r="P314" s="1310"/>
      <c r="Q314" s="1310"/>
      <c r="R314" s="1309"/>
      <c r="S314" s="1089"/>
      <c r="T314" s="1304"/>
      <c r="U314" s="1309"/>
      <c r="V314" s="1310"/>
      <c r="W314" s="1310"/>
      <c r="X314" s="1310"/>
      <c r="Y314" s="1310"/>
      <c r="Z314" s="1311"/>
      <c r="AA314" s="1312"/>
      <c r="AB314" s="1312"/>
      <c r="AC314" s="1088"/>
      <c r="AD314" s="1088"/>
      <c r="AE314" s="1088"/>
      <c r="AF314" s="1089"/>
      <c r="AG314" s="1090"/>
      <c r="AH314" s="1090"/>
      <c r="AI314" s="1090"/>
    </row>
    <row r="315" ht="15.75" customHeight="1">
      <c r="A315" s="1089"/>
      <c r="B315" s="1089"/>
      <c r="C315" s="1304"/>
      <c r="D315" s="1304"/>
      <c r="E315" s="1304"/>
      <c r="F315" s="1089"/>
      <c r="G315" s="1089"/>
      <c r="H315" s="1089"/>
      <c r="I315" s="1090"/>
      <c r="J315" s="1089"/>
      <c r="K315" s="1089"/>
      <c r="L315" s="1308"/>
      <c r="M315" s="1089"/>
      <c r="N315" s="1309"/>
      <c r="O315" s="1309"/>
      <c r="P315" s="1310"/>
      <c r="Q315" s="1310"/>
      <c r="R315" s="1309"/>
      <c r="S315" s="1089"/>
      <c r="T315" s="1304"/>
      <c r="U315" s="1309"/>
      <c r="V315" s="1310"/>
      <c r="W315" s="1310"/>
      <c r="X315" s="1310"/>
      <c r="Y315" s="1310"/>
      <c r="Z315" s="1311"/>
      <c r="AA315" s="1312"/>
      <c r="AB315" s="1312"/>
      <c r="AC315" s="1088"/>
      <c r="AD315" s="1088"/>
      <c r="AE315" s="1088"/>
      <c r="AF315" s="1089"/>
      <c r="AG315" s="1090"/>
      <c r="AH315" s="1090"/>
      <c r="AI315" s="1090"/>
    </row>
    <row r="316" ht="15.75" customHeight="1">
      <c r="A316" s="1089"/>
      <c r="B316" s="1089"/>
      <c r="C316" s="1304"/>
      <c r="D316" s="1304"/>
      <c r="E316" s="1304"/>
      <c r="F316" s="1089"/>
      <c r="G316" s="1089"/>
      <c r="H316" s="1089"/>
      <c r="I316" s="1090"/>
      <c r="J316" s="1089"/>
      <c r="K316" s="1089"/>
      <c r="L316" s="1308"/>
      <c r="M316" s="1089"/>
      <c r="N316" s="1309"/>
      <c r="O316" s="1309"/>
      <c r="P316" s="1310"/>
      <c r="Q316" s="1310"/>
      <c r="R316" s="1309"/>
      <c r="S316" s="1089"/>
      <c r="T316" s="1304"/>
      <c r="U316" s="1309"/>
      <c r="V316" s="1310"/>
      <c r="W316" s="1310"/>
      <c r="X316" s="1310"/>
      <c r="Y316" s="1310"/>
      <c r="Z316" s="1311"/>
      <c r="AA316" s="1312"/>
      <c r="AB316" s="1312"/>
      <c r="AC316" s="1088"/>
      <c r="AD316" s="1088"/>
      <c r="AE316" s="1088"/>
      <c r="AF316" s="1089"/>
      <c r="AG316" s="1090"/>
      <c r="AH316" s="1090"/>
      <c r="AI316" s="1090"/>
    </row>
    <row r="317" ht="15.75" customHeight="1">
      <c r="A317" s="1089"/>
      <c r="B317" s="1089"/>
      <c r="C317" s="1304"/>
      <c r="D317" s="1304"/>
      <c r="E317" s="1304"/>
      <c r="F317" s="1089"/>
      <c r="G317" s="1089"/>
      <c r="H317" s="1089"/>
      <c r="I317" s="1090"/>
      <c r="J317" s="1089"/>
      <c r="K317" s="1089"/>
      <c r="L317" s="1308"/>
      <c r="M317" s="1089"/>
      <c r="N317" s="1309"/>
      <c r="O317" s="1309"/>
      <c r="P317" s="1310"/>
      <c r="Q317" s="1310"/>
      <c r="R317" s="1309"/>
      <c r="S317" s="1089"/>
      <c r="T317" s="1304"/>
      <c r="U317" s="1309"/>
      <c r="V317" s="1310"/>
      <c r="W317" s="1310"/>
      <c r="X317" s="1310"/>
      <c r="Y317" s="1310"/>
      <c r="Z317" s="1311"/>
      <c r="AA317" s="1312"/>
      <c r="AB317" s="1312"/>
      <c r="AC317" s="1088"/>
      <c r="AD317" s="1088"/>
      <c r="AE317" s="1088"/>
      <c r="AF317" s="1089"/>
      <c r="AG317" s="1090"/>
      <c r="AH317" s="1090"/>
      <c r="AI317" s="1090"/>
    </row>
    <row r="318" ht="15.75" customHeight="1">
      <c r="A318" s="1089"/>
      <c r="B318" s="1089"/>
      <c r="C318" s="1304"/>
      <c r="D318" s="1304"/>
      <c r="E318" s="1304"/>
      <c r="F318" s="1089"/>
      <c r="G318" s="1089"/>
      <c r="H318" s="1089"/>
      <c r="I318" s="1090"/>
      <c r="J318" s="1089"/>
      <c r="K318" s="1089"/>
      <c r="L318" s="1308"/>
      <c r="M318" s="1089"/>
      <c r="N318" s="1309"/>
      <c r="O318" s="1309"/>
      <c r="P318" s="1310"/>
      <c r="Q318" s="1310"/>
      <c r="R318" s="1309"/>
      <c r="S318" s="1089"/>
      <c r="T318" s="1304"/>
      <c r="U318" s="1309"/>
      <c r="V318" s="1310"/>
      <c r="W318" s="1310"/>
      <c r="X318" s="1310"/>
      <c r="Y318" s="1310"/>
      <c r="Z318" s="1311"/>
      <c r="AA318" s="1312"/>
      <c r="AB318" s="1312"/>
      <c r="AC318" s="1088"/>
      <c r="AD318" s="1088"/>
      <c r="AE318" s="1088"/>
      <c r="AF318" s="1089"/>
      <c r="AG318" s="1090"/>
      <c r="AH318" s="1090"/>
      <c r="AI318" s="1090"/>
    </row>
    <row r="319" ht="15.75" customHeight="1">
      <c r="A319" s="1089"/>
      <c r="B319" s="1089"/>
      <c r="C319" s="1304"/>
      <c r="D319" s="1304"/>
      <c r="E319" s="1304"/>
      <c r="F319" s="1089"/>
      <c r="G319" s="1089"/>
      <c r="H319" s="1089"/>
      <c r="I319" s="1090"/>
      <c r="J319" s="1089"/>
      <c r="K319" s="1089"/>
      <c r="L319" s="1308"/>
      <c r="M319" s="1089"/>
      <c r="N319" s="1309"/>
      <c r="O319" s="1309"/>
      <c r="P319" s="1310"/>
      <c r="Q319" s="1310"/>
      <c r="R319" s="1309"/>
      <c r="S319" s="1089"/>
      <c r="T319" s="1304"/>
      <c r="U319" s="1309"/>
      <c r="V319" s="1310"/>
      <c r="W319" s="1310"/>
      <c r="X319" s="1310"/>
      <c r="Y319" s="1310"/>
      <c r="Z319" s="1311"/>
      <c r="AA319" s="1312"/>
      <c r="AB319" s="1312"/>
      <c r="AC319" s="1088"/>
      <c r="AD319" s="1088"/>
      <c r="AE319" s="1088"/>
      <c r="AF319" s="1089"/>
      <c r="AG319" s="1090"/>
      <c r="AH319" s="1090"/>
      <c r="AI319" s="1090"/>
    </row>
    <row r="320" ht="15.75" customHeight="1">
      <c r="A320" s="1089"/>
      <c r="B320" s="1089"/>
      <c r="C320" s="1304"/>
      <c r="D320" s="1304"/>
      <c r="E320" s="1304"/>
      <c r="F320" s="1089"/>
      <c r="G320" s="1089"/>
      <c r="H320" s="1089"/>
      <c r="I320" s="1090"/>
      <c r="J320" s="1089"/>
      <c r="K320" s="1089"/>
      <c r="L320" s="1308"/>
      <c r="M320" s="1089"/>
      <c r="N320" s="1309"/>
      <c r="O320" s="1309"/>
      <c r="P320" s="1310"/>
      <c r="Q320" s="1310"/>
      <c r="R320" s="1309"/>
      <c r="S320" s="1089"/>
      <c r="T320" s="1304"/>
      <c r="U320" s="1309"/>
      <c r="V320" s="1310"/>
      <c r="W320" s="1310"/>
      <c r="X320" s="1310"/>
      <c r="Y320" s="1310"/>
      <c r="Z320" s="1311"/>
      <c r="AA320" s="1312"/>
      <c r="AB320" s="1312"/>
      <c r="AC320" s="1088"/>
      <c r="AD320" s="1088"/>
      <c r="AE320" s="1088"/>
      <c r="AF320" s="1089"/>
      <c r="AG320" s="1090"/>
      <c r="AH320" s="1090"/>
      <c r="AI320" s="1090"/>
    </row>
    <row r="321" ht="15.75" customHeight="1">
      <c r="A321" s="1089"/>
      <c r="B321" s="1089"/>
      <c r="C321" s="1304"/>
      <c r="D321" s="1304"/>
      <c r="E321" s="1304"/>
      <c r="F321" s="1089"/>
      <c r="G321" s="1089"/>
      <c r="H321" s="1089"/>
      <c r="I321" s="1090"/>
      <c r="J321" s="1089"/>
      <c r="K321" s="1089"/>
      <c r="L321" s="1308"/>
      <c r="M321" s="1089"/>
      <c r="N321" s="1309"/>
      <c r="O321" s="1309"/>
      <c r="P321" s="1310"/>
      <c r="Q321" s="1310"/>
      <c r="R321" s="1309"/>
      <c r="S321" s="1089"/>
      <c r="T321" s="1304"/>
      <c r="U321" s="1309"/>
      <c r="V321" s="1310"/>
      <c r="W321" s="1310"/>
      <c r="X321" s="1310"/>
      <c r="Y321" s="1310"/>
      <c r="Z321" s="1311"/>
      <c r="AA321" s="1312"/>
      <c r="AB321" s="1312"/>
      <c r="AC321" s="1088"/>
      <c r="AD321" s="1088"/>
      <c r="AE321" s="1088"/>
      <c r="AF321" s="1089"/>
      <c r="AG321" s="1090"/>
      <c r="AH321" s="1090"/>
      <c r="AI321" s="1090"/>
    </row>
    <row r="322" ht="15.75" customHeight="1">
      <c r="A322" s="1089"/>
      <c r="B322" s="1089"/>
      <c r="C322" s="1304"/>
      <c r="D322" s="1304"/>
      <c r="E322" s="1304"/>
      <c r="F322" s="1089"/>
      <c r="G322" s="1089"/>
      <c r="H322" s="1089"/>
      <c r="I322" s="1090"/>
      <c r="J322" s="1089"/>
      <c r="K322" s="1089"/>
      <c r="L322" s="1308"/>
      <c r="M322" s="1089"/>
      <c r="N322" s="1309"/>
      <c r="O322" s="1309"/>
      <c r="P322" s="1310"/>
      <c r="Q322" s="1310"/>
      <c r="R322" s="1309"/>
      <c r="S322" s="1089"/>
      <c r="T322" s="1304"/>
      <c r="U322" s="1309"/>
      <c r="V322" s="1310"/>
      <c r="W322" s="1310"/>
      <c r="X322" s="1310"/>
      <c r="Y322" s="1310"/>
      <c r="Z322" s="1311"/>
      <c r="AA322" s="1312"/>
      <c r="AB322" s="1312"/>
      <c r="AC322" s="1088"/>
      <c r="AD322" s="1088"/>
      <c r="AE322" s="1088"/>
      <c r="AF322" s="1089"/>
      <c r="AG322" s="1090"/>
      <c r="AH322" s="1090"/>
      <c r="AI322" s="1090"/>
    </row>
    <row r="323" ht="15.75" customHeight="1">
      <c r="A323" s="1089"/>
      <c r="B323" s="1089"/>
      <c r="C323" s="1304"/>
      <c r="D323" s="1304"/>
      <c r="E323" s="1304"/>
      <c r="F323" s="1089"/>
      <c r="G323" s="1089"/>
      <c r="H323" s="1089"/>
      <c r="I323" s="1090"/>
      <c r="J323" s="1089"/>
      <c r="K323" s="1089"/>
      <c r="L323" s="1308"/>
      <c r="M323" s="1089"/>
      <c r="N323" s="1309"/>
      <c r="O323" s="1309"/>
      <c r="P323" s="1310"/>
      <c r="Q323" s="1310"/>
      <c r="R323" s="1309"/>
      <c r="S323" s="1089"/>
      <c r="T323" s="1304"/>
      <c r="U323" s="1309"/>
      <c r="V323" s="1310"/>
      <c r="W323" s="1310"/>
      <c r="X323" s="1310"/>
      <c r="Y323" s="1310"/>
      <c r="Z323" s="1311"/>
      <c r="AA323" s="1312"/>
      <c r="AB323" s="1312"/>
      <c r="AC323" s="1088"/>
      <c r="AD323" s="1088"/>
      <c r="AE323" s="1088"/>
      <c r="AF323" s="1089"/>
      <c r="AG323" s="1090"/>
      <c r="AH323" s="1090"/>
      <c r="AI323" s="1090"/>
    </row>
    <row r="324" ht="15.75" customHeight="1">
      <c r="A324" s="1089"/>
      <c r="B324" s="1089"/>
      <c r="C324" s="1304"/>
      <c r="D324" s="1304"/>
      <c r="E324" s="1304"/>
      <c r="F324" s="1089"/>
      <c r="G324" s="1089"/>
      <c r="H324" s="1089"/>
      <c r="I324" s="1090"/>
      <c r="J324" s="1089"/>
      <c r="K324" s="1089"/>
      <c r="L324" s="1308"/>
      <c r="M324" s="1089"/>
      <c r="N324" s="1309"/>
      <c r="O324" s="1309"/>
      <c r="P324" s="1310"/>
      <c r="Q324" s="1310"/>
      <c r="R324" s="1309"/>
      <c r="S324" s="1089"/>
      <c r="T324" s="1304"/>
      <c r="U324" s="1309"/>
      <c r="V324" s="1310"/>
      <c r="W324" s="1310"/>
      <c r="X324" s="1310"/>
      <c r="Y324" s="1310"/>
      <c r="Z324" s="1311"/>
      <c r="AA324" s="1312"/>
      <c r="AB324" s="1312"/>
      <c r="AC324" s="1088"/>
      <c r="AD324" s="1088"/>
      <c r="AE324" s="1088"/>
      <c r="AF324" s="1089"/>
      <c r="AG324" s="1090"/>
      <c r="AH324" s="1090"/>
      <c r="AI324" s="1090"/>
    </row>
    <row r="325" ht="15.75" customHeight="1">
      <c r="A325" s="1089"/>
      <c r="B325" s="1089"/>
      <c r="C325" s="1304"/>
      <c r="D325" s="1304"/>
      <c r="E325" s="1304"/>
      <c r="F325" s="1089"/>
      <c r="G325" s="1089"/>
      <c r="H325" s="1089"/>
      <c r="I325" s="1090"/>
      <c r="J325" s="1089"/>
      <c r="K325" s="1089"/>
      <c r="L325" s="1308"/>
      <c r="M325" s="1089"/>
      <c r="N325" s="1309"/>
      <c r="O325" s="1309"/>
      <c r="P325" s="1310"/>
      <c r="Q325" s="1310"/>
      <c r="R325" s="1309"/>
      <c r="S325" s="1089"/>
      <c r="T325" s="1304"/>
      <c r="U325" s="1309"/>
      <c r="V325" s="1310"/>
      <c r="W325" s="1310"/>
      <c r="X325" s="1310"/>
      <c r="Y325" s="1310"/>
      <c r="Z325" s="1311"/>
      <c r="AA325" s="1312"/>
      <c r="AB325" s="1312"/>
      <c r="AC325" s="1088"/>
      <c r="AD325" s="1088"/>
      <c r="AE325" s="1088"/>
      <c r="AF325" s="1089"/>
      <c r="AG325" s="1090"/>
      <c r="AH325" s="1090"/>
      <c r="AI325" s="1090"/>
    </row>
    <row r="326" ht="15.75" customHeight="1">
      <c r="A326" s="1089"/>
      <c r="B326" s="1089"/>
      <c r="C326" s="1304"/>
      <c r="D326" s="1304"/>
      <c r="E326" s="1304"/>
      <c r="F326" s="1089"/>
      <c r="G326" s="1089"/>
      <c r="H326" s="1089"/>
      <c r="I326" s="1090"/>
      <c r="J326" s="1089"/>
      <c r="K326" s="1089"/>
      <c r="L326" s="1308"/>
      <c r="M326" s="1089"/>
      <c r="N326" s="1309"/>
      <c r="O326" s="1309"/>
      <c r="P326" s="1310"/>
      <c r="Q326" s="1310"/>
      <c r="R326" s="1309"/>
      <c r="S326" s="1089"/>
      <c r="T326" s="1304"/>
      <c r="U326" s="1309"/>
      <c r="V326" s="1310"/>
      <c r="W326" s="1310"/>
      <c r="X326" s="1310"/>
      <c r="Y326" s="1310"/>
      <c r="Z326" s="1311"/>
      <c r="AA326" s="1312"/>
      <c r="AB326" s="1312"/>
      <c r="AC326" s="1088"/>
      <c r="AD326" s="1088"/>
      <c r="AE326" s="1088"/>
      <c r="AF326" s="1089"/>
      <c r="AG326" s="1090"/>
      <c r="AH326" s="1090"/>
      <c r="AI326" s="1090"/>
    </row>
    <row r="327" ht="15.75" customHeight="1">
      <c r="A327" s="1089"/>
      <c r="B327" s="1089"/>
      <c r="C327" s="1304"/>
      <c r="D327" s="1304"/>
      <c r="E327" s="1304"/>
      <c r="F327" s="1089"/>
      <c r="G327" s="1089"/>
      <c r="H327" s="1089"/>
      <c r="I327" s="1090"/>
      <c r="J327" s="1089"/>
      <c r="K327" s="1089"/>
      <c r="L327" s="1308"/>
      <c r="M327" s="1089"/>
      <c r="N327" s="1309"/>
      <c r="O327" s="1309"/>
      <c r="P327" s="1310"/>
      <c r="Q327" s="1310"/>
      <c r="R327" s="1309"/>
      <c r="S327" s="1089"/>
      <c r="T327" s="1304"/>
      <c r="U327" s="1309"/>
      <c r="V327" s="1310"/>
      <c r="W327" s="1310"/>
      <c r="X327" s="1310"/>
      <c r="Y327" s="1310"/>
      <c r="Z327" s="1311"/>
      <c r="AA327" s="1312"/>
      <c r="AB327" s="1312"/>
      <c r="AC327" s="1088"/>
      <c r="AD327" s="1088"/>
      <c r="AE327" s="1088"/>
      <c r="AF327" s="1089"/>
      <c r="AG327" s="1090"/>
      <c r="AH327" s="1090"/>
      <c r="AI327" s="1090"/>
    </row>
    <row r="328" ht="15.75" customHeight="1">
      <c r="A328" s="1089"/>
      <c r="B328" s="1089"/>
      <c r="C328" s="1304"/>
      <c r="D328" s="1304"/>
      <c r="E328" s="1304"/>
      <c r="F328" s="1089"/>
      <c r="G328" s="1089"/>
      <c r="H328" s="1089"/>
      <c r="I328" s="1090"/>
      <c r="J328" s="1089"/>
      <c r="K328" s="1089"/>
      <c r="L328" s="1308"/>
      <c r="M328" s="1089"/>
      <c r="N328" s="1309"/>
      <c r="O328" s="1309"/>
      <c r="P328" s="1310"/>
      <c r="Q328" s="1310"/>
      <c r="R328" s="1309"/>
      <c r="S328" s="1089"/>
      <c r="T328" s="1304"/>
      <c r="U328" s="1309"/>
      <c r="V328" s="1310"/>
      <c r="W328" s="1310"/>
      <c r="X328" s="1310"/>
      <c r="Y328" s="1310"/>
      <c r="Z328" s="1311"/>
      <c r="AA328" s="1312"/>
      <c r="AB328" s="1312"/>
      <c r="AC328" s="1088"/>
      <c r="AD328" s="1088"/>
      <c r="AE328" s="1088"/>
      <c r="AF328" s="1089"/>
      <c r="AG328" s="1090"/>
      <c r="AH328" s="1090"/>
      <c r="AI328" s="1090"/>
    </row>
    <row r="329" ht="15.75" customHeight="1">
      <c r="A329" s="1089"/>
      <c r="B329" s="1089"/>
      <c r="C329" s="1304"/>
      <c r="D329" s="1304"/>
      <c r="E329" s="1304"/>
      <c r="F329" s="1089"/>
      <c r="G329" s="1089"/>
      <c r="H329" s="1089"/>
      <c r="I329" s="1090"/>
      <c r="J329" s="1089"/>
      <c r="K329" s="1089"/>
      <c r="L329" s="1308"/>
      <c r="M329" s="1089"/>
      <c r="N329" s="1309"/>
      <c r="O329" s="1309"/>
      <c r="P329" s="1310"/>
      <c r="Q329" s="1310"/>
      <c r="R329" s="1309"/>
      <c r="S329" s="1089"/>
      <c r="T329" s="1304"/>
      <c r="U329" s="1309"/>
      <c r="V329" s="1310"/>
      <c r="W329" s="1310"/>
      <c r="X329" s="1310"/>
      <c r="Y329" s="1310"/>
      <c r="Z329" s="1311"/>
      <c r="AA329" s="1312"/>
      <c r="AB329" s="1312"/>
      <c r="AC329" s="1088"/>
      <c r="AD329" s="1088"/>
      <c r="AE329" s="1088"/>
      <c r="AF329" s="1089"/>
      <c r="AG329" s="1090"/>
      <c r="AH329" s="1090"/>
      <c r="AI329" s="1090"/>
    </row>
    <row r="330" ht="15.75" customHeight="1">
      <c r="A330" s="1089"/>
      <c r="B330" s="1089"/>
      <c r="C330" s="1304"/>
      <c r="D330" s="1304"/>
      <c r="E330" s="1304"/>
      <c r="F330" s="1089"/>
      <c r="G330" s="1089"/>
      <c r="H330" s="1089"/>
      <c r="I330" s="1090"/>
      <c r="J330" s="1089"/>
      <c r="K330" s="1089"/>
      <c r="L330" s="1308"/>
      <c r="M330" s="1089"/>
      <c r="N330" s="1309"/>
      <c r="O330" s="1309"/>
      <c r="P330" s="1310"/>
      <c r="Q330" s="1310"/>
      <c r="R330" s="1309"/>
      <c r="S330" s="1089"/>
      <c r="T330" s="1304"/>
      <c r="U330" s="1309"/>
      <c r="V330" s="1310"/>
      <c r="W330" s="1310"/>
      <c r="X330" s="1310"/>
      <c r="Y330" s="1310"/>
      <c r="Z330" s="1311"/>
      <c r="AA330" s="1312"/>
      <c r="AB330" s="1312"/>
      <c r="AC330" s="1088"/>
      <c r="AD330" s="1088"/>
      <c r="AE330" s="1088"/>
      <c r="AF330" s="1089"/>
      <c r="AG330" s="1090"/>
      <c r="AH330" s="1090"/>
      <c r="AI330" s="1090"/>
    </row>
    <row r="331" ht="15.75" customHeight="1">
      <c r="A331" s="1089"/>
      <c r="B331" s="1089"/>
      <c r="C331" s="1304"/>
      <c r="D331" s="1304"/>
      <c r="E331" s="1304"/>
      <c r="F331" s="1089"/>
      <c r="G331" s="1089"/>
      <c r="H331" s="1089"/>
      <c r="I331" s="1090"/>
      <c r="J331" s="1089"/>
      <c r="K331" s="1089"/>
      <c r="L331" s="1308"/>
      <c r="M331" s="1089"/>
      <c r="N331" s="1309"/>
      <c r="O331" s="1309"/>
      <c r="P331" s="1310"/>
      <c r="Q331" s="1310"/>
      <c r="R331" s="1309"/>
      <c r="S331" s="1089"/>
      <c r="T331" s="1304"/>
      <c r="U331" s="1309"/>
      <c r="V331" s="1310"/>
      <c r="W331" s="1310"/>
      <c r="X331" s="1310"/>
      <c r="Y331" s="1310"/>
      <c r="Z331" s="1311"/>
      <c r="AA331" s="1312"/>
      <c r="AB331" s="1312"/>
      <c r="AC331" s="1088"/>
      <c r="AD331" s="1088"/>
      <c r="AE331" s="1088"/>
      <c r="AF331" s="1089"/>
      <c r="AG331" s="1090"/>
      <c r="AH331" s="1090"/>
      <c r="AI331" s="1090"/>
    </row>
    <row r="332" ht="15.75" customHeight="1">
      <c r="A332" s="1089"/>
      <c r="B332" s="1089"/>
      <c r="C332" s="1304"/>
      <c r="D332" s="1304"/>
      <c r="E332" s="1304"/>
      <c r="F332" s="1089"/>
      <c r="G332" s="1089"/>
      <c r="H332" s="1089"/>
      <c r="I332" s="1090"/>
      <c r="J332" s="1089"/>
      <c r="K332" s="1089"/>
      <c r="L332" s="1308"/>
      <c r="M332" s="1089"/>
      <c r="N332" s="1309"/>
      <c r="O332" s="1309"/>
      <c r="P332" s="1310"/>
      <c r="Q332" s="1310"/>
      <c r="R332" s="1309"/>
      <c r="S332" s="1089"/>
      <c r="T332" s="1304"/>
      <c r="U332" s="1309"/>
      <c r="V332" s="1310"/>
      <c r="W332" s="1310"/>
      <c r="X332" s="1310"/>
      <c r="Y332" s="1310"/>
      <c r="Z332" s="1311"/>
      <c r="AA332" s="1312"/>
      <c r="AB332" s="1312"/>
      <c r="AC332" s="1088"/>
      <c r="AD332" s="1088"/>
      <c r="AE332" s="1088"/>
      <c r="AF332" s="1089"/>
      <c r="AG332" s="1090"/>
      <c r="AH332" s="1090"/>
      <c r="AI332" s="1090"/>
    </row>
    <row r="333" ht="15.75" customHeight="1">
      <c r="A333" s="1089"/>
      <c r="B333" s="1089"/>
      <c r="C333" s="1304"/>
      <c r="D333" s="1304"/>
      <c r="E333" s="1304"/>
      <c r="F333" s="1089"/>
      <c r="G333" s="1089"/>
      <c r="H333" s="1089"/>
      <c r="I333" s="1090"/>
      <c r="J333" s="1089"/>
      <c r="K333" s="1089"/>
      <c r="L333" s="1308"/>
      <c r="M333" s="1089"/>
      <c r="N333" s="1309"/>
      <c r="O333" s="1309"/>
      <c r="P333" s="1310"/>
      <c r="Q333" s="1310"/>
      <c r="R333" s="1309"/>
      <c r="S333" s="1089"/>
      <c r="T333" s="1304"/>
      <c r="U333" s="1309"/>
      <c r="V333" s="1310"/>
      <c r="W333" s="1310"/>
      <c r="X333" s="1310"/>
      <c r="Y333" s="1310"/>
      <c r="Z333" s="1311"/>
      <c r="AA333" s="1312"/>
      <c r="AB333" s="1312"/>
      <c r="AC333" s="1088"/>
      <c r="AD333" s="1088"/>
      <c r="AE333" s="1088"/>
      <c r="AF333" s="1089"/>
      <c r="AG333" s="1090"/>
      <c r="AH333" s="1090"/>
      <c r="AI333" s="1090"/>
    </row>
    <row r="334" ht="15.75" customHeight="1">
      <c r="A334" s="1089"/>
      <c r="B334" s="1089"/>
      <c r="C334" s="1304"/>
      <c r="D334" s="1304"/>
      <c r="E334" s="1304"/>
      <c r="F334" s="1089"/>
      <c r="G334" s="1089"/>
      <c r="H334" s="1089"/>
      <c r="I334" s="1090"/>
      <c r="J334" s="1089"/>
      <c r="K334" s="1089"/>
      <c r="L334" s="1308"/>
      <c r="M334" s="1089"/>
      <c r="N334" s="1309"/>
      <c r="O334" s="1309"/>
      <c r="P334" s="1310"/>
      <c r="Q334" s="1310"/>
      <c r="R334" s="1309"/>
      <c r="S334" s="1089"/>
      <c r="T334" s="1304"/>
      <c r="U334" s="1309"/>
      <c r="V334" s="1310"/>
      <c r="W334" s="1310"/>
      <c r="X334" s="1310"/>
      <c r="Y334" s="1310"/>
      <c r="Z334" s="1311"/>
      <c r="AA334" s="1312"/>
      <c r="AB334" s="1312"/>
      <c r="AC334" s="1088"/>
      <c r="AD334" s="1088"/>
      <c r="AE334" s="1088"/>
      <c r="AF334" s="1089"/>
      <c r="AG334" s="1090"/>
      <c r="AH334" s="1090"/>
      <c r="AI334" s="1090"/>
    </row>
    <row r="335" ht="15.75" customHeight="1">
      <c r="A335" s="1089"/>
      <c r="B335" s="1089"/>
      <c r="C335" s="1304"/>
      <c r="D335" s="1304"/>
      <c r="E335" s="1304"/>
      <c r="F335" s="1089"/>
      <c r="G335" s="1089"/>
      <c r="H335" s="1089"/>
      <c r="I335" s="1090"/>
      <c r="J335" s="1089"/>
      <c r="K335" s="1089"/>
      <c r="L335" s="1308"/>
      <c r="M335" s="1089"/>
      <c r="N335" s="1309"/>
      <c r="O335" s="1309"/>
      <c r="P335" s="1310"/>
      <c r="Q335" s="1310"/>
      <c r="R335" s="1309"/>
      <c r="S335" s="1089"/>
      <c r="T335" s="1304"/>
      <c r="U335" s="1309"/>
      <c r="V335" s="1310"/>
      <c r="W335" s="1310"/>
      <c r="X335" s="1310"/>
      <c r="Y335" s="1310"/>
      <c r="Z335" s="1311"/>
      <c r="AA335" s="1312"/>
      <c r="AB335" s="1312"/>
      <c r="AC335" s="1088"/>
      <c r="AD335" s="1088"/>
      <c r="AE335" s="1088"/>
      <c r="AF335" s="1089"/>
      <c r="AG335" s="1090"/>
      <c r="AH335" s="1090"/>
      <c r="AI335" s="1090"/>
    </row>
    <row r="336" ht="15.75" customHeight="1">
      <c r="A336" s="1089"/>
      <c r="B336" s="1089"/>
      <c r="C336" s="1304"/>
      <c r="D336" s="1304"/>
      <c r="E336" s="1304"/>
      <c r="F336" s="1089"/>
      <c r="G336" s="1089"/>
      <c r="H336" s="1089"/>
      <c r="I336" s="1090"/>
      <c r="J336" s="1089"/>
      <c r="K336" s="1089"/>
      <c r="L336" s="1308"/>
      <c r="M336" s="1089"/>
      <c r="N336" s="1309"/>
      <c r="O336" s="1309"/>
      <c r="P336" s="1310"/>
      <c r="Q336" s="1310"/>
      <c r="R336" s="1309"/>
      <c r="S336" s="1089"/>
      <c r="T336" s="1304"/>
      <c r="U336" s="1309"/>
      <c r="V336" s="1310"/>
      <c r="W336" s="1310"/>
      <c r="X336" s="1310"/>
      <c r="Y336" s="1310"/>
      <c r="Z336" s="1311"/>
      <c r="AA336" s="1312"/>
      <c r="AB336" s="1312"/>
      <c r="AC336" s="1088"/>
      <c r="AD336" s="1088"/>
      <c r="AE336" s="1088"/>
      <c r="AF336" s="1089"/>
      <c r="AG336" s="1090"/>
      <c r="AH336" s="1090"/>
      <c r="AI336" s="1090"/>
    </row>
    <row r="337" ht="15.75" customHeight="1">
      <c r="A337" s="1089"/>
      <c r="B337" s="1089"/>
      <c r="C337" s="1304"/>
      <c r="D337" s="1304"/>
      <c r="E337" s="1304"/>
      <c r="F337" s="1089"/>
      <c r="G337" s="1089"/>
      <c r="H337" s="1089"/>
      <c r="I337" s="1090"/>
      <c r="J337" s="1089"/>
      <c r="K337" s="1089"/>
      <c r="L337" s="1308"/>
      <c r="M337" s="1089"/>
      <c r="N337" s="1309"/>
      <c r="O337" s="1309"/>
      <c r="P337" s="1310"/>
      <c r="Q337" s="1310"/>
      <c r="R337" s="1309"/>
      <c r="S337" s="1089"/>
      <c r="T337" s="1304"/>
      <c r="U337" s="1309"/>
      <c r="V337" s="1310"/>
      <c r="W337" s="1310"/>
      <c r="X337" s="1310"/>
      <c r="Y337" s="1310"/>
      <c r="Z337" s="1311"/>
      <c r="AA337" s="1312"/>
      <c r="AB337" s="1312"/>
      <c r="AC337" s="1088"/>
      <c r="AD337" s="1088"/>
      <c r="AE337" s="1088"/>
      <c r="AF337" s="1089"/>
      <c r="AG337" s="1090"/>
      <c r="AH337" s="1090"/>
      <c r="AI337" s="1090"/>
    </row>
    <row r="338" ht="15.75" customHeight="1">
      <c r="A338" s="1089"/>
      <c r="B338" s="1089"/>
      <c r="C338" s="1304"/>
      <c r="D338" s="1304"/>
      <c r="E338" s="1304"/>
      <c r="F338" s="1089"/>
      <c r="G338" s="1089"/>
      <c r="H338" s="1089"/>
      <c r="I338" s="1090"/>
      <c r="J338" s="1089"/>
      <c r="K338" s="1089"/>
      <c r="L338" s="1308"/>
      <c r="M338" s="1089"/>
      <c r="N338" s="1309"/>
      <c r="O338" s="1309"/>
      <c r="P338" s="1310"/>
      <c r="Q338" s="1310"/>
      <c r="R338" s="1309"/>
      <c r="S338" s="1089"/>
      <c r="T338" s="1304"/>
      <c r="U338" s="1309"/>
      <c r="V338" s="1310"/>
      <c r="W338" s="1310"/>
      <c r="X338" s="1310"/>
      <c r="Y338" s="1310"/>
      <c r="Z338" s="1311"/>
      <c r="AA338" s="1312"/>
      <c r="AB338" s="1312"/>
      <c r="AC338" s="1088"/>
      <c r="AD338" s="1088"/>
      <c r="AE338" s="1088"/>
      <c r="AF338" s="1089"/>
      <c r="AG338" s="1090"/>
      <c r="AH338" s="1090"/>
      <c r="AI338" s="1090"/>
    </row>
    <row r="339" ht="15.75" customHeight="1">
      <c r="A339" s="1089"/>
      <c r="B339" s="1089"/>
      <c r="C339" s="1304"/>
      <c r="D339" s="1304"/>
      <c r="E339" s="1304"/>
      <c r="F339" s="1089"/>
      <c r="G339" s="1089"/>
      <c r="H339" s="1089"/>
      <c r="I339" s="1090"/>
      <c r="J339" s="1089"/>
      <c r="K339" s="1089"/>
      <c r="L339" s="1308"/>
      <c r="M339" s="1089"/>
      <c r="N339" s="1309"/>
      <c r="O339" s="1309"/>
      <c r="P339" s="1310"/>
      <c r="Q339" s="1310"/>
      <c r="R339" s="1309"/>
      <c r="S339" s="1089"/>
      <c r="T339" s="1304"/>
      <c r="U339" s="1309"/>
      <c r="V339" s="1310"/>
      <c r="W339" s="1310"/>
      <c r="X339" s="1310"/>
      <c r="Y339" s="1310"/>
      <c r="Z339" s="1311"/>
      <c r="AA339" s="1312"/>
      <c r="AB339" s="1312"/>
      <c r="AC339" s="1088"/>
      <c r="AD339" s="1088"/>
      <c r="AE339" s="1088"/>
      <c r="AF339" s="1089"/>
      <c r="AG339" s="1090"/>
      <c r="AH339" s="1090"/>
      <c r="AI339" s="1090"/>
    </row>
    <row r="340" ht="15.75" customHeight="1">
      <c r="A340" s="1089"/>
      <c r="B340" s="1089"/>
      <c r="C340" s="1304"/>
      <c r="D340" s="1304"/>
      <c r="E340" s="1304"/>
      <c r="F340" s="1089"/>
      <c r="G340" s="1089"/>
      <c r="H340" s="1089"/>
      <c r="I340" s="1090"/>
      <c r="J340" s="1089"/>
      <c r="K340" s="1089"/>
      <c r="L340" s="1308"/>
      <c r="M340" s="1089"/>
      <c r="N340" s="1309"/>
      <c r="O340" s="1309"/>
      <c r="P340" s="1310"/>
      <c r="Q340" s="1310"/>
      <c r="R340" s="1309"/>
      <c r="S340" s="1089"/>
      <c r="T340" s="1304"/>
      <c r="U340" s="1309"/>
      <c r="V340" s="1310"/>
      <c r="W340" s="1310"/>
      <c r="X340" s="1310"/>
      <c r="Y340" s="1310"/>
      <c r="Z340" s="1311"/>
      <c r="AA340" s="1312"/>
      <c r="AB340" s="1312"/>
      <c r="AC340" s="1088"/>
      <c r="AD340" s="1088"/>
      <c r="AE340" s="1088"/>
      <c r="AF340" s="1089"/>
      <c r="AG340" s="1090"/>
      <c r="AH340" s="1090"/>
      <c r="AI340" s="1090"/>
    </row>
    <row r="341" ht="15.75" customHeight="1">
      <c r="A341" s="1089"/>
      <c r="B341" s="1089"/>
      <c r="C341" s="1304"/>
      <c r="D341" s="1304"/>
      <c r="E341" s="1304"/>
      <c r="F341" s="1089"/>
      <c r="G341" s="1089"/>
      <c r="H341" s="1089"/>
      <c r="I341" s="1090"/>
      <c r="J341" s="1089"/>
      <c r="K341" s="1089"/>
      <c r="L341" s="1308"/>
      <c r="M341" s="1089"/>
      <c r="N341" s="1309"/>
      <c r="O341" s="1309"/>
      <c r="P341" s="1310"/>
      <c r="Q341" s="1310"/>
      <c r="R341" s="1309"/>
      <c r="S341" s="1089"/>
      <c r="T341" s="1304"/>
      <c r="U341" s="1309"/>
      <c r="V341" s="1310"/>
      <c r="W341" s="1310"/>
      <c r="X341" s="1310"/>
      <c r="Y341" s="1310"/>
      <c r="Z341" s="1311"/>
      <c r="AA341" s="1312"/>
      <c r="AB341" s="1312"/>
      <c r="AC341" s="1088"/>
      <c r="AD341" s="1088"/>
      <c r="AE341" s="1088"/>
      <c r="AF341" s="1089"/>
      <c r="AG341" s="1090"/>
      <c r="AH341" s="1090"/>
      <c r="AI341" s="1090"/>
    </row>
    <row r="342" ht="15.75" customHeight="1">
      <c r="A342" s="1089"/>
      <c r="B342" s="1089"/>
      <c r="C342" s="1304"/>
      <c r="D342" s="1304"/>
      <c r="E342" s="1304"/>
      <c r="F342" s="1089"/>
      <c r="G342" s="1089"/>
      <c r="H342" s="1089"/>
      <c r="I342" s="1090"/>
      <c r="J342" s="1089"/>
      <c r="K342" s="1089"/>
      <c r="L342" s="1308"/>
      <c r="M342" s="1089"/>
      <c r="N342" s="1309"/>
      <c r="O342" s="1309"/>
      <c r="P342" s="1310"/>
      <c r="Q342" s="1310"/>
      <c r="R342" s="1309"/>
      <c r="S342" s="1089"/>
      <c r="T342" s="1304"/>
      <c r="U342" s="1309"/>
      <c r="V342" s="1310"/>
      <c r="W342" s="1310"/>
      <c r="X342" s="1310"/>
      <c r="Y342" s="1310"/>
      <c r="Z342" s="1311"/>
      <c r="AA342" s="1312"/>
      <c r="AB342" s="1312"/>
      <c r="AC342" s="1088"/>
      <c r="AD342" s="1088"/>
      <c r="AE342" s="1088"/>
      <c r="AF342" s="1089"/>
      <c r="AG342" s="1090"/>
      <c r="AH342" s="1090"/>
      <c r="AI342" s="1090"/>
    </row>
    <row r="343" ht="15.75" customHeight="1">
      <c r="A343" s="1089"/>
      <c r="B343" s="1089"/>
      <c r="C343" s="1304"/>
      <c r="D343" s="1304"/>
      <c r="E343" s="1304"/>
      <c r="F343" s="1089"/>
      <c r="G343" s="1089"/>
      <c r="H343" s="1089"/>
      <c r="I343" s="1090"/>
      <c r="J343" s="1089"/>
      <c r="K343" s="1089"/>
      <c r="L343" s="1308"/>
      <c r="M343" s="1089"/>
      <c r="N343" s="1309"/>
      <c r="O343" s="1309"/>
      <c r="P343" s="1310"/>
      <c r="Q343" s="1310"/>
      <c r="R343" s="1309"/>
      <c r="S343" s="1089"/>
      <c r="T343" s="1304"/>
      <c r="U343" s="1309"/>
      <c r="V343" s="1310"/>
      <c r="W343" s="1310"/>
      <c r="X343" s="1310"/>
      <c r="Y343" s="1310"/>
      <c r="Z343" s="1311"/>
      <c r="AA343" s="1312"/>
      <c r="AB343" s="1312"/>
      <c r="AC343" s="1088"/>
      <c r="AD343" s="1088"/>
      <c r="AE343" s="1088"/>
      <c r="AF343" s="1089"/>
      <c r="AG343" s="1090"/>
      <c r="AH343" s="1090"/>
      <c r="AI343" s="1090"/>
    </row>
    <row r="344" ht="15.75" customHeight="1">
      <c r="A344" s="1089"/>
      <c r="B344" s="1089"/>
      <c r="C344" s="1304"/>
      <c r="D344" s="1304"/>
      <c r="E344" s="1304"/>
      <c r="F344" s="1089"/>
      <c r="G344" s="1089"/>
      <c r="H344" s="1089"/>
      <c r="I344" s="1090"/>
      <c r="J344" s="1089"/>
      <c r="K344" s="1089"/>
      <c r="L344" s="1308"/>
      <c r="M344" s="1089"/>
      <c r="N344" s="1309"/>
      <c r="O344" s="1309"/>
      <c r="P344" s="1310"/>
      <c r="Q344" s="1310"/>
      <c r="R344" s="1309"/>
      <c r="S344" s="1089"/>
      <c r="T344" s="1304"/>
      <c r="U344" s="1309"/>
      <c r="V344" s="1310"/>
      <c r="W344" s="1310"/>
      <c r="X344" s="1310"/>
      <c r="Y344" s="1310"/>
      <c r="Z344" s="1311"/>
      <c r="AA344" s="1312"/>
      <c r="AB344" s="1312"/>
      <c r="AC344" s="1088"/>
      <c r="AD344" s="1088"/>
      <c r="AE344" s="1088"/>
      <c r="AF344" s="1089"/>
      <c r="AG344" s="1090"/>
      <c r="AH344" s="1090"/>
      <c r="AI344" s="1090"/>
    </row>
    <row r="345" ht="15.75" customHeight="1">
      <c r="A345" s="1089"/>
      <c r="B345" s="1089"/>
      <c r="C345" s="1304"/>
      <c r="D345" s="1304"/>
      <c r="E345" s="1304"/>
      <c r="F345" s="1089"/>
      <c r="G345" s="1089"/>
      <c r="H345" s="1089"/>
      <c r="I345" s="1090"/>
      <c r="J345" s="1089"/>
      <c r="K345" s="1089"/>
      <c r="L345" s="1308"/>
      <c r="M345" s="1089"/>
      <c r="N345" s="1309"/>
      <c r="O345" s="1309"/>
      <c r="P345" s="1310"/>
      <c r="Q345" s="1310"/>
      <c r="R345" s="1309"/>
      <c r="S345" s="1089"/>
      <c r="T345" s="1304"/>
      <c r="U345" s="1309"/>
      <c r="V345" s="1310"/>
      <c r="W345" s="1310"/>
      <c r="X345" s="1310"/>
      <c r="Y345" s="1310"/>
      <c r="Z345" s="1311"/>
      <c r="AA345" s="1312"/>
      <c r="AB345" s="1312"/>
      <c r="AC345" s="1088"/>
      <c r="AD345" s="1088"/>
      <c r="AE345" s="1088"/>
      <c r="AF345" s="1089"/>
      <c r="AG345" s="1090"/>
      <c r="AH345" s="1090"/>
      <c r="AI345" s="1090"/>
    </row>
    <row r="346" ht="15.75" customHeight="1">
      <c r="A346" s="1089"/>
      <c r="B346" s="1089"/>
      <c r="C346" s="1304"/>
      <c r="D346" s="1304"/>
      <c r="E346" s="1304"/>
      <c r="F346" s="1089"/>
      <c r="G346" s="1089"/>
      <c r="H346" s="1089"/>
      <c r="I346" s="1090"/>
      <c r="J346" s="1089"/>
      <c r="K346" s="1089"/>
      <c r="L346" s="1308"/>
      <c r="M346" s="1089"/>
      <c r="N346" s="1309"/>
      <c r="O346" s="1309"/>
      <c r="P346" s="1310"/>
      <c r="Q346" s="1310"/>
      <c r="R346" s="1309"/>
      <c r="S346" s="1089"/>
      <c r="T346" s="1304"/>
      <c r="U346" s="1309"/>
      <c r="V346" s="1310"/>
      <c r="W346" s="1310"/>
      <c r="X346" s="1310"/>
      <c r="Y346" s="1310"/>
      <c r="Z346" s="1311"/>
      <c r="AA346" s="1312"/>
      <c r="AB346" s="1312"/>
      <c r="AC346" s="1088"/>
      <c r="AD346" s="1088"/>
      <c r="AE346" s="1088"/>
      <c r="AF346" s="1089"/>
      <c r="AG346" s="1090"/>
      <c r="AH346" s="1090"/>
      <c r="AI346" s="1090"/>
    </row>
    <row r="347" ht="15.75" customHeight="1">
      <c r="A347" s="1089"/>
      <c r="B347" s="1089"/>
      <c r="C347" s="1304"/>
      <c r="D347" s="1304"/>
      <c r="E347" s="1304"/>
      <c r="F347" s="1089"/>
      <c r="G347" s="1089"/>
      <c r="H347" s="1089"/>
      <c r="I347" s="1090"/>
      <c r="J347" s="1089"/>
      <c r="K347" s="1089"/>
      <c r="L347" s="1308"/>
      <c r="M347" s="1089"/>
      <c r="N347" s="1309"/>
      <c r="O347" s="1309"/>
      <c r="P347" s="1310"/>
      <c r="Q347" s="1310"/>
      <c r="R347" s="1309"/>
      <c r="S347" s="1089"/>
      <c r="T347" s="1304"/>
      <c r="U347" s="1309"/>
      <c r="V347" s="1310"/>
      <c r="W347" s="1310"/>
      <c r="X347" s="1310"/>
      <c r="Y347" s="1310"/>
      <c r="Z347" s="1311"/>
      <c r="AA347" s="1312"/>
      <c r="AB347" s="1312"/>
      <c r="AC347" s="1088"/>
      <c r="AD347" s="1088"/>
      <c r="AE347" s="1088"/>
      <c r="AF347" s="1089"/>
      <c r="AG347" s="1090"/>
      <c r="AH347" s="1090"/>
      <c r="AI347" s="1090"/>
    </row>
    <row r="348" ht="15.75" customHeight="1">
      <c r="A348" s="1089"/>
      <c r="B348" s="1089"/>
      <c r="C348" s="1304"/>
      <c r="D348" s="1304"/>
      <c r="E348" s="1304"/>
      <c r="F348" s="1089"/>
      <c r="G348" s="1089"/>
      <c r="H348" s="1089"/>
      <c r="I348" s="1090"/>
      <c r="J348" s="1089"/>
      <c r="K348" s="1089"/>
      <c r="L348" s="1308"/>
      <c r="M348" s="1089"/>
      <c r="N348" s="1309"/>
      <c r="O348" s="1309"/>
      <c r="P348" s="1310"/>
      <c r="Q348" s="1310"/>
      <c r="R348" s="1309"/>
      <c r="S348" s="1089"/>
      <c r="T348" s="1304"/>
      <c r="U348" s="1309"/>
      <c r="V348" s="1310"/>
      <c r="W348" s="1310"/>
      <c r="X348" s="1310"/>
      <c r="Y348" s="1310"/>
      <c r="Z348" s="1311"/>
      <c r="AA348" s="1312"/>
      <c r="AB348" s="1312"/>
      <c r="AC348" s="1088"/>
      <c r="AD348" s="1088"/>
      <c r="AE348" s="1088"/>
      <c r="AF348" s="1089"/>
      <c r="AG348" s="1090"/>
      <c r="AH348" s="1090"/>
      <c r="AI348" s="1090"/>
    </row>
    <row r="349" ht="15.75" customHeight="1">
      <c r="A349" s="1089"/>
      <c r="B349" s="1089"/>
      <c r="C349" s="1304"/>
      <c r="D349" s="1304"/>
      <c r="E349" s="1304"/>
      <c r="F349" s="1089"/>
      <c r="G349" s="1089"/>
      <c r="H349" s="1089"/>
      <c r="I349" s="1090"/>
      <c r="J349" s="1089"/>
      <c r="K349" s="1089"/>
      <c r="L349" s="1308"/>
      <c r="M349" s="1089"/>
      <c r="N349" s="1309"/>
      <c r="O349" s="1309"/>
      <c r="P349" s="1310"/>
      <c r="Q349" s="1310"/>
      <c r="R349" s="1309"/>
      <c r="S349" s="1089"/>
      <c r="T349" s="1304"/>
      <c r="U349" s="1309"/>
      <c r="V349" s="1310"/>
      <c r="W349" s="1310"/>
      <c r="X349" s="1310"/>
      <c r="Y349" s="1310"/>
      <c r="Z349" s="1311"/>
      <c r="AA349" s="1312"/>
      <c r="AB349" s="1312"/>
      <c r="AC349" s="1088"/>
      <c r="AD349" s="1088"/>
      <c r="AE349" s="1088"/>
      <c r="AF349" s="1089"/>
      <c r="AG349" s="1090"/>
      <c r="AH349" s="1090"/>
      <c r="AI349" s="1090"/>
    </row>
    <row r="350" ht="15.75" customHeight="1">
      <c r="A350" s="1089"/>
      <c r="B350" s="1089"/>
      <c r="C350" s="1304"/>
      <c r="D350" s="1304"/>
      <c r="E350" s="1304"/>
      <c r="F350" s="1089"/>
      <c r="G350" s="1089"/>
      <c r="H350" s="1089"/>
      <c r="I350" s="1090"/>
      <c r="J350" s="1089"/>
      <c r="K350" s="1089"/>
      <c r="L350" s="1308"/>
      <c r="M350" s="1089"/>
      <c r="N350" s="1309"/>
      <c r="O350" s="1309"/>
      <c r="P350" s="1310"/>
      <c r="Q350" s="1310"/>
      <c r="R350" s="1309"/>
      <c r="S350" s="1089"/>
      <c r="T350" s="1304"/>
      <c r="U350" s="1309"/>
      <c r="V350" s="1310"/>
      <c r="W350" s="1310"/>
      <c r="X350" s="1310"/>
      <c r="Y350" s="1310"/>
      <c r="Z350" s="1311"/>
      <c r="AA350" s="1312"/>
      <c r="AB350" s="1312"/>
      <c r="AC350" s="1088"/>
      <c r="AD350" s="1088"/>
      <c r="AE350" s="1088"/>
      <c r="AF350" s="1089"/>
      <c r="AG350" s="1090"/>
      <c r="AH350" s="1090"/>
      <c r="AI350" s="1090"/>
    </row>
    <row r="351" ht="15.75" customHeight="1">
      <c r="A351" s="1089"/>
      <c r="B351" s="1089"/>
      <c r="C351" s="1304"/>
      <c r="D351" s="1304"/>
      <c r="E351" s="1304"/>
      <c r="F351" s="1089"/>
      <c r="G351" s="1089"/>
      <c r="H351" s="1089"/>
      <c r="I351" s="1090"/>
      <c r="J351" s="1089"/>
      <c r="K351" s="1089"/>
      <c r="L351" s="1308"/>
      <c r="M351" s="1089"/>
      <c r="N351" s="1309"/>
      <c r="O351" s="1309"/>
      <c r="P351" s="1310"/>
      <c r="Q351" s="1310"/>
      <c r="R351" s="1309"/>
      <c r="S351" s="1089"/>
      <c r="T351" s="1304"/>
      <c r="U351" s="1309"/>
      <c r="V351" s="1310"/>
      <c r="W351" s="1310"/>
      <c r="X351" s="1310"/>
      <c r="Y351" s="1310"/>
      <c r="Z351" s="1311"/>
      <c r="AA351" s="1312"/>
      <c r="AB351" s="1312"/>
      <c r="AC351" s="1088"/>
      <c r="AD351" s="1088"/>
      <c r="AE351" s="1088"/>
      <c r="AF351" s="1089"/>
      <c r="AG351" s="1090"/>
      <c r="AH351" s="1090"/>
      <c r="AI351" s="1090"/>
    </row>
    <row r="352" ht="15.75" customHeight="1">
      <c r="A352" s="1089"/>
      <c r="B352" s="1089"/>
      <c r="C352" s="1304"/>
      <c r="D352" s="1304"/>
      <c r="E352" s="1304"/>
      <c r="F352" s="1089"/>
      <c r="G352" s="1089"/>
      <c r="H352" s="1089"/>
      <c r="I352" s="1090"/>
      <c r="J352" s="1089"/>
      <c r="K352" s="1089"/>
      <c r="L352" s="1308"/>
      <c r="M352" s="1089"/>
      <c r="N352" s="1309"/>
      <c r="O352" s="1309"/>
      <c r="P352" s="1310"/>
      <c r="Q352" s="1310"/>
      <c r="R352" s="1309"/>
      <c r="S352" s="1089"/>
      <c r="T352" s="1304"/>
      <c r="U352" s="1309"/>
      <c r="V352" s="1310"/>
      <c r="W352" s="1310"/>
      <c r="X352" s="1310"/>
      <c r="Y352" s="1310"/>
      <c r="Z352" s="1311"/>
      <c r="AA352" s="1312"/>
      <c r="AB352" s="1312"/>
      <c r="AC352" s="1088"/>
      <c r="AD352" s="1088"/>
      <c r="AE352" s="1088"/>
      <c r="AF352" s="1089"/>
      <c r="AG352" s="1090"/>
      <c r="AH352" s="1090"/>
      <c r="AI352" s="1090"/>
    </row>
    <row r="353" ht="15.75" customHeight="1">
      <c r="A353" s="1089"/>
      <c r="B353" s="1089"/>
      <c r="C353" s="1304"/>
      <c r="D353" s="1304"/>
      <c r="E353" s="1304"/>
      <c r="F353" s="1089"/>
      <c r="G353" s="1089"/>
      <c r="H353" s="1089"/>
      <c r="I353" s="1090"/>
      <c r="J353" s="1089"/>
      <c r="K353" s="1089"/>
      <c r="L353" s="1308"/>
      <c r="M353" s="1089"/>
      <c r="N353" s="1309"/>
      <c r="O353" s="1309"/>
      <c r="P353" s="1310"/>
      <c r="Q353" s="1310"/>
      <c r="R353" s="1309"/>
      <c r="S353" s="1089"/>
      <c r="T353" s="1304"/>
      <c r="U353" s="1309"/>
      <c r="V353" s="1310"/>
      <c r="W353" s="1310"/>
      <c r="X353" s="1310"/>
      <c r="Y353" s="1310"/>
      <c r="Z353" s="1311"/>
      <c r="AA353" s="1312"/>
      <c r="AB353" s="1312"/>
      <c r="AC353" s="1088"/>
      <c r="AD353" s="1088"/>
      <c r="AE353" s="1088"/>
      <c r="AF353" s="1089"/>
      <c r="AG353" s="1090"/>
      <c r="AH353" s="1090"/>
      <c r="AI353" s="1090"/>
    </row>
    <row r="354" ht="15.75" customHeight="1">
      <c r="A354" s="1089"/>
      <c r="B354" s="1089"/>
      <c r="C354" s="1304"/>
      <c r="D354" s="1304"/>
      <c r="E354" s="1304"/>
      <c r="F354" s="1089"/>
      <c r="G354" s="1089"/>
      <c r="H354" s="1089"/>
      <c r="I354" s="1090"/>
      <c r="J354" s="1089"/>
      <c r="K354" s="1089"/>
      <c r="L354" s="1308"/>
      <c r="M354" s="1089"/>
      <c r="N354" s="1309"/>
      <c r="O354" s="1309"/>
      <c r="P354" s="1310"/>
      <c r="Q354" s="1310"/>
      <c r="R354" s="1309"/>
      <c r="S354" s="1089"/>
      <c r="T354" s="1304"/>
      <c r="U354" s="1309"/>
      <c r="V354" s="1310"/>
      <c r="W354" s="1310"/>
      <c r="X354" s="1310"/>
      <c r="Y354" s="1310"/>
      <c r="Z354" s="1311"/>
      <c r="AA354" s="1312"/>
      <c r="AB354" s="1312"/>
      <c r="AC354" s="1088"/>
      <c r="AD354" s="1088"/>
      <c r="AE354" s="1088"/>
      <c r="AF354" s="1089"/>
      <c r="AG354" s="1090"/>
      <c r="AH354" s="1090"/>
      <c r="AI354" s="1090"/>
    </row>
    <row r="355" ht="15.75" customHeight="1">
      <c r="A355" s="1089"/>
      <c r="B355" s="1089"/>
      <c r="C355" s="1304"/>
      <c r="D355" s="1304"/>
      <c r="E355" s="1304"/>
      <c r="F355" s="1089"/>
      <c r="G355" s="1089"/>
      <c r="H355" s="1089"/>
      <c r="I355" s="1090"/>
      <c r="J355" s="1089"/>
      <c r="K355" s="1089"/>
      <c r="L355" s="1308"/>
      <c r="M355" s="1089"/>
      <c r="N355" s="1309"/>
      <c r="O355" s="1309"/>
      <c r="P355" s="1310"/>
      <c r="Q355" s="1310"/>
      <c r="R355" s="1309"/>
      <c r="S355" s="1089"/>
      <c r="T355" s="1304"/>
      <c r="U355" s="1309"/>
      <c r="V355" s="1310"/>
      <c r="W355" s="1310"/>
      <c r="X355" s="1310"/>
      <c r="Y355" s="1310"/>
      <c r="Z355" s="1311"/>
      <c r="AA355" s="1312"/>
      <c r="AB355" s="1312"/>
      <c r="AC355" s="1088"/>
      <c r="AD355" s="1088"/>
      <c r="AE355" s="1088"/>
      <c r="AF355" s="1089"/>
      <c r="AG355" s="1090"/>
      <c r="AH355" s="1090"/>
      <c r="AI355" s="1090"/>
    </row>
    <row r="356" ht="15.75" customHeight="1">
      <c r="A356" s="1089"/>
      <c r="B356" s="1089"/>
      <c r="C356" s="1304"/>
      <c r="D356" s="1304"/>
      <c r="E356" s="1304"/>
      <c r="F356" s="1089"/>
      <c r="G356" s="1089"/>
      <c r="H356" s="1089"/>
      <c r="I356" s="1090"/>
      <c r="J356" s="1089"/>
      <c r="K356" s="1089"/>
      <c r="L356" s="1308"/>
      <c r="M356" s="1089"/>
      <c r="N356" s="1309"/>
      <c r="O356" s="1309"/>
      <c r="P356" s="1310"/>
      <c r="Q356" s="1310"/>
      <c r="R356" s="1309"/>
      <c r="S356" s="1089"/>
      <c r="T356" s="1304"/>
      <c r="U356" s="1309"/>
      <c r="V356" s="1310"/>
      <c r="W356" s="1310"/>
      <c r="X356" s="1310"/>
      <c r="Y356" s="1310"/>
      <c r="Z356" s="1311"/>
      <c r="AA356" s="1312"/>
      <c r="AB356" s="1312"/>
      <c r="AC356" s="1088"/>
      <c r="AD356" s="1088"/>
      <c r="AE356" s="1088"/>
      <c r="AF356" s="1089"/>
      <c r="AG356" s="1090"/>
      <c r="AH356" s="1090"/>
      <c r="AI356" s="1090"/>
    </row>
    <row r="357" ht="15.75" customHeight="1">
      <c r="A357" s="1089"/>
      <c r="B357" s="1089"/>
      <c r="C357" s="1304"/>
      <c r="D357" s="1304"/>
      <c r="E357" s="1304"/>
      <c r="F357" s="1089"/>
      <c r="G357" s="1089"/>
      <c r="H357" s="1089"/>
      <c r="I357" s="1090"/>
      <c r="J357" s="1089"/>
      <c r="K357" s="1089"/>
      <c r="L357" s="1308"/>
      <c r="M357" s="1089"/>
      <c r="N357" s="1309"/>
      <c r="O357" s="1309"/>
      <c r="P357" s="1310"/>
      <c r="Q357" s="1310"/>
      <c r="R357" s="1309"/>
      <c r="S357" s="1089"/>
      <c r="T357" s="1304"/>
      <c r="U357" s="1309"/>
      <c r="V357" s="1310"/>
      <c r="W357" s="1310"/>
      <c r="X357" s="1310"/>
      <c r="Y357" s="1310"/>
      <c r="Z357" s="1311"/>
      <c r="AA357" s="1312"/>
      <c r="AB357" s="1312"/>
      <c r="AC357" s="1088"/>
      <c r="AD357" s="1088"/>
      <c r="AE357" s="1088"/>
      <c r="AF357" s="1089"/>
      <c r="AG357" s="1090"/>
      <c r="AH357" s="1090"/>
      <c r="AI357" s="1090"/>
    </row>
    <row r="358" ht="15.75" customHeight="1">
      <c r="A358" s="1089"/>
      <c r="B358" s="1089"/>
      <c r="C358" s="1304"/>
      <c r="D358" s="1304"/>
      <c r="E358" s="1304"/>
      <c r="F358" s="1089"/>
      <c r="G358" s="1089"/>
      <c r="H358" s="1089"/>
      <c r="I358" s="1090"/>
      <c r="J358" s="1089"/>
      <c r="K358" s="1089"/>
      <c r="L358" s="1308"/>
      <c r="M358" s="1089"/>
      <c r="N358" s="1309"/>
      <c r="O358" s="1309"/>
      <c r="P358" s="1310"/>
      <c r="Q358" s="1310"/>
      <c r="R358" s="1309"/>
      <c r="S358" s="1089"/>
      <c r="T358" s="1304"/>
      <c r="U358" s="1309"/>
      <c r="V358" s="1310"/>
      <c r="W358" s="1310"/>
      <c r="X358" s="1310"/>
      <c r="Y358" s="1310"/>
      <c r="Z358" s="1311"/>
      <c r="AA358" s="1312"/>
      <c r="AB358" s="1312"/>
      <c r="AC358" s="1088"/>
      <c r="AD358" s="1088"/>
      <c r="AE358" s="1088"/>
      <c r="AF358" s="1089"/>
      <c r="AG358" s="1090"/>
      <c r="AH358" s="1090"/>
      <c r="AI358" s="1090"/>
    </row>
    <row r="359" ht="15.75" customHeight="1">
      <c r="A359" s="1089"/>
      <c r="B359" s="1089"/>
      <c r="C359" s="1304"/>
      <c r="D359" s="1304"/>
      <c r="E359" s="1304"/>
      <c r="F359" s="1089"/>
      <c r="G359" s="1089"/>
      <c r="H359" s="1089"/>
      <c r="I359" s="1090"/>
      <c r="J359" s="1089"/>
      <c r="K359" s="1089"/>
      <c r="L359" s="1308"/>
      <c r="M359" s="1089"/>
      <c r="N359" s="1309"/>
      <c r="O359" s="1309"/>
      <c r="P359" s="1310"/>
      <c r="Q359" s="1310"/>
      <c r="R359" s="1309"/>
      <c r="S359" s="1089"/>
      <c r="T359" s="1304"/>
      <c r="U359" s="1309"/>
      <c r="V359" s="1310"/>
      <c r="W359" s="1310"/>
      <c r="X359" s="1310"/>
      <c r="Y359" s="1310"/>
      <c r="Z359" s="1311"/>
      <c r="AA359" s="1312"/>
      <c r="AB359" s="1312"/>
      <c r="AC359" s="1088"/>
      <c r="AD359" s="1088"/>
      <c r="AE359" s="1088"/>
      <c r="AF359" s="1089"/>
      <c r="AG359" s="1090"/>
      <c r="AH359" s="1090"/>
      <c r="AI359" s="1090"/>
    </row>
    <row r="360" ht="15.75" customHeight="1">
      <c r="A360" s="1089"/>
      <c r="B360" s="1089"/>
      <c r="C360" s="1304"/>
      <c r="D360" s="1304"/>
      <c r="E360" s="1304"/>
      <c r="F360" s="1089"/>
      <c r="G360" s="1089"/>
      <c r="H360" s="1089"/>
      <c r="I360" s="1090"/>
      <c r="J360" s="1089"/>
      <c r="K360" s="1089"/>
      <c r="L360" s="1308"/>
      <c r="M360" s="1089"/>
      <c r="N360" s="1309"/>
      <c r="O360" s="1309"/>
      <c r="P360" s="1310"/>
      <c r="Q360" s="1310"/>
      <c r="R360" s="1309"/>
      <c r="S360" s="1089"/>
      <c r="T360" s="1304"/>
      <c r="U360" s="1309"/>
      <c r="V360" s="1310"/>
      <c r="W360" s="1310"/>
      <c r="X360" s="1310"/>
      <c r="Y360" s="1310"/>
      <c r="Z360" s="1311"/>
      <c r="AA360" s="1312"/>
      <c r="AB360" s="1312"/>
      <c r="AC360" s="1088"/>
      <c r="AD360" s="1088"/>
      <c r="AE360" s="1088"/>
      <c r="AF360" s="1089"/>
      <c r="AG360" s="1090"/>
      <c r="AH360" s="1090"/>
      <c r="AI360" s="1090"/>
    </row>
    <row r="361" ht="15.75" customHeight="1">
      <c r="A361" s="1089"/>
      <c r="B361" s="1089"/>
      <c r="C361" s="1304"/>
      <c r="D361" s="1304"/>
      <c r="E361" s="1304"/>
      <c r="F361" s="1089"/>
      <c r="G361" s="1089"/>
      <c r="H361" s="1089"/>
      <c r="I361" s="1090"/>
      <c r="J361" s="1089"/>
      <c r="K361" s="1089"/>
      <c r="L361" s="1308"/>
      <c r="M361" s="1089"/>
      <c r="N361" s="1309"/>
      <c r="O361" s="1309"/>
      <c r="P361" s="1310"/>
      <c r="Q361" s="1310"/>
      <c r="R361" s="1309"/>
      <c r="S361" s="1089"/>
      <c r="T361" s="1304"/>
      <c r="U361" s="1309"/>
      <c r="V361" s="1310"/>
      <c r="W361" s="1310"/>
      <c r="X361" s="1310"/>
      <c r="Y361" s="1310"/>
      <c r="Z361" s="1311"/>
      <c r="AA361" s="1312"/>
      <c r="AB361" s="1312"/>
      <c r="AC361" s="1088"/>
      <c r="AD361" s="1088"/>
      <c r="AE361" s="1088"/>
      <c r="AF361" s="1089"/>
      <c r="AG361" s="1090"/>
      <c r="AH361" s="1090"/>
      <c r="AI361" s="1090"/>
    </row>
    <row r="362" ht="15.75" customHeight="1">
      <c r="A362" s="1089"/>
      <c r="B362" s="1089"/>
      <c r="C362" s="1304"/>
      <c r="D362" s="1304"/>
      <c r="E362" s="1304"/>
      <c r="F362" s="1089"/>
      <c r="G362" s="1089"/>
      <c r="H362" s="1089"/>
      <c r="I362" s="1090"/>
      <c r="J362" s="1089"/>
      <c r="K362" s="1089"/>
      <c r="L362" s="1308"/>
      <c r="M362" s="1089"/>
      <c r="N362" s="1309"/>
      <c r="O362" s="1309"/>
      <c r="P362" s="1310"/>
      <c r="Q362" s="1310"/>
      <c r="R362" s="1309"/>
      <c r="S362" s="1089"/>
      <c r="T362" s="1304"/>
      <c r="U362" s="1309"/>
      <c r="V362" s="1310"/>
      <c r="W362" s="1310"/>
      <c r="X362" s="1310"/>
      <c r="Y362" s="1310"/>
      <c r="Z362" s="1311"/>
      <c r="AA362" s="1312"/>
      <c r="AB362" s="1312"/>
      <c r="AC362" s="1088"/>
      <c r="AD362" s="1088"/>
      <c r="AE362" s="1088"/>
      <c r="AF362" s="1089"/>
      <c r="AG362" s="1090"/>
      <c r="AH362" s="1090"/>
      <c r="AI362" s="1090"/>
    </row>
    <row r="363" ht="15.75" customHeight="1">
      <c r="A363" s="1089"/>
      <c r="B363" s="1089"/>
      <c r="C363" s="1304"/>
      <c r="D363" s="1304"/>
      <c r="E363" s="1304"/>
      <c r="F363" s="1089"/>
      <c r="G363" s="1089"/>
      <c r="H363" s="1089"/>
      <c r="I363" s="1090"/>
      <c r="J363" s="1089"/>
      <c r="K363" s="1089"/>
      <c r="L363" s="1308"/>
      <c r="M363" s="1089"/>
      <c r="N363" s="1309"/>
      <c r="O363" s="1309"/>
      <c r="P363" s="1310"/>
      <c r="Q363" s="1310"/>
      <c r="R363" s="1309"/>
      <c r="S363" s="1089"/>
      <c r="T363" s="1304"/>
      <c r="U363" s="1309"/>
      <c r="V363" s="1310"/>
      <c r="W363" s="1310"/>
      <c r="X363" s="1310"/>
      <c r="Y363" s="1310"/>
      <c r="Z363" s="1311"/>
      <c r="AA363" s="1312"/>
      <c r="AB363" s="1312"/>
      <c r="AC363" s="1088"/>
      <c r="AD363" s="1088"/>
      <c r="AE363" s="1088"/>
      <c r="AF363" s="1089"/>
      <c r="AG363" s="1090"/>
      <c r="AH363" s="1090"/>
      <c r="AI363" s="1090"/>
    </row>
    <row r="364" ht="15.75" customHeight="1">
      <c r="A364" s="1089"/>
      <c r="B364" s="1089"/>
      <c r="C364" s="1304"/>
      <c r="D364" s="1304"/>
      <c r="E364" s="1304"/>
      <c r="F364" s="1089"/>
      <c r="G364" s="1089"/>
      <c r="H364" s="1089"/>
      <c r="I364" s="1090"/>
      <c r="J364" s="1089"/>
      <c r="K364" s="1089"/>
      <c r="L364" s="1308"/>
      <c r="M364" s="1089"/>
      <c r="N364" s="1309"/>
      <c r="O364" s="1309"/>
      <c r="P364" s="1310"/>
      <c r="Q364" s="1310"/>
      <c r="R364" s="1309"/>
      <c r="S364" s="1089"/>
      <c r="T364" s="1304"/>
      <c r="U364" s="1309"/>
      <c r="V364" s="1310"/>
      <c r="W364" s="1310"/>
      <c r="X364" s="1310"/>
      <c r="Y364" s="1310"/>
      <c r="Z364" s="1311"/>
      <c r="AA364" s="1312"/>
      <c r="AB364" s="1312"/>
      <c r="AC364" s="1088"/>
      <c r="AD364" s="1088"/>
      <c r="AE364" s="1088"/>
      <c r="AF364" s="1089"/>
      <c r="AG364" s="1090"/>
      <c r="AH364" s="1090"/>
      <c r="AI364" s="1090"/>
    </row>
    <row r="365" ht="15.75" customHeight="1">
      <c r="A365" s="1089"/>
      <c r="B365" s="1089"/>
      <c r="C365" s="1304"/>
      <c r="D365" s="1304"/>
      <c r="E365" s="1304"/>
      <c r="F365" s="1089"/>
      <c r="G365" s="1089"/>
      <c r="H365" s="1089"/>
      <c r="I365" s="1090"/>
      <c r="J365" s="1089"/>
      <c r="K365" s="1089"/>
      <c r="L365" s="1308"/>
      <c r="M365" s="1089"/>
      <c r="N365" s="1309"/>
      <c r="O365" s="1309"/>
      <c r="P365" s="1310"/>
      <c r="Q365" s="1310"/>
      <c r="R365" s="1309"/>
      <c r="S365" s="1089"/>
      <c r="T365" s="1304"/>
      <c r="U365" s="1309"/>
      <c r="V365" s="1310"/>
      <c r="W365" s="1310"/>
      <c r="X365" s="1310"/>
      <c r="Y365" s="1310"/>
      <c r="Z365" s="1311"/>
      <c r="AA365" s="1312"/>
      <c r="AB365" s="1312"/>
      <c r="AC365" s="1088"/>
      <c r="AD365" s="1088"/>
      <c r="AE365" s="1088"/>
      <c r="AF365" s="1089"/>
      <c r="AG365" s="1090"/>
      <c r="AH365" s="1090"/>
      <c r="AI365" s="1090"/>
    </row>
    <row r="366" ht="15.75" customHeight="1">
      <c r="A366" s="1089"/>
      <c r="B366" s="1089"/>
      <c r="C366" s="1304"/>
      <c r="D366" s="1304"/>
      <c r="E366" s="1304"/>
      <c r="F366" s="1089"/>
      <c r="G366" s="1089"/>
      <c r="H366" s="1089"/>
      <c r="I366" s="1090"/>
      <c r="J366" s="1089"/>
      <c r="K366" s="1089"/>
      <c r="L366" s="1308"/>
      <c r="M366" s="1089"/>
      <c r="N366" s="1309"/>
      <c r="O366" s="1309"/>
      <c r="P366" s="1310"/>
      <c r="Q366" s="1310"/>
      <c r="R366" s="1309"/>
      <c r="S366" s="1089"/>
      <c r="T366" s="1304"/>
      <c r="U366" s="1309"/>
      <c r="V366" s="1310"/>
      <c r="W366" s="1310"/>
      <c r="X366" s="1310"/>
      <c r="Y366" s="1310"/>
      <c r="Z366" s="1311"/>
      <c r="AA366" s="1312"/>
      <c r="AB366" s="1312"/>
      <c r="AC366" s="1088"/>
      <c r="AD366" s="1088"/>
      <c r="AE366" s="1088"/>
      <c r="AF366" s="1089"/>
      <c r="AG366" s="1090"/>
      <c r="AH366" s="1090"/>
      <c r="AI366" s="1090"/>
    </row>
    <row r="367" ht="15.75" customHeight="1">
      <c r="A367" s="1089"/>
      <c r="B367" s="1089"/>
      <c r="C367" s="1304"/>
      <c r="D367" s="1304"/>
      <c r="E367" s="1304"/>
      <c r="F367" s="1089"/>
      <c r="G367" s="1089"/>
      <c r="H367" s="1089"/>
      <c r="I367" s="1090"/>
      <c r="J367" s="1089"/>
      <c r="K367" s="1089"/>
      <c r="L367" s="1308"/>
      <c r="M367" s="1089"/>
      <c r="N367" s="1309"/>
      <c r="O367" s="1309"/>
      <c r="P367" s="1310"/>
      <c r="Q367" s="1310"/>
      <c r="R367" s="1309"/>
      <c r="S367" s="1089"/>
      <c r="T367" s="1304"/>
      <c r="U367" s="1309"/>
      <c r="V367" s="1310"/>
      <c r="W367" s="1310"/>
      <c r="X367" s="1310"/>
      <c r="Y367" s="1310"/>
      <c r="Z367" s="1311"/>
      <c r="AA367" s="1312"/>
      <c r="AB367" s="1312"/>
      <c r="AC367" s="1088"/>
      <c r="AD367" s="1088"/>
      <c r="AE367" s="1088"/>
      <c r="AF367" s="1089"/>
      <c r="AG367" s="1090"/>
      <c r="AH367" s="1090"/>
      <c r="AI367" s="1090"/>
    </row>
    <row r="368" ht="15.75" customHeight="1">
      <c r="A368" s="1089"/>
      <c r="B368" s="1089"/>
      <c r="C368" s="1304"/>
      <c r="D368" s="1304"/>
      <c r="E368" s="1304"/>
      <c r="F368" s="1089"/>
      <c r="G368" s="1089"/>
      <c r="H368" s="1089"/>
      <c r="I368" s="1090"/>
      <c r="J368" s="1089"/>
      <c r="K368" s="1089"/>
      <c r="L368" s="1308"/>
      <c r="M368" s="1089"/>
      <c r="N368" s="1309"/>
      <c r="O368" s="1309"/>
      <c r="P368" s="1310"/>
      <c r="Q368" s="1310"/>
      <c r="R368" s="1309"/>
      <c r="S368" s="1089"/>
      <c r="T368" s="1304"/>
      <c r="U368" s="1309"/>
      <c r="V368" s="1310"/>
      <c r="W368" s="1310"/>
      <c r="X368" s="1310"/>
      <c r="Y368" s="1310"/>
      <c r="Z368" s="1311"/>
      <c r="AA368" s="1312"/>
      <c r="AB368" s="1312"/>
      <c r="AC368" s="1088"/>
      <c r="AD368" s="1088"/>
      <c r="AE368" s="1088"/>
      <c r="AF368" s="1089"/>
      <c r="AG368" s="1090"/>
      <c r="AH368" s="1090"/>
      <c r="AI368" s="1090"/>
    </row>
    <row r="369" ht="15.75" customHeight="1">
      <c r="A369" s="1089"/>
      <c r="B369" s="1089"/>
      <c r="C369" s="1304"/>
      <c r="D369" s="1304"/>
      <c r="E369" s="1304"/>
      <c r="F369" s="1089"/>
      <c r="G369" s="1089"/>
      <c r="H369" s="1089"/>
      <c r="I369" s="1090"/>
      <c r="J369" s="1089"/>
      <c r="K369" s="1089"/>
      <c r="L369" s="1308"/>
      <c r="M369" s="1089"/>
      <c r="N369" s="1309"/>
      <c r="O369" s="1309"/>
      <c r="P369" s="1310"/>
      <c r="Q369" s="1310"/>
      <c r="R369" s="1309"/>
      <c r="S369" s="1089"/>
      <c r="T369" s="1304"/>
      <c r="U369" s="1309"/>
      <c r="V369" s="1310"/>
      <c r="W369" s="1310"/>
      <c r="X369" s="1310"/>
      <c r="Y369" s="1310"/>
      <c r="Z369" s="1311"/>
      <c r="AA369" s="1312"/>
      <c r="AB369" s="1312"/>
      <c r="AC369" s="1088"/>
      <c r="AD369" s="1088"/>
      <c r="AE369" s="1088"/>
      <c r="AF369" s="1089"/>
      <c r="AG369" s="1090"/>
      <c r="AH369" s="1090"/>
      <c r="AI369" s="1090"/>
    </row>
    <row r="370" ht="15.75" customHeight="1">
      <c r="A370" s="1089"/>
      <c r="B370" s="1089"/>
      <c r="C370" s="1304"/>
      <c r="D370" s="1304"/>
      <c r="E370" s="1304"/>
      <c r="F370" s="1089"/>
      <c r="G370" s="1089"/>
      <c r="H370" s="1089"/>
      <c r="I370" s="1090"/>
      <c r="J370" s="1089"/>
      <c r="K370" s="1089"/>
      <c r="L370" s="1308"/>
      <c r="M370" s="1089"/>
      <c r="N370" s="1309"/>
      <c r="O370" s="1309"/>
      <c r="P370" s="1310"/>
      <c r="Q370" s="1310"/>
      <c r="R370" s="1309"/>
      <c r="S370" s="1089"/>
      <c r="T370" s="1304"/>
      <c r="U370" s="1309"/>
      <c r="V370" s="1310"/>
      <c r="W370" s="1310"/>
      <c r="X370" s="1310"/>
      <c r="Y370" s="1310"/>
      <c r="Z370" s="1311"/>
      <c r="AA370" s="1312"/>
      <c r="AB370" s="1312"/>
      <c r="AC370" s="1088"/>
      <c r="AD370" s="1088"/>
      <c r="AE370" s="1088"/>
      <c r="AF370" s="1089"/>
      <c r="AG370" s="1090"/>
      <c r="AH370" s="1090"/>
      <c r="AI370" s="1090"/>
    </row>
    <row r="371" ht="15.75" customHeight="1">
      <c r="A371" s="1089"/>
      <c r="B371" s="1089"/>
      <c r="C371" s="1304"/>
      <c r="D371" s="1304"/>
      <c r="E371" s="1304"/>
      <c r="F371" s="1089"/>
      <c r="G371" s="1089"/>
      <c r="H371" s="1089"/>
      <c r="I371" s="1090"/>
      <c r="J371" s="1089"/>
      <c r="K371" s="1089"/>
      <c r="L371" s="1308"/>
      <c r="M371" s="1089"/>
      <c r="N371" s="1309"/>
      <c r="O371" s="1309"/>
      <c r="P371" s="1310"/>
      <c r="Q371" s="1310"/>
      <c r="R371" s="1309"/>
      <c r="S371" s="1089"/>
      <c r="T371" s="1304"/>
      <c r="U371" s="1309"/>
      <c r="V371" s="1310"/>
      <c r="W371" s="1310"/>
      <c r="X371" s="1310"/>
      <c r="Y371" s="1310"/>
      <c r="Z371" s="1311"/>
      <c r="AA371" s="1312"/>
      <c r="AB371" s="1312"/>
      <c r="AC371" s="1088"/>
      <c r="AD371" s="1088"/>
      <c r="AE371" s="1088"/>
      <c r="AF371" s="1089"/>
      <c r="AG371" s="1090"/>
      <c r="AH371" s="1090"/>
      <c r="AI371" s="1090"/>
    </row>
    <row r="372" ht="15.75" customHeight="1">
      <c r="A372" s="1089"/>
      <c r="B372" s="1089"/>
      <c r="C372" s="1304"/>
      <c r="D372" s="1304"/>
      <c r="E372" s="1304"/>
      <c r="F372" s="1089"/>
      <c r="G372" s="1089"/>
      <c r="H372" s="1089"/>
      <c r="I372" s="1090"/>
      <c r="J372" s="1089"/>
      <c r="K372" s="1089"/>
      <c r="L372" s="1308"/>
      <c r="M372" s="1089"/>
      <c r="N372" s="1309"/>
      <c r="O372" s="1309"/>
      <c r="P372" s="1310"/>
      <c r="Q372" s="1310"/>
      <c r="R372" s="1309"/>
      <c r="S372" s="1089"/>
      <c r="T372" s="1304"/>
      <c r="U372" s="1309"/>
      <c r="V372" s="1310"/>
      <c r="W372" s="1310"/>
      <c r="X372" s="1310"/>
      <c r="Y372" s="1310"/>
      <c r="Z372" s="1311"/>
      <c r="AA372" s="1312"/>
      <c r="AB372" s="1312"/>
      <c r="AC372" s="1088"/>
      <c r="AD372" s="1088"/>
      <c r="AE372" s="1088"/>
      <c r="AF372" s="1089"/>
      <c r="AG372" s="1090"/>
      <c r="AH372" s="1090"/>
      <c r="AI372" s="1090"/>
    </row>
    <row r="373" ht="15.75" customHeight="1">
      <c r="A373" s="1089"/>
      <c r="B373" s="1089"/>
      <c r="C373" s="1304"/>
      <c r="D373" s="1304"/>
      <c r="E373" s="1304"/>
      <c r="F373" s="1089"/>
      <c r="G373" s="1089"/>
      <c r="H373" s="1089"/>
      <c r="I373" s="1090"/>
      <c r="J373" s="1089"/>
      <c r="K373" s="1089"/>
      <c r="L373" s="1308"/>
      <c r="M373" s="1089"/>
      <c r="N373" s="1309"/>
      <c r="O373" s="1309"/>
      <c r="P373" s="1310"/>
      <c r="Q373" s="1310"/>
      <c r="R373" s="1309"/>
      <c r="S373" s="1089"/>
      <c r="T373" s="1304"/>
      <c r="U373" s="1309"/>
      <c r="V373" s="1310"/>
      <c r="W373" s="1310"/>
      <c r="X373" s="1310"/>
      <c r="Y373" s="1310"/>
      <c r="Z373" s="1311"/>
      <c r="AA373" s="1312"/>
      <c r="AB373" s="1312"/>
      <c r="AC373" s="1088"/>
      <c r="AD373" s="1088"/>
      <c r="AE373" s="1088"/>
      <c r="AF373" s="1089"/>
      <c r="AG373" s="1090"/>
      <c r="AH373" s="1090"/>
      <c r="AI373" s="1090"/>
    </row>
    <row r="374" ht="15.75" customHeight="1">
      <c r="A374" s="1089"/>
      <c r="B374" s="1089"/>
      <c r="C374" s="1304"/>
      <c r="D374" s="1304"/>
      <c r="E374" s="1304"/>
      <c r="F374" s="1089"/>
      <c r="G374" s="1089"/>
      <c r="H374" s="1089"/>
      <c r="I374" s="1090"/>
      <c r="J374" s="1089"/>
      <c r="K374" s="1089"/>
      <c r="L374" s="1308"/>
      <c r="M374" s="1089"/>
      <c r="N374" s="1309"/>
      <c r="O374" s="1309"/>
      <c r="P374" s="1310"/>
      <c r="Q374" s="1310"/>
      <c r="R374" s="1309"/>
      <c r="S374" s="1089"/>
      <c r="T374" s="1304"/>
      <c r="U374" s="1309"/>
      <c r="V374" s="1310"/>
      <c r="W374" s="1310"/>
      <c r="X374" s="1310"/>
      <c r="Y374" s="1310"/>
      <c r="Z374" s="1311"/>
      <c r="AA374" s="1312"/>
      <c r="AB374" s="1312"/>
      <c r="AC374" s="1088"/>
      <c r="AD374" s="1088"/>
      <c r="AE374" s="1088"/>
      <c r="AF374" s="1089"/>
      <c r="AG374" s="1090"/>
      <c r="AH374" s="1090"/>
      <c r="AI374" s="1090"/>
    </row>
    <row r="375" ht="15.75" customHeight="1">
      <c r="A375" s="1089"/>
      <c r="B375" s="1089"/>
      <c r="C375" s="1304"/>
      <c r="D375" s="1304"/>
      <c r="E375" s="1304"/>
      <c r="F375" s="1089"/>
      <c r="G375" s="1089"/>
      <c r="H375" s="1089"/>
      <c r="I375" s="1090"/>
      <c r="J375" s="1089"/>
      <c r="K375" s="1089"/>
      <c r="L375" s="1308"/>
      <c r="M375" s="1089"/>
      <c r="N375" s="1309"/>
      <c r="O375" s="1309"/>
      <c r="P375" s="1310"/>
      <c r="Q375" s="1310"/>
      <c r="R375" s="1309"/>
      <c r="S375" s="1089"/>
      <c r="T375" s="1304"/>
      <c r="U375" s="1309"/>
      <c r="V375" s="1310"/>
      <c r="W375" s="1310"/>
      <c r="X375" s="1310"/>
      <c r="Y375" s="1310"/>
      <c r="Z375" s="1311"/>
      <c r="AA375" s="1312"/>
      <c r="AB375" s="1312"/>
      <c r="AC375" s="1088"/>
      <c r="AD375" s="1088"/>
      <c r="AE375" s="1088"/>
      <c r="AF375" s="1089"/>
      <c r="AG375" s="1090"/>
      <c r="AH375" s="1090"/>
      <c r="AI375" s="1090"/>
    </row>
    <row r="376" ht="15.75" customHeight="1">
      <c r="A376" s="1089"/>
      <c r="B376" s="1089"/>
      <c r="C376" s="1304"/>
      <c r="D376" s="1304"/>
      <c r="E376" s="1304"/>
      <c r="F376" s="1089"/>
      <c r="G376" s="1089"/>
      <c r="H376" s="1089"/>
      <c r="I376" s="1090"/>
      <c r="J376" s="1089"/>
      <c r="K376" s="1089"/>
      <c r="L376" s="1308"/>
      <c r="M376" s="1089"/>
      <c r="N376" s="1309"/>
      <c r="O376" s="1309"/>
      <c r="P376" s="1310"/>
      <c r="Q376" s="1310"/>
      <c r="R376" s="1309"/>
      <c r="S376" s="1089"/>
      <c r="T376" s="1304"/>
      <c r="U376" s="1309"/>
      <c r="V376" s="1310"/>
      <c r="W376" s="1310"/>
      <c r="X376" s="1310"/>
      <c r="Y376" s="1310"/>
      <c r="Z376" s="1311"/>
      <c r="AA376" s="1312"/>
      <c r="AB376" s="1312"/>
      <c r="AC376" s="1088"/>
      <c r="AD376" s="1088"/>
      <c r="AE376" s="1088"/>
      <c r="AF376" s="1089"/>
      <c r="AG376" s="1090"/>
      <c r="AH376" s="1090"/>
      <c r="AI376" s="1090"/>
    </row>
    <row r="377" ht="15.75" customHeight="1">
      <c r="A377" s="1089"/>
      <c r="B377" s="1089"/>
      <c r="C377" s="1304"/>
      <c r="D377" s="1304"/>
      <c r="E377" s="1304"/>
      <c r="F377" s="1089"/>
      <c r="G377" s="1089"/>
      <c r="H377" s="1089"/>
      <c r="I377" s="1090"/>
      <c r="J377" s="1089"/>
      <c r="K377" s="1089"/>
      <c r="L377" s="1308"/>
      <c r="M377" s="1089"/>
      <c r="N377" s="1309"/>
      <c r="O377" s="1309"/>
      <c r="P377" s="1310"/>
      <c r="Q377" s="1310"/>
      <c r="R377" s="1309"/>
      <c r="S377" s="1089"/>
      <c r="T377" s="1304"/>
      <c r="U377" s="1309"/>
      <c r="V377" s="1310"/>
      <c r="W377" s="1310"/>
      <c r="X377" s="1310"/>
      <c r="Y377" s="1310"/>
      <c r="Z377" s="1311"/>
      <c r="AA377" s="1312"/>
      <c r="AB377" s="1312"/>
      <c r="AC377" s="1088"/>
      <c r="AD377" s="1088"/>
      <c r="AE377" s="1088"/>
      <c r="AF377" s="1089"/>
      <c r="AG377" s="1090"/>
      <c r="AH377" s="1090"/>
      <c r="AI377" s="1090"/>
    </row>
    <row r="378" ht="15.75" customHeight="1">
      <c r="A378" s="1089"/>
      <c r="B378" s="1089"/>
      <c r="C378" s="1304"/>
      <c r="D378" s="1304"/>
      <c r="E378" s="1304"/>
      <c r="F378" s="1089"/>
      <c r="G378" s="1089"/>
      <c r="H378" s="1089"/>
      <c r="I378" s="1090"/>
      <c r="J378" s="1089"/>
      <c r="K378" s="1089"/>
      <c r="L378" s="1308"/>
      <c r="M378" s="1089"/>
      <c r="N378" s="1309"/>
      <c r="O378" s="1309"/>
      <c r="P378" s="1310"/>
      <c r="Q378" s="1310"/>
      <c r="R378" s="1309"/>
      <c r="S378" s="1089"/>
      <c r="T378" s="1304"/>
      <c r="U378" s="1309"/>
      <c r="V378" s="1310"/>
      <c r="W378" s="1310"/>
      <c r="X378" s="1310"/>
      <c r="Y378" s="1310"/>
      <c r="Z378" s="1311"/>
      <c r="AA378" s="1312"/>
      <c r="AB378" s="1312"/>
      <c r="AC378" s="1088"/>
      <c r="AD378" s="1088"/>
      <c r="AE378" s="1088"/>
      <c r="AF378" s="1089"/>
      <c r="AG378" s="1090"/>
      <c r="AH378" s="1090"/>
      <c r="AI378" s="1090"/>
    </row>
    <row r="379" ht="15.75" customHeight="1">
      <c r="A379" s="1089"/>
      <c r="B379" s="1089"/>
      <c r="C379" s="1304"/>
      <c r="D379" s="1304"/>
      <c r="E379" s="1304"/>
      <c r="F379" s="1089"/>
      <c r="G379" s="1089"/>
      <c r="H379" s="1089"/>
      <c r="I379" s="1090"/>
      <c r="J379" s="1089"/>
      <c r="K379" s="1089"/>
      <c r="L379" s="1308"/>
      <c r="M379" s="1089"/>
      <c r="N379" s="1309"/>
      <c r="O379" s="1309"/>
      <c r="P379" s="1310"/>
      <c r="Q379" s="1310"/>
      <c r="R379" s="1309"/>
      <c r="S379" s="1089"/>
      <c r="T379" s="1304"/>
      <c r="U379" s="1309"/>
      <c r="V379" s="1310"/>
      <c r="W379" s="1310"/>
      <c r="X379" s="1310"/>
      <c r="Y379" s="1310"/>
      <c r="Z379" s="1311"/>
      <c r="AA379" s="1312"/>
      <c r="AB379" s="1312"/>
      <c r="AC379" s="1088"/>
      <c r="AD379" s="1088"/>
      <c r="AE379" s="1088"/>
      <c r="AF379" s="1089"/>
      <c r="AG379" s="1090"/>
      <c r="AH379" s="1090"/>
      <c r="AI379" s="1090"/>
    </row>
    <row r="380" ht="15.75" customHeight="1">
      <c r="A380" s="1089"/>
      <c r="B380" s="1089"/>
      <c r="C380" s="1304"/>
      <c r="D380" s="1304"/>
      <c r="E380" s="1304"/>
      <c r="F380" s="1089"/>
      <c r="G380" s="1089"/>
      <c r="H380" s="1089"/>
      <c r="I380" s="1090"/>
      <c r="J380" s="1089"/>
      <c r="K380" s="1089"/>
      <c r="L380" s="1308"/>
      <c r="M380" s="1089"/>
      <c r="N380" s="1309"/>
      <c r="O380" s="1309"/>
      <c r="P380" s="1310"/>
      <c r="Q380" s="1310"/>
      <c r="R380" s="1309"/>
      <c r="S380" s="1089"/>
      <c r="T380" s="1304"/>
      <c r="U380" s="1309"/>
      <c r="V380" s="1310"/>
      <c r="W380" s="1310"/>
      <c r="X380" s="1310"/>
      <c r="Y380" s="1310"/>
      <c r="Z380" s="1311"/>
      <c r="AA380" s="1312"/>
      <c r="AB380" s="1312"/>
      <c r="AC380" s="1088"/>
      <c r="AD380" s="1088"/>
      <c r="AE380" s="1088"/>
      <c r="AF380" s="1089"/>
      <c r="AG380" s="1090"/>
      <c r="AH380" s="1090"/>
      <c r="AI380" s="1090"/>
    </row>
    <row r="381" ht="15.75" customHeight="1">
      <c r="A381" s="1089"/>
      <c r="B381" s="1089"/>
      <c r="C381" s="1304"/>
      <c r="D381" s="1304"/>
      <c r="E381" s="1304"/>
      <c r="F381" s="1089"/>
      <c r="G381" s="1089"/>
      <c r="H381" s="1089"/>
      <c r="I381" s="1090"/>
      <c r="J381" s="1089"/>
      <c r="K381" s="1089"/>
      <c r="L381" s="1308"/>
      <c r="M381" s="1089"/>
      <c r="N381" s="1309"/>
      <c r="O381" s="1309"/>
      <c r="P381" s="1310"/>
      <c r="Q381" s="1310"/>
      <c r="R381" s="1309"/>
      <c r="S381" s="1089"/>
      <c r="T381" s="1304"/>
      <c r="U381" s="1309"/>
      <c r="V381" s="1310"/>
      <c r="W381" s="1310"/>
      <c r="X381" s="1310"/>
      <c r="Y381" s="1310"/>
      <c r="Z381" s="1311"/>
      <c r="AA381" s="1312"/>
      <c r="AB381" s="1312"/>
      <c r="AC381" s="1088"/>
      <c r="AD381" s="1088"/>
      <c r="AE381" s="1088"/>
      <c r="AF381" s="1089"/>
      <c r="AG381" s="1090"/>
      <c r="AH381" s="1090"/>
      <c r="AI381" s="1090"/>
    </row>
    <row r="382" ht="15.75" customHeight="1">
      <c r="A382" s="1089"/>
      <c r="B382" s="1089"/>
      <c r="C382" s="1304"/>
      <c r="D382" s="1304"/>
      <c r="E382" s="1304"/>
      <c r="F382" s="1089"/>
      <c r="G382" s="1089"/>
      <c r="H382" s="1089"/>
      <c r="I382" s="1090"/>
      <c r="J382" s="1089"/>
      <c r="K382" s="1089"/>
      <c r="L382" s="1308"/>
      <c r="M382" s="1089"/>
      <c r="N382" s="1309"/>
      <c r="O382" s="1309"/>
      <c r="P382" s="1310"/>
      <c r="Q382" s="1310"/>
      <c r="R382" s="1309"/>
      <c r="S382" s="1089"/>
      <c r="T382" s="1304"/>
      <c r="U382" s="1309"/>
      <c r="V382" s="1310"/>
      <c r="W382" s="1310"/>
      <c r="X382" s="1310"/>
      <c r="Y382" s="1310"/>
      <c r="Z382" s="1311"/>
      <c r="AA382" s="1312"/>
      <c r="AB382" s="1312"/>
      <c r="AC382" s="1088"/>
      <c r="AD382" s="1088"/>
      <c r="AE382" s="1088"/>
      <c r="AF382" s="1089"/>
      <c r="AG382" s="1090"/>
      <c r="AH382" s="1090"/>
      <c r="AI382" s="1090"/>
    </row>
    <row r="383" ht="15.75" customHeight="1">
      <c r="A383" s="1089"/>
      <c r="B383" s="1089"/>
      <c r="C383" s="1304"/>
      <c r="D383" s="1304"/>
      <c r="E383" s="1304"/>
      <c r="F383" s="1089"/>
      <c r="G383" s="1089"/>
      <c r="H383" s="1089"/>
      <c r="I383" s="1090"/>
      <c r="J383" s="1089"/>
      <c r="K383" s="1089"/>
      <c r="L383" s="1308"/>
      <c r="M383" s="1089"/>
      <c r="N383" s="1309"/>
      <c r="O383" s="1309"/>
      <c r="P383" s="1310"/>
      <c r="Q383" s="1310"/>
      <c r="R383" s="1309"/>
      <c r="S383" s="1089"/>
      <c r="T383" s="1304"/>
      <c r="U383" s="1309"/>
      <c r="V383" s="1310"/>
      <c r="W383" s="1310"/>
      <c r="X383" s="1310"/>
      <c r="Y383" s="1310"/>
      <c r="Z383" s="1311"/>
      <c r="AA383" s="1312"/>
      <c r="AB383" s="1312"/>
      <c r="AC383" s="1088"/>
      <c r="AD383" s="1088"/>
      <c r="AE383" s="1088"/>
      <c r="AF383" s="1089"/>
      <c r="AG383" s="1090"/>
      <c r="AH383" s="1090"/>
      <c r="AI383" s="1090"/>
    </row>
    <row r="384" ht="15.75" customHeight="1">
      <c r="A384" s="1089"/>
      <c r="B384" s="1089"/>
      <c r="C384" s="1304"/>
      <c r="D384" s="1304"/>
      <c r="E384" s="1304"/>
      <c r="F384" s="1089"/>
      <c r="G384" s="1089"/>
      <c r="H384" s="1089"/>
      <c r="I384" s="1090"/>
      <c r="J384" s="1089"/>
      <c r="K384" s="1089"/>
      <c r="L384" s="1308"/>
      <c r="M384" s="1089"/>
      <c r="N384" s="1309"/>
      <c r="O384" s="1309"/>
      <c r="P384" s="1310"/>
      <c r="Q384" s="1310"/>
      <c r="R384" s="1309"/>
      <c r="S384" s="1089"/>
      <c r="T384" s="1304"/>
      <c r="U384" s="1309"/>
      <c r="V384" s="1310"/>
      <c r="W384" s="1310"/>
      <c r="X384" s="1310"/>
      <c r="Y384" s="1310"/>
      <c r="Z384" s="1311"/>
      <c r="AA384" s="1312"/>
      <c r="AB384" s="1312"/>
      <c r="AC384" s="1088"/>
      <c r="AD384" s="1088"/>
      <c r="AE384" s="1088"/>
      <c r="AF384" s="1089"/>
      <c r="AG384" s="1090"/>
      <c r="AH384" s="1090"/>
      <c r="AI384" s="1090"/>
    </row>
    <row r="385" ht="15.75" customHeight="1">
      <c r="A385" s="1089"/>
      <c r="B385" s="1089"/>
      <c r="C385" s="1304"/>
      <c r="D385" s="1304"/>
      <c r="E385" s="1304"/>
      <c r="F385" s="1089"/>
      <c r="G385" s="1089"/>
      <c r="H385" s="1089"/>
      <c r="I385" s="1090"/>
      <c r="J385" s="1089"/>
      <c r="K385" s="1089"/>
      <c r="L385" s="1308"/>
      <c r="M385" s="1089"/>
      <c r="N385" s="1309"/>
      <c r="O385" s="1309"/>
      <c r="P385" s="1310"/>
      <c r="Q385" s="1310"/>
      <c r="R385" s="1309"/>
      <c r="S385" s="1089"/>
      <c r="T385" s="1304"/>
      <c r="U385" s="1309"/>
      <c r="V385" s="1310"/>
      <c r="W385" s="1310"/>
      <c r="X385" s="1310"/>
      <c r="Y385" s="1310"/>
      <c r="Z385" s="1311"/>
      <c r="AA385" s="1312"/>
      <c r="AB385" s="1312"/>
      <c r="AC385" s="1088"/>
      <c r="AD385" s="1088"/>
      <c r="AE385" s="1088"/>
      <c r="AF385" s="1089"/>
      <c r="AG385" s="1090"/>
      <c r="AH385" s="1090"/>
      <c r="AI385" s="1090"/>
    </row>
    <row r="386" ht="15.75" customHeight="1">
      <c r="A386" s="1089"/>
      <c r="B386" s="1089"/>
      <c r="C386" s="1304"/>
      <c r="D386" s="1304"/>
      <c r="E386" s="1304"/>
      <c r="F386" s="1089"/>
      <c r="G386" s="1089"/>
      <c r="H386" s="1089"/>
      <c r="I386" s="1090"/>
      <c r="J386" s="1089"/>
      <c r="K386" s="1089"/>
      <c r="L386" s="1308"/>
      <c r="M386" s="1089"/>
      <c r="N386" s="1309"/>
      <c r="O386" s="1309"/>
      <c r="P386" s="1310"/>
      <c r="Q386" s="1310"/>
      <c r="R386" s="1309"/>
      <c r="S386" s="1089"/>
      <c r="T386" s="1304"/>
      <c r="U386" s="1309"/>
      <c r="V386" s="1310"/>
      <c r="W386" s="1310"/>
      <c r="X386" s="1310"/>
      <c r="Y386" s="1310"/>
      <c r="Z386" s="1311"/>
      <c r="AA386" s="1312"/>
      <c r="AB386" s="1312"/>
      <c r="AC386" s="1088"/>
      <c r="AD386" s="1088"/>
      <c r="AE386" s="1088"/>
      <c r="AF386" s="1089"/>
      <c r="AG386" s="1090"/>
      <c r="AH386" s="1090"/>
      <c r="AI386" s="1090"/>
    </row>
    <row r="387" ht="15.75" customHeight="1">
      <c r="A387" s="1089"/>
      <c r="B387" s="1089"/>
      <c r="C387" s="1304"/>
      <c r="D387" s="1304"/>
      <c r="E387" s="1304"/>
      <c r="F387" s="1089"/>
      <c r="G387" s="1089"/>
      <c r="H387" s="1089"/>
      <c r="I387" s="1090"/>
      <c r="J387" s="1089"/>
      <c r="K387" s="1089"/>
      <c r="L387" s="1308"/>
      <c r="M387" s="1089"/>
      <c r="N387" s="1309"/>
      <c r="O387" s="1309"/>
      <c r="P387" s="1310"/>
      <c r="Q387" s="1310"/>
      <c r="R387" s="1309"/>
      <c r="S387" s="1089"/>
      <c r="T387" s="1304"/>
      <c r="U387" s="1309"/>
      <c r="V387" s="1310"/>
      <c r="W387" s="1310"/>
      <c r="X387" s="1310"/>
      <c r="Y387" s="1310"/>
      <c r="Z387" s="1311"/>
      <c r="AA387" s="1312"/>
      <c r="AB387" s="1312"/>
      <c r="AC387" s="1088"/>
      <c r="AD387" s="1088"/>
      <c r="AE387" s="1088"/>
      <c r="AF387" s="1089"/>
      <c r="AG387" s="1090"/>
      <c r="AH387" s="1090"/>
      <c r="AI387" s="1090"/>
    </row>
    <row r="388" ht="15.75" customHeight="1">
      <c r="A388" s="1089"/>
      <c r="B388" s="1089"/>
      <c r="C388" s="1304"/>
      <c r="D388" s="1304"/>
      <c r="E388" s="1304"/>
      <c r="F388" s="1089"/>
      <c r="G388" s="1089"/>
      <c r="H388" s="1089"/>
      <c r="I388" s="1090"/>
      <c r="J388" s="1089"/>
      <c r="K388" s="1089"/>
      <c r="L388" s="1308"/>
      <c r="M388" s="1089"/>
      <c r="N388" s="1309"/>
      <c r="O388" s="1309"/>
      <c r="P388" s="1310"/>
      <c r="Q388" s="1310"/>
      <c r="R388" s="1309"/>
      <c r="S388" s="1089"/>
      <c r="T388" s="1304"/>
      <c r="U388" s="1309"/>
      <c r="V388" s="1310"/>
      <c r="W388" s="1310"/>
      <c r="X388" s="1310"/>
      <c r="Y388" s="1310"/>
      <c r="Z388" s="1311"/>
      <c r="AA388" s="1312"/>
      <c r="AB388" s="1312"/>
      <c r="AC388" s="1088"/>
      <c r="AD388" s="1088"/>
      <c r="AE388" s="1088"/>
      <c r="AF388" s="1089"/>
      <c r="AG388" s="1090"/>
      <c r="AH388" s="1090"/>
      <c r="AI388" s="1090"/>
    </row>
    <row r="389" ht="15.75" customHeight="1">
      <c r="A389" s="1089"/>
      <c r="B389" s="1089"/>
      <c r="C389" s="1304"/>
      <c r="D389" s="1304"/>
      <c r="E389" s="1304"/>
      <c r="F389" s="1089"/>
      <c r="G389" s="1089"/>
      <c r="H389" s="1089"/>
      <c r="I389" s="1090"/>
      <c r="J389" s="1089"/>
      <c r="K389" s="1089"/>
      <c r="L389" s="1308"/>
      <c r="M389" s="1089"/>
      <c r="N389" s="1309"/>
      <c r="O389" s="1309"/>
      <c r="P389" s="1310"/>
      <c r="Q389" s="1310"/>
      <c r="R389" s="1309"/>
      <c r="S389" s="1089"/>
      <c r="T389" s="1304"/>
      <c r="U389" s="1309"/>
      <c r="V389" s="1310"/>
      <c r="W389" s="1310"/>
      <c r="X389" s="1310"/>
      <c r="Y389" s="1310"/>
      <c r="Z389" s="1311"/>
      <c r="AA389" s="1312"/>
      <c r="AB389" s="1312"/>
      <c r="AC389" s="1088"/>
      <c r="AD389" s="1088"/>
      <c r="AE389" s="1088"/>
      <c r="AF389" s="1089"/>
      <c r="AG389" s="1090"/>
      <c r="AH389" s="1090"/>
      <c r="AI389" s="1090"/>
    </row>
    <row r="390" ht="15.75" customHeight="1">
      <c r="A390" s="1089"/>
      <c r="B390" s="1089"/>
      <c r="C390" s="1304"/>
      <c r="D390" s="1304"/>
      <c r="E390" s="1304"/>
      <c r="F390" s="1089"/>
      <c r="G390" s="1089"/>
      <c r="H390" s="1089"/>
      <c r="I390" s="1090"/>
      <c r="J390" s="1089"/>
      <c r="K390" s="1089"/>
      <c r="L390" s="1308"/>
      <c r="M390" s="1089"/>
      <c r="N390" s="1309"/>
      <c r="O390" s="1309"/>
      <c r="P390" s="1310"/>
      <c r="Q390" s="1310"/>
      <c r="R390" s="1309"/>
      <c r="S390" s="1089"/>
      <c r="T390" s="1304"/>
      <c r="U390" s="1309"/>
      <c r="V390" s="1310"/>
      <c r="W390" s="1310"/>
      <c r="X390" s="1310"/>
      <c r="Y390" s="1310"/>
      <c r="Z390" s="1311"/>
      <c r="AA390" s="1312"/>
      <c r="AB390" s="1312"/>
      <c r="AC390" s="1088"/>
      <c r="AD390" s="1088"/>
      <c r="AE390" s="1088"/>
      <c r="AF390" s="1089"/>
      <c r="AG390" s="1090"/>
      <c r="AH390" s="1090"/>
      <c r="AI390" s="1090"/>
    </row>
    <row r="391" ht="15.75" customHeight="1">
      <c r="A391" s="1089"/>
      <c r="B391" s="1089"/>
      <c r="C391" s="1304"/>
      <c r="D391" s="1304"/>
      <c r="E391" s="1304"/>
      <c r="F391" s="1089"/>
      <c r="G391" s="1089"/>
      <c r="H391" s="1089"/>
      <c r="I391" s="1090"/>
      <c r="J391" s="1089"/>
      <c r="K391" s="1089"/>
      <c r="L391" s="1308"/>
      <c r="M391" s="1089"/>
      <c r="N391" s="1309"/>
      <c r="O391" s="1309"/>
      <c r="P391" s="1310"/>
      <c r="Q391" s="1310"/>
      <c r="R391" s="1309"/>
      <c r="S391" s="1089"/>
      <c r="T391" s="1304"/>
      <c r="U391" s="1309"/>
      <c r="V391" s="1310"/>
      <c r="W391" s="1310"/>
      <c r="X391" s="1310"/>
      <c r="Y391" s="1310"/>
      <c r="Z391" s="1311"/>
      <c r="AA391" s="1312"/>
      <c r="AB391" s="1312"/>
      <c r="AC391" s="1088"/>
      <c r="AD391" s="1088"/>
      <c r="AE391" s="1088"/>
      <c r="AF391" s="1089"/>
      <c r="AG391" s="1090"/>
      <c r="AH391" s="1090"/>
      <c r="AI391" s="1090"/>
    </row>
    <row r="392" ht="15.75" customHeight="1">
      <c r="A392" s="1089"/>
      <c r="B392" s="1089"/>
      <c r="C392" s="1304"/>
      <c r="D392" s="1304"/>
      <c r="E392" s="1304"/>
      <c r="F392" s="1089"/>
      <c r="G392" s="1089"/>
      <c r="H392" s="1089"/>
      <c r="I392" s="1090"/>
      <c r="J392" s="1089"/>
      <c r="K392" s="1089"/>
      <c r="L392" s="1308"/>
      <c r="M392" s="1089"/>
      <c r="N392" s="1309"/>
      <c r="O392" s="1309"/>
      <c r="P392" s="1310"/>
      <c r="Q392" s="1310"/>
      <c r="R392" s="1309"/>
      <c r="S392" s="1089"/>
      <c r="T392" s="1304"/>
      <c r="U392" s="1309"/>
      <c r="V392" s="1310"/>
      <c r="W392" s="1310"/>
      <c r="X392" s="1310"/>
      <c r="Y392" s="1310"/>
      <c r="Z392" s="1311"/>
      <c r="AA392" s="1312"/>
      <c r="AB392" s="1312"/>
      <c r="AC392" s="1088"/>
      <c r="AD392" s="1088"/>
      <c r="AE392" s="1088"/>
      <c r="AF392" s="1089"/>
      <c r="AG392" s="1090"/>
      <c r="AH392" s="1090"/>
      <c r="AI392" s="1090"/>
    </row>
    <row r="393" ht="15.75" customHeight="1">
      <c r="A393" s="1089"/>
      <c r="B393" s="1089"/>
      <c r="C393" s="1304"/>
      <c r="D393" s="1304"/>
      <c r="E393" s="1304"/>
      <c r="F393" s="1089"/>
      <c r="G393" s="1089"/>
      <c r="H393" s="1089"/>
      <c r="I393" s="1090"/>
      <c r="J393" s="1089"/>
      <c r="K393" s="1089"/>
      <c r="L393" s="1308"/>
      <c r="M393" s="1089"/>
      <c r="N393" s="1309"/>
      <c r="O393" s="1309"/>
      <c r="P393" s="1310"/>
      <c r="Q393" s="1310"/>
      <c r="R393" s="1309"/>
      <c r="S393" s="1089"/>
      <c r="T393" s="1304"/>
      <c r="U393" s="1309"/>
      <c r="V393" s="1310"/>
      <c r="W393" s="1310"/>
      <c r="X393" s="1310"/>
      <c r="Y393" s="1310"/>
      <c r="Z393" s="1311"/>
      <c r="AA393" s="1312"/>
      <c r="AB393" s="1312"/>
      <c r="AC393" s="1088"/>
      <c r="AD393" s="1088"/>
      <c r="AE393" s="1088"/>
      <c r="AF393" s="1089"/>
      <c r="AG393" s="1090"/>
      <c r="AH393" s="1090"/>
      <c r="AI393" s="1090"/>
    </row>
    <row r="394" ht="15.75" customHeight="1">
      <c r="A394" s="1089"/>
      <c r="B394" s="1089"/>
      <c r="C394" s="1304"/>
      <c r="D394" s="1304"/>
      <c r="E394" s="1304"/>
      <c r="F394" s="1089"/>
      <c r="G394" s="1089"/>
      <c r="H394" s="1089"/>
      <c r="I394" s="1090"/>
      <c r="J394" s="1089"/>
      <c r="K394" s="1089"/>
      <c r="L394" s="1308"/>
      <c r="M394" s="1089"/>
      <c r="N394" s="1309"/>
      <c r="O394" s="1309"/>
      <c r="P394" s="1310"/>
      <c r="Q394" s="1310"/>
      <c r="R394" s="1309"/>
      <c r="S394" s="1089"/>
      <c r="T394" s="1304"/>
      <c r="U394" s="1309"/>
      <c r="V394" s="1310"/>
      <c r="W394" s="1310"/>
      <c r="X394" s="1310"/>
      <c r="Y394" s="1310"/>
      <c r="Z394" s="1311"/>
      <c r="AA394" s="1312"/>
      <c r="AB394" s="1312"/>
      <c r="AC394" s="1088"/>
      <c r="AD394" s="1088"/>
      <c r="AE394" s="1088"/>
      <c r="AF394" s="1089"/>
      <c r="AG394" s="1090"/>
      <c r="AH394" s="1090"/>
      <c r="AI394" s="1090"/>
    </row>
    <row r="395" ht="15.75" customHeight="1">
      <c r="A395" s="1089"/>
      <c r="B395" s="1089"/>
      <c r="C395" s="1304"/>
      <c r="D395" s="1304"/>
      <c r="E395" s="1304"/>
      <c r="F395" s="1089"/>
      <c r="G395" s="1089"/>
      <c r="H395" s="1089"/>
      <c r="I395" s="1090"/>
      <c r="J395" s="1089"/>
      <c r="K395" s="1089"/>
      <c r="L395" s="1308"/>
      <c r="M395" s="1089"/>
      <c r="N395" s="1309"/>
      <c r="O395" s="1309"/>
      <c r="P395" s="1310"/>
      <c r="Q395" s="1310"/>
      <c r="R395" s="1309"/>
      <c r="S395" s="1089"/>
      <c r="T395" s="1304"/>
      <c r="U395" s="1309"/>
      <c r="V395" s="1310"/>
      <c r="W395" s="1310"/>
      <c r="X395" s="1310"/>
      <c r="Y395" s="1310"/>
      <c r="Z395" s="1311"/>
      <c r="AA395" s="1312"/>
      <c r="AB395" s="1312"/>
      <c r="AC395" s="1088"/>
      <c r="AD395" s="1088"/>
      <c r="AE395" s="1088"/>
      <c r="AF395" s="1089"/>
      <c r="AG395" s="1090"/>
      <c r="AH395" s="1090"/>
      <c r="AI395" s="1090"/>
    </row>
    <row r="396" ht="15.75" customHeight="1">
      <c r="A396" s="1089"/>
      <c r="B396" s="1089"/>
      <c r="C396" s="1304"/>
      <c r="D396" s="1304"/>
      <c r="E396" s="1304"/>
      <c r="F396" s="1089"/>
      <c r="G396" s="1089"/>
      <c r="H396" s="1089"/>
      <c r="I396" s="1090"/>
      <c r="J396" s="1089"/>
      <c r="K396" s="1089"/>
      <c r="L396" s="1308"/>
      <c r="M396" s="1089"/>
      <c r="N396" s="1309"/>
      <c r="O396" s="1309"/>
      <c r="P396" s="1310"/>
      <c r="Q396" s="1310"/>
      <c r="R396" s="1309"/>
      <c r="S396" s="1089"/>
      <c r="T396" s="1304"/>
      <c r="U396" s="1309"/>
      <c r="V396" s="1310"/>
      <c r="W396" s="1310"/>
      <c r="X396" s="1310"/>
      <c r="Y396" s="1310"/>
      <c r="Z396" s="1311"/>
      <c r="AA396" s="1312"/>
      <c r="AB396" s="1312"/>
      <c r="AC396" s="1088"/>
      <c r="AD396" s="1088"/>
      <c r="AE396" s="1088"/>
      <c r="AF396" s="1089"/>
      <c r="AG396" s="1090"/>
      <c r="AH396" s="1090"/>
      <c r="AI396" s="1090"/>
    </row>
    <row r="397" ht="15.75" customHeight="1">
      <c r="A397" s="1089"/>
      <c r="B397" s="1089"/>
      <c r="C397" s="1304"/>
      <c r="D397" s="1304"/>
      <c r="E397" s="1304"/>
      <c r="F397" s="1089"/>
      <c r="G397" s="1089"/>
      <c r="H397" s="1089"/>
      <c r="I397" s="1090"/>
      <c r="J397" s="1089"/>
      <c r="K397" s="1089"/>
      <c r="L397" s="1308"/>
      <c r="M397" s="1089"/>
      <c r="N397" s="1309"/>
      <c r="O397" s="1309"/>
      <c r="P397" s="1310"/>
      <c r="Q397" s="1310"/>
      <c r="R397" s="1309"/>
      <c r="S397" s="1089"/>
      <c r="T397" s="1304"/>
      <c r="U397" s="1309"/>
      <c r="V397" s="1310"/>
      <c r="W397" s="1310"/>
      <c r="X397" s="1310"/>
      <c r="Y397" s="1310"/>
      <c r="Z397" s="1311"/>
      <c r="AA397" s="1312"/>
      <c r="AB397" s="1312"/>
      <c r="AC397" s="1088"/>
      <c r="AD397" s="1088"/>
      <c r="AE397" s="1088"/>
      <c r="AF397" s="1089"/>
      <c r="AG397" s="1090"/>
      <c r="AH397" s="1090"/>
      <c r="AI397" s="1090"/>
    </row>
    <row r="398" ht="15.75" customHeight="1">
      <c r="A398" s="1089"/>
      <c r="B398" s="1089"/>
      <c r="C398" s="1304"/>
      <c r="D398" s="1304"/>
      <c r="E398" s="1304"/>
      <c r="F398" s="1089"/>
      <c r="G398" s="1089"/>
      <c r="H398" s="1089"/>
      <c r="I398" s="1090"/>
      <c r="J398" s="1089"/>
      <c r="K398" s="1089"/>
      <c r="L398" s="1308"/>
      <c r="M398" s="1089"/>
      <c r="N398" s="1309"/>
      <c r="O398" s="1309"/>
      <c r="P398" s="1310"/>
      <c r="Q398" s="1310"/>
      <c r="R398" s="1309"/>
      <c r="S398" s="1089"/>
      <c r="T398" s="1304"/>
      <c r="U398" s="1309"/>
      <c r="V398" s="1310"/>
      <c r="W398" s="1310"/>
      <c r="X398" s="1310"/>
      <c r="Y398" s="1310"/>
      <c r="Z398" s="1311"/>
      <c r="AA398" s="1312"/>
      <c r="AB398" s="1312"/>
      <c r="AC398" s="1088"/>
      <c r="AD398" s="1088"/>
      <c r="AE398" s="1088"/>
      <c r="AF398" s="1089"/>
      <c r="AG398" s="1090"/>
      <c r="AH398" s="1090"/>
      <c r="AI398" s="1090"/>
    </row>
    <row r="399" ht="15.75" customHeight="1">
      <c r="A399" s="1089"/>
      <c r="B399" s="1089"/>
      <c r="C399" s="1304"/>
      <c r="D399" s="1304"/>
      <c r="E399" s="1304"/>
      <c r="F399" s="1089"/>
      <c r="G399" s="1089"/>
      <c r="H399" s="1089"/>
      <c r="I399" s="1090"/>
      <c r="J399" s="1089"/>
      <c r="K399" s="1089"/>
      <c r="L399" s="1308"/>
      <c r="M399" s="1089"/>
      <c r="N399" s="1309"/>
      <c r="O399" s="1309"/>
      <c r="P399" s="1310"/>
      <c r="Q399" s="1310"/>
      <c r="R399" s="1309"/>
      <c r="S399" s="1089"/>
      <c r="T399" s="1304"/>
      <c r="U399" s="1309"/>
      <c r="V399" s="1310"/>
      <c r="W399" s="1310"/>
      <c r="X399" s="1310"/>
      <c r="Y399" s="1310"/>
      <c r="Z399" s="1311"/>
      <c r="AA399" s="1312"/>
      <c r="AB399" s="1312"/>
      <c r="AC399" s="1088"/>
      <c r="AD399" s="1088"/>
      <c r="AE399" s="1088"/>
      <c r="AF399" s="1089"/>
      <c r="AG399" s="1090"/>
      <c r="AH399" s="1090"/>
      <c r="AI399" s="1090"/>
    </row>
    <row r="400" ht="15.75" customHeight="1">
      <c r="A400" s="1089"/>
      <c r="B400" s="1089"/>
      <c r="C400" s="1304"/>
      <c r="D400" s="1304"/>
      <c r="E400" s="1304"/>
      <c r="F400" s="1089"/>
      <c r="G400" s="1089"/>
      <c r="H400" s="1089"/>
      <c r="I400" s="1090"/>
      <c r="J400" s="1089"/>
      <c r="K400" s="1089"/>
      <c r="L400" s="1308"/>
      <c r="M400" s="1089"/>
      <c r="N400" s="1309"/>
      <c r="O400" s="1309"/>
      <c r="P400" s="1310"/>
      <c r="Q400" s="1310"/>
      <c r="R400" s="1309"/>
      <c r="S400" s="1089"/>
      <c r="T400" s="1304"/>
      <c r="U400" s="1309"/>
      <c r="V400" s="1310"/>
      <c r="W400" s="1310"/>
      <c r="X400" s="1310"/>
      <c r="Y400" s="1310"/>
      <c r="Z400" s="1311"/>
      <c r="AA400" s="1312"/>
      <c r="AB400" s="1312"/>
      <c r="AC400" s="1088"/>
      <c r="AD400" s="1088"/>
      <c r="AE400" s="1088"/>
      <c r="AF400" s="1089"/>
      <c r="AG400" s="1090"/>
      <c r="AH400" s="1090"/>
      <c r="AI400" s="1090"/>
    </row>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customSheetViews>
    <customSheetView guid="{E6D78B58-63E5-4B25-88AA-131E60D4404B}" filter="1" showAutoFilter="1">
      <autoFilter ref="$A$2:$W$200">
        <filterColumn colId="4">
          <filters>
            <filter val="BU01 - Quản trị doanh nghiệp"/>
          </filters>
        </filterColumn>
      </autoFilter>
    </customSheetView>
    <customSheetView guid="{5129CB80-9770-499E-9B51-B17A1AFD7CD9}" filter="1" showAutoFilter="1">
      <autoFilter ref="$A$1:$AF$200">
        <filterColumn colId="19">
          <filters>
            <filter val="BU01.VAM.OSDC"/>
            <filter val="BU01.VTS.VHKT.OSDC"/>
            <filter val="BU01.BCN.SAP"/>
            <filter val="BU01.VNA.Adapter"/>
            <filter val="BU01.VTPost.SAP"/>
            <filter val="BU01.VAM.QLDD"/>
            <filter val="BU01.VTSPort.QLCT"/>
            <filter val="BU01.BCN.VHATTT.OSDC"/>
            <filter val="BU01.BCN.VLP.OSDC"/>
            <filter val="BU01.VTNet.TOOL"/>
            <filter val="BU01.BCN.NONSAP.Phase3"/>
            <filter val="BU01.VMC.OSDC"/>
            <filter val="BU01.VSSC.Workflow.SX"/>
            <filter val="BU01.VIC.VTF4.0"/>
            <filter val="BU01.TPB"/>
            <filter val="BU01.BCN.VSDS"/>
            <filter val="BU01.BCN.vMail"/>
            <filter val="BU01.VTPost.QLTS.SX"/>
            <filter val="BU01.BCN.VTF.Phase3"/>
            <filter val="BU01.VTG.HRM.OSDC"/>
            <filter val="BU01.BCN.ADMS.Phase2"/>
            <filter val="BU01.VIC.CTĐCTCT"/>
            <filter val="BU01.VTS.QLNS.BQP"/>
            <filter val="BU01.VTS.Voffice4.0"/>
            <filter val="BU01.VNA.Dashboard"/>
            <filter val="BU01.BCN.vERP"/>
            <filter val="Chuyển KTCN - VHKT"/>
            <filter val="BU01.BCN.LMS"/>
            <filter val="BU01.VTPost.QLDA.SX"/>
            <filter val="BU01.VTNET.AutoTest.OSDC"/>
          </filters>
        </filterColumn>
      </autoFilter>
    </customSheetView>
    <customSheetView guid="{2BF545D7-FBDA-48BA-B3F1-E57DE59A9E26}" filter="1" showAutoFilter="1">
      <autoFilter ref="$T$1:$T$400"/>
    </customSheetView>
    <customSheetView guid="{24ACE0AB-70FC-4EC6-98C2-AB100224222A}" filter="1" showAutoFilter="1">
      <autoFilter ref="$A$2:$AF$200">
        <filterColumn colId="4">
          <filters>
            <filter val="BU01 - Quản trị doanh nghiệp"/>
          </filters>
        </filterColumn>
      </autoFilter>
    </customSheetView>
    <customSheetView guid="{EB913EAD-3B92-4C63-807C-B1FFD5640759}" filter="1" showAutoFilter="1">
      <autoFilter ref="$A$2:$AI$200">
        <filterColumn colId="19">
          <filters>
            <filter val="BU01.VAM.OSDC"/>
            <filter val="BU01.VTS.VHKT.OSDC"/>
            <filter val="BU01.VNA.Adapter"/>
            <filter val="BU01.VAM.QLDD"/>
            <filter val="BU01.VTSPort.QLCT"/>
            <filter val="BU01.VSSC.Workflow.SX"/>
            <filter val="BU01.VIC.VTF4.0"/>
            <filter val="Rảnh rỗi"/>
            <filter val="BU01.BCN.ADMS.Phase2"/>
            <filter val="BU01.VIC.CTĐCTCT"/>
            <filter val="BU01.VTS.Voffice4.0"/>
            <filter val="Chuyển KTCN - VHKT"/>
            <filter val="BU01.VTPost.QLDA.SX"/>
            <filter val="BU01.VTNET.AutoTest.OSDC"/>
          </filters>
        </filterColumn>
      </autoFilter>
    </customSheetView>
    <customSheetView guid="{22E19C42-DB2A-4E0A-9123-982840C575C2}" filter="1" showAutoFilter="1">
      <autoFilter ref="$A$2:$AF$200">
        <filterColumn colId="4">
          <filters>
            <filter val="BU01 - Quản trị doanh nghiệp"/>
          </filters>
        </filterColumn>
        <sortState ref="A2:AF200">
          <sortCondition ref="T2:T200"/>
        </sortState>
      </autoFilter>
    </customSheetView>
    <customSheetView guid="{F47F2B0B-0F7A-4723-9694-73423C8E7C11}" filter="1" showAutoFilter="1">
      <autoFilter ref="$A$2:$AF$200">
        <filterColumn colId="19">
          <filters>
            <filter val="BU01.VAM.OSDC"/>
            <filter val="BU01.VTS.VHKT.OSDC"/>
            <filter val="BU01.BCN.SAP"/>
            <filter val="BU01.VNA.Adapter"/>
            <filter val="BU01.VTPost.SAP"/>
            <filter val="BU01.VAM.QLDD"/>
            <filter val="BU01.VTSPort.QLCT"/>
            <filter val="BU01.BCN.VHATTT.OSDC"/>
            <filter val="BU01.BCN.VLP.OSDC"/>
            <filter val="BU01.VTNet.TOOL"/>
            <filter val="BU01.BCN.NONSAP.Phase3"/>
            <filter val="BU01.VMC.OSDC"/>
            <filter val="BU01.VSSC.Workflow.SX"/>
            <filter val="BU01.VHT.VTIT.OSDC"/>
            <filter val="BU01.VIC.VTF4.0"/>
            <filter val="BU01.TPB"/>
            <filter val="BU01.BCN.VSDS"/>
            <filter val="BU01.BCN.vMail"/>
            <filter val="BU01.VTPost.QLTS.SX"/>
            <filter val="BU01.BCN.VTF.Phase3"/>
            <filter val="BU01.VTG.HRM.OSDC"/>
            <filter val="BU01.BCN.ADMS.Phase2"/>
            <filter val="BU01.VIC.CTĐCTCT"/>
            <filter val="BU01.VTS.QLNS.BQP"/>
            <filter val="BU01.VTS.Voffice4.0"/>
            <filter val="BU01.VNA.Dashboard"/>
            <filter val="BU01.BCN.vERP"/>
            <filter val="Chuyển KTCN - VHKT"/>
            <filter val="BU01.BCN.LMS"/>
            <filter val="BU01.VTPost.QLDA.SX"/>
            <filter val="BU01.VTNET.AutoTest.OSDC"/>
          </filters>
        </filterColumn>
      </autoFilter>
    </customSheetView>
    <customSheetView guid="{D96257B2-66E3-4DBC-89C1-ADC724FA8878}" filter="1" showAutoFilter="1">
      <autoFilter ref="$A$2:$AF$101"/>
    </customSheetView>
    <customSheetView guid="{3ED646F4-DBB0-43C9-B97C-EDAA597B90DD}" filter="1" showAutoFilter="1">
      <autoFilter ref="$A$1:$AI$200"/>
    </customSheetView>
    <customSheetView guid="{54B49785-DE43-43F1-9703-50D5C15C28EA}" filter="1" showAutoFilter="1">
      <autoFilter ref="$A$2:$AF$16"/>
    </customSheetView>
    <customSheetView guid="{BC4EE1FB-54A0-4D3D-9A15-7BACF2BC2699}" filter="1" showAutoFilter="1">
      <autoFilter ref="$A$2:$AI$200"/>
    </customSheetView>
  </customSheetViews>
  <conditionalFormatting sqref="C3:C204">
    <cfRule type="colorScale" priority="1">
      <colorScale>
        <cfvo type="min"/>
        <cfvo type="max"/>
        <color rgb="FFFFFFFF"/>
        <color rgb="FF57BB8A"/>
      </colorScale>
    </cfRule>
  </conditionalFormatting>
  <conditionalFormatting sqref="X1:X1000">
    <cfRule type="cellIs" dxfId="9" priority="2" operator="lessThan">
      <formula>1</formula>
    </cfRule>
  </conditionalFormatting>
  <conditionalFormatting sqref="X1:X1000">
    <cfRule type="cellIs" dxfId="10" priority="3" operator="greaterThan">
      <formula>1</formula>
    </cfRule>
  </conditionalFormatting>
  <conditionalFormatting sqref="AH1:AH1000">
    <cfRule type="cellIs" dxfId="11" priority="4" operator="lessThan">
      <formula>21</formula>
    </cfRule>
  </conditionalFormatting>
  <dataValidations>
    <dataValidation type="list" allowBlank="1" showErrorMessage="1" sqref="K3:K200">
      <formula1>"2018,2019,2020,2021,2022,2023,2024,2025,2026,2027,2028"</formula1>
    </dataValidation>
    <dataValidation type="list" allowBlank="1" showErrorMessage="1" sqref="J3:J200">
      <formula1>"1,2,3,4,5,6,7,8,9,10,11,12"</formula1>
    </dataValidation>
  </dataValidations>
  <hyperlinks>
    <hyperlink r:id="rId2" ref="T132"/>
    <hyperlink r:id="rId3" ref="T133"/>
    <hyperlink r:id="rId4" ref="T134"/>
    <hyperlink r:id="rId5" ref="T135"/>
    <hyperlink r:id="rId6" ref="T136"/>
    <hyperlink r:id="rId7" ref="T137"/>
    <hyperlink r:id="rId8" ref="T138"/>
    <hyperlink r:id="rId9" ref="T139"/>
    <hyperlink r:id="rId10" ref="T140"/>
    <hyperlink r:id="rId11" ref="T141"/>
    <hyperlink r:id="rId12" ref="T142"/>
    <hyperlink r:id="rId13" ref="T143"/>
    <hyperlink r:id="rId14" ref="T144"/>
    <hyperlink r:id="rId15" ref="T159"/>
    <hyperlink r:id="rId16" ref="T160"/>
    <hyperlink r:id="rId17" ref="T161"/>
    <hyperlink r:id="rId18" ref="T162"/>
    <hyperlink r:id="rId19" ref="T163"/>
    <hyperlink r:id="rId20" ref="T164"/>
    <hyperlink r:id="rId21" ref="T165"/>
    <hyperlink r:id="rId22" ref="T166"/>
    <hyperlink r:id="rId23" ref="T167"/>
    <hyperlink r:id="rId24" ref="T168"/>
    <hyperlink r:id="rId25" ref="T169"/>
    <hyperlink r:id="rId26" ref="T170"/>
  </hyperlinks>
  <printOptions/>
  <pageMargins bottom="0.75" footer="0.0" header="0.0" left="0.7" right="0.7" top="0.75"/>
  <pageSetup orientation="landscape"/>
  <drawing r:id="rId27"/>
  <legacyDrawing r:id="rId28"/>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4.63"/>
    <col customWidth="1" min="2" max="2" width="7.75"/>
    <col customWidth="1" min="3" max="3" width="28.88"/>
    <col customWidth="1" min="4" max="4" width="24.38"/>
    <col customWidth="1" min="5" max="5" width="24.5"/>
    <col customWidth="1" min="6" max="6" width="7.75"/>
    <col customWidth="1" min="7" max="7" width="10.75"/>
    <col customWidth="1" min="8" max="8" width="12.0"/>
    <col customWidth="1" min="9" max="9" width="13.88"/>
    <col customWidth="1" min="10" max="10" width="7.88"/>
    <col customWidth="1" min="11" max="11" width="7.63"/>
    <col customWidth="1" min="12" max="12" width="10.63"/>
    <col customWidth="1" min="13" max="13" width="12.63"/>
    <col customWidth="1" min="14" max="14" width="7.88"/>
    <col customWidth="1" min="15" max="15" width="8.25"/>
    <col customWidth="1" min="16" max="16" width="7.63"/>
    <col customWidth="1" min="17" max="17" width="10.0"/>
    <col customWidth="1" min="18" max="18" width="7.25"/>
    <col customWidth="1" min="19" max="19" width="9.5"/>
    <col customWidth="1" min="20" max="20" width="26.13"/>
    <col customWidth="1" min="21" max="21" width="9.63"/>
    <col customWidth="1" min="22" max="22" width="7.63"/>
    <col customWidth="1" min="23" max="23" width="9.63"/>
    <col customWidth="1" min="24" max="24" width="10.63"/>
    <col customWidth="1" min="25" max="25" width="8.88"/>
    <col customWidth="1" min="26" max="26" width="9.88"/>
    <col customWidth="1" min="27" max="27" width="8.25"/>
    <col customWidth="1" min="28" max="28" width="7.88"/>
    <col customWidth="1" min="29" max="29" width="10.75"/>
    <col customWidth="1" min="30" max="30" width="12.0"/>
    <col customWidth="1" min="31" max="31" width="10.63"/>
    <col customWidth="1" min="32" max="32" width="7.63"/>
    <col customWidth="1" min="33" max="33" width="16.13"/>
    <col customWidth="1" min="34" max="35" width="7.63"/>
  </cols>
  <sheetData>
    <row r="1" ht="15.0" customHeight="1">
      <c r="A1" s="231">
        <v>1.0</v>
      </c>
      <c r="B1" s="270"/>
      <c r="C1" s="519"/>
      <c r="D1" s="519"/>
      <c r="E1" s="519"/>
      <c r="F1" s="270"/>
      <c r="G1" s="270"/>
      <c r="H1" s="270"/>
      <c r="I1" s="1079"/>
      <c r="J1" s="270"/>
      <c r="K1" s="270"/>
      <c r="L1" s="270"/>
      <c r="M1" s="270"/>
      <c r="N1" s="1080"/>
      <c r="O1" s="1080"/>
      <c r="P1" s="1081"/>
      <c r="Q1" s="560">
        <v>21.0</v>
      </c>
      <c r="R1" s="1083"/>
      <c r="S1" s="270"/>
      <c r="T1" s="519"/>
      <c r="U1" s="1084"/>
      <c r="V1" s="1085"/>
      <c r="W1" s="1102"/>
      <c r="X1" s="1102"/>
      <c r="Y1" s="1084"/>
      <c r="Z1" s="1086"/>
      <c r="AA1" s="1085"/>
      <c r="AB1" s="1085"/>
      <c r="AC1" s="1087">
        <v>10000.0</v>
      </c>
      <c r="AD1" s="1088"/>
      <c r="AE1" s="1088" t="s">
        <v>1194</v>
      </c>
      <c r="AF1" s="1089"/>
      <c r="AG1" s="1090"/>
      <c r="AH1" s="1090"/>
      <c r="AI1" s="1090"/>
    </row>
    <row r="2">
      <c r="A2" s="469" t="s">
        <v>448</v>
      </c>
      <c r="B2" s="469" t="s">
        <v>449</v>
      </c>
      <c r="C2" s="469" t="s">
        <v>450</v>
      </c>
      <c r="D2" s="205" t="s">
        <v>452</v>
      </c>
      <c r="E2" s="205" t="s">
        <v>487</v>
      </c>
      <c r="F2" s="205" t="s">
        <v>488</v>
      </c>
      <c r="G2" s="205" t="s">
        <v>489</v>
      </c>
      <c r="H2" s="205" t="s">
        <v>490</v>
      </c>
      <c r="I2" s="1091" t="s">
        <v>491</v>
      </c>
      <c r="J2" s="469" t="s">
        <v>492</v>
      </c>
      <c r="K2" s="469" t="s">
        <v>493</v>
      </c>
      <c r="L2" s="205" t="s">
        <v>494</v>
      </c>
      <c r="M2" s="205" t="s">
        <v>495</v>
      </c>
      <c r="N2" s="1092" t="s">
        <v>496</v>
      </c>
      <c r="O2" s="1092" t="s">
        <v>542</v>
      </c>
      <c r="P2" s="1093" t="s">
        <v>498</v>
      </c>
      <c r="Q2" s="1272" t="s">
        <v>1242</v>
      </c>
      <c r="R2" s="1092" t="s">
        <v>499</v>
      </c>
      <c r="S2" s="205" t="s">
        <v>500</v>
      </c>
      <c r="T2" s="202" t="s">
        <v>501</v>
      </c>
      <c r="U2" s="1092" t="s">
        <v>502</v>
      </c>
      <c r="V2" s="1095" t="s">
        <v>503</v>
      </c>
      <c r="W2" s="1093" t="s">
        <v>504</v>
      </c>
      <c r="X2" s="1224" t="s">
        <v>505</v>
      </c>
      <c r="Y2" s="1092" t="s">
        <v>1195</v>
      </c>
      <c r="Z2" s="1096" t="s">
        <v>1196</v>
      </c>
      <c r="AA2" s="1095" t="s">
        <v>1197</v>
      </c>
      <c r="AB2" s="1095" t="s">
        <v>1198</v>
      </c>
      <c r="AC2" s="1095" t="s">
        <v>1199</v>
      </c>
      <c r="AD2" s="1095" t="s">
        <v>1200</v>
      </c>
      <c r="AE2" s="1095" t="s">
        <v>1201</v>
      </c>
      <c r="AF2" s="194" t="s">
        <v>1202</v>
      </c>
      <c r="AG2" s="1092" t="s">
        <v>506</v>
      </c>
      <c r="AH2" s="1097" t="s">
        <v>1244</v>
      </c>
      <c r="AI2" s="1097" t="s">
        <v>1245</v>
      </c>
    </row>
    <row r="3" ht="15.0" customHeight="1">
      <c r="A3" s="1098"/>
      <c r="B3" s="1417">
        <v>459063.0</v>
      </c>
      <c r="C3" s="1417" t="s">
        <v>1127</v>
      </c>
      <c r="D3" s="1417" t="s">
        <v>1352</v>
      </c>
      <c r="E3" s="1417" t="s">
        <v>511</v>
      </c>
      <c r="F3" s="1417" t="s">
        <v>512</v>
      </c>
      <c r="G3" s="1417" t="s">
        <v>790</v>
      </c>
      <c r="H3" s="1273" t="str">
        <f t="shared" ref="H3:H236" si="1">IF(G3="fresher",F3&amp;"01",IF(G3="junior",F3&amp;"02",IF(G3="junior+",F3&amp;"03",IF(G3="middle",F3&amp;"04",IF(G3="middle+",F3&amp;"05",IF(G3="senior",F3&amp;"06",0))))))</f>
        <v>DEV03</v>
      </c>
      <c r="I3" s="1100" t="str">
        <f t="shared" ref="I3:I237" si="2">VLOOKUP(H3,NLTC!$C$5:$D$28,2,0)</f>
        <v>#REF!</v>
      </c>
      <c r="J3" s="413">
        <v>6.0</v>
      </c>
      <c r="K3" s="413">
        <v>2025.0</v>
      </c>
      <c r="L3" s="1418">
        <v>45809.0</v>
      </c>
      <c r="M3" s="1418">
        <v>45838.0</v>
      </c>
      <c r="N3" s="827">
        <v>21.0</v>
      </c>
      <c r="O3" s="1084">
        <f t="shared" ref="O3:O237" si="3">N3/$Q$1</f>
        <v>1</v>
      </c>
      <c r="P3" s="231" t="str">
        <f t="shared" ref="P3:P237" si="4">ROUND(IF(S3="ODC",1*O3,I3*O3),3)</f>
        <v>#REF!</v>
      </c>
      <c r="Q3" s="231">
        <v>1.24</v>
      </c>
      <c r="R3" s="1101"/>
      <c r="S3" s="1417" t="s">
        <v>525</v>
      </c>
      <c r="T3" s="1417" t="s">
        <v>2315</v>
      </c>
      <c r="U3" s="1084">
        <f t="shared" ref="U3:U184" si="5">IF(AND(Q3&gt;=1,S3="ODC"),P3,Q3)</f>
        <v>1.24</v>
      </c>
      <c r="V3" s="1102" t="str">
        <f t="shared" ref="V3:V237" si="6">ROUND(SUMIF(B:B,B3,P:P),3)</f>
        <v>#REF!</v>
      </c>
      <c r="W3" s="1102">
        <f t="shared" ref="W3:W237" si="7">ROUND(SUMIF(B:B,B3,U:U),3)</f>
        <v>1.24</v>
      </c>
      <c r="X3" s="1102" t="str">
        <f t="shared" ref="X3:X237" si="8">ROUND(W3/V3,2)</f>
        <v>#REF!</v>
      </c>
      <c r="Y3" s="1102">
        <f t="shared" ref="Y3:Y237" si="9">SUMIF(B:B,B3,O:O)</f>
        <v>1</v>
      </c>
      <c r="Z3" s="1416" t="str">
        <f t="shared" ref="Z3:Z237" si="10">VLOOKUP(H3,NLTC!$C$5:$H$271,6,0)/1000</f>
        <v>#REF!</v>
      </c>
      <c r="AA3" s="1085" t="str">
        <f t="shared" ref="AA3:AA237" si="11">ROUND(IF(X3&lt;=1,AB3*O3*X3,AB3*O3),0)</f>
        <v>#REF!</v>
      </c>
      <c r="AB3" s="1085" t="str">
        <f t="shared" ref="AB3:AB237" si="12">ROUND(IF(X3&lt;=1,Z3*O3*X3,Z3*O3),0)</f>
        <v>#REF!</v>
      </c>
      <c r="AC3" s="1105" t="str">
        <f t="shared" ref="AC3:AC237" si="13">ROUND(IF(X3&gt;1,(W3-V3)*$AC$1,0)*(O3/Y3),0)</f>
        <v>#REF!</v>
      </c>
      <c r="AD3" s="1105" t="str">
        <f t="shared" ref="AD3:AD237" si="14">+ROUND(AB3+AC3,0)</f>
        <v>#REF!</v>
      </c>
      <c r="AE3" s="1105" t="str">
        <f t="shared" ref="AE3:AE237" si="15">SUMIF(B:B,B3,AD:AD)</f>
        <v>#REF!</v>
      </c>
      <c r="AF3" s="232"/>
      <c r="AG3" s="1079"/>
      <c r="AH3" s="1090">
        <f t="shared" ref="AH3:AH237" si="16">SUMIF(D:D,D3,N:N)</f>
        <v>21</v>
      </c>
      <c r="AI3" s="1090"/>
    </row>
    <row r="4" ht="15.0" customHeight="1">
      <c r="A4" s="1098"/>
      <c r="B4" s="1417">
        <v>458599.0</v>
      </c>
      <c r="C4" s="1417" t="s">
        <v>876</v>
      </c>
      <c r="D4" s="1417" t="s">
        <v>1539</v>
      </c>
      <c r="E4" s="1417" t="s">
        <v>511</v>
      </c>
      <c r="F4" s="1417" t="s">
        <v>512</v>
      </c>
      <c r="G4" s="1417" t="s">
        <v>790</v>
      </c>
      <c r="H4" s="1273" t="str">
        <f t="shared" si="1"/>
        <v>DEV03</v>
      </c>
      <c r="I4" s="1100" t="str">
        <f t="shared" si="2"/>
        <v>#REF!</v>
      </c>
      <c r="J4" s="413">
        <v>6.0</v>
      </c>
      <c r="K4" s="413">
        <v>2025.0</v>
      </c>
      <c r="L4" s="1418">
        <v>45809.0</v>
      </c>
      <c r="M4" s="1418">
        <v>45838.0</v>
      </c>
      <c r="N4" s="827">
        <v>21.0</v>
      </c>
      <c r="O4" s="1084">
        <f t="shared" si="3"/>
        <v>1</v>
      </c>
      <c r="P4" s="231" t="str">
        <f t="shared" si="4"/>
        <v>#REF!</v>
      </c>
      <c r="Q4" s="231">
        <v>1.24</v>
      </c>
      <c r="R4" s="1101"/>
      <c r="S4" s="1417" t="s">
        <v>525</v>
      </c>
      <c r="T4" s="1417" t="s">
        <v>2315</v>
      </c>
      <c r="U4" s="1084">
        <f t="shared" si="5"/>
        <v>1.24</v>
      </c>
      <c r="V4" s="1102" t="str">
        <f t="shared" si="6"/>
        <v>#REF!</v>
      </c>
      <c r="W4" s="1102">
        <f t="shared" si="7"/>
        <v>1.24</v>
      </c>
      <c r="X4" s="1102" t="str">
        <f t="shared" si="8"/>
        <v>#REF!</v>
      </c>
      <c r="Y4" s="1102">
        <f t="shared" si="9"/>
        <v>1</v>
      </c>
      <c r="Z4" s="1416" t="str">
        <f t="shared" si="10"/>
        <v>#REF!</v>
      </c>
      <c r="AA4" s="1085" t="str">
        <f t="shared" si="11"/>
        <v>#REF!</v>
      </c>
      <c r="AB4" s="1085" t="str">
        <f t="shared" si="12"/>
        <v>#REF!</v>
      </c>
      <c r="AC4" s="1105" t="str">
        <f t="shared" si="13"/>
        <v>#REF!</v>
      </c>
      <c r="AD4" s="1105" t="str">
        <f t="shared" si="14"/>
        <v>#REF!</v>
      </c>
      <c r="AE4" s="1105" t="str">
        <f t="shared" si="15"/>
        <v>#REF!</v>
      </c>
      <c r="AF4" s="232"/>
      <c r="AG4" s="1079"/>
      <c r="AH4" s="1090">
        <f t="shared" si="16"/>
        <v>21</v>
      </c>
      <c r="AI4" s="1090"/>
    </row>
    <row r="5" ht="15.0" customHeight="1">
      <c r="A5" s="1098"/>
      <c r="B5" s="1417">
        <v>276374.0</v>
      </c>
      <c r="C5" s="1417" t="s">
        <v>1399</v>
      </c>
      <c r="D5" s="1417" t="s">
        <v>1400</v>
      </c>
      <c r="E5" s="1417" t="s">
        <v>511</v>
      </c>
      <c r="F5" s="1417" t="s">
        <v>546</v>
      </c>
      <c r="G5" s="1417" t="s">
        <v>790</v>
      </c>
      <c r="H5" s="1273" t="str">
        <f t="shared" si="1"/>
        <v>TESTER03</v>
      </c>
      <c r="I5" s="1100" t="str">
        <f t="shared" si="2"/>
        <v>#REF!</v>
      </c>
      <c r="J5" s="413">
        <v>6.0</v>
      </c>
      <c r="K5" s="413">
        <v>2025.0</v>
      </c>
      <c r="L5" s="1418">
        <v>45809.0</v>
      </c>
      <c r="M5" s="1418">
        <v>45838.0</v>
      </c>
      <c r="N5" s="827">
        <v>21.0</v>
      </c>
      <c r="O5" s="1084">
        <f t="shared" si="3"/>
        <v>1</v>
      </c>
      <c r="P5" s="231">
        <f t="shared" si="4"/>
        <v>1</v>
      </c>
      <c r="Q5" s="231">
        <v>1.0</v>
      </c>
      <c r="R5" s="1101"/>
      <c r="S5" s="1417" t="s">
        <v>517</v>
      </c>
      <c r="T5" s="1417" t="s">
        <v>1269</v>
      </c>
      <c r="U5" s="1084">
        <f t="shared" si="5"/>
        <v>1</v>
      </c>
      <c r="V5" s="1102">
        <f t="shared" si="6"/>
        <v>1</v>
      </c>
      <c r="W5" s="1102">
        <f t="shared" si="7"/>
        <v>1</v>
      </c>
      <c r="X5" s="1102">
        <f t="shared" si="8"/>
        <v>1</v>
      </c>
      <c r="Y5" s="1102">
        <f t="shared" si="9"/>
        <v>1</v>
      </c>
      <c r="Z5" s="1416" t="str">
        <f t="shared" si="10"/>
        <v>#REF!</v>
      </c>
      <c r="AA5" s="1085" t="str">
        <f t="shared" si="11"/>
        <v>#REF!</v>
      </c>
      <c r="AB5" s="1085" t="str">
        <f t="shared" si="12"/>
        <v>#REF!</v>
      </c>
      <c r="AC5" s="1105">
        <f t="shared" si="13"/>
        <v>0</v>
      </c>
      <c r="AD5" s="1105" t="str">
        <f t="shared" si="14"/>
        <v>#REF!</v>
      </c>
      <c r="AE5" s="1105" t="str">
        <f t="shared" si="15"/>
        <v>#REF!</v>
      </c>
      <c r="AF5" s="232"/>
      <c r="AG5" s="1079"/>
      <c r="AH5" s="1090">
        <f t="shared" si="16"/>
        <v>21</v>
      </c>
      <c r="AI5" s="1090"/>
    </row>
    <row r="6" ht="15.0" customHeight="1">
      <c r="A6" s="1098"/>
      <c r="B6" s="1417">
        <v>463029.0</v>
      </c>
      <c r="C6" s="1417" t="s">
        <v>1290</v>
      </c>
      <c r="D6" s="1417" t="s">
        <v>1291</v>
      </c>
      <c r="E6" s="1417" t="s">
        <v>511</v>
      </c>
      <c r="F6" s="1417" t="s">
        <v>512</v>
      </c>
      <c r="G6" s="1417" t="s">
        <v>795</v>
      </c>
      <c r="H6" s="1273" t="str">
        <f t="shared" si="1"/>
        <v>DEV01</v>
      </c>
      <c r="I6" s="1100" t="str">
        <f t="shared" si="2"/>
        <v>#REF!</v>
      </c>
      <c r="J6" s="413">
        <v>6.0</v>
      </c>
      <c r="K6" s="413">
        <v>2025.0</v>
      </c>
      <c r="L6" s="1418">
        <v>45809.0</v>
      </c>
      <c r="M6" s="1418">
        <v>45830.0</v>
      </c>
      <c r="N6" s="827">
        <v>15.0</v>
      </c>
      <c r="O6" s="1084">
        <f t="shared" si="3"/>
        <v>0.7142857143</v>
      </c>
      <c r="P6" s="231">
        <f t="shared" si="4"/>
        <v>0.714</v>
      </c>
      <c r="Q6" s="231">
        <v>0.714</v>
      </c>
      <c r="R6" s="1101"/>
      <c r="S6" s="1417" t="s">
        <v>517</v>
      </c>
      <c r="T6" s="1417" t="s">
        <v>1269</v>
      </c>
      <c r="U6" s="1084">
        <f t="shared" si="5"/>
        <v>0.714</v>
      </c>
      <c r="V6" s="1102" t="str">
        <f t="shared" si="6"/>
        <v>#REF!</v>
      </c>
      <c r="W6" s="1102" t="str">
        <f t="shared" si="7"/>
        <v>#REF!</v>
      </c>
      <c r="X6" s="1102" t="str">
        <f t="shared" si="8"/>
        <v>#REF!</v>
      </c>
      <c r="Y6" s="1102">
        <f t="shared" si="9"/>
        <v>1</v>
      </c>
      <c r="Z6" s="1416" t="str">
        <f t="shared" si="10"/>
        <v>#REF!</v>
      </c>
      <c r="AA6" s="1085" t="str">
        <f t="shared" si="11"/>
        <v>#REF!</v>
      </c>
      <c r="AB6" s="1085" t="str">
        <f t="shared" si="12"/>
        <v>#REF!</v>
      </c>
      <c r="AC6" s="1105" t="str">
        <f t="shared" si="13"/>
        <v>#REF!</v>
      </c>
      <c r="AD6" s="1105" t="str">
        <f t="shared" si="14"/>
        <v>#REF!</v>
      </c>
      <c r="AE6" s="1105" t="str">
        <f t="shared" si="15"/>
        <v>#REF!</v>
      </c>
      <c r="AF6" s="232"/>
      <c r="AG6" s="1079"/>
      <c r="AH6" s="1090">
        <f t="shared" si="16"/>
        <v>21</v>
      </c>
      <c r="AI6" s="1090"/>
    </row>
    <row r="7" ht="15.0" customHeight="1">
      <c r="A7" s="1098"/>
      <c r="B7" s="1417">
        <v>463039.0</v>
      </c>
      <c r="C7" s="1417" t="s">
        <v>1418</v>
      </c>
      <c r="D7" s="1417" t="s">
        <v>1419</v>
      </c>
      <c r="E7" s="1417" t="s">
        <v>511</v>
      </c>
      <c r="F7" s="1417" t="s">
        <v>512</v>
      </c>
      <c r="G7" s="1417" t="s">
        <v>790</v>
      </c>
      <c r="H7" s="1273" t="str">
        <f t="shared" si="1"/>
        <v>DEV03</v>
      </c>
      <c r="I7" s="1100" t="str">
        <f t="shared" si="2"/>
        <v>#REF!</v>
      </c>
      <c r="J7" s="413">
        <v>6.0</v>
      </c>
      <c r="K7" s="413">
        <v>2025.0</v>
      </c>
      <c r="L7" s="1418">
        <v>45809.0</v>
      </c>
      <c r="M7" s="1418">
        <v>45832.0</v>
      </c>
      <c r="N7" s="827">
        <v>17.0</v>
      </c>
      <c r="O7" s="1084">
        <f t="shared" si="3"/>
        <v>0.8095238095</v>
      </c>
      <c r="P7" s="231">
        <f t="shared" si="4"/>
        <v>0.81</v>
      </c>
      <c r="Q7" s="231">
        <v>0.81</v>
      </c>
      <c r="R7" s="1101"/>
      <c r="S7" s="1417" t="s">
        <v>517</v>
      </c>
      <c r="T7" s="1417" t="s">
        <v>1269</v>
      </c>
      <c r="U7" s="1084">
        <f t="shared" si="5"/>
        <v>0.81</v>
      </c>
      <c r="V7" s="1102">
        <f t="shared" si="6"/>
        <v>1</v>
      </c>
      <c r="W7" s="1102">
        <f t="shared" si="7"/>
        <v>1</v>
      </c>
      <c r="X7" s="1102">
        <f t="shared" si="8"/>
        <v>1</v>
      </c>
      <c r="Y7" s="1102">
        <f t="shared" si="9"/>
        <v>1</v>
      </c>
      <c r="Z7" s="1416" t="str">
        <f t="shared" si="10"/>
        <v>#REF!</v>
      </c>
      <c r="AA7" s="1085" t="str">
        <f t="shared" si="11"/>
        <v>#REF!</v>
      </c>
      <c r="AB7" s="1085" t="str">
        <f t="shared" si="12"/>
        <v>#REF!</v>
      </c>
      <c r="AC7" s="1105">
        <f t="shared" si="13"/>
        <v>0</v>
      </c>
      <c r="AD7" s="1105" t="str">
        <f t="shared" si="14"/>
        <v>#REF!</v>
      </c>
      <c r="AE7" s="1105" t="str">
        <f t="shared" si="15"/>
        <v>#REF!</v>
      </c>
      <c r="AF7" s="232"/>
      <c r="AG7" s="1079"/>
      <c r="AH7" s="1090">
        <f t="shared" si="16"/>
        <v>21</v>
      </c>
      <c r="AI7" s="1090"/>
    </row>
    <row r="8" ht="15.0" customHeight="1">
      <c r="A8" s="1098"/>
      <c r="B8" s="1417">
        <v>464849.0</v>
      </c>
      <c r="C8" s="1417" t="s">
        <v>1421</v>
      </c>
      <c r="D8" s="1417" t="s">
        <v>1422</v>
      </c>
      <c r="E8" s="1417" t="s">
        <v>511</v>
      </c>
      <c r="F8" s="1417" t="s">
        <v>564</v>
      </c>
      <c r="G8" s="1417" t="s">
        <v>790</v>
      </c>
      <c r="H8" s="1273" t="str">
        <f t="shared" si="1"/>
        <v>BA03</v>
      </c>
      <c r="I8" s="1100" t="str">
        <f t="shared" si="2"/>
        <v>#REF!</v>
      </c>
      <c r="J8" s="413">
        <v>6.0</v>
      </c>
      <c r="K8" s="413">
        <v>2025.0</v>
      </c>
      <c r="L8" s="1418">
        <v>45809.0</v>
      </c>
      <c r="M8" s="1418">
        <v>45838.0</v>
      </c>
      <c r="N8" s="827">
        <v>21.0</v>
      </c>
      <c r="O8" s="1084">
        <f t="shared" si="3"/>
        <v>1</v>
      </c>
      <c r="P8" s="231">
        <f t="shared" si="4"/>
        <v>1</v>
      </c>
      <c r="Q8" s="231">
        <v>1.0</v>
      </c>
      <c r="R8" s="1101"/>
      <c r="S8" s="1417" t="s">
        <v>517</v>
      </c>
      <c r="T8" s="1417" t="s">
        <v>1269</v>
      </c>
      <c r="U8" s="1084">
        <f t="shared" si="5"/>
        <v>1</v>
      </c>
      <c r="V8" s="1102">
        <f t="shared" si="6"/>
        <v>1</v>
      </c>
      <c r="W8" s="1102">
        <f t="shared" si="7"/>
        <v>1</v>
      </c>
      <c r="X8" s="1102">
        <f t="shared" si="8"/>
        <v>1</v>
      </c>
      <c r="Y8" s="1102">
        <f t="shared" si="9"/>
        <v>1</v>
      </c>
      <c r="Z8" s="1416" t="str">
        <f t="shared" si="10"/>
        <v>#REF!</v>
      </c>
      <c r="AA8" s="1085" t="str">
        <f t="shared" si="11"/>
        <v>#REF!</v>
      </c>
      <c r="AB8" s="1085" t="str">
        <f t="shared" si="12"/>
        <v>#REF!</v>
      </c>
      <c r="AC8" s="1105">
        <f t="shared" si="13"/>
        <v>0</v>
      </c>
      <c r="AD8" s="1105" t="str">
        <f t="shared" si="14"/>
        <v>#REF!</v>
      </c>
      <c r="AE8" s="1105" t="str">
        <f t="shared" si="15"/>
        <v>#REF!</v>
      </c>
      <c r="AF8" s="232"/>
      <c r="AG8" s="1079"/>
      <c r="AH8" s="1090">
        <f t="shared" si="16"/>
        <v>21</v>
      </c>
      <c r="AI8" s="1090"/>
    </row>
    <row r="9" ht="15.0" customHeight="1">
      <c r="A9" s="1098"/>
      <c r="B9" s="1417">
        <v>465605.0</v>
      </c>
      <c r="C9" s="1417" t="s">
        <v>1310</v>
      </c>
      <c r="D9" s="1417" t="s">
        <v>1589</v>
      </c>
      <c r="E9" s="1417" t="s">
        <v>511</v>
      </c>
      <c r="F9" s="1417" t="s">
        <v>546</v>
      </c>
      <c r="G9" s="1417" t="s">
        <v>771</v>
      </c>
      <c r="H9" s="1273" t="str">
        <f t="shared" si="1"/>
        <v>TESTER04</v>
      </c>
      <c r="I9" s="1100" t="str">
        <f t="shared" si="2"/>
        <v>#REF!</v>
      </c>
      <c r="J9" s="413">
        <v>6.0</v>
      </c>
      <c r="K9" s="413">
        <v>2025.0</v>
      </c>
      <c r="L9" s="1418">
        <v>45809.0</v>
      </c>
      <c r="M9" s="1418">
        <v>45838.0</v>
      </c>
      <c r="N9" s="827">
        <v>21.0</v>
      </c>
      <c r="O9" s="1084">
        <f t="shared" si="3"/>
        <v>1</v>
      </c>
      <c r="P9" s="231">
        <f t="shared" si="4"/>
        <v>1</v>
      </c>
      <c r="Q9" s="231">
        <v>1.0</v>
      </c>
      <c r="R9" s="1101"/>
      <c r="S9" s="1417" t="s">
        <v>517</v>
      </c>
      <c r="T9" s="1417" t="s">
        <v>1269</v>
      </c>
      <c r="U9" s="1084">
        <f t="shared" si="5"/>
        <v>1</v>
      </c>
      <c r="V9" s="1102">
        <f t="shared" si="6"/>
        <v>1</v>
      </c>
      <c r="W9" s="1102">
        <f t="shared" si="7"/>
        <v>1</v>
      </c>
      <c r="X9" s="1102">
        <f t="shared" si="8"/>
        <v>1</v>
      </c>
      <c r="Y9" s="1102">
        <f t="shared" si="9"/>
        <v>1</v>
      </c>
      <c r="Z9" s="1416" t="str">
        <f t="shared" si="10"/>
        <v>#REF!</v>
      </c>
      <c r="AA9" s="1085" t="str">
        <f t="shared" si="11"/>
        <v>#REF!</v>
      </c>
      <c r="AB9" s="1085" t="str">
        <f t="shared" si="12"/>
        <v>#REF!</v>
      </c>
      <c r="AC9" s="1105">
        <f t="shared" si="13"/>
        <v>0</v>
      </c>
      <c r="AD9" s="1105" t="str">
        <f t="shared" si="14"/>
        <v>#REF!</v>
      </c>
      <c r="AE9" s="1105" t="str">
        <f t="shared" si="15"/>
        <v>#REF!</v>
      </c>
      <c r="AF9" s="232"/>
      <c r="AG9" s="1079"/>
      <c r="AH9" s="1090">
        <f t="shared" si="16"/>
        <v>21</v>
      </c>
      <c r="AI9" s="1090"/>
    </row>
    <row r="10" ht="15.0" customHeight="1">
      <c r="A10" s="1098"/>
      <c r="B10" s="1417">
        <v>466333.0</v>
      </c>
      <c r="C10" s="1417" t="s">
        <v>1675</v>
      </c>
      <c r="D10" s="1417" t="s">
        <v>1676</v>
      </c>
      <c r="E10" s="1417" t="s">
        <v>511</v>
      </c>
      <c r="F10" s="1417" t="s">
        <v>546</v>
      </c>
      <c r="G10" s="1417" t="s">
        <v>790</v>
      </c>
      <c r="H10" s="1273" t="str">
        <f t="shared" si="1"/>
        <v>TESTER03</v>
      </c>
      <c r="I10" s="1100" t="str">
        <f t="shared" si="2"/>
        <v>#REF!</v>
      </c>
      <c r="J10" s="413">
        <v>6.0</v>
      </c>
      <c r="K10" s="413">
        <v>2025.0</v>
      </c>
      <c r="L10" s="1418">
        <v>45809.0</v>
      </c>
      <c r="M10" s="1418">
        <v>45838.0</v>
      </c>
      <c r="N10" s="827">
        <v>16.8</v>
      </c>
      <c r="O10" s="1084">
        <f t="shared" si="3"/>
        <v>0.8</v>
      </c>
      <c r="P10" s="231">
        <f t="shared" si="4"/>
        <v>0.8</v>
      </c>
      <c r="Q10" s="231">
        <v>0.8</v>
      </c>
      <c r="R10" s="1101"/>
      <c r="S10" s="1417" t="s">
        <v>517</v>
      </c>
      <c r="T10" s="1417" t="s">
        <v>1269</v>
      </c>
      <c r="U10" s="1084">
        <f t="shared" si="5"/>
        <v>0.8</v>
      </c>
      <c r="V10" s="1102" t="str">
        <f t="shared" si="6"/>
        <v>#REF!</v>
      </c>
      <c r="W10" s="1102" t="str">
        <f t="shared" si="7"/>
        <v>#REF!</v>
      </c>
      <c r="X10" s="1102" t="str">
        <f t="shared" si="8"/>
        <v>#REF!</v>
      </c>
      <c r="Y10" s="1102">
        <f t="shared" si="9"/>
        <v>1</v>
      </c>
      <c r="Z10" s="1416" t="str">
        <f t="shared" si="10"/>
        <v>#REF!</v>
      </c>
      <c r="AA10" s="1085" t="str">
        <f t="shared" si="11"/>
        <v>#REF!</v>
      </c>
      <c r="AB10" s="1085" t="str">
        <f t="shared" si="12"/>
        <v>#REF!</v>
      </c>
      <c r="AC10" s="1105" t="str">
        <f t="shared" si="13"/>
        <v>#REF!</v>
      </c>
      <c r="AD10" s="1105" t="str">
        <f t="shared" si="14"/>
        <v>#REF!</v>
      </c>
      <c r="AE10" s="1105" t="str">
        <f t="shared" si="15"/>
        <v>#REF!</v>
      </c>
      <c r="AF10" s="232"/>
      <c r="AG10" s="1079"/>
      <c r="AH10" s="1090">
        <f t="shared" si="16"/>
        <v>21</v>
      </c>
      <c r="AI10" s="1090"/>
    </row>
    <row r="11" ht="15.0" customHeight="1">
      <c r="A11" s="1098"/>
      <c r="B11" s="1417">
        <v>467515.0</v>
      </c>
      <c r="C11" s="1417" t="s">
        <v>2140</v>
      </c>
      <c r="D11" s="1417" t="s">
        <v>2141</v>
      </c>
      <c r="E11" s="1417" t="s">
        <v>511</v>
      </c>
      <c r="F11" s="1417" t="s">
        <v>564</v>
      </c>
      <c r="G11" s="1417" t="s">
        <v>771</v>
      </c>
      <c r="H11" s="1273" t="str">
        <f t="shared" si="1"/>
        <v>BA04</v>
      </c>
      <c r="I11" s="1100" t="str">
        <f t="shared" si="2"/>
        <v>#REF!</v>
      </c>
      <c r="J11" s="413">
        <v>6.0</v>
      </c>
      <c r="K11" s="413">
        <v>2025.0</v>
      </c>
      <c r="L11" s="1418">
        <v>45809.0</v>
      </c>
      <c r="M11" s="1418">
        <v>45838.0</v>
      </c>
      <c r="N11" s="827">
        <v>21.0</v>
      </c>
      <c r="O11" s="1084">
        <f t="shared" si="3"/>
        <v>1</v>
      </c>
      <c r="P11" s="231">
        <f t="shared" si="4"/>
        <v>1</v>
      </c>
      <c r="Q11" s="231">
        <v>1.0</v>
      </c>
      <c r="R11" s="1101"/>
      <c r="S11" s="1417" t="s">
        <v>517</v>
      </c>
      <c r="T11" s="1417" t="s">
        <v>1269</v>
      </c>
      <c r="U11" s="1084">
        <f t="shared" si="5"/>
        <v>1</v>
      </c>
      <c r="V11" s="1102">
        <f t="shared" si="6"/>
        <v>1</v>
      </c>
      <c r="W11" s="1102">
        <f t="shared" si="7"/>
        <v>1</v>
      </c>
      <c r="X11" s="1102">
        <f t="shared" si="8"/>
        <v>1</v>
      </c>
      <c r="Y11" s="1102">
        <f t="shared" si="9"/>
        <v>1</v>
      </c>
      <c r="Z11" s="1416" t="str">
        <f t="shared" si="10"/>
        <v>#REF!</v>
      </c>
      <c r="AA11" s="1085" t="str">
        <f t="shared" si="11"/>
        <v>#REF!</v>
      </c>
      <c r="AB11" s="1085" t="str">
        <f t="shared" si="12"/>
        <v>#REF!</v>
      </c>
      <c r="AC11" s="1105">
        <f t="shared" si="13"/>
        <v>0</v>
      </c>
      <c r="AD11" s="1105" t="str">
        <f t="shared" si="14"/>
        <v>#REF!</v>
      </c>
      <c r="AE11" s="1105" t="str">
        <f t="shared" si="15"/>
        <v>#REF!</v>
      </c>
      <c r="AF11" s="232"/>
      <c r="AG11" s="1079"/>
      <c r="AH11" s="1090">
        <f t="shared" si="16"/>
        <v>21</v>
      </c>
      <c r="AI11" s="1090"/>
    </row>
    <row r="12" ht="15.0" customHeight="1">
      <c r="A12" s="1098"/>
      <c r="B12" s="1417">
        <v>92203.0</v>
      </c>
      <c r="C12" s="1417" t="s">
        <v>2247</v>
      </c>
      <c r="D12" s="1417" t="s">
        <v>2248</v>
      </c>
      <c r="E12" s="1417" t="s">
        <v>511</v>
      </c>
      <c r="F12" s="1417" t="s">
        <v>663</v>
      </c>
      <c r="G12" s="1417" t="s">
        <v>771</v>
      </c>
      <c r="H12" s="1273" t="str">
        <f t="shared" si="1"/>
        <v>PM04</v>
      </c>
      <c r="I12" s="1100" t="str">
        <f t="shared" si="2"/>
        <v>#REF!</v>
      </c>
      <c r="J12" s="413">
        <v>6.0</v>
      </c>
      <c r="K12" s="413">
        <v>2025.0</v>
      </c>
      <c r="L12" s="1418">
        <v>45809.0</v>
      </c>
      <c r="M12" s="1418">
        <v>45838.0</v>
      </c>
      <c r="N12" s="827">
        <v>12.6</v>
      </c>
      <c r="O12" s="1084">
        <f t="shared" si="3"/>
        <v>0.6</v>
      </c>
      <c r="P12" s="231">
        <f t="shared" si="4"/>
        <v>0.6</v>
      </c>
      <c r="Q12" s="231">
        <v>0.6</v>
      </c>
      <c r="R12" s="1101"/>
      <c r="S12" s="1417" t="s">
        <v>517</v>
      </c>
      <c r="T12" s="1417" t="s">
        <v>1269</v>
      </c>
      <c r="U12" s="1084">
        <f t="shared" si="5"/>
        <v>0.6</v>
      </c>
      <c r="V12" s="1102" t="str">
        <f t="shared" si="6"/>
        <v>#REF!</v>
      </c>
      <c r="W12" s="1102">
        <f t="shared" si="7"/>
        <v>1.148</v>
      </c>
      <c r="X12" s="1102" t="str">
        <f t="shared" si="8"/>
        <v>#REF!</v>
      </c>
      <c r="Y12" s="1102">
        <f t="shared" si="9"/>
        <v>1</v>
      </c>
      <c r="Z12" s="1416" t="str">
        <f t="shared" si="10"/>
        <v>#REF!</v>
      </c>
      <c r="AA12" s="1085" t="str">
        <f t="shared" si="11"/>
        <v>#REF!</v>
      </c>
      <c r="AB12" s="1085" t="str">
        <f t="shared" si="12"/>
        <v>#REF!</v>
      </c>
      <c r="AC12" s="1105" t="str">
        <f t="shared" si="13"/>
        <v>#REF!</v>
      </c>
      <c r="AD12" s="1105" t="str">
        <f t="shared" si="14"/>
        <v>#REF!</v>
      </c>
      <c r="AE12" s="1105" t="str">
        <f t="shared" si="15"/>
        <v>#REF!</v>
      </c>
      <c r="AF12" s="232"/>
      <c r="AG12" s="1079"/>
      <c r="AH12" s="1090">
        <f t="shared" si="16"/>
        <v>21</v>
      </c>
      <c r="AI12" s="1090"/>
    </row>
    <row r="13" ht="15.0" customHeight="1">
      <c r="A13" s="1098"/>
      <c r="B13" s="1417">
        <v>472447.0</v>
      </c>
      <c r="C13" s="1417" t="s">
        <v>2343</v>
      </c>
      <c r="D13" s="1417" t="s">
        <v>2344</v>
      </c>
      <c r="E13" s="1417" t="s">
        <v>511</v>
      </c>
      <c r="F13" s="1417" t="s">
        <v>546</v>
      </c>
      <c r="G13" s="1417" t="s">
        <v>795</v>
      </c>
      <c r="H13" s="1273" t="str">
        <f t="shared" si="1"/>
        <v>TESTER01</v>
      </c>
      <c r="I13" s="1100" t="str">
        <f t="shared" si="2"/>
        <v>#REF!</v>
      </c>
      <c r="J13" s="413">
        <v>6.0</v>
      </c>
      <c r="K13" s="413">
        <v>2025.0</v>
      </c>
      <c r="L13" s="1418">
        <v>45809.0</v>
      </c>
      <c r="M13" s="1418">
        <v>45838.0</v>
      </c>
      <c r="N13" s="827">
        <v>21.0</v>
      </c>
      <c r="O13" s="1084">
        <f t="shared" si="3"/>
        <v>1</v>
      </c>
      <c r="P13" s="231">
        <f t="shared" si="4"/>
        <v>1</v>
      </c>
      <c r="Q13" s="231">
        <v>1.0</v>
      </c>
      <c r="R13" s="1101"/>
      <c r="S13" s="1417" t="s">
        <v>517</v>
      </c>
      <c r="T13" s="1417" t="s">
        <v>1269</v>
      </c>
      <c r="U13" s="1084">
        <f t="shared" si="5"/>
        <v>1</v>
      </c>
      <c r="V13" s="1102">
        <f t="shared" si="6"/>
        <v>1</v>
      </c>
      <c r="W13" s="1102">
        <f t="shared" si="7"/>
        <v>1</v>
      </c>
      <c r="X13" s="1102">
        <f t="shared" si="8"/>
        <v>1</v>
      </c>
      <c r="Y13" s="1102">
        <f t="shared" si="9"/>
        <v>1</v>
      </c>
      <c r="Z13" s="1416" t="str">
        <f t="shared" si="10"/>
        <v>#REF!</v>
      </c>
      <c r="AA13" s="1085" t="str">
        <f t="shared" si="11"/>
        <v>#REF!</v>
      </c>
      <c r="AB13" s="1085" t="str">
        <f t="shared" si="12"/>
        <v>#REF!</v>
      </c>
      <c r="AC13" s="1105">
        <f t="shared" si="13"/>
        <v>0</v>
      </c>
      <c r="AD13" s="1105" t="str">
        <f t="shared" si="14"/>
        <v>#REF!</v>
      </c>
      <c r="AE13" s="1105" t="str">
        <f t="shared" si="15"/>
        <v>#REF!</v>
      </c>
      <c r="AF13" s="232"/>
      <c r="AG13" s="1079"/>
      <c r="AH13" s="1090">
        <f t="shared" si="16"/>
        <v>21</v>
      </c>
      <c r="AI13" s="1090"/>
    </row>
    <row r="14" ht="15.0" customHeight="1">
      <c r="A14" s="1098"/>
      <c r="B14" s="1417">
        <v>473957.0</v>
      </c>
      <c r="C14" s="1417" t="s">
        <v>2348</v>
      </c>
      <c r="D14" s="1417" t="s">
        <v>2349</v>
      </c>
      <c r="E14" s="1417" t="s">
        <v>511</v>
      </c>
      <c r="F14" s="1417" t="s">
        <v>512</v>
      </c>
      <c r="G14" s="1417" t="s">
        <v>795</v>
      </c>
      <c r="H14" s="1273" t="str">
        <f t="shared" si="1"/>
        <v>DEV01</v>
      </c>
      <c r="I14" s="1100" t="str">
        <f t="shared" si="2"/>
        <v>#REF!</v>
      </c>
      <c r="J14" s="413">
        <v>6.0</v>
      </c>
      <c r="K14" s="413">
        <v>2025.0</v>
      </c>
      <c r="L14" s="1418">
        <v>45809.0</v>
      </c>
      <c r="M14" s="1418">
        <v>45838.0</v>
      </c>
      <c r="N14" s="827">
        <v>10.5</v>
      </c>
      <c r="O14" s="1084">
        <f t="shared" si="3"/>
        <v>0.5</v>
      </c>
      <c r="P14" s="231">
        <f t="shared" si="4"/>
        <v>0.5</v>
      </c>
      <c r="Q14" s="231">
        <v>0.5</v>
      </c>
      <c r="R14" s="1101"/>
      <c r="S14" s="1417" t="s">
        <v>517</v>
      </c>
      <c r="T14" s="1417" t="s">
        <v>1269</v>
      </c>
      <c r="U14" s="1084">
        <f t="shared" si="5"/>
        <v>0.5</v>
      </c>
      <c r="V14" s="1102" t="str">
        <f t="shared" si="6"/>
        <v>#REF!</v>
      </c>
      <c r="W14" s="1102" t="str">
        <f t="shared" si="7"/>
        <v>#REF!</v>
      </c>
      <c r="X14" s="1102" t="str">
        <f t="shared" si="8"/>
        <v>#REF!</v>
      </c>
      <c r="Y14" s="1102">
        <f t="shared" si="9"/>
        <v>0.8571428571</v>
      </c>
      <c r="Z14" s="1416" t="str">
        <f t="shared" si="10"/>
        <v>#REF!</v>
      </c>
      <c r="AA14" s="1085" t="str">
        <f t="shared" si="11"/>
        <v>#REF!</v>
      </c>
      <c r="AB14" s="1085" t="str">
        <f t="shared" si="12"/>
        <v>#REF!</v>
      </c>
      <c r="AC14" s="1105" t="str">
        <f t="shared" si="13"/>
        <v>#REF!</v>
      </c>
      <c r="AD14" s="1105" t="str">
        <f t="shared" si="14"/>
        <v>#REF!</v>
      </c>
      <c r="AE14" s="1105" t="str">
        <f t="shared" si="15"/>
        <v>#REF!</v>
      </c>
      <c r="AF14" s="232"/>
      <c r="AG14" s="1079"/>
      <c r="AH14" s="1090">
        <f t="shared" si="16"/>
        <v>18</v>
      </c>
      <c r="AI14" s="1090"/>
    </row>
    <row r="15" ht="15.0" customHeight="1">
      <c r="A15" s="1098"/>
      <c r="B15" s="1417">
        <v>475831.0</v>
      </c>
      <c r="C15" s="1417" t="s">
        <v>2419</v>
      </c>
      <c r="D15" s="1417" t="s">
        <v>2420</v>
      </c>
      <c r="E15" s="1417" t="s">
        <v>511</v>
      </c>
      <c r="F15" s="1417" t="s">
        <v>512</v>
      </c>
      <c r="G15" s="1417" t="s">
        <v>665</v>
      </c>
      <c r="H15" s="1273" t="str">
        <f t="shared" si="1"/>
        <v>DEV02</v>
      </c>
      <c r="I15" s="1100" t="str">
        <f t="shared" si="2"/>
        <v>#REF!</v>
      </c>
      <c r="J15" s="413">
        <v>6.0</v>
      </c>
      <c r="K15" s="413">
        <v>2025.0</v>
      </c>
      <c r="L15" s="1418">
        <v>45809.0</v>
      </c>
      <c r="M15" s="1418">
        <v>45838.0</v>
      </c>
      <c r="N15" s="827">
        <v>21.0</v>
      </c>
      <c r="O15" s="1084">
        <f t="shared" si="3"/>
        <v>1</v>
      </c>
      <c r="P15" s="231">
        <f t="shared" si="4"/>
        <v>1</v>
      </c>
      <c r="Q15" s="231">
        <v>1.0</v>
      </c>
      <c r="R15" s="1101"/>
      <c r="S15" s="1417" t="s">
        <v>517</v>
      </c>
      <c r="T15" s="1417" t="s">
        <v>1269</v>
      </c>
      <c r="U15" s="1084">
        <f t="shared" si="5"/>
        <v>1</v>
      </c>
      <c r="V15" s="1102">
        <f t="shared" si="6"/>
        <v>1</v>
      </c>
      <c r="W15" s="1102">
        <f t="shared" si="7"/>
        <v>1</v>
      </c>
      <c r="X15" s="1102">
        <f t="shared" si="8"/>
        <v>1</v>
      </c>
      <c r="Y15" s="1102">
        <f t="shared" si="9"/>
        <v>1</v>
      </c>
      <c r="Z15" s="1416" t="str">
        <f t="shared" si="10"/>
        <v>#REF!</v>
      </c>
      <c r="AA15" s="1085" t="str">
        <f t="shared" si="11"/>
        <v>#REF!</v>
      </c>
      <c r="AB15" s="1085" t="str">
        <f t="shared" si="12"/>
        <v>#REF!</v>
      </c>
      <c r="AC15" s="1105">
        <f t="shared" si="13"/>
        <v>0</v>
      </c>
      <c r="AD15" s="1105" t="str">
        <f t="shared" si="14"/>
        <v>#REF!</v>
      </c>
      <c r="AE15" s="1105" t="str">
        <f t="shared" si="15"/>
        <v>#REF!</v>
      </c>
      <c r="AF15" s="232"/>
      <c r="AG15" s="1079"/>
      <c r="AH15" s="1090">
        <f t="shared" si="16"/>
        <v>21</v>
      </c>
      <c r="AI15" s="1090"/>
    </row>
    <row r="16" ht="15.0" customHeight="1">
      <c r="A16" s="1098"/>
      <c r="B16" s="1417">
        <v>275041.0</v>
      </c>
      <c r="C16" s="1417" t="s">
        <v>1102</v>
      </c>
      <c r="D16" s="1417" t="s">
        <v>1275</v>
      </c>
      <c r="E16" s="1417" t="s">
        <v>511</v>
      </c>
      <c r="F16" s="1417" t="s">
        <v>512</v>
      </c>
      <c r="G16" s="1417" t="s">
        <v>790</v>
      </c>
      <c r="H16" s="1273" t="str">
        <f t="shared" si="1"/>
        <v>DEV03</v>
      </c>
      <c r="I16" s="1100" t="str">
        <f t="shared" si="2"/>
        <v>#REF!</v>
      </c>
      <c r="J16" s="413">
        <v>6.0</v>
      </c>
      <c r="K16" s="413">
        <v>2025.0</v>
      </c>
      <c r="L16" s="1418">
        <v>45809.0</v>
      </c>
      <c r="M16" s="1418">
        <v>45838.0</v>
      </c>
      <c r="N16" s="827">
        <v>21.0</v>
      </c>
      <c r="O16" s="1084">
        <f t="shared" si="3"/>
        <v>1</v>
      </c>
      <c r="P16" s="231" t="str">
        <f t="shared" si="4"/>
        <v>#REF!</v>
      </c>
      <c r="Q16" s="231">
        <v>1.24</v>
      </c>
      <c r="R16" s="1101"/>
      <c r="S16" s="1417" t="s">
        <v>525</v>
      </c>
      <c r="T16" s="1417" t="s">
        <v>2088</v>
      </c>
      <c r="U16" s="1084">
        <f t="shared" si="5"/>
        <v>1.24</v>
      </c>
      <c r="V16" s="1102" t="str">
        <f t="shared" si="6"/>
        <v>#REF!</v>
      </c>
      <c r="W16" s="1102">
        <f t="shared" si="7"/>
        <v>1.24</v>
      </c>
      <c r="X16" s="1102" t="str">
        <f t="shared" si="8"/>
        <v>#REF!</v>
      </c>
      <c r="Y16" s="1102">
        <f t="shared" si="9"/>
        <v>1</v>
      </c>
      <c r="Z16" s="1416" t="str">
        <f t="shared" si="10"/>
        <v>#REF!</v>
      </c>
      <c r="AA16" s="1085" t="str">
        <f t="shared" si="11"/>
        <v>#REF!</v>
      </c>
      <c r="AB16" s="1085" t="str">
        <f t="shared" si="12"/>
        <v>#REF!</v>
      </c>
      <c r="AC16" s="1105" t="str">
        <f t="shared" si="13"/>
        <v>#REF!</v>
      </c>
      <c r="AD16" s="1105" t="str">
        <f t="shared" si="14"/>
        <v>#REF!</v>
      </c>
      <c r="AE16" s="1105" t="str">
        <f t="shared" si="15"/>
        <v>#REF!</v>
      </c>
      <c r="AF16" s="232"/>
      <c r="AG16" s="1079"/>
      <c r="AH16" s="1090">
        <f t="shared" si="16"/>
        <v>21</v>
      </c>
      <c r="AI16" s="1090"/>
    </row>
    <row r="17" ht="15.0" customHeight="1">
      <c r="A17" s="1098"/>
      <c r="B17" s="1417">
        <v>283181.0</v>
      </c>
      <c r="C17" s="1417" t="s">
        <v>658</v>
      </c>
      <c r="D17" s="1417" t="s">
        <v>1278</v>
      </c>
      <c r="E17" s="1417" t="s">
        <v>511</v>
      </c>
      <c r="F17" s="1417" t="s">
        <v>564</v>
      </c>
      <c r="G17" s="1417" t="s">
        <v>771</v>
      </c>
      <c r="H17" s="1273" t="str">
        <f t="shared" si="1"/>
        <v>BA04</v>
      </c>
      <c r="I17" s="1100" t="str">
        <f t="shared" si="2"/>
        <v>#REF!</v>
      </c>
      <c r="J17" s="413">
        <v>6.0</v>
      </c>
      <c r="K17" s="413">
        <v>2025.0</v>
      </c>
      <c r="L17" s="1418">
        <v>45809.0</v>
      </c>
      <c r="M17" s="1418">
        <v>45830.0</v>
      </c>
      <c r="N17" s="827">
        <v>15.0</v>
      </c>
      <c r="O17" s="1084">
        <f t="shared" si="3"/>
        <v>0.7142857143</v>
      </c>
      <c r="P17" s="231" t="str">
        <f t="shared" si="4"/>
        <v>#REF!</v>
      </c>
      <c r="Q17" s="231">
        <v>1.136</v>
      </c>
      <c r="R17" s="1101"/>
      <c r="S17" s="1417" t="s">
        <v>525</v>
      </c>
      <c r="T17" s="1417" t="s">
        <v>2088</v>
      </c>
      <c r="U17" s="1084">
        <f t="shared" si="5"/>
        <v>1.136</v>
      </c>
      <c r="V17" s="1102" t="str">
        <f t="shared" si="6"/>
        <v>#REF!</v>
      </c>
      <c r="W17" s="1102">
        <f t="shared" si="7"/>
        <v>1.59</v>
      </c>
      <c r="X17" s="1102" t="str">
        <f t="shared" si="8"/>
        <v>#REF!</v>
      </c>
      <c r="Y17" s="1102">
        <f t="shared" si="9"/>
        <v>1</v>
      </c>
      <c r="Z17" s="1416" t="str">
        <f t="shared" si="10"/>
        <v>#REF!</v>
      </c>
      <c r="AA17" s="1085" t="str">
        <f t="shared" si="11"/>
        <v>#REF!</v>
      </c>
      <c r="AB17" s="1085" t="str">
        <f t="shared" si="12"/>
        <v>#REF!</v>
      </c>
      <c r="AC17" s="1105" t="str">
        <f t="shared" si="13"/>
        <v>#REF!</v>
      </c>
      <c r="AD17" s="1105" t="str">
        <f t="shared" si="14"/>
        <v>#REF!</v>
      </c>
      <c r="AE17" s="1105" t="str">
        <f t="shared" si="15"/>
        <v>#REF!</v>
      </c>
      <c r="AF17" s="232"/>
      <c r="AG17" s="1079"/>
      <c r="AH17" s="1090">
        <f t="shared" si="16"/>
        <v>21</v>
      </c>
      <c r="AI17" s="1090"/>
    </row>
    <row r="18" ht="15.0" customHeight="1">
      <c r="A18" s="1098"/>
      <c r="B18" s="1417">
        <v>283181.0</v>
      </c>
      <c r="C18" s="1417" t="s">
        <v>658</v>
      </c>
      <c r="D18" s="1417" t="s">
        <v>1278</v>
      </c>
      <c r="E18" s="1417" t="s">
        <v>511</v>
      </c>
      <c r="F18" s="1417" t="s">
        <v>564</v>
      </c>
      <c r="G18" s="1417" t="s">
        <v>771</v>
      </c>
      <c r="H18" s="1273" t="str">
        <f t="shared" si="1"/>
        <v>BA04</v>
      </c>
      <c r="I18" s="1100" t="str">
        <f t="shared" si="2"/>
        <v>#REF!</v>
      </c>
      <c r="J18" s="413">
        <v>6.0</v>
      </c>
      <c r="K18" s="413">
        <v>2025.0</v>
      </c>
      <c r="L18" s="1418">
        <v>45831.0</v>
      </c>
      <c r="M18" s="1418">
        <v>45838.0</v>
      </c>
      <c r="N18" s="827">
        <v>6.0</v>
      </c>
      <c r="O18" s="1084">
        <f t="shared" si="3"/>
        <v>0.2857142857</v>
      </c>
      <c r="P18" s="231" t="str">
        <f t="shared" si="4"/>
        <v>#REF!</v>
      </c>
      <c r="Q18" s="231">
        <v>0.454</v>
      </c>
      <c r="R18" s="1101"/>
      <c r="S18" s="1417" t="s">
        <v>525</v>
      </c>
      <c r="T18" s="1417" t="s">
        <v>2088</v>
      </c>
      <c r="U18" s="1084">
        <f t="shared" si="5"/>
        <v>0.454</v>
      </c>
      <c r="V18" s="1102" t="str">
        <f t="shared" si="6"/>
        <v>#REF!</v>
      </c>
      <c r="W18" s="1102">
        <f t="shared" si="7"/>
        <v>1.59</v>
      </c>
      <c r="X18" s="1102" t="str">
        <f t="shared" si="8"/>
        <v>#REF!</v>
      </c>
      <c r="Y18" s="1102">
        <f t="shared" si="9"/>
        <v>1</v>
      </c>
      <c r="Z18" s="1416" t="str">
        <f t="shared" si="10"/>
        <v>#REF!</v>
      </c>
      <c r="AA18" s="1085" t="str">
        <f t="shared" si="11"/>
        <v>#REF!</v>
      </c>
      <c r="AB18" s="1085" t="str">
        <f t="shared" si="12"/>
        <v>#REF!</v>
      </c>
      <c r="AC18" s="1105" t="str">
        <f t="shared" si="13"/>
        <v>#REF!</v>
      </c>
      <c r="AD18" s="1105" t="str">
        <f t="shared" si="14"/>
        <v>#REF!</v>
      </c>
      <c r="AE18" s="1105" t="str">
        <f t="shared" si="15"/>
        <v>#REF!</v>
      </c>
      <c r="AF18" s="232"/>
      <c r="AG18" s="1079"/>
      <c r="AH18" s="1090">
        <f t="shared" si="16"/>
        <v>21</v>
      </c>
      <c r="AI18" s="1090"/>
    </row>
    <row r="19" ht="15.0" customHeight="1">
      <c r="A19" s="1098"/>
      <c r="B19" s="1417">
        <v>427203.0</v>
      </c>
      <c r="C19" s="1417" t="s">
        <v>1006</v>
      </c>
      <c r="D19" s="1417" t="s">
        <v>1279</v>
      </c>
      <c r="E19" s="1417" t="s">
        <v>511</v>
      </c>
      <c r="F19" s="1417" t="s">
        <v>512</v>
      </c>
      <c r="G19" s="1417" t="s">
        <v>790</v>
      </c>
      <c r="H19" s="1273" t="str">
        <f t="shared" si="1"/>
        <v>DEV03</v>
      </c>
      <c r="I19" s="1100" t="str">
        <f t="shared" si="2"/>
        <v>#REF!</v>
      </c>
      <c r="J19" s="413">
        <v>6.0</v>
      </c>
      <c r="K19" s="413">
        <v>2025.0</v>
      </c>
      <c r="L19" s="1418">
        <v>45809.0</v>
      </c>
      <c r="M19" s="1418">
        <v>45838.0</v>
      </c>
      <c r="N19" s="827">
        <v>21.0</v>
      </c>
      <c r="O19" s="1084">
        <f t="shared" si="3"/>
        <v>1</v>
      </c>
      <c r="P19" s="231" t="str">
        <f t="shared" si="4"/>
        <v>#REF!</v>
      </c>
      <c r="Q19" s="231">
        <v>1.24</v>
      </c>
      <c r="R19" s="1101"/>
      <c r="S19" s="1417" t="s">
        <v>525</v>
      </c>
      <c r="T19" s="1417" t="s">
        <v>2088</v>
      </c>
      <c r="U19" s="1084">
        <f t="shared" si="5"/>
        <v>1.24</v>
      </c>
      <c r="V19" s="1102" t="str">
        <f t="shared" si="6"/>
        <v>#REF!</v>
      </c>
      <c r="W19" s="1102">
        <f t="shared" si="7"/>
        <v>1.24</v>
      </c>
      <c r="X19" s="1102" t="str">
        <f t="shared" si="8"/>
        <v>#REF!</v>
      </c>
      <c r="Y19" s="1102">
        <f t="shared" si="9"/>
        <v>1</v>
      </c>
      <c r="Z19" s="1416" t="str">
        <f t="shared" si="10"/>
        <v>#REF!</v>
      </c>
      <c r="AA19" s="1085" t="str">
        <f t="shared" si="11"/>
        <v>#REF!</v>
      </c>
      <c r="AB19" s="1085" t="str">
        <f t="shared" si="12"/>
        <v>#REF!</v>
      </c>
      <c r="AC19" s="1105" t="str">
        <f t="shared" si="13"/>
        <v>#REF!</v>
      </c>
      <c r="AD19" s="1105" t="str">
        <f t="shared" si="14"/>
        <v>#REF!</v>
      </c>
      <c r="AE19" s="1105" t="str">
        <f t="shared" si="15"/>
        <v>#REF!</v>
      </c>
      <c r="AF19" s="232"/>
      <c r="AG19" s="1079"/>
      <c r="AH19" s="1090">
        <f t="shared" si="16"/>
        <v>21</v>
      </c>
      <c r="AI19" s="1090"/>
    </row>
    <row r="20" ht="15.0" customHeight="1">
      <c r="A20" s="1098"/>
      <c r="B20" s="1417">
        <v>458877.0</v>
      </c>
      <c r="C20" s="1417" t="s">
        <v>521</v>
      </c>
      <c r="D20" s="1417" t="s">
        <v>1285</v>
      </c>
      <c r="E20" s="1417" t="s">
        <v>511</v>
      </c>
      <c r="F20" s="1417" t="s">
        <v>512</v>
      </c>
      <c r="G20" s="1417" t="s">
        <v>893</v>
      </c>
      <c r="H20" s="1273" t="str">
        <f t="shared" si="1"/>
        <v>DEV06</v>
      </c>
      <c r="I20" s="1100" t="str">
        <f t="shared" si="2"/>
        <v>#REF!</v>
      </c>
      <c r="J20" s="413">
        <v>6.0</v>
      </c>
      <c r="K20" s="413">
        <v>2025.0</v>
      </c>
      <c r="L20" s="1418">
        <v>45809.0</v>
      </c>
      <c r="M20" s="1418">
        <v>45838.0</v>
      </c>
      <c r="N20" s="827">
        <v>4.2</v>
      </c>
      <c r="O20" s="1084">
        <f t="shared" si="3"/>
        <v>0.2</v>
      </c>
      <c r="P20" s="231" t="str">
        <f t="shared" si="4"/>
        <v>#REF!</v>
      </c>
      <c r="Q20" s="231">
        <v>0.454</v>
      </c>
      <c r="R20" s="1101"/>
      <c r="S20" s="1417" t="s">
        <v>525</v>
      </c>
      <c r="T20" s="1417" t="s">
        <v>2088</v>
      </c>
      <c r="U20" s="1084">
        <f t="shared" si="5"/>
        <v>0.454</v>
      </c>
      <c r="V20" s="1102" t="str">
        <f t="shared" si="6"/>
        <v>#REF!</v>
      </c>
      <c r="W20" s="1102" t="str">
        <f t="shared" si="7"/>
        <v>#REF!</v>
      </c>
      <c r="X20" s="1102" t="str">
        <f t="shared" si="8"/>
        <v>#REF!</v>
      </c>
      <c r="Y20" s="1102">
        <f t="shared" si="9"/>
        <v>1</v>
      </c>
      <c r="Z20" s="1416" t="str">
        <f t="shared" si="10"/>
        <v>#REF!</v>
      </c>
      <c r="AA20" s="1085" t="str">
        <f t="shared" si="11"/>
        <v>#REF!</v>
      </c>
      <c r="AB20" s="1085" t="str">
        <f t="shared" si="12"/>
        <v>#REF!</v>
      </c>
      <c r="AC20" s="1105" t="str">
        <f t="shared" si="13"/>
        <v>#REF!</v>
      </c>
      <c r="AD20" s="1105" t="str">
        <f t="shared" si="14"/>
        <v>#REF!</v>
      </c>
      <c r="AE20" s="1105" t="str">
        <f t="shared" si="15"/>
        <v>#REF!</v>
      </c>
      <c r="AF20" s="232"/>
      <c r="AG20" s="1079"/>
      <c r="AH20" s="1090">
        <f t="shared" si="16"/>
        <v>21</v>
      </c>
      <c r="AI20" s="1090"/>
    </row>
    <row r="21" ht="15.0" customHeight="1">
      <c r="A21" s="1098"/>
      <c r="B21" s="1417">
        <v>463031.0</v>
      </c>
      <c r="C21" s="1417" t="s">
        <v>1288</v>
      </c>
      <c r="D21" s="1417" t="s">
        <v>1289</v>
      </c>
      <c r="E21" s="1417" t="s">
        <v>511</v>
      </c>
      <c r="F21" s="1417" t="s">
        <v>512</v>
      </c>
      <c r="G21" s="1417" t="s">
        <v>790</v>
      </c>
      <c r="H21" s="1273" t="str">
        <f t="shared" si="1"/>
        <v>DEV03</v>
      </c>
      <c r="I21" s="1100" t="str">
        <f t="shared" si="2"/>
        <v>#REF!</v>
      </c>
      <c r="J21" s="413">
        <v>6.0</v>
      </c>
      <c r="K21" s="413">
        <v>2025.0</v>
      </c>
      <c r="L21" s="1418">
        <v>45809.0</v>
      </c>
      <c r="M21" s="1418">
        <v>45838.0</v>
      </c>
      <c r="N21" s="827">
        <v>21.0</v>
      </c>
      <c r="O21" s="1084">
        <f t="shared" si="3"/>
        <v>1</v>
      </c>
      <c r="P21" s="231" t="str">
        <f t="shared" si="4"/>
        <v>#REF!</v>
      </c>
      <c r="Q21" s="231">
        <v>1.24</v>
      </c>
      <c r="R21" s="1101"/>
      <c r="S21" s="1417" t="s">
        <v>525</v>
      </c>
      <c r="T21" s="1417" t="s">
        <v>2088</v>
      </c>
      <c r="U21" s="1084">
        <f t="shared" si="5"/>
        <v>1.24</v>
      </c>
      <c r="V21" s="1102" t="str">
        <f t="shared" si="6"/>
        <v>#REF!</v>
      </c>
      <c r="W21" s="1102">
        <f t="shared" si="7"/>
        <v>1.24</v>
      </c>
      <c r="X21" s="1102" t="str">
        <f t="shared" si="8"/>
        <v>#REF!</v>
      </c>
      <c r="Y21" s="1102">
        <f t="shared" si="9"/>
        <v>1</v>
      </c>
      <c r="Z21" s="1416" t="str">
        <f t="shared" si="10"/>
        <v>#REF!</v>
      </c>
      <c r="AA21" s="1085" t="str">
        <f t="shared" si="11"/>
        <v>#REF!</v>
      </c>
      <c r="AB21" s="1085" t="str">
        <f t="shared" si="12"/>
        <v>#REF!</v>
      </c>
      <c r="AC21" s="1105" t="str">
        <f t="shared" si="13"/>
        <v>#REF!</v>
      </c>
      <c r="AD21" s="1105" t="str">
        <f t="shared" si="14"/>
        <v>#REF!</v>
      </c>
      <c r="AE21" s="1105" t="str">
        <f t="shared" si="15"/>
        <v>#REF!</v>
      </c>
      <c r="AF21" s="232"/>
      <c r="AG21" s="1079"/>
      <c r="AH21" s="1090">
        <f t="shared" si="16"/>
        <v>21</v>
      </c>
      <c r="AI21" s="1090"/>
    </row>
    <row r="22" ht="15.0" customHeight="1">
      <c r="A22" s="1098"/>
      <c r="B22" s="1417">
        <v>463041.0</v>
      </c>
      <c r="C22" s="1417" t="s">
        <v>1293</v>
      </c>
      <c r="D22" s="1417" t="s">
        <v>1294</v>
      </c>
      <c r="E22" s="1417" t="s">
        <v>511</v>
      </c>
      <c r="F22" s="1417" t="s">
        <v>546</v>
      </c>
      <c r="G22" s="1417" t="s">
        <v>665</v>
      </c>
      <c r="H22" s="1273" t="str">
        <f t="shared" si="1"/>
        <v>TESTER02</v>
      </c>
      <c r="I22" s="1100" t="str">
        <f t="shared" si="2"/>
        <v>#REF!</v>
      </c>
      <c r="J22" s="413">
        <v>6.0</v>
      </c>
      <c r="K22" s="413">
        <v>2025.0</v>
      </c>
      <c r="L22" s="1418">
        <v>45809.0</v>
      </c>
      <c r="M22" s="1418">
        <v>45838.0</v>
      </c>
      <c r="N22" s="827">
        <v>21.0</v>
      </c>
      <c r="O22" s="1084">
        <f t="shared" si="3"/>
        <v>1</v>
      </c>
      <c r="P22" s="231" t="str">
        <f t="shared" si="4"/>
        <v>#REF!</v>
      </c>
      <c r="Q22" s="231">
        <v>0.86</v>
      </c>
      <c r="R22" s="1101"/>
      <c r="S22" s="1417" t="s">
        <v>525</v>
      </c>
      <c r="T22" s="1417" t="s">
        <v>2088</v>
      </c>
      <c r="U22" s="1084">
        <f t="shared" si="5"/>
        <v>0.86</v>
      </c>
      <c r="V22" s="1102" t="str">
        <f t="shared" si="6"/>
        <v>#REF!</v>
      </c>
      <c r="W22" s="1102">
        <f t="shared" si="7"/>
        <v>0.86</v>
      </c>
      <c r="X22" s="1102" t="str">
        <f t="shared" si="8"/>
        <v>#REF!</v>
      </c>
      <c r="Y22" s="1102">
        <f t="shared" si="9"/>
        <v>1</v>
      </c>
      <c r="Z22" s="1416" t="str">
        <f t="shared" si="10"/>
        <v>#REF!</v>
      </c>
      <c r="AA22" s="1085" t="str">
        <f t="shared" si="11"/>
        <v>#REF!</v>
      </c>
      <c r="AB22" s="1085" t="str">
        <f t="shared" si="12"/>
        <v>#REF!</v>
      </c>
      <c r="AC22" s="1105" t="str">
        <f t="shared" si="13"/>
        <v>#REF!</v>
      </c>
      <c r="AD22" s="1105" t="str">
        <f t="shared" si="14"/>
        <v>#REF!</v>
      </c>
      <c r="AE22" s="1105" t="str">
        <f t="shared" si="15"/>
        <v>#REF!</v>
      </c>
      <c r="AF22" s="232"/>
      <c r="AG22" s="1079"/>
      <c r="AH22" s="1090">
        <f t="shared" si="16"/>
        <v>21</v>
      </c>
      <c r="AI22" s="1090"/>
    </row>
    <row r="23" ht="15.0" customHeight="1">
      <c r="A23" s="1098"/>
      <c r="B23" s="1417">
        <v>463293.0</v>
      </c>
      <c r="C23" s="1417" t="s">
        <v>1296</v>
      </c>
      <c r="D23" s="1417" t="s">
        <v>1297</v>
      </c>
      <c r="E23" s="1417" t="s">
        <v>511</v>
      </c>
      <c r="F23" s="1417" t="s">
        <v>564</v>
      </c>
      <c r="G23" s="1417" t="s">
        <v>665</v>
      </c>
      <c r="H23" s="1273" t="str">
        <f t="shared" si="1"/>
        <v>BA02</v>
      </c>
      <c r="I23" s="1100" t="str">
        <f t="shared" si="2"/>
        <v>#REF!</v>
      </c>
      <c r="J23" s="413">
        <v>6.0</v>
      </c>
      <c r="K23" s="413">
        <v>2025.0</v>
      </c>
      <c r="L23" s="1418">
        <v>45809.0</v>
      </c>
      <c r="M23" s="1418">
        <v>45838.0</v>
      </c>
      <c r="N23" s="827">
        <v>21.0</v>
      </c>
      <c r="O23" s="1084">
        <f t="shared" si="3"/>
        <v>1</v>
      </c>
      <c r="P23" s="231" t="str">
        <f t="shared" si="4"/>
        <v>#REF!</v>
      </c>
      <c r="Q23" s="231">
        <v>1.03</v>
      </c>
      <c r="R23" s="1101"/>
      <c r="S23" s="1417" t="s">
        <v>525</v>
      </c>
      <c r="T23" s="1417" t="s">
        <v>2088</v>
      </c>
      <c r="U23" s="1084">
        <f t="shared" si="5"/>
        <v>1.03</v>
      </c>
      <c r="V23" s="1102" t="str">
        <f t="shared" si="6"/>
        <v>#REF!</v>
      </c>
      <c r="W23" s="1102">
        <f t="shared" si="7"/>
        <v>1.03</v>
      </c>
      <c r="X23" s="1102" t="str">
        <f t="shared" si="8"/>
        <v>#REF!</v>
      </c>
      <c r="Y23" s="1102">
        <f t="shared" si="9"/>
        <v>1</v>
      </c>
      <c r="Z23" s="1416" t="str">
        <f t="shared" si="10"/>
        <v>#REF!</v>
      </c>
      <c r="AA23" s="1085" t="str">
        <f t="shared" si="11"/>
        <v>#REF!</v>
      </c>
      <c r="AB23" s="1085" t="str">
        <f t="shared" si="12"/>
        <v>#REF!</v>
      </c>
      <c r="AC23" s="1105" t="str">
        <f t="shared" si="13"/>
        <v>#REF!</v>
      </c>
      <c r="AD23" s="1105" t="str">
        <f t="shared" si="14"/>
        <v>#REF!</v>
      </c>
      <c r="AE23" s="1105" t="str">
        <f t="shared" si="15"/>
        <v>#REF!</v>
      </c>
      <c r="AF23" s="232"/>
      <c r="AG23" s="1079"/>
      <c r="AH23" s="1090">
        <f t="shared" si="16"/>
        <v>21</v>
      </c>
      <c r="AI23" s="1090"/>
    </row>
    <row r="24" ht="15.0" customHeight="1">
      <c r="A24" s="1098"/>
      <c r="B24" s="1417">
        <v>469685.0</v>
      </c>
      <c r="C24" s="1417" t="s">
        <v>2240</v>
      </c>
      <c r="D24" s="1417" t="s">
        <v>2241</v>
      </c>
      <c r="E24" s="1417" t="s">
        <v>511</v>
      </c>
      <c r="F24" s="1417" t="s">
        <v>512</v>
      </c>
      <c r="G24" s="1417" t="s">
        <v>790</v>
      </c>
      <c r="H24" s="1273" t="str">
        <f t="shared" si="1"/>
        <v>DEV03</v>
      </c>
      <c r="I24" s="1100" t="str">
        <f t="shared" si="2"/>
        <v>#REF!</v>
      </c>
      <c r="J24" s="413">
        <v>6.0</v>
      </c>
      <c r="K24" s="413">
        <v>2025.0</v>
      </c>
      <c r="L24" s="1418">
        <v>45809.0</v>
      </c>
      <c r="M24" s="1418">
        <v>45838.0</v>
      </c>
      <c r="N24" s="827">
        <v>21.0</v>
      </c>
      <c r="O24" s="1084">
        <f t="shared" si="3"/>
        <v>1</v>
      </c>
      <c r="P24" s="231" t="str">
        <f t="shared" si="4"/>
        <v>#REF!</v>
      </c>
      <c r="Q24" s="231">
        <v>1.24</v>
      </c>
      <c r="R24" s="1101"/>
      <c r="S24" s="1417" t="s">
        <v>525</v>
      </c>
      <c r="T24" s="1417" t="s">
        <v>2088</v>
      </c>
      <c r="U24" s="1084">
        <f t="shared" si="5"/>
        <v>1.24</v>
      </c>
      <c r="V24" s="1102" t="str">
        <f t="shared" si="6"/>
        <v>#REF!</v>
      </c>
      <c r="W24" s="1102">
        <f t="shared" si="7"/>
        <v>1.24</v>
      </c>
      <c r="X24" s="1102" t="str">
        <f t="shared" si="8"/>
        <v>#REF!</v>
      </c>
      <c r="Y24" s="1102">
        <f t="shared" si="9"/>
        <v>1</v>
      </c>
      <c r="Z24" s="1416" t="str">
        <f t="shared" si="10"/>
        <v>#REF!</v>
      </c>
      <c r="AA24" s="1085" t="str">
        <f t="shared" si="11"/>
        <v>#REF!</v>
      </c>
      <c r="AB24" s="1085" t="str">
        <f t="shared" si="12"/>
        <v>#REF!</v>
      </c>
      <c r="AC24" s="1105" t="str">
        <f t="shared" si="13"/>
        <v>#REF!</v>
      </c>
      <c r="AD24" s="1105" t="str">
        <f t="shared" si="14"/>
        <v>#REF!</v>
      </c>
      <c r="AE24" s="1105" t="str">
        <f t="shared" si="15"/>
        <v>#REF!</v>
      </c>
      <c r="AF24" s="232"/>
      <c r="AG24" s="1079"/>
      <c r="AH24" s="1090">
        <f t="shared" si="16"/>
        <v>21</v>
      </c>
      <c r="AI24" s="1090"/>
    </row>
    <row r="25" ht="15.0" customHeight="1">
      <c r="A25" s="1098"/>
      <c r="B25" s="1417">
        <v>469691.0</v>
      </c>
      <c r="C25" s="1417" t="s">
        <v>2238</v>
      </c>
      <c r="D25" s="1417" t="s">
        <v>2239</v>
      </c>
      <c r="E25" s="1417" t="s">
        <v>511</v>
      </c>
      <c r="F25" s="1417" t="s">
        <v>546</v>
      </c>
      <c r="G25" s="1417" t="s">
        <v>790</v>
      </c>
      <c r="H25" s="1273" t="str">
        <f t="shared" si="1"/>
        <v>TESTER03</v>
      </c>
      <c r="I25" s="1100" t="str">
        <f t="shared" si="2"/>
        <v>#REF!</v>
      </c>
      <c r="J25" s="413">
        <v>6.0</v>
      </c>
      <c r="K25" s="413">
        <v>2025.0</v>
      </c>
      <c r="L25" s="1418">
        <v>45809.0</v>
      </c>
      <c r="M25" s="1418">
        <v>45838.0</v>
      </c>
      <c r="N25" s="827">
        <v>21.0</v>
      </c>
      <c r="O25" s="1084">
        <f t="shared" si="3"/>
        <v>1</v>
      </c>
      <c r="P25" s="231" t="str">
        <f t="shared" si="4"/>
        <v>#REF!</v>
      </c>
      <c r="Q25" s="231">
        <v>1.19</v>
      </c>
      <c r="R25" s="1101"/>
      <c r="S25" s="1417" t="s">
        <v>525</v>
      </c>
      <c r="T25" s="1417" t="s">
        <v>2088</v>
      </c>
      <c r="U25" s="1084">
        <f t="shared" si="5"/>
        <v>1.19</v>
      </c>
      <c r="V25" s="1102" t="str">
        <f t="shared" si="6"/>
        <v>#REF!</v>
      </c>
      <c r="W25" s="1102">
        <f t="shared" si="7"/>
        <v>1.19</v>
      </c>
      <c r="X25" s="1102" t="str">
        <f t="shared" si="8"/>
        <v>#REF!</v>
      </c>
      <c r="Y25" s="1102">
        <f t="shared" si="9"/>
        <v>1</v>
      </c>
      <c r="Z25" s="1416" t="str">
        <f t="shared" si="10"/>
        <v>#REF!</v>
      </c>
      <c r="AA25" s="1085" t="str">
        <f t="shared" si="11"/>
        <v>#REF!</v>
      </c>
      <c r="AB25" s="1085" t="str">
        <f t="shared" si="12"/>
        <v>#REF!</v>
      </c>
      <c r="AC25" s="1105" t="str">
        <f t="shared" si="13"/>
        <v>#REF!</v>
      </c>
      <c r="AD25" s="1105" t="str">
        <f t="shared" si="14"/>
        <v>#REF!</v>
      </c>
      <c r="AE25" s="1105" t="str">
        <f t="shared" si="15"/>
        <v>#REF!</v>
      </c>
      <c r="AF25" s="232"/>
      <c r="AG25" s="1079"/>
      <c r="AH25" s="1090">
        <f t="shared" si="16"/>
        <v>21</v>
      </c>
      <c r="AI25" s="1090"/>
    </row>
    <row r="26" ht="15.0" customHeight="1">
      <c r="A26" s="1098"/>
      <c r="B26" s="1417">
        <v>469949.0</v>
      </c>
      <c r="C26" s="1417" t="s">
        <v>2277</v>
      </c>
      <c r="D26" s="1417" t="s">
        <v>2278</v>
      </c>
      <c r="E26" s="1417" t="s">
        <v>511</v>
      </c>
      <c r="F26" s="1417" t="s">
        <v>512</v>
      </c>
      <c r="G26" s="1417" t="s">
        <v>790</v>
      </c>
      <c r="H26" s="1273" t="str">
        <f t="shared" si="1"/>
        <v>DEV03</v>
      </c>
      <c r="I26" s="1100" t="str">
        <f t="shared" si="2"/>
        <v>#REF!</v>
      </c>
      <c r="J26" s="413">
        <v>6.0</v>
      </c>
      <c r="K26" s="413">
        <v>2025.0</v>
      </c>
      <c r="L26" s="1418">
        <v>45809.0</v>
      </c>
      <c r="M26" s="1418">
        <v>45830.0</v>
      </c>
      <c r="N26" s="827">
        <v>15.0</v>
      </c>
      <c r="O26" s="1084">
        <f t="shared" si="3"/>
        <v>0.7142857143</v>
      </c>
      <c r="P26" s="231" t="str">
        <f t="shared" si="4"/>
        <v>#REF!</v>
      </c>
      <c r="Q26" s="231">
        <v>0.886</v>
      </c>
      <c r="R26" s="1101"/>
      <c r="S26" s="1417" t="s">
        <v>525</v>
      </c>
      <c r="T26" s="1417" t="s">
        <v>2088</v>
      </c>
      <c r="U26" s="1084">
        <f t="shared" si="5"/>
        <v>0.886</v>
      </c>
      <c r="V26" s="1102" t="str">
        <f t="shared" si="6"/>
        <v>#REF!</v>
      </c>
      <c r="W26" s="1102" t="str">
        <f t="shared" si="7"/>
        <v>#REF!</v>
      </c>
      <c r="X26" s="1102" t="str">
        <f t="shared" si="8"/>
        <v>#REF!</v>
      </c>
      <c r="Y26" s="1102">
        <f t="shared" si="9"/>
        <v>1</v>
      </c>
      <c r="Z26" s="1416" t="str">
        <f t="shared" si="10"/>
        <v>#REF!</v>
      </c>
      <c r="AA26" s="1085" t="str">
        <f t="shared" si="11"/>
        <v>#REF!</v>
      </c>
      <c r="AB26" s="1085" t="str">
        <f t="shared" si="12"/>
        <v>#REF!</v>
      </c>
      <c r="AC26" s="1105" t="str">
        <f t="shared" si="13"/>
        <v>#REF!</v>
      </c>
      <c r="AD26" s="1105" t="str">
        <f t="shared" si="14"/>
        <v>#REF!</v>
      </c>
      <c r="AE26" s="1105" t="str">
        <f t="shared" si="15"/>
        <v>#REF!</v>
      </c>
      <c r="AF26" s="232"/>
      <c r="AG26" s="1079"/>
      <c r="AH26" s="1090">
        <f t="shared" si="16"/>
        <v>21</v>
      </c>
      <c r="AI26" s="1090"/>
    </row>
    <row r="27" ht="15.0" customHeight="1">
      <c r="A27" s="1098"/>
      <c r="B27" s="1417">
        <v>92203.0</v>
      </c>
      <c r="C27" s="1417" t="s">
        <v>2247</v>
      </c>
      <c r="D27" s="1417" t="s">
        <v>2248</v>
      </c>
      <c r="E27" s="1417" t="s">
        <v>511</v>
      </c>
      <c r="F27" s="1417" t="s">
        <v>663</v>
      </c>
      <c r="G27" s="1417" t="s">
        <v>771</v>
      </c>
      <c r="H27" s="1273" t="str">
        <f t="shared" si="1"/>
        <v>PM04</v>
      </c>
      <c r="I27" s="1100" t="str">
        <f t="shared" si="2"/>
        <v>#REF!</v>
      </c>
      <c r="J27" s="413">
        <v>6.0</v>
      </c>
      <c r="K27" s="413">
        <v>2025.0</v>
      </c>
      <c r="L27" s="1418">
        <v>45809.0</v>
      </c>
      <c r="M27" s="1418">
        <v>45838.0</v>
      </c>
      <c r="N27" s="827">
        <v>2.1</v>
      </c>
      <c r="O27" s="1084">
        <f t="shared" si="3"/>
        <v>0.1</v>
      </c>
      <c r="P27" s="231" t="str">
        <f t="shared" si="4"/>
        <v>#REF!</v>
      </c>
      <c r="Q27" s="231">
        <v>0.159</v>
      </c>
      <c r="R27" s="1101"/>
      <c r="S27" s="1417" t="s">
        <v>525</v>
      </c>
      <c r="T27" s="1417" t="s">
        <v>2088</v>
      </c>
      <c r="U27" s="1084">
        <f t="shared" si="5"/>
        <v>0.159</v>
      </c>
      <c r="V27" s="1102" t="str">
        <f t="shared" si="6"/>
        <v>#REF!</v>
      </c>
      <c r="W27" s="1102">
        <f t="shared" si="7"/>
        <v>1.148</v>
      </c>
      <c r="X27" s="1102" t="str">
        <f t="shared" si="8"/>
        <v>#REF!</v>
      </c>
      <c r="Y27" s="1102">
        <f t="shared" si="9"/>
        <v>1</v>
      </c>
      <c r="Z27" s="1416" t="str">
        <f t="shared" si="10"/>
        <v>#REF!</v>
      </c>
      <c r="AA27" s="1085" t="str">
        <f t="shared" si="11"/>
        <v>#REF!</v>
      </c>
      <c r="AB27" s="1085" t="str">
        <f t="shared" si="12"/>
        <v>#REF!</v>
      </c>
      <c r="AC27" s="1105" t="str">
        <f t="shared" si="13"/>
        <v>#REF!</v>
      </c>
      <c r="AD27" s="1105" t="str">
        <f t="shared" si="14"/>
        <v>#REF!</v>
      </c>
      <c r="AE27" s="1105" t="str">
        <f t="shared" si="15"/>
        <v>#REF!</v>
      </c>
      <c r="AF27" s="232"/>
      <c r="AG27" s="1079"/>
      <c r="AH27" s="1090">
        <f t="shared" si="16"/>
        <v>21</v>
      </c>
      <c r="AI27" s="1090"/>
    </row>
    <row r="28" ht="15.0" customHeight="1">
      <c r="A28" s="1098"/>
      <c r="B28" s="1417">
        <v>466045.0</v>
      </c>
      <c r="C28" s="1417" t="s">
        <v>1490</v>
      </c>
      <c r="D28" s="1417" t="s">
        <v>1491</v>
      </c>
      <c r="E28" s="1417" t="s">
        <v>511</v>
      </c>
      <c r="F28" s="1417" t="s">
        <v>564</v>
      </c>
      <c r="G28" s="1417" t="s">
        <v>771</v>
      </c>
      <c r="H28" s="1273" t="str">
        <f t="shared" si="1"/>
        <v>BA04</v>
      </c>
      <c r="I28" s="1100" t="str">
        <f t="shared" si="2"/>
        <v>#REF!</v>
      </c>
      <c r="J28" s="413">
        <v>6.0</v>
      </c>
      <c r="K28" s="413">
        <v>2025.0</v>
      </c>
      <c r="L28" s="1418">
        <v>45809.0</v>
      </c>
      <c r="M28" s="1418">
        <v>45838.0</v>
      </c>
      <c r="N28" s="827">
        <v>21.0</v>
      </c>
      <c r="O28" s="1084">
        <f t="shared" si="3"/>
        <v>1</v>
      </c>
      <c r="P28" s="231">
        <f t="shared" si="4"/>
        <v>1</v>
      </c>
      <c r="Q28" s="231">
        <v>1.0</v>
      </c>
      <c r="R28" s="1101"/>
      <c r="S28" s="1417" t="s">
        <v>517</v>
      </c>
      <c r="T28" s="1417" t="s">
        <v>2104</v>
      </c>
      <c r="U28" s="1084">
        <f t="shared" si="5"/>
        <v>1</v>
      </c>
      <c r="V28" s="1102">
        <f t="shared" si="6"/>
        <v>1</v>
      </c>
      <c r="W28" s="1102">
        <f t="shared" si="7"/>
        <v>1</v>
      </c>
      <c r="X28" s="1102">
        <f t="shared" si="8"/>
        <v>1</v>
      </c>
      <c r="Y28" s="1102">
        <f t="shared" si="9"/>
        <v>1</v>
      </c>
      <c r="Z28" s="1416" t="str">
        <f t="shared" si="10"/>
        <v>#REF!</v>
      </c>
      <c r="AA28" s="1085" t="str">
        <f t="shared" si="11"/>
        <v>#REF!</v>
      </c>
      <c r="AB28" s="1085" t="str">
        <f t="shared" si="12"/>
        <v>#REF!</v>
      </c>
      <c r="AC28" s="1105">
        <f t="shared" si="13"/>
        <v>0</v>
      </c>
      <c r="AD28" s="1105" t="str">
        <f t="shared" si="14"/>
        <v>#REF!</v>
      </c>
      <c r="AE28" s="1105" t="str">
        <f t="shared" si="15"/>
        <v>#REF!</v>
      </c>
      <c r="AF28" s="232"/>
      <c r="AG28" s="1079"/>
      <c r="AH28" s="1090">
        <f t="shared" si="16"/>
        <v>21</v>
      </c>
      <c r="AI28" s="1090"/>
    </row>
    <row r="29" ht="15.0" customHeight="1">
      <c r="A29" s="1098"/>
      <c r="B29" s="1417">
        <v>468891.0</v>
      </c>
      <c r="C29" s="1417" t="s">
        <v>2242</v>
      </c>
      <c r="D29" s="1417" t="s">
        <v>2243</v>
      </c>
      <c r="E29" s="1417" t="s">
        <v>511</v>
      </c>
      <c r="F29" s="1417" t="s">
        <v>564</v>
      </c>
      <c r="G29" s="1417" t="s">
        <v>787</v>
      </c>
      <c r="H29" s="1273" t="str">
        <f t="shared" si="1"/>
        <v>BA05</v>
      </c>
      <c r="I29" s="1100" t="str">
        <f t="shared" si="2"/>
        <v>#REF!</v>
      </c>
      <c r="J29" s="413">
        <v>6.0</v>
      </c>
      <c r="K29" s="413">
        <v>2025.0</v>
      </c>
      <c r="L29" s="1418">
        <v>45809.0</v>
      </c>
      <c r="M29" s="1418">
        <v>45838.0</v>
      </c>
      <c r="N29" s="827">
        <v>21.0</v>
      </c>
      <c r="O29" s="1084">
        <f t="shared" si="3"/>
        <v>1</v>
      </c>
      <c r="P29" s="231">
        <f t="shared" si="4"/>
        <v>1</v>
      </c>
      <c r="Q29" s="231">
        <v>1.0</v>
      </c>
      <c r="R29" s="1101"/>
      <c r="S29" s="1417" t="s">
        <v>517</v>
      </c>
      <c r="T29" s="1417" t="s">
        <v>2104</v>
      </c>
      <c r="U29" s="1084">
        <f t="shared" si="5"/>
        <v>1</v>
      </c>
      <c r="V29" s="1102">
        <f t="shared" si="6"/>
        <v>1</v>
      </c>
      <c r="W29" s="1102">
        <f t="shared" si="7"/>
        <v>1</v>
      </c>
      <c r="X29" s="1102">
        <f t="shared" si="8"/>
        <v>1</v>
      </c>
      <c r="Y29" s="1102">
        <f t="shared" si="9"/>
        <v>1</v>
      </c>
      <c r="Z29" s="1416" t="str">
        <f t="shared" si="10"/>
        <v>#REF!</v>
      </c>
      <c r="AA29" s="1085" t="str">
        <f t="shared" si="11"/>
        <v>#REF!</v>
      </c>
      <c r="AB29" s="1085" t="str">
        <f t="shared" si="12"/>
        <v>#REF!</v>
      </c>
      <c r="AC29" s="1105">
        <f t="shared" si="13"/>
        <v>0</v>
      </c>
      <c r="AD29" s="1105" t="str">
        <f t="shared" si="14"/>
        <v>#REF!</v>
      </c>
      <c r="AE29" s="1105" t="str">
        <f t="shared" si="15"/>
        <v>#REF!</v>
      </c>
      <c r="AF29" s="232"/>
      <c r="AG29" s="1079"/>
      <c r="AH29" s="1090">
        <f t="shared" si="16"/>
        <v>21</v>
      </c>
      <c r="AI29" s="1090"/>
    </row>
    <row r="30" ht="15.0" customHeight="1">
      <c r="A30" s="1098"/>
      <c r="B30" s="1417">
        <v>475161.0</v>
      </c>
      <c r="C30" s="1417" t="s">
        <v>2275</v>
      </c>
      <c r="D30" s="1417" t="s">
        <v>2423</v>
      </c>
      <c r="E30" s="1417" t="s">
        <v>511</v>
      </c>
      <c r="F30" s="1417" t="s">
        <v>564</v>
      </c>
      <c r="G30" s="1417" t="s">
        <v>893</v>
      </c>
      <c r="H30" s="1273" t="str">
        <f t="shared" si="1"/>
        <v>BA06</v>
      </c>
      <c r="I30" s="1100" t="str">
        <f t="shared" si="2"/>
        <v>#REF!</v>
      </c>
      <c r="J30" s="413">
        <v>6.0</v>
      </c>
      <c r="K30" s="413">
        <v>2025.0</v>
      </c>
      <c r="L30" s="1418">
        <v>45809.0</v>
      </c>
      <c r="M30" s="1418">
        <v>45838.0</v>
      </c>
      <c r="N30" s="827">
        <v>21.0</v>
      </c>
      <c r="O30" s="1084">
        <f t="shared" si="3"/>
        <v>1</v>
      </c>
      <c r="P30" s="231">
        <f t="shared" si="4"/>
        <v>1</v>
      </c>
      <c r="Q30" s="231">
        <v>1.0</v>
      </c>
      <c r="R30" s="1101"/>
      <c r="S30" s="1417" t="s">
        <v>517</v>
      </c>
      <c r="T30" s="1417" t="s">
        <v>2104</v>
      </c>
      <c r="U30" s="1084">
        <f t="shared" si="5"/>
        <v>1</v>
      </c>
      <c r="V30" s="1102">
        <f t="shared" si="6"/>
        <v>1</v>
      </c>
      <c r="W30" s="1102">
        <f t="shared" si="7"/>
        <v>1</v>
      </c>
      <c r="X30" s="1102">
        <f t="shared" si="8"/>
        <v>1</v>
      </c>
      <c r="Y30" s="1102">
        <f t="shared" si="9"/>
        <v>1</v>
      </c>
      <c r="Z30" s="1416" t="str">
        <f t="shared" si="10"/>
        <v>#REF!</v>
      </c>
      <c r="AA30" s="1085" t="str">
        <f t="shared" si="11"/>
        <v>#REF!</v>
      </c>
      <c r="AB30" s="1085" t="str">
        <f t="shared" si="12"/>
        <v>#REF!</v>
      </c>
      <c r="AC30" s="1105">
        <f t="shared" si="13"/>
        <v>0</v>
      </c>
      <c r="AD30" s="1105" t="str">
        <f t="shared" si="14"/>
        <v>#REF!</v>
      </c>
      <c r="AE30" s="1105" t="str">
        <f t="shared" si="15"/>
        <v>#REF!</v>
      </c>
      <c r="AF30" s="232"/>
      <c r="AG30" s="1079"/>
      <c r="AH30" s="1090">
        <f t="shared" si="16"/>
        <v>21</v>
      </c>
      <c r="AI30" s="1090"/>
    </row>
    <row r="31" ht="15.0" customHeight="1">
      <c r="A31" s="1098"/>
      <c r="B31" s="1417">
        <v>463387.0</v>
      </c>
      <c r="C31" s="1417" t="s">
        <v>1251</v>
      </c>
      <c r="D31" s="1417" t="s">
        <v>1252</v>
      </c>
      <c r="E31" s="1417" t="s">
        <v>511</v>
      </c>
      <c r="F31" s="1417" t="s">
        <v>512</v>
      </c>
      <c r="G31" s="1417" t="s">
        <v>790</v>
      </c>
      <c r="H31" s="1273" t="str">
        <f t="shared" si="1"/>
        <v>DEV03</v>
      </c>
      <c r="I31" s="1100" t="str">
        <f t="shared" si="2"/>
        <v>#REF!</v>
      </c>
      <c r="J31" s="413">
        <v>6.0</v>
      </c>
      <c r="K31" s="413">
        <v>2025.0</v>
      </c>
      <c r="L31" s="1418">
        <v>45809.0</v>
      </c>
      <c r="M31" s="1418">
        <v>45838.0</v>
      </c>
      <c r="N31" s="827">
        <v>21.0</v>
      </c>
      <c r="O31" s="1084">
        <f t="shared" si="3"/>
        <v>1</v>
      </c>
      <c r="P31" s="231" t="str">
        <f t="shared" si="4"/>
        <v>#REF!</v>
      </c>
      <c r="Q31" s="231">
        <v>1.24</v>
      </c>
      <c r="R31" s="1101"/>
      <c r="S31" s="1417" t="s">
        <v>525</v>
      </c>
      <c r="T31" s="1417" t="s">
        <v>2105</v>
      </c>
      <c r="U31" s="1084">
        <f t="shared" si="5"/>
        <v>1.24</v>
      </c>
      <c r="V31" s="1102" t="str">
        <f t="shared" si="6"/>
        <v>#REF!</v>
      </c>
      <c r="W31" s="1102">
        <f t="shared" si="7"/>
        <v>1.24</v>
      </c>
      <c r="X31" s="1102" t="str">
        <f t="shared" si="8"/>
        <v>#REF!</v>
      </c>
      <c r="Y31" s="1102">
        <f t="shared" si="9"/>
        <v>1</v>
      </c>
      <c r="Z31" s="1416" t="str">
        <f t="shared" si="10"/>
        <v>#REF!</v>
      </c>
      <c r="AA31" s="1085" t="str">
        <f t="shared" si="11"/>
        <v>#REF!</v>
      </c>
      <c r="AB31" s="1085" t="str">
        <f t="shared" si="12"/>
        <v>#REF!</v>
      </c>
      <c r="AC31" s="1105" t="str">
        <f t="shared" si="13"/>
        <v>#REF!</v>
      </c>
      <c r="AD31" s="1105" t="str">
        <f t="shared" si="14"/>
        <v>#REF!</v>
      </c>
      <c r="AE31" s="1105" t="str">
        <f t="shared" si="15"/>
        <v>#REF!</v>
      </c>
      <c r="AF31" s="232"/>
      <c r="AG31" s="1079"/>
      <c r="AH31" s="1090">
        <f t="shared" si="16"/>
        <v>21</v>
      </c>
      <c r="AI31" s="1090"/>
    </row>
    <row r="32" ht="15.0" customHeight="1">
      <c r="A32" s="1098"/>
      <c r="B32" s="1417">
        <v>465487.0</v>
      </c>
      <c r="C32" s="1417" t="s">
        <v>1582</v>
      </c>
      <c r="D32" s="1417" t="s">
        <v>1583</v>
      </c>
      <c r="E32" s="1417" t="s">
        <v>511</v>
      </c>
      <c r="F32" s="1417" t="s">
        <v>546</v>
      </c>
      <c r="G32" s="1417" t="s">
        <v>790</v>
      </c>
      <c r="H32" s="1273" t="str">
        <f t="shared" si="1"/>
        <v>TESTER03</v>
      </c>
      <c r="I32" s="1100" t="str">
        <f t="shared" si="2"/>
        <v>#REF!</v>
      </c>
      <c r="J32" s="413">
        <v>6.0</v>
      </c>
      <c r="K32" s="413">
        <v>2025.0</v>
      </c>
      <c r="L32" s="1418">
        <v>45809.0</v>
      </c>
      <c r="M32" s="1418">
        <v>45838.0</v>
      </c>
      <c r="N32" s="827">
        <v>21.0</v>
      </c>
      <c r="O32" s="1084">
        <f t="shared" si="3"/>
        <v>1</v>
      </c>
      <c r="P32" s="231" t="str">
        <f t="shared" si="4"/>
        <v>#REF!</v>
      </c>
      <c r="Q32" s="231">
        <v>1.19</v>
      </c>
      <c r="R32" s="1101"/>
      <c r="S32" s="1417" t="s">
        <v>525</v>
      </c>
      <c r="T32" s="1417" t="s">
        <v>2105</v>
      </c>
      <c r="U32" s="1084">
        <f t="shared" si="5"/>
        <v>1.19</v>
      </c>
      <c r="V32" s="1102" t="str">
        <f t="shared" si="6"/>
        <v>#REF!</v>
      </c>
      <c r="W32" s="1102">
        <f t="shared" si="7"/>
        <v>1.19</v>
      </c>
      <c r="X32" s="1102" t="str">
        <f t="shared" si="8"/>
        <v>#REF!</v>
      </c>
      <c r="Y32" s="1102">
        <f t="shared" si="9"/>
        <v>1</v>
      </c>
      <c r="Z32" s="1416" t="str">
        <f t="shared" si="10"/>
        <v>#REF!</v>
      </c>
      <c r="AA32" s="1085" t="str">
        <f t="shared" si="11"/>
        <v>#REF!</v>
      </c>
      <c r="AB32" s="1085" t="str">
        <f t="shared" si="12"/>
        <v>#REF!</v>
      </c>
      <c r="AC32" s="1105" t="str">
        <f t="shared" si="13"/>
        <v>#REF!</v>
      </c>
      <c r="AD32" s="1105" t="str">
        <f t="shared" si="14"/>
        <v>#REF!</v>
      </c>
      <c r="AE32" s="1105" t="str">
        <f t="shared" si="15"/>
        <v>#REF!</v>
      </c>
      <c r="AF32" s="232"/>
      <c r="AG32" s="1079"/>
      <c r="AH32" s="1090">
        <f t="shared" si="16"/>
        <v>21</v>
      </c>
      <c r="AI32" s="1090"/>
    </row>
    <row r="33" ht="15.0" customHeight="1">
      <c r="A33" s="1098"/>
      <c r="B33" s="1417">
        <v>465625.0</v>
      </c>
      <c r="C33" s="1417" t="s">
        <v>1259</v>
      </c>
      <c r="D33" s="1417" t="s">
        <v>1260</v>
      </c>
      <c r="E33" s="1417" t="s">
        <v>511</v>
      </c>
      <c r="F33" s="1417" t="s">
        <v>512</v>
      </c>
      <c r="G33" s="1417" t="s">
        <v>771</v>
      </c>
      <c r="H33" s="1273" t="str">
        <f t="shared" si="1"/>
        <v>DEV04</v>
      </c>
      <c r="I33" s="1100" t="str">
        <f t="shared" si="2"/>
        <v>#REF!</v>
      </c>
      <c r="J33" s="413">
        <v>6.0</v>
      </c>
      <c r="K33" s="413">
        <v>2025.0</v>
      </c>
      <c r="L33" s="1418">
        <v>45809.0</v>
      </c>
      <c r="M33" s="1418">
        <v>45838.0</v>
      </c>
      <c r="N33" s="827">
        <v>21.0</v>
      </c>
      <c r="O33" s="1084">
        <f t="shared" si="3"/>
        <v>1</v>
      </c>
      <c r="P33" s="231" t="str">
        <f t="shared" si="4"/>
        <v>#REF!</v>
      </c>
      <c r="Q33" s="231">
        <v>1.59</v>
      </c>
      <c r="R33" s="1101"/>
      <c r="S33" s="1417" t="s">
        <v>525</v>
      </c>
      <c r="T33" s="1417" t="s">
        <v>2105</v>
      </c>
      <c r="U33" s="1084">
        <f t="shared" si="5"/>
        <v>1.59</v>
      </c>
      <c r="V33" s="1102" t="str">
        <f t="shared" si="6"/>
        <v>#REF!</v>
      </c>
      <c r="W33" s="1102">
        <f t="shared" si="7"/>
        <v>1.59</v>
      </c>
      <c r="X33" s="1102" t="str">
        <f t="shared" si="8"/>
        <v>#REF!</v>
      </c>
      <c r="Y33" s="1102">
        <f t="shared" si="9"/>
        <v>1</v>
      </c>
      <c r="Z33" s="1416" t="str">
        <f t="shared" si="10"/>
        <v>#REF!</v>
      </c>
      <c r="AA33" s="1085" t="str">
        <f t="shared" si="11"/>
        <v>#REF!</v>
      </c>
      <c r="AB33" s="1085" t="str">
        <f t="shared" si="12"/>
        <v>#REF!</v>
      </c>
      <c r="AC33" s="1105" t="str">
        <f t="shared" si="13"/>
        <v>#REF!</v>
      </c>
      <c r="AD33" s="1105" t="str">
        <f t="shared" si="14"/>
        <v>#REF!</v>
      </c>
      <c r="AE33" s="1105" t="str">
        <f t="shared" si="15"/>
        <v>#REF!</v>
      </c>
      <c r="AF33" s="232"/>
      <c r="AG33" s="1079"/>
      <c r="AH33" s="1090">
        <f t="shared" si="16"/>
        <v>21</v>
      </c>
      <c r="AI33" s="1090"/>
    </row>
    <row r="34" ht="15.0" customHeight="1">
      <c r="A34" s="1098"/>
      <c r="B34" s="1417">
        <v>467513.0</v>
      </c>
      <c r="C34" s="1417" t="s">
        <v>2146</v>
      </c>
      <c r="D34" s="1417" t="s">
        <v>2147</v>
      </c>
      <c r="E34" s="1417" t="s">
        <v>511</v>
      </c>
      <c r="F34" s="1417" t="s">
        <v>512</v>
      </c>
      <c r="G34" s="1417" t="s">
        <v>771</v>
      </c>
      <c r="H34" s="1273" t="str">
        <f t="shared" si="1"/>
        <v>DEV04</v>
      </c>
      <c r="I34" s="1100" t="str">
        <f t="shared" si="2"/>
        <v>#REF!</v>
      </c>
      <c r="J34" s="413">
        <v>6.0</v>
      </c>
      <c r="K34" s="413">
        <v>2025.0</v>
      </c>
      <c r="L34" s="1418">
        <v>45809.0</v>
      </c>
      <c r="M34" s="1418">
        <v>45838.0</v>
      </c>
      <c r="N34" s="827">
        <v>21.0</v>
      </c>
      <c r="O34" s="1084">
        <f t="shared" si="3"/>
        <v>1</v>
      </c>
      <c r="P34" s="231" t="str">
        <f t="shared" si="4"/>
        <v>#REF!</v>
      </c>
      <c r="Q34" s="231">
        <v>1.59</v>
      </c>
      <c r="R34" s="1101"/>
      <c r="S34" s="1417" t="s">
        <v>525</v>
      </c>
      <c r="T34" s="1417" t="s">
        <v>2105</v>
      </c>
      <c r="U34" s="1084">
        <f t="shared" si="5"/>
        <v>1.59</v>
      </c>
      <c r="V34" s="1102" t="str">
        <f t="shared" si="6"/>
        <v>#REF!</v>
      </c>
      <c r="W34" s="1102">
        <f t="shared" si="7"/>
        <v>1.59</v>
      </c>
      <c r="X34" s="1102" t="str">
        <f t="shared" si="8"/>
        <v>#REF!</v>
      </c>
      <c r="Y34" s="1102">
        <f t="shared" si="9"/>
        <v>1</v>
      </c>
      <c r="Z34" s="1416" t="str">
        <f t="shared" si="10"/>
        <v>#REF!</v>
      </c>
      <c r="AA34" s="1085" t="str">
        <f t="shared" si="11"/>
        <v>#REF!</v>
      </c>
      <c r="AB34" s="1085" t="str">
        <f t="shared" si="12"/>
        <v>#REF!</v>
      </c>
      <c r="AC34" s="1105" t="str">
        <f t="shared" si="13"/>
        <v>#REF!</v>
      </c>
      <c r="AD34" s="1105" t="str">
        <f t="shared" si="14"/>
        <v>#REF!</v>
      </c>
      <c r="AE34" s="1105" t="str">
        <f t="shared" si="15"/>
        <v>#REF!</v>
      </c>
      <c r="AF34" s="232"/>
      <c r="AG34" s="1079"/>
      <c r="AH34" s="1090">
        <f t="shared" si="16"/>
        <v>21</v>
      </c>
      <c r="AI34" s="1090"/>
    </row>
    <row r="35" ht="15.0" customHeight="1">
      <c r="A35" s="1098"/>
      <c r="B35" s="1417">
        <v>92203.0</v>
      </c>
      <c r="C35" s="1417" t="s">
        <v>2247</v>
      </c>
      <c r="D35" s="1417" t="s">
        <v>2248</v>
      </c>
      <c r="E35" s="1417" t="s">
        <v>511</v>
      </c>
      <c r="F35" s="1417" t="s">
        <v>663</v>
      </c>
      <c r="G35" s="1417" t="s">
        <v>771</v>
      </c>
      <c r="H35" s="1273" t="str">
        <f t="shared" si="1"/>
        <v>PM04</v>
      </c>
      <c r="I35" s="1100" t="str">
        <f t="shared" si="2"/>
        <v>#REF!</v>
      </c>
      <c r="J35" s="413">
        <v>6.0</v>
      </c>
      <c r="K35" s="413">
        <v>2025.0</v>
      </c>
      <c r="L35" s="1418">
        <v>45809.0</v>
      </c>
      <c r="M35" s="1418">
        <v>45838.0</v>
      </c>
      <c r="N35" s="827">
        <v>3.15</v>
      </c>
      <c r="O35" s="1084">
        <f t="shared" si="3"/>
        <v>0.15</v>
      </c>
      <c r="P35" s="231" t="str">
        <f t="shared" si="4"/>
        <v>#REF!</v>
      </c>
      <c r="Q35" s="231">
        <v>0.239</v>
      </c>
      <c r="R35" s="1101"/>
      <c r="S35" s="1417" t="s">
        <v>525</v>
      </c>
      <c r="T35" s="1417" t="s">
        <v>2105</v>
      </c>
      <c r="U35" s="1084">
        <f t="shared" si="5"/>
        <v>0.239</v>
      </c>
      <c r="V35" s="1102" t="str">
        <f t="shared" si="6"/>
        <v>#REF!</v>
      </c>
      <c r="W35" s="1102">
        <f t="shared" si="7"/>
        <v>1.148</v>
      </c>
      <c r="X35" s="1102" t="str">
        <f t="shared" si="8"/>
        <v>#REF!</v>
      </c>
      <c r="Y35" s="1102">
        <f t="shared" si="9"/>
        <v>1</v>
      </c>
      <c r="Z35" s="1416" t="str">
        <f t="shared" si="10"/>
        <v>#REF!</v>
      </c>
      <c r="AA35" s="1085" t="str">
        <f t="shared" si="11"/>
        <v>#REF!</v>
      </c>
      <c r="AB35" s="1085" t="str">
        <f t="shared" si="12"/>
        <v>#REF!</v>
      </c>
      <c r="AC35" s="1105" t="str">
        <f t="shared" si="13"/>
        <v>#REF!</v>
      </c>
      <c r="AD35" s="1105" t="str">
        <f t="shared" si="14"/>
        <v>#REF!</v>
      </c>
      <c r="AE35" s="1105" t="str">
        <f t="shared" si="15"/>
        <v>#REF!</v>
      </c>
      <c r="AF35" s="232"/>
      <c r="AG35" s="1079"/>
      <c r="AH35" s="1090">
        <f t="shared" si="16"/>
        <v>21</v>
      </c>
      <c r="AI35" s="1090"/>
    </row>
    <row r="36" ht="15.0" customHeight="1">
      <c r="A36" s="1098"/>
      <c r="B36" s="1417">
        <v>273673.0</v>
      </c>
      <c r="C36" s="1417" t="s">
        <v>2256</v>
      </c>
      <c r="D36" s="1417" t="s">
        <v>2257</v>
      </c>
      <c r="E36" s="1417" t="s">
        <v>511</v>
      </c>
      <c r="F36" s="1417" t="s">
        <v>512</v>
      </c>
      <c r="G36" s="1417" t="s">
        <v>771</v>
      </c>
      <c r="H36" s="1273" t="str">
        <f t="shared" si="1"/>
        <v>DEV04</v>
      </c>
      <c r="I36" s="1100" t="str">
        <f t="shared" si="2"/>
        <v>#REF!</v>
      </c>
      <c r="J36" s="413">
        <v>6.0</v>
      </c>
      <c r="K36" s="413">
        <v>2025.0</v>
      </c>
      <c r="L36" s="1418">
        <v>45809.0</v>
      </c>
      <c r="M36" s="1418">
        <v>45838.0</v>
      </c>
      <c r="N36" s="827">
        <v>21.0</v>
      </c>
      <c r="O36" s="1084">
        <f t="shared" si="3"/>
        <v>1</v>
      </c>
      <c r="P36" s="231">
        <f t="shared" si="4"/>
        <v>1</v>
      </c>
      <c r="Q36" s="231">
        <f t="shared" ref="Q36:Q122" si="17">P36</f>
        <v>1</v>
      </c>
      <c r="R36" s="1101"/>
      <c r="S36" s="1417" t="s">
        <v>517</v>
      </c>
      <c r="T36" s="1417" t="s">
        <v>2259</v>
      </c>
      <c r="U36" s="1084">
        <f t="shared" si="5"/>
        <v>1</v>
      </c>
      <c r="V36" s="1102">
        <f t="shared" si="6"/>
        <v>1</v>
      </c>
      <c r="W36" s="1102">
        <f t="shared" si="7"/>
        <v>1</v>
      </c>
      <c r="X36" s="1102">
        <f t="shared" si="8"/>
        <v>1</v>
      </c>
      <c r="Y36" s="1102">
        <f t="shared" si="9"/>
        <v>1</v>
      </c>
      <c r="Z36" s="1416" t="str">
        <f t="shared" si="10"/>
        <v>#REF!</v>
      </c>
      <c r="AA36" s="1085" t="str">
        <f t="shared" si="11"/>
        <v>#REF!</v>
      </c>
      <c r="AB36" s="1085" t="str">
        <f t="shared" si="12"/>
        <v>#REF!</v>
      </c>
      <c r="AC36" s="1105">
        <f t="shared" si="13"/>
        <v>0</v>
      </c>
      <c r="AD36" s="1105" t="str">
        <f t="shared" si="14"/>
        <v>#REF!</v>
      </c>
      <c r="AE36" s="1105" t="str">
        <f t="shared" si="15"/>
        <v>#REF!</v>
      </c>
      <c r="AF36" s="232"/>
      <c r="AG36" s="1079"/>
      <c r="AH36" s="1090">
        <f t="shared" si="16"/>
        <v>21</v>
      </c>
      <c r="AI36" s="1090"/>
    </row>
    <row r="37" ht="15.0" customHeight="1">
      <c r="A37" s="1098"/>
      <c r="B37" s="1417">
        <v>471339.0</v>
      </c>
      <c r="C37" s="1417" t="s">
        <v>2263</v>
      </c>
      <c r="D37" s="1417" t="s">
        <v>2264</v>
      </c>
      <c r="E37" s="1417" t="s">
        <v>511</v>
      </c>
      <c r="F37" s="1417" t="s">
        <v>564</v>
      </c>
      <c r="G37" s="1417" t="s">
        <v>790</v>
      </c>
      <c r="H37" s="1273" t="str">
        <f t="shared" si="1"/>
        <v>BA03</v>
      </c>
      <c r="I37" s="1100" t="str">
        <f t="shared" si="2"/>
        <v>#REF!</v>
      </c>
      <c r="J37" s="413">
        <v>6.0</v>
      </c>
      <c r="K37" s="413">
        <v>2025.0</v>
      </c>
      <c r="L37" s="1418">
        <v>45809.0</v>
      </c>
      <c r="M37" s="1418">
        <v>45838.0</v>
      </c>
      <c r="N37" s="827">
        <v>21.0</v>
      </c>
      <c r="O37" s="1084">
        <f t="shared" si="3"/>
        <v>1</v>
      </c>
      <c r="P37" s="231">
        <f t="shared" si="4"/>
        <v>1</v>
      </c>
      <c r="Q37" s="231">
        <f t="shared" si="17"/>
        <v>1</v>
      </c>
      <c r="R37" s="1101"/>
      <c r="S37" s="1417" t="s">
        <v>517</v>
      </c>
      <c r="T37" s="1417" t="s">
        <v>2262</v>
      </c>
      <c r="U37" s="1084">
        <f t="shared" si="5"/>
        <v>1</v>
      </c>
      <c r="V37" s="1102">
        <f t="shared" si="6"/>
        <v>1</v>
      </c>
      <c r="W37" s="1102">
        <f t="shared" si="7"/>
        <v>1</v>
      </c>
      <c r="X37" s="1102">
        <f t="shared" si="8"/>
        <v>1</v>
      </c>
      <c r="Y37" s="1102">
        <f t="shared" si="9"/>
        <v>1</v>
      </c>
      <c r="Z37" s="1416" t="str">
        <f t="shared" si="10"/>
        <v>#REF!</v>
      </c>
      <c r="AA37" s="1085" t="str">
        <f t="shared" si="11"/>
        <v>#REF!</v>
      </c>
      <c r="AB37" s="1085" t="str">
        <f t="shared" si="12"/>
        <v>#REF!</v>
      </c>
      <c r="AC37" s="1105">
        <f t="shared" si="13"/>
        <v>0</v>
      </c>
      <c r="AD37" s="1105" t="str">
        <f t="shared" si="14"/>
        <v>#REF!</v>
      </c>
      <c r="AE37" s="1105" t="str">
        <f t="shared" si="15"/>
        <v>#REF!</v>
      </c>
      <c r="AF37" s="232"/>
      <c r="AG37" s="1079"/>
      <c r="AH37" s="1090">
        <f t="shared" si="16"/>
        <v>21</v>
      </c>
      <c r="AI37" s="1090"/>
    </row>
    <row r="38" ht="15.0" customHeight="1">
      <c r="A38" s="1098"/>
      <c r="B38" s="1417">
        <v>471337.0</v>
      </c>
      <c r="C38" s="1417" t="s">
        <v>2265</v>
      </c>
      <c r="D38" s="1417" t="s">
        <v>2266</v>
      </c>
      <c r="E38" s="1417" t="s">
        <v>511</v>
      </c>
      <c r="F38" s="1417" t="s">
        <v>564</v>
      </c>
      <c r="G38" s="1417" t="s">
        <v>790</v>
      </c>
      <c r="H38" s="1273" t="str">
        <f t="shared" si="1"/>
        <v>BA03</v>
      </c>
      <c r="I38" s="1100" t="str">
        <f t="shared" si="2"/>
        <v>#REF!</v>
      </c>
      <c r="J38" s="413">
        <v>6.0</v>
      </c>
      <c r="K38" s="413">
        <v>2025.0</v>
      </c>
      <c r="L38" s="1418">
        <v>45809.0</v>
      </c>
      <c r="M38" s="1418">
        <v>45838.0</v>
      </c>
      <c r="N38" s="827">
        <v>21.0</v>
      </c>
      <c r="O38" s="1084">
        <f t="shared" si="3"/>
        <v>1</v>
      </c>
      <c r="P38" s="231">
        <f t="shared" si="4"/>
        <v>1</v>
      </c>
      <c r="Q38" s="231">
        <f t="shared" si="17"/>
        <v>1</v>
      </c>
      <c r="R38" s="1101"/>
      <c r="S38" s="1417" t="s">
        <v>517</v>
      </c>
      <c r="T38" s="1417" t="s">
        <v>2262</v>
      </c>
      <c r="U38" s="1084">
        <f t="shared" si="5"/>
        <v>1</v>
      </c>
      <c r="V38" s="1102">
        <f t="shared" si="6"/>
        <v>1</v>
      </c>
      <c r="W38" s="1102">
        <f t="shared" si="7"/>
        <v>1</v>
      </c>
      <c r="X38" s="1102">
        <f t="shared" si="8"/>
        <v>1</v>
      </c>
      <c r="Y38" s="1102">
        <f t="shared" si="9"/>
        <v>1</v>
      </c>
      <c r="Z38" s="1416" t="str">
        <f t="shared" si="10"/>
        <v>#REF!</v>
      </c>
      <c r="AA38" s="1085" t="str">
        <f t="shared" si="11"/>
        <v>#REF!</v>
      </c>
      <c r="AB38" s="1085" t="str">
        <f t="shared" si="12"/>
        <v>#REF!</v>
      </c>
      <c r="AC38" s="1105">
        <f t="shared" si="13"/>
        <v>0</v>
      </c>
      <c r="AD38" s="1105" t="str">
        <f t="shared" si="14"/>
        <v>#REF!</v>
      </c>
      <c r="AE38" s="1105" t="str">
        <f t="shared" si="15"/>
        <v>#REF!</v>
      </c>
      <c r="AF38" s="232"/>
      <c r="AG38" s="1079"/>
      <c r="AH38" s="1090">
        <f t="shared" si="16"/>
        <v>21</v>
      </c>
      <c r="AI38" s="1090"/>
    </row>
    <row r="39" ht="15.0" customHeight="1">
      <c r="A39" s="1098"/>
      <c r="B39" s="1417">
        <v>471317.0</v>
      </c>
      <c r="C39" s="1417" t="s">
        <v>2260</v>
      </c>
      <c r="D39" s="1417" t="s">
        <v>2261</v>
      </c>
      <c r="E39" s="1417" t="s">
        <v>511</v>
      </c>
      <c r="F39" s="1417" t="s">
        <v>512</v>
      </c>
      <c r="G39" s="1417" t="s">
        <v>795</v>
      </c>
      <c r="H39" s="1273" t="str">
        <f t="shared" si="1"/>
        <v>DEV01</v>
      </c>
      <c r="I39" s="1100" t="str">
        <f t="shared" si="2"/>
        <v>#REF!</v>
      </c>
      <c r="J39" s="413">
        <v>6.0</v>
      </c>
      <c r="K39" s="413">
        <v>2025.0</v>
      </c>
      <c r="L39" s="1418">
        <v>45809.0</v>
      </c>
      <c r="M39" s="1418">
        <v>45838.0</v>
      </c>
      <c r="N39" s="827">
        <v>21.0</v>
      </c>
      <c r="O39" s="1084">
        <f t="shared" si="3"/>
        <v>1</v>
      </c>
      <c r="P39" s="231">
        <f t="shared" si="4"/>
        <v>1</v>
      </c>
      <c r="Q39" s="231">
        <f t="shared" si="17"/>
        <v>1</v>
      </c>
      <c r="R39" s="1101"/>
      <c r="S39" s="1417" t="s">
        <v>517</v>
      </c>
      <c r="T39" s="1417" t="s">
        <v>2262</v>
      </c>
      <c r="U39" s="1084">
        <f t="shared" si="5"/>
        <v>1</v>
      </c>
      <c r="V39" s="1102">
        <f t="shared" si="6"/>
        <v>1</v>
      </c>
      <c r="W39" s="1102">
        <f t="shared" si="7"/>
        <v>1</v>
      </c>
      <c r="X39" s="1102">
        <f t="shared" si="8"/>
        <v>1</v>
      </c>
      <c r="Y39" s="1102">
        <f t="shared" si="9"/>
        <v>1</v>
      </c>
      <c r="Z39" s="1416" t="str">
        <f t="shared" si="10"/>
        <v>#REF!</v>
      </c>
      <c r="AA39" s="1085" t="str">
        <f t="shared" si="11"/>
        <v>#REF!</v>
      </c>
      <c r="AB39" s="1085" t="str">
        <f t="shared" si="12"/>
        <v>#REF!</v>
      </c>
      <c r="AC39" s="1105">
        <f t="shared" si="13"/>
        <v>0</v>
      </c>
      <c r="AD39" s="1105" t="str">
        <f t="shared" si="14"/>
        <v>#REF!</v>
      </c>
      <c r="AE39" s="1105" t="str">
        <f t="shared" si="15"/>
        <v>#REF!</v>
      </c>
      <c r="AF39" s="232"/>
      <c r="AG39" s="1079"/>
      <c r="AH39" s="1090">
        <f t="shared" si="16"/>
        <v>21</v>
      </c>
      <c r="AI39" s="1090"/>
    </row>
    <row r="40" ht="15.0" customHeight="1">
      <c r="A40" s="1098"/>
      <c r="B40" s="1417">
        <v>472197.0</v>
      </c>
      <c r="C40" s="1417" t="s">
        <v>2331</v>
      </c>
      <c r="D40" s="1417" t="s">
        <v>2332</v>
      </c>
      <c r="E40" s="1417" t="s">
        <v>511</v>
      </c>
      <c r="F40" s="1417" t="s">
        <v>546</v>
      </c>
      <c r="G40" s="1417" t="s">
        <v>665</v>
      </c>
      <c r="H40" s="1273" t="str">
        <f t="shared" si="1"/>
        <v>TESTER02</v>
      </c>
      <c r="I40" s="1100" t="str">
        <f t="shared" si="2"/>
        <v>#REF!</v>
      </c>
      <c r="J40" s="413">
        <v>6.0</v>
      </c>
      <c r="K40" s="413">
        <v>2025.0</v>
      </c>
      <c r="L40" s="1418">
        <v>45809.0</v>
      </c>
      <c r="M40" s="1418">
        <v>45838.0</v>
      </c>
      <c r="N40" s="827">
        <v>21.0</v>
      </c>
      <c r="O40" s="1084">
        <f t="shared" si="3"/>
        <v>1</v>
      </c>
      <c r="P40" s="231">
        <f t="shared" si="4"/>
        <v>1</v>
      </c>
      <c r="Q40" s="231">
        <f t="shared" si="17"/>
        <v>1</v>
      </c>
      <c r="R40" s="1101"/>
      <c r="S40" s="1417" t="s">
        <v>517</v>
      </c>
      <c r="T40" s="1417" t="s">
        <v>2262</v>
      </c>
      <c r="U40" s="1084">
        <f t="shared" si="5"/>
        <v>1</v>
      </c>
      <c r="V40" s="1102">
        <f t="shared" si="6"/>
        <v>1</v>
      </c>
      <c r="W40" s="1102">
        <f t="shared" si="7"/>
        <v>1</v>
      </c>
      <c r="X40" s="1102">
        <f t="shared" si="8"/>
        <v>1</v>
      </c>
      <c r="Y40" s="1102">
        <f t="shared" si="9"/>
        <v>1</v>
      </c>
      <c r="Z40" s="1416" t="str">
        <f t="shared" si="10"/>
        <v>#REF!</v>
      </c>
      <c r="AA40" s="1085" t="str">
        <f t="shared" si="11"/>
        <v>#REF!</v>
      </c>
      <c r="AB40" s="1085" t="str">
        <f t="shared" si="12"/>
        <v>#REF!</v>
      </c>
      <c r="AC40" s="1105">
        <f t="shared" si="13"/>
        <v>0</v>
      </c>
      <c r="AD40" s="1105" t="str">
        <f t="shared" si="14"/>
        <v>#REF!</v>
      </c>
      <c r="AE40" s="1105" t="str">
        <f t="shared" si="15"/>
        <v>#REF!</v>
      </c>
      <c r="AF40" s="232"/>
      <c r="AG40" s="1079"/>
      <c r="AH40" s="1090">
        <f t="shared" si="16"/>
        <v>21</v>
      </c>
      <c r="AI40" s="1090"/>
    </row>
    <row r="41" ht="15.0" customHeight="1">
      <c r="A41" s="1098"/>
      <c r="B41" s="1417">
        <v>472137.0</v>
      </c>
      <c r="C41" s="1417" t="s">
        <v>2325</v>
      </c>
      <c r="D41" s="1417" t="s">
        <v>2326</v>
      </c>
      <c r="E41" s="1417" t="s">
        <v>511</v>
      </c>
      <c r="F41" s="1417" t="s">
        <v>546</v>
      </c>
      <c r="G41" s="1417" t="s">
        <v>665</v>
      </c>
      <c r="H41" s="1273" t="str">
        <f t="shared" si="1"/>
        <v>TESTER02</v>
      </c>
      <c r="I41" s="1100" t="str">
        <f t="shared" si="2"/>
        <v>#REF!</v>
      </c>
      <c r="J41" s="413">
        <v>6.0</v>
      </c>
      <c r="K41" s="413">
        <v>2025.0</v>
      </c>
      <c r="L41" s="1418">
        <v>45809.0</v>
      </c>
      <c r="M41" s="1418">
        <v>45838.0</v>
      </c>
      <c r="N41" s="827">
        <v>21.0</v>
      </c>
      <c r="O41" s="1084">
        <f t="shared" si="3"/>
        <v>1</v>
      </c>
      <c r="P41" s="231">
        <f t="shared" si="4"/>
        <v>1</v>
      </c>
      <c r="Q41" s="231">
        <f t="shared" si="17"/>
        <v>1</v>
      </c>
      <c r="R41" s="1101"/>
      <c r="S41" s="1417" t="s">
        <v>517</v>
      </c>
      <c r="T41" s="1417" t="s">
        <v>2262</v>
      </c>
      <c r="U41" s="1084">
        <f t="shared" si="5"/>
        <v>1</v>
      </c>
      <c r="V41" s="1102">
        <f t="shared" si="6"/>
        <v>1</v>
      </c>
      <c r="W41" s="1102">
        <f t="shared" si="7"/>
        <v>1</v>
      </c>
      <c r="X41" s="1102">
        <f t="shared" si="8"/>
        <v>1</v>
      </c>
      <c r="Y41" s="1102">
        <f t="shared" si="9"/>
        <v>1</v>
      </c>
      <c r="Z41" s="1416" t="str">
        <f t="shared" si="10"/>
        <v>#REF!</v>
      </c>
      <c r="AA41" s="1085" t="str">
        <f t="shared" si="11"/>
        <v>#REF!</v>
      </c>
      <c r="AB41" s="1085" t="str">
        <f t="shared" si="12"/>
        <v>#REF!</v>
      </c>
      <c r="AC41" s="1105">
        <f t="shared" si="13"/>
        <v>0</v>
      </c>
      <c r="AD41" s="1105" t="str">
        <f t="shared" si="14"/>
        <v>#REF!</v>
      </c>
      <c r="AE41" s="1105" t="str">
        <f t="shared" si="15"/>
        <v>#REF!</v>
      </c>
      <c r="AF41" s="232"/>
      <c r="AG41" s="1079"/>
      <c r="AH41" s="1090">
        <f t="shared" si="16"/>
        <v>21</v>
      </c>
      <c r="AI41" s="1090"/>
    </row>
    <row r="42" ht="15.0" customHeight="1">
      <c r="A42" s="1098"/>
      <c r="B42" s="1417">
        <v>472133.0</v>
      </c>
      <c r="C42" s="1417" t="s">
        <v>2327</v>
      </c>
      <c r="D42" s="1417" t="s">
        <v>2328</v>
      </c>
      <c r="E42" s="1417" t="s">
        <v>511</v>
      </c>
      <c r="F42" s="1417" t="s">
        <v>564</v>
      </c>
      <c r="G42" s="1417" t="s">
        <v>665</v>
      </c>
      <c r="H42" s="1273" t="str">
        <f t="shared" si="1"/>
        <v>BA02</v>
      </c>
      <c r="I42" s="1100" t="str">
        <f t="shared" si="2"/>
        <v>#REF!</v>
      </c>
      <c r="J42" s="413">
        <v>6.0</v>
      </c>
      <c r="K42" s="413">
        <v>2025.0</v>
      </c>
      <c r="L42" s="1418">
        <v>45809.0</v>
      </c>
      <c r="M42" s="1418">
        <v>45838.0</v>
      </c>
      <c r="N42" s="827">
        <v>21.0</v>
      </c>
      <c r="O42" s="1084">
        <f t="shared" si="3"/>
        <v>1</v>
      </c>
      <c r="P42" s="231">
        <f t="shared" si="4"/>
        <v>1</v>
      </c>
      <c r="Q42" s="231">
        <f t="shared" si="17"/>
        <v>1</v>
      </c>
      <c r="R42" s="1101"/>
      <c r="S42" s="1417" t="s">
        <v>517</v>
      </c>
      <c r="T42" s="1417" t="s">
        <v>2262</v>
      </c>
      <c r="U42" s="1084">
        <f t="shared" si="5"/>
        <v>1</v>
      </c>
      <c r="V42" s="1102">
        <f t="shared" si="6"/>
        <v>1</v>
      </c>
      <c r="W42" s="1102">
        <f t="shared" si="7"/>
        <v>1</v>
      </c>
      <c r="X42" s="1102">
        <f t="shared" si="8"/>
        <v>1</v>
      </c>
      <c r="Y42" s="1102">
        <f t="shared" si="9"/>
        <v>1</v>
      </c>
      <c r="Z42" s="1416" t="str">
        <f t="shared" si="10"/>
        <v>#REF!</v>
      </c>
      <c r="AA42" s="1085" t="str">
        <f t="shared" si="11"/>
        <v>#REF!</v>
      </c>
      <c r="AB42" s="1085" t="str">
        <f t="shared" si="12"/>
        <v>#REF!</v>
      </c>
      <c r="AC42" s="1105">
        <f t="shared" si="13"/>
        <v>0</v>
      </c>
      <c r="AD42" s="1105" t="str">
        <f t="shared" si="14"/>
        <v>#REF!</v>
      </c>
      <c r="AE42" s="1105" t="str">
        <f t="shared" si="15"/>
        <v>#REF!</v>
      </c>
      <c r="AF42" s="232"/>
      <c r="AG42" s="1079"/>
      <c r="AH42" s="1090">
        <f t="shared" si="16"/>
        <v>21</v>
      </c>
      <c r="AI42" s="1090"/>
    </row>
    <row r="43" ht="15.0" customHeight="1">
      <c r="A43" s="1098"/>
      <c r="B43" s="1417">
        <v>472135.0</v>
      </c>
      <c r="C43" s="1417" t="s">
        <v>2329</v>
      </c>
      <c r="D43" s="1417" t="s">
        <v>2330</v>
      </c>
      <c r="E43" s="1417" t="s">
        <v>511</v>
      </c>
      <c r="F43" s="1417" t="s">
        <v>564</v>
      </c>
      <c r="G43" s="1417" t="s">
        <v>795</v>
      </c>
      <c r="H43" s="1273" t="str">
        <f t="shared" si="1"/>
        <v>BA01</v>
      </c>
      <c r="I43" s="1100" t="str">
        <f t="shared" si="2"/>
        <v>#REF!</v>
      </c>
      <c r="J43" s="413">
        <v>6.0</v>
      </c>
      <c r="K43" s="413">
        <v>2025.0</v>
      </c>
      <c r="L43" s="1418">
        <v>45809.0</v>
      </c>
      <c r="M43" s="1418">
        <v>45838.0</v>
      </c>
      <c r="N43" s="827">
        <v>21.0</v>
      </c>
      <c r="O43" s="1084">
        <f t="shared" si="3"/>
        <v>1</v>
      </c>
      <c r="P43" s="231">
        <f t="shared" si="4"/>
        <v>1</v>
      </c>
      <c r="Q43" s="231">
        <f t="shared" si="17"/>
        <v>1</v>
      </c>
      <c r="R43" s="1101"/>
      <c r="S43" s="1417" t="s">
        <v>517</v>
      </c>
      <c r="T43" s="1417" t="s">
        <v>2262</v>
      </c>
      <c r="U43" s="1084">
        <f t="shared" si="5"/>
        <v>1</v>
      </c>
      <c r="V43" s="1102">
        <f t="shared" si="6"/>
        <v>1</v>
      </c>
      <c r="W43" s="1102">
        <f t="shared" si="7"/>
        <v>1</v>
      </c>
      <c r="X43" s="1102">
        <f t="shared" si="8"/>
        <v>1</v>
      </c>
      <c r="Y43" s="1102">
        <f t="shared" si="9"/>
        <v>1</v>
      </c>
      <c r="Z43" s="1416" t="str">
        <f t="shared" si="10"/>
        <v>#REF!</v>
      </c>
      <c r="AA43" s="1085" t="str">
        <f t="shared" si="11"/>
        <v>#REF!</v>
      </c>
      <c r="AB43" s="1085" t="str">
        <f t="shared" si="12"/>
        <v>#REF!</v>
      </c>
      <c r="AC43" s="1105">
        <f t="shared" si="13"/>
        <v>0</v>
      </c>
      <c r="AD43" s="1105" t="str">
        <f t="shared" si="14"/>
        <v>#REF!</v>
      </c>
      <c r="AE43" s="1105" t="str">
        <f t="shared" si="15"/>
        <v>#REF!</v>
      </c>
      <c r="AF43" s="232"/>
      <c r="AG43" s="1079"/>
      <c r="AH43" s="1090">
        <f t="shared" si="16"/>
        <v>21</v>
      </c>
      <c r="AI43" s="1090"/>
    </row>
    <row r="44" ht="15.0" customHeight="1">
      <c r="A44" s="1098"/>
      <c r="B44" s="1417">
        <v>456425.0</v>
      </c>
      <c r="C44" s="1417" t="s">
        <v>2354</v>
      </c>
      <c r="D44" s="1417" t="s">
        <v>2355</v>
      </c>
      <c r="E44" s="1417" t="s">
        <v>511</v>
      </c>
      <c r="F44" s="1417" t="s">
        <v>512</v>
      </c>
      <c r="G44" s="1417" t="s">
        <v>790</v>
      </c>
      <c r="H44" s="1273" t="str">
        <f t="shared" si="1"/>
        <v>DEV03</v>
      </c>
      <c r="I44" s="1100" t="str">
        <f t="shared" si="2"/>
        <v>#REF!</v>
      </c>
      <c r="J44" s="413">
        <v>6.0</v>
      </c>
      <c r="K44" s="413">
        <v>2025.0</v>
      </c>
      <c r="L44" s="1418">
        <v>45809.0</v>
      </c>
      <c r="M44" s="1418">
        <v>45838.0</v>
      </c>
      <c r="N44" s="827">
        <v>21.0</v>
      </c>
      <c r="O44" s="1084">
        <f t="shared" si="3"/>
        <v>1</v>
      </c>
      <c r="P44" s="231">
        <f t="shared" si="4"/>
        <v>1</v>
      </c>
      <c r="Q44" s="231">
        <f t="shared" si="17"/>
        <v>1</v>
      </c>
      <c r="R44" s="1101"/>
      <c r="S44" s="1417" t="s">
        <v>517</v>
      </c>
      <c r="T44" s="1417" t="s">
        <v>2262</v>
      </c>
      <c r="U44" s="1084">
        <f t="shared" si="5"/>
        <v>1</v>
      </c>
      <c r="V44" s="1102">
        <f t="shared" si="6"/>
        <v>1</v>
      </c>
      <c r="W44" s="1102">
        <f t="shared" si="7"/>
        <v>1</v>
      </c>
      <c r="X44" s="1102">
        <f t="shared" si="8"/>
        <v>1</v>
      </c>
      <c r="Y44" s="1102">
        <f t="shared" si="9"/>
        <v>1</v>
      </c>
      <c r="Z44" s="1416" t="str">
        <f t="shared" si="10"/>
        <v>#REF!</v>
      </c>
      <c r="AA44" s="1085" t="str">
        <f t="shared" si="11"/>
        <v>#REF!</v>
      </c>
      <c r="AB44" s="1085" t="str">
        <f t="shared" si="12"/>
        <v>#REF!</v>
      </c>
      <c r="AC44" s="1105">
        <f t="shared" si="13"/>
        <v>0</v>
      </c>
      <c r="AD44" s="1105" t="str">
        <f t="shared" si="14"/>
        <v>#REF!</v>
      </c>
      <c r="AE44" s="1105" t="str">
        <f t="shared" si="15"/>
        <v>#REF!</v>
      </c>
      <c r="AF44" s="232"/>
      <c r="AG44" s="1079"/>
      <c r="AH44" s="1090">
        <f t="shared" si="16"/>
        <v>21</v>
      </c>
      <c r="AI44" s="1090"/>
    </row>
    <row r="45" ht="15.0" customHeight="1">
      <c r="A45" s="1098"/>
      <c r="B45" s="1417">
        <v>439829.0</v>
      </c>
      <c r="C45" s="1417" t="s">
        <v>1157</v>
      </c>
      <c r="D45" s="1417" t="s">
        <v>1409</v>
      </c>
      <c r="E45" s="1417" t="s">
        <v>511</v>
      </c>
      <c r="F45" s="1417" t="s">
        <v>546</v>
      </c>
      <c r="G45" s="1417" t="s">
        <v>771</v>
      </c>
      <c r="H45" s="1273" t="str">
        <f t="shared" si="1"/>
        <v>TESTER04</v>
      </c>
      <c r="I45" s="1100" t="str">
        <f t="shared" si="2"/>
        <v>#REF!</v>
      </c>
      <c r="J45" s="413">
        <v>6.0</v>
      </c>
      <c r="K45" s="413">
        <v>2025.0</v>
      </c>
      <c r="L45" s="1418">
        <v>45809.0</v>
      </c>
      <c r="M45" s="1418">
        <v>45824.0</v>
      </c>
      <c r="N45" s="827">
        <v>11.0</v>
      </c>
      <c r="O45" s="1084">
        <f t="shared" si="3"/>
        <v>0.5238095238</v>
      </c>
      <c r="P45" s="231">
        <f t="shared" si="4"/>
        <v>0.524</v>
      </c>
      <c r="Q45" s="231">
        <f t="shared" si="17"/>
        <v>0.524</v>
      </c>
      <c r="R45" s="1101"/>
      <c r="S45" s="1417" t="s">
        <v>517</v>
      </c>
      <c r="T45" s="1417" t="s">
        <v>2113</v>
      </c>
      <c r="U45" s="1084">
        <f t="shared" si="5"/>
        <v>0.524</v>
      </c>
      <c r="V45" s="1102" t="str">
        <f t="shared" si="6"/>
        <v>#REF!</v>
      </c>
      <c r="W45" s="1102" t="str">
        <f t="shared" si="7"/>
        <v>#REF!</v>
      </c>
      <c r="X45" s="1102" t="str">
        <f t="shared" si="8"/>
        <v>#REF!</v>
      </c>
      <c r="Y45" s="1102">
        <f t="shared" si="9"/>
        <v>1</v>
      </c>
      <c r="Z45" s="1416" t="str">
        <f t="shared" si="10"/>
        <v>#REF!</v>
      </c>
      <c r="AA45" s="1085" t="str">
        <f t="shared" si="11"/>
        <v>#REF!</v>
      </c>
      <c r="AB45" s="1085" t="str">
        <f t="shared" si="12"/>
        <v>#REF!</v>
      </c>
      <c r="AC45" s="1105" t="str">
        <f t="shared" si="13"/>
        <v>#REF!</v>
      </c>
      <c r="AD45" s="1105" t="str">
        <f t="shared" si="14"/>
        <v>#REF!</v>
      </c>
      <c r="AE45" s="1105" t="str">
        <f t="shared" si="15"/>
        <v>#REF!</v>
      </c>
      <c r="AF45" s="232"/>
      <c r="AG45" s="1079"/>
      <c r="AH45" s="1090">
        <f t="shared" si="16"/>
        <v>21</v>
      </c>
      <c r="AI45" s="1090"/>
    </row>
    <row r="46" ht="15.0" customHeight="1">
      <c r="A46" s="1098"/>
      <c r="B46" s="1417">
        <v>439829.0</v>
      </c>
      <c r="C46" s="1417" t="s">
        <v>1157</v>
      </c>
      <c r="D46" s="1417" t="s">
        <v>1409</v>
      </c>
      <c r="E46" s="1417" t="s">
        <v>511</v>
      </c>
      <c r="F46" s="1417" t="s">
        <v>546</v>
      </c>
      <c r="G46" s="1417" t="s">
        <v>771</v>
      </c>
      <c r="H46" s="1273" t="str">
        <f t="shared" si="1"/>
        <v>TESTER04</v>
      </c>
      <c r="I46" s="1100" t="str">
        <f t="shared" si="2"/>
        <v>#REF!</v>
      </c>
      <c r="J46" s="413">
        <v>6.0</v>
      </c>
      <c r="K46" s="413">
        <v>2025.0</v>
      </c>
      <c r="L46" s="1418">
        <v>45825.0</v>
      </c>
      <c r="M46" s="1418">
        <v>45838.0</v>
      </c>
      <c r="N46" s="827">
        <v>5.0</v>
      </c>
      <c r="O46" s="1084">
        <f t="shared" si="3"/>
        <v>0.2380952381</v>
      </c>
      <c r="P46" s="231">
        <f t="shared" si="4"/>
        <v>0.238</v>
      </c>
      <c r="Q46" s="231">
        <f t="shared" si="17"/>
        <v>0.238</v>
      </c>
      <c r="R46" s="1101"/>
      <c r="S46" s="1417" t="s">
        <v>517</v>
      </c>
      <c r="T46" s="1417" t="s">
        <v>2113</v>
      </c>
      <c r="U46" s="1084">
        <f t="shared" si="5"/>
        <v>0.238</v>
      </c>
      <c r="V46" s="1102" t="str">
        <f t="shared" si="6"/>
        <v>#REF!</v>
      </c>
      <c r="W46" s="1102" t="str">
        <f t="shared" si="7"/>
        <v>#REF!</v>
      </c>
      <c r="X46" s="1102" t="str">
        <f t="shared" si="8"/>
        <v>#REF!</v>
      </c>
      <c r="Y46" s="1102">
        <f t="shared" si="9"/>
        <v>1</v>
      </c>
      <c r="Z46" s="1416" t="str">
        <f t="shared" si="10"/>
        <v>#REF!</v>
      </c>
      <c r="AA46" s="1085" t="str">
        <f t="shared" si="11"/>
        <v>#REF!</v>
      </c>
      <c r="AB46" s="1085" t="str">
        <f t="shared" si="12"/>
        <v>#REF!</v>
      </c>
      <c r="AC46" s="1105" t="str">
        <f t="shared" si="13"/>
        <v>#REF!</v>
      </c>
      <c r="AD46" s="1105" t="str">
        <f t="shared" si="14"/>
        <v>#REF!</v>
      </c>
      <c r="AE46" s="1105" t="str">
        <f t="shared" si="15"/>
        <v>#REF!</v>
      </c>
      <c r="AF46" s="232"/>
      <c r="AG46" s="1079"/>
      <c r="AH46" s="1090">
        <f t="shared" si="16"/>
        <v>21</v>
      </c>
      <c r="AI46" s="1090"/>
    </row>
    <row r="47" ht="15.0" customHeight="1">
      <c r="A47" s="1098"/>
      <c r="B47" s="1417">
        <v>463039.0</v>
      </c>
      <c r="C47" s="1417" t="s">
        <v>1418</v>
      </c>
      <c r="D47" s="1417" t="s">
        <v>1419</v>
      </c>
      <c r="E47" s="1417" t="s">
        <v>511</v>
      </c>
      <c r="F47" s="1417" t="s">
        <v>512</v>
      </c>
      <c r="G47" s="1417" t="s">
        <v>790</v>
      </c>
      <c r="H47" s="1273" t="str">
        <f t="shared" si="1"/>
        <v>DEV03</v>
      </c>
      <c r="I47" s="1100" t="str">
        <f t="shared" si="2"/>
        <v>#REF!</v>
      </c>
      <c r="J47" s="413">
        <v>6.0</v>
      </c>
      <c r="K47" s="413">
        <v>2025.0</v>
      </c>
      <c r="L47" s="1418">
        <v>45833.0</v>
      </c>
      <c r="M47" s="1418">
        <v>45838.0</v>
      </c>
      <c r="N47" s="827">
        <v>4.0</v>
      </c>
      <c r="O47" s="1084">
        <f t="shared" si="3"/>
        <v>0.1904761905</v>
      </c>
      <c r="P47" s="231">
        <f t="shared" si="4"/>
        <v>0.19</v>
      </c>
      <c r="Q47" s="231">
        <f t="shared" si="17"/>
        <v>0.19</v>
      </c>
      <c r="R47" s="1101"/>
      <c r="S47" s="1417" t="s">
        <v>517</v>
      </c>
      <c r="T47" s="1417" t="s">
        <v>2113</v>
      </c>
      <c r="U47" s="1084">
        <f t="shared" si="5"/>
        <v>0.19</v>
      </c>
      <c r="V47" s="1102">
        <f t="shared" si="6"/>
        <v>1</v>
      </c>
      <c r="W47" s="1102">
        <f t="shared" si="7"/>
        <v>1</v>
      </c>
      <c r="X47" s="1102">
        <f t="shared" si="8"/>
        <v>1</v>
      </c>
      <c r="Y47" s="1102">
        <f t="shared" si="9"/>
        <v>1</v>
      </c>
      <c r="Z47" s="1416" t="str">
        <f t="shared" si="10"/>
        <v>#REF!</v>
      </c>
      <c r="AA47" s="1085" t="str">
        <f t="shared" si="11"/>
        <v>#REF!</v>
      </c>
      <c r="AB47" s="1085" t="str">
        <f t="shared" si="12"/>
        <v>#REF!</v>
      </c>
      <c r="AC47" s="1105">
        <f t="shared" si="13"/>
        <v>0</v>
      </c>
      <c r="AD47" s="1105" t="str">
        <f t="shared" si="14"/>
        <v>#REF!</v>
      </c>
      <c r="AE47" s="1105" t="str">
        <f t="shared" si="15"/>
        <v>#REF!</v>
      </c>
      <c r="AF47" s="232"/>
      <c r="AG47" s="1079"/>
      <c r="AH47" s="1090">
        <f t="shared" si="16"/>
        <v>21</v>
      </c>
      <c r="AI47" s="1090"/>
    </row>
    <row r="48" ht="15.0" customHeight="1">
      <c r="A48" s="1098"/>
      <c r="B48" s="1417">
        <v>465333.0</v>
      </c>
      <c r="C48" s="1417" t="s">
        <v>1261</v>
      </c>
      <c r="D48" s="1417" t="s">
        <v>1262</v>
      </c>
      <c r="E48" s="1417" t="s">
        <v>511</v>
      </c>
      <c r="F48" s="1417" t="s">
        <v>512</v>
      </c>
      <c r="G48" s="1417" t="s">
        <v>790</v>
      </c>
      <c r="H48" s="1273" t="str">
        <f t="shared" si="1"/>
        <v>DEV03</v>
      </c>
      <c r="I48" s="1100" t="str">
        <f t="shared" si="2"/>
        <v>#REF!</v>
      </c>
      <c r="J48" s="413">
        <v>6.0</v>
      </c>
      <c r="K48" s="413">
        <v>2025.0</v>
      </c>
      <c r="L48" s="1418">
        <v>45809.0</v>
      </c>
      <c r="M48" s="1418">
        <v>45824.0</v>
      </c>
      <c r="N48" s="827">
        <v>11.0</v>
      </c>
      <c r="O48" s="1084">
        <f t="shared" si="3"/>
        <v>0.5238095238</v>
      </c>
      <c r="P48" s="231">
        <f t="shared" si="4"/>
        <v>0.524</v>
      </c>
      <c r="Q48" s="231">
        <f t="shared" si="17"/>
        <v>0.524</v>
      </c>
      <c r="R48" s="1101"/>
      <c r="S48" s="1417" t="s">
        <v>517</v>
      </c>
      <c r="T48" s="1417" t="s">
        <v>2113</v>
      </c>
      <c r="U48" s="1084">
        <f t="shared" si="5"/>
        <v>0.524</v>
      </c>
      <c r="V48" s="1102" t="str">
        <f t="shared" si="6"/>
        <v>#REF!</v>
      </c>
      <c r="W48" s="1102" t="str">
        <f t="shared" si="7"/>
        <v>#REF!</v>
      </c>
      <c r="X48" s="1102" t="str">
        <f t="shared" si="8"/>
        <v>#REF!</v>
      </c>
      <c r="Y48" s="1102">
        <f t="shared" si="9"/>
        <v>1</v>
      </c>
      <c r="Z48" s="1416" t="str">
        <f t="shared" si="10"/>
        <v>#REF!</v>
      </c>
      <c r="AA48" s="1085" t="str">
        <f t="shared" si="11"/>
        <v>#REF!</v>
      </c>
      <c r="AB48" s="1085" t="str">
        <f t="shared" si="12"/>
        <v>#REF!</v>
      </c>
      <c r="AC48" s="1105" t="str">
        <f t="shared" si="13"/>
        <v>#REF!</v>
      </c>
      <c r="AD48" s="1105" t="str">
        <f t="shared" si="14"/>
        <v>#REF!</v>
      </c>
      <c r="AE48" s="1105" t="str">
        <f t="shared" si="15"/>
        <v>#REF!</v>
      </c>
      <c r="AF48" s="232"/>
      <c r="AG48" s="1079"/>
      <c r="AH48" s="1090">
        <f t="shared" si="16"/>
        <v>21</v>
      </c>
      <c r="AI48" s="1090"/>
    </row>
    <row r="49" ht="15.0" customHeight="1">
      <c r="A49" s="1098"/>
      <c r="B49" s="1417">
        <v>465333.0</v>
      </c>
      <c r="C49" s="1417" t="s">
        <v>1261</v>
      </c>
      <c r="D49" s="1417" t="s">
        <v>1262</v>
      </c>
      <c r="E49" s="1417" t="s">
        <v>511</v>
      </c>
      <c r="F49" s="1417" t="s">
        <v>512</v>
      </c>
      <c r="G49" s="1417" t="s">
        <v>790</v>
      </c>
      <c r="H49" s="1273" t="str">
        <f t="shared" si="1"/>
        <v>DEV03</v>
      </c>
      <c r="I49" s="1100" t="str">
        <f t="shared" si="2"/>
        <v>#REF!</v>
      </c>
      <c r="J49" s="413">
        <v>6.0</v>
      </c>
      <c r="K49" s="413">
        <v>2025.0</v>
      </c>
      <c r="L49" s="1418">
        <v>45825.0</v>
      </c>
      <c r="M49" s="1418">
        <v>45838.0</v>
      </c>
      <c r="N49" s="827">
        <v>3.0</v>
      </c>
      <c r="O49" s="1084">
        <f t="shared" si="3"/>
        <v>0.1428571429</v>
      </c>
      <c r="P49" s="231">
        <f t="shared" si="4"/>
        <v>0.143</v>
      </c>
      <c r="Q49" s="231">
        <f t="shared" si="17"/>
        <v>0.143</v>
      </c>
      <c r="R49" s="1101"/>
      <c r="S49" s="1417" t="s">
        <v>517</v>
      </c>
      <c r="T49" s="1417" t="s">
        <v>2113</v>
      </c>
      <c r="U49" s="1084">
        <f t="shared" si="5"/>
        <v>0.143</v>
      </c>
      <c r="V49" s="1102" t="str">
        <f t="shared" si="6"/>
        <v>#REF!</v>
      </c>
      <c r="W49" s="1102" t="str">
        <f t="shared" si="7"/>
        <v>#REF!</v>
      </c>
      <c r="X49" s="1102" t="str">
        <f t="shared" si="8"/>
        <v>#REF!</v>
      </c>
      <c r="Y49" s="1102">
        <f t="shared" si="9"/>
        <v>1</v>
      </c>
      <c r="Z49" s="1416" t="str">
        <f t="shared" si="10"/>
        <v>#REF!</v>
      </c>
      <c r="AA49" s="1085" t="str">
        <f t="shared" si="11"/>
        <v>#REF!</v>
      </c>
      <c r="AB49" s="1085" t="str">
        <f t="shared" si="12"/>
        <v>#REF!</v>
      </c>
      <c r="AC49" s="1105" t="str">
        <f t="shared" si="13"/>
        <v>#REF!</v>
      </c>
      <c r="AD49" s="1105" t="str">
        <f t="shared" si="14"/>
        <v>#REF!</v>
      </c>
      <c r="AE49" s="1105" t="str">
        <f t="shared" si="15"/>
        <v>#REF!</v>
      </c>
      <c r="AF49" s="232"/>
      <c r="AG49" s="1079"/>
      <c r="AH49" s="1090">
        <f t="shared" si="16"/>
        <v>21</v>
      </c>
      <c r="AI49" s="1090"/>
    </row>
    <row r="50" ht="15.0" customHeight="1">
      <c r="A50" s="1098"/>
      <c r="B50" s="1417">
        <v>467151.0</v>
      </c>
      <c r="C50" s="1417" t="s">
        <v>1504</v>
      </c>
      <c r="D50" s="1417" t="s">
        <v>1505</v>
      </c>
      <c r="E50" s="1417" t="s">
        <v>511</v>
      </c>
      <c r="F50" s="1417" t="s">
        <v>512</v>
      </c>
      <c r="G50" s="1417" t="s">
        <v>790</v>
      </c>
      <c r="H50" s="1273" t="str">
        <f t="shared" si="1"/>
        <v>DEV03</v>
      </c>
      <c r="I50" s="1100" t="str">
        <f t="shared" si="2"/>
        <v>#REF!</v>
      </c>
      <c r="J50" s="413">
        <v>6.0</v>
      </c>
      <c r="K50" s="413">
        <v>2025.0</v>
      </c>
      <c r="L50" s="1418">
        <v>45809.0</v>
      </c>
      <c r="M50" s="1418">
        <v>45838.0</v>
      </c>
      <c r="N50" s="827">
        <v>21.0</v>
      </c>
      <c r="O50" s="1084">
        <f t="shared" si="3"/>
        <v>1</v>
      </c>
      <c r="P50" s="231">
        <f t="shared" si="4"/>
        <v>1</v>
      </c>
      <c r="Q50" s="231">
        <f t="shared" si="17"/>
        <v>1</v>
      </c>
      <c r="R50" s="1101"/>
      <c r="S50" s="1417" t="s">
        <v>517</v>
      </c>
      <c r="T50" s="1417" t="s">
        <v>2113</v>
      </c>
      <c r="U50" s="1084">
        <f t="shared" si="5"/>
        <v>1</v>
      </c>
      <c r="V50" s="1102">
        <f t="shared" si="6"/>
        <v>1</v>
      </c>
      <c r="W50" s="1102">
        <f t="shared" si="7"/>
        <v>1</v>
      </c>
      <c r="X50" s="1102">
        <f t="shared" si="8"/>
        <v>1</v>
      </c>
      <c r="Y50" s="1102">
        <f t="shared" si="9"/>
        <v>1</v>
      </c>
      <c r="Z50" s="1416" t="str">
        <f t="shared" si="10"/>
        <v>#REF!</v>
      </c>
      <c r="AA50" s="1085" t="str">
        <f t="shared" si="11"/>
        <v>#REF!</v>
      </c>
      <c r="AB50" s="1085" t="str">
        <f t="shared" si="12"/>
        <v>#REF!</v>
      </c>
      <c r="AC50" s="1105">
        <f t="shared" si="13"/>
        <v>0</v>
      </c>
      <c r="AD50" s="1105" t="str">
        <f t="shared" si="14"/>
        <v>#REF!</v>
      </c>
      <c r="AE50" s="1105" t="str">
        <f t="shared" si="15"/>
        <v>#REF!</v>
      </c>
      <c r="AF50" s="232"/>
      <c r="AG50" s="1079"/>
      <c r="AH50" s="1090">
        <f t="shared" si="16"/>
        <v>21</v>
      </c>
      <c r="AI50" s="1090"/>
    </row>
    <row r="51" ht="15.0" customHeight="1">
      <c r="A51" s="1098"/>
      <c r="B51" s="1417">
        <v>468599.0</v>
      </c>
      <c r="C51" s="1417" t="s">
        <v>2114</v>
      </c>
      <c r="D51" s="1417" t="s">
        <v>2115</v>
      </c>
      <c r="E51" s="1417" t="s">
        <v>511</v>
      </c>
      <c r="F51" s="1417" t="s">
        <v>546</v>
      </c>
      <c r="G51" s="1417" t="s">
        <v>790</v>
      </c>
      <c r="H51" s="1273" t="str">
        <f t="shared" si="1"/>
        <v>TESTER03</v>
      </c>
      <c r="I51" s="1100" t="str">
        <f t="shared" si="2"/>
        <v>#REF!</v>
      </c>
      <c r="J51" s="413">
        <v>6.0</v>
      </c>
      <c r="K51" s="413">
        <v>2025.0</v>
      </c>
      <c r="L51" s="1418">
        <v>45809.0</v>
      </c>
      <c r="M51" s="1418">
        <v>45838.0</v>
      </c>
      <c r="N51" s="827">
        <v>21.0</v>
      </c>
      <c r="O51" s="1084">
        <f t="shared" si="3"/>
        <v>1</v>
      </c>
      <c r="P51" s="231">
        <f t="shared" si="4"/>
        <v>1</v>
      </c>
      <c r="Q51" s="231">
        <f t="shared" si="17"/>
        <v>1</v>
      </c>
      <c r="R51" s="1101"/>
      <c r="S51" s="1417" t="s">
        <v>517</v>
      </c>
      <c r="T51" s="1417" t="s">
        <v>2113</v>
      </c>
      <c r="U51" s="1084">
        <f t="shared" si="5"/>
        <v>1</v>
      </c>
      <c r="V51" s="1102">
        <f t="shared" si="6"/>
        <v>1</v>
      </c>
      <c r="W51" s="1102">
        <f t="shared" si="7"/>
        <v>1</v>
      </c>
      <c r="X51" s="1102">
        <f t="shared" si="8"/>
        <v>1</v>
      </c>
      <c r="Y51" s="1102">
        <f t="shared" si="9"/>
        <v>1</v>
      </c>
      <c r="Z51" s="1416" t="str">
        <f t="shared" si="10"/>
        <v>#REF!</v>
      </c>
      <c r="AA51" s="1085" t="str">
        <f t="shared" si="11"/>
        <v>#REF!</v>
      </c>
      <c r="AB51" s="1085" t="str">
        <f t="shared" si="12"/>
        <v>#REF!</v>
      </c>
      <c r="AC51" s="1105">
        <f t="shared" si="13"/>
        <v>0</v>
      </c>
      <c r="AD51" s="1105" t="str">
        <f t="shared" si="14"/>
        <v>#REF!</v>
      </c>
      <c r="AE51" s="1105" t="str">
        <f t="shared" si="15"/>
        <v>#REF!</v>
      </c>
      <c r="AF51" s="232"/>
      <c r="AG51" s="1079"/>
      <c r="AH51" s="1090">
        <f t="shared" si="16"/>
        <v>21</v>
      </c>
      <c r="AI51" s="1090"/>
    </row>
    <row r="52" ht="15.0" customHeight="1">
      <c r="A52" s="1098"/>
      <c r="B52" s="1417">
        <v>434722.0</v>
      </c>
      <c r="C52" s="1417" t="s">
        <v>2244</v>
      </c>
      <c r="D52" s="1417" t="s">
        <v>2245</v>
      </c>
      <c r="E52" s="1417" t="s">
        <v>511</v>
      </c>
      <c r="F52" s="1417" t="s">
        <v>564</v>
      </c>
      <c r="G52" s="1417" t="s">
        <v>665</v>
      </c>
      <c r="H52" s="1273" t="str">
        <f t="shared" si="1"/>
        <v>BA02</v>
      </c>
      <c r="I52" s="1100" t="str">
        <f t="shared" si="2"/>
        <v>#REF!</v>
      </c>
      <c r="J52" s="413">
        <v>6.0</v>
      </c>
      <c r="K52" s="413">
        <v>2025.0</v>
      </c>
      <c r="L52" s="1418">
        <v>45809.0</v>
      </c>
      <c r="M52" s="1418">
        <v>45811.0</v>
      </c>
      <c r="N52" s="827">
        <v>2.0</v>
      </c>
      <c r="O52" s="1084">
        <f t="shared" si="3"/>
        <v>0.09523809524</v>
      </c>
      <c r="P52" s="231">
        <f t="shared" si="4"/>
        <v>0.095</v>
      </c>
      <c r="Q52" s="231">
        <f t="shared" si="17"/>
        <v>0.095</v>
      </c>
      <c r="R52" s="1101"/>
      <c r="S52" s="1417" t="s">
        <v>517</v>
      </c>
      <c r="T52" s="1417" t="s">
        <v>2113</v>
      </c>
      <c r="U52" s="1084">
        <f t="shared" si="5"/>
        <v>0.095</v>
      </c>
      <c r="V52" s="1102" t="str">
        <f t="shared" si="6"/>
        <v>#REF!</v>
      </c>
      <c r="W52" s="1102" t="str">
        <f t="shared" si="7"/>
        <v>#REF!</v>
      </c>
      <c r="X52" s="1102" t="str">
        <f t="shared" si="8"/>
        <v>#REF!</v>
      </c>
      <c r="Y52" s="1102">
        <f t="shared" si="9"/>
        <v>1</v>
      </c>
      <c r="Z52" s="1416" t="str">
        <f t="shared" si="10"/>
        <v>#REF!</v>
      </c>
      <c r="AA52" s="1085" t="str">
        <f t="shared" si="11"/>
        <v>#REF!</v>
      </c>
      <c r="AB52" s="1085" t="str">
        <f t="shared" si="12"/>
        <v>#REF!</v>
      </c>
      <c r="AC52" s="1105" t="str">
        <f t="shared" si="13"/>
        <v>#REF!</v>
      </c>
      <c r="AD52" s="1105" t="str">
        <f t="shared" si="14"/>
        <v>#REF!</v>
      </c>
      <c r="AE52" s="1105" t="str">
        <f t="shared" si="15"/>
        <v>#REF!</v>
      </c>
      <c r="AF52" s="232"/>
      <c r="AG52" s="1079"/>
      <c r="AH52" s="1090">
        <f t="shared" si="16"/>
        <v>21</v>
      </c>
      <c r="AI52" s="1090"/>
    </row>
    <row r="53" ht="15.0" customHeight="1">
      <c r="A53" s="1098"/>
      <c r="B53" s="1417">
        <v>434722.0</v>
      </c>
      <c r="C53" s="1417" t="s">
        <v>2244</v>
      </c>
      <c r="D53" s="1417" t="s">
        <v>2245</v>
      </c>
      <c r="E53" s="1417" t="s">
        <v>511</v>
      </c>
      <c r="F53" s="1417" t="s">
        <v>564</v>
      </c>
      <c r="G53" s="1417" t="s">
        <v>665</v>
      </c>
      <c r="H53" s="1273" t="str">
        <f t="shared" si="1"/>
        <v>BA02</v>
      </c>
      <c r="I53" s="1100" t="str">
        <f t="shared" si="2"/>
        <v>#REF!</v>
      </c>
      <c r="J53" s="413">
        <v>6.0</v>
      </c>
      <c r="K53" s="413">
        <v>2025.0</v>
      </c>
      <c r="L53" s="1418">
        <v>45812.0</v>
      </c>
      <c r="M53" s="1418">
        <v>45838.0</v>
      </c>
      <c r="N53" s="827">
        <v>3.8</v>
      </c>
      <c r="O53" s="1084">
        <f t="shared" si="3"/>
        <v>0.180952381</v>
      </c>
      <c r="P53" s="231">
        <f t="shared" si="4"/>
        <v>0.181</v>
      </c>
      <c r="Q53" s="231">
        <f t="shared" si="17"/>
        <v>0.181</v>
      </c>
      <c r="R53" s="1101"/>
      <c r="S53" s="1417" t="s">
        <v>517</v>
      </c>
      <c r="T53" s="1417" t="s">
        <v>2113</v>
      </c>
      <c r="U53" s="1084">
        <f t="shared" si="5"/>
        <v>0.181</v>
      </c>
      <c r="V53" s="1102" t="str">
        <f t="shared" si="6"/>
        <v>#REF!</v>
      </c>
      <c r="W53" s="1102" t="str">
        <f t="shared" si="7"/>
        <v>#REF!</v>
      </c>
      <c r="X53" s="1102" t="str">
        <f t="shared" si="8"/>
        <v>#REF!</v>
      </c>
      <c r="Y53" s="1102">
        <f t="shared" si="9"/>
        <v>1</v>
      </c>
      <c r="Z53" s="1416" t="str">
        <f t="shared" si="10"/>
        <v>#REF!</v>
      </c>
      <c r="AA53" s="1085" t="str">
        <f t="shared" si="11"/>
        <v>#REF!</v>
      </c>
      <c r="AB53" s="1085" t="str">
        <f t="shared" si="12"/>
        <v>#REF!</v>
      </c>
      <c r="AC53" s="1105" t="str">
        <f t="shared" si="13"/>
        <v>#REF!</v>
      </c>
      <c r="AD53" s="1105" t="str">
        <f t="shared" si="14"/>
        <v>#REF!</v>
      </c>
      <c r="AE53" s="1105" t="str">
        <f t="shared" si="15"/>
        <v>#REF!</v>
      </c>
      <c r="AF53" s="232"/>
      <c r="AG53" s="1079"/>
      <c r="AH53" s="1090">
        <f t="shared" si="16"/>
        <v>21</v>
      </c>
      <c r="AI53" s="1090"/>
    </row>
    <row r="54" ht="15.0" customHeight="1">
      <c r="A54" s="1098"/>
      <c r="B54" s="1417">
        <v>470253.0</v>
      </c>
      <c r="C54" s="1417" t="s">
        <v>2297</v>
      </c>
      <c r="D54" s="1417" t="s">
        <v>2298</v>
      </c>
      <c r="E54" s="1417" t="s">
        <v>511</v>
      </c>
      <c r="F54" s="1417" t="s">
        <v>512</v>
      </c>
      <c r="G54" s="1417" t="s">
        <v>665</v>
      </c>
      <c r="H54" s="1273" t="str">
        <f t="shared" si="1"/>
        <v>DEV02</v>
      </c>
      <c r="I54" s="1100" t="str">
        <f t="shared" si="2"/>
        <v>#REF!</v>
      </c>
      <c r="J54" s="413">
        <v>6.0</v>
      </c>
      <c r="K54" s="413">
        <v>2025.0</v>
      </c>
      <c r="L54" s="1418">
        <v>45809.0</v>
      </c>
      <c r="M54" s="1418">
        <v>45824.0</v>
      </c>
      <c r="N54" s="827">
        <v>11.0</v>
      </c>
      <c r="O54" s="1084">
        <f t="shared" si="3"/>
        <v>0.5238095238</v>
      </c>
      <c r="P54" s="231">
        <f t="shared" si="4"/>
        <v>0.524</v>
      </c>
      <c r="Q54" s="231">
        <f t="shared" si="17"/>
        <v>0.524</v>
      </c>
      <c r="R54" s="1101"/>
      <c r="S54" s="1417" t="s">
        <v>517</v>
      </c>
      <c r="T54" s="1417" t="s">
        <v>2113</v>
      </c>
      <c r="U54" s="1084">
        <f t="shared" si="5"/>
        <v>0.524</v>
      </c>
      <c r="V54" s="1102" t="str">
        <f t="shared" si="6"/>
        <v>#REF!</v>
      </c>
      <c r="W54" s="1102" t="str">
        <f t="shared" si="7"/>
        <v>#REF!</v>
      </c>
      <c r="X54" s="1102" t="str">
        <f t="shared" si="8"/>
        <v>#REF!</v>
      </c>
      <c r="Y54" s="1102">
        <f t="shared" si="9"/>
        <v>1</v>
      </c>
      <c r="Z54" s="1416" t="str">
        <f t="shared" si="10"/>
        <v>#REF!</v>
      </c>
      <c r="AA54" s="1085" t="str">
        <f t="shared" si="11"/>
        <v>#REF!</v>
      </c>
      <c r="AB54" s="1085" t="str">
        <f t="shared" si="12"/>
        <v>#REF!</v>
      </c>
      <c r="AC54" s="1105" t="str">
        <f t="shared" si="13"/>
        <v>#REF!</v>
      </c>
      <c r="AD54" s="1105" t="str">
        <f t="shared" si="14"/>
        <v>#REF!</v>
      </c>
      <c r="AE54" s="1105" t="str">
        <f t="shared" si="15"/>
        <v>#REF!</v>
      </c>
      <c r="AF54" s="232"/>
      <c r="AG54" s="1079"/>
      <c r="AH54" s="1090">
        <f t="shared" si="16"/>
        <v>21</v>
      </c>
      <c r="AI54" s="1090"/>
    </row>
    <row r="55" ht="15.0" customHeight="1">
      <c r="A55" s="1098"/>
      <c r="B55" s="1417">
        <v>470253.0</v>
      </c>
      <c r="C55" s="1417" t="s">
        <v>2297</v>
      </c>
      <c r="D55" s="1417" t="s">
        <v>2298</v>
      </c>
      <c r="E55" s="1417" t="s">
        <v>511</v>
      </c>
      <c r="F55" s="1417" t="s">
        <v>512</v>
      </c>
      <c r="G55" s="1417" t="s">
        <v>665</v>
      </c>
      <c r="H55" s="1273" t="str">
        <f t="shared" si="1"/>
        <v>DEV02</v>
      </c>
      <c r="I55" s="1100" t="str">
        <f t="shared" si="2"/>
        <v>#REF!</v>
      </c>
      <c r="J55" s="413">
        <v>6.0</v>
      </c>
      <c r="K55" s="413">
        <v>2025.0</v>
      </c>
      <c r="L55" s="1418">
        <v>45825.0</v>
      </c>
      <c r="M55" s="1418">
        <v>45838.0</v>
      </c>
      <c r="N55" s="827">
        <v>5.0</v>
      </c>
      <c r="O55" s="1084">
        <f t="shared" si="3"/>
        <v>0.2380952381</v>
      </c>
      <c r="P55" s="231">
        <f t="shared" si="4"/>
        <v>0.238</v>
      </c>
      <c r="Q55" s="231">
        <f t="shared" si="17"/>
        <v>0.238</v>
      </c>
      <c r="R55" s="1101"/>
      <c r="S55" s="1417" t="s">
        <v>517</v>
      </c>
      <c r="T55" s="1417" t="s">
        <v>2113</v>
      </c>
      <c r="U55" s="1084">
        <f t="shared" si="5"/>
        <v>0.238</v>
      </c>
      <c r="V55" s="1102" t="str">
        <f t="shared" si="6"/>
        <v>#REF!</v>
      </c>
      <c r="W55" s="1102" t="str">
        <f t="shared" si="7"/>
        <v>#REF!</v>
      </c>
      <c r="X55" s="1102" t="str">
        <f t="shared" si="8"/>
        <v>#REF!</v>
      </c>
      <c r="Y55" s="1102">
        <f t="shared" si="9"/>
        <v>1</v>
      </c>
      <c r="Z55" s="1416" t="str">
        <f t="shared" si="10"/>
        <v>#REF!</v>
      </c>
      <c r="AA55" s="1085" t="str">
        <f t="shared" si="11"/>
        <v>#REF!</v>
      </c>
      <c r="AB55" s="1085" t="str">
        <f t="shared" si="12"/>
        <v>#REF!</v>
      </c>
      <c r="AC55" s="1105" t="str">
        <f t="shared" si="13"/>
        <v>#REF!</v>
      </c>
      <c r="AD55" s="1105" t="str">
        <f t="shared" si="14"/>
        <v>#REF!</v>
      </c>
      <c r="AE55" s="1105" t="str">
        <f t="shared" si="15"/>
        <v>#REF!</v>
      </c>
      <c r="AF55" s="232"/>
      <c r="AG55" s="1079"/>
      <c r="AH55" s="1090">
        <f t="shared" si="16"/>
        <v>21</v>
      </c>
      <c r="AI55" s="1090"/>
    </row>
    <row r="56" ht="15.0" customHeight="1">
      <c r="A56" s="1098"/>
      <c r="B56" s="1417">
        <v>471609.0</v>
      </c>
      <c r="C56" s="1417" t="s">
        <v>2341</v>
      </c>
      <c r="D56" s="1417" t="s">
        <v>2342</v>
      </c>
      <c r="E56" s="1417" t="s">
        <v>511</v>
      </c>
      <c r="F56" s="1417" t="s">
        <v>663</v>
      </c>
      <c r="G56" s="1417" t="s">
        <v>790</v>
      </c>
      <c r="H56" s="1273" t="str">
        <f t="shared" si="1"/>
        <v>PM03</v>
      </c>
      <c r="I56" s="1100" t="str">
        <f t="shared" si="2"/>
        <v>#REF!</v>
      </c>
      <c r="J56" s="413">
        <v>6.0</v>
      </c>
      <c r="K56" s="413">
        <v>2025.0</v>
      </c>
      <c r="L56" s="1418">
        <v>45809.0</v>
      </c>
      <c r="M56" s="1418">
        <v>45838.0</v>
      </c>
      <c r="N56" s="827">
        <v>3.15</v>
      </c>
      <c r="O56" s="1084">
        <f t="shared" si="3"/>
        <v>0.15</v>
      </c>
      <c r="P56" s="231">
        <f t="shared" si="4"/>
        <v>0.15</v>
      </c>
      <c r="Q56" s="231">
        <f t="shared" si="17"/>
        <v>0.15</v>
      </c>
      <c r="R56" s="1101"/>
      <c r="S56" s="1417" t="s">
        <v>517</v>
      </c>
      <c r="T56" s="1417" t="s">
        <v>2113</v>
      </c>
      <c r="U56" s="1084">
        <f t="shared" si="5"/>
        <v>0.15</v>
      </c>
      <c r="V56" s="1102" t="str">
        <f t="shared" si="6"/>
        <v>#REF!</v>
      </c>
      <c r="W56" s="1102" t="str">
        <f t="shared" si="7"/>
        <v>#REF!</v>
      </c>
      <c r="X56" s="1102" t="str">
        <f t="shared" si="8"/>
        <v>#REF!</v>
      </c>
      <c r="Y56" s="1102">
        <f t="shared" si="9"/>
        <v>1</v>
      </c>
      <c r="Z56" s="1416" t="str">
        <f t="shared" si="10"/>
        <v>#REF!</v>
      </c>
      <c r="AA56" s="1085" t="str">
        <f t="shared" si="11"/>
        <v>#REF!</v>
      </c>
      <c r="AB56" s="1085" t="str">
        <f t="shared" si="12"/>
        <v>#REF!</v>
      </c>
      <c r="AC56" s="1105" t="str">
        <f t="shared" si="13"/>
        <v>#REF!</v>
      </c>
      <c r="AD56" s="1105" t="str">
        <f t="shared" si="14"/>
        <v>#REF!</v>
      </c>
      <c r="AE56" s="1105" t="str">
        <f t="shared" si="15"/>
        <v>#REF!</v>
      </c>
      <c r="AF56" s="232"/>
      <c r="AG56" s="1079"/>
      <c r="AH56" s="1090">
        <f t="shared" si="16"/>
        <v>21</v>
      </c>
      <c r="AI56" s="1090"/>
    </row>
    <row r="57" ht="15.0" customHeight="1">
      <c r="A57" s="1098"/>
      <c r="B57" s="1417">
        <v>452877.0</v>
      </c>
      <c r="C57" s="1417" t="s">
        <v>847</v>
      </c>
      <c r="D57" s="1417" t="s">
        <v>1962</v>
      </c>
      <c r="E57" s="1417" t="s">
        <v>892</v>
      </c>
      <c r="F57" s="1417" t="s">
        <v>512</v>
      </c>
      <c r="G57" s="1417" t="s">
        <v>787</v>
      </c>
      <c r="H57" s="1273" t="str">
        <f t="shared" si="1"/>
        <v>DEV05</v>
      </c>
      <c r="I57" s="1100" t="str">
        <f t="shared" si="2"/>
        <v>#REF!</v>
      </c>
      <c r="J57" s="413">
        <v>6.0</v>
      </c>
      <c r="K57" s="413">
        <v>2025.0</v>
      </c>
      <c r="L57" s="1418">
        <v>45824.0</v>
      </c>
      <c r="M57" s="1418">
        <v>45838.0</v>
      </c>
      <c r="N57" s="827">
        <v>11.0</v>
      </c>
      <c r="O57" s="1084">
        <f t="shared" si="3"/>
        <v>0.5238095238</v>
      </c>
      <c r="P57" s="231" t="str">
        <f t="shared" si="4"/>
        <v>#REF!</v>
      </c>
      <c r="Q57" s="231" t="str">
        <f t="shared" si="17"/>
        <v>#REF!</v>
      </c>
      <c r="R57" s="1101"/>
      <c r="S57" s="1417" t="s">
        <v>525</v>
      </c>
      <c r="T57" s="1417" t="s">
        <v>2269</v>
      </c>
      <c r="U57" s="1084" t="str">
        <f t="shared" si="5"/>
        <v>#REF!</v>
      </c>
      <c r="V57" s="1102" t="str">
        <f t="shared" si="6"/>
        <v>#REF!</v>
      </c>
      <c r="W57" s="1102" t="str">
        <f t="shared" si="7"/>
        <v>#REF!</v>
      </c>
      <c r="X57" s="1102" t="str">
        <f t="shared" si="8"/>
        <v>#REF!</v>
      </c>
      <c r="Y57" s="1102">
        <f t="shared" si="9"/>
        <v>0.5238095238</v>
      </c>
      <c r="Z57" s="1416" t="str">
        <f t="shared" si="10"/>
        <v>#REF!</v>
      </c>
      <c r="AA57" s="1085" t="str">
        <f t="shared" si="11"/>
        <v>#REF!</v>
      </c>
      <c r="AB57" s="1085" t="str">
        <f t="shared" si="12"/>
        <v>#REF!</v>
      </c>
      <c r="AC57" s="1105" t="str">
        <f t="shared" si="13"/>
        <v>#REF!</v>
      </c>
      <c r="AD57" s="1105" t="str">
        <f t="shared" si="14"/>
        <v>#REF!</v>
      </c>
      <c r="AE57" s="1105" t="str">
        <f t="shared" si="15"/>
        <v>#REF!</v>
      </c>
      <c r="AF57" s="232"/>
      <c r="AG57" s="1079"/>
      <c r="AH57" s="1090">
        <f t="shared" si="16"/>
        <v>11</v>
      </c>
      <c r="AI57" s="1090"/>
    </row>
    <row r="58" ht="15.0" customHeight="1">
      <c r="A58" s="1098"/>
      <c r="B58" s="1417">
        <v>460613.0</v>
      </c>
      <c r="C58" s="1417" t="s">
        <v>1795</v>
      </c>
      <c r="D58" s="1417" t="s">
        <v>1796</v>
      </c>
      <c r="E58" s="1417" t="s">
        <v>511</v>
      </c>
      <c r="F58" s="1417" t="s">
        <v>512</v>
      </c>
      <c r="G58" s="1417" t="s">
        <v>795</v>
      </c>
      <c r="H58" s="1273" t="str">
        <f t="shared" si="1"/>
        <v>DEV01</v>
      </c>
      <c r="I58" s="1100" t="str">
        <f t="shared" si="2"/>
        <v>#REF!</v>
      </c>
      <c r="J58" s="413">
        <v>6.0</v>
      </c>
      <c r="K58" s="413">
        <v>2025.0</v>
      </c>
      <c r="L58" s="1418">
        <v>45809.0</v>
      </c>
      <c r="M58" s="1418">
        <v>45838.0</v>
      </c>
      <c r="N58" s="827">
        <v>21.0</v>
      </c>
      <c r="O58" s="1084">
        <f t="shared" si="3"/>
        <v>1</v>
      </c>
      <c r="P58" s="231" t="str">
        <f t="shared" si="4"/>
        <v>#REF!</v>
      </c>
      <c r="Q58" s="231" t="str">
        <f t="shared" si="17"/>
        <v>#REF!</v>
      </c>
      <c r="R58" s="1101"/>
      <c r="S58" s="1417" t="s">
        <v>525</v>
      </c>
      <c r="T58" s="1417" t="s">
        <v>2269</v>
      </c>
      <c r="U58" s="1084" t="str">
        <f t="shared" si="5"/>
        <v>#REF!</v>
      </c>
      <c r="V58" s="1102" t="str">
        <f t="shared" si="6"/>
        <v>#REF!</v>
      </c>
      <c r="W58" s="1102" t="str">
        <f t="shared" si="7"/>
        <v>#REF!</v>
      </c>
      <c r="X58" s="1102" t="str">
        <f t="shared" si="8"/>
        <v>#REF!</v>
      </c>
      <c r="Y58" s="1102">
        <f t="shared" si="9"/>
        <v>1</v>
      </c>
      <c r="Z58" s="1416" t="str">
        <f t="shared" si="10"/>
        <v>#REF!</v>
      </c>
      <c r="AA58" s="1085" t="str">
        <f t="shared" si="11"/>
        <v>#REF!</v>
      </c>
      <c r="AB58" s="1085" t="str">
        <f t="shared" si="12"/>
        <v>#REF!</v>
      </c>
      <c r="AC58" s="1105" t="str">
        <f t="shared" si="13"/>
        <v>#REF!</v>
      </c>
      <c r="AD58" s="1105" t="str">
        <f t="shared" si="14"/>
        <v>#REF!</v>
      </c>
      <c r="AE58" s="1105" t="str">
        <f t="shared" si="15"/>
        <v>#REF!</v>
      </c>
      <c r="AF58" s="232"/>
      <c r="AG58" s="1079"/>
      <c r="AH58" s="1090">
        <f t="shared" si="16"/>
        <v>21</v>
      </c>
      <c r="AI58" s="1090"/>
    </row>
    <row r="59" ht="15.0" customHeight="1">
      <c r="A59" s="1098"/>
      <c r="B59" s="1417">
        <v>463899.0</v>
      </c>
      <c r="C59" s="1417" t="s">
        <v>1537</v>
      </c>
      <c r="D59" s="1417" t="s">
        <v>1538</v>
      </c>
      <c r="E59" s="1417" t="s">
        <v>511</v>
      </c>
      <c r="F59" s="1417" t="s">
        <v>512</v>
      </c>
      <c r="G59" s="1417" t="s">
        <v>790</v>
      </c>
      <c r="H59" s="1273" t="str">
        <f t="shared" si="1"/>
        <v>DEV03</v>
      </c>
      <c r="I59" s="1100" t="str">
        <f t="shared" si="2"/>
        <v>#REF!</v>
      </c>
      <c r="J59" s="413">
        <v>6.0</v>
      </c>
      <c r="K59" s="413">
        <v>2025.0</v>
      </c>
      <c r="L59" s="1418">
        <v>45809.0</v>
      </c>
      <c r="M59" s="1418">
        <v>45838.0</v>
      </c>
      <c r="N59" s="827">
        <v>21.0</v>
      </c>
      <c r="O59" s="1084">
        <f t="shared" si="3"/>
        <v>1</v>
      </c>
      <c r="P59" s="231" t="str">
        <f t="shared" si="4"/>
        <v>#REF!</v>
      </c>
      <c r="Q59" s="231" t="str">
        <f t="shared" si="17"/>
        <v>#REF!</v>
      </c>
      <c r="R59" s="1101"/>
      <c r="S59" s="1417" t="s">
        <v>525</v>
      </c>
      <c r="T59" s="1417" t="s">
        <v>2269</v>
      </c>
      <c r="U59" s="1084" t="str">
        <f t="shared" si="5"/>
        <v>#REF!</v>
      </c>
      <c r="V59" s="1102" t="str">
        <f t="shared" si="6"/>
        <v>#REF!</v>
      </c>
      <c r="W59" s="1102" t="str">
        <f t="shared" si="7"/>
        <v>#REF!</v>
      </c>
      <c r="X59" s="1102" t="str">
        <f t="shared" si="8"/>
        <v>#REF!</v>
      </c>
      <c r="Y59" s="1102">
        <f t="shared" si="9"/>
        <v>1</v>
      </c>
      <c r="Z59" s="1416" t="str">
        <f t="shared" si="10"/>
        <v>#REF!</v>
      </c>
      <c r="AA59" s="1085" t="str">
        <f t="shared" si="11"/>
        <v>#REF!</v>
      </c>
      <c r="AB59" s="1085" t="str">
        <f t="shared" si="12"/>
        <v>#REF!</v>
      </c>
      <c r="AC59" s="1105" t="str">
        <f t="shared" si="13"/>
        <v>#REF!</v>
      </c>
      <c r="AD59" s="1105" t="str">
        <f t="shared" si="14"/>
        <v>#REF!</v>
      </c>
      <c r="AE59" s="1105" t="str">
        <f t="shared" si="15"/>
        <v>#REF!</v>
      </c>
      <c r="AF59" s="232"/>
      <c r="AG59" s="1079"/>
      <c r="AH59" s="1090">
        <f t="shared" si="16"/>
        <v>21</v>
      </c>
      <c r="AI59" s="1090"/>
    </row>
    <row r="60" ht="15.0" customHeight="1">
      <c r="A60" s="1098"/>
      <c r="B60" s="1417">
        <v>464019.0</v>
      </c>
      <c r="C60" s="1417" t="s">
        <v>1540</v>
      </c>
      <c r="D60" s="1417" t="s">
        <v>1541</v>
      </c>
      <c r="E60" s="1417" t="s">
        <v>511</v>
      </c>
      <c r="F60" s="1417" t="s">
        <v>546</v>
      </c>
      <c r="G60" s="1417" t="s">
        <v>665</v>
      </c>
      <c r="H60" s="1273" t="str">
        <f t="shared" si="1"/>
        <v>TESTER02</v>
      </c>
      <c r="I60" s="1100" t="str">
        <f t="shared" si="2"/>
        <v>#REF!</v>
      </c>
      <c r="J60" s="413">
        <v>6.0</v>
      </c>
      <c r="K60" s="413">
        <v>2025.0</v>
      </c>
      <c r="L60" s="1418">
        <v>45809.0</v>
      </c>
      <c r="M60" s="1418">
        <v>45838.0</v>
      </c>
      <c r="N60" s="827">
        <v>21.0</v>
      </c>
      <c r="O60" s="1084">
        <f t="shared" si="3"/>
        <v>1</v>
      </c>
      <c r="P60" s="231" t="str">
        <f t="shared" si="4"/>
        <v>#REF!</v>
      </c>
      <c r="Q60" s="231" t="str">
        <f t="shared" si="17"/>
        <v>#REF!</v>
      </c>
      <c r="R60" s="1101"/>
      <c r="S60" s="1417" t="s">
        <v>525</v>
      </c>
      <c r="T60" s="1417" t="s">
        <v>2269</v>
      </c>
      <c r="U60" s="1084" t="str">
        <f t="shared" si="5"/>
        <v>#REF!</v>
      </c>
      <c r="V60" s="1102" t="str">
        <f t="shared" si="6"/>
        <v>#REF!</v>
      </c>
      <c r="W60" s="1102" t="str">
        <f t="shared" si="7"/>
        <v>#REF!</v>
      </c>
      <c r="X60" s="1102" t="str">
        <f t="shared" si="8"/>
        <v>#REF!</v>
      </c>
      <c r="Y60" s="1102">
        <f t="shared" si="9"/>
        <v>1</v>
      </c>
      <c r="Z60" s="1416" t="str">
        <f t="shared" si="10"/>
        <v>#REF!</v>
      </c>
      <c r="AA60" s="1085" t="str">
        <f t="shared" si="11"/>
        <v>#REF!</v>
      </c>
      <c r="AB60" s="1085" t="str">
        <f t="shared" si="12"/>
        <v>#REF!</v>
      </c>
      <c r="AC60" s="1105" t="str">
        <f t="shared" si="13"/>
        <v>#REF!</v>
      </c>
      <c r="AD60" s="1105" t="str">
        <f t="shared" si="14"/>
        <v>#REF!</v>
      </c>
      <c r="AE60" s="1105" t="str">
        <f t="shared" si="15"/>
        <v>#REF!</v>
      </c>
      <c r="AF60" s="232"/>
      <c r="AG60" s="1079"/>
      <c r="AH60" s="1090">
        <f t="shared" si="16"/>
        <v>21</v>
      </c>
      <c r="AI60" s="1090"/>
    </row>
    <row r="61" ht="15.0" customHeight="1">
      <c r="A61" s="1098"/>
      <c r="B61" s="1417">
        <v>464615.0</v>
      </c>
      <c r="C61" s="1417" t="s">
        <v>1555</v>
      </c>
      <c r="D61" s="1417" t="s">
        <v>1556</v>
      </c>
      <c r="E61" s="1417" t="s">
        <v>511</v>
      </c>
      <c r="F61" s="1417" t="s">
        <v>546</v>
      </c>
      <c r="G61" s="1417" t="s">
        <v>790</v>
      </c>
      <c r="H61" s="1273" t="str">
        <f t="shared" si="1"/>
        <v>TESTER03</v>
      </c>
      <c r="I61" s="1100" t="str">
        <f t="shared" si="2"/>
        <v>#REF!</v>
      </c>
      <c r="J61" s="413">
        <v>6.0</v>
      </c>
      <c r="K61" s="413">
        <v>2025.0</v>
      </c>
      <c r="L61" s="1418">
        <v>45809.0</v>
      </c>
      <c r="M61" s="1418">
        <v>45838.0</v>
      </c>
      <c r="N61" s="827">
        <v>21.0</v>
      </c>
      <c r="O61" s="1084">
        <f t="shared" si="3"/>
        <v>1</v>
      </c>
      <c r="P61" s="231" t="str">
        <f t="shared" si="4"/>
        <v>#REF!</v>
      </c>
      <c r="Q61" s="231" t="str">
        <f t="shared" si="17"/>
        <v>#REF!</v>
      </c>
      <c r="R61" s="1101"/>
      <c r="S61" s="1417" t="s">
        <v>525</v>
      </c>
      <c r="T61" s="1417" t="s">
        <v>2269</v>
      </c>
      <c r="U61" s="1084" t="str">
        <f t="shared" si="5"/>
        <v>#REF!</v>
      </c>
      <c r="V61" s="1102" t="str">
        <f t="shared" si="6"/>
        <v>#REF!</v>
      </c>
      <c r="W61" s="1102" t="str">
        <f t="shared" si="7"/>
        <v>#REF!</v>
      </c>
      <c r="X61" s="1102" t="str">
        <f t="shared" si="8"/>
        <v>#REF!</v>
      </c>
      <c r="Y61" s="1102">
        <f t="shared" si="9"/>
        <v>1</v>
      </c>
      <c r="Z61" s="1416" t="str">
        <f t="shared" si="10"/>
        <v>#REF!</v>
      </c>
      <c r="AA61" s="1085" t="str">
        <f t="shared" si="11"/>
        <v>#REF!</v>
      </c>
      <c r="AB61" s="1085" t="str">
        <f t="shared" si="12"/>
        <v>#REF!</v>
      </c>
      <c r="AC61" s="1105" t="str">
        <f t="shared" si="13"/>
        <v>#REF!</v>
      </c>
      <c r="AD61" s="1105" t="str">
        <f t="shared" si="14"/>
        <v>#REF!</v>
      </c>
      <c r="AE61" s="1105" t="str">
        <f t="shared" si="15"/>
        <v>#REF!</v>
      </c>
      <c r="AF61" s="232"/>
      <c r="AG61" s="1079"/>
      <c r="AH61" s="1090">
        <f t="shared" si="16"/>
        <v>21</v>
      </c>
      <c r="AI61" s="1090"/>
    </row>
    <row r="62" ht="15.0" customHeight="1">
      <c r="A62" s="1098"/>
      <c r="B62" s="1417">
        <v>465271.0</v>
      </c>
      <c r="C62" s="1417" t="s">
        <v>1564</v>
      </c>
      <c r="D62" s="1417" t="s">
        <v>1565</v>
      </c>
      <c r="E62" s="1417" t="s">
        <v>511</v>
      </c>
      <c r="F62" s="1417" t="s">
        <v>546</v>
      </c>
      <c r="G62" s="1417" t="s">
        <v>771</v>
      </c>
      <c r="H62" s="1273" t="str">
        <f t="shared" si="1"/>
        <v>TESTER04</v>
      </c>
      <c r="I62" s="1100" t="str">
        <f t="shared" si="2"/>
        <v>#REF!</v>
      </c>
      <c r="J62" s="413">
        <v>6.0</v>
      </c>
      <c r="K62" s="413">
        <v>2025.0</v>
      </c>
      <c r="L62" s="1418">
        <v>45809.0</v>
      </c>
      <c r="M62" s="1418">
        <v>45813.0</v>
      </c>
      <c r="N62" s="827">
        <v>0.8</v>
      </c>
      <c r="O62" s="1084">
        <f t="shared" si="3"/>
        <v>0.0380952381</v>
      </c>
      <c r="P62" s="231" t="str">
        <f t="shared" si="4"/>
        <v>#REF!</v>
      </c>
      <c r="Q62" s="231" t="str">
        <f t="shared" si="17"/>
        <v>#REF!</v>
      </c>
      <c r="R62" s="1101"/>
      <c r="S62" s="1417" t="s">
        <v>525</v>
      </c>
      <c r="T62" s="1417" t="s">
        <v>2269</v>
      </c>
      <c r="U62" s="1084" t="str">
        <f t="shared" si="5"/>
        <v>#REF!</v>
      </c>
      <c r="V62" s="1102" t="str">
        <f t="shared" si="6"/>
        <v>#REF!</v>
      </c>
      <c r="W62" s="1102" t="str">
        <f t="shared" si="7"/>
        <v>#REF!</v>
      </c>
      <c r="X62" s="1102" t="str">
        <f t="shared" si="8"/>
        <v>#REF!</v>
      </c>
      <c r="Y62" s="1102">
        <f t="shared" si="9"/>
        <v>1</v>
      </c>
      <c r="Z62" s="1416" t="str">
        <f t="shared" si="10"/>
        <v>#REF!</v>
      </c>
      <c r="AA62" s="1085" t="str">
        <f t="shared" si="11"/>
        <v>#REF!</v>
      </c>
      <c r="AB62" s="1085" t="str">
        <f t="shared" si="12"/>
        <v>#REF!</v>
      </c>
      <c r="AC62" s="1105" t="str">
        <f t="shared" si="13"/>
        <v>#REF!</v>
      </c>
      <c r="AD62" s="1105" t="str">
        <f t="shared" si="14"/>
        <v>#REF!</v>
      </c>
      <c r="AE62" s="1105" t="str">
        <f t="shared" si="15"/>
        <v>#REF!</v>
      </c>
      <c r="AF62" s="232"/>
      <c r="AG62" s="1079"/>
      <c r="AH62" s="1090">
        <f t="shared" si="16"/>
        <v>21</v>
      </c>
      <c r="AI62" s="1090"/>
    </row>
    <row r="63" ht="15.0" customHeight="1">
      <c r="A63" s="1098"/>
      <c r="B63" s="1417">
        <v>465271.0</v>
      </c>
      <c r="C63" s="1417" t="s">
        <v>1564</v>
      </c>
      <c r="D63" s="1417" t="s">
        <v>1565</v>
      </c>
      <c r="E63" s="1417" t="s">
        <v>511</v>
      </c>
      <c r="F63" s="1417" t="s">
        <v>546</v>
      </c>
      <c r="G63" s="1417" t="s">
        <v>771</v>
      </c>
      <c r="H63" s="1273" t="str">
        <f t="shared" si="1"/>
        <v>TESTER04</v>
      </c>
      <c r="I63" s="1100" t="str">
        <f t="shared" si="2"/>
        <v>#REF!</v>
      </c>
      <c r="J63" s="413">
        <v>6.0</v>
      </c>
      <c r="K63" s="413">
        <v>2025.0</v>
      </c>
      <c r="L63" s="1418">
        <v>45814.0</v>
      </c>
      <c r="M63" s="1418">
        <v>45821.0</v>
      </c>
      <c r="N63" s="827">
        <v>2.4</v>
      </c>
      <c r="O63" s="1084">
        <f t="shared" si="3"/>
        <v>0.1142857143</v>
      </c>
      <c r="P63" s="231" t="str">
        <f t="shared" si="4"/>
        <v>#REF!</v>
      </c>
      <c r="Q63" s="231" t="str">
        <f t="shared" si="17"/>
        <v>#REF!</v>
      </c>
      <c r="R63" s="1101"/>
      <c r="S63" s="1417" t="s">
        <v>525</v>
      </c>
      <c r="T63" s="1417" t="s">
        <v>2269</v>
      </c>
      <c r="U63" s="1084" t="str">
        <f t="shared" si="5"/>
        <v>#REF!</v>
      </c>
      <c r="V63" s="1102" t="str">
        <f t="shared" si="6"/>
        <v>#REF!</v>
      </c>
      <c r="W63" s="1102" t="str">
        <f t="shared" si="7"/>
        <v>#REF!</v>
      </c>
      <c r="X63" s="1102" t="str">
        <f t="shared" si="8"/>
        <v>#REF!</v>
      </c>
      <c r="Y63" s="1102">
        <f t="shared" si="9"/>
        <v>1</v>
      </c>
      <c r="Z63" s="1416" t="str">
        <f t="shared" si="10"/>
        <v>#REF!</v>
      </c>
      <c r="AA63" s="1085" t="str">
        <f t="shared" si="11"/>
        <v>#REF!</v>
      </c>
      <c r="AB63" s="1085" t="str">
        <f t="shared" si="12"/>
        <v>#REF!</v>
      </c>
      <c r="AC63" s="1105" t="str">
        <f t="shared" si="13"/>
        <v>#REF!</v>
      </c>
      <c r="AD63" s="1105" t="str">
        <f t="shared" si="14"/>
        <v>#REF!</v>
      </c>
      <c r="AE63" s="1105" t="str">
        <f t="shared" si="15"/>
        <v>#REF!</v>
      </c>
      <c r="AF63" s="232"/>
      <c r="AG63" s="1079"/>
      <c r="AH63" s="1090">
        <f t="shared" si="16"/>
        <v>21</v>
      </c>
      <c r="AI63" s="1090"/>
    </row>
    <row r="64" ht="15.0" customHeight="1">
      <c r="A64" s="1098"/>
      <c r="B64" s="1417">
        <v>465271.0</v>
      </c>
      <c r="C64" s="1417" t="s">
        <v>1564</v>
      </c>
      <c r="D64" s="1417" t="s">
        <v>1565</v>
      </c>
      <c r="E64" s="1417" t="s">
        <v>511</v>
      </c>
      <c r="F64" s="1417" t="s">
        <v>546</v>
      </c>
      <c r="G64" s="1417" t="s">
        <v>771</v>
      </c>
      <c r="H64" s="1273" t="str">
        <f t="shared" si="1"/>
        <v>TESTER04</v>
      </c>
      <c r="I64" s="1100" t="str">
        <f t="shared" si="2"/>
        <v>#REF!</v>
      </c>
      <c r="J64" s="413">
        <v>6.0</v>
      </c>
      <c r="K64" s="413">
        <v>2025.0</v>
      </c>
      <c r="L64" s="1418">
        <v>45824.0</v>
      </c>
      <c r="M64" s="1418">
        <v>45838.0</v>
      </c>
      <c r="N64" s="827">
        <v>3.3</v>
      </c>
      <c r="O64" s="1084">
        <f t="shared" si="3"/>
        <v>0.1571428571</v>
      </c>
      <c r="P64" s="231" t="str">
        <f t="shared" si="4"/>
        <v>#REF!</v>
      </c>
      <c r="Q64" s="231" t="str">
        <f t="shared" si="17"/>
        <v>#REF!</v>
      </c>
      <c r="R64" s="1101"/>
      <c r="S64" s="1417" t="s">
        <v>525</v>
      </c>
      <c r="T64" s="1417" t="s">
        <v>2269</v>
      </c>
      <c r="U64" s="1084" t="str">
        <f t="shared" si="5"/>
        <v>#REF!</v>
      </c>
      <c r="V64" s="1102" t="str">
        <f t="shared" si="6"/>
        <v>#REF!</v>
      </c>
      <c r="W64" s="1102" t="str">
        <f t="shared" si="7"/>
        <v>#REF!</v>
      </c>
      <c r="X64" s="1102" t="str">
        <f t="shared" si="8"/>
        <v>#REF!</v>
      </c>
      <c r="Y64" s="1102">
        <f t="shared" si="9"/>
        <v>1</v>
      </c>
      <c r="Z64" s="1416" t="str">
        <f t="shared" si="10"/>
        <v>#REF!</v>
      </c>
      <c r="AA64" s="1085" t="str">
        <f t="shared" si="11"/>
        <v>#REF!</v>
      </c>
      <c r="AB64" s="1085" t="str">
        <f t="shared" si="12"/>
        <v>#REF!</v>
      </c>
      <c r="AC64" s="1105" t="str">
        <f t="shared" si="13"/>
        <v>#REF!</v>
      </c>
      <c r="AD64" s="1105" t="str">
        <f t="shared" si="14"/>
        <v>#REF!</v>
      </c>
      <c r="AE64" s="1105" t="str">
        <f t="shared" si="15"/>
        <v>#REF!</v>
      </c>
      <c r="AF64" s="232"/>
      <c r="AG64" s="1079"/>
      <c r="AH64" s="1090">
        <f t="shared" si="16"/>
        <v>21</v>
      </c>
      <c r="AI64" s="1090"/>
    </row>
    <row r="65" ht="15.0" customHeight="1">
      <c r="A65" s="1098"/>
      <c r="B65" s="1417">
        <v>468089.0</v>
      </c>
      <c r="C65" s="1417" t="s">
        <v>2207</v>
      </c>
      <c r="D65" s="1417" t="s">
        <v>2208</v>
      </c>
      <c r="E65" s="1417" t="s">
        <v>511</v>
      </c>
      <c r="F65" s="1417" t="s">
        <v>546</v>
      </c>
      <c r="G65" s="1417" t="s">
        <v>790</v>
      </c>
      <c r="H65" s="1273" t="str">
        <f t="shared" si="1"/>
        <v>TESTER03</v>
      </c>
      <c r="I65" s="1100" t="str">
        <f t="shared" si="2"/>
        <v>#REF!</v>
      </c>
      <c r="J65" s="413">
        <v>6.0</v>
      </c>
      <c r="K65" s="413">
        <v>2025.0</v>
      </c>
      <c r="L65" s="1418">
        <v>45809.0</v>
      </c>
      <c r="M65" s="1418">
        <v>45838.0</v>
      </c>
      <c r="N65" s="827">
        <v>21.0</v>
      </c>
      <c r="O65" s="1084">
        <f t="shared" si="3"/>
        <v>1</v>
      </c>
      <c r="P65" s="231" t="str">
        <f t="shared" si="4"/>
        <v>#REF!</v>
      </c>
      <c r="Q65" s="231" t="str">
        <f t="shared" si="17"/>
        <v>#REF!</v>
      </c>
      <c r="R65" s="1101"/>
      <c r="S65" s="1417" t="s">
        <v>525</v>
      </c>
      <c r="T65" s="1417" t="s">
        <v>2269</v>
      </c>
      <c r="U65" s="1084" t="str">
        <f t="shared" si="5"/>
        <v>#REF!</v>
      </c>
      <c r="V65" s="1102" t="str">
        <f t="shared" si="6"/>
        <v>#REF!</v>
      </c>
      <c r="W65" s="1102" t="str">
        <f t="shared" si="7"/>
        <v>#REF!</v>
      </c>
      <c r="X65" s="1102" t="str">
        <f t="shared" si="8"/>
        <v>#REF!</v>
      </c>
      <c r="Y65" s="1102">
        <f t="shared" si="9"/>
        <v>1</v>
      </c>
      <c r="Z65" s="1416" t="str">
        <f t="shared" si="10"/>
        <v>#REF!</v>
      </c>
      <c r="AA65" s="1085" t="str">
        <f t="shared" si="11"/>
        <v>#REF!</v>
      </c>
      <c r="AB65" s="1085" t="str">
        <f t="shared" si="12"/>
        <v>#REF!</v>
      </c>
      <c r="AC65" s="1105" t="str">
        <f t="shared" si="13"/>
        <v>#REF!</v>
      </c>
      <c r="AD65" s="1105" t="str">
        <f t="shared" si="14"/>
        <v>#REF!</v>
      </c>
      <c r="AE65" s="1105" t="str">
        <f t="shared" si="15"/>
        <v>#REF!</v>
      </c>
      <c r="AF65" s="232"/>
      <c r="AG65" s="1079"/>
      <c r="AH65" s="1090">
        <f t="shared" si="16"/>
        <v>21</v>
      </c>
      <c r="AI65" s="1090"/>
    </row>
    <row r="66" ht="15.0" customHeight="1">
      <c r="A66" s="1098"/>
      <c r="B66" s="1417">
        <v>468601.0</v>
      </c>
      <c r="C66" s="1417" t="s">
        <v>2210</v>
      </c>
      <c r="D66" s="1417" t="s">
        <v>2211</v>
      </c>
      <c r="E66" s="1417" t="s">
        <v>511</v>
      </c>
      <c r="F66" s="1417" t="s">
        <v>512</v>
      </c>
      <c r="G66" s="1417" t="s">
        <v>790</v>
      </c>
      <c r="H66" s="1273" t="str">
        <f t="shared" si="1"/>
        <v>DEV03</v>
      </c>
      <c r="I66" s="1100" t="str">
        <f t="shared" si="2"/>
        <v>#REF!</v>
      </c>
      <c r="J66" s="413">
        <v>6.0</v>
      </c>
      <c r="K66" s="413">
        <v>2025.0</v>
      </c>
      <c r="L66" s="1418">
        <v>45809.0</v>
      </c>
      <c r="M66" s="1418">
        <v>45821.0</v>
      </c>
      <c r="N66" s="827">
        <v>10.0</v>
      </c>
      <c r="O66" s="1084">
        <f t="shared" si="3"/>
        <v>0.4761904762</v>
      </c>
      <c r="P66" s="231" t="str">
        <f t="shared" si="4"/>
        <v>#REF!</v>
      </c>
      <c r="Q66" s="231" t="str">
        <f t="shared" si="17"/>
        <v>#REF!</v>
      </c>
      <c r="R66" s="1101"/>
      <c r="S66" s="1417" t="s">
        <v>525</v>
      </c>
      <c r="T66" s="1417" t="s">
        <v>2269</v>
      </c>
      <c r="U66" s="1084" t="str">
        <f t="shared" si="5"/>
        <v>#REF!</v>
      </c>
      <c r="V66" s="1102" t="str">
        <f t="shared" si="6"/>
        <v>#REF!</v>
      </c>
      <c r="W66" s="1102" t="str">
        <f t="shared" si="7"/>
        <v>#REF!</v>
      </c>
      <c r="X66" s="1102" t="str">
        <f t="shared" si="8"/>
        <v>#REF!</v>
      </c>
      <c r="Y66" s="1102">
        <f t="shared" si="9"/>
        <v>1</v>
      </c>
      <c r="Z66" s="1416" t="str">
        <f t="shared" si="10"/>
        <v>#REF!</v>
      </c>
      <c r="AA66" s="1085" t="str">
        <f t="shared" si="11"/>
        <v>#REF!</v>
      </c>
      <c r="AB66" s="1085" t="str">
        <f t="shared" si="12"/>
        <v>#REF!</v>
      </c>
      <c r="AC66" s="1105" t="str">
        <f t="shared" si="13"/>
        <v>#REF!</v>
      </c>
      <c r="AD66" s="1105" t="str">
        <f t="shared" si="14"/>
        <v>#REF!</v>
      </c>
      <c r="AE66" s="1105" t="str">
        <f t="shared" si="15"/>
        <v>#REF!</v>
      </c>
      <c r="AF66" s="232"/>
      <c r="AG66" s="1079"/>
      <c r="AH66" s="1090">
        <f t="shared" si="16"/>
        <v>21</v>
      </c>
      <c r="AI66" s="1090"/>
    </row>
    <row r="67" ht="15.0" customHeight="1">
      <c r="A67" s="1098"/>
      <c r="B67" s="1417">
        <v>468601.0</v>
      </c>
      <c r="C67" s="1417" t="s">
        <v>2210</v>
      </c>
      <c r="D67" s="1417" t="s">
        <v>2211</v>
      </c>
      <c r="E67" s="1417" t="s">
        <v>511</v>
      </c>
      <c r="F67" s="1417" t="s">
        <v>512</v>
      </c>
      <c r="G67" s="1417" t="s">
        <v>790</v>
      </c>
      <c r="H67" s="1273" t="str">
        <f t="shared" si="1"/>
        <v>DEV03</v>
      </c>
      <c r="I67" s="1100" t="str">
        <f t="shared" si="2"/>
        <v>#REF!</v>
      </c>
      <c r="J67" s="413">
        <v>6.0</v>
      </c>
      <c r="K67" s="413">
        <v>2025.0</v>
      </c>
      <c r="L67" s="1418">
        <v>45824.0</v>
      </c>
      <c r="M67" s="1418">
        <v>45838.0</v>
      </c>
      <c r="N67" s="827">
        <v>2.2</v>
      </c>
      <c r="O67" s="1084">
        <f t="shared" si="3"/>
        <v>0.1047619048</v>
      </c>
      <c r="P67" s="231" t="str">
        <f t="shared" si="4"/>
        <v>#REF!</v>
      </c>
      <c r="Q67" s="231" t="str">
        <f t="shared" si="17"/>
        <v>#REF!</v>
      </c>
      <c r="R67" s="1101"/>
      <c r="S67" s="1417" t="s">
        <v>525</v>
      </c>
      <c r="T67" s="1417" t="s">
        <v>2269</v>
      </c>
      <c r="U67" s="1084" t="str">
        <f t="shared" si="5"/>
        <v>#REF!</v>
      </c>
      <c r="V67" s="1102" t="str">
        <f t="shared" si="6"/>
        <v>#REF!</v>
      </c>
      <c r="W67" s="1102" t="str">
        <f t="shared" si="7"/>
        <v>#REF!</v>
      </c>
      <c r="X67" s="1102" t="str">
        <f t="shared" si="8"/>
        <v>#REF!</v>
      </c>
      <c r="Y67" s="1102">
        <f t="shared" si="9"/>
        <v>1</v>
      </c>
      <c r="Z67" s="1416" t="str">
        <f t="shared" si="10"/>
        <v>#REF!</v>
      </c>
      <c r="AA67" s="1085" t="str">
        <f t="shared" si="11"/>
        <v>#REF!</v>
      </c>
      <c r="AB67" s="1085" t="str">
        <f t="shared" si="12"/>
        <v>#REF!</v>
      </c>
      <c r="AC67" s="1105" t="str">
        <f t="shared" si="13"/>
        <v>#REF!</v>
      </c>
      <c r="AD67" s="1105" t="str">
        <f t="shared" si="14"/>
        <v>#REF!</v>
      </c>
      <c r="AE67" s="1105" t="str">
        <f t="shared" si="15"/>
        <v>#REF!</v>
      </c>
      <c r="AF67" s="232"/>
      <c r="AG67" s="1079"/>
      <c r="AH67" s="1090">
        <f t="shared" si="16"/>
        <v>21</v>
      </c>
      <c r="AI67" s="1090"/>
    </row>
    <row r="68" ht="15.0" customHeight="1">
      <c r="A68" s="1098"/>
      <c r="B68" s="1417">
        <v>469449.0</v>
      </c>
      <c r="C68" s="1417" t="s">
        <v>2430</v>
      </c>
      <c r="D68" s="1417" t="s">
        <v>2431</v>
      </c>
      <c r="E68" s="1417" t="s">
        <v>552</v>
      </c>
      <c r="F68" s="1417" t="s">
        <v>546</v>
      </c>
      <c r="G68" s="1417" t="s">
        <v>771</v>
      </c>
      <c r="H68" s="1273" t="str">
        <f t="shared" si="1"/>
        <v>TESTER04</v>
      </c>
      <c r="I68" s="1100" t="str">
        <f t="shared" si="2"/>
        <v>#REF!</v>
      </c>
      <c r="J68" s="413">
        <v>6.0</v>
      </c>
      <c r="K68" s="413">
        <v>2025.0</v>
      </c>
      <c r="L68" s="1418">
        <v>45809.0</v>
      </c>
      <c r="M68" s="1418">
        <v>45838.0</v>
      </c>
      <c r="N68" s="827">
        <v>21.0</v>
      </c>
      <c r="O68" s="1084">
        <f t="shared" si="3"/>
        <v>1</v>
      </c>
      <c r="P68" s="231" t="str">
        <f t="shared" si="4"/>
        <v>#REF!</v>
      </c>
      <c r="Q68" s="231" t="str">
        <f t="shared" si="17"/>
        <v>#REF!</v>
      </c>
      <c r="R68" s="1101"/>
      <c r="S68" s="1417" t="s">
        <v>525</v>
      </c>
      <c r="T68" s="1417" t="s">
        <v>2269</v>
      </c>
      <c r="U68" s="1084" t="str">
        <f t="shared" si="5"/>
        <v>#REF!</v>
      </c>
      <c r="V68" s="1102" t="str">
        <f t="shared" si="6"/>
        <v>#REF!</v>
      </c>
      <c r="W68" s="1102" t="str">
        <f t="shared" si="7"/>
        <v>#REF!</v>
      </c>
      <c r="X68" s="1102" t="str">
        <f t="shared" si="8"/>
        <v>#REF!</v>
      </c>
      <c r="Y68" s="1102">
        <f t="shared" si="9"/>
        <v>1</v>
      </c>
      <c r="Z68" s="1416" t="str">
        <f t="shared" si="10"/>
        <v>#REF!</v>
      </c>
      <c r="AA68" s="1085" t="str">
        <f t="shared" si="11"/>
        <v>#REF!</v>
      </c>
      <c r="AB68" s="1085" t="str">
        <f t="shared" si="12"/>
        <v>#REF!</v>
      </c>
      <c r="AC68" s="1105" t="str">
        <f t="shared" si="13"/>
        <v>#REF!</v>
      </c>
      <c r="AD68" s="1105" t="str">
        <f t="shared" si="14"/>
        <v>#REF!</v>
      </c>
      <c r="AE68" s="1105" t="str">
        <f t="shared" si="15"/>
        <v>#REF!</v>
      </c>
      <c r="AF68" s="232"/>
      <c r="AG68" s="1079"/>
      <c r="AH68" s="1090">
        <f t="shared" si="16"/>
        <v>21</v>
      </c>
      <c r="AI68" s="1090"/>
    </row>
    <row r="69" ht="15.0" customHeight="1">
      <c r="A69" s="1098"/>
      <c r="B69" s="1417">
        <v>469441.0</v>
      </c>
      <c r="C69" s="1417" t="s">
        <v>2299</v>
      </c>
      <c r="D69" s="1417" t="s">
        <v>2300</v>
      </c>
      <c r="E69" s="1417" t="s">
        <v>511</v>
      </c>
      <c r="F69" s="1417" t="s">
        <v>546</v>
      </c>
      <c r="G69" s="1417" t="s">
        <v>771</v>
      </c>
      <c r="H69" s="1273" t="str">
        <f t="shared" si="1"/>
        <v>TESTER04</v>
      </c>
      <c r="I69" s="1100" t="str">
        <f t="shared" si="2"/>
        <v>#REF!</v>
      </c>
      <c r="J69" s="413">
        <v>6.0</v>
      </c>
      <c r="K69" s="413">
        <v>2025.0</v>
      </c>
      <c r="L69" s="1418">
        <v>45809.0</v>
      </c>
      <c r="M69" s="1418">
        <v>45838.0</v>
      </c>
      <c r="N69" s="827">
        <v>21.0</v>
      </c>
      <c r="O69" s="1084">
        <f t="shared" si="3"/>
        <v>1</v>
      </c>
      <c r="P69" s="231" t="str">
        <f t="shared" si="4"/>
        <v>#REF!</v>
      </c>
      <c r="Q69" s="231" t="str">
        <f t="shared" si="17"/>
        <v>#REF!</v>
      </c>
      <c r="R69" s="1101"/>
      <c r="S69" s="1417" t="s">
        <v>525</v>
      </c>
      <c r="T69" s="1417" t="s">
        <v>2269</v>
      </c>
      <c r="U69" s="1084" t="str">
        <f t="shared" si="5"/>
        <v>#REF!</v>
      </c>
      <c r="V69" s="1102" t="str">
        <f t="shared" si="6"/>
        <v>#REF!</v>
      </c>
      <c r="W69" s="1102" t="str">
        <f t="shared" si="7"/>
        <v>#REF!</v>
      </c>
      <c r="X69" s="1102" t="str">
        <f t="shared" si="8"/>
        <v>#REF!</v>
      </c>
      <c r="Y69" s="1102">
        <f t="shared" si="9"/>
        <v>1</v>
      </c>
      <c r="Z69" s="1416" t="str">
        <f t="shared" si="10"/>
        <v>#REF!</v>
      </c>
      <c r="AA69" s="1085" t="str">
        <f t="shared" si="11"/>
        <v>#REF!</v>
      </c>
      <c r="AB69" s="1085" t="str">
        <f t="shared" si="12"/>
        <v>#REF!</v>
      </c>
      <c r="AC69" s="1105" t="str">
        <f t="shared" si="13"/>
        <v>#REF!</v>
      </c>
      <c r="AD69" s="1105" t="str">
        <f t="shared" si="14"/>
        <v>#REF!</v>
      </c>
      <c r="AE69" s="1105" t="str">
        <f t="shared" si="15"/>
        <v>#REF!</v>
      </c>
      <c r="AF69" s="232"/>
      <c r="AG69" s="1079"/>
      <c r="AH69" s="1090">
        <f t="shared" si="16"/>
        <v>21</v>
      </c>
      <c r="AI69" s="1090"/>
    </row>
    <row r="70" ht="15.0" customHeight="1">
      <c r="A70" s="1098"/>
      <c r="B70" s="1417">
        <v>469949.0</v>
      </c>
      <c r="C70" s="1417" t="s">
        <v>2277</v>
      </c>
      <c r="D70" s="1417" t="s">
        <v>2278</v>
      </c>
      <c r="E70" s="1417" t="s">
        <v>511</v>
      </c>
      <c r="F70" s="1417" t="s">
        <v>512</v>
      </c>
      <c r="G70" s="1417" t="s">
        <v>790</v>
      </c>
      <c r="H70" s="1273" t="str">
        <f t="shared" si="1"/>
        <v>DEV03</v>
      </c>
      <c r="I70" s="1100" t="str">
        <f t="shared" si="2"/>
        <v>#REF!</v>
      </c>
      <c r="J70" s="413">
        <v>6.0</v>
      </c>
      <c r="K70" s="413">
        <v>2025.0</v>
      </c>
      <c r="L70" s="1418">
        <v>45831.0</v>
      </c>
      <c r="M70" s="1418">
        <v>45833.0</v>
      </c>
      <c r="N70" s="827">
        <v>3.0</v>
      </c>
      <c r="O70" s="1084">
        <f t="shared" si="3"/>
        <v>0.1428571429</v>
      </c>
      <c r="P70" s="231" t="str">
        <f t="shared" si="4"/>
        <v>#REF!</v>
      </c>
      <c r="Q70" s="231" t="str">
        <f t="shared" si="17"/>
        <v>#REF!</v>
      </c>
      <c r="R70" s="1101"/>
      <c r="S70" s="1417" t="s">
        <v>525</v>
      </c>
      <c r="T70" s="1417" t="s">
        <v>2269</v>
      </c>
      <c r="U70" s="1084" t="str">
        <f t="shared" si="5"/>
        <v>#REF!</v>
      </c>
      <c r="V70" s="1102" t="str">
        <f t="shared" si="6"/>
        <v>#REF!</v>
      </c>
      <c r="W70" s="1102" t="str">
        <f t="shared" si="7"/>
        <v>#REF!</v>
      </c>
      <c r="X70" s="1102" t="str">
        <f t="shared" si="8"/>
        <v>#REF!</v>
      </c>
      <c r="Y70" s="1102">
        <f t="shared" si="9"/>
        <v>1</v>
      </c>
      <c r="Z70" s="1416" t="str">
        <f t="shared" si="10"/>
        <v>#REF!</v>
      </c>
      <c r="AA70" s="1085" t="str">
        <f t="shared" si="11"/>
        <v>#REF!</v>
      </c>
      <c r="AB70" s="1085" t="str">
        <f t="shared" si="12"/>
        <v>#REF!</v>
      </c>
      <c r="AC70" s="1105" t="str">
        <f t="shared" si="13"/>
        <v>#REF!</v>
      </c>
      <c r="AD70" s="1105" t="str">
        <f t="shared" si="14"/>
        <v>#REF!</v>
      </c>
      <c r="AE70" s="1105" t="str">
        <f t="shared" si="15"/>
        <v>#REF!</v>
      </c>
      <c r="AF70" s="232"/>
      <c r="AG70" s="1079"/>
      <c r="AH70" s="1090">
        <f t="shared" si="16"/>
        <v>21</v>
      </c>
      <c r="AI70" s="1090"/>
    </row>
    <row r="71" ht="15.0" customHeight="1">
      <c r="A71" s="1098"/>
      <c r="B71" s="1417">
        <v>470691.0</v>
      </c>
      <c r="C71" s="1417" t="s">
        <v>2318</v>
      </c>
      <c r="D71" s="1417" t="s">
        <v>2319</v>
      </c>
      <c r="E71" s="1417" t="s">
        <v>511</v>
      </c>
      <c r="F71" s="1417" t="s">
        <v>512</v>
      </c>
      <c r="G71" s="1417" t="s">
        <v>790</v>
      </c>
      <c r="H71" s="1273" t="str">
        <f t="shared" si="1"/>
        <v>DEV03</v>
      </c>
      <c r="I71" s="1100" t="str">
        <f t="shared" si="2"/>
        <v>#REF!</v>
      </c>
      <c r="J71" s="413">
        <v>6.0</v>
      </c>
      <c r="K71" s="413">
        <v>2025.0</v>
      </c>
      <c r="L71" s="1418">
        <v>45809.0</v>
      </c>
      <c r="M71" s="1418">
        <v>45838.0</v>
      </c>
      <c r="N71" s="827">
        <v>21.0</v>
      </c>
      <c r="O71" s="1084">
        <f t="shared" si="3"/>
        <v>1</v>
      </c>
      <c r="P71" s="231" t="str">
        <f t="shared" si="4"/>
        <v>#REF!</v>
      </c>
      <c r="Q71" s="231" t="str">
        <f t="shared" si="17"/>
        <v>#REF!</v>
      </c>
      <c r="R71" s="1101"/>
      <c r="S71" s="1417" t="s">
        <v>525</v>
      </c>
      <c r="T71" s="1417" t="s">
        <v>2269</v>
      </c>
      <c r="U71" s="1084" t="str">
        <f t="shared" si="5"/>
        <v>#REF!</v>
      </c>
      <c r="V71" s="1102" t="str">
        <f t="shared" si="6"/>
        <v>#REF!</v>
      </c>
      <c r="W71" s="1102" t="str">
        <f t="shared" si="7"/>
        <v>#REF!</v>
      </c>
      <c r="X71" s="1102" t="str">
        <f t="shared" si="8"/>
        <v>#REF!</v>
      </c>
      <c r="Y71" s="1102">
        <f t="shared" si="9"/>
        <v>1</v>
      </c>
      <c r="Z71" s="1416" t="str">
        <f t="shared" si="10"/>
        <v>#REF!</v>
      </c>
      <c r="AA71" s="1085" t="str">
        <f t="shared" si="11"/>
        <v>#REF!</v>
      </c>
      <c r="AB71" s="1085" t="str">
        <f t="shared" si="12"/>
        <v>#REF!</v>
      </c>
      <c r="AC71" s="1105" t="str">
        <f t="shared" si="13"/>
        <v>#REF!</v>
      </c>
      <c r="AD71" s="1105" t="str">
        <f t="shared" si="14"/>
        <v>#REF!</v>
      </c>
      <c r="AE71" s="1105" t="str">
        <f t="shared" si="15"/>
        <v>#REF!</v>
      </c>
      <c r="AF71" s="232"/>
      <c r="AG71" s="1079"/>
      <c r="AH71" s="1090">
        <f t="shared" si="16"/>
        <v>21</v>
      </c>
      <c r="AI71" s="1090"/>
    </row>
    <row r="72" ht="15.0" customHeight="1">
      <c r="A72" s="1098"/>
      <c r="B72" s="1417">
        <v>470931.0</v>
      </c>
      <c r="C72" s="1417" t="s">
        <v>2288</v>
      </c>
      <c r="D72" s="1417" t="s">
        <v>2289</v>
      </c>
      <c r="E72" s="1417" t="s">
        <v>511</v>
      </c>
      <c r="F72" s="1417" t="s">
        <v>564</v>
      </c>
      <c r="G72" s="1417" t="s">
        <v>790</v>
      </c>
      <c r="H72" s="1273" t="str">
        <f t="shared" si="1"/>
        <v>BA03</v>
      </c>
      <c r="I72" s="1100" t="str">
        <f t="shared" si="2"/>
        <v>#REF!</v>
      </c>
      <c r="J72" s="413">
        <v>6.0</v>
      </c>
      <c r="K72" s="413">
        <v>2025.0</v>
      </c>
      <c r="L72" s="1418">
        <v>45809.0</v>
      </c>
      <c r="M72" s="1418">
        <v>45821.0</v>
      </c>
      <c r="N72" s="827">
        <v>10.0</v>
      </c>
      <c r="O72" s="1084">
        <f t="shared" si="3"/>
        <v>0.4761904762</v>
      </c>
      <c r="P72" s="231" t="str">
        <f t="shared" si="4"/>
        <v>#REF!</v>
      </c>
      <c r="Q72" s="231" t="str">
        <f t="shared" si="17"/>
        <v>#REF!</v>
      </c>
      <c r="R72" s="1101"/>
      <c r="S72" s="1417" t="s">
        <v>525</v>
      </c>
      <c r="T72" s="1417" t="s">
        <v>2269</v>
      </c>
      <c r="U72" s="1084" t="str">
        <f t="shared" si="5"/>
        <v>#REF!</v>
      </c>
      <c r="V72" s="1102" t="str">
        <f t="shared" si="6"/>
        <v>#REF!</v>
      </c>
      <c r="W72" s="1102" t="str">
        <f t="shared" si="7"/>
        <v>#REF!</v>
      </c>
      <c r="X72" s="1102" t="str">
        <f t="shared" si="8"/>
        <v>#REF!</v>
      </c>
      <c r="Y72" s="1102">
        <f t="shared" si="9"/>
        <v>1</v>
      </c>
      <c r="Z72" s="1416" t="str">
        <f t="shared" si="10"/>
        <v>#REF!</v>
      </c>
      <c r="AA72" s="1085" t="str">
        <f t="shared" si="11"/>
        <v>#REF!</v>
      </c>
      <c r="AB72" s="1085" t="str">
        <f t="shared" si="12"/>
        <v>#REF!</v>
      </c>
      <c r="AC72" s="1105" t="str">
        <f t="shared" si="13"/>
        <v>#REF!</v>
      </c>
      <c r="AD72" s="1105" t="str">
        <f t="shared" si="14"/>
        <v>#REF!</v>
      </c>
      <c r="AE72" s="1105" t="str">
        <f t="shared" si="15"/>
        <v>#REF!</v>
      </c>
      <c r="AF72" s="232"/>
      <c r="AG72" s="1079"/>
      <c r="AH72" s="1090">
        <f t="shared" si="16"/>
        <v>21</v>
      </c>
      <c r="AI72" s="1090"/>
    </row>
    <row r="73" ht="15.0" customHeight="1">
      <c r="A73" s="1098"/>
      <c r="B73" s="1417">
        <v>470931.0</v>
      </c>
      <c r="C73" s="1417" t="s">
        <v>2288</v>
      </c>
      <c r="D73" s="1417" t="s">
        <v>2289</v>
      </c>
      <c r="E73" s="1417" t="s">
        <v>511</v>
      </c>
      <c r="F73" s="1417" t="s">
        <v>564</v>
      </c>
      <c r="G73" s="1417" t="s">
        <v>790</v>
      </c>
      <c r="H73" s="1273" t="str">
        <f t="shared" si="1"/>
        <v>BA03</v>
      </c>
      <c r="I73" s="1100" t="str">
        <f t="shared" si="2"/>
        <v>#REF!</v>
      </c>
      <c r="J73" s="413">
        <v>6.0</v>
      </c>
      <c r="K73" s="413">
        <v>2025.0</v>
      </c>
      <c r="L73" s="1418">
        <v>45824.0</v>
      </c>
      <c r="M73" s="1418">
        <v>45838.0</v>
      </c>
      <c r="N73" s="827">
        <v>3.3</v>
      </c>
      <c r="O73" s="1084">
        <f t="shared" si="3"/>
        <v>0.1571428571</v>
      </c>
      <c r="P73" s="231" t="str">
        <f t="shared" si="4"/>
        <v>#REF!</v>
      </c>
      <c r="Q73" s="231" t="str">
        <f t="shared" si="17"/>
        <v>#REF!</v>
      </c>
      <c r="R73" s="1101"/>
      <c r="S73" s="1417" t="s">
        <v>525</v>
      </c>
      <c r="T73" s="1417" t="s">
        <v>2269</v>
      </c>
      <c r="U73" s="1084" t="str">
        <f t="shared" si="5"/>
        <v>#REF!</v>
      </c>
      <c r="V73" s="1102" t="str">
        <f t="shared" si="6"/>
        <v>#REF!</v>
      </c>
      <c r="W73" s="1102" t="str">
        <f t="shared" si="7"/>
        <v>#REF!</v>
      </c>
      <c r="X73" s="1102" t="str">
        <f t="shared" si="8"/>
        <v>#REF!</v>
      </c>
      <c r="Y73" s="1102">
        <f t="shared" si="9"/>
        <v>1</v>
      </c>
      <c r="Z73" s="1416" t="str">
        <f t="shared" si="10"/>
        <v>#REF!</v>
      </c>
      <c r="AA73" s="1085" t="str">
        <f t="shared" si="11"/>
        <v>#REF!</v>
      </c>
      <c r="AB73" s="1085" t="str">
        <f t="shared" si="12"/>
        <v>#REF!</v>
      </c>
      <c r="AC73" s="1105" t="str">
        <f t="shared" si="13"/>
        <v>#REF!</v>
      </c>
      <c r="AD73" s="1105" t="str">
        <f t="shared" si="14"/>
        <v>#REF!</v>
      </c>
      <c r="AE73" s="1105" t="str">
        <f t="shared" si="15"/>
        <v>#REF!</v>
      </c>
      <c r="AF73" s="232"/>
      <c r="AG73" s="1079"/>
      <c r="AH73" s="1090">
        <f t="shared" si="16"/>
        <v>21</v>
      </c>
      <c r="AI73" s="1090"/>
    </row>
    <row r="74" ht="15.0" customHeight="1">
      <c r="A74" s="1098"/>
      <c r="B74" s="1417">
        <v>473251.0</v>
      </c>
      <c r="C74" s="1417" t="s">
        <v>2356</v>
      </c>
      <c r="D74" s="1417" t="s">
        <v>2357</v>
      </c>
      <c r="E74" s="1417" t="s">
        <v>511</v>
      </c>
      <c r="F74" s="1417" t="s">
        <v>546</v>
      </c>
      <c r="G74" s="1417" t="s">
        <v>790</v>
      </c>
      <c r="H74" s="1273" t="str">
        <f t="shared" si="1"/>
        <v>TESTER03</v>
      </c>
      <c r="I74" s="1100" t="str">
        <f t="shared" si="2"/>
        <v>#REF!</v>
      </c>
      <c r="J74" s="413">
        <v>6.0</v>
      </c>
      <c r="K74" s="413">
        <v>2025.0</v>
      </c>
      <c r="L74" s="1418">
        <v>45809.0</v>
      </c>
      <c r="M74" s="1418">
        <v>45838.0</v>
      </c>
      <c r="N74" s="827">
        <v>21.0</v>
      </c>
      <c r="O74" s="1084">
        <f t="shared" si="3"/>
        <v>1</v>
      </c>
      <c r="P74" s="231" t="str">
        <f t="shared" si="4"/>
        <v>#REF!</v>
      </c>
      <c r="Q74" s="231" t="str">
        <f t="shared" si="17"/>
        <v>#REF!</v>
      </c>
      <c r="R74" s="1101"/>
      <c r="S74" s="1417" t="s">
        <v>525</v>
      </c>
      <c r="T74" s="1417" t="s">
        <v>2269</v>
      </c>
      <c r="U74" s="1084" t="str">
        <f t="shared" si="5"/>
        <v>#REF!</v>
      </c>
      <c r="V74" s="1102" t="str">
        <f t="shared" si="6"/>
        <v>#REF!</v>
      </c>
      <c r="W74" s="1102" t="str">
        <f t="shared" si="7"/>
        <v>#REF!</v>
      </c>
      <c r="X74" s="1102" t="str">
        <f t="shared" si="8"/>
        <v>#REF!</v>
      </c>
      <c r="Y74" s="1102">
        <f t="shared" si="9"/>
        <v>1</v>
      </c>
      <c r="Z74" s="1416" t="str">
        <f t="shared" si="10"/>
        <v>#REF!</v>
      </c>
      <c r="AA74" s="1085" t="str">
        <f t="shared" si="11"/>
        <v>#REF!</v>
      </c>
      <c r="AB74" s="1085" t="str">
        <f t="shared" si="12"/>
        <v>#REF!</v>
      </c>
      <c r="AC74" s="1105" t="str">
        <f t="shared" si="13"/>
        <v>#REF!</v>
      </c>
      <c r="AD74" s="1105" t="str">
        <f t="shared" si="14"/>
        <v>#REF!</v>
      </c>
      <c r="AE74" s="1105" t="str">
        <f t="shared" si="15"/>
        <v>#REF!</v>
      </c>
      <c r="AF74" s="232"/>
      <c r="AG74" s="1079"/>
      <c r="AH74" s="1090">
        <f t="shared" si="16"/>
        <v>21</v>
      </c>
      <c r="AI74" s="1090"/>
    </row>
    <row r="75" ht="15.0" customHeight="1">
      <c r="A75" s="1098"/>
      <c r="B75" s="1417">
        <v>476361.0</v>
      </c>
      <c r="C75" s="1417" t="s">
        <v>462</v>
      </c>
      <c r="D75" s="1417" t="s">
        <v>463</v>
      </c>
      <c r="E75" s="1417" t="s">
        <v>511</v>
      </c>
      <c r="F75" s="1417" t="s">
        <v>663</v>
      </c>
      <c r="G75" s="1417" t="s">
        <v>790</v>
      </c>
      <c r="H75" s="1273" t="str">
        <f t="shared" si="1"/>
        <v>PM03</v>
      </c>
      <c r="I75" s="1100" t="str">
        <f t="shared" si="2"/>
        <v>#REF!</v>
      </c>
      <c r="J75" s="413">
        <v>6.0</v>
      </c>
      <c r="K75" s="413">
        <v>2025.0</v>
      </c>
      <c r="L75" s="1418">
        <v>45809.0</v>
      </c>
      <c r="M75" s="1418">
        <v>45838.0</v>
      </c>
      <c r="N75" s="827">
        <v>14.7</v>
      </c>
      <c r="O75" s="1084">
        <f t="shared" si="3"/>
        <v>0.7</v>
      </c>
      <c r="P75" s="231" t="str">
        <f t="shared" si="4"/>
        <v>#REF!</v>
      </c>
      <c r="Q75" s="231" t="str">
        <f t="shared" si="17"/>
        <v>#REF!</v>
      </c>
      <c r="R75" s="1101"/>
      <c r="S75" s="1417" t="s">
        <v>525</v>
      </c>
      <c r="T75" s="1417" t="s">
        <v>2269</v>
      </c>
      <c r="U75" s="1084" t="str">
        <f t="shared" si="5"/>
        <v>#REF!</v>
      </c>
      <c r="V75" s="1102" t="str">
        <f t="shared" si="6"/>
        <v>#REF!</v>
      </c>
      <c r="W75" s="1102" t="str">
        <f t="shared" si="7"/>
        <v>#REF!</v>
      </c>
      <c r="X75" s="1102" t="str">
        <f t="shared" si="8"/>
        <v>#REF!</v>
      </c>
      <c r="Y75" s="1102">
        <f t="shared" si="9"/>
        <v>1</v>
      </c>
      <c r="Z75" s="1416" t="str">
        <f t="shared" si="10"/>
        <v>#REF!</v>
      </c>
      <c r="AA75" s="1085" t="str">
        <f t="shared" si="11"/>
        <v>#REF!</v>
      </c>
      <c r="AB75" s="1085" t="str">
        <f t="shared" si="12"/>
        <v>#REF!</v>
      </c>
      <c r="AC75" s="1105" t="str">
        <f t="shared" si="13"/>
        <v>#REF!</v>
      </c>
      <c r="AD75" s="1105" t="str">
        <f t="shared" si="14"/>
        <v>#REF!</v>
      </c>
      <c r="AE75" s="1105" t="str">
        <f t="shared" si="15"/>
        <v>#REF!</v>
      </c>
      <c r="AF75" s="232"/>
      <c r="AG75" s="1079"/>
      <c r="AH75" s="1090">
        <f t="shared" si="16"/>
        <v>21</v>
      </c>
      <c r="AI75" s="1090"/>
    </row>
    <row r="76" ht="15.0" customHeight="1">
      <c r="A76" s="1098"/>
      <c r="B76" s="1417">
        <v>281844.0</v>
      </c>
      <c r="C76" s="1417" t="s">
        <v>1066</v>
      </c>
      <c r="D76" s="1417" t="s">
        <v>1498</v>
      </c>
      <c r="E76" s="1417" t="s">
        <v>511</v>
      </c>
      <c r="F76" s="1417" t="s">
        <v>512</v>
      </c>
      <c r="G76" s="1417" t="s">
        <v>771</v>
      </c>
      <c r="H76" s="1273" t="str">
        <f t="shared" si="1"/>
        <v>DEV04</v>
      </c>
      <c r="I76" s="1100" t="str">
        <f t="shared" si="2"/>
        <v>#REF!</v>
      </c>
      <c r="J76" s="413">
        <v>6.0</v>
      </c>
      <c r="K76" s="413">
        <v>2025.0</v>
      </c>
      <c r="L76" s="1418">
        <v>45809.0</v>
      </c>
      <c r="M76" s="1418">
        <v>45833.0</v>
      </c>
      <c r="N76" s="827">
        <v>18.0</v>
      </c>
      <c r="O76" s="1084">
        <f t="shared" si="3"/>
        <v>0.8571428571</v>
      </c>
      <c r="P76" s="231" t="str">
        <f t="shared" si="4"/>
        <v>#REF!</v>
      </c>
      <c r="Q76" s="231" t="str">
        <f t="shared" si="17"/>
        <v>#REF!</v>
      </c>
      <c r="R76" s="1101"/>
      <c r="S76" s="1417" t="s">
        <v>525</v>
      </c>
      <c r="T76" s="1417" t="s">
        <v>2118</v>
      </c>
      <c r="U76" s="1084" t="str">
        <f t="shared" si="5"/>
        <v>#REF!</v>
      </c>
      <c r="V76" s="1102" t="str">
        <f t="shared" si="6"/>
        <v>#REF!</v>
      </c>
      <c r="W76" s="1102" t="str">
        <f t="shared" si="7"/>
        <v>#REF!</v>
      </c>
      <c r="X76" s="1102" t="str">
        <f t="shared" si="8"/>
        <v>#REF!</v>
      </c>
      <c r="Y76" s="1102">
        <f t="shared" si="9"/>
        <v>1</v>
      </c>
      <c r="Z76" s="1416" t="str">
        <f t="shared" si="10"/>
        <v>#REF!</v>
      </c>
      <c r="AA76" s="1085" t="str">
        <f t="shared" si="11"/>
        <v>#REF!</v>
      </c>
      <c r="AB76" s="1085" t="str">
        <f t="shared" si="12"/>
        <v>#REF!</v>
      </c>
      <c r="AC76" s="1105" t="str">
        <f t="shared" si="13"/>
        <v>#REF!</v>
      </c>
      <c r="AD76" s="1105" t="str">
        <f t="shared" si="14"/>
        <v>#REF!</v>
      </c>
      <c r="AE76" s="1105" t="str">
        <f t="shared" si="15"/>
        <v>#REF!</v>
      </c>
      <c r="AF76" s="232"/>
      <c r="AG76" s="1079"/>
      <c r="AH76" s="1090">
        <f t="shared" si="16"/>
        <v>21</v>
      </c>
      <c r="AI76" s="1090"/>
    </row>
    <row r="77" ht="15.0" customHeight="1">
      <c r="A77" s="1098"/>
      <c r="B77" s="1417">
        <v>283551.0</v>
      </c>
      <c r="C77" s="1417" t="s">
        <v>914</v>
      </c>
      <c r="D77" s="1417" t="s">
        <v>1772</v>
      </c>
      <c r="E77" s="1417" t="s">
        <v>511</v>
      </c>
      <c r="F77" s="1417" t="s">
        <v>512</v>
      </c>
      <c r="G77" s="1417" t="s">
        <v>665</v>
      </c>
      <c r="H77" s="1273" t="str">
        <f t="shared" si="1"/>
        <v>DEV02</v>
      </c>
      <c r="I77" s="1100" t="str">
        <f t="shared" si="2"/>
        <v>#REF!</v>
      </c>
      <c r="J77" s="413">
        <v>6.0</v>
      </c>
      <c r="K77" s="413">
        <v>2025.0</v>
      </c>
      <c r="L77" s="1418">
        <v>45809.0</v>
      </c>
      <c r="M77" s="1418">
        <v>45838.0</v>
      </c>
      <c r="N77" s="827">
        <v>21.0</v>
      </c>
      <c r="O77" s="1084">
        <f t="shared" si="3"/>
        <v>1</v>
      </c>
      <c r="P77" s="231" t="str">
        <f t="shared" si="4"/>
        <v>#REF!</v>
      </c>
      <c r="Q77" s="231" t="str">
        <f t="shared" si="17"/>
        <v>#REF!</v>
      </c>
      <c r="R77" s="1101"/>
      <c r="S77" s="1417" t="s">
        <v>525</v>
      </c>
      <c r="T77" s="1417" t="s">
        <v>2118</v>
      </c>
      <c r="U77" s="1084" t="str">
        <f t="shared" si="5"/>
        <v>#REF!</v>
      </c>
      <c r="V77" s="1102" t="str">
        <f t="shared" si="6"/>
        <v>#REF!</v>
      </c>
      <c r="W77" s="1102" t="str">
        <f t="shared" si="7"/>
        <v>#REF!</v>
      </c>
      <c r="X77" s="1102" t="str">
        <f t="shared" si="8"/>
        <v>#REF!</v>
      </c>
      <c r="Y77" s="1102">
        <f t="shared" si="9"/>
        <v>1</v>
      </c>
      <c r="Z77" s="1416" t="str">
        <f t="shared" si="10"/>
        <v>#REF!</v>
      </c>
      <c r="AA77" s="1085" t="str">
        <f t="shared" si="11"/>
        <v>#REF!</v>
      </c>
      <c r="AB77" s="1085" t="str">
        <f t="shared" si="12"/>
        <v>#REF!</v>
      </c>
      <c r="AC77" s="1105" t="str">
        <f t="shared" si="13"/>
        <v>#REF!</v>
      </c>
      <c r="AD77" s="1105" t="str">
        <f t="shared" si="14"/>
        <v>#REF!</v>
      </c>
      <c r="AE77" s="1105" t="str">
        <f t="shared" si="15"/>
        <v>#REF!</v>
      </c>
      <c r="AF77" s="232"/>
      <c r="AG77" s="1079"/>
      <c r="AH77" s="1090">
        <f t="shared" si="16"/>
        <v>21</v>
      </c>
      <c r="AI77" s="1090"/>
    </row>
    <row r="78" ht="15.0" customHeight="1">
      <c r="A78" s="1098"/>
      <c r="B78" s="1417">
        <v>439018.0</v>
      </c>
      <c r="C78" s="1417" t="s">
        <v>1010</v>
      </c>
      <c r="D78" s="1417" t="s">
        <v>1336</v>
      </c>
      <c r="E78" s="1417" t="s">
        <v>511</v>
      </c>
      <c r="F78" s="1417" t="s">
        <v>546</v>
      </c>
      <c r="G78" s="1417" t="s">
        <v>790</v>
      </c>
      <c r="H78" s="1273" t="str">
        <f t="shared" si="1"/>
        <v>TESTER03</v>
      </c>
      <c r="I78" s="1100" t="str">
        <f t="shared" si="2"/>
        <v>#REF!</v>
      </c>
      <c r="J78" s="413">
        <v>6.0</v>
      </c>
      <c r="K78" s="413">
        <v>2025.0</v>
      </c>
      <c r="L78" s="1418">
        <v>45809.0</v>
      </c>
      <c r="M78" s="1418">
        <v>45838.0</v>
      </c>
      <c r="N78" s="827">
        <v>21.0</v>
      </c>
      <c r="O78" s="1084">
        <f t="shared" si="3"/>
        <v>1</v>
      </c>
      <c r="P78" s="231" t="str">
        <f t="shared" si="4"/>
        <v>#REF!</v>
      </c>
      <c r="Q78" s="231" t="str">
        <f t="shared" si="17"/>
        <v>#REF!</v>
      </c>
      <c r="R78" s="1101"/>
      <c r="S78" s="1417" t="s">
        <v>525</v>
      </c>
      <c r="T78" s="1417" t="s">
        <v>2118</v>
      </c>
      <c r="U78" s="1084" t="str">
        <f t="shared" si="5"/>
        <v>#REF!</v>
      </c>
      <c r="V78" s="1102" t="str">
        <f t="shared" si="6"/>
        <v>#REF!</v>
      </c>
      <c r="W78" s="1102" t="str">
        <f t="shared" si="7"/>
        <v>#REF!</v>
      </c>
      <c r="X78" s="1102" t="str">
        <f t="shared" si="8"/>
        <v>#REF!</v>
      </c>
      <c r="Y78" s="1102">
        <f t="shared" si="9"/>
        <v>1</v>
      </c>
      <c r="Z78" s="1416" t="str">
        <f t="shared" si="10"/>
        <v>#REF!</v>
      </c>
      <c r="AA78" s="1085" t="str">
        <f t="shared" si="11"/>
        <v>#REF!</v>
      </c>
      <c r="AB78" s="1085" t="str">
        <f t="shared" si="12"/>
        <v>#REF!</v>
      </c>
      <c r="AC78" s="1105" t="str">
        <f t="shared" si="13"/>
        <v>#REF!</v>
      </c>
      <c r="AD78" s="1105" t="str">
        <f t="shared" si="14"/>
        <v>#REF!</v>
      </c>
      <c r="AE78" s="1105" t="str">
        <f t="shared" si="15"/>
        <v>#REF!</v>
      </c>
      <c r="AF78" s="232"/>
      <c r="AG78" s="1079"/>
      <c r="AH78" s="1090">
        <f t="shared" si="16"/>
        <v>21</v>
      </c>
      <c r="AI78" s="1090"/>
    </row>
    <row r="79" ht="15.0" customHeight="1">
      <c r="A79" s="1098"/>
      <c r="B79" s="1417">
        <v>458687.0</v>
      </c>
      <c r="C79" s="1417" t="s">
        <v>869</v>
      </c>
      <c r="D79" s="1417" t="s">
        <v>2165</v>
      </c>
      <c r="E79" s="1417" t="s">
        <v>552</v>
      </c>
      <c r="F79" s="1417" t="s">
        <v>512</v>
      </c>
      <c r="G79" s="1417" t="s">
        <v>790</v>
      </c>
      <c r="H79" s="1273" t="str">
        <f t="shared" si="1"/>
        <v>DEV03</v>
      </c>
      <c r="I79" s="1100" t="str">
        <f t="shared" si="2"/>
        <v>#REF!</v>
      </c>
      <c r="J79" s="413">
        <v>6.0</v>
      </c>
      <c r="K79" s="413">
        <v>2025.0</v>
      </c>
      <c r="L79" s="1418">
        <v>45809.0</v>
      </c>
      <c r="M79" s="1418">
        <v>45814.0</v>
      </c>
      <c r="N79" s="827">
        <v>2.5</v>
      </c>
      <c r="O79" s="1084">
        <f t="shared" si="3"/>
        <v>0.119047619</v>
      </c>
      <c r="P79" s="231" t="str">
        <f t="shared" si="4"/>
        <v>#REF!</v>
      </c>
      <c r="Q79" s="231" t="str">
        <f t="shared" si="17"/>
        <v>#REF!</v>
      </c>
      <c r="R79" s="1101"/>
      <c r="S79" s="1417" t="s">
        <v>525</v>
      </c>
      <c r="T79" s="1417" t="s">
        <v>2118</v>
      </c>
      <c r="U79" s="1084" t="str">
        <f t="shared" si="5"/>
        <v>#REF!</v>
      </c>
      <c r="V79" s="1102" t="str">
        <f t="shared" si="6"/>
        <v>#REF!</v>
      </c>
      <c r="W79" s="1102" t="str">
        <f t="shared" si="7"/>
        <v>#REF!</v>
      </c>
      <c r="X79" s="1102" t="str">
        <f t="shared" si="8"/>
        <v>#REF!</v>
      </c>
      <c r="Y79" s="1102">
        <f t="shared" si="9"/>
        <v>0.3095238095</v>
      </c>
      <c r="Z79" s="1416" t="str">
        <f t="shared" si="10"/>
        <v>#REF!</v>
      </c>
      <c r="AA79" s="1085" t="str">
        <f t="shared" si="11"/>
        <v>#REF!</v>
      </c>
      <c r="AB79" s="1085" t="str">
        <f t="shared" si="12"/>
        <v>#REF!</v>
      </c>
      <c r="AC79" s="1105" t="str">
        <f t="shared" si="13"/>
        <v>#REF!</v>
      </c>
      <c r="AD79" s="1105" t="str">
        <f t="shared" si="14"/>
        <v>#REF!</v>
      </c>
      <c r="AE79" s="1105" t="str">
        <f t="shared" si="15"/>
        <v>#REF!</v>
      </c>
      <c r="AF79" s="232"/>
      <c r="AG79" s="1079"/>
      <c r="AH79" s="1090">
        <f t="shared" si="16"/>
        <v>6.5</v>
      </c>
      <c r="AI79" s="1090"/>
    </row>
    <row r="80" ht="15.0" customHeight="1">
      <c r="A80" s="1098"/>
      <c r="B80" s="1417">
        <v>458687.0</v>
      </c>
      <c r="C80" s="1417" t="s">
        <v>869</v>
      </c>
      <c r="D80" s="1417" t="s">
        <v>2165</v>
      </c>
      <c r="E80" s="1417" t="s">
        <v>552</v>
      </c>
      <c r="F80" s="1417" t="s">
        <v>512</v>
      </c>
      <c r="G80" s="1417" t="s">
        <v>790</v>
      </c>
      <c r="H80" s="1273" t="str">
        <f t="shared" si="1"/>
        <v>DEV03</v>
      </c>
      <c r="I80" s="1100" t="str">
        <f t="shared" si="2"/>
        <v>#REF!</v>
      </c>
      <c r="J80" s="413">
        <v>6.0</v>
      </c>
      <c r="K80" s="413">
        <v>2025.0</v>
      </c>
      <c r="L80" s="1418">
        <v>45815.0</v>
      </c>
      <c r="M80" s="1418">
        <v>45822.0</v>
      </c>
      <c r="N80" s="827">
        <v>4.0</v>
      </c>
      <c r="O80" s="1084">
        <f t="shared" si="3"/>
        <v>0.1904761905</v>
      </c>
      <c r="P80" s="231" t="str">
        <f t="shared" si="4"/>
        <v>#REF!</v>
      </c>
      <c r="Q80" s="231" t="str">
        <f t="shared" si="17"/>
        <v>#REF!</v>
      </c>
      <c r="R80" s="1101"/>
      <c r="S80" s="1417" t="s">
        <v>525</v>
      </c>
      <c r="T80" s="1417" t="s">
        <v>2118</v>
      </c>
      <c r="U80" s="1084" t="str">
        <f t="shared" si="5"/>
        <v>#REF!</v>
      </c>
      <c r="V80" s="1102" t="str">
        <f t="shared" si="6"/>
        <v>#REF!</v>
      </c>
      <c r="W80" s="1102" t="str">
        <f t="shared" si="7"/>
        <v>#REF!</v>
      </c>
      <c r="X80" s="1102" t="str">
        <f t="shared" si="8"/>
        <v>#REF!</v>
      </c>
      <c r="Y80" s="1102">
        <f t="shared" si="9"/>
        <v>0.3095238095</v>
      </c>
      <c r="Z80" s="1416" t="str">
        <f t="shared" si="10"/>
        <v>#REF!</v>
      </c>
      <c r="AA80" s="1085" t="str">
        <f t="shared" si="11"/>
        <v>#REF!</v>
      </c>
      <c r="AB80" s="1085" t="str">
        <f t="shared" si="12"/>
        <v>#REF!</v>
      </c>
      <c r="AC80" s="1105" t="str">
        <f t="shared" si="13"/>
        <v>#REF!</v>
      </c>
      <c r="AD80" s="1105" t="str">
        <f t="shared" si="14"/>
        <v>#REF!</v>
      </c>
      <c r="AE80" s="1105" t="str">
        <f t="shared" si="15"/>
        <v>#REF!</v>
      </c>
      <c r="AF80" s="232"/>
      <c r="AG80" s="1079"/>
      <c r="AH80" s="1090">
        <f t="shared" si="16"/>
        <v>6.5</v>
      </c>
      <c r="AI80" s="1090"/>
    </row>
    <row r="81" ht="15.0" customHeight="1">
      <c r="A81" s="1098"/>
      <c r="B81" s="1417">
        <v>463667.0</v>
      </c>
      <c r="C81" s="1417" t="s">
        <v>2126</v>
      </c>
      <c r="D81" s="1417" t="s">
        <v>2127</v>
      </c>
      <c r="E81" s="1417" t="s">
        <v>511</v>
      </c>
      <c r="F81" s="1417" t="s">
        <v>564</v>
      </c>
      <c r="G81" s="1417" t="s">
        <v>790</v>
      </c>
      <c r="H81" s="1273" t="str">
        <f t="shared" si="1"/>
        <v>BA03</v>
      </c>
      <c r="I81" s="1100" t="str">
        <f t="shared" si="2"/>
        <v>#REF!</v>
      </c>
      <c r="J81" s="413">
        <v>6.0</v>
      </c>
      <c r="K81" s="413">
        <v>2025.0</v>
      </c>
      <c r="L81" s="1418">
        <v>45809.0</v>
      </c>
      <c r="M81" s="1418">
        <v>45838.0</v>
      </c>
      <c r="N81" s="827">
        <v>21.0</v>
      </c>
      <c r="O81" s="1084">
        <f t="shared" si="3"/>
        <v>1</v>
      </c>
      <c r="P81" s="231" t="str">
        <f t="shared" si="4"/>
        <v>#REF!</v>
      </c>
      <c r="Q81" s="231" t="str">
        <f t="shared" si="17"/>
        <v>#REF!</v>
      </c>
      <c r="R81" s="1101"/>
      <c r="S81" s="1417" t="s">
        <v>525</v>
      </c>
      <c r="T81" s="1417" t="s">
        <v>2118</v>
      </c>
      <c r="U81" s="1084" t="str">
        <f t="shared" si="5"/>
        <v>#REF!</v>
      </c>
      <c r="V81" s="1102" t="str">
        <f t="shared" si="6"/>
        <v>#REF!</v>
      </c>
      <c r="W81" s="1102" t="str">
        <f t="shared" si="7"/>
        <v>#REF!</v>
      </c>
      <c r="X81" s="1102" t="str">
        <f t="shared" si="8"/>
        <v>#REF!</v>
      </c>
      <c r="Y81" s="1102">
        <f t="shared" si="9"/>
        <v>1</v>
      </c>
      <c r="Z81" s="1416" t="str">
        <f t="shared" si="10"/>
        <v>#REF!</v>
      </c>
      <c r="AA81" s="1085" t="str">
        <f t="shared" si="11"/>
        <v>#REF!</v>
      </c>
      <c r="AB81" s="1085" t="str">
        <f t="shared" si="12"/>
        <v>#REF!</v>
      </c>
      <c r="AC81" s="1105" t="str">
        <f t="shared" si="13"/>
        <v>#REF!</v>
      </c>
      <c r="AD81" s="1105" t="str">
        <f t="shared" si="14"/>
        <v>#REF!</v>
      </c>
      <c r="AE81" s="1105" t="str">
        <f t="shared" si="15"/>
        <v>#REF!</v>
      </c>
      <c r="AF81" s="232"/>
      <c r="AG81" s="1079"/>
      <c r="AH81" s="1090">
        <f t="shared" si="16"/>
        <v>21</v>
      </c>
      <c r="AI81" s="1090"/>
    </row>
    <row r="82" ht="15.0" customHeight="1">
      <c r="A82" s="1098"/>
      <c r="B82" s="1417">
        <v>465271.0</v>
      </c>
      <c r="C82" s="1417" t="s">
        <v>1564</v>
      </c>
      <c r="D82" s="1417" t="s">
        <v>1565</v>
      </c>
      <c r="E82" s="1417" t="s">
        <v>511</v>
      </c>
      <c r="F82" s="1417" t="s">
        <v>546</v>
      </c>
      <c r="G82" s="1417" t="s">
        <v>771</v>
      </c>
      <c r="H82" s="1273" t="str">
        <f t="shared" si="1"/>
        <v>TESTER04</v>
      </c>
      <c r="I82" s="1100" t="str">
        <f t="shared" si="2"/>
        <v>#REF!</v>
      </c>
      <c r="J82" s="413">
        <v>6.0</v>
      </c>
      <c r="K82" s="413">
        <v>2025.0</v>
      </c>
      <c r="L82" s="1418">
        <v>45809.0</v>
      </c>
      <c r="M82" s="1418">
        <v>45813.0</v>
      </c>
      <c r="N82" s="827">
        <v>3.2</v>
      </c>
      <c r="O82" s="1084">
        <f t="shared" si="3"/>
        <v>0.1523809524</v>
      </c>
      <c r="P82" s="231" t="str">
        <f t="shared" si="4"/>
        <v>#REF!</v>
      </c>
      <c r="Q82" s="231" t="str">
        <f t="shared" si="17"/>
        <v>#REF!</v>
      </c>
      <c r="R82" s="1101"/>
      <c r="S82" s="1417" t="s">
        <v>525</v>
      </c>
      <c r="T82" s="1417" t="s">
        <v>2118</v>
      </c>
      <c r="U82" s="1084" t="str">
        <f t="shared" si="5"/>
        <v>#REF!</v>
      </c>
      <c r="V82" s="1102" t="str">
        <f t="shared" si="6"/>
        <v>#REF!</v>
      </c>
      <c r="W82" s="1102" t="str">
        <f t="shared" si="7"/>
        <v>#REF!</v>
      </c>
      <c r="X82" s="1102" t="str">
        <f t="shared" si="8"/>
        <v>#REF!</v>
      </c>
      <c r="Y82" s="1102">
        <f t="shared" si="9"/>
        <v>1</v>
      </c>
      <c r="Z82" s="1416" t="str">
        <f t="shared" si="10"/>
        <v>#REF!</v>
      </c>
      <c r="AA82" s="1085" t="str">
        <f t="shared" si="11"/>
        <v>#REF!</v>
      </c>
      <c r="AB82" s="1085" t="str">
        <f t="shared" si="12"/>
        <v>#REF!</v>
      </c>
      <c r="AC82" s="1105" t="str">
        <f t="shared" si="13"/>
        <v>#REF!</v>
      </c>
      <c r="AD82" s="1105" t="str">
        <f t="shared" si="14"/>
        <v>#REF!</v>
      </c>
      <c r="AE82" s="1105" t="str">
        <f t="shared" si="15"/>
        <v>#REF!</v>
      </c>
      <c r="AF82" s="232"/>
      <c r="AG82" s="1079"/>
      <c r="AH82" s="1090">
        <f t="shared" si="16"/>
        <v>21</v>
      </c>
      <c r="AI82" s="1090"/>
    </row>
    <row r="83" ht="15.0" customHeight="1">
      <c r="A83" s="1098"/>
      <c r="B83" s="1417">
        <v>465271.0</v>
      </c>
      <c r="C83" s="1417" t="s">
        <v>1564</v>
      </c>
      <c r="D83" s="1417" t="s">
        <v>1565</v>
      </c>
      <c r="E83" s="1417" t="s">
        <v>511</v>
      </c>
      <c r="F83" s="1417" t="s">
        <v>546</v>
      </c>
      <c r="G83" s="1417" t="s">
        <v>771</v>
      </c>
      <c r="H83" s="1273" t="str">
        <f t="shared" si="1"/>
        <v>TESTER04</v>
      </c>
      <c r="I83" s="1100" t="str">
        <f t="shared" si="2"/>
        <v>#REF!</v>
      </c>
      <c r="J83" s="413">
        <v>6.0</v>
      </c>
      <c r="K83" s="413">
        <v>2025.0</v>
      </c>
      <c r="L83" s="1418">
        <v>45814.0</v>
      </c>
      <c r="M83" s="1418">
        <v>45821.0</v>
      </c>
      <c r="N83" s="827">
        <v>3.6</v>
      </c>
      <c r="O83" s="1084">
        <f t="shared" si="3"/>
        <v>0.1714285714</v>
      </c>
      <c r="P83" s="231" t="str">
        <f t="shared" si="4"/>
        <v>#REF!</v>
      </c>
      <c r="Q83" s="231" t="str">
        <f t="shared" si="17"/>
        <v>#REF!</v>
      </c>
      <c r="R83" s="1101"/>
      <c r="S83" s="1417" t="s">
        <v>525</v>
      </c>
      <c r="T83" s="1417" t="s">
        <v>2118</v>
      </c>
      <c r="U83" s="1084" t="str">
        <f t="shared" si="5"/>
        <v>#REF!</v>
      </c>
      <c r="V83" s="1102" t="str">
        <f t="shared" si="6"/>
        <v>#REF!</v>
      </c>
      <c r="W83" s="1102" t="str">
        <f t="shared" si="7"/>
        <v>#REF!</v>
      </c>
      <c r="X83" s="1102" t="str">
        <f t="shared" si="8"/>
        <v>#REF!</v>
      </c>
      <c r="Y83" s="1102">
        <f t="shared" si="9"/>
        <v>1</v>
      </c>
      <c r="Z83" s="1416" t="str">
        <f t="shared" si="10"/>
        <v>#REF!</v>
      </c>
      <c r="AA83" s="1085" t="str">
        <f t="shared" si="11"/>
        <v>#REF!</v>
      </c>
      <c r="AB83" s="1085" t="str">
        <f t="shared" si="12"/>
        <v>#REF!</v>
      </c>
      <c r="AC83" s="1105" t="str">
        <f t="shared" si="13"/>
        <v>#REF!</v>
      </c>
      <c r="AD83" s="1105" t="str">
        <f t="shared" si="14"/>
        <v>#REF!</v>
      </c>
      <c r="AE83" s="1105" t="str">
        <f t="shared" si="15"/>
        <v>#REF!</v>
      </c>
      <c r="AF83" s="232"/>
      <c r="AG83" s="1079"/>
      <c r="AH83" s="1090">
        <f t="shared" si="16"/>
        <v>21</v>
      </c>
      <c r="AI83" s="1090"/>
    </row>
    <row r="84" ht="15.0" customHeight="1">
      <c r="A84" s="1098"/>
      <c r="B84" s="1417">
        <v>465957.0</v>
      </c>
      <c r="C84" s="1417" t="s">
        <v>2231</v>
      </c>
      <c r="D84" s="1417" t="s">
        <v>2232</v>
      </c>
      <c r="E84" s="1417" t="s">
        <v>511</v>
      </c>
      <c r="F84" s="1417" t="s">
        <v>512</v>
      </c>
      <c r="G84" s="1417" t="s">
        <v>665</v>
      </c>
      <c r="H84" s="1273" t="str">
        <f t="shared" si="1"/>
        <v>DEV02</v>
      </c>
      <c r="I84" s="1100" t="str">
        <f t="shared" si="2"/>
        <v>#REF!</v>
      </c>
      <c r="J84" s="413">
        <v>6.0</v>
      </c>
      <c r="K84" s="413">
        <v>2025.0</v>
      </c>
      <c r="L84" s="1418">
        <v>45809.0</v>
      </c>
      <c r="M84" s="1418">
        <v>45838.0</v>
      </c>
      <c r="N84" s="827">
        <v>21.0</v>
      </c>
      <c r="O84" s="1084">
        <f t="shared" si="3"/>
        <v>1</v>
      </c>
      <c r="P84" s="231" t="str">
        <f t="shared" si="4"/>
        <v>#REF!</v>
      </c>
      <c r="Q84" s="231" t="str">
        <f t="shared" si="17"/>
        <v>#REF!</v>
      </c>
      <c r="R84" s="1101"/>
      <c r="S84" s="1417" t="s">
        <v>525</v>
      </c>
      <c r="T84" s="1417" t="s">
        <v>2118</v>
      </c>
      <c r="U84" s="1084" t="str">
        <f t="shared" si="5"/>
        <v>#REF!</v>
      </c>
      <c r="V84" s="1102" t="str">
        <f t="shared" si="6"/>
        <v>#REF!</v>
      </c>
      <c r="W84" s="1102" t="str">
        <f t="shared" si="7"/>
        <v>#REF!</v>
      </c>
      <c r="X84" s="1102" t="str">
        <f t="shared" si="8"/>
        <v>#REF!</v>
      </c>
      <c r="Y84" s="1102">
        <f t="shared" si="9"/>
        <v>1</v>
      </c>
      <c r="Z84" s="1416" t="str">
        <f t="shared" si="10"/>
        <v>#REF!</v>
      </c>
      <c r="AA84" s="1085" t="str">
        <f t="shared" si="11"/>
        <v>#REF!</v>
      </c>
      <c r="AB84" s="1085" t="str">
        <f t="shared" si="12"/>
        <v>#REF!</v>
      </c>
      <c r="AC84" s="1105" t="str">
        <f t="shared" si="13"/>
        <v>#REF!</v>
      </c>
      <c r="AD84" s="1105" t="str">
        <f t="shared" si="14"/>
        <v>#REF!</v>
      </c>
      <c r="AE84" s="1105" t="str">
        <f t="shared" si="15"/>
        <v>#REF!</v>
      </c>
      <c r="AF84" s="232"/>
      <c r="AG84" s="1079"/>
      <c r="AH84" s="1090">
        <f t="shared" si="16"/>
        <v>21</v>
      </c>
      <c r="AI84" s="1090"/>
    </row>
    <row r="85" ht="15.0" customHeight="1">
      <c r="A85" s="1098"/>
      <c r="B85" s="1417">
        <v>466341.0</v>
      </c>
      <c r="C85" s="1417" t="s">
        <v>2358</v>
      </c>
      <c r="D85" s="1417" t="s">
        <v>2359</v>
      </c>
      <c r="E85" s="1417" t="s">
        <v>511</v>
      </c>
      <c r="F85" s="1417" t="s">
        <v>512</v>
      </c>
      <c r="G85" s="1417" t="s">
        <v>771</v>
      </c>
      <c r="H85" s="1273" t="str">
        <f t="shared" si="1"/>
        <v>DEV04</v>
      </c>
      <c r="I85" s="1100" t="str">
        <f t="shared" si="2"/>
        <v>#REF!</v>
      </c>
      <c r="J85" s="413">
        <v>6.0</v>
      </c>
      <c r="K85" s="413">
        <v>2025.0</v>
      </c>
      <c r="L85" s="1418">
        <v>45809.0</v>
      </c>
      <c r="M85" s="1418">
        <v>45838.0</v>
      </c>
      <c r="N85" s="827">
        <v>21.0</v>
      </c>
      <c r="O85" s="1084">
        <f t="shared" si="3"/>
        <v>1</v>
      </c>
      <c r="P85" s="231" t="str">
        <f t="shared" si="4"/>
        <v>#REF!</v>
      </c>
      <c r="Q85" s="231" t="str">
        <f t="shared" si="17"/>
        <v>#REF!</v>
      </c>
      <c r="R85" s="1101"/>
      <c r="S85" s="1417" t="s">
        <v>525</v>
      </c>
      <c r="T85" s="1417" t="s">
        <v>2118</v>
      </c>
      <c r="U85" s="1084" t="str">
        <f t="shared" si="5"/>
        <v>#REF!</v>
      </c>
      <c r="V85" s="1102" t="str">
        <f t="shared" si="6"/>
        <v>#REF!</v>
      </c>
      <c r="W85" s="1102" t="str">
        <f t="shared" si="7"/>
        <v>#REF!</v>
      </c>
      <c r="X85" s="1102" t="str">
        <f t="shared" si="8"/>
        <v>#REF!</v>
      </c>
      <c r="Y85" s="1102">
        <f t="shared" si="9"/>
        <v>1</v>
      </c>
      <c r="Z85" s="1416" t="str">
        <f t="shared" si="10"/>
        <v>#REF!</v>
      </c>
      <c r="AA85" s="1085" t="str">
        <f t="shared" si="11"/>
        <v>#REF!</v>
      </c>
      <c r="AB85" s="1085" t="str">
        <f t="shared" si="12"/>
        <v>#REF!</v>
      </c>
      <c r="AC85" s="1105" t="str">
        <f t="shared" si="13"/>
        <v>#REF!</v>
      </c>
      <c r="AD85" s="1105" t="str">
        <f t="shared" si="14"/>
        <v>#REF!</v>
      </c>
      <c r="AE85" s="1105" t="str">
        <f t="shared" si="15"/>
        <v>#REF!</v>
      </c>
      <c r="AF85" s="232"/>
      <c r="AG85" s="1079"/>
      <c r="AH85" s="1090">
        <f t="shared" si="16"/>
        <v>21</v>
      </c>
      <c r="AI85" s="1090"/>
    </row>
    <row r="86" ht="15.0" customHeight="1">
      <c r="A86" s="1098"/>
      <c r="B86" s="1417">
        <v>471609.0</v>
      </c>
      <c r="C86" s="1417" t="s">
        <v>2341</v>
      </c>
      <c r="D86" s="1417" t="s">
        <v>2342</v>
      </c>
      <c r="E86" s="1417" t="s">
        <v>511</v>
      </c>
      <c r="F86" s="1417" t="s">
        <v>663</v>
      </c>
      <c r="G86" s="1417" t="s">
        <v>790</v>
      </c>
      <c r="H86" s="1273" t="str">
        <f t="shared" si="1"/>
        <v>PM03</v>
      </c>
      <c r="I86" s="1100" t="str">
        <f t="shared" si="2"/>
        <v>#REF!</v>
      </c>
      <c r="J86" s="413">
        <v>6.0</v>
      </c>
      <c r="K86" s="413">
        <v>2025.0</v>
      </c>
      <c r="L86" s="1418">
        <v>45809.0</v>
      </c>
      <c r="M86" s="1418">
        <v>45838.0</v>
      </c>
      <c r="N86" s="827">
        <v>10.5</v>
      </c>
      <c r="O86" s="1084">
        <f t="shared" si="3"/>
        <v>0.5</v>
      </c>
      <c r="P86" s="231" t="str">
        <f t="shared" si="4"/>
        <v>#REF!</v>
      </c>
      <c r="Q86" s="231" t="str">
        <f t="shared" si="17"/>
        <v>#REF!</v>
      </c>
      <c r="R86" s="1101"/>
      <c r="S86" s="1417" t="s">
        <v>525</v>
      </c>
      <c r="T86" s="1417" t="s">
        <v>2118</v>
      </c>
      <c r="U86" s="1084" t="str">
        <f t="shared" si="5"/>
        <v>#REF!</v>
      </c>
      <c r="V86" s="1102" t="str">
        <f t="shared" si="6"/>
        <v>#REF!</v>
      </c>
      <c r="W86" s="1102" t="str">
        <f t="shared" si="7"/>
        <v>#REF!</v>
      </c>
      <c r="X86" s="1102" t="str">
        <f t="shared" si="8"/>
        <v>#REF!</v>
      </c>
      <c r="Y86" s="1102">
        <f t="shared" si="9"/>
        <v>1</v>
      </c>
      <c r="Z86" s="1416" t="str">
        <f t="shared" si="10"/>
        <v>#REF!</v>
      </c>
      <c r="AA86" s="1085" t="str">
        <f t="shared" si="11"/>
        <v>#REF!</v>
      </c>
      <c r="AB86" s="1085" t="str">
        <f t="shared" si="12"/>
        <v>#REF!</v>
      </c>
      <c r="AC86" s="1105" t="str">
        <f t="shared" si="13"/>
        <v>#REF!</v>
      </c>
      <c r="AD86" s="1105" t="str">
        <f t="shared" si="14"/>
        <v>#REF!</v>
      </c>
      <c r="AE86" s="1105" t="str">
        <f t="shared" si="15"/>
        <v>#REF!</v>
      </c>
      <c r="AF86" s="232"/>
      <c r="AG86" s="1079"/>
      <c r="AH86" s="1090">
        <f t="shared" si="16"/>
        <v>21</v>
      </c>
      <c r="AI86" s="1090"/>
    </row>
    <row r="87" ht="15.0" customHeight="1">
      <c r="A87" s="1098"/>
      <c r="B87" s="1417">
        <v>472085.0</v>
      </c>
      <c r="C87" s="1417" t="s">
        <v>2352</v>
      </c>
      <c r="D87" s="1417" t="s">
        <v>2353</v>
      </c>
      <c r="E87" s="1417" t="s">
        <v>511</v>
      </c>
      <c r="F87" s="1417" t="s">
        <v>512</v>
      </c>
      <c r="G87" s="1417" t="s">
        <v>665</v>
      </c>
      <c r="H87" s="1273" t="str">
        <f t="shared" si="1"/>
        <v>DEV02</v>
      </c>
      <c r="I87" s="1100" t="str">
        <f t="shared" si="2"/>
        <v>#REF!</v>
      </c>
      <c r="J87" s="413">
        <v>6.0</v>
      </c>
      <c r="K87" s="413">
        <v>2025.0</v>
      </c>
      <c r="L87" s="1418">
        <v>45809.0</v>
      </c>
      <c r="M87" s="1418">
        <v>45838.0</v>
      </c>
      <c r="N87" s="827">
        <v>21.0</v>
      </c>
      <c r="O87" s="1084">
        <f t="shared" si="3"/>
        <v>1</v>
      </c>
      <c r="P87" s="231" t="str">
        <f t="shared" si="4"/>
        <v>#REF!</v>
      </c>
      <c r="Q87" s="231" t="str">
        <f t="shared" si="17"/>
        <v>#REF!</v>
      </c>
      <c r="R87" s="1101"/>
      <c r="S87" s="1417" t="s">
        <v>525</v>
      </c>
      <c r="T87" s="1417" t="s">
        <v>2118</v>
      </c>
      <c r="U87" s="1084" t="str">
        <f t="shared" si="5"/>
        <v>#REF!</v>
      </c>
      <c r="V87" s="1102" t="str">
        <f t="shared" si="6"/>
        <v>#REF!</v>
      </c>
      <c r="W87" s="1102" t="str">
        <f t="shared" si="7"/>
        <v>#REF!</v>
      </c>
      <c r="X87" s="1102" t="str">
        <f t="shared" si="8"/>
        <v>#REF!</v>
      </c>
      <c r="Y87" s="1102">
        <f t="shared" si="9"/>
        <v>1</v>
      </c>
      <c r="Z87" s="1416" t="str">
        <f t="shared" si="10"/>
        <v>#REF!</v>
      </c>
      <c r="AA87" s="1085" t="str">
        <f t="shared" si="11"/>
        <v>#REF!</v>
      </c>
      <c r="AB87" s="1085" t="str">
        <f t="shared" si="12"/>
        <v>#REF!</v>
      </c>
      <c r="AC87" s="1105" t="str">
        <f t="shared" si="13"/>
        <v>#REF!</v>
      </c>
      <c r="AD87" s="1105" t="str">
        <f t="shared" si="14"/>
        <v>#REF!</v>
      </c>
      <c r="AE87" s="1105" t="str">
        <f t="shared" si="15"/>
        <v>#REF!</v>
      </c>
      <c r="AF87" s="232"/>
      <c r="AG87" s="1079"/>
      <c r="AH87" s="1090">
        <f t="shared" si="16"/>
        <v>21</v>
      </c>
      <c r="AI87" s="1090"/>
    </row>
    <row r="88" ht="15.0" customHeight="1">
      <c r="A88" s="1098"/>
      <c r="B88" s="1417">
        <v>473507.0</v>
      </c>
      <c r="C88" s="1417" t="s">
        <v>2360</v>
      </c>
      <c r="D88" s="1417" t="s">
        <v>2361</v>
      </c>
      <c r="E88" s="1417" t="s">
        <v>511</v>
      </c>
      <c r="F88" s="1417" t="s">
        <v>512</v>
      </c>
      <c r="G88" s="1417" t="s">
        <v>795</v>
      </c>
      <c r="H88" s="1273" t="str">
        <f t="shared" si="1"/>
        <v>DEV01</v>
      </c>
      <c r="I88" s="1100" t="str">
        <f t="shared" si="2"/>
        <v>#REF!</v>
      </c>
      <c r="J88" s="413">
        <v>6.0</v>
      </c>
      <c r="K88" s="413">
        <v>2025.0</v>
      </c>
      <c r="L88" s="1418">
        <v>45809.0</v>
      </c>
      <c r="M88" s="1418">
        <v>45838.0</v>
      </c>
      <c r="N88" s="827">
        <v>21.0</v>
      </c>
      <c r="O88" s="1084">
        <f t="shared" si="3"/>
        <v>1</v>
      </c>
      <c r="P88" s="231" t="str">
        <f t="shared" si="4"/>
        <v>#REF!</v>
      </c>
      <c r="Q88" s="231" t="str">
        <f t="shared" si="17"/>
        <v>#REF!</v>
      </c>
      <c r="R88" s="1101"/>
      <c r="S88" s="1417" t="s">
        <v>525</v>
      </c>
      <c r="T88" s="1417" t="s">
        <v>2118</v>
      </c>
      <c r="U88" s="1084" t="str">
        <f t="shared" si="5"/>
        <v>#REF!</v>
      </c>
      <c r="V88" s="1102" t="str">
        <f t="shared" si="6"/>
        <v>#REF!</v>
      </c>
      <c r="W88" s="1102" t="str">
        <f t="shared" si="7"/>
        <v>#REF!</v>
      </c>
      <c r="X88" s="1102" t="str">
        <f t="shared" si="8"/>
        <v>#REF!</v>
      </c>
      <c r="Y88" s="1102">
        <f t="shared" si="9"/>
        <v>1</v>
      </c>
      <c r="Z88" s="1416" t="str">
        <f t="shared" si="10"/>
        <v>#REF!</v>
      </c>
      <c r="AA88" s="1085" t="str">
        <f t="shared" si="11"/>
        <v>#REF!</v>
      </c>
      <c r="AB88" s="1085" t="str">
        <f t="shared" si="12"/>
        <v>#REF!</v>
      </c>
      <c r="AC88" s="1105" t="str">
        <f t="shared" si="13"/>
        <v>#REF!</v>
      </c>
      <c r="AD88" s="1105" t="str">
        <f t="shared" si="14"/>
        <v>#REF!</v>
      </c>
      <c r="AE88" s="1105" t="str">
        <f t="shared" si="15"/>
        <v>#REF!</v>
      </c>
      <c r="AF88" s="232"/>
      <c r="AG88" s="1079"/>
      <c r="AH88" s="1090">
        <f t="shared" si="16"/>
        <v>21</v>
      </c>
      <c r="AI88" s="1090"/>
    </row>
    <row r="89" ht="15.0" customHeight="1">
      <c r="A89" s="1098"/>
      <c r="B89" s="1417">
        <v>281844.0</v>
      </c>
      <c r="C89" s="1417" t="s">
        <v>1066</v>
      </c>
      <c r="D89" s="1417" t="s">
        <v>1498</v>
      </c>
      <c r="E89" s="1417" t="s">
        <v>511</v>
      </c>
      <c r="F89" s="1417" t="s">
        <v>512</v>
      </c>
      <c r="G89" s="1417" t="s">
        <v>771</v>
      </c>
      <c r="H89" s="1273" t="str">
        <f t="shared" si="1"/>
        <v>DEV04</v>
      </c>
      <c r="I89" s="1100" t="str">
        <f t="shared" si="2"/>
        <v>#REF!</v>
      </c>
      <c r="J89" s="413">
        <v>6.0</v>
      </c>
      <c r="K89" s="413">
        <v>2025.0</v>
      </c>
      <c r="L89" s="1418">
        <v>45834.0</v>
      </c>
      <c r="M89" s="1418">
        <v>45838.0</v>
      </c>
      <c r="N89" s="827">
        <v>3.0</v>
      </c>
      <c r="O89" s="1084">
        <f t="shared" si="3"/>
        <v>0.1428571429</v>
      </c>
      <c r="P89" s="231" t="str">
        <f t="shared" si="4"/>
        <v>#REF!</v>
      </c>
      <c r="Q89" s="231" t="str">
        <f t="shared" si="17"/>
        <v>#REF!</v>
      </c>
      <c r="R89" s="1101"/>
      <c r="S89" s="1417" t="s">
        <v>525</v>
      </c>
      <c r="T89" s="1417" t="s">
        <v>2463</v>
      </c>
      <c r="U89" s="1084" t="str">
        <f t="shared" si="5"/>
        <v>#REF!</v>
      </c>
      <c r="V89" s="1102" t="str">
        <f t="shared" si="6"/>
        <v>#REF!</v>
      </c>
      <c r="W89" s="1102" t="str">
        <f t="shared" si="7"/>
        <v>#REF!</v>
      </c>
      <c r="X89" s="1102" t="str">
        <f t="shared" si="8"/>
        <v>#REF!</v>
      </c>
      <c r="Y89" s="1102">
        <f t="shared" si="9"/>
        <v>1</v>
      </c>
      <c r="Z89" s="1416" t="str">
        <f t="shared" si="10"/>
        <v>#REF!</v>
      </c>
      <c r="AA89" s="1085" t="str">
        <f t="shared" si="11"/>
        <v>#REF!</v>
      </c>
      <c r="AB89" s="1085" t="str">
        <f t="shared" si="12"/>
        <v>#REF!</v>
      </c>
      <c r="AC89" s="1105" t="str">
        <f t="shared" si="13"/>
        <v>#REF!</v>
      </c>
      <c r="AD89" s="1105" t="str">
        <f t="shared" si="14"/>
        <v>#REF!</v>
      </c>
      <c r="AE89" s="1105" t="str">
        <f t="shared" si="15"/>
        <v>#REF!</v>
      </c>
      <c r="AF89" s="232"/>
      <c r="AG89" s="1079"/>
      <c r="AH89" s="1090">
        <f t="shared" si="16"/>
        <v>21</v>
      </c>
      <c r="AI89" s="1090"/>
    </row>
    <row r="90" ht="15.0" customHeight="1">
      <c r="A90" s="1098"/>
      <c r="B90" s="1417">
        <v>284725.0</v>
      </c>
      <c r="C90" s="1417" t="s">
        <v>1163</v>
      </c>
      <c r="D90" s="1417" t="s">
        <v>1426</v>
      </c>
      <c r="E90" s="1417" t="s">
        <v>1417</v>
      </c>
      <c r="F90" s="1417" t="s">
        <v>564</v>
      </c>
      <c r="G90" s="1417" t="s">
        <v>787</v>
      </c>
      <c r="H90" s="1273" t="str">
        <f t="shared" si="1"/>
        <v>BA05</v>
      </c>
      <c r="I90" s="1100" t="str">
        <f t="shared" si="2"/>
        <v>#REF!</v>
      </c>
      <c r="J90" s="413">
        <v>6.0</v>
      </c>
      <c r="K90" s="413">
        <v>2025.0</v>
      </c>
      <c r="L90" s="1418">
        <v>45821.0</v>
      </c>
      <c r="M90" s="1418">
        <v>45838.0</v>
      </c>
      <c r="N90" s="827">
        <v>3.6</v>
      </c>
      <c r="O90" s="1084">
        <f t="shared" si="3"/>
        <v>0.1714285714</v>
      </c>
      <c r="P90" s="231" t="str">
        <f t="shared" si="4"/>
        <v>#REF!</v>
      </c>
      <c r="Q90" s="231" t="str">
        <f t="shared" si="17"/>
        <v>#REF!</v>
      </c>
      <c r="R90" s="1101"/>
      <c r="S90" s="1417" t="s">
        <v>525</v>
      </c>
      <c r="T90" s="1417" t="s">
        <v>2463</v>
      </c>
      <c r="U90" s="1084" t="str">
        <f t="shared" si="5"/>
        <v>#REF!</v>
      </c>
      <c r="V90" s="1102" t="str">
        <f t="shared" si="6"/>
        <v>#REF!</v>
      </c>
      <c r="W90" s="1102" t="str">
        <f t="shared" si="7"/>
        <v>#REF!</v>
      </c>
      <c r="X90" s="1102" t="str">
        <f t="shared" si="8"/>
        <v>#REF!</v>
      </c>
      <c r="Y90" s="1102">
        <f t="shared" si="9"/>
        <v>0.1714285714</v>
      </c>
      <c r="Z90" s="1416" t="str">
        <f t="shared" si="10"/>
        <v>#REF!</v>
      </c>
      <c r="AA90" s="1085" t="str">
        <f t="shared" si="11"/>
        <v>#REF!</v>
      </c>
      <c r="AB90" s="1085" t="str">
        <f t="shared" si="12"/>
        <v>#REF!</v>
      </c>
      <c r="AC90" s="1105" t="str">
        <f t="shared" si="13"/>
        <v>#REF!</v>
      </c>
      <c r="AD90" s="1105" t="str">
        <f t="shared" si="14"/>
        <v>#REF!</v>
      </c>
      <c r="AE90" s="1105" t="str">
        <f t="shared" si="15"/>
        <v>#REF!</v>
      </c>
      <c r="AF90" s="232"/>
      <c r="AG90" s="1079"/>
      <c r="AH90" s="1090">
        <f t="shared" si="16"/>
        <v>3.6</v>
      </c>
      <c r="AI90" s="1090"/>
    </row>
    <row r="91" ht="15.0" customHeight="1">
      <c r="A91" s="1098"/>
      <c r="B91" s="1417">
        <v>439829.0</v>
      </c>
      <c r="C91" s="1417" t="s">
        <v>1157</v>
      </c>
      <c r="D91" s="1417" t="s">
        <v>1409</v>
      </c>
      <c r="E91" s="1417" t="s">
        <v>511</v>
      </c>
      <c r="F91" s="1417" t="s">
        <v>546</v>
      </c>
      <c r="G91" s="1417" t="s">
        <v>771</v>
      </c>
      <c r="H91" s="1273" t="str">
        <f t="shared" si="1"/>
        <v>TESTER04</v>
      </c>
      <c r="I91" s="1100" t="str">
        <f t="shared" si="2"/>
        <v>#REF!</v>
      </c>
      <c r="J91" s="413">
        <v>6.0</v>
      </c>
      <c r="K91" s="413">
        <v>2025.0</v>
      </c>
      <c r="L91" s="1418">
        <v>45825.0</v>
      </c>
      <c r="M91" s="1418">
        <v>45838.0</v>
      </c>
      <c r="N91" s="827">
        <v>5.0</v>
      </c>
      <c r="O91" s="1084">
        <f t="shared" si="3"/>
        <v>0.2380952381</v>
      </c>
      <c r="P91" s="231" t="str">
        <f t="shared" si="4"/>
        <v>#REF!</v>
      </c>
      <c r="Q91" s="231" t="str">
        <f t="shared" si="17"/>
        <v>#REF!</v>
      </c>
      <c r="R91" s="1101"/>
      <c r="S91" s="1417" t="s">
        <v>525</v>
      </c>
      <c r="T91" s="1417" t="s">
        <v>2463</v>
      </c>
      <c r="U91" s="1084" t="str">
        <f t="shared" si="5"/>
        <v>#REF!</v>
      </c>
      <c r="V91" s="1102" t="str">
        <f t="shared" si="6"/>
        <v>#REF!</v>
      </c>
      <c r="W91" s="1102" t="str">
        <f t="shared" si="7"/>
        <v>#REF!</v>
      </c>
      <c r="X91" s="1102" t="str">
        <f t="shared" si="8"/>
        <v>#REF!</v>
      </c>
      <c r="Y91" s="1102">
        <f t="shared" si="9"/>
        <v>1</v>
      </c>
      <c r="Z91" s="1416" t="str">
        <f t="shared" si="10"/>
        <v>#REF!</v>
      </c>
      <c r="AA91" s="1085" t="str">
        <f t="shared" si="11"/>
        <v>#REF!</v>
      </c>
      <c r="AB91" s="1085" t="str">
        <f t="shared" si="12"/>
        <v>#REF!</v>
      </c>
      <c r="AC91" s="1105" t="str">
        <f t="shared" si="13"/>
        <v>#REF!</v>
      </c>
      <c r="AD91" s="1105" t="str">
        <f t="shared" si="14"/>
        <v>#REF!</v>
      </c>
      <c r="AE91" s="1105" t="str">
        <f t="shared" si="15"/>
        <v>#REF!</v>
      </c>
      <c r="AF91" s="232"/>
      <c r="AG91" s="1079"/>
      <c r="AH91" s="1090">
        <f t="shared" si="16"/>
        <v>21</v>
      </c>
      <c r="AI91" s="1090"/>
    </row>
    <row r="92" ht="15.0" customHeight="1">
      <c r="A92" s="1098"/>
      <c r="B92" s="1417">
        <v>439827.0</v>
      </c>
      <c r="C92" s="1417" t="s">
        <v>1406</v>
      </c>
      <c r="D92" s="1417" t="s">
        <v>1407</v>
      </c>
      <c r="E92" s="1417" t="s">
        <v>511</v>
      </c>
      <c r="F92" s="1417" t="s">
        <v>512</v>
      </c>
      <c r="G92" s="1417" t="s">
        <v>787</v>
      </c>
      <c r="H92" s="1273" t="str">
        <f t="shared" si="1"/>
        <v>DEV05</v>
      </c>
      <c r="I92" s="1100" t="str">
        <f t="shared" si="2"/>
        <v>#REF!</v>
      </c>
      <c r="J92" s="413">
        <v>6.0</v>
      </c>
      <c r="K92" s="413">
        <v>2025.0</v>
      </c>
      <c r="L92" s="1418">
        <v>45821.0</v>
      </c>
      <c r="M92" s="1418">
        <v>45838.0</v>
      </c>
      <c r="N92" s="827">
        <v>6.0</v>
      </c>
      <c r="O92" s="1084">
        <f t="shared" si="3"/>
        <v>0.2857142857</v>
      </c>
      <c r="P92" s="231" t="str">
        <f t="shared" si="4"/>
        <v>#REF!</v>
      </c>
      <c r="Q92" s="231" t="str">
        <f t="shared" si="17"/>
        <v>#REF!</v>
      </c>
      <c r="R92" s="1101"/>
      <c r="S92" s="1417" t="s">
        <v>525</v>
      </c>
      <c r="T92" s="1417" t="s">
        <v>2463</v>
      </c>
      <c r="U92" s="1084" t="str">
        <f t="shared" si="5"/>
        <v>#REF!</v>
      </c>
      <c r="V92" s="1102" t="str">
        <f t="shared" si="6"/>
        <v>#REF!</v>
      </c>
      <c r="W92" s="1102" t="str">
        <f t="shared" si="7"/>
        <v>#REF!</v>
      </c>
      <c r="X92" s="1102" t="str">
        <f t="shared" si="8"/>
        <v>#REF!</v>
      </c>
      <c r="Y92" s="1102">
        <f t="shared" si="9"/>
        <v>1</v>
      </c>
      <c r="Z92" s="1416" t="str">
        <f t="shared" si="10"/>
        <v>#REF!</v>
      </c>
      <c r="AA92" s="1085" t="str">
        <f t="shared" si="11"/>
        <v>#REF!</v>
      </c>
      <c r="AB92" s="1085" t="str">
        <f t="shared" si="12"/>
        <v>#REF!</v>
      </c>
      <c r="AC92" s="1105" t="str">
        <f t="shared" si="13"/>
        <v>#REF!</v>
      </c>
      <c r="AD92" s="1105" t="str">
        <f t="shared" si="14"/>
        <v>#REF!</v>
      </c>
      <c r="AE92" s="1105" t="str">
        <f t="shared" si="15"/>
        <v>#REF!</v>
      </c>
      <c r="AF92" s="232"/>
      <c r="AG92" s="1079"/>
      <c r="AH92" s="1090">
        <f t="shared" si="16"/>
        <v>21</v>
      </c>
      <c r="AI92" s="1090"/>
    </row>
    <row r="93" ht="15.0" customHeight="1">
      <c r="A93" s="1098"/>
      <c r="B93" s="1417">
        <v>465271.0</v>
      </c>
      <c r="C93" s="1417" t="s">
        <v>1564</v>
      </c>
      <c r="D93" s="1417" t="s">
        <v>1565</v>
      </c>
      <c r="E93" s="1417" t="s">
        <v>511</v>
      </c>
      <c r="F93" s="1417" t="s">
        <v>546</v>
      </c>
      <c r="G93" s="1417" t="s">
        <v>771</v>
      </c>
      <c r="H93" s="1273" t="str">
        <f t="shared" si="1"/>
        <v>TESTER04</v>
      </c>
      <c r="I93" s="1100" t="str">
        <f t="shared" si="2"/>
        <v>#REF!</v>
      </c>
      <c r="J93" s="413">
        <v>6.0</v>
      </c>
      <c r="K93" s="413">
        <v>2025.0</v>
      </c>
      <c r="L93" s="1418">
        <v>45824.0</v>
      </c>
      <c r="M93" s="1418">
        <v>45838.0</v>
      </c>
      <c r="N93" s="827">
        <v>7.7</v>
      </c>
      <c r="O93" s="1084">
        <f t="shared" si="3"/>
        <v>0.3666666667</v>
      </c>
      <c r="P93" s="231" t="str">
        <f t="shared" si="4"/>
        <v>#REF!</v>
      </c>
      <c r="Q93" s="231" t="str">
        <f t="shared" si="17"/>
        <v>#REF!</v>
      </c>
      <c r="R93" s="1101"/>
      <c r="S93" s="1417" t="s">
        <v>525</v>
      </c>
      <c r="T93" s="1417" t="s">
        <v>2463</v>
      </c>
      <c r="U93" s="1084" t="str">
        <f t="shared" si="5"/>
        <v>#REF!</v>
      </c>
      <c r="V93" s="1102" t="str">
        <f t="shared" si="6"/>
        <v>#REF!</v>
      </c>
      <c r="W93" s="1102" t="str">
        <f t="shared" si="7"/>
        <v>#REF!</v>
      </c>
      <c r="X93" s="1102" t="str">
        <f t="shared" si="8"/>
        <v>#REF!</v>
      </c>
      <c r="Y93" s="1102">
        <f t="shared" si="9"/>
        <v>1</v>
      </c>
      <c r="Z93" s="1416" t="str">
        <f t="shared" si="10"/>
        <v>#REF!</v>
      </c>
      <c r="AA93" s="1085" t="str">
        <f t="shared" si="11"/>
        <v>#REF!</v>
      </c>
      <c r="AB93" s="1085" t="str">
        <f t="shared" si="12"/>
        <v>#REF!</v>
      </c>
      <c r="AC93" s="1105" t="str">
        <f t="shared" si="13"/>
        <v>#REF!</v>
      </c>
      <c r="AD93" s="1105" t="str">
        <f t="shared" si="14"/>
        <v>#REF!</v>
      </c>
      <c r="AE93" s="1105" t="str">
        <f t="shared" si="15"/>
        <v>#REF!</v>
      </c>
      <c r="AF93" s="232"/>
      <c r="AG93" s="1079"/>
      <c r="AH93" s="1090">
        <f t="shared" si="16"/>
        <v>21</v>
      </c>
      <c r="AI93" s="1090"/>
    </row>
    <row r="94" ht="15.0" customHeight="1">
      <c r="A94" s="1098"/>
      <c r="B94" s="1417">
        <v>465333.0</v>
      </c>
      <c r="C94" s="1417" t="s">
        <v>1261</v>
      </c>
      <c r="D94" s="1417" t="s">
        <v>1262</v>
      </c>
      <c r="E94" s="1417" t="s">
        <v>511</v>
      </c>
      <c r="F94" s="1417" t="s">
        <v>512</v>
      </c>
      <c r="G94" s="1417" t="s">
        <v>790</v>
      </c>
      <c r="H94" s="1273" t="str">
        <f t="shared" si="1"/>
        <v>DEV03</v>
      </c>
      <c r="I94" s="1100" t="str">
        <f t="shared" si="2"/>
        <v>#REF!</v>
      </c>
      <c r="J94" s="413">
        <v>6.0</v>
      </c>
      <c r="K94" s="413">
        <v>2025.0</v>
      </c>
      <c r="L94" s="1418">
        <v>45825.0</v>
      </c>
      <c r="M94" s="1418">
        <v>45838.0</v>
      </c>
      <c r="N94" s="827">
        <v>7.0</v>
      </c>
      <c r="O94" s="1084">
        <f t="shared" si="3"/>
        <v>0.3333333333</v>
      </c>
      <c r="P94" s="231" t="str">
        <f t="shared" si="4"/>
        <v>#REF!</v>
      </c>
      <c r="Q94" s="231" t="str">
        <f t="shared" si="17"/>
        <v>#REF!</v>
      </c>
      <c r="R94" s="1101"/>
      <c r="S94" s="1417" t="s">
        <v>525</v>
      </c>
      <c r="T94" s="1417" t="s">
        <v>2463</v>
      </c>
      <c r="U94" s="1084" t="str">
        <f t="shared" si="5"/>
        <v>#REF!</v>
      </c>
      <c r="V94" s="1102" t="str">
        <f t="shared" si="6"/>
        <v>#REF!</v>
      </c>
      <c r="W94" s="1102" t="str">
        <f t="shared" si="7"/>
        <v>#REF!</v>
      </c>
      <c r="X94" s="1102" t="str">
        <f t="shared" si="8"/>
        <v>#REF!</v>
      </c>
      <c r="Y94" s="1102">
        <f t="shared" si="9"/>
        <v>1</v>
      </c>
      <c r="Z94" s="1416" t="str">
        <f t="shared" si="10"/>
        <v>#REF!</v>
      </c>
      <c r="AA94" s="1085" t="str">
        <f t="shared" si="11"/>
        <v>#REF!</v>
      </c>
      <c r="AB94" s="1085" t="str">
        <f t="shared" si="12"/>
        <v>#REF!</v>
      </c>
      <c r="AC94" s="1105" t="str">
        <f t="shared" si="13"/>
        <v>#REF!</v>
      </c>
      <c r="AD94" s="1105" t="str">
        <f t="shared" si="14"/>
        <v>#REF!</v>
      </c>
      <c r="AE94" s="1105" t="str">
        <f t="shared" si="15"/>
        <v>#REF!</v>
      </c>
      <c r="AF94" s="232"/>
      <c r="AG94" s="1079"/>
      <c r="AH94" s="1090">
        <f t="shared" si="16"/>
        <v>21</v>
      </c>
      <c r="AI94" s="1090"/>
    </row>
    <row r="95" ht="15.0" customHeight="1">
      <c r="A95" s="1098"/>
      <c r="B95" s="1417">
        <v>468601.0</v>
      </c>
      <c r="C95" s="1417" t="s">
        <v>2210</v>
      </c>
      <c r="D95" s="1417" t="s">
        <v>2211</v>
      </c>
      <c r="E95" s="1417" t="s">
        <v>511</v>
      </c>
      <c r="F95" s="1417" t="s">
        <v>512</v>
      </c>
      <c r="G95" s="1417" t="s">
        <v>790</v>
      </c>
      <c r="H95" s="1273" t="str">
        <f t="shared" si="1"/>
        <v>DEV03</v>
      </c>
      <c r="I95" s="1100" t="str">
        <f t="shared" si="2"/>
        <v>#REF!</v>
      </c>
      <c r="J95" s="413">
        <v>6.0</v>
      </c>
      <c r="K95" s="413">
        <v>2025.0</v>
      </c>
      <c r="L95" s="1418">
        <v>45824.0</v>
      </c>
      <c r="M95" s="1418">
        <v>45838.0</v>
      </c>
      <c r="N95" s="827">
        <v>8.8</v>
      </c>
      <c r="O95" s="1084">
        <f t="shared" si="3"/>
        <v>0.419047619</v>
      </c>
      <c r="P95" s="231" t="str">
        <f t="shared" si="4"/>
        <v>#REF!</v>
      </c>
      <c r="Q95" s="231" t="str">
        <f t="shared" si="17"/>
        <v>#REF!</v>
      </c>
      <c r="R95" s="1101"/>
      <c r="S95" s="1417" t="s">
        <v>525</v>
      </c>
      <c r="T95" s="1417" t="s">
        <v>2463</v>
      </c>
      <c r="U95" s="1084" t="str">
        <f t="shared" si="5"/>
        <v>#REF!</v>
      </c>
      <c r="V95" s="1102" t="str">
        <f t="shared" si="6"/>
        <v>#REF!</v>
      </c>
      <c r="W95" s="1102" t="str">
        <f t="shared" si="7"/>
        <v>#REF!</v>
      </c>
      <c r="X95" s="1102" t="str">
        <f t="shared" si="8"/>
        <v>#REF!</v>
      </c>
      <c r="Y95" s="1102">
        <f t="shared" si="9"/>
        <v>1</v>
      </c>
      <c r="Z95" s="1416" t="str">
        <f t="shared" si="10"/>
        <v>#REF!</v>
      </c>
      <c r="AA95" s="1085" t="str">
        <f t="shared" si="11"/>
        <v>#REF!</v>
      </c>
      <c r="AB95" s="1085" t="str">
        <f t="shared" si="12"/>
        <v>#REF!</v>
      </c>
      <c r="AC95" s="1105" t="str">
        <f t="shared" si="13"/>
        <v>#REF!</v>
      </c>
      <c r="AD95" s="1105" t="str">
        <f t="shared" si="14"/>
        <v>#REF!</v>
      </c>
      <c r="AE95" s="1105" t="str">
        <f t="shared" si="15"/>
        <v>#REF!</v>
      </c>
      <c r="AF95" s="232"/>
      <c r="AG95" s="1079"/>
      <c r="AH95" s="1090">
        <f t="shared" si="16"/>
        <v>21</v>
      </c>
      <c r="AI95" s="1090"/>
    </row>
    <row r="96" ht="15.0" customHeight="1">
      <c r="A96" s="1098"/>
      <c r="B96" s="1417">
        <v>470253.0</v>
      </c>
      <c r="C96" s="1417" t="s">
        <v>2297</v>
      </c>
      <c r="D96" s="1417" t="s">
        <v>2298</v>
      </c>
      <c r="E96" s="1417" t="s">
        <v>511</v>
      </c>
      <c r="F96" s="1417" t="s">
        <v>512</v>
      </c>
      <c r="G96" s="1417" t="s">
        <v>665</v>
      </c>
      <c r="H96" s="1273" t="str">
        <f t="shared" si="1"/>
        <v>DEV02</v>
      </c>
      <c r="I96" s="1100" t="str">
        <f t="shared" si="2"/>
        <v>#REF!</v>
      </c>
      <c r="J96" s="413">
        <v>6.0</v>
      </c>
      <c r="K96" s="413">
        <v>2025.0</v>
      </c>
      <c r="L96" s="1418">
        <v>45825.0</v>
      </c>
      <c r="M96" s="1418">
        <v>45838.0</v>
      </c>
      <c r="N96" s="827">
        <v>5.0</v>
      </c>
      <c r="O96" s="1084">
        <f t="shared" si="3"/>
        <v>0.2380952381</v>
      </c>
      <c r="P96" s="231" t="str">
        <f t="shared" si="4"/>
        <v>#REF!</v>
      </c>
      <c r="Q96" s="231" t="str">
        <f t="shared" si="17"/>
        <v>#REF!</v>
      </c>
      <c r="R96" s="1101"/>
      <c r="S96" s="1417" t="s">
        <v>525</v>
      </c>
      <c r="T96" s="1417" t="s">
        <v>2463</v>
      </c>
      <c r="U96" s="1084" t="str">
        <f t="shared" si="5"/>
        <v>#REF!</v>
      </c>
      <c r="V96" s="1102" t="str">
        <f t="shared" si="6"/>
        <v>#REF!</v>
      </c>
      <c r="W96" s="1102" t="str">
        <f t="shared" si="7"/>
        <v>#REF!</v>
      </c>
      <c r="X96" s="1102" t="str">
        <f t="shared" si="8"/>
        <v>#REF!</v>
      </c>
      <c r="Y96" s="1102">
        <f t="shared" si="9"/>
        <v>1</v>
      </c>
      <c r="Z96" s="1416" t="str">
        <f t="shared" si="10"/>
        <v>#REF!</v>
      </c>
      <c r="AA96" s="1085" t="str">
        <f t="shared" si="11"/>
        <v>#REF!</v>
      </c>
      <c r="AB96" s="1085" t="str">
        <f t="shared" si="12"/>
        <v>#REF!</v>
      </c>
      <c r="AC96" s="1105" t="str">
        <f t="shared" si="13"/>
        <v>#REF!</v>
      </c>
      <c r="AD96" s="1105" t="str">
        <f t="shared" si="14"/>
        <v>#REF!</v>
      </c>
      <c r="AE96" s="1105" t="str">
        <f t="shared" si="15"/>
        <v>#REF!</v>
      </c>
      <c r="AF96" s="232"/>
      <c r="AG96" s="1079"/>
      <c r="AH96" s="1090">
        <f t="shared" si="16"/>
        <v>21</v>
      </c>
      <c r="AI96" s="1090"/>
    </row>
    <row r="97" ht="15.0" customHeight="1">
      <c r="A97" s="1098"/>
      <c r="B97" s="1417">
        <v>470931.0</v>
      </c>
      <c r="C97" s="1417" t="s">
        <v>2288</v>
      </c>
      <c r="D97" s="1417" t="s">
        <v>2289</v>
      </c>
      <c r="E97" s="1417" t="s">
        <v>511</v>
      </c>
      <c r="F97" s="1417" t="s">
        <v>564</v>
      </c>
      <c r="G97" s="1417" t="s">
        <v>790</v>
      </c>
      <c r="H97" s="1273" t="str">
        <f t="shared" si="1"/>
        <v>BA03</v>
      </c>
      <c r="I97" s="1100" t="str">
        <f t="shared" si="2"/>
        <v>#REF!</v>
      </c>
      <c r="J97" s="413">
        <v>6.0</v>
      </c>
      <c r="K97" s="413">
        <v>2025.0</v>
      </c>
      <c r="L97" s="1418">
        <v>45824.0</v>
      </c>
      <c r="M97" s="1418">
        <v>45838.0</v>
      </c>
      <c r="N97" s="827">
        <v>7.7</v>
      </c>
      <c r="O97" s="1084">
        <f t="shared" si="3"/>
        <v>0.3666666667</v>
      </c>
      <c r="P97" s="231" t="str">
        <f t="shared" si="4"/>
        <v>#REF!</v>
      </c>
      <c r="Q97" s="231" t="str">
        <f t="shared" si="17"/>
        <v>#REF!</v>
      </c>
      <c r="R97" s="1101"/>
      <c r="S97" s="1417" t="s">
        <v>525</v>
      </c>
      <c r="T97" s="1417" t="s">
        <v>2463</v>
      </c>
      <c r="U97" s="1084" t="str">
        <f t="shared" si="5"/>
        <v>#REF!</v>
      </c>
      <c r="V97" s="1102" t="str">
        <f t="shared" si="6"/>
        <v>#REF!</v>
      </c>
      <c r="W97" s="1102" t="str">
        <f t="shared" si="7"/>
        <v>#REF!</v>
      </c>
      <c r="X97" s="1102" t="str">
        <f t="shared" si="8"/>
        <v>#REF!</v>
      </c>
      <c r="Y97" s="1102">
        <f t="shared" si="9"/>
        <v>1</v>
      </c>
      <c r="Z97" s="1416" t="str">
        <f t="shared" si="10"/>
        <v>#REF!</v>
      </c>
      <c r="AA97" s="1085" t="str">
        <f t="shared" si="11"/>
        <v>#REF!</v>
      </c>
      <c r="AB97" s="1085" t="str">
        <f t="shared" si="12"/>
        <v>#REF!</v>
      </c>
      <c r="AC97" s="1105" t="str">
        <f t="shared" si="13"/>
        <v>#REF!</v>
      </c>
      <c r="AD97" s="1105" t="str">
        <f t="shared" si="14"/>
        <v>#REF!</v>
      </c>
      <c r="AE97" s="1105" t="str">
        <f t="shared" si="15"/>
        <v>#REF!</v>
      </c>
      <c r="AF97" s="232"/>
      <c r="AG97" s="1079"/>
      <c r="AH97" s="1090">
        <f t="shared" si="16"/>
        <v>21</v>
      </c>
      <c r="AI97" s="1090"/>
    </row>
    <row r="98" ht="15.0" customHeight="1">
      <c r="A98" s="1098"/>
      <c r="B98" s="1417">
        <v>470925.0</v>
      </c>
      <c r="C98" s="1417" t="s">
        <v>2290</v>
      </c>
      <c r="D98" s="1417" t="s">
        <v>2291</v>
      </c>
      <c r="E98" s="1417" t="s">
        <v>511</v>
      </c>
      <c r="F98" s="1417" t="s">
        <v>512</v>
      </c>
      <c r="G98" s="1417" t="s">
        <v>665</v>
      </c>
      <c r="H98" s="1273" t="str">
        <f t="shared" si="1"/>
        <v>DEV02</v>
      </c>
      <c r="I98" s="1100" t="str">
        <f t="shared" si="2"/>
        <v>#REF!</v>
      </c>
      <c r="J98" s="413">
        <v>6.0</v>
      </c>
      <c r="K98" s="413">
        <v>2025.0</v>
      </c>
      <c r="L98" s="1418">
        <v>45821.0</v>
      </c>
      <c r="M98" s="1418">
        <v>45838.0</v>
      </c>
      <c r="N98" s="827">
        <v>6.0</v>
      </c>
      <c r="O98" s="1084">
        <f t="shared" si="3"/>
        <v>0.2857142857</v>
      </c>
      <c r="P98" s="231" t="str">
        <f t="shared" si="4"/>
        <v>#REF!</v>
      </c>
      <c r="Q98" s="231" t="str">
        <f t="shared" si="17"/>
        <v>#REF!</v>
      </c>
      <c r="R98" s="1101"/>
      <c r="S98" s="1417" t="s">
        <v>525</v>
      </c>
      <c r="T98" s="1417" t="s">
        <v>2463</v>
      </c>
      <c r="U98" s="1084" t="str">
        <f t="shared" si="5"/>
        <v>#REF!</v>
      </c>
      <c r="V98" s="1102" t="str">
        <f t="shared" si="6"/>
        <v>#REF!</v>
      </c>
      <c r="W98" s="1102" t="str">
        <f t="shared" si="7"/>
        <v>#REF!</v>
      </c>
      <c r="X98" s="1102" t="str">
        <f t="shared" si="8"/>
        <v>#REF!</v>
      </c>
      <c r="Y98" s="1102">
        <f t="shared" si="9"/>
        <v>1</v>
      </c>
      <c r="Z98" s="1416" t="str">
        <f t="shared" si="10"/>
        <v>#REF!</v>
      </c>
      <c r="AA98" s="1085" t="str">
        <f t="shared" si="11"/>
        <v>#REF!</v>
      </c>
      <c r="AB98" s="1085" t="str">
        <f t="shared" si="12"/>
        <v>#REF!</v>
      </c>
      <c r="AC98" s="1105" t="str">
        <f t="shared" si="13"/>
        <v>#REF!</v>
      </c>
      <c r="AD98" s="1105" t="str">
        <f t="shared" si="14"/>
        <v>#REF!</v>
      </c>
      <c r="AE98" s="1105" t="str">
        <f t="shared" si="15"/>
        <v>#REF!</v>
      </c>
      <c r="AF98" s="232"/>
      <c r="AG98" s="1079"/>
      <c r="AH98" s="1090">
        <f t="shared" si="16"/>
        <v>21</v>
      </c>
      <c r="AI98" s="1090"/>
    </row>
    <row r="99" ht="15.0" customHeight="1">
      <c r="A99" s="1098"/>
      <c r="B99" s="1417">
        <v>283549.0</v>
      </c>
      <c r="C99" s="1417" t="s">
        <v>769</v>
      </c>
      <c r="D99" s="1417" t="s">
        <v>2130</v>
      </c>
      <c r="E99" s="1417" t="s">
        <v>552</v>
      </c>
      <c r="F99" s="1417" t="s">
        <v>564</v>
      </c>
      <c r="G99" s="1417" t="s">
        <v>771</v>
      </c>
      <c r="H99" s="1273" t="str">
        <f t="shared" si="1"/>
        <v>BA04</v>
      </c>
      <c r="I99" s="1100" t="str">
        <f t="shared" si="2"/>
        <v>#REF!</v>
      </c>
      <c r="J99" s="413">
        <v>6.0</v>
      </c>
      <c r="K99" s="413">
        <v>2025.0</v>
      </c>
      <c r="L99" s="1418">
        <v>45818.0</v>
      </c>
      <c r="M99" s="1418">
        <v>45838.0</v>
      </c>
      <c r="N99" s="827">
        <v>15.0</v>
      </c>
      <c r="O99" s="1084">
        <f t="shared" si="3"/>
        <v>0.7142857143</v>
      </c>
      <c r="P99" s="231" t="str">
        <f t="shared" si="4"/>
        <v>#REF!</v>
      </c>
      <c r="Q99" s="231" t="str">
        <f t="shared" si="17"/>
        <v>#REF!</v>
      </c>
      <c r="R99" s="1101"/>
      <c r="S99" s="1417" t="s">
        <v>525</v>
      </c>
      <c r="T99" s="1417" t="s">
        <v>2464</v>
      </c>
      <c r="U99" s="1084" t="str">
        <f t="shared" si="5"/>
        <v>#REF!</v>
      </c>
      <c r="V99" s="1102" t="str">
        <f t="shared" si="6"/>
        <v>#REF!</v>
      </c>
      <c r="W99" s="1102" t="str">
        <f t="shared" si="7"/>
        <v>#REF!</v>
      </c>
      <c r="X99" s="1102" t="str">
        <f t="shared" si="8"/>
        <v>#REF!</v>
      </c>
      <c r="Y99" s="1102">
        <f t="shared" si="9"/>
        <v>0.7142857143</v>
      </c>
      <c r="Z99" s="1416" t="str">
        <f t="shared" si="10"/>
        <v>#REF!</v>
      </c>
      <c r="AA99" s="1085" t="str">
        <f t="shared" si="11"/>
        <v>#REF!</v>
      </c>
      <c r="AB99" s="1085" t="str">
        <f t="shared" si="12"/>
        <v>#REF!</v>
      </c>
      <c r="AC99" s="1105" t="str">
        <f t="shared" si="13"/>
        <v>#REF!</v>
      </c>
      <c r="AD99" s="1105" t="str">
        <f t="shared" si="14"/>
        <v>#REF!</v>
      </c>
      <c r="AE99" s="1105" t="str">
        <f t="shared" si="15"/>
        <v>#REF!</v>
      </c>
      <c r="AF99" s="232"/>
      <c r="AG99" s="1079"/>
      <c r="AH99" s="1090">
        <f t="shared" si="16"/>
        <v>15</v>
      </c>
      <c r="AI99" s="1090"/>
    </row>
    <row r="100" ht="15.0" customHeight="1">
      <c r="A100" s="1098"/>
      <c r="B100" s="1417">
        <v>433414.0</v>
      </c>
      <c r="C100" s="1417" t="s">
        <v>1161</v>
      </c>
      <c r="D100" s="1417" t="s">
        <v>1331</v>
      </c>
      <c r="E100" s="1417" t="s">
        <v>511</v>
      </c>
      <c r="F100" s="1417" t="s">
        <v>564</v>
      </c>
      <c r="G100" s="1417" t="s">
        <v>790</v>
      </c>
      <c r="H100" s="1273" t="str">
        <f t="shared" si="1"/>
        <v>BA03</v>
      </c>
      <c r="I100" s="1100" t="str">
        <f t="shared" si="2"/>
        <v>#REF!</v>
      </c>
      <c r="J100" s="413">
        <v>6.0</v>
      </c>
      <c r="K100" s="413">
        <v>2025.0</v>
      </c>
      <c r="L100" s="1418">
        <v>45834.0</v>
      </c>
      <c r="M100" s="1418">
        <v>45838.0</v>
      </c>
      <c r="N100" s="827">
        <v>3.0</v>
      </c>
      <c r="O100" s="1084">
        <f t="shared" si="3"/>
        <v>0.1428571429</v>
      </c>
      <c r="P100" s="231" t="str">
        <f t="shared" si="4"/>
        <v>#REF!</v>
      </c>
      <c r="Q100" s="231" t="str">
        <f t="shared" si="17"/>
        <v>#REF!</v>
      </c>
      <c r="R100" s="1101"/>
      <c r="S100" s="1417" t="s">
        <v>525</v>
      </c>
      <c r="T100" s="1417" t="s">
        <v>2464</v>
      </c>
      <c r="U100" s="1084" t="str">
        <f t="shared" si="5"/>
        <v>#REF!</v>
      </c>
      <c r="V100" s="1102" t="str">
        <f t="shared" si="6"/>
        <v>#REF!</v>
      </c>
      <c r="W100" s="1102" t="str">
        <f t="shared" si="7"/>
        <v>#REF!</v>
      </c>
      <c r="X100" s="1102" t="str">
        <f t="shared" si="8"/>
        <v>#REF!</v>
      </c>
      <c r="Y100" s="1102">
        <f t="shared" si="9"/>
        <v>1</v>
      </c>
      <c r="Z100" s="1416" t="str">
        <f t="shared" si="10"/>
        <v>#REF!</v>
      </c>
      <c r="AA100" s="1085" t="str">
        <f t="shared" si="11"/>
        <v>#REF!</v>
      </c>
      <c r="AB100" s="1085" t="str">
        <f t="shared" si="12"/>
        <v>#REF!</v>
      </c>
      <c r="AC100" s="1105" t="str">
        <f t="shared" si="13"/>
        <v>#REF!</v>
      </c>
      <c r="AD100" s="1105" t="str">
        <f t="shared" si="14"/>
        <v>#REF!</v>
      </c>
      <c r="AE100" s="1105" t="str">
        <f t="shared" si="15"/>
        <v>#REF!</v>
      </c>
      <c r="AF100" s="232"/>
      <c r="AG100" s="1079"/>
      <c r="AH100" s="1090">
        <f t="shared" si="16"/>
        <v>21</v>
      </c>
      <c r="AI100" s="1090"/>
    </row>
    <row r="101" ht="15.0" customHeight="1">
      <c r="A101" s="1098"/>
      <c r="B101" s="1417">
        <v>466999.0</v>
      </c>
      <c r="C101" s="1417" t="s">
        <v>1690</v>
      </c>
      <c r="D101" s="1417" t="s">
        <v>1691</v>
      </c>
      <c r="E101" s="1417" t="s">
        <v>511</v>
      </c>
      <c r="F101" s="1417" t="s">
        <v>512</v>
      </c>
      <c r="G101" s="1417" t="s">
        <v>790</v>
      </c>
      <c r="H101" s="1273" t="str">
        <f t="shared" si="1"/>
        <v>DEV03</v>
      </c>
      <c r="I101" s="1100" t="str">
        <f t="shared" si="2"/>
        <v>#REF!</v>
      </c>
      <c r="J101" s="413">
        <v>6.0</v>
      </c>
      <c r="K101" s="413">
        <v>2025.0</v>
      </c>
      <c r="L101" s="1418">
        <v>45824.0</v>
      </c>
      <c r="M101" s="1418">
        <v>45829.0</v>
      </c>
      <c r="N101" s="827">
        <v>5.0</v>
      </c>
      <c r="O101" s="1084">
        <f t="shared" si="3"/>
        <v>0.2380952381</v>
      </c>
      <c r="P101" s="231" t="str">
        <f t="shared" si="4"/>
        <v>#REF!</v>
      </c>
      <c r="Q101" s="231" t="str">
        <f t="shared" si="17"/>
        <v>#REF!</v>
      </c>
      <c r="R101" s="1101"/>
      <c r="S101" s="1417" t="s">
        <v>525</v>
      </c>
      <c r="T101" s="1417" t="s">
        <v>2464</v>
      </c>
      <c r="U101" s="1084" t="str">
        <f t="shared" si="5"/>
        <v>#REF!</v>
      </c>
      <c r="V101" s="1102" t="str">
        <f t="shared" si="6"/>
        <v>#REF!</v>
      </c>
      <c r="W101" s="1102" t="str">
        <f t="shared" si="7"/>
        <v>#REF!</v>
      </c>
      <c r="X101" s="1102" t="str">
        <f t="shared" si="8"/>
        <v>#REF!</v>
      </c>
      <c r="Y101" s="1102">
        <f t="shared" si="9"/>
        <v>1</v>
      </c>
      <c r="Z101" s="1416" t="str">
        <f t="shared" si="10"/>
        <v>#REF!</v>
      </c>
      <c r="AA101" s="1085" t="str">
        <f t="shared" si="11"/>
        <v>#REF!</v>
      </c>
      <c r="AB101" s="1085" t="str">
        <f t="shared" si="12"/>
        <v>#REF!</v>
      </c>
      <c r="AC101" s="1105" t="str">
        <f t="shared" si="13"/>
        <v>#REF!</v>
      </c>
      <c r="AD101" s="1105" t="str">
        <f t="shared" si="14"/>
        <v>#REF!</v>
      </c>
      <c r="AE101" s="1105" t="str">
        <f t="shared" si="15"/>
        <v>#REF!</v>
      </c>
      <c r="AF101" s="232"/>
      <c r="AG101" s="1079"/>
      <c r="AH101" s="1090">
        <f t="shared" si="16"/>
        <v>21</v>
      </c>
      <c r="AI101" s="1090"/>
    </row>
    <row r="102" ht="15.0" customHeight="1">
      <c r="A102" s="1098"/>
      <c r="B102" s="1417">
        <v>472209.0</v>
      </c>
      <c r="C102" s="1417" t="s">
        <v>2465</v>
      </c>
      <c r="D102" s="1417" t="s">
        <v>2466</v>
      </c>
      <c r="E102" s="1417" t="s">
        <v>1417</v>
      </c>
      <c r="F102" s="1417" t="s">
        <v>512</v>
      </c>
      <c r="G102" s="1417" t="s">
        <v>790</v>
      </c>
      <c r="H102" s="1273" t="str">
        <f t="shared" si="1"/>
        <v>DEV03</v>
      </c>
      <c r="I102" s="1100" t="str">
        <f t="shared" si="2"/>
        <v>#REF!</v>
      </c>
      <c r="J102" s="413">
        <v>6.0</v>
      </c>
      <c r="K102" s="413">
        <v>2025.0</v>
      </c>
      <c r="L102" s="1418">
        <v>45818.0</v>
      </c>
      <c r="M102" s="1418">
        <v>45838.0</v>
      </c>
      <c r="N102" s="827">
        <v>15.0</v>
      </c>
      <c r="O102" s="1084">
        <f t="shared" si="3"/>
        <v>0.7142857143</v>
      </c>
      <c r="P102" s="231" t="str">
        <f t="shared" si="4"/>
        <v>#REF!</v>
      </c>
      <c r="Q102" s="231" t="str">
        <f t="shared" si="17"/>
        <v>#REF!</v>
      </c>
      <c r="R102" s="1101"/>
      <c r="S102" s="1417" t="s">
        <v>525</v>
      </c>
      <c r="T102" s="1417" t="s">
        <v>2464</v>
      </c>
      <c r="U102" s="1084" t="str">
        <f t="shared" si="5"/>
        <v>#REF!</v>
      </c>
      <c r="V102" s="1102" t="str">
        <f t="shared" si="6"/>
        <v>#REF!</v>
      </c>
      <c r="W102" s="1102" t="str">
        <f t="shared" si="7"/>
        <v>#REF!</v>
      </c>
      <c r="X102" s="1102" t="str">
        <f t="shared" si="8"/>
        <v>#REF!</v>
      </c>
      <c r="Y102" s="1102">
        <f t="shared" si="9"/>
        <v>0.7142857143</v>
      </c>
      <c r="Z102" s="1416" t="str">
        <f t="shared" si="10"/>
        <v>#REF!</v>
      </c>
      <c r="AA102" s="1085" t="str">
        <f t="shared" si="11"/>
        <v>#REF!</v>
      </c>
      <c r="AB102" s="1085" t="str">
        <f t="shared" si="12"/>
        <v>#REF!</v>
      </c>
      <c r="AC102" s="1105" t="str">
        <f t="shared" si="13"/>
        <v>#REF!</v>
      </c>
      <c r="AD102" s="1105" t="str">
        <f t="shared" si="14"/>
        <v>#REF!</v>
      </c>
      <c r="AE102" s="1105" t="str">
        <f t="shared" si="15"/>
        <v>#REF!</v>
      </c>
      <c r="AF102" s="232"/>
      <c r="AG102" s="1079"/>
      <c r="AH102" s="1090">
        <f t="shared" si="16"/>
        <v>15</v>
      </c>
      <c r="AI102" s="1090"/>
    </row>
    <row r="103" ht="15.0" customHeight="1">
      <c r="A103" s="1098"/>
      <c r="B103" s="1417">
        <v>277202.0</v>
      </c>
      <c r="C103" s="1417" t="s">
        <v>638</v>
      </c>
      <c r="D103" s="1417" t="s">
        <v>1369</v>
      </c>
      <c r="E103" s="1417" t="s">
        <v>511</v>
      </c>
      <c r="F103" s="1417" t="s">
        <v>512</v>
      </c>
      <c r="G103" s="1417" t="s">
        <v>787</v>
      </c>
      <c r="H103" s="1273" t="str">
        <f t="shared" si="1"/>
        <v>DEV05</v>
      </c>
      <c r="I103" s="1100" t="str">
        <f t="shared" si="2"/>
        <v>#REF!</v>
      </c>
      <c r="J103" s="413">
        <v>6.0</v>
      </c>
      <c r="K103" s="413">
        <v>2025.0</v>
      </c>
      <c r="L103" s="1418">
        <v>45809.0</v>
      </c>
      <c r="M103" s="1418">
        <v>45838.0</v>
      </c>
      <c r="N103" s="827">
        <v>21.0</v>
      </c>
      <c r="O103" s="1084">
        <f t="shared" si="3"/>
        <v>1</v>
      </c>
      <c r="P103" s="231">
        <f t="shared" si="4"/>
        <v>1</v>
      </c>
      <c r="Q103" s="231">
        <f t="shared" si="17"/>
        <v>1</v>
      </c>
      <c r="R103" s="1101"/>
      <c r="S103" s="1417" t="s">
        <v>517</v>
      </c>
      <c r="T103" s="1417" t="s">
        <v>1367</v>
      </c>
      <c r="U103" s="1084">
        <f t="shared" si="5"/>
        <v>1</v>
      </c>
      <c r="V103" s="1102">
        <f t="shared" si="6"/>
        <v>1</v>
      </c>
      <c r="W103" s="1102">
        <f t="shared" si="7"/>
        <v>1</v>
      </c>
      <c r="X103" s="1102">
        <f t="shared" si="8"/>
        <v>1</v>
      </c>
      <c r="Y103" s="1102">
        <f t="shared" si="9"/>
        <v>1</v>
      </c>
      <c r="Z103" s="1416" t="str">
        <f t="shared" si="10"/>
        <v>#REF!</v>
      </c>
      <c r="AA103" s="1085" t="str">
        <f t="shared" si="11"/>
        <v>#REF!</v>
      </c>
      <c r="AB103" s="1085" t="str">
        <f t="shared" si="12"/>
        <v>#REF!</v>
      </c>
      <c r="AC103" s="1105">
        <f t="shared" si="13"/>
        <v>0</v>
      </c>
      <c r="AD103" s="1105" t="str">
        <f t="shared" si="14"/>
        <v>#REF!</v>
      </c>
      <c r="AE103" s="1105" t="str">
        <f t="shared" si="15"/>
        <v>#REF!</v>
      </c>
      <c r="AF103" s="232"/>
      <c r="AG103" s="1079"/>
      <c r="AH103" s="1090">
        <f t="shared" si="16"/>
        <v>21</v>
      </c>
      <c r="AI103" s="1090"/>
    </row>
    <row r="104" ht="15.0" customHeight="1">
      <c r="A104" s="1098"/>
      <c r="B104" s="1417">
        <v>281845.0</v>
      </c>
      <c r="C104" s="1417" t="s">
        <v>588</v>
      </c>
      <c r="D104" s="1417" t="s">
        <v>1371</v>
      </c>
      <c r="E104" s="1417" t="s">
        <v>511</v>
      </c>
      <c r="F104" s="1417" t="s">
        <v>512</v>
      </c>
      <c r="G104" s="1417" t="s">
        <v>771</v>
      </c>
      <c r="H104" s="1273" t="str">
        <f t="shared" si="1"/>
        <v>DEV04</v>
      </c>
      <c r="I104" s="1100" t="str">
        <f t="shared" si="2"/>
        <v>#REF!</v>
      </c>
      <c r="J104" s="413">
        <v>6.0</v>
      </c>
      <c r="K104" s="413">
        <v>2025.0</v>
      </c>
      <c r="L104" s="1418">
        <v>45809.0</v>
      </c>
      <c r="M104" s="1418">
        <v>45838.0</v>
      </c>
      <c r="N104" s="827">
        <v>21.0</v>
      </c>
      <c r="O104" s="1084">
        <f t="shared" si="3"/>
        <v>1</v>
      </c>
      <c r="P104" s="231">
        <f t="shared" si="4"/>
        <v>1</v>
      </c>
      <c r="Q104" s="231">
        <f t="shared" si="17"/>
        <v>1</v>
      </c>
      <c r="R104" s="1101"/>
      <c r="S104" s="1417" t="s">
        <v>517</v>
      </c>
      <c r="T104" s="1417" t="s">
        <v>1367</v>
      </c>
      <c r="U104" s="1084">
        <f t="shared" si="5"/>
        <v>1</v>
      </c>
      <c r="V104" s="1102">
        <f t="shared" si="6"/>
        <v>1</v>
      </c>
      <c r="W104" s="1102">
        <f t="shared" si="7"/>
        <v>1</v>
      </c>
      <c r="X104" s="1102">
        <f t="shared" si="8"/>
        <v>1</v>
      </c>
      <c r="Y104" s="1102">
        <f t="shared" si="9"/>
        <v>1</v>
      </c>
      <c r="Z104" s="1416" t="str">
        <f t="shared" si="10"/>
        <v>#REF!</v>
      </c>
      <c r="AA104" s="1085" t="str">
        <f t="shared" si="11"/>
        <v>#REF!</v>
      </c>
      <c r="AB104" s="1085" t="str">
        <f t="shared" si="12"/>
        <v>#REF!</v>
      </c>
      <c r="AC104" s="1105">
        <f t="shared" si="13"/>
        <v>0</v>
      </c>
      <c r="AD104" s="1105" t="str">
        <f t="shared" si="14"/>
        <v>#REF!</v>
      </c>
      <c r="AE104" s="1105" t="str">
        <f t="shared" si="15"/>
        <v>#REF!</v>
      </c>
      <c r="AF104" s="232"/>
      <c r="AG104" s="1079"/>
      <c r="AH104" s="1090">
        <f t="shared" si="16"/>
        <v>21</v>
      </c>
      <c r="AI104" s="1090"/>
    </row>
    <row r="105" ht="15.0" customHeight="1">
      <c r="A105" s="1098"/>
      <c r="B105" s="1417">
        <v>291197.0</v>
      </c>
      <c r="C105" s="1417" t="s">
        <v>544</v>
      </c>
      <c r="D105" s="1417" t="s">
        <v>1374</v>
      </c>
      <c r="E105" s="1417" t="s">
        <v>511</v>
      </c>
      <c r="F105" s="1417" t="s">
        <v>546</v>
      </c>
      <c r="G105" s="1417" t="s">
        <v>787</v>
      </c>
      <c r="H105" s="1273" t="str">
        <f t="shared" si="1"/>
        <v>TESTER05</v>
      </c>
      <c r="I105" s="1100" t="str">
        <f t="shared" si="2"/>
        <v>#REF!</v>
      </c>
      <c r="J105" s="413">
        <v>6.0</v>
      </c>
      <c r="K105" s="413">
        <v>2025.0</v>
      </c>
      <c r="L105" s="1418">
        <v>45809.0</v>
      </c>
      <c r="M105" s="1418">
        <v>45823.0</v>
      </c>
      <c r="N105" s="827">
        <v>10.0</v>
      </c>
      <c r="O105" s="1084">
        <f t="shared" si="3"/>
        <v>0.4761904762</v>
      </c>
      <c r="P105" s="231">
        <f t="shared" si="4"/>
        <v>0.476</v>
      </c>
      <c r="Q105" s="231">
        <f t="shared" si="17"/>
        <v>0.476</v>
      </c>
      <c r="R105" s="1101"/>
      <c r="S105" s="1417" t="s">
        <v>517</v>
      </c>
      <c r="T105" s="1417" t="s">
        <v>1367</v>
      </c>
      <c r="U105" s="1084">
        <f t="shared" si="5"/>
        <v>0.476</v>
      </c>
      <c r="V105" s="1102" t="str">
        <f t="shared" si="6"/>
        <v>#REF!</v>
      </c>
      <c r="W105" s="1102" t="str">
        <f t="shared" si="7"/>
        <v>#REF!</v>
      </c>
      <c r="X105" s="1102" t="str">
        <f t="shared" si="8"/>
        <v>#REF!</v>
      </c>
      <c r="Y105" s="1102">
        <f t="shared" si="9"/>
        <v>1</v>
      </c>
      <c r="Z105" s="1416" t="str">
        <f t="shared" si="10"/>
        <v>#REF!</v>
      </c>
      <c r="AA105" s="1085" t="str">
        <f t="shared" si="11"/>
        <v>#REF!</v>
      </c>
      <c r="AB105" s="1085" t="str">
        <f t="shared" si="12"/>
        <v>#REF!</v>
      </c>
      <c r="AC105" s="1105" t="str">
        <f t="shared" si="13"/>
        <v>#REF!</v>
      </c>
      <c r="AD105" s="1105" t="str">
        <f t="shared" si="14"/>
        <v>#REF!</v>
      </c>
      <c r="AE105" s="1105" t="str">
        <f t="shared" si="15"/>
        <v>#REF!</v>
      </c>
      <c r="AF105" s="232"/>
      <c r="AG105" s="1079"/>
      <c r="AH105" s="1090">
        <f t="shared" si="16"/>
        <v>21</v>
      </c>
      <c r="AI105" s="1090"/>
    </row>
    <row r="106" ht="15.0" customHeight="1">
      <c r="A106" s="1098"/>
      <c r="B106" s="1417">
        <v>293052.0</v>
      </c>
      <c r="C106" s="1417" t="s">
        <v>614</v>
      </c>
      <c r="D106" s="1417" t="s">
        <v>1375</v>
      </c>
      <c r="E106" s="1417" t="s">
        <v>511</v>
      </c>
      <c r="F106" s="1417" t="s">
        <v>546</v>
      </c>
      <c r="G106" s="1417" t="s">
        <v>790</v>
      </c>
      <c r="H106" s="1273" t="str">
        <f t="shared" si="1"/>
        <v>TESTER03</v>
      </c>
      <c r="I106" s="1100" t="str">
        <f t="shared" si="2"/>
        <v>#REF!</v>
      </c>
      <c r="J106" s="413">
        <v>6.0</v>
      </c>
      <c r="K106" s="413">
        <v>2025.0</v>
      </c>
      <c r="L106" s="1418">
        <v>45809.0</v>
      </c>
      <c r="M106" s="1418">
        <v>45838.0</v>
      </c>
      <c r="N106" s="827">
        <v>21.0</v>
      </c>
      <c r="O106" s="1084">
        <f t="shared" si="3"/>
        <v>1</v>
      </c>
      <c r="P106" s="231">
        <f t="shared" si="4"/>
        <v>1</v>
      </c>
      <c r="Q106" s="231">
        <f t="shared" si="17"/>
        <v>1</v>
      </c>
      <c r="R106" s="1101"/>
      <c r="S106" s="1417" t="s">
        <v>517</v>
      </c>
      <c r="T106" s="1417" t="s">
        <v>1367</v>
      </c>
      <c r="U106" s="1084">
        <f t="shared" si="5"/>
        <v>1</v>
      </c>
      <c r="V106" s="1102">
        <f t="shared" si="6"/>
        <v>1</v>
      </c>
      <c r="W106" s="1102">
        <f t="shared" si="7"/>
        <v>1</v>
      </c>
      <c r="X106" s="1102">
        <f t="shared" si="8"/>
        <v>1</v>
      </c>
      <c r="Y106" s="1102">
        <f t="shared" si="9"/>
        <v>1</v>
      </c>
      <c r="Z106" s="1416" t="str">
        <f t="shared" si="10"/>
        <v>#REF!</v>
      </c>
      <c r="AA106" s="1085" t="str">
        <f t="shared" si="11"/>
        <v>#REF!</v>
      </c>
      <c r="AB106" s="1085" t="str">
        <f t="shared" si="12"/>
        <v>#REF!</v>
      </c>
      <c r="AC106" s="1105">
        <f t="shared" si="13"/>
        <v>0</v>
      </c>
      <c r="AD106" s="1105" t="str">
        <f t="shared" si="14"/>
        <v>#REF!</v>
      </c>
      <c r="AE106" s="1105" t="str">
        <f t="shared" si="15"/>
        <v>#REF!</v>
      </c>
      <c r="AF106" s="232"/>
      <c r="AG106" s="1079"/>
      <c r="AH106" s="1090">
        <f t="shared" si="16"/>
        <v>21</v>
      </c>
      <c r="AI106" s="1090"/>
    </row>
    <row r="107" ht="15.0" customHeight="1">
      <c r="A107" s="1098"/>
      <c r="B107" s="1417">
        <v>427333.0</v>
      </c>
      <c r="C107" s="1417" t="s">
        <v>558</v>
      </c>
      <c r="D107" s="1417" t="s">
        <v>1378</v>
      </c>
      <c r="E107" s="1417" t="s">
        <v>511</v>
      </c>
      <c r="F107" s="1417" t="s">
        <v>512</v>
      </c>
      <c r="G107" s="1417" t="s">
        <v>771</v>
      </c>
      <c r="H107" s="1273" t="str">
        <f t="shared" si="1"/>
        <v>DEV04</v>
      </c>
      <c r="I107" s="1100" t="str">
        <f t="shared" si="2"/>
        <v>#REF!</v>
      </c>
      <c r="J107" s="413">
        <v>6.0</v>
      </c>
      <c r="K107" s="413">
        <v>2025.0</v>
      </c>
      <c r="L107" s="1418">
        <v>45809.0</v>
      </c>
      <c r="M107" s="1418">
        <v>45838.0</v>
      </c>
      <c r="N107" s="827">
        <v>21.0</v>
      </c>
      <c r="O107" s="1084">
        <f t="shared" si="3"/>
        <v>1</v>
      </c>
      <c r="P107" s="231">
        <f t="shared" si="4"/>
        <v>1</v>
      </c>
      <c r="Q107" s="231">
        <f t="shared" si="17"/>
        <v>1</v>
      </c>
      <c r="R107" s="1101"/>
      <c r="S107" s="1417" t="s">
        <v>517</v>
      </c>
      <c r="T107" s="1417" t="s">
        <v>1367</v>
      </c>
      <c r="U107" s="1084">
        <f t="shared" si="5"/>
        <v>1</v>
      </c>
      <c r="V107" s="1102">
        <f t="shared" si="6"/>
        <v>1</v>
      </c>
      <c r="W107" s="1102">
        <f t="shared" si="7"/>
        <v>1</v>
      </c>
      <c r="X107" s="1102">
        <f t="shared" si="8"/>
        <v>1</v>
      </c>
      <c r="Y107" s="1102">
        <f t="shared" si="9"/>
        <v>1</v>
      </c>
      <c r="Z107" s="1416" t="str">
        <f t="shared" si="10"/>
        <v>#REF!</v>
      </c>
      <c r="AA107" s="1085" t="str">
        <f t="shared" si="11"/>
        <v>#REF!</v>
      </c>
      <c r="AB107" s="1085" t="str">
        <f t="shared" si="12"/>
        <v>#REF!</v>
      </c>
      <c r="AC107" s="1105">
        <f t="shared" si="13"/>
        <v>0</v>
      </c>
      <c r="AD107" s="1105" t="str">
        <f t="shared" si="14"/>
        <v>#REF!</v>
      </c>
      <c r="AE107" s="1105" t="str">
        <f t="shared" si="15"/>
        <v>#REF!</v>
      </c>
      <c r="AF107" s="232"/>
      <c r="AG107" s="1079"/>
      <c r="AH107" s="1090">
        <f t="shared" si="16"/>
        <v>21</v>
      </c>
      <c r="AI107" s="1090"/>
    </row>
    <row r="108" ht="15.0" customHeight="1">
      <c r="A108" s="1098"/>
      <c r="B108" s="1417">
        <v>434038.0</v>
      </c>
      <c r="C108" s="1417" t="s">
        <v>594</v>
      </c>
      <c r="D108" s="1417" t="s">
        <v>1384</v>
      </c>
      <c r="E108" s="1417" t="s">
        <v>511</v>
      </c>
      <c r="F108" s="1417" t="s">
        <v>546</v>
      </c>
      <c r="G108" s="1417" t="s">
        <v>787</v>
      </c>
      <c r="H108" s="1273" t="str">
        <f t="shared" si="1"/>
        <v>TESTER05</v>
      </c>
      <c r="I108" s="1100" t="str">
        <f t="shared" si="2"/>
        <v>#REF!</v>
      </c>
      <c r="J108" s="413">
        <v>6.0</v>
      </c>
      <c r="K108" s="413">
        <v>2025.0</v>
      </c>
      <c r="L108" s="1418">
        <v>45809.0</v>
      </c>
      <c r="M108" s="1418">
        <v>45823.0</v>
      </c>
      <c r="N108" s="827">
        <v>10.0</v>
      </c>
      <c r="O108" s="1084">
        <f t="shared" si="3"/>
        <v>0.4761904762</v>
      </c>
      <c r="P108" s="231">
        <f t="shared" si="4"/>
        <v>0.476</v>
      </c>
      <c r="Q108" s="231">
        <f t="shared" si="17"/>
        <v>0.476</v>
      </c>
      <c r="R108" s="1101"/>
      <c r="S108" s="1417" t="s">
        <v>517</v>
      </c>
      <c r="T108" s="1417" t="s">
        <v>1367</v>
      </c>
      <c r="U108" s="1084">
        <f t="shared" si="5"/>
        <v>0.476</v>
      </c>
      <c r="V108" s="1102" t="str">
        <f t="shared" si="6"/>
        <v>#REF!</v>
      </c>
      <c r="W108" s="1102" t="str">
        <f t="shared" si="7"/>
        <v>#REF!</v>
      </c>
      <c r="X108" s="1102" t="str">
        <f t="shared" si="8"/>
        <v>#REF!</v>
      </c>
      <c r="Y108" s="1102">
        <f t="shared" si="9"/>
        <v>1</v>
      </c>
      <c r="Z108" s="1416" t="str">
        <f t="shared" si="10"/>
        <v>#REF!</v>
      </c>
      <c r="AA108" s="1085" t="str">
        <f t="shared" si="11"/>
        <v>#REF!</v>
      </c>
      <c r="AB108" s="1085" t="str">
        <f t="shared" si="12"/>
        <v>#REF!</v>
      </c>
      <c r="AC108" s="1105" t="str">
        <f t="shared" si="13"/>
        <v>#REF!</v>
      </c>
      <c r="AD108" s="1105" t="str">
        <f t="shared" si="14"/>
        <v>#REF!</v>
      </c>
      <c r="AE108" s="1105" t="str">
        <f t="shared" si="15"/>
        <v>#REF!</v>
      </c>
      <c r="AF108" s="232"/>
      <c r="AG108" s="1079"/>
      <c r="AH108" s="1090">
        <f t="shared" si="16"/>
        <v>21</v>
      </c>
      <c r="AI108" s="1090"/>
    </row>
    <row r="109" ht="15.0" customHeight="1">
      <c r="A109" s="1098"/>
      <c r="B109" s="1417">
        <v>441534.0</v>
      </c>
      <c r="C109" s="1417" t="s">
        <v>509</v>
      </c>
      <c r="D109" s="1417" t="s">
        <v>1388</v>
      </c>
      <c r="E109" s="1417" t="s">
        <v>511</v>
      </c>
      <c r="F109" s="1417" t="s">
        <v>512</v>
      </c>
      <c r="G109" s="1417" t="s">
        <v>893</v>
      </c>
      <c r="H109" s="1273" t="str">
        <f t="shared" si="1"/>
        <v>DEV06</v>
      </c>
      <c r="I109" s="1100" t="str">
        <f t="shared" si="2"/>
        <v>#REF!</v>
      </c>
      <c r="J109" s="413">
        <v>6.0</v>
      </c>
      <c r="K109" s="413">
        <v>2025.0</v>
      </c>
      <c r="L109" s="1418">
        <v>45809.0</v>
      </c>
      <c r="M109" s="1418">
        <v>45814.0</v>
      </c>
      <c r="N109" s="827">
        <v>5.0</v>
      </c>
      <c r="O109" s="1084">
        <f t="shared" si="3"/>
        <v>0.2380952381</v>
      </c>
      <c r="P109" s="231">
        <f t="shared" si="4"/>
        <v>0.238</v>
      </c>
      <c r="Q109" s="231">
        <f t="shared" si="17"/>
        <v>0.238</v>
      </c>
      <c r="R109" s="1101"/>
      <c r="S109" s="1417" t="s">
        <v>517</v>
      </c>
      <c r="T109" s="1417" t="s">
        <v>1367</v>
      </c>
      <c r="U109" s="1084">
        <f t="shared" si="5"/>
        <v>0.238</v>
      </c>
      <c r="V109" s="1102">
        <f t="shared" si="6"/>
        <v>0.238</v>
      </c>
      <c r="W109" s="1102">
        <f t="shared" si="7"/>
        <v>0.238</v>
      </c>
      <c r="X109" s="1102">
        <f t="shared" si="8"/>
        <v>1</v>
      </c>
      <c r="Y109" s="1102">
        <f t="shared" si="9"/>
        <v>0.2380952381</v>
      </c>
      <c r="Z109" s="1416" t="str">
        <f t="shared" si="10"/>
        <v>#REF!</v>
      </c>
      <c r="AA109" s="1085" t="str">
        <f t="shared" si="11"/>
        <v>#REF!</v>
      </c>
      <c r="AB109" s="1085" t="str">
        <f t="shared" si="12"/>
        <v>#REF!</v>
      </c>
      <c r="AC109" s="1105">
        <f t="shared" si="13"/>
        <v>0</v>
      </c>
      <c r="AD109" s="1105" t="str">
        <f t="shared" si="14"/>
        <v>#REF!</v>
      </c>
      <c r="AE109" s="1105" t="str">
        <f t="shared" si="15"/>
        <v>#REF!</v>
      </c>
      <c r="AF109" s="232"/>
      <c r="AG109" s="1079"/>
      <c r="AH109" s="1090">
        <f t="shared" si="16"/>
        <v>5</v>
      </c>
      <c r="AI109" s="1090"/>
    </row>
    <row r="110" ht="15.0" customHeight="1">
      <c r="A110" s="1098"/>
      <c r="B110" s="1417">
        <v>459849.0</v>
      </c>
      <c r="C110" s="1417" t="s">
        <v>1072</v>
      </c>
      <c r="D110" s="1417" t="s">
        <v>1604</v>
      </c>
      <c r="E110" s="1417" t="s">
        <v>511</v>
      </c>
      <c r="F110" s="1417" t="s">
        <v>512</v>
      </c>
      <c r="G110" s="1417" t="s">
        <v>787</v>
      </c>
      <c r="H110" s="1273" t="str">
        <f t="shared" si="1"/>
        <v>DEV05</v>
      </c>
      <c r="I110" s="1100" t="str">
        <f t="shared" si="2"/>
        <v>#REF!</v>
      </c>
      <c r="J110" s="413">
        <v>6.0</v>
      </c>
      <c r="K110" s="413">
        <v>2025.0</v>
      </c>
      <c r="L110" s="1418">
        <v>45809.0</v>
      </c>
      <c r="M110" s="1418">
        <v>45838.0</v>
      </c>
      <c r="N110" s="827">
        <v>21.0</v>
      </c>
      <c r="O110" s="1084">
        <f t="shared" si="3"/>
        <v>1</v>
      </c>
      <c r="P110" s="231">
        <f t="shared" si="4"/>
        <v>1</v>
      </c>
      <c r="Q110" s="231">
        <f t="shared" si="17"/>
        <v>1</v>
      </c>
      <c r="R110" s="1101"/>
      <c r="S110" s="1417" t="s">
        <v>517</v>
      </c>
      <c r="T110" s="1417" t="s">
        <v>1367</v>
      </c>
      <c r="U110" s="1084">
        <f t="shared" si="5"/>
        <v>1</v>
      </c>
      <c r="V110" s="1102">
        <f t="shared" si="6"/>
        <v>1</v>
      </c>
      <c r="W110" s="1102">
        <f t="shared" si="7"/>
        <v>1</v>
      </c>
      <c r="X110" s="1102">
        <f t="shared" si="8"/>
        <v>1</v>
      </c>
      <c r="Y110" s="1102">
        <f t="shared" si="9"/>
        <v>1</v>
      </c>
      <c r="Z110" s="1416" t="str">
        <f t="shared" si="10"/>
        <v>#REF!</v>
      </c>
      <c r="AA110" s="1085" t="str">
        <f t="shared" si="11"/>
        <v>#REF!</v>
      </c>
      <c r="AB110" s="1085" t="str">
        <f t="shared" si="12"/>
        <v>#REF!</v>
      </c>
      <c r="AC110" s="1105">
        <f t="shared" si="13"/>
        <v>0</v>
      </c>
      <c r="AD110" s="1105" t="str">
        <f t="shared" si="14"/>
        <v>#REF!</v>
      </c>
      <c r="AE110" s="1105" t="str">
        <f t="shared" si="15"/>
        <v>#REF!</v>
      </c>
      <c r="AF110" s="232"/>
      <c r="AG110" s="1079"/>
      <c r="AH110" s="1090">
        <f t="shared" si="16"/>
        <v>21</v>
      </c>
      <c r="AI110" s="1090"/>
    </row>
    <row r="111" ht="15.0" customHeight="1">
      <c r="A111" s="1098"/>
      <c r="B111" s="1417">
        <v>459635.0</v>
      </c>
      <c r="C111" s="1417" t="s">
        <v>1086</v>
      </c>
      <c r="D111" s="1417" t="s">
        <v>1434</v>
      </c>
      <c r="E111" s="1417" t="s">
        <v>511</v>
      </c>
      <c r="F111" s="1417" t="s">
        <v>564</v>
      </c>
      <c r="G111" s="1417" t="s">
        <v>790</v>
      </c>
      <c r="H111" s="1273" t="str">
        <f t="shared" si="1"/>
        <v>BA03</v>
      </c>
      <c r="I111" s="1100" t="str">
        <f t="shared" si="2"/>
        <v>#REF!</v>
      </c>
      <c r="J111" s="413">
        <v>6.0</v>
      </c>
      <c r="K111" s="413">
        <v>2025.0</v>
      </c>
      <c r="L111" s="1418">
        <v>45809.0</v>
      </c>
      <c r="M111" s="1418">
        <v>45838.0</v>
      </c>
      <c r="N111" s="827">
        <v>21.0</v>
      </c>
      <c r="O111" s="1084">
        <f t="shared" si="3"/>
        <v>1</v>
      </c>
      <c r="P111" s="231">
        <f t="shared" si="4"/>
        <v>1</v>
      </c>
      <c r="Q111" s="231">
        <f t="shared" si="17"/>
        <v>1</v>
      </c>
      <c r="R111" s="1101"/>
      <c r="S111" s="1417" t="s">
        <v>517</v>
      </c>
      <c r="T111" s="1417" t="s">
        <v>1367</v>
      </c>
      <c r="U111" s="1084">
        <f t="shared" si="5"/>
        <v>1</v>
      </c>
      <c r="V111" s="1102">
        <f t="shared" si="6"/>
        <v>1</v>
      </c>
      <c r="W111" s="1102">
        <f t="shared" si="7"/>
        <v>1</v>
      </c>
      <c r="X111" s="1102">
        <f t="shared" si="8"/>
        <v>1</v>
      </c>
      <c r="Y111" s="1102">
        <f t="shared" si="9"/>
        <v>1</v>
      </c>
      <c r="Z111" s="1416" t="str">
        <f t="shared" si="10"/>
        <v>#REF!</v>
      </c>
      <c r="AA111" s="1085" t="str">
        <f t="shared" si="11"/>
        <v>#REF!</v>
      </c>
      <c r="AB111" s="1085" t="str">
        <f t="shared" si="12"/>
        <v>#REF!</v>
      </c>
      <c r="AC111" s="1105">
        <f t="shared" si="13"/>
        <v>0</v>
      </c>
      <c r="AD111" s="1105" t="str">
        <f t="shared" si="14"/>
        <v>#REF!</v>
      </c>
      <c r="AE111" s="1105" t="str">
        <f t="shared" si="15"/>
        <v>#REF!</v>
      </c>
      <c r="AF111" s="232"/>
      <c r="AG111" s="1079"/>
      <c r="AH111" s="1090">
        <f t="shared" si="16"/>
        <v>21</v>
      </c>
      <c r="AI111" s="1090"/>
    </row>
    <row r="112" ht="15.0" customHeight="1">
      <c r="A112" s="1098"/>
      <c r="B112" s="1417">
        <v>465483.0</v>
      </c>
      <c r="C112" s="1417" t="s">
        <v>458</v>
      </c>
      <c r="D112" s="1417" t="s">
        <v>459</v>
      </c>
      <c r="E112" s="1417" t="s">
        <v>511</v>
      </c>
      <c r="F112" s="1417" t="s">
        <v>512</v>
      </c>
      <c r="G112" s="1417" t="s">
        <v>790</v>
      </c>
      <c r="H112" s="1273" t="str">
        <f t="shared" si="1"/>
        <v>DEV03</v>
      </c>
      <c r="I112" s="1100" t="str">
        <f t="shared" si="2"/>
        <v>#REF!</v>
      </c>
      <c r="J112" s="413">
        <v>6.0</v>
      </c>
      <c r="K112" s="413">
        <v>2025.0</v>
      </c>
      <c r="L112" s="1418">
        <v>45809.0</v>
      </c>
      <c r="M112" s="1418">
        <v>45838.0</v>
      </c>
      <c r="N112" s="827">
        <v>21.0</v>
      </c>
      <c r="O112" s="1084">
        <f t="shared" si="3"/>
        <v>1</v>
      </c>
      <c r="P112" s="231">
        <f t="shared" si="4"/>
        <v>1</v>
      </c>
      <c r="Q112" s="231">
        <f t="shared" si="17"/>
        <v>1</v>
      </c>
      <c r="R112" s="1101"/>
      <c r="S112" s="1417" t="s">
        <v>517</v>
      </c>
      <c r="T112" s="1417" t="s">
        <v>1367</v>
      </c>
      <c r="U112" s="1084">
        <f t="shared" si="5"/>
        <v>1</v>
      </c>
      <c r="V112" s="1102">
        <f t="shared" si="6"/>
        <v>1</v>
      </c>
      <c r="W112" s="1102">
        <f t="shared" si="7"/>
        <v>1</v>
      </c>
      <c r="X112" s="1102">
        <f t="shared" si="8"/>
        <v>1</v>
      </c>
      <c r="Y112" s="1102">
        <f t="shared" si="9"/>
        <v>1</v>
      </c>
      <c r="Z112" s="1416" t="str">
        <f t="shared" si="10"/>
        <v>#REF!</v>
      </c>
      <c r="AA112" s="1085" t="str">
        <f t="shared" si="11"/>
        <v>#REF!</v>
      </c>
      <c r="AB112" s="1085" t="str">
        <f t="shared" si="12"/>
        <v>#REF!</v>
      </c>
      <c r="AC112" s="1105">
        <f t="shared" si="13"/>
        <v>0</v>
      </c>
      <c r="AD112" s="1105" t="str">
        <f t="shared" si="14"/>
        <v>#REF!</v>
      </c>
      <c r="AE112" s="1105" t="str">
        <f t="shared" si="15"/>
        <v>#REF!</v>
      </c>
      <c r="AF112" s="232"/>
      <c r="AG112" s="1079"/>
      <c r="AH112" s="1090">
        <f t="shared" si="16"/>
        <v>21</v>
      </c>
      <c r="AI112" s="1090"/>
    </row>
    <row r="113" ht="15.0" customHeight="1">
      <c r="A113" s="1098"/>
      <c r="B113" s="1417">
        <v>470245.0</v>
      </c>
      <c r="C113" s="1417" t="s">
        <v>2434</v>
      </c>
      <c r="D113" s="1417" t="s">
        <v>2435</v>
      </c>
      <c r="E113" s="1417" t="s">
        <v>892</v>
      </c>
      <c r="F113" s="1417" t="s">
        <v>546</v>
      </c>
      <c r="G113" s="1417" t="s">
        <v>771</v>
      </c>
      <c r="H113" s="1273" t="str">
        <f t="shared" si="1"/>
        <v>TESTER04</v>
      </c>
      <c r="I113" s="1100" t="str">
        <f t="shared" si="2"/>
        <v>#REF!</v>
      </c>
      <c r="J113" s="413">
        <v>6.0</v>
      </c>
      <c r="K113" s="413">
        <v>2025.0</v>
      </c>
      <c r="L113" s="1418">
        <v>45809.0</v>
      </c>
      <c r="M113" s="1418">
        <v>45838.0</v>
      </c>
      <c r="N113" s="827">
        <v>21.0</v>
      </c>
      <c r="O113" s="1084">
        <f t="shared" si="3"/>
        <v>1</v>
      </c>
      <c r="P113" s="231">
        <f t="shared" si="4"/>
        <v>1</v>
      </c>
      <c r="Q113" s="231">
        <f t="shared" si="17"/>
        <v>1</v>
      </c>
      <c r="R113" s="1101"/>
      <c r="S113" s="1417" t="s">
        <v>517</v>
      </c>
      <c r="T113" s="1417" t="s">
        <v>1367</v>
      </c>
      <c r="U113" s="1084">
        <f t="shared" si="5"/>
        <v>1</v>
      </c>
      <c r="V113" s="1102">
        <f t="shared" si="6"/>
        <v>1</v>
      </c>
      <c r="W113" s="1102">
        <f t="shared" si="7"/>
        <v>1</v>
      </c>
      <c r="X113" s="1102">
        <f t="shared" si="8"/>
        <v>1</v>
      </c>
      <c r="Y113" s="1102">
        <f t="shared" si="9"/>
        <v>1</v>
      </c>
      <c r="Z113" s="1416" t="str">
        <f t="shared" si="10"/>
        <v>#REF!</v>
      </c>
      <c r="AA113" s="1085" t="str">
        <f t="shared" si="11"/>
        <v>#REF!</v>
      </c>
      <c r="AB113" s="1085" t="str">
        <f t="shared" si="12"/>
        <v>#REF!</v>
      </c>
      <c r="AC113" s="1105">
        <f t="shared" si="13"/>
        <v>0</v>
      </c>
      <c r="AD113" s="1105" t="str">
        <f t="shared" si="14"/>
        <v>#REF!</v>
      </c>
      <c r="AE113" s="1105" t="str">
        <f t="shared" si="15"/>
        <v>#REF!</v>
      </c>
      <c r="AF113" s="232"/>
      <c r="AG113" s="1079"/>
      <c r="AH113" s="1090">
        <f t="shared" si="16"/>
        <v>21</v>
      </c>
      <c r="AI113" s="1090"/>
    </row>
    <row r="114" ht="15.0" customHeight="1">
      <c r="A114" s="1098"/>
      <c r="B114" s="1417">
        <v>470928.0</v>
      </c>
      <c r="C114" s="1417" t="s">
        <v>2322</v>
      </c>
      <c r="D114" s="1417" t="s">
        <v>2323</v>
      </c>
      <c r="E114" s="1417" t="s">
        <v>511</v>
      </c>
      <c r="F114" s="1417" t="s">
        <v>546</v>
      </c>
      <c r="G114" s="1417" t="s">
        <v>790</v>
      </c>
      <c r="H114" s="1273" t="str">
        <f t="shared" si="1"/>
        <v>TESTER03</v>
      </c>
      <c r="I114" s="1100" t="str">
        <f t="shared" si="2"/>
        <v>#REF!</v>
      </c>
      <c r="J114" s="413">
        <v>6.0</v>
      </c>
      <c r="K114" s="413">
        <v>2025.0</v>
      </c>
      <c r="L114" s="1418">
        <v>45809.0</v>
      </c>
      <c r="M114" s="1418">
        <v>45838.0</v>
      </c>
      <c r="N114" s="827">
        <v>21.0</v>
      </c>
      <c r="O114" s="1084">
        <f t="shared" si="3"/>
        <v>1</v>
      </c>
      <c r="P114" s="231">
        <f t="shared" si="4"/>
        <v>1</v>
      </c>
      <c r="Q114" s="231">
        <f t="shared" si="17"/>
        <v>1</v>
      </c>
      <c r="R114" s="1101"/>
      <c r="S114" s="1417" t="s">
        <v>517</v>
      </c>
      <c r="T114" s="1417" t="s">
        <v>1367</v>
      </c>
      <c r="U114" s="1084">
        <f t="shared" si="5"/>
        <v>1</v>
      </c>
      <c r="V114" s="1102">
        <f t="shared" si="6"/>
        <v>1</v>
      </c>
      <c r="W114" s="1102">
        <f t="shared" si="7"/>
        <v>1</v>
      </c>
      <c r="X114" s="1102">
        <f t="shared" si="8"/>
        <v>1</v>
      </c>
      <c r="Y114" s="1102">
        <f t="shared" si="9"/>
        <v>1</v>
      </c>
      <c r="Z114" s="1416" t="str">
        <f t="shared" si="10"/>
        <v>#REF!</v>
      </c>
      <c r="AA114" s="1085" t="str">
        <f t="shared" si="11"/>
        <v>#REF!</v>
      </c>
      <c r="AB114" s="1085" t="str">
        <f t="shared" si="12"/>
        <v>#REF!</v>
      </c>
      <c r="AC114" s="1105">
        <f t="shared" si="13"/>
        <v>0</v>
      </c>
      <c r="AD114" s="1105" t="str">
        <f t="shared" si="14"/>
        <v>#REF!</v>
      </c>
      <c r="AE114" s="1105" t="str">
        <f t="shared" si="15"/>
        <v>#REF!</v>
      </c>
      <c r="AF114" s="232"/>
      <c r="AG114" s="1079"/>
      <c r="AH114" s="1090">
        <f t="shared" si="16"/>
        <v>21</v>
      </c>
      <c r="AI114" s="1090"/>
    </row>
    <row r="115" ht="15.0" customHeight="1">
      <c r="A115" s="1098"/>
      <c r="B115" s="1417">
        <v>430756.0</v>
      </c>
      <c r="C115" s="1417" t="s">
        <v>1523</v>
      </c>
      <c r="D115" s="1417" t="s">
        <v>2324</v>
      </c>
      <c r="E115" s="1417" t="s">
        <v>511</v>
      </c>
      <c r="F115" s="1417" t="s">
        <v>564</v>
      </c>
      <c r="G115" s="1417" t="s">
        <v>790</v>
      </c>
      <c r="H115" s="1273" t="str">
        <f t="shared" si="1"/>
        <v>BA03</v>
      </c>
      <c r="I115" s="1100" t="str">
        <f t="shared" si="2"/>
        <v>#REF!</v>
      </c>
      <c r="J115" s="413">
        <v>6.0</v>
      </c>
      <c r="K115" s="413">
        <v>2025.0</v>
      </c>
      <c r="L115" s="1418">
        <v>45809.0</v>
      </c>
      <c r="M115" s="1418">
        <v>45838.0</v>
      </c>
      <c r="N115" s="827">
        <v>21.0</v>
      </c>
      <c r="O115" s="1084">
        <f t="shared" si="3"/>
        <v>1</v>
      </c>
      <c r="P115" s="231">
        <f t="shared" si="4"/>
        <v>1</v>
      </c>
      <c r="Q115" s="231">
        <f t="shared" si="17"/>
        <v>1</v>
      </c>
      <c r="R115" s="1101"/>
      <c r="S115" s="1417" t="s">
        <v>517</v>
      </c>
      <c r="T115" s="1417" t="s">
        <v>1367</v>
      </c>
      <c r="U115" s="1084">
        <f t="shared" si="5"/>
        <v>1</v>
      </c>
      <c r="V115" s="1102">
        <f t="shared" si="6"/>
        <v>1</v>
      </c>
      <c r="W115" s="1102">
        <f t="shared" si="7"/>
        <v>1</v>
      </c>
      <c r="X115" s="1102">
        <f t="shared" si="8"/>
        <v>1</v>
      </c>
      <c r="Y115" s="1102">
        <f t="shared" si="9"/>
        <v>1</v>
      </c>
      <c r="Z115" s="1416" t="str">
        <f t="shared" si="10"/>
        <v>#REF!</v>
      </c>
      <c r="AA115" s="1085" t="str">
        <f t="shared" si="11"/>
        <v>#REF!</v>
      </c>
      <c r="AB115" s="1085" t="str">
        <f t="shared" si="12"/>
        <v>#REF!</v>
      </c>
      <c r="AC115" s="1105">
        <f t="shared" si="13"/>
        <v>0</v>
      </c>
      <c r="AD115" s="1105" t="str">
        <f t="shared" si="14"/>
        <v>#REF!</v>
      </c>
      <c r="AE115" s="1105" t="str">
        <f t="shared" si="15"/>
        <v>#REF!</v>
      </c>
      <c r="AF115" s="232"/>
      <c r="AG115" s="1079"/>
      <c r="AH115" s="1090">
        <f t="shared" si="16"/>
        <v>21</v>
      </c>
      <c r="AI115" s="1090"/>
    </row>
    <row r="116" ht="15.0" customHeight="1">
      <c r="A116" s="1098"/>
      <c r="B116" s="1417">
        <v>471895.0</v>
      </c>
      <c r="C116" s="1417" t="s">
        <v>2362</v>
      </c>
      <c r="D116" s="1417" t="s">
        <v>2363</v>
      </c>
      <c r="E116" s="1417" t="s">
        <v>511</v>
      </c>
      <c r="F116" s="1417" t="s">
        <v>546</v>
      </c>
      <c r="G116" s="1417" t="s">
        <v>790</v>
      </c>
      <c r="H116" s="1273" t="str">
        <f t="shared" si="1"/>
        <v>TESTER03</v>
      </c>
      <c r="I116" s="1100" t="str">
        <f t="shared" si="2"/>
        <v>#REF!</v>
      </c>
      <c r="J116" s="413">
        <v>6.0</v>
      </c>
      <c r="K116" s="413">
        <v>2025.0</v>
      </c>
      <c r="L116" s="1418">
        <v>45809.0</v>
      </c>
      <c r="M116" s="1418">
        <v>45838.0</v>
      </c>
      <c r="N116" s="827">
        <v>21.0</v>
      </c>
      <c r="O116" s="1084">
        <f t="shared" si="3"/>
        <v>1</v>
      </c>
      <c r="P116" s="231">
        <f t="shared" si="4"/>
        <v>1</v>
      </c>
      <c r="Q116" s="231">
        <f t="shared" si="17"/>
        <v>1</v>
      </c>
      <c r="R116" s="1101"/>
      <c r="S116" s="1417" t="s">
        <v>517</v>
      </c>
      <c r="T116" s="1417" t="s">
        <v>1367</v>
      </c>
      <c r="U116" s="1084">
        <f t="shared" si="5"/>
        <v>1</v>
      </c>
      <c r="V116" s="1102">
        <f t="shared" si="6"/>
        <v>1</v>
      </c>
      <c r="W116" s="1102">
        <f t="shared" si="7"/>
        <v>1</v>
      </c>
      <c r="X116" s="1102">
        <f t="shared" si="8"/>
        <v>1</v>
      </c>
      <c r="Y116" s="1102">
        <f t="shared" si="9"/>
        <v>1</v>
      </c>
      <c r="Z116" s="1416" t="str">
        <f t="shared" si="10"/>
        <v>#REF!</v>
      </c>
      <c r="AA116" s="1085" t="str">
        <f t="shared" si="11"/>
        <v>#REF!</v>
      </c>
      <c r="AB116" s="1085" t="str">
        <f t="shared" si="12"/>
        <v>#REF!</v>
      </c>
      <c r="AC116" s="1105">
        <f t="shared" si="13"/>
        <v>0</v>
      </c>
      <c r="AD116" s="1105" t="str">
        <f t="shared" si="14"/>
        <v>#REF!</v>
      </c>
      <c r="AE116" s="1105" t="str">
        <f t="shared" si="15"/>
        <v>#REF!</v>
      </c>
      <c r="AF116" s="232"/>
      <c r="AG116" s="1079"/>
      <c r="AH116" s="1090">
        <f t="shared" si="16"/>
        <v>21</v>
      </c>
      <c r="AI116" s="1090"/>
    </row>
    <row r="117" ht="15.0" customHeight="1">
      <c r="A117" s="1098"/>
      <c r="B117" s="1417">
        <v>471911.0</v>
      </c>
      <c r="C117" s="1417" t="s">
        <v>2346</v>
      </c>
      <c r="D117" s="1417" t="s">
        <v>2347</v>
      </c>
      <c r="E117" s="1417" t="s">
        <v>511</v>
      </c>
      <c r="F117" s="1417" t="s">
        <v>512</v>
      </c>
      <c r="G117" s="1417" t="s">
        <v>790</v>
      </c>
      <c r="H117" s="1273" t="str">
        <f t="shared" si="1"/>
        <v>DEV03</v>
      </c>
      <c r="I117" s="1100" t="str">
        <f t="shared" si="2"/>
        <v>#REF!</v>
      </c>
      <c r="J117" s="413">
        <v>6.0</v>
      </c>
      <c r="K117" s="413">
        <v>2025.0</v>
      </c>
      <c r="L117" s="1418">
        <v>45809.0</v>
      </c>
      <c r="M117" s="1418">
        <v>45838.0</v>
      </c>
      <c r="N117" s="827">
        <v>21.0</v>
      </c>
      <c r="O117" s="1084">
        <f t="shared" si="3"/>
        <v>1</v>
      </c>
      <c r="P117" s="231">
        <f t="shared" si="4"/>
        <v>1</v>
      </c>
      <c r="Q117" s="231">
        <f t="shared" si="17"/>
        <v>1</v>
      </c>
      <c r="R117" s="1101"/>
      <c r="S117" s="1417" t="s">
        <v>517</v>
      </c>
      <c r="T117" s="1417" t="s">
        <v>1367</v>
      </c>
      <c r="U117" s="1084">
        <f t="shared" si="5"/>
        <v>1</v>
      </c>
      <c r="V117" s="1102">
        <f t="shared" si="6"/>
        <v>1</v>
      </c>
      <c r="W117" s="1102">
        <f t="shared" si="7"/>
        <v>1</v>
      </c>
      <c r="X117" s="1102">
        <f t="shared" si="8"/>
        <v>1</v>
      </c>
      <c r="Y117" s="1102">
        <f t="shared" si="9"/>
        <v>1</v>
      </c>
      <c r="Z117" s="1416" t="str">
        <f t="shared" si="10"/>
        <v>#REF!</v>
      </c>
      <c r="AA117" s="1085" t="str">
        <f t="shared" si="11"/>
        <v>#REF!</v>
      </c>
      <c r="AB117" s="1085" t="str">
        <f t="shared" si="12"/>
        <v>#REF!</v>
      </c>
      <c r="AC117" s="1105">
        <f t="shared" si="13"/>
        <v>0</v>
      </c>
      <c r="AD117" s="1105" t="str">
        <f t="shared" si="14"/>
        <v>#REF!</v>
      </c>
      <c r="AE117" s="1105" t="str">
        <f t="shared" si="15"/>
        <v>#REF!</v>
      </c>
      <c r="AF117" s="232"/>
      <c r="AG117" s="1079"/>
      <c r="AH117" s="1090">
        <f t="shared" si="16"/>
        <v>21</v>
      </c>
      <c r="AI117" s="1090"/>
    </row>
    <row r="118" ht="15.0" customHeight="1">
      <c r="A118" s="1098"/>
      <c r="B118" s="1417">
        <v>468647.0</v>
      </c>
      <c r="C118" s="1417" t="s">
        <v>2135</v>
      </c>
      <c r="D118" s="1417" t="s">
        <v>2136</v>
      </c>
      <c r="E118" s="1417" t="s">
        <v>511</v>
      </c>
      <c r="F118" s="1417" t="s">
        <v>546</v>
      </c>
      <c r="G118" s="1417" t="s">
        <v>790</v>
      </c>
      <c r="H118" s="1273" t="str">
        <f t="shared" si="1"/>
        <v>TESTER03</v>
      </c>
      <c r="I118" s="1100" t="str">
        <f t="shared" si="2"/>
        <v>#REF!</v>
      </c>
      <c r="J118" s="413">
        <v>6.0</v>
      </c>
      <c r="K118" s="413">
        <v>2025.0</v>
      </c>
      <c r="L118" s="1418">
        <v>45809.0</v>
      </c>
      <c r="M118" s="1418">
        <v>45838.0</v>
      </c>
      <c r="N118" s="827">
        <v>21.0</v>
      </c>
      <c r="O118" s="1084">
        <f t="shared" si="3"/>
        <v>1</v>
      </c>
      <c r="P118" s="231">
        <f t="shared" si="4"/>
        <v>1</v>
      </c>
      <c r="Q118" s="231">
        <f t="shared" si="17"/>
        <v>1</v>
      </c>
      <c r="R118" s="1101"/>
      <c r="S118" s="1417" t="s">
        <v>517</v>
      </c>
      <c r="T118" s="1417" t="s">
        <v>2133</v>
      </c>
      <c r="U118" s="1084">
        <f t="shared" si="5"/>
        <v>1</v>
      </c>
      <c r="V118" s="1102">
        <f t="shared" si="6"/>
        <v>1</v>
      </c>
      <c r="W118" s="1102">
        <f t="shared" si="7"/>
        <v>1</v>
      </c>
      <c r="X118" s="1102">
        <f t="shared" si="8"/>
        <v>1</v>
      </c>
      <c r="Y118" s="1102">
        <f t="shared" si="9"/>
        <v>1</v>
      </c>
      <c r="Z118" s="1416" t="str">
        <f t="shared" si="10"/>
        <v>#REF!</v>
      </c>
      <c r="AA118" s="1085" t="str">
        <f t="shared" si="11"/>
        <v>#REF!</v>
      </c>
      <c r="AB118" s="1085" t="str">
        <f t="shared" si="12"/>
        <v>#REF!</v>
      </c>
      <c r="AC118" s="1105">
        <f t="shared" si="13"/>
        <v>0</v>
      </c>
      <c r="AD118" s="1105" t="str">
        <f t="shared" si="14"/>
        <v>#REF!</v>
      </c>
      <c r="AE118" s="1105" t="str">
        <f t="shared" si="15"/>
        <v>#REF!</v>
      </c>
      <c r="AF118" s="232"/>
      <c r="AG118" s="1079"/>
      <c r="AH118" s="1090">
        <f t="shared" si="16"/>
        <v>21</v>
      </c>
      <c r="AI118" s="1090"/>
    </row>
    <row r="119" ht="15.0" customHeight="1">
      <c r="A119" s="1098"/>
      <c r="B119" s="1417">
        <v>469693.0</v>
      </c>
      <c r="C119" s="1417" t="s">
        <v>2253</v>
      </c>
      <c r="D119" s="1417" t="s">
        <v>2254</v>
      </c>
      <c r="E119" s="1417" t="s">
        <v>511</v>
      </c>
      <c r="F119" s="1417" t="s">
        <v>546</v>
      </c>
      <c r="G119" s="1417" t="s">
        <v>790</v>
      </c>
      <c r="H119" s="1273" t="str">
        <f t="shared" si="1"/>
        <v>TESTER03</v>
      </c>
      <c r="I119" s="1100" t="str">
        <f t="shared" si="2"/>
        <v>#REF!</v>
      </c>
      <c r="J119" s="413">
        <v>6.0</v>
      </c>
      <c r="K119" s="413">
        <v>2025.0</v>
      </c>
      <c r="L119" s="1418">
        <v>45809.0</v>
      </c>
      <c r="M119" s="1418">
        <v>45838.0</v>
      </c>
      <c r="N119" s="827">
        <v>21.0</v>
      </c>
      <c r="O119" s="1084">
        <f t="shared" si="3"/>
        <v>1</v>
      </c>
      <c r="P119" s="231">
        <f t="shared" si="4"/>
        <v>1</v>
      </c>
      <c r="Q119" s="231">
        <f t="shared" si="17"/>
        <v>1</v>
      </c>
      <c r="R119" s="1101"/>
      <c r="S119" s="1417" t="s">
        <v>517</v>
      </c>
      <c r="T119" s="1417" t="s">
        <v>2133</v>
      </c>
      <c r="U119" s="1084">
        <f t="shared" si="5"/>
        <v>1</v>
      </c>
      <c r="V119" s="1102">
        <f t="shared" si="6"/>
        <v>1</v>
      </c>
      <c r="W119" s="1102">
        <f t="shared" si="7"/>
        <v>1</v>
      </c>
      <c r="X119" s="1102">
        <f t="shared" si="8"/>
        <v>1</v>
      </c>
      <c r="Y119" s="1102">
        <f t="shared" si="9"/>
        <v>1</v>
      </c>
      <c r="Z119" s="1416" t="str">
        <f t="shared" si="10"/>
        <v>#REF!</v>
      </c>
      <c r="AA119" s="1085" t="str">
        <f t="shared" si="11"/>
        <v>#REF!</v>
      </c>
      <c r="AB119" s="1085" t="str">
        <f t="shared" si="12"/>
        <v>#REF!</v>
      </c>
      <c r="AC119" s="1105">
        <f t="shared" si="13"/>
        <v>0</v>
      </c>
      <c r="AD119" s="1105" t="str">
        <f t="shared" si="14"/>
        <v>#REF!</v>
      </c>
      <c r="AE119" s="1105" t="str">
        <f t="shared" si="15"/>
        <v>#REF!</v>
      </c>
      <c r="AF119" s="232"/>
      <c r="AG119" s="1079"/>
      <c r="AH119" s="1090">
        <f t="shared" si="16"/>
        <v>21</v>
      </c>
      <c r="AI119" s="1090"/>
    </row>
    <row r="120" ht="15.0" customHeight="1">
      <c r="A120" s="1098"/>
      <c r="B120" s="1417">
        <v>463993.0</v>
      </c>
      <c r="C120" s="1417" t="s">
        <v>1542</v>
      </c>
      <c r="D120" s="1417" t="s">
        <v>1543</v>
      </c>
      <c r="E120" s="1417" t="s">
        <v>511</v>
      </c>
      <c r="F120" s="1417" t="s">
        <v>512</v>
      </c>
      <c r="G120" s="1417" t="s">
        <v>790</v>
      </c>
      <c r="H120" s="1273" t="str">
        <f t="shared" si="1"/>
        <v>DEV03</v>
      </c>
      <c r="I120" s="1100" t="str">
        <f t="shared" si="2"/>
        <v>#REF!</v>
      </c>
      <c r="J120" s="413">
        <v>6.0</v>
      </c>
      <c r="K120" s="413">
        <v>2025.0</v>
      </c>
      <c r="L120" s="1418">
        <v>45809.0</v>
      </c>
      <c r="M120" s="1418">
        <v>45838.0</v>
      </c>
      <c r="N120" s="827">
        <v>21.0</v>
      </c>
      <c r="O120" s="1084">
        <f t="shared" si="3"/>
        <v>1</v>
      </c>
      <c r="P120" s="231">
        <f t="shared" si="4"/>
        <v>1</v>
      </c>
      <c r="Q120" s="231">
        <f t="shared" si="17"/>
        <v>1</v>
      </c>
      <c r="R120" s="1101"/>
      <c r="S120" s="1417" t="s">
        <v>517</v>
      </c>
      <c r="T120" s="1417" t="s">
        <v>2367</v>
      </c>
      <c r="U120" s="1084">
        <f t="shared" si="5"/>
        <v>1</v>
      </c>
      <c r="V120" s="1102">
        <f t="shared" si="6"/>
        <v>1</v>
      </c>
      <c r="W120" s="1102">
        <f t="shared" si="7"/>
        <v>1</v>
      </c>
      <c r="X120" s="1102">
        <f t="shared" si="8"/>
        <v>1</v>
      </c>
      <c r="Y120" s="1102">
        <f t="shared" si="9"/>
        <v>1</v>
      </c>
      <c r="Z120" s="1416" t="str">
        <f t="shared" si="10"/>
        <v>#REF!</v>
      </c>
      <c r="AA120" s="1085" t="str">
        <f t="shared" si="11"/>
        <v>#REF!</v>
      </c>
      <c r="AB120" s="1085" t="str">
        <f t="shared" si="12"/>
        <v>#REF!</v>
      </c>
      <c r="AC120" s="1105">
        <f t="shared" si="13"/>
        <v>0</v>
      </c>
      <c r="AD120" s="1105" t="str">
        <f t="shared" si="14"/>
        <v>#REF!</v>
      </c>
      <c r="AE120" s="1105" t="str">
        <f t="shared" si="15"/>
        <v>#REF!</v>
      </c>
      <c r="AF120" s="232"/>
      <c r="AG120" s="1079"/>
      <c r="AH120" s="1090">
        <f t="shared" si="16"/>
        <v>21</v>
      </c>
      <c r="AI120" s="1090"/>
    </row>
    <row r="121" ht="15.0" customHeight="1">
      <c r="A121" s="1098"/>
      <c r="B121" s="1417">
        <v>464111.0</v>
      </c>
      <c r="C121" s="1417" t="s">
        <v>1544</v>
      </c>
      <c r="D121" s="1417" t="s">
        <v>1545</v>
      </c>
      <c r="E121" s="1417" t="s">
        <v>511</v>
      </c>
      <c r="F121" s="1417" t="s">
        <v>564</v>
      </c>
      <c r="G121" s="1417" t="s">
        <v>665</v>
      </c>
      <c r="H121" s="1273" t="str">
        <f t="shared" si="1"/>
        <v>BA02</v>
      </c>
      <c r="I121" s="1100" t="str">
        <f t="shared" si="2"/>
        <v>#REF!</v>
      </c>
      <c r="J121" s="413">
        <v>6.0</v>
      </c>
      <c r="K121" s="413">
        <v>2025.0</v>
      </c>
      <c r="L121" s="1418">
        <v>45809.0</v>
      </c>
      <c r="M121" s="1418">
        <v>45838.0</v>
      </c>
      <c r="N121" s="827">
        <v>21.0</v>
      </c>
      <c r="O121" s="1084">
        <f t="shared" si="3"/>
        <v>1</v>
      </c>
      <c r="P121" s="231">
        <f t="shared" si="4"/>
        <v>1</v>
      </c>
      <c r="Q121" s="231">
        <f t="shared" si="17"/>
        <v>1</v>
      </c>
      <c r="R121" s="1101"/>
      <c r="S121" s="1417" t="s">
        <v>517</v>
      </c>
      <c r="T121" s="1417" t="s">
        <v>2367</v>
      </c>
      <c r="U121" s="1084">
        <f t="shared" si="5"/>
        <v>1</v>
      </c>
      <c r="V121" s="1102">
        <f t="shared" si="6"/>
        <v>1</v>
      </c>
      <c r="W121" s="1102">
        <f t="shared" si="7"/>
        <v>1</v>
      </c>
      <c r="X121" s="1102">
        <f t="shared" si="8"/>
        <v>1</v>
      </c>
      <c r="Y121" s="1102">
        <f t="shared" si="9"/>
        <v>1</v>
      </c>
      <c r="Z121" s="1416" t="str">
        <f t="shared" si="10"/>
        <v>#REF!</v>
      </c>
      <c r="AA121" s="1085" t="str">
        <f t="shared" si="11"/>
        <v>#REF!</v>
      </c>
      <c r="AB121" s="1085" t="str">
        <f t="shared" si="12"/>
        <v>#REF!</v>
      </c>
      <c r="AC121" s="1105">
        <f t="shared" si="13"/>
        <v>0</v>
      </c>
      <c r="AD121" s="1105" t="str">
        <f t="shared" si="14"/>
        <v>#REF!</v>
      </c>
      <c r="AE121" s="1105" t="str">
        <f t="shared" si="15"/>
        <v>#REF!</v>
      </c>
      <c r="AF121" s="232"/>
      <c r="AG121" s="1079"/>
      <c r="AH121" s="1090">
        <f t="shared" si="16"/>
        <v>21</v>
      </c>
      <c r="AI121" s="1090"/>
    </row>
    <row r="122" ht="15.0" customHeight="1">
      <c r="A122" s="1098"/>
      <c r="B122" s="1417">
        <v>471609.0</v>
      </c>
      <c r="C122" s="1417" t="s">
        <v>2341</v>
      </c>
      <c r="D122" s="1417" t="s">
        <v>2342</v>
      </c>
      <c r="E122" s="1417" t="s">
        <v>511</v>
      </c>
      <c r="F122" s="1417" t="s">
        <v>663</v>
      </c>
      <c r="G122" s="1417" t="s">
        <v>790</v>
      </c>
      <c r="H122" s="1273" t="str">
        <f t="shared" si="1"/>
        <v>PM03</v>
      </c>
      <c r="I122" s="1100" t="str">
        <f t="shared" si="2"/>
        <v>#REF!</v>
      </c>
      <c r="J122" s="413">
        <v>6.0</v>
      </c>
      <c r="K122" s="413">
        <v>2025.0</v>
      </c>
      <c r="L122" s="1418">
        <v>45809.0</v>
      </c>
      <c r="M122" s="1418">
        <v>45838.0</v>
      </c>
      <c r="N122" s="827">
        <v>7.35</v>
      </c>
      <c r="O122" s="1084">
        <f t="shared" si="3"/>
        <v>0.35</v>
      </c>
      <c r="P122" s="231">
        <f t="shared" si="4"/>
        <v>0.35</v>
      </c>
      <c r="Q122" s="231">
        <f t="shared" si="17"/>
        <v>0.35</v>
      </c>
      <c r="R122" s="1101"/>
      <c r="S122" s="1417" t="s">
        <v>517</v>
      </c>
      <c r="T122" s="1417" t="s">
        <v>2367</v>
      </c>
      <c r="U122" s="1084">
        <f t="shared" si="5"/>
        <v>0.35</v>
      </c>
      <c r="V122" s="1102" t="str">
        <f t="shared" si="6"/>
        <v>#REF!</v>
      </c>
      <c r="W122" s="1102" t="str">
        <f t="shared" si="7"/>
        <v>#REF!</v>
      </c>
      <c r="X122" s="1102" t="str">
        <f t="shared" si="8"/>
        <v>#REF!</v>
      </c>
      <c r="Y122" s="1102">
        <f t="shared" si="9"/>
        <v>1</v>
      </c>
      <c r="Z122" s="1416" t="str">
        <f t="shared" si="10"/>
        <v>#REF!</v>
      </c>
      <c r="AA122" s="1085" t="str">
        <f t="shared" si="11"/>
        <v>#REF!</v>
      </c>
      <c r="AB122" s="1085" t="str">
        <f t="shared" si="12"/>
        <v>#REF!</v>
      </c>
      <c r="AC122" s="1105" t="str">
        <f t="shared" si="13"/>
        <v>#REF!</v>
      </c>
      <c r="AD122" s="1105" t="str">
        <f t="shared" si="14"/>
        <v>#REF!</v>
      </c>
      <c r="AE122" s="1105" t="str">
        <f t="shared" si="15"/>
        <v>#REF!</v>
      </c>
      <c r="AF122" s="232"/>
      <c r="AG122" s="1079"/>
      <c r="AH122" s="1090">
        <f t="shared" si="16"/>
        <v>21</v>
      </c>
      <c r="AI122" s="1090"/>
    </row>
    <row r="123" ht="15.0" customHeight="1">
      <c r="A123" s="1098"/>
      <c r="B123" s="1417">
        <v>464937.0</v>
      </c>
      <c r="C123" s="1417" t="s">
        <v>2313</v>
      </c>
      <c r="D123" s="1417" t="s">
        <v>2314</v>
      </c>
      <c r="E123" s="1417" t="s">
        <v>511</v>
      </c>
      <c r="F123" s="1417" t="s">
        <v>512</v>
      </c>
      <c r="G123" s="1417" t="s">
        <v>771</v>
      </c>
      <c r="H123" s="1273" t="str">
        <f t="shared" si="1"/>
        <v>DEV04</v>
      </c>
      <c r="I123" s="1100" t="str">
        <f t="shared" si="2"/>
        <v>#REF!</v>
      </c>
      <c r="J123" s="413">
        <v>6.0</v>
      </c>
      <c r="K123" s="413">
        <v>2025.0</v>
      </c>
      <c r="L123" s="1418">
        <v>45814.0</v>
      </c>
      <c r="M123" s="1418">
        <v>45838.0</v>
      </c>
      <c r="N123" s="827">
        <v>17.0</v>
      </c>
      <c r="O123" s="1084">
        <f t="shared" si="3"/>
        <v>0.8095238095</v>
      </c>
      <c r="P123" s="231">
        <f t="shared" si="4"/>
        <v>0.81</v>
      </c>
      <c r="Q123" s="231">
        <v>0.81</v>
      </c>
      <c r="R123" s="1101"/>
      <c r="S123" s="1417" t="s">
        <v>517</v>
      </c>
      <c r="T123" s="1417" t="s">
        <v>2467</v>
      </c>
      <c r="U123" s="1084">
        <f t="shared" si="5"/>
        <v>0.81</v>
      </c>
      <c r="V123" s="1102" t="str">
        <f t="shared" si="6"/>
        <v>#REF!</v>
      </c>
      <c r="W123" s="1102">
        <f t="shared" si="7"/>
        <v>0.81</v>
      </c>
      <c r="X123" s="1102" t="str">
        <f t="shared" si="8"/>
        <v>#REF!</v>
      </c>
      <c r="Y123" s="1102">
        <f t="shared" si="9"/>
        <v>0.8095238095</v>
      </c>
      <c r="Z123" s="1416" t="str">
        <f t="shared" si="10"/>
        <v>#REF!</v>
      </c>
      <c r="AA123" s="1085" t="str">
        <f t="shared" si="11"/>
        <v>#REF!</v>
      </c>
      <c r="AB123" s="1085" t="str">
        <f t="shared" si="12"/>
        <v>#REF!</v>
      </c>
      <c r="AC123" s="1105" t="str">
        <f t="shared" si="13"/>
        <v>#REF!</v>
      </c>
      <c r="AD123" s="1105" t="str">
        <f t="shared" si="14"/>
        <v>#REF!</v>
      </c>
      <c r="AE123" s="1105" t="str">
        <f t="shared" si="15"/>
        <v>#REF!</v>
      </c>
      <c r="AF123" s="232"/>
      <c r="AG123" s="1079"/>
      <c r="AH123" s="1090">
        <f t="shared" si="16"/>
        <v>17</v>
      </c>
      <c r="AI123" s="1090"/>
    </row>
    <row r="124" ht="15.0" customHeight="1">
      <c r="A124" s="1098"/>
      <c r="B124" s="1417">
        <v>465355.0</v>
      </c>
      <c r="C124" s="1417" t="s">
        <v>1523</v>
      </c>
      <c r="D124" s="1417" t="s">
        <v>2128</v>
      </c>
      <c r="E124" s="1417" t="s">
        <v>552</v>
      </c>
      <c r="F124" s="1417" t="s">
        <v>512</v>
      </c>
      <c r="G124" s="1417" t="s">
        <v>790</v>
      </c>
      <c r="H124" s="1273" t="str">
        <f t="shared" si="1"/>
        <v>DEV03</v>
      </c>
      <c r="I124" s="1100" t="str">
        <f t="shared" si="2"/>
        <v>#REF!</v>
      </c>
      <c r="J124" s="413">
        <v>6.0</v>
      </c>
      <c r="K124" s="413">
        <v>2025.0</v>
      </c>
      <c r="L124" s="1418">
        <v>45819.0</v>
      </c>
      <c r="M124" s="1418">
        <v>45838.0</v>
      </c>
      <c r="N124" s="827">
        <v>14.0</v>
      </c>
      <c r="O124" s="1084">
        <f t="shared" si="3"/>
        <v>0.6666666667</v>
      </c>
      <c r="P124" s="231">
        <f t="shared" si="4"/>
        <v>0.667</v>
      </c>
      <c r="Q124" s="231">
        <v>0.667</v>
      </c>
      <c r="R124" s="1101"/>
      <c r="S124" s="1417" t="s">
        <v>517</v>
      </c>
      <c r="T124" s="1417" t="s">
        <v>2467</v>
      </c>
      <c r="U124" s="1084">
        <f t="shared" si="5"/>
        <v>0.667</v>
      </c>
      <c r="V124" s="1102">
        <f t="shared" si="6"/>
        <v>0.667</v>
      </c>
      <c r="W124" s="1102">
        <f t="shared" si="7"/>
        <v>0.667</v>
      </c>
      <c r="X124" s="1102">
        <f t="shared" si="8"/>
        <v>1</v>
      </c>
      <c r="Y124" s="1102">
        <f t="shared" si="9"/>
        <v>0.6666666667</v>
      </c>
      <c r="Z124" s="1416" t="str">
        <f t="shared" si="10"/>
        <v>#REF!</v>
      </c>
      <c r="AA124" s="1085" t="str">
        <f t="shared" si="11"/>
        <v>#REF!</v>
      </c>
      <c r="AB124" s="1085" t="str">
        <f t="shared" si="12"/>
        <v>#REF!</v>
      </c>
      <c r="AC124" s="1105">
        <f t="shared" si="13"/>
        <v>0</v>
      </c>
      <c r="AD124" s="1105" t="str">
        <f t="shared" si="14"/>
        <v>#REF!</v>
      </c>
      <c r="AE124" s="1105" t="str">
        <f t="shared" si="15"/>
        <v>#REF!</v>
      </c>
      <c r="AF124" s="232"/>
      <c r="AG124" s="1079"/>
      <c r="AH124" s="1090">
        <f t="shared" si="16"/>
        <v>14</v>
      </c>
      <c r="AI124" s="1090"/>
    </row>
    <row r="125" ht="15.0" customHeight="1">
      <c r="A125" s="1098"/>
      <c r="B125" s="1417">
        <v>276388.0</v>
      </c>
      <c r="C125" s="1417" t="s">
        <v>1033</v>
      </c>
      <c r="D125" s="1417" t="s">
        <v>1456</v>
      </c>
      <c r="E125" s="1417" t="s">
        <v>511</v>
      </c>
      <c r="F125" s="1417" t="s">
        <v>546</v>
      </c>
      <c r="G125" s="1417" t="s">
        <v>665</v>
      </c>
      <c r="H125" s="1273" t="str">
        <f t="shared" si="1"/>
        <v>TESTER02</v>
      </c>
      <c r="I125" s="1100" t="str">
        <f t="shared" si="2"/>
        <v>#REF!</v>
      </c>
      <c r="J125" s="413">
        <v>6.0</v>
      </c>
      <c r="K125" s="413">
        <v>2025.0</v>
      </c>
      <c r="L125" s="1418">
        <v>45809.0</v>
      </c>
      <c r="M125" s="1418">
        <v>45838.0</v>
      </c>
      <c r="N125" s="827">
        <v>21.0</v>
      </c>
      <c r="O125" s="1084">
        <f t="shared" si="3"/>
        <v>1</v>
      </c>
      <c r="P125" s="231">
        <f t="shared" si="4"/>
        <v>1</v>
      </c>
      <c r="Q125" s="231">
        <f t="shared" ref="Q125:Q228" si="18">P125</f>
        <v>1</v>
      </c>
      <c r="R125" s="1101"/>
      <c r="S125" s="1417" t="s">
        <v>517</v>
      </c>
      <c r="T125" s="1417" t="s">
        <v>1458</v>
      </c>
      <c r="U125" s="1084">
        <f t="shared" si="5"/>
        <v>1</v>
      </c>
      <c r="V125" s="1102">
        <f t="shared" si="6"/>
        <v>1</v>
      </c>
      <c r="W125" s="1102">
        <f t="shared" si="7"/>
        <v>1</v>
      </c>
      <c r="X125" s="1102">
        <f t="shared" si="8"/>
        <v>1</v>
      </c>
      <c r="Y125" s="1102">
        <f t="shared" si="9"/>
        <v>1</v>
      </c>
      <c r="Z125" s="1416" t="str">
        <f t="shared" si="10"/>
        <v>#REF!</v>
      </c>
      <c r="AA125" s="1085" t="str">
        <f t="shared" si="11"/>
        <v>#REF!</v>
      </c>
      <c r="AB125" s="1085" t="str">
        <f t="shared" si="12"/>
        <v>#REF!</v>
      </c>
      <c r="AC125" s="1105">
        <f t="shared" si="13"/>
        <v>0</v>
      </c>
      <c r="AD125" s="1105" t="str">
        <f t="shared" si="14"/>
        <v>#REF!</v>
      </c>
      <c r="AE125" s="1105" t="str">
        <f t="shared" si="15"/>
        <v>#REF!</v>
      </c>
      <c r="AF125" s="232"/>
      <c r="AG125" s="1079"/>
      <c r="AH125" s="1090">
        <f t="shared" si="16"/>
        <v>21</v>
      </c>
      <c r="AI125" s="1090"/>
    </row>
    <row r="126" ht="15.0" customHeight="1">
      <c r="A126" s="1098"/>
      <c r="B126" s="1417">
        <v>472459.0</v>
      </c>
      <c r="C126" s="1417" t="s">
        <v>2368</v>
      </c>
      <c r="D126" s="1417" t="s">
        <v>2369</v>
      </c>
      <c r="E126" s="1417" t="s">
        <v>511</v>
      </c>
      <c r="F126" s="1417" t="s">
        <v>546</v>
      </c>
      <c r="G126" s="1417" t="s">
        <v>665</v>
      </c>
      <c r="H126" s="1273" t="str">
        <f t="shared" si="1"/>
        <v>TESTER02</v>
      </c>
      <c r="I126" s="1100" t="str">
        <f t="shared" si="2"/>
        <v>#REF!</v>
      </c>
      <c r="J126" s="413">
        <v>6.0</v>
      </c>
      <c r="K126" s="413">
        <v>2025.0</v>
      </c>
      <c r="L126" s="1418">
        <v>45809.0</v>
      </c>
      <c r="M126" s="1418">
        <v>45838.0</v>
      </c>
      <c r="N126" s="827">
        <v>21.0</v>
      </c>
      <c r="O126" s="1084">
        <f t="shared" si="3"/>
        <v>1</v>
      </c>
      <c r="P126" s="231">
        <f t="shared" si="4"/>
        <v>1</v>
      </c>
      <c r="Q126" s="231">
        <f t="shared" si="18"/>
        <v>1</v>
      </c>
      <c r="R126" s="1101"/>
      <c r="S126" s="1417" t="s">
        <v>517</v>
      </c>
      <c r="T126" s="1417" t="s">
        <v>1458</v>
      </c>
      <c r="U126" s="1084">
        <f t="shared" si="5"/>
        <v>1</v>
      </c>
      <c r="V126" s="1102">
        <f t="shared" si="6"/>
        <v>1</v>
      </c>
      <c r="W126" s="1102">
        <f t="shared" si="7"/>
        <v>1</v>
      </c>
      <c r="X126" s="1102">
        <f t="shared" si="8"/>
        <v>1</v>
      </c>
      <c r="Y126" s="1102">
        <f t="shared" si="9"/>
        <v>1</v>
      </c>
      <c r="Z126" s="1416" t="str">
        <f t="shared" si="10"/>
        <v>#REF!</v>
      </c>
      <c r="AA126" s="1085" t="str">
        <f t="shared" si="11"/>
        <v>#REF!</v>
      </c>
      <c r="AB126" s="1085" t="str">
        <f t="shared" si="12"/>
        <v>#REF!</v>
      </c>
      <c r="AC126" s="1105">
        <f t="shared" si="13"/>
        <v>0</v>
      </c>
      <c r="AD126" s="1105" t="str">
        <f t="shared" si="14"/>
        <v>#REF!</v>
      </c>
      <c r="AE126" s="1105" t="str">
        <f t="shared" si="15"/>
        <v>#REF!</v>
      </c>
      <c r="AF126" s="232"/>
      <c r="AG126" s="1079"/>
      <c r="AH126" s="1090">
        <f t="shared" si="16"/>
        <v>21</v>
      </c>
      <c r="AI126" s="1090"/>
    </row>
    <row r="127" ht="15.0" customHeight="1">
      <c r="A127" s="1098"/>
      <c r="B127" s="1417">
        <v>272968.0</v>
      </c>
      <c r="C127" s="1417" t="s">
        <v>582</v>
      </c>
      <c r="D127" s="1417" t="s">
        <v>1365</v>
      </c>
      <c r="E127" s="1417" t="s">
        <v>511</v>
      </c>
      <c r="F127" s="1417" t="s">
        <v>663</v>
      </c>
      <c r="G127" s="1417" t="s">
        <v>771</v>
      </c>
      <c r="H127" s="1273" t="str">
        <f t="shared" si="1"/>
        <v>PM04</v>
      </c>
      <c r="I127" s="1100" t="str">
        <f t="shared" si="2"/>
        <v>#REF!</v>
      </c>
      <c r="J127" s="413">
        <v>6.0</v>
      </c>
      <c r="K127" s="413">
        <v>2025.0</v>
      </c>
      <c r="L127" s="1418">
        <v>45809.0</v>
      </c>
      <c r="M127" s="1418">
        <v>45838.0</v>
      </c>
      <c r="N127" s="827">
        <v>10.5</v>
      </c>
      <c r="O127" s="1084">
        <f t="shared" si="3"/>
        <v>0.5</v>
      </c>
      <c r="P127" s="231" t="str">
        <f t="shared" si="4"/>
        <v>#REF!</v>
      </c>
      <c r="Q127" s="231" t="str">
        <f t="shared" si="18"/>
        <v>#REF!</v>
      </c>
      <c r="R127" s="1101"/>
      <c r="S127" s="1417" t="s">
        <v>525</v>
      </c>
      <c r="T127" s="1417" t="s">
        <v>2459</v>
      </c>
      <c r="U127" s="1084" t="str">
        <f t="shared" si="5"/>
        <v>#REF!</v>
      </c>
      <c r="V127" s="1102" t="str">
        <f t="shared" si="6"/>
        <v>#REF!</v>
      </c>
      <c r="W127" s="1102" t="str">
        <f t="shared" si="7"/>
        <v>#REF!</v>
      </c>
      <c r="X127" s="1102" t="str">
        <f t="shared" si="8"/>
        <v>#REF!</v>
      </c>
      <c r="Y127" s="1102">
        <f t="shared" si="9"/>
        <v>1</v>
      </c>
      <c r="Z127" s="1416" t="str">
        <f t="shared" si="10"/>
        <v>#REF!</v>
      </c>
      <c r="AA127" s="1085" t="str">
        <f t="shared" si="11"/>
        <v>#REF!</v>
      </c>
      <c r="AB127" s="1085" t="str">
        <f t="shared" si="12"/>
        <v>#REF!</v>
      </c>
      <c r="AC127" s="1105" t="str">
        <f t="shared" si="13"/>
        <v>#REF!</v>
      </c>
      <c r="AD127" s="1105" t="str">
        <f t="shared" si="14"/>
        <v>#REF!</v>
      </c>
      <c r="AE127" s="1105" t="str">
        <f t="shared" si="15"/>
        <v>#REF!</v>
      </c>
      <c r="AF127" s="232"/>
      <c r="AG127" s="1079"/>
      <c r="AH127" s="1090">
        <f t="shared" si="16"/>
        <v>21</v>
      </c>
      <c r="AI127" s="1090"/>
    </row>
    <row r="128" ht="15.0" customHeight="1">
      <c r="A128" s="1098"/>
      <c r="B128" s="1417">
        <v>291197.0</v>
      </c>
      <c r="C128" s="1417" t="s">
        <v>544</v>
      </c>
      <c r="D128" s="1417" t="s">
        <v>1374</v>
      </c>
      <c r="E128" s="1417" t="s">
        <v>511</v>
      </c>
      <c r="F128" s="1417" t="s">
        <v>546</v>
      </c>
      <c r="G128" s="1417" t="s">
        <v>787</v>
      </c>
      <c r="H128" s="1273" t="str">
        <f t="shared" si="1"/>
        <v>TESTER05</v>
      </c>
      <c r="I128" s="1100" t="str">
        <f t="shared" si="2"/>
        <v>#REF!</v>
      </c>
      <c r="J128" s="413">
        <v>6.0</v>
      </c>
      <c r="K128" s="413">
        <v>2025.0</v>
      </c>
      <c r="L128" s="1418">
        <v>45824.0</v>
      </c>
      <c r="M128" s="1418">
        <v>45838.0</v>
      </c>
      <c r="N128" s="827">
        <v>11.0</v>
      </c>
      <c r="O128" s="1084">
        <f t="shared" si="3"/>
        <v>0.5238095238</v>
      </c>
      <c r="P128" s="231" t="str">
        <f t="shared" si="4"/>
        <v>#REF!</v>
      </c>
      <c r="Q128" s="231" t="str">
        <f t="shared" si="18"/>
        <v>#REF!</v>
      </c>
      <c r="R128" s="1101"/>
      <c r="S128" s="1417" t="s">
        <v>525</v>
      </c>
      <c r="T128" s="1417" t="s">
        <v>2459</v>
      </c>
      <c r="U128" s="1084" t="str">
        <f t="shared" si="5"/>
        <v>#REF!</v>
      </c>
      <c r="V128" s="1102" t="str">
        <f t="shared" si="6"/>
        <v>#REF!</v>
      </c>
      <c r="W128" s="1102" t="str">
        <f t="shared" si="7"/>
        <v>#REF!</v>
      </c>
      <c r="X128" s="1102" t="str">
        <f t="shared" si="8"/>
        <v>#REF!</v>
      </c>
      <c r="Y128" s="1102">
        <f t="shared" si="9"/>
        <v>1</v>
      </c>
      <c r="Z128" s="1416" t="str">
        <f t="shared" si="10"/>
        <v>#REF!</v>
      </c>
      <c r="AA128" s="1085" t="str">
        <f t="shared" si="11"/>
        <v>#REF!</v>
      </c>
      <c r="AB128" s="1085" t="str">
        <f t="shared" si="12"/>
        <v>#REF!</v>
      </c>
      <c r="AC128" s="1105" t="str">
        <f t="shared" si="13"/>
        <v>#REF!</v>
      </c>
      <c r="AD128" s="1105" t="str">
        <f t="shared" si="14"/>
        <v>#REF!</v>
      </c>
      <c r="AE128" s="1105" t="str">
        <f t="shared" si="15"/>
        <v>#REF!</v>
      </c>
      <c r="AF128" s="232"/>
      <c r="AG128" s="1079"/>
      <c r="AH128" s="1090">
        <f t="shared" si="16"/>
        <v>21</v>
      </c>
      <c r="AI128" s="1090"/>
    </row>
    <row r="129" ht="15.0" customHeight="1">
      <c r="A129" s="1098"/>
      <c r="B129" s="1417">
        <v>292506.0</v>
      </c>
      <c r="C129" s="1417" t="s">
        <v>1460</v>
      </c>
      <c r="D129" s="1417" t="s">
        <v>1461</v>
      </c>
      <c r="E129" s="1417" t="s">
        <v>511</v>
      </c>
      <c r="F129" s="1417" t="s">
        <v>564</v>
      </c>
      <c r="G129" s="1417" t="s">
        <v>771</v>
      </c>
      <c r="H129" s="1273" t="str">
        <f t="shared" si="1"/>
        <v>BA04</v>
      </c>
      <c r="I129" s="1100" t="str">
        <f t="shared" si="2"/>
        <v>#REF!</v>
      </c>
      <c r="J129" s="413">
        <v>6.0</v>
      </c>
      <c r="K129" s="413">
        <v>2025.0</v>
      </c>
      <c r="L129" s="1418">
        <v>45809.0</v>
      </c>
      <c r="M129" s="1418">
        <v>45838.0</v>
      </c>
      <c r="N129" s="827">
        <v>21.0</v>
      </c>
      <c r="O129" s="1084">
        <f t="shared" si="3"/>
        <v>1</v>
      </c>
      <c r="P129" s="231" t="str">
        <f t="shared" si="4"/>
        <v>#REF!</v>
      </c>
      <c r="Q129" s="231" t="str">
        <f t="shared" si="18"/>
        <v>#REF!</v>
      </c>
      <c r="R129" s="1101"/>
      <c r="S129" s="1417" t="s">
        <v>525</v>
      </c>
      <c r="T129" s="1417" t="s">
        <v>2459</v>
      </c>
      <c r="U129" s="1084" t="str">
        <f t="shared" si="5"/>
        <v>#REF!</v>
      </c>
      <c r="V129" s="1102" t="str">
        <f t="shared" si="6"/>
        <v>#REF!</v>
      </c>
      <c r="W129" s="1102" t="str">
        <f t="shared" si="7"/>
        <v>#REF!</v>
      </c>
      <c r="X129" s="1102" t="str">
        <f t="shared" si="8"/>
        <v>#REF!</v>
      </c>
      <c r="Y129" s="1102">
        <f t="shared" si="9"/>
        <v>1</v>
      </c>
      <c r="Z129" s="1416" t="str">
        <f t="shared" si="10"/>
        <v>#REF!</v>
      </c>
      <c r="AA129" s="1085" t="str">
        <f t="shared" si="11"/>
        <v>#REF!</v>
      </c>
      <c r="AB129" s="1085" t="str">
        <f t="shared" si="12"/>
        <v>#REF!</v>
      </c>
      <c r="AC129" s="1105" t="str">
        <f t="shared" si="13"/>
        <v>#REF!</v>
      </c>
      <c r="AD129" s="1105" t="str">
        <f t="shared" si="14"/>
        <v>#REF!</v>
      </c>
      <c r="AE129" s="1105" t="str">
        <f t="shared" si="15"/>
        <v>#REF!</v>
      </c>
      <c r="AF129" s="232"/>
      <c r="AG129" s="1079"/>
      <c r="AH129" s="1090">
        <f t="shared" si="16"/>
        <v>21</v>
      </c>
      <c r="AI129" s="1090"/>
    </row>
    <row r="130" ht="15.0" customHeight="1">
      <c r="A130" s="1098"/>
      <c r="B130" s="1417">
        <v>463049.0</v>
      </c>
      <c r="C130" s="1417" t="s">
        <v>1562</v>
      </c>
      <c r="D130" s="1417" t="s">
        <v>1954</v>
      </c>
      <c r="E130" s="1417" t="s">
        <v>552</v>
      </c>
      <c r="F130" s="1417" t="s">
        <v>512</v>
      </c>
      <c r="G130" s="1417" t="s">
        <v>665</v>
      </c>
      <c r="H130" s="1273" t="str">
        <f t="shared" si="1"/>
        <v>DEV02</v>
      </c>
      <c r="I130" s="1100" t="str">
        <f t="shared" si="2"/>
        <v>#REF!</v>
      </c>
      <c r="J130" s="413">
        <v>6.0</v>
      </c>
      <c r="K130" s="413">
        <v>2025.0</v>
      </c>
      <c r="L130" s="1418">
        <v>45809.0</v>
      </c>
      <c r="M130" s="1418">
        <v>45838.0</v>
      </c>
      <c r="N130" s="827">
        <v>21.0</v>
      </c>
      <c r="O130" s="1084">
        <f t="shared" si="3"/>
        <v>1</v>
      </c>
      <c r="P130" s="231" t="str">
        <f t="shared" si="4"/>
        <v>#REF!</v>
      </c>
      <c r="Q130" s="231" t="str">
        <f t="shared" si="18"/>
        <v>#REF!</v>
      </c>
      <c r="R130" s="1101"/>
      <c r="S130" s="1417" t="s">
        <v>525</v>
      </c>
      <c r="T130" s="1417" t="s">
        <v>2459</v>
      </c>
      <c r="U130" s="1084" t="str">
        <f t="shared" si="5"/>
        <v>#REF!</v>
      </c>
      <c r="V130" s="1102" t="str">
        <f t="shared" si="6"/>
        <v>#REF!</v>
      </c>
      <c r="W130" s="1102" t="str">
        <f t="shared" si="7"/>
        <v>#REF!</v>
      </c>
      <c r="X130" s="1102" t="str">
        <f t="shared" si="8"/>
        <v>#REF!</v>
      </c>
      <c r="Y130" s="1102">
        <f t="shared" si="9"/>
        <v>1</v>
      </c>
      <c r="Z130" s="1416" t="str">
        <f t="shared" si="10"/>
        <v>#REF!</v>
      </c>
      <c r="AA130" s="1085" t="str">
        <f t="shared" si="11"/>
        <v>#REF!</v>
      </c>
      <c r="AB130" s="1085" t="str">
        <f t="shared" si="12"/>
        <v>#REF!</v>
      </c>
      <c r="AC130" s="1105" t="str">
        <f t="shared" si="13"/>
        <v>#REF!</v>
      </c>
      <c r="AD130" s="1105" t="str">
        <f t="shared" si="14"/>
        <v>#REF!</v>
      </c>
      <c r="AE130" s="1105" t="str">
        <f t="shared" si="15"/>
        <v>#REF!</v>
      </c>
      <c r="AF130" s="232"/>
      <c r="AG130" s="1079"/>
      <c r="AH130" s="1090">
        <f t="shared" si="16"/>
        <v>21</v>
      </c>
      <c r="AI130" s="1090"/>
    </row>
    <row r="131" ht="15.0" customHeight="1">
      <c r="A131" s="1098"/>
      <c r="B131" s="1417">
        <v>465279.0</v>
      </c>
      <c r="C131" s="1417" t="s">
        <v>1571</v>
      </c>
      <c r="D131" s="1417" t="s">
        <v>1572</v>
      </c>
      <c r="E131" s="1417" t="s">
        <v>511</v>
      </c>
      <c r="F131" s="1417" t="s">
        <v>564</v>
      </c>
      <c r="G131" s="1417" t="s">
        <v>665</v>
      </c>
      <c r="H131" s="1273" t="str">
        <f t="shared" si="1"/>
        <v>BA02</v>
      </c>
      <c r="I131" s="1100" t="str">
        <f t="shared" si="2"/>
        <v>#REF!</v>
      </c>
      <c r="J131" s="413">
        <v>6.0</v>
      </c>
      <c r="K131" s="413">
        <v>2025.0</v>
      </c>
      <c r="L131" s="1418">
        <v>45820.0</v>
      </c>
      <c r="M131" s="1418">
        <v>45838.0</v>
      </c>
      <c r="N131" s="827">
        <v>13.0</v>
      </c>
      <c r="O131" s="1084">
        <f t="shared" si="3"/>
        <v>0.619047619</v>
      </c>
      <c r="P131" s="231" t="str">
        <f t="shared" si="4"/>
        <v>#REF!</v>
      </c>
      <c r="Q131" s="231" t="str">
        <f t="shared" si="18"/>
        <v>#REF!</v>
      </c>
      <c r="R131" s="1101"/>
      <c r="S131" s="1417" t="s">
        <v>525</v>
      </c>
      <c r="T131" s="1417" t="s">
        <v>2459</v>
      </c>
      <c r="U131" s="1084" t="str">
        <f t="shared" si="5"/>
        <v>#REF!</v>
      </c>
      <c r="V131" s="1102" t="str">
        <f t="shared" si="6"/>
        <v>#REF!</v>
      </c>
      <c r="W131" s="1102" t="str">
        <f t="shared" si="7"/>
        <v>#REF!</v>
      </c>
      <c r="X131" s="1102" t="str">
        <f t="shared" si="8"/>
        <v>#REF!</v>
      </c>
      <c r="Y131" s="1102">
        <f t="shared" si="9"/>
        <v>1</v>
      </c>
      <c r="Z131" s="1416" t="str">
        <f t="shared" si="10"/>
        <v>#REF!</v>
      </c>
      <c r="AA131" s="1085" t="str">
        <f t="shared" si="11"/>
        <v>#REF!</v>
      </c>
      <c r="AB131" s="1085" t="str">
        <f t="shared" si="12"/>
        <v>#REF!</v>
      </c>
      <c r="AC131" s="1105" t="str">
        <f t="shared" si="13"/>
        <v>#REF!</v>
      </c>
      <c r="AD131" s="1105" t="str">
        <f t="shared" si="14"/>
        <v>#REF!</v>
      </c>
      <c r="AE131" s="1105" t="str">
        <f t="shared" si="15"/>
        <v>#REF!</v>
      </c>
      <c r="AF131" s="232"/>
      <c r="AG131" s="1079"/>
      <c r="AH131" s="1090">
        <f t="shared" si="16"/>
        <v>21</v>
      </c>
      <c r="AI131" s="1090"/>
    </row>
    <row r="132" ht="15.0" customHeight="1">
      <c r="A132" s="1098"/>
      <c r="B132" s="1417">
        <v>466999.0</v>
      </c>
      <c r="C132" s="1417" t="s">
        <v>1690</v>
      </c>
      <c r="D132" s="1417" t="s">
        <v>1691</v>
      </c>
      <c r="E132" s="1417" t="s">
        <v>511</v>
      </c>
      <c r="F132" s="1417" t="s">
        <v>512</v>
      </c>
      <c r="G132" s="1417" t="s">
        <v>790</v>
      </c>
      <c r="H132" s="1273" t="str">
        <f t="shared" si="1"/>
        <v>DEV03</v>
      </c>
      <c r="I132" s="1100" t="str">
        <f t="shared" si="2"/>
        <v>#REF!</v>
      </c>
      <c r="J132" s="413">
        <v>6.0</v>
      </c>
      <c r="K132" s="413">
        <v>2025.0</v>
      </c>
      <c r="L132" s="1418">
        <v>45831.0</v>
      </c>
      <c r="M132" s="1418">
        <v>45838.0</v>
      </c>
      <c r="N132" s="827">
        <v>6.0</v>
      </c>
      <c r="O132" s="1084">
        <f t="shared" si="3"/>
        <v>0.2857142857</v>
      </c>
      <c r="P132" s="231" t="str">
        <f t="shared" si="4"/>
        <v>#REF!</v>
      </c>
      <c r="Q132" s="231" t="str">
        <f t="shared" si="18"/>
        <v>#REF!</v>
      </c>
      <c r="R132" s="1101"/>
      <c r="S132" s="1417" t="s">
        <v>525</v>
      </c>
      <c r="T132" s="1417" t="s">
        <v>2459</v>
      </c>
      <c r="U132" s="1084" t="str">
        <f t="shared" si="5"/>
        <v>#REF!</v>
      </c>
      <c r="V132" s="1102" t="str">
        <f t="shared" si="6"/>
        <v>#REF!</v>
      </c>
      <c r="W132" s="1102" t="str">
        <f t="shared" si="7"/>
        <v>#REF!</v>
      </c>
      <c r="X132" s="1102" t="str">
        <f t="shared" si="8"/>
        <v>#REF!</v>
      </c>
      <c r="Y132" s="1102">
        <f t="shared" si="9"/>
        <v>1</v>
      </c>
      <c r="Z132" s="1416" t="str">
        <f t="shared" si="10"/>
        <v>#REF!</v>
      </c>
      <c r="AA132" s="1085" t="str">
        <f t="shared" si="11"/>
        <v>#REF!</v>
      </c>
      <c r="AB132" s="1085" t="str">
        <f t="shared" si="12"/>
        <v>#REF!</v>
      </c>
      <c r="AC132" s="1105" t="str">
        <f t="shared" si="13"/>
        <v>#REF!</v>
      </c>
      <c r="AD132" s="1105" t="str">
        <f t="shared" si="14"/>
        <v>#REF!</v>
      </c>
      <c r="AE132" s="1105" t="str">
        <f t="shared" si="15"/>
        <v>#REF!</v>
      </c>
      <c r="AF132" s="232"/>
      <c r="AG132" s="1079"/>
      <c r="AH132" s="1090">
        <f t="shared" si="16"/>
        <v>21</v>
      </c>
      <c r="AI132" s="1090"/>
    </row>
    <row r="133" ht="15.0" customHeight="1">
      <c r="A133" s="1098"/>
      <c r="B133" s="1417">
        <v>468105.0</v>
      </c>
      <c r="C133" s="1417" t="s">
        <v>2468</v>
      </c>
      <c r="D133" s="1417" t="s">
        <v>2469</v>
      </c>
      <c r="E133" s="1417" t="s">
        <v>552</v>
      </c>
      <c r="F133" s="1417" t="s">
        <v>546</v>
      </c>
      <c r="G133" s="1417" t="s">
        <v>665</v>
      </c>
      <c r="H133" s="1273" t="str">
        <f t="shared" si="1"/>
        <v>TESTER02</v>
      </c>
      <c r="I133" s="1100" t="str">
        <f t="shared" si="2"/>
        <v>#REF!</v>
      </c>
      <c r="J133" s="413">
        <v>6.0</v>
      </c>
      <c r="K133" s="413">
        <v>2025.0</v>
      </c>
      <c r="L133" s="1418">
        <v>45809.0</v>
      </c>
      <c r="M133" s="1418">
        <v>45823.0</v>
      </c>
      <c r="N133" s="827">
        <v>10.0</v>
      </c>
      <c r="O133" s="1084">
        <f t="shared" si="3"/>
        <v>0.4761904762</v>
      </c>
      <c r="P133" s="231" t="str">
        <f t="shared" si="4"/>
        <v>#REF!</v>
      </c>
      <c r="Q133" s="231" t="str">
        <f t="shared" si="18"/>
        <v>#REF!</v>
      </c>
      <c r="R133" s="1101"/>
      <c r="S133" s="1417" t="s">
        <v>525</v>
      </c>
      <c r="T133" s="1417" t="s">
        <v>2459</v>
      </c>
      <c r="U133" s="1084" t="str">
        <f t="shared" si="5"/>
        <v>#REF!</v>
      </c>
      <c r="V133" s="1102" t="str">
        <f t="shared" si="6"/>
        <v>#REF!</v>
      </c>
      <c r="W133" s="1102" t="str">
        <f t="shared" si="7"/>
        <v>#REF!</v>
      </c>
      <c r="X133" s="1102" t="str">
        <f t="shared" si="8"/>
        <v>#REF!</v>
      </c>
      <c r="Y133" s="1102">
        <f t="shared" si="9"/>
        <v>1</v>
      </c>
      <c r="Z133" s="1416" t="str">
        <f t="shared" si="10"/>
        <v>#REF!</v>
      </c>
      <c r="AA133" s="1085" t="str">
        <f t="shared" si="11"/>
        <v>#REF!</v>
      </c>
      <c r="AB133" s="1085" t="str">
        <f t="shared" si="12"/>
        <v>#REF!</v>
      </c>
      <c r="AC133" s="1105" t="str">
        <f t="shared" si="13"/>
        <v>#REF!</v>
      </c>
      <c r="AD133" s="1105" t="str">
        <f t="shared" si="14"/>
        <v>#REF!</v>
      </c>
      <c r="AE133" s="1105" t="str">
        <f t="shared" si="15"/>
        <v>#REF!</v>
      </c>
      <c r="AF133" s="232"/>
      <c r="AG133" s="1079"/>
      <c r="AH133" s="1090">
        <f t="shared" si="16"/>
        <v>21</v>
      </c>
      <c r="AI133" s="1090"/>
    </row>
    <row r="134" ht="15.0" customHeight="1">
      <c r="A134" s="1098"/>
      <c r="B134" s="1417">
        <v>468421.0</v>
      </c>
      <c r="C134" s="1417" t="s">
        <v>2470</v>
      </c>
      <c r="D134" s="1417" t="s">
        <v>2471</v>
      </c>
      <c r="E134" s="1417" t="s">
        <v>552</v>
      </c>
      <c r="F134" s="1417" t="s">
        <v>512</v>
      </c>
      <c r="G134" s="1417" t="s">
        <v>790</v>
      </c>
      <c r="H134" s="1273" t="str">
        <f t="shared" si="1"/>
        <v>DEV03</v>
      </c>
      <c r="I134" s="1100" t="str">
        <f t="shared" si="2"/>
        <v>#REF!</v>
      </c>
      <c r="J134" s="413">
        <v>6.0</v>
      </c>
      <c r="K134" s="413">
        <v>2025.0</v>
      </c>
      <c r="L134" s="1418">
        <v>45809.0</v>
      </c>
      <c r="M134" s="1418">
        <v>45838.0</v>
      </c>
      <c r="N134" s="827">
        <v>21.0</v>
      </c>
      <c r="O134" s="1084">
        <f t="shared" si="3"/>
        <v>1</v>
      </c>
      <c r="P134" s="231" t="str">
        <f t="shared" si="4"/>
        <v>#REF!</v>
      </c>
      <c r="Q134" s="231" t="str">
        <f t="shared" si="18"/>
        <v>#REF!</v>
      </c>
      <c r="R134" s="1101"/>
      <c r="S134" s="1417" t="s">
        <v>525</v>
      </c>
      <c r="T134" s="1417" t="s">
        <v>2459</v>
      </c>
      <c r="U134" s="1084" t="str">
        <f t="shared" si="5"/>
        <v>#REF!</v>
      </c>
      <c r="V134" s="1102" t="str">
        <f t="shared" si="6"/>
        <v>#REF!</v>
      </c>
      <c r="W134" s="1102" t="str">
        <f t="shared" si="7"/>
        <v>#REF!</v>
      </c>
      <c r="X134" s="1102" t="str">
        <f t="shared" si="8"/>
        <v>#REF!</v>
      </c>
      <c r="Y134" s="1102">
        <f t="shared" si="9"/>
        <v>1</v>
      </c>
      <c r="Z134" s="1416" t="str">
        <f t="shared" si="10"/>
        <v>#REF!</v>
      </c>
      <c r="AA134" s="1085" t="str">
        <f t="shared" si="11"/>
        <v>#REF!</v>
      </c>
      <c r="AB134" s="1085" t="str">
        <f t="shared" si="12"/>
        <v>#REF!</v>
      </c>
      <c r="AC134" s="1105" t="str">
        <f t="shared" si="13"/>
        <v>#REF!</v>
      </c>
      <c r="AD134" s="1105" t="str">
        <f t="shared" si="14"/>
        <v>#REF!</v>
      </c>
      <c r="AE134" s="1105" t="str">
        <f t="shared" si="15"/>
        <v>#REF!</v>
      </c>
      <c r="AF134" s="232"/>
      <c r="AG134" s="1079"/>
      <c r="AH134" s="1090">
        <f t="shared" si="16"/>
        <v>21</v>
      </c>
      <c r="AI134" s="1090"/>
    </row>
    <row r="135" ht="15.0" customHeight="1">
      <c r="A135" s="1098"/>
      <c r="B135" s="1417">
        <v>434722.0</v>
      </c>
      <c r="C135" s="1417" t="s">
        <v>2244</v>
      </c>
      <c r="D135" s="1417" t="s">
        <v>2245</v>
      </c>
      <c r="E135" s="1417" t="s">
        <v>511</v>
      </c>
      <c r="F135" s="1417" t="s">
        <v>564</v>
      </c>
      <c r="G135" s="1417" t="s">
        <v>665</v>
      </c>
      <c r="H135" s="1273" t="str">
        <f t="shared" si="1"/>
        <v>BA02</v>
      </c>
      <c r="I135" s="1100" t="str">
        <f t="shared" si="2"/>
        <v>#REF!</v>
      </c>
      <c r="J135" s="413">
        <v>6.0</v>
      </c>
      <c r="K135" s="413">
        <v>2025.0</v>
      </c>
      <c r="L135" s="1418">
        <v>45812.0</v>
      </c>
      <c r="M135" s="1418">
        <v>45838.0</v>
      </c>
      <c r="N135" s="827">
        <v>15.2</v>
      </c>
      <c r="O135" s="1084">
        <f t="shared" si="3"/>
        <v>0.7238095238</v>
      </c>
      <c r="P135" s="231" t="str">
        <f t="shared" si="4"/>
        <v>#REF!</v>
      </c>
      <c r="Q135" s="231" t="str">
        <f t="shared" si="18"/>
        <v>#REF!</v>
      </c>
      <c r="R135" s="1101"/>
      <c r="S135" s="1417" t="s">
        <v>525</v>
      </c>
      <c r="T135" s="1417" t="s">
        <v>2459</v>
      </c>
      <c r="U135" s="1084" t="str">
        <f t="shared" si="5"/>
        <v>#REF!</v>
      </c>
      <c r="V135" s="1102" t="str">
        <f t="shared" si="6"/>
        <v>#REF!</v>
      </c>
      <c r="W135" s="1102" t="str">
        <f t="shared" si="7"/>
        <v>#REF!</v>
      </c>
      <c r="X135" s="1102" t="str">
        <f t="shared" si="8"/>
        <v>#REF!</v>
      </c>
      <c r="Y135" s="1102">
        <f t="shared" si="9"/>
        <v>1</v>
      </c>
      <c r="Z135" s="1416" t="str">
        <f t="shared" si="10"/>
        <v>#REF!</v>
      </c>
      <c r="AA135" s="1085" t="str">
        <f t="shared" si="11"/>
        <v>#REF!</v>
      </c>
      <c r="AB135" s="1085" t="str">
        <f t="shared" si="12"/>
        <v>#REF!</v>
      </c>
      <c r="AC135" s="1105" t="str">
        <f t="shared" si="13"/>
        <v>#REF!</v>
      </c>
      <c r="AD135" s="1105" t="str">
        <f t="shared" si="14"/>
        <v>#REF!</v>
      </c>
      <c r="AE135" s="1105" t="str">
        <f t="shared" si="15"/>
        <v>#REF!</v>
      </c>
      <c r="AF135" s="232"/>
      <c r="AG135" s="1079"/>
      <c r="AH135" s="1090">
        <f t="shared" si="16"/>
        <v>21</v>
      </c>
      <c r="AI135" s="1090"/>
    </row>
    <row r="136" ht="15.0" customHeight="1">
      <c r="A136" s="1098"/>
      <c r="B136" s="1417">
        <v>469949.0</v>
      </c>
      <c r="C136" s="1417" t="s">
        <v>2277</v>
      </c>
      <c r="D136" s="1417" t="s">
        <v>2278</v>
      </c>
      <c r="E136" s="1417" t="s">
        <v>511</v>
      </c>
      <c r="F136" s="1417" t="s">
        <v>512</v>
      </c>
      <c r="G136" s="1417" t="s">
        <v>790</v>
      </c>
      <c r="H136" s="1273" t="str">
        <f t="shared" si="1"/>
        <v>DEV03</v>
      </c>
      <c r="I136" s="1100" t="str">
        <f t="shared" si="2"/>
        <v>#REF!</v>
      </c>
      <c r="J136" s="413">
        <v>6.0</v>
      </c>
      <c r="K136" s="413">
        <v>2025.0</v>
      </c>
      <c r="L136" s="1418">
        <v>45834.0</v>
      </c>
      <c r="M136" s="1418">
        <v>45838.0</v>
      </c>
      <c r="N136" s="827">
        <v>3.0</v>
      </c>
      <c r="O136" s="1084">
        <f t="shared" si="3"/>
        <v>0.1428571429</v>
      </c>
      <c r="P136" s="231" t="str">
        <f t="shared" si="4"/>
        <v>#REF!</v>
      </c>
      <c r="Q136" s="231" t="str">
        <f t="shared" si="18"/>
        <v>#REF!</v>
      </c>
      <c r="R136" s="1101"/>
      <c r="S136" s="1417" t="s">
        <v>525</v>
      </c>
      <c r="T136" s="1417" t="s">
        <v>2459</v>
      </c>
      <c r="U136" s="1084" t="str">
        <f t="shared" si="5"/>
        <v>#REF!</v>
      </c>
      <c r="V136" s="1102" t="str">
        <f t="shared" si="6"/>
        <v>#REF!</v>
      </c>
      <c r="W136" s="1102" t="str">
        <f t="shared" si="7"/>
        <v>#REF!</v>
      </c>
      <c r="X136" s="1102" t="str">
        <f t="shared" si="8"/>
        <v>#REF!</v>
      </c>
      <c r="Y136" s="1102">
        <f t="shared" si="9"/>
        <v>1</v>
      </c>
      <c r="Z136" s="1416" t="str">
        <f t="shared" si="10"/>
        <v>#REF!</v>
      </c>
      <c r="AA136" s="1085" t="str">
        <f t="shared" si="11"/>
        <v>#REF!</v>
      </c>
      <c r="AB136" s="1085" t="str">
        <f t="shared" si="12"/>
        <v>#REF!</v>
      </c>
      <c r="AC136" s="1105" t="str">
        <f t="shared" si="13"/>
        <v>#REF!</v>
      </c>
      <c r="AD136" s="1105" t="str">
        <f t="shared" si="14"/>
        <v>#REF!</v>
      </c>
      <c r="AE136" s="1105" t="str">
        <f t="shared" si="15"/>
        <v>#REF!</v>
      </c>
      <c r="AF136" s="232"/>
      <c r="AG136" s="1079"/>
      <c r="AH136" s="1090">
        <f t="shared" si="16"/>
        <v>21</v>
      </c>
      <c r="AI136" s="1090"/>
    </row>
    <row r="137" ht="15.0" customHeight="1">
      <c r="A137" s="1098"/>
      <c r="B137" s="1417">
        <v>471611.0</v>
      </c>
      <c r="C137" s="1417" t="s">
        <v>2472</v>
      </c>
      <c r="D137" s="1417" t="s">
        <v>2473</v>
      </c>
      <c r="E137" s="1417" t="s">
        <v>552</v>
      </c>
      <c r="F137" s="1417" t="s">
        <v>546</v>
      </c>
      <c r="G137" s="1417" t="s">
        <v>665</v>
      </c>
      <c r="H137" s="1273" t="str">
        <f t="shared" si="1"/>
        <v>TESTER02</v>
      </c>
      <c r="I137" s="1100" t="str">
        <f t="shared" si="2"/>
        <v>#REF!</v>
      </c>
      <c r="J137" s="413">
        <v>6.0</v>
      </c>
      <c r="K137" s="413">
        <v>2025.0</v>
      </c>
      <c r="L137" s="1418">
        <v>45809.0</v>
      </c>
      <c r="M137" s="1418">
        <v>45823.0</v>
      </c>
      <c r="N137" s="827">
        <v>10.0</v>
      </c>
      <c r="O137" s="1084">
        <f t="shared" si="3"/>
        <v>0.4761904762</v>
      </c>
      <c r="P137" s="231" t="str">
        <f t="shared" si="4"/>
        <v>#REF!</v>
      </c>
      <c r="Q137" s="231" t="str">
        <f t="shared" si="18"/>
        <v>#REF!</v>
      </c>
      <c r="R137" s="1101"/>
      <c r="S137" s="1417" t="s">
        <v>525</v>
      </c>
      <c r="T137" s="1417" t="s">
        <v>2459</v>
      </c>
      <c r="U137" s="1084" t="str">
        <f t="shared" si="5"/>
        <v>#REF!</v>
      </c>
      <c r="V137" s="1102" t="str">
        <f t="shared" si="6"/>
        <v>#REF!</v>
      </c>
      <c r="W137" s="1102" t="str">
        <f t="shared" si="7"/>
        <v>#REF!</v>
      </c>
      <c r="X137" s="1102" t="str">
        <f t="shared" si="8"/>
        <v>#REF!</v>
      </c>
      <c r="Y137" s="1102">
        <f t="shared" si="9"/>
        <v>0.4761904762</v>
      </c>
      <c r="Z137" s="1416" t="str">
        <f t="shared" si="10"/>
        <v>#REF!</v>
      </c>
      <c r="AA137" s="1085" t="str">
        <f t="shared" si="11"/>
        <v>#REF!</v>
      </c>
      <c r="AB137" s="1085" t="str">
        <f t="shared" si="12"/>
        <v>#REF!</v>
      </c>
      <c r="AC137" s="1105" t="str">
        <f t="shared" si="13"/>
        <v>#REF!</v>
      </c>
      <c r="AD137" s="1105" t="str">
        <f t="shared" si="14"/>
        <v>#REF!</v>
      </c>
      <c r="AE137" s="1105" t="str">
        <f t="shared" si="15"/>
        <v>#REF!</v>
      </c>
      <c r="AF137" s="232"/>
      <c r="AG137" s="1079"/>
      <c r="AH137" s="1090">
        <f t="shared" si="16"/>
        <v>10</v>
      </c>
      <c r="AI137" s="1090"/>
    </row>
    <row r="138" ht="15.0" customHeight="1">
      <c r="A138" s="1098"/>
      <c r="B138" s="1417">
        <v>282563.0</v>
      </c>
      <c r="C138" s="1417" t="s">
        <v>1109</v>
      </c>
      <c r="D138" s="1417" t="s">
        <v>1320</v>
      </c>
      <c r="E138" s="1417" t="s">
        <v>511</v>
      </c>
      <c r="F138" s="1417" t="s">
        <v>546</v>
      </c>
      <c r="G138" s="1417" t="s">
        <v>771</v>
      </c>
      <c r="H138" s="1273" t="str">
        <f t="shared" si="1"/>
        <v>TESTER04</v>
      </c>
      <c r="I138" s="1100" t="str">
        <f t="shared" si="2"/>
        <v>#REF!</v>
      </c>
      <c r="J138" s="413">
        <v>6.0</v>
      </c>
      <c r="K138" s="413">
        <v>2025.0</v>
      </c>
      <c r="L138" s="1418">
        <v>45809.0</v>
      </c>
      <c r="M138" s="1418">
        <v>45838.0</v>
      </c>
      <c r="N138" s="827">
        <v>21.0</v>
      </c>
      <c r="O138" s="1084">
        <f t="shared" si="3"/>
        <v>1</v>
      </c>
      <c r="P138" s="231" t="str">
        <f t="shared" si="4"/>
        <v>#REF!</v>
      </c>
      <c r="Q138" s="231" t="str">
        <f t="shared" si="18"/>
        <v>#REF!</v>
      </c>
      <c r="R138" s="1101"/>
      <c r="S138" s="1417" t="s">
        <v>525</v>
      </c>
      <c r="T138" s="1417" t="s">
        <v>2426</v>
      </c>
      <c r="U138" s="1084" t="str">
        <f t="shared" si="5"/>
        <v>#REF!</v>
      </c>
      <c r="V138" s="1102" t="str">
        <f t="shared" si="6"/>
        <v>#REF!</v>
      </c>
      <c r="W138" s="1102" t="str">
        <f t="shared" si="7"/>
        <v>#REF!</v>
      </c>
      <c r="X138" s="1102" t="str">
        <f t="shared" si="8"/>
        <v>#REF!</v>
      </c>
      <c r="Y138" s="1102">
        <f t="shared" si="9"/>
        <v>1</v>
      </c>
      <c r="Z138" s="1416" t="str">
        <f t="shared" si="10"/>
        <v>#REF!</v>
      </c>
      <c r="AA138" s="1085" t="str">
        <f t="shared" si="11"/>
        <v>#REF!</v>
      </c>
      <c r="AB138" s="1085" t="str">
        <f t="shared" si="12"/>
        <v>#REF!</v>
      </c>
      <c r="AC138" s="1105" t="str">
        <f t="shared" si="13"/>
        <v>#REF!</v>
      </c>
      <c r="AD138" s="1105" t="str">
        <f t="shared" si="14"/>
        <v>#REF!</v>
      </c>
      <c r="AE138" s="1105" t="str">
        <f t="shared" si="15"/>
        <v>#REF!</v>
      </c>
      <c r="AF138" s="232"/>
      <c r="AG138" s="1079"/>
      <c r="AH138" s="1090">
        <f t="shared" si="16"/>
        <v>21</v>
      </c>
      <c r="AI138" s="1090"/>
    </row>
    <row r="139" ht="15.0" customHeight="1">
      <c r="A139" s="1098"/>
      <c r="B139" s="1417">
        <v>427331.0</v>
      </c>
      <c r="C139" s="1417" t="s">
        <v>1168</v>
      </c>
      <c r="D139" s="1417" t="s">
        <v>1323</v>
      </c>
      <c r="E139" s="1417" t="s">
        <v>511</v>
      </c>
      <c r="F139" s="1417" t="s">
        <v>512</v>
      </c>
      <c r="G139" s="1417" t="s">
        <v>787</v>
      </c>
      <c r="H139" s="1273" t="str">
        <f t="shared" si="1"/>
        <v>DEV05</v>
      </c>
      <c r="I139" s="1100" t="str">
        <f t="shared" si="2"/>
        <v>#REF!</v>
      </c>
      <c r="J139" s="413">
        <v>6.0</v>
      </c>
      <c r="K139" s="413">
        <v>2025.0</v>
      </c>
      <c r="L139" s="1418">
        <v>45809.0</v>
      </c>
      <c r="M139" s="1418">
        <v>45838.0</v>
      </c>
      <c r="N139" s="827">
        <v>21.0</v>
      </c>
      <c r="O139" s="1084">
        <f t="shared" si="3"/>
        <v>1</v>
      </c>
      <c r="P139" s="231" t="str">
        <f t="shared" si="4"/>
        <v>#REF!</v>
      </c>
      <c r="Q139" s="231" t="str">
        <f t="shared" si="18"/>
        <v>#REF!</v>
      </c>
      <c r="R139" s="1101"/>
      <c r="S139" s="1417" t="s">
        <v>525</v>
      </c>
      <c r="T139" s="1417" t="s">
        <v>2426</v>
      </c>
      <c r="U139" s="1084" t="str">
        <f t="shared" si="5"/>
        <v>#REF!</v>
      </c>
      <c r="V139" s="1102" t="str">
        <f t="shared" si="6"/>
        <v>#REF!</v>
      </c>
      <c r="W139" s="1102" t="str">
        <f t="shared" si="7"/>
        <v>#REF!</v>
      </c>
      <c r="X139" s="1102" t="str">
        <f t="shared" si="8"/>
        <v>#REF!</v>
      </c>
      <c r="Y139" s="1102">
        <f t="shared" si="9"/>
        <v>1</v>
      </c>
      <c r="Z139" s="1416" t="str">
        <f t="shared" si="10"/>
        <v>#REF!</v>
      </c>
      <c r="AA139" s="1085" t="str">
        <f t="shared" si="11"/>
        <v>#REF!</v>
      </c>
      <c r="AB139" s="1085" t="str">
        <f t="shared" si="12"/>
        <v>#REF!</v>
      </c>
      <c r="AC139" s="1105" t="str">
        <f t="shared" si="13"/>
        <v>#REF!</v>
      </c>
      <c r="AD139" s="1105" t="str">
        <f t="shared" si="14"/>
        <v>#REF!</v>
      </c>
      <c r="AE139" s="1105" t="str">
        <f t="shared" si="15"/>
        <v>#REF!</v>
      </c>
      <c r="AF139" s="232"/>
      <c r="AG139" s="1079"/>
      <c r="AH139" s="1090">
        <f t="shared" si="16"/>
        <v>21</v>
      </c>
      <c r="AI139" s="1090"/>
    </row>
    <row r="140" ht="15.0" customHeight="1">
      <c r="A140" s="1098"/>
      <c r="B140" s="1417">
        <v>429770.0</v>
      </c>
      <c r="C140" s="1417" t="s">
        <v>1174</v>
      </c>
      <c r="D140" s="1417" t="s">
        <v>1324</v>
      </c>
      <c r="E140" s="1417" t="s">
        <v>511</v>
      </c>
      <c r="F140" s="1417" t="s">
        <v>512</v>
      </c>
      <c r="G140" s="1417" t="s">
        <v>665</v>
      </c>
      <c r="H140" s="1273" t="str">
        <f t="shared" si="1"/>
        <v>DEV02</v>
      </c>
      <c r="I140" s="1100" t="str">
        <f t="shared" si="2"/>
        <v>#REF!</v>
      </c>
      <c r="J140" s="413">
        <v>6.0</v>
      </c>
      <c r="K140" s="413">
        <v>2025.0</v>
      </c>
      <c r="L140" s="1418">
        <v>45809.0</v>
      </c>
      <c r="M140" s="1418">
        <v>45838.0</v>
      </c>
      <c r="N140" s="827">
        <v>21.0</v>
      </c>
      <c r="O140" s="1084">
        <f t="shared" si="3"/>
        <v>1</v>
      </c>
      <c r="P140" s="231" t="str">
        <f t="shared" si="4"/>
        <v>#REF!</v>
      </c>
      <c r="Q140" s="231" t="str">
        <f t="shared" si="18"/>
        <v>#REF!</v>
      </c>
      <c r="R140" s="1101"/>
      <c r="S140" s="1417" t="s">
        <v>525</v>
      </c>
      <c r="T140" s="1417" t="s">
        <v>2426</v>
      </c>
      <c r="U140" s="1084" t="str">
        <f t="shared" si="5"/>
        <v>#REF!</v>
      </c>
      <c r="V140" s="1102" t="str">
        <f t="shared" si="6"/>
        <v>#REF!</v>
      </c>
      <c r="W140" s="1102" t="str">
        <f t="shared" si="7"/>
        <v>#REF!</v>
      </c>
      <c r="X140" s="1102" t="str">
        <f t="shared" si="8"/>
        <v>#REF!</v>
      </c>
      <c r="Y140" s="1102">
        <f t="shared" si="9"/>
        <v>1</v>
      </c>
      <c r="Z140" s="1416" t="str">
        <f t="shared" si="10"/>
        <v>#REF!</v>
      </c>
      <c r="AA140" s="1085" t="str">
        <f t="shared" si="11"/>
        <v>#REF!</v>
      </c>
      <c r="AB140" s="1085" t="str">
        <f t="shared" si="12"/>
        <v>#REF!</v>
      </c>
      <c r="AC140" s="1105" t="str">
        <f t="shared" si="13"/>
        <v>#REF!</v>
      </c>
      <c r="AD140" s="1105" t="str">
        <f t="shared" si="14"/>
        <v>#REF!</v>
      </c>
      <c r="AE140" s="1105" t="str">
        <f t="shared" si="15"/>
        <v>#REF!</v>
      </c>
      <c r="AF140" s="232"/>
      <c r="AG140" s="1079"/>
      <c r="AH140" s="1090">
        <f t="shared" si="16"/>
        <v>21</v>
      </c>
      <c r="AI140" s="1090"/>
    </row>
    <row r="141" ht="15.0" customHeight="1">
      <c r="A141" s="1098"/>
      <c r="B141" s="1417">
        <v>440698.0</v>
      </c>
      <c r="C141" s="1417" t="s">
        <v>1182</v>
      </c>
      <c r="D141" s="1417" t="s">
        <v>1341</v>
      </c>
      <c r="E141" s="1417" t="s">
        <v>511</v>
      </c>
      <c r="F141" s="1417" t="s">
        <v>564</v>
      </c>
      <c r="G141" s="1417" t="s">
        <v>790</v>
      </c>
      <c r="H141" s="1273" t="str">
        <f t="shared" si="1"/>
        <v>BA03</v>
      </c>
      <c r="I141" s="1100" t="str">
        <f t="shared" si="2"/>
        <v>#REF!</v>
      </c>
      <c r="J141" s="413">
        <v>6.0</v>
      </c>
      <c r="K141" s="413">
        <v>2025.0</v>
      </c>
      <c r="L141" s="1418">
        <v>45809.0</v>
      </c>
      <c r="M141" s="1418">
        <v>45838.0</v>
      </c>
      <c r="N141" s="827">
        <v>21.0</v>
      </c>
      <c r="O141" s="1084">
        <f t="shared" si="3"/>
        <v>1</v>
      </c>
      <c r="P141" s="231" t="str">
        <f t="shared" si="4"/>
        <v>#REF!</v>
      </c>
      <c r="Q141" s="231" t="str">
        <f t="shared" si="18"/>
        <v>#REF!</v>
      </c>
      <c r="R141" s="1101"/>
      <c r="S141" s="1417" t="s">
        <v>525</v>
      </c>
      <c r="T141" s="1417" t="s">
        <v>2426</v>
      </c>
      <c r="U141" s="1084" t="str">
        <f t="shared" si="5"/>
        <v>#REF!</v>
      </c>
      <c r="V141" s="1102" t="str">
        <f t="shared" si="6"/>
        <v>#REF!</v>
      </c>
      <c r="W141" s="1102" t="str">
        <f t="shared" si="7"/>
        <v>#REF!</v>
      </c>
      <c r="X141" s="1102" t="str">
        <f t="shared" si="8"/>
        <v>#REF!</v>
      </c>
      <c r="Y141" s="1102">
        <f t="shared" si="9"/>
        <v>1</v>
      </c>
      <c r="Z141" s="1416" t="str">
        <f t="shared" si="10"/>
        <v>#REF!</v>
      </c>
      <c r="AA141" s="1085" t="str">
        <f t="shared" si="11"/>
        <v>#REF!</v>
      </c>
      <c r="AB141" s="1085" t="str">
        <f t="shared" si="12"/>
        <v>#REF!</v>
      </c>
      <c r="AC141" s="1105" t="str">
        <f t="shared" si="13"/>
        <v>#REF!</v>
      </c>
      <c r="AD141" s="1105" t="str">
        <f t="shared" si="14"/>
        <v>#REF!</v>
      </c>
      <c r="AE141" s="1105" t="str">
        <f t="shared" si="15"/>
        <v>#REF!</v>
      </c>
      <c r="AF141" s="232"/>
      <c r="AG141" s="1079"/>
      <c r="AH141" s="1090">
        <f t="shared" si="16"/>
        <v>21</v>
      </c>
      <c r="AI141" s="1090"/>
    </row>
    <row r="142" ht="15.0" customHeight="1">
      <c r="A142" s="1098"/>
      <c r="B142" s="1417">
        <v>450033.0</v>
      </c>
      <c r="C142" s="1417" t="s">
        <v>1064</v>
      </c>
      <c r="D142" s="1417" t="s">
        <v>1503</v>
      </c>
      <c r="E142" s="1417" t="s">
        <v>511</v>
      </c>
      <c r="F142" s="1417" t="s">
        <v>546</v>
      </c>
      <c r="G142" s="1417" t="s">
        <v>665</v>
      </c>
      <c r="H142" s="1273" t="str">
        <f t="shared" si="1"/>
        <v>TESTER02</v>
      </c>
      <c r="I142" s="1100" t="str">
        <f t="shared" si="2"/>
        <v>#REF!</v>
      </c>
      <c r="J142" s="413">
        <v>6.0</v>
      </c>
      <c r="K142" s="413">
        <v>2025.0</v>
      </c>
      <c r="L142" s="1418">
        <v>45809.0</v>
      </c>
      <c r="M142" s="1418">
        <v>45838.0</v>
      </c>
      <c r="N142" s="827">
        <v>21.0</v>
      </c>
      <c r="O142" s="1084">
        <f t="shared" si="3"/>
        <v>1</v>
      </c>
      <c r="P142" s="231" t="str">
        <f t="shared" si="4"/>
        <v>#REF!</v>
      </c>
      <c r="Q142" s="231" t="str">
        <f t="shared" si="18"/>
        <v>#REF!</v>
      </c>
      <c r="R142" s="1101"/>
      <c r="S142" s="1417" t="s">
        <v>525</v>
      </c>
      <c r="T142" s="1417" t="s">
        <v>2426</v>
      </c>
      <c r="U142" s="1084" t="str">
        <f t="shared" si="5"/>
        <v>#REF!</v>
      </c>
      <c r="V142" s="1102" t="str">
        <f t="shared" si="6"/>
        <v>#REF!</v>
      </c>
      <c r="W142" s="1102" t="str">
        <f t="shared" si="7"/>
        <v>#REF!</v>
      </c>
      <c r="X142" s="1102" t="str">
        <f t="shared" si="8"/>
        <v>#REF!</v>
      </c>
      <c r="Y142" s="1102">
        <f t="shared" si="9"/>
        <v>1</v>
      </c>
      <c r="Z142" s="1416" t="str">
        <f t="shared" si="10"/>
        <v>#REF!</v>
      </c>
      <c r="AA142" s="1085" t="str">
        <f t="shared" si="11"/>
        <v>#REF!</v>
      </c>
      <c r="AB142" s="1085" t="str">
        <f t="shared" si="12"/>
        <v>#REF!</v>
      </c>
      <c r="AC142" s="1105" t="str">
        <f t="shared" si="13"/>
        <v>#REF!</v>
      </c>
      <c r="AD142" s="1105" t="str">
        <f t="shared" si="14"/>
        <v>#REF!</v>
      </c>
      <c r="AE142" s="1105" t="str">
        <f t="shared" si="15"/>
        <v>#REF!</v>
      </c>
      <c r="AF142" s="232"/>
      <c r="AG142" s="1079"/>
      <c r="AH142" s="1090">
        <f t="shared" si="16"/>
        <v>21</v>
      </c>
      <c r="AI142" s="1090"/>
    </row>
    <row r="143" ht="15.0" customHeight="1">
      <c r="A143" s="1098"/>
      <c r="B143" s="1417">
        <v>459051.0</v>
      </c>
      <c r="C143" s="1417" t="s">
        <v>1180</v>
      </c>
      <c r="D143" s="1417" t="s">
        <v>1353</v>
      </c>
      <c r="E143" s="1417" t="s">
        <v>511</v>
      </c>
      <c r="F143" s="1417" t="s">
        <v>546</v>
      </c>
      <c r="G143" s="1417" t="s">
        <v>665</v>
      </c>
      <c r="H143" s="1273" t="str">
        <f t="shared" si="1"/>
        <v>TESTER02</v>
      </c>
      <c r="I143" s="1100" t="str">
        <f t="shared" si="2"/>
        <v>#REF!</v>
      </c>
      <c r="J143" s="413">
        <v>6.0</v>
      </c>
      <c r="K143" s="413">
        <v>2025.0</v>
      </c>
      <c r="L143" s="1418">
        <v>45809.0</v>
      </c>
      <c r="M143" s="1418">
        <v>45838.0</v>
      </c>
      <c r="N143" s="827">
        <v>21.0</v>
      </c>
      <c r="O143" s="1084">
        <f t="shared" si="3"/>
        <v>1</v>
      </c>
      <c r="P143" s="231" t="str">
        <f t="shared" si="4"/>
        <v>#REF!</v>
      </c>
      <c r="Q143" s="231" t="str">
        <f t="shared" si="18"/>
        <v>#REF!</v>
      </c>
      <c r="R143" s="1101"/>
      <c r="S143" s="1417" t="s">
        <v>525</v>
      </c>
      <c r="T143" s="1417" t="s">
        <v>2426</v>
      </c>
      <c r="U143" s="1084" t="str">
        <f t="shared" si="5"/>
        <v>#REF!</v>
      </c>
      <c r="V143" s="1102" t="str">
        <f t="shared" si="6"/>
        <v>#REF!</v>
      </c>
      <c r="W143" s="1102" t="str">
        <f t="shared" si="7"/>
        <v>#REF!</v>
      </c>
      <c r="X143" s="1102" t="str">
        <f t="shared" si="8"/>
        <v>#REF!</v>
      </c>
      <c r="Y143" s="1102">
        <f t="shared" si="9"/>
        <v>1</v>
      </c>
      <c r="Z143" s="1416" t="str">
        <f t="shared" si="10"/>
        <v>#REF!</v>
      </c>
      <c r="AA143" s="1085" t="str">
        <f t="shared" si="11"/>
        <v>#REF!</v>
      </c>
      <c r="AB143" s="1085" t="str">
        <f t="shared" si="12"/>
        <v>#REF!</v>
      </c>
      <c r="AC143" s="1105" t="str">
        <f t="shared" si="13"/>
        <v>#REF!</v>
      </c>
      <c r="AD143" s="1105" t="str">
        <f t="shared" si="14"/>
        <v>#REF!</v>
      </c>
      <c r="AE143" s="1105" t="str">
        <f t="shared" si="15"/>
        <v>#REF!</v>
      </c>
      <c r="AF143" s="232"/>
      <c r="AG143" s="1079"/>
      <c r="AH143" s="1090">
        <f t="shared" si="16"/>
        <v>21</v>
      </c>
      <c r="AI143" s="1090"/>
    </row>
    <row r="144" ht="15.0" customHeight="1">
      <c r="A144" s="1098"/>
      <c r="B144" s="1417">
        <v>463643.0</v>
      </c>
      <c r="C144" s="1417" t="s">
        <v>1302</v>
      </c>
      <c r="D144" s="1417" t="s">
        <v>1303</v>
      </c>
      <c r="E144" s="1417" t="s">
        <v>511</v>
      </c>
      <c r="F144" s="1417" t="s">
        <v>512</v>
      </c>
      <c r="G144" s="1417" t="s">
        <v>790</v>
      </c>
      <c r="H144" s="1273" t="str">
        <f t="shared" si="1"/>
        <v>DEV03</v>
      </c>
      <c r="I144" s="1100" t="str">
        <f t="shared" si="2"/>
        <v>#REF!</v>
      </c>
      <c r="J144" s="413">
        <v>6.0</v>
      </c>
      <c r="K144" s="413">
        <v>2025.0</v>
      </c>
      <c r="L144" s="1418">
        <v>45809.0</v>
      </c>
      <c r="M144" s="1418">
        <v>45838.0</v>
      </c>
      <c r="N144" s="827">
        <v>21.0</v>
      </c>
      <c r="O144" s="1084">
        <f t="shared" si="3"/>
        <v>1</v>
      </c>
      <c r="P144" s="231" t="str">
        <f t="shared" si="4"/>
        <v>#REF!</v>
      </c>
      <c r="Q144" s="231" t="str">
        <f t="shared" si="18"/>
        <v>#REF!</v>
      </c>
      <c r="R144" s="1101"/>
      <c r="S144" s="1417" t="s">
        <v>525</v>
      </c>
      <c r="T144" s="1417" t="s">
        <v>2426</v>
      </c>
      <c r="U144" s="1084" t="str">
        <f t="shared" si="5"/>
        <v>#REF!</v>
      </c>
      <c r="V144" s="1102" t="str">
        <f t="shared" si="6"/>
        <v>#REF!</v>
      </c>
      <c r="W144" s="1102" t="str">
        <f t="shared" si="7"/>
        <v>#REF!</v>
      </c>
      <c r="X144" s="1102" t="str">
        <f t="shared" si="8"/>
        <v>#REF!</v>
      </c>
      <c r="Y144" s="1102">
        <f t="shared" si="9"/>
        <v>1</v>
      </c>
      <c r="Z144" s="1416" t="str">
        <f t="shared" si="10"/>
        <v>#REF!</v>
      </c>
      <c r="AA144" s="1085" t="str">
        <f t="shared" si="11"/>
        <v>#REF!</v>
      </c>
      <c r="AB144" s="1085" t="str">
        <f t="shared" si="12"/>
        <v>#REF!</v>
      </c>
      <c r="AC144" s="1105" t="str">
        <f t="shared" si="13"/>
        <v>#REF!</v>
      </c>
      <c r="AD144" s="1105" t="str">
        <f t="shared" si="14"/>
        <v>#REF!</v>
      </c>
      <c r="AE144" s="1105" t="str">
        <f t="shared" si="15"/>
        <v>#REF!</v>
      </c>
      <c r="AF144" s="232"/>
      <c r="AG144" s="1079"/>
      <c r="AH144" s="1090">
        <f t="shared" si="16"/>
        <v>21</v>
      </c>
      <c r="AI144" s="1090"/>
    </row>
    <row r="145" ht="15.0" customHeight="1">
      <c r="A145" s="1098"/>
      <c r="B145" s="1417">
        <v>464853.0</v>
      </c>
      <c r="C145" s="1417" t="s">
        <v>1355</v>
      </c>
      <c r="D145" s="1417" t="s">
        <v>1356</v>
      </c>
      <c r="E145" s="1417" t="s">
        <v>511</v>
      </c>
      <c r="F145" s="1417" t="s">
        <v>512</v>
      </c>
      <c r="G145" s="1417" t="s">
        <v>790</v>
      </c>
      <c r="H145" s="1273" t="str">
        <f t="shared" si="1"/>
        <v>DEV03</v>
      </c>
      <c r="I145" s="1100" t="str">
        <f t="shared" si="2"/>
        <v>#REF!</v>
      </c>
      <c r="J145" s="413">
        <v>6.0</v>
      </c>
      <c r="K145" s="413">
        <v>2025.0</v>
      </c>
      <c r="L145" s="1418">
        <v>45809.0</v>
      </c>
      <c r="M145" s="1418">
        <v>45838.0</v>
      </c>
      <c r="N145" s="827">
        <v>21.0</v>
      </c>
      <c r="O145" s="1084">
        <f t="shared" si="3"/>
        <v>1</v>
      </c>
      <c r="P145" s="231" t="str">
        <f t="shared" si="4"/>
        <v>#REF!</v>
      </c>
      <c r="Q145" s="231" t="str">
        <f t="shared" si="18"/>
        <v>#REF!</v>
      </c>
      <c r="R145" s="1101"/>
      <c r="S145" s="1417" t="s">
        <v>525</v>
      </c>
      <c r="T145" s="1417" t="s">
        <v>2426</v>
      </c>
      <c r="U145" s="1084" t="str">
        <f t="shared" si="5"/>
        <v>#REF!</v>
      </c>
      <c r="V145" s="1102" t="str">
        <f t="shared" si="6"/>
        <v>#REF!</v>
      </c>
      <c r="W145" s="1102" t="str">
        <f t="shared" si="7"/>
        <v>#REF!</v>
      </c>
      <c r="X145" s="1102" t="str">
        <f t="shared" si="8"/>
        <v>#REF!</v>
      </c>
      <c r="Y145" s="1102">
        <f t="shared" si="9"/>
        <v>1</v>
      </c>
      <c r="Z145" s="1416" t="str">
        <f t="shared" si="10"/>
        <v>#REF!</v>
      </c>
      <c r="AA145" s="1085" t="str">
        <f t="shared" si="11"/>
        <v>#REF!</v>
      </c>
      <c r="AB145" s="1085" t="str">
        <f t="shared" si="12"/>
        <v>#REF!</v>
      </c>
      <c r="AC145" s="1105" t="str">
        <f t="shared" si="13"/>
        <v>#REF!</v>
      </c>
      <c r="AD145" s="1105" t="str">
        <f t="shared" si="14"/>
        <v>#REF!</v>
      </c>
      <c r="AE145" s="1105" t="str">
        <f t="shared" si="15"/>
        <v>#REF!</v>
      </c>
      <c r="AF145" s="232"/>
      <c r="AG145" s="1079"/>
      <c r="AH145" s="1090">
        <f t="shared" si="16"/>
        <v>21</v>
      </c>
      <c r="AI145" s="1090"/>
    </row>
    <row r="146" ht="15.0" customHeight="1">
      <c r="A146" s="1098"/>
      <c r="B146" s="1417">
        <v>465485.0</v>
      </c>
      <c r="C146" s="1417" t="s">
        <v>1357</v>
      </c>
      <c r="D146" s="1417" t="s">
        <v>1358</v>
      </c>
      <c r="E146" s="1417" t="s">
        <v>511</v>
      </c>
      <c r="F146" s="1417" t="s">
        <v>512</v>
      </c>
      <c r="G146" s="1417" t="s">
        <v>790</v>
      </c>
      <c r="H146" s="1273" t="str">
        <f t="shared" si="1"/>
        <v>DEV03</v>
      </c>
      <c r="I146" s="1100" t="str">
        <f t="shared" si="2"/>
        <v>#REF!</v>
      </c>
      <c r="J146" s="413">
        <v>6.0</v>
      </c>
      <c r="K146" s="413">
        <v>2025.0</v>
      </c>
      <c r="L146" s="1418">
        <v>45809.0</v>
      </c>
      <c r="M146" s="1418">
        <v>45838.0</v>
      </c>
      <c r="N146" s="827">
        <v>21.0</v>
      </c>
      <c r="O146" s="1084">
        <f t="shared" si="3"/>
        <v>1</v>
      </c>
      <c r="P146" s="231" t="str">
        <f t="shared" si="4"/>
        <v>#REF!</v>
      </c>
      <c r="Q146" s="231" t="str">
        <f t="shared" si="18"/>
        <v>#REF!</v>
      </c>
      <c r="R146" s="1101"/>
      <c r="S146" s="1417" t="s">
        <v>525</v>
      </c>
      <c r="T146" s="1417" t="s">
        <v>2426</v>
      </c>
      <c r="U146" s="1084" t="str">
        <f t="shared" si="5"/>
        <v>#REF!</v>
      </c>
      <c r="V146" s="1102" t="str">
        <f t="shared" si="6"/>
        <v>#REF!</v>
      </c>
      <c r="W146" s="1102" t="str">
        <f t="shared" si="7"/>
        <v>#REF!</v>
      </c>
      <c r="X146" s="1102" t="str">
        <f t="shared" si="8"/>
        <v>#REF!</v>
      </c>
      <c r="Y146" s="1102">
        <f t="shared" si="9"/>
        <v>1</v>
      </c>
      <c r="Z146" s="1416" t="str">
        <f t="shared" si="10"/>
        <v>#REF!</v>
      </c>
      <c r="AA146" s="1085" t="str">
        <f t="shared" si="11"/>
        <v>#REF!</v>
      </c>
      <c r="AB146" s="1085" t="str">
        <f t="shared" si="12"/>
        <v>#REF!</v>
      </c>
      <c r="AC146" s="1105" t="str">
        <f t="shared" si="13"/>
        <v>#REF!</v>
      </c>
      <c r="AD146" s="1105" t="str">
        <f t="shared" si="14"/>
        <v>#REF!</v>
      </c>
      <c r="AE146" s="1105" t="str">
        <f t="shared" si="15"/>
        <v>#REF!</v>
      </c>
      <c r="AF146" s="232"/>
      <c r="AG146" s="1079"/>
      <c r="AH146" s="1090">
        <f t="shared" si="16"/>
        <v>21</v>
      </c>
      <c r="AI146" s="1090"/>
    </row>
    <row r="147" ht="15.0" customHeight="1">
      <c r="A147" s="1098"/>
      <c r="B147" s="1417">
        <v>465801.0</v>
      </c>
      <c r="C147" s="1417" t="s">
        <v>1360</v>
      </c>
      <c r="D147" s="1417" t="s">
        <v>1361</v>
      </c>
      <c r="E147" s="1417" t="s">
        <v>511</v>
      </c>
      <c r="F147" s="1417" t="s">
        <v>512</v>
      </c>
      <c r="G147" s="1417" t="s">
        <v>893</v>
      </c>
      <c r="H147" s="1273" t="str">
        <f t="shared" si="1"/>
        <v>DEV06</v>
      </c>
      <c r="I147" s="1100" t="str">
        <f t="shared" si="2"/>
        <v>#REF!</v>
      </c>
      <c r="J147" s="413">
        <v>6.0</v>
      </c>
      <c r="K147" s="413">
        <v>2025.0</v>
      </c>
      <c r="L147" s="1418">
        <v>45809.0</v>
      </c>
      <c r="M147" s="1418">
        <v>45838.0</v>
      </c>
      <c r="N147" s="827">
        <v>21.0</v>
      </c>
      <c r="O147" s="1084">
        <f t="shared" si="3"/>
        <v>1</v>
      </c>
      <c r="P147" s="231" t="str">
        <f t="shared" si="4"/>
        <v>#REF!</v>
      </c>
      <c r="Q147" s="231" t="str">
        <f t="shared" si="18"/>
        <v>#REF!</v>
      </c>
      <c r="R147" s="1101"/>
      <c r="S147" s="1417" t="s">
        <v>525</v>
      </c>
      <c r="T147" s="1417" t="s">
        <v>2426</v>
      </c>
      <c r="U147" s="1084" t="str">
        <f t="shared" si="5"/>
        <v>#REF!</v>
      </c>
      <c r="V147" s="1102" t="str">
        <f t="shared" si="6"/>
        <v>#REF!</v>
      </c>
      <c r="W147" s="1102" t="str">
        <f t="shared" si="7"/>
        <v>#REF!</v>
      </c>
      <c r="X147" s="1102" t="str">
        <f t="shared" si="8"/>
        <v>#REF!</v>
      </c>
      <c r="Y147" s="1102">
        <f t="shared" si="9"/>
        <v>1</v>
      </c>
      <c r="Z147" s="1416" t="str">
        <f t="shared" si="10"/>
        <v>#REF!</v>
      </c>
      <c r="AA147" s="1085" t="str">
        <f t="shared" si="11"/>
        <v>#REF!</v>
      </c>
      <c r="AB147" s="1085" t="str">
        <f t="shared" si="12"/>
        <v>#REF!</v>
      </c>
      <c r="AC147" s="1105" t="str">
        <f t="shared" si="13"/>
        <v>#REF!</v>
      </c>
      <c r="AD147" s="1105" t="str">
        <f t="shared" si="14"/>
        <v>#REF!</v>
      </c>
      <c r="AE147" s="1105" t="str">
        <f t="shared" si="15"/>
        <v>#REF!</v>
      </c>
      <c r="AF147" s="232"/>
      <c r="AG147" s="1079"/>
      <c r="AH147" s="1090">
        <f t="shared" si="16"/>
        <v>21</v>
      </c>
      <c r="AI147" s="1090"/>
    </row>
    <row r="148" ht="15.0" customHeight="1">
      <c r="A148" s="1098"/>
      <c r="B148" s="1417">
        <v>467797.0</v>
      </c>
      <c r="C148" s="1417" t="s">
        <v>2439</v>
      </c>
      <c r="D148" s="1417" t="s">
        <v>2440</v>
      </c>
      <c r="E148" s="1417" t="s">
        <v>552</v>
      </c>
      <c r="F148" s="1417" t="s">
        <v>512</v>
      </c>
      <c r="G148" s="1417" t="s">
        <v>665</v>
      </c>
      <c r="H148" s="1273" t="str">
        <f t="shared" si="1"/>
        <v>DEV02</v>
      </c>
      <c r="I148" s="1100" t="str">
        <f t="shared" si="2"/>
        <v>#REF!</v>
      </c>
      <c r="J148" s="413">
        <v>6.0</v>
      </c>
      <c r="K148" s="413">
        <v>2025.0</v>
      </c>
      <c r="L148" s="1418">
        <v>45809.0</v>
      </c>
      <c r="M148" s="1418">
        <v>45838.0</v>
      </c>
      <c r="N148" s="827">
        <v>21.0</v>
      </c>
      <c r="O148" s="1084">
        <f t="shared" si="3"/>
        <v>1</v>
      </c>
      <c r="P148" s="231" t="str">
        <f t="shared" si="4"/>
        <v>#REF!</v>
      </c>
      <c r="Q148" s="231" t="str">
        <f t="shared" si="18"/>
        <v>#REF!</v>
      </c>
      <c r="R148" s="1101"/>
      <c r="S148" s="1417" t="s">
        <v>525</v>
      </c>
      <c r="T148" s="1417" t="s">
        <v>2426</v>
      </c>
      <c r="U148" s="1084" t="str">
        <f t="shared" si="5"/>
        <v>#REF!</v>
      </c>
      <c r="V148" s="1102" t="str">
        <f t="shared" si="6"/>
        <v>#REF!</v>
      </c>
      <c r="W148" s="1102" t="str">
        <f t="shared" si="7"/>
        <v>#REF!</v>
      </c>
      <c r="X148" s="1102" t="str">
        <f t="shared" si="8"/>
        <v>#REF!</v>
      </c>
      <c r="Y148" s="1102">
        <f t="shared" si="9"/>
        <v>1</v>
      </c>
      <c r="Z148" s="1416" t="str">
        <f t="shared" si="10"/>
        <v>#REF!</v>
      </c>
      <c r="AA148" s="1085" t="str">
        <f t="shared" si="11"/>
        <v>#REF!</v>
      </c>
      <c r="AB148" s="1085" t="str">
        <f t="shared" si="12"/>
        <v>#REF!</v>
      </c>
      <c r="AC148" s="1105" t="str">
        <f t="shared" si="13"/>
        <v>#REF!</v>
      </c>
      <c r="AD148" s="1105" t="str">
        <f t="shared" si="14"/>
        <v>#REF!</v>
      </c>
      <c r="AE148" s="1105" t="str">
        <f t="shared" si="15"/>
        <v>#REF!</v>
      </c>
      <c r="AF148" s="232"/>
      <c r="AG148" s="1079"/>
      <c r="AH148" s="1090">
        <f t="shared" si="16"/>
        <v>21</v>
      </c>
      <c r="AI148" s="1090"/>
    </row>
    <row r="149" ht="15.0" customHeight="1">
      <c r="A149" s="1098"/>
      <c r="B149" s="1417">
        <v>470249.0</v>
      </c>
      <c r="C149" s="1417" t="s">
        <v>2305</v>
      </c>
      <c r="D149" s="1417" t="s">
        <v>2306</v>
      </c>
      <c r="E149" s="1417" t="s">
        <v>511</v>
      </c>
      <c r="F149" s="1417" t="s">
        <v>546</v>
      </c>
      <c r="G149" s="1417" t="s">
        <v>665</v>
      </c>
      <c r="H149" s="1273" t="str">
        <f t="shared" si="1"/>
        <v>TESTER02</v>
      </c>
      <c r="I149" s="1100" t="str">
        <f t="shared" si="2"/>
        <v>#REF!</v>
      </c>
      <c r="J149" s="413">
        <v>6.0</v>
      </c>
      <c r="K149" s="413">
        <v>2025.0</v>
      </c>
      <c r="L149" s="1418">
        <v>45809.0</v>
      </c>
      <c r="M149" s="1418">
        <v>45838.0</v>
      </c>
      <c r="N149" s="827">
        <v>21.0</v>
      </c>
      <c r="O149" s="1084">
        <f t="shared" si="3"/>
        <v>1</v>
      </c>
      <c r="P149" s="231" t="str">
        <f t="shared" si="4"/>
        <v>#REF!</v>
      </c>
      <c r="Q149" s="231" t="str">
        <f t="shared" si="18"/>
        <v>#REF!</v>
      </c>
      <c r="R149" s="1101"/>
      <c r="S149" s="1417" t="s">
        <v>525</v>
      </c>
      <c r="T149" s="1417" t="s">
        <v>2426</v>
      </c>
      <c r="U149" s="1084" t="str">
        <f t="shared" si="5"/>
        <v>#REF!</v>
      </c>
      <c r="V149" s="1102" t="str">
        <f t="shared" si="6"/>
        <v>#REF!</v>
      </c>
      <c r="W149" s="1102" t="str">
        <f t="shared" si="7"/>
        <v>#REF!</v>
      </c>
      <c r="X149" s="1102" t="str">
        <f t="shared" si="8"/>
        <v>#REF!</v>
      </c>
      <c r="Y149" s="1102">
        <f t="shared" si="9"/>
        <v>1</v>
      </c>
      <c r="Z149" s="1416" t="str">
        <f t="shared" si="10"/>
        <v>#REF!</v>
      </c>
      <c r="AA149" s="1085" t="str">
        <f t="shared" si="11"/>
        <v>#REF!</v>
      </c>
      <c r="AB149" s="1085" t="str">
        <f t="shared" si="12"/>
        <v>#REF!</v>
      </c>
      <c r="AC149" s="1105" t="str">
        <f t="shared" si="13"/>
        <v>#REF!</v>
      </c>
      <c r="AD149" s="1105" t="str">
        <f t="shared" si="14"/>
        <v>#REF!</v>
      </c>
      <c r="AE149" s="1105" t="str">
        <f t="shared" si="15"/>
        <v>#REF!</v>
      </c>
      <c r="AF149" s="232"/>
      <c r="AG149" s="1079"/>
      <c r="AH149" s="1090">
        <f t="shared" si="16"/>
        <v>21</v>
      </c>
      <c r="AI149" s="1090"/>
    </row>
    <row r="150" ht="15.0" customHeight="1">
      <c r="A150" s="1098"/>
      <c r="B150" s="1417">
        <v>470939.0</v>
      </c>
      <c r="C150" s="1417" t="s">
        <v>2320</v>
      </c>
      <c r="D150" s="1417" t="s">
        <v>2321</v>
      </c>
      <c r="E150" s="1417" t="s">
        <v>511</v>
      </c>
      <c r="F150" s="1417" t="s">
        <v>512</v>
      </c>
      <c r="G150" s="1417" t="s">
        <v>771</v>
      </c>
      <c r="H150" s="1273" t="str">
        <f t="shared" si="1"/>
        <v>DEV04</v>
      </c>
      <c r="I150" s="1100" t="str">
        <f t="shared" si="2"/>
        <v>#REF!</v>
      </c>
      <c r="J150" s="413">
        <v>6.0</v>
      </c>
      <c r="K150" s="413">
        <v>2025.0</v>
      </c>
      <c r="L150" s="1418">
        <v>45809.0</v>
      </c>
      <c r="M150" s="1418">
        <v>45838.0</v>
      </c>
      <c r="N150" s="827">
        <v>21.0</v>
      </c>
      <c r="O150" s="1084">
        <f t="shared" si="3"/>
        <v>1</v>
      </c>
      <c r="P150" s="231" t="str">
        <f t="shared" si="4"/>
        <v>#REF!</v>
      </c>
      <c r="Q150" s="231" t="str">
        <f t="shared" si="18"/>
        <v>#REF!</v>
      </c>
      <c r="R150" s="1101"/>
      <c r="S150" s="1417" t="s">
        <v>525</v>
      </c>
      <c r="T150" s="1417" t="s">
        <v>2426</v>
      </c>
      <c r="U150" s="1084" t="str">
        <f t="shared" si="5"/>
        <v>#REF!</v>
      </c>
      <c r="V150" s="1102" t="str">
        <f t="shared" si="6"/>
        <v>#REF!</v>
      </c>
      <c r="W150" s="1102" t="str">
        <f t="shared" si="7"/>
        <v>#REF!</v>
      </c>
      <c r="X150" s="1102" t="str">
        <f t="shared" si="8"/>
        <v>#REF!</v>
      </c>
      <c r="Y150" s="1102">
        <f t="shared" si="9"/>
        <v>1</v>
      </c>
      <c r="Z150" s="1416" t="str">
        <f t="shared" si="10"/>
        <v>#REF!</v>
      </c>
      <c r="AA150" s="1085" t="str">
        <f t="shared" si="11"/>
        <v>#REF!</v>
      </c>
      <c r="AB150" s="1085" t="str">
        <f t="shared" si="12"/>
        <v>#REF!</v>
      </c>
      <c r="AC150" s="1105" t="str">
        <f t="shared" si="13"/>
        <v>#REF!</v>
      </c>
      <c r="AD150" s="1105" t="str">
        <f t="shared" si="14"/>
        <v>#REF!</v>
      </c>
      <c r="AE150" s="1105" t="str">
        <f t="shared" si="15"/>
        <v>#REF!</v>
      </c>
      <c r="AF150" s="232"/>
      <c r="AG150" s="1079"/>
      <c r="AH150" s="1090">
        <f t="shared" si="16"/>
        <v>21</v>
      </c>
      <c r="AI150" s="1090"/>
    </row>
    <row r="151" ht="15.0" customHeight="1">
      <c r="A151" s="1098"/>
      <c r="B151" s="1417">
        <v>471775.0</v>
      </c>
      <c r="C151" s="1417" t="s">
        <v>2337</v>
      </c>
      <c r="D151" s="1417" t="s">
        <v>2338</v>
      </c>
      <c r="E151" s="1417" t="s">
        <v>511</v>
      </c>
      <c r="F151" s="1417" t="s">
        <v>512</v>
      </c>
      <c r="G151" s="1417" t="s">
        <v>795</v>
      </c>
      <c r="H151" s="1273" t="str">
        <f t="shared" si="1"/>
        <v>DEV01</v>
      </c>
      <c r="I151" s="1100" t="str">
        <f t="shared" si="2"/>
        <v>#REF!</v>
      </c>
      <c r="J151" s="413">
        <v>6.0</v>
      </c>
      <c r="K151" s="413">
        <v>2025.0</v>
      </c>
      <c r="L151" s="1418">
        <v>45809.0</v>
      </c>
      <c r="M151" s="1418">
        <v>45838.0</v>
      </c>
      <c r="N151" s="827">
        <v>21.0</v>
      </c>
      <c r="O151" s="1084">
        <f t="shared" si="3"/>
        <v>1</v>
      </c>
      <c r="P151" s="231" t="str">
        <f t="shared" si="4"/>
        <v>#REF!</v>
      </c>
      <c r="Q151" s="231" t="str">
        <f t="shared" si="18"/>
        <v>#REF!</v>
      </c>
      <c r="R151" s="1101"/>
      <c r="S151" s="1417" t="s">
        <v>525</v>
      </c>
      <c r="T151" s="1417" t="s">
        <v>2426</v>
      </c>
      <c r="U151" s="1084" t="str">
        <f t="shared" si="5"/>
        <v>#REF!</v>
      </c>
      <c r="V151" s="1102" t="str">
        <f t="shared" si="6"/>
        <v>#REF!</v>
      </c>
      <c r="W151" s="1102" t="str">
        <f t="shared" si="7"/>
        <v>#REF!</v>
      </c>
      <c r="X151" s="1102" t="str">
        <f t="shared" si="8"/>
        <v>#REF!</v>
      </c>
      <c r="Y151" s="1102">
        <f t="shared" si="9"/>
        <v>1</v>
      </c>
      <c r="Z151" s="1416" t="str">
        <f t="shared" si="10"/>
        <v>#REF!</v>
      </c>
      <c r="AA151" s="1085" t="str">
        <f t="shared" si="11"/>
        <v>#REF!</v>
      </c>
      <c r="AB151" s="1085" t="str">
        <f t="shared" si="12"/>
        <v>#REF!</v>
      </c>
      <c r="AC151" s="1105" t="str">
        <f t="shared" si="13"/>
        <v>#REF!</v>
      </c>
      <c r="AD151" s="1105" t="str">
        <f t="shared" si="14"/>
        <v>#REF!</v>
      </c>
      <c r="AE151" s="1105" t="str">
        <f t="shared" si="15"/>
        <v>#REF!</v>
      </c>
      <c r="AF151" s="232"/>
      <c r="AG151" s="1079"/>
      <c r="AH151" s="1090">
        <f t="shared" si="16"/>
        <v>21</v>
      </c>
      <c r="AI151" s="1090"/>
    </row>
    <row r="152" ht="15.0" customHeight="1">
      <c r="A152" s="1098"/>
      <c r="B152" s="1417">
        <v>473957.0</v>
      </c>
      <c r="C152" s="1417" t="s">
        <v>2348</v>
      </c>
      <c r="D152" s="1417" t="s">
        <v>2349</v>
      </c>
      <c r="E152" s="1417" t="s">
        <v>511</v>
      </c>
      <c r="F152" s="1417" t="s">
        <v>512</v>
      </c>
      <c r="G152" s="1417" t="s">
        <v>795</v>
      </c>
      <c r="H152" s="1273" t="str">
        <f t="shared" si="1"/>
        <v>DEV01</v>
      </c>
      <c r="I152" s="1100" t="str">
        <f t="shared" si="2"/>
        <v>#REF!</v>
      </c>
      <c r="J152" s="413">
        <v>6.0</v>
      </c>
      <c r="K152" s="413">
        <v>2025.0</v>
      </c>
      <c r="L152" s="1418">
        <v>45809.0</v>
      </c>
      <c r="M152" s="1418">
        <v>45828.0</v>
      </c>
      <c r="N152" s="827">
        <v>7.5</v>
      </c>
      <c r="O152" s="1084">
        <f t="shared" si="3"/>
        <v>0.3571428571</v>
      </c>
      <c r="P152" s="231" t="str">
        <f t="shared" si="4"/>
        <v>#REF!</v>
      </c>
      <c r="Q152" s="231" t="str">
        <f t="shared" si="18"/>
        <v>#REF!</v>
      </c>
      <c r="R152" s="1101"/>
      <c r="S152" s="1417" t="s">
        <v>525</v>
      </c>
      <c r="T152" s="1417" t="s">
        <v>2426</v>
      </c>
      <c r="U152" s="1084" t="str">
        <f t="shared" si="5"/>
        <v>#REF!</v>
      </c>
      <c r="V152" s="1102" t="str">
        <f t="shared" si="6"/>
        <v>#REF!</v>
      </c>
      <c r="W152" s="1102" t="str">
        <f t="shared" si="7"/>
        <v>#REF!</v>
      </c>
      <c r="X152" s="1102" t="str">
        <f t="shared" si="8"/>
        <v>#REF!</v>
      </c>
      <c r="Y152" s="1102">
        <f t="shared" si="9"/>
        <v>0.8571428571</v>
      </c>
      <c r="Z152" s="1416" t="str">
        <f t="shared" si="10"/>
        <v>#REF!</v>
      </c>
      <c r="AA152" s="1085" t="str">
        <f t="shared" si="11"/>
        <v>#REF!</v>
      </c>
      <c r="AB152" s="1085" t="str">
        <f t="shared" si="12"/>
        <v>#REF!</v>
      </c>
      <c r="AC152" s="1105" t="str">
        <f t="shared" si="13"/>
        <v>#REF!</v>
      </c>
      <c r="AD152" s="1105" t="str">
        <f t="shared" si="14"/>
        <v>#REF!</v>
      </c>
      <c r="AE152" s="1105" t="str">
        <f t="shared" si="15"/>
        <v>#REF!</v>
      </c>
      <c r="AF152" s="232"/>
      <c r="AG152" s="1079"/>
      <c r="AH152" s="1090">
        <f t="shared" si="16"/>
        <v>18</v>
      </c>
      <c r="AI152" s="1090"/>
    </row>
    <row r="153" ht="15.0" customHeight="1">
      <c r="A153" s="1098"/>
      <c r="B153" s="1417">
        <v>475597.0</v>
      </c>
      <c r="C153" s="1417" t="s">
        <v>2421</v>
      </c>
      <c r="D153" s="1417" t="s">
        <v>2422</v>
      </c>
      <c r="E153" s="1417" t="s">
        <v>511</v>
      </c>
      <c r="F153" s="1417" t="s">
        <v>512</v>
      </c>
      <c r="G153" s="1417" t="s">
        <v>665</v>
      </c>
      <c r="H153" s="1273" t="str">
        <f t="shared" si="1"/>
        <v>DEV02</v>
      </c>
      <c r="I153" s="1100" t="str">
        <f t="shared" si="2"/>
        <v>#REF!</v>
      </c>
      <c r="J153" s="413">
        <v>6.0</v>
      </c>
      <c r="K153" s="413">
        <v>2025.0</v>
      </c>
      <c r="L153" s="1418">
        <v>45809.0</v>
      </c>
      <c r="M153" s="1418">
        <v>45838.0</v>
      </c>
      <c r="N153" s="827">
        <v>21.0</v>
      </c>
      <c r="O153" s="1084">
        <f t="shared" si="3"/>
        <v>1</v>
      </c>
      <c r="P153" s="231" t="str">
        <f t="shared" si="4"/>
        <v>#REF!</v>
      </c>
      <c r="Q153" s="231" t="str">
        <f t="shared" si="18"/>
        <v>#REF!</v>
      </c>
      <c r="R153" s="1101"/>
      <c r="S153" s="1417" t="s">
        <v>525</v>
      </c>
      <c r="T153" s="1417" t="s">
        <v>2426</v>
      </c>
      <c r="U153" s="1084" t="str">
        <f t="shared" si="5"/>
        <v>#REF!</v>
      </c>
      <c r="V153" s="1102" t="str">
        <f t="shared" si="6"/>
        <v>#REF!</v>
      </c>
      <c r="W153" s="1102" t="str">
        <f t="shared" si="7"/>
        <v>#REF!</v>
      </c>
      <c r="X153" s="1102" t="str">
        <f t="shared" si="8"/>
        <v>#REF!</v>
      </c>
      <c r="Y153" s="1102">
        <f t="shared" si="9"/>
        <v>1</v>
      </c>
      <c r="Z153" s="1416" t="str">
        <f t="shared" si="10"/>
        <v>#REF!</v>
      </c>
      <c r="AA153" s="1085" t="str">
        <f t="shared" si="11"/>
        <v>#REF!</v>
      </c>
      <c r="AB153" s="1085" t="str">
        <f t="shared" si="12"/>
        <v>#REF!</v>
      </c>
      <c r="AC153" s="1105" t="str">
        <f t="shared" si="13"/>
        <v>#REF!</v>
      </c>
      <c r="AD153" s="1105" t="str">
        <f t="shared" si="14"/>
        <v>#REF!</v>
      </c>
      <c r="AE153" s="1105" t="str">
        <f t="shared" si="15"/>
        <v>#REF!</v>
      </c>
      <c r="AF153" s="232"/>
      <c r="AG153" s="1079"/>
      <c r="AH153" s="1090">
        <f t="shared" si="16"/>
        <v>21</v>
      </c>
      <c r="AI153" s="1090"/>
    </row>
    <row r="154" ht="15.0" customHeight="1">
      <c r="A154" s="1098"/>
      <c r="B154" s="1417">
        <v>477319.0</v>
      </c>
      <c r="C154" s="1417" t="s">
        <v>2474</v>
      </c>
      <c r="D154" s="1417" t="s">
        <v>2475</v>
      </c>
      <c r="E154" s="1417" t="s">
        <v>511</v>
      </c>
      <c r="F154" s="1417" t="s">
        <v>512</v>
      </c>
      <c r="G154" s="1417" t="s">
        <v>665</v>
      </c>
      <c r="H154" s="1273" t="str">
        <f t="shared" si="1"/>
        <v>DEV02</v>
      </c>
      <c r="I154" s="1100" t="str">
        <f t="shared" si="2"/>
        <v>#REF!</v>
      </c>
      <c r="J154" s="413">
        <v>6.0</v>
      </c>
      <c r="K154" s="413">
        <v>2025.0</v>
      </c>
      <c r="L154" s="1418">
        <v>45819.0</v>
      </c>
      <c r="M154" s="1418">
        <v>45838.0</v>
      </c>
      <c r="N154" s="827">
        <v>14.0</v>
      </c>
      <c r="O154" s="1084">
        <f t="shared" si="3"/>
        <v>0.6666666667</v>
      </c>
      <c r="P154" s="231" t="str">
        <f t="shared" si="4"/>
        <v>#REF!</v>
      </c>
      <c r="Q154" s="231" t="str">
        <f t="shared" si="18"/>
        <v>#REF!</v>
      </c>
      <c r="R154" s="1101"/>
      <c r="S154" s="1417" t="s">
        <v>525</v>
      </c>
      <c r="T154" s="1417" t="s">
        <v>2426</v>
      </c>
      <c r="U154" s="1084" t="str">
        <f t="shared" si="5"/>
        <v>#REF!</v>
      </c>
      <c r="V154" s="1102" t="str">
        <f t="shared" si="6"/>
        <v>#REF!</v>
      </c>
      <c r="W154" s="1102" t="str">
        <f t="shared" si="7"/>
        <v>#REF!</v>
      </c>
      <c r="X154" s="1102" t="str">
        <f t="shared" si="8"/>
        <v>#REF!</v>
      </c>
      <c r="Y154" s="1102">
        <f t="shared" si="9"/>
        <v>0.6666666667</v>
      </c>
      <c r="Z154" s="1416" t="str">
        <f t="shared" si="10"/>
        <v>#REF!</v>
      </c>
      <c r="AA154" s="1085" t="str">
        <f t="shared" si="11"/>
        <v>#REF!</v>
      </c>
      <c r="AB154" s="1085" t="str">
        <f t="shared" si="12"/>
        <v>#REF!</v>
      </c>
      <c r="AC154" s="1105" t="str">
        <f t="shared" si="13"/>
        <v>#REF!</v>
      </c>
      <c r="AD154" s="1105" t="str">
        <f t="shared" si="14"/>
        <v>#REF!</v>
      </c>
      <c r="AE154" s="1105" t="str">
        <f t="shared" si="15"/>
        <v>#REF!</v>
      </c>
      <c r="AF154" s="232"/>
      <c r="AG154" s="1079"/>
      <c r="AH154" s="1090">
        <f t="shared" si="16"/>
        <v>14</v>
      </c>
      <c r="AI154" s="1090"/>
    </row>
    <row r="155" ht="15.0" customHeight="1">
      <c r="A155" s="1098"/>
      <c r="B155" s="1417">
        <v>470251.0</v>
      </c>
      <c r="C155" s="1417" t="s">
        <v>2271</v>
      </c>
      <c r="D155" s="1417" t="s">
        <v>2272</v>
      </c>
      <c r="E155" s="1417" t="s">
        <v>511</v>
      </c>
      <c r="F155" s="1417" t="s">
        <v>512</v>
      </c>
      <c r="G155" s="1417" t="s">
        <v>790</v>
      </c>
      <c r="H155" s="1273" t="str">
        <f t="shared" si="1"/>
        <v>DEV03</v>
      </c>
      <c r="I155" s="1100" t="str">
        <f t="shared" si="2"/>
        <v>#REF!</v>
      </c>
      <c r="J155" s="413">
        <v>6.0</v>
      </c>
      <c r="K155" s="413">
        <v>2025.0</v>
      </c>
      <c r="L155" s="1418">
        <v>45809.0</v>
      </c>
      <c r="M155" s="1418">
        <v>45838.0</v>
      </c>
      <c r="N155" s="827">
        <v>21.0</v>
      </c>
      <c r="O155" s="1084">
        <f t="shared" si="3"/>
        <v>1</v>
      </c>
      <c r="P155" s="231">
        <f t="shared" si="4"/>
        <v>1</v>
      </c>
      <c r="Q155" s="231">
        <f t="shared" si="18"/>
        <v>1</v>
      </c>
      <c r="R155" s="1101"/>
      <c r="S155" s="1417" t="s">
        <v>517</v>
      </c>
      <c r="T155" s="1417" t="s">
        <v>2258</v>
      </c>
      <c r="U155" s="1084">
        <f t="shared" si="5"/>
        <v>1</v>
      </c>
      <c r="V155" s="1102">
        <f t="shared" si="6"/>
        <v>1</v>
      </c>
      <c r="W155" s="1102">
        <f t="shared" si="7"/>
        <v>1</v>
      </c>
      <c r="X155" s="1102">
        <f t="shared" si="8"/>
        <v>1</v>
      </c>
      <c r="Y155" s="1102">
        <f t="shared" si="9"/>
        <v>1</v>
      </c>
      <c r="Z155" s="1416" t="str">
        <f t="shared" si="10"/>
        <v>#REF!</v>
      </c>
      <c r="AA155" s="1085" t="str">
        <f t="shared" si="11"/>
        <v>#REF!</v>
      </c>
      <c r="AB155" s="1085" t="str">
        <f t="shared" si="12"/>
        <v>#REF!</v>
      </c>
      <c r="AC155" s="1105">
        <f t="shared" si="13"/>
        <v>0</v>
      </c>
      <c r="AD155" s="1105" t="str">
        <f t="shared" si="14"/>
        <v>#REF!</v>
      </c>
      <c r="AE155" s="1105" t="str">
        <f t="shared" si="15"/>
        <v>#REF!</v>
      </c>
      <c r="AF155" s="232"/>
      <c r="AG155" s="1079"/>
      <c r="AH155" s="1090">
        <f t="shared" si="16"/>
        <v>21</v>
      </c>
      <c r="AI155" s="1090"/>
    </row>
    <row r="156" ht="15.0" customHeight="1">
      <c r="A156" s="1098"/>
      <c r="B156" s="1417">
        <v>289435.0</v>
      </c>
      <c r="C156" s="1417" t="s">
        <v>1138</v>
      </c>
      <c r="D156" s="1417" t="s">
        <v>1404</v>
      </c>
      <c r="E156" s="1417" t="s">
        <v>511</v>
      </c>
      <c r="F156" s="1417" t="s">
        <v>512</v>
      </c>
      <c r="G156" s="1417" t="s">
        <v>787</v>
      </c>
      <c r="H156" s="1273" t="str">
        <f t="shared" si="1"/>
        <v>DEV05</v>
      </c>
      <c r="I156" s="1100" t="str">
        <f t="shared" si="2"/>
        <v>#REF!</v>
      </c>
      <c r="J156" s="413">
        <v>6.0</v>
      </c>
      <c r="K156" s="413">
        <v>2025.0</v>
      </c>
      <c r="L156" s="1418">
        <v>45809.0</v>
      </c>
      <c r="M156" s="1418">
        <v>45838.0</v>
      </c>
      <c r="N156" s="827">
        <v>21.0</v>
      </c>
      <c r="O156" s="1084">
        <f t="shared" si="3"/>
        <v>1</v>
      </c>
      <c r="P156" s="231" t="str">
        <f t="shared" si="4"/>
        <v>#REF!</v>
      </c>
      <c r="Q156" s="231" t="str">
        <f t="shared" si="18"/>
        <v>#REF!</v>
      </c>
      <c r="R156" s="1101"/>
      <c r="S156" s="1417" t="s">
        <v>525</v>
      </c>
      <c r="T156" s="1417" t="s">
        <v>2427</v>
      </c>
      <c r="U156" s="1084" t="str">
        <f t="shared" si="5"/>
        <v>#REF!</v>
      </c>
      <c r="V156" s="1102" t="str">
        <f t="shared" si="6"/>
        <v>#REF!</v>
      </c>
      <c r="W156" s="1102" t="str">
        <f t="shared" si="7"/>
        <v>#REF!</v>
      </c>
      <c r="X156" s="1102" t="str">
        <f t="shared" si="8"/>
        <v>#REF!</v>
      </c>
      <c r="Y156" s="1102">
        <f t="shared" si="9"/>
        <v>1</v>
      </c>
      <c r="Z156" s="1416" t="str">
        <f t="shared" si="10"/>
        <v>#REF!</v>
      </c>
      <c r="AA156" s="1085" t="str">
        <f t="shared" si="11"/>
        <v>#REF!</v>
      </c>
      <c r="AB156" s="1085" t="str">
        <f t="shared" si="12"/>
        <v>#REF!</v>
      </c>
      <c r="AC156" s="1105" t="str">
        <f t="shared" si="13"/>
        <v>#REF!</v>
      </c>
      <c r="AD156" s="1105" t="str">
        <f t="shared" si="14"/>
        <v>#REF!</v>
      </c>
      <c r="AE156" s="1105" t="str">
        <f t="shared" si="15"/>
        <v>#REF!</v>
      </c>
      <c r="AF156" s="232"/>
      <c r="AG156" s="1079"/>
      <c r="AH156" s="1090">
        <f t="shared" si="16"/>
        <v>21</v>
      </c>
      <c r="AI156" s="1090"/>
    </row>
    <row r="157" ht="15.0" customHeight="1">
      <c r="A157" s="1098"/>
      <c r="B157" s="1417">
        <v>473509.0</v>
      </c>
      <c r="C157" s="1417" t="s">
        <v>2428</v>
      </c>
      <c r="D157" s="1417" t="s">
        <v>2429</v>
      </c>
      <c r="E157" s="1417" t="s">
        <v>552</v>
      </c>
      <c r="F157" s="1417" t="s">
        <v>564</v>
      </c>
      <c r="G157" s="1417" t="s">
        <v>790</v>
      </c>
      <c r="H157" s="1273" t="str">
        <f t="shared" si="1"/>
        <v>BA03</v>
      </c>
      <c r="I157" s="1100" t="str">
        <f t="shared" si="2"/>
        <v>#REF!</v>
      </c>
      <c r="J157" s="413">
        <v>6.0</v>
      </c>
      <c r="K157" s="413">
        <v>2025.0</v>
      </c>
      <c r="L157" s="1418">
        <v>45809.0</v>
      </c>
      <c r="M157" s="1418">
        <v>45838.0</v>
      </c>
      <c r="N157" s="827">
        <v>10.5</v>
      </c>
      <c r="O157" s="1084">
        <f t="shared" si="3"/>
        <v>0.5</v>
      </c>
      <c r="P157" s="231" t="str">
        <f t="shared" si="4"/>
        <v>#REF!</v>
      </c>
      <c r="Q157" s="231" t="str">
        <f t="shared" si="18"/>
        <v>#REF!</v>
      </c>
      <c r="R157" s="1101"/>
      <c r="S157" s="1417" t="s">
        <v>525</v>
      </c>
      <c r="T157" s="1417" t="s">
        <v>2427</v>
      </c>
      <c r="U157" s="1084" t="str">
        <f t="shared" si="5"/>
        <v>#REF!</v>
      </c>
      <c r="V157" s="1102" t="str">
        <f t="shared" si="6"/>
        <v>#REF!</v>
      </c>
      <c r="W157" s="1102" t="str">
        <f t="shared" si="7"/>
        <v>#REF!</v>
      </c>
      <c r="X157" s="1102" t="str">
        <f t="shared" si="8"/>
        <v>#REF!</v>
      </c>
      <c r="Y157" s="1102">
        <f t="shared" si="9"/>
        <v>1</v>
      </c>
      <c r="Z157" s="1416" t="str">
        <f t="shared" si="10"/>
        <v>#REF!</v>
      </c>
      <c r="AA157" s="1085" t="str">
        <f t="shared" si="11"/>
        <v>#REF!</v>
      </c>
      <c r="AB157" s="1085" t="str">
        <f t="shared" si="12"/>
        <v>#REF!</v>
      </c>
      <c r="AC157" s="1105" t="str">
        <f t="shared" si="13"/>
        <v>#REF!</v>
      </c>
      <c r="AD157" s="1105" t="str">
        <f t="shared" si="14"/>
        <v>#REF!</v>
      </c>
      <c r="AE157" s="1105" t="str">
        <f t="shared" si="15"/>
        <v>#REF!</v>
      </c>
      <c r="AF157" s="232"/>
      <c r="AG157" s="1079"/>
      <c r="AH157" s="1090">
        <f t="shared" si="16"/>
        <v>21</v>
      </c>
      <c r="AI157" s="1090"/>
    </row>
    <row r="158" ht="15.0" customHeight="1">
      <c r="A158" s="1098"/>
      <c r="B158" s="1417">
        <v>476361.0</v>
      </c>
      <c r="C158" s="1417" t="s">
        <v>462</v>
      </c>
      <c r="D158" s="1417" t="s">
        <v>463</v>
      </c>
      <c r="E158" s="1417" t="s">
        <v>511</v>
      </c>
      <c r="F158" s="1417" t="s">
        <v>663</v>
      </c>
      <c r="G158" s="1417" t="s">
        <v>790</v>
      </c>
      <c r="H158" s="1273" t="str">
        <f t="shared" si="1"/>
        <v>PM03</v>
      </c>
      <c r="I158" s="1100" t="str">
        <f t="shared" si="2"/>
        <v>#REF!</v>
      </c>
      <c r="J158" s="413">
        <v>6.0</v>
      </c>
      <c r="K158" s="413">
        <v>2025.0</v>
      </c>
      <c r="L158" s="1418">
        <v>45809.0</v>
      </c>
      <c r="M158" s="1418">
        <v>45838.0</v>
      </c>
      <c r="N158" s="827">
        <v>6.3</v>
      </c>
      <c r="O158" s="1084">
        <f t="shared" si="3"/>
        <v>0.3</v>
      </c>
      <c r="P158" s="231" t="str">
        <f t="shared" si="4"/>
        <v>#REF!</v>
      </c>
      <c r="Q158" s="231" t="str">
        <f t="shared" si="18"/>
        <v>#REF!</v>
      </c>
      <c r="R158" s="1101"/>
      <c r="S158" s="1417" t="s">
        <v>525</v>
      </c>
      <c r="T158" s="1417" t="s">
        <v>2427</v>
      </c>
      <c r="U158" s="1084" t="str">
        <f t="shared" si="5"/>
        <v>#REF!</v>
      </c>
      <c r="V158" s="1102" t="str">
        <f t="shared" si="6"/>
        <v>#REF!</v>
      </c>
      <c r="W158" s="1102" t="str">
        <f t="shared" si="7"/>
        <v>#REF!</v>
      </c>
      <c r="X158" s="1102" t="str">
        <f t="shared" si="8"/>
        <v>#REF!</v>
      </c>
      <c r="Y158" s="1102">
        <f t="shared" si="9"/>
        <v>1</v>
      </c>
      <c r="Z158" s="1416" t="str">
        <f t="shared" si="10"/>
        <v>#REF!</v>
      </c>
      <c r="AA158" s="1085" t="str">
        <f t="shared" si="11"/>
        <v>#REF!</v>
      </c>
      <c r="AB158" s="1085" t="str">
        <f t="shared" si="12"/>
        <v>#REF!</v>
      </c>
      <c r="AC158" s="1105" t="str">
        <f t="shared" si="13"/>
        <v>#REF!</v>
      </c>
      <c r="AD158" s="1105" t="str">
        <f t="shared" si="14"/>
        <v>#REF!</v>
      </c>
      <c r="AE158" s="1105" t="str">
        <f t="shared" si="15"/>
        <v>#REF!</v>
      </c>
      <c r="AF158" s="232"/>
      <c r="AG158" s="1079"/>
      <c r="AH158" s="1090">
        <f t="shared" si="16"/>
        <v>21</v>
      </c>
      <c r="AI158" s="1090"/>
    </row>
    <row r="159" ht="15.0" customHeight="1">
      <c r="A159" s="1098"/>
      <c r="B159" s="1417">
        <v>439827.0</v>
      </c>
      <c r="C159" s="1417" t="s">
        <v>1406</v>
      </c>
      <c r="D159" s="1417" t="s">
        <v>1407</v>
      </c>
      <c r="E159" s="1417" t="s">
        <v>511</v>
      </c>
      <c r="F159" s="1417" t="s">
        <v>512</v>
      </c>
      <c r="G159" s="1417" t="s">
        <v>787</v>
      </c>
      <c r="H159" s="1273" t="str">
        <f t="shared" si="1"/>
        <v>DEV05</v>
      </c>
      <c r="I159" s="1100" t="str">
        <f t="shared" si="2"/>
        <v>#REF!</v>
      </c>
      <c r="J159" s="413">
        <v>6.0</v>
      </c>
      <c r="K159" s="413">
        <v>2025.0</v>
      </c>
      <c r="L159" s="1418">
        <v>45809.0</v>
      </c>
      <c r="M159" s="1418">
        <v>45820.0</v>
      </c>
      <c r="N159" s="827">
        <v>9.0</v>
      </c>
      <c r="O159" s="1084">
        <f t="shared" si="3"/>
        <v>0.4285714286</v>
      </c>
      <c r="P159" s="231" t="str">
        <f t="shared" si="4"/>
        <v>#REF!</v>
      </c>
      <c r="Q159" s="231" t="str">
        <f t="shared" si="18"/>
        <v>#REF!</v>
      </c>
      <c r="R159" s="1101"/>
      <c r="S159" s="1417" t="s">
        <v>525</v>
      </c>
      <c r="T159" s="1417" t="s">
        <v>2138</v>
      </c>
      <c r="U159" s="1084" t="str">
        <f t="shared" si="5"/>
        <v>#REF!</v>
      </c>
      <c r="V159" s="1102" t="str">
        <f t="shared" si="6"/>
        <v>#REF!</v>
      </c>
      <c r="W159" s="1102" t="str">
        <f t="shared" si="7"/>
        <v>#REF!</v>
      </c>
      <c r="X159" s="1102" t="str">
        <f t="shared" si="8"/>
        <v>#REF!</v>
      </c>
      <c r="Y159" s="1102">
        <f t="shared" si="9"/>
        <v>1</v>
      </c>
      <c r="Z159" s="1416" t="str">
        <f t="shared" si="10"/>
        <v>#REF!</v>
      </c>
      <c r="AA159" s="1085" t="str">
        <f t="shared" si="11"/>
        <v>#REF!</v>
      </c>
      <c r="AB159" s="1085" t="str">
        <f t="shared" si="12"/>
        <v>#REF!</v>
      </c>
      <c r="AC159" s="1105" t="str">
        <f t="shared" si="13"/>
        <v>#REF!</v>
      </c>
      <c r="AD159" s="1105" t="str">
        <f t="shared" si="14"/>
        <v>#REF!</v>
      </c>
      <c r="AE159" s="1105" t="str">
        <f t="shared" si="15"/>
        <v>#REF!</v>
      </c>
      <c r="AF159" s="232"/>
      <c r="AG159" s="1079"/>
      <c r="AH159" s="1090">
        <f t="shared" si="16"/>
        <v>21</v>
      </c>
      <c r="AI159" s="1090"/>
    </row>
    <row r="160" ht="15.0" customHeight="1">
      <c r="A160" s="1098"/>
      <c r="B160" s="1417">
        <v>439827.0</v>
      </c>
      <c r="C160" s="1417" t="s">
        <v>1406</v>
      </c>
      <c r="D160" s="1417" t="s">
        <v>1407</v>
      </c>
      <c r="E160" s="1417" t="s">
        <v>511</v>
      </c>
      <c r="F160" s="1417" t="s">
        <v>512</v>
      </c>
      <c r="G160" s="1417" t="s">
        <v>787</v>
      </c>
      <c r="H160" s="1273" t="str">
        <f t="shared" si="1"/>
        <v>DEV05</v>
      </c>
      <c r="I160" s="1100" t="str">
        <f t="shared" si="2"/>
        <v>#REF!</v>
      </c>
      <c r="J160" s="413">
        <v>6.0</v>
      </c>
      <c r="K160" s="413">
        <v>2025.0</v>
      </c>
      <c r="L160" s="1418">
        <v>45821.0</v>
      </c>
      <c r="M160" s="1418">
        <v>45838.0</v>
      </c>
      <c r="N160" s="827">
        <v>6.0</v>
      </c>
      <c r="O160" s="1084">
        <f t="shared" si="3"/>
        <v>0.2857142857</v>
      </c>
      <c r="P160" s="231" t="str">
        <f t="shared" si="4"/>
        <v>#REF!</v>
      </c>
      <c r="Q160" s="231" t="str">
        <f t="shared" si="18"/>
        <v>#REF!</v>
      </c>
      <c r="R160" s="1101"/>
      <c r="S160" s="1417" t="s">
        <v>525</v>
      </c>
      <c r="T160" s="1417" t="s">
        <v>2138</v>
      </c>
      <c r="U160" s="1084" t="str">
        <f t="shared" si="5"/>
        <v>#REF!</v>
      </c>
      <c r="V160" s="1102" t="str">
        <f t="shared" si="6"/>
        <v>#REF!</v>
      </c>
      <c r="W160" s="1102" t="str">
        <f t="shared" si="7"/>
        <v>#REF!</v>
      </c>
      <c r="X160" s="1102" t="str">
        <f t="shared" si="8"/>
        <v>#REF!</v>
      </c>
      <c r="Y160" s="1102">
        <f t="shared" si="9"/>
        <v>1</v>
      </c>
      <c r="Z160" s="1416" t="str">
        <f t="shared" si="10"/>
        <v>#REF!</v>
      </c>
      <c r="AA160" s="1085" t="str">
        <f t="shared" si="11"/>
        <v>#REF!</v>
      </c>
      <c r="AB160" s="1085" t="str">
        <f t="shared" si="12"/>
        <v>#REF!</v>
      </c>
      <c r="AC160" s="1105" t="str">
        <f t="shared" si="13"/>
        <v>#REF!</v>
      </c>
      <c r="AD160" s="1105" t="str">
        <f t="shared" si="14"/>
        <v>#REF!</v>
      </c>
      <c r="AE160" s="1105" t="str">
        <f t="shared" si="15"/>
        <v>#REF!</v>
      </c>
      <c r="AF160" s="232"/>
      <c r="AG160" s="1079"/>
      <c r="AH160" s="1090">
        <f t="shared" si="16"/>
        <v>21</v>
      </c>
      <c r="AI160" s="1090"/>
    </row>
    <row r="161" ht="15.0" customHeight="1">
      <c r="A161" s="1098"/>
      <c r="B161" s="1417">
        <v>466475.0</v>
      </c>
      <c r="C161" s="1417" t="s">
        <v>1815</v>
      </c>
      <c r="D161" s="1417" t="s">
        <v>1816</v>
      </c>
      <c r="E161" s="1417" t="s">
        <v>511</v>
      </c>
      <c r="F161" s="1417" t="s">
        <v>564</v>
      </c>
      <c r="G161" s="1417" t="s">
        <v>790</v>
      </c>
      <c r="H161" s="1273" t="str">
        <f t="shared" si="1"/>
        <v>BA03</v>
      </c>
      <c r="I161" s="1100" t="str">
        <f t="shared" si="2"/>
        <v>#REF!</v>
      </c>
      <c r="J161" s="413">
        <v>6.0</v>
      </c>
      <c r="K161" s="413">
        <v>2025.0</v>
      </c>
      <c r="L161" s="1418">
        <v>45809.0</v>
      </c>
      <c r="M161" s="1418">
        <v>45838.0</v>
      </c>
      <c r="N161" s="827">
        <v>21.0</v>
      </c>
      <c r="O161" s="1084">
        <f t="shared" si="3"/>
        <v>1</v>
      </c>
      <c r="P161" s="231" t="str">
        <f t="shared" si="4"/>
        <v>#REF!</v>
      </c>
      <c r="Q161" s="231" t="str">
        <f t="shared" si="18"/>
        <v>#REF!</v>
      </c>
      <c r="R161" s="1101"/>
      <c r="S161" s="1417" t="s">
        <v>525</v>
      </c>
      <c r="T161" s="1417" t="s">
        <v>2138</v>
      </c>
      <c r="U161" s="1084" t="str">
        <f t="shared" si="5"/>
        <v>#REF!</v>
      </c>
      <c r="V161" s="1102" t="str">
        <f t="shared" si="6"/>
        <v>#REF!</v>
      </c>
      <c r="W161" s="1102" t="str">
        <f t="shared" si="7"/>
        <v>#REF!</v>
      </c>
      <c r="X161" s="1102" t="str">
        <f t="shared" si="8"/>
        <v>#REF!</v>
      </c>
      <c r="Y161" s="1102">
        <f t="shared" si="9"/>
        <v>1</v>
      </c>
      <c r="Z161" s="1416" t="str">
        <f t="shared" si="10"/>
        <v>#REF!</v>
      </c>
      <c r="AA161" s="1085" t="str">
        <f t="shared" si="11"/>
        <v>#REF!</v>
      </c>
      <c r="AB161" s="1085" t="str">
        <f t="shared" si="12"/>
        <v>#REF!</v>
      </c>
      <c r="AC161" s="1105" t="str">
        <f t="shared" si="13"/>
        <v>#REF!</v>
      </c>
      <c r="AD161" s="1105" t="str">
        <f t="shared" si="14"/>
        <v>#REF!</v>
      </c>
      <c r="AE161" s="1105" t="str">
        <f t="shared" si="15"/>
        <v>#REF!</v>
      </c>
      <c r="AF161" s="232"/>
      <c r="AG161" s="1079"/>
      <c r="AH161" s="1090">
        <f t="shared" si="16"/>
        <v>21</v>
      </c>
      <c r="AI161" s="1090"/>
    </row>
    <row r="162" ht="15.0" customHeight="1">
      <c r="A162" s="1098"/>
      <c r="B162" s="1417">
        <v>468105.0</v>
      </c>
      <c r="C162" s="1417" t="s">
        <v>2468</v>
      </c>
      <c r="D162" s="1417" t="s">
        <v>2469</v>
      </c>
      <c r="E162" s="1417" t="s">
        <v>552</v>
      </c>
      <c r="F162" s="1417" t="s">
        <v>546</v>
      </c>
      <c r="G162" s="1417" t="s">
        <v>665</v>
      </c>
      <c r="H162" s="1273" t="str">
        <f t="shared" si="1"/>
        <v>TESTER02</v>
      </c>
      <c r="I162" s="1100" t="str">
        <f t="shared" si="2"/>
        <v>#REF!</v>
      </c>
      <c r="J162" s="413">
        <v>6.0</v>
      </c>
      <c r="K162" s="413">
        <v>2025.0</v>
      </c>
      <c r="L162" s="1418">
        <v>45824.0</v>
      </c>
      <c r="M162" s="1418">
        <v>45838.0</v>
      </c>
      <c r="N162" s="827">
        <v>11.0</v>
      </c>
      <c r="O162" s="1084">
        <f t="shared" si="3"/>
        <v>0.5238095238</v>
      </c>
      <c r="P162" s="231" t="str">
        <f t="shared" si="4"/>
        <v>#REF!</v>
      </c>
      <c r="Q162" s="231" t="str">
        <f t="shared" si="18"/>
        <v>#REF!</v>
      </c>
      <c r="R162" s="1101"/>
      <c r="S162" s="1417" t="s">
        <v>525</v>
      </c>
      <c r="T162" s="1417" t="s">
        <v>2138</v>
      </c>
      <c r="U162" s="1084" t="str">
        <f t="shared" si="5"/>
        <v>#REF!</v>
      </c>
      <c r="V162" s="1102" t="str">
        <f t="shared" si="6"/>
        <v>#REF!</v>
      </c>
      <c r="W162" s="1102" t="str">
        <f t="shared" si="7"/>
        <v>#REF!</v>
      </c>
      <c r="X162" s="1102" t="str">
        <f t="shared" si="8"/>
        <v>#REF!</v>
      </c>
      <c r="Y162" s="1102">
        <f t="shared" si="9"/>
        <v>1</v>
      </c>
      <c r="Z162" s="1416" t="str">
        <f t="shared" si="10"/>
        <v>#REF!</v>
      </c>
      <c r="AA162" s="1085" t="str">
        <f t="shared" si="11"/>
        <v>#REF!</v>
      </c>
      <c r="AB162" s="1085" t="str">
        <f t="shared" si="12"/>
        <v>#REF!</v>
      </c>
      <c r="AC162" s="1105" t="str">
        <f t="shared" si="13"/>
        <v>#REF!</v>
      </c>
      <c r="AD162" s="1105" t="str">
        <f t="shared" si="14"/>
        <v>#REF!</v>
      </c>
      <c r="AE162" s="1105" t="str">
        <f t="shared" si="15"/>
        <v>#REF!</v>
      </c>
      <c r="AF162" s="232"/>
      <c r="AG162" s="1079"/>
      <c r="AH162" s="1090">
        <f t="shared" si="16"/>
        <v>21</v>
      </c>
      <c r="AI162" s="1090"/>
    </row>
    <row r="163" ht="15.0" customHeight="1">
      <c r="A163" s="1098"/>
      <c r="B163" s="1417">
        <v>470925.0</v>
      </c>
      <c r="C163" s="1417" t="s">
        <v>2290</v>
      </c>
      <c r="D163" s="1417" t="s">
        <v>2291</v>
      </c>
      <c r="E163" s="1417" t="s">
        <v>511</v>
      </c>
      <c r="F163" s="1417" t="s">
        <v>512</v>
      </c>
      <c r="G163" s="1417" t="s">
        <v>665</v>
      </c>
      <c r="H163" s="1273" t="str">
        <f t="shared" si="1"/>
        <v>DEV02</v>
      </c>
      <c r="I163" s="1100" t="str">
        <f t="shared" si="2"/>
        <v>#REF!</v>
      </c>
      <c r="J163" s="413">
        <v>6.0</v>
      </c>
      <c r="K163" s="413">
        <v>2025.0</v>
      </c>
      <c r="L163" s="1418">
        <v>45809.0</v>
      </c>
      <c r="M163" s="1418">
        <v>45820.0</v>
      </c>
      <c r="N163" s="827">
        <v>9.0</v>
      </c>
      <c r="O163" s="1084">
        <f t="shared" si="3"/>
        <v>0.4285714286</v>
      </c>
      <c r="P163" s="231" t="str">
        <f t="shared" si="4"/>
        <v>#REF!</v>
      </c>
      <c r="Q163" s="231" t="str">
        <f t="shared" si="18"/>
        <v>#REF!</v>
      </c>
      <c r="R163" s="1101"/>
      <c r="S163" s="1417" t="s">
        <v>525</v>
      </c>
      <c r="T163" s="1417" t="s">
        <v>2138</v>
      </c>
      <c r="U163" s="1084" t="str">
        <f t="shared" si="5"/>
        <v>#REF!</v>
      </c>
      <c r="V163" s="1102" t="str">
        <f t="shared" si="6"/>
        <v>#REF!</v>
      </c>
      <c r="W163" s="1102" t="str">
        <f t="shared" si="7"/>
        <v>#REF!</v>
      </c>
      <c r="X163" s="1102" t="str">
        <f t="shared" si="8"/>
        <v>#REF!</v>
      </c>
      <c r="Y163" s="1102">
        <f t="shared" si="9"/>
        <v>1</v>
      </c>
      <c r="Z163" s="1416" t="str">
        <f t="shared" si="10"/>
        <v>#REF!</v>
      </c>
      <c r="AA163" s="1085" t="str">
        <f t="shared" si="11"/>
        <v>#REF!</v>
      </c>
      <c r="AB163" s="1085" t="str">
        <f t="shared" si="12"/>
        <v>#REF!</v>
      </c>
      <c r="AC163" s="1105" t="str">
        <f t="shared" si="13"/>
        <v>#REF!</v>
      </c>
      <c r="AD163" s="1105" t="str">
        <f t="shared" si="14"/>
        <v>#REF!</v>
      </c>
      <c r="AE163" s="1105" t="str">
        <f t="shared" si="15"/>
        <v>#REF!</v>
      </c>
      <c r="AF163" s="232"/>
      <c r="AG163" s="1079"/>
      <c r="AH163" s="1090">
        <f t="shared" si="16"/>
        <v>21</v>
      </c>
      <c r="AI163" s="1090"/>
    </row>
    <row r="164" ht="15.0" customHeight="1">
      <c r="A164" s="1098"/>
      <c r="B164" s="1417">
        <v>470925.0</v>
      </c>
      <c r="C164" s="1417" t="s">
        <v>2290</v>
      </c>
      <c r="D164" s="1417" t="s">
        <v>2291</v>
      </c>
      <c r="E164" s="1417" t="s">
        <v>511</v>
      </c>
      <c r="F164" s="1417" t="s">
        <v>512</v>
      </c>
      <c r="G164" s="1417" t="s">
        <v>665</v>
      </c>
      <c r="H164" s="1273" t="str">
        <f t="shared" si="1"/>
        <v>DEV02</v>
      </c>
      <c r="I164" s="1100" t="str">
        <f t="shared" si="2"/>
        <v>#REF!</v>
      </c>
      <c r="J164" s="413">
        <v>6.0</v>
      </c>
      <c r="K164" s="413">
        <v>2025.0</v>
      </c>
      <c r="L164" s="1418">
        <v>45821.0</v>
      </c>
      <c r="M164" s="1418">
        <v>45838.0</v>
      </c>
      <c r="N164" s="827">
        <v>6.0</v>
      </c>
      <c r="O164" s="1084">
        <f t="shared" si="3"/>
        <v>0.2857142857</v>
      </c>
      <c r="P164" s="231" t="str">
        <f t="shared" si="4"/>
        <v>#REF!</v>
      </c>
      <c r="Q164" s="231" t="str">
        <f t="shared" si="18"/>
        <v>#REF!</v>
      </c>
      <c r="R164" s="1101"/>
      <c r="S164" s="1417" t="s">
        <v>525</v>
      </c>
      <c r="T164" s="1417" t="s">
        <v>2138</v>
      </c>
      <c r="U164" s="1084" t="str">
        <f t="shared" si="5"/>
        <v>#REF!</v>
      </c>
      <c r="V164" s="1102" t="str">
        <f t="shared" si="6"/>
        <v>#REF!</v>
      </c>
      <c r="W164" s="1102" t="str">
        <f t="shared" si="7"/>
        <v>#REF!</v>
      </c>
      <c r="X164" s="1102" t="str">
        <f t="shared" si="8"/>
        <v>#REF!</v>
      </c>
      <c r="Y164" s="1102">
        <f t="shared" si="9"/>
        <v>1</v>
      </c>
      <c r="Z164" s="1416" t="str">
        <f t="shared" si="10"/>
        <v>#REF!</v>
      </c>
      <c r="AA164" s="1085" t="str">
        <f t="shared" si="11"/>
        <v>#REF!</v>
      </c>
      <c r="AB164" s="1085" t="str">
        <f t="shared" si="12"/>
        <v>#REF!</v>
      </c>
      <c r="AC164" s="1105" t="str">
        <f t="shared" si="13"/>
        <v>#REF!</v>
      </c>
      <c r="AD164" s="1105" t="str">
        <f t="shared" si="14"/>
        <v>#REF!</v>
      </c>
      <c r="AE164" s="1105" t="str">
        <f t="shared" si="15"/>
        <v>#REF!</v>
      </c>
      <c r="AF164" s="232"/>
      <c r="AG164" s="1079"/>
      <c r="AH164" s="1090">
        <f t="shared" si="16"/>
        <v>21</v>
      </c>
      <c r="AI164" s="1090"/>
    </row>
    <row r="165" ht="15.0" customHeight="1">
      <c r="A165" s="1098"/>
      <c r="B165" s="1417">
        <v>473509.0</v>
      </c>
      <c r="C165" s="1417" t="s">
        <v>2428</v>
      </c>
      <c r="D165" s="1417" t="s">
        <v>2429</v>
      </c>
      <c r="E165" s="1417" t="s">
        <v>552</v>
      </c>
      <c r="F165" s="1417" t="s">
        <v>564</v>
      </c>
      <c r="G165" s="1417" t="s">
        <v>790</v>
      </c>
      <c r="H165" s="1273" t="str">
        <f t="shared" si="1"/>
        <v>BA03</v>
      </c>
      <c r="I165" s="1100" t="str">
        <f t="shared" si="2"/>
        <v>#REF!</v>
      </c>
      <c r="J165" s="413">
        <v>6.0</v>
      </c>
      <c r="K165" s="413">
        <v>2025.0</v>
      </c>
      <c r="L165" s="1418">
        <v>45809.0</v>
      </c>
      <c r="M165" s="1418">
        <v>45838.0</v>
      </c>
      <c r="N165" s="827">
        <v>10.5</v>
      </c>
      <c r="O165" s="1084">
        <f t="shared" si="3"/>
        <v>0.5</v>
      </c>
      <c r="P165" s="231" t="str">
        <f t="shared" si="4"/>
        <v>#REF!</v>
      </c>
      <c r="Q165" s="231" t="str">
        <f t="shared" si="18"/>
        <v>#REF!</v>
      </c>
      <c r="R165" s="1101"/>
      <c r="S165" s="1417" t="s">
        <v>525</v>
      </c>
      <c r="T165" s="1417" t="s">
        <v>2138</v>
      </c>
      <c r="U165" s="1084" t="str">
        <f t="shared" si="5"/>
        <v>#REF!</v>
      </c>
      <c r="V165" s="1102" t="str">
        <f t="shared" si="6"/>
        <v>#REF!</v>
      </c>
      <c r="W165" s="1102" t="str">
        <f t="shared" si="7"/>
        <v>#REF!</v>
      </c>
      <c r="X165" s="1102" t="str">
        <f t="shared" si="8"/>
        <v>#REF!</v>
      </c>
      <c r="Y165" s="1102">
        <f t="shared" si="9"/>
        <v>1</v>
      </c>
      <c r="Z165" s="1416" t="str">
        <f t="shared" si="10"/>
        <v>#REF!</v>
      </c>
      <c r="AA165" s="1085" t="str">
        <f t="shared" si="11"/>
        <v>#REF!</v>
      </c>
      <c r="AB165" s="1085" t="str">
        <f t="shared" si="12"/>
        <v>#REF!</v>
      </c>
      <c r="AC165" s="1105" t="str">
        <f t="shared" si="13"/>
        <v>#REF!</v>
      </c>
      <c r="AD165" s="1105" t="str">
        <f t="shared" si="14"/>
        <v>#REF!</v>
      </c>
      <c r="AE165" s="1105" t="str">
        <f t="shared" si="15"/>
        <v>#REF!</v>
      </c>
      <c r="AF165" s="232"/>
      <c r="AG165" s="1079"/>
      <c r="AH165" s="1090">
        <f t="shared" si="16"/>
        <v>21</v>
      </c>
      <c r="AI165" s="1090"/>
    </row>
    <row r="166" ht="15.0" customHeight="1">
      <c r="A166" s="1098"/>
      <c r="B166" s="1417">
        <v>212015.0</v>
      </c>
      <c r="C166" s="1417" t="s">
        <v>629</v>
      </c>
      <c r="D166" s="1417" t="s">
        <v>1514</v>
      </c>
      <c r="E166" s="1417" t="s">
        <v>511</v>
      </c>
      <c r="F166" s="1417" t="s">
        <v>663</v>
      </c>
      <c r="G166" s="1417" t="s">
        <v>771</v>
      </c>
      <c r="H166" s="1273" t="str">
        <f t="shared" si="1"/>
        <v>PM04</v>
      </c>
      <c r="I166" s="1100" t="str">
        <f t="shared" si="2"/>
        <v>#REF!</v>
      </c>
      <c r="J166" s="413">
        <v>6.0</v>
      </c>
      <c r="K166" s="413">
        <v>2025.0</v>
      </c>
      <c r="L166" s="1418">
        <v>45809.0</v>
      </c>
      <c r="M166" s="1418">
        <v>45838.0</v>
      </c>
      <c r="N166" s="827">
        <v>21.0</v>
      </c>
      <c r="O166" s="1084">
        <f t="shared" si="3"/>
        <v>1</v>
      </c>
      <c r="P166" s="231" t="str">
        <f t="shared" si="4"/>
        <v>#REF!</v>
      </c>
      <c r="Q166" s="231" t="str">
        <f t="shared" si="18"/>
        <v>#REF!</v>
      </c>
      <c r="R166" s="1101"/>
      <c r="S166" s="1417" t="s">
        <v>525</v>
      </c>
      <c r="T166" s="1424" t="s">
        <v>2377</v>
      </c>
      <c r="U166" s="1084" t="str">
        <f t="shared" si="5"/>
        <v>#REF!</v>
      </c>
      <c r="V166" s="1102" t="str">
        <f t="shared" si="6"/>
        <v>#REF!</v>
      </c>
      <c r="W166" s="1102" t="str">
        <f t="shared" si="7"/>
        <v>#REF!</v>
      </c>
      <c r="X166" s="1102" t="str">
        <f t="shared" si="8"/>
        <v>#REF!</v>
      </c>
      <c r="Y166" s="1102">
        <f t="shared" si="9"/>
        <v>1</v>
      </c>
      <c r="Z166" s="1416" t="str">
        <f t="shared" si="10"/>
        <v>#REF!</v>
      </c>
      <c r="AA166" s="1085" t="str">
        <f t="shared" si="11"/>
        <v>#REF!</v>
      </c>
      <c r="AB166" s="1085" t="str">
        <f t="shared" si="12"/>
        <v>#REF!</v>
      </c>
      <c r="AC166" s="1105" t="str">
        <f t="shared" si="13"/>
        <v>#REF!</v>
      </c>
      <c r="AD166" s="1105" t="str">
        <f t="shared" si="14"/>
        <v>#REF!</v>
      </c>
      <c r="AE166" s="1105" t="str">
        <f t="shared" si="15"/>
        <v>#REF!</v>
      </c>
      <c r="AF166" s="232"/>
      <c r="AG166" s="1079"/>
      <c r="AH166" s="1090">
        <f t="shared" si="16"/>
        <v>21</v>
      </c>
      <c r="AI166" s="1090"/>
    </row>
    <row r="167" ht="15.0" customHeight="1">
      <c r="A167" s="1098"/>
      <c r="B167" s="1417">
        <v>434041.0</v>
      </c>
      <c r="C167" s="1417" t="s">
        <v>957</v>
      </c>
      <c r="D167" s="1417" t="s">
        <v>1328</v>
      </c>
      <c r="E167" s="1417" t="s">
        <v>511</v>
      </c>
      <c r="F167" s="1417" t="s">
        <v>512</v>
      </c>
      <c r="G167" s="1417" t="s">
        <v>665</v>
      </c>
      <c r="H167" s="1273" t="str">
        <f t="shared" si="1"/>
        <v>DEV02</v>
      </c>
      <c r="I167" s="1100" t="str">
        <f t="shared" si="2"/>
        <v>#REF!</v>
      </c>
      <c r="J167" s="413">
        <v>6.0</v>
      </c>
      <c r="K167" s="413">
        <v>2025.0</v>
      </c>
      <c r="L167" s="1418">
        <v>45809.0</v>
      </c>
      <c r="M167" s="1418">
        <v>45838.0</v>
      </c>
      <c r="N167" s="827">
        <v>21.0</v>
      </c>
      <c r="O167" s="1084">
        <f t="shared" si="3"/>
        <v>1</v>
      </c>
      <c r="P167" s="231" t="str">
        <f t="shared" si="4"/>
        <v>#REF!</v>
      </c>
      <c r="Q167" s="231" t="str">
        <f t="shared" si="18"/>
        <v>#REF!</v>
      </c>
      <c r="R167" s="1101"/>
      <c r="S167" s="1417" t="s">
        <v>525</v>
      </c>
      <c r="T167" s="1424" t="s">
        <v>2377</v>
      </c>
      <c r="U167" s="1084" t="str">
        <f t="shared" si="5"/>
        <v>#REF!</v>
      </c>
      <c r="V167" s="1102" t="str">
        <f t="shared" si="6"/>
        <v>#REF!</v>
      </c>
      <c r="W167" s="1102" t="str">
        <f t="shared" si="7"/>
        <v>#REF!</v>
      </c>
      <c r="X167" s="1102" t="str">
        <f t="shared" si="8"/>
        <v>#REF!</v>
      </c>
      <c r="Y167" s="1102">
        <f t="shared" si="9"/>
        <v>1</v>
      </c>
      <c r="Z167" s="1416" t="str">
        <f t="shared" si="10"/>
        <v>#REF!</v>
      </c>
      <c r="AA167" s="1085" t="str">
        <f t="shared" si="11"/>
        <v>#REF!</v>
      </c>
      <c r="AB167" s="1085" t="str">
        <f t="shared" si="12"/>
        <v>#REF!</v>
      </c>
      <c r="AC167" s="1105" t="str">
        <f t="shared" si="13"/>
        <v>#REF!</v>
      </c>
      <c r="AD167" s="1105" t="str">
        <f t="shared" si="14"/>
        <v>#REF!</v>
      </c>
      <c r="AE167" s="1105" t="str">
        <f t="shared" si="15"/>
        <v>#REF!</v>
      </c>
      <c r="AF167" s="232"/>
      <c r="AG167" s="1079"/>
      <c r="AH167" s="1090">
        <f t="shared" si="16"/>
        <v>21</v>
      </c>
      <c r="AI167" s="1090"/>
    </row>
    <row r="168" ht="15.0" customHeight="1">
      <c r="A168" s="1098"/>
      <c r="B168" s="1417">
        <v>436920.0</v>
      </c>
      <c r="C168" s="1417" t="s">
        <v>761</v>
      </c>
      <c r="D168" s="1417" t="s">
        <v>1332</v>
      </c>
      <c r="E168" s="1417" t="s">
        <v>511</v>
      </c>
      <c r="F168" s="1417" t="s">
        <v>546</v>
      </c>
      <c r="G168" s="1417" t="s">
        <v>665</v>
      </c>
      <c r="H168" s="1273" t="str">
        <f t="shared" si="1"/>
        <v>TESTER02</v>
      </c>
      <c r="I168" s="1100" t="str">
        <f t="shared" si="2"/>
        <v>#REF!</v>
      </c>
      <c r="J168" s="413">
        <v>6.0</v>
      </c>
      <c r="K168" s="413">
        <v>2025.0</v>
      </c>
      <c r="L168" s="1418">
        <v>45809.0</v>
      </c>
      <c r="M168" s="1418">
        <v>45838.0</v>
      </c>
      <c r="N168" s="827">
        <v>21.0</v>
      </c>
      <c r="O168" s="1084">
        <f t="shared" si="3"/>
        <v>1</v>
      </c>
      <c r="P168" s="231" t="str">
        <f t="shared" si="4"/>
        <v>#REF!</v>
      </c>
      <c r="Q168" s="231" t="str">
        <f t="shared" si="18"/>
        <v>#REF!</v>
      </c>
      <c r="R168" s="1101"/>
      <c r="S168" s="1417" t="s">
        <v>525</v>
      </c>
      <c r="T168" s="1424" t="s">
        <v>2377</v>
      </c>
      <c r="U168" s="1084" t="str">
        <f t="shared" si="5"/>
        <v>#REF!</v>
      </c>
      <c r="V168" s="1102" t="str">
        <f t="shared" si="6"/>
        <v>#REF!</v>
      </c>
      <c r="W168" s="1102" t="str">
        <f t="shared" si="7"/>
        <v>#REF!</v>
      </c>
      <c r="X168" s="1102" t="str">
        <f t="shared" si="8"/>
        <v>#REF!</v>
      </c>
      <c r="Y168" s="1102">
        <f t="shared" si="9"/>
        <v>1</v>
      </c>
      <c r="Z168" s="1416" t="str">
        <f t="shared" si="10"/>
        <v>#REF!</v>
      </c>
      <c r="AA168" s="1085" t="str">
        <f t="shared" si="11"/>
        <v>#REF!</v>
      </c>
      <c r="AB168" s="1085" t="str">
        <f t="shared" si="12"/>
        <v>#REF!</v>
      </c>
      <c r="AC168" s="1105" t="str">
        <f t="shared" si="13"/>
        <v>#REF!</v>
      </c>
      <c r="AD168" s="1105" t="str">
        <f t="shared" si="14"/>
        <v>#REF!</v>
      </c>
      <c r="AE168" s="1105" t="str">
        <f t="shared" si="15"/>
        <v>#REF!</v>
      </c>
      <c r="AF168" s="232"/>
      <c r="AG168" s="1079"/>
      <c r="AH168" s="1090">
        <f t="shared" si="16"/>
        <v>21</v>
      </c>
      <c r="AI168" s="1090"/>
    </row>
    <row r="169" ht="15.0" customHeight="1">
      <c r="A169" s="1098"/>
      <c r="B169" s="1417">
        <v>458877.0</v>
      </c>
      <c r="C169" s="1417" t="s">
        <v>521</v>
      </c>
      <c r="D169" s="1417" t="s">
        <v>1285</v>
      </c>
      <c r="E169" s="1417" t="s">
        <v>511</v>
      </c>
      <c r="F169" s="1417" t="s">
        <v>512</v>
      </c>
      <c r="G169" s="1417" t="s">
        <v>893</v>
      </c>
      <c r="H169" s="1273" t="str">
        <f t="shared" si="1"/>
        <v>DEV06</v>
      </c>
      <c r="I169" s="1100" t="str">
        <f t="shared" si="2"/>
        <v>#REF!</v>
      </c>
      <c r="J169" s="413">
        <v>6.0</v>
      </c>
      <c r="K169" s="413">
        <v>2025.0</v>
      </c>
      <c r="L169" s="1418">
        <v>45809.0</v>
      </c>
      <c r="M169" s="1418">
        <v>45838.0</v>
      </c>
      <c r="N169" s="827">
        <v>16.8</v>
      </c>
      <c r="O169" s="1084">
        <f t="shared" si="3"/>
        <v>0.8</v>
      </c>
      <c r="P169" s="231" t="str">
        <f t="shared" si="4"/>
        <v>#REF!</v>
      </c>
      <c r="Q169" s="231" t="str">
        <f t="shared" si="18"/>
        <v>#REF!</v>
      </c>
      <c r="R169" s="1101"/>
      <c r="S169" s="1417" t="s">
        <v>525</v>
      </c>
      <c r="T169" s="1424" t="s">
        <v>2377</v>
      </c>
      <c r="U169" s="1084" t="str">
        <f t="shared" si="5"/>
        <v>#REF!</v>
      </c>
      <c r="V169" s="1102" t="str">
        <f t="shared" si="6"/>
        <v>#REF!</v>
      </c>
      <c r="W169" s="1102" t="str">
        <f t="shared" si="7"/>
        <v>#REF!</v>
      </c>
      <c r="X169" s="1102" t="str">
        <f t="shared" si="8"/>
        <v>#REF!</v>
      </c>
      <c r="Y169" s="1102">
        <f t="shared" si="9"/>
        <v>1</v>
      </c>
      <c r="Z169" s="1416" t="str">
        <f t="shared" si="10"/>
        <v>#REF!</v>
      </c>
      <c r="AA169" s="1085" t="str">
        <f t="shared" si="11"/>
        <v>#REF!</v>
      </c>
      <c r="AB169" s="1085" t="str">
        <f t="shared" si="12"/>
        <v>#REF!</v>
      </c>
      <c r="AC169" s="1105" t="str">
        <f t="shared" si="13"/>
        <v>#REF!</v>
      </c>
      <c r="AD169" s="1105" t="str">
        <f t="shared" si="14"/>
        <v>#REF!</v>
      </c>
      <c r="AE169" s="1105" t="str">
        <f t="shared" si="15"/>
        <v>#REF!</v>
      </c>
      <c r="AF169" s="232"/>
      <c r="AG169" s="1079"/>
      <c r="AH169" s="1090">
        <f t="shared" si="16"/>
        <v>21</v>
      </c>
      <c r="AI169" s="1090"/>
    </row>
    <row r="170" ht="15.0" customHeight="1">
      <c r="A170" s="1098"/>
      <c r="B170" s="1417">
        <v>463621.0</v>
      </c>
      <c r="C170" s="1417" t="s">
        <v>1525</v>
      </c>
      <c r="D170" s="1417" t="s">
        <v>1526</v>
      </c>
      <c r="E170" s="1417" t="s">
        <v>511</v>
      </c>
      <c r="F170" s="1417" t="s">
        <v>564</v>
      </c>
      <c r="G170" s="1417" t="s">
        <v>665</v>
      </c>
      <c r="H170" s="1273" t="str">
        <f t="shared" si="1"/>
        <v>BA02</v>
      </c>
      <c r="I170" s="1100" t="str">
        <f t="shared" si="2"/>
        <v>#REF!</v>
      </c>
      <c r="J170" s="413">
        <v>6.0</v>
      </c>
      <c r="K170" s="413">
        <v>2025.0</v>
      </c>
      <c r="L170" s="1418">
        <v>45809.0</v>
      </c>
      <c r="M170" s="1418">
        <v>45838.0</v>
      </c>
      <c r="N170" s="827">
        <v>21.0</v>
      </c>
      <c r="O170" s="1084">
        <f t="shared" si="3"/>
        <v>1</v>
      </c>
      <c r="P170" s="231" t="str">
        <f t="shared" si="4"/>
        <v>#REF!</v>
      </c>
      <c r="Q170" s="231" t="str">
        <f t="shared" si="18"/>
        <v>#REF!</v>
      </c>
      <c r="R170" s="1101"/>
      <c r="S170" s="1417" t="s">
        <v>525</v>
      </c>
      <c r="T170" s="1424" t="s">
        <v>2377</v>
      </c>
      <c r="U170" s="1084" t="str">
        <f t="shared" si="5"/>
        <v>#REF!</v>
      </c>
      <c r="V170" s="1102" t="str">
        <f t="shared" si="6"/>
        <v>#REF!</v>
      </c>
      <c r="W170" s="1102" t="str">
        <f t="shared" si="7"/>
        <v>#REF!</v>
      </c>
      <c r="X170" s="1102" t="str">
        <f t="shared" si="8"/>
        <v>#REF!</v>
      </c>
      <c r="Y170" s="1102">
        <f t="shared" si="9"/>
        <v>1</v>
      </c>
      <c r="Z170" s="1416" t="str">
        <f t="shared" si="10"/>
        <v>#REF!</v>
      </c>
      <c r="AA170" s="1085" t="str">
        <f t="shared" si="11"/>
        <v>#REF!</v>
      </c>
      <c r="AB170" s="1085" t="str">
        <f t="shared" si="12"/>
        <v>#REF!</v>
      </c>
      <c r="AC170" s="1105" t="str">
        <f t="shared" si="13"/>
        <v>#REF!</v>
      </c>
      <c r="AD170" s="1105" t="str">
        <f t="shared" si="14"/>
        <v>#REF!</v>
      </c>
      <c r="AE170" s="1105" t="str">
        <f t="shared" si="15"/>
        <v>#REF!</v>
      </c>
      <c r="AF170" s="232"/>
      <c r="AG170" s="1079"/>
      <c r="AH170" s="1090">
        <f t="shared" si="16"/>
        <v>21</v>
      </c>
      <c r="AI170" s="1090"/>
    </row>
    <row r="171" ht="15.0" customHeight="1">
      <c r="A171" s="1098"/>
      <c r="B171" s="1417">
        <v>464119.0</v>
      </c>
      <c r="C171" s="1417" t="s">
        <v>1546</v>
      </c>
      <c r="D171" s="1417" t="s">
        <v>1547</v>
      </c>
      <c r="E171" s="1417" t="s">
        <v>511</v>
      </c>
      <c r="F171" s="1417" t="s">
        <v>546</v>
      </c>
      <c r="G171" s="1417" t="s">
        <v>665</v>
      </c>
      <c r="H171" s="1273" t="str">
        <f t="shared" si="1"/>
        <v>TESTER02</v>
      </c>
      <c r="I171" s="1100" t="str">
        <f t="shared" si="2"/>
        <v>#REF!</v>
      </c>
      <c r="J171" s="413">
        <v>6.0</v>
      </c>
      <c r="K171" s="413">
        <v>2025.0</v>
      </c>
      <c r="L171" s="1418">
        <v>45809.0</v>
      </c>
      <c r="M171" s="1418">
        <v>45838.0</v>
      </c>
      <c r="N171" s="827">
        <v>21.0</v>
      </c>
      <c r="O171" s="1084">
        <f t="shared" si="3"/>
        <v>1</v>
      </c>
      <c r="P171" s="231" t="str">
        <f t="shared" si="4"/>
        <v>#REF!</v>
      </c>
      <c r="Q171" s="231" t="str">
        <f t="shared" si="18"/>
        <v>#REF!</v>
      </c>
      <c r="R171" s="1101"/>
      <c r="S171" s="1417" t="s">
        <v>525</v>
      </c>
      <c r="T171" s="1424" t="s">
        <v>2377</v>
      </c>
      <c r="U171" s="1084" t="str">
        <f t="shared" si="5"/>
        <v>#REF!</v>
      </c>
      <c r="V171" s="1102" t="str">
        <f t="shared" si="6"/>
        <v>#REF!</v>
      </c>
      <c r="W171" s="1102" t="str">
        <f t="shared" si="7"/>
        <v>#REF!</v>
      </c>
      <c r="X171" s="1102" t="str">
        <f t="shared" si="8"/>
        <v>#REF!</v>
      </c>
      <c r="Y171" s="1102">
        <f t="shared" si="9"/>
        <v>1</v>
      </c>
      <c r="Z171" s="1416" t="str">
        <f t="shared" si="10"/>
        <v>#REF!</v>
      </c>
      <c r="AA171" s="1085" t="str">
        <f t="shared" si="11"/>
        <v>#REF!</v>
      </c>
      <c r="AB171" s="1085" t="str">
        <f t="shared" si="12"/>
        <v>#REF!</v>
      </c>
      <c r="AC171" s="1105" t="str">
        <f t="shared" si="13"/>
        <v>#REF!</v>
      </c>
      <c r="AD171" s="1105" t="str">
        <f t="shared" si="14"/>
        <v>#REF!</v>
      </c>
      <c r="AE171" s="1105" t="str">
        <f t="shared" si="15"/>
        <v>#REF!</v>
      </c>
      <c r="AF171" s="232"/>
      <c r="AG171" s="1079"/>
      <c r="AH171" s="1090">
        <f t="shared" si="16"/>
        <v>21</v>
      </c>
      <c r="AI171" s="1090"/>
    </row>
    <row r="172" ht="15.0" customHeight="1">
      <c r="A172" s="1098"/>
      <c r="B172" s="1417">
        <v>464355.0</v>
      </c>
      <c r="C172" s="1417" t="s">
        <v>1551</v>
      </c>
      <c r="D172" s="1417" t="s">
        <v>1552</v>
      </c>
      <c r="E172" s="1417" t="s">
        <v>511</v>
      </c>
      <c r="F172" s="1417" t="s">
        <v>512</v>
      </c>
      <c r="G172" s="1417" t="s">
        <v>665</v>
      </c>
      <c r="H172" s="1273" t="str">
        <f t="shared" si="1"/>
        <v>DEV02</v>
      </c>
      <c r="I172" s="1100" t="str">
        <f t="shared" si="2"/>
        <v>#REF!</v>
      </c>
      <c r="J172" s="413">
        <v>6.0</v>
      </c>
      <c r="K172" s="413">
        <v>2025.0</v>
      </c>
      <c r="L172" s="1418">
        <v>45809.0</v>
      </c>
      <c r="M172" s="1418">
        <v>45838.0</v>
      </c>
      <c r="N172" s="827">
        <v>21.0</v>
      </c>
      <c r="O172" s="1084">
        <f t="shared" si="3"/>
        <v>1</v>
      </c>
      <c r="P172" s="231" t="str">
        <f t="shared" si="4"/>
        <v>#REF!</v>
      </c>
      <c r="Q172" s="231" t="str">
        <f t="shared" si="18"/>
        <v>#REF!</v>
      </c>
      <c r="R172" s="1101"/>
      <c r="S172" s="1417" t="s">
        <v>525</v>
      </c>
      <c r="T172" s="1424" t="s">
        <v>2377</v>
      </c>
      <c r="U172" s="1084" t="str">
        <f t="shared" si="5"/>
        <v>#REF!</v>
      </c>
      <c r="V172" s="1102" t="str">
        <f t="shared" si="6"/>
        <v>#REF!</v>
      </c>
      <c r="W172" s="1102" t="str">
        <f t="shared" si="7"/>
        <v>#REF!</v>
      </c>
      <c r="X172" s="1102" t="str">
        <f t="shared" si="8"/>
        <v>#REF!</v>
      </c>
      <c r="Y172" s="1102">
        <f t="shared" si="9"/>
        <v>1</v>
      </c>
      <c r="Z172" s="1416" t="str">
        <f t="shared" si="10"/>
        <v>#REF!</v>
      </c>
      <c r="AA172" s="1085" t="str">
        <f t="shared" si="11"/>
        <v>#REF!</v>
      </c>
      <c r="AB172" s="1085" t="str">
        <f t="shared" si="12"/>
        <v>#REF!</v>
      </c>
      <c r="AC172" s="1105" t="str">
        <f t="shared" si="13"/>
        <v>#REF!</v>
      </c>
      <c r="AD172" s="1105" t="str">
        <f t="shared" si="14"/>
        <v>#REF!</v>
      </c>
      <c r="AE172" s="1105" t="str">
        <f t="shared" si="15"/>
        <v>#REF!</v>
      </c>
      <c r="AF172" s="232"/>
      <c r="AG172" s="1079"/>
      <c r="AH172" s="1090">
        <f t="shared" si="16"/>
        <v>21</v>
      </c>
      <c r="AI172" s="1090"/>
    </row>
    <row r="173" ht="15.0" customHeight="1">
      <c r="A173" s="1098"/>
      <c r="B173" s="1417">
        <v>465799.0</v>
      </c>
      <c r="C173" s="1417" t="s">
        <v>1310</v>
      </c>
      <c r="D173" s="1417" t="s">
        <v>1311</v>
      </c>
      <c r="E173" s="1417" t="s">
        <v>511</v>
      </c>
      <c r="F173" s="1417" t="s">
        <v>546</v>
      </c>
      <c r="G173" s="1417" t="s">
        <v>771</v>
      </c>
      <c r="H173" s="1273" t="str">
        <f t="shared" si="1"/>
        <v>TESTER04</v>
      </c>
      <c r="I173" s="1100" t="str">
        <f t="shared" si="2"/>
        <v>#REF!</v>
      </c>
      <c r="J173" s="413">
        <v>6.0</v>
      </c>
      <c r="K173" s="413">
        <v>2025.0</v>
      </c>
      <c r="L173" s="1418">
        <v>45809.0</v>
      </c>
      <c r="M173" s="1418">
        <v>45838.0</v>
      </c>
      <c r="N173" s="827">
        <v>21.0</v>
      </c>
      <c r="O173" s="1084">
        <f t="shared" si="3"/>
        <v>1</v>
      </c>
      <c r="P173" s="231" t="str">
        <f t="shared" si="4"/>
        <v>#REF!</v>
      </c>
      <c r="Q173" s="231" t="str">
        <f t="shared" si="18"/>
        <v>#REF!</v>
      </c>
      <c r="R173" s="1101"/>
      <c r="S173" s="1417" t="s">
        <v>525</v>
      </c>
      <c r="T173" s="1424" t="s">
        <v>2377</v>
      </c>
      <c r="U173" s="1084" t="str">
        <f t="shared" si="5"/>
        <v>#REF!</v>
      </c>
      <c r="V173" s="1102" t="str">
        <f t="shared" si="6"/>
        <v>#REF!</v>
      </c>
      <c r="W173" s="1102" t="str">
        <f t="shared" si="7"/>
        <v>#REF!</v>
      </c>
      <c r="X173" s="1102" t="str">
        <f t="shared" si="8"/>
        <v>#REF!</v>
      </c>
      <c r="Y173" s="1102">
        <f t="shared" si="9"/>
        <v>1</v>
      </c>
      <c r="Z173" s="1416" t="str">
        <f t="shared" si="10"/>
        <v>#REF!</v>
      </c>
      <c r="AA173" s="1085" t="str">
        <f t="shared" si="11"/>
        <v>#REF!</v>
      </c>
      <c r="AB173" s="1085" t="str">
        <f t="shared" si="12"/>
        <v>#REF!</v>
      </c>
      <c r="AC173" s="1105" t="str">
        <f t="shared" si="13"/>
        <v>#REF!</v>
      </c>
      <c r="AD173" s="1105" t="str">
        <f t="shared" si="14"/>
        <v>#REF!</v>
      </c>
      <c r="AE173" s="1105" t="str">
        <f t="shared" si="15"/>
        <v>#REF!</v>
      </c>
      <c r="AF173" s="232"/>
      <c r="AG173" s="1079"/>
      <c r="AH173" s="1090">
        <f t="shared" si="16"/>
        <v>21</v>
      </c>
      <c r="AI173" s="1090"/>
    </row>
    <row r="174" ht="15.0" customHeight="1">
      <c r="A174" s="1098"/>
      <c r="B174" s="1417">
        <v>197760.0</v>
      </c>
      <c r="C174" s="1417" t="s">
        <v>876</v>
      </c>
      <c r="D174" s="1417" t="s">
        <v>1678</v>
      </c>
      <c r="E174" s="1417" t="s">
        <v>511</v>
      </c>
      <c r="F174" s="1417" t="s">
        <v>512</v>
      </c>
      <c r="G174" s="1417" t="s">
        <v>893</v>
      </c>
      <c r="H174" s="1273" t="str">
        <f t="shared" si="1"/>
        <v>DEV06</v>
      </c>
      <c r="I174" s="1100" t="str">
        <f t="shared" si="2"/>
        <v>#REF!</v>
      </c>
      <c r="J174" s="413">
        <v>6.0</v>
      </c>
      <c r="K174" s="413">
        <v>2025.0</v>
      </c>
      <c r="L174" s="1418">
        <v>45809.0</v>
      </c>
      <c r="M174" s="1418">
        <v>45838.0</v>
      </c>
      <c r="N174" s="827">
        <v>21.0</v>
      </c>
      <c r="O174" s="1084">
        <f t="shared" si="3"/>
        <v>1</v>
      </c>
      <c r="P174" s="231" t="str">
        <f t="shared" si="4"/>
        <v>#REF!</v>
      </c>
      <c r="Q174" s="231" t="str">
        <f t="shared" si="18"/>
        <v>#REF!</v>
      </c>
      <c r="R174" s="1101"/>
      <c r="S174" s="1417" t="s">
        <v>525</v>
      </c>
      <c r="T174" s="1424" t="s">
        <v>2377</v>
      </c>
      <c r="U174" s="1084" t="str">
        <f t="shared" si="5"/>
        <v>#REF!</v>
      </c>
      <c r="V174" s="1102" t="str">
        <f t="shared" si="6"/>
        <v>#REF!</v>
      </c>
      <c r="W174" s="1102" t="str">
        <f t="shared" si="7"/>
        <v>#REF!</v>
      </c>
      <c r="X174" s="1102" t="str">
        <f t="shared" si="8"/>
        <v>#REF!</v>
      </c>
      <c r="Y174" s="1102">
        <f t="shared" si="9"/>
        <v>1</v>
      </c>
      <c r="Z174" s="1416" t="str">
        <f t="shared" si="10"/>
        <v>#REF!</v>
      </c>
      <c r="AA174" s="1085" t="str">
        <f t="shared" si="11"/>
        <v>#REF!</v>
      </c>
      <c r="AB174" s="1085" t="str">
        <f t="shared" si="12"/>
        <v>#REF!</v>
      </c>
      <c r="AC174" s="1105" t="str">
        <f t="shared" si="13"/>
        <v>#REF!</v>
      </c>
      <c r="AD174" s="1105" t="str">
        <f t="shared" si="14"/>
        <v>#REF!</v>
      </c>
      <c r="AE174" s="1105" t="str">
        <f t="shared" si="15"/>
        <v>#REF!</v>
      </c>
      <c r="AF174" s="232"/>
      <c r="AG174" s="1079"/>
      <c r="AH174" s="1090">
        <f t="shared" si="16"/>
        <v>21</v>
      </c>
      <c r="AI174" s="1090"/>
    </row>
    <row r="175" ht="15.0" customHeight="1">
      <c r="A175" s="1098"/>
      <c r="B175" s="1417">
        <v>467781.0</v>
      </c>
      <c r="C175" s="1417" t="s">
        <v>2160</v>
      </c>
      <c r="D175" s="1417" t="s">
        <v>2161</v>
      </c>
      <c r="E175" s="1417" t="s">
        <v>511</v>
      </c>
      <c r="F175" s="1417" t="s">
        <v>564</v>
      </c>
      <c r="G175" s="1417" t="s">
        <v>665</v>
      </c>
      <c r="H175" s="1273" t="str">
        <f t="shared" si="1"/>
        <v>BA02</v>
      </c>
      <c r="I175" s="1100" t="str">
        <f t="shared" si="2"/>
        <v>#REF!</v>
      </c>
      <c r="J175" s="413">
        <v>6.0</v>
      </c>
      <c r="K175" s="413">
        <v>2025.0</v>
      </c>
      <c r="L175" s="1418">
        <v>45809.0</v>
      </c>
      <c r="M175" s="1418">
        <v>45838.0</v>
      </c>
      <c r="N175" s="827">
        <v>21.0</v>
      </c>
      <c r="O175" s="1084">
        <f t="shared" si="3"/>
        <v>1</v>
      </c>
      <c r="P175" s="231" t="str">
        <f t="shared" si="4"/>
        <v>#REF!</v>
      </c>
      <c r="Q175" s="231" t="str">
        <f t="shared" si="18"/>
        <v>#REF!</v>
      </c>
      <c r="R175" s="1101"/>
      <c r="S175" s="1417" t="s">
        <v>525</v>
      </c>
      <c r="T175" s="1424" t="s">
        <v>2377</v>
      </c>
      <c r="U175" s="1084" t="str">
        <f t="shared" si="5"/>
        <v>#REF!</v>
      </c>
      <c r="V175" s="1102" t="str">
        <f t="shared" si="6"/>
        <v>#REF!</v>
      </c>
      <c r="W175" s="1102" t="str">
        <f t="shared" si="7"/>
        <v>#REF!</v>
      </c>
      <c r="X175" s="1102" t="str">
        <f t="shared" si="8"/>
        <v>#REF!</v>
      </c>
      <c r="Y175" s="1102">
        <f t="shared" si="9"/>
        <v>1</v>
      </c>
      <c r="Z175" s="1416" t="str">
        <f t="shared" si="10"/>
        <v>#REF!</v>
      </c>
      <c r="AA175" s="1085" t="str">
        <f t="shared" si="11"/>
        <v>#REF!</v>
      </c>
      <c r="AB175" s="1085" t="str">
        <f t="shared" si="12"/>
        <v>#REF!</v>
      </c>
      <c r="AC175" s="1105" t="str">
        <f t="shared" si="13"/>
        <v>#REF!</v>
      </c>
      <c r="AD175" s="1105" t="str">
        <f t="shared" si="14"/>
        <v>#REF!</v>
      </c>
      <c r="AE175" s="1105" t="str">
        <f t="shared" si="15"/>
        <v>#REF!</v>
      </c>
      <c r="AF175" s="232"/>
      <c r="AG175" s="1079"/>
      <c r="AH175" s="1090">
        <f t="shared" si="16"/>
        <v>21</v>
      </c>
      <c r="AI175" s="1090"/>
    </row>
    <row r="176" ht="15.0" customHeight="1">
      <c r="A176" s="1098"/>
      <c r="B176" s="1417">
        <v>469443.0</v>
      </c>
      <c r="C176" s="1417" t="s">
        <v>2301</v>
      </c>
      <c r="D176" s="1417" t="s">
        <v>2302</v>
      </c>
      <c r="E176" s="1417" t="s">
        <v>511</v>
      </c>
      <c r="F176" s="1417" t="s">
        <v>512</v>
      </c>
      <c r="G176" s="1417" t="s">
        <v>790</v>
      </c>
      <c r="H176" s="1273" t="str">
        <f t="shared" si="1"/>
        <v>DEV03</v>
      </c>
      <c r="I176" s="1100" t="str">
        <f t="shared" si="2"/>
        <v>#REF!</v>
      </c>
      <c r="J176" s="413">
        <v>6.0</v>
      </c>
      <c r="K176" s="413">
        <v>2025.0</v>
      </c>
      <c r="L176" s="1418">
        <v>45809.0</v>
      </c>
      <c r="M176" s="1418">
        <v>45838.0</v>
      </c>
      <c r="N176" s="827">
        <v>21.0</v>
      </c>
      <c r="O176" s="1084">
        <f t="shared" si="3"/>
        <v>1</v>
      </c>
      <c r="P176" s="231" t="str">
        <f t="shared" si="4"/>
        <v>#REF!</v>
      </c>
      <c r="Q176" s="231" t="str">
        <f t="shared" si="18"/>
        <v>#REF!</v>
      </c>
      <c r="R176" s="1101"/>
      <c r="S176" s="1417" t="s">
        <v>525</v>
      </c>
      <c r="T176" s="1424" t="s">
        <v>2377</v>
      </c>
      <c r="U176" s="1084" t="str">
        <f t="shared" si="5"/>
        <v>#REF!</v>
      </c>
      <c r="V176" s="1102" t="str">
        <f t="shared" si="6"/>
        <v>#REF!</v>
      </c>
      <c r="W176" s="1102" t="str">
        <f t="shared" si="7"/>
        <v>#REF!</v>
      </c>
      <c r="X176" s="1102" t="str">
        <f t="shared" si="8"/>
        <v>#REF!</v>
      </c>
      <c r="Y176" s="1102">
        <f t="shared" si="9"/>
        <v>1</v>
      </c>
      <c r="Z176" s="1416" t="str">
        <f t="shared" si="10"/>
        <v>#REF!</v>
      </c>
      <c r="AA176" s="1085" t="str">
        <f t="shared" si="11"/>
        <v>#REF!</v>
      </c>
      <c r="AB176" s="1085" t="str">
        <f t="shared" si="12"/>
        <v>#REF!</v>
      </c>
      <c r="AC176" s="1105" t="str">
        <f t="shared" si="13"/>
        <v>#REF!</v>
      </c>
      <c r="AD176" s="1105" t="str">
        <f t="shared" si="14"/>
        <v>#REF!</v>
      </c>
      <c r="AE176" s="1105" t="str">
        <f t="shared" si="15"/>
        <v>#REF!</v>
      </c>
      <c r="AF176" s="232"/>
      <c r="AG176" s="1079"/>
      <c r="AH176" s="1090">
        <f t="shared" si="16"/>
        <v>21</v>
      </c>
      <c r="AI176" s="1090"/>
    </row>
    <row r="177" ht="15.0" customHeight="1">
      <c r="A177" s="1098"/>
      <c r="B177" s="1417">
        <v>471739.0</v>
      </c>
      <c r="C177" s="1417" t="s">
        <v>2316</v>
      </c>
      <c r="D177" s="1417" t="s">
        <v>2317</v>
      </c>
      <c r="E177" s="1417" t="s">
        <v>511</v>
      </c>
      <c r="F177" s="1417" t="s">
        <v>512</v>
      </c>
      <c r="G177" s="1417" t="s">
        <v>790</v>
      </c>
      <c r="H177" s="1273" t="str">
        <f t="shared" si="1"/>
        <v>DEV03</v>
      </c>
      <c r="I177" s="1100" t="str">
        <f t="shared" si="2"/>
        <v>#REF!</v>
      </c>
      <c r="J177" s="413">
        <v>6.0</v>
      </c>
      <c r="K177" s="413">
        <v>2025.0</v>
      </c>
      <c r="L177" s="1418">
        <v>45809.0</v>
      </c>
      <c r="M177" s="1418">
        <v>45838.0</v>
      </c>
      <c r="N177" s="827">
        <v>21.0</v>
      </c>
      <c r="O177" s="1084">
        <f t="shared" si="3"/>
        <v>1</v>
      </c>
      <c r="P177" s="231" t="str">
        <f t="shared" si="4"/>
        <v>#REF!</v>
      </c>
      <c r="Q177" s="231" t="str">
        <f t="shared" si="18"/>
        <v>#REF!</v>
      </c>
      <c r="R177" s="1101"/>
      <c r="S177" s="1417" t="s">
        <v>525</v>
      </c>
      <c r="T177" s="1424" t="s">
        <v>2377</v>
      </c>
      <c r="U177" s="1084" t="str">
        <f t="shared" si="5"/>
        <v>#REF!</v>
      </c>
      <c r="V177" s="1102" t="str">
        <f t="shared" si="6"/>
        <v>#REF!</v>
      </c>
      <c r="W177" s="1102" t="str">
        <f t="shared" si="7"/>
        <v>#REF!</v>
      </c>
      <c r="X177" s="1102" t="str">
        <f t="shared" si="8"/>
        <v>#REF!</v>
      </c>
      <c r="Y177" s="1102">
        <f t="shared" si="9"/>
        <v>1</v>
      </c>
      <c r="Z177" s="1416" t="str">
        <f t="shared" si="10"/>
        <v>#REF!</v>
      </c>
      <c r="AA177" s="1085" t="str">
        <f t="shared" si="11"/>
        <v>#REF!</v>
      </c>
      <c r="AB177" s="1085" t="str">
        <f t="shared" si="12"/>
        <v>#REF!</v>
      </c>
      <c r="AC177" s="1105" t="str">
        <f t="shared" si="13"/>
        <v>#REF!</v>
      </c>
      <c r="AD177" s="1105" t="str">
        <f t="shared" si="14"/>
        <v>#REF!</v>
      </c>
      <c r="AE177" s="1105" t="str">
        <f t="shared" si="15"/>
        <v>#REF!</v>
      </c>
      <c r="AF177" s="232"/>
      <c r="AG177" s="1079"/>
      <c r="AH177" s="1090">
        <f t="shared" si="16"/>
        <v>21</v>
      </c>
      <c r="AI177" s="1090"/>
    </row>
    <row r="178" ht="15.0" customHeight="1">
      <c r="A178" s="1098"/>
      <c r="B178" s="1417">
        <v>472061.0</v>
      </c>
      <c r="C178" s="1417" t="s">
        <v>2379</v>
      </c>
      <c r="D178" s="1417" t="s">
        <v>2380</v>
      </c>
      <c r="E178" s="1417" t="s">
        <v>511</v>
      </c>
      <c r="F178" s="1417" t="s">
        <v>512</v>
      </c>
      <c r="G178" s="1417" t="s">
        <v>665</v>
      </c>
      <c r="H178" s="1273" t="str">
        <f t="shared" si="1"/>
        <v>DEV02</v>
      </c>
      <c r="I178" s="1100" t="str">
        <f t="shared" si="2"/>
        <v>#REF!</v>
      </c>
      <c r="J178" s="413">
        <v>6.0</v>
      </c>
      <c r="K178" s="413">
        <v>2025.0</v>
      </c>
      <c r="L178" s="1418">
        <v>45809.0</v>
      </c>
      <c r="M178" s="1418">
        <v>45838.0</v>
      </c>
      <c r="N178" s="827">
        <v>21.0</v>
      </c>
      <c r="O178" s="1084">
        <f t="shared" si="3"/>
        <v>1</v>
      </c>
      <c r="P178" s="231" t="str">
        <f t="shared" si="4"/>
        <v>#REF!</v>
      </c>
      <c r="Q178" s="231" t="str">
        <f t="shared" si="18"/>
        <v>#REF!</v>
      </c>
      <c r="R178" s="1101"/>
      <c r="S178" s="1417" t="s">
        <v>525</v>
      </c>
      <c r="T178" s="1424" t="s">
        <v>2377</v>
      </c>
      <c r="U178" s="1084" t="str">
        <f t="shared" si="5"/>
        <v>#REF!</v>
      </c>
      <c r="V178" s="1102" t="str">
        <f t="shared" si="6"/>
        <v>#REF!</v>
      </c>
      <c r="W178" s="1102" t="str">
        <f t="shared" si="7"/>
        <v>#REF!</v>
      </c>
      <c r="X178" s="1102" t="str">
        <f t="shared" si="8"/>
        <v>#REF!</v>
      </c>
      <c r="Y178" s="1102">
        <f t="shared" si="9"/>
        <v>1</v>
      </c>
      <c r="Z178" s="1416" t="str">
        <f t="shared" si="10"/>
        <v>#REF!</v>
      </c>
      <c r="AA178" s="1085" t="str">
        <f t="shared" si="11"/>
        <v>#REF!</v>
      </c>
      <c r="AB178" s="1085" t="str">
        <f t="shared" si="12"/>
        <v>#REF!</v>
      </c>
      <c r="AC178" s="1105" t="str">
        <f t="shared" si="13"/>
        <v>#REF!</v>
      </c>
      <c r="AD178" s="1105" t="str">
        <f t="shared" si="14"/>
        <v>#REF!</v>
      </c>
      <c r="AE178" s="1105" t="str">
        <f t="shared" si="15"/>
        <v>#REF!</v>
      </c>
      <c r="AF178" s="232"/>
      <c r="AG178" s="1079"/>
      <c r="AH178" s="1090">
        <f t="shared" si="16"/>
        <v>21</v>
      </c>
      <c r="AI178" s="1090"/>
    </row>
    <row r="179" ht="15.0" customHeight="1">
      <c r="A179" s="1098"/>
      <c r="B179" s="1417">
        <v>280298.0</v>
      </c>
      <c r="C179" s="1417" t="s">
        <v>1105</v>
      </c>
      <c r="D179" s="1417" t="s">
        <v>1477</v>
      </c>
      <c r="E179" s="1417" t="s">
        <v>511</v>
      </c>
      <c r="F179" s="1417" t="s">
        <v>564</v>
      </c>
      <c r="G179" s="1417" t="s">
        <v>787</v>
      </c>
      <c r="H179" s="1273" t="str">
        <f t="shared" si="1"/>
        <v>BA05</v>
      </c>
      <c r="I179" s="1100" t="str">
        <f t="shared" si="2"/>
        <v>#REF!</v>
      </c>
      <c r="J179" s="413">
        <v>6.0</v>
      </c>
      <c r="K179" s="413">
        <v>2025.0</v>
      </c>
      <c r="L179" s="1418">
        <v>45809.0</v>
      </c>
      <c r="M179" s="1418">
        <v>45826.0</v>
      </c>
      <c r="N179" s="827">
        <v>13.0</v>
      </c>
      <c r="O179" s="1084">
        <f t="shared" si="3"/>
        <v>0.619047619</v>
      </c>
      <c r="P179" s="231">
        <f t="shared" si="4"/>
        <v>0.619</v>
      </c>
      <c r="Q179" s="231">
        <f t="shared" si="18"/>
        <v>0.619</v>
      </c>
      <c r="R179" s="1101"/>
      <c r="S179" s="1417" t="s">
        <v>517</v>
      </c>
      <c r="T179" s="1417" t="s">
        <v>1463</v>
      </c>
      <c r="U179" s="1084">
        <f t="shared" si="5"/>
        <v>0.619</v>
      </c>
      <c r="V179" s="1102" t="str">
        <f t="shared" si="6"/>
        <v>#REF!</v>
      </c>
      <c r="W179" s="1102">
        <f t="shared" si="7"/>
        <v>0.619</v>
      </c>
      <c r="X179" s="1102" t="str">
        <f t="shared" si="8"/>
        <v>#REF!</v>
      </c>
      <c r="Y179" s="1102">
        <f t="shared" si="9"/>
        <v>0.619047619</v>
      </c>
      <c r="Z179" s="1416" t="str">
        <f t="shared" si="10"/>
        <v>#REF!</v>
      </c>
      <c r="AA179" s="1085" t="str">
        <f t="shared" si="11"/>
        <v>#REF!</v>
      </c>
      <c r="AB179" s="1085" t="str">
        <f t="shared" si="12"/>
        <v>#REF!</v>
      </c>
      <c r="AC179" s="1105" t="str">
        <f t="shared" si="13"/>
        <v>#REF!</v>
      </c>
      <c r="AD179" s="1105" t="str">
        <f t="shared" si="14"/>
        <v>#REF!</v>
      </c>
      <c r="AE179" s="1105" t="str">
        <f t="shared" si="15"/>
        <v>#REF!</v>
      </c>
      <c r="AF179" s="232"/>
      <c r="AG179" s="1079"/>
      <c r="AH179" s="1090">
        <f t="shared" si="16"/>
        <v>13</v>
      </c>
      <c r="AI179" s="1090"/>
    </row>
    <row r="180" ht="15.0" customHeight="1">
      <c r="A180" s="1098"/>
      <c r="B180" s="1417">
        <v>439024.0</v>
      </c>
      <c r="C180" s="1417" t="s">
        <v>652</v>
      </c>
      <c r="D180" s="1417" t="s">
        <v>1314</v>
      </c>
      <c r="E180" s="1417" t="s">
        <v>511</v>
      </c>
      <c r="F180" s="1417" t="s">
        <v>546</v>
      </c>
      <c r="G180" s="1417" t="s">
        <v>787</v>
      </c>
      <c r="H180" s="1273" t="str">
        <f t="shared" si="1"/>
        <v>TESTER05</v>
      </c>
      <c r="I180" s="1100" t="str">
        <f t="shared" si="2"/>
        <v>#REF!</v>
      </c>
      <c r="J180" s="413">
        <v>6.0</v>
      </c>
      <c r="K180" s="413">
        <v>2025.0</v>
      </c>
      <c r="L180" s="1418">
        <v>45809.0</v>
      </c>
      <c r="M180" s="1418">
        <v>45838.0</v>
      </c>
      <c r="N180" s="827">
        <v>21.0</v>
      </c>
      <c r="O180" s="1084">
        <f t="shared" si="3"/>
        <v>1</v>
      </c>
      <c r="P180" s="231">
        <f t="shared" si="4"/>
        <v>1</v>
      </c>
      <c r="Q180" s="231">
        <f t="shared" si="18"/>
        <v>1</v>
      </c>
      <c r="R180" s="1101"/>
      <c r="S180" s="1417" t="s">
        <v>517</v>
      </c>
      <c r="T180" s="1417" t="s">
        <v>1463</v>
      </c>
      <c r="U180" s="1084">
        <f t="shared" si="5"/>
        <v>1</v>
      </c>
      <c r="V180" s="1102">
        <f t="shared" si="6"/>
        <v>1</v>
      </c>
      <c r="W180" s="1102">
        <f t="shared" si="7"/>
        <v>1</v>
      </c>
      <c r="X180" s="1102">
        <f t="shared" si="8"/>
        <v>1</v>
      </c>
      <c r="Y180" s="1102">
        <f t="shared" si="9"/>
        <v>1</v>
      </c>
      <c r="Z180" s="1416" t="str">
        <f t="shared" si="10"/>
        <v>#REF!</v>
      </c>
      <c r="AA180" s="1085" t="str">
        <f t="shared" si="11"/>
        <v>#REF!</v>
      </c>
      <c r="AB180" s="1085" t="str">
        <f t="shared" si="12"/>
        <v>#REF!</v>
      </c>
      <c r="AC180" s="1105">
        <f t="shared" si="13"/>
        <v>0</v>
      </c>
      <c r="AD180" s="1105" t="str">
        <f t="shared" si="14"/>
        <v>#REF!</v>
      </c>
      <c r="AE180" s="1105" t="str">
        <f t="shared" si="15"/>
        <v>#REF!</v>
      </c>
      <c r="AF180" s="232"/>
      <c r="AG180" s="1079"/>
      <c r="AH180" s="1090">
        <f t="shared" si="16"/>
        <v>21</v>
      </c>
      <c r="AI180" s="1090"/>
    </row>
    <row r="181" ht="15.0" customHeight="1">
      <c r="A181" s="1098"/>
      <c r="B181" s="1417">
        <v>463623.0</v>
      </c>
      <c r="C181" s="1417" t="s">
        <v>667</v>
      </c>
      <c r="D181" s="1417" t="s">
        <v>1480</v>
      </c>
      <c r="E181" s="1417" t="s">
        <v>511</v>
      </c>
      <c r="F181" s="1417" t="s">
        <v>564</v>
      </c>
      <c r="G181" s="1417" t="s">
        <v>790</v>
      </c>
      <c r="H181" s="1273" t="str">
        <f t="shared" si="1"/>
        <v>BA03</v>
      </c>
      <c r="I181" s="1100" t="str">
        <f t="shared" si="2"/>
        <v>#REF!</v>
      </c>
      <c r="J181" s="413">
        <v>6.0</v>
      </c>
      <c r="K181" s="413">
        <v>2025.0</v>
      </c>
      <c r="L181" s="1418">
        <v>45809.0</v>
      </c>
      <c r="M181" s="1418">
        <v>45838.0</v>
      </c>
      <c r="N181" s="827">
        <v>21.0</v>
      </c>
      <c r="O181" s="1084">
        <f t="shared" si="3"/>
        <v>1</v>
      </c>
      <c r="P181" s="231">
        <f t="shared" si="4"/>
        <v>1</v>
      </c>
      <c r="Q181" s="231">
        <f t="shared" si="18"/>
        <v>1</v>
      </c>
      <c r="R181" s="1101"/>
      <c r="S181" s="1417" t="s">
        <v>517</v>
      </c>
      <c r="T181" s="1417" t="s">
        <v>1463</v>
      </c>
      <c r="U181" s="1084">
        <f t="shared" si="5"/>
        <v>1</v>
      </c>
      <c r="V181" s="1102">
        <f t="shared" si="6"/>
        <v>1</v>
      </c>
      <c r="W181" s="1102">
        <f t="shared" si="7"/>
        <v>1</v>
      </c>
      <c r="X181" s="1102">
        <f t="shared" si="8"/>
        <v>1</v>
      </c>
      <c r="Y181" s="1102">
        <f t="shared" si="9"/>
        <v>1</v>
      </c>
      <c r="Z181" s="1416" t="str">
        <f t="shared" si="10"/>
        <v>#REF!</v>
      </c>
      <c r="AA181" s="1085" t="str">
        <f t="shared" si="11"/>
        <v>#REF!</v>
      </c>
      <c r="AB181" s="1085" t="str">
        <f t="shared" si="12"/>
        <v>#REF!</v>
      </c>
      <c r="AC181" s="1105">
        <f t="shared" si="13"/>
        <v>0</v>
      </c>
      <c r="AD181" s="1105" t="str">
        <f t="shared" si="14"/>
        <v>#REF!</v>
      </c>
      <c r="AE181" s="1105" t="str">
        <f t="shared" si="15"/>
        <v>#REF!</v>
      </c>
      <c r="AF181" s="232"/>
      <c r="AG181" s="1079"/>
      <c r="AH181" s="1090">
        <f t="shared" si="16"/>
        <v>21</v>
      </c>
      <c r="AI181" s="1090"/>
    </row>
    <row r="182" ht="15.0" customHeight="1">
      <c r="A182" s="1098"/>
      <c r="B182" s="1417">
        <v>92203.0</v>
      </c>
      <c r="C182" s="1417" t="s">
        <v>2247</v>
      </c>
      <c r="D182" s="1417" t="s">
        <v>2248</v>
      </c>
      <c r="E182" s="1417" t="s">
        <v>511</v>
      </c>
      <c r="F182" s="1417" t="s">
        <v>663</v>
      </c>
      <c r="G182" s="1417" t="s">
        <v>771</v>
      </c>
      <c r="H182" s="1273" t="str">
        <f t="shared" si="1"/>
        <v>PM04</v>
      </c>
      <c r="I182" s="1100" t="str">
        <f t="shared" si="2"/>
        <v>#REF!</v>
      </c>
      <c r="J182" s="413">
        <v>6.0</v>
      </c>
      <c r="K182" s="413">
        <v>2025.0</v>
      </c>
      <c r="L182" s="1418">
        <v>45809.0</v>
      </c>
      <c r="M182" s="1418">
        <v>45838.0</v>
      </c>
      <c r="N182" s="827">
        <v>3.15</v>
      </c>
      <c r="O182" s="1084">
        <f t="shared" si="3"/>
        <v>0.15</v>
      </c>
      <c r="P182" s="231">
        <f t="shared" si="4"/>
        <v>0.15</v>
      </c>
      <c r="Q182" s="231">
        <f t="shared" si="18"/>
        <v>0.15</v>
      </c>
      <c r="R182" s="1101"/>
      <c r="S182" s="1417" t="s">
        <v>517</v>
      </c>
      <c r="T182" s="1417" t="s">
        <v>1463</v>
      </c>
      <c r="U182" s="1084">
        <f t="shared" si="5"/>
        <v>0.15</v>
      </c>
      <c r="V182" s="1102" t="str">
        <f t="shared" si="6"/>
        <v>#REF!</v>
      </c>
      <c r="W182" s="1102">
        <f t="shared" si="7"/>
        <v>1.148</v>
      </c>
      <c r="X182" s="1102" t="str">
        <f t="shared" si="8"/>
        <v>#REF!</v>
      </c>
      <c r="Y182" s="1102">
        <f t="shared" si="9"/>
        <v>1</v>
      </c>
      <c r="Z182" s="1416" t="str">
        <f t="shared" si="10"/>
        <v>#REF!</v>
      </c>
      <c r="AA182" s="1085" t="str">
        <f t="shared" si="11"/>
        <v>#REF!</v>
      </c>
      <c r="AB182" s="1085" t="str">
        <f t="shared" si="12"/>
        <v>#REF!</v>
      </c>
      <c r="AC182" s="1105" t="str">
        <f t="shared" si="13"/>
        <v>#REF!</v>
      </c>
      <c r="AD182" s="1105" t="str">
        <f t="shared" si="14"/>
        <v>#REF!</v>
      </c>
      <c r="AE182" s="1105" t="str">
        <f t="shared" si="15"/>
        <v>#REF!</v>
      </c>
      <c r="AF182" s="232"/>
      <c r="AG182" s="1079"/>
      <c r="AH182" s="1090">
        <f t="shared" si="16"/>
        <v>21</v>
      </c>
      <c r="AI182" s="1090"/>
    </row>
    <row r="183" ht="15.0" customHeight="1">
      <c r="A183" s="1098"/>
      <c r="B183" s="1417">
        <v>475163.0</v>
      </c>
      <c r="C183" s="1417" t="s">
        <v>2450</v>
      </c>
      <c r="D183" s="1417" t="s">
        <v>2451</v>
      </c>
      <c r="E183" s="1417" t="s">
        <v>511</v>
      </c>
      <c r="F183" s="1417" t="s">
        <v>564</v>
      </c>
      <c r="G183" s="1417" t="s">
        <v>790</v>
      </c>
      <c r="H183" s="1273" t="str">
        <f t="shared" si="1"/>
        <v>BA03</v>
      </c>
      <c r="I183" s="1100" t="str">
        <f t="shared" si="2"/>
        <v>#REF!</v>
      </c>
      <c r="J183" s="413">
        <v>6.0</v>
      </c>
      <c r="K183" s="413">
        <v>2025.0</v>
      </c>
      <c r="L183" s="1418">
        <v>45809.0</v>
      </c>
      <c r="M183" s="1418">
        <v>45838.0</v>
      </c>
      <c r="N183" s="827">
        <v>21.0</v>
      </c>
      <c r="O183" s="1084">
        <f t="shared" si="3"/>
        <v>1</v>
      </c>
      <c r="P183" s="231">
        <f t="shared" si="4"/>
        <v>1</v>
      </c>
      <c r="Q183" s="231">
        <f t="shared" si="18"/>
        <v>1</v>
      </c>
      <c r="R183" s="1101"/>
      <c r="S183" s="1417" t="s">
        <v>517</v>
      </c>
      <c r="T183" s="1417" t="s">
        <v>1463</v>
      </c>
      <c r="U183" s="1084">
        <f t="shared" si="5"/>
        <v>1</v>
      </c>
      <c r="V183" s="1102">
        <f t="shared" si="6"/>
        <v>1</v>
      </c>
      <c r="W183" s="1102">
        <f t="shared" si="7"/>
        <v>1</v>
      </c>
      <c r="X183" s="1102">
        <f t="shared" si="8"/>
        <v>1</v>
      </c>
      <c r="Y183" s="1102">
        <f t="shared" si="9"/>
        <v>1</v>
      </c>
      <c r="Z183" s="1416" t="str">
        <f t="shared" si="10"/>
        <v>#REF!</v>
      </c>
      <c r="AA183" s="1085" t="str">
        <f t="shared" si="11"/>
        <v>#REF!</v>
      </c>
      <c r="AB183" s="1085" t="str">
        <f t="shared" si="12"/>
        <v>#REF!</v>
      </c>
      <c r="AC183" s="1105">
        <f t="shared" si="13"/>
        <v>0</v>
      </c>
      <c r="AD183" s="1105" t="str">
        <f t="shared" si="14"/>
        <v>#REF!</v>
      </c>
      <c r="AE183" s="1105" t="str">
        <f t="shared" si="15"/>
        <v>#REF!</v>
      </c>
      <c r="AF183" s="232"/>
      <c r="AG183" s="1079"/>
      <c r="AH183" s="1090">
        <f t="shared" si="16"/>
        <v>21</v>
      </c>
      <c r="AI183" s="1090"/>
    </row>
    <row r="184" ht="15.0" customHeight="1">
      <c r="A184" s="1098"/>
      <c r="B184" s="1417">
        <v>472063.0</v>
      </c>
      <c r="C184" s="1417" t="s">
        <v>2381</v>
      </c>
      <c r="D184" s="1417" t="s">
        <v>2382</v>
      </c>
      <c r="E184" s="1417" t="s">
        <v>511</v>
      </c>
      <c r="F184" s="1417" t="s">
        <v>546</v>
      </c>
      <c r="G184" s="1417" t="s">
        <v>665</v>
      </c>
      <c r="H184" s="1273" t="str">
        <f t="shared" si="1"/>
        <v>TESTER02</v>
      </c>
      <c r="I184" s="1100" t="str">
        <f t="shared" si="2"/>
        <v>#REF!</v>
      </c>
      <c r="J184" s="413">
        <v>6.0</v>
      </c>
      <c r="K184" s="413">
        <v>2025.0</v>
      </c>
      <c r="L184" s="1418">
        <v>45809.0</v>
      </c>
      <c r="M184" s="1418">
        <v>45838.0</v>
      </c>
      <c r="N184" s="827">
        <v>21.0</v>
      </c>
      <c r="O184" s="1084">
        <f t="shared" si="3"/>
        <v>1</v>
      </c>
      <c r="P184" s="231">
        <f t="shared" si="4"/>
        <v>1</v>
      </c>
      <c r="Q184" s="231">
        <f t="shared" si="18"/>
        <v>1</v>
      </c>
      <c r="R184" s="1101"/>
      <c r="S184" s="1417" t="s">
        <v>517</v>
      </c>
      <c r="T184" s="1417" t="s">
        <v>2383</v>
      </c>
      <c r="U184" s="1084">
        <f t="shared" si="5"/>
        <v>1</v>
      </c>
      <c r="V184" s="1102">
        <f t="shared" si="6"/>
        <v>1</v>
      </c>
      <c r="W184" s="1102">
        <f t="shared" si="7"/>
        <v>1</v>
      </c>
      <c r="X184" s="1102">
        <f t="shared" si="8"/>
        <v>1</v>
      </c>
      <c r="Y184" s="1102">
        <f t="shared" si="9"/>
        <v>1</v>
      </c>
      <c r="Z184" s="1416" t="str">
        <f t="shared" si="10"/>
        <v>#REF!</v>
      </c>
      <c r="AA184" s="1085" t="str">
        <f t="shared" si="11"/>
        <v>#REF!</v>
      </c>
      <c r="AB184" s="1085" t="str">
        <f t="shared" si="12"/>
        <v>#REF!</v>
      </c>
      <c r="AC184" s="1105">
        <f t="shared" si="13"/>
        <v>0</v>
      </c>
      <c r="AD184" s="1105" t="str">
        <f t="shared" si="14"/>
        <v>#REF!</v>
      </c>
      <c r="AE184" s="1105" t="str">
        <f t="shared" si="15"/>
        <v>#REF!</v>
      </c>
      <c r="AF184" s="232"/>
      <c r="AG184" s="1079"/>
      <c r="AH184" s="1090">
        <f t="shared" si="16"/>
        <v>21</v>
      </c>
      <c r="AI184" s="1090"/>
    </row>
    <row r="185" ht="15.0" customHeight="1">
      <c r="A185" s="1098"/>
      <c r="B185" s="1417">
        <v>474647.0</v>
      </c>
      <c r="C185" s="1417" t="s">
        <v>2437</v>
      </c>
      <c r="D185" s="1417" t="s">
        <v>2438</v>
      </c>
      <c r="E185" s="1417" t="s">
        <v>511</v>
      </c>
      <c r="F185" s="1417" t="s">
        <v>546</v>
      </c>
      <c r="G185" s="1417" t="s">
        <v>665</v>
      </c>
      <c r="H185" s="1273" t="str">
        <f t="shared" si="1"/>
        <v>TESTER02</v>
      </c>
      <c r="I185" s="1100" t="str">
        <f t="shared" si="2"/>
        <v>#REF!</v>
      </c>
      <c r="J185" s="413">
        <v>6.0</v>
      </c>
      <c r="K185" s="413">
        <v>2025.0</v>
      </c>
      <c r="L185" s="1418">
        <v>45809.0</v>
      </c>
      <c r="M185" s="1418">
        <v>45838.0</v>
      </c>
      <c r="N185" s="827">
        <v>21.0</v>
      </c>
      <c r="O185" s="1084">
        <f t="shared" si="3"/>
        <v>1</v>
      </c>
      <c r="P185" s="231">
        <f t="shared" si="4"/>
        <v>1</v>
      </c>
      <c r="Q185" s="231">
        <f t="shared" si="18"/>
        <v>1</v>
      </c>
      <c r="R185" s="1101"/>
      <c r="S185" s="1417" t="s">
        <v>517</v>
      </c>
      <c r="T185" s="1417" t="s">
        <v>2383</v>
      </c>
      <c r="U185" s="1084">
        <f>IF(AND(A1&gt;=1,S185="ODC"),P185,A1)</f>
        <v>1</v>
      </c>
      <c r="V185" s="1102">
        <f t="shared" si="6"/>
        <v>1</v>
      </c>
      <c r="W185" s="1102">
        <f t="shared" si="7"/>
        <v>1</v>
      </c>
      <c r="X185" s="1102">
        <f t="shared" si="8"/>
        <v>1</v>
      </c>
      <c r="Y185" s="1102">
        <f t="shared" si="9"/>
        <v>1</v>
      </c>
      <c r="Z185" s="1416" t="str">
        <f t="shared" si="10"/>
        <v>#REF!</v>
      </c>
      <c r="AA185" s="1085" t="str">
        <f t="shared" si="11"/>
        <v>#REF!</v>
      </c>
      <c r="AB185" s="1085" t="str">
        <f t="shared" si="12"/>
        <v>#REF!</v>
      </c>
      <c r="AC185" s="1105">
        <f t="shared" si="13"/>
        <v>0</v>
      </c>
      <c r="AD185" s="1105" t="str">
        <f t="shared" si="14"/>
        <v>#REF!</v>
      </c>
      <c r="AE185" s="1105" t="str">
        <f t="shared" si="15"/>
        <v>#REF!</v>
      </c>
      <c r="AF185" s="232"/>
      <c r="AG185" s="1079"/>
      <c r="AH185" s="1090">
        <f t="shared" si="16"/>
        <v>21</v>
      </c>
      <c r="AI185" s="1090"/>
    </row>
    <row r="186" ht="15.0" customHeight="1">
      <c r="A186" s="1098"/>
      <c r="B186" s="1417">
        <v>155317.0</v>
      </c>
      <c r="C186" s="1417" t="s">
        <v>1273</v>
      </c>
      <c r="D186" s="1417" t="s">
        <v>1274</v>
      </c>
      <c r="E186" s="1417" t="s">
        <v>511</v>
      </c>
      <c r="F186" s="1417" t="s">
        <v>564</v>
      </c>
      <c r="G186" s="1417" t="s">
        <v>893</v>
      </c>
      <c r="H186" s="1273" t="str">
        <f t="shared" si="1"/>
        <v>BA06</v>
      </c>
      <c r="I186" s="1100" t="str">
        <f t="shared" si="2"/>
        <v>#REF!</v>
      </c>
      <c r="J186" s="413">
        <v>6.0</v>
      </c>
      <c r="K186" s="413">
        <v>2025.0</v>
      </c>
      <c r="L186" s="1418">
        <v>45809.0</v>
      </c>
      <c r="M186" s="1418">
        <v>45838.0</v>
      </c>
      <c r="N186" s="827">
        <v>10.5</v>
      </c>
      <c r="O186" s="1084">
        <f t="shared" si="3"/>
        <v>0.5</v>
      </c>
      <c r="P186" s="231" t="str">
        <f t="shared" si="4"/>
        <v>#REF!</v>
      </c>
      <c r="Q186" s="231" t="str">
        <f t="shared" si="18"/>
        <v>#REF!</v>
      </c>
      <c r="R186" s="1101"/>
      <c r="S186" s="1417" t="s">
        <v>525</v>
      </c>
      <c r="T186" s="1417" t="s">
        <v>1657</v>
      </c>
      <c r="U186" s="1084" t="str">
        <f t="shared" ref="U186:U237" si="19">IF(AND(Q186&gt;=1,S186="ODC"),P186,Q186)</f>
        <v>#REF!</v>
      </c>
      <c r="V186" s="1102" t="str">
        <f t="shared" si="6"/>
        <v>#REF!</v>
      </c>
      <c r="W186" s="1102" t="str">
        <f t="shared" si="7"/>
        <v>#REF!</v>
      </c>
      <c r="X186" s="1102" t="str">
        <f t="shared" si="8"/>
        <v>#REF!</v>
      </c>
      <c r="Y186" s="1102">
        <f t="shared" si="9"/>
        <v>0.880952381</v>
      </c>
      <c r="Z186" s="1416" t="str">
        <f t="shared" si="10"/>
        <v>#REF!</v>
      </c>
      <c r="AA186" s="1085" t="str">
        <f t="shared" si="11"/>
        <v>#REF!</v>
      </c>
      <c r="AB186" s="1085" t="str">
        <f t="shared" si="12"/>
        <v>#REF!</v>
      </c>
      <c r="AC186" s="1105" t="str">
        <f t="shared" si="13"/>
        <v>#REF!</v>
      </c>
      <c r="AD186" s="1105" t="str">
        <f t="shared" si="14"/>
        <v>#REF!</v>
      </c>
      <c r="AE186" s="1105" t="str">
        <f t="shared" si="15"/>
        <v>#REF!</v>
      </c>
      <c r="AF186" s="232"/>
      <c r="AG186" s="1079"/>
      <c r="AH186" s="1090">
        <f t="shared" si="16"/>
        <v>18.5</v>
      </c>
      <c r="AI186" s="1090"/>
    </row>
    <row r="187" ht="15.0" customHeight="1">
      <c r="A187" s="1098"/>
      <c r="B187" s="1417">
        <v>466333.0</v>
      </c>
      <c r="C187" s="1417" t="s">
        <v>1675</v>
      </c>
      <c r="D187" s="1417" t="s">
        <v>1676</v>
      </c>
      <c r="E187" s="1417" t="s">
        <v>511</v>
      </c>
      <c r="F187" s="1417" t="s">
        <v>546</v>
      </c>
      <c r="G187" s="1417" t="s">
        <v>790</v>
      </c>
      <c r="H187" s="1273" t="str">
        <f t="shared" si="1"/>
        <v>TESTER03</v>
      </c>
      <c r="I187" s="1100" t="str">
        <f t="shared" si="2"/>
        <v>#REF!</v>
      </c>
      <c r="J187" s="413">
        <v>6.0</v>
      </c>
      <c r="K187" s="413">
        <v>2025.0</v>
      </c>
      <c r="L187" s="1418">
        <v>45809.0</v>
      </c>
      <c r="M187" s="1418">
        <v>45838.0</v>
      </c>
      <c r="N187" s="827">
        <v>4.2</v>
      </c>
      <c r="O187" s="1084">
        <f t="shared" si="3"/>
        <v>0.2</v>
      </c>
      <c r="P187" s="231" t="str">
        <f t="shared" si="4"/>
        <v>#REF!</v>
      </c>
      <c r="Q187" s="231" t="str">
        <f t="shared" si="18"/>
        <v>#REF!</v>
      </c>
      <c r="R187" s="1101"/>
      <c r="S187" s="1417" t="s">
        <v>525</v>
      </c>
      <c r="T187" s="1417" t="s">
        <v>1657</v>
      </c>
      <c r="U187" s="1084" t="str">
        <f t="shared" si="19"/>
        <v>#REF!</v>
      </c>
      <c r="V187" s="1102" t="str">
        <f t="shared" si="6"/>
        <v>#REF!</v>
      </c>
      <c r="W187" s="1102" t="str">
        <f t="shared" si="7"/>
        <v>#REF!</v>
      </c>
      <c r="X187" s="1102" t="str">
        <f t="shared" si="8"/>
        <v>#REF!</v>
      </c>
      <c r="Y187" s="1102">
        <f t="shared" si="9"/>
        <v>1</v>
      </c>
      <c r="Z187" s="1416" t="str">
        <f t="shared" si="10"/>
        <v>#REF!</v>
      </c>
      <c r="AA187" s="1085" t="str">
        <f t="shared" si="11"/>
        <v>#REF!</v>
      </c>
      <c r="AB187" s="1085" t="str">
        <f t="shared" si="12"/>
        <v>#REF!</v>
      </c>
      <c r="AC187" s="1105" t="str">
        <f t="shared" si="13"/>
        <v>#REF!</v>
      </c>
      <c r="AD187" s="1105" t="str">
        <f t="shared" si="14"/>
        <v>#REF!</v>
      </c>
      <c r="AE187" s="1105" t="str">
        <f t="shared" si="15"/>
        <v>#REF!</v>
      </c>
      <c r="AF187" s="232"/>
      <c r="AG187" s="1079"/>
      <c r="AH187" s="1090">
        <f t="shared" si="16"/>
        <v>21</v>
      </c>
      <c r="AI187" s="1090"/>
    </row>
    <row r="188" ht="15.0" customHeight="1">
      <c r="A188" s="1098"/>
      <c r="B188" s="1417">
        <v>466999.0</v>
      </c>
      <c r="C188" s="1417" t="s">
        <v>1690</v>
      </c>
      <c r="D188" s="1417" t="s">
        <v>1691</v>
      </c>
      <c r="E188" s="1417" t="s">
        <v>511</v>
      </c>
      <c r="F188" s="1417" t="s">
        <v>512</v>
      </c>
      <c r="G188" s="1417" t="s">
        <v>790</v>
      </c>
      <c r="H188" s="1273" t="str">
        <f t="shared" si="1"/>
        <v>DEV03</v>
      </c>
      <c r="I188" s="1100" t="str">
        <f t="shared" si="2"/>
        <v>#REF!</v>
      </c>
      <c r="J188" s="413">
        <v>6.0</v>
      </c>
      <c r="K188" s="413">
        <v>2025.0</v>
      </c>
      <c r="L188" s="1418">
        <v>45809.0</v>
      </c>
      <c r="M188" s="1418">
        <v>45823.0</v>
      </c>
      <c r="N188" s="827">
        <v>10.0</v>
      </c>
      <c r="O188" s="1084">
        <f t="shared" si="3"/>
        <v>0.4761904762</v>
      </c>
      <c r="P188" s="231" t="str">
        <f t="shared" si="4"/>
        <v>#REF!</v>
      </c>
      <c r="Q188" s="231" t="str">
        <f t="shared" si="18"/>
        <v>#REF!</v>
      </c>
      <c r="R188" s="1101"/>
      <c r="S188" s="1417" t="s">
        <v>525</v>
      </c>
      <c r="T188" s="1417" t="s">
        <v>1657</v>
      </c>
      <c r="U188" s="1084" t="str">
        <f t="shared" si="19"/>
        <v>#REF!</v>
      </c>
      <c r="V188" s="1102" t="str">
        <f t="shared" si="6"/>
        <v>#REF!</v>
      </c>
      <c r="W188" s="1102" t="str">
        <f t="shared" si="7"/>
        <v>#REF!</v>
      </c>
      <c r="X188" s="1102" t="str">
        <f t="shared" si="8"/>
        <v>#REF!</v>
      </c>
      <c r="Y188" s="1102">
        <f t="shared" si="9"/>
        <v>1</v>
      </c>
      <c r="Z188" s="1416" t="str">
        <f t="shared" si="10"/>
        <v>#REF!</v>
      </c>
      <c r="AA188" s="1085" t="str">
        <f t="shared" si="11"/>
        <v>#REF!</v>
      </c>
      <c r="AB188" s="1085" t="str">
        <f t="shared" si="12"/>
        <v>#REF!</v>
      </c>
      <c r="AC188" s="1105" t="str">
        <f t="shared" si="13"/>
        <v>#REF!</v>
      </c>
      <c r="AD188" s="1105" t="str">
        <f t="shared" si="14"/>
        <v>#REF!</v>
      </c>
      <c r="AE188" s="1105" t="str">
        <f t="shared" si="15"/>
        <v>#REF!</v>
      </c>
      <c r="AF188" s="232"/>
      <c r="AG188" s="1079"/>
      <c r="AH188" s="1090">
        <f t="shared" si="16"/>
        <v>21</v>
      </c>
      <c r="AI188" s="1090"/>
    </row>
    <row r="189" ht="15.0" customHeight="1">
      <c r="A189" s="1098"/>
      <c r="B189" s="1417">
        <v>470247.0</v>
      </c>
      <c r="C189" s="1417" t="s">
        <v>2286</v>
      </c>
      <c r="D189" s="1417" t="s">
        <v>2287</v>
      </c>
      <c r="E189" s="1417" t="s">
        <v>511</v>
      </c>
      <c r="F189" s="1417" t="s">
        <v>564</v>
      </c>
      <c r="G189" s="1417" t="s">
        <v>790</v>
      </c>
      <c r="H189" s="1273" t="str">
        <f t="shared" si="1"/>
        <v>BA03</v>
      </c>
      <c r="I189" s="1100" t="str">
        <f t="shared" si="2"/>
        <v>#REF!</v>
      </c>
      <c r="J189" s="413">
        <v>6.0</v>
      </c>
      <c r="K189" s="413">
        <v>2025.0</v>
      </c>
      <c r="L189" s="1418">
        <v>45809.0</v>
      </c>
      <c r="M189" s="1418">
        <v>45838.0</v>
      </c>
      <c r="N189" s="827">
        <v>21.0</v>
      </c>
      <c r="O189" s="1084">
        <f t="shared" si="3"/>
        <v>1</v>
      </c>
      <c r="P189" s="231" t="str">
        <f t="shared" si="4"/>
        <v>#REF!</v>
      </c>
      <c r="Q189" s="231" t="str">
        <f t="shared" si="18"/>
        <v>#REF!</v>
      </c>
      <c r="R189" s="1101"/>
      <c r="S189" s="1417" t="s">
        <v>525</v>
      </c>
      <c r="T189" s="1417" t="s">
        <v>1657</v>
      </c>
      <c r="U189" s="1084" t="str">
        <f t="shared" si="19"/>
        <v>#REF!</v>
      </c>
      <c r="V189" s="1102" t="str">
        <f t="shared" si="6"/>
        <v>#REF!</v>
      </c>
      <c r="W189" s="1102" t="str">
        <f t="shared" si="7"/>
        <v>#REF!</v>
      </c>
      <c r="X189" s="1102" t="str">
        <f t="shared" si="8"/>
        <v>#REF!</v>
      </c>
      <c r="Y189" s="1102">
        <f t="shared" si="9"/>
        <v>1</v>
      </c>
      <c r="Z189" s="1416" t="str">
        <f t="shared" si="10"/>
        <v>#REF!</v>
      </c>
      <c r="AA189" s="1085" t="str">
        <f t="shared" si="11"/>
        <v>#REF!</v>
      </c>
      <c r="AB189" s="1085" t="str">
        <f t="shared" si="12"/>
        <v>#REF!</v>
      </c>
      <c r="AC189" s="1105" t="str">
        <f t="shared" si="13"/>
        <v>#REF!</v>
      </c>
      <c r="AD189" s="1105" t="str">
        <f t="shared" si="14"/>
        <v>#REF!</v>
      </c>
      <c r="AE189" s="1105" t="str">
        <f t="shared" si="15"/>
        <v>#REF!</v>
      </c>
      <c r="AF189" s="232"/>
      <c r="AG189" s="1079"/>
      <c r="AH189" s="1090">
        <f t="shared" si="16"/>
        <v>21</v>
      </c>
      <c r="AI189" s="1090"/>
    </row>
    <row r="190" ht="15.0" customHeight="1">
      <c r="A190" s="1098"/>
      <c r="B190" s="1417">
        <v>475825.0</v>
      </c>
      <c r="C190" s="1417" t="s">
        <v>2456</v>
      </c>
      <c r="D190" s="1417" t="s">
        <v>2457</v>
      </c>
      <c r="E190" s="1417" t="s">
        <v>511</v>
      </c>
      <c r="F190" s="1417" t="s">
        <v>512</v>
      </c>
      <c r="G190" s="1417" t="s">
        <v>665</v>
      </c>
      <c r="H190" s="1273" t="str">
        <f t="shared" si="1"/>
        <v>DEV02</v>
      </c>
      <c r="I190" s="1100" t="str">
        <f t="shared" si="2"/>
        <v>#REF!</v>
      </c>
      <c r="J190" s="413">
        <v>6.0</v>
      </c>
      <c r="K190" s="413">
        <v>2025.0</v>
      </c>
      <c r="L190" s="1418">
        <v>45809.0</v>
      </c>
      <c r="M190" s="1418">
        <v>45830.0</v>
      </c>
      <c r="N190" s="827">
        <v>15.0</v>
      </c>
      <c r="O190" s="1084">
        <f t="shared" si="3"/>
        <v>0.7142857143</v>
      </c>
      <c r="P190" s="231" t="str">
        <f t="shared" si="4"/>
        <v>#REF!</v>
      </c>
      <c r="Q190" s="231" t="str">
        <f t="shared" si="18"/>
        <v>#REF!</v>
      </c>
      <c r="R190" s="1101"/>
      <c r="S190" s="1417" t="s">
        <v>525</v>
      </c>
      <c r="T190" s="1417" t="s">
        <v>1657</v>
      </c>
      <c r="U190" s="1084" t="str">
        <f t="shared" si="19"/>
        <v>#REF!</v>
      </c>
      <c r="V190" s="1102" t="str">
        <f t="shared" si="6"/>
        <v>#REF!</v>
      </c>
      <c r="W190" s="1102" t="str">
        <f t="shared" si="7"/>
        <v>#REF!</v>
      </c>
      <c r="X190" s="1102" t="str">
        <f t="shared" si="8"/>
        <v>#REF!</v>
      </c>
      <c r="Y190" s="1102">
        <f t="shared" si="9"/>
        <v>0.7142857143</v>
      </c>
      <c r="Z190" s="1416" t="str">
        <f t="shared" si="10"/>
        <v>#REF!</v>
      </c>
      <c r="AA190" s="1085" t="str">
        <f t="shared" si="11"/>
        <v>#REF!</v>
      </c>
      <c r="AB190" s="1085" t="str">
        <f t="shared" si="12"/>
        <v>#REF!</v>
      </c>
      <c r="AC190" s="1105" t="str">
        <f t="shared" si="13"/>
        <v>#REF!</v>
      </c>
      <c r="AD190" s="1105" t="str">
        <f t="shared" si="14"/>
        <v>#REF!</v>
      </c>
      <c r="AE190" s="1105" t="str">
        <f t="shared" si="15"/>
        <v>#REF!</v>
      </c>
      <c r="AF190" s="232"/>
      <c r="AG190" s="1079"/>
      <c r="AH190" s="1090">
        <f t="shared" si="16"/>
        <v>15</v>
      </c>
      <c r="AI190" s="1090"/>
    </row>
    <row r="191" ht="15.0" customHeight="1">
      <c r="A191" s="1098"/>
      <c r="B191" s="1417">
        <v>272968.0</v>
      </c>
      <c r="C191" s="1417" t="s">
        <v>582</v>
      </c>
      <c r="D191" s="1417" t="s">
        <v>1365</v>
      </c>
      <c r="E191" s="1417" t="s">
        <v>511</v>
      </c>
      <c r="F191" s="1417" t="s">
        <v>663</v>
      </c>
      <c r="G191" s="1417" t="s">
        <v>771</v>
      </c>
      <c r="H191" s="1273" t="str">
        <f t="shared" si="1"/>
        <v>PM04</v>
      </c>
      <c r="I191" s="1100" t="str">
        <f t="shared" si="2"/>
        <v>#REF!</v>
      </c>
      <c r="J191" s="413">
        <v>6.0</v>
      </c>
      <c r="K191" s="413">
        <v>2025.0</v>
      </c>
      <c r="L191" s="1418">
        <v>45809.0</v>
      </c>
      <c r="M191" s="1418">
        <v>45838.0</v>
      </c>
      <c r="N191" s="827">
        <v>10.5</v>
      </c>
      <c r="O191" s="1084">
        <f t="shared" si="3"/>
        <v>0.5</v>
      </c>
      <c r="P191" s="231" t="str">
        <f t="shared" si="4"/>
        <v>#REF!</v>
      </c>
      <c r="Q191" s="231" t="str">
        <f t="shared" si="18"/>
        <v>#REF!</v>
      </c>
      <c r="R191" s="1101"/>
      <c r="S191" s="1417" t="s">
        <v>525</v>
      </c>
      <c r="T191" s="1424" t="s">
        <v>2458</v>
      </c>
      <c r="U191" s="1084" t="str">
        <f t="shared" si="19"/>
        <v>#REF!</v>
      </c>
      <c r="V191" s="1102" t="str">
        <f t="shared" si="6"/>
        <v>#REF!</v>
      </c>
      <c r="W191" s="1102" t="str">
        <f t="shared" si="7"/>
        <v>#REF!</v>
      </c>
      <c r="X191" s="1102" t="str">
        <f t="shared" si="8"/>
        <v>#REF!</v>
      </c>
      <c r="Y191" s="1102">
        <f t="shared" si="9"/>
        <v>1</v>
      </c>
      <c r="Z191" s="1416" t="str">
        <f t="shared" si="10"/>
        <v>#REF!</v>
      </c>
      <c r="AA191" s="1085" t="str">
        <f t="shared" si="11"/>
        <v>#REF!</v>
      </c>
      <c r="AB191" s="1085" t="str">
        <f t="shared" si="12"/>
        <v>#REF!</v>
      </c>
      <c r="AC191" s="1105" t="str">
        <f t="shared" si="13"/>
        <v>#REF!</v>
      </c>
      <c r="AD191" s="1105" t="str">
        <f t="shared" si="14"/>
        <v>#REF!</v>
      </c>
      <c r="AE191" s="1105" t="str">
        <f t="shared" si="15"/>
        <v>#REF!</v>
      </c>
      <c r="AF191" s="232"/>
      <c r="AG191" s="1079"/>
      <c r="AH191" s="1090">
        <f t="shared" si="16"/>
        <v>21</v>
      </c>
      <c r="AI191" s="1090"/>
    </row>
    <row r="192" ht="15.0" customHeight="1">
      <c r="A192" s="1098"/>
      <c r="B192" s="1417">
        <v>434038.0</v>
      </c>
      <c r="C192" s="1417" t="s">
        <v>594</v>
      </c>
      <c r="D192" s="1417" t="s">
        <v>1384</v>
      </c>
      <c r="E192" s="1417" t="s">
        <v>511</v>
      </c>
      <c r="F192" s="1417" t="s">
        <v>546</v>
      </c>
      <c r="G192" s="1417" t="s">
        <v>787</v>
      </c>
      <c r="H192" s="1273" t="str">
        <f t="shared" si="1"/>
        <v>TESTER05</v>
      </c>
      <c r="I192" s="1100" t="str">
        <f t="shared" si="2"/>
        <v>#REF!</v>
      </c>
      <c r="J192" s="413">
        <v>6.0</v>
      </c>
      <c r="K192" s="413">
        <v>2025.0</v>
      </c>
      <c r="L192" s="1418">
        <v>45824.0</v>
      </c>
      <c r="M192" s="1418">
        <v>45838.0</v>
      </c>
      <c r="N192" s="827">
        <v>11.0</v>
      </c>
      <c r="O192" s="1084">
        <f t="shared" si="3"/>
        <v>0.5238095238</v>
      </c>
      <c r="P192" s="231" t="str">
        <f t="shared" si="4"/>
        <v>#REF!</v>
      </c>
      <c r="Q192" s="231" t="str">
        <f t="shared" si="18"/>
        <v>#REF!</v>
      </c>
      <c r="R192" s="1101"/>
      <c r="S192" s="1417" t="s">
        <v>525</v>
      </c>
      <c r="T192" s="1424" t="s">
        <v>2458</v>
      </c>
      <c r="U192" s="1084" t="str">
        <f t="shared" si="19"/>
        <v>#REF!</v>
      </c>
      <c r="V192" s="1102" t="str">
        <f t="shared" si="6"/>
        <v>#REF!</v>
      </c>
      <c r="W192" s="1102" t="str">
        <f t="shared" si="7"/>
        <v>#REF!</v>
      </c>
      <c r="X192" s="1102" t="str">
        <f t="shared" si="8"/>
        <v>#REF!</v>
      </c>
      <c r="Y192" s="1102">
        <f t="shared" si="9"/>
        <v>1</v>
      </c>
      <c r="Z192" s="1416" t="str">
        <f t="shared" si="10"/>
        <v>#REF!</v>
      </c>
      <c r="AA192" s="1085" t="str">
        <f t="shared" si="11"/>
        <v>#REF!</v>
      </c>
      <c r="AB192" s="1085" t="str">
        <f t="shared" si="12"/>
        <v>#REF!</v>
      </c>
      <c r="AC192" s="1105" t="str">
        <f t="shared" si="13"/>
        <v>#REF!</v>
      </c>
      <c r="AD192" s="1105" t="str">
        <f t="shared" si="14"/>
        <v>#REF!</v>
      </c>
      <c r="AE192" s="1105" t="str">
        <f t="shared" si="15"/>
        <v>#REF!</v>
      </c>
      <c r="AF192" s="232"/>
      <c r="AG192" s="1079"/>
      <c r="AH192" s="1090">
        <f t="shared" si="16"/>
        <v>21</v>
      </c>
      <c r="AI192" s="1090"/>
    </row>
    <row r="193" ht="15.0" customHeight="1">
      <c r="A193" s="1098"/>
      <c r="B193" s="1417">
        <v>453001.0</v>
      </c>
      <c r="C193" s="1417" t="s">
        <v>1053</v>
      </c>
      <c r="D193" s="1417" t="s">
        <v>1512</v>
      </c>
      <c r="E193" s="1417" t="s">
        <v>511</v>
      </c>
      <c r="F193" s="1417" t="s">
        <v>512</v>
      </c>
      <c r="G193" s="1417" t="s">
        <v>771</v>
      </c>
      <c r="H193" s="1273" t="str">
        <f t="shared" si="1"/>
        <v>DEV04</v>
      </c>
      <c r="I193" s="1100" t="str">
        <f t="shared" si="2"/>
        <v>#REF!</v>
      </c>
      <c r="J193" s="413">
        <v>6.0</v>
      </c>
      <c r="K193" s="413">
        <v>2025.0</v>
      </c>
      <c r="L193" s="1418">
        <v>45809.0</v>
      </c>
      <c r="M193" s="1418">
        <v>45838.0</v>
      </c>
      <c r="N193" s="827">
        <v>21.0</v>
      </c>
      <c r="O193" s="1084">
        <f t="shared" si="3"/>
        <v>1</v>
      </c>
      <c r="P193" s="231" t="str">
        <f t="shared" si="4"/>
        <v>#REF!</v>
      </c>
      <c r="Q193" s="231" t="str">
        <f t="shared" si="18"/>
        <v>#REF!</v>
      </c>
      <c r="R193" s="1101"/>
      <c r="S193" s="1417" t="s">
        <v>525</v>
      </c>
      <c r="T193" s="1424" t="s">
        <v>2458</v>
      </c>
      <c r="U193" s="1084" t="str">
        <f t="shared" si="19"/>
        <v>#REF!</v>
      </c>
      <c r="V193" s="1102" t="str">
        <f t="shared" si="6"/>
        <v>#REF!</v>
      </c>
      <c r="W193" s="1102" t="str">
        <f t="shared" si="7"/>
        <v>#REF!</v>
      </c>
      <c r="X193" s="1102" t="str">
        <f t="shared" si="8"/>
        <v>#REF!</v>
      </c>
      <c r="Y193" s="1102">
        <f t="shared" si="9"/>
        <v>1</v>
      </c>
      <c r="Z193" s="1416" t="str">
        <f t="shared" si="10"/>
        <v>#REF!</v>
      </c>
      <c r="AA193" s="1085" t="str">
        <f t="shared" si="11"/>
        <v>#REF!</v>
      </c>
      <c r="AB193" s="1085" t="str">
        <f t="shared" si="12"/>
        <v>#REF!</v>
      </c>
      <c r="AC193" s="1105" t="str">
        <f t="shared" si="13"/>
        <v>#REF!</v>
      </c>
      <c r="AD193" s="1105" t="str">
        <f t="shared" si="14"/>
        <v>#REF!</v>
      </c>
      <c r="AE193" s="1105" t="str">
        <f t="shared" si="15"/>
        <v>#REF!</v>
      </c>
      <c r="AF193" s="232"/>
      <c r="AG193" s="1079"/>
      <c r="AH193" s="1090">
        <f t="shared" si="16"/>
        <v>21</v>
      </c>
      <c r="AI193" s="1090"/>
    </row>
    <row r="194" ht="15.0" customHeight="1">
      <c r="A194" s="1098"/>
      <c r="B194" s="1417">
        <v>465279.0</v>
      </c>
      <c r="C194" s="1417" t="s">
        <v>1571</v>
      </c>
      <c r="D194" s="1417" t="s">
        <v>1572</v>
      </c>
      <c r="E194" s="1417" t="s">
        <v>511</v>
      </c>
      <c r="F194" s="1417" t="s">
        <v>564</v>
      </c>
      <c r="G194" s="1417" t="s">
        <v>665</v>
      </c>
      <c r="H194" s="1273" t="str">
        <f t="shared" si="1"/>
        <v>BA02</v>
      </c>
      <c r="I194" s="1100" t="str">
        <f t="shared" si="2"/>
        <v>#REF!</v>
      </c>
      <c r="J194" s="413">
        <v>6.0</v>
      </c>
      <c r="K194" s="413">
        <v>2025.0</v>
      </c>
      <c r="L194" s="1418">
        <v>45809.0</v>
      </c>
      <c r="M194" s="1418">
        <v>45819.0</v>
      </c>
      <c r="N194" s="827">
        <v>8.0</v>
      </c>
      <c r="O194" s="1084">
        <f t="shared" si="3"/>
        <v>0.380952381</v>
      </c>
      <c r="P194" s="231" t="str">
        <f t="shared" si="4"/>
        <v>#REF!</v>
      </c>
      <c r="Q194" s="231" t="str">
        <f t="shared" si="18"/>
        <v>#REF!</v>
      </c>
      <c r="R194" s="1101"/>
      <c r="S194" s="1417" t="s">
        <v>525</v>
      </c>
      <c r="T194" s="1424" t="s">
        <v>2458</v>
      </c>
      <c r="U194" s="1084" t="str">
        <f t="shared" si="19"/>
        <v>#REF!</v>
      </c>
      <c r="V194" s="1102" t="str">
        <f t="shared" si="6"/>
        <v>#REF!</v>
      </c>
      <c r="W194" s="1102" t="str">
        <f t="shared" si="7"/>
        <v>#REF!</v>
      </c>
      <c r="X194" s="1102" t="str">
        <f t="shared" si="8"/>
        <v>#REF!</v>
      </c>
      <c r="Y194" s="1102">
        <f t="shared" si="9"/>
        <v>1</v>
      </c>
      <c r="Z194" s="1416" t="str">
        <f t="shared" si="10"/>
        <v>#REF!</v>
      </c>
      <c r="AA194" s="1085" t="str">
        <f t="shared" si="11"/>
        <v>#REF!</v>
      </c>
      <c r="AB194" s="1085" t="str">
        <f t="shared" si="12"/>
        <v>#REF!</v>
      </c>
      <c r="AC194" s="1105" t="str">
        <f t="shared" si="13"/>
        <v>#REF!</v>
      </c>
      <c r="AD194" s="1105" t="str">
        <f t="shared" si="14"/>
        <v>#REF!</v>
      </c>
      <c r="AE194" s="1105" t="str">
        <f t="shared" si="15"/>
        <v>#REF!</v>
      </c>
      <c r="AF194" s="232"/>
      <c r="AG194" s="1079"/>
      <c r="AH194" s="1090">
        <f t="shared" si="16"/>
        <v>21</v>
      </c>
      <c r="AI194" s="1090"/>
    </row>
    <row r="195" ht="15.0" customHeight="1">
      <c r="A195" s="1098"/>
      <c r="B195" s="1417">
        <v>155317.0</v>
      </c>
      <c r="C195" s="1417" t="s">
        <v>1273</v>
      </c>
      <c r="D195" s="1417" t="s">
        <v>1274</v>
      </c>
      <c r="E195" s="1417" t="s">
        <v>511</v>
      </c>
      <c r="F195" s="1417" t="s">
        <v>564</v>
      </c>
      <c r="G195" s="1417" t="s">
        <v>893</v>
      </c>
      <c r="H195" s="1273" t="str">
        <f t="shared" si="1"/>
        <v>BA06</v>
      </c>
      <c r="I195" s="1100" t="str">
        <f t="shared" si="2"/>
        <v>#REF!</v>
      </c>
      <c r="J195" s="413">
        <v>6.0</v>
      </c>
      <c r="K195" s="413">
        <v>2025.0</v>
      </c>
      <c r="L195" s="1418">
        <v>45809.0</v>
      </c>
      <c r="M195" s="1418">
        <v>45831.0</v>
      </c>
      <c r="N195" s="827">
        <v>8.0</v>
      </c>
      <c r="O195" s="1084">
        <f t="shared" si="3"/>
        <v>0.380952381</v>
      </c>
      <c r="P195" s="231" t="str">
        <f t="shared" si="4"/>
        <v>#REF!</v>
      </c>
      <c r="Q195" s="231" t="str">
        <f t="shared" si="18"/>
        <v>#REF!</v>
      </c>
      <c r="R195" s="1101"/>
      <c r="S195" s="1417" t="s">
        <v>525</v>
      </c>
      <c r="T195" s="1424" t="s">
        <v>2458</v>
      </c>
      <c r="U195" s="1084" t="str">
        <f t="shared" si="19"/>
        <v>#REF!</v>
      </c>
      <c r="V195" s="1102" t="str">
        <f t="shared" si="6"/>
        <v>#REF!</v>
      </c>
      <c r="W195" s="1102" t="str">
        <f t="shared" si="7"/>
        <v>#REF!</v>
      </c>
      <c r="X195" s="1102" t="str">
        <f t="shared" si="8"/>
        <v>#REF!</v>
      </c>
      <c r="Y195" s="1102">
        <f t="shared" si="9"/>
        <v>0.880952381</v>
      </c>
      <c r="Z195" s="1416" t="str">
        <f t="shared" si="10"/>
        <v>#REF!</v>
      </c>
      <c r="AA195" s="1085" t="str">
        <f t="shared" si="11"/>
        <v>#REF!</v>
      </c>
      <c r="AB195" s="1085" t="str">
        <f t="shared" si="12"/>
        <v>#REF!</v>
      </c>
      <c r="AC195" s="1105" t="str">
        <f t="shared" si="13"/>
        <v>#REF!</v>
      </c>
      <c r="AD195" s="1105" t="str">
        <f t="shared" si="14"/>
        <v>#REF!</v>
      </c>
      <c r="AE195" s="1105" t="str">
        <f t="shared" si="15"/>
        <v>#REF!</v>
      </c>
      <c r="AF195" s="232"/>
      <c r="AG195" s="1079"/>
      <c r="AH195" s="1090">
        <f t="shared" si="16"/>
        <v>18.5</v>
      </c>
      <c r="AI195" s="1090"/>
    </row>
    <row r="196" ht="15.0" customHeight="1">
      <c r="A196" s="1098"/>
      <c r="B196" s="1417">
        <v>466997.0</v>
      </c>
      <c r="C196" s="1417" t="s">
        <v>1692</v>
      </c>
      <c r="D196" s="1417" t="s">
        <v>1693</v>
      </c>
      <c r="E196" s="1417" t="s">
        <v>511</v>
      </c>
      <c r="F196" s="1417" t="s">
        <v>564</v>
      </c>
      <c r="G196" s="1417" t="s">
        <v>790</v>
      </c>
      <c r="H196" s="1273" t="str">
        <f t="shared" si="1"/>
        <v>BA03</v>
      </c>
      <c r="I196" s="1100" t="str">
        <f t="shared" si="2"/>
        <v>#REF!</v>
      </c>
      <c r="J196" s="413">
        <v>6.0</v>
      </c>
      <c r="K196" s="413">
        <v>2025.0</v>
      </c>
      <c r="L196" s="1418">
        <v>45809.0</v>
      </c>
      <c r="M196" s="1418">
        <v>45838.0</v>
      </c>
      <c r="N196" s="827">
        <v>21.0</v>
      </c>
      <c r="O196" s="1084">
        <f t="shared" si="3"/>
        <v>1</v>
      </c>
      <c r="P196" s="231" t="str">
        <f t="shared" si="4"/>
        <v>#REF!</v>
      </c>
      <c r="Q196" s="231" t="str">
        <f t="shared" si="18"/>
        <v>#REF!</v>
      </c>
      <c r="R196" s="1101"/>
      <c r="S196" s="1417" t="s">
        <v>525</v>
      </c>
      <c r="T196" s="1424" t="s">
        <v>2458</v>
      </c>
      <c r="U196" s="1084" t="str">
        <f t="shared" si="19"/>
        <v>#REF!</v>
      </c>
      <c r="V196" s="1102" t="str">
        <f t="shared" si="6"/>
        <v>#REF!</v>
      </c>
      <c r="W196" s="1102" t="str">
        <f t="shared" si="7"/>
        <v>#REF!</v>
      </c>
      <c r="X196" s="1102" t="str">
        <f t="shared" si="8"/>
        <v>#REF!</v>
      </c>
      <c r="Y196" s="1102">
        <f t="shared" si="9"/>
        <v>1</v>
      </c>
      <c r="Z196" s="1416" t="str">
        <f t="shared" si="10"/>
        <v>#REF!</v>
      </c>
      <c r="AA196" s="1085" t="str">
        <f t="shared" si="11"/>
        <v>#REF!</v>
      </c>
      <c r="AB196" s="1085" t="str">
        <f t="shared" si="12"/>
        <v>#REF!</v>
      </c>
      <c r="AC196" s="1105" t="str">
        <f t="shared" si="13"/>
        <v>#REF!</v>
      </c>
      <c r="AD196" s="1105" t="str">
        <f t="shared" si="14"/>
        <v>#REF!</v>
      </c>
      <c r="AE196" s="1105" t="str">
        <f t="shared" si="15"/>
        <v>#REF!</v>
      </c>
      <c r="AF196" s="232"/>
      <c r="AG196" s="1079"/>
      <c r="AH196" s="1090">
        <f t="shared" si="16"/>
        <v>21</v>
      </c>
      <c r="AI196" s="1090"/>
    </row>
    <row r="197" ht="15.0" customHeight="1">
      <c r="A197" s="1098"/>
      <c r="B197" s="1417">
        <v>468725.0</v>
      </c>
      <c r="C197" s="1417" t="s">
        <v>2273</v>
      </c>
      <c r="D197" s="1417" t="s">
        <v>2274</v>
      </c>
      <c r="E197" s="1417" t="s">
        <v>511</v>
      </c>
      <c r="F197" s="1417" t="s">
        <v>564</v>
      </c>
      <c r="G197" s="1417" t="s">
        <v>787</v>
      </c>
      <c r="H197" s="1273" t="str">
        <f t="shared" si="1"/>
        <v>BA05</v>
      </c>
      <c r="I197" s="1100" t="str">
        <f t="shared" si="2"/>
        <v>#REF!</v>
      </c>
      <c r="J197" s="413">
        <v>6.0</v>
      </c>
      <c r="K197" s="413">
        <v>2025.0</v>
      </c>
      <c r="L197" s="1418">
        <v>45809.0</v>
      </c>
      <c r="M197" s="1418">
        <v>45831.0</v>
      </c>
      <c r="N197" s="827">
        <v>16.0</v>
      </c>
      <c r="O197" s="1084">
        <f t="shared" si="3"/>
        <v>0.7619047619</v>
      </c>
      <c r="P197" s="231" t="str">
        <f t="shared" si="4"/>
        <v>#REF!</v>
      </c>
      <c r="Q197" s="231" t="str">
        <f t="shared" si="18"/>
        <v>#REF!</v>
      </c>
      <c r="R197" s="1101"/>
      <c r="S197" s="1417" t="s">
        <v>525</v>
      </c>
      <c r="T197" s="1424" t="s">
        <v>2458</v>
      </c>
      <c r="U197" s="1084" t="str">
        <f t="shared" si="19"/>
        <v>#REF!</v>
      </c>
      <c r="V197" s="1102" t="str">
        <f t="shared" si="6"/>
        <v>#REF!</v>
      </c>
      <c r="W197" s="1102" t="str">
        <f t="shared" si="7"/>
        <v>#REF!</v>
      </c>
      <c r="X197" s="1102" t="str">
        <f t="shared" si="8"/>
        <v>#REF!</v>
      </c>
      <c r="Y197" s="1102">
        <f t="shared" si="9"/>
        <v>0.7619047619</v>
      </c>
      <c r="Z197" s="1416" t="str">
        <f t="shared" si="10"/>
        <v>#REF!</v>
      </c>
      <c r="AA197" s="1085" t="str">
        <f t="shared" si="11"/>
        <v>#REF!</v>
      </c>
      <c r="AB197" s="1085" t="str">
        <f t="shared" si="12"/>
        <v>#REF!</v>
      </c>
      <c r="AC197" s="1105" t="str">
        <f t="shared" si="13"/>
        <v>#REF!</v>
      </c>
      <c r="AD197" s="1105" t="str">
        <f t="shared" si="14"/>
        <v>#REF!</v>
      </c>
      <c r="AE197" s="1105" t="str">
        <f t="shared" si="15"/>
        <v>#REF!</v>
      </c>
      <c r="AF197" s="232"/>
      <c r="AG197" s="1079"/>
      <c r="AH197" s="1090">
        <f t="shared" si="16"/>
        <v>16</v>
      </c>
      <c r="AI197" s="1090"/>
    </row>
    <row r="198" ht="15.0" customHeight="1">
      <c r="A198" s="1098"/>
      <c r="B198" s="1417">
        <v>278454.0</v>
      </c>
      <c r="C198" s="1417" t="s">
        <v>1190</v>
      </c>
      <c r="D198" s="1417" t="s">
        <v>1402</v>
      </c>
      <c r="E198" s="1417" t="s">
        <v>511</v>
      </c>
      <c r="F198" s="1417" t="s">
        <v>512</v>
      </c>
      <c r="G198" s="1417" t="s">
        <v>790</v>
      </c>
      <c r="H198" s="1273" t="str">
        <f t="shared" si="1"/>
        <v>DEV03</v>
      </c>
      <c r="I198" s="1100" t="str">
        <f t="shared" si="2"/>
        <v>#REF!</v>
      </c>
      <c r="J198" s="413">
        <v>6.0</v>
      </c>
      <c r="K198" s="413">
        <v>2025.0</v>
      </c>
      <c r="L198" s="1418">
        <v>45818.0</v>
      </c>
      <c r="M198" s="1418">
        <v>45838.0</v>
      </c>
      <c r="N198" s="827">
        <v>15.0</v>
      </c>
      <c r="O198" s="1084">
        <f t="shared" si="3"/>
        <v>0.7142857143</v>
      </c>
      <c r="P198" s="231" t="str">
        <f t="shared" si="4"/>
        <v>#REF!</v>
      </c>
      <c r="Q198" s="231" t="str">
        <f t="shared" si="18"/>
        <v>#REF!</v>
      </c>
      <c r="R198" s="1101"/>
      <c r="S198" s="1417" t="s">
        <v>525</v>
      </c>
      <c r="T198" s="1424" t="s">
        <v>2164</v>
      </c>
      <c r="U198" s="1084" t="str">
        <f t="shared" si="19"/>
        <v>#REF!</v>
      </c>
      <c r="V198" s="1102" t="str">
        <f t="shared" si="6"/>
        <v>#REF!</v>
      </c>
      <c r="W198" s="1102" t="str">
        <f t="shared" si="7"/>
        <v>#REF!</v>
      </c>
      <c r="X198" s="1102" t="str">
        <f t="shared" si="8"/>
        <v>#REF!</v>
      </c>
      <c r="Y198" s="1102">
        <f t="shared" si="9"/>
        <v>1</v>
      </c>
      <c r="Z198" s="1416" t="str">
        <f t="shared" si="10"/>
        <v>#REF!</v>
      </c>
      <c r="AA198" s="1085" t="str">
        <f t="shared" si="11"/>
        <v>#REF!</v>
      </c>
      <c r="AB198" s="1085" t="str">
        <f t="shared" si="12"/>
        <v>#REF!</v>
      </c>
      <c r="AC198" s="1105" t="str">
        <f t="shared" si="13"/>
        <v>#REF!</v>
      </c>
      <c r="AD198" s="1105" t="str">
        <f t="shared" si="14"/>
        <v>#REF!</v>
      </c>
      <c r="AE198" s="1105" t="str">
        <f t="shared" si="15"/>
        <v>#REF!</v>
      </c>
      <c r="AF198" s="232"/>
      <c r="AG198" s="1079"/>
      <c r="AH198" s="1090">
        <f t="shared" si="16"/>
        <v>21</v>
      </c>
      <c r="AI198" s="1090"/>
    </row>
    <row r="199" ht="15.0" customHeight="1">
      <c r="A199" s="1098"/>
      <c r="B199" s="1417">
        <v>460051.0</v>
      </c>
      <c r="C199" s="1417" t="s">
        <v>1081</v>
      </c>
      <c r="D199" s="1417" t="s">
        <v>1605</v>
      </c>
      <c r="E199" s="1417" t="s">
        <v>511</v>
      </c>
      <c r="F199" s="1417" t="s">
        <v>512</v>
      </c>
      <c r="G199" s="1417" t="s">
        <v>790</v>
      </c>
      <c r="H199" s="1273" t="str">
        <f t="shared" si="1"/>
        <v>DEV03</v>
      </c>
      <c r="I199" s="1100" t="str">
        <f t="shared" si="2"/>
        <v>#REF!</v>
      </c>
      <c r="J199" s="413">
        <v>6.0</v>
      </c>
      <c r="K199" s="413">
        <v>2025.0</v>
      </c>
      <c r="L199" s="1418">
        <v>45817.0</v>
      </c>
      <c r="M199" s="1418">
        <v>45838.0</v>
      </c>
      <c r="N199" s="827">
        <v>16.0</v>
      </c>
      <c r="O199" s="1084">
        <f t="shared" si="3"/>
        <v>0.7619047619</v>
      </c>
      <c r="P199" s="231" t="str">
        <f t="shared" si="4"/>
        <v>#REF!</v>
      </c>
      <c r="Q199" s="231" t="str">
        <f t="shared" si="18"/>
        <v>#REF!</v>
      </c>
      <c r="R199" s="1101"/>
      <c r="S199" s="1417" t="s">
        <v>525</v>
      </c>
      <c r="T199" s="1424" t="s">
        <v>2164</v>
      </c>
      <c r="U199" s="1084" t="str">
        <f t="shared" si="19"/>
        <v>#REF!</v>
      </c>
      <c r="V199" s="1102" t="str">
        <f t="shared" si="6"/>
        <v>#REF!</v>
      </c>
      <c r="W199" s="1102" t="str">
        <f t="shared" si="7"/>
        <v>#REF!</v>
      </c>
      <c r="X199" s="1102" t="str">
        <f t="shared" si="8"/>
        <v>#REF!</v>
      </c>
      <c r="Y199" s="1102">
        <f t="shared" si="9"/>
        <v>1</v>
      </c>
      <c r="Z199" s="1416" t="str">
        <f t="shared" si="10"/>
        <v>#REF!</v>
      </c>
      <c r="AA199" s="1085" t="str">
        <f t="shared" si="11"/>
        <v>#REF!</v>
      </c>
      <c r="AB199" s="1085" t="str">
        <f t="shared" si="12"/>
        <v>#REF!</v>
      </c>
      <c r="AC199" s="1105" t="str">
        <f t="shared" si="13"/>
        <v>#REF!</v>
      </c>
      <c r="AD199" s="1105" t="str">
        <f t="shared" si="14"/>
        <v>#REF!</v>
      </c>
      <c r="AE199" s="1105" t="str">
        <f t="shared" si="15"/>
        <v>#REF!</v>
      </c>
      <c r="AF199" s="232"/>
      <c r="AG199" s="1079"/>
      <c r="AH199" s="1090">
        <f t="shared" si="16"/>
        <v>21</v>
      </c>
      <c r="AI199" s="1090"/>
    </row>
    <row r="200" ht="15.0" customHeight="1">
      <c r="A200" s="1098"/>
      <c r="B200" s="1417">
        <v>460439.0</v>
      </c>
      <c r="C200" s="1417" t="s">
        <v>1428</v>
      </c>
      <c r="D200" s="1417" t="s">
        <v>1429</v>
      </c>
      <c r="E200" s="1417" t="s">
        <v>511</v>
      </c>
      <c r="F200" s="1417" t="s">
        <v>512</v>
      </c>
      <c r="G200" s="1417" t="s">
        <v>665</v>
      </c>
      <c r="H200" s="1273" t="str">
        <f t="shared" si="1"/>
        <v>DEV02</v>
      </c>
      <c r="I200" s="1100" t="str">
        <f t="shared" si="2"/>
        <v>#REF!</v>
      </c>
      <c r="J200" s="413">
        <v>6.0</v>
      </c>
      <c r="K200" s="413">
        <v>2025.0</v>
      </c>
      <c r="L200" s="1418">
        <v>45817.0</v>
      </c>
      <c r="M200" s="1418">
        <v>45838.0</v>
      </c>
      <c r="N200" s="827">
        <v>16.0</v>
      </c>
      <c r="O200" s="1084">
        <f t="shared" si="3"/>
        <v>0.7619047619</v>
      </c>
      <c r="P200" s="231" t="str">
        <f t="shared" si="4"/>
        <v>#REF!</v>
      </c>
      <c r="Q200" s="231" t="str">
        <f t="shared" si="18"/>
        <v>#REF!</v>
      </c>
      <c r="R200" s="1101"/>
      <c r="S200" s="1417" t="s">
        <v>525</v>
      </c>
      <c r="T200" s="1424" t="s">
        <v>2164</v>
      </c>
      <c r="U200" s="1084" t="str">
        <f t="shared" si="19"/>
        <v>#REF!</v>
      </c>
      <c r="V200" s="1102" t="str">
        <f t="shared" si="6"/>
        <v>#REF!</v>
      </c>
      <c r="W200" s="1102" t="str">
        <f t="shared" si="7"/>
        <v>#REF!</v>
      </c>
      <c r="X200" s="1102" t="str">
        <f t="shared" si="8"/>
        <v>#REF!</v>
      </c>
      <c r="Y200" s="1102">
        <f t="shared" si="9"/>
        <v>1</v>
      </c>
      <c r="Z200" s="1416" t="str">
        <f t="shared" si="10"/>
        <v>#REF!</v>
      </c>
      <c r="AA200" s="1085" t="str">
        <f t="shared" si="11"/>
        <v>#REF!</v>
      </c>
      <c r="AB200" s="1085" t="str">
        <f t="shared" si="12"/>
        <v>#REF!</v>
      </c>
      <c r="AC200" s="1105" t="str">
        <f t="shared" si="13"/>
        <v>#REF!</v>
      </c>
      <c r="AD200" s="1105" t="str">
        <f t="shared" si="14"/>
        <v>#REF!</v>
      </c>
      <c r="AE200" s="1105" t="str">
        <f t="shared" si="15"/>
        <v>#REF!</v>
      </c>
      <c r="AF200" s="232"/>
      <c r="AG200" s="1079"/>
      <c r="AH200" s="1090">
        <f t="shared" si="16"/>
        <v>21</v>
      </c>
      <c r="AI200" s="1090"/>
    </row>
    <row r="201" ht="15.0" customHeight="1">
      <c r="A201" s="1098"/>
      <c r="B201" s="1417">
        <v>461363.0</v>
      </c>
      <c r="C201" s="1417" t="s">
        <v>456</v>
      </c>
      <c r="D201" s="1417" t="s">
        <v>457</v>
      </c>
      <c r="E201" s="1417" t="s">
        <v>511</v>
      </c>
      <c r="F201" s="1417" t="s">
        <v>512</v>
      </c>
      <c r="G201" s="1417" t="s">
        <v>790</v>
      </c>
      <c r="H201" s="1273" t="str">
        <f t="shared" si="1"/>
        <v>DEV03</v>
      </c>
      <c r="I201" s="1100" t="str">
        <f t="shared" si="2"/>
        <v>#REF!</v>
      </c>
      <c r="J201" s="413">
        <v>6.0</v>
      </c>
      <c r="K201" s="413">
        <v>2025.0</v>
      </c>
      <c r="L201" s="1418">
        <v>45817.0</v>
      </c>
      <c r="M201" s="1418">
        <v>45838.0</v>
      </c>
      <c r="N201" s="827">
        <v>16.0</v>
      </c>
      <c r="O201" s="1084">
        <f t="shared" si="3"/>
        <v>0.7619047619</v>
      </c>
      <c r="P201" s="231" t="str">
        <f t="shared" si="4"/>
        <v>#REF!</v>
      </c>
      <c r="Q201" s="231" t="str">
        <f t="shared" si="18"/>
        <v>#REF!</v>
      </c>
      <c r="R201" s="1101"/>
      <c r="S201" s="1417" t="s">
        <v>525</v>
      </c>
      <c r="T201" s="1424" t="s">
        <v>2164</v>
      </c>
      <c r="U201" s="1084" t="str">
        <f t="shared" si="19"/>
        <v>#REF!</v>
      </c>
      <c r="V201" s="1102" t="str">
        <f t="shared" si="6"/>
        <v>#REF!</v>
      </c>
      <c r="W201" s="1102" t="str">
        <f t="shared" si="7"/>
        <v>#REF!</v>
      </c>
      <c r="X201" s="1102" t="str">
        <f t="shared" si="8"/>
        <v>#REF!</v>
      </c>
      <c r="Y201" s="1102">
        <f t="shared" si="9"/>
        <v>1</v>
      </c>
      <c r="Z201" s="1416" t="str">
        <f t="shared" si="10"/>
        <v>#REF!</v>
      </c>
      <c r="AA201" s="1085" t="str">
        <f t="shared" si="11"/>
        <v>#REF!</v>
      </c>
      <c r="AB201" s="1085" t="str">
        <f t="shared" si="12"/>
        <v>#REF!</v>
      </c>
      <c r="AC201" s="1105" t="str">
        <f t="shared" si="13"/>
        <v>#REF!</v>
      </c>
      <c r="AD201" s="1105" t="str">
        <f t="shared" si="14"/>
        <v>#REF!</v>
      </c>
      <c r="AE201" s="1105" t="str">
        <f t="shared" si="15"/>
        <v>#REF!</v>
      </c>
      <c r="AF201" s="232"/>
      <c r="AG201" s="1079"/>
      <c r="AH201" s="1090">
        <f t="shared" si="16"/>
        <v>21</v>
      </c>
      <c r="AI201" s="1090"/>
    </row>
    <row r="202" ht="15.0" customHeight="1">
      <c r="A202" s="1098"/>
      <c r="B202" s="1417">
        <v>466717.0</v>
      </c>
      <c r="C202" s="1417" t="s">
        <v>1688</v>
      </c>
      <c r="D202" s="1417" t="s">
        <v>1689</v>
      </c>
      <c r="E202" s="1417" t="s">
        <v>511</v>
      </c>
      <c r="F202" s="1417" t="s">
        <v>663</v>
      </c>
      <c r="G202" s="1417" t="s">
        <v>790</v>
      </c>
      <c r="H202" s="1273" t="str">
        <f t="shared" si="1"/>
        <v>PM03</v>
      </c>
      <c r="I202" s="1100" t="str">
        <f t="shared" si="2"/>
        <v>#REF!</v>
      </c>
      <c r="J202" s="413">
        <v>6.0</v>
      </c>
      <c r="K202" s="413">
        <v>2025.0</v>
      </c>
      <c r="L202" s="1418">
        <v>45809.0</v>
      </c>
      <c r="M202" s="1418">
        <v>45838.0</v>
      </c>
      <c r="N202" s="827">
        <v>10.5</v>
      </c>
      <c r="O202" s="1084">
        <f t="shared" si="3"/>
        <v>0.5</v>
      </c>
      <c r="P202" s="231" t="str">
        <f t="shared" si="4"/>
        <v>#REF!</v>
      </c>
      <c r="Q202" s="231" t="str">
        <f t="shared" si="18"/>
        <v>#REF!</v>
      </c>
      <c r="R202" s="1101"/>
      <c r="S202" s="1417" t="s">
        <v>525</v>
      </c>
      <c r="T202" s="1424" t="s">
        <v>2164</v>
      </c>
      <c r="U202" s="1084" t="str">
        <f t="shared" si="19"/>
        <v>#REF!</v>
      </c>
      <c r="V202" s="1102" t="str">
        <f t="shared" si="6"/>
        <v>#REF!</v>
      </c>
      <c r="W202" s="1102" t="str">
        <f t="shared" si="7"/>
        <v>#REF!</v>
      </c>
      <c r="X202" s="1102" t="str">
        <f t="shared" si="8"/>
        <v>#REF!</v>
      </c>
      <c r="Y202" s="1102">
        <f t="shared" si="9"/>
        <v>1</v>
      </c>
      <c r="Z202" s="1416" t="str">
        <f t="shared" si="10"/>
        <v>#REF!</v>
      </c>
      <c r="AA202" s="1085" t="str">
        <f t="shared" si="11"/>
        <v>#REF!</v>
      </c>
      <c r="AB202" s="1085" t="str">
        <f t="shared" si="12"/>
        <v>#REF!</v>
      </c>
      <c r="AC202" s="1105" t="str">
        <f t="shared" si="13"/>
        <v>#REF!</v>
      </c>
      <c r="AD202" s="1105" t="str">
        <f t="shared" si="14"/>
        <v>#REF!</v>
      </c>
      <c r="AE202" s="1105" t="str">
        <f t="shared" si="15"/>
        <v>#REF!</v>
      </c>
      <c r="AF202" s="232"/>
      <c r="AG202" s="1079"/>
      <c r="AH202" s="1090">
        <f t="shared" si="16"/>
        <v>21</v>
      </c>
      <c r="AI202" s="1090"/>
    </row>
    <row r="203" ht="15.0" customHeight="1">
      <c r="A203" s="1098"/>
      <c r="B203" s="1417">
        <v>469447.0</v>
      </c>
      <c r="C203" s="1417" t="s">
        <v>2275</v>
      </c>
      <c r="D203" s="1417" t="s">
        <v>2276</v>
      </c>
      <c r="E203" s="1417" t="s">
        <v>511</v>
      </c>
      <c r="F203" s="1417" t="s">
        <v>564</v>
      </c>
      <c r="G203" s="1417" t="s">
        <v>790</v>
      </c>
      <c r="H203" s="1273" t="str">
        <f t="shared" si="1"/>
        <v>BA03</v>
      </c>
      <c r="I203" s="1100" t="str">
        <f t="shared" si="2"/>
        <v>#REF!</v>
      </c>
      <c r="J203" s="413">
        <v>6.0</v>
      </c>
      <c r="K203" s="413">
        <v>2025.0</v>
      </c>
      <c r="L203" s="1418">
        <v>45809.0</v>
      </c>
      <c r="M203" s="1418">
        <v>45838.0</v>
      </c>
      <c r="N203" s="827">
        <v>21.0</v>
      </c>
      <c r="O203" s="1084">
        <f t="shared" si="3"/>
        <v>1</v>
      </c>
      <c r="P203" s="231" t="str">
        <f t="shared" si="4"/>
        <v>#REF!</v>
      </c>
      <c r="Q203" s="231" t="str">
        <f t="shared" si="18"/>
        <v>#REF!</v>
      </c>
      <c r="R203" s="1101"/>
      <c r="S203" s="1417" t="s">
        <v>525</v>
      </c>
      <c r="T203" s="1424" t="s">
        <v>2164</v>
      </c>
      <c r="U203" s="1084" t="str">
        <f t="shared" si="19"/>
        <v>#REF!</v>
      </c>
      <c r="V203" s="1102" t="str">
        <f t="shared" si="6"/>
        <v>#REF!</v>
      </c>
      <c r="W203" s="1102" t="str">
        <f t="shared" si="7"/>
        <v>#REF!</v>
      </c>
      <c r="X203" s="1102" t="str">
        <f t="shared" si="8"/>
        <v>#REF!</v>
      </c>
      <c r="Y203" s="1102">
        <f t="shared" si="9"/>
        <v>1</v>
      </c>
      <c r="Z203" s="1416" t="str">
        <f t="shared" si="10"/>
        <v>#REF!</v>
      </c>
      <c r="AA203" s="1085" t="str">
        <f t="shared" si="11"/>
        <v>#REF!</v>
      </c>
      <c r="AB203" s="1085" t="str">
        <f t="shared" si="12"/>
        <v>#REF!</v>
      </c>
      <c r="AC203" s="1105" t="str">
        <f t="shared" si="13"/>
        <v>#REF!</v>
      </c>
      <c r="AD203" s="1105" t="str">
        <f t="shared" si="14"/>
        <v>#REF!</v>
      </c>
      <c r="AE203" s="1105" t="str">
        <f t="shared" si="15"/>
        <v>#REF!</v>
      </c>
      <c r="AF203" s="232"/>
      <c r="AG203" s="1079"/>
      <c r="AH203" s="1090">
        <f t="shared" si="16"/>
        <v>21</v>
      </c>
      <c r="AI203" s="1090"/>
    </row>
    <row r="204" ht="15.0" customHeight="1">
      <c r="A204" s="1098"/>
      <c r="B204" s="1417">
        <v>470259.0</v>
      </c>
      <c r="C204" s="1417" t="s">
        <v>2309</v>
      </c>
      <c r="D204" s="1417" t="s">
        <v>2310</v>
      </c>
      <c r="E204" s="1417" t="s">
        <v>511</v>
      </c>
      <c r="F204" s="1417" t="s">
        <v>546</v>
      </c>
      <c r="G204" s="1417" t="s">
        <v>790</v>
      </c>
      <c r="H204" s="1273" t="str">
        <f t="shared" si="1"/>
        <v>TESTER03</v>
      </c>
      <c r="I204" s="1100" t="str">
        <f t="shared" si="2"/>
        <v>#REF!</v>
      </c>
      <c r="J204" s="413">
        <v>6.0</v>
      </c>
      <c r="K204" s="413">
        <v>2025.0</v>
      </c>
      <c r="L204" s="1418">
        <v>45817.0</v>
      </c>
      <c r="M204" s="1418">
        <v>45838.0</v>
      </c>
      <c r="N204" s="827">
        <v>16.0</v>
      </c>
      <c r="O204" s="1084">
        <f t="shared" si="3"/>
        <v>0.7619047619</v>
      </c>
      <c r="P204" s="231" t="str">
        <f t="shared" si="4"/>
        <v>#REF!</v>
      </c>
      <c r="Q204" s="231" t="str">
        <f t="shared" si="18"/>
        <v>#REF!</v>
      </c>
      <c r="R204" s="1101"/>
      <c r="S204" s="1417" t="s">
        <v>525</v>
      </c>
      <c r="T204" s="1424" t="s">
        <v>2164</v>
      </c>
      <c r="U204" s="1084" t="str">
        <f t="shared" si="19"/>
        <v>#REF!</v>
      </c>
      <c r="V204" s="1102" t="str">
        <f t="shared" si="6"/>
        <v>#REF!</v>
      </c>
      <c r="W204" s="1102" t="str">
        <f t="shared" si="7"/>
        <v>#REF!</v>
      </c>
      <c r="X204" s="1102" t="str">
        <f t="shared" si="8"/>
        <v>#REF!</v>
      </c>
      <c r="Y204" s="1102">
        <f t="shared" si="9"/>
        <v>1</v>
      </c>
      <c r="Z204" s="1416" t="str">
        <f t="shared" si="10"/>
        <v>#REF!</v>
      </c>
      <c r="AA204" s="1085" t="str">
        <f t="shared" si="11"/>
        <v>#REF!</v>
      </c>
      <c r="AB204" s="1085" t="str">
        <f t="shared" si="12"/>
        <v>#REF!</v>
      </c>
      <c r="AC204" s="1105" t="str">
        <f t="shared" si="13"/>
        <v>#REF!</v>
      </c>
      <c r="AD204" s="1105" t="str">
        <f t="shared" si="14"/>
        <v>#REF!</v>
      </c>
      <c r="AE204" s="1105" t="str">
        <f t="shared" si="15"/>
        <v>#REF!</v>
      </c>
      <c r="AF204" s="232"/>
      <c r="AG204" s="1079"/>
      <c r="AH204" s="1090">
        <f t="shared" si="16"/>
        <v>21</v>
      </c>
      <c r="AI204" s="1090"/>
    </row>
    <row r="205" ht="15.0" customHeight="1">
      <c r="A205" s="1098"/>
      <c r="B205" s="1417">
        <v>474643.0</v>
      </c>
      <c r="C205" s="1417" t="s">
        <v>2444</v>
      </c>
      <c r="D205" s="1417" t="s">
        <v>2445</v>
      </c>
      <c r="E205" s="1417" t="s">
        <v>511</v>
      </c>
      <c r="F205" s="1417" t="s">
        <v>512</v>
      </c>
      <c r="G205" s="1417" t="s">
        <v>665</v>
      </c>
      <c r="H205" s="1273" t="str">
        <f t="shared" si="1"/>
        <v>DEV02</v>
      </c>
      <c r="I205" s="1100" t="str">
        <f t="shared" si="2"/>
        <v>#REF!</v>
      </c>
      <c r="J205" s="413">
        <v>6.0</v>
      </c>
      <c r="K205" s="413">
        <v>2025.0</v>
      </c>
      <c r="L205" s="1418">
        <v>45809.0</v>
      </c>
      <c r="M205" s="1418">
        <v>45838.0</v>
      </c>
      <c r="N205" s="827">
        <v>21.0</v>
      </c>
      <c r="O205" s="1084">
        <f t="shared" si="3"/>
        <v>1</v>
      </c>
      <c r="P205" s="231">
        <f t="shared" si="4"/>
        <v>1</v>
      </c>
      <c r="Q205" s="231">
        <f t="shared" si="18"/>
        <v>1</v>
      </c>
      <c r="R205" s="1101"/>
      <c r="S205" s="1417" t="s">
        <v>517</v>
      </c>
      <c r="T205" s="1417" t="s">
        <v>2281</v>
      </c>
      <c r="U205" s="1084">
        <f t="shared" si="19"/>
        <v>1</v>
      </c>
      <c r="V205" s="1102">
        <f t="shared" si="6"/>
        <v>1</v>
      </c>
      <c r="W205" s="1102">
        <f t="shared" si="7"/>
        <v>1</v>
      </c>
      <c r="X205" s="1102">
        <f t="shared" si="8"/>
        <v>1</v>
      </c>
      <c r="Y205" s="1102">
        <f t="shared" si="9"/>
        <v>1</v>
      </c>
      <c r="Z205" s="1416" t="str">
        <f t="shared" si="10"/>
        <v>#REF!</v>
      </c>
      <c r="AA205" s="1085" t="str">
        <f t="shared" si="11"/>
        <v>#REF!</v>
      </c>
      <c r="AB205" s="1085" t="str">
        <f t="shared" si="12"/>
        <v>#REF!</v>
      </c>
      <c r="AC205" s="1105">
        <f t="shared" si="13"/>
        <v>0</v>
      </c>
      <c r="AD205" s="1105" t="str">
        <f t="shared" si="14"/>
        <v>#REF!</v>
      </c>
      <c r="AE205" s="1105" t="str">
        <f t="shared" si="15"/>
        <v>#REF!</v>
      </c>
      <c r="AF205" s="232"/>
      <c r="AG205" s="1079"/>
      <c r="AH205" s="1090">
        <f t="shared" si="16"/>
        <v>21</v>
      </c>
      <c r="AI205" s="1090"/>
    </row>
    <row r="206" ht="15.0" customHeight="1">
      <c r="A206" s="1098"/>
      <c r="B206" s="1417">
        <v>474641.0</v>
      </c>
      <c r="C206" s="1417" t="s">
        <v>2446</v>
      </c>
      <c r="D206" s="1417" t="s">
        <v>2447</v>
      </c>
      <c r="E206" s="1417" t="s">
        <v>511</v>
      </c>
      <c r="F206" s="1417" t="s">
        <v>512</v>
      </c>
      <c r="G206" s="1417" t="s">
        <v>787</v>
      </c>
      <c r="H206" s="1273" t="str">
        <f t="shared" si="1"/>
        <v>DEV05</v>
      </c>
      <c r="I206" s="1100" t="str">
        <f t="shared" si="2"/>
        <v>#REF!</v>
      </c>
      <c r="J206" s="413">
        <v>6.0</v>
      </c>
      <c r="K206" s="413">
        <v>2025.0</v>
      </c>
      <c r="L206" s="1418">
        <v>45809.0</v>
      </c>
      <c r="M206" s="1418">
        <v>45838.0</v>
      </c>
      <c r="N206" s="827">
        <v>21.0</v>
      </c>
      <c r="O206" s="1084">
        <f t="shared" si="3"/>
        <v>1</v>
      </c>
      <c r="P206" s="231">
        <f t="shared" si="4"/>
        <v>1</v>
      </c>
      <c r="Q206" s="231">
        <f t="shared" si="18"/>
        <v>1</v>
      </c>
      <c r="R206" s="1101"/>
      <c r="S206" s="1417" t="s">
        <v>517</v>
      </c>
      <c r="T206" s="1417" t="s">
        <v>2281</v>
      </c>
      <c r="U206" s="1084">
        <f t="shared" si="19"/>
        <v>1</v>
      </c>
      <c r="V206" s="1102">
        <f t="shared" si="6"/>
        <v>1</v>
      </c>
      <c r="W206" s="1102">
        <f t="shared" si="7"/>
        <v>1</v>
      </c>
      <c r="X206" s="1102">
        <f t="shared" si="8"/>
        <v>1</v>
      </c>
      <c r="Y206" s="1102">
        <f t="shared" si="9"/>
        <v>1</v>
      </c>
      <c r="Z206" s="1416" t="str">
        <f t="shared" si="10"/>
        <v>#REF!</v>
      </c>
      <c r="AA206" s="1085" t="str">
        <f t="shared" si="11"/>
        <v>#REF!</v>
      </c>
      <c r="AB206" s="1085" t="str">
        <f t="shared" si="12"/>
        <v>#REF!</v>
      </c>
      <c r="AC206" s="1105">
        <f t="shared" si="13"/>
        <v>0</v>
      </c>
      <c r="AD206" s="1105" t="str">
        <f t="shared" si="14"/>
        <v>#REF!</v>
      </c>
      <c r="AE206" s="1105" t="str">
        <f t="shared" si="15"/>
        <v>#REF!</v>
      </c>
      <c r="AF206" s="232"/>
      <c r="AG206" s="1079"/>
      <c r="AH206" s="1090">
        <f t="shared" si="16"/>
        <v>21</v>
      </c>
      <c r="AI206" s="1090"/>
    </row>
    <row r="207" ht="15.0" customHeight="1">
      <c r="A207" s="1098"/>
      <c r="B207" s="1417">
        <v>474909.0</v>
      </c>
      <c r="C207" s="1417" t="s">
        <v>2448</v>
      </c>
      <c r="D207" s="1417" t="s">
        <v>2449</v>
      </c>
      <c r="E207" s="1417" t="s">
        <v>511</v>
      </c>
      <c r="F207" s="1417" t="s">
        <v>512</v>
      </c>
      <c r="G207" s="1417" t="s">
        <v>790</v>
      </c>
      <c r="H207" s="1273" t="str">
        <f t="shared" si="1"/>
        <v>DEV03</v>
      </c>
      <c r="I207" s="1100" t="str">
        <f t="shared" si="2"/>
        <v>#REF!</v>
      </c>
      <c r="J207" s="413">
        <v>6.0</v>
      </c>
      <c r="K207" s="413">
        <v>2025.0</v>
      </c>
      <c r="L207" s="1418">
        <v>45809.0</v>
      </c>
      <c r="M207" s="1418">
        <v>45838.0</v>
      </c>
      <c r="N207" s="827">
        <v>21.0</v>
      </c>
      <c r="O207" s="1084">
        <f t="shared" si="3"/>
        <v>1</v>
      </c>
      <c r="P207" s="231">
        <f t="shared" si="4"/>
        <v>1</v>
      </c>
      <c r="Q207" s="231">
        <f t="shared" si="18"/>
        <v>1</v>
      </c>
      <c r="R207" s="1101"/>
      <c r="S207" s="1417" t="s">
        <v>517</v>
      </c>
      <c r="T207" s="1417" t="s">
        <v>2281</v>
      </c>
      <c r="U207" s="1084">
        <f t="shared" si="19"/>
        <v>1</v>
      </c>
      <c r="V207" s="1102">
        <f t="shared" si="6"/>
        <v>1</v>
      </c>
      <c r="W207" s="1102">
        <f t="shared" si="7"/>
        <v>1</v>
      </c>
      <c r="X207" s="1102">
        <f t="shared" si="8"/>
        <v>1</v>
      </c>
      <c r="Y207" s="1102">
        <f t="shared" si="9"/>
        <v>1</v>
      </c>
      <c r="Z207" s="1416" t="str">
        <f t="shared" si="10"/>
        <v>#REF!</v>
      </c>
      <c r="AA207" s="1085" t="str">
        <f t="shared" si="11"/>
        <v>#REF!</v>
      </c>
      <c r="AB207" s="1085" t="str">
        <f t="shared" si="12"/>
        <v>#REF!</v>
      </c>
      <c r="AC207" s="1105">
        <f t="shared" si="13"/>
        <v>0</v>
      </c>
      <c r="AD207" s="1105" t="str">
        <f t="shared" si="14"/>
        <v>#REF!</v>
      </c>
      <c r="AE207" s="1105" t="str">
        <f t="shared" si="15"/>
        <v>#REF!</v>
      </c>
      <c r="AF207" s="232"/>
      <c r="AG207" s="1079"/>
      <c r="AH207" s="1090">
        <f t="shared" si="16"/>
        <v>21</v>
      </c>
      <c r="AI207" s="1090"/>
    </row>
    <row r="208" ht="15.0" customHeight="1">
      <c r="A208" s="1098"/>
      <c r="B208" s="1417">
        <v>437933.0</v>
      </c>
      <c r="C208" s="1417" t="s">
        <v>1062</v>
      </c>
      <c r="D208" s="1417" t="s">
        <v>1508</v>
      </c>
      <c r="E208" s="1417" t="s">
        <v>511</v>
      </c>
      <c r="F208" s="1417" t="s">
        <v>546</v>
      </c>
      <c r="G208" s="1417" t="s">
        <v>665</v>
      </c>
      <c r="H208" s="1273" t="str">
        <f t="shared" si="1"/>
        <v>TESTER02</v>
      </c>
      <c r="I208" s="1100" t="str">
        <f t="shared" si="2"/>
        <v>#REF!</v>
      </c>
      <c r="J208" s="413">
        <v>6.0</v>
      </c>
      <c r="K208" s="413">
        <v>2025.0</v>
      </c>
      <c r="L208" s="1418">
        <v>45809.0</v>
      </c>
      <c r="M208" s="1418">
        <v>45819.0</v>
      </c>
      <c r="N208" s="827">
        <v>8.0</v>
      </c>
      <c r="O208" s="1084">
        <f t="shared" si="3"/>
        <v>0.380952381</v>
      </c>
      <c r="P208" s="231">
        <f t="shared" si="4"/>
        <v>0.381</v>
      </c>
      <c r="Q208" s="231">
        <f t="shared" si="18"/>
        <v>0.381</v>
      </c>
      <c r="R208" s="1101"/>
      <c r="S208" s="1417" t="s">
        <v>517</v>
      </c>
      <c r="T208" s="1417" t="s">
        <v>2285</v>
      </c>
      <c r="U208" s="1084">
        <f t="shared" si="19"/>
        <v>0.381</v>
      </c>
      <c r="V208" s="1102" t="str">
        <f t="shared" si="6"/>
        <v>#REF!</v>
      </c>
      <c r="W208" s="1102" t="str">
        <f t="shared" si="7"/>
        <v>#REF!</v>
      </c>
      <c r="X208" s="1102" t="str">
        <f t="shared" si="8"/>
        <v>#REF!</v>
      </c>
      <c r="Y208" s="1102">
        <f t="shared" si="9"/>
        <v>1</v>
      </c>
      <c r="Z208" s="1416" t="str">
        <f t="shared" si="10"/>
        <v>#REF!</v>
      </c>
      <c r="AA208" s="1085" t="str">
        <f t="shared" si="11"/>
        <v>#REF!</v>
      </c>
      <c r="AB208" s="1085" t="str">
        <f t="shared" si="12"/>
        <v>#REF!</v>
      </c>
      <c r="AC208" s="1105" t="str">
        <f t="shared" si="13"/>
        <v>#REF!</v>
      </c>
      <c r="AD208" s="1105" t="str">
        <f t="shared" si="14"/>
        <v>#REF!</v>
      </c>
      <c r="AE208" s="1105" t="str">
        <f t="shared" si="15"/>
        <v>#REF!</v>
      </c>
      <c r="AF208" s="232"/>
      <c r="AG208" s="1079"/>
      <c r="AH208" s="1090">
        <f t="shared" si="16"/>
        <v>21</v>
      </c>
      <c r="AI208" s="1090"/>
    </row>
    <row r="209" ht="15.0" customHeight="1">
      <c r="A209" s="1098"/>
      <c r="B209" s="1417">
        <v>452887.0</v>
      </c>
      <c r="C209" s="1417" t="s">
        <v>1046</v>
      </c>
      <c r="D209" s="1417" t="s">
        <v>1511</v>
      </c>
      <c r="E209" s="1417" t="s">
        <v>511</v>
      </c>
      <c r="F209" s="1417" t="s">
        <v>512</v>
      </c>
      <c r="G209" s="1417" t="s">
        <v>787</v>
      </c>
      <c r="H209" s="1273" t="str">
        <f t="shared" si="1"/>
        <v>DEV05</v>
      </c>
      <c r="I209" s="1100" t="str">
        <f t="shared" si="2"/>
        <v>#REF!</v>
      </c>
      <c r="J209" s="413">
        <v>6.0</v>
      </c>
      <c r="K209" s="413">
        <v>2025.0</v>
      </c>
      <c r="L209" s="1418">
        <v>45809.0</v>
      </c>
      <c r="M209" s="1418">
        <v>45820.0</v>
      </c>
      <c r="N209" s="827">
        <v>9.0</v>
      </c>
      <c r="O209" s="1084">
        <f t="shared" si="3"/>
        <v>0.4285714286</v>
      </c>
      <c r="P209" s="231">
        <f t="shared" si="4"/>
        <v>0.429</v>
      </c>
      <c r="Q209" s="231">
        <f t="shared" si="18"/>
        <v>0.429</v>
      </c>
      <c r="R209" s="1101"/>
      <c r="S209" s="1417" t="s">
        <v>517</v>
      </c>
      <c r="T209" s="1417" t="s">
        <v>2285</v>
      </c>
      <c r="U209" s="1084">
        <f t="shared" si="19"/>
        <v>0.429</v>
      </c>
      <c r="V209" s="1102" t="str">
        <f t="shared" si="6"/>
        <v>#REF!</v>
      </c>
      <c r="W209" s="1102" t="str">
        <f t="shared" si="7"/>
        <v>#REF!</v>
      </c>
      <c r="X209" s="1102" t="str">
        <f t="shared" si="8"/>
        <v>#REF!</v>
      </c>
      <c r="Y209" s="1102">
        <f t="shared" si="9"/>
        <v>1</v>
      </c>
      <c r="Z209" s="1416" t="str">
        <f t="shared" si="10"/>
        <v>#REF!</v>
      </c>
      <c r="AA209" s="1085" t="str">
        <f t="shared" si="11"/>
        <v>#REF!</v>
      </c>
      <c r="AB209" s="1085" t="str">
        <f t="shared" si="12"/>
        <v>#REF!</v>
      </c>
      <c r="AC209" s="1105" t="str">
        <f t="shared" si="13"/>
        <v>#REF!</v>
      </c>
      <c r="AD209" s="1105" t="str">
        <f t="shared" si="14"/>
        <v>#REF!</v>
      </c>
      <c r="AE209" s="1105" t="str">
        <f t="shared" si="15"/>
        <v>#REF!</v>
      </c>
      <c r="AF209" s="232"/>
      <c r="AG209" s="1079"/>
      <c r="AH209" s="1090">
        <f t="shared" si="16"/>
        <v>21</v>
      </c>
      <c r="AI209" s="1090"/>
    </row>
    <row r="210" ht="15.0" customHeight="1">
      <c r="A210" s="1098"/>
      <c r="B210" s="1417">
        <v>244496.0</v>
      </c>
      <c r="C210" s="1417" t="s">
        <v>1176</v>
      </c>
      <c r="D210" s="1417" t="s">
        <v>1347</v>
      </c>
      <c r="E210" s="1417" t="s">
        <v>511</v>
      </c>
      <c r="F210" s="1417" t="s">
        <v>512</v>
      </c>
      <c r="G210" s="1417" t="s">
        <v>665</v>
      </c>
      <c r="H210" s="1273" t="str">
        <f t="shared" si="1"/>
        <v>DEV02</v>
      </c>
      <c r="I210" s="1100" t="str">
        <f t="shared" si="2"/>
        <v>#REF!</v>
      </c>
      <c r="J210" s="1428">
        <v>6.0</v>
      </c>
      <c r="K210" s="1428">
        <v>2025.0</v>
      </c>
      <c r="L210" s="1418">
        <v>45809.0</v>
      </c>
      <c r="M210" s="1418">
        <v>45838.0</v>
      </c>
      <c r="N210" s="827">
        <v>21.0</v>
      </c>
      <c r="O210" s="1084">
        <f t="shared" si="3"/>
        <v>1</v>
      </c>
      <c r="P210" s="231">
        <f t="shared" si="4"/>
        <v>1</v>
      </c>
      <c r="Q210" s="231">
        <f t="shared" si="18"/>
        <v>1</v>
      </c>
      <c r="R210" s="1101"/>
      <c r="S210" s="1417" t="s">
        <v>517</v>
      </c>
      <c r="T210" s="1417" t="s">
        <v>2391</v>
      </c>
      <c r="U210" s="1084">
        <f t="shared" si="19"/>
        <v>1</v>
      </c>
      <c r="V210" s="1102">
        <f t="shared" si="6"/>
        <v>1</v>
      </c>
      <c r="W210" s="1102">
        <f t="shared" si="7"/>
        <v>1</v>
      </c>
      <c r="X210" s="1102">
        <f t="shared" si="8"/>
        <v>1</v>
      </c>
      <c r="Y210" s="1102">
        <f t="shared" si="9"/>
        <v>1</v>
      </c>
      <c r="Z210" s="1416" t="str">
        <f t="shared" si="10"/>
        <v>#REF!</v>
      </c>
      <c r="AA210" s="1085" t="str">
        <f t="shared" si="11"/>
        <v>#REF!</v>
      </c>
      <c r="AB210" s="1085" t="str">
        <f t="shared" si="12"/>
        <v>#REF!</v>
      </c>
      <c r="AC210" s="1105">
        <f t="shared" si="13"/>
        <v>0</v>
      </c>
      <c r="AD210" s="1105" t="str">
        <f t="shared" si="14"/>
        <v>#REF!</v>
      </c>
      <c r="AE210" s="1105" t="str">
        <f t="shared" si="15"/>
        <v>#REF!</v>
      </c>
      <c r="AF210" s="232"/>
      <c r="AG210" s="1079"/>
      <c r="AH210" s="1090">
        <f t="shared" si="16"/>
        <v>21</v>
      </c>
      <c r="AI210" s="1090"/>
    </row>
    <row r="211" ht="15.0" customHeight="1">
      <c r="A211" s="1098"/>
      <c r="B211" s="1417">
        <v>471557.0</v>
      </c>
      <c r="C211" s="1417" t="s">
        <v>2392</v>
      </c>
      <c r="D211" s="1417" t="s">
        <v>2393</v>
      </c>
      <c r="E211" s="1417" t="s">
        <v>511</v>
      </c>
      <c r="F211" s="1417" t="s">
        <v>512</v>
      </c>
      <c r="G211" s="1417" t="s">
        <v>795</v>
      </c>
      <c r="H211" s="1273" t="str">
        <f t="shared" si="1"/>
        <v>DEV01</v>
      </c>
      <c r="I211" s="1100" t="str">
        <f t="shared" si="2"/>
        <v>#REF!</v>
      </c>
      <c r="J211" s="1428">
        <v>6.0</v>
      </c>
      <c r="K211" s="1428">
        <v>2025.0</v>
      </c>
      <c r="L211" s="1418">
        <v>45809.0</v>
      </c>
      <c r="M211" s="1418">
        <v>45838.0</v>
      </c>
      <c r="N211" s="827">
        <v>21.0</v>
      </c>
      <c r="O211" s="1084">
        <f t="shared" si="3"/>
        <v>1</v>
      </c>
      <c r="P211" s="231">
        <f t="shared" si="4"/>
        <v>1</v>
      </c>
      <c r="Q211" s="231">
        <f t="shared" si="18"/>
        <v>1</v>
      </c>
      <c r="R211" s="1101"/>
      <c r="S211" s="1417" t="s">
        <v>517</v>
      </c>
      <c r="T211" s="1417" t="s">
        <v>2391</v>
      </c>
      <c r="U211" s="1084">
        <f t="shared" si="19"/>
        <v>1</v>
      </c>
      <c r="V211" s="1102">
        <f t="shared" si="6"/>
        <v>1</v>
      </c>
      <c r="W211" s="1102">
        <f t="shared" si="7"/>
        <v>1</v>
      </c>
      <c r="X211" s="1102">
        <f t="shared" si="8"/>
        <v>1</v>
      </c>
      <c r="Y211" s="1102">
        <f t="shared" si="9"/>
        <v>1</v>
      </c>
      <c r="Z211" s="1416" t="str">
        <f t="shared" si="10"/>
        <v>#REF!</v>
      </c>
      <c r="AA211" s="1085" t="str">
        <f t="shared" si="11"/>
        <v>#REF!</v>
      </c>
      <c r="AB211" s="1085" t="str">
        <f t="shared" si="12"/>
        <v>#REF!</v>
      </c>
      <c r="AC211" s="1105">
        <f t="shared" si="13"/>
        <v>0</v>
      </c>
      <c r="AD211" s="1105" t="str">
        <f t="shared" si="14"/>
        <v>#REF!</v>
      </c>
      <c r="AE211" s="1105" t="str">
        <f t="shared" si="15"/>
        <v>#REF!</v>
      </c>
      <c r="AF211" s="232"/>
      <c r="AG211" s="1079"/>
      <c r="AH211" s="1090">
        <f t="shared" si="16"/>
        <v>21</v>
      </c>
      <c r="AI211" s="1090"/>
    </row>
    <row r="212" ht="15.0" customHeight="1">
      <c r="A212" s="1098"/>
      <c r="B212" s="1417">
        <v>472455.0</v>
      </c>
      <c r="C212" s="1417" t="s">
        <v>2394</v>
      </c>
      <c r="D212" s="1417" t="s">
        <v>2395</v>
      </c>
      <c r="E212" s="1417" t="s">
        <v>511</v>
      </c>
      <c r="F212" s="1417" t="s">
        <v>512</v>
      </c>
      <c r="G212" s="1417" t="s">
        <v>665</v>
      </c>
      <c r="H212" s="1273" t="str">
        <f t="shared" si="1"/>
        <v>DEV02</v>
      </c>
      <c r="I212" s="1100" t="str">
        <f t="shared" si="2"/>
        <v>#REF!</v>
      </c>
      <c r="J212" s="1428">
        <v>6.0</v>
      </c>
      <c r="K212" s="1428">
        <v>2025.0</v>
      </c>
      <c r="L212" s="1418">
        <v>45809.0</v>
      </c>
      <c r="M212" s="1418">
        <v>45838.0</v>
      </c>
      <c r="N212" s="827">
        <v>21.0</v>
      </c>
      <c r="O212" s="1084">
        <f t="shared" si="3"/>
        <v>1</v>
      </c>
      <c r="P212" s="231">
        <f t="shared" si="4"/>
        <v>1</v>
      </c>
      <c r="Q212" s="231">
        <f t="shared" si="18"/>
        <v>1</v>
      </c>
      <c r="R212" s="1101"/>
      <c r="S212" s="1417" t="s">
        <v>517</v>
      </c>
      <c r="T212" s="1417" t="s">
        <v>2391</v>
      </c>
      <c r="U212" s="1084">
        <f t="shared" si="19"/>
        <v>1</v>
      </c>
      <c r="V212" s="1102">
        <f t="shared" si="6"/>
        <v>1</v>
      </c>
      <c r="W212" s="1102">
        <f t="shared" si="7"/>
        <v>1</v>
      </c>
      <c r="X212" s="1102">
        <f t="shared" si="8"/>
        <v>1</v>
      </c>
      <c r="Y212" s="1102">
        <f t="shared" si="9"/>
        <v>1</v>
      </c>
      <c r="Z212" s="1416" t="str">
        <f t="shared" si="10"/>
        <v>#REF!</v>
      </c>
      <c r="AA212" s="1085" t="str">
        <f t="shared" si="11"/>
        <v>#REF!</v>
      </c>
      <c r="AB212" s="1085" t="str">
        <f t="shared" si="12"/>
        <v>#REF!</v>
      </c>
      <c r="AC212" s="1105">
        <f t="shared" si="13"/>
        <v>0</v>
      </c>
      <c r="AD212" s="1105" t="str">
        <f t="shared" si="14"/>
        <v>#REF!</v>
      </c>
      <c r="AE212" s="1105" t="str">
        <f t="shared" si="15"/>
        <v>#REF!</v>
      </c>
      <c r="AF212" s="232"/>
      <c r="AG212" s="1079"/>
      <c r="AH212" s="1090">
        <f t="shared" si="16"/>
        <v>21</v>
      </c>
      <c r="AI212" s="1090"/>
    </row>
    <row r="213" ht="15.0" customHeight="1">
      <c r="A213" s="1098"/>
      <c r="B213" s="1417">
        <v>474405.0</v>
      </c>
      <c r="C213" s="1417" t="s">
        <v>2454</v>
      </c>
      <c r="D213" s="1417" t="s">
        <v>2455</v>
      </c>
      <c r="E213" s="1417" t="s">
        <v>511</v>
      </c>
      <c r="F213" s="1417" t="s">
        <v>512</v>
      </c>
      <c r="G213" s="1417" t="s">
        <v>795</v>
      </c>
      <c r="H213" s="1273" t="str">
        <f t="shared" si="1"/>
        <v>DEV01</v>
      </c>
      <c r="I213" s="1100" t="str">
        <f t="shared" si="2"/>
        <v>#REF!</v>
      </c>
      <c r="J213" s="1428">
        <v>6.0</v>
      </c>
      <c r="K213" s="1428">
        <v>2025.0</v>
      </c>
      <c r="L213" s="1418">
        <v>45809.0</v>
      </c>
      <c r="M213" s="1418">
        <v>45838.0</v>
      </c>
      <c r="N213" s="827">
        <v>21.0</v>
      </c>
      <c r="O213" s="1084">
        <f t="shared" si="3"/>
        <v>1</v>
      </c>
      <c r="P213" s="231">
        <f t="shared" si="4"/>
        <v>1</v>
      </c>
      <c r="Q213" s="231">
        <f t="shared" si="18"/>
        <v>1</v>
      </c>
      <c r="R213" s="1101"/>
      <c r="S213" s="1417" t="s">
        <v>517</v>
      </c>
      <c r="T213" s="1417" t="s">
        <v>2391</v>
      </c>
      <c r="U213" s="1084">
        <f t="shared" si="19"/>
        <v>1</v>
      </c>
      <c r="V213" s="1102">
        <f t="shared" si="6"/>
        <v>1</v>
      </c>
      <c r="W213" s="1102">
        <f t="shared" si="7"/>
        <v>1</v>
      </c>
      <c r="X213" s="1102">
        <f t="shared" si="8"/>
        <v>1</v>
      </c>
      <c r="Y213" s="1102">
        <f t="shared" si="9"/>
        <v>1</v>
      </c>
      <c r="Z213" s="1416" t="str">
        <f t="shared" si="10"/>
        <v>#REF!</v>
      </c>
      <c r="AA213" s="1085" t="str">
        <f t="shared" si="11"/>
        <v>#REF!</v>
      </c>
      <c r="AB213" s="1085" t="str">
        <f t="shared" si="12"/>
        <v>#REF!</v>
      </c>
      <c r="AC213" s="1105">
        <f t="shared" si="13"/>
        <v>0</v>
      </c>
      <c r="AD213" s="1105" t="str">
        <f t="shared" si="14"/>
        <v>#REF!</v>
      </c>
      <c r="AE213" s="1105" t="str">
        <f t="shared" si="15"/>
        <v>#REF!</v>
      </c>
      <c r="AF213" s="232"/>
      <c r="AG213" s="1079"/>
      <c r="AH213" s="1090">
        <f t="shared" si="16"/>
        <v>21</v>
      </c>
      <c r="AI213" s="1090"/>
    </row>
    <row r="214" ht="15.0" customHeight="1">
      <c r="A214" s="1098"/>
      <c r="B214" s="1417">
        <v>278454.0</v>
      </c>
      <c r="C214" s="1417" t="s">
        <v>1190</v>
      </c>
      <c r="D214" s="1417" t="s">
        <v>1402</v>
      </c>
      <c r="E214" s="1417" t="s">
        <v>511</v>
      </c>
      <c r="F214" s="1417" t="s">
        <v>512</v>
      </c>
      <c r="G214" s="1417" t="s">
        <v>790</v>
      </c>
      <c r="H214" s="1273" t="str">
        <f t="shared" si="1"/>
        <v>DEV03</v>
      </c>
      <c r="I214" s="1100" t="str">
        <f t="shared" si="2"/>
        <v>#REF!</v>
      </c>
      <c r="J214" s="413">
        <v>6.0</v>
      </c>
      <c r="K214" s="413">
        <v>2025.0</v>
      </c>
      <c r="L214" s="1418">
        <v>45809.0</v>
      </c>
      <c r="M214" s="1418">
        <v>45817.0</v>
      </c>
      <c r="N214" s="827">
        <v>6.0</v>
      </c>
      <c r="O214" s="1084">
        <f t="shared" si="3"/>
        <v>0.2857142857</v>
      </c>
      <c r="P214" s="231" t="str">
        <f t="shared" si="4"/>
        <v>#REF!</v>
      </c>
      <c r="Q214" s="231" t="str">
        <f t="shared" si="18"/>
        <v>#REF!</v>
      </c>
      <c r="R214" s="1101"/>
      <c r="S214" s="1417" t="s">
        <v>525</v>
      </c>
      <c r="T214" s="1417" t="s">
        <v>2409</v>
      </c>
      <c r="U214" s="1084" t="str">
        <f t="shared" si="19"/>
        <v>#REF!</v>
      </c>
      <c r="V214" s="1102" t="str">
        <f t="shared" si="6"/>
        <v>#REF!</v>
      </c>
      <c r="W214" s="1102" t="str">
        <f t="shared" si="7"/>
        <v>#REF!</v>
      </c>
      <c r="X214" s="1102" t="str">
        <f t="shared" si="8"/>
        <v>#REF!</v>
      </c>
      <c r="Y214" s="1102">
        <f t="shared" si="9"/>
        <v>1</v>
      </c>
      <c r="Z214" s="1416" t="str">
        <f t="shared" si="10"/>
        <v>#REF!</v>
      </c>
      <c r="AA214" s="1085" t="str">
        <f t="shared" si="11"/>
        <v>#REF!</v>
      </c>
      <c r="AB214" s="1085" t="str">
        <f t="shared" si="12"/>
        <v>#REF!</v>
      </c>
      <c r="AC214" s="1105" t="str">
        <f t="shared" si="13"/>
        <v>#REF!</v>
      </c>
      <c r="AD214" s="1105" t="str">
        <f t="shared" si="14"/>
        <v>#REF!</v>
      </c>
      <c r="AE214" s="1105" t="str">
        <f t="shared" si="15"/>
        <v>#REF!</v>
      </c>
      <c r="AF214" s="232"/>
      <c r="AG214" s="1079"/>
      <c r="AH214" s="1090">
        <f t="shared" si="16"/>
        <v>21</v>
      </c>
      <c r="AI214" s="1090"/>
    </row>
    <row r="215" ht="15.0" customHeight="1">
      <c r="A215" s="1098"/>
      <c r="B215" s="1417">
        <v>433414.0</v>
      </c>
      <c r="C215" s="1417" t="s">
        <v>1161</v>
      </c>
      <c r="D215" s="1417" t="s">
        <v>1331</v>
      </c>
      <c r="E215" s="1417" t="s">
        <v>511</v>
      </c>
      <c r="F215" s="1417" t="s">
        <v>564</v>
      </c>
      <c r="G215" s="1417" t="s">
        <v>790</v>
      </c>
      <c r="H215" s="1273" t="str">
        <f t="shared" si="1"/>
        <v>BA03</v>
      </c>
      <c r="I215" s="1100" t="str">
        <f t="shared" si="2"/>
        <v>#REF!</v>
      </c>
      <c r="J215" s="413">
        <v>6.0</v>
      </c>
      <c r="K215" s="413">
        <v>2025.0</v>
      </c>
      <c r="L215" s="1418">
        <v>45809.0</v>
      </c>
      <c r="M215" s="1418">
        <v>45833.0</v>
      </c>
      <c r="N215" s="827">
        <v>18.0</v>
      </c>
      <c r="O215" s="1084">
        <f t="shared" si="3"/>
        <v>0.8571428571</v>
      </c>
      <c r="P215" s="231" t="str">
        <f t="shared" si="4"/>
        <v>#REF!</v>
      </c>
      <c r="Q215" s="231" t="str">
        <f t="shared" si="18"/>
        <v>#REF!</v>
      </c>
      <c r="R215" s="1101"/>
      <c r="S215" s="1417" t="s">
        <v>525</v>
      </c>
      <c r="T215" s="1417" t="s">
        <v>2409</v>
      </c>
      <c r="U215" s="1084" t="str">
        <f t="shared" si="19"/>
        <v>#REF!</v>
      </c>
      <c r="V215" s="1102" t="str">
        <f t="shared" si="6"/>
        <v>#REF!</v>
      </c>
      <c r="W215" s="1102" t="str">
        <f t="shared" si="7"/>
        <v>#REF!</v>
      </c>
      <c r="X215" s="1102" t="str">
        <f t="shared" si="8"/>
        <v>#REF!</v>
      </c>
      <c r="Y215" s="1102">
        <f t="shared" si="9"/>
        <v>1</v>
      </c>
      <c r="Z215" s="1416" t="str">
        <f t="shared" si="10"/>
        <v>#REF!</v>
      </c>
      <c r="AA215" s="1085" t="str">
        <f t="shared" si="11"/>
        <v>#REF!</v>
      </c>
      <c r="AB215" s="1085" t="str">
        <f t="shared" si="12"/>
        <v>#REF!</v>
      </c>
      <c r="AC215" s="1105" t="str">
        <f t="shared" si="13"/>
        <v>#REF!</v>
      </c>
      <c r="AD215" s="1105" t="str">
        <f t="shared" si="14"/>
        <v>#REF!</v>
      </c>
      <c r="AE215" s="1105" t="str">
        <f t="shared" si="15"/>
        <v>#REF!</v>
      </c>
      <c r="AF215" s="232"/>
      <c r="AG215" s="1079"/>
      <c r="AH215" s="1090">
        <f t="shared" si="16"/>
        <v>21</v>
      </c>
      <c r="AI215" s="1090"/>
    </row>
    <row r="216" ht="15.0" customHeight="1">
      <c r="A216" s="1098"/>
      <c r="B216" s="1417">
        <v>437933.0</v>
      </c>
      <c r="C216" s="1417" t="s">
        <v>1062</v>
      </c>
      <c r="D216" s="1417" t="s">
        <v>1508</v>
      </c>
      <c r="E216" s="1417" t="s">
        <v>511</v>
      </c>
      <c r="F216" s="1417" t="s">
        <v>546</v>
      </c>
      <c r="G216" s="1417" t="s">
        <v>665</v>
      </c>
      <c r="H216" s="1273" t="str">
        <f t="shared" si="1"/>
        <v>TESTER02</v>
      </c>
      <c r="I216" s="1100" t="str">
        <f t="shared" si="2"/>
        <v>#REF!</v>
      </c>
      <c r="J216" s="413">
        <v>6.0</v>
      </c>
      <c r="K216" s="413">
        <v>2025.0</v>
      </c>
      <c r="L216" s="1418">
        <v>45820.0</v>
      </c>
      <c r="M216" s="1418">
        <v>45838.0</v>
      </c>
      <c r="N216" s="827">
        <v>13.0</v>
      </c>
      <c r="O216" s="1084">
        <f t="shared" si="3"/>
        <v>0.619047619</v>
      </c>
      <c r="P216" s="231" t="str">
        <f t="shared" si="4"/>
        <v>#REF!</v>
      </c>
      <c r="Q216" s="231" t="str">
        <f t="shared" si="18"/>
        <v>#REF!</v>
      </c>
      <c r="R216" s="1101"/>
      <c r="S216" s="1417" t="s">
        <v>525</v>
      </c>
      <c r="T216" s="1417" t="s">
        <v>2409</v>
      </c>
      <c r="U216" s="1084" t="str">
        <f t="shared" si="19"/>
        <v>#REF!</v>
      </c>
      <c r="V216" s="1102" t="str">
        <f t="shared" si="6"/>
        <v>#REF!</v>
      </c>
      <c r="W216" s="1102" t="str">
        <f t="shared" si="7"/>
        <v>#REF!</v>
      </c>
      <c r="X216" s="1102" t="str">
        <f t="shared" si="8"/>
        <v>#REF!</v>
      </c>
      <c r="Y216" s="1102">
        <f t="shared" si="9"/>
        <v>1</v>
      </c>
      <c r="Z216" s="1416" t="str">
        <f t="shared" si="10"/>
        <v>#REF!</v>
      </c>
      <c r="AA216" s="1085" t="str">
        <f t="shared" si="11"/>
        <v>#REF!</v>
      </c>
      <c r="AB216" s="1085" t="str">
        <f t="shared" si="12"/>
        <v>#REF!</v>
      </c>
      <c r="AC216" s="1105" t="str">
        <f t="shared" si="13"/>
        <v>#REF!</v>
      </c>
      <c r="AD216" s="1105" t="str">
        <f t="shared" si="14"/>
        <v>#REF!</v>
      </c>
      <c r="AE216" s="1105" t="str">
        <f t="shared" si="15"/>
        <v>#REF!</v>
      </c>
      <c r="AF216" s="232"/>
      <c r="AG216" s="1079"/>
      <c r="AH216" s="1090">
        <f t="shared" si="16"/>
        <v>21</v>
      </c>
      <c r="AI216" s="1090"/>
    </row>
    <row r="217" ht="15.0" customHeight="1">
      <c r="A217" s="1098"/>
      <c r="B217" s="1417">
        <v>452887.0</v>
      </c>
      <c r="C217" s="1417" t="s">
        <v>1046</v>
      </c>
      <c r="D217" s="1417" t="s">
        <v>1511</v>
      </c>
      <c r="E217" s="1417" t="s">
        <v>511</v>
      </c>
      <c r="F217" s="1417" t="s">
        <v>512</v>
      </c>
      <c r="G217" s="1417" t="s">
        <v>787</v>
      </c>
      <c r="H217" s="1273" t="str">
        <f t="shared" si="1"/>
        <v>DEV05</v>
      </c>
      <c r="I217" s="1100" t="str">
        <f t="shared" si="2"/>
        <v>#REF!</v>
      </c>
      <c r="J217" s="413">
        <v>6.0</v>
      </c>
      <c r="K217" s="413">
        <v>2025.0</v>
      </c>
      <c r="L217" s="1418">
        <v>45821.0</v>
      </c>
      <c r="M217" s="1418">
        <v>45838.0</v>
      </c>
      <c r="N217" s="827">
        <v>12.0</v>
      </c>
      <c r="O217" s="1084">
        <f t="shared" si="3"/>
        <v>0.5714285714</v>
      </c>
      <c r="P217" s="231" t="str">
        <f t="shared" si="4"/>
        <v>#REF!</v>
      </c>
      <c r="Q217" s="231" t="str">
        <f t="shared" si="18"/>
        <v>#REF!</v>
      </c>
      <c r="R217" s="1101"/>
      <c r="S217" s="1417" t="s">
        <v>525</v>
      </c>
      <c r="T217" s="1417" t="s">
        <v>2409</v>
      </c>
      <c r="U217" s="1084" t="str">
        <f t="shared" si="19"/>
        <v>#REF!</v>
      </c>
      <c r="V217" s="1102" t="str">
        <f t="shared" si="6"/>
        <v>#REF!</v>
      </c>
      <c r="W217" s="1102" t="str">
        <f t="shared" si="7"/>
        <v>#REF!</v>
      </c>
      <c r="X217" s="1102" t="str">
        <f t="shared" si="8"/>
        <v>#REF!</v>
      </c>
      <c r="Y217" s="1102">
        <f t="shared" si="9"/>
        <v>1</v>
      </c>
      <c r="Z217" s="1416" t="str">
        <f t="shared" si="10"/>
        <v>#REF!</v>
      </c>
      <c r="AA217" s="1085" t="str">
        <f t="shared" si="11"/>
        <v>#REF!</v>
      </c>
      <c r="AB217" s="1085" t="str">
        <f t="shared" si="12"/>
        <v>#REF!</v>
      </c>
      <c r="AC217" s="1105" t="str">
        <f t="shared" si="13"/>
        <v>#REF!</v>
      </c>
      <c r="AD217" s="1105" t="str">
        <f t="shared" si="14"/>
        <v>#REF!</v>
      </c>
      <c r="AE217" s="1105" t="str">
        <f t="shared" si="15"/>
        <v>#REF!</v>
      </c>
      <c r="AF217" s="232"/>
      <c r="AG217" s="1079"/>
      <c r="AH217" s="1090">
        <f t="shared" si="16"/>
        <v>21</v>
      </c>
      <c r="AI217" s="1090"/>
    </row>
    <row r="218" ht="15.0" customHeight="1">
      <c r="A218" s="1098"/>
      <c r="B218" s="1417">
        <v>460439.0</v>
      </c>
      <c r="C218" s="1417" t="s">
        <v>1428</v>
      </c>
      <c r="D218" s="1417" t="s">
        <v>1429</v>
      </c>
      <c r="E218" s="1417" t="s">
        <v>511</v>
      </c>
      <c r="F218" s="1417" t="s">
        <v>512</v>
      </c>
      <c r="G218" s="1417" t="s">
        <v>665</v>
      </c>
      <c r="H218" s="1273" t="str">
        <f t="shared" si="1"/>
        <v>DEV02</v>
      </c>
      <c r="I218" s="1100" t="str">
        <f t="shared" si="2"/>
        <v>#REF!</v>
      </c>
      <c r="J218" s="413">
        <v>6.0</v>
      </c>
      <c r="K218" s="413">
        <v>2025.0</v>
      </c>
      <c r="L218" s="1418">
        <v>45809.0</v>
      </c>
      <c r="M218" s="1418">
        <v>45816.0</v>
      </c>
      <c r="N218" s="827">
        <v>5.0</v>
      </c>
      <c r="O218" s="1084">
        <f t="shared" si="3"/>
        <v>0.2380952381</v>
      </c>
      <c r="P218" s="231" t="str">
        <f t="shared" si="4"/>
        <v>#REF!</v>
      </c>
      <c r="Q218" s="231" t="str">
        <f t="shared" si="18"/>
        <v>#REF!</v>
      </c>
      <c r="R218" s="1101"/>
      <c r="S218" s="1417" t="s">
        <v>525</v>
      </c>
      <c r="T218" s="1417" t="s">
        <v>2409</v>
      </c>
      <c r="U218" s="1084" t="str">
        <f t="shared" si="19"/>
        <v>#REF!</v>
      </c>
      <c r="V218" s="1102" t="str">
        <f t="shared" si="6"/>
        <v>#REF!</v>
      </c>
      <c r="W218" s="1102" t="str">
        <f t="shared" si="7"/>
        <v>#REF!</v>
      </c>
      <c r="X218" s="1102" t="str">
        <f t="shared" si="8"/>
        <v>#REF!</v>
      </c>
      <c r="Y218" s="1102">
        <f t="shared" si="9"/>
        <v>1</v>
      </c>
      <c r="Z218" s="1416" t="str">
        <f t="shared" si="10"/>
        <v>#REF!</v>
      </c>
      <c r="AA218" s="1085" t="str">
        <f t="shared" si="11"/>
        <v>#REF!</v>
      </c>
      <c r="AB218" s="1085" t="str">
        <f t="shared" si="12"/>
        <v>#REF!</v>
      </c>
      <c r="AC218" s="1105" t="str">
        <f t="shared" si="13"/>
        <v>#REF!</v>
      </c>
      <c r="AD218" s="1105" t="str">
        <f t="shared" si="14"/>
        <v>#REF!</v>
      </c>
      <c r="AE218" s="1105" t="str">
        <f t="shared" si="15"/>
        <v>#REF!</v>
      </c>
      <c r="AF218" s="232"/>
      <c r="AG218" s="1079"/>
      <c r="AH218" s="1090">
        <f t="shared" si="16"/>
        <v>21</v>
      </c>
      <c r="AI218" s="1090"/>
    </row>
    <row r="219" ht="15.0" customHeight="1">
      <c r="A219" s="1098"/>
      <c r="B219" s="1417">
        <v>460051.0</v>
      </c>
      <c r="C219" s="1417" t="s">
        <v>1081</v>
      </c>
      <c r="D219" s="1417" t="s">
        <v>1605</v>
      </c>
      <c r="E219" s="1417" t="s">
        <v>511</v>
      </c>
      <c r="F219" s="1417" t="s">
        <v>512</v>
      </c>
      <c r="G219" s="1417" t="s">
        <v>790</v>
      </c>
      <c r="H219" s="1273" t="str">
        <f t="shared" si="1"/>
        <v>DEV03</v>
      </c>
      <c r="I219" s="1100" t="str">
        <f t="shared" si="2"/>
        <v>#REF!</v>
      </c>
      <c r="J219" s="413">
        <v>6.0</v>
      </c>
      <c r="K219" s="413">
        <v>2025.0</v>
      </c>
      <c r="L219" s="1418">
        <v>45809.0</v>
      </c>
      <c r="M219" s="1418">
        <v>45816.0</v>
      </c>
      <c r="N219" s="827">
        <v>5.0</v>
      </c>
      <c r="O219" s="1084">
        <f t="shared" si="3"/>
        <v>0.2380952381</v>
      </c>
      <c r="P219" s="231" t="str">
        <f t="shared" si="4"/>
        <v>#REF!</v>
      </c>
      <c r="Q219" s="231" t="str">
        <f t="shared" si="18"/>
        <v>#REF!</v>
      </c>
      <c r="R219" s="1101"/>
      <c r="S219" s="1417" t="s">
        <v>525</v>
      </c>
      <c r="T219" s="1417" t="s">
        <v>2409</v>
      </c>
      <c r="U219" s="1084" t="str">
        <f t="shared" si="19"/>
        <v>#REF!</v>
      </c>
      <c r="V219" s="1102" t="str">
        <f t="shared" si="6"/>
        <v>#REF!</v>
      </c>
      <c r="W219" s="1102" t="str">
        <f t="shared" si="7"/>
        <v>#REF!</v>
      </c>
      <c r="X219" s="1102" t="str">
        <f t="shared" si="8"/>
        <v>#REF!</v>
      </c>
      <c r="Y219" s="1102">
        <f t="shared" si="9"/>
        <v>1</v>
      </c>
      <c r="Z219" s="1416" t="str">
        <f t="shared" si="10"/>
        <v>#REF!</v>
      </c>
      <c r="AA219" s="1085" t="str">
        <f t="shared" si="11"/>
        <v>#REF!</v>
      </c>
      <c r="AB219" s="1085" t="str">
        <f t="shared" si="12"/>
        <v>#REF!</v>
      </c>
      <c r="AC219" s="1105" t="str">
        <f t="shared" si="13"/>
        <v>#REF!</v>
      </c>
      <c r="AD219" s="1105" t="str">
        <f t="shared" si="14"/>
        <v>#REF!</v>
      </c>
      <c r="AE219" s="1105" t="str">
        <f t="shared" si="15"/>
        <v>#REF!</v>
      </c>
      <c r="AF219" s="232"/>
      <c r="AG219" s="1079"/>
      <c r="AH219" s="1090">
        <f t="shared" si="16"/>
        <v>21</v>
      </c>
      <c r="AI219" s="1090"/>
    </row>
    <row r="220" ht="15.0" customHeight="1">
      <c r="A220" s="1098"/>
      <c r="B220" s="1417">
        <v>461363.0</v>
      </c>
      <c r="C220" s="1417" t="s">
        <v>456</v>
      </c>
      <c r="D220" s="1417" t="s">
        <v>457</v>
      </c>
      <c r="E220" s="1417" t="s">
        <v>511</v>
      </c>
      <c r="F220" s="1417" t="s">
        <v>512</v>
      </c>
      <c r="G220" s="1417" t="s">
        <v>790</v>
      </c>
      <c r="H220" s="1273" t="str">
        <f t="shared" si="1"/>
        <v>DEV03</v>
      </c>
      <c r="I220" s="1100" t="str">
        <f t="shared" si="2"/>
        <v>#REF!</v>
      </c>
      <c r="J220" s="413">
        <v>6.0</v>
      </c>
      <c r="K220" s="413">
        <v>2025.0</v>
      </c>
      <c r="L220" s="1418">
        <v>45809.0</v>
      </c>
      <c r="M220" s="1418">
        <v>45816.0</v>
      </c>
      <c r="N220" s="827">
        <v>5.0</v>
      </c>
      <c r="O220" s="1084">
        <f t="shared" si="3"/>
        <v>0.2380952381</v>
      </c>
      <c r="P220" s="231" t="str">
        <f t="shared" si="4"/>
        <v>#REF!</v>
      </c>
      <c r="Q220" s="231" t="str">
        <f t="shared" si="18"/>
        <v>#REF!</v>
      </c>
      <c r="R220" s="1101"/>
      <c r="S220" s="1417" t="s">
        <v>525</v>
      </c>
      <c r="T220" s="1417" t="s">
        <v>2409</v>
      </c>
      <c r="U220" s="1084" t="str">
        <f t="shared" si="19"/>
        <v>#REF!</v>
      </c>
      <c r="V220" s="1102" t="str">
        <f t="shared" si="6"/>
        <v>#REF!</v>
      </c>
      <c r="W220" s="1102" t="str">
        <f t="shared" si="7"/>
        <v>#REF!</v>
      </c>
      <c r="X220" s="1102" t="str">
        <f t="shared" si="8"/>
        <v>#REF!</v>
      </c>
      <c r="Y220" s="1102">
        <f t="shared" si="9"/>
        <v>1</v>
      </c>
      <c r="Z220" s="1416" t="str">
        <f t="shared" si="10"/>
        <v>#REF!</v>
      </c>
      <c r="AA220" s="1085" t="str">
        <f t="shared" si="11"/>
        <v>#REF!</v>
      </c>
      <c r="AB220" s="1085" t="str">
        <f t="shared" si="12"/>
        <v>#REF!</v>
      </c>
      <c r="AC220" s="1105" t="str">
        <f t="shared" si="13"/>
        <v>#REF!</v>
      </c>
      <c r="AD220" s="1105" t="str">
        <f t="shared" si="14"/>
        <v>#REF!</v>
      </c>
      <c r="AE220" s="1105" t="str">
        <f t="shared" si="15"/>
        <v>#REF!</v>
      </c>
      <c r="AF220" s="232"/>
      <c r="AG220" s="1079"/>
      <c r="AH220" s="1090">
        <f t="shared" si="16"/>
        <v>21</v>
      </c>
      <c r="AI220" s="1090"/>
    </row>
    <row r="221" ht="15.0" customHeight="1">
      <c r="A221" s="1098"/>
      <c r="B221" s="1417">
        <v>463029.0</v>
      </c>
      <c r="C221" s="1417" t="s">
        <v>1290</v>
      </c>
      <c r="D221" s="1417" t="s">
        <v>1291</v>
      </c>
      <c r="E221" s="1417" t="s">
        <v>511</v>
      </c>
      <c r="F221" s="1417" t="s">
        <v>512</v>
      </c>
      <c r="G221" s="1417" t="s">
        <v>795</v>
      </c>
      <c r="H221" s="1273" t="str">
        <f t="shared" si="1"/>
        <v>DEV01</v>
      </c>
      <c r="I221" s="1100" t="str">
        <f t="shared" si="2"/>
        <v>#REF!</v>
      </c>
      <c r="J221" s="413">
        <v>6.0</v>
      </c>
      <c r="K221" s="413">
        <v>2025.0</v>
      </c>
      <c r="L221" s="1418">
        <v>45831.0</v>
      </c>
      <c r="M221" s="1418">
        <v>45838.0</v>
      </c>
      <c r="N221" s="827">
        <v>6.0</v>
      </c>
      <c r="O221" s="1084">
        <f t="shared" si="3"/>
        <v>0.2857142857</v>
      </c>
      <c r="P221" s="231" t="str">
        <f t="shared" si="4"/>
        <v>#REF!</v>
      </c>
      <c r="Q221" s="231" t="str">
        <f t="shared" si="18"/>
        <v>#REF!</v>
      </c>
      <c r="R221" s="1101"/>
      <c r="S221" s="1417" t="s">
        <v>525</v>
      </c>
      <c r="T221" s="1417" t="s">
        <v>2409</v>
      </c>
      <c r="U221" s="1084" t="str">
        <f t="shared" si="19"/>
        <v>#REF!</v>
      </c>
      <c r="V221" s="1102" t="str">
        <f t="shared" si="6"/>
        <v>#REF!</v>
      </c>
      <c r="W221" s="1102" t="str">
        <f t="shared" si="7"/>
        <v>#REF!</v>
      </c>
      <c r="X221" s="1102" t="str">
        <f t="shared" si="8"/>
        <v>#REF!</v>
      </c>
      <c r="Y221" s="1102">
        <f t="shared" si="9"/>
        <v>1</v>
      </c>
      <c r="Z221" s="1416" t="str">
        <f t="shared" si="10"/>
        <v>#REF!</v>
      </c>
      <c r="AA221" s="1085" t="str">
        <f t="shared" si="11"/>
        <v>#REF!</v>
      </c>
      <c r="AB221" s="1085" t="str">
        <f t="shared" si="12"/>
        <v>#REF!</v>
      </c>
      <c r="AC221" s="1105" t="str">
        <f t="shared" si="13"/>
        <v>#REF!</v>
      </c>
      <c r="AD221" s="1105" t="str">
        <f t="shared" si="14"/>
        <v>#REF!</v>
      </c>
      <c r="AE221" s="1105" t="str">
        <f t="shared" si="15"/>
        <v>#REF!</v>
      </c>
      <c r="AF221" s="232"/>
      <c r="AG221" s="1079"/>
      <c r="AH221" s="1090">
        <f t="shared" si="16"/>
        <v>21</v>
      </c>
      <c r="AI221" s="1090"/>
    </row>
    <row r="222" ht="15.0" customHeight="1">
      <c r="A222" s="1098"/>
      <c r="B222" s="1417">
        <v>464867.0</v>
      </c>
      <c r="C222" s="1417" t="s">
        <v>1844</v>
      </c>
      <c r="D222" s="1417" t="s">
        <v>1845</v>
      </c>
      <c r="E222" s="1417" t="s">
        <v>552</v>
      </c>
      <c r="F222" s="1417" t="s">
        <v>512</v>
      </c>
      <c r="G222" s="1417" t="s">
        <v>790</v>
      </c>
      <c r="H222" s="1273" t="str">
        <f t="shared" si="1"/>
        <v>DEV03</v>
      </c>
      <c r="I222" s="1100" t="str">
        <f t="shared" si="2"/>
        <v>#REF!</v>
      </c>
      <c r="J222" s="413">
        <v>6.0</v>
      </c>
      <c r="K222" s="413">
        <v>2025.0</v>
      </c>
      <c r="L222" s="1418">
        <v>45824.0</v>
      </c>
      <c r="M222" s="1418">
        <v>45838.0</v>
      </c>
      <c r="N222" s="827">
        <v>11.0</v>
      </c>
      <c r="O222" s="1084">
        <f t="shared" si="3"/>
        <v>0.5238095238</v>
      </c>
      <c r="P222" s="231" t="str">
        <f t="shared" si="4"/>
        <v>#REF!</v>
      </c>
      <c r="Q222" s="231" t="str">
        <f t="shared" si="18"/>
        <v>#REF!</v>
      </c>
      <c r="R222" s="1101"/>
      <c r="S222" s="1417" t="s">
        <v>525</v>
      </c>
      <c r="T222" s="1417" t="s">
        <v>2409</v>
      </c>
      <c r="U222" s="1084" t="str">
        <f t="shared" si="19"/>
        <v>#REF!</v>
      </c>
      <c r="V222" s="1102" t="str">
        <f t="shared" si="6"/>
        <v>#REF!</v>
      </c>
      <c r="W222" s="1102" t="str">
        <f t="shared" si="7"/>
        <v>#REF!</v>
      </c>
      <c r="X222" s="1102" t="str">
        <f t="shared" si="8"/>
        <v>#REF!</v>
      </c>
      <c r="Y222" s="1102">
        <f t="shared" si="9"/>
        <v>0.5238095238</v>
      </c>
      <c r="Z222" s="1416" t="str">
        <f t="shared" si="10"/>
        <v>#REF!</v>
      </c>
      <c r="AA222" s="1085" t="str">
        <f t="shared" si="11"/>
        <v>#REF!</v>
      </c>
      <c r="AB222" s="1085" t="str">
        <f t="shared" si="12"/>
        <v>#REF!</v>
      </c>
      <c r="AC222" s="1105" t="str">
        <f t="shared" si="13"/>
        <v>#REF!</v>
      </c>
      <c r="AD222" s="1105" t="str">
        <f t="shared" si="14"/>
        <v>#REF!</v>
      </c>
      <c r="AE222" s="1105" t="str">
        <f t="shared" si="15"/>
        <v>#REF!</v>
      </c>
      <c r="AF222" s="232"/>
      <c r="AG222" s="1079"/>
      <c r="AH222" s="1090">
        <f t="shared" si="16"/>
        <v>11</v>
      </c>
      <c r="AI222" s="1090"/>
    </row>
    <row r="223" ht="15.0" customHeight="1">
      <c r="A223" s="1098"/>
      <c r="B223" s="1417">
        <v>465797.0</v>
      </c>
      <c r="C223" s="1417" t="s">
        <v>1594</v>
      </c>
      <c r="D223" s="1417" t="s">
        <v>1595</v>
      </c>
      <c r="E223" s="1417" t="s">
        <v>511</v>
      </c>
      <c r="F223" s="1417" t="s">
        <v>512</v>
      </c>
      <c r="G223" s="1417" t="s">
        <v>790</v>
      </c>
      <c r="H223" s="1273" t="str">
        <f t="shared" si="1"/>
        <v>DEV03</v>
      </c>
      <c r="I223" s="1100" t="str">
        <f t="shared" si="2"/>
        <v>#REF!</v>
      </c>
      <c r="J223" s="413">
        <v>6.0</v>
      </c>
      <c r="K223" s="413">
        <v>2025.0</v>
      </c>
      <c r="L223" s="1418">
        <v>45809.0</v>
      </c>
      <c r="M223" s="1418">
        <v>45825.0</v>
      </c>
      <c r="N223" s="827">
        <v>12.0</v>
      </c>
      <c r="O223" s="1084">
        <f t="shared" si="3"/>
        <v>0.5714285714</v>
      </c>
      <c r="P223" s="231" t="str">
        <f t="shared" si="4"/>
        <v>#REF!</v>
      </c>
      <c r="Q223" s="231" t="str">
        <f t="shared" si="18"/>
        <v>#REF!</v>
      </c>
      <c r="R223" s="1101"/>
      <c r="S223" s="1417" t="s">
        <v>525</v>
      </c>
      <c r="T223" s="1417" t="s">
        <v>2409</v>
      </c>
      <c r="U223" s="1084" t="str">
        <f t="shared" si="19"/>
        <v>#REF!</v>
      </c>
      <c r="V223" s="1102" t="str">
        <f t="shared" si="6"/>
        <v>#REF!</v>
      </c>
      <c r="W223" s="1102" t="str">
        <f t="shared" si="7"/>
        <v>#REF!</v>
      </c>
      <c r="X223" s="1102" t="str">
        <f t="shared" si="8"/>
        <v>#REF!</v>
      </c>
      <c r="Y223" s="1102">
        <f t="shared" si="9"/>
        <v>0.5714285714</v>
      </c>
      <c r="Z223" s="1416" t="str">
        <f t="shared" si="10"/>
        <v>#REF!</v>
      </c>
      <c r="AA223" s="1085" t="str">
        <f t="shared" si="11"/>
        <v>#REF!</v>
      </c>
      <c r="AB223" s="1085" t="str">
        <f t="shared" si="12"/>
        <v>#REF!</v>
      </c>
      <c r="AC223" s="1105" t="str">
        <f t="shared" si="13"/>
        <v>#REF!</v>
      </c>
      <c r="AD223" s="1105" t="str">
        <f t="shared" si="14"/>
        <v>#REF!</v>
      </c>
      <c r="AE223" s="1105" t="str">
        <f t="shared" si="15"/>
        <v>#REF!</v>
      </c>
      <c r="AF223" s="232"/>
      <c r="AG223" s="1079"/>
      <c r="AH223" s="1090">
        <f t="shared" si="16"/>
        <v>12</v>
      </c>
      <c r="AI223" s="1090"/>
    </row>
    <row r="224" ht="15.0" customHeight="1">
      <c r="A224" s="1098"/>
      <c r="B224" s="1417">
        <v>466717.0</v>
      </c>
      <c r="C224" s="1417" t="s">
        <v>1688</v>
      </c>
      <c r="D224" s="1417" t="s">
        <v>1689</v>
      </c>
      <c r="E224" s="1417" t="s">
        <v>511</v>
      </c>
      <c r="F224" s="1417" t="s">
        <v>663</v>
      </c>
      <c r="G224" s="1417" t="s">
        <v>790</v>
      </c>
      <c r="H224" s="1273" t="str">
        <f t="shared" si="1"/>
        <v>PM03</v>
      </c>
      <c r="I224" s="1100" t="str">
        <f t="shared" si="2"/>
        <v>#REF!</v>
      </c>
      <c r="J224" s="413">
        <v>6.0</v>
      </c>
      <c r="K224" s="413">
        <v>2025.0</v>
      </c>
      <c r="L224" s="1418">
        <v>45809.0</v>
      </c>
      <c r="M224" s="1418">
        <v>45838.0</v>
      </c>
      <c r="N224" s="827">
        <v>10.5</v>
      </c>
      <c r="O224" s="1084">
        <f t="shared" si="3"/>
        <v>0.5</v>
      </c>
      <c r="P224" s="231" t="str">
        <f t="shared" si="4"/>
        <v>#REF!</v>
      </c>
      <c r="Q224" s="231" t="str">
        <f t="shared" si="18"/>
        <v>#REF!</v>
      </c>
      <c r="R224" s="1101"/>
      <c r="S224" s="1417" t="s">
        <v>525</v>
      </c>
      <c r="T224" s="1417" t="s">
        <v>2409</v>
      </c>
      <c r="U224" s="1084" t="str">
        <f t="shared" si="19"/>
        <v>#REF!</v>
      </c>
      <c r="V224" s="1102" t="str">
        <f t="shared" si="6"/>
        <v>#REF!</v>
      </c>
      <c r="W224" s="1102" t="str">
        <f t="shared" si="7"/>
        <v>#REF!</v>
      </c>
      <c r="X224" s="1102" t="str">
        <f t="shared" si="8"/>
        <v>#REF!</v>
      </c>
      <c r="Y224" s="1102">
        <f t="shared" si="9"/>
        <v>1</v>
      </c>
      <c r="Z224" s="1416" t="str">
        <f t="shared" si="10"/>
        <v>#REF!</v>
      </c>
      <c r="AA224" s="1085" t="str">
        <f t="shared" si="11"/>
        <v>#REF!</v>
      </c>
      <c r="AB224" s="1085" t="str">
        <f t="shared" si="12"/>
        <v>#REF!</v>
      </c>
      <c r="AC224" s="1105" t="str">
        <f t="shared" si="13"/>
        <v>#REF!</v>
      </c>
      <c r="AD224" s="1105" t="str">
        <f t="shared" si="14"/>
        <v>#REF!</v>
      </c>
      <c r="AE224" s="1105" t="str">
        <f t="shared" si="15"/>
        <v>#REF!</v>
      </c>
      <c r="AF224" s="232"/>
      <c r="AG224" s="1079"/>
      <c r="AH224" s="1090">
        <f t="shared" si="16"/>
        <v>21</v>
      </c>
      <c r="AI224" s="1090"/>
    </row>
    <row r="225" ht="15.0" customHeight="1">
      <c r="A225" s="1098"/>
      <c r="B225" s="1417">
        <v>470259.0</v>
      </c>
      <c r="C225" s="1417" t="s">
        <v>2309</v>
      </c>
      <c r="D225" s="1417" t="s">
        <v>2310</v>
      </c>
      <c r="E225" s="1417" t="s">
        <v>511</v>
      </c>
      <c r="F225" s="1417" t="s">
        <v>546</v>
      </c>
      <c r="G225" s="1417" t="s">
        <v>790</v>
      </c>
      <c r="H225" s="1273" t="str">
        <f t="shared" si="1"/>
        <v>TESTER03</v>
      </c>
      <c r="I225" s="1100" t="str">
        <f t="shared" si="2"/>
        <v>#REF!</v>
      </c>
      <c r="J225" s="413">
        <v>6.0</v>
      </c>
      <c r="K225" s="413">
        <v>2025.0</v>
      </c>
      <c r="L225" s="1418">
        <v>45809.0</v>
      </c>
      <c r="M225" s="1418">
        <v>45816.0</v>
      </c>
      <c r="N225" s="827">
        <v>5.0</v>
      </c>
      <c r="O225" s="1084">
        <f t="shared" si="3"/>
        <v>0.2380952381</v>
      </c>
      <c r="P225" s="231" t="str">
        <f t="shared" si="4"/>
        <v>#REF!</v>
      </c>
      <c r="Q225" s="231" t="str">
        <f t="shared" si="18"/>
        <v>#REF!</v>
      </c>
      <c r="R225" s="1101"/>
      <c r="S225" s="1417" t="s">
        <v>525</v>
      </c>
      <c r="T225" s="1417" t="s">
        <v>2409</v>
      </c>
      <c r="U225" s="1084" t="str">
        <f t="shared" si="19"/>
        <v>#REF!</v>
      </c>
      <c r="V225" s="1102" t="str">
        <f t="shared" si="6"/>
        <v>#REF!</v>
      </c>
      <c r="W225" s="1102" t="str">
        <f t="shared" si="7"/>
        <v>#REF!</v>
      </c>
      <c r="X225" s="1102" t="str">
        <f t="shared" si="8"/>
        <v>#REF!</v>
      </c>
      <c r="Y225" s="1102">
        <f t="shared" si="9"/>
        <v>1</v>
      </c>
      <c r="Z225" s="1416" t="str">
        <f t="shared" si="10"/>
        <v>#REF!</v>
      </c>
      <c r="AA225" s="1085" t="str">
        <f t="shared" si="11"/>
        <v>#REF!</v>
      </c>
      <c r="AB225" s="1085" t="str">
        <f t="shared" si="12"/>
        <v>#REF!</v>
      </c>
      <c r="AC225" s="1105" t="str">
        <f t="shared" si="13"/>
        <v>#REF!</v>
      </c>
      <c r="AD225" s="1105" t="str">
        <f t="shared" si="14"/>
        <v>#REF!</v>
      </c>
      <c r="AE225" s="1105" t="str">
        <f t="shared" si="15"/>
        <v>#REF!</v>
      </c>
      <c r="AF225" s="232"/>
      <c r="AG225" s="1079"/>
      <c r="AH225" s="1090">
        <f t="shared" si="16"/>
        <v>21</v>
      </c>
      <c r="AI225" s="1090"/>
    </row>
    <row r="226" ht="15.0" customHeight="1">
      <c r="A226" s="1098"/>
      <c r="B226" s="1417">
        <v>459517.0</v>
      </c>
      <c r="C226" s="1417" t="s">
        <v>1083</v>
      </c>
      <c r="D226" s="1417" t="s">
        <v>1440</v>
      </c>
      <c r="E226" s="1417" t="s">
        <v>511</v>
      </c>
      <c r="F226" s="1417" t="s">
        <v>564</v>
      </c>
      <c r="G226" s="1417" t="s">
        <v>790</v>
      </c>
      <c r="H226" s="1273" t="str">
        <f t="shared" si="1"/>
        <v>BA03</v>
      </c>
      <c r="I226" s="1100" t="str">
        <f t="shared" si="2"/>
        <v>#REF!</v>
      </c>
      <c r="J226" s="413">
        <v>6.0</v>
      </c>
      <c r="K226" s="413">
        <v>2025.0</v>
      </c>
      <c r="L226" s="1418">
        <v>45809.0</v>
      </c>
      <c r="M226" s="1418">
        <v>45838.0</v>
      </c>
      <c r="N226" s="827">
        <v>21.0</v>
      </c>
      <c r="O226" s="1084">
        <f t="shared" si="3"/>
        <v>1</v>
      </c>
      <c r="P226" s="231" t="str">
        <f t="shared" si="4"/>
        <v>#REF!</v>
      </c>
      <c r="Q226" s="231" t="str">
        <f t="shared" si="18"/>
        <v>#REF!</v>
      </c>
      <c r="R226" s="1101"/>
      <c r="S226" s="1417" t="s">
        <v>525</v>
      </c>
      <c r="T226" s="1417" t="s">
        <v>2478</v>
      </c>
      <c r="U226" s="1084" t="str">
        <f t="shared" si="19"/>
        <v>#REF!</v>
      </c>
      <c r="V226" s="1102" t="str">
        <f t="shared" si="6"/>
        <v>#REF!</v>
      </c>
      <c r="W226" s="1102" t="str">
        <f t="shared" si="7"/>
        <v>#REF!</v>
      </c>
      <c r="X226" s="1102" t="str">
        <f t="shared" si="8"/>
        <v>#REF!</v>
      </c>
      <c r="Y226" s="1102">
        <f t="shared" si="9"/>
        <v>1</v>
      </c>
      <c r="Z226" s="1416" t="str">
        <f t="shared" si="10"/>
        <v>#REF!</v>
      </c>
      <c r="AA226" s="1085" t="str">
        <f t="shared" si="11"/>
        <v>#REF!</v>
      </c>
      <c r="AB226" s="1085" t="str">
        <f t="shared" si="12"/>
        <v>#REF!</v>
      </c>
      <c r="AC226" s="1105" t="str">
        <f t="shared" si="13"/>
        <v>#REF!</v>
      </c>
      <c r="AD226" s="1105" t="str">
        <f t="shared" si="14"/>
        <v>#REF!</v>
      </c>
      <c r="AE226" s="1105" t="str">
        <f t="shared" si="15"/>
        <v>#REF!</v>
      </c>
      <c r="AF226" s="232"/>
      <c r="AG226" s="1079"/>
      <c r="AH226" s="1090">
        <f t="shared" si="16"/>
        <v>21</v>
      </c>
      <c r="AI226" s="1090"/>
    </row>
    <row r="227" ht="15.0" customHeight="1">
      <c r="A227" s="1098"/>
      <c r="B227" s="1417">
        <v>463509.0</v>
      </c>
      <c r="C227" s="1417" t="s">
        <v>1442</v>
      </c>
      <c r="D227" s="1417" t="s">
        <v>1446</v>
      </c>
      <c r="E227" s="1417" t="s">
        <v>511</v>
      </c>
      <c r="F227" s="1417" t="s">
        <v>564</v>
      </c>
      <c r="G227" s="1417" t="s">
        <v>790</v>
      </c>
      <c r="H227" s="1273" t="str">
        <f t="shared" si="1"/>
        <v>BA03</v>
      </c>
      <c r="I227" s="1100" t="str">
        <f t="shared" si="2"/>
        <v>#REF!</v>
      </c>
      <c r="J227" s="413">
        <v>6.0</v>
      </c>
      <c r="K227" s="413">
        <v>2025.0</v>
      </c>
      <c r="L227" s="1418">
        <v>45810.0</v>
      </c>
      <c r="M227" s="1418">
        <v>45838.0</v>
      </c>
      <c r="N227" s="827">
        <v>21.0</v>
      </c>
      <c r="O227" s="1084">
        <f t="shared" si="3"/>
        <v>1</v>
      </c>
      <c r="P227" s="231" t="str">
        <f t="shared" si="4"/>
        <v>#REF!</v>
      </c>
      <c r="Q227" s="231" t="str">
        <f t="shared" si="18"/>
        <v>#REF!</v>
      </c>
      <c r="R227" s="1101"/>
      <c r="S227" s="1417" t="s">
        <v>525</v>
      </c>
      <c r="T227" s="1417" t="s">
        <v>2478</v>
      </c>
      <c r="U227" s="1084" t="str">
        <f t="shared" si="19"/>
        <v>#REF!</v>
      </c>
      <c r="V227" s="1102" t="str">
        <f t="shared" si="6"/>
        <v>#REF!</v>
      </c>
      <c r="W227" s="1102" t="str">
        <f t="shared" si="7"/>
        <v>#REF!</v>
      </c>
      <c r="X227" s="1102" t="str">
        <f t="shared" si="8"/>
        <v>#REF!</v>
      </c>
      <c r="Y227" s="1102">
        <f t="shared" si="9"/>
        <v>1</v>
      </c>
      <c r="Z227" s="1416" t="str">
        <f t="shared" si="10"/>
        <v>#REF!</v>
      </c>
      <c r="AA227" s="1085" t="str">
        <f t="shared" si="11"/>
        <v>#REF!</v>
      </c>
      <c r="AB227" s="1085" t="str">
        <f t="shared" si="12"/>
        <v>#REF!</v>
      </c>
      <c r="AC227" s="1105" t="str">
        <f t="shared" si="13"/>
        <v>#REF!</v>
      </c>
      <c r="AD227" s="1105" t="str">
        <f t="shared" si="14"/>
        <v>#REF!</v>
      </c>
      <c r="AE227" s="1105" t="str">
        <f t="shared" si="15"/>
        <v>#REF!</v>
      </c>
      <c r="AF227" s="232"/>
      <c r="AG227" s="1079"/>
      <c r="AH227" s="1090">
        <f t="shared" si="16"/>
        <v>21</v>
      </c>
      <c r="AI227" s="1090"/>
    </row>
    <row r="228" ht="15.0" customHeight="1">
      <c r="A228" s="1098"/>
      <c r="B228" s="1417">
        <v>477505.0</v>
      </c>
      <c r="C228" s="1417" t="s">
        <v>2479</v>
      </c>
      <c r="D228" s="1417" t="s">
        <v>2480</v>
      </c>
      <c r="E228" s="1417" t="s">
        <v>511</v>
      </c>
      <c r="F228" s="1417" t="s">
        <v>663</v>
      </c>
      <c r="G228" s="1417" t="s">
        <v>771</v>
      </c>
      <c r="H228" s="1273" t="str">
        <f t="shared" si="1"/>
        <v>PM04</v>
      </c>
      <c r="I228" s="1100" t="str">
        <f t="shared" si="2"/>
        <v>#REF!</v>
      </c>
      <c r="J228" s="413">
        <v>6.0</v>
      </c>
      <c r="K228" s="413">
        <v>2025.0</v>
      </c>
      <c r="L228" s="1418">
        <v>45824.0</v>
      </c>
      <c r="M228" s="1418">
        <v>45838.0</v>
      </c>
      <c r="N228" s="827">
        <v>7.7</v>
      </c>
      <c r="O228" s="1084">
        <f t="shared" si="3"/>
        <v>0.3666666667</v>
      </c>
      <c r="P228" s="231" t="str">
        <f t="shared" si="4"/>
        <v>#REF!</v>
      </c>
      <c r="Q228" s="231" t="str">
        <f t="shared" si="18"/>
        <v>#REF!</v>
      </c>
      <c r="R228" s="1101"/>
      <c r="S228" s="1417" t="s">
        <v>525</v>
      </c>
      <c r="T228" s="1417" t="s">
        <v>2478</v>
      </c>
      <c r="U228" s="1084" t="str">
        <f t="shared" si="19"/>
        <v>#REF!</v>
      </c>
      <c r="V228" s="1102" t="str">
        <f t="shared" si="6"/>
        <v>#REF!</v>
      </c>
      <c r="W228" s="1102" t="str">
        <f t="shared" si="7"/>
        <v>#REF!</v>
      </c>
      <c r="X228" s="1102" t="str">
        <f t="shared" si="8"/>
        <v>#REF!</v>
      </c>
      <c r="Y228" s="1102">
        <f t="shared" si="9"/>
        <v>0.3666666667</v>
      </c>
      <c r="Z228" s="1416" t="str">
        <f t="shared" si="10"/>
        <v>#REF!</v>
      </c>
      <c r="AA228" s="1085" t="str">
        <f t="shared" si="11"/>
        <v>#REF!</v>
      </c>
      <c r="AB228" s="1085" t="str">
        <f t="shared" si="12"/>
        <v>#REF!</v>
      </c>
      <c r="AC228" s="1105" t="str">
        <f t="shared" si="13"/>
        <v>#REF!</v>
      </c>
      <c r="AD228" s="1105" t="str">
        <f t="shared" si="14"/>
        <v>#REF!</v>
      </c>
      <c r="AE228" s="1105" t="str">
        <f t="shared" si="15"/>
        <v>#REF!</v>
      </c>
      <c r="AF228" s="232"/>
      <c r="AG228" s="1079"/>
      <c r="AH228" s="1090">
        <f t="shared" si="16"/>
        <v>7.7</v>
      </c>
      <c r="AI228" s="1090"/>
    </row>
    <row r="229" ht="15.0" customHeight="1">
      <c r="A229" s="1098"/>
      <c r="B229" s="1417">
        <v>278454.0</v>
      </c>
      <c r="C229" s="1417" t="s">
        <v>1190</v>
      </c>
      <c r="D229" s="1417" t="s">
        <v>1402</v>
      </c>
      <c r="E229" s="1417" t="s">
        <v>511</v>
      </c>
      <c r="F229" s="1417" t="s">
        <v>512</v>
      </c>
      <c r="G229" s="1417" t="s">
        <v>790</v>
      </c>
      <c r="H229" s="1273" t="str">
        <f t="shared" si="1"/>
        <v>DEV03</v>
      </c>
      <c r="I229" s="1100" t="str">
        <f t="shared" si="2"/>
        <v>#REF!</v>
      </c>
      <c r="J229" s="413">
        <v>6.0</v>
      </c>
      <c r="K229" s="413">
        <v>2025.0</v>
      </c>
      <c r="L229" s="1418"/>
      <c r="M229" s="1418"/>
      <c r="N229" s="827"/>
      <c r="O229" s="1084">
        <f t="shared" si="3"/>
        <v>0</v>
      </c>
      <c r="P229" s="231" t="str">
        <f t="shared" si="4"/>
        <v>#REF!</v>
      </c>
      <c r="Q229" s="231"/>
      <c r="R229" s="1101"/>
      <c r="S229" s="1417"/>
      <c r="T229" s="1417" t="s">
        <v>1788</v>
      </c>
      <c r="U229" s="1084" t="str">
        <f t="shared" si="19"/>
        <v/>
      </c>
      <c r="V229" s="1102" t="str">
        <f t="shared" si="6"/>
        <v>#REF!</v>
      </c>
      <c r="W229" s="1102" t="str">
        <f t="shared" si="7"/>
        <v>#REF!</v>
      </c>
      <c r="X229" s="1102" t="str">
        <f t="shared" si="8"/>
        <v>#REF!</v>
      </c>
      <c r="Y229" s="1102">
        <f t="shared" si="9"/>
        <v>1</v>
      </c>
      <c r="Z229" s="1416" t="str">
        <f t="shared" si="10"/>
        <v>#REF!</v>
      </c>
      <c r="AA229" s="1085" t="str">
        <f t="shared" si="11"/>
        <v>#REF!</v>
      </c>
      <c r="AB229" s="1085" t="str">
        <f t="shared" si="12"/>
        <v>#REF!</v>
      </c>
      <c r="AC229" s="1105" t="str">
        <f t="shared" si="13"/>
        <v>#REF!</v>
      </c>
      <c r="AD229" s="1105" t="str">
        <f t="shared" si="14"/>
        <v>#REF!</v>
      </c>
      <c r="AE229" s="1105" t="str">
        <f t="shared" si="15"/>
        <v>#REF!</v>
      </c>
      <c r="AF229" s="232"/>
      <c r="AG229" s="1079"/>
      <c r="AH229" s="1090">
        <f t="shared" si="16"/>
        <v>21</v>
      </c>
      <c r="AI229" s="1090"/>
    </row>
    <row r="230" ht="15.0" customHeight="1">
      <c r="A230" s="1098"/>
      <c r="B230" s="1417">
        <v>280298.0</v>
      </c>
      <c r="C230" s="1417" t="s">
        <v>1105</v>
      </c>
      <c r="D230" s="1417" t="s">
        <v>1477</v>
      </c>
      <c r="E230" s="1417" t="s">
        <v>511</v>
      </c>
      <c r="F230" s="1417" t="s">
        <v>564</v>
      </c>
      <c r="G230" s="1417" t="s">
        <v>787</v>
      </c>
      <c r="H230" s="1273" t="str">
        <f t="shared" si="1"/>
        <v>BA05</v>
      </c>
      <c r="I230" s="1100" t="str">
        <f t="shared" si="2"/>
        <v>#REF!</v>
      </c>
      <c r="J230" s="413">
        <v>6.0</v>
      </c>
      <c r="K230" s="413">
        <v>2025.0</v>
      </c>
      <c r="L230" s="1418"/>
      <c r="M230" s="1418"/>
      <c r="N230" s="827"/>
      <c r="O230" s="1084">
        <f t="shared" si="3"/>
        <v>0</v>
      </c>
      <c r="P230" s="231" t="str">
        <f t="shared" si="4"/>
        <v>#REF!</v>
      </c>
      <c r="Q230" s="231"/>
      <c r="R230" s="1101"/>
      <c r="S230" s="1417"/>
      <c r="T230" s="1417" t="s">
        <v>1788</v>
      </c>
      <c r="U230" s="1084" t="str">
        <f t="shared" si="19"/>
        <v/>
      </c>
      <c r="V230" s="1102" t="str">
        <f t="shared" si="6"/>
        <v>#REF!</v>
      </c>
      <c r="W230" s="1102">
        <f t="shared" si="7"/>
        <v>0.619</v>
      </c>
      <c r="X230" s="1102" t="str">
        <f t="shared" si="8"/>
        <v>#REF!</v>
      </c>
      <c r="Y230" s="1102">
        <f t="shared" si="9"/>
        <v>0.619047619</v>
      </c>
      <c r="Z230" s="1416" t="str">
        <f t="shared" si="10"/>
        <v>#REF!</v>
      </c>
      <c r="AA230" s="1085" t="str">
        <f t="shared" si="11"/>
        <v>#REF!</v>
      </c>
      <c r="AB230" s="1085" t="str">
        <f t="shared" si="12"/>
        <v>#REF!</v>
      </c>
      <c r="AC230" s="1105" t="str">
        <f t="shared" si="13"/>
        <v>#REF!</v>
      </c>
      <c r="AD230" s="1105" t="str">
        <f t="shared" si="14"/>
        <v>#REF!</v>
      </c>
      <c r="AE230" s="1105" t="str">
        <f t="shared" si="15"/>
        <v>#REF!</v>
      </c>
      <c r="AF230" s="232"/>
      <c r="AG230" s="1079" t="s">
        <v>2481</v>
      </c>
      <c r="AH230" s="1090">
        <f t="shared" si="16"/>
        <v>13</v>
      </c>
      <c r="AI230" s="1090"/>
    </row>
    <row r="231" ht="15.0" customHeight="1">
      <c r="A231" s="1098"/>
      <c r="B231" s="1417">
        <v>464937.0</v>
      </c>
      <c r="C231" s="1417" t="s">
        <v>2313</v>
      </c>
      <c r="D231" s="1417" t="s">
        <v>2314</v>
      </c>
      <c r="E231" s="1417" t="s">
        <v>511</v>
      </c>
      <c r="F231" s="1417" t="s">
        <v>512</v>
      </c>
      <c r="G231" s="1417" t="s">
        <v>771</v>
      </c>
      <c r="H231" s="1273" t="str">
        <f t="shared" si="1"/>
        <v>DEV04</v>
      </c>
      <c r="I231" s="1100" t="str">
        <f t="shared" si="2"/>
        <v>#REF!</v>
      </c>
      <c r="J231" s="413">
        <v>6.0</v>
      </c>
      <c r="K231" s="413">
        <v>2025.0</v>
      </c>
      <c r="L231" s="1418"/>
      <c r="M231" s="1418"/>
      <c r="N231" s="827"/>
      <c r="O231" s="1084">
        <f t="shared" si="3"/>
        <v>0</v>
      </c>
      <c r="P231" s="231" t="str">
        <f t="shared" si="4"/>
        <v>#REF!</v>
      </c>
      <c r="Q231" s="231"/>
      <c r="R231" s="1101"/>
      <c r="S231" s="1417"/>
      <c r="T231" s="1417" t="s">
        <v>1788</v>
      </c>
      <c r="U231" s="1084" t="str">
        <f t="shared" si="19"/>
        <v/>
      </c>
      <c r="V231" s="1102" t="str">
        <f t="shared" si="6"/>
        <v>#REF!</v>
      </c>
      <c r="W231" s="1102">
        <f t="shared" si="7"/>
        <v>0.81</v>
      </c>
      <c r="X231" s="1102" t="str">
        <f t="shared" si="8"/>
        <v>#REF!</v>
      </c>
      <c r="Y231" s="1102">
        <f t="shared" si="9"/>
        <v>0.8095238095</v>
      </c>
      <c r="Z231" s="1416" t="str">
        <f t="shared" si="10"/>
        <v>#REF!</v>
      </c>
      <c r="AA231" s="1085" t="str">
        <f t="shared" si="11"/>
        <v>#REF!</v>
      </c>
      <c r="AB231" s="1085" t="str">
        <f t="shared" si="12"/>
        <v>#REF!</v>
      </c>
      <c r="AC231" s="1105" t="str">
        <f t="shared" si="13"/>
        <v>#REF!</v>
      </c>
      <c r="AD231" s="1105" t="str">
        <f t="shared" si="14"/>
        <v>#REF!</v>
      </c>
      <c r="AE231" s="1105" t="str">
        <f t="shared" si="15"/>
        <v>#REF!</v>
      </c>
      <c r="AF231" s="232"/>
      <c r="AG231" s="1079" t="s">
        <v>2482</v>
      </c>
      <c r="AH231" s="1090">
        <f t="shared" si="16"/>
        <v>17</v>
      </c>
      <c r="AI231" s="1090"/>
    </row>
    <row r="232" ht="15.0" customHeight="1">
      <c r="A232" s="1098"/>
      <c r="B232" s="1417">
        <v>465797.0</v>
      </c>
      <c r="C232" s="1417" t="s">
        <v>1594</v>
      </c>
      <c r="D232" s="1417" t="s">
        <v>1595</v>
      </c>
      <c r="E232" s="1417" t="s">
        <v>511</v>
      </c>
      <c r="F232" s="1417" t="s">
        <v>512</v>
      </c>
      <c r="G232" s="1417" t="s">
        <v>790</v>
      </c>
      <c r="H232" s="1273" t="str">
        <f t="shared" si="1"/>
        <v>DEV03</v>
      </c>
      <c r="I232" s="1100" t="str">
        <f t="shared" si="2"/>
        <v>#REF!</v>
      </c>
      <c r="J232" s="413">
        <v>6.0</v>
      </c>
      <c r="K232" s="413">
        <v>2025.0</v>
      </c>
      <c r="L232" s="1418"/>
      <c r="M232" s="1418"/>
      <c r="N232" s="827"/>
      <c r="O232" s="1084">
        <f t="shared" si="3"/>
        <v>0</v>
      </c>
      <c r="P232" s="231" t="str">
        <f t="shared" si="4"/>
        <v>#REF!</v>
      </c>
      <c r="Q232" s="231"/>
      <c r="R232" s="1101"/>
      <c r="S232" s="1417"/>
      <c r="T232" s="1417" t="s">
        <v>1788</v>
      </c>
      <c r="U232" s="1084" t="str">
        <f t="shared" si="19"/>
        <v/>
      </c>
      <c r="V232" s="1102" t="str">
        <f t="shared" si="6"/>
        <v>#REF!</v>
      </c>
      <c r="W232" s="1102" t="str">
        <f t="shared" si="7"/>
        <v>#REF!</v>
      </c>
      <c r="X232" s="1102" t="str">
        <f t="shared" si="8"/>
        <v>#REF!</v>
      </c>
      <c r="Y232" s="1102">
        <f t="shared" si="9"/>
        <v>0.5714285714</v>
      </c>
      <c r="Z232" s="1416" t="str">
        <f t="shared" si="10"/>
        <v>#REF!</v>
      </c>
      <c r="AA232" s="1085" t="str">
        <f t="shared" si="11"/>
        <v>#REF!</v>
      </c>
      <c r="AB232" s="1085" t="str">
        <f t="shared" si="12"/>
        <v>#REF!</v>
      </c>
      <c r="AC232" s="1105" t="str">
        <f t="shared" si="13"/>
        <v>#REF!</v>
      </c>
      <c r="AD232" s="1105" t="str">
        <f t="shared" si="14"/>
        <v>#REF!</v>
      </c>
      <c r="AE232" s="1105" t="str">
        <f t="shared" si="15"/>
        <v>#REF!</v>
      </c>
      <c r="AF232" s="232"/>
      <c r="AG232" s="1079" t="s">
        <v>2483</v>
      </c>
      <c r="AH232" s="1090">
        <f t="shared" si="16"/>
        <v>12</v>
      </c>
      <c r="AI232" s="1090"/>
    </row>
    <row r="233" ht="15.0" customHeight="1">
      <c r="A233" s="1098"/>
      <c r="B233" s="1417">
        <v>468725.0</v>
      </c>
      <c r="C233" s="1417" t="s">
        <v>2273</v>
      </c>
      <c r="D233" s="1417" t="s">
        <v>2274</v>
      </c>
      <c r="E233" s="1417" t="s">
        <v>511</v>
      </c>
      <c r="F233" s="1417" t="s">
        <v>564</v>
      </c>
      <c r="G233" s="1417" t="s">
        <v>787</v>
      </c>
      <c r="H233" s="1273" t="str">
        <f t="shared" si="1"/>
        <v>BA05</v>
      </c>
      <c r="I233" s="1100" t="str">
        <f t="shared" si="2"/>
        <v>#REF!</v>
      </c>
      <c r="J233" s="413">
        <v>6.0</v>
      </c>
      <c r="K233" s="413">
        <v>2025.0</v>
      </c>
      <c r="L233" s="1418"/>
      <c r="M233" s="1418"/>
      <c r="N233" s="827"/>
      <c r="O233" s="1084">
        <f t="shared" si="3"/>
        <v>0</v>
      </c>
      <c r="P233" s="231" t="str">
        <f t="shared" si="4"/>
        <v>#REF!</v>
      </c>
      <c r="Q233" s="231"/>
      <c r="R233" s="1101"/>
      <c r="S233" s="1417"/>
      <c r="T233" s="1417" t="s">
        <v>1788</v>
      </c>
      <c r="U233" s="1084" t="str">
        <f t="shared" si="19"/>
        <v/>
      </c>
      <c r="V233" s="1102" t="str">
        <f t="shared" si="6"/>
        <v>#REF!</v>
      </c>
      <c r="W233" s="1102" t="str">
        <f t="shared" si="7"/>
        <v>#REF!</v>
      </c>
      <c r="X233" s="1102" t="str">
        <f t="shared" si="8"/>
        <v>#REF!</v>
      </c>
      <c r="Y233" s="1102">
        <f t="shared" si="9"/>
        <v>0.7619047619</v>
      </c>
      <c r="Z233" s="1416" t="str">
        <f t="shared" si="10"/>
        <v>#REF!</v>
      </c>
      <c r="AA233" s="1085" t="str">
        <f t="shared" si="11"/>
        <v>#REF!</v>
      </c>
      <c r="AB233" s="1085" t="str">
        <f t="shared" si="12"/>
        <v>#REF!</v>
      </c>
      <c r="AC233" s="1105" t="str">
        <f t="shared" si="13"/>
        <v>#REF!</v>
      </c>
      <c r="AD233" s="1105" t="str">
        <f t="shared" si="14"/>
        <v>#REF!</v>
      </c>
      <c r="AE233" s="1105" t="str">
        <f t="shared" si="15"/>
        <v>#REF!</v>
      </c>
      <c r="AF233" s="232"/>
      <c r="AG233" s="1079" t="s">
        <v>2481</v>
      </c>
      <c r="AH233" s="1090">
        <f t="shared" si="16"/>
        <v>16</v>
      </c>
      <c r="AI233" s="1090"/>
    </row>
    <row r="234" ht="15.0" customHeight="1">
      <c r="A234" s="1098"/>
      <c r="B234" s="1417">
        <v>475825.0</v>
      </c>
      <c r="C234" s="1417" t="s">
        <v>2456</v>
      </c>
      <c r="D234" s="1417" t="s">
        <v>2457</v>
      </c>
      <c r="E234" s="1417" t="s">
        <v>511</v>
      </c>
      <c r="F234" s="1417" t="s">
        <v>512</v>
      </c>
      <c r="G234" s="1417" t="s">
        <v>665</v>
      </c>
      <c r="H234" s="1273" t="str">
        <f t="shared" si="1"/>
        <v>DEV02</v>
      </c>
      <c r="I234" s="1100" t="str">
        <f t="shared" si="2"/>
        <v>#REF!</v>
      </c>
      <c r="J234" s="413">
        <v>6.0</v>
      </c>
      <c r="K234" s="413">
        <v>2025.0</v>
      </c>
      <c r="L234" s="1418"/>
      <c r="M234" s="1418"/>
      <c r="N234" s="827"/>
      <c r="O234" s="1084">
        <f t="shared" si="3"/>
        <v>0</v>
      </c>
      <c r="P234" s="231" t="str">
        <f t="shared" si="4"/>
        <v>#REF!</v>
      </c>
      <c r="Q234" s="231"/>
      <c r="R234" s="1101"/>
      <c r="S234" s="1417"/>
      <c r="T234" s="1417" t="s">
        <v>1788</v>
      </c>
      <c r="U234" s="1084" t="str">
        <f t="shared" si="19"/>
        <v/>
      </c>
      <c r="V234" s="1102" t="str">
        <f t="shared" si="6"/>
        <v>#REF!</v>
      </c>
      <c r="W234" s="1102" t="str">
        <f t="shared" si="7"/>
        <v>#REF!</v>
      </c>
      <c r="X234" s="1102" t="str">
        <f t="shared" si="8"/>
        <v>#REF!</v>
      </c>
      <c r="Y234" s="1102">
        <f t="shared" si="9"/>
        <v>0.7142857143</v>
      </c>
      <c r="Z234" s="1416" t="str">
        <f t="shared" si="10"/>
        <v>#REF!</v>
      </c>
      <c r="AA234" s="1085" t="str">
        <f t="shared" si="11"/>
        <v>#REF!</v>
      </c>
      <c r="AB234" s="1085" t="str">
        <f t="shared" si="12"/>
        <v>#REF!</v>
      </c>
      <c r="AC234" s="1105" t="str">
        <f t="shared" si="13"/>
        <v>#REF!</v>
      </c>
      <c r="AD234" s="1105" t="str">
        <f t="shared" si="14"/>
        <v>#REF!</v>
      </c>
      <c r="AE234" s="1105" t="str">
        <f t="shared" si="15"/>
        <v>#REF!</v>
      </c>
      <c r="AF234" s="232"/>
      <c r="AG234" s="1079" t="s">
        <v>1788</v>
      </c>
      <c r="AH234" s="1090">
        <f t="shared" si="16"/>
        <v>15</v>
      </c>
      <c r="AI234" s="1090"/>
    </row>
    <row r="235" ht="15.0" customHeight="1">
      <c r="A235" s="1098"/>
      <c r="B235" s="1417">
        <v>477319.0</v>
      </c>
      <c r="C235" s="1417" t="s">
        <v>2474</v>
      </c>
      <c r="D235" s="1417" t="s">
        <v>2475</v>
      </c>
      <c r="E235" s="1417" t="s">
        <v>511</v>
      </c>
      <c r="F235" s="1417" t="s">
        <v>512</v>
      </c>
      <c r="G235" s="1417" t="s">
        <v>665</v>
      </c>
      <c r="H235" s="1273" t="str">
        <f t="shared" si="1"/>
        <v>DEV02</v>
      </c>
      <c r="I235" s="1100" t="str">
        <f t="shared" si="2"/>
        <v>#REF!</v>
      </c>
      <c r="J235" s="413">
        <v>6.0</v>
      </c>
      <c r="K235" s="413">
        <v>2025.0</v>
      </c>
      <c r="L235" s="1418"/>
      <c r="M235" s="1418"/>
      <c r="N235" s="827"/>
      <c r="O235" s="1084">
        <f t="shared" si="3"/>
        <v>0</v>
      </c>
      <c r="P235" s="231" t="str">
        <f t="shared" si="4"/>
        <v>#REF!</v>
      </c>
      <c r="Q235" s="231"/>
      <c r="R235" s="1101"/>
      <c r="S235" s="1417"/>
      <c r="T235" s="1417" t="s">
        <v>1788</v>
      </c>
      <c r="U235" s="1084" t="str">
        <f t="shared" si="19"/>
        <v/>
      </c>
      <c r="V235" s="1102" t="str">
        <f t="shared" si="6"/>
        <v>#REF!</v>
      </c>
      <c r="W235" s="1102" t="str">
        <f t="shared" si="7"/>
        <v>#REF!</v>
      </c>
      <c r="X235" s="1102" t="str">
        <f t="shared" si="8"/>
        <v>#REF!</v>
      </c>
      <c r="Y235" s="1102">
        <f t="shared" si="9"/>
        <v>0.6666666667</v>
      </c>
      <c r="Z235" s="1416" t="str">
        <f t="shared" si="10"/>
        <v>#REF!</v>
      </c>
      <c r="AA235" s="1085" t="str">
        <f t="shared" si="11"/>
        <v>#REF!</v>
      </c>
      <c r="AB235" s="1085" t="str">
        <f t="shared" si="12"/>
        <v>#REF!</v>
      </c>
      <c r="AC235" s="1105" t="str">
        <f t="shared" si="13"/>
        <v>#REF!</v>
      </c>
      <c r="AD235" s="1105" t="str">
        <f t="shared" si="14"/>
        <v>#REF!</v>
      </c>
      <c r="AE235" s="1105" t="str">
        <f t="shared" si="15"/>
        <v>#REF!</v>
      </c>
      <c r="AF235" s="232"/>
      <c r="AG235" s="1079"/>
      <c r="AH235" s="1090">
        <f t="shared" si="16"/>
        <v>14</v>
      </c>
      <c r="AI235" s="1090"/>
    </row>
    <row r="236" ht="15.0" customHeight="1">
      <c r="A236" s="1098"/>
      <c r="B236" s="1417">
        <v>290985.0</v>
      </c>
      <c r="C236" s="1417" t="s">
        <v>1076</v>
      </c>
      <c r="D236" s="1417" t="s">
        <v>1602</v>
      </c>
      <c r="E236" s="1417" t="s">
        <v>511</v>
      </c>
      <c r="F236" s="1417" t="s">
        <v>546</v>
      </c>
      <c r="G236" s="1417" t="s">
        <v>771</v>
      </c>
      <c r="H236" s="1273" t="str">
        <f t="shared" si="1"/>
        <v>TESTER04</v>
      </c>
      <c r="I236" s="1100" t="str">
        <f t="shared" si="2"/>
        <v>#REF!</v>
      </c>
      <c r="J236" s="413">
        <v>6.0</v>
      </c>
      <c r="K236" s="413">
        <v>2025.0</v>
      </c>
      <c r="L236" s="1418"/>
      <c r="M236" s="1418"/>
      <c r="N236" s="827"/>
      <c r="O236" s="1084">
        <f t="shared" si="3"/>
        <v>0</v>
      </c>
      <c r="P236" s="231" t="str">
        <f t="shared" si="4"/>
        <v>#REF!</v>
      </c>
      <c r="Q236" s="231"/>
      <c r="R236" s="1101"/>
      <c r="S236" s="1417"/>
      <c r="T236" s="1417" t="s">
        <v>1788</v>
      </c>
      <c r="U236" s="1084" t="str">
        <f t="shared" si="19"/>
        <v/>
      </c>
      <c r="V236" s="1102" t="str">
        <f t="shared" si="6"/>
        <v>#REF!</v>
      </c>
      <c r="W236" s="1102">
        <f t="shared" si="7"/>
        <v>0</v>
      </c>
      <c r="X236" s="1102" t="str">
        <f t="shared" si="8"/>
        <v>#REF!</v>
      </c>
      <c r="Y236" s="1102">
        <f t="shared" si="9"/>
        <v>0</v>
      </c>
      <c r="Z236" s="1416" t="str">
        <f t="shared" si="10"/>
        <v>#REF!</v>
      </c>
      <c r="AA236" s="1085" t="str">
        <f t="shared" si="11"/>
        <v>#REF!</v>
      </c>
      <c r="AB236" s="1085" t="str">
        <f t="shared" si="12"/>
        <v>#REF!</v>
      </c>
      <c r="AC236" s="1105" t="str">
        <f t="shared" si="13"/>
        <v>#REF!</v>
      </c>
      <c r="AD236" s="1105" t="str">
        <f t="shared" si="14"/>
        <v>#REF!</v>
      </c>
      <c r="AE236" s="1105" t="str">
        <f t="shared" si="15"/>
        <v>#REF!</v>
      </c>
      <c r="AF236" s="232"/>
      <c r="AG236" s="1079" t="s">
        <v>2483</v>
      </c>
      <c r="AH236" s="1090">
        <f t="shared" si="16"/>
        <v>0</v>
      </c>
      <c r="AI236" s="1090"/>
    </row>
    <row r="237" ht="15.0" customHeight="1">
      <c r="A237" s="1098"/>
      <c r="B237" s="1417">
        <v>475169.0</v>
      </c>
      <c r="C237" s="1417" t="s">
        <v>2460</v>
      </c>
      <c r="D237" s="1417" t="s">
        <v>2461</v>
      </c>
      <c r="E237" s="1417" t="s">
        <v>511</v>
      </c>
      <c r="F237" s="1417" t="s">
        <v>512</v>
      </c>
      <c r="G237" s="1417" t="s">
        <v>795</v>
      </c>
      <c r="H237" s="1273"/>
      <c r="I237" s="1100" t="str">
        <f t="shared" si="2"/>
        <v>#REF!</v>
      </c>
      <c r="J237" s="413">
        <v>6.0</v>
      </c>
      <c r="K237" s="413">
        <v>2025.0</v>
      </c>
      <c r="L237" s="1418"/>
      <c r="M237" s="1418"/>
      <c r="N237" s="827"/>
      <c r="O237" s="1084">
        <f t="shared" si="3"/>
        <v>0</v>
      </c>
      <c r="P237" s="231" t="str">
        <f t="shared" si="4"/>
        <v>#REF!</v>
      </c>
      <c r="Q237" s="231"/>
      <c r="R237" s="1101"/>
      <c r="S237" s="1417"/>
      <c r="T237" s="1417" t="s">
        <v>1788</v>
      </c>
      <c r="U237" s="1084" t="str">
        <f t="shared" si="19"/>
        <v/>
      </c>
      <c r="V237" s="1102" t="str">
        <f t="shared" si="6"/>
        <v>#REF!</v>
      </c>
      <c r="W237" s="1102">
        <f t="shared" si="7"/>
        <v>0</v>
      </c>
      <c r="X237" s="1102" t="str">
        <f t="shared" si="8"/>
        <v>#REF!</v>
      </c>
      <c r="Y237" s="1102">
        <f t="shared" si="9"/>
        <v>0</v>
      </c>
      <c r="Z237" s="1416" t="str">
        <f t="shared" si="10"/>
        <v>#REF!</v>
      </c>
      <c r="AA237" s="1085" t="str">
        <f t="shared" si="11"/>
        <v>#REF!</v>
      </c>
      <c r="AB237" s="1085" t="str">
        <f t="shared" si="12"/>
        <v>#REF!</v>
      </c>
      <c r="AC237" s="1105" t="str">
        <f t="shared" si="13"/>
        <v>#REF!</v>
      </c>
      <c r="AD237" s="1105" t="str">
        <f t="shared" si="14"/>
        <v>#REF!</v>
      </c>
      <c r="AE237" s="1105" t="str">
        <f t="shared" si="15"/>
        <v>#REF!</v>
      </c>
      <c r="AF237" s="232"/>
      <c r="AG237" s="1079" t="s">
        <v>2484</v>
      </c>
      <c r="AH237" s="1090">
        <f t="shared" si="16"/>
        <v>0</v>
      </c>
      <c r="AI237" s="1090"/>
    </row>
    <row r="238" ht="15.0" customHeight="1">
      <c r="A238" s="1431"/>
      <c r="B238" s="1432"/>
      <c r="C238" s="1432"/>
      <c r="D238" s="1432"/>
      <c r="E238" s="1432"/>
      <c r="F238" s="1432"/>
      <c r="G238" s="1432"/>
      <c r="H238" s="1304"/>
      <c r="I238" s="1090"/>
      <c r="J238" s="1431"/>
      <c r="K238" s="1431"/>
      <c r="L238" s="1433"/>
      <c r="M238" s="1433"/>
      <c r="N238" s="1434"/>
      <c r="O238" s="1309"/>
      <c r="P238" s="1310"/>
      <c r="Q238" s="1310"/>
      <c r="R238" s="1149"/>
      <c r="S238" s="1432"/>
      <c r="T238" s="1432"/>
      <c r="U238" s="1309"/>
      <c r="V238" s="1310"/>
      <c r="W238" s="1310"/>
      <c r="X238" s="1310"/>
      <c r="Y238" s="1310"/>
      <c r="Z238" s="1435"/>
      <c r="AA238" s="1312"/>
      <c r="AB238" s="1312"/>
      <c r="AC238" s="1436"/>
      <c r="AD238" s="1436"/>
      <c r="AE238" s="1436"/>
      <c r="AF238" s="1419"/>
      <c r="AG238" s="1090"/>
      <c r="AH238" s="1090"/>
      <c r="AI238" s="1090"/>
    </row>
    <row r="239" ht="15.0" customHeight="1">
      <c r="A239" s="1431"/>
      <c r="B239" s="1432"/>
      <c r="C239" s="1432"/>
      <c r="D239" s="1432"/>
      <c r="E239" s="1432"/>
      <c r="F239" s="1432"/>
      <c r="G239" s="1432"/>
      <c r="H239" s="1304"/>
      <c r="I239" s="1090"/>
      <c r="J239" s="1431"/>
      <c r="K239" s="1431"/>
      <c r="L239" s="1433"/>
      <c r="M239" s="1433"/>
      <c r="N239" s="1434"/>
      <c r="O239" s="1309"/>
      <c r="P239" s="1310"/>
      <c r="Q239" s="1310"/>
      <c r="R239" s="1149"/>
      <c r="S239" s="1432"/>
      <c r="T239" s="1432"/>
      <c r="U239" s="1309"/>
      <c r="V239" s="1310"/>
      <c r="W239" s="1310"/>
      <c r="X239" s="1310"/>
      <c r="Y239" s="1310"/>
      <c r="Z239" s="1435"/>
      <c r="AA239" s="1312"/>
      <c r="AB239" s="1312"/>
      <c r="AC239" s="1436"/>
      <c r="AD239" s="1436"/>
      <c r="AE239" s="1436"/>
      <c r="AF239" s="1419"/>
      <c r="AG239" s="1090"/>
      <c r="AH239" s="1090"/>
      <c r="AI239" s="1090"/>
    </row>
    <row r="240" ht="15.0" customHeight="1">
      <c r="A240" s="1431"/>
      <c r="B240" s="1432"/>
      <c r="C240" s="1432"/>
      <c r="D240" s="1432"/>
      <c r="E240" s="1432"/>
      <c r="F240" s="1432"/>
      <c r="G240" s="1432"/>
      <c r="H240" s="1304"/>
      <c r="I240" s="1090"/>
      <c r="J240" s="1431"/>
      <c r="K240" s="1431"/>
      <c r="L240" s="1433"/>
      <c r="M240" s="1433"/>
      <c r="N240" s="1434"/>
      <c r="O240" s="1309"/>
      <c r="P240" s="1310"/>
      <c r="Q240" s="1310"/>
      <c r="R240" s="1149"/>
      <c r="S240" s="1432"/>
      <c r="T240" s="1432"/>
      <c r="U240" s="1309"/>
      <c r="V240" s="1310"/>
      <c r="W240" s="1310"/>
      <c r="X240" s="1310"/>
      <c r="Y240" s="1310"/>
      <c r="Z240" s="1435"/>
      <c r="AA240" s="1312"/>
      <c r="AB240" s="1312"/>
      <c r="AC240" s="1436"/>
      <c r="AD240" s="1436"/>
      <c r="AE240" s="1436"/>
      <c r="AF240" s="1419"/>
      <c r="AG240" s="1090"/>
      <c r="AH240" s="1090"/>
      <c r="AI240" s="1090"/>
    </row>
    <row r="241" ht="15.0" customHeight="1">
      <c r="A241" s="1431"/>
      <c r="B241" s="1432"/>
      <c r="C241" s="1432"/>
      <c r="D241" s="1432"/>
      <c r="E241" s="1432"/>
      <c r="F241" s="1432"/>
      <c r="G241" s="1432"/>
      <c r="H241" s="1304"/>
      <c r="I241" s="1090"/>
      <c r="J241" s="1431"/>
      <c r="K241" s="1431"/>
      <c r="L241" s="1433"/>
      <c r="M241" s="1433"/>
      <c r="N241" s="1434"/>
      <c r="O241" s="1309"/>
      <c r="P241" s="1310"/>
      <c r="Q241" s="1310"/>
      <c r="R241" s="1149"/>
      <c r="S241" s="1432"/>
      <c r="T241" s="1432"/>
      <c r="U241" s="1309"/>
      <c r="V241" s="1310"/>
      <c r="W241" s="1310"/>
      <c r="X241" s="1310"/>
      <c r="Y241" s="1310"/>
      <c r="Z241" s="1435"/>
      <c r="AA241" s="1312"/>
      <c r="AB241" s="1312"/>
      <c r="AC241" s="1436"/>
      <c r="AD241" s="1436"/>
      <c r="AE241" s="1436"/>
      <c r="AF241" s="1419"/>
      <c r="AG241" s="1090"/>
      <c r="AH241" s="1090"/>
      <c r="AI241" s="1090"/>
    </row>
    <row r="242" ht="15.0" customHeight="1">
      <c r="A242" s="1431"/>
      <c r="B242" s="1432"/>
      <c r="C242" s="1432"/>
      <c r="D242" s="1432"/>
      <c r="E242" s="1432"/>
      <c r="F242" s="1432"/>
      <c r="G242" s="1432"/>
      <c r="H242" s="1304"/>
      <c r="I242" s="1090"/>
      <c r="J242" s="1431"/>
      <c r="K242" s="1431"/>
      <c r="L242" s="1433"/>
      <c r="M242" s="1433"/>
      <c r="N242" s="1434"/>
      <c r="O242" s="1309"/>
      <c r="P242" s="1310"/>
      <c r="Q242" s="1310"/>
      <c r="R242" s="1149"/>
      <c r="S242" s="1432"/>
      <c r="T242" s="1432"/>
      <c r="U242" s="1309"/>
      <c r="V242" s="1310"/>
      <c r="W242" s="1310"/>
      <c r="X242" s="1310"/>
      <c r="Y242" s="1310"/>
      <c r="Z242" s="1435"/>
      <c r="AA242" s="1312"/>
      <c r="AB242" s="1312"/>
      <c r="AC242" s="1436"/>
      <c r="AD242" s="1436"/>
      <c r="AE242" s="1436"/>
      <c r="AF242" s="1419"/>
      <c r="AG242" s="1090"/>
      <c r="AH242" s="1090"/>
      <c r="AI242" s="1090"/>
    </row>
    <row r="243" ht="15.0" customHeight="1">
      <c r="A243" s="1431"/>
      <c r="B243" s="1432"/>
      <c r="C243" s="1432"/>
      <c r="D243" s="1432"/>
      <c r="E243" s="1432"/>
      <c r="F243" s="1432"/>
      <c r="G243" s="1432"/>
      <c r="H243" s="1304"/>
      <c r="I243" s="1090"/>
      <c r="J243" s="1431"/>
      <c r="K243" s="1431"/>
      <c r="L243" s="1433"/>
      <c r="M243" s="1433"/>
      <c r="N243" s="1434"/>
      <c r="O243" s="1309"/>
      <c r="P243" s="1310"/>
      <c r="Q243" s="1310"/>
      <c r="R243" s="1149"/>
      <c r="S243" s="1432"/>
      <c r="T243" s="1432"/>
      <c r="U243" s="1309"/>
      <c r="V243" s="1310"/>
      <c r="W243" s="1310"/>
      <c r="X243" s="1310"/>
      <c r="Y243" s="1310"/>
      <c r="Z243" s="1435"/>
      <c r="AA243" s="1312"/>
      <c r="AB243" s="1312"/>
      <c r="AC243" s="1436"/>
      <c r="AD243" s="1436"/>
      <c r="AE243" s="1436"/>
      <c r="AF243" s="1419"/>
      <c r="AG243" s="1090"/>
      <c r="AH243" s="1090"/>
      <c r="AI243" s="1090"/>
    </row>
    <row r="244" ht="15.0" customHeight="1">
      <c r="A244" s="1431"/>
      <c r="B244" s="1432"/>
      <c r="C244" s="1432"/>
      <c r="D244" s="1432"/>
      <c r="E244" s="1432"/>
      <c r="F244" s="1432"/>
      <c r="G244" s="1432"/>
      <c r="H244" s="1304"/>
      <c r="I244" s="1090"/>
      <c r="J244" s="1431"/>
      <c r="K244" s="1431"/>
      <c r="L244" s="1433"/>
      <c r="M244" s="1433"/>
      <c r="N244" s="1434"/>
      <c r="O244" s="1309"/>
      <c r="P244" s="1310"/>
      <c r="Q244" s="1310"/>
      <c r="R244" s="1149"/>
      <c r="S244" s="1432"/>
      <c r="T244" s="1432"/>
      <c r="U244" s="1309"/>
      <c r="V244" s="1310"/>
      <c r="W244" s="1310"/>
      <c r="X244" s="1310"/>
      <c r="Y244" s="1310"/>
      <c r="Z244" s="1435"/>
      <c r="AA244" s="1312"/>
      <c r="AB244" s="1312"/>
      <c r="AC244" s="1436"/>
      <c r="AD244" s="1436"/>
      <c r="AE244" s="1436"/>
      <c r="AF244" s="1419"/>
      <c r="AG244" s="1090"/>
      <c r="AH244" s="1090"/>
      <c r="AI244" s="1090"/>
    </row>
    <row r="245"/>
    <row r="246">
      <c r="A246" s="1419"/>
      <c r="B246" s="1419"/>
      <c r="C246" s="1419"/>
      <c r="D246" s="1419"/>
      <c r="E246" s="1419"/>
      <c r="F246" s="1419"/>
      <c r="G246" s="1419"/>
      <c r="H246" s="1419"/>
      <c r="I246" s="1419"/>
      <c r="J246" s="1419"/>
      <c r="K246" s="1419"/>
      <c r="L246" s="1419"/>
      <c r="M246" s="1419"/>
      <c r="N246" s="1419"/>
      <c r="O246" s="1419"/>
      <c r="P246" s="1419"/>
      <c r="Q246" s="1419"/>
      <c r="R246" s="1419"/>
      <c r="S246" s="1419"/>
      <c r="T246" s="1419"/>
      <c r="U246" s="1419"/>
      <c r="V246" s="1419"/>
      <c r="W246" s="1419"/>
      <c r="X246" s="1419"/>
      <c r="Y246" s="1419"/>
      <c r="Z246" s="1419"/>
      <c r="AA246" s="1419"/>
      <c r="AB246" s="1419"/>
      <c r="AC246" s="1419"/>
      <c r="AD246" s="1419"/>
      <c r="AE246" s="1419"/>
      <c r="AF246" s="1419"/>
      <c r="AG246" s="1419"/>
      <c r="AH246" s="1419"/>
      <c r="AI246" s="1419"/>
    </row>
    <row r="247">
      <c r="A247" s="1419"/>
      <c r="B247" s="1419"/>
      <c r="C247" s="1419"/>
      <c r="D247" s="1419"/>
      <c r="E247" s="1419"/>
      <c r="F247" s="1419"/>
      <c r="G247" s="1419"/>
      <c r="H247" s="1419"/>
      <c r="I247" s="1419"/>
      <c r="J247" s="1419"/>
      <c r="K247" s="1419"/>
      <c r="L247" s="1419"/>
      <c r="M247" s="1419"/>
      <c r="N247" s="1419"/>
      <c r="O247" s="1419"/>
      <c r="P247" s="1419"/>
      <c r="Q247" s="1419"/>
      <c r="R247" s="1419"/>
      <c r="S247" s="1419"/>
      <c r="T247" s="1419"/>
      <c r="U247" s="1419"/>
      <c r="V247" s="1419"/>
      <c r="W247" s="1419"/>
      <c r="X247" s="1419"/>
      <c r="Y247" s="1419"/>
      <c r="Z247" s="1419"/>
      <c r="AA247" s="1419"/>
      <c r="AB247" s="1419"/>
      <c r="AC247" s="1419"/>
      <c r="AD247" s="1419"/>
      <c r="AE247" s="1419"/>
      <c r="AF247" s="1419"/>
      <c r="AG247" s="1419"/>
      <c r="AH247" s="1419"/>
      <c r="AI247" s="1419"/>
    </row>
    <row r="248">
      <c r="A248" s="1419"/>
      <c r="B248" s="1419"/>
      <c r="C248" s="1419"/>
      <c r="D248" s="1419"/>
      <c r="E248" s="1419"/>
      <c r="F248" s="1419"/>
      <c r="G248" s="1419"/>
      <c r="H248" s="1419"/>
      <c r="I248" s="1419"/>
      <c r="J248" s="1419"/>
      <c r="K248" s="1419"/>
      <c r="L248" s="1419"/>
      <c r="M248" s="1419"/>
      <c r="N248" s="1419"/>
      <c r="O248" s="1419"/>
      <c r="P248" s="1419"/>
      <c r="Q248" s="1419"/>
      <c r="R248" s="1419"/>
      <c r="S248" s="1419"/>
      <c r="T248" s="1419"/>
      <c r="U248" s="1419"/>
      <c r="V248" s="1419"/>
      <c r="W248" s="1419"/>
      <c r="X248" s="1419"/>
      <c r="Y248" s="1419"/>
      <c r="Z248" s="1419"/>
      <c r="AA248" s="1419"/>
      <c r="AB248" s="1419"/>
      <c r="AC248" s="1419"/>
      <c r="AD248" s="1419"/>
      <c r="AE248" s="1419"/>
      <c r="AF248" s="1419"/>
      <c r="AG248" s="1419"/>
      <c r="AH248" s="1419"/>
      <c r="AI248" s="1419"/>
    </row>
    <row r="249" ht="15.75" customHeight="1">
      <c r="A249" s="1089"/>
      <c r="B249" s="1089"/>
      <c r="C249" s="1304"/>
      <c r="D249" s="1304"/>
      <c r="E249" s="1304"/>
      <c r="F249" s="1089"/>
      <c r="G249" s="1089"/>
      <c r="H249" s="1089"/>
      <c r="I249" s="1090"/>
      <c r="J249" s="1089"/>
      <c r="K249" s="1089"/>
      <c r="L249" s="1308"/>
      <c r="M249" s="1089"/>
      <c r="N249" s="1309"/>
      <c r="O249" s="1309"/>
      <c r="P249" s="1310"/>
      <c r="Q249" s="1310"/>
      <c r="R249" s="1309"/>
      <c r="S249" s="1089"/>
      <c r="T249" s="1304"/>
      <c r="U249" s="1309"/>
      <c r="V249" s="1310"/>
      <c r="W249" s="1310"/>
      <c r="X249" s="1310"/>
      <c r="Y249" s="1310"/>
      <c r="Z249" s="1311"/>
      <c r="AA249" s="1312"/>
      <c r="AB249" s="1312"/>
      <c r="AC249" s="1088"/>
      <c r="AD249" s="1088"/>
      <c r="AE249" s="1088"/>
      <c r="AF249" s="1089"/>
      <c r="AG249" s="1090"/>
      <c r="AH249" s="1090"/>
      <c r="AI249" s="1090"/>
    </row>
    <row r="250" ht="15.75" customHeight="1">
      <c r="A250" s="1089"/>
      <c r="B250" s="1089"/>
      <c r="C250" s="1304"/>
      <c r="D250" s="1304"/>
      <c r="E250" s="1304"/>
      <c r="F250" s="1089"/>
      <c r="G250" s="1089"/>
      <c r="H250" s="1089"/>
      <c r="I250" s="1090"/>
      <c r="J250" s="1089"/>
      <c r="K250" s="1089"/>
      <c r="L250" s="1308"/>
      <c r="M250" s="1089"/>
      <c r="N250" s="1309"/>
      <c r="O250" s="1309"/>
      <c r="P250" s="1310"/>
      <c r="Q250" s="1310"/>
      <c r="R250" s="1309"/>
      <c r="S250" s="1089"/>
      <c r="T250" s="1304"/>
      <c r="U250" s="1309"/>
      <c r="V250" s="1310"/>
      <c r="W250" s="1310"/>
      <c r="X250" s="1310"/>
      <c r="Y250" s="1310"/>
      <c r="Z250" s="1311"/>
      <c r="AA250" s="1312"/>
      <c r="AB250" s="1312"/>
      <c r="AC250" s="1088"/>
      <c r="AD250" s="1088"/>
      <c r="AE250" s="1088"/>
      <c r="AF250" s="1089"/>
      <c r="AG250" s="1090"/>
      <c r="AH250" s="1090"/>
      <c r="AI250" s="1090"/>
    </row>
    <row r="251" ht="15.75" customHeight="1">
      <c r="A251" s="1089"/>
      <c r="B251" s="1089"/>
      <c r="C251" s="1304"/>
      <c r="D251" s="1304"/>
      <c r="E251" s="1304"/>
      <c r="F251" s="1089"/>
      <c r="G251" s="1089"/>
      <c r="H251" s="1089"/>
      <c r="I251" s="1090"/>
      <c r="J251" s="1089"/>
      <c r="K251" s="1089"/>
      <c r="L251" s="1308"/>
      <c r="M251" s="1089"/>
      <c r="N251" s="1309"/>
      <c r="O251" s="1309"/>
      <c r="P251" s="1310"/>
      <c r="Q251" s="1310"/>
      <c r="R251" s="1309"/>
      <c r="S251" s="1089"/>
      <c r="T251" s="1304"/>
      <c r="U251" s="1309"/>
      <c r="V251" s="1310"/>
      <c r="W251" s="1310"/>
      <c r="X251" s="1310"/>
      <c r="Y251" s="1310"/>
      <c r="Z251" s="1311"/>
      <c r="AA251" s="1312"/>
      <c r="AB251" s="1312"/>
      <c r="AC251" s="1088"/>
      <c r="AD251" s="1088"/>
      <c r="AE251" s="1088"/>
      <c r="AF251" s="1089"/>
      <c r="AG251" s="1090"/>
      <c r="AH251" s="1090"/>
      <c r="AI251" s="1090"/>
    </row>
    <row r="252" ht="15.75" customHeight="1">
      <c r="A252" s="1089"/>
      <c r="B252" s="1089"/>
      <c r="C252" s="1304"/>
      <c r="D252" s="1304"/>
      <c r="E252" s="1304"/>
      <c r="F252" s="1089"/>
      <c r="G252" s="1089"/>
      <c r="H252" s="1089"/>
      <c r="I252" s="1090"/>
      <c r="J252" s="1089"/>
      <c r="K252" s="1089"/>
      <c r="L252" s="1308"/>
      <c r="M252" s="1089"/>
      <c r="N252" s="1309"/>
      <c r="O252" s="1309"/>
      <c r="P252" s="1310"/>
      <c r="Q252" s="1310"/>
      <c r="R252" s="1309"/>
      <c r="S252" s="1089"/>
      <c r="T252" s="1304"/>
      <c r="U252" s="1309"/>
      <c r="V252" s="1310"/>
      <c r="W252" s="1310"/>
      <c r="X252" s="1310"/>
      <c r="Y252" s="1310"/>
      <c r="Z252" s="1311"/>
      <c r="AA252" s="1312"/>
      <c r="AB252" s="1312"/>
      <c r="AC252" s="1088"/>
      <c r="AD252" s="1088"/>
      <c r="AE252" s="1088"/>
      <c r="AF252" s="1089"/>
      <c r="AG252" s="1090"/>
      <c r="AH252" s="1090"/>
      <c r="AI252" s="1090"/>
    </row>
    <row r="253" ht="15.75" customHeight="1">
      <c r="A253" s="1089"/>
      <c r="B253" s="1089"/>
      <c r="C253" s="1304"/>
      <c r="D253" s="1304"/>
      <c r="E253" s="1304"/>
      <c r="F253" s="1089"/>
      <c r="G253" s="1089"/>
      <c r="H253" s="1089"/>
      <c r="I253" s="1090"/>
      <c r="J253" s="1089"/>
      <c r="K253" s="1089"/>
      <c r="L253" s="1308"/>
      <c r="M253" s="1089"/>
      <c r="N253" s="1309"/>
      <c r="O253" s="1309"/>
      <c r="P253" s="1310"/>
      <c r="Q253" s="1310"/>
      <c r="R253" s="1309"/>
      <c r="S253" s="1089"/>
      <c r="T253" s="1304"/>
      <c r="U253" s="1309"/>
      <c r="V253" s="1310"/>
      <c r="W253" s="1310"/>
      <c r="X253" s="1310"/>
      <c r="Y253" s="1310"/>
      <c r="Z253" s="1311"/>
      <c r="AA253" s="1312"/>
      <c r="AB253" s="1312"/>
      <c r="AC253" s="1088"/>
      <c r="AD253" s="1088"/>
      <c r="AE253" s="1088"/>
      <c r="AF253" s="1089"/>
      <c r="AG253" s="1090"/>
      <c r="AH253" s="1090"/>
      <c r="AI253" s="1090"/>
    </row>
    <row r="254" ht="15.75" customHeight="1">
      <c r="A254" s="1089"/>
      <c r="B254" s="1089"/>
      <c r="C254" s="1304"/>
      <c r="D254" s="1304"/>
      <c r="E254" s="1304"/>
      <c r="F254" s="1089"/>
      <c r="G254" s="1089"/>
      <c r="H254" s="1089"/>
      <c r="I254" s="1090"/>
      <c r="J254" s="1089"/>
      <c r="K254" s="1089"/>
      <c r="L254" s="1308"/>
      <c r="M254" s="1089"/>
      <c r="N254" s="1309"/>
      <c r="O254" s="1309"/>
      <c r="P254" s="1310"/>
      <c r="Q254" s="1310"/>
      <c r="R254" s="1309"/>
      <c r="S254" s="1089"/>
      <c r="T254" s="1304"/>
      <c r="U254" s="1309"/>
      <c r="V254" s="1310"/>
      <c r="W254" s="1310"/>
      <c r="X254" s="1310"/>
      <c r="Y254" s="1310"/>
      <c r="Z254" s="1311"/>
      <c r="AA254" s="1312"/>
      <c r="AB254" s="1312"/>
      <c r="AC254" s="1088"/>
      <c r="AD254" s="1088"/>
      <c r="AE254" s="1088"/>
      <c r="AF254" s="1089"/>
      <c r="AG254" s="1090"/>
      <c r="AH254" s="1090"/>
      <c r="AI254" s="1090"/>
    </row>
    <row r="255" ht="15.75" customHeight="1">
      <c r="A255" s="1089"/>
      <c r="B255" s="1089"/>
      <c r="C255" s="1304"/>
      <c r="D255" s="1304"/>
      <c r="E255" s="1304"/>
      <c r="F255" s="1089"/>
      <c r="G255" s="1089"/>
      <c r="H255" s="1089"/>
      <c r="I255" s="1090"/>
      <c r="J255" s="1089"/>
      <c r="K255" s="1089"/>
      <c r="L255" s="1308"/>
      <c r="M255" s="1089"/>
      <c r="N255" s="1309"/>
      <c r="O255" s="1309"/>
      <c r="P255" s="1310"/>
      <c r="Q255" s="1310"/>
      <c r="R255" s="1309"/>
      <c r="S255" s="1089"/>
      <c r="T255" s="1304"/>
      <c r="U255" s="1309"/>
      <c r="V255" s="1310"/>
      <c r="W255" s="1310"/>
      <c r="X255" s="1310"/>
      <c r="Y255" s="1310"/>
      <c r="Z255" s="1311"/>
      <c r="AA255" s="1312"/>
      <c r="AB255" s="1312"/>
      <c r="AC255" s="1088"/>
      <c r="AD255" s="1088"/>
      <c r="AE255" s="1088"/>
      <c r="AF255" s="1089"/>
      <c r="AG255" s="1090"/>
      <c r="AH255" s="1090"/>
      <c r="AI255" s="1090"/>
    </row>
    <row r="256" ht="15.75" customHeight="1">
      <c r="A256" s="1089"/>
      <c r="B256" s="1089"/>
      <c r="C256" s="1304"/>
      <c r="D256" s="1304"/>
      <c r="E256" s="1304"/>
      <c r="F256" s="1089"/>
      <c r="G256" s="1089"/>
      <c r="H256" s="1089"/>
      <c r="I256" s="1090"/>
      <c r="J256" s="1089"/>
      <c r="K256" s="1089"/>
      <c r="L256" s="1308"/>
      <c r="M256" s="1089"/>
      <c r="N256" s="1309"/>
      <c r="O256" s="1309"/>
      <c r="P256" s="1310"/>
      <c r="Q256" s="1310"/>
      <c r="R256" s="1309"/>
      <c r="S256" s="1089"/>
      <c r="T256" s="1304"/>
      <c r="U256" s="1309"/>
      <c r="V256" s="1310"/>
      <c r="W256" s="1310"/>
      <c r="X256" s="1310"/>
      <c r="Y256" s="1310"/>
      <c r="Z256" s="1311"/>
      <c r="AA256" s="1312"/>
      <c r="AB256" s="1312"/>
      <c r="AC256" s="1088"/>
      <c r="AD256" s="1088"/>
      <c r="AE256" s="1088"/>
      <c r="AF256" s="1089"/>
      <c r="AG256" s="1090"/>
      <c r="AH256" s="1090"/>
      <c r="AI256" s="1090"/>
    </row>
    <row r="257" ht="15.75" customHeight="1">
      <c r="A257" s="1089"/>
      <c r="B257" s="1089"/>
      <c r="C257" s="1304"/>
      <c r="D257" s="1304"/>
      <c r="E257" s="1304"/>
      <c r="F257" s="1089"/>
      <c r="G257" s="1089"/>
      <c r="H257" s="1089"/>
      <c r="I257" s="1090"/>
      <c r="J257" s="1089"/>
      <c r="K257" s="1089"/>
      <c r="L257" s="1308"/>
      <c r="M257" s="1089"/>
      <c r="N257" s="1309"/>
      <c r="O257" s="1309"/>
      <c r="P257" s="1310"/>
      <c r="Q257" s="1310"/>
      <c r="R257" s="1309"/>
      <c r="S257" s="1089"/>
      <c r="T257" s="1304"/>
      <c r="U257" s="1309"/>
      <c r="V257" s="1310"/>
      <c r="W257" s="1310"/>
      <c r="X257" s="1310"/>
      <c r="Y257" s="1310"/>
      <c r="Z257" s="1311"/>
      <c r="AA257" s="1312"/>
      <c r="AB257" s="1312"/>
      <c r="AC257" s="1088"/>
      <c r="AD257" s="1088"/>
      <c r="AE257" s="1088"/>
      <c r="AF257" s="1089"/>
      <c r="AG257" s="1090"/>
      <c r="AH257" s="1090"/>
      <c r="AI257" s="1090"/>
    </row>
    <row r="258" ht="15.75" customHeight="1">
      <c r="A258" s="1089"/>
      <c r="B258" s="1089"/>
      <c r="C258" s="1304"/>
      <c r="D258" s="1304"/>
      <c r="E258" s="1304"/>
      <c r="F258" s="1089"/>
      <c r="G258" s="1089"/>
      <c r="H258" s="1089"/>
      <c r="I258" s="1090"/>
      <c r="J258" s="1089"/>
      <c r="K258" s="1089"/>
      <c r="L258" s="1308"/>
      <c r="M258" s="1089"/>
      <c r="N258" s="1309"/>
      <c r="O258" s="1309"/>
      <c r="P258" s="1310"/>
      <c r="Q258" s="1310"/>
      <c r="R258" s="1309"/>
      <c r="S258" s="1089"/>
      <c r="T258" s="1304"/>
      <c r="U258" s="1309"/>
      <c r="V258" s="1310"/>
      <c r="W258" s="1310"/>
      <c r="X258" s="1310"/>
      <c r="Y258" s="1310"/>
      <c r="Z258" s="1311"/>
      <c r="AA258" s="1312"/>
      <c r="AB258" s="1312"/>
      <c r="AC258" s="1088"/>
      <c r="AD258" s="1088"/>
      <c r="AE258" s="1088"/>
      <c r="AF258" s="1089"/>
      <c r="AG258" s="1090"/>
      <c r="AH258" s="1090"/>
      <c r="AI258" s="1090"/>
    </row>
    <row r="259" ht="15.75" customHeight="1">
      <c r="A259" s="1089"/>
      <c r="B259" s="1089"/>
      <c r="C259" s="1304"/>
      <c r="D259" s="1304"/>
      <c r="E259" s="1304"/>
      <c r="F259" s="1089"/>
      <c r="G259" s="1089"/>
      <c r="H259" s="1089"/>
      <c r="I259" s="1090"/>
      <c r="J259" s="1089"/>
      <c r="K259" s="1089"/>
      <c r="L259" s="1308"/>
      <c r="M259" s="1089"/>
      <c r="N259" s="1309"/>
      <c r="O259" s="1309"/>
      <c r="P259" s="1310"/>
      <c r="Q259" s="1310"/>
      <c r="R259" s="1309"/>
      <c r="S259" s="1089"/>
      <c r="T259" s="1304"/>
      <c r="U259" s="1309"/>
      <c r="V259" s="1310"/>
      <c r="W259" s="1310"/>
      <c r="X259" s="1310"/>
      <c r="Y259" s="1310"/>
      <c r="Z259" s="1311"/>
      <c r="AA259" s="1312"/>
      <c r="AB259" s="1312"/>
      <c r="AC259" s="1088"/>
      <c r="AD259" s="1088"/>
      <c r="AE259" s="1088"/>
      <c r="AF259" s="1089"/>
      <c r="AG259" s="1090"/>
      <c r="AH259" s="1090"/>
      <c r="AI259" s="1090"/>
    </row>
    <row r="260" ht="15.75" customHeight="1">
      <c r="A260" s="1089"/>
      <c r="B260" s="1089"/>
      <c r="C260" s="1304"/>
      <c r="D260" s="1304"/>
      <c r="E260" s="1304"/>
      <c r="F260" s="1089"/>
      <c r="G260" s="1089"/>
      <c r="H260" s="1089"/>
      <c r="I260" s="1090"/>
      <c r="J260" s="1089"/>
      <c r="K260" s="1089"/>
      <c r="L260" s="1308"/>
      <c r="M260" s="1089"/>
      <c r="N260" s="1309"/>
      <c r="O260" s="1309"/>
      <c r="P260" s="1310"/>
      <c r="Q260" s="1310"/>
      <c r="R260" s="1309"/>
      <c r="S260" s="1089"/>
      <c r="T260" s="1304"/>
      <c r="U260" s="1309"/>
      <c r="V260" s="1310"/>
      <c r="W260" s="1310"/>
      <c r="X260" s="1310"/>
      <c r="Y260" s="1310"/>
      <c r="Z260" s="1311"/>
      <c r="AA260" s="1312"/>
      <c r="AB260" s="1312"/>
      <c r="AC260" s="1088"/>
      <c r="AD260" s="1088"/>
      <c r="AE260" s="1088"/>
      <c r="AF260" s="1089"/>
      <c r="AG260" s="1090"/>
      <c r="AH260" s="1090"/>
      <c r="AI260" s="1090"/>
    </row>
    <row r="261" ht="15.75" customHeight="1">
      <c r="A261" s="1089"/>
      <c r="B261" s="1089"/>
      <c r="C261" s="1304"/>
      <c r="D261" s="1304"/>
      <c r="E261" s="1304"/>
      <c r="F261" s="1089"/>
      <c r="G261" s="1089"/>
      <c r="H261" s="1089"/>
      <c r="I261" s="1090"/>
      <c r="J261" s="1089"/>
      <c r="K261" s="1089"/>
      <c r="L261" s="1308"/>
      <c r="M261" s="1089"/>
      <c r="N261" s="1309"/>
      <c r="O261" s="1309"/>
      <c r="P261" s="1310"/>
      <c r="Q261" s="1310"/>
      <c r="R261" s="1309"/>
      <c r="S261" s="1089"/>
      <c r="T261" s="1304"/>
      <c r="U261" s="1309"/>
      <c r="V261" s="1310"/>
      <c r="W261" s="1310"/>
      <c r="X261" s="1310"/>
      <c r="Y261" s="1310"/>
      <c r="Z261" s="1311"/>
      <c r="AA261" s="1312"/>
      <c r="AB261" s="1312"/>
      <c r="AC261" s="1088"/>
      <c r="AD261" s="1088"/>
      <c r="AE261" s="1088"/>
      <c r="AF261" s="1089"/>
      <c r="AG261" s="1090"/>
      <c r="AH261" s="1090"/>
      <c r="AI261" s="1090"/>
    </row>
    <row r="262" ht="15.75" customHeight="1">
      <c r="A262" s="1089"/>
      <c r="B262" s="1089"/>
      <c r="C262" s="1304"/>
      <c r="D262" s="1304"/>
      <c r="E262" s="1304"/>
      <c r="F262" s="1089"/>
      <c r="G262" s="1089"/>
      <c r="H262" s="1089"/>
      <c r="I262" s="1090"/>
      <c r="J262" s="1089"/>
      <c r="K262" s="1089"/>
      <c r="L262" s="1308"/>
      <c r="M262" s="1089"/>
      <c r="N262" s="1309"/>
      <c r="O262" s="1309"/>
      <c r="P262" s="1310"/>
      <c r="Q262" s="1310"/>
      <c r="R262" s="1309"/>
      <c r="S262" s="1089"/>
      <c r="T262" s="1304"/>
      <c r="U262" s="1309"/>
      <c r="V262" s="1310"/>
      <c r="W262" s="1310"/>
      <c r="X262" s="1310"/>
      <c r="Y262" s="1310"/>
      <c r="Z262" s="1311"/>
      <c r="AA262" s="1312"/>
      <c r="AB262" s="1312"/>
      <c r="AC262" s="1088"/>
      <c r="AD262" s="1088"/>
      <c r="AE262" s="1088"/>
      <c r="AF262" s="1089"/>
      <c r="AG262" s="1090"/>
      <c r="AH262" s="1090"/>
      <c r="AI262" s="1090"/>
    </row>
    <row r="263" ht="15.75" customHeight="1">
      <c r="A263" s="1089"/>
      <c r="B263" s="1089"/>
      <c r="C263" s="1304"/>
      <c r="D263" s="1304"/>
      <c r="E263" s="1304"/>
      <c r="F263" s="1089"/>
      <c r="G263" s="1089"/>
      <c r="H263" s="1089"/>
      <c r="I263" s="1090"/>
      <c r="J263" s="1089"/>
      <c r="K263" s="1089"/>
      <c r="L263" s="1308"/>
      <c r="M263" s="1089"/>
      <c r="N263" s="1309"/>
      <c r="O263" s="1309"/>
      <c r="P263" s="1310"/>
      <c r="Q263" s="1310"/>
      <c r="R263" s="1309"/>
      <c r="S263" s="1089"/>
      <c r="T263" s="1304"/>
      <c r="U263" s="1309"/>
      <c r="V263" s="1310"/>
      <c r="W263" s="1310"/>
      <c r="X263" s="1310"/>
      <c r="Y263" s="1310"/>
      <c r="Z263" s="1311"/>
      <c r="AA263" s="1312"/>
      <c r="AB263" s="1312"/>
      <c r="AC263" s="1088"/>
      <c r="AD263" s="1088"/>
      <c r="AE263" s="1088"/>
      <c r="AF263" s="1089"/>
      <c r="AG263" s="1090"/>
      <c r="AH263" s="1090"/>
      <c r="AI263" s="1090"/>
    </row>
    <row r="264" ht="15.75" customHeight="1">
      <c r="A264" s="1089"/>
      <c r="B264" s="1089"/>
      <c r="C264" s="1304"/>
      <c r="D264" s="1304"/>
      <c r="E264" s="1304"/>
      <c r="F264" s="1089"/>
      <c r="G264" s="1089"/>
      <c r="H264" s="1089"/>
      <c r="I264" s="1090"/>
      <c r="J264" s="1089"/>
      <c r="K264" s="1089"/>
      <c r="L264" s="1308"/>
      <c r="M264" s="1089"/>
      <c r="N264" s="1309"/>
      <c r="O264" s="1309"/>
      <c r="P264" s="1310"/>
      <c r="Q264" s="1310"/>
      <c r="R264" s="1309"/>
      <c r="S264" s="1089"/>
      <c r="T264" s="1304"/>
      <c r="U264" s="1309"/>
      <c r="V264" s="1310"/>
      <c r="W264" s="1310"/>
      <c r="X264" s="1310"/>
      <c r="Y264" s="1310"/>
      <c r="Z264" s="1311"/>
      <c r="AA264" s="1312"/>
      <c r="AB264" s="1312"/>
      <c r="AC264" s="1088"/>
      <c r="AD264" s="1088"/>
      <c r="AE264" s="1088"/>
      <c r="AF264" s="1089"/>
      <c r="AG264" s="1090"/>
      <c r="AH264" s="1090"/>
      <c r="AI264" s="1090"/>
    </row>
    <row r="265" ht="15.75" customHeight="1">
      <c r="A265" s="1089"/>
      <c r="B265" s="1089"/>
      <c r="C265" s="1304"/>
      <c r="D265" s="1304"/>
      <c r="E265" s="1304"/>
      <c r="F265" s="1089"/>
      <c r="G265" s="1089"/>
      <c r="H265" s="1089"/>
      <c r="I265" s="1090"/>
      <c r="J265" s="1089"/>
      <c r="K265" s="1089"/>
      <c r="L265" s="1308"/>
      <c r="M265" s="1089"/>
      <c r="N265" s="1309"/>
      <c r="O265" s="1309"/>
      <c r="P265" s="1310"/>
      <c r="Q265" s="1310"/>
      <c r="R265" s="1309"/>
      <c r="S265" s="1089"/>
      <c r="T265" s="1304"/>
      <c r="U265" s="1309"/>
      <c r="V265" s="1310"/>
      <c r="W265" s="1310"/>
      <c r="X265" s="1310"/>
      <c r="Y265" s="1310"/>
      <c r="Z265" s="1311"/>
      <c r="AA265" s="1312"/>
      <c r="AB265" s="1312"/>
      <c r="AC265" s="1088"/>
      <c r="AD265" s="1088"/>
      <c r="AE265" s="1088"/>
      <c r="AF265" s="1089"/>
      <c r="AG265" s="1090"/>
      <c r="AH265" s="1090"/>
      <c r="AI265" s="1090"/>
    </row>
    <row r="266" ht="15.75" customHeight="1">
      <c r="A266" s="1089"/>
      <c r="B266" s="1089"/>
      <c r="C266" s="1304"/>
      <c r="D266" s="1304"/>
      <c r="E266" s="1304"/>
      <c r="F266" s="1089"/>
      <c r="G266" s="1089"/>
      <c r="H266" s="1089"/>
      <c r="I266" s="1090"/>
      <c r="J266" s="1089"/>
      <c r="K266" s="1089"/>
      <c r="L266" s="1308"/>
      <c r="M266" s="1089"/>
      <c r="N266" s="1309"/>
      <c r="O266" s="1309"/>
      <c r="P266" s="1310"/>
      <c r="Q266" s="1310"/>
      <c r="R266" s="1309"/>
      <c r="S266" s="1089"/>
      <c r="T266" s="1304"/>
      <c r="U266" s="1309"/>
      <c r="V266" s="1310"/>
      <c r="W266" s="1310"/>
      <c r="X266" s="1310"/>
      <c r="Y266" s="1310"/>
      <c r="Z266" s="1311"/>
      <c r="AA266" s="1312"/>
      <c r="AB266" s="1312"/>
      <c r="AC266" s="1088"/>
      <c r="AD266" s="1088"/>
      <c r="AE266" s="1088"/>
      <c r="AF266" s="1089"/>
      <c r="AG266" s="1090"/>
      <c r="AH266" s="1090"/>
      <c r="AI266" s="1090"/>
    </row>
    <row r="267" ht="15.75" customHeight="1">
      <c r="A267" s="1089"/>
      <c r="B267" s="1089"/>
      <c r="C267" s="1304"/>
      <c r="D267" s="1304"/>
      <c r="E267" s="1304"/>
      <c r="F267" s="1089"/>
      <c r="G267" s="1089"/>
      <c r="H267" s="1089"/>
      <c r="I267" s="1090"/>
      <c r="J267" s="1089"/>
      <c r="K267" s="1089"/>
      <c r="L267" s="1308"/>
      <c r="M267" s="1089"/>
      <c r="N267" s="1309"/>
      <c r="O267" s="1309"/>
      <c r="P267" s="1310"/>
      <c r="Q267" s="1310"/>
      <c r="R267" s="1309"/>
      <c r="S267" s="1089"/>
      <c r="T267" s="1304"/>
      <c r="U267" s="1309"/>
      <c r="V267" s="1310"/>
      <c r="W267" s="1310"/>
      <c r="X267" s="1310"/>
      <c r="Y267" s="1310"/>
      <c r="Z267" s="1311"/>
      <c r="AA267" s="1312"/>
      <c r="AB267" s="1312"/>
      <c r="AC267" s="1088"/>
      <c r="AD267" s="1088"/>
      <c r="AE267" s="1088"/>
      <c r="AF267" s="1089"/>
      <c r="AG267" s="1090"/>
      <c r="AH267" s="1090"/>
      <c r="AI267" s="1090"/>
    </row>
    <row r="268" ht="15.75" customHeight="1">
      <c r="A268" s="1089"/>
      <c r="B268" s="1089"/>
      <c r="C268" s="1304"/>
      <c r="D268" s="1304"/>
      <c r="E268" s="1304"/>
      <c r="F268" s="1089"/>
      <c r="G268" s="1089"/>
      <c r="H268" s="1089"/>
      <c r="I268" s="1090"/>
      <c r="J268" s="1089"/>
      <c r="K268" s="1089"/>
      <c r="L268" s="1308"/>
      <c r="M268" s="1089"/>
      <c r="N268" s="1309"/>
      <c r="O268" s="1309"/>
      <c r="P268" s="1310"/>
      <c r="Q268" s="1310"/>
      <c r="R268" s="1309"/>
      <c r="S268" s="1089"/>
      <c r="T268" s="1304"/>
      <c r="U268" s="1309"/>
      <c r="V268" s="1310"/>
      <c r="W268" s="1310"/>
      <c r="X268" s="1310"/>
      <c r="Y268" s="1310"/>
      <c r="Z268" s="1311"/>
      <c r="AA268" s="1312"/>
      <c r="AB268" s="1312"/>
      <c r="AC268" s="1088"/>
      <c r="AD268" s="1088"/>
      <c r="AE268" s="1088"/>
      <c r="AF268" s="1089"/>
      <c r="AG268" s="1090"/>
      <c r="AH268" s="1090"/>
      <c r="AI268" s="1090"/>
    </row>
    <row r="269" ht="15.75" customHeight="1">
      <c r="A269" s="1089"/>
      <c r="B269" s="1089"/>
      <c r="C269" s="1304"/>
      <c r="D269" s="1304"/>
      <c r="E269" s="1304"/>
      <c r="F269" s="1089"/>
      <c r="G269" s="1089"/>
      <c r="H269" s="1089"/>
      <c r="I269" s="1090"/>
      <c r="J269" s="1089"/>
      <c r="K269" s="1089"/>
      <c r="L269" s="1308"/>
      <c r="M269" s="1089"/>
      <c r="N269" s="1309"/>
      <c r="O269" s="1309"/>
      <c r="P269" s="1310"/>
      <c r="Q269" s="1310"/>
      <c r="R269" s="1309"/>
      <c r="S269" s="1089"/>
      <c r="T269" s="1304"/>
      <c r="U269" s="1309"/>
      <c r="V269" s="1310"/>
      <c r="W269" s="1310"/>
      <c r="X269" s="1310"/>
      <c r="Y269" s="1310"/>
      <c r="Z269" s="1311"/>
      <c r="AA269" s="1312"/>
      <c r="AB269" s="1312"/>
      <c r="AC269" s="1088"/>
      <c r="AD269" s="1088"/>
      <c r="AE269" s="1088"/>
      <c r="AF269" s="1089"/>
      <c r="AG269" s="1090"/>
      <c r="AH269" s="1090"/>
      <c r="AI269" s="1090"/>
    </row>
    <row r="270" ht="15.75" customHeight="1">
      <c r="A270" s="1089"/>
      <c r="B270" s="1089"/>
      <c r="C270" s="1304"/>
      <c r="D270" s="1304"/>
      <c r="E270" s="1304"/>
      <c r="F270" s="1089"/>
      <c r="G270" s="1089"/>
      <c r="H270" s="1089"/>
      <c r="I270" s="1090"/>
      <c r="J270" s="1089"/>
      <c r="K270" s="1089"/>
      <c r="L270" s="1308"/>
      <c r="M270" s="1089"/>
      <c r="N270" s="1309"/>
      <c r="O270" s="1309"/>
      <c r="P270" s="1310"/>
      <c r="Q270" s="1310"/>
      <c r="R270" s="1309"/>
      <c r="S270" s="1089"/>
      <c r="T270" s="1304"/>
      <c r="U270" s="1309"/>
      <c r="V270" s="1310"/>
      <c r="W270" s="1310"/>
      <c r="X270" s="1310"/>
      <c r="Y270" s="1310"/>
      <c r="Z270" s="1311"/>
      <c r="AA270" s="1312"/>
      <c r="AB270" s="1312"/>
      <c r="AC270" s="1088"/>
      <c r="AD270" s="1088"/>
      <c r="AE270" s="1088"/>
      <c r="AF270" s="1089"/>
      <c r="AG270" s="1090"/>
      <c r="AH270" s="1090"/>
      <c r="AI270" s="1090"/>
    </row>
    <row r="271" ht="15.75" customHeight="1">
      <c r="A271" s="1089"/>
      <c r="B271" s="1089"/>
      <c r="C271" s="1304"/>
      <c r="D271" s="1304"/>
      <c r="E271" s="1304"/>
      <c r="F271" s="1089"/>
      <c r="G271" s="1089"/>
      <c r="H271" s="1089"/>
      <c r="I271" s="1090"/>
      <c r="J271" s="1089"/>
      <c r="K271" s="1089"/>
      <c r="L271" s="1308"/>
      <c r="M271" s="1089"/>
      <c r="N271" s="1309"/>
      <c r="O271" s="1309"/>
      <c r="P271" s="1310"/>
      <c r="Q271" s="1310"/>
      <c r="R271" s="1309"/>
      <c r="S271" s="1089"/>
      <c r="T271" s="1304"/>
      <c r="U271" s="1309"/>
      <c r="V271" s="1310"/>
      <c r="W271" s="1310"/>
      <c r="X271" s="1310"/>
      <c r="Y271" s="1310"/>
      <c r="Z271" s="1311"/>
      <c r="AA271" s="1312"/>
      <c r="AB271" s="1312"/>
      <c r="AC271" s="1088"/>
      <c r="AD271" s="1088"/>
      <c r="AE271" s="1088"/>
      <c r="AF271" s="1089"/>
      <c r="AG271" s="1090"/>
      <c r="AH271" s="1090"/>
      <c r="AI271" s="1090"/>
    </row>
    <row r="272" ht="15.75" customHeight="1">
      <c r="A272" s="1089"/>
      <c r="B272" s="1089"/>
      <c r="C272" s="1304"/>
      <c r="D272" s="1304"/>
      <c r="E272" s="1304"/>
      <c r="F272" s="1089"/>
      <c r="G272" s="1089"/>
      <c r="H272" s="1089"/>
      <c r="I272" s="1090"/>
      <c r="J272" s="1089"/>
      <c r="K272" s="1089"/>
      <c r="L272" s="1308"/>
      <c r="M272" s="1089"/>
      <c r="N272" s="1309"/>
      <c r="O272" s="1309"/>
      <c r="P272" s="1310"/>
      <c r="Q272" s="1310"/>
      <c r="R272" s="1309"/>
      <c r="S272" s="1089"/>
      <c r="T272" s="1304"/>
      <c r="U272" s="1309"/>
      <c r="V272" s="1310"/>
      <c r="W272" s="1310"/>
      <c r="X272" s="1310"/>
      <c r="Y272" s="1310"/>
      <c r="Z272" s="1311"/>
      <c r="AA272" s="1312"/>
      <c r="AB272" s="1312"/>
      <c r="AC272" s="1088"/>
      <c r="AD272" s="1088"/>
      <c r="AE272" s="1088"/>
      <c r="AF272" s="1089"/>
      <c r="AG272" s="1090"/>
      <c r="AH272" s="1090"/>
      <c r="AI272" s="1090"/>
    </row>
    <row r="273" ht="15.75" customHeight="1">
      <c r="A273" s="1089"/>
      <c r="B273" s="1089"/>
      <c r="C273" s="1304"/>
      <c r="D273" s="1304"/>
      <c r="E273" s="1304"/>
      <c r="F273" s="1089"/>
      <c r="G273" s="1089"/>
      <c r="H273" s="1089"/>
      <c r="I273" s="1090"/>
      <c r="J273" s="1089"/>
      <c r="K273" s="1089"/>
      <c r="L273" s="1308"/>
      <c r="M273" s="1089"/>
      <c r="N273" s="1309"/>
      <c r="O273" s="1309"/>
      <c r="P273" s="1310"/>
      <c r="Q273" s="1310"/>
      <c r="R273" s="1309"/>
      <c r="S273" s="1089"/>
      <c r="T273" s="1304"/>
      <c r="U273" s="1309"/>
      <c r="V273" s="1310"/>
      <c r="W273" s="1310"/>
      <c r="X273" s="1310"/>
      <c r="Y273" s="1310"/>
      <c r="Z273" s="1311"/>
      <c r="AA273" s="1312"/>
      <c r="AB273" s="1312"/>
      <c r="AC273" s="1088"/>
      <c r="AD273" s="1088"/>
      <c r="AE273" s="1088"/>
      <c r="AF273" s="1089"/>
      <c r="AG273" s="1090"/>
      <c r="AH273" s="1090"/>
      <c r="AI273" s="1090"/>
    </row>
    <row r="274" ht="15.75" customHeight="1">
      <c r="A274" s="1089"/>
      <c r="B274" s="1089"/>
      <c r="C274" s="1304"/>
      <c r="D274" s="1304"/>
      <c r="E274" s="1304"/>
      <c r="F274" s="1089"/>
      <c r="G274" s="1089"/>
      <c r="H274" s="1089"/>
      <c r="I274" s="1090"/>
      <c r="J274" s="1089"/>
      <c r="K274" s="1089"/>
      <c r="L274" s="1308"/>
      <c r="M274" s="1089"/>
      <c r="N274" s="1309"/>
      <c r="O274" s="1309"/>
      <c r="P274" s="1310"/>
      <c r="Q274" s="1310"/>
      <c r="R274" s="1309"/>
      <c r="S274" s="1089"/>
      <c r="T274" s="1304"/>
      <c r="U274" s="1309"/>
      <c r="V274" s="1310"/>
      <c r="W274" s="1310"/>
      <c r="X274" s="1310"/>
      <c r="Y274" s="1310"/>
      <c r="Z274" s="1311"/>
      <c r="AA274" s="1312"/>
      <c r="AB274" s="1312"/>
      <c r="AC274" s="1088"/>
      <c r="AD274" s="1088"/>
      <c r="AE274" s="1088"/>
      <c r="AF274" s="1089"/>
      <c r="AG274" s="1090"/>
      <c r="AH274" s="1090"/>
      <c r="AI274" s="1090"/>
    </row>
    <row r="275" ht="15.75" customHeight="1">
      <c r="A275" s="1089"/>
      <c r="B275" s="1089"/>
      <c r="C275" s="1304"/>
      <c r="D275" s="1304"/>
      <c r="E275" s="1304"/>
      <c r="F275" s="1089"/>
      <c r="G275" s="1089"/>
      <c r="H275" s="1089"/>
      <c r="I275" s="1090"/>
      <c r="J275" s="1089"/>
      <c r="K275" s="1089"/>
      <c r="L275" s="1308"/>
      <c r="M275" s="1089"/>
      <c r="N275" s="1309"/>
      <c r="O275" s="1309"/>
      <c r="P275" s="1310"/>
      <c r="Q275" s="1310"/>
      <c r="R275" s="1309"/>
      <c r="S275" s="1089"/>
      <c r="T275" s="1304"/>
      <c r="U275" s="1309"/>
      <c r="V275" s="1310"/>
      <c r="W275" s="1310"/>
      <c r="X275" s="1310"/>
      <c r="Y275" s="1310"/>
      <c r="Z275" s="1311"/>
      <c r="AA275" s="1312"/>
      <c r="AB275" s="1312"/>
      <c r="AC275" s="1088"/>
      <c r="AD275" s="1088"/>
      <c r="AE275" s="1088"/>
      <c r="AF275" s="1089"/>
      <c r="AG275" s="1090"/>
      <c r="AH275" s="1090"/>
      <c r="AI275" s="1090"/>
    </row>
    <row r="276" ht="15.75" customHeight="1">
      <c r="A276" s="1089"/>
      <c r="B276" s="1089"/>
      <c r="C276" s="1304"/>
      <c r="D276" s="1304"/>
      <c r="E276" s="1304"/>
      <c r="F276" s="1089"/>
      <c r="G276" s="1089"/>
      <c r="H276" s="1089"/>
      <c r="I276" s="1090"/>
      <c r="J276" s="1089"/>
      <c r="K276" s="1089"/>
      <c r="L276" s="1308"/>
      <c r="M276" s="1089"/>
      <c r="N276" s="1309"/>
      <c r="O276" s="1309"/>
      <c r="P276" s="1310"/>
      <c r="Q276" s="1310"/>
      <c r="R276" s="1309"/>
      <c r="S276" s="1089"/>
      <c r="T276" s="1304"/>
      <c r="U276" s="1309"/>
      <c r="V276" s="1310"/>
      <c r="W276" s="1310"/>
      <c r="X276" s="1310"/>
      <c r="Y276" s="1310"/>
      <c r="Z276" s="1311"/>
      <c r="AA276" s="1312"/>
      <c r="AB276" s="1312"/>
      <c r="AC276" s="1088"/>
      <c r="AD276" s="1088"/>
      <c r="AE276" s="1088"/>
      <c r="AF276" s="1089"/>
      <c r="AG276" s="1090"/>
      <c r="AH276" s="1090"/>
      <c r="AI276" s="1090"/>
    </row>
    <row r="277" ht="15.75" customHeight="1">
      <c r="A277" s="1089"/>
      <c r="B277" s="1089"/>
      <c r="C277" s="1304"/>
      <c r="D277" s="1304"/>
      <c r="E277" s="1304"/>
      <c r="F277" s="1089"/>
      <c r="G277" s="1089"/>
      <c r="H277" s="1089"/>
      <c r="I277" s="1090"/>
      <c r="J277" s="1089"/>
      <c r="K277" s="1089"/>
      <c r="L277" s="1308"/>
      <c r="M277" s="1089"/>
      <c r="N277" s="1309"/>
      <c r="O277" s="1309"/>
      <c r="P277" s="1310"/>
      <c r="Q277" s="1310"/>
      <c r="R277" s="1309"/>
      <c r="S277" s="1089"/>
      <c r="T277" s="1304"/>
      <c r="U277" s="1309"/>
      <c r="V277" s="1310"/>
      <c r="W277" s="1310"/>
      <c r="X277" s="1310"/>
      <c r="Y277" s="1310"/>
      <c r="Z277" s="1311"/>
      <c r="AA277" s="1312"/>
      <c r="AB277" s="1312"/>
      <c r="AC277" s="1088"/>
      <c r="AD277" s="1088"/>
      <c r="AE277" s="1088"/>
      <c r="AF277" s="1089"/>
      <c r="AG277" s="1090"/>
      <c r="AH277" s="1090"/>
      <c r="AI277" s="1090"/>
    </row>
    <row r="278" ht="15.75" customHeight="1">
      <c r="A278" s="1089"/>
      <c r="B278" s="1089"/>
      <c r="C278" s="1304"/>
      <c r="D278" s="1304"/>
      <c r="E278" s="1304"/>
      <c r="F278" s="1089"/>
      <c r="G278" s="1089"/>
      <c r="H278" s="1089"/>
      <c r="I278" s="1090"/>
      <c r="J278" s="1089"/>
      <c r="K278" s="1089"/>
      <c r="L278" s="1308"/>
      <c r="M278" s="1089"/>
      <c r="N278" s="1309"/>
      <c r="O278" s="1309"/>
      <c r="P278" s="1310"/>
      <c r="Q278" s="1310"/>
      <c r="R278" s="1309"/>
      <c r="S278" s="1089"/>
      <c r="T278" s="1304"/>
      <c r="U278" s="1309"/>
      <c r="V278" s="1310"/>
      <c r="W278" s="1310"/>
      <c r="X278" s="1310"/>
      <c r="Y278" s="1310"/>
      <c r="Z278" s="1311"/>
      <c r="AA278" s="1312"/>
      <c r="AB278" s="1312"/>
      <c r="AC278" s="1088"/>
      <c r="AD278" s="1088"/>
      <c r="AE278" s="1088"/>
      <c r="AF278" s="1089"/>
      <c r="AG278" s="1090"/>
      <c r="AH278" s="1090"/>
      <c r="AI278" s="1090"/>
    </row>
    <row r="279" ht="15.75" customHeight="1">
      <c r="A279" s="1089"/>
      <c r="B279" s="1089"/>
      <c r="C279" s="1304"/>
      <c r="D279" s="1304"/>
      <c r="E279" s="1304"/>
      <c r="F279" s="1089"/>
      <c r="G279" s="1089"/>
      <c r="H279" s="1089"/>
      <c r="I279" s="1090"/>
      <c r="J279" s="1089"/>
      <c r="K279" s="1089"/>
      <c r="L279" s="1308"/>
      <c r="M279" s="1089"/>
      <c r="N279" s="1309"/>
      <c r="O279" s="1309"/>
      <c r="P279" s="1310"/>
      <c r="Q279" s="1310"/>
      <c r="R279" s="1309"/>
      <c r="S279" s="1089"/>
      <c r="T279" s="1304"/>
      <c r="U279" s="1309"/>
      <c r="V279" s="1310"/>
      <c r="W279" s="1310"/>
      <c r="X279" s="1310"/>
      <c r="Y279" s="1310"/>
      <c r="Z279" s="1311"/>
      <c r="AA279" s="1312"/>
      <c r="AB279" s="1312"/>
      <c r="AC279" s="1088"/>
      <c r="AD279" s="1088"/>
      <c r="AE279" s="1088"/>
      <c r="AF279" s="1089"/>
      <c r="AG279" s="1090"/>
      <c r="AH279" s="1090"/>
      <c r="AI279" s="1090"/>
    </row>
    <row r="280" ht="15.75" customHeight="1">
      <c r="A280" s="1089"/>
      <c r="B280" s="1089"/>
      <c r="C280" s="1304"/>
      <c r="D280" s="1304"/>
      <c r="E280" s="1304"/>
      <c r="F280" s="1089"/>
      <c r="G280" s="1089"/>
      <c r="H280" s="1089"/>
      <c r="I280" s="1090"/>
      <c r="J280" s="1089"/>
      <c r="K280" s="1089"/>
      <c r="L280" s="1308"/>
      <c r="M280" s="1089"/>
      <c r="N280" s="1309"/>
      <c r="O280" s="1309"/>
      <c r="P280" s="1310"/>
      <c r="Q280" s="1310"/>
      <c r="R280" s="1309"/>
      <c r="S280" s="1089"/>
      <c r="T280" s="1304"/>
      <c r="U280" s="1309"/>
      <c r="V280" s="1310"/>
      <c r="W280" s="1310"/>
      <c r="X280" s="1310"/>
      <c r="Y280" s="1310"/>
      <c r="Z280" s="1311"/>
      <c r="AA280" s="1312"/>
      <c r="AB280" s="1312"/>
      <c r="AC280" s="1088"/>
      <c r="AD280" s="1088"/>
      <c r="AE280" s="1088"/>
      <c r="AF280" s="1089"/>
      <c r="AG280" s="1090"/>
      <c r="AH280" s="1090"/>
      <c r="AI280" s="1090"/>
    </row>
    <row r="281" ht="15.75" customHeight="1">
      <c r="A281" s="1089"/>
      <c r="B281" s="1089"/>
      <c r="C281" s="1304"/>
      <c r="D281" s="1304"/>
      <c r="E281" s="1304"/>
      <c r="F281" s="1089"/>
      <c r="G281" s="1089"/>
      <c r="H281" s="1089"/>
      <c r="I281" s="1090"/>
      <c r="J281" s="1089"/>
      <c r="K281" s="1089"/>
      <c r="L281" s="1308"/>
      <c r="M281" s="1089"/>
      <c r="N281" s="1309"/>
      <c r="O281" s="1309"/>
      <c r="P281" s="1310"/>
      <c r="Q281" s="1310"/>
      <c r="R281" s="1309"/>
      <c r="S281" s="1089"/>
      <c r="T281" s="1304"/>
      <c r="U281" s="1309"/>
      <c r="V281" s="1310"/>
      <c r="W281" s="1310"/>
      <c r="X281" s="1310"/>
      <c r="Y281" s="1310"/>
      <c r="Z281" s="1311"/>
      <c r="AA281" s="1312"/>
      <c r="AB281" s="1312"/>
      <c r="AC281" s="1088"/>
      <c r="AD281" s="1088"/>
      <c r="AE281" s="1088"/>
      <c r="AF281" s="1089"/>
      <c r="AG281" s="1090"/>
      <c r="AH281" s="1090"/>
      <c r="AI281" s="1090"/>
    </row>
    <row r="282" ht="15.75" customHeight="1">
      <c r="A282" s="1089"/>
      <c r="B282" s="1089"/>
      <c r="C282" s="1304"/>
      <c r="D282" s="1304"/>
      <c r="E282" s="1304"/>
      <c r="F282" s="1089"/>
      <c r="G282" s="1089"/>
      <c r="H282" s="1089"/>
      <c r="I282" s="1090"/>
      <c r="J282" s="1089"/>
      <c r="K282" s="1089"/>
      <c r="L282" s="1308"/>
      <c r="M282" s="1089"/>
      <c r="N282" s="1309"/>
      <c r="O282" s="1309"/>
      <c r="P282" s="1310"/>
      <c r="Q282" s="1310"/>
      <c r="R282" s="1309"/>
      <c r="S282" s="1089"/>
      <c r="T282" s="1304"/>
      <c r="U282" s="1309"/>
      <c r="V282" s="1310"/>
      <c r="W282" s="1310"/>
      <c r="X282" s="1310"/>
      <c r="Y282" s="1310"/>
      <c r="Z282" s="1311"/>
      <c r="AA282" s="1312"/>
      <c r="AB282" s="1312"/>
      <c r="AC282" s="1088"/>
      <c r="AD282" s="1088"/>
      <c r="AE282" s="1088"/>
      <c r="AF282" s="1089"/>
      <c r="AG282" s="1090"/>
      <c r="AH282" s="1090"/>
      <c r="AI282" s="1090"/>
    </row>
    <row r="283" ht="15.75" customHeight="1">
      <c r="A283" s="1089"/>
      <c r="B283" s="1089"/>
      <c r="C283" s="1304"/>
      <c r="D283" s="1304"/>
      <c r="E283" s="1304"/>
      <c r="F283" s="1089"/>
      <c r="G283" s="1089"/>
      <c r="H283" s="1089"/>
      <c r="I283" s="1090"/>
      <c r="J283" s="1089"/>
      <c r="K283" s="1089"/>
      <c r="L283" s="1308"/>
      <c r="M283" s="1089"/>
      <c r="N283" s="1309"/>
      <c r="O283" s="1309"/>
      <c r="P283" s="1310"/>
      <c r="Q283" s="1310"/>
      <c r="R283" s="1309"/>
      <c r="S283" s="1089"/>
      <c r="T283" s="1304"/>
      <c r="U283" s="1309"/>
      <c r="V283" s="1310"/>
      <c r="W283" s="1310"/>
      <c r="X283" s="1310"/>
      <c r="Y283" s="1310"/>
      <c r="Z283" s="1311"/>
      <c r="AA283" s="1312"/>
      <c r="AB283" s="1312"/>
      <c r="AC283" s="1088"/>
      <c r="AD283" s="1088"/>
      <c r="AE283" s="1088"/>
      <c r="AF283" s="1089"/>
      <c r="AG283" s="1090"/>
      <c r="AH283" s="1090"/>
      <c r="AI283" s="1090"/>
    </row>
    <row r="284" ht="15.75" customHeight="1">
      <c r="A284" s="1089"/>
      <c r="B284" s="1089"/>
      <c r="C284" s="1304"/>
      <c r="D284" s="1304"/>
      <c r="E284" s="1304"/>
      <c r="F284" s="1089"/>
      <c r="G284" s="1089"/>
      <c r="H284" s="1089"/>
      <c r="I284" s="1090"/>
      <c r="J284" s="1089"/>
      <c r="K284" s="1089"/>
      <c r="L284" s="1308"/>
      <c r="M284" s="1089"/>
      <c r="N284" s="1309"/>
      <c r="O284" s="1309"/>
      <c r="P284" s="1310"/>
      <c r="Q284" s="1310"/>
      <c r="R284" s="1309"/>
      <c r="S284" s="1089"/>
      <c r="T284" s="1304"/>
      <c r="U284" s="1309"/>
      <c r="V284" s="1310"/>
      <c r="W284" s="1310"/>
      <c r="X284" s="1310"/>
      <c r="Y284" s="1310"/>
      <c r="Z284" s="1311"/>
      <c r="AA284" s="1312"/>
      <c r="AB284" s="1312"/>
      <c r="AC284" s="1088"/>
      <c r="AD284" s="1088"/>
      <c r="AE284" s="1088"/>
      <c r="AF284" s="1089"/>
      <c r="AG284" s="1090"/>
      <c r="AH284" s="1090"/>
      <c r="AI284" s="1090"/>
    </row>
    <row r="285" ht="15.75" customHeight="1">
      <c r="A285" s="1089"/>
      <c r="B285" s="1089"/>
      <c r="C285" s="1304"/>
      <c r="D285" s="1304"/>
      <c r="E285" s="1304"/>
      <c r="F285" s="1089"/>
      <c r="G285" s="1089"/>
      <c r="H285" s="1089"/>
      <c r="I285" s="1090"/>
      <c r="J285" s="1089"/>
      <c r="K285" s="1089"/>
      <c r="L285" s="1308"/>
      <c r="M285" s="1089"/>
      <c r="N285" s="1309"/>
      <c r="O285" s="1309"/>
      <c r="P285" s="1310"/>
      <c r="Q285" s="1310"/>
      <c r="R285" s="1309"/>
      <c r="S285" s="1089"/>
      <c r="T285" s="1304"/>
      <c r="U285" s="1309"/>
      <c r="V285" s="1310"/>
      <c r="W285" s="1310"/>
      <c r="X285" s="1310"/>
      <c r="Y285" s="1310"/>
      <c r="Z285" s="1311"/>
      <c r="AA285" s="1312"/>
      <c r="AB285" s="1312"/>
      <c r="AC285" s="1088"/>
      <c r="AD285" s="1088"/>
      <c r="AE285" s="1088"/>
      <c r="AF285" s="1089"/>
      <c r="AG285" s="1090"/>
      <c r="AH285" s="1090"/>
      <c r="AI285" s="1090"/>
    </row>
    <row r="286" ht="15.75" customHeight="1">
      <c r="A286" s="1089"/>
      <c r="B286" s="1089"/>
      <c r="C286" s="1304"/>
      <c r="D286" s="1304"/>
      <c r="E286" s="1304"/>
      <c r="F286" s="1089"/>
      <c r="G286" s="1089"/>
      <c r="H286" s="1089"/>
      <c r="I286" s="1090"/>
      <c r="J286" s="1089"/>
      <c r="K286" s="1089"/>
      <c r="L286" s="1308"/>
      <c r="M286" s="1089"/>
      <c r="N286" s="1309"/>
      <c r="O286" s="1309"/>
      <c r="P286" s="1310"/>
      <c r="Q286" s="1310"/>
      <c r="R286" s="1309"/>
      <c r="S286" s="1089"/>
      <c r="T286" s="1304"/>
      <c r="U286" s="1309"/>
      <c r="V286" s="1310"/>
      <c r="W286" s="1310"/>
      <c r="X286" s="1310"/>
      <c r="Y286" s="1310"/>
      <c r="Z286" s="1311"/>
      <c r="AA286" s="1312"/>
      <c r="AB286" s="1312"/>
      <c r="AC286" s="1088"/>
      <c r="AD286" s="1088"/>
      <c r="AE286" s="1088"/>
      <c r="AF286" s="1089"/>
      <c r="AG286" s="1090"/>
      <c r="AH286" s="1090"/>
      <c r="AI286" s="1090"/>
    </row>
    <row r="287" ht="15.75" customHeight="1">
      <c r="A287" s="1089"/>
      <c r="B287" s="1089"/>
      <c r="C287" s="1304"/>
      <c r="D287" s="1304"/>
      <c r="E287" s="1304"/>
      <c r="F287" s="1089"/>
      <c r="G287" s="1089"/>
      <c r="H287" s="1089"/>
      <c r="I287" s="1090"/>
      <c r="J287" s="1089"/>
      <c r="K287" s="1089"/>
      <c r="L287" s="1308"/>
      <c r="M287" s="1089"/>
      <c r="N287" s="1309"/>
      <c r="O287" s="1309"/>
      <c r="P287" s="1310"/>
      <c r="Q287" s="1310"/>
      <c r="R287" s="1309"/>
      <c r="S287" s="1089"/>
      <c r="T287" s="1304"/>
      <c r="U287" s="1309"/>
      <c r="V287" s="1310"/>
      <c r="W287" s="1310"/>
      <c r="X287" s="1310"/>
      <c r="Y287" s="1310"/>
      <c r="Z287" s="1311"/>
      <c r="AA287" s="1312"/>
      <c r="AB287" s="1312"/>
      <c r="AC287" s="1088"/>
      <c r="AD287" s="1088"/>
      <c r="AE287" s="1088"/>
      <c r="AF287" s="1089"/>
      <c r="AG287" s="1090"/>
      <c r="AH287" s="1090"/>
      <c r="AI287" s="1090"/>
    </row>
    <row r="288" ht="15.75" customHeight="1">
      <c r="A288" s="1089"/>
      <c r="B288" s="1089"/>
      <c r="C288" s="1304"/>
      <c r="D288" s="1304"/>
      <c r="E288" s="1304"/>
      <c r="F288" s="1089"/>
      <c r="G288" s="1089"/>
      <c r="H288" s="1089"/>
      <c r="I288" s="1090"/>
      <c r="J288" s="1089"/>
      <c r="K288" s="1089"/>
      <c r="L288" s="1308"/>
      <c r="M288" s="1089"/>
      <c r="N288" s="1309"/>
      <c r="O288" s="1309"/>
      <c r="P288" s="1310"/>
      <c r="Q288" s="1310"/>
      <c r="R288" s="1309"/>
      <c r="S288" s="1089"/>
      <c r="T288" s="1304"/>
      <c r="U288" s="1309"/>
      <c r="V288" s="1310"/>
      <c r="W288" s="1310"/>
      <c r="X288" s="1310"/>
      <c r="Y288" s="1310"/>
      <c r="Z288" s="1311"/>
      <c r="AA288" s="1312"/>
      <c r="AB288" s="1312"/>
      <c r="AC288" s="1088"/>
      <c r="AD288" s="1088"/>
      <c r="AE288" s="1088"/>
      <c r="AF288" s="1089"/>
      <c r="AG288" s="1090"/>
      <c r="AH288" s="1090"/>
      <c r="AI288" s="1090"/>
    </row>
    <row r="289" ht="15.75" customHeight="1">
      <c r="A289" s="1089"/>
      <c r="B289" s="1089"/>
      <c r="C289" s="1304"/>
      <c r="D289" s="1304"/>
      <c r="E289" s="1304"/>
      <c r="F289" s="1089"/>
      <c r="G289" s="1089"/>
      <c r="H289" s="1089"/>
      <c r="I289" s="1090"/>
      <c r="J289" s="1089"/>
      <c r="K289" s="1089"/>
      <c r="L289" s="1308"/>
      <c r="M289" s="1089"/>
      <c r="N289" s="1309"/>
      <c r="O289" s="1309"/>
      <c r="P289" s="1310"/>
      <c r="Q289" s="1310"/>
      <c r="R289" s="1309"/>
      <c r="S289" s="1089"/>
      <c r="T289" s="1304"/>
      <c r="U289" s="1309"/>
      <c r="V289" s="1310"/>
      <c r="W289" s="1310"/>
      <c r="X289" s="1310"/>
      <c r="Y289" s="1310"/>
      <c r="Z289" s="1311"/>
      <c r="AA289" s="1312"/>
      <c r="AB289" s="1312"/>
      <c r="AC289" s="1088"/>
      <c r="AD289" s="1088"/>
      <c r="AE289" s="1088"/>
      <c r="AF289" s="1089"/>
      <c r="AG289" s="1090"/>
      <c r="AH289" s="1090"/>
      <c r="AI289" s="1090"/>
    </row>
    <row r="290" ht="15.75" customHeight="1">
      <c r="A290" s="1089"/>
      <c r="B290" s="1089"/>
      <c r="C290" s="1304"/>
      <c r="D290" s="1304"/>
      <c r="E290" s="1304"/>
      <c r="F290" s="1089"/>
      <c r="G290" s="1089"/>
      <c r="H290" s="1089"/>
      <c r="I290" s="1090"/>
      <c r="J290" s="1089"/>
      <c r="K290" s="1089"/>
      <c r="L290" s="1308"/>
      <c r="M290" s="1089"/>
      <c r="N290" s="1309"/>
      <c r="O290" s="1309"/>
      <c r="P290" s="1310"/>
      <c r="Q290" s="1310"/>
      <c r="R290" s="1309"/>
      <c r="S290" s="1089"/>
      <c r="T290" s="1304"/>
      <c r="U290" s="1309"/>
      <c r="V290" s="1310"/>
      <c r="W290" s="1310"/>
      <c r="X290" s="1310"/>
      <c r="Y290" s="1310"/>
      <c r="Z290" s="1311"/>
      <c r="AA290" s="1312"/>
      <c r="AB290" s="1312"/>
      <c r="AC290" s="1088"/>
      <c r="AD290" s="1088"/>
      <c r="AE290" s="1088"/>
      <c r="AF290" s="1089"/>
      <c r="AG290" s="1090"/>
      <c r="AH290" s="1090"/>
      <c r="AI290" s="1090"/>
    </row>
    <row r="291" ht="15.75" customHeight="1">
      <c r="A291" s="1089"/>
      <c r="B291" s="1089"/>
      <c r="C291" s="1304"/>
      <c r="D291" s="1304"/>
      <c r="E291" s="1304"/>
      <c r="F291" s="1089"/>
      <c r="G291" s="1089"/>
      <c r="H291" s="1089"/>
      <c r="I291" s="1090"/>
      <c r="J291" s="1089"/>
      <c r="K291" s="1089"/>
      <c r="L291" s="1308"/>
      <c r="M291" s="1089"/>
      <c r="N291" s="1309"/>
      <c r="O291" s="1309"/>
      <c r="P291" s="1310"/>
      <c r="Q291" s="1310"/>
      <c r="R291" s="1309"/>
      <c r="S291" s="1089"/>
      <c r="T291" s="1304"/>
      <c r="U291" s="1309"/>
      <c r="V291" s="1310"/>
      <c r="W291" s="1310"/>
      <c r="X291" s="1310"/>
      <c r="Y291" s="1310"/>
      <c r="Z291" s="1311"/>
      <c r="AA291" s="1312"/>
      <c r="AB291" s="1312"/>
      <c r="AC291" s="1088"/>
      <c r="AD291" s="1088"/>
      <c r="AE291" s="1088"/>
      <c r="AF291" s="1089"/>
      <c r="AG291" s="1090"/>
      <c r="AH291" s="1090"/>
      <c r="AI291" s="1090"/>
    </row>
    <row r="292" ht="15.75" customHeight="1">
      <c r="A292" s="1089"/>
      <c r="B292" s="1089"/>
      <c r="C292" s="1304"/>
      <c r="D292" s="1304"/>
      <c r="E292" s="1304"/>
      <c r="F292" s="1089"/>
      <c r="G292" s="1089"/>
      <c r="H292" s="1089"/>
      <c r="I292" s="1090"/>
      <c r="J292" s="1089"/>
      <c r="K292" s="1089"/>
      <c r="L292" s="1308"/>
      <c r="M292" s="1089"/>
      <c r="N292" s="1309"/>
      <c r="O292" s="1309"/>
      <c r="P292" s="1310"/>
      <c r="Q292" s="1310"/>
      <c r="R292" s="1309"/>
      <c r="S292" s="1089"/>
      <c r="T292" s="1304"/>
      <c r="U292" s="1309"/>
      <c r="V292" s="1310"/>
      <c r="W292" s="1310"/>
      <c r="X292" s="1310"/>
      <c r="Y292" s="1310"/>
      <c r="Z292" s="1311"/>
      <c r="AA292" s="1312"/>
      <c r="AB292" s="1312"/>
      <c r="AC292" s="1088"/>
      <c r="AD292" s="1088"/>
      <c r="AE292" s="1088"/>
      <c r="AF292" s="1089"/>
      <c r="AG292" s="1090"/>
      <c r="AH292" s="1090"/>
      <c r="AI292" s="1090"/>
    </row>
    <row r="293" ht="15.75" customHeight="1">
      <c r="A293" s="1089"/>
      <c r="B293" s="1089"/>
      <c r="C293" s="1304"/>
      <c r="D293" s="1304"/>
      <c r="E293" s="1304"/>
      <c r="F293" s="1089"/>
      <c r="G293" s="1089"/>
      <c r="H293" s="1089"/>
      <c r="I293" s="1090"/>
      <c r="J293" s="1089"/>
      <c r="K293" s="1089"/>
      <c r="L293" s="1308"/>
      <c r="M293" s="1089"/>
      <c r="N293" s="1309"/>
      <c r="O293" s="1309"/>
      <c r="P293" s="1310"/>
      <c r="Q293" s="1310"/>
      <c r="R293" s="1309"/>
      <c r="S293" s="1089"/>
      <c r="T293" s="1304"/>
      <c r="U293" s="1309"/>
      <c r="V293" s="1310"/>
      <c r="W293" s="1310"/>
      <c r="X293" s="1310"/>
      <c r="Y293" s="1310"/>
      <c r="Z293" s="1311"/>
      <c r="AA293" s="1312"/>
      <c r="AB293" s="1312"/>
      <c r="AC293" s="1088"/>
      <c r="AD293" s="1088"/>
      <c r="AE293" s="1088"/>
      <c r="AF293" s="1089"/>
      <c r="AG293" s="1090"/>
      <c r="AH293" s="1090"/>
      <c r="AI293" s="1090"/>
    </row>
    <row r="294" ht="15.75" customHeight="1">
      <c r="A294" s="1089"/>
      <c r="B294" s="1089"/>
      <c r="C294" s="1304"/>
      <c r="D294" s="1304"/>
      <c r="E294" s="1304"/>
      <c r="F294" s="1089"/>
      <c r="G294" s="1089"/>
      <c r="H294" s="1089"/>
      <c r="I294" s="1090"/>
      <c r="J294" s="1089"/>
      <c r="K294" s="1089"/>
      <c r="L294" s="1308"/>
      <c r="M294" s="1089"/>
      <c r="N294" s="1309"/>
      <c r="O294" s="1309"/>
      <c r="P294" s="1310"/>
      <c r="Q294" s="1310"/>
      <c r="R294" s="1309"/>
      <c r="S294" s="1089"/>
      <c r="T294" s="1304"/>
      <c r="U294" s="1309"/>
      <c r="V294" s="1310"/>
      <c r="W294" s="1310"/>
      <c r="X294" s="1310"/>
      <c r="Y294" s="1310"/>
      <c r="Z294" s="1311"/>
      <c r="AA294" s="1312"/>
      <c r="AB294" s="1312"/>
      <c r="AC294" s="1088"/>
      <c r="AD294" s="1088"/>
      <c r="AE294" s="1088"/>
      <c r="AF294" s="1089"/>
      <c r="AG294" s="1090"/>
      <c r="AH294" s="1090"/>
      <c r="AI294" s="1090"/>
    </row>
    <row r="295" ht="15.75" customHeight="1">
      <c r="A295" s="1089"/>
      <c r="B295" s="1089"/>
      <c r="C295" s="1304"/>
      <c r="D295" s="1304"/>
      <c r="E295" s="1304"/>
      <c r="F295" s="1089"/>
      <c r="G295" s="1089"/>
      <c r="H295" s="1089"/>
      <c r="I295" s="1090"/>
      <c r="J295" s="1089"/>
      <c r="K295" s="1089"/>
      <c r="L295" s="1308"/>
      <c r="M295" s="1089"/>
      <c r="N295" s="1309"/>
      <c r="O295" s="1309"/>
      <c r="P295" s="1310"/>
      <c r="Q295" s="1310"/>
      <c r="R295" s="1309"/>
      <c r="S295" s="1089"/>
      <c r="T295" s="1304"/>
      <c r="U295" s="1309"/>
      <c r="V295" s="1310"/>
      <c r="W295" s="1310"/>
      <c r="X295" s="1310"/>
      <c r="Y295" s="1310"/>
      <c r="Z295" s="1311"/>
      <c r="AA295" s="1312"/>
      <c r="AB295" s="1312"/>
      <c r="AC295" s="1088"/>
      <c r="AD295" s="1088"/>
      <c r="AE295" s="1088"/>
      <c r="AF295" s="1089"/>
      <c r="AG295" s="1090"/>
      <c r="AH295" s="1090"/>
      <c r="AI295" s="1090"/>
    </row>
    <row r="296" ht="15.75" customHeight="1">
      <c r="A296" s="1089"/>
      <c r="B296" s="1089"/>
      <c r="C296" s="1304"/>
      <c r="D296" s="1304"/>
      <c r="E296" s="1304"/>
      <c r="F296" s="1089"/>
      <c r="G296" s="1089"/>
      <c r="H296" s="1089"/>
      <c r="I296" s="1090"/>
      <c r="J296" s="1089"/>
      <c r="K296" s="1089"/>
      <c r="L296" s="1308"/>
      <c r="M296" s="1089"/>
      <c r="N296" s="1309"/>
      <c r="O296" s="1309"/>
      <c r="P296" s="1310"/>
      <c r="Q296" s="1310"/>
      <c r="R296" s="1309"/>
      <c r="S296" s="1089"/>
      <c r="T296" s="1304"/>
      <c r="U296" s="1309"/>
      <c r="V296" s="1310"/>
      <c r="W296" s="1310"/>
      <c r="X296" s="1310"/>
      <c r="Y296" s="1310"/>
      <c r="Z296" s="1311"/>
      <c r="AA296" s="1312"/>
      <c r="AB296" s="1312"/>
      <c r="AC296" s="1088"/>
      <c r="AD296" s="1088"/>
      <c r="AE296" s="1088"/>
      <c r="AF296" s="1089"/>
      <c r="AG296" s="1090"/>
      <c r="AH296" s="1090"/>
      <c r="AI296" s="1090"/>
    </row>
    <row r="297" ht="15.75" customHeight="1">
      <c r="A297" s="1089"/>
      <c r="B297" s="1089"/>
      <c r="C297" s="1304"/>
      <c r="D297" s="1304"/>
      <c r="E297" s="1304"/>
      <c r="F297" s="1089"/>
      <c r="G297" s="1089"/>
      <c r="H297" s="1089"/>
      <c r="I297" s="1090"/>
      <c r="J297" s="1089"/>
      <c r="K297" s="1089"/>
      <c r="L297" s="1308"/>
      <c r="M297" s="1089"/>
      <c r="N297" s="1309"/>
      <c r="O297" s="1309"/>
      <c r="P297" s="1310"/>
      <c r="Q297" s="1310"/>
      <c r="R297" s="1309"/>
      <c r="S297" s="1089"/>
      <c r="T297" s="1304"/>
      <c r="U297" s="1309"/>
      <c r="V297" s="1310"/>
      <c r="W297" s="1310"/>
      <c r="X297" s="1310"/>
      <c r="Y297" s="1310"/>
      <c r="Z297" s="1311"/>
      <c r="AA297" s="1312"/>
      <c r="AB297" s="1312"/>
      <c r="AC297" s="1088"/>
      <c r="AD297" s="1088"/>
      <c r="AE297" s="1088"/>
      <c r="AF297" s="1089"/>
      <c r="AG297" s="1090"/>
      <c r="AH297" s="1090"/>
      <c r="AI297" s="1090"/>
    </row>
    <row r="298" ht="15.75" customHeight="1">
      <c r="A298" s="1089"/>
      <c r="B298" s="1089"/>
      <c r="C298" s="1304"/>
      <c r="D298" s="1304"/>
      <c r="E298" s="1304"/>
      <c r="F298" s="1089"/>
      <c r="G298" s="1089"/>
      <c r="H298" s="1089"/>
      <c r="I298" s="1090"/>
      <c r="J298" s="1089"/>
      <c r="K298" s="1089"/>
      <c r="L298" s="1308"/>
      <c r="M298" s="1089"/>
      <c r="N298" s="1309"/>
      <c r="O298" s="1309"/>
      <c r="P298" s="1310"/>
      <c r="Q298" s="1310"/>
      <c r="R298" s="1309"/>
      <c r="S298" s="1089"/>
      <c r="T298" s="1304"/>
      <c r="U298" s="1309"/>
      <c r="V298" s="1310"/>
      <c r="W298" s="1310"/>
      <c r="X298" s="1310"/>
      <c r="Y298" s="1310"/>
      <c r="Z298" s="1311"/>
      <c r="AA298" s="1312"/>
      <c r="AB298" s="1312"/>
      <c r="AC298" s="1088"/>
      <c r="AD298" s="1088"/>
      <c r="AE298" s="1088"/>
      <c r="AF298" s="1089"/>
      <c r="AG298" s="1090"/>
      <c r="AH298" s="1090"/>
      <c r="AI298" s="1090"/>
    </row>
    <row r="299" ht="15.75" customHeight="1">
      <c r="A299" s="1089"/>
      <c r="B299" s="1089"/>
      <c r="C299" s="1304"/>
      <c r="D299" s="1304"/>
      <c r="E299" s="1304"/>
      <c r="F299" s="1089"/>
      <c r="G299" s="1089"/>
      <c r="H299" s="1089"/>
      <c r="I299" s="1090"/>
      <c r="J299" s="1089"/>
      <c r="K299" s="1089"/>
      <c r="L299" s="1308"/>
      <c r="M299" s="1089"/>
      <c r="N299" s="1309"/>
      <c r="O299" s="1309"/>
      <c r="P299" s="1310"/>
      <c r="Q299" s="1310"/>
      <c r="R299" s="1309"/>
      <c r="S299" s="1089"/>
      <c r="T299" s="1304"/>
      <c r="U299" s="1309"/>
      <c r="V299" s="1310"/>
      <c r="W299" s="1310"/>
      <c r="X299" s="1310"/>
      <c r="Y299" s="1310"/>
      <c r="Z299" s="1311"/>
      <c r="AA299" s="1312"/>
      <c r="AB299" s="1312"/>
      <c r="AC299" s="1088"/>
      <c r="AD299" s="1088"/>
      <c r="AE299" s="1088"/>
      <c r="AF299" s="1089"/>
      <c r="AG299" s="1090"/>
      <c r="AH299" s="1090"/>
      <c r="AI299" s="1090"/>
    </row>
    <row r="300" ht="15.75" customHeight="1">
      <c r="A300" s="1089"/>
      <c r="B300" s="1089"/>
      <c r="C300" s="1304"/>
      <c r="D300" s="1304"/>
      <c r="E300" s="1304"/>
      <c r="F300" s="1089"/>
      <c r="G300" s="1089"/>
      <c r="H300" s="1089"/>
      <c r="I300" s="1090"/>
      <c r="J300" s="1089"/>
      <c r="K300" s="1089"/>
      <c r="L300" s="1308"/>
      <c r="M300" s="1089"/>
      <c r="N300" s="1309"/>
      <c r="O300" s="1309"/>
      <c r="P300" s="1310"/>
      <c r="Q300" s="1310"/>
      <c r="R300" s="1309"/>
      <c r="S300" s="1089"/>
      <c r="T300" s="1304"/>
      <c r="U300" s="1309"/>
      <c r="V300" s="1310"/>
      <c r="W300" s="1310"/>
      <c r="X300" s="1310"/>
      <c r="Y300" s="1310"/>
      <c r="Z300" s="1311"/>
      <c r="AA300" s="1312"/>
      <c r="AB300" s="1312"/>
      <c r="AC300" s="1088"/>
      <c r="AD300" s="1088"/>
      <c r="AE300" s="1088"/>
      <c r="AF300" s="1089"/>
      <c r="AG300" s="1090"/>
      <c r="AH300" s="1090"/>
      <c r="AI300" s="1090"/>
    </row>
    <row r="301" ht="15.75" customHeight="1">
      <c r="A301" s="1089"/>
      <c r="B301" s="1089"/>
      <c r="C301" s="1304"/>
      <c r="D301" s="1304"/>
      <c r="E301" s="1304"/>
      <c r="F301" s="1089"/>
      <c r="G301" s="1089"/>
      <c r="H301" s="1089"/>
      <c r="I301" s="1090"/>
      <c r="J301" s="1089"/>
      <c r="K301" s="1089"/>
      <c r="L301" s="1308"/>
      <c r="M301" s="1089"/>
      <c r="N301" s="1309"/>
      <c r="O301" s="1309"/>
      <c r="P301" s="1310"/>
      <c r="Q301" s="1310"/>
      <c r="R301" s="1309"/>
      <c r="S301" s="1089"/>
      <c r="T301" s="1304"/>
      <c r="U301" s="1309"/>
      <c r="V301" s="1310"/>
      <c r="W301" s="1310"/>
      <c r="X301" s="1310"/>
      <c r="Y301" s="1310"/>
      <c r="Z301" s="1311"/>
      <c r="AA301" s="1312"/>
      <c r="AB301" s="1312"/>
      <c r="AC301" s="1088"/>
      <c r="AD301" s="1088"/>
      <c r="AE301" s="1088"/>
      <c r="AF301" s="1089"/>
      <c r="AG301" s="1090"/>
      <c r="AH301" s="1090"/>
      <c r="AI301" s="1090"/>
    </row>
    <row r="302" ht="15.75" customHeight="1">
      <c r="A302" s="1089"/>
      <c r="B302" s="1089"/>
      <c r="C302" s="1304"/>
      <c r="D302" s="1304"/>
      <c r="E302" s="1304"/>
      <c r="F302" s="1089"/>
      <c r="G302" s="1089"/>
      <c r="H302" s="1089"/>
      <c r="I302" s="1090"/>
      <c r="J302" s="1089"/>
      <c r="K302" s="1089"/>
      <c r="L302" s="1308"/>
      <c r="M302" s="1089"/>
      <c r="N302" s="1309"/>
      <c r="O302" s="1309"/>
      <c r="P302" s="1310"/>
      <c r="Q302" s="1310"/>
      <c r="R302" s="1309"/>
      <c r="S302" s="1089"/>
      <c r="T302" s="1304"/>
      <c r="U302" s="1309"/>
      <c r="V302" s="1310"/>
      <c r="W302" s="1310"/>
      <c r="X302" s="1310"/>
      <c r="Y302" s="1310"/>
      <c r="Z302" s="1311"/>
      <c r="AA302" s="1312"/>
      <c r="AB302" s="1312"/>
      <c r="AC302" s="1088"/>
      <c r="AD302" s="1088"/>
      <c r="AE302" s="1088"/>
      <c r="AF302" s="1089"/>
      <c r="AG302" s="1090"/>
      <c r="AH302" s="1090"/>
      <c r="AI302" s="1090"/>
    </row>
    <row r="303" ht="15.75" customHeight="1">
      <c r="A303" s="1089"/>
      <c r="B303" s="1089"/>
      <c r="C303" s="1304"/>
      <c r="D303" s="1304"/>
      <c r="E303" s="1304"/>
      <c r="F303" s="1089"/>
      <c r="G303" s="1089"/>
      <c r="H303" s="1089"/>
      <c r="I303" s="1090"/>
      <c r="J303" s="1089"/>
      <c r="K303" s="1089"/>
      <c r="L303" s="1308"/>
      <c r="M303" s="1089"/>
      <c r="N303" s="1309"/>
      <c r="O303" s="1309"/>
      <c r="P303" s="1310"/>
      <c r="Q303" s="1310"/>
      <c r="R303" s="1309"/>
      <c r="S303" s="1089"/>
      <c r="T303" s="1304"/>
      <c r="U303" s="1309"/>
      <c r="V303" s="1310"/>
      <c r="W303" s="1310"/>
      <c r="X303" s="1310"/>
      <c r="Y303" s="1310"/>
      <c r="Z303" s="1311"/>
      <c r="AA303" s="1312"/>
      <c r="AB303" s="1312"/>
      <c r="AC303" s="1088"/>
      <c r="AD303" s="1088"/>
      <c r="AE303" s="1088"/>
      <c r="AF303" s="1089"/>
      <c r="AG303" s="1090"/>
      <c r="AH303" s="1090"/>
      <c r="AI303" s="1090"/>
    </row>
    <row r="304" ht="15.75" customHeight="1">
      <c r="A304" s="1089"/>
      <c r="B304" s="1089"/>
      <c r="C304" s="1304"/>
      <c r="D304" s="1304"/>
      <c r="E304" s="1304"/>
      <c r="F304" s="1089"/>
      <c r="G304" s="1089"/>
      <c r="H304" s="1089"/>
      <c r="I304" s="1090"/>
      <c r="J304" s="1089"/>
      <c r="K304" s="1089"/>
      <c r="L304" s="1308"/>
      <c r="M304" s="1089"/>
      <c r="N304" s="1309"/>
      <c r="O304" s="1309"/>
      <c r="P304" s="1310"/>
      <c r="Q304" s="1310"/>
      <c r="R304" s="1309"/>
      <c r="S304" s="1089"/>
      <c r="T304" s="1304"/>
      <c r="U304" s="1309"/>
      <c r="V304" s="1310"/>
      <c r="W304" s="1310"/>
      <c r="X304" s="1310"/>
      <c r="Y304" s="1310"/>
      <c r="Z304" s="1311"/>
      <c r="AA304" s="1312"/>
      <c r="AB304" s="1312"/>
      <c r="AC304" s="1088"/>
      <c r="AD304" s="1088"/>
      <c r="AE304" s="1088"/>
      <c r="AF304" s="1089"/>
      <c r="AG304" s="1090"/>
      <c r="AH304" s="1090"/>
      <c r="AI304" s="1090"/>
    </row>
    <row r="305" ht="15.75" customHeight="1">
      <c r="A305" s="1089"/>
      <c r="B305" s="1089"/>
      <c r="C305" s="1304"/>
      <c r="D305" s="1304"/>
      <c r="E305" s="1304"/>
      <c r="F305" s="1089"/>
      <c r="G305" s="1089"/>
      <c r="H305" s="1089"/>
      <c r="I305" s="1090"/>
      <c r="J305" s="1089"/>
      <c r="K305" s="1089"/>
      <c r="L305" s="1308"/>
      <c r="M305" s="1089"/>
      <c r="N305" s="1309"/>
      <c r="O305" s="1309"/>
      <c r="P305" s="1310"/>
      <c r="Q305" s="1310"/>
      <c r="R305" s="1309"/>
      <c r="S305" s="1089"/>
      <c r="T305" s="1304"/>
      <c r="U305" s="1309"/>
      <c r="V305" s="1310"/>
      <c r="W305" s="1310"/>
      <c r="X305" s="1310"/>
      <c r="Y305" s="1310"/>
      <c r="Z305" s="1311"/>
      <c r="AA305" s="1312"/>
      <c r="AB305" s="1312"/>
      <c r="AC305" s="1088"/>
      <c r="AD305" s="1088"/>
      <c r="AE305" s="1088"/>
      <c r="AF305" s="1089"/>
      <c r="AG305" s="1090"/>
      <c r="AH305" s="1090"/>
      <c r="AI305" s="1090"/>
    </row>
    <row r="306" ht="15.75" customHeight="1">
      <c r="A306" s="1089"/>
      <c r="B306" s="1089"/>
      <c r="C306" s="1304"/>
      <c r="D306" s="1304"/>
      <c r="E306" s="1304"/>
      <c r="F306" s="1089"/>
      <c r="G306" s="1089"/>
      <c r="H306" s="1089"/>
      <c r="I306" s="1090"/>
      <c r="J306" s="1089"/>
      <c r="K306" s="1089"/>
      <c r="L306" s="1308"/>
      <c r="M306" s="1089"/>
      <c r="N306" s="1309"/>
      <c r="O306" s="1309"/>
      <c r="P306" s="1310"/>
      <c r="Q306" s="1310"/>
      <c r="R306" s="1309"/>
      <c r="S306" s="1089"/>
      <c r="T306" s="1304"/>
      <c r="U306" s="1309"/>
      <c r="V306" s="1310"/>
      <c r="W306" s="1310"/>
      <c r="X306" s="1310"/>
      <c r="Y306" s="1310"/>
      <c r="Z306" s="1311"/>
      <c r="AA306" s="1312"/>
      <c r="AB306" s="1312"/>
      <c r="AC306" s="1088"/>
      <c r="AD306" s="1088"/>
      <c r="AE306" s="1088"/>
      <c r="AF306" s="1089"/>
      <c r="AG306" s="1090"/>
      <c r="AH306" s="1090"/>
      <c r="AI306" s="1090"/>
    </row>
    <row r="307" ht="15.75" customHeight="1">
      <c r="A307" s="1089"/>
      <c r="B307" s="1089"/>
      <c r="C307" s="1304"/>
      <c r="D307" s="1304"/>
      <c r="E307" s="1304"/>
      <c r="F307" s="1089"/>
      <c r="G307" s="1089"/>
      <c r="H307" s="1089"/>
      <c r="I307" s="1090"/>
      <c r="J307" s="1089"/>
      <c r="K307" s="1089"/>
      <c r="L307" s="1308"/>
      <c r="M307" s="1089"/>
      <c r="N307" s="1309"/>
      <c r="O307" s="1309"/>
      <c r="P307" s="1310"/>
      <c r="Q307" s="1310"/>
      <c r="R307" s="1309"/>
      <c r="S307" s="1089"/>
      <c r="T307" s="1304"/>
      <c r="U307" s="1309"/>
      <c r="V307" s="1310"/>
      <c r="W307" s="1310"/>
      <c r="X307" s="1310"/>
      <c r="Y307" s="1310"/>
      <c r="Z307" s="1311"/>
      <c r="AA307" s="1312"/>
      <c r="AB307" s="1312"/>
      <c r="AC307" s="1088"/>
      <c r="AD307" s="1088"/>
      <c r="AE307" s="1088"/>
      <c r="AF307" s="1089"/>
      <c r="AG307" s="1090"/>
      <c r="AH307" s="1090"/>
      <c r="AI307" s="1090"/>
    </row>
    <row r="308" ht="15.75" customHeight="1">
      <c r="A308" s="1089"/>
      <c r="B308" s="1089"/>
      <c r="C308" s="1304"/>
      <c r="D308" s="1304"/>
      <c r="E308" s="1304"/>
      <c r="F308" s="1089"/>
      <c r="G308" s="1089"/>
      <c r="H308" s="1089"/>
      <c r="I308" s="1090"/>
      <c r="J308" s="1089"/>
      <c r="K308" s="1089"/>
      <c r="L308" s="1308"/>
      <c r="M308" s="1089"/>
      <c r="N308" s="1309"/>
      <c r="O308" s="1309"/>
      <c r="P308" s="1310"/>
      <c r="Q308" s="1310"/>
      <c r="R308" s="1309"/>
      <c r="S308" s="1089"/>
      <c r="T308" s="1304"/>
      <c r="U308" s="1309"/>
      <c r="V308" s="1310"/>
      <c r="W308" s="1310"/>
      <c r="X308" s="1310"/>
      <c r="Y308" s="1310"/>
      <c r="Z308" s="1311"/>
      <c r="AA308" s="1312"/>
      <c r="AB308" s="1312"/>
      <c r="AC308" s="1088"/>
      <c r="AD308" s="1088"/>
      <c r="AE308" s="1088"/>
      <c r="AF308" s="1089"/>
      <c r="AG308" s="1090"/>
      <c r="AH308" s="1090"/>
      <c r="AI308" s="1090"/>
    </row>
    <row r="309" ht="15.75" customHeight="1">
      <c r="A309" s="1089"/>
      <c r="B309" s="1089"/>
      <c r="C309" s="1304"/>
      <c r="D309" s="1304"/>
      <c r="E309" s="1304"/>
      <c r="F309" s="1089"/>
      <c r="G309" s="1089"/>
      <c r="H309" s="1089"/>
      <c r="I309" s="1090"/>
      <c r="J309" s="1089"/>
      <c r="K309" s="1089"/>
      <c r="L309" s="1308"/>
      <c r="M309" s="1089"/>
      <c r="N309" s="1309"/>
      <c r="O309" s="1309"/>
      <c r="P309" s="1310"/>
      <c r="Q309" s="1310"/>
      <c r="R309" s="1309"/>
      <c r="S309" s="1089"/>
      <c r="T309" s="1304"/>
      <c r="U309" s="1309"/>
      <c r="V309" s="1310"/>
      <c r="W309" s="1310"/>
      <c r="X309" s="1310"/>
      <c r="Y309" s="1310"/>
      <c r="Z309" s="1311"/>
      <c r="AA309" s="1312"/>
      <c r="AB309" s="1312"/>
      <c r="AC309" s="1088"/>
      <c r="AD309" s="1088"/>
      <c r="AE309" s="1088"/>
      <c r="AF309" s="1089"/>
      <c r="AG309" s="1090"/>
      <c r="AH309" s="1090"/>
      <c r="AI309" s="1090"/>
    </row>
    <row r="310" ht="15.75" customHeight="1">
      <c r="A310" s="1089"/>
      <c r="B310" s="1089"/>
      <c r="C310" s="1304"/>
      <c r="D310" s="1304"/>
      <c r="E310" s="1304"/>
      <c r="F310" s="1089"/>
      <c r="G310" s="1089"/>
      <c r="H310" s="1089"/>
      <c r="I310" s="1090"/>
      <c r="J310" s="1089"/>
      <c r="K310" s="1089"/>
      <c r="L310" s="1308"/>
      <c r="M310" s="1089"/>
      <c r="N310" s="1309"/>
      <c r="O310" s="1309"/>
      <c r="P310" s="1310"/>
      <c r="Q310" s="1310"/>
      <c r="R310" s="1309"/>
      <c r="S310" s="1089"/>
      <c r="T310" s="1304"/>
      <c r="U310" s="1309"/>
      <c r="V310" s="1310"/>
      <c r="W310" s="1310"/>
      <c r="X310" s="1310"/>
      <c r="Y310" s="1310"/>
      <c r="Z310" s="1311"/>
      <c r="AA310" s="1312"/>
      <c r="AB310" s="1312"/>
      <c r="AC310" s="1088"/>
      <c r="AD310" s="1088"/>
      <c r="AE310" s="1088"/>
      <c r="AF310" s="1089"/>
      <c r="AG310" s="1090"/>
      <c r="AH310" s="1090"/>
      <c r="AI310" s="1090"/>
    </row>
    <row r="311" ht="15.75" customHeight="1">
      <c r="A311" s="1089"/>
      <c r="B311" s="1089"/>
      <c r="C311" s="1304"/>
      <c r="D311" s="1304"/>
      <c r="E311" s="1304"/>
      <c r="F311" s="1089"/>
      <c r="G311" s="1089"/>
      <c r="H311" s="1089"/>
      <c r="I311" s="1090"/>
      <c r="J311" s="1089"/>
      <c r="K311" s="1089"/>
      <c r="L311" s="1308"/>
      <c r="M311" s="1089"/>
      <c r="N311" s="1309"/>
      <c r="O311" s="1309"/>
      <c r="P311" s="1310"/>
      <c r="Q311" s="1310"/>
      <c r="R311" s="1309"/>
      <c r="S311" s="1089"/>
      <c r="T311" s="1304"/>
      <c r="U311" s="1309"/>
      <c r="V311" s="1310"/>
      <c r="W311" s="1310"/>
      <c r="X311" s="1310"/>
      <c r="Y311" s="1310"/>
      <c r="Z311" s="1311"/>
      <c r="AA311" s="1312"/>
      <c r="AB311" s="1312"/>
      <c r="AC311" s="1088"/>
      <c r="AD311" s="1088"/>
      <c r="AE311" s="1088"/>
      <c r="AF311" s="1089"/>
      <c r="AG311" s="1090"/>
      <c r="AH311" s="1090"/>
      <c r="AI311" s="1090"/>
    </row>
    <row r="312" ht="15.75" customHeight="1">
      <c r="A312" s="1089"/>
      <c r="B312" s="1089"/>
      <c r="C312" s="1304"/>
      <c r="D312" s="1304"/>
      <c r="E312" s="1304"/>
      <c r="F312" s="1089"/>
      <c r="G312" s="1089"/>
      <c r="H312" s="1089"/>
      <c r="I312" s="1090"/>
      <c r="J312" s="1089"/>
      <c r="K312" s="1089"/>
      <c r="L312" s="1308"/>
      <c r="M312" s="1089"/>
      <c r="N312" s="1309"/>
      <c r="O312" s="1309"/>
      <c r="P312" s="1310"/>
      <c r="Q312" s="1310"/>
      <c r="R312" s="1309"/>
      <c r="S312" s="1089"/>
      <c r="T312" s="1304"/>
      <c r="U312" s="1309"/>
      <c r="V312" s="1310"/>
      <c r="W312" s="1310"/>
      <c r="X312" s="1310"/>
      <c r="Y312" s="1310"/>
      <c r="Z312" s="1311"/>
      <c r="AA312" s="1312"/>
      <c r="AB312" s="1312"/>
      <c r="AC312" s="1088"/>
      <c r="AD312" s="1088"/>
      <c r="AE312" s="1088"/>
      <c r="AF312" s="1089"/>
      <c r="AG312" s="1090"/>
      <c r="AH312" s="1090"/>
      <c r="AI312" s="1090"/>
    </row>
    <row r="313" ht="15.75" customHeight="1">
      <c r="A313" s="1089"/>
      <c r="B313" s="1089"/>
      <c r="C313" s="1304"/>
      <c r="D313" s="1304"/>
      <c r="E313" s="1304"/>
      <c r="F313" s="1089"/>
      <c r="G313" s="1089"/>
      <c r="H313" s="1089"/>
      <c r="I313" s="1090"/>
      <c r="J313" s="1089"/>
      <c r="K313" s="1089"/>
      <c r="L313" s="1308"/>
      <c r="M313" s="1089"/>
      <c r="N313" s="1309"/>
      <c r="O313" s="1309"/>
      <c r="P313" s="1310"/>
      <c r="Q313" s="1310"/>
      <c r="R313" s="1309"/>
      <c r="S313" s="1089"/>
      <c r="T313" s="1304"/>
      <c r="U313" s="1309"/>
      <c r="V313" s="1310"/>
      <c r="W313" s="1310"/>
      <c r="X313" s="1310"/>
      <c r="Y313" s="1310"/>
      <c r="Z313" s="1311"/>
      <c r="AA313" s="1312"/>
      <c r="AB313" s="1312"/>
      <c r="AC313" s="1088"/>
      <c r="AD313" s="1088"/>
      <c r="AE313" s="1088"/>
      <c r="AF313" s="1089"/>
      <c r="AG313" s="1090"/>
      <c r="AH313" s="1090"/>
      <c r="AI313" s="1090"/>
    </row>
    <row r="314" ht="15.75" customHeight="1">
      <c r="A314" s="1089"/>
      <c r="B314" s="1089"/>
      <c r="C314" s="1304"/>
      <c r="D314" s="1304"/>
      <c r="E314" s="1304"/>
      <c r="F314" s="1089"/>
      <c r="G314" s="1089"/>
      <c r="H314" s="1089"/>
      <c r="I314" s="1090"/>
      <c r="J314" s="1089"/>
      <c r="K314" s="1089"/>
      <c r="L314" s="1308"/>
      <c r="M314" s="1089"/>
      <c r="N314" s="1309"/>
      <c r="O314" s="1309"/>
      <c r="P314" s="1310"/>
      <c r="Q314" s="1310"/>
      <c r="R314" s="1309"/>
      <c r="S314" s="1089"/>
      <c r="T314" s="1304"/>
      <c r="U314" s="1309"/>
      <c r="V314" s="1310"/>
      <c r="W314" s="1310"/>
      <c r="X314" s="1310"/>
      <c r="Y314" s="1310"/>
      <c r="Z314" s="1311"/>
      <c r="AA314" s="1312"/>
      <c r="AB314" s="1312"/>
      <c r="AC314" s="1088"/>
      <c r="AD314" s="1088"/>
      <c r="AE314" s="1088"/>
      <c r="AF314" s="1089"/>
      <c r="AG314" s="1090"/>
      <c r="AH314" s="1090"/>
      <c r="AI314" s="1090"/>
    </row>
    <row r="315" ht="15.75" customHeight="1">
      <c r="A315" s="1089"/>
      <c r="B315" s="1089"/>
      <c r="C315" s="1304"/>
      <c r="D315" s="1304"/>
      <c r="E315" s="1304"/>
      <c r="F315" s="1089"/>
      <c r="G315" s="1089"/>
      <c r="H315" s="1089"/>
      <c r="I315" s="1090"/>
      <c r="J315" s="1089"/>
      <c r="K315" s="1089"/>
      <c r="L315" s="1308"/>
      <c r="M315" s="1089"/>
      <c r="N315" s="1309"/>
      <c r="O315" s="1309"/>
      <c r="P315" s="1310"/>
      <c r="Q315" s="1310"/>
      <c r="R315" s="1309"/>
      <c r="S315" s="1089"/>
      <c r="T315" s="1304"/>
      <c r="U315" s="1309"/>
      <c r="V315" s="1310"/>
      <c r="W315" s="1310"/>
      <c r="X315" s="1310"/>
      <c r="Y315" s="1310"/>
      <c r="Z315" s="1311"/>
      <c r="AA315" s="1312"/>
      <c r="AB315" s="1312"/>
      <c r="AC315" s="1088"/>
      <c r="AD315" s="1088"/>
      <c r="AE315" s="1088"/>
      <c r="AF315" s="1089"/>
      <c r="AG315" s="1090"/>
      <c r="AH315" s="1090"/>
      <c r="AI315" s="1090"/>
    </row>
    <row r="316" ht="15.75" customHeight="1">
      <c r="A316" s="1089"/>
      <c r="B316" s="1089"/>
      <c r="C316" s="1304"/>
      <c r="D316" s="1304"/>
      <c r="E316" s="1304"/>
      <c r="F316" s="1089"/>
      <c r="G316" s="1089"/>
      <c r="H316" s="1089"/>
      <c r="I316" s="1090"/>
      <c r="J316" s="1089"/>
      <c r="K316" s="1089"/>
      <c r="L316" s="1308"/>
      <c r="M316" s="1089"/>
      <c r="N316" s="1309"/>
      <c r="O316" s="1309"/>
      <c r="P316" s="1310"/>
      <c r="Q316" s="1310"/>
      <c r="R316" s="1309"/>
      <c r="S316" s="1089"/>
      <c r="T316" s="1304"/>
      <c r="U316" s="1309"/>
      <c r="V316" s="1310"/>
      <c r="W316" s="1310"/>
      <c r="X316" s="1310"/>
      <c r="Y316" s="1310"/>
      <c r="Z316" s="1311"/>
      <c r="AA316" s="1312"/>
      <c r="AB316" s="1312"/>
      <c r="AC316" s="1088"/>
      <c r="AD316" s="1088"/>
      <c r="AE316" s="1088"/>
      <c r="AF316" s="1089"/>
      <c r="AG316" s="1090"/>
      <c r="AH316" s="1090"/>
      <c r="AI316" s="1090"/>
    </row>
    <row r="317" ht="15.75" customHeight="1">
      <c r="A317" s="1089"/>
      <c r="B317" s="1089"/>
      <c r="C317" s="1304"/>
      <c r="D317" s="1304"/>
      <c r="E317" s="1304"/>
      <c r="F317" s="1089"/>
      <c r="G317" s="1089"/>
      <c r="H317" s="1089"/>
      <c r="I317" s="1090"/>
      <c r="J317" s="1089"/>
      <c r="K317" s="1089"/>
      <c r="L317" s="1308"/>
      <c r="M317" s="1089"/>
      <c r="N317" s="1309"/>
      <c r="O317" s="1309"/>
      <c r="P317" s="1310"/>
      <c r="Q317" s="1310"/>
      <c r="R317" s="1309"/>
      <c r="S317" s="1089"/>
      <c r="T317" s="1304"/>
      <c r="U317" s="1309"/>
      <c r="V317" s="1310"/>
      <c r="W317" s="1310"/>
      <c r="X317" s="1310"/>
      <c r="Y317" s="1310"/>
      <c r="Z317" s="1311"/>
      <c r="AA317" s="1312"/>
      <c r="AB317" s="1312"/>
      <c r="AC317" s="1088"/>
      <c r="AD317" s="1088"/>
      <c r="AE317" s="1088"/>
      <c r="AF317" s="1089"/>
      <c r="AG317" s="1090"/>
      <c r="AH317" s="1090"/>
      <c r="AI317" s="1090"/>
    </row>
    <row r="318" ht="15.75" customHeight="1">
      <c r="A318" s="1089"/>
      <c r="B318" s="1089"/>
      <c r="C318" s="1304"/>
      <c r="D318" s="1304"/>
      <c r="E318" s="1304"/>
      <c r="F318" s="1089"/>
      <c r="G318" s="1089"/>
      <c r="H318" s="1089"/>
      <c r="I318" s="1090"/>
      <c r="J318" s="1089"/>
      <c r="K318" s="1089"/>
      <c r="L318" s="1308"/>
      <c r="M318" s="1089"/>
      <c r="N318" s="1309"/>
      <c r="O318" s="1309"/>
      <c r="P318" s="1310"/>
      <c r="Q318" s="1310"/>
      <c r="R318" s="1309"/>
      <c r="S318" s="1089"/>
      <c r="T318" s="1304"/>
      <c r="U318" s="1309"/>
      <c r="V318" s="1310"/>
      <c r="W318" s="1310"/>
      <c r="X318" s="1310"/>
      <c r="Y318" s="1310"/>
      <c r="Z318" s="1311"/>
      <c r="AA318" s="1312"/>
      <c r="AB318" s="1312"/>
      <c r="AC318" s="1088"/>
      <c r="AD318" s="1088"/>
      <c r="AE318" s="1088"/>
      <c r="AF318" s="1089"/>
      <c r="AG318" s="1090"/>
      <c r="AH318" s="1090"/>
      <c r="AI318" s="1090"/>
    </row>
    <row r="319" ht="15.75" customHeight="1">
      <c r="A319" s="1089"/>
      <c r="B319" s="1089"/>
      <c r="C319" s="1304"/>
      <c r="D319" s="1304"/>
      <c r="E319" s="1304"/>
      <c r="F319" s="1089"/>
      <c r="G319" s="1089"/>
      <c r="H319" s="1089"/>
      <c r="I319" s="1090"/>
      <c r="J319" s="1089"/>
      <c r="K319" s="1089"/>
      <c r="L319" s="1308"/>
      <c r="M319" s="1089"/>
      <c r="N319" s="1309"/>
      <c r="O319" s="1309"/>
      <c r="P319" s="1310"/>
      <c r="Q319" s="1310"/>
      <c r="R319" s="1309"/>
      <c r="S319" s="1089"/>
      <c r="T319" s="1304"/>
      <c r="U319" s="1309"/>
      <c r="V319" s="1310"/>
      <c r="W319" s="1310"/>
      <c r="X319" s="1310"/>
      <c r="Y319" s="1310"/>
      <c r="Z319" s="1311"/>
      <c r="AA319" s="1312"/>
      <c r="AB319" s="1312"/>
      <c r="AC319" s="1088"/>
      <c r="AD319" s="1088"/>
      <c r="AE319" s="1088"/>
      <c r="AF319" s="1089"/>
      <c r="AG319" s="1090"/>
      <c r="AH319" s="1090"/>
      <c r="AI319" s="1090"/>
    </row>
    <row r="320" ht="15.75" customHeight="1">
      <c r="A320" s="1089"/>
      <c r="B320" s="1089"/>
      <c r="C320" s="1304"/>
      <c r="D320" s="1304"/>
      <c r="E320" s="1304"/>
      <c r="F320" s="1089"/>
      <c r="G320" s="1089"/>
      <c r="H320" s="1089"/>
      <c r="I320" s="1090"/>
      <c r="J320" s="1089"/>
      <c r="K320" s="1089"/>
      <c r="L320" s="1308"/>
      <c r="M320" s="1089"/>
      <c r="N320" s="1309"/>
      <c r="O320" s="1309"/>
      <c r="P320" s="1310"/>
      <c r="Q320" s="1310"/>
      <c r="R320" s="1309"/>
      <c r="S320" s="1089"/>
      <c r="T320" s="1304"/>
      <c r="U320" s="1309"/>
      <c r="V320" s="1310"/>
      <c r="W320" s="1310"/>
      <c r="X320" s="1310"/>
      <c r="Y320" s="1310"/>
      <c r="Z320" s="1311"/>
      <c r="AA320" s="1312"/>
      <c r="AB320" s="1312"/>
      <c r="AC320" s="1088"/>
      <c r="AD320" s="1088"/>
      <c r="AE320" s="1088"/>
      <c r="AF320" s="1089"/>
      <c r="AG320" s="1090"/>
      <c r="AH320" s="1090"/>
      <c r="AI320" s="1090"/>
    </row>
    <row r="321" ht="15.75" customHeight="1">
      <c r="A321" s="1089"/>
      <c r="B321" s="1089"/>
      <c r="C321" s="1304"/>
      <c r="D321" s="1304"/>
      <c r="E321" s="1304"/>
      <c r="F321" s="1089"/>
      <c r="G321" s="1089"/>
      <c r="H321" s="1089"/>
      <c r="I321" s="1090"/>
      <c r="J321" s="1089"/>
      <c r="K321" s="1089"/>
      <c r="L321" s="1308"/>
      <c r="M321" s="1089"/>
      <c r="N321" s="1309"/>
      <c r="O321" s="1309"/>
      <c r="P321" s="1310"/>
      <c r="Q321" s="1310"/>
      <c r="R321" s="1309"/>
      <c r="S321" s="1089"/>
      <c r="T321" s="1304"/>
      <c r="U321" s="1309"/>
      <c r="V321" s="1310"/>
      <c r="W321" s="1310"/>
      <c r="X321" s="1310"/>
      <c r="Y321" s="1310"/>
      <c r="Z321" s="1311"/>
      <c r="AA321" s="1312"/>
      <c r="AB321" s="1312"/>
      <c r="AC321" s="1088"/>
      <c r="AD321" s="1088"/>
      <c r="AE321" s="1088"/>
      <c r="AF321" s="1089"/>
      <c r="AG321" s="1090"/>
      <c r="AH321" s="1090"/>
      <c r="AI321" s="1090"/>
    </row>
    <row r="322" ht="15.75" customHeight="1">
      <c r="A322" s="1089"/>
      <c r="B322" s="1089"/>
      <c r="C322" s="1304"/>
      <c r="D322" s="1304"/>
      <c r="E322" s="1304"/>
      <c r="F322" s="1089"/>
      <c r="G322" s="1089"/>
      <c r="H322" s="1089"/>
      <c r="I322" s="1090"/>
      <c r="J322" s="1089"/>
      <c r="K322" s="1089"/>
      <c r="L322" s="1308"/>
      <c r="M322" s="1089"/>
      <c r="N322" s="1309"/>
      <c r="O322" s="1309"/>
      <c r="P322" s="1310"/>
      <c r="Q322" s="1310"/>
      <c r="R322" s="1309"/>
      <c r="S322" s="1089"/>
      <c r="T322" s="1304"/>
      <c r="U322" s="1309"/>
      <c r="V322" s="1310"/>
      <c r="W322" s="1310"/>
      <c r="X322" s="1310"/>
      <c r="Y322" s="1310"/>
      <c r="Z322" s="1311"/>
      <c r="AA322" s="1312"/>
      <c r="AB322" s="1312"/>
      <c r="AC322" s="1088"/>
      <c r="AD322" s="1088"/>
      <c r="AE322" s="1088"/>
      <c r="AF322" s="1089"/>
      <c r="AG322" s="1090"/>
      <c r="AH322" s="1090"/>
      <c r="AI322" s="1090"/>
    </row>
    <row r="323" ht="15.75" customHeight="1">
      <c r="A323" s="1089"/>
      <c r="B323" s="1089"/>
      <c r="C323" s="1304"/>
      <c r="D323" s="1304"/>
      <c r="E323" s="1304"/>
      <c r="F323" s="1089"/>
      <c r="G323" s="1089"/>
      <c r="H323" s="1089"/>
      <c r="I323" s="1090"/>
      <c r="J323" s="1089"/>
      <c r="K323" s="1089"/>
      <c r="L323" s="1308"/>
      <c r="M323" s="1089"/>
      <c r="N323" s="1309"/>
      <c r="O323" s="1309"/>
      <c r="P323" s="1310"/>
      <c r="Q323" s="1310"/>
      <c r="R323" s="1309"/>
      <c r="S323" s="1089"/>
      <c r="T323" s="1304"/>
      <c r="U323" s="1309"/>
      <c r="V323" s="1310"/>
      <c r="W323" s="1310"/>
      <c r="X323" s="1310"/>
      <c r="Y323" s="1310"/>
      <c r="Z323" s="1311"/>
      <c r="AA323" s="1312"/>
      <c r="AB323" s="1312"/>
      <c r="AC323" s="1088"/>
      <c r="AD323" s="1088"/>
      <c r="AE323" s="1088"/>
      <c r="AF323" s="1089"/>
      <c r="AG323" s="1090"/>
      <c r="AH323" s="1090"/>
      <c r="AI323" s="1090"/>
    </row>
    <row r="324" ht="15.75" customHeight="1">
      <c r="A324" s="1089"/>
      <c r="B324" s="1089"/>
      <c r="C324" s="1304"/>
      <c r="D324" s="1304"/>
      <c r="E324" s="1304"/>
      <c r="F324" s="1089"/>
      <c r="G324" s="1089"/>
      <c r="H324" s="1089"/>
      <c r="I324" s="1090"/>
      <c r="J324" s="1089"/>
      <c r="K324" s="1089"/>
      <c r="L324" s="1308"/>
      <c r="M324" s="1089"/>
      <c r="N324" s="1309"/>
      <c r="O324" s="1309"/>
      <c r="P324" s="1310"/>
      <c r="Q324" s="1310"/>
      <c r="R324" s="1309"/>
      <c r="S324" s="1089"/>
      <c r="T324" s="1304"/>
      <c r="U324" s="1309"/>
      <c r="V324" s="1310"/>
      <c r="W324" s="1310"/>
      <c r="X324" s="1310"/>
      <c r="Y324" s="1310"/>
      <c r="Z324" s="1311"/>
      <c r="AA324" s="1312"/>
      <c r="AB324" s="1312"/>
      <c r="AC324" s="1088"/>
      <c r="AD324" s="1088"/>
      <c r="AE324" s="1088"/>
      <c r="AF324" s="1089"/>
      <c r="AG324" s="1090"/>
      <c r="AH324" s="1090"/>
      <c r="AI324" s="1090"/>
    </row>
    <row r="325" ht="15.75" customHeight="1">
      <c r="A325" s="1089"/>
      <c r="B325" s="1089"/>
      <c r="C325" s="1304"/>
      <c r="D325" s="1304"/>
      <c r="E325" s="1304"/>
      <c r="F325" s="1089"/>
      <c r="G325" s="1089"/>
      <c r="H325" s="1089"/>
      <c r="I325" s="1090"/>
      <c r="J325" s="1089"/>
      <c r="K325" s="1089"/>
      <c r="L325" s="1308"/>
      <c r="M325" s="1089"/>
      <c r="N325" s="1309"/>
      <c r="O325" s="1309"/>
      <c r="P325" s="1310"/>
      <c r="Q325" s="1310"/>
      <c r="R325" s="1309"/>
      <c r="S325" s="1089"/>
      <c r="T325" s="1304"/>
      <c r="U325" s="1309"/>
      <c r="V325" s="1310"/>
      <c r="W325" s="1310"/>
      <c r="X325" s="1310"/>
      <c r="Y325" s="1310"/>
      <c r="Z325" s="1311"/>
      <c r="AA325" s="1312"/>
      <c r="AB325" s="1312"/>
      <c r="AC325" s="1088"/>
      <c r="AD325" s="1088"/>
      <c r="AE325" s="1088"/>
      <c r="AF325" s="1089"/>
      <c r="AG325" s="1090"/>
      <c r="AH325" s="1090"/>
      <c r="AI325" s="1090"/>
    </row>
    <row r="326" ht="15.75" customHeight="1">
      <c r="A326" s="1089"/>
      <c r="B326" s="1089"/>
      <c r="C326" s="1304"/>
      <c r="D326" s="1304"/>
      <c r="E326" s="1304"/>
      <c r="F326" s="1089"/>
      <c r="G326" s="1089"/>
      <c r="H326" s="1089"/>
      <c r="I326" s="1090"/>
      <c r="J326" s="1089"/>
      <c r="K326" s="1089"/>
      <c r="L326" s="1308"/>
      <c r="M326" s="1089"/>
      <c r="N326" s="1309"/>
      <c r="O326" s="1309"/>
      <c r="P326" s="1310"/>
      <c r="Q326" s="1310"/>
      <c r="R326" s="1309"/>
      <c r="S326" s="1089"/>
      <c r="T326" s="1304"/>
      <c r="U326" s="1309"/>
      <c r="V326" s="1310"/>
      <c r="W326" s="1310"/>
      <c r="X326" s="1310"/>
      <c r="Y326" s="1310"/>
      <c r="Z326" s="1311"/>
      <c r="AA326" s="1312"/>
      <c r="AB326" s="1312"/>
      <c r="AC326" s="1088"/>
      <c r="AD326" s="1088"/>
      <c r="AE326" s="1088"/>
      <c r="AF326" s="1089"/>
      <c r="AG326" s="1090"/>
      <c r="AH326" s="1090"/>
      <c r="AI326" s="1090"/>
    </row>
    <row r="327" ht="15.75" customHeight="1">
      <c r="A327" s="1089"/>
      <c r="B327" s="1089"/>
      <c r="C327" s="1304"/>
      <c r="D327" s="1304"/>
      <c r="E327" s="1304"/>
      <c r="F327" s="1089"/>
      <c r="G327" s="1089"/>
      <c r="H327" s="1089"/>
      <c r="I327" s="1090"/>
      <c r="J327" s="1089"/>
      <c r="K327" s="1089"/>
      <c r="L327" s="1308"/>
      <c r="M327" s="1089"/>
      <c r="N327" s="1309"/>
      <c r="O327" s="1309"/>
      <c r="P327" s="1310"/>
      <c r="Q327" s="1310"/>
      <c r="R327" s="1309"/>
      <c r="S327" s="1089"/>
      <c r="T327" s="1304"/>
      <c r="U327" s="1309"/>
      <c r="V327" s="1310"/>
      <c r="W327" s="1310"/>
      <c r="X327" s="1310"/>
      <c r="Y327" s="1310"/>
      <c r="Z327" s="1311"/>
      <c r="AA327" s="1312"/>
      <c r="AB327" s="1312"/>
      <c r="AC327" s="1088"/>
      <c r="AD327" s="1088"/>
      <c r="AE327" s="1088"/>
      <c r="AF327" s="1089"/>
      <c r="AG327" s="1090"/>
      <c r="AH327" s="1090"/>
      <c r="AI327" s="1090"/>
    </row>
    <row r="328" ht="15.75" customHeight="1">
      <c r="A328" s="1089"/>
      <c r="B328" s="1089"/>
      <c r="C328" s="1304"/>
      <c r="D328" s="1304"/>
      <c r="E328" s="1304"/>
      <c r="F328" s="1089"/>
      <c r="G328" s="1089"/>
      <c r="H328" s="1089"/>
      <c r="I328" s="1090"/>
      <c r="J328" s="1089"/>
      <c r="K328" s="1089"/>
      <c r="L328" s="1308"/>
      <c r="M328" s="1089"/>
      <c r="N328" s="1309"/>
      <c r="O328" s="1309"/>
      <c r="P328" s="1310"/>
      <c r="Q328" s="1310"/>
      <c r="R328" s="1309"/>
      <c r="S328" s="1089"/>
      <c r="T328" s="1304"/>
      <c r="U328" s="1309"/>
      <c r="V328" s="1310"/>
      <c r="W328" s="1310"/>
      <c r="X328" s="1310"/>
      <c r="Y328" s="1310"/>
      <c r="Z328" s="1311"/>
      <c r="AA328" s="1312"/>
      <c r="AB328" s="1312"/>
      <c r="AC328" s="1088"/>
      <c r="AD328" s="1088"/>
      <c r="AE328" s="1088"/>
      <c r="AF328" s="1089"/>
      <c r="AG328" s="1090"/>
      <c r="AH328" s="1090"/>
      <c r="AI328" s="1090"/>
    </row>
    <row r="329" ht="15.75" customHeight="1">
      <c r="A329" s="1089"/>
      <c r="B329" s="1089"/>
      <c r="C329" s="1304"/>
      <c r="D329" s="1304"/>
      <c r="E329" s="1304"/>
      <c r="F329" s="1089"/>
      <c r="G329" s="1089"/>
      <c r="H329" s="1089"/>
      <c r="I329" s="1090"/>
      <c r="J329" s="1089"/>
      <c r="K329" s="1089"/>
      <c r="L329" s="1308"/>
      <c r="M329" s="1089"/>
      <c r="N329" s="1309"/>
      <c r="O329" s="1309"/>
      <c r="P329" s="1310"/>
      <c r="Q329" s="1310"/>
      <c r="R329" s="1309"/>
      <c r="S329" s="1089"/>
      <c r="T329" s="1304"/>
      <c r="U329" s="1309"/>
      <c r="V329" s="1310"/>
      <c r="W329" s="1310"/>
      <c r="X329" s="1310"/>
      <c r="Y329" s="1310"/>
      <c r="Z329" s="1311"/>
      <c r="AA329" s="1312"/>
      <c r="AB329" s="1312"/>
      <c r="AC329" s="1088"/>
      <c r="AD329" s="1088"/>
      <c r="AE329" s="1088"/>
      <c r="AF329" s="1089"/>
      <c r="AG329" s="1090"/>
      <c r="AH329" s="1090"/>
      <c r="AI329" s="1090"/>
    </row>
    <row r="330" ht="15.75" customHeight="1">
      <c r="A330" s="1089"/>
      <c r="B330" s="1089"/>
      <c r="C330" s="1304"/>
      <c r="D330" s="1304"/>
      <c r="E330" s="1304"/>
      <c r="F330" s="1089"/>
      <c r="G330" s="1089"/>
      <c r="H330" s="1089"/>
      <c r="I330" s="1090"/>
      <c r="J330" s="1089"/>
      <c r="K330" s="1089"/>
      <c r="L330" s="1308"/>
      <c r="M330" s="1089"/>
      <c r="N330" s="1309"/>
      <c r="O330" s="1309"/>
      <c r="P330" s="1310"/>
      <c r="Q330" s="1310"/>
      <c r="R330" s="1309"/>
      <c r="S330" s="1089"/>
      <c r="T330" s="1304"/>
      <c r="U330" s="1309"/>
      <c r="V330" s="1310"/>
      <c r="W330" s="1310"/>
      <c r="X330" s="1310"/>
      <c r="Y330" s="1310"/>
      <c r="Z330" s="1311"/>
      <c r="AA330" s="1312"/>
      <c r="AB330" s="1312"/>
      <c r="AC330" s="1088"/>
      <c r="AD330" s="1088"/>
      <c r="AE330" s="1088"/>
      <c r="AF330" s="1089"/>
      <c r="AG330" s="1090"/>
      <c r="AH330" s="1090"/>
      <c r="AI330" s="1090"/>
    </row>
    <row r="331" ht="15.75" customHeight="1">
      <c r="A331" s="1089"/>
      <c r="B331" s="1089"/>
      <c r="C331" s="1304"/>
      <c r="D331" s="1304"/>
      <c r="E331" s="1304"/>
      <c r="F331" s="1089"/>
      <c r="G331" s="1089"/>
      <c r="H331" s="1089"/>
      <c r="I331" s="1090"/>
      <c r="J331" s="1089"/>
      <c r="K331" s="1089"/>
      <c r="L331" s="1308"/>
      <c r="M331" s="1089"/>
      <c r="N331" s="1309"/>
      <c r="O331" s="1309"/>
      <c r="P331" s="1310"/>
      <c r="Q331" s="1310"/>
      <c r="R331" s="1309"/>
      <c r="S331" s="1089"/>
      <c r="T331" s="1304"/>
      <c r="U331" s="1309"/>
      <c r="V331" s="1310"/>
      <c r="W331" s="1310"/>
      <c r="X331" s="1310"/>
      <c r="Y331" s="1310"/>
      <c r="Z331" s="1311"/>
      <c r="AA331" s="1312"/>
      <c r="AB331" s="1312"/>
      <c r="AC331" s="1088"/>
      <c r="AD331" s="1088"/>
      <c r="AE331" s="1088"/>
      <c r="AF331" s="1089"/>
      <c r="AG331" s="1090"/>
      <c r="AH331" s="1090"/>
      <c r="AI331" s="1090"/>
    </row>
    <row r="332" ht="15.75" customHeight="1">
      <c r="A332" s="1089"/>
      <c r="B332" s="1089"/>
      <c r="C332" s="1304"/>
      <c r="D332" s="1304"/>
      <c r="E332" s="1304"/>
      <c r="F332" s="1089"/>
      <c r="G332" s="1089"/>
      <c r="H332" s="1089"/>
      <c r="I332" s="1090"/>
      <c r="J332" s="1089"/>
      <c r="K332" s="1089"/>
      <c r="L332" s="1308"/>
      <c r="M332" s="1089"/>
      <c r="N332" s="1309"/>
      <c r="O332" s="1309"/>
      <c r="P332" s="1310"/>
      <c r="Q332" s="1310"/>
      <c r="R332" s="1309"/>
      <c r="S332" s="1089"/>
      <c r="T332" s="1304"/>
      <c r="U332" s="1309"/>
      <c r="V332" s="1310"/>
      <c r="W332" s="1310"/>
      <c r="X332" s="1310"/>
      <c r="Y332" s="1310"/>
      <c r="Z332" s="1311"/>
      <c r="AA332" s="1312"/>
      <c r="AB332" s="1312"/>
      <c r="AC332" s="1088"/>
      <c r="AD332" s="1088"/>
      <c r="AE332" s="1088"/>
      <c r="AF332" s="1089"/>
      <c r="AG332" s="1090"/>
      <c r="AH332" s="1090"/>
      <c r="AI332" s="1090"/>
    </row>
    <row r="333" ht="15.75" customHeight="1">
      <c r="A333" s="1089"/>
      <c r="B333" s="1089"/>
      <c r="C333" s="1304"/>
      <c r="D333" s="1304"/>
      <c r="E333" s="1304"/>
      <c r="F333" s="1089"/>
      <c r="G333" s="1089"/>
      <c r="H333" s="1089"/>
      <c r="I333" s="1090"/>
      <c r="J333" s="1089"/>
      <c r="K333" s="1089"/>
      <c r="L333" s="1308"/>
      <c r="M333" s="1089"/>
      <c r="N333" s="1309"/>
      <c r="O333" s="1309"/>
      <c r="P333" s="1310"/>
      <c r="Q333" s="1310"/>
      <c r="R333" s="1309"/>
      <c r="S333" s="1089"/>
      <c r="T333" s="1304"/>
      <c r="U333" s="1309"/>
      <c r="V333" s="1310"/>
      <c r="W333" s="1310"/>
      <c r="X333" s="1310"/>
      <c r="Y333" s="1310"/>
      <c r="Z333" s="1311"/>
      <c r="AA333" s="1312"/>
      <c r="AB333" s="1312"/>
      <c r="AC333" s="1088"/>
      <c r="AD333" s="1088"/>
      <c r="AE333" s="1088"/>
      <c r="AF333" s="1089"/>
      <c r="AG333" s="1090"/>
      <c r="AH333" s="1090"/>
      <c r="AI333" s="1090"/>
    </row>
    <row r="334" ht="15.75" customHeight="1">
      <c r="A334" s="1089"/>
      <c r="B334" s="1089"/>
      <c r="C334" s="1304"/>
      <c r="D334" s="1304"/>
      <c r="E334" s="1304"/>
      <c r="F334" s="1089"/>
      <c r="G334" s="1089"/>
      <c r="H334" s="1089"/>
      <c r="I334" s="1090"/>
      <c r="J334" s="1089"/>
      <c r="K334" s="1089"/>
      <c r="L334" s="1308"/>
      <c r="M334" s="1089"/>
      <c r="N334" s="1309"/>
      <c r="O334" s="1309"/>
      <c r="P334" s="1310"/>
      <c r="Q334" s="1310"/>
      <c r="R334" s="1309"/>
      <c r="S334" s="1089"/>
      <c r="T334" s="1304"/>
      <c r="U334" s="1309"/>
      <c r="V334" s="1310"/>
      <c r="W334" s="1310"/>
      <c r="X334" s="1310"/>
      <c r="Y334" s="1310"/>
      <c r="Z334" s="1311"/>
      <c r="AA334" s="1312"/>
      <c r="AB334" s="1312"/>
      <c r="AC334" s="1088"/>
      <c r="AD334" s="1088"/>
      <c r="AE334" s="1088"/>
      <c r="AF334" s="1089"/>
      <c r="AG334" s="1090"/>
      <c r="AH334" s="1090"/>
      <c r="AI334" s="1090"/>
    </row>
    <row r="335" ht="15.75" customHeight="1">
      <c r="A335" s="1089"/>
      <c r="B335" s="1089"/>
      <c r="C335" s="1304"/>
      <c r="D335" s="1304"/>
      <c r="E335" s="1304"/>
      <c r="F335" s="1089"/>
      <c r="G335" s="1089"/>
      <c r="H335" s="1089"/>
      <c r="I335" s="1090"/>
      <c r="J335" s="1089"/>
      <c r="K335" s="1089"/>
      <c r="L335" s="1308"/>
      <c r="M335" s="1089"/>
      <c r="N335" s="1309"/>
      <c r="O335" s="1309"/>
      <c r="P335" s="1310"/>
      <c r="Q335" s="1310"/>
      <c r="R335" s="1309"/>
      <c r="S335" s="1089"/>
      <c r="T335" s="1304"/>
      <c r="U335" s="1309"/>
      <c r="V335" s="1310"/>
      <c r="W335" s="1310"/>
      <c r="X335" s="1310"/>
      <c r="Y335" s="1310"/>
      <c r="Z335" s="1311"/>
      <c r="AA335" s="1312"/>
      <c r="AB335" s="1312"/>
      <c r="AC335" s="1088"/>
      <c r="AD335" s="1088"/>
      <c r="AE335" s="1088"/>
      <c r="AF335" s="1089"/>
      <c r="AG335" s="1090"/>
      <c r="AH335" s="1090"/>
      <c r="AI335" s="1090"/>
    </row>
    <row r="336" ht="15.75" customHeight="1">
      <c r="A336" s="1089"/>
      <c r="B336" s="1089"/>
      <c r="C336" s="1304"/>
      <c r="D336" s="1304"/>
      <c r="E336" s="1304"/>
      <c r="F336" s="1089"/>
      <c r="G336" s="1089"/>
      <c r="H336" s="1089"/>
      <c r="I336" s="1090"/>
      <c r="J336" s="1089"/>
      <c r="K336" s="1089"/>
      <c r="L336" s="1308"/>
      <c r="M336" s="1089"/>
      <c r="N336" s="1309"/>
      <c r="O336" s="1309"/>
      <c r="P336" s="1310"/>
      <c r="Q336" s="1310"/>
      <c r="R336" s="1309"/>
      <c r="S336" s="1089"/>
      <c r="T336" s="1304"/>
      <c r="U336" s="1309"/>
      <c r="V336" s="1310"/>
      <c r="W336" s="1310"/>
      <c r="X336" s="1310"/>
      <c r="Y336" s="1310"/>
      <c r="Z336" s="1311"/>
      <c r="AA336" s="1312"/>
      <c r="AB336" s="1312"/>
      <c r="AC336" s="1088"/>
      <c r="AD336" s="1088"/>
      <c r="AE336" s="1088"/>
      <c r="AF336" s="1089"/>
      <c r="AG336" s="1090"/>
      <c r="AH336" s="1090"/>
      <c r="AI336" s="1090"/>
    </row>
    <row r="337" ht="15.75" customHeight="1">
      <c r="A337" s="1089"/>
      <c r="B337" s="1089"/>
      <c r="C337" s="1304"/>
      <c r="D337" s="1304"/>
      <c r="E337" s="1304"/>
      <c r="F337" s="1089"/>
      <c r="G337" s="1089"/>
      <c r="H337" s="1089"/>
      <c r="I337" s="1090"/>
      <c r="J337" s="1089"/>
      <c r="K337" s="1089"/>
      <c r="L337" s="1308"/>
      <c r="M337" s="1089"/>
      <c r="N337" s="1309"/>
      <c r="O337" s="1309"/>
      <c r="P337" s="1310"/>
      <c r="Q337" s="1310"/>
      <c r="R337" s="1309"/>
      <c r="S337" s="1089"/>
      <c r="T337" s="1304"/>
      <c r="U337" s="1309"/>
      <c r="V337" s="1310"/>
      <c r="W337" s="1310"/>
      <c r="X337" s="1310"/>
      <c r="Y337" s="1310"/>
      <c r="Z337" s="1311"/>
      <c r="AA337" s="1312"/>
      <c r="AB337" s="1312"/>
      <c r="AC337" s="1088"/>
      <c r="AD337" s="1088"/>
      <c r="AE337" s="1088"/>
      <c r="AF337" s="1089"/>
      <c r="AG337" s="1090"/>
      <c r="AH337" s="1090"/>
      <c r="AI337" s="1090"/>
    </row>
    <row r="338" ht="15.75" customHeight="1">
      <c r="A338" s="1089"/>
      <c r="B338" s="1089"/>
      <c r="C338" s="1304"/>
      <c r="D338" s="1304"/>
      <c r="E338" s="1304"/>
      <c r="F338" s="1089"/>
      <c r="G338" s="1089"/>
      <c r="H338" s="1089"/>
      <c r="I338" s="1090"/>
      <c r="J338" s="1089"/>
      <c r="K338" s="1089"/>
      <c r="L338" s="1308"/>
      <c r="M338" s="1089"/>
      <c r="N338" s="1309"/>
      <c r="O338" s="1309"/>
      <c r="P338" s="1310"/>
      <c r="Q338" s="1310"/>
      <c r="R338" s="1309"/>
      <c r="S338" s="1089"/>
      <c r="T338" s="1304"/>
      <c r="U338" s="1309"/>
      <c r="V338" s="1310"/>
      <c r="W338" s="1310"/>
      <c r="X338" s="1310"/>
      <c r="Y338" s="1310"/>
      <c r="Z338" s="1311"/>
      <c r="AA338" s="1312"/>
      <c r="AB338" s="1312"/>
      <c r="AC338" s="1088"/>
      <c r="AD338" s="1088"/>
      <c r="AE338" s="1088"/>
      <c r="AF338" s="1089"/>
      <c r="AG338" s="1090"/>
      <c r="AH338" s="1090"/>
      <c r="AI338" s="1090"/>
    </row>
    <row r="339" ht="15.75" customHeight="1">
      <c r="A339" s="1089"/>
      <c r="B339" s="1089"/>
      <c r="C339" s="1304"/>
      <c r="D339" s="1304"/>
      <c r="E339" s="1304"/>
      <c r="F339" s="1089"/>
      <c r="G339" s="1089"/>
      <c r="H339" s="1089"/>
      <c r="I339" s="1090"/>
      <c r="J339" s="1089"/>
      <c r="K339" s="1089"/>
      <c r="L339" s="1308"/>
      <c r="M339" s="1089"/>
      <c r="N339" s="1309"/>
      <c r="O339" s="1309"/>
      <c r="P339" s="1310"/>
      <c r="Q339" s="1310"/>
      <c r="R339" s="1309"/>
      <c r="S339" s="1089"/>
      <c r="T339" s="1304"/>
      <c r="U339" s="1309"/>
      <c r="V339" s="1310"/>
      <c r="W339" s="1310"/>
      <c r="X339" s="1310"/>
      <c r="Y339" s="1310"/>
      <c r="Z339" s="1311"/>
      <c r="AA339" s="1312"/>
      <c r="AB339" s="1312"/>
      <c r="AC339" s="1088"/>
      <c r="AD339" s="1088"/>
      <c r="AE339" s="1088"/>
      <c r="AF339" s="1089"/>
      <c r="AG339" s="1090"/>
      <c r="AH339" s="1090"/>
      <c r="AI339" s="1090"/>
    </row>
    <row r="340" ht="15.75" customHeight="1">
      <c r="A340" s="1089"/>
      <c r="B340" s="1089"/>
      <c r="C340" s="1304"/>
      <c r="D340" s="1304"/>
      <c r="E340" s="1304"/>
      <c r="F340" s="1089"/>
      <c r="G340" s="1089"/>
      <c r="H340" s="1089"/>
      <c r="I340" s="1090"/>
      <c r="J340" s="1089"/>
      <c r="K340" s="1089"/>
      <c r="L340" s="1308"/>
      <c r="M340" s="1089"/>
      <c r="N340" s="1309"/>
      <c r="O340" s="1309"/>
      <c r="P340" s="1310"/>
      <c r="Q340" s="1310"/>
      <c r="R340" s="1309"/>
      <c r="S340" s="1089"/>
      <c r="T340" s="1304"/>
      <c r="U340" s="1309"/>
      <c r="V340" s="1310"/>
      <c r="W340" s="1310"/>
      <c r="X340" s="1310"/>
      <c r="Y340" s="1310"/>
      <c r="Z340" s="1311"/>
      <c r="AA340" s="1312"/>
      <c r="AB340" s="1312"/>
      <c r="AC340" s="1088"/>
      <c r="AD340" s="1088"/>
      <c r="AE340" s="1088"/>
      <c r="AF340" s="1089"/>
      <c r="AG340" s="1090"/>
      <c r="AH340" s="1090"/>
      <c r="AI340" s="1090"/>
    </row>
    <row r="341" ht="15.75" customHeight="1">
      <c r="A341" s="1089"/>
      <c r="B341" s="1089"/>
      <c r="C341" s="1304"/>
      <c r="D341" s="1304"/>
      <c r="E341" s="1304"/>
      <c r="F341" s="1089"/>
      <c r="G341" s="1089"/>
      <c r="H341" s="1089"/>
      <c r="I341" s="1090"/>
      <c r="J341" s="1089"/>
      <c r="K341" s="1089"/>
      <c r="L341" s="1308"/>
      <c r="M341" s="1089"/>
      <c r="N341" s="1309"/>
      <c r="O341" s="1309"/>
      <c r="P341" s="1310"/>
      <c r="Q341" s="1310"/>
      <c r="R341" s="1309"/>
      <c r="S341" s="1089"/>
      <c r="T341" s="1304"/>
      <c r="U341" s="1309"/>
      <c r="V341" s="1310"/>
      <c r="W341" s="1310"/>
      <c r="X341" s="1310"/>
      <c r="Y341" s="1310"/>
      <c r="Z341" s="1311"/>
      <c r="AA341" s="1312"/>
      <c r="AB341" s="1312"/>
      <c r="AC341" s="1088"/>
      <c r="AD341" s="1088"/>
      <c r="AE341" s="1088"/>
      <c r="AF341" s="1089"/>
      <c r="AG341" s="1090"/>
      <c r="AH341" s="1090"/>
      <c r="AI341" s="1090"/>
    </row>
    <row r="342" ht="15.75" customHeight="1">
      <c r="A342" s="1089"/>
      <c r="B342" s="1089"/>
      <c r="C342" s="1304"/>
      <c r="D342" s="1304"/>
      <c r="E342" s="1304"/>
      <c r="F342" s="1089"/>
      <c r="G342" s="1089"/>
      <c r="H342" s="1089"/>
      <c r="I342" s="1090"/>
      <c r="J342" s="1089"/>
      <c r="K342" s="1089"/>
      <c r="L342" s="1308"/>
      <c r="M342" s="1089"/>
      <c r="N342" s="1309"/>
      <c r="O342" s="1309"/>
      <c r="P342" s="1310"/>
      <c r="Q342" s="1310"/>
      <c r="R342" s="1309"/>
      <c r="S342" s="1089"/>
      <c r="T342" s="1304"/>
      <c r="U342" s="1309"/>
      <c r="V342" s="1310"/>
      <c r="W342" s="1310"/>
      <c r="X342" s="1310"/>
      <c r="Y342" s="1310"/>
      <c r="Z342" s="1311"/>
      <c r="AA342" s="1312"/>
      <c r="AB342" s="1312"/>
      <c r="AC342" s="1088"/>
      <c r="AD342" s="1088"/>
      <c r="AE342" s="1088"/>
      <c r="AF342" s="1089"/>
      <c r="AG342" s="1090"/>
      <c r="AH342" s="1090"/>
      <c r="AI342" s="1090"/>
    </row>
    <row r="343" ht="15.75" customHeight="1">
      <c r="A343" s="1089"/>
      <c r="B343" s="1089"/>
      <c r="C343" s="1304"/>
      <c r="D343" s="1304"/>
      <c r="E343" s="1304"/>
      <c r="F343" s="1089"/>
      <c r="G343" s="1089"/>
      <c r="H343" s="1089"/>
      <c r="I343" s="1090"/>
      <c r="J343" s="1089"/>
      <c r="K343" s="1089"/>
      <c r="L343" s="1308"/>
      <c r="M343" s="1089"/>
      <c r="N343" s="1309"/>
      <c r="O343" s="1309"/>
      <c r="P343" s="1310"/>
      <c r="Q343" s="1310"/>
      <c r="R343" s="1309"/>
      <c r="S343" s="1089"/>
      <c r="T343" s="1304"/>
      <c r="U343" s="1309"/>
      <c r="V343" s="1310"/>
      <c r="W343" s="1310"/>
      <c r="X343" s="1310"/>
      <c r="Y343" s="1310"/>
      <c r="Z343" s="1311"/>
      <c r="AA343" s="1312"/>
      <c r="AB343" s="1312"/>
      <c r="AC343" s="1088"/>
      <c r="AD343" s="1088"/>
      <c r="AE343" s="1088"/>
      <c r="AF343" s="1089"/>
      <c r="AG343" s="1090"/>
      <c r="AH343" s="1090"/>
      <c r="AI343" s="1090"/>
    </row>
    <row r="344" ht="15.75" customHeight="1">
      <c r="A344" s="1089"/>
      <c r="B344" s="1089"/>
      <c r="C344" s="1304"/>
      <c r="D344" s="1304"/>
      <c r="E344" s="1304"/>
      <c r="F344" s="1089"/>
      <c r="G344" s="1089"/>
      <c r="H344" s="1089"/>
      <c r="I344" s="1090"/>
      <c r="J344" s="1089"/>
      <c r="K344" s="1089"/>
      <c r="L344" s="1308"/>
      <c r="M344" s="1089"/>
      <c r="N344" s="1309"/>
      <c r="O344" s="1309"/>
      <c r="P344" s="1310"/>
      <c r="Q344" s="1310"/>
      <c r="R344" s="1309"/>
      <c r="S344" s="1089"/>
      <c r="T344" s="1304"/>
      <c r="U344" s="1309"/>
      <c r="V344" s="1310"/>
      <c r="W344" s="1310"/>
      <c r="X344" s="1310"/>
      <c r="Y344" s="1310"/>
      <c r="Z344" s="1311"/>
      <c r="AA344" s="1312"/>
      <c r="AB344" s="1312"/>
      <c r="AC344" s="1088"/>
      <c r="AD344" s="1088"/>
      <c r="AE344" s="1088"/>
      <c r="AF344" s="1089"/>
      <c r="AG344" s="1090"/>
      <c r="AH344" s="1090"/>
      <c r="AI344" s="1090"/>
    </row>
    <row r="345" ht="15.75" customHeight="1">
      <c r="A345" s="1089"/>
      <c r="B345" s="1089"/>
      <c r="C345" s="1304"/>
      <c r="D345" s="1304"/>
      <c r="E345" s="1304"/>
      <c r="F345" s="1089"/>
      <c r="G345" s="1089"/>
      <c r="H345" s="1089"/>
      <c r="I345" s="1090"/>
      <c r="J345" s="1089"/>
      <c r="K345" s="1089"/>
      <c r="L345" s="1308"/>
      <c r="M345" s="1089"/>
      <c r="N345" s="1309"/>
      <c r="O345" s="1309"/>
      <c r="P345" s="1310"/>
      <c r="Q345" s="1310"/>
      <c r="R345" s="1309"/>
      <c r="S345" s="1089"/>
      <c r="T345" s="1304"/>
      <c r="U345" s="1309"/>
      <c r="V345" s="1310"/>
      <c r="W345" s="1310"/>
      <c r="X345" s="1310"/>
      <c r="Y345" s="1310"/>
      <c r="Z345" s="1311"/>
      <c r="AA345" s="1312"/>
      <c r="AB345" s="1312"/>
      <c r="AC345" s="1088"/>
      <c r="AD345" s="1088"/>
      <c r="AE345" s="1088"/>
      <c r="AF345" s="1089"/>
      <c r="AG345" s="1090"/>
      <c r="AH345" s="1090"/>
      <c r="AI345" s="1090"/>
    </row>
    <row r="346" ht="15.75" customHeight="1">
      <c r="A346" s="1089"/>
      <c r="B346" s="1089"/>
      <c r="C346" s="1304"/>
      <c r="D346" s="1304"/>
      <c r="E346" s="1304"/>
      <c r="F346" s="1089"/>
      <c r="G346" s="1089"/>
      <c r="H346" s="1089"/>
      <c r="I346" s="1090"/>
      <c r="J346" s="1089"/>
      <c r="K346" s="1089"/>
      <c r="L346" s="1308"/>
      <c r="M346" s="1089"/>
      <c r="N346" s="1309"/>
      <c r="O346" s="1309"/>
      <c r="P346" s="1310"/>
      <c r="Q346" s="1310"/>
      <c r="R346" s="1309"/>
      <c r="S346" s="1089"/>
      <c r="T346" s="1304"/>
      <c r="U346" s="1309"/>
      <c r="V346" s="1310"/>
      <c r="W346" s="1310"/>
      <c r="X346" s="1310"/>
      <c r="Y346" s="1310"/>
      <c r="Z346" s="1311"/>
      <c r="AA346" s="1312"/>
      <c r="AB346" s="1312"/>
      <c r="AC346" s="1088"/>
      <c r="AD346" s="1088"/>
      <c r="AE346" s="1088"/>
      <c r="AF346" s="1089"/>
      <c r="AG346" s="1090"/>
      <c r="AH346" s="1090"/>
      <c r="AI346" s="1090"/>
    </row>
    <row r="347" ht="15.75" customHeight="1">
      <c r="A347" s="1089"/>
      <c r="B347" s="1089"/>
      <c r="C347" s="1304"/>
      <c r="D347" s="1304"/>
      <c r="E347" s="1304"/>
      <c r="F347" s="1089"/>
      <c r="G347" s="1089"/>
      <c r="H347" s="1089"/>
      <c r="I347" s="1090"/>
      <c r="J347" s="1089"/>
      <c r="K347" s="1089"/>
      <c r="L347" s="1308"/>
      <c r="M347" s="1089"/>
      <c r="N347" s="1309"/>
      <c r="O347" s="1309"/>
      <c r="P347" s="1310"/>
      <c r="Q347" s="1310"/>
      <c r="R347" s="1309"/>
      <c r="S347" s="1089"/>
      <c r="T347" s="1304"/>
      <c r="U347" s="1309"/>
      <c r="V347" s="1310"/>
      <c r="W347" s="1310"/>
      <c r="X347" s="1310"/>
      <c r="Y347" s="1310"/>
      <c r="Z347" s="1311"/>
      <c r="AA347" s="1312"/>
      <c r="AB347" s="1312"/>
      <c r="AC347" s="1088"/>
      <c r="AD347" s="1088"/>
      <c r="AE347" s="1088"/>
      <c r="AF347" s="1089"/>
      <c r="AG347" s="1090"/>
      <c r="AH347" s="1090"/>
      <c r="AI347" s="1090"/>
    </row>
    <row r="348" ht="15.75" customHeight="1">
      <c r="A348" s="1089"/>
      <c r="B348" s="1089"/>
      <c r="C348" s="1304"/>
      <c r="D348" s="1304"/>
      <c r="E348" s="1304"/>
      <c r="F348" s="1089"/>
      <c r="G348" s="1089"/>
      <c r="H348" s="1089"/>
      <c r="I348" s="1090"/>
      <c r="J348" s="1089"/>
      <c r="K348" s="1089"/>
      <c r="L348" s="1308"/>
      <c r="M348" s="1089"/>
      <c r="N348" s="1309"/>
      <c r="O348" s="1309"/>
      <c r="P348" s="1310"/>
      <c r="Q348" s="1310"/>
      <c r="R348" s="1309"/>
      <c r="S348" s="1089"/>
      <c r="T348" s="1304"/>
      <c r="U348" s="1309"/>
      <c r="V348" s="1310"/>
      <c r="W348" s="1310"/>
      <c r="X348" s="1310"/>
      <c r="Y348" s="1310"/>
      <c r="Z348" s="1311"/>
      <c r="AA348" s="1312"/>
      <c r="AB348" s="1312"/>
      <c r="AC348" s="1088"/>
      <c r="AD348" s="1088"/>
      <c r="AE348" s="1088"/>
      <c r="AF348" s="1089"/>
      <c r="AG348" s="1090"/>
      <c r="AH348" s="1090"/>
      <c r="AI348" s="1090"/>
    </row>
    <row r="349" ht="15.75" customHeight="1">
      <c r="A349" s="1089"/>
      <c r="B349" s="1089"/>
      <c r="C349" s="1304"/>
      <c r="D349" s="1304"/>
      <c r="E349" s="1304"/>
      <c r="F349" s="1089"/>
      <c r="G349" s="1089"/>
      <c r="H349" s="1089"/>
      <c r="I349" s="1090"/>
      <c r="J349" s="1089"/>
      <c r="K349" s="1089"/>
      <c r="L349" s="1308"/>
      <c r="M349" s="1089"/>
      <c r="N349" s="1309"/>
      <c r="O349" s="1309"/>
      <c r="P349" s="1310"/>
      <c r="Q349" s="1310"/>
      <c r="R349" s="1309"/>
      <c r="S349" s="1089"/>
      <c r="T349" s="1304"/>
      <c r="U349" s="1309"/>
      <c r="V349" s="1310"/>
      <c r="W349" s="1310"/>
      <c r="X349" s="1310"/>
      <c r="Y349" s="1310"/>
      <c r="Z349" s="1311"/>
      <c r="AA349" s="1312"/>
      <c r="AB349" s="1312"/>
      <c r="AC349" s="1088"/>
      <c r="AD349" s="1088"/>
      <c r="AE349" s="1088"/>
      <c r="AF349" s="1089"/>
      <c r="AG349" s="1090"/>
      <c r="AH349" s="1090"/>
      <c r="AI349" s="1090"/>
    </row>
    <row r="350" ht="15.75" customHeight="1">
      <c r="A350" s="1089"/>
      <c r="B350" s="1089"/>
      <c r="C350" s="1304"/>
      <c r="D350" s="1304"/>
      <c r="E350" s="1304"/>
      <c r="F350" s="1089"/>
      <c r="G350" s="1089"/>
      <c r="H350" s="1089"/>
      <c r="I350" s="1090"/>
      <c r="J350" s="1089"/>
      <c r="K350" s="1089"/>
      <c r="L350" s="1308"/>
      <c r="M350" s="1089"/>
      <c r="N350" s="1309"/>
      <c r="O350" s="1309"/>
      <c r="P350" s="1310"/>
      <c r="Q350" s="1310"/>
      <c r="R350" s="1309"/>
      <c r="S350" s="1089"/>
      <c r="T350" s="1304"/>
      <c r="U350" s="1309"/>
      <c r="V350" s="1310"/>
      <c r="W350" s="1310"/>
      <c r="X350" s="1310"/>
      <c r="Y350" s="1310"/>
      <c r="Z350" s="1311"/>
      <c r="AA350" s="1312"/>
      <c r="AB350" s="1312"/>
      <c r="AC350" s="1088"/>
      <c r="AD350" s="1088"/>
      <c r="AE350" s="1088"/>
      <c r="AF350" s="1089"/>
      <c r="AG350" s="1090"/>
      <c r="AH350" s="1090"/>
      <c r="AI350" s="1090"/>
    </row>
    <row r="351" ht="15.75" customHeight="1">
      <c r="A351" s="1089"/>
      <c r="B351" s="1089"/>
      <c r="C351" s="1304"/>
      <c r="D351" s="1304"/>
      <c r="E351" s="1304"/>
      <c r="F351" s="1089"/>
      <c r="G351" s="1089"/>
      <c r="H351" s="1089"/>
      <c r="I351" s="1090"/>
      <c r="J351" s="1089"/>
      <c r="K351" s="1089"/>
      <c r="L351" s="1308"/>
      <c r="M351" s="1089"/>
      <c r="N351" s="1309"/>
      <c r="O351" s="1309"/>
      <c r="P351" s="1310"/>
      <c r="Q351" s="1310"/>
      <c r="R351" s="1309"/>
      <c r="S351" s="1089"/>
      <c r="T351" s="1304"/>
      <c r="U351" s="1309"/>
      <c r="V351" s="1310"/>
      <c r="W351" s="1310"/>
      <c r="X351" s="1310"/>
      <c r="Y351" s="1310"/>
      <c r="Z351" s="1311"/>
      <c r="AA351" s="1312"/>
      <c r="AB351" s="1312"/>
      <c r="AC351" s="1088"/>
      <c r="AD351" s="1088"/>
      <c r="AE351" s="1088"/>
      <c r="AF351" s="1089"/>
      <c r="AG351" s="1090"/>
      <c r="AH351" s="1090"/>
      <c r="AI351" s="1090"/>
    </row>
    <row r="352" ht="15.75" customHeight="1">
      <c r="A352" s="1089"/>
      <c r="B352" s="1089"/>
      <c r="C352" s="1304"/>
      <c r="D352" s="1304"/>
      <c r="E352" s="1304"/>
      <c r="F352" s="1089"/>
      <c r="G352" s="1089"/>
      <c r="H352" s="1089"/>
      <c r="I352" s="1090"/>
      <c r="J352" s="1089"/>
      <c r="K352" s="1089"/>
      <c r="L352" s="1308"/>
      <c r="M352" s="1089"/>
      <c r="N352" s="1309"/>
      <c r="O352" s="1309"/>
      <c r="P352" s="1310"/>
      <c r="Q352" s="1310"/>
      <c r="R352" s="1309"/>
      <c r="S352" s="1089"/>
      <c r="T352" s="1304"/>
      <c r="U352" s="1309"/>
      <c r="V352" s="1310"/>
      <c r="W352" s="1310"/>
      <c r="X352" s="1310"/>
      <c r="Y352" s="1310"/>
      <c r="Z352" s="1311"/>
      <c r="AA352" s="1312"/>
      <c r="AB352" s="1312"/>
      <c r="AC352" s="1088"/>
      <c r="AD352" s="1088"/>
      <c r="AE352" s="1088"/>
      <c r="AF352" s="1089"/>
      <c r="AG352" s="1090"/>
      <c r="AH352" s="1090"/>
      <c r="AI352" s="1090"/>
    </row>
    <row r="353" ht="15.75" customHeight="1">
      <c r="A353" s="1089"/>
      <c r="B353" s="1089"/>
      <c r="C353" s="1304"/>
      <c r="D353" s="1304"/>
      <c r="E353" s="1304"/>
      <c r="F353" s="1089"/>
      <c r="G353" s="1089"/>
      <c r="H353" s="1089"/>
      <c r="I353" s="1090"/>
      <c r="J353" s="1089"/>
      <c r="K353" s="1089"/>
      <c r="L353" s="1308"/>
      <c r="M353" s="1089"/>
      <c r="N353" s="1309"/>
      <c r="O353" s="1309"/>
      <c r="P353" s="1310"/>
      <c r="Q353" s="1310"/>
      <c r="R353" s="1309"/>
      <c r="S353" s="1089"/>
      <c r="T353" s="1304"/>
      <c r="U353" s="1309"/>
      <c r="V353" s="1310"/>
      <c r="W353" s="1310"/>
      <c r="X353" s="1310"/>
      <c r="Y353" s="1310"/>
      <c r="Z353" s="1311"/>
      <c r="AA353" s="1312"/>
      <c r="AB353" s="1312"/>
      <c r="AC353" s="1088"/>
      <c r="AD353" s="1088"/>
      <c r="AE353" s="1088"/>
      <c r="AF353" s="1089"/>
      <c r="AG353" s="1090"/>
      <c r="AH353" s="1090"/>
      <c r="AI353" s="1090"/>
    </row>
    <row r="354" ht="15.75" customHeight="1">
      <c r="A354" s="1089"/>
      <c r="B354" s="1089"/>
      <c r="C354" s="1304"/>
      <c r="D354" s="1304"/>
      <c r="E354" s="1304"/>
      <c r="F354" s="1089"/>
      <c r="G354" s="1089"/>
      <c r="H354" s="1089"/>
      <c r="I354" s="1090"/>
      <c r="J354" s="1089"/>
      <c r="K354" s="1089"/>
      <c r="L354" s="1308"/>
      <c r="M354" s="1089"/>
      <c r="N354" s="1309"/>
      <c r="O354" s="1309"/>
      <c r="P354" s="1310"/>
      <c r="Q354" s="1310"/>
      <c r="R354" s="1309"/>
      <c r="S354" s="1089"/>
      <c r="T354" s="1304"/>
      <c r="U354" s="1309"/>
      <c r="V354" s="1310"/>
      <c r="W354" s="1310"/>
      <c r="X354" s="1310"/>
      <c r="Y354" s="1310"/>
      <c r="Z354" s="1311"/>
      <c r="AA354" s="1312"/>
      <c r="AB354" s="1312"/>
      <c r="AC354" s="1088"/>
      <c r="AD354" s="1088"/>
      <c r="AE354" s="1088"/>
      <c r="AF354" s="1089"/>
      <c r="AG354" s="1090"/>
      <c r="AH354" s="1090"/>
      <c r="AI354" s="1090"/>
    </row>
    <row r="355" ht="15.75" customHeight="1">
      <c r="A355" s="1089"/>
      <c r="B355" s="1089"/>
      <c r="C355" s="1304"/>
      <c r="D355" s="1304"/>
      <c r="E355" s="1304"/>
      <c r="F355" s="1089"/>
      <c r="G355" s="1089"/>
      <c r="H355" s="1089"/>
      <c r="I355" s="1090"/>
      <c r="J355" s="1089"/>
      <c r="K355" s="1089"/>
      <c r="L355" s="1308"/>
      <c r="M355" s="1089"/>
      <c r="N355" s="1309"/>
      <c r="O355" s="1309"/>
      <c r="P355" s="1310"/>
      <c r="Q355" s="1310"/>
      <c r="R355" s="1309"/>
      <c r="S355" s="1089"/>
      <c r="T355" s="1304"/>
      <c r="U355" s="1309"/>
      <c r="V355" s="1310"/>
      <c r="W355" s="1310"/>
      <c r="X355" s="1310"/>
      <c r="Y355" s="1310"/>
      <c r="Z355" s="1311"/>
      <c r="AA355" s="1312"/>
      <c r="AB355" s="1312"/>
      <c r="AC355" s="1088"/>
      <c r="AD355" s="1088"/>
      <c r="AE355" s="1088"/>
      <c r="AF355" s="1089"/>
      <c r="AG355" s="1090"/>
      <c r="AH355" s="1090"/>
      <c r="AI355" s="1090"/>
    </row>
    <row r="356" ht="15.75" customHeight="1">
      <c r="A356" s="1089"/>
      <c r="B356" s="1089"/>
      <c r="C356" s="1304"/>
      <c r="D356" s="1304"/>
      <c r="E356" s="1304"/>
      <c r="F356" s="1089"/>
      <c r="G356" s="1089"/>
      <c r="H356" s="1089"/>
      <c r="I356" s="1090"/>
      <c r="J356" s="1089"/>
      <c r="K356" s="1089"/>
      <c r="L356" s="1308"/>
      <c r="M356" s="1089"/>
      <c r="N356" s="1309"/>
      <c r="O356" s="1309"/>
      <c r="P356" s="1310"/>
      <c r="Q356" s="1310"/>
      <c r="R356" s="1309"/>
      <c r="S356" s="1089"/>
      <c r="T356" s="1304"/>
      <c r="U356" s="1309"/>
      <c r="V356" s="1310"/>
      <c r="W356" s="1310"/>
      <c r="X356" s="1310"/>
      <c r="Y356" s="1310"/>
      <c r="Z356" s="1311"/>
      <c r="AA356" s="1312"/>
      <c r="AB356" s="1312"/>
      <c r="AC356" s="1088"/>
      <c r="AD356" s="1088"/>
      <c r="AE356" s="1088"/>
      <c r="AF356" s="1089"/>
      <c r="AG356" s="1090"/>
      <c r="AH356" s="1090"/>
      <c r="AI356" s="1090"/>
    </row>
    <row r="357" ht="15.75" customHeight="1">
      <c r="A357" s="1089"/>
      <c r="B357" s="1089"/>
      <c r="C357" s="1304"/>
      <c r="D357" s="1304"/>
      <c r="E357" s="1304"/>
      <c r="F357" s="1089"/>
      <c r="G357" s="1089"/>
      <c r="H357" s="1089"/>
      <c r="I357" s="1090"/>
      <c r="J357" s="1089"/>
      <c r="K357" s="1089"/>
      <c r="L357" s="1308"/>
      <c r="M357" s="1089"/>
      <c r="N357" s="1309"/>
      <c r="O357" s="1309"/>
      <c r="P357" s="1310"/>
      <c r="Q357" s="1310"/>
      <c r="R357" s="1309"/>
      <c r="S357" s="1089"/>
      <c r="T357" s="1304"/>
      <c r="U357" s="1309"/>
      <c r="V357" s="1310"/>
      <c r="W357" s="1310"/>
      <c r="X357" s="1310"/>
      <c r="Y357" s="1310"/>
      <c r="Z357" s="1311"/>
      <c r="AA357" s="1312"/>
      <c r="AB357" s="1312"/>
      <c r="AC357" s="1088"/>
      <c r="AD357" s="1088"/>
      <c r="AE357" s="1088"/>
      <c r="AF357" s="1089"/>
      <c r="AG357" s="1090"/>
      <c r="AH357" s="1090"/>
      <c r="AI357" s="1090"/>
    </row>
    <row r="358" ht="15.75" customHeight="1">
      <c r="A358" s="1089"/>
      <c r="B358" s="1089"/>
      <c r="C358" s="1304"/>
      <c r="D358" s="1304"/>
      <c r="E358" s="1304"/>
      <c r="F358" s="1089"/>
      <c r="G358" s="1089"/>
      <c r="H358" s="1089"/>
      <c r="I358" s="1090"/>
      <c r="J358" s="1089"/>
      <c r="K358" s="1089"/>
      <c r="L358" s="1308"/>
      <c r="M358" s="1089"/>
      <c r="N358" s="1309"/>
      <c r="O358" s="1309"/>
      <c r="P358" s="1310"/>
      <c r="Q358" s="1310"/>
      <c r="R358" s="1309"/>
      <c r="S358" s="1089"/>
      <c r="T358" s="1304"/>
      <c r="U358" s="1309"/>
      <c r="V358" s="1310"/>
      <c r="W358" s="1310"/>
      <c r="X358" s="1310"/>
      <c r="Y358" s="1310"/>
      <c r="Z358" s="1311"/>
      <c r="AA358" s="1312"/>
      <c r="AB358" s="1312"/>
      <c r="AC358" s="1088"/>
      <c r="AD358" s="1088"/>
      <c r="AE358" s="1088"/>
      <c r="AF358" s="1089"/>
      <c r="AG358" s="1090"/>
      <c r="AH358" s="1090"/>
      <c r="AI358" s="1090"/>
    </row>
    <row r="359" ht="15.75" customHeight="1">
      <c r="A359" s="1089"/>
      <c r="B359" s="1089"/>
      <c r="C359" s="1304"/>
      <c r="D359" s="1304"/>
      <c r="E359" s="1304"/>
      <c r="F359" s="1089"/>
      <c r="G359" s="1089"/>
      <c r="H359" s="1089"/>
      <c r="I359" s="1090"/>
      <c r="J359" s="1089"/>
      <c r="K359" s="1089"/>
      <c r="L359" s="1308"/>
      <c r="M359" s="1089"/>
      <c r="N359" s="1309"/>
      <c r="O359" s="1309"/>
      <c r="P359" s="1310"/>
      <c r="Q359" s="1310"/>
      <c r="R359" s="1309"/>
      <c r="S359" s="1089"/>
      <c r="T359" s="1304"/>
      <c r="U359" s="1309"/>
      <c r="V359" s="1310"/>
      <c r="W359" s="1310"/>
      <c r="X359" s="1310"/>
      <c r="Y359" s="1310"/>
      <c r="Z359" s="1311"/>
      <c r="AA359" s="1312"/>
      <c r="AB359" s="1312"/>
      <c r="AC359" s="1088"/>
      <c r="AD359" s="1088"/>
      <c r="AE359" s="1088"/>
      <c r="AF359" s="1089"/>
      <c r="AG359" s="1090"/>
      <c r="AH359" s="1090"/>
      <c r="AI359" s="1090"/>
    </row>
    <row r="360" ht="15.75" customHeight="1">
      <c r="A360" s="1089"/>
      <c r="B360" s="1089"/>
      <c r="C360" s="1304"/>
      <c r="D360" s="1304"/>
      <c r="E360" s="1304"/>
      <c r="F360" s="1089"/>
      <c r="G360" s="1089"/>
      <c r="H360" s="1089"/>
      <c r="I360" s="1090"/>
      <c r="J360" s="1089"/>
      <c r="K360" s="1089"/>
      <c r="L360" s="1308"/>
      <c r="M360" s="1089"/>
      <c r="N360" s="1309"/>
      <c r="O360" s="1309"/>
      <c r="P360" s="1310"/>
      <c r="Q360" s="1310"/>
      <c r="R360" s="1309"/>
      <c r="S360" s="1089"/>
      <c r="T360" s="1304"/>
      <c r="U360" s="1309"/>
      <c r="V360" s="1310"/>
      <c r="W360" s="1310"/>
      <c r="X360" s="1310"/>
      <c r="Y360" s="1310"/>
      <c r="Z360" s="1311"/>
      <c r="AA360" s="1312"/>
      <c r="AB360" s="1312"/>
      <c r="AC360" s="1088"/>
      <c r="AD360" s="1088"/>
      <c r="AE360" s="1088"/>
      <c r="AF360" s="1089"/>
      <c r="AG360" s="1090"/>
      <c r="AH360" s="1090"/>
      <c r="AI360" s="1090"/>
    </row>
    <row r="361" ht="15.75" customHeight="1">
      <c r="A361" s="1089"/>
      <c r="B361" s="1089"/>
      <c r="C361" s="1304"/>
      <c r="D361" s="1304"/>
      <c r="E361" s="1304"/>
      <c r="F361" s="1089"/>
      <c r="G361" s="1089"/>
      <c r="H361" s="1089"/>
      <c r="I361" s="1090"/>
      <c r="J361" s="1089"/>
      <c r="K361" s="1089"/>
      <c r="L361" s="1308"/>
      <c r="M361" s="1089"/>
      <c r="N361" s="1309"/>
      <c r="O361" s="1309"/>
      <c r="P361" s="1310"/>
      <c r="Q361" s="1310"/>
      <c r="R361" s="1309"/>
      <c r="S361" s="1089"/>
      <c r="T361" s="1304"/>
      <c r="U361" s="1309"/>
      <c r="V361" s="1310"/>
      <c r="W361" s="1310"/>
      <c r="X361" s="1310"/>
      <c r="Y361" s="1310"/>
      <c r="Z361" s="1311"/>
      <c r="AA361" s="1312"/>
      <c r="AB361" s="1312"/>
      <c r="AC361" s="1088"/>
      <c r="AD361" s="1088"/>
      <c r="AE361" s="1088"/>
      <c r="AF361" s="1089"/>
      <c r="AG361" s="1090"/>
      <c r="AH361" s="1090"/>
      <c r="AI361" s="1090"/>
    </row>
    <row r="362" ht="15.75" customHeight="1">
      <c r="A362" s="1089"/>
      <c r="B362" s="1089"/>
      <c r="C362" s="1304"/>
      <c r="D362" s="1304"/>
      <c r="E362" s="1304"/>
      <c r="F362" s="1089"/>
      <c r="G362" s="1089"/>
      <c r="H362" s="1089"/>
      <c r="I362" s="1090"/>
      <c r="J362" s="1089"/>
      <c r="K362" s="1089"/>
      <c r="L362" s="1308"/>
      <c r="M362" s="1089"/>
      <c r="N362" s="1309"/>
      <c r="O362" s="1309"/>
      <c r="P362" s="1310"/>
      <c r="Q362" s="1310"/>
      <c r="R362" s="1309"/>
      <c r="S362" s="1089"/>
      <c r="T362" s="1304"/>
      <c r="U362" s="1309"/>
      <c r="V362" s="1310"/>
      <c r="W362" s="1310"/>
      <c r="X362" s="1310"/>
      <c r="Y362" s="1310"/>
      <c r="Z362" s="1311"/>
      <c r="AA362" s="1312"/>
      <c r="AB362" s="1312"/>
      <c r="AC362" s="1088"/>
      <c r="AD362" s="1088"/>
      <c r="AE362" s="1088"/>
      <c r="AF362" s="1089"/>
      <c r="AG362" s="1090"/>
      <c r="AH362" s="1090"/>
      <c r="AI362" s="1090"/>
    </row>
    <row r="363" ht="15.75" customHeight="1">
      <c r="A363" s="1089"/>
      <c r="B363" s="1089"/>
      <c r="C363" s="1304"/>
      <c r="D363" s="1304"/>
      <c r="E363" s="1304"/>
      <c r="F363" s="1089"/>
      <c r="G363" s="1089"/>
      <c r="H363" s="1089"/>
      <c r="I363" s="1090"/>
      <c r="J363" s="1089"/>
      <c r="K363" s="1089"/>
      <c r="L363" s="1308"/>
      <c r="M363" s="1089"/>
      <c r="N363" s="1309"/>
      <c r="O363" s="1309"/>
      <c r="P363" s="1310"/>
      <c r="Q363" s="1310"/>
      <c r="R363" s="1309"/>
      <c r="S363" s="1089"/>
      <c r="T363" s="1304"/>
      <c r="U363" s="1309"/>
      <c r="V363" s="1310"/>
      <c r="W363" s="1310"/>
      <c r="X363" s="1310"/>
      <c r="Y363" s="1310"/>
      <c r="Z363" s="1311"/>
      <c r="AA363" s="1312"/>
      <c r="AB363" s="1312"/>
      <c r="AC363" s="1088"/>
      <c r="AD363" s="1088"/>
      <c r="AE363" s="1088"/>
      <c r="AF363" s="1089"/>
      <c r="AG363" s="1090"/>
      <c r="AH363" s="1090"/>
      <c r="AI363" s="1090"/>
    </row>
    <row r="364" ht="15.75" customHeight="1">
      <c r="A364" s="1089"/>
      <c r="B364" s="1089"/>
      <c r="C364" s="1304"/>
      <c r="D364" s="1304"/>
      <c r="E364" s="1304"/>
      <c r="F364" s="1089"/>
      <c r="G364" s="1089"/>
      <c r="H364" s="1089"/>
      <c r="I364" s="1090"/>
      <c r="J364" s="1089"/>
      <c r="K364" s="1089"/>
      <c r="L364" s="1308"/>
      <c r="M364" s="1089"/>
      <c r="N364" s="1309"/>
      <c r="O364" s="1309"/>
      <c r="P364" s="1310"/>
      <c r="Q364" s="1310"/>
      <c r="R364" s="1309"/>
      <c r="S364" s="1089"/>
      <c r="T364" s="1304"/>
      <c r="U364" s="1309"/>
      <c r="V364" s="1310"/>
      <c r="W364" s="1310"/>
      <c r="X364" s="1310"/>
      <c r="Y364" s="1310"/>
      <c r="Z364" s="1311"/>
      <c r="AA364" s="1312"/>
      <c r="AB364" s="1312"/>
      <c r="AC364" s="1088"/>
      <c r="AD364" s="1088"/>
      <c r="AE364" s="1088"/>
      <c r="AF364" s="1089"/>
      <c r="AG364" s="1090"/>
      <c r="AH364" s="1090"/>
      <c r="AI364" s="1090"/>
    </row>
    <row r="365" ht="15.75" customHeight="1">
      <c r="A365" s="1089"/>
      <c r="B365" s="1089"/>
      <c r="C365" s="1304"/>
      <c r="D365" s="1304"/>
      <c r="E365" s="1304"/>
      <c r="F365" s="1089"/>
      <c r="G365" s="1089"/>
      <c r="H365" s="1089"/>
      <c r="I365" s="1090"/>
      <c r="J365" s="1089"/>
      <c r="K365" s="1089"/>
      <c r="L365" s="1308"/>
      <c r="M365" s="1089"/>
      <c r="N365" s="1309"/>
      <c r="O365" s="1309"/>
      <c r="P365" s="1310"/>
      <c r="Q365" s="1310"/>
      <c r="R365" s="1309"/>
      <c r="S365" s="1089"/>
      <c r="T365" s="1304"/>
      <c r="U365" s="1309"/>
      <c r="V365" s="1310"/>
      <c r="W365" s="1310"/>
      <c r="X365" s="1310"/>
      <c r="Y365" s="1310"/>
      <c r="Z365" s="1311"/>
      <c r="AA365" s="1312"/>
      <c r="AB365" s="1312"/>
      <c r="AC365" s="1088"/>
      <c r="AD365" s="1088"/>
      <c r="AE365" s="1088"/>
      <c r="AF365" s="1089"/>
      <c r="AG365" s="1090"/>
      <c r="AH365" s="1090"/>
      <c r="AI365" s="1090"/>
    </row>
    <row r="366" ht="15.75" customHeight="1">
      <c r="A366" s="1089"/>
      <c r="B366" s="1089"/>
      <c r="C366" s="1304"/>
      <c r="D366" s="1304"/>
      <c r="E366" s="1304"/>
      <c r="F366" s="1089"/>
      <c r="G366" s="1089"/>
      <c r="H366" s="1089"/>
      <c r="I366" s="1090"/>
      <c r="J366" s="1089"/>
      <c r="K366" s="1089"/>
      <c r="L366" s="1308"/>
      <c r="M366" s="1089"/>
      <c r="N366" s="1309"/>
      <c r="O366" s="1309"/>
      <c r="P366" s="1310"/>
      <c r="Q366" s="1310"/>
      <c r="R366" s="1309"/>
      <c r="S366" s="1089"/>
      <c r="T366" s="1304"/>
      <c r="U366" s="1309"/>
      <c r="V366" s="1310"/>
      <c r="W366" s="1310"/>
      <c r="X366" s="1310"/>
      <c r="Y366" s="1310"/>
      <c r="Z366" s="1311"/>
      <c r="AA366" s="1312"/>
      <c r="AB366" s="1312"/>
      <c r="AC366" s="1088"/>
      <c r="AD366" s="1088"/>
      <c r="AE366" s="1088"/>
      <c r="AF366" s="1089"/>
      <c r="AG366" s="1090"/>
      <c r="AH366" s="1090"/>
      <c r="AI366" s="1090"/>
    </row>
    <row r="367" ht="15.75" customHeight="1">
      <c r="A367" s="1089"/>
      <c r="B367" s="1089"/>
      <c r="C367" s="1304"/>
      <c r="D367" s="1304"/>
      <c r="E367" s="1304"/>
      <c r="F367" s="1089"/>
      <c r="G367" s="1089"/>
      <c r="H367" s="1089"/>
      <c r="I367" s="1090"/>
      <c r="J367" s="1089"/>
      <c r="K367" s="1089"/>
      <c r="L367" s="1308"/>
      <c r="M367" s="1089"/>
      <c r="N367" s="1309"/>
      <c r="O367" s="1309"/>
      <c r="P367" s="1310"/>
      <c r="Q367" s="1310"/>
      <c r="R367" s="1309"/>
      <c r="S367" s="1089"/>
      <c r="T367" s="1304"/>
      <c r="U367" s="1309"/>
      <c r="V367" s="1310"/>
      <c r="W367" s="1310"/>
      <c r="X367" s="1310"/>
      <c r="Y367" s="1310"/>
      <c r="Z367" s="1311"/>
      <c r="AA367" s="1312"/>
      <c r="AB367" s="1312"/>
      <c r="AC367" s="1088"/>
      <c r="AD367" s="1088"/>
      <c r="AE367" s="1088"/>
      <c r="AF367" s="1089"/>
      <c r="AG367" s="1090"/>
      <c r="AH367" s="1090"/>
      <c r="AI367" s="1090"/>
    </row>
    <row r="368" ht="15.75" customHeight="1">
      <c r="A368" s="1089"/>
      <c r="B368" s="1089"/>
      <c r="C368" s="1304"/>
      <c r="D368" s="1304"/>
      <c r="E368" s="1304"/>
      <c r="F368" s="1089"/>
      <c r="G368" s="1089"/>
      <c r="H368" s="1089"/>
      <c r="I368" s="1090"/>
      <c r="J368" s="1089"/>
      <c r="K368" s="1089"/>
      <c r="L368" s="1308"/>
      <c r="M368" s="1089"/>
      <c r="N368" s="1309"/>
      <c r="O368" s="1309"/>
      <c r="P368" s="1310"/>
      <c r="Q368" s="1310"/>
      <c r="R368" s="1309"/>
      <c r="S368" s="1089"/>
      <c r="T368" s="1304"/>
      <c r="U368" s="1309"/>
      <c r="V368" s="1310"/>
      <c r="W368" s="1310"/>
      <c r="X368" s="1310"/>
      <c r="Y368" s="1310"/>
      <c r="Z368" s="1311"/>
      <c r="AA368" s="1312"/>
      <c r="AB368" s="1312"/>
      <c r="AC368" s="1088"/>
      <c r="AD368" s="1088"/>
      <c r="AE368" s="1088"/>
      <c r="AF368" s="1089"/>
      <c r="AG368" s="1090"/>
      <c r="AH368" s="1090"/>
      <c r="AI368" s="1090"/>
    </row>
    <row r="369" ht="15.75" customHeight="1">
      <c r="A369" s="1089"/>
      <c r="B369" s="1089"/>
      <c r="C369" s="1304"/>
      <c r="D369" s="1304"/>
      <c r="E369" s="1304"/>
      <c r="F369" s="1089"/>
      <c r="G369" s="1089"/>
      <c r="H369" s="1089"/>
      <c r="I369" s="1090"/>
      <c r="J369" s="1089"/>
      <c r="K369" s="1089"/>
      <c r="L369" s="1308"/>
      <c r="M369" s="1089"/>
      <c r="N369" s="1309"/>
      <c r="O369" s="1309"/>
      <c r="P369" s="1310"/>
      <c r="Q369" s="1310"/>
      <c r="R369" s="1309"/>
      <c r="S369" s="1089"/>
      <c r="T369" s="1304"/>
      <c r="U369" s="1309"/>
      <c r="V369" s="1310"/>
      <c r="W369" s="1310"/>
      <c r="X369" s="1310"/>
      <c r="Y369" s="1310"/>
      <c r="Z369" s="1311"/>
      <c r="AA369" s="1312"/>
      <c r="AB369" s="1312"/>
      <c r="AC369" s="1088"/>
      <c r="AD369" s="1088"/>
      <c r="AE369" s="1088"/>
      <c r="AF369" s="1089"/>
      <c r="AG369" s="1090"/>
      <c r="AH369" s="1090"/>
      <c r="AI369" s="1090"/>
    </row>
    <row r="370" ht="15.75" customHeight="1">
      <c r="A370" s="1089"/>
      <c r="B370" s="1089"/>
      <c r="C370" s="1304"/>
      <c r="D370" s="1304"/>
      <c r="E370" s="1304"/>
      <c r="F370" s="1089"/>
      <c r="G370" s="1089"/>
      <c r="H370" s="1089"/>
      <c r="I370" s="1090"/>
      <c r="J370" s="1089"/>
      <c r="K370" s="1089"/>
      <c r="L370" s="1308"/>
      <c r="M370" s="1089"/>
      <c r="N370" s="1309"/>
      <c r="O370" s="1309"/>
      <c r="P370" s="1310"/>
      <c r="Q370" s="1310"/>
      <c r="R370" s="1309"/>
      <c r="S370" s="1089"/>
      <c r="T370" s="1304"/>
      <c r="U370" s="1309"/>
      <c r="V370" s="1310"/>
      <c r="W370" s="1310"/>
      <c r="X370" s="1310"/>
      <c r="Y370" s="1310"/>
      <c r="Z370" s="1311"/>
      <c r="AA370" s="1312"/>
      <c r="AB370" s="1312"/>
      <c r="AC370" s="1088"/>
      <c r="AD370" s="1088"/>
      <c r="AE370" s="1088"/>
      <c r="AF370" s="1089"/>
      <c r="AG370" s="1090"/>
      <c r="AH370" s="1090"/>
      <c r="AI370" s="1090"/>
    </row>
    <row r="371" ht="15.75" customHeight="1">
      <c r="A371" s="1089"/>
      <c r="B371" s="1089"/>
      <c r="C371" s="1304"/>
      <c r="D371" s="1304"/>
      <c r="E371" s="1304"/>
      <c r="F371" s="1089"/>
      <c r="G371" s="1089"/>
      <c r="H371" s="1089"/>
      <c r="I371" s="1090"/>
      <c r="J371" s="1089"/>
      <c r="K371" s="1089"/>
      <c r="L371" s="1308"/>
      <c r="M371" s="1089"/>
      <c r="N371" s="1309"/>
      <c r="O371" s="1309"/>
      <c r="P371" s="1310"/>
      <c r="Q371" s="1310"/>
      <c r="R371" s="1309"/>
      <c r="S371" s="1089"/>
      <c r="T371" s="1304"/>
      <c r="U371" s="1309"/>
      <c r="V371" s="1310"/>
      <c r="W371" s="1310"/>
      <c r="X371" s="1310"/>
      <c r="Y371" s="1310"/>
      <c r="Z371" s="1311"/>
      <c r="AA371" s="1312"/>
      <c r="AB371" s="1312"/>
      <c r="AC371" s="1088"/>
      <c r="AD371" s="1088"/>
      <c r="AE371" s="1088"/>
      <c r="AF371" s="1089"/>
      <c r="AG371" s="1090"/>
      <c r="AH371" s="1090"/>
      <c r="AI371" s="1090"/>
    </row>
    <row r="372" ht="15.75" customHeight="1">
      <c r="A372" s="1089"/>
      <c r="B372" s="1089"/>
      <c r="C372" s="1304"/>
      <c r="D372" s="1304"/>
      <c r="E372" s="1304"/>
      <c r="F372" s="1089"/>
      <c r="G372" s="1089"/>
      <c r="H372" s="1089"/>
      <c r="I372" s="1090"/>
      <c r="J372" s="1089"/>
      <c r="K372" s="1089"/>
      <c r="L372" s="1308"/>
      <c r="M372" s="1089"/>
      <c r="N372" s="1309"/>
      <c r="O372" s="1309"/>
      <c r="P372" s="1310"/>
      <c r="Q372" s="1310"/>
      <c r="R372" s="1309"/>
      <c r="S372" s="1089"/>
      <c r="T372" s="1304"/>
      <c r="U372" s="1309"/>
      <c r="V372" s="1310"/>
      <c r="W372" s="1310"/>
      <c r="X372" s="1310"/>
      <c r="Y372" s="1310"/>
      <c r="Z372" s="1311"/>
      <c r="AA372" s="1312"/>
      <c r="AB372" s="1312"/>
      <c r="AC372" s="1088"/>
      <c r="AD372" s="1088"/>
      <c r="AE372" s="1088"/>
      <c r="AF372" s="1089"/>
      <c r="AG372" s="1090"/>
      <c r="AH372" s="1090"/>
      <c r="AI372" s="1090"/>
    </row>
    <row r="373" ht="15.75" customHeight="1">
      <c r="A373" s="1089"/>
      <c r="B373" s="1089"/>
      <c r="C373" s="1304"/>
      <c r="D373" s="1304"/>
      <c r="E373" s="1304"/>
      <c r="F373" s="1089"/>
      <c r="G373" s="1089"/>
      <c r="H373" s="1089"/>
      <c r="I373" s="1090"/>
      <c r="J373" s="1089"/>
      <c r="K373" s="1089"/>
      <c r="L373" s="1308"/>
      <c r="M373" s="1089"/>
      <c r="N373" s="1309"/>
      <c r="O373" s="1309"/>
      <c r="P373" s="1310"/>
      <c r="Q373" s="1310"/>
      <c r="R373" s="1309"/>
      <c r="S373" s="1089"/>
      <c r="T373" s="1304"/>
      <c r="U373" s="1309"/>
      <c r="V373" s="1310"/>
      <c r="W373" s="1310"/>
      <c r="X373" s="1310"/>
      <c r="Y373" s="1310"/>
      <c r="Z373" s="1311"/>
      <c r="AA373" s="1312"/>
      <c r="AB373" s="1312"/>
      <c r="AC373" s="1088"/>
      <c r="AD373" s="1088"/>
      <c r="AE373" s="1088"/>
      <c r="AF373" s="1089"/>
      <c r="AG373" s="1090"/>
      <c r="AH373" s="1090"/>
      <c r="AI373" s="1090"/>
    </row>
    <row r="374" ht="15.75" customHeight="1">
      <c r="A374" s="1089"/>
      <c r="B374" s="1089"/>
      <c r="C374" s="1304"/>
      <c r="D374" s="1304"/>
      <c r="E374" s="1304"/>
      <c r="F374" s="1089"/>
      <c r="G374" s="1089"/>
      <c r="H374" s="1089"/>
      <c r="I374" s="1090"/>
      <c r="J374" s="1089"/>
      <c r="K374" s="1089"/>
      <c r="L374" s="1308"/>
      <c r="M374" s="1089"/>
      <c r="N374" s="1309"/>
      <c r="O374" s="1309"/>
      <c r="P374" s="1310"/>
      <c r="Q374" s="1310"/>
      <c r="R374" s="1309"/>
      <c r="S374" s="1089"/>
      <c r="T374" s="1304"/>
      <c r="U374" s="1309"/>
      <c r="V374" s="1310"/>
      <c r="W374" s="1310"/>
      <c r="X374" s="1310"/>
      <c r="Y374" s="1310"/>
      <c r="Z374" s="1311"/>
      <c r="AA374" s="1312"/>
      <c r="AB374" s="1312"/>
      <c r="AC374" s="1088"/>
      <c r="AD374" s="1088"/>
      <c r="AE374" s="1088"/>
      <c r="AF374" s="1089"/>
      <c r="AG374" s="1090"/>
      <c r="AH374" s="1090"/>
      <c r="AI374" s="1090"/>
    </row>
    <row r="375" ht="15.75" customHeight="1">
      <c r="A375" s="1089"/>
      <c r="B375" s="1089"/>
      <c r="C375" s="1304"/>
      <c r="D375" s="1304"/>
      <c r="E375" s="1304"/>
      <c r="F375" s="1089"/>
      <c r="G375" s="1089"/>
      <c r="H375" s="1089"/>
      <c r="I375" s="1090"/>
      <c r="J375" s="1089"/>
      <c r="K375" s="1089"/>
      <c r="L375" s="1308"/>
      <c r="M375" s="1089"/>
      <c r="N375" s="1309"/>
      <c r="O375" s="1309"/>
      <c r="P375" s="1310"/>
      <c r="Q375" s="1310"/>
      <c r="R375" s="1309"/>
      <c r="S375" s="1089"/>
      <c r="T375" s="1304"/>
      <c r="U375" s="1309"/>
      <c r="V375" s="1310"/>
      <c r="W375" s="1310"/>
      <c r="X375" s="1310"/>
      <c r="Y375" s="1310"/>
      <c r="Z375" s="1311"/>
      <c r="AA375" s="1312"/>
      <c r="AB375" s="1312"/>
      <c r="AC375" s="1088"/>
      <c r="AD375" s="1088"/>
      <c r="AE375" s="1088"/>
      <c r="AF375" s="1089"/>
      <c r="AG375" s="1090"/>
      <c r="AH375" s="1090"/>
      <c r="AI375" s="1090"/>
    </row>
    <row r="376" ht="15.75" customHeight="1">
      <c r="A376" s="1089"/>
      <c r="B376" s="1089"/>
      <c r="C376" s="1304"/>
      <c r="D376" s="1304"/>
      <c r="E376" s="1304"/>
      <c r="F376" s="1089"/>
      <c r="G376" s="1089"/>
      <c r="H376" s="1089"/>
      <c r="I376" s="1090"/>
      <c r="J376" s="1089"/>
      <c r="K376" s="1089"/>
      <c r="L376" s="1308"/>
      <c r="M376" s="1089"/>
      <c r="N376" s="1309"/>
      <c r="O376" s="1309"/>
      <c r="P376" s="1310"/>
      <c r="Q376" s="1310"/>
      <c r="R376" s="1309"/>
      <c r="S376" s="1089"/>
      <c r="T376" s="1304"/>
      <c r="U376" s="1309"/>
      <c r="V376" s="1310"/>
      <c r="W376" s="1310"/>
      <c r="X376" s="1310"/>
      <c r="Y376" s="1310"/>
      <c r="Z376" s="1311"/>
      <c r="AA376" s="1312"/>
      <c r="AB376" s="1312"/>
      <c r="AC376" s="1088"/>
      <c r="AD376" s="1088"/>
      <c r="AE376" s="1088"/>
      <c r="AF376" s="1089"/>
      <c r="AG376" s="1090"/>
      <c r="AH376" s="1090"/>
      <c r="AI376" s="1090"/>
    </row>
    <row r="377" ht="15.75" customHeight="1">
      <c r="A377" s="1089"/>
      <c r="B377" s="1089"/>
      <c r="C377" s="1304"/>
      <c r="D377" s="1304"/>
      <c r="E377" s="1304"/>
      <c r="F377" s="1089"/>
      <c r="G377" s="1089"/>
      <c r="H377" s="1089"/>
      <c r="I377" s="1090"/>
      <c r="J377" s="1089"/>
      <c r="K377" s="1089"/>
      <c r="L377" s="1308"/>
      <c r="M377" s="1089"/>
      <c r="N377" s="1309"/>
      <c r="O377" s="1309"/>
      <c r="P377" s="1310"/>
      <c r="Q377" s="1310"/>
      <c r="R377" s="1309"/>
      <c r="S377" s="1089"/>
      <c r="T377" s="1304"/>
      <c r="U377" s="1309"/>
      <c r="V377" s="1310"/>
      <c r="W377" s="1310"/>
      <c r="X377" s="1310"/>
      <c r="Y377" s="1310"/>
      <c r="Z377" s="1311"/>
      <c r="AA377" s="1312"/>
      <c r="AB377" s="1312"/>
      <c r="AC377" s="1088"/>
      <c r="AD377" s="1088"/>
      <c r="AE377" s="1088"/>
      <c r="AF377" s="1089"/>
      <c r="AG377" s="1090"/>
      <c r="AH377" s="1090"/>
      <c r="AI377" s="1090"/>
    </row>
    <row r="378" ht="15.75" customHeight="1">
      <c r="A378" s="1089"/>
      <c r="B378" s="1089"/>
      <c r="C378" s="1304"/>
      <c r="D378" s="1304"/>
      <c r="E378" s="1304"/>
      <c r="F378" s="1089"/>
      <c r="G378" s="1089"/>
      <c r="H378" s="1089"/>
      <c r="I378" s="1090"/>
      <c r="J378" s="1089"/>
      <c r="K378" s="1089"/>
      <c r="L378" s="1308"/>
      <c r="M378" s="1089"/>
      <c r="N378" s="1309"/>
      <c r="O378" s="1309"/>
      <c r="P378" s="1310"/>
      <c r="Q378" s="1310"/>
      <c r="R378" s="1309"/>
      <c r="S378" s="1089"/>
      <c r="T378" s="1304"/>
      <c r="U378" s="1309"/>
      <c r="V378" s="1310"/>
      <c r="W378" s="1310"/>
      <c r="X378" s="1310"/>
      <c r="Y378" s="1310"/>
      <c r="Z378" s="1311"/>
      <c r="AA378" s="1312"/>
      <c r="AB378" s="1312"/>
      <c r="AC378" s="1088"/>
      <c r="AD378" s="1088"/>
      <c r="AE378" s="1088"/>
      <c r="AF378" s="1089"/>
      <c r="AG378" s="1090"/>
      <c r="AH378" s="1090"/>
      <c r="AI378" s="1090"/>
    </row>
    <row r="379" ht="15.75" customHeight="1">
      <c r="A379" s="1089"/>
      <c r="B379" s="1089"/>
      <c r="C379" s="1304"/>
      <c r="D379" s="1304"/>
      <c r="E379" s="1304"/>
      <c r="F379" s="1089"/>
      <c r="G379" s="1089"/>
      <c r="H379" s="1089"/>
      <c r="I379" s="1090"/>
      <c r="J379" s="1089"/>
      <c r="K379" s="1089"/>
      <c r="L379" s="1308"/>
      <c r="M379" s="1089"/>
      <c r="N379" s="1309"/>
      <c r="O379" s="1309"/>
      <c r="P379" s="1310"/>
      <c r="Q379" s="1310"/>
      <c r="R379" s="1309"/>
      <c r="S379" s="1089"/>
      <c r="T379" s="1304"/>
      <c r="U379" s="1309"/>
      <c r="V379" s="1310"/>
      <c r="W379" s="1310"/>
      <c r="X379" s="1310"/>
      <c r="Y379" s="1310"/>
      <c r="Z379" s="1311"/>
      <c r="AA379" s="1312"/>
      <c r="AB379" s="1312"/>
      <c r="AC379" s="1088"/>
      <c r="AD379" s="1088"/>
      <c r="AE379" s="1088"/>
      <c r="AF379" s="1089"/>
      <c r="AG379" s="1090"/>
      <c r="AH379" s="1090"/>
      <c r="AI379" s="1090"/>
    </row>
    <row r="380" ht="15.75" customHeight="1">
      <c r="A380" s="1089"/>
      <c r="B380" s="1089"/>
      <c r="C380" s="1304"/>
      <c r="D380" s="1304"/>
      <c r="E380" s="1304"/>
      <c r="F380" s="1089"/>
      <c r="G380" s="1089"/>
      <c r="H380" s="1089"/>
      <c r="I380" s="1090"/>
      <c r="J380" s="1089"/>
      <c r="K380" s="1089"/>
      <c r="L380" s="1308"/>
      <c r="M380" s="1089"/>
      <c r="N380" s="1309"/>
      <c r="O380" s="1309"/>
      <c r="P380" s="1310"/>
      <c r="Q380" s="1310"/>
      <c r="R380" s="1309"/>
      <c r="S380" s="1089"/>
      <c r="T380" s="1304"/>
      <c r="U380" s="1309"/>
      <c r="V380" s="1310"/>
      <c r="W380" s="1310"/>
      <c r="X380" s="1310"/>
      <c r="Y380" s="1310"/>
      <c r="Z380" s="1311"/>
      <c r="AA380" s="1312"/>
      <c r="AB380" s="1312"/>
      <c r="AC380" s="1088"/>
      <c r="AD380" s="1088"/>
      <c r="AE380" s="1088"/>
      <c r="AF380" s="1089"/>
      <c r="AG380" s="1090"/>
      <c r="AH380" s="1090"/>
      <c r="AI380" s="1090"/>
    </row>
    <row r="381" ht="15.75" customHeight="1">
      <c r="A381" s="1089"/>
      <c r="B381" s="1089"/>
      <c r="C381" s="1304"/>
      <c r="D381" s="1304"/>
      <c r="E381" s="1304"/>
      <c r="F381" s="1089"/>
      <c r="G381" s="1089"/>
      <c r="H381" s="1089"/>
      <c r="I381" s="1090"/>
      <c r="J381" s="1089"/>
      <c r="K381" s="1089"/>
      <c r="L381" s="1308"/>
      <c r="M381" s="1089"/>
      <c r="N381" s="1309"/>
      <c r="O381" s="1309"/>
      <c r="P381" s="1310"/>
      <c r="Q381" s="1310"/>
      <c r="R381" s="1309"/>
      <c r="S381" s="1089"/>
      <c r="T381" s="1304"/>
      <c r="U381" s="1309"/>
      <c r="V381" s="1310"/>
      <c r="W381" s="1310"/>
      <c r="X381" s="1310"/>
      <c r="Y381" s="1310"/>
      <c r="Z381" s="1311"/>
      <c r="AA381" s="1312"/>
      <c r="AB381" s="1312"/>
      <c r="AC381" s="1088"/>
      <c r="AD381" s="1088"/>
      <c r="AE381" s="1088"/>
      <c r="AF381" s="1089"/>
      <c r="AG381" s="1090"/>
      <c r="AH381" s="1090"/>
      <c r="AI381" s="1090"/>
    </row>
    <row r="382" ht="15.75" customHeight="1">
      <c r="A382" s="1089"/>
      <c r="B382" s="1089"/>
      <c r="C382" s="1304"/>
      <c r="D382" s="1304"/>
      <c r="E382" s="1304"/>
      <c r="F382" s="1089"/>
      <c r="G382" s="1089"/>
      <c r="H382" s="1089"/>
      <c r="I382" s="1090"/>
      <c r="J382" s="1089"/>
      <c r="K382" s="1089"/>
      <c r="L382" s="1308"/>
      <c r="M382" s="1089"/>
      <c r="N382" s="1309"/>
      <c r="O382" s="1309"/>
      <c r="P382" s="1310"/>
      <c r="Q382" s="1310"/>
      <c r="R382" s="1309"/>
      <c r="S382" s="1089"/>
      <c r="T382" s="1304"/>
      <c r="U382" s="1309"/>
      <c r="V382" s="1310"/>
      <c r="W382" s="1310"/>
      <c r="X382" s="1310"/>
      <c r="Y382" s="1310"/>
      <c r="Z382" s="1311"/>
      <c r="AA382" s="1312"/>
      <c r="AB382" s="1312"/>
      <c r="AC382" s="1088"/>
      <c r="AD382" s="1088"/>
      <c r="AE382" s="1088"/>
      <c r="AF382" s="1089"/>
      <c r="AG382" s="1090"/>
      <c r="AH382" s="1090"/>
      <c r="AI382" s="1090"/>
    </row>
    <row r="383" ht="15.75" customHeight="1">
      <c r="A383" s="1089"/>
      <c r="B383" s="1089"/>
      <c r="C383" s="1304"/>
      <c r="D383" s="1304"/>
      <c r="E383" s="1304"/>
      <c r="F383" s="1089"/>
      <c r="G383" s="1089"/>
      <c r="H383" s="1089"/>
      <c r="I383" s="1090"/>
      <c r="J383" s="1089"/>
      <c r="K383" s="1089"/>
      <c r="L383" s="1308"/>
      <c r="M383" s="1089"/>
      <c r="N383" s="1309"/>
      <c r="O383" s="1309"/>
      <c r="P383" s="1310"/>
      <c r="Q383" s="1310"/>
      <c r="R383" s="1309"/>
      <c r="S383" s="1089"/>
      <c r="T383" s="1304"/>
      <c r="U383" s="1309"/>
      <c r="V383" s="1310"/>
      <c r="W383" s="1310"/>
      <c r="X383" s="1310"/>
      <c r="Y383" s="1310"/>
      <c r="Z383" s="1311"/>
      <c r="AA383" s="1312"/>
      <c r="AB383" s="1312"/>
      <c r="AC383" s="1088"/>
      <c r="AD383" s="1088"/>
      <c r="AE383" s="1088"/>
      <c r="AF383" s="1089"/>
      <c r="AG383" s="1090"/>
      <c r="AH383" s="1090"/>
      <c r="AI383" s="1090"/>
    </row>
    <row r="384" ht="15.75" customHeight="1">
      <c r="A384" s="1089"/>
      <c r="B384" s="1089"/>
      <c r="C384" s="1304"/>
      <c r="D384" s="1304"/>
      <c r="E384" s="1304"/>
      <c r="F384" s="1089"/>
      <c r="G384" s="1089"/>
      <c r="H384" s="1089"/>
      <c r="I384" s="1090"/>
      <c r="J384" s="1089"/>
      <c r="K384" s="1089"/>
      <c r="L384" s="1308"/>
      <c r="M384" s="1089"/>
      <c r="N384" s="1309"/>
      <c r="O384" s="1309"/>
      <c r="P384" s="1310"/>
      <c r="Q384" s="1310"/>
      <c r="R384" s="1309"/>
      <c r="S384" s="1089"/>
      <c r="T384" s="1304"/>
      <c r="U384" s="1309"/>
      <c r="V384" s="1310"/>
      <c r="W384" s="1310"/>
      <c r="X384" s="1310"/>
      <c r="Y384" s="1310"/>
      <c r="Z384" s="1311"/>
      <c r="AA384" s="1312"/>
      <c r="AB384" s="1312"/>
      <c r="AC384" s="1088"/>
      <c r="AD384" s="1088"/>
      <c r="AE384" s="1088"/>
      <c r="AF384" s="1089"/>
      <c r="AG384" s="1090"/>
      <c r="AH384" s="1090"/>
      <c r="AI384" s="1090"/>
    </row>
    <row r="385" ht="15.75" customHeight="1">
      <c r="A385" s="1089"/>
      <c r="B385" s="1089"/>
      <c r="C385" s="1304"/>
      <c r="D385" s="1304"/>
      <c r="E385" s="1304"/>
      <c r="F385" s="1089"/>
      <c r="G385" s="1089"/>
      <c r="H385" s="1089"/>
      <c r="I385" s="1090"/>
      <c r="J385" s="1089"/>
      <c r="K385" s="1089"/>
      <c r="L385" s="1308"/>
      <c r="M385" s="1089"/>
      <c r="N385" s="1309"/>
      <c r="O385" s="1309"/>
      <c r="P385" s="1310"/>
      <c r="Q385" s="1310"/>
      <c r="R385" s="1309"/>
      <c r="S385" s="1089"/>
      <c r="T385" s="1304"/>
      <c r="U385" s="1309"/>
      <c r="V385" s="1310"/>
      <c r="W385" s="1310"/>
      <c r="X385" s="1310"/>
      <c r="Y385" s="1310"/>
      <c r="Z385" s="1311"/>
      <c r="AA385" s="1312"/>
      <c r="AB385" s="1312"/>
      <c r="AC385" s="1088"/>
      <c r="AD385" s="1088"/>
      <c r="AE385" s="1088"/>
      <c r="AF385" s="1089"/>
      <c r="AG385" s="1090"/>
      <c r="AH385" s="1090"/>
      <c r="AI385" s="1090"/>
    </row>
    <row r="386" ht="15.75" customHeight="1">
      <c r="A386" s="1089"/>
      <c r="B386" s="1089"/>
      <c r="C386" s="1304"/>
      <c r="D386" s="1304"/>
      <c r="E386" s="1304"/>
      <c r="F386" s="1089"/>
      <c r="G386" s="1089"/>
      <c r="H386" s="1089"/>
      <c r="I386" s="1090"/>
      <c r="J386" s="1089"/>
      <c r="K386" s="1089"/>
      <c r="L386" s="1308"/>
      <c r="M386" s="1089"/>
      <c r="N386" s="1309"/>
      <c r="O386" s="1309"/>
      <c r="P386" s="1310"/>
      <c r="Q386" s="1310"/>
      <c r="R386" s="1309"/>
      <c r="S386" s="1089"/>
      <c r="T386" s="1304"/>
      <c r="U386" s="1309"/>
      <c r="V386" s="1310"/>
      <c r="W386" s="1310"/>
      <c r="X386" s="1310"/>
      <c r="Y386" s="1310"/>
      <c r="Z386" s="1311"/>
      <c r="AA386" s="1312"/>
      <c r="AB386" s="1312"/>
      <c r="AC386" s="1088"/>
      <c r="AD386" s="1088"/>
      <c r="AE386" s="1088"/>
      <c r="AF386" s="1089"/>
      <c r="AG386" s="1090"/>
      <c r="AH386" s="1090"/>
      <c r="AI386" s="1090"/>
    </row>
    <row r="387" ht="15.75" customHeight="1">
      <c r="A387" s="1089"/>
      <c r="B387" s="1089"/>
      <c r="C387" s="1304"/>
      <c r="D387" s="1304"/>
      <c r="E387" s="1304"/>
      <c r="F387" s="1089"/>
      <c r="G387" s="1089"/>
      <c r="H387" s="1089"/>
      <c r="I387" s="1090"/>
      <c r="J387" s="1089"/>
      <c r="K387" s="1089"/>
      <c r="L387" s="1308"/>
      <c r="M387" s="1089"/>
      <c r="N387" s="1309"/>
      <c r="O387" s="1309"/>
      <c r="P387" s="1310"/>
      <c r="Q387" s="1310"/>
      <c r="R387" s="1309"/>
      <c r="S387" s="1089"/>
      <c r="T387" s="1304"/>
      <c r="U387" s="1309"/>
      <c r="V387" s="1310"/>
      <c r="W387" s="1310"/>
      <c r="X387" s="1310"/>
      <c r="Y387" s="1310"/>
      <c r="Z387" s="1311"/>
      <c r="AA387" s="1312"/>
      <c r="AB387" s="1312"/>
      <c r="AC387" s="1088"/>
      <c r="AD387" s="1088"/>
      <c r="AE387" s="1088"/>
      <c r="AF387" s="1089"/>
      <c r="AG387" s="1090"/>
      <c r="AH387" s="1090"/>
      <c r="AI387" s="1090"/>
    </row>
    <row r="388" ht="15.75" customHeight="1">
      <c r="A388" s="1089"/>
      <c r="B388" s="1089"/>
      <c r="C388" s="1304"/>
      <c r="D388" s="1304"/>
      <c r="E388" s="1304"/>
      <c r="F388" s="1089"/>
      <c r="G388" s="1089"/>
      <c r="H388" s="1089"/>
      <c r="I388" s="1090"/>
      <c r="J388" s="1089"/>
      <c r="K388" s="1089"/>
      <c r="L388" s="1308"/>
      <c r="M388" s="1089"/>
      <c r="N388" s="1309"/>
      <c r="O388" s="1309"/>
      <c r="P388" s="1310"/>
      <c r="Q388" s="1310"/>
      <c r="R388" s="1309"/>
      <c r="S388" s="1089"/>
      <c r="T388" s="1304"/>
      <c r="U388" s="1309"/>
      <c r="V388" s="1310"/>
      <c r="W388" s="1310"/>
      <c r="X388" s="1310"/>
      <c r="Y388" s="1310"/>
      <c r="Z388" s="1311"/>
      <c r="AA388" s="1312"/>
      <c r="AB388" s="1312"/>
      <c r="AC388" s="1088"/>
      <c r="AD388" s="1088"/>
      <c r="AE388" s="1088"/>
      <c r="AF388" s="1089"/>
      <c r="AG388" s="1090"/>
      <c r="AH388" s="1090"/>
      <c r="AI388" s="1090"/>
    </row>
    <row r="389" ht="15.75" customHeight="1">
      <c r="A389" s="1089"/>
      <c r="B389" s="1089"/>
      <c r="C389" s="1304"/>
      <c r="D389" s="1304"/>
      <c r="E389" s="1304"/>
      <c r="F389" s="1089"/>
      <c r="G389" s="1089"/>
      <c r="H389" s="1089"/>
      <c r="I389" s="1090"/>
      <c r="J389" s="1089"/>
      <c r="K389" s="1089"/>
      <c r="L389" s="1308"/>
      <c r="M389" s="1089"/>
      <c r="N389" s="1309"/>
      <c r="O389" s="1309"/>
      <c r="P389" s="1310"/>
      <c r="Q389" s="1310"/>
      <c r="R389" s="1309"/>
      <c r="S389" s="1089"/>
      <c r="T389" s="1304"/>
      <c r="U389" s="1309"/>
      <c r="V389" s="1310"/>
      <c r="W389" s="1310"/>
      <c r="X389" s="1310"/>
      <c r="Y389" s="1310"/>
      <c r="Z389" s="1311"/>
      <c r="AA389" s="1312"/>
      <c r="AB389" s="1312"/>
      <c r="AC389" s="1088"/>
      <c r="AD389" s="1088"/>
      <c r="AE389" s="1088"/>
      <c r="AF389" s="1089"/>
      <c r="AG389" s="1090"/>
      <c r="AH389" s="1090"/>
      <c r="AI389" s="1090"/>
    </row>
    <row r="390" ht="15.75" customHeight="1">
      <c r="A390" s="1089"/>
      <c r="B390" s="1089"/>
      <c r="C390" s="1304"/>
      <c r="D390" s="1304"/>
      <c r="E390" s="1304"/>
      <c r="F390" s="1089"/>
      <c r="G390" s="1089"/>
      <c r="H390" s="1089"/>
      <c r="I390" s="1090"/>
      <c r="J390" s="1089"/>
      <c r="K390" s="1089"/>
      <c r="L390" s="1308"/>
      <c r="M390" s="1089"/>
      <c r="N390" s="1309"/>
      <c r="O390" s="1309"/>
      <c r="P390" s="1310"/>
      <c r="Q390" s="1310"/>
      <c r="R390" s="1309"/>
      <c r="S390" s="1089"/>
      <c r="T390" s="1304"/>
      <c r="U390" s="1309"/>
      <c r="V390" s="1310"/>
      <c r="W390" s="1310"/>
      <c r="X390" s="1310"/>
      <c r="Y390" s="1310"/>
      <c r="Z390" s="1311"/>
      <c r="AA390" s="1312"/>
      <c r="AB390" s="1312"/>
      <c r="AC390" s="1088"/>
      <c r="AD390" s="1088"/>
      <c r="AE390" s="1088"/>
      <c r="AF390" s="1089"/>
      <c r="AG390" s="1090"/>
      <c r="AH390" s="1090"/>
      <c r="AI390" s="1090"/>
    </row>
    <row r="391" ht="15.75" customHeight="1">
      <c r="A391" s="1089"/>
      <c r="B391" s="1089"/>
      <c r="C391" s="1304"/>
      <c r="D391" s="1304"/>
      <c r="E391" s="1304"/>
      <c r="F391" s="1089"/>
      <c r="G391" s="1089"/>
      <c r="H391" s="1089"/>
      <c r="I391" s="1090"/>
      <c r="J391" s="1089"/>
      <c r="K391" s="1089"/>
      <c r="L391" s="1308"/>
      <c r="M391" s="1089"/>
      <c r="N391" s="1309"/>
      <c r="O391" s="1309"/>
      <c r="P391" s="1310"/>
      <c r="Q391" s="1310"/>
      <c r="R391" s="1309"/>
      <c r="S391" s="1089"/>
      <c r="T391" s="1304"/>
      <c r="U391" s="1309"/>
      <c r="V391" s="1310"/>
      <c r="W391" s="1310"/>
      <c r="X391" s="1310"/>
      <c r="Y391" s="1310"/>
      <c r="Z391" s="1311"/>
      <c r="AA391" s="1312"/>
      <c r="AB391" s="1312"/>
      <c r="AC391" s="1088"/>
      <c r="AD391" s="1088"/>
      <c r="AE391" s="1088"/>
      <c r="AF391" s="1089"/>
      <c r="AG391" s="1090"/>
      <c r="AH391" s="1090"/>
      <c r="AI391" s="1090"/>
    </row>
    <row r="392" ht="15.75" customHeight="1">
      <c r="A392" s="1089"/>
      <c r="B392" s="1089"/>
      <c r="C392" s="1304"/>
      <c r="D392" s="1304"/>
      <c r="E392" s="1304"/>
      <c r="F392" s="1089"/>
      <c r="G392" s="1089"/>
      <c r="H392" s="1089"/>
      <c r="I392" s="1090"/>
      <c r="J392" s="1089"/>
      <c r="K392" s="1089"/>
      <c r="L392" s="1308"/>
      <c r="M392" s="1089"/>
      <c r="N392" s="1309"/>
      <c r="O392" s="1309"/>
      <c r="P392" s="1310"/>
      <c r="Q392" s="1310"/>
      <c r="R392" s="1309"/>
      <c r="S392" s="1089"/>
      <c r="T392" s="1304"/>
      <c r="U392" s="1309"/>
      <c r="V392" s="1310"/>
      <c r="W392" s="1310"/>
      <c r="X392" s="1310"/>
      <c r="Y392" s="1310"/>
      <c r="Z392" s="1311"/>
      <c r="AA392" s="1312"/>
      <c r="AB392" s="1312"/>
      <c r="AC392" s="1088"/>
      <c r="AD392" s="1088"/>
      <c r="AE392" s="1088"/>
      <c r="AF392" s="1089"/>
      <c r="AG392" s="1090"/>
      <c r="AH392" s="1090"/>
      <c r="AI392" s="1090"/>
    </row>
    <row r="393" ht="15.75" customHeight="1">
      <c r="A393" s="1089"/>
      <c r="B393" s="1089"/>
      <c r="C393" s="1304"/>
      <c r="D393" s="1304"/>
      <c r="E393" s="1304"/>
      <c r="F393" s="1089"/>
      <c r="G393" s="1089"/>
      <c r="H393" s="1089"/>
      <c r="I393" s="1090"/>
      <c r="J393" s="1089"/>
      <c r="K393" s="1089"/>
      <c r="L393" s="1308"/>
      <c r="M393" s="1089"/>
      <c r="N393" s="1309"/>
      <c r="O393" s="1309"/>
      <c r="P393" s="1310"/>
      <c r="Q393" s="1310"/>
      <c r="R393" s="1309"/>
      <c r="S393" s="1089"/>
      <c r="T393" s="1304"/>
      <c r="U393" s="1309"/>
      <c r="V393" s="1310"/>
      <c r="W393" s="1310"/>
      <c r="X393" s="1310"/>
      <c r="Y393" s="1310"/>
      <c r="Z393" s="1311"/>
      <c r="AA393" s="1312"/>
      <c r="AB393" s="1312"/>
      <c r="AC393" s="1088"/>
      <c r="AD393" s="1088"/>
      <c r="AE393" s="1088"/>
      <c r="AF393" s="1089"/>
      <c r="AG393" s="1090"/>
      <c r="AH393" s="1090"/>
      <c r="AI393" s="1090"/>
    </row>
    <row r="394" ht="15.75" customHeight="1">
      <c r="A394" s="1089"/>
      <c r="B394" s="1089"/>
      <c r="C394" s="1304"/>
      <c r="D394" s="1304"/>
      <c r="E394" s="1304"/>
      <c r="F394" s="1089"/>
      <c r="G394" s="1089"/>
      <c r="H394" s="1089"/>
      <c r="I394" s="1090"/>
      <c r="J394" s="1089"/>
      <c r="K394" s="1089"/>
      <c r="L394" s="1308"/>
      <c r="M394" s="1089"/>
      <c r="N394" s="1309"/>
      <c r="O394" s="1309"/>
      <c r="P394" s="1310"/>
      <c r="Q394" s="1310"/>
      <c r="R394" s="1309"/>
      <c r="S394" s="1089"/>
      <c r="T394" s="1304"/>
      <c r="U394" s="1309"/>
      <c r="V394" s="1310"/>
      <c r="W394" s="1310"/>
      <c r="X394" s="1310"/>
      <c r="Y394" s="1310"/>
      <c r="Z394" s="1311"/>
      <c r="AA394" s="1312"/>
      <c r="AB394" s="1312"/>
      <c r="AC394" s="1088"/>
      <c r="AD394" s="1088"/>
      <c r="AE394" s="1088"/>
      <c r="AF394" s="1089"/>
      <c r="AG394" s="1090"/>
      <c r="AH394" s="1090"/>
      <c r="AI394" s="1090"/>
    </row>
    <row r="395" ht="15.75" customHeight="1">
      <c r="A395" s="1089"/>
      <c r="B395" s="1089"/>
      <c r="C395" s="1304"/>
      <c r="D395" s="1304"/>
      <c r="E395" s="1304"/>
      <c r="F395" s="1089"/>
      <c r="G395" s="1089"/>
      <c r="H395" s="1089"/>
      <c r="I395" s="1090"/>
      <c r="J395" s="1089"/>
      <c r="K395" s="1089"/>
      <c r="L395" s="1308"/>
      <c r="M395" s="1089"/>
      <c r="N395" s="1309"/>
      <c r="O395" s="1309"/>
      <c r="P395" s="1310"/>
      <c r="Q395" s="1310"/>
      <c r="R395" s="1309"/>
      <c r="S395" s="1089"/>
      <c r="T395" s="1304"/>
      <c r="U395" s="1309"/>
      <c r="V395" s="1310"/>
      <c r="W395" s="1310"/>
      <c r="X395" s="1310"/>
      <c r="Y395" s="1310"/>
      <c r="Z395" s="1311"/>
      <c r="AA395" s="1312"/>
      <c r="AB395" s="1312"/>
      <c r="AC395" s="1088"/>
      <c r="AD395" s="1088"/>
      <c r="AE395" s="1088"/>
      <c r="AF395" s="1089"/>
      <c r="AG395" s="1090"/>
      <c r="AH395" s="1090"/>
      <c r="AI395" s="1090"/>
    </row>
    <row r="396" ht="15.75" customHeight="1">
      <c r="A396" s="1089"/>
      <c r="B396" s="1089"/>
      <c r="C396" s="1304"/>
      <c r="D396" s="1304"/>
      <c r="E396" s="1304"/>
      <c r="F396" s="1089"/>
      <c r="G396" s="1089"/>
      <c r="H396" s="1089"/>
      <c r="I396" s="1090"/>
      <c r="J396" s="1089"/>
      <c r="K396" s="1089"/>
      <c r="L396" s="1308"/>
      <c r="M396" s="1089"/>
      <c r="N396" s="1309"/>
      <c r="O396" s="1309"/>
      <c r="P396" s="1310"/>
      <c r="Q396" s="1310"/>
      <c r="R396" s="1309"/>
      <c r="S396" s="1089"/>
      <c r="T396" s="1304"/>
      <c r="U396" s="1309"/>
      <c r="V396" s="1310"/>
      <c r="W396" s="1310"/>
      <c r="X396" s="1310"/>
      <c r="Y396" s="1310"/>
      <c r="Z396" s="1311"/>
      <c r="AA396" s="1312"/>
      <c r="AB396" s="1312"/>
      <c r="AC396" s="1088"/>
      <c r="AD396" s="1088"/>
      <c r="AE396" s="1088"/>
      <c r="AF396" s="1089"/>
      <c r="AG396" s="1090"/>
      <c r="AH396" s="1090"/>
      <c r="AI396" s="1090"/>
    </row>
    <row r="397" ht="15.75" customHeight="1">
      <c r="A397" s="1089"/>
      <c r="B397" s="1089"/>
      <c r="C397" s="1304"/>
      <c r="D397" s="1304"/>
      <c r="E397" s="1304"/>
      <c r="F397" s="1089"/>
      <c r="G397" s="1089"/>
      <c r="H397" s="1089"/>
      <c r="I397" s="1090"/>
      <c r="J397" s="1089"/>
      <c r="K397" s="1089"/>
      <c r="L397" s="1308"/>
      <c r="M397" s="1089"/>
      <c r="N397" s="1309"/>
      <c r="O397" s="1309"/>
      <c r="P397" s="1310"/>
      <c r="Q397" s="1310"/>
      <c r="R397" s="1309"/>
      <c r="S397" s="1089"/>
      <c r="T397" s="1304"/>
      <c r="U397" s="1309"/>
      <c r="V397" s="1310"/>
      <c r="W397" s="1310"/>
      <c r="X397" s="1310"/>
      <c r="Y397" s="1310"/>
      <c r="Z397" s="1311"/>
      <c r="AA397" s="1312"/>
      <c r="AB397" s="1312"/>
      <c r="AC397" s="1088"/>
      <c r="AD397" s="1088"/>
      <c r="AE397" s="1088"/>
      <c r="AF397" s="1089"/>
      <c r="AG397" s="1090"/>
      <c r="AH397" s="1090"/>
      <c r="AI397" s="1090"/>
    </row>
    <row r="398" ht="15.75" customHeight="1">
      <c r="A398" s="1089"/>
      <c r="B398" s="1089"/>
      <c r="C398" s="1304"/>
      <c r="D398" s="1304"/>
      <c r="E398" s="1304"/>
      <c r="F398" s="1089"/>
      <c r="G398" s="1089"/>
      <c r="H398" s="1089"/>
      <c r="I398" s="1090"/>
      <c r="J398" s="1089"/>
      <c r="K398" s="1089"/>
      <c r="L398" s="1308"/>
      <c r="M398" s="1089"/>
      <c r="N398" s="1309"/>
      <c r="O398" s="1309"/>
      <c r="P398" s="1310"/>
      <c r="Q398" s="1310"/>
      <c r="R398" s="1309"/>
      <c r="S398" s="1089"/>
      <c r="T398" s="1304"/>
      <c r="U398" s="1309"/>
      <c r="V398" s="1310"/>
      <c r="W398" s="1310"/>
      <c r="X398" s="1310"/>
      <c r="Y398" s="1310"/>
      <c r="Z398" s="1311"/>
      <c r="AA398" s="1312"/>
      <c r="AB398" s="1312"/>
      <c r="AC398" s="1088"/>
      <c r="AD398" s="1088"/>
      <c r="AE398" s="1088"/>
      <c r="AF398" s="1089"/>
      <c r="AG398" s="1090"/>
      <c r="AH398" s="1090"/>
      <c r="AI398" s="1090"/>
    </row>
    <row r="399" ht="15.75" customHeight="1">
      <c r="A399" s="1089"/>
      <c r="B399" s="1089"/>
      <c r="C399" s="1304"/>
      <c r="D399" s="1304"/>
      <c r="E399" s="1304"/>
      <c r="F399" s="1089"/>
      <c r="G399" s="1089"/>
      <c r="H399" s="1089"/>
      <c r="I399" s="1090"/>
      <c r="J399" s="1089"/>
      <c r="K399" s="1089"/>
      <c r="L399" s="1308"/>
      <c r="M399" s="1089"/>
      <c r="N399" s="1309"/>
      <c r="O399" s="1309"/>
      <c r="P399" s="1310"/>
      <c r="Q399" s="1310"/>
      <c r="R399" s="1309"/>
      <c r="S399" s="1089"/>
      <c r="T399" s="1304"/>
      <c r="U399" s="1309"/>
      <c r="V399" s="1310"/>
      <c r="W399" s="1310"/>
      <c r="X399" s="1310"/>
      <c r="Y399" s="1310"/>
      <c r="Z399" s="1311"/>
      <c r="AA399" s="1312"/>
      <c r="AB399" s="1312"/>
      <c r="AC399" s="1088"/>
      <c r="AD399" s="1088"/>
      <c r="AE399" s="1088"/>
      <c r="AF399" s="1089"/>
      <c r="AG399" s="1090"/>
      <c r="AH399" s="1090"/>
      <c r="AI399" s="1090"/>
    </row>
    <row r="400" ht="15.75" customHeight="1">
      <c r="A400" s="1089"/>
      <c r="B400" s="1089"/>
      <c r="C400" s="1304"/>
      <c r="D400" s="1304"/>
      <c r="E400" s="1304"/>
      <c r="F400" s="1089"/>
      <c r="G400" s="1089"/>
      <c r="H400" s="1089"/>
      <c r="I400" s="1090"/>
      <c r="J400" s="1089"/>
      <c r="K400" s="1089"/>
      <c r="L400" s="1308"/>
      <c r="M400" s="1089"/>
      <c r="N400" s="1309"/>
      <c r="O400" s="1309"/>
      <c r="P400" s="1310"/>
      <c r="Q400" s="1310"/>
      <c r="R400" s="1309"/>
      <c r="S400" s="1089"/>
      <c r="T400" s="1304"/>
      <c r="U400" s="1309"/>
      <c r="V400" s="1310"/>
      <c r="W400" s="1310"/>
      <c r="X400" s="1310"/>
      <c r="Y400" s="1310"/>
      <c r="Z400" s="1311"/>
      <c r="AA400" s="1312"/>
      <c r="AB400" s="1312"/>
      <c r="AC400" s="1088"/>
      <c r="AD400" s="1088"/>
      <c r="AE400" s="1088"/>
      <c r="AF400" s="1089"/>
      <c r="AG400" s="1090"/>
      <c r="AH400" s="1090"/>
      <c r="AI400" s="1090"/>
    </row>
    <row r="401" ht="15.75" customHeight="1">
      <c r="A401" s="1089"/>
      <c r="B401" s="1089"/>
      <c r="C401" s="1304"/>
      <c r="D401" s="1304"/>
      <c r="E401" s="1304"/>
      <c r="F401" s="1089"/>
      <c r="G401" s="1089"/>
      <c r="H401" s="1089"/>
      <c r="I401" s="1090"/>
      <c r="J401" s="1089"/>
      <c r="K401" s="1089"/>
      <c r="L401" s="1308"/>
      <c r="M401" s="1089"/>
      <c r="N401" s="1309"/>
      <c r="O401" s="1309"/>
      <c r="P401" s="1310"/>
      <c r="Q401" s="1310"/>
      <c r="R401" s="1309"/>
      <c r="S401" s="1089"/>
      <c r="T401" s="1304"/>
      <c r="U401" s="1309"/>
      <c r="V401" s="1310"/>
      <c r="W401" s="1310"/>
      <c r="X401" s="1310"/>
      <c r="Y401" s="1310"/>
      <c r="Z401" s="1311"/>
      <c r="AA401" s="1312"/>
      <c r="AB401" s="1312"/>
      <c r="AC401" s="1088"/>
      <c r="AD401" s="1088"/>
      <c r="AE401" s="1088"/>
      <c r="AF401" s="1089"/>
      <c r="AG401" s="1090"/>
      <c r="AH401" s="1090"/>
      <c r="AI401" s="1090"/>
    </row>
    <row r="402" ht="15.75" customHeight="1">
      <c r="A402" s="1089"/>
      <c r="B402" s="1089"/>
      <c r="C402" s="1304"/>
      <c r="D402" s="1304"/>
      <c r="E402" s="1304"/>
      <c r="F402" s="1089"/>
      <c r="G402" s="1089"/>
      <c r="H402" s="1089"/>
      <c r="I402" s="1090"/>
      <c r="J402" s="1089"/>
      <c r="K402" s="1089"/>
      <c r="L402" s="1308"/>
      <c r="M402" s="1089"/>
      <c r="N402" s="1309"/>
      <c r="O402" s="1309"/>
      <c r="P402" s="1310"/>
      <c r="Q402" s="1310"/>
      <c r="R402" s="1309"/>
      <c r="S402" s="1089"/>
      <c r="T402" s="1304"/>
      <c r="U402" s="1309"/>
      <c r="V402" s="1310"/>
      <c r="W402" s="1310"/>
      <c r="X402" s="1310"/>
      <c r="Y402" s="1310"/>
      <c r="Z402" s="1311"/>
      <c r="AA402" s="1312"/>
      <c r="AB402" s="1312"/>
      <c r="AC402" s="1088"/>
      <c r="AD402" s="1088"/>
      <c r="AE402" s="1088"/>
      <c r="AF402" s="1089"/>
      <c r="AG402" s="1090"/>
      <c r="AH402" s="1090"/>
      <c r="AI402" s="1090"/>
    </row>
    <row r="403" ht="15.75" customHeight="1">
      <c r="A403" s="1089"/>
      <c r="B403" s="1089"/>
      <c r="C403" s="1304"/>
      <c r="D403" s="1304"/>
      <c r="E403" s="1304"/>
      <c r="F403" s="1089"/>
      <c r="G403" s="1089"/>
      <c r="H403" s="1089"/>
      <c r="I403" s="1090"/>
      <c r="J403" s="1089"/>
      <c r="K403" s="1089"/>
      <c r="L403" s="1308"/>
      <c r="M403" s="1089"/>
      <c r="N403" s="1309"/>
      <c r="O403" s="1309"/>
      <c r="P403" s="1310"/>
      <c r="Q403" s="1310"/>
      <c r="R403" s="1309"/>
      <c r="S403" s="1089"/>
      <c r="T403" s="1304"/>
      <c r="U403" s="1309"/>
      <c r="V403" s="1310"/>
      <c r="W403" s="1310"/>
      <c r="X403" s="1310"/>
      <c r="Y403" s="1310"/>
      <c r="Z403" s="1311"/>
      <c r="AA403" s="1312"/>
      <c r="AB403" s="1312"/>
      <c r="AC403" s="1088"/>
      <c r="AD403" s="1088"/>
      <c r="AE403" s="1088"/>
      <c r="AF403" s="1089"/>
      <c r="AG403" s="1090"/>
      <c r="AH403" s="1090"/>
      <c r="AI403" s="1090"/>
    </row>
    <row r="404" ht="15.75" customHeight="1">
      <c r="A404" s="1089"/>
      <c r="B404" s="1089"/>
      <c r="C404" s="1304"/>
      <c r="D404" s="1304"/>
      <c r="E404" s="1304"/>
      <c r="F404" s="1089"/>
      <c r="G404" s="1089"/>
      <c r="H404" s="1089"/>
      <c r="I404" s="1090"/>
      <c r="J404" s="1089"/>
      <c r="K404" s="1089"/>
      <c r="L404" s="1308"/>
      <c r="M404" s="1089"/>
      <c r="N404" s="1309"/>
      <c r="O404" s="1309"/>
      <c r="P404" s="1310"/>
      <c r="Q404" s="1310"/>
      <c r="R404" s="1309"/>
      <c r="S404" s="1089"/>
      <c r="T404" s="1304"/>
      <c r="U404" s="1309"/>
      <c r="V404" s="1310"/>
      <c r="W404" s="1310"/>
      <c r="X404" s="1310"/>
      <c r="Y404" s="1310"/>
      <c r="Z404" s="1311"/>
      <c r="AA404" s="1312"/>
      <c r="AB404" s="1312"/>
      <c r="AC404" s="1088"/>
      <c r="AD404" s="1088"/>
      <c r="AE404" s="1088"/>
      <c r="AF404" s="1089"/>
      <c r="AG404" s="1090"/>
      <c r="AH404" s="1090"/>
      <c r="AI404" s="1090"/>
    </row>
    <row r="405" ht="15.75" customHeight="1">
      <c r="A405" s="1089"/>
      <c r="B405" s="1089"/>
      <c r="C405" s="1304"/>
      <c r="D405" s="1304"/>
      <c r="E405" s="1304"/>
      <c r="F405" s="1089"/>
      <c r="G405" s="1089"/>
      <c r="H405" s="1089"/>
      <c r="I405" s="1090"/>
      <c r="J405" s="1089"/>
      <c r="K405" s="1089"/>
      <c r="L405" s="1308"/>
      <c r="M405" s="1089"/>
      <c r="N405" s="1309"/>
      <c r="O405" s="1309"/>
      <c r="P405" s="1310"/>
      <c r="Q405" s="1310"/>
      <c r="R405" s="1309"/>
      <c r="S405" s="1089"/>
      <c r="T405" s="1304"/>
      <c r="U405" s="1309"/>
      <c r="V405" s="1310"/>
      <c r="W405" s="1310"/>
      <c r="X405" s="1310"/>
      <c r="Y405" s="1310"/>
      <c r="Z405" s="1311"/>
      <c r="AA405" s="1312"/>
      <c r="AB405" s="1312"/>
      <c r="AC405" s="1088"/>
      <c r="AD405" s="1088"/>
      <c r="AE405" s="1088"/>
      <c r="AF405" s="1089"/>
      <c r="AG405" s="1090"/>
      <c r="AH405" s="1090"/>
      <c r="AI405" s="1090"/>
    </row>
    <row r="406" ht="15.75" customHeight="1">
      <c r="A406" s="1089"/>
      <c r="B406" s="1089"/>
      <c r="C406" s="1304"/>
      <c r="D406" s="1304"/>
      <c r="E406" s="1304"/>
      <c r="F406" s="1089"/>
      <c r="G406" s="1089"/>
      <c r="H406" s="1089"/>
      <c r="I406" s="1090"/>
      <c r="J406" s="1089"/>
      <c r="K406" s="1089"/>
      <c r="L406" s="1308"/>
      <c r="M406" s="1089"/>
      <c r="N406" s="1309"/>
      <c r="O406" s="1309"/>
      <c r="P406" s="1310"/>
      <c r="Q406" s="1310"/>
      <c r="R406" s="1309"/>
      <c r="S406" s="1089"/>
      <c r="T406" s="1304"/>
      <c r="U406" s="1309"/>
      <c r="V406" s="1310"/>
      <c r="W406" s="1310"/>
      <c r="X406" s="1310"/>
      <c r="Y406" s="1310"/>
      <c r="Z406" s="1311"/>
      <c r="AA406" s="1312"/>
      <c r="AB406" s="1312"/>
      <c r="AC406" s="1088"/>
      <c r="AD406" s="1088"/>
      <c r="AE406" s="1088"/>
      <c r="AF406" s="1089"/>
      <c r="AG406" s="1090"/>
      <c r="AH406" s="1090"/>
      <c r="AI406" s="1090"/>
    </row>
    <row r="407" ht="15.75" customHeight="1">
      <c r="A407" s="1089"/>
      <c r="B407" s="1089"/>
      <c r="C407" s="1304"/>
      <c r="D407" s="1304"/>
      <c r="E407" s="1304"/>
      <c r="F407" s="1089"/>
      <c r="G407" s="1089"/>
      <c r="H407" s="1089"/>
      <c r="I407" s="1090"/>
      <c r="J407" s="1089"/>
      <c r="K407" s="1089"/>
      <c r="L407" s="1308"/>
      <c r="M407" s="1089"/>
      <c r="N407" s="1309"/>
      <c r="O407" s="1309"/>
      <c r="P407" s="1310"/>
      <c r="Q407" s="1310"/>
      <c r="R407" s="1309"/>
      <c r="S407" s="1089"/>
      <c r="T407" s="1304"/>
      <c r="U407" s="1309"/>
      <c r="V407" s="1310"/>
      <c r="W407" s="1310"/>
      <c r="X407" s="1310"/>
      <c r="Y407" s="1310"/>
      <c r="Z407" s="1311"/>
      <c r="AA407" s="1312"/>
      <c r="AB407" s="1312"/>
      <c r="AC407" s="1088"/>
      <c r="AD407" s="1088"/>
      <c r="AE407" s="1088"/>
      <c r="AF407" s="1089"/>
      <c r="AG407" s="1090"/>
      <c r="AH407" s="1090"/>
      <c r="AI407" s="1090"/>
    </row>
    <row r="408" ht="15.75" customHeight="1">
      <c r="A408" s="1089"/>
      <c r="B408" s="1089"/>
      <c r="C408" s="1304"/>
      <c r="D408" s="1304"/>
      <c r="E408" s="1304"/>
      <c r="F408" s="1089"/>
      <c r="G408" s="1089"/>
      <c r="H408" s="1089"/>
      <c r="I408" s="1090"/>
      <c r="J408" s="1089"/>
      <c r="K408" s="1089"/>
      <c r="L408" s="1308"/>
      <c r="M408" s="1089"/>
      <c r="N408" s="1309"/>
      <c r="O408" s="1309"/>
      <c r="P408" s="1310"/>
      <c r="Q408" s="1310"/>
      <c r="R408" s="1309"/>
      <c r="S408" s="1089"/>
      <c r="T408" s="1304"/>
      <c r="U408" s="1309"/>
      <c r="V408" s="1310"/>
      <c r="W408" s="1310"/>
      <c r="X408" s="1310"/>
      <c r="Y408" s="1310"/>
      <c r="Z408" s="1311"/>
      <c r="AA408" s="1312"/>
      <c r="AB408" s="1312"/>
      <c r="AC408" s="1088"/>
      <c r="AD408" s="1088"/>
      <c r="AE408" s="1088"/>
      <c r="AF408" s="1089"/>
      <c r="AG408" s="1090"/>
      <c r="AH408" s="1090"/>
      <c r="AI408" s="1090"/>
    </row>
    <row r="409" ht="15.75" customHeight="1">
      <c r="A409" s="1089"/>
      <c r="B409" s="1089"/>
      <c r="C409" s="1304"/>
      <c r="D409" s="1304"/>
      <c r="E409" s="1304"/>
      <c r="F409" s="1089"/>
      <c r="G409" s="1089"/>
      <c r="H409" s="1089"/>
      <c r="I409" s="1090"/>
      <c r="J409" s="1089"/>
      <c r="K409" s="1089"/>
      <c r="L409" s="1308"/>
      <c r="M409" s="1089"/>
      <c r="N409" s="1309"/>
      <c r="O409" s="1309"/>
      <c r="P409" s="1310"/>
      <c r="Q409" s="1310"/>
      <c r="R409" s="1309"/>
      <c r="S409" s="1089"/>
      <c r="T409" s="1304"/>
      <c r="U409" s="1309"/>
      <c r="V409" s="1310"/>
      <c r="W409" s="1310"/>
      <c r="X409" s="1310"/>
      <c r="Y409" s="1310"/>
      <c r="Z409" s="1311"/>
      <c r="AA409" s="1312"/>
      <c r="AB409" s="1312"/>
      <c r="AC409" s="1088"/>
      <c r="AD409" s="1088"/>
      <c r="AE409" s="1088"/>
      <c r="AF409" s="1089"/>
      <c r="AG409" s="1090"/>
      <c r="AH409" s="1090"/>
      <c r="AI409" s="1090"/>
    </row>
    <row r="410" ht="15.75" customHeight="1">
      <c r="A410" s="1089"/>
      <c r="B410" s="1089"/>
      <c r="C410" s="1304"/>
      <c r="D410" s="1304"/>
      <c r="E410" s="1304"/>
      <c r="F410" s="1089"/>
      <c r="G410" s="1089"/>
      <c r="H410" s="1089"/>
      <c r="I410" s="1090"/>
      <c r="J410" s="1089"/>
      <c r="K410" s="1089"/>
      <c r="L410" s="1308"/>
      <c r="M410" s="1089"/>
      <c r="N410" s="1309"/>
      <c r="O410" s="1309"/>
      <c r="P410" s="1310"/>
      <c r="Q410" s="1310"/>
      <c r="R410" s="1309"/>
      <c r="S410" s="1089"/>
      <c r="T410" s="1304"/>
      <c r="U410" s="1309"/>
      <c r="V410" s="1310"/>
      <c r="W410" s="1310"/>
      <c r="X410" s="1310"/>
      <c r="Y410" s="1310"/>
      <c r="Z410" s="1311"/>
      <c r="AA410" s="1312"/>
      <c r="AB410" s="1312"/>
      <c r="AC410" s="1088"/>
      <c r="AD410" s="1088"/>
      <c r="AE410" s="1088"/>
      <c r="AF410" s="1089"/>
      <c r="AG410" s="1090"/>
      <c r="AH410" s="1090"/>
      <c r="AI410" s="1090"/>
    </row>
    <row r="411" ht="15.75" customHeight="1">
      <c r="A411" s="1089"/>
      <c r="B411" s="1089"/>
      <c r="C411" s="1304"/>
      <c r="D411" s="1304"/>
      <c r="E411" s="1304"/>
      <c r="F411" s="1089"/>
      <c r="G411" s="1089"/>
      <c r="H411" s="1089"/>
      <c r="I411" s="1090"/>
      <c r="J411" s="1089"/>
      <c r="K411" s="1089"/>
      <c r="L411" s="1308"/>
      <c r="M411" s="1089"/>
      <c r="N411" s="1309"/>
      <c r="O411" s="1309"/>
      <c r="P411" s="1310"/>
      <c r="Q411" s="1310"/>
      <c r="R411" s="1309"/>
      <c r="S411" s="1089"/>
      <c r="T411" s="1304"/>
      <c r="U411" s="1309"/>
      <c r="V411" s="1310"/>
      <c r="W411" s="1310"/>
      <c r="X411" s="1310"/>
      <c r="Y411" s="1310"/>
      <c r="Z411" s="1311"/>
      <c r="AA411" s="1312"/>
      <c r="AB411" s="1312"/>
      <c r="AC411" s="1088"/>
      <c r="AD411" s="1088"/>
      <c r="AE411" s="1088"/>
      <c r="AF411" s="1089"/>
      <c r="AG411" s="1090"/>
      <c r="AH411" s="1090"/>
      <c r="AI411" s="1090"/>
    </row>
    <row r="412" ht="15.75" customHeight="1">
      <c r="A412" s="1089"/>
      <c r="B412" s="1089"/>
      <c r="C412" s="1304"/>
      <c r="D412" s="1304"/>
      <c r="E412" s="1304"/>
      <c r="F412" s="1089"/>
      <c r="G412" s="1089"/>
      <c r="H412" s="1089"/>
      <c r="I412" s="1090"/>
      <c r="J412" s="1089"/>
      <c r="K412" s="1089"/>
      <c r="L412" s="1308"/>
      <c r="M412" s="1089"/>
      <c r="N412" s="1309"/>
      <c r="O412" s="1309"/>
      <c r="P412" s="1310"/>
      <c r="Q412" s="1310"/>
      <c r="R412" s="1309"/>
      <c r="S412" s="1089"/>
      <c r="T412" s="1304"/>
      <c r="U412" s="1309"/>
      <c r="V412" s="1310"/>
      <c r="W412" s="1310"/>
      <c r="X412" s="1310"/>
      <c r="Y412" s="1310"/>
      <c r="Z412" s="1311"/>
      <c r="AA412" s="1312"/>
      <c r="AB412" s="1312"/>
      <c r="AC412" s="1088"/>
      <c r="AD412" s="1088"/>
      <c r="AE412" s="1088"/>
      <c r="AF412" s="1089"/>
      <c r="AG412" s="1090"/>
      <c r="AH412" s="1090"/>
      <c r="AI412" s="1090"/>
    </row>
    <row r="413" ht="15.75" customHeight="1">
      <c r="A413" s="1089"/>
      <c r="B413" s="1089"/>
      <c r="C413" s="1304"/>
      <c r="D413" s="1304"/>
      <c r="E413" s="1304"/>
      <c r="F413" s="1089"/>
      <c r="G413" s="1089"/>
      <c r="H413" s="1089"/>
      <c r="I413" s="1090"/>
      <c r="J413" s="1089"/>
      <c r="K413" s="1089"/>
      <c r="L413" s="1308"/>
      <c r="M413" s="1089"/>
      <c r="N413" s="1309"/>
      <c r="O413" s="1309"/>
      <c r="P413" s="1310"/>
      <c r="Q413" s="1310"/>
      <c r="R413" s="1309"/>
      <c r="S413" s="1089"/>
      <c r="T413" s="1304"/>
      <c r="U413" s="1309"/>
      <c r="V413" s="1310"/>
      <c r="W413" s="1310"/>
      <c r="X413" s="1310"/>
      <c r="Y413" s="1310"/>
      <c r="Z413" s="1311"/>
      <c r="AA413" s="1312"/>
      <c r="AB413" s="1312"/>
      <c r="AC413" s="1088"/>
      <c r="AD413" s="1088"/>
      <c r="AE413" s="1088"/>
      <c r="AF413" s="1089"/>
      <c r="AG413" s="1090"/>
      <c r="AH413" s="1090"/>
      <c r="AI413" s="1090"/>
    </row>
    <row r="414" ht="15.75" customHeight="1">
      <c r="A414" s="1089"/>
      <c r="B414" s="1089"/>
      <c r="C414" s="1304"/>
      <c r="D414" s="1304"/>
      <c r="E414" s="1304"/>
      <c r="F414" s="1089"/>
      <c r="G414" s="1089"/>
      <c r="H414" s="1089"/>
      <c r="I414" s="1090"/>
      <c r="J414" s="1089"/>
      <c r="K414" s="1089"/>
      <c r="L414" s="1308"/>
      <c r="M414" s="1089"/>
      <c r="N414" s="1309"/>
      <c r="O414" s="1309"/>
      <c r="P414" s="1310"/>
      <c r="Q414" s="1310"/>
      <c r="R414" s="1309"/>
      <c r="S414" s="1089"/>
      <c r="T414" s="1304"/>
      <c r="U414" s="1309"/>
      <c r="V414" s="1310"/>
      <c r="W414" s="1310"/>
      <c r="X414" s="1310"/>
      <c r="Y414" s="1310"/>
      <c r="Z414" s="1311"/>
      <c r="AA414" s="1312"/>
      <c r="AB414" s="1312"/>
      <c r="AC414" s="1088"/>
      <c r="AD414" s="1088"/>
      <c r="AE414" s="1088"/>
      <c r="AF414" s="1089"/>
      <c r="AG414" s="1090"/>
      <c r="AH414" s="1090"/>
      <c r="AI414" s="1090"/>
    </row>
    <row r="415" ht="15.75" customHeight="1">
      <c r="A415" s="1089"/>
      <c r="B415" s="1089"/>
      <c r="C415" s="1304"/>
      <c r="D415" s="1304"/>
      <c r="E415" s="1304"/>
      <c r="F415" s="1089"/>
      <c r="G415" s="1089"/>
      <c r="H415" s="1089"/>
      <c r="I415" s="1090"/>
      <c r="J415" s="1089"/>
      <c r="K415" s="1089"/>
      <c r="L415" s="1308"/>
      <c r="M415" s="1089"/>
      <c r="N415" s="1309"/>
      <c r="O415" s="1309"/>
      <c r="P415" s="1310"/>
      <c r="Q415" s="1310"/>
      <c r="R415" s="1309"/>
      <c r="S415" s="1089"/>
      <c r="T415" s="1304"/>
      <c r="U415" s="1309"/>
      <c r="V415" s="1310"/>
      <c r="W415" s="1310"/>
      <c r="X415" s="1310"/>
      <c r="Y415" s="1310"/>
      <c r="Z415" s="1311"/>
      <c r="AA415" s="1312"/>
      <c r="AB415" s="1312"/>
      <c r="AC415" s="1088"/>
      <c r="AD415" s="1088"/>
      <c r="AE415" s="1088"/>
      <c r="AF415" s="1089"/>
      <c r="AG415" s="1090"/>
      <c r="AH415" s="1090"/>
      <c r="AI415" s="1090"/>
    </row>
    <row r="416" ht="15.75" customHeight="1">
      <c r="A416" s="1089"/>
      <c r="B416" s="1089"/>
      <c r="C416" s="1304"/>
      <c r="D416" s="1304"/>
      <c r="E416" s="1304"/>
      <c r="F416" s="1089"/>
      <c r="G416" s="1089"/>
      <c r="H416" s="1089"/>
      <c r="I416" s="1090"/>
      <c r="J416" s="1089"/>
      <c r="K416" s="1089"/>
      <c r="L416" s="1308"/>
      <c r="M416" s="1089"/>
      <c r="N416" s="1309"/>
      <c r="O416" s="1309"/>
      <c r="P416" s="1310"/>
      <c r="Q416" s="1310"/>
      <c r="R416" s="1309"/>
      <c r="S416" s="1089"/>
      <c r="T416" s="1304"/>
      <c r="U416" s="1309"/>
      <c r="V416" s="1310"/>
      <c r="W416" s="1310"/>
      <c r="X416" s="1310"/>
      <c r="Y416" s="1310"/>
      <c r="Z416" s="1311"/>
      <c r="AA416" s="1312"/>
      <c r="AB416" s="1312"/>
      <c r="AC416" s="1088"/>
      <c r="AD416" s="1088"/>
      <c r="AE416" s="1088"/>
      <c r="AF416" s="1089"/>
      <c r="AG416" s="1090"/>
      <c r="AH416" s="1090"/>
      <c r="AI416" s="1090"/>
    </row>
    <row r="417" ht="15.75" customHeight="1">
      <c r="A417" s="1089"/>
      <c r="B417" s="1089"/>
      <c r="C417" s="1304"/>
      <c r="D417" s="1304"/>
      <c r="E417" s="1304"/>
      <c r="F417" s="1089"/>
      <c r="G417" s="1089"/>
      <c r="H417" s="1089"/>
      <c r="I417" s="1090"/>
      <c r="J417" s="1089"/>
      <c r="K417" s="1089"/>
      <c r="L417" s="1308"/>
      <c r="M417" s="1089"/>
      <c r="N417" s="1309"/>
      <c r="O417" s="1309"/>
      <c r="P417" s="1310"/>
      <c r="Q417" s="1310"/>
      <c r="R417" s="1309"/>
      <c r="S417" s="1089"/>
      <c r="T417" s="1304"/>
      <c r="U417" s="1309"/>
      <c r="V417" s="1310"/>
      <c r="W417" s="1310"/>
      <c r="X417" s="1310"/>
      <c r="Y417" s="1310"/>
      <c r="Z417" s="1311"/>
      <c r="AA417" s="1312"/>
      <c r="AB417" s="1312"/>
      <c r="AC417" s="1088"/>
      <c r="AD417" s="1088"/>
      <c r="AE417" s="1088"/>
      <c r="AF417" s="1089"/>
      <c r="AG417" s="1090"/>
      <c r="AH417" s="1090"/>
      <c r="AI417" s="1090"/>
    </row>
    <row r="418" ht="15.75" customHeight="1">
      <c r="A418" s="1089"/>
      <c r="B418" s="1089"/>
      <c r="C418" s="1304"/>
      <c r="D418" s="1304"/>
      <c r="E418" s="1304"/>
      <c r="F418" s="1089"/>
      <c r="G418" s="1089"/>
      <c r="H418" s="1089"/>
      <c r="I418" s="1090"/>
      <c r="J418" s="1089"/>
      <c r="K418" s="1089"/>
      <c r="L418" s="1308"/>
      <c r="M418" s="1089"/>
      <c r="N418" s="1309"/>
      <c r="O418" s="1309"/>
      <c r="P418" s="1310"/>
      <c r="Q418" s="1310"/>
      <c r="R418" s="1309"/>
      <c r="S418" s="1089"/>
      <c r="T418" s="1304"/>
      <c r="U418" s="1309"/>
      <c r="V418" s="1310"/>
      <c r="W418" s="1310"/>
      <c r="X418" s="1310"/>
      <c r="Y418" s="1310"/>
      <c r="Z418" s="1311"/>
      <c r="AA418" s="1312"/>
      <c r="AB418" s="1312"/>
      <c r="AC418" s="1088"/>
      <c r="AD418" s="1088"/>
      <c r="AE418" s="1088"/>
      <c r="AF418" s="1089"/>
      <c r="AG418" s="1090"/>
      <c r="AH418" s="1090"/>
      <c r="AI418" s="1090"/>
    </row>
    <row r="419" ht="15.75" customHeight="1">
      <c r="A419" s="1089"/>
      <c r="B419" s="1089"/>
      <c r="C419" s="1304"/>
      <c r="D419" s="1304"/>
      <c r="E419" s="1304"/>
      <c r="F419" s="1089"/>
      <c r="G419" s="1089"/>
      <c r="H419" s="1089"/>
      <c r="I419" s="1090"/>
      <c r="J419" s="1089"/>
      <c r="K419" s="1089"/>
      <c r="L419" s="1308"/>
      <c r="M419" s="1089"/>
      <c r="N419" s="1309"/>
      <c r="O419" s="1309"/>
      <c r="P419" s="1310"/>
      <c r="Q419" s="1310"/>
      <c r="R419" s="1309"/>
      <c r="S419" s="1089"/>
      <c r="T419" s="1304"/>
      <c r="U419" s="1309"/>
      <c r="V419" s="1310"/>
      <c r="W419" s="1310"/>
      <c r="X419" s="1310"/>
      <c r="Y419" s="1310"/>
      <c r="Z419" s="1311"/>
      <c r="AA419" s="1312"/>
      <c r="AB419" s="1312"/>
      <c r="AC419" s="1088"/>
      <c r="AD419" s="1088"/>
      <c r="AE419" s="1088"/>
      <c r="AF419" s="1089"/>
      <c r="AG419" s="1090"/>
      <c r="AH419" s="1090"/>
      <c r="AI419" s="1090"/>
    </row>
    <row r="420" ht="15.75" customHeight="1">
      <c r="A420" s="1089"/>
      <c r="B420" s="1089"/>
      <c r="C420" s="1304"/>
      <c r="D420" s="1304"/>
      <c r="E420" s="1304"/>
      <c r="F420" s="1089"/>
      <c r="G420" s="1089"/>
      <c r="H420" s="1089"/>
      <c r="I420" s="1090"/>
      <c r="J420" s="1089"/>
      <c r="K420" s="1089"/>
      <c r="L420" s="1308"/>
      <c r="M420" s="1089"/>
      <c r="N420" s="1309"/>
      <c r="O420" s="1309"/>
      <c r="P420" s="1310"/>
      <c r="Q420" s="1310"/>
      <c r="R420" s="1309"/>
      <c r="S420" s="1089"/>
      <c r="T420" s="1304"/>
      <c r="U420" s="1309"/>
      <c r="V420" s="1310"/>
      <c r="W420" s="1310"/>
      <c r="X420" s="1310"/>
      <c r="Y420" s="1310"/>
      <c r="Z420" s="1311"/>
      <c r="AA420" s="1312"/>
      <c r="AB420" s="1312"/>
      <c r="AC420" s="1088"/>
      <c r="AD420" s="1088"/>
      <c r="AE420" s="1088"/>
      <c r="AF420" s="1089"/>
      <c r="AG420" s="1090"/>
      <c r="AH420" s="1090"/>
      <c r="AI420" s="1090"/>
    </row>
    <row r="421" ht="15.75" customHeight="1">
      <c r="A421" s="1089"/>
      <c r="B421" s="1089"/>
      <c r="C421" s="1304"/>
      <c r="D421" s="1304"/>
      <c r="E421" s="1304"/>
      <c r="F421" s="1089"/>
      <c r="G421" s="1089"/>
      <c r="H421" s="1089"/>
      <c r="I421" s="1090"/>
      <c r="J421" s="1089"/>
      <c r="K421" s="1089"/>
      <c r="L421" s="1308"/>
      <c r="M421" s="1089"/>
      <c r="N421" s="1309"/>
      <c r="O421" s="1309"/>
      <c r="P421" s="1310"/>
      <c r="Q421" s="1310"/>
      <c r="R421" s="1309"/>
      <c r="S421" s="1089"/>
      <c r="T421" s="1304"/>
      <c r="U421" s="1309"/>
      <c r="V421" s="1310"/>
      <c r="W421" s="1310"/>
      <c r="X421" s="1310"/>
      <c r="Y421" s="1310"/>
      <c r="Z421" s="1311"/>
      <c r="AA421" s="1312"/>
      <c r="AB421" s="1312"/>
      <c r="AC421" s="1088"/>
      <c r="AD421" s="1088"/>
      <c r="AE421" s="1088"/>
      <c r="AF421" s="1089"/>
      <c r="AG421" s="1090"/>
      <c r="AH421" s="1090"/>
      <c r="AI421" s="1090"/>
    </row>
    <row r="422" ht="15.75" customHeight="1">
      <c r="A422" s="1089"/>
      <c r="B422" s="1089"/>
      <c r="C422" s="1304"/>
      <c r="D422" s="1304"/>
      <c r="E422" s="1304"/>
      <c r="F422" s="1089"/>
      <c r="G422" s="1089"/>
      <c r="H422" s="1089"/>
      <c r="I422" s="1090"/>
      <c r="J422" s="1089"/>
      <c r="K422" s="1089"/>
      <c r="L422" s="1308"/>
      <c r="M422" s="1089"/>
      <c r="N422" s="1309"/>
      <c r="O422" s="1309"/>
      <c r="P422" s="1310"/>
      <c r="Q422" s="1310"/>
      <c r="R422" s="1309"/>
      <c r="S422" s="1089"/>
      <c r="T422" s="1304"/>
      <c r="U422" s="1309"/>
      <c r="V422" s="1310"/>
      <c r="W422" s="1310"/>
      <c r="X422" s="1310"/>
      <c r="Y422" s="1310"/>
      <c r="Z422" s="1311"/>
      <c r="AA422" s="1312"/>
      <c r="AB422" s="1312"/>
      <c r="AC422" s="1088"/>
      <c r="AD422" s="1088"/>
      <c r="AE422" s="1088"/>
      <c r="AF422" s="1089"/>
      <c r="AG422" s="1090"/>
      <c r="AH422" s="1090"/>
      <c r="AI422" s="1090"/>
    </row>
    <row r="423" ht="15.75" customHeight="1">
      <c r="A423" s="1089"/>
      <c r="B423" s="1089"/>
      <c r="C423" s="1304"/>
      <c r="D423" s="1304"/>
      <c r="E423" s="1304"/>
      <c r="F423" s="1089"/>
      <c r="G423" s="1089"/>
      <c r="H423" s="1089"/>
      <c r="I423" s="1090"/>
      <c r="J423" s="1089"/>
      <c r="K423" s="1089"/>
      <c r="L423" s="1308"/>
      <c r="M423" s="1089"/>
      <c r="N423" s="1309"/>
      <c r="O423" s="1309"/>
      <c r="P423" s="1310"/>
      <c r="Q423" s="1310"/>
      <c r="R423" s="1309"/>
      <c r="S423" s="1089"/>
      <c r="T423" s="1304"/>
      <c r="U423" s="1309"/>
      <c r="V423" s="1310"/>
      <c r="W423" s="1310"/>
      <c r="X423" s="1310"/>
      <c r="Y423" s="1310"/>
      <c r="Z423" s="1311"/>
      <c r="AA423" s="1312"/>
      <c r="AB423" s="1312"/>
      <c r="AC423" s="1088"/>
      <c r="AD423" s="1088"/>
      <c r="AE423" s="1088"/>
      <c r="AF423" s="1089"/>
      <c r="AG423" s="1090"/>
      <c r="AH423" s="1090"/>
      <c r="AI423" s="1090"/>
    </row>
    <row r="424" ht="15.75" customHeight="1">
      <c r="A424" s="1089"/>
      <c r="B424" s="1089"/>
      <c r="C424" s="1304"/>
      <c r="D424" s="1304"/>
      <c r="E424" s="1304"/>
      <c r="F424" s="1089"/>
      <c r="G424" s="1089"/>
      <c r="H424" s="1089"/>
      <c r="I424" s="1090"/>
      <c r="J424" s="1089"/>
      <c r="K424" s="1089"/>
      <c r="L424" s="1308"/>
      <c r="M424" s="1089"/>
      <c r="N424" s="1309"/>
      <c r="O424" s="1309"/>
      <c r="P424" s="1310"/>
      <c r="Q424" s="1310"/>
      <c r="R424" s="1309"/>
      <c r="S424" s="1089"/>
      <c r="T424" s="1304"/>
      <c r="U424" s="1309"/>
      <c r="V424" s="1310"/>
      <c r="W424" s="1310"/>
      <c r="X424" s="1310"/>
      <c r="Y424" s="1310"/>
      <c r="Z424" s="1311"/>
      <c r="AA424" s="1312"/>
      <c r="AB424" s="1312"/>
      <c r="AC424" s="1088"/>
      <c r="AD424" s="1088"/>
      <c r="AE424" s="1088"/>
      <c r="AF424" s="1089"/>
      <c r="AG424" s="1090"/>
      <c r="AH424" s="1090"/>
      <c r="AI424" s="1090"/>
    </row>
    <row r="425" ht="15.75" customHeight="1">
      <c r="A425" s="1089"/>
      <c r="B425" s="1089"/>
      <c r="C425" s="1304"/>
      <c r="D425" s="1304"/>
      <c r="E425" s="1304"/>
      <c r="F425" s="1089"/>
      <c r="G425" s="1089"/>
      <c r="H425" s="1089"/>
      <c r="I425" s="1090"/>
      <c r="J425" s="1089"/>
      <c r="K425" s="1089"/>
      <c r="L425" s="1308"/>
      <c r="M425" s="1089"/>
      <c r="N425" s="1309"/>
      <c r="O425" s="1309"/>
      <c r="P425" s="1310"/>
      <c r="Q425" s="1310"/>
      <c r="R425" s="1309"/>
      <c r="S425" s="1089"/>
      <c r="T425" s="1304"/>
      <c r="U425" s="1309"/>
      <c r="V425" s="1310"/>
      <c r="W425" s="1310"/>
      <c r="X425" s="1310"/>
      <c r="Y425" s="1310"/>
      <c r="Z425" s="1311"/>
      <c r="AA425" s="1312"/>
      <c r="AB425" s="1312"/>
      <c r="AC425" s="1088"/>
      <c r="AD425" s="1088"/>
      <c r="AE425" s="1088"/>
      <c r="AF425" s="1089"/>
      <c r="AG425" s="1090"/>
      <c r="AH425" s="1090"/>
      <c r="AI425" s="1090"/>
    </row>
    <row r="426" ht="15.75" customHeight="1">
      <c r="A426" s="1089"/>
      <c r="B426" s="1089"/>
      <c r="C426" s="1304"/>
      <c r="D426" s="1304"/>
      <c r="E426" s="1304"/>
      <c r="F426" s="1089"/>
      <c r="G426" s="1089"/>
      <c r="H426" s="1089"/>
      <c r="I426" s="1090"/>
      <c r="J426" s="1089"/>
      <c r="K426" s="1089"/>
      <c r="L426" s="1308"/>
      <c r="M426" s="1089"/>
      <c r="N426" s="1309"/>
      <c r="O426" s="1309"/>
      <c r="P426" s="1310"/>
      <c r="Q426" s="1310"/>
      <c r="R426" s="1309"/>
      <c r="S426" s="1089"/>
      <c r="T426" s="1304"/>
      <c r="U426" s="1309"/>
      <c r="V426" s="1310"/>
      <c r="W426" s="1310"/>
      <c r="X426" s="1310"/>
      <c r="Y426" s="1310"/>
      <c r="Z426" s="1311"/>
      <c r="AA426" s="1312"/>
      <c r="AB426" s="1312"/>
      <c r="AC426" s="1088"/>
      <c r="AD426" s="1088"/>
      <c r="AE426" s="1088"/>
      <c r="AF426" s="1089"/>
      <c r="AG426" s="1090"/>
      <c r="AH426" s="1090"/>
      <c r="AI426" s="1090"/>
    </row>
    <row r="427" ht="15.75" customHeight="1">
      <c r="A427" s="1089"/>
      <c r="B427" s="1089"/>
      <c r="C427" s="1304"/>
      <c r="D427" s="1304"/>
      <c r="E427" s="1304"/>
      <c r="F427" s="1089"/>
      <c r="G427" s="1089"/>
      <c r="H427" s="1089"/>
      <c r="I427" s="1090"/>
      <c r="J427" s="1089"/>
      <c r="K427" s="1089"/>
      <c r="L427" s="1308"/>
      <c r="M427" s="1089"/>
      <c r="N427" s="1309"/>
      <c r="O427" s="1309"/>
      <c r="P427" s="1310"/>
      <c r="Q427" s="1310"/>
      <c r="R427" s="1309"/>
      <c r="S427" s="1089"/>
      <c r="T427" s="1304"/>
      <c r="U427" s="1309"/>
      <c r="V427" s="1310"/>
      <c r="W427" s="1310"/>
      <c r="X427" s="1310"/>
      <c r="Y427" s="1310"/>
      <c r="Z427" s="1311"/>
      <c r="AA427" s="1312"/>
      <c r="AB427" s="1312"/>
      <c r="AC427" s="1088"/>
      <c r="AD427" s="1088"/>
      <c r="AE427" s="1088"/>
      <c r="AF427" s="1089"/>
      <c r="AG427" s="1090"/>
      <c r="AH427" s="1090"/>
      <c r="AI427" s="1090"/>
    </row>
    <row r="428" ht="15.75" customHeight="1">
      <c r="A428" s="1089"/>
      <c r="B428" s="1089"/>
      <c r="C428" s="1304"/>
      <c r="D428" s="1304"/>
      <c r="E428" s="1304"/>
      <c r="F428" s="1089"/>
      <c r="G428" s="1089"/>
      <c r="H428" s="1089"/>
      <c r="I428" s="1090"/>
      <c r="J428" s="1089"/>
      <c r="K428" s="1089"/>
      <c r="L428" s="1308"/>
      <c r="M428" s="1089"/>
      <c r="N428" s="1309"/>
      <c r="O428" s="1309"/>
      <c r="P428" s="1310"/>
      <c r="Q428" s="1310"/>
      <c r="R428" s="1309"/>
      <c r="S428" s="1089"/>
      <c r="T428" s="1304"/>
      <c r="U428" s="1309"/>
      <c r="V428" s="1310"/>
      <c r="W428" s="1310"/>
      <c r="X428" s="1310"/>
      <c r="Y428" s="1310"/>
      <c r="Z428" s="1311"/>
      <c r="AA428" s="1312"/>
      <c r="AB428" s="1312"/>
      <c r="AC428" s="1088"/>
      <c r="AD428" s="1088"/>
      <c r="AE428" s="1088"/>
      <c r="AF428" s="1089"/>
      <c r="AG428" s="1090"/>
      <c r="AH428" s="1090"/>
      <c r="AI428" s="1090"/>
    </row>
    <row r="429" ht="15.75" customHeight="1">
      <c r="A429" s="1089"/>
      <c r="B429" s="1089"/>
      <c r="C429" s="1304"/>
      <c r="D429" s="1304"/>
      <c r="E429" s="1304"/>
      <c r="F429" s="1089"/>
      <c r="G429" s="1089"/>
      <c r="H429" s="1089"/>
      <c r="I429" s="1090"/>
      <c r="J429" s="1089"/>
      <c r="K429" s="1089"/>
      <c r="L429" s="1308"/>
      <c r="M429" s="1089"/>
      <c r="N429" s="1309"/>
      <c r="O429" s="1309"/>
      <c r="P429" s="1310"/>
      <c r="Q429" s="1310"/>
      <c r="R429" s="1309"/>
      <c r="S429" s="1089"/>
      <c r="T429" s="1304"/>
      <c r="U429" s="1309"/>
      <c r="V429" s="1310"/>
      <c r="W429" s="1310"/>
      <c r="X429" s="1310"/>
      <c r="Y429" s="1310"/>
      <c r="Z429" s="1311"/>
      <c r="AA429" s="1312"/>
      <c r="AB429" s="1312"/>
      <c r="AC429" s="1088"/>
      <c r="AD429" s="1088"/>
      <c r="AE429" s="1088"/>
      <c r="AF429" s="1089"/>
      <c r="AG429" s="1090"/>
      <c r="AH429" s="1090"/>
      <c r="AI429" s="1090"/>
    </row>
    <row r="430" ht="15.75" customHeight="1">
      <c r="A430" s="1089"/>
      <c r="B430" s="1089"/>
      <c r="C430" s="1304"/>
      <c r="D430" s="1304"/>
      <c r="E430" s="1304"/>
      <c r="F430" s="1089"/>
      <c r="G430" s="1089"/>
      <c r="H430" s="1089"/>
      <c r="I430" s="1090"/>
      <c r="J430" s="1089"/>
      <c r="K430" s="1089"/>
      <c r="L430" s="1308"/>
      <c r="M430" s="1089"/>
      <c r="N430" s="1309"/>
      <c r="O430" s="1309"/>
      <c r="P430" s="1310"/>
      <c r="Q430" s="1310"/>
      <c r="R430" s="1309"/>
      <c r="S430" s="1089"/>
      <c r="T430" s="1304"/>
      <c r="U430" s="1309"/>
      <c r="V430" s="1310"/>
      <c r="W430" s="1310"/>
      <c r="X430" s="1310"/>
      <c r="Y430" s="1310"/>
      <c r="Z430" s="1311"/>
      <c r="AA430" s="1312"/>
      <c r="AB430" s="1312"/>
      <c r="AC430" s="1088"/>
      <c r="AD430" s="1088"/>
      <c r="AE430" s="1088"/>
      <c r="AF430" s="1089"/>
      <c r="AG430" s="1090"/>
      <c r="AH430" s="1090"/>
      <c r="AI430" s="1090"/>
    </row>
    <row r="431" ht="15.75" customHeight="1">
      <c r="A431" s="1089"/>
      <c r="B431" s="1089"/>
      <c r="C431" s="1304"/>
      <c r="D431" s="1304"/>
      <c r="E431" s="1304"/>
      <c r="F431" s="1089"/>
      <c r="G431" s="1089"/>
      <c r="H431" s="1089"/>
      <c r="I431" s="1090"/>
      <c r="J431" s="1089"/>
      <c r="K431" s="1089"/>
      <c r="L431" s="1308"/>
      <c r="M431" s="1089"/>
      <c r="N431" s="1309"/>
      <c r="O431" s="1309"/>
      <c r="P431" s="1310"/>
      <c r="Q431" s="1310"/>
      <c r="R431" s="1309"/>
      <c r="S431" s="1089"/>
      <c r="T431" s="1304"/>
      <c r="U431" s="1309"/>
      <c r="V431" s="1310"/>
      <c r="W431" s="1310"/>
      <c r="X431" s="1310"/>
      <c r="Y431" s="1310"/>
      <c r="Z431" s="1311"/>
      <c r="AA431" s="1312"/>
      <c r="AB431" s="1312"/>
      <c r="AC431" s="1088"/>
      <c r="AD431" s="1088"/>
      <c r="AE431" s="1088"/>
      <c r="AF431" s="1089"/>
      <c r="AG431" s="1090"/>
      <c r="AH431" s="1090"/>
      <c r="AI431" s="1090"/>
    </row>
    <row r="432" ht="15.75" customHeight="1">
      <c r="A432" s="1089"/>
      <c r="B432" s="1089"/>
      <c r="C432" s="1304"/>
      <c r="D432" s="1304"/>
      <c r="E432" s="1304"/>
      <c r="F432" s="1089"/>
      <c r="G432" s="1089"/>
      <c r="H432" s="1089"/>
      <c r="I432" s="1090"/>
      <c r="J432" s="1089"/>
      <c r="K432" s="1089"/>
      <c r="L432" s="1308"/>
      <c r="M432" s="1089"/>
      <c r="N432" s="1309"/>
      <c r="O432" s="1309"/>
      <c r="P432" s="1310"/>
      <c r="Q432" s="1310"/>
      <c r="R432" s="1309"/>
      <c r="S432" s="1089"/>
      <c r="T432" s="1304"/>
      <c r="U432" s="1309"/>
      <c r="V432" s="1310"/>
      <c r="W432" s="1310"/>
      <c r="X432" s="1310"/>
      <c r="Y432" s="1310"/>
      <c r="Z432" s="1311"/>
      <c r="AA432" s="1312"/>
      <c r="AB432" s="1312"/>
      <c r="AC432" s="1088"/>
      <c r="AD432" s="1088"/>
      <c r="AE432" s="1088"/>
      <c r="AF432" s="1089"/>
      <c r="AG432" s="1090"/>
      <c r="AH432" s="1090"/>
      <c r="AI432" s="1090"/>
    </row>
    <row r="433" ht="15.75" customHeight="1">
      <c r="A433" s="1089"/>
      <c r="B433" s="1089"/>
      <c r="C433" s="1304"/>
      <c r="D433" s="1304"/>
      <c r="E433" s="1304"/>
      <c r="F433" s="1089"/>
      <c r="G433" s="1089"/>
      <c r="H433" s="1089"/>
      <c r="I433" s="1090"/>
      <c r="J433" s="1089"/>
      <c r="K433" s="1089"/>
      <c r="L433" s="1308"/>
      <c r="M433" s="1089"/>
      <c r="N433" s="1309"/>
      <c r="O433" s="1309"/>
      <c r="P433" s="1310"/>
      <c r="Q433" s="1310"/>
      <c r="R433" s="1309"/>
      <c r="S433" s="1089"/>
      <c r="T433" s="1304"/>
      <c r="U433" s="1309"/>
      <c r="V433" s="1310"/>
      <c r="W433" s="1310"/>
      <c r="X433" s="1310"/>
      <c r="Y433" s="1310"/>
      <c r="Z433" s="1311"/>
      <c r="AA433" s="1312"/>
      <c r="AB433" s="1312"/>
      <c r="AC433" s="1088"/>
      <c r="AD433" s="1088"/>
      <c r="AE433" s="1088"/>
      <c r="AF433" s="1089"/>
      <c r="AG433" s="1090"/>
      <c r="AH433" s="1090"/>
      <c r="AI433" s="1090"/>
    </row>
    <row r="434" ht="15.75" customHeight="1">
      <c r="A434" s="1089"/>
      <c r="B434" s="1089"/>
      <c r="C434" s="1304"/>
      <c r="D434" s="1304"/>
      <c r="E434" s="1304"/>
      <c r="F434" s="1089"/>
      <c r="G434" s="1089"/>
      <c r="H434" s="1089"/>
      <c r="I434" s="1090"/>
      <c r="J434" s="1089"/>
      <c r="K434" s="1089"/>
      <c r="L434" s="1308"/>
      <c r="M434" s="1089"/>
      <c r="N434" s="1309"/>
      <c r="O434" s="1309"/>
      <c r="P434" s="1310"/>
      <c r="Q434" s="1310"/>
      <c r="R434" s="1309"/>
      <c r="S434" s="1089"/>
      <c r="T434" s="1304"/>
      <c r="U434" s="1309"/>
      <c r="V434" s="1310"/>
      <c r="W434" s="1310"/>
      <c r="X434" s="1310"/>
      <c r="Y434" s="1310"/>
      <c r="Z434" s="1311"/>
      <c r="AA434" s="1312"/>
      <c r="AB434" s="1312"/>
      <c r="AC434" s="1088"/>
      <c r="AD434" s="1088"/>
      <c r="AE434" s="1088"/>
      <c r="AF434" s="1089"/>
      <c r="AG434" s="1090"/>
      <c r="AH434" s="1090"/>
      <c r="AI434" s="1090"/>
    </row>
    <row r="435" ht="15.75" customHeight="1">
      <c r="A435" s="1089"/>
      <c r="B435" s="1089"/>
      <c r="C435" s="1304"/>
      <c r="D435" s="1304"/>
      <c r="E435" s="1304"/>
      <c r="F435" s="1089"/>
      <c r="G435" s="1089"/>
      <c r="H435" s="1089"/>
      <c r="I435" s="1090"/>
      <c r="J435" s="1089"/>
      <c r="K435" s="1089"/>
      <c r="L435" s="1308"/>
      <c r="M435" s="1089"/>
      <c r="N435" s="1309"/>
      <c r="O435" s="1309"/>
      <c r="P435" s="1310"/>
      <c r="Q435" s="1310"/>
      <c r="R435" s="1309"/>
      <c r="S435" s="1089"/>
      <c r="T435" s="1304"/>
      <c r="U435" s="1309"/>
      <c r="V435" s="1310"/>
      <c r="W435" s="1310"/>
      <c r="X435" s="1310"/>
      <c r="Y435" s="1310"/>
      <c r="Z435" s="1311"/>
      <c r="AA435" s="1312"/>
      <c r="AB435" s="1312"/>
      <c r="AC435" s="1088"/>
      <c r="AD435" s="1088"/>
      <c r="AE435" s="1088"/>
      <c r="AF435" s="1089"/>
      <c r="AG435" s="1090"/>
      <c r="AH435" s="1090"/>
      <c r="AI435" s="1090"/>
    </row>
    <row r="436" ht="15.75" customHeight="1">
      <c r="A436" s="1089"/>
      <c r="B436" s="1089"/>
      <c r="C436" s="1304"/>
      <c r="D436" s="1304"/>
      <c r="E436" s="1304"/>
      <c r="F436" s="1089"/>
      <c r="G436" s="1089"/>
      <c r="H436" s="1089"/>
      <c r="I436" s="1090"/>
      <c r="J436" s="1089"/>
      <c r="K436" s="1089"/>
      <c r="L436" s="1308"/>
      <c r="M436" s="1089"/>
      <c r="N436" s="1309"/>
      <c r="O436" s="1309"/>
      <c r="P436" s="1310"/>
      <c r="Q436" s="1310"/>
      <c r="R436" s="1309"/>
      <c r="S436" s="1089"/>
      <c r="T436" s="1304"/>
      <c r="U436" s="1309"/>
      <c r="V436" s="1310"/>
      <c r="W436" s="1310"/>
      <c r="X436" s="1310"/>
      <c r="Y436" s="1310"/>
      <c r="Z436" s="1311"/>
      <c r="AA436" s="1312"/>
      <c r="AB436" s="1312"/>
      <c r="AC436" s="1088"/>
      <c r="AD436" s="1088"/>
      <c r="AE436" s="1088"/>
      <c r="AF436" s="1089"/>
      <c r="AG436" s="1090"/>
      <c r="AH436" s="1090"/>
      <c r="AI436" s="1090"/>
    </row>
    <row r="437" ht="15.75" customHeight="1">
      <c r="A437" s="1089"/>
      <c r="B437" s="1089"/>
      <c r="C437" s="1304"/>
      <c r="D437" s="1304"/>
      <c r="E437" s="1304"/>
      <c r="F437" s="1089"/>
      <c r="G437" s="1089"/>
      <c r="H437" s="1089"/>
      <c r="I437" s="1090"/>
      <c r="J437" s="1089"/>
      <c r="K437" s="1089"/>
      <c r="L437" s="1308"/>
      <c r="M437" s="1089"/>
      <c r="N437" s="1309"/>
      <c r="O437" s="1309"/>
      <c r="P437" s="1310"/>
      <c r="Q437" s="1310"/>
      <c r="R437" s="1309"/>
      <c r="S437" s="1089"/>
      <c r="T437" s="1304"/>
      <c r="U437" s="1309"/>
      <c r="V437" s="1310"/>
      <c r="W437" s="1310"/>
      <c r="X437" s="1310"/>
      <c r="Y437" s="1310"/>
      <c r="Z437" s="1311"/>
      <c r="AA437" s="1312"/>
      <c r="AB437" s="1312"/>
      <c r="AC437" s="1088"/>
      <c r="AD437" s="1088"/>
      <c r="AE437" s="1088"/>
      <c r="AF437" s="1089"/>
      <c r="AG437" s="1090"/>
      <c r="AH437" s="1090"/>
      <c r="AI437" s="1090"/>
    </row>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2:$AI$237"/>
  <customSheetViews>
    <customSheetView guid="{54B49785-DE43-43F1-9703-50D5C15C28EA}" filter="1" showAutoFilter="1">
      <autoFilter ref="$A$2:$AF$13"/>
    </customSheetView>
    <customSheetView guid="{D96257B2-66E3-4DBC-89C1-ADC724FA8878}" filter="1" showAutoFilter="1">
      <autoFilter ref="$A$2:$AF$97"/>
    </customSheetView>
    <customSheetView guid="{F47F2B0B-0F7A-4723-9694-73423C8E7C11}" filter="1" showAutoFilter="1">
      <autoFilter ref="$A$2:$AF$237">
        <filterColumn colId="19">
          <filters>
            <filter val="BU01.BCNCNC.NQ57"/>
            <filter val="BU01.VAM.OSDC"/>
            <filter val="BU01.VTS.VHKT.OSDC"/>
            <filter val="BU01.BCN.SAP"/>
            <filter val="BU01.VNA.Adapter"/>
            <filter val="BU01.VTPost.SAP"/>
            <filter val="BU01.VTSPort.QLCT"/>
            <filter val="BU01.VCM.ALERT.OSDC"/>
            <filter val="BU01.BCN.VHATTT.OSDC"/>
            <filter val="BU01.BCN.VLP.OSDC"/>
            <filter val="BU01.VTNet.TOOL"/>
            <filter val="BU01.BCN.NONSAP.Phase3"/>
            <filter val="BU01.VMC.OSDC"/>
            <filter val="BU01.VSSC.Workflow.SX"/>
            <filter val="BU01.VTZ.SMOS"/>
            <filter val="BU01.VHT.VTIT.OSDC"/>
            <filter val="BU01.VIC.VTF4.0"/>
            <filter val="BU01.TPB"/>
            <filter val="BU01.BCN.VSDS"/>
            <filter val="BU01.BCN.vMail"/>
            <filter val="BU01.VTPost.QLTS.SX"/>
            <filter val="BU01.BCN.VTF.Phase3"/>
            <filter val="BU01.VTG.HRM.OSDC"/>
            <filter val="BU01.BCN.ADMS.Phase2"/>
            <filter val="BU01.VIC.CTĐCTCT"/>
            <filter val="BU01.VTS.QLNS.BQP"/>
            <filter val="BU01.VNA.Dashboard"/>
            <filter val="BU01.BCN.vERP"/>
            <filter val="BU01.BCN.LMS"/>
            <filter val="BU01.CCDSQG.NQ71"/>
            <filter val="BU01.VTPost.QLDA.SX"/>
            <filter val="BU01.VTNET.AutoTest.OSDC"/>
          </filters>
        </filterColumn>
      </autoFilter>
    </customSheetView>
    <customSheetView guid="{EB913EAD-3B92-4C63-807C-B1FFD5640759}" filter="1" showAutoFilter="1">
      <autoFilter ref="$A$2:$AI$237">
        <filterColumn colId="19">
          <filters>
            <filter val="BU01.BCNCNC.NQ57"/>
            <filter val="BU01.VAM.OSDC"/>
            <filter val="BU01.VTS.VHKT.OSDC"/>
            <filter val="BU01.VNA.Adapter"/>
            <filter val="BU01.VTSPort.QLCT"/>
            <filter val="BU01.VCM.ALERT.OSDC"/>
            <filter val="BU01.VSSC.Workflow.SX"/>
            <filter val="BU01.VTZ.SMOS"/>
            <filter val="BU01.VIC.VTF4.0"/>
            <filter val="Rảnh rỗi"/>
            <filter val="BU01.BCN.ADMS.Phase2"/>
            <filter val="BU01.VIC.CTĐCTCT"/>
            <filter val="BU01.CCDSQG.NQ71"/>
            <filter val="BU01.VTPost.QLDA.SX"/>
            <filter val="BU01.VTNET.AutoTest.OSDC"/>
          </filters>
        </filterColumn>
      </autoFilter>
    </customSheetView>
    <customSheetView guid="{24ACE0AB-70FC-4EC6-98C2-AB100224222A}" filter="1" showAutoFilter="1">
      <autoFilter ref="$A$2:$AF$237">
        <filterColumn colId="4">
          <filters>
            <filter val="BU01 - Quản trị doanh nghiệp"/>
          </filters>
        </filterColumn>
      </autoFilter>
    </customSheetView>
    <customSheetView guid="{E6D78B58-63E5-4B25-88AA-131E60D4404B}" filter="1" showAutoFilter="1">
      <autoFilter ref="$A$2:$W$237">
        <filterColumn colId="4">
          <filters>
            <filter val="BU01 - Quản trị doanh nghiệp"/>
          </filters>
        </filterColumn>
      </autoFilter>
    </customSheetView>
    <customSheetView guid="{3ED646F4-DBB0-43C9-B97C-EDAA597B90DD}" filter="1" showAutoFilter="1">
      <autoFilter ref="$A$1:$AI$237"/>
    </customSheetView>
    <customSheetView guid="{BC4EE1FB-54A0-4D3D-9A15-7BACF2BC2699}" filter="1" showAutoFilter="1">
      <autoFilter ref="$A$2:$AI$237"/>
    </customSheetView>
    <customSheetView guid="{5129CB80-9770-499E-9B51-B17A1AFD7CD9}" filter="1" showAutoFilter="1">
      <autoFilter ref="$A$1:$AF$237">
        <filterColumn colId="19">
          <filters>
            <filter val="BU01.BCNCNC.NQ57"/>
            <filter val="BU01.VAM.OSDC"/>
            <filter val="BU01.VTS.VHKT.OSDC"/>
            <filter val="BU01.BCN.SAP"/>
            <filter val="BU01.VNA.Adapter"/>
            <filter val="BU01.VTPost.SAP"/>
            <filter val="BU01.VTSPort.QLCT"/>
            <filter val="BU01.VCM.ALERT.OSDC"/>
            <filter val="BU01.BCN.VHATTT.OSDC"/>
            <filter val="BU01.BCN.VLP.OSDC"/>
            <filter val="BU01.VTNet.TOOL"/>
            <filter val="BU01.BCN.NONSAP.Phase3"/>
            <filter val="BU01.VMC.OSDC"/>
            <filter val="BU01.VSSC.Workflow.SX"/>
            <filter val="BU01.VTZ.SMOS"/>
            <filter val="BU01.VIC.VTF4.0"/>
            <filter val="BU01.TPB"/>
            <filter val="BU01.BCN.VSDS"/>
            <filter val="BU01.BCN.vMail"/>
            <filter val="BU01.VTPost.QLTS.SX"/>
            <filter val="BU01.BCN.VTF.Phase3"/>
            <filter val="BU01.VTG.HRM.OSDC"/>
            <filter val="BU01.BCN.ADMS.Phase2"/>
            <filter val="BU01.VIC.CTĐCTCT"/>
            <filter val="BU01.VTS.QLNS.BQP"/>
            <filter val="BU01.VNA.Dashboard"/>
            <filter val="BU01.BCN.vERP"/>
            <filter val="BU01.BCN.LMS"/>
            <filter val="BU01.CCDSQG.NQ71"/>
            <filter val="BU01.VTPost.QLDA.SX"/>
            <filter val="BU01.VTNET.AutoTest.OSDC"/>
          </filters>
        </filterColumn>
      </autoFilter>
    </customSheetView>
    <customSheetView guid="{22E19C42-DB2A-4E0A-9123-982840C575C2}" filter="1" showAutoFilter="1">
      <autoFilter ref="$A$2:$AF$237">
        <filterColumn colId="4">
          <filters>
            <filter val="BU01 - Quản trị doanh nghiệp"/>
          </filters>
        </filterColumn>
        <sortState ref="A2:AF237">
          <sortCondition ref="T2:T237"/>
        </sortState>
      </autoFilter>
    </customSheetView>
    <customSheetView guid="{2BF545D7-FBDA-48BA-B3F1-E57DE59A9E26}" filter="1" showAutoFilter="1">
      <autoFilter ref="$T$1:$T$437"/>
    </customSheetView>
  </customSheetViews>
  <conditionalFormatting sqref="C3:C248">
    <cfRule type="colorScale" priority="1">
      <colorScale>
        <cfvo type="min"/>
        <cfvo type="max"/>
        <color rgb="FFFFFFFF"/>
        <color rgb="FF57BB8A"/>
      </colorScale>
    </cfRule>
  </conditionalFormatting>
  <conditionalFormatting sqref="X1:X1000">
    <cfRule type="cellIs" dxfId="9" priority="2" operator="lessThan">
      <formula>1</formula>
    </cfRule>
  </conditionalFormatting>
  <conditionalFormatting sqref="X1:X1000">
    <cfRule type="cellIs" dxfId="10" priority="3" operator="greaterThan">
      <formula>1</formula>
    </cfRule>
  </conditionalFormatting>
  <conditionalFormatting sqref="AH1:AH1000">
    <cfRule type="cellIs" dxfId="11" priority="4" operator="lessThan">
      <formula>21</formula>
    </cfRule>
  </conditionalFormatting>
  <dataValidations>
    <dataValidation type="list" allowBlank="1" showErrorMessage="1" sqref="K3:K244">
      <formula1>"2018,2019,2020,2021,2022,2023,2024,2025,2026,2027,2028"</formula1>
    </dataValidation>
    <dataValidation type="list" allowBlank="1" showErrorMessage="1" sqref="J3:J244">
      <formula1>"1,2,3,4,5,6,7,8,9,10,11,12"</formula1>
    </dataValidation>
  </dataValidations>
  <hyperlinks>
    <hyperlink r:id="rId2" ref="T166"/>
    <hyperlink r:id="rId3" ref="T167"/>
    <hyperlink r:id="rId4" ref="T168"/>
    <hyperlink r:id="rId5" ref="T169"/>
    <hyperlink r:id="rId6" ref="T170"/>
    <hyperlink r:id="rId7" ref="T171"/>
    <hyperlink r:id="rId8" ref="T172"/>
    <hyperlink r:id="rId9" ref="T173"/>
    <hyperlink r:id="rId10" ref="T174"/>
    <hyperlink r:id="rId11" ref="T175"/>
    <hyperlink r:id="rId12" ref="T176"/>
    <hyperlink r:id="rId13" ref="T177"/>
    <hyperlink r:id="rId14" ref="T178"/>
    <hyperlink r:id="rId15" ref="T191"/>
    <hyperlink r:id="rId16" ref="T192"/>
    <hyperlink r:id="rId17" ref="T193"/>
    <hyperlink r:id="rId18" ref="T194"/>
    <hyperlink r:id="rId19" ref="T195"/>
    <hyperlink r:id="rId20" ref="T196"/>
    <hyperlink r:id="rId21" ref="T197"/>
    <hyperlink r:id="rId22" ref="T198"/>
    <hyperlink r:id="rId23" ref="T199"/>
    <hyperlink r:id="rId24" ref="T200"/>
    <hyperlink r:id="rId25" ref="T201"/>
    <hyperlink r:id="rId26" ref="T202"/>
    <hyperlink r:id="rId27" ref="T203"/>
    <hyperlink r:id="rId28" ref="T204"/>
  </hyperlinks>
  <printOptions/>
  <pageMargins bottom="0.75" footer="0.0" header="0.0" left="0.7" right="0.7" top="0.75"/>
  <pageSetup orientation="landscape"/>
  <drawing r:id="rId29"/>
  <legacyDrawing r:id="rId30"/>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4.63"/>
    <col customWidth="1" min="2" max="2" width="7.75"/>
    <col customWidth="1" min="3" max="3" width="28.88"/>
    <col customWidth="1" min="4" max="4" width="22.38"/>
    <col customWidth="1" min="5" max="6" width="11.5"/>
  </cols>
  <sheetData>
    <row r="1" ht="15.0" customHeight="1">
      <c r="A1" s="662" t="s">
        <v>1238</v>
      </c>
      <c r="B1" s="662"/>
      <c r="C1" s="1367"/>
      <c r="D1" s="1367"/>
      <c r="E1" s="1367"/>
      <c r="F1" s="1367"/>
    </row>
    <row r="2">
      <c r="A2" s="1425" t="s">
        <v>448</v>
      </c>
      <c r="B2" s="1425" t="s">
        <v>449</v>
      </c>
      <c r="C2" s="1425" t="s">
        <v>450</v>
      </c>
      <c r="D2" s="1426" t="s">
        <v>452</v>
      </c>
      <c r="E2" s="1426" t="s">
        <v>2476</v>
      </c>
      <c r="F2" s="1426" t="s">
        <v>2477</v>
      </c>
    </row>
    <row r="3" ht="15.0" hidden="1" customHeight="1">
      <c r="A3" s="1390">
        <v>1.0</v>
      </c>
      <c r="B3" s="1367">
        <v>428993.0</v>
      </c>
      <c r="C3" s="1368" t="s">
        <v>1023</v>
      </c>
      <c r="D3" s="1368" t="s">
        <v>1283</v>
      </c>
      <c r="E3" s="1368"/>
      <c r="F3" s="1368">
        <f>SUMIF('Tổng hợp NLTH tháng 12.2024'!$B$3:$B$288,B3,'Tổng hợp NLTH tháng 12.2024'!$N$3:$N$288)</f>
        <v>22</v>
      </c>
    </row>
    <row r="4" ht="15.0" hidden="1" customHeight="1">
      <c r="A4" s="1415">
        <v>2.0</v>
      </c>
      <c r="B4" s="1371">
        <v>470247.0</v>
      </c>
      <c r="C4" s="1372" t="s">
        <v>2286</v>
      </c>
      <c r="D4" s="1372" t="s">
        <v>2287</v>
      </c>
      <c r="E4" s="1372"/>
      <c r="F4" s="1368">
        <f>SUMIF('Tổng hợp NLTH tháng 12.2024'!$B$3:$B$288,B4,'Tổng hợp NLTH tháng 12.2024'!$N$3:$N$288)</f>
        <v>22</v>
      </c>
    </row>
    <row r="5" ht="15.0" hidden="1" customHeight="1">
      <c r="A5" s="1098">
        <v>1.0</v>
      </c>
      <c r="B5" s="1367">
        <v>459063.0</v>
      </c>
      <c r="C5" s="1368" t="s">
        <v>1127</v>
      </c>
      <c r="D5" s="1368" t="s">
        <v>1352</v>
      </c>
      <c r="E5" s="1427">
        <v>45601.0</v>
      </c>
      <c r="F5" s="1368">
        <f>SUMIF('Tổng hợp NLTH tháng 12.2024'!$B$3:$B$288,B5,'Tổng hợp NLTH tháng 12.2024'!$N$3:$N$288)</f>
        <v>22</v>
      </c>
    </row>
    <row r="6" ht="15.0" hidden="1" customHeight="1">
      <c r="A6" s="1415">
        <v>4.0</v>
      </c>
      <c r="B6" s="1367">
        <v>275041.0</v>
      </c>
      <c r="C6" s="1368" t="s">
        <v>1102</v>
      </c>
      <c r="D6" s="1368" t="s">
        <v>1275</v>
      </c>
      <c r="E6" s="1368"/>
      <c r="F6" s="1368">
        <f>SUMIF('Tổng hợp NLTH tháng 12.2024'!$B$3:$B$288,B6,'Tổng hợp NLTH tháng 12.2024'!$N$3:$N$288)</f>
        <v>22</v>
      </c>
    </row>
    <row r="7" ht="15.0" hidden="1" customHeight="1">
      <c r="A7" s="1390">
        <v>5.0</v>
      </c>
      <c r="B7" s="1371">
        <v>283181.0</v>
      </c>
      <c r="C7" s="1372" t="s">
        <v>658</v>
      </c>
      <c r="D7" s="1372" t="s">
        <v>1278</v>
      </c>
      <c r="E7" s="1372"/>
      <c r="F7" s="1368">
        <f>SUMIF('Tổng hợp NLTH tháng 12.2024'!$B$3:$B$288,B7,'Tổng hợp NLTH tháng 12.2024'!$N$3:$N$288)</f>
        <v>22</v>
      </c>
    </row>
    <row r="8" ht="15.0" hidden="1" customHeight="1">
      <c r="A8" s="1415">
        <v>6.0</v>
      </c>
      <c r="B8" s="1371">
        <v>427203.0</v>
      </c>
      <c r="C8" s="1372" t="s">
        <v>1006</v>
      </c>
      <c r="D8" s="1372" t="s">
        <v>1279</v>
      </c>
      <c r="E8" s="1372"/>
      <c r="F8" s="1368">
        <f>SUMIF('Tổng hợp NLTH tháng 12.2024'!$B$3:$B$288,B8,'Tổng hợp NLTH tháng 12.2024'!$N$3:$N$288)</f>
        <v>22</v>
      </c>
    </row>
    <row r="9" ht="15.0" hidden="1" customHeight="1">
      <c r="A9" s="1107">
        <v>2.0</v>
      </c>
      <c r="B9" s="1371">
        <v>458599.0</v>
      </c>
      <c r="C9" s="1372" t="s">
        <v>876</v>
      </c>
      <c r="D9" s="1372" t="s">
        <v>1539</v>
      </c>
      <c r="E9" s="1372"/>
      <c r="F9" s="1368">
        <f>SUMIF('Tổng hợp NLTH tháng 12.2024'!$B$3:$B$288,B9,'Tổng hợp NLTH tháng 12.2024'!$N$3:$N$288)</f>
        <v>22</v>
      </c>
    </row>
    <row r="10" ht="15.0" hidden="1" customHeight="1">
      <c r="A10" s="1415">
        <v>8.0</v>
      </c>
      <c r="B10" s="1371">
        <v>458877.0</v>
      </c>
      <c r="C10" s="1372" t="s">
        <v>521</v>
      </c>
      <c r="D10" s="1372" t="s">
        <v>1285</v>
      </c>
      <c r="E10" s="1372"/>
      <c r="F10" s="1368">
        <f>SUMIF('Tổng hợp NLTH tháng 12.2024'!$B$3:$B$288,B10,'Tổng hợp NLTH tháng 12.2024'!$N$3:$N$288)</f>
        <v>22</v>
      </c>
    </row>
    <row r="11" ht="15.0" hidden="1" customHeight="1">
      <c r="A11" s="1390">
        <v>9.0</v>
      </c>
      <c r="B11" s="1371">
        <v>463029.0</v>
      </c>
      <c r="C11" s="1372" t="s">
        <v>1290</v>
      </c>
      <c r="D11" s="1372" t="s">
        <v>1291</v>
      </c>
      <c r="E11" s="1372"/>
      <c r="F11" s="1368">
        <f>SUMIF('Tổng hợp NLTH tháng 12.2024'!$B$3:$B$288,B11,'Tổng hợp NLTH tháng 12.2024'!$N$3:$N$288)</f>
        <v>22</v>
      </c>
    </row>
    <row r="12" ht="15.0" hidden="1" customHeight="1">
      <c r="A12" s="1415">
        <v>10.0</v>
      </c>
      <c r="B12" s="1371">
        <v>463031.0</v>
      </c>
      <c r="C12" s="1372" t="s">
        <v>1288</v>
      </c>
      <c r="D12" s="1372" t="s">
        <v>1289</v>
      </c>
      <c r="E12" s="1372"/>
      <c r="F12" s="1368">
        <f>SUMIF('Tổng hợp NLTH tháng 12.2024'!$B$3:$B$288,B12,'Tổng hợp NLTH tháng 12.2024'!$N$3:$N$288)</f>
        <v>22</v>
      </c>
    </row>
    <row r="13" ht="15.0" hidden="1" customHeight="1">
      <c r="A13" s="1390">
        <v>11.0</v>
      </c>
      <c r="B13" s="1371">
        <v>463041.0</v>
      </c>
      <c r="C13" s="1372" t="s">
        <v>1293</v>
      </c>
      <c r="D13" s="1372" t="s">
        <v>1294</v>
      </c>
      <c r="E13" s="1372"/>
      <c r="F13" s="1368">
        <f>SUMIF('Tổng hợp NLTH tháng 12.2024'!$B$3:$B$288,B13,'Tổng hợp NLTH tháng 12.2024'!$N$3:$N$288)</f>
        <v>22</v>
      </c>
    </row>
    <row r="14" ht="15.0" hidden="1" customHeight="1">
      <c r="A14" s="1415">
        <v>12.0</v>
      </c>
      <c r="B14" s="1371">
        <v>463293.0</v>
      </c>
      <c r="C14" s="1372" t="s">
        <v>1296</v>
      </c>
      <c r="D14" s="1372" t="s">
        <v>1297</v>
      </c>
      <c r="E14" s="1372"/>
      <c r="F14" s="1368">
        <f>SUMIF('Tổng hợp NLTH tháng 12.2024'!$B$3:$B$288,B14,'Tổng hợp NLTH tháng 12.2024'!$N$3:$N$288)</f>
        <v>22</v>
      </c>
    </row>
    <row r="15" ht="15.0" hidden="1" customHeight="1">
      <c r="A15" s="1390">
        <v>13.0</v>
      </c>
      <c r="B15" s="1371">
        <v>465799.0</v>
      </c>
      <c r="C15" s="1372" t="s">
        <v>1310</v>
      </c>
      <c r="D15" s="1372" t="s">
        <v>1311</v>
      </c>
      <c r="E15" s="1372"/>
      <c r="F15" s="1368">
        <f>SUMIF('Tổng hợp NLTH tháng 12.2024'!$B$3:$B$288,B15,'Tổng hợp NLTH tháng 12.2024'!$N$3:$N$288)</f>
        <v>22</v>
      </c>
    </row>
    <row r="16" ht="15.0" hidden="1" customHeight="1">
      <c r="A16" s="1415">
        <v>14.0</v>
      </c>
      <c r="B16" s="1371">
        <v>469691.0</v>
      </c>
      <c r="C16" s="1372" t="s">
        <v>2238</v>
      </c>
      <c r="D16" s="1372" t="s">
        <v>2239</v>
      </c>
      <c r="E16" s="1372"/>
      <c r="F16" s="1368">
        <f>SUMIF('Tổng hợp NLTH tháng 12.2024'!$B$3:$B$288,B16,'Tổng hợp NLTH tháng 12.2024'!$N$3:$N$288)</f>
        <v>22</v>
      </c>
    </row>
    <row r="17" ht="15.0" hidden="1" customHeight="1">
      <c r="A17" s="1390">
        <v>15.0</v>
      </c>
      <c r="B17" s="1371">
        <v>469685.0</v>
      </c>
      <c r="C17" s="1372" t="s">
        <v>2240</v>
      </c>
      <c r="D17" s="1372" t="s">
        <v>2241</v>
      </c>
      <c r="E17" s="1372"/>
      <c r="F17" s="1368">
        <f>SUMIF('Tổng hợp NLTH tháng 12.2024'!$B$3:$B$288,B17,'Tổng hợp NLTH tháng 12.2024'!$N$3:$N$288)</f>
        <v>22</v>
      </c>
    </row>
    <row r="18" ht="15.0" hidden="1" customHeight="1">
      <c r="A18" s="1415">
        <v>16.0</v>
      </c>
      <c r="B18" s="1371">
        <v>92203.0</v>
      </c>
      <c r="C18" s="1372" t="s">
        <v>2247</v>
      </c>
      <c r="D18" s="1372" t="s">
        <v>2248</v>
      </c>
      <c r="E18" s="1372"/>
      <c r="F18" s="1368">
        <f>SUMIF('Tổng hợp NLTH tháng 12.2024'!$B$3:$B$288,B18,'Tổng hợp NLTH tháng 12.2024'!$N$3:$N$288)</f>
        <v>22</v>
      </c>
    </row>
    <row r="19" ht="15.0" hidden="1" customHeight="1">
      <c r="A19" s="1390">
        <v>17.0</v>
      </c>
      <c r="B19" s="1371">
        <v>466045.0</v>
      </c>
      <c r="C19" s="1376" t="s">
        <v>1490</v>
      </c>
      <c r="D19" s="1372" t="s">
        <v>1491</v>
      </c>
      <c r="E19" s="1372"/>
      <c r="F19" s="1368">
        <f>SUMIF('Tổng hợp NLTH tháng 12.2024'!$B$3:$B$288,B19,'Tổng hợp NLTH tháng 12.2024'!$N$3:$N$288)</f>
        <v>22</v>
      </c>
    </row>
    <row r="20" ht="15.0" hidden="1" customHeight="1">
      <c r="A20" s="1415">
        <v>18.0</v>
      </c>
      <c r="B20" s="1371">
        <v>468891.0</v>
      </c>
      <c r="C20" s="1376" t="s">
        <v>2242</v>
      </c>
      <c r="D20" s="1372" t="s">
        <v>2243</v>
      </c>
      <c r="E20" s="1372"/>
      <c r="F20" s="1368">
        <f>SUMIF('Tổng hợp NLTH tháng 12.2024'!$B$3:$B$288,B20,'Tổng hợp NLTH tháng 12.2024'!$N$3:$N$288)</f>
        <v>22</v>
      </c>
    </row>
    <row r="21" ht="15.0" hidden="1" customHeight="1">
      <c r="A21" s="1390">
        <v>19.0</v>
      </c>
      <c r="B21" s="1371">
        <v>461353.0</v>
      </c>
      <c r="C21" s="1376" t="s">
        <v>1246</v>
      </c>
      <c r="D21" s="1372" t="s">
        <v>1247</v>
      </c>
      <c r="E21" s="1372"/>
      <c r="F21" s="1368">
        <f>SUMIF('Tổng hợp NLTH tháng 12.2024'!$B$3:$B$288,B21,'Tổng hợp NLTH tháng 12.2024'!$N$3:$N$288)</f>
        <v>22</v>
      </c>
    </row>
    <row r="22" ht="15.0" hidden="1" customHeight="1">
      <c r="A22" s="1415">
        <v>20.0</v>
      </c>
      <c r="B22" s="1367">
        <v>463387.0</v>
      </c>
      <c r="C22" s="1377" t="s">
        <v>1251</v>
      </c>
      <c r="D22" s="1368" t="s">
        <v>1252</v>
      </c>
      <c r="E22" s="1368"/>
      <c r="F22" s="1368">
        <f>SUMIF('Tổng hợp NLTH tháng 12.2024'!$B$3:$B$288,B22,'Tổng hợp NLTH tháng 12.2024'!$N$3:$N$288)</f>
        <v>22</v>
      </c>
    </row>
    <row r="23" ht="15.0" hidden="1" customHeight="1">
      <c r="A23" s="1390">
        <v>21.0</v>
      </c>
      <c r="B23" s="1371">
        <v>465487.0</v>
      </c>
      <c r="C23" s="1376" t="s">
        <v>1582</v>
      </c>
      <c r="D23" s="1372" t="s">
        <v>1583</v>
      </c>
      <c r="E23" s="1372"/>
      <c r="F23" s="1368">
        <f>SUMIF('Tổng hợp NLTH tháng 12.2024'!$B$3:$B$288,B23,'Tổng hợp NLTH tháng 12.2024'!$N$3:$N$288)</f>
        <v>22</v>
      </c>
    </row>
    <row r="24" ht="15.0" hidden="1" customHeight="1">
      <c r="A24" s="1415">
        <v>22.0</v>
      </c>
      <c r="B24" s="1367">
        <v>465625.0</v>
      </c>
      <c r="C24" s="1377" t="s">
        <v>1259</v>
      </c>
      <c r="D24" s="1368" t="s">
        <v>1260</v>
      </c>
      <c r="E24" s="1368"/>
      <c r="F24" s="1368">
        <f>SUMIF('Tổng hợp NLTH tháng 12.2024'!$B$3:$B$288,B24,'Tổng hợp NLTH tháng 12.2024'!$N$3:$N$288)</f>
        <v>22</v>
      </c>
    </row>
    <row r="25" ht="15.0" hidden="1" customHeight="1">
      <c r="A25" s="1390">
        <v>23.0</v>
      </c>
      <c r="B25" s="1371">
        <v>466041.0</v>
      </c>
      <c r="C25" s="1376" t="s">
        <v>1495</v>
      </c>
      <c r="D25" s="1372" t="s">
        <v>1496</v>
      </c>
      <c r="E25" s="1372"/>
      <c r="F25" s="1368">
        <f>SUMIF('Tổng hợp NLTH tháng 12.2024'!$B$3:$B$288,B25,'Tổng hợp NLTH tháng 12.2024'!$N$3:$N$288)</f>
        <v>22</v>
      </c>
    </row>
    <row r="26" ht="15.0" hidden="1" customHeight="1">
      <c r="A26" s="1415">
        <v>24.0</v>
      </c>
      <c r="B26" s="1371">
        <v>467513.0</v>
      </c>
      <c r="C26" s="1376" t="s">
        <v>2146</v>
      </c>
      <c r="D26" s="1372" t="s">
        <v>2147</v>
      </c>
      <c r="E26" s="1372"/>
      <c r="F26" s="1368">
        <f>SUMIF('Tổng hợp NLTH tháng 12.2024'!$B$3:$B$288,B26,'Tổng hợp NLTH tháng 12.2024'!$N$3:$N$288)</f>
        <v>22</v>
      </c>
    </row>
    <row r="27" ht="15.0" hidden="1" customHeight="1">
      <c r="A27" s="1390">
        <v>25.0</v>
      </c>
      <c r="B27" s="1371">
        <v>273673.0</v>
      </c>
      <c r="C27" s="1376" t="s">
        <v>2256</v>
      </c>
      <c r="D27" s="1372" t="s">
        <v>2257</v>
      </c>
      <c r="E27" s="1372"/>
      <c r="F27" s="1368">
        <f>SUMIF('Tổng hợp NLTH tháng 12.2024'!$B$3:$B$288,B27,'Tổng hợp NLTH tháng 12.2024'!$N$3:$N$288)</f>
        <v>22</v>
      </c>
    </row>
    <row r="28" ht="15.0" hidden="1" customHeight="1">
      <c r="A28" s="1415">
        <v>26.0</v>
      </c>
      <c r="B28" s="1371">
        <v>471339.0</v>
      </c>
      <c r="C28" s="1376" t="s">
        <v>2263</v>
      </c>
      <c r="D28" s="1372" t="s">
        <v>2264</v>
      </c>
      <c r="E28" s="1372"/>
      <c r="F28" s="1368">
        <f>SUMIF('Tổng hợp NLTH tháng 12.2024'!$B$3:$B$288,B28,'Tổng hợp NLTH tháng 12.2024'!$N$3:$N$288)</f>
        <v>22</v>
      </c>
    </row>
    <row r="29" ht="15.0" hidden="1" customHeight="1">
      <c r="A29" s="1390">
        <v>27.0</v>
      </c>
      <c r="B29" s="1371">
        <v>471337.0</v>
      </c>
      <c r="C29" s="1376" t="s">
        <v>2265</v>
      </c>
      <c r="D29" s="1372" t="s">
        <v>2266</v>
      </c>
      <c r="E29" s="1372"/>
      <c r="F29" s="1368">
        <f>SUMIF('Tổng hợp NLTH tháng 12.2024'!$B$3:$B$288,B29,'Tổng hợp NLTH tháng 12.2024'!$N$3:$N$288)</f>
        <v>22</v>
      </c>
    </row>
    <row r="30" ht="15.0" hidden="1" customHeight="1">
      <c r="A30" s="1415">
        <v>28.0</v>
      </c>
      <c r="B30" s="1367">
        <v>471323.0</v>
      </c>
      <c r="C30" s="1377" t="s">
        <v>2267</v>
      </c>
      <c r="D30" s="1368" t="s">
        <v>2268</v>
      </c>
      <c r="E30" s="1368"/>
      <c r="F30" s="1368">
        <f>SUMIF('Tổng hợp NLTH tháng 12.2024'!$B$3:$B$288,B30,'Tổng hợp NLTH tháng 12.2024'!$N$3:$N$288)</f>
        <v>22</v>
      </c>
    </row>
    <row r="31" ht="15.0" hidden="1" customHeight="1">
      <c r="A31" s="1390">
        <v>29.0</v>
      </c>
      <c r="B31" s="1367">
        <v>471317.0</v>
      </c>
      <c r="C31" s="1377" t="s">
        <v>2260</v>
      </c>
      <c r="D31" s="1368" t="s">
        <v>2261</v>
      </c>
      <c r="E31" s="1368"/>
      <c r="F31" s="1368">
        <f>SUMIF('Tổng hợp NLTH tháng 12.2024'!$B$3:$B$288,B31,'Tổng hợp NLTH tháng 12.2024'!$N$3:$N$288)</f>
        <v>22</v>
      </c>
    </row>
    <row r="32" ht="15.0" customHeight="1">
      <c r="A32" s="1098">
        <v>3.0</v>
      </c>
      <c r="B32" s="1367">
        <v>276299.0</v>
      </c>
      <c r="C32" s="1368" t="s">
        <v>1121</v>
      </c>
      <c r="D32" s="1368" t="s">
        <v>2195</v>
      </c>
      <c r="E32" s="1427"/>
      <c r="F32" s="1368">
        <f>SUMIF('Tổng hợp NLTH tháng 12.2024'!$B$3:$B$288,B32,'Tổng hợp NLTH tháng 12.2024'!$N$3:$N$288)</f>
        <v>10.5</v>
      </c>
    </row>
    <row r="33" ht="15.0" hidden="1" customHeight="1">
      <c r="A33" s="1107">
        <v>4.0</v>
      </c>
      <c r="B33" s="1371">
        <v>434052.0</v>
      </c>
      <c r="C33" s="1372" t="s">
        <v>1178</v>
      </c>
      <c r="D33" s="1372" t="s">
        <v>1326</v>
      </c>
      <c r="E33" s="1427">
        <v>45615.0</v>
      </c>
      <c r="F33" s="1368">
        <f>SUMIF('Tổng hợp NLTH tháng 12.2024'!$B$3:$B$288,B33,'Tổng hợp NLTH tháng 12.2024'!$N$3:$N$288)</f>
        <v>22</v>
      </c>
    </row>
    <row r="34" ht="15.0" customHeight="1">
      <c r="A34" s="1098">
        <v>5.0</v>
      </c>
      <c r="B34" s="1371">
        <v>457169.0</v>
      </c>
      <c r="C34" s="1372" t="s">
        <v>1913</v>
      </c>
      <c r="D34" s="1372" t="s">
        <v>2340</v>
      </c>
      <c r="E34" s="1427"/>
      <c r="F34" s="1368">
        <f>SUMIF('Tổng hợp NLTH tháng 12.2024'!$B$3:$B$288,B34,'Tổng hợp NLTH tháng 12.2024'!$N$3:$N$288)</f>
        <v>12.1</v>
      </c>
    </row>
    <row r="35" ht="15.0" hidden="1" customHeight="1">
      <c r="A35" s="1107">
        <v>6.0</v>
      </c>
      <c r="B35" s="1371">
        <v>464849.0</v>
      </c>
      <c r="C35" s="1372" t="s">
        <v>1421</v>
      </c>
      <c r="D35" s="1372" t="s">
        <v>1422</v>
      </c>
      <c r="E35" s="1427">
        <v>45621.0</v>
      </c>
      <c r="F35" s="1368">
        <f>SUMIF('Tổng hợp NLTH tháng 12.2024'!$B$3:$B$288,B35,'Tổng hợp NLTH tháng 12.2024'!$N$3:$N$288)</f>
        <v>22</v>
      </c>
    </row>
    <row r="36" ht="15.0" hidden="1" customHeight="1">
      <c r="A36" s="1415">
        <v>34.0</v>
      </c>
      <c r="B36" s="1371">
        <v>466839.0</v>
      </c>
      <c r="C36" s="1376" t="s">
        <v>1501</v>
      </c>
      <c r="D36" s="1372" t="s">
        <v>1502</v>
      </c>
      <c r="E36" s="1372"/>
      <c r="F36" s="1368">
        <f>SUMIF('Tổng hợp NLTH tháng 12.2024'!$B$3:$B$288,B36,'Tổng hợp NLTH tháng 12.2024'!$N$3:$N$288)</f>
        <v>22</v>
      </c>
    </row>
    <row r="37" ht="15.0" hidden="1" customHeight="1">
      <c r="A37" s="1390">
        <v>35.0</v>
      </c>
      <c r="B37" s="1371">
        <v>468599.0</v>
      </c>
      <c r="C37" s="1376" t="s">
        <v>2114</v>
      </c>
      <c r="D37" s="1372" t="s">
        <v>2115</v>
      </c>
      <c r="E37" s="1372"/>
      <c r="F37" s="1368">
        <f>SUMIF('Tổng hợp NLTH tháng 12.2024'!$B$3:$B$288,B37,'Tổng hợp NLTH tháng 12.2024'!$N$3:$N$288)</f>
        <v>22</v>
      </c>
    </row>
    <row r="38" ht="15.0" hidden="1" customHeight="1">
      <c r="A38" s="1415">
        <v>36.0</v>
      </c>
      <c r="B38" s="1371">
        <v>434722.0</v>
      </c>
      <c r="C38" s="1376" t="s">
        <v>2244</v>
      </c>
      <c r="D38" s="1372" t="s">
        <v>2245</v>
      </c>
      <c r="E38" s="1372"/>
      <c r="F38" s="1368">
        <f>SUMIF('Tổng hợp NLTH tháng 12.2024'!$B$3:$B$288,B38,'Tổng hợp NLTH tháng 12.2024'!$N$3:$N$288)</f>
        <v>22</v>
      </c>
    </row>
    <row r="39" ht="15.0" hidden="1" customHeight="1">
      <c r="A39" s="1390">
        <v>37.0</v>
      </c>
      <c r="B39" s="1367">
        <v>463899.0</v>
      </c>
      <c r="C39" s="1377" t="s">
        <v>1537</v>
      </c>
      <c r="D39" s="1368" t="s">
        <v>1538</v>
      </c>
      <c r="E39" s="1368"/>
      <c r="F39" s="1368">
        <f>SUMIF('Tổng hợp NLTH tháng 12.2024'!$B$3:$B$288,B39,'Tổng hợp NLTH tháng 12.2024'!$N$3:$N$288)</f>
        <v>22</v>
      </c>
    </row>
    <row r="40" ht="15.0" customHeight="1">
      <c r="A40" s="1415">
        <v>38.0</v>
      </c>
      <c r="B40" s="1371">
        <v>271033.0</v>
      </c>
      <c r="C40" s="1376" t="s">
        <v>1271</v>
      </c>
      <c r="D40" s="1372" t="s">
        <v>1272</v>
      </c>
      <c r="E40" s="1372"/>
      <c r="F40" s="1368">
        <f>SUMIF('Tổng hợp NLTH tháng 12.2024'!$B$3:$B$288,B40,'Tổng hợp NLTH tháng 12.2024'!$N$3:$N$288)</f>
        <v>20.5</v>
      </c>
    </row>
    <row r="41" ht="15.0" hidden="1" customHeight="1">
      <c r="A41" s="1098">
        <v>7.0</v>
      </c>
      <c r="B41" s="1371">
        <v>465801.0</v>
      </c>
      <c r="C41" s="1372" t="s">
        <v>1360</v>
      </c>
      <c r="D41" s="1372" t="s">
        <v>1361</v>
      </c>
      <c r="E41" s="1372"/>
      <c r="F41" s="1368">
        <f>SUMIF('Tổng hợp NLTH tháng 12.2024'!$B$3:$B$288,B41,'Tổng hợp NLTH tháng 12.2024'!$N$3:$N$288)</f>
        <v>22</v>
      </c>
    </row>
    <row r="42" ht="15.0" hidden="1" customHeight="1">
      <c r="A42" s="1107">
        <v>8.0</v>
      </c>
      <c r="B42" s="1371">
        <v>466133.0</v>
      </c>
      <c r="C42" s="1372" t="s">
        <v>1568</v>
      </c>
      <c r="D42" s="1372" t="s">
        <v>1569</v>
      </c>
      <c r="E42" s="1427">
        <v>45608.0</v>
      </c>
      <c r="F42" s="1368">
        <f>SUMIF('Tổng hợp NLTH tháng 12.2024'!$B$3:$B$288,B42,'Tổng hợp NLTH tháng 12.2024'!$N$3:$N$288)</f>
        <v>22</v>
      </c>
    </row>
    <row r="43" ht="15.0" hidden="1" customHeight="1">
      <c r="A43" s="1390">
        <v>41.0</v>
      </c>
      <c r="B43" s="1367">
        <v>282563.0</v>
      </c>
      <c r="C43" s="1377" t="s">
        <v>1109</v>
      </c>
      <c r="D43" s="1368" t="s">
        <v>1320</v>
      </c>
      <c r="E43" s="1368"/>
      <c r="F43" s="1368">
        <f>SUMIF('Tổng hợp NLTH tháng 12.2024'!$B$3:$B$288,B43,'Tổng hợp NLTH tháng 12.2024'!$N$3:$N$288)</f>
        <v>22</v>
      </c>
    </row>
    <row r="44" ht="15.0" hidden="1" customHeight="1">
      <c r="A44" s="1415">
        <v>42.0</v>
      </c>
      <c r="B44" s="1371">
        <v>427331.0</v>
      </c>
      <c r="C44" s="1372" t="s">
        <v>1168</v>
      </c>
      <c r="D44" s="1372" t="s">
        <v>1323</v>
      </c>
      <c r="E44" s="1372"/>
      <c r="F44" s="1368">
        <f>SUMIF('Tổng hợp NLTH tháng 12.2024'!$B$3:$B$288,B44,'Tổng hợp NLTH tháng 12.2024'!$N$3:$N$288)</f>
        <v>22</v>
      </c>
    </row>
    <row r="45" ht="15.0" hidden="1" customHeight="1">
      <c r="A45" s="1390">
        <v>43.0</v>
      </c>
      <c r="B45" s="1371">
        <v>429770.0</v>
      </c>
      <c r="C45" s="1372" t="s">
        <v>1174</v>
      </c>
      <c r="D45" s="1372" t="s">
        <v>1324</v>
      </c>
      <c r="E45" s="1372"/>
      <c r="F45" s="1368">
        <f>SUMIF('Tổng hợp NLTH tháng 12.2024'!$B$3:$B$288,B45,'Tổng hợp NLTH tháng 12.2024'!$N$3:$N$288)</f>
        <v>22</v>
      </c>
    </row>
    <row r="46" ht="15.0" hidden="1" customHeight="1">
      <c r="A46" s="1415">
        <v>44.0</v>
      </c>
      <c r="B46" s="1371">
        <v>433414.0</v>
      </c>
      <c r="C46" s="1372" t="s">
        <v>1161</v>
      </c>
      <c r="D46" s="1372" t="s">
        <v>1331</v>
      </c>
      <c r="E46" s="1372"/>
      <c r="F46" s="1368">
        <f>SUMIF('Tổng hợp NLTH tháng 12.2024'!$B$3:$B$288,B46,'Tổng hợp NLTH tháng 12.2024'!$N$3:$N$288)</f>
        <v>22</v>
      </c>
    </row>
    <row r="47" ht="15.0" hidden="1" customHeight="1">
      <c r="A47" s="1390">
        <v>45.0</v>
      </c>
      <c r="B47" s="1367">
        <v>436920.0</v>
      </c>
      <c r="C47" s="1368" t="s">
        <v>761</v>
      </c>
      <c r="D47" s="1368" t="s">
        <v>1332</v>
      </c>
      <c r="E47" s="1368"/>
      <c r="F47" s="1368">
        <f>SUMIF('Tổng hợp NLTH tháng 12.2024'!$B$3:$B$288,B47,'Tổng hợp NLTH tháng 12.2024'!$N$3:$N$288)</f>
        <v>22</v>
      </c>
    </row>
    <row r="48" ht="15.0" hidden="1" customHeight="1">
      <c r="A48" s="1415">
        <v>46.0</v>
      </c>
      <c r="B48" s="1371">
        <v>439018.0</v>
      </c>
      <c r="C48" s="1372" t="s">
        <v>1010</v>
      </c>
      <c r="D48" s="1372" t="s">
        <v>1336</v>
      </c>
      <c r="E48" s="1372"/>
      <c r="F48" s="1368">
        <f>SUMIF('Tổng hợp NLTH tháng 12.2024'!$B$3:$B$288,B48,'Tổng hợp NLTH tháng 12.2024'!$N$3:$N$288)</f>
        <v>22</v>
      </c>
    </row>
    <row r="49" ht="15.0" hidden="1" customHeight="1">
      <c r="A49" s="1390">
        <v>47.0</v>
      </c>
      <c r="B49" s="1371">
        <v>440698.0</v>
      </c>
      <c r="C49" s="1372" t="s">
        <v>1182</v>
      </c>
      <c r="D49" s="1372" t="s">
        <v>1341</v>
      </c>
      <c r="E49" s="1372"/>
      <c r="F49" s="1368">
        <f>SUMIF('Tổng hợp NLTH tháng 12.2024'!$B$3:$B$288,B49,'Tổng hợp NLTH tháng 12.2024'!$N$3:$N$288)</f>
        <v>22</v>
      </c>
    </row>
    <row r="50" ht="15.0" hidden="1" customHeight="1">
      <c r="A50" s="1415">
        <v>48.0</v>
      </c>
      <c r="B50" s="1371">
        <v>447405.0</v>
      </c>
      <c r="C50" s="1372" t="s">
        <v>1165</v>
      </c>
      <c r="D50" s="1372" t="s">
        <v>1343</v>
      </c>
      <c r="E50" s="1372"/>
      <c r="F50" s="1368">
        <f>SUMIF('Tổng hợp NLTH tháng 12.2024'!$B$3:$B$288,B50,'Tổng hợp NLTH tháng 12.2024'!$N$3:$N$288)</f>
        <v>22</v>
      </c>
    </row>
    <row r="51" ht="15.0" hidden="1" customHeight="1">
      <c r="A51" s="1390">
        <v>49.0</v>
      </c>
      <c r="B51" s="1371">
        <v>458879.0</v>
      </c>
      <c r="C51" s="1372" t="s">
        <v>1124</v>
      </c>
      <c r="D51" s="1372" t="s">
        <v>1351</v>
      </c>
      <c r="E51" s="1372"/>
      <c r="F51" s="1368">
        <f>SUMIF('Tổng hợp NLTH tháng 12.2024'!$B$3:$B$288,B51,'Tổng hợp NLTH tháng 12.2024'!$N$3:$N$288)</f>
        <v>22</v>
      </c>
    </row>
    <row r="52" ht="15.0" hidden="1" customHeight="1">
      <c r="A52" s="1415">
        <v>50.0</v>
      </c>
      <c r="B52" s="1371">
        <v>459051.0</v>
      </c>
      <c r="C52" s="1372" t="s">
        <v>1180</v>
      </c>
      <c r="D52" s="1372" t="s">
        <v>1353</v>
      </c>
      <c r="E52" s="1372"/>
      <c r="F52" s="1368">
        <f>SUMIF('Tổng hợp NLTH tháng 12.2024'!$B$3:$B$288,B52,'Tổng hợp NLTH tháng 12.2024'!$N$3:$N$288)</f>
        <v>22</v>
      </c>
    </row>
    <row r="53" ht="15.0" hidden="1" customHeight="1">
      <c r="A53" s="1390">
        <v>51.0</v>
      </c>
      <c r="B53" s="1371">
        <v>464853.0</v>
      </c>
      <c r="C53" s="1372" t="s">
        <v>1355</v>
      </c>
      <c r="D53" s="1372" t="s">
        <v>1356</v>
      </c>
      <c r="E53" s="1372"/>
      <c r="F53" s="1368">
        <f>SUMIF('Tổng hợp NLTH tháng 12.2024'!$B$3:$B$288,B53,'Tổng hợp NLTH tháng 12.2024'!$N$3:$N$288)</f>
        <v>22</v>
      </c>
    </row>
    <row r="54" ht="15.0" hidden="1" customHeight="1">
      <c r="A54" s="1415">
        <v>52.0</v>
      </c>
      <c r="B54" s="1371">
        <v>465485.0</v>
      </c>
      <c r="C54" s="1376" t="s">
        <v>1357</v>
      </c>
      <c r="D54" s="1372" t="s">
        <v>1358</v>
      </c>
      <c r="E54" s="1372"/>
      <c r="F54" s="1368">
        <f>SUMIF('Tổng hợp NLTH tháng 12.2024'!$B$3:$B$288,B54,'Tổng hợp NLTH tháng 12.2024'!$N$3:$N$288)</f>
        <v>22</v>
      </c>
    </row>
    <row r="55" ht="15.0" hidden="1" customHeight="1">
      <c r="A55" s="1415">
        <v>52.0</v>
      </c>
      <c r="B55" s="1371">
        <v>466997.0</v>
      </c>
      <c r="C55" s="1372" t="s">
        <v>1692</v>
      </c>
      <c r="D55" s="1372" t="s">
        <v>1693</v>
      </c>
      <c r="E55" s="1372"/>
      <c r="F55" s="1368">
        <f>SUMIF('Tổng hợp NLTH tháng 12.2024'!$B$3:$B$288,B55,'Tổng hợp NLTH tháng 12.2024'!$N$3:$N$288)</f>
        <v>22</v>
      </c>
    </row>
    <row r="56" ht="15.0" hidden="1" customHeight="1">
      <c r="A56" s="1390">
        <v>53.0</v>
      </c>
      <c r="B56" s="1371">
        <v>292506.0</v>
      </c>
      <c r="C56" s="1376" t="s">
        <v>1460</v>
      </c>
      <c r="D56" s="1376" t="s">
        <v>1461</v>
      </c>
      <c r="E56" s="1372"/>
      <c r="F56" s="1368">
        <f>SUMIF('Tổng hợp NLTH tháng 12.2024'!$B$3:$B$288,B56,'Tổng hợp NLTH tháng 12.2024'!$N$3:$N$288)</f>
        <v>22</v>
      </c>
    </row>
    <row r="57" ht="15.0" hidden="1" customHeight="1">
      <c r="A57" s="1415">
        <v>54.0</v>
      </c>
      <c r="B57" s="1371">
        <v>471609.0</v>
      </c>
      <c r="C57" s="1372" t="s">
        <v>2341</v>
      </c>
      <c r="D57" s="1372" t="s">
        <v>2342</v>
      </c>
      <c r="E57" s="1372"/>
      <c r="F57" s="1368">
        <f>SUMIF('Tổng hợp NLTH tháng 12.2024'!$B$3:$B$288,B57,'Tổng hợp NLTH tháng 12.2024'!$N$3:$N$288)</f>
        <v>22</v>
      </c>
    </row>
    <row r="58" ht="15.0" hidden="1" customHeight="1">
      <c r="A58" s="1390">
        <v>55.0</v>
      </c>
      <c r="B58" s="1371">
        <v>155317.0</v>
      </c>
      <c r="C58" s="1376" t="s">
        <v>1273</v>
      </c>
      <c r="D58" s="1372" t="s">
        <v>1274</v>
      </c>
      <c r="E58" s="1372"/>
      <c r="F58" s="1368">
        <f>SUMIF('Tổng hợp NLTH tháng 12.2024'!$B$3:$B$288,B58,'Tổng hợp NLTH tháng 12.2024'!$N$3:$N$288)</f>
        <v>22</v>
      </c>
    </row>
    <row r="59" ht="15.0" hidden="1" customHeight="1">
      <c r="A59" s="1415">
        <v>56.0</v>
      </c>
      <c r="B59" s="1371">
        <v>468725.0</v>
      </c>
      <c r="C59" s="1376" t="s">
        <v>2273</v>
      </c>
      <c r="D59" s="1372" t="s">
        <v>2274</v>
      </c>
      <c r="E59" s="1372"/>
      <c r="F59" s="1368">
        <f>SUMIF('Tổng hợp NLTH tháng 12.2024'!$B$3:$B$288,B59,'Tổng hợp NLTH tháng 12.2024'!$N$3:$N$288)</f>
        <v>22</v>
      </c>
    </row>
    <row r="60" ht="15.0" hidden="1" customHeight="1">
      <c r="A60" s="1098">
        <v>9.0</v>
      </c>
      <c r="B60" s="1371">
        <v>272968.0</v>
      </c>
      <c r="C60" s="1376" t="s">
        <v>582</v>
      </c>
      <c r="D60" s="1372" t="s">
        <v>1365</v>
      </c>
      <c r="E60" s="1427">
        <v>45602.0</v>
      </c>
      <c r="F60" s="1368">
        <f>SUMIF('Tổng hợp NLTH tháng 12.2024'!$B$3:$B$288,B60,'Tổng hợp NLTH tháng 12.2024'!$N$3:$N$288)</f>
        <v>22</v>
      </c>
    </row>
    <row r="61" ht="15.0" hidden="1" customHeight="1">
      <c r="A61" s="1415">
        <v>58.0</v>
      </c>
      <c r="B61" s="1371">
        <v>277202.0</v>
      </c>
      <c r="C61" s="1376" t="s">
        <v>638</v>
      </c>
      <c r="D61" s="1372" t="s">
        <v>1369</v>
      </c>
      <c r="E61" s="1372"/>
      <c r="F61" s="1368">
        <f>SUMIF('Tổng hợp NLTH tháng 12.2024'!$B$3:$B$288,B61,'Tổng hợp NLTH tháng 12.2024'!$N$3:$N$288)</f>
        <v>22</v>
      </c>
    </row>
    <row r="62" ht="15.0" hidden="1" customHeight="1">
      <c r="A62" s="1107">
        <v>10.0</v>
      </c>
      <c r="B62" s="1371">
        <v>281845.0</v>
      </c>
      <c r="C62" s="1376" t="s">
        <v>588</v>
      </c>
      <c r="D62" s="1372" t="s">
        <v>1371</v>
      </c>
      <c r="E62" s="1372"/>
      <c r="F62" s="1368">
        <f>SUMIF('Tổng hợp NLTH tháng 12.2024'!$B$3:$B$288,B62,'Tổng hợp NLTH tháng 12.2024'!$N$3:$N$288)</f>
        <v>22</v>
      </c>
    </row>
    <row r="63" ht="15.0" hidden="1" customHeight="1">
      <c r="A63" s="1415">
        <v>60.0</v>
      </c>
      <c r="B63" s="1371">
        <v>291197.0</v>
      </c>
      <c r="C63" s="1376" t="s">
        <v>544</v>
      </c>
      <c r="D63" s="1372" t="s">
        <v>1374</v>
      </c>
      <c r="E63" s="1372"/>
      <c r="F63" s="1368">
        <f>SUMIF('Tổng hợp NLTH tháng 12.2024'!$B$3:$B$288,B63,'Tổng hợp NLTH tháng 12.2024'!$N$3:$N$288)</f>
        <v>22</v>
      </c>
    </row>
    <row r="64" ht="15.0" hidden="1" customHeight="1">
      <c r="A64" s="1390">
        <v>61.0</v>
      </c>
      <c r="B64" s="1371">
        <v>293052.0</v>
      </c>
      <c r="C64" s="1372" t="s">
        <v>614</v>
      </c>
      <c r="D64" s="1372" t="s">
        <v>1375</v>
      </c>
      <c r="E64" s="1372"/>
      <c r="F64" s="1368">
        <f>SUMIF('Tổng hợp NLTH tháng 12.2024'!$B$3:$B$288,B64,'Tổng hợp NLTH tháng 12.2024'!$N$3:$N$288)</f>
        <v>22</v>
      </c>
    </row>
    <row r="65" ht="15.0" hidden="1" customHeight="1">
      <c r="A65" s="1415">
        <v>62.0</v>
      </c>
      <c r="B65" s="1371">
        <v>428532.0</v>
      </c>
      <c r="C65" s="1376" t="s">
        <v>553</v>
      </c>
      <c r="D65" s="1372" t="s">
        <v>1381</v>
      </c>
      <c r="E65" s="1372"/>
      <c r="F65" s="1368">
        <f>SUMIF('Tổng hợp NLTH tháng 12.2024'!$B$3:$B$288,B65,'Tổng hợp NLTH tháng 12.2024'!$N$3:$N$288)</f>
        <v>22</v>
      </c>
    </row>
    <row r="66" ht="15.0" hidden="1" customHeight="1">
      <c r="A66" s="1390">
        <v>63.0</v>
      </c>
      <c r="B66" s="1371">
        <v>427333.0</v>
      </c>
      <c r="C66" s="1376" t="s">
        <v>558</v>
      </c>
      <c r="D66" s="1372" t="s">
        <v>1378</v>
      </c>
      <c r="E66" s="1372"/>
      <c r="F66" s="1368">
        <f>SUMIF('Tổng hợp NLTH tháng 12.2024'!$B$3:$B$288,B66,'Tổng hợp NLTH tháng 12.2024'!$N$3:$N$288)</f>
        <v>22</v>
      </c>
    </row>
    <row r="67" ht="15.0" hidden="1" customHeight="1">
      <c r="A67" s="1415">
        <v>64.0</v>
      </c>
      <c r="B67" s="1371">
        <v>434038.0</v>
      </c>
      <c r="C67" s="1376" t="s">
        <v>594</v>
      </c>
      <c r="D67" s="1372" t="s">
        <v>1384</v>
      </c>
      <c r="E67" s="1372"/>
      <c r="F67" s="1368">
        <f>SUMIF('Tổng hợp NLTH tháng 12.2024'!$B$3:$B$288,B67,'Tổng hợp NLTH tháng 12.2024'!$N$3:$N$288)</f>
        <v>22</v>
      </c>
    </row>
    <row r="68" ht="15.0" hidden="1" customHeight="1">
      <c r="A68" s="1390">
        <v>65.0</v>
      </c>
      <c r="B68" s="1371">
        <v>441534.0</v>
      </c>
      <c r="C68" s="1376" t="s">
        <v>509</v>
      </c>
      <c r="D68" s="1372" t="s">
        <v>1388</v>
      </c>
      <c r="E68" s="1372"/>
      <c r="F68" s="1368">
        <f>SUMIF('Tổng hợp NLTH tháng 12.2024'!$B$3:$B$288,B68,'Tổng hợp NLTH tháng 12.2024'!$N$3:$N$288)</f>
        <v>22</v>
      </c>
    </row>
    <row r="69" ht="15.0" hidden="1" customHeight="1">
      <c r="A69" s="1390">
        <v>67.0</v>
      </c>
      <c r="B69" s="1371">
        <v>465483.0</v>
      </c>
      <c r="C69" s="1376" t="s">
        <v>458</v>
      </c>
      <c r="D69" s="1372" t="s">
        <v>459</v>
      </c>
      <c r="E69" s="1372"/>
      <c r="F69" s="1368">
        <f>SUMIF('Tổng hợp NLTH tháng 12.2024'!$B$3:$B$288,B69,'Tổng hợp NLTH tháng 12.2024'!$N$3:$N$288)</f>
        <v>22</v>
      </c>
    </row>
    <row r="70" ht="15.0" hidden="1" customHeight="1">
      <c r="A70" s="1415">
        <v>68.0</v>
      </c>
      <c r="B70" s="1371">
        <v>459635.0</v>
      </c>
      <c r="C70" s="1376" t="s">
        <v>1086</v>
      </c>
      <c r="D70" s="1372" t="s">
        <v>1434</v>
      </c>
      <c r="E70" s="1372"/>
      <c r="F70" s="1368">
        <f>SUMIF('Tổng hợp NLTH tháng 12.2024'!$B$3:$B$288,B70,'Tổng hợp NLTH tháng 12.2024'!$N$3:$N$288)</f>
        <v>22</v>
      </c>
    </row>
    <row r="71" ht="15.0" hidden="1" customHeight="1">
      <c r="A71" s="1390">
        <v>69.0</v>
      </c>
      <c r="B71" s="1371">
        <v>459517.0</v>
      </c>
      <c r="C71" s="1376" t="s">
        <v>1083</v>
      </c>
      <c r="D71" s="1372" t="s">
        <v>1440</v>
      </c>
      <c r="E71" s="1372"/>
      <c r="F71" s="1368">
        <f>SUMIF('Tổng hợp NLTH tháng 12.2024'!$B$3:$B$288,B71,'Tổng hợp NLTH tháng 12.2024'!$N$3:$N$288)</f>
        <v>22</v>
      </c>
    </row>
    <row r="72" ht="15.0" hidden="1" customHeight="1">
      <c r="A72" s="1390">
        <v>69.0</v>
      </c>
      <c r="B72" s="1371">
        <v>459779.0</v>
      </c>
      <c r="C72" s="1376" t="s">
        <v>1088</v>
      </c>
      <c r="D72" s="1372" t="s">
        <v>1445</v>
      </c>
      <c r="E72" s="1372"/>
      <c r="F72" s="1368">
        <f>SUMIF('Tổng hợp NLTH tháng 12.2024'!$B$3:$B$288,B72,'Tổng hợp NLTH tháng 12.2024'!$N$3:$N$288)</f>
        <v>22</v>
      </c>
    </row>
    <row r="73" ht="15.0" hidden="1" customHeight="1">
      <c r="A73" s="1415">
        <v>70.0</v>
      </c>
      <c r="B73" s="1371">
        <v>463509.0</v>
      </c>
      <c r="C73" s="1376" t="s">
        <v>1442</v>
      </c>
      <c r="D73" s="1372" t="s">
        <v>1446</v>
      </c>
      <c r="E73" s="1372"/>
      <c r="F73" s="1368">
        <f>SUMIF('Tổng hợp NLTH tháng 12.2024'!$B$3:$B$288,B73,'Tổng hợp NLTH tháng 12.2024'!$N$3:$N$288)</f>
        <v>22</v>
      </c>
    </row>
    <row r="74" ht="15.0" hidden="1" customHeight="1">
      <c r="A74" s="1390">
        <v>71.0</v>
      </c>
      <c r="B74" s="1371">
        <v>470925.0</v>
      </c>
      <c r="C74" s="1376" t="s">
        <v>2290</v>
      </c>
      <c r="D74" s="1372" t="s">
        <v>2291</v>
      </c>
      <c r="E74" s="1372"/>
      <c r="F74" s="1368">
        <f>SUMIF('Tổng hợp NLTH tháng 12.2024'!$B$3:$B$288,B74,'Tổng hợp NLTH tháng 12.2024'!$N$3:$N$288)</f>
        <v>22</v>
      </c>
    </row>
    <row r="75" ht="15.0" hidden="1" customHeight="1">
      <c r="A75" s="1415">
        <v>72.0</v>
      </c>
      <c r="B75" s="1371">
        <v>470931.0</v>
      </c>
      <c r="C75" s="1376" t="s">
        <v>2288</v>
      </c>
      <c r="D75" s="1372" t="s">
        <v>2289</v>
      </c>
      <c r="E75" s="1372"/>
      <c r="F75" s="1368">
        <f>SUMIF('Tổng hợp NLTH tháng 12.2024'!$B$3:$B$288,B75,'Tổng hợp NLTH tháng 12.2024'!$N$3:$N$288)</f>
        <v>22</v>
      </c>
    </row>
    <row r="76" ht="15.0" customHeight="1">
      <c r="A76" s="1390">
        <v>73.0</v>
      </c>
      <c r="B76" s="1367">
        <v>472447.0</v>
      </c>
      <c r="C76" s="1368" t="s">
        <v>2343</v>
      </c>
      <c r="D76" s="1368" t="s">
        <v>2344</v>
      </c>
      <c r="E76" s="1429">
        <v>45994.0</v>
      </c>
      <c r="F76" s="1368">
        <f>SUMIF('Tổng hợp NLTH tháng 12.2024'!$B$3:$B$288,B76,'Tổng hợp NLTH tháng 12.2024'!$N$3:$N$288)</f>
        <v>21</v>
      </c>
    </row>
    <row r="77" ht="15.0" hidden="1" customHeight="1">
      <c r="A77" s="1415">
        <v>74.0</v>
      </c>
      <c r="B77" s="1371">
        <v>468647.0</v>
      </c>
      <c r="C77" s="1376" t="s">
        <v>2135</v>
      </c>
      <c r="D77" s="1372" t="s">
        <v>2136</v>
      </c>
      <c r="E77" s="1372"/>
      <c r="F77" s="1368">
        <f>SUMIF('Tổng hợp NLTH tháng 12.2024'!$B$3:$B$288,B77,'Tổng hợp NLTH tháng 12.2024'!$N$3:$N$288)</f>
        <v>22</v>
      </c>
    </row>
    <row r="78" ht="15.0" hidden="1" customHeight="1">
      <c r="A78" s="1390">
        <v>75.0</v>
      </c>
      <c r="B78" s="1371">
        <v>469693.0</v>
      </c>
      <c r="C78" s="1376" t="s">
        <v>2253</v>
      </c>
      <c r="D78" s="1372" t="s">
        <v>2254</v>
      </c>
      <c r="E78" s="1372"/>
      <c r="F78" s="1368">
        <f>SUMIF('Tổng hợp NLTH tháng 12.2024'!$B$3:$B$288,B78,'Tổng hợp NLTH tháng 12.2024'!$N$3:$N$288)</f>
        <v>22</v>
      </c>
    </row>
    <row r="79" ht="15.0" hidden="1" customHeight="1">
      <c r="A79" s="1415">
        <v>76.0</v>
      </c>
      <c r="B79" s="1371">
        <v>276388.0</v>
      </c>
      <c r="C79" s="1376" t="s">
        <v>1033</v>
      </c>
      <c r="D79" s="1372" t="s">
        <v>1456</v>
      </c>
      <c r="E79" s="1372"/>
      <c r="F79" s="1368">
        <f>SUMIF('Tổng hợp NLTH tháng 12.2024'!$B$3:$B$288,B79,'Tổng hợp NLTH tháng 12.2024'!$N$3:$N$288)</f>
        <v>22</v>
      </c>
    </row>
    <row r="80" ht="15.0" hidden="1" customHeight="1">
      <c r="A80" s="1390">
        <v>77.0</v>
      </c>
      <c r="B80" s="1367">
        <v>465333.0</v>
      </c>
      <c r="C80" s="1377" t="s">
        <v>1261</v>
      </c>
      <c r="D80" s="1368" t="s">
        <v>1262</v>
      </c>
      <c r="E80" s="1368"/>
      <c r="F80" s="1368">
        <f>SUMIF('Tổng hợp NLTH tháng 12.2024'!$B$3:$B$288,B80,'Tổng hợp NLTH tháng 12.2024'!$N$3:$N$288)</f>
        <v>22</v>
      </c>
    </row>
    <row r="81" ht="15.0" hidden="1" customHeight="1">
      <c r="A81" s="1098">
        <v>11.0</v>
      </c>
      <c r="B81" s="1371">
        <v>470251.0</v>
      </c>
      <c r="C81" s="1376" t="s">
        <v>2271</v>
      </c>
      <c r="D81" s="1372" t="s">
        <v>2272</v>
      </c>
      <c r="E81" s="1427">
        <v>45609.0</v>
      </c>
      <c r="F81" s="1368">
        <f>SUMIF('Tổng hợp NLTH tháng 12.2024'!$B$3:$B$288,B81,'Tổng hợp NLTH tháng 12.2024'!$N$3:$N$288)</f>
        <v>22</v>
      </c>
    </row>
    <row r="82" ht="15.0" hidden="1" customHeight="1">
      <c r="A82" s="1107">
        <v>12.0</v>
      </c>
      <c r="B82" s="1367">
        <v>276374.0</v>
      </c>
      <c r="C82" s="1377" t="s">
        <v>1399</v>
      </c>
      <c r="D82" s="1368" t="s">
        <v>1400</v>
      </c>
      <c r="E82" s="1372"/>
      <c r="F82" s="1368">
        <f>SUMIF('Tổng hợp NLTH tháng 12.2024'!$B$3:$B$288,B82,'Tổng hợp NLTH tháng 12.2024'!$N$3:$N$288)</f>
        <v>22</v>
      </c>
    </row>
    <row r="83" ht="15.0" hidden="1" customHeight="1">
      <c r="A83" s="1098">
        <v>13.0</v>
      </c>
      <c r="B83" s="1371">
        <v>278440.0</v>
      </c>
      <c r="C83" s="1376" t="s">
        <v>1159</v>
      </c>
      <c r="D83" s="1372" t="s">
        <v>1403</v>
      </c>
      <c r="E83" s="1372"/>
      <c r="F83" s="1368">
        <f>SUMIF('Tổng hợp NLTH tháng 12.2024'!$B$3:$B$288,B83,'Tổng hợp NLTH tháng 12.2024'!$N$3:$N$288)</f>
        <v>22</v>
      </c>
    </row>
    <row r="84" ht="15.0" hidden="1" customHeight="1">
      <c r="A84" s="1390">
        <v>81.0</v>
      </c>
      <c r="B84" s="1371">
        <v>289435.0</v>
      </c>
      <c r="C84" s="1376" t="s">
        <v>1138</v>
      </c>
      <c r="D84" s="1372" t="s">
        <v>1404</v>
      </c>
      <c r="E84" s="1372"/>
      <c r="F84" s="1368">
        <f>SUMIF('Tổng hợp NLTH tháng 12.2024'!$B$3:$B$288,B84,'Tổng hợp NLTH tháng 12.2024'!$N$3:$N$288)</f>
        <v>22</v>
      </c>
    </row>
    <row r="85" ht="15.0" hidden="1" customHeight="1">
      <c r="A85" s="1415">
        <v>82.0</v>
      </c>
      <c r="B85" s="1371">
        <v>434041.0</v>
      </c>
      <c r="C85" s="1376" t="s">
        <v>957</v>
      </c>
      <c r="D85" s="1372" t="s">
        <v>1328</v>
      </c>
      <c r="E85" s="1372"/>
      <c r="F85" s="1368">
        <f>SUMIF('Tổng hợp NLTH tháng 12.2024'!$B$3:$B$288,B85,'Tổng hợp NLTH tháng 12.2024'!$N$3:$N$288)</f>
        <v>22</v>
      </c>
    </row>
    <row r="86" ht="15.0" hidden="1" customHeight="1">
      <c r="A86" s="1390">
        <v>83.0</v>
      </c>
      <c r="B86" s="1371">
        <v>439829.0</v>
      </c>
      <c r="C86" s="1376" t="s">
        <v>1157</v>
      </c>
      <c r="D86" s="1372" t="s">
        <v>1409</v>
      </c>
      <c r="E86" s="1372"/>
      <c r="F86" s="1368">
        <f>SUMIF('Tổng hợp NLTH tháng 12.2024'!$B$3:$B$288,B86,'Tổng hợp NLTH tháng 12.2024'!$N$3:$N$288)</f>
        <v>22</v>
      </c>
    </row>
    <row r="87" ht="15.0" hidden="1" customHeight="1">
      <c r="A87" s="1415">
        <v>84.0</v>
      </c>
      <c r="B87" s="1371">
        <v>439827.0</v>
      </c>
      <c r="C87" s="1376" t="s">
        <v>1406</v>
      </c>
      <c r="D87" s="1372" t="s">
        <v>1407</v>
      </c>
      <c r="E87" s="1372"/>
      <c r="F87" s="1368">
        <f>SUMIF('Tổng hợp NLTH tháng 12.2024'!$B$3:$B$288,B87,'Tổng hợp NLTH tháng 12.2024'!$N$3:$N$288)</f>
        <v>22</v>
      </c>
    </row>
    <row r="88" ht="15.0" hidden="1" customHeight="1">
      <c r="A88" s="1390">
        <v>85.0</v>
      </c>
      <c r="B88" s="1371">
        <v>463039.0</v>
      </c>
      <c r="C88" s="1376" t="s">
        <v>1418</v>
      </c>
      <c r="D88" s="1372" t="s">
        <v>1419</v>
      </c>
      <c r="E88" s="1372"/>
      <c r="F88" s="1368">
        <f>SUMIF('Tổng hợp NLTH tháng 12.2024'!$B$3:$B$288,B88,'Tổng hợp NLTH tháng 12.2024'!$N$3:$N$288)</f>
        <v>22</v>
      </c>
    </row>
    <row r="89" ht="15.0" hidden="1" customHeight="1">
      <c r="A89" s="1107">
        <v>14.0</v>
      </c>
      <c r="B89" s="1371">
        <v>464029.0</v>
      </c>
      <c r="C89" s="1376" t="s">
        <v>2220</v>
      </c>
      <c r="D89" s="1372" t="s">
        <v>2221</v>
      </c>
      <c r="E89" s="1427">
        <v>45608.0</v>
      </c>
      <c r="F89" s="1368">
        <f>SUMIF('Tổng hợp NLTH tháng 12.2024'!$B$3:$B$288,B89,'Tổng hợp NLTH tháng 12.2024'!$N$3:$N$288)</f>
        <v>22</v>
      </c>
    </row>
    <row r="90" ht="15.75" hidden="1" customHeight="1">
      <c r="A90" s="1390">
        <v>87.0</v>
      </c>
      <c r="B90" s="1367">
        <v>466475.0</v>
      </c>
      <c r="C90" s="1377" t="s">
        <v>1815</v>
      </c>
      <c r="D90" s="1368" t="s">
        <v>1816</v>
      </c>
      <c r="E90" s="1368"/>
      <c r="F90" s="1368">
        <f>SUMIF('Tổng hợp NLTH tháng 12.2024'!$B$3:$B$288,B90,'Tổng hợp NLTH tháng 12.2024'!$N$3:$N$288)</f>
        <v>22</v>
      </c>
    </row>
    <row r="91" ht="15.75" hidden="1" customHeight="1">
      <c r="A91" s="1415">
        <v>88.0</v>
      </c>
      <c r="B91" s="1371">
        <v>467515.0</v>
      </c>
      <c r="C91" s="1372" t="s">
        <v>2140</v>
      </c>
      <c r="D91" s="1376" t="s">
        <v>2141</v>
      </c>
      <c r="E91" s="1372"/>
      <c r="F91" s="1368">
        <f>SUMIF('Tổng hợp NLTH tháng 12.2024'!$B$3:$B$288,B91,'Tổng hợp NLTH tháng 12.2024'!$N$3:$N$288)</f>
        <v>22</v>
      </c>
    </row>
    <row r="92" ht="14.25" hidden="1" customHeight="1">
      <c r="A92" s="1390">
        <v>89.0</v>
      </c>
      <c r="B92" s="1371">
        <v>280298.0</v>
      </c>
      <c r="C92" s="1372" t="s">
        <v>1105</v>
      </c>
      <c r="D92" s="1372" t="s">
        <v>1477</v>
      </c>
      <c r="E92" s="1372"/>
      <c r="F92" s="1368">
        <f>SUMIF('Tổng hợp NLTH tháng 12.2024'!$B$3:$B$288,B92,'Tổng hợp NLTH tháng 12.2024'!$N$3:$N$288)</f>
        <v>22</v>
      </c>
    </row>
    <row r="93" ht="17.25" hidden="1" customHeight="1">
      <c r="A93" s="1415">
        <v>90.0</v>
      </c>
      <c r="B93" s="1367">
        <v>439024.0</v>
      </c>
      <c r="C93" s="1368" t="s">
        <v>652</v>
      </c>
      <c r="D93" s="1368" t="s">
        <v>1314</v>
      </c>
      <c r="E93" s="1368"/>
      <c r="F93" s="1368">
        <f>SUMIF('Tổng hợp NLTH tháng 12.2024'!$B$3:$B$288,B93,'Tổng hợp NLTH tháng 12.2024'!$N$3:$N$288)</f>
        <v>22</v>
      </c>
    </row>
    <row r="94" ht="15.0" hidden="1" customHeight="1">
      <c r="A94" s="1390">
        <v>91.0</v>
      </c>
      <c r="B94" s="1371">
        <v>463623.0</v>
      </c>
      <c r="C94" s="1372" t="s">
        <v>667</v>
      </c>
      <c r="D94" s="1372" t="s">
        <v>1480</v>
      </c>
      <c r="E94" s="1372"/>
      <c r="F94" s="1368">
        <f>SUMIF('Tổng hợp NLTH tháng 12.2024'!$B$3:$B$288,B94,'Tổng hợp NLTH tháng 12.2024'!$N$3:$N$288)</f>
        <v>22</v>
      </c>
    </row>
    <row r="95" ht="15.0" hidden="1" customHeight="1">
      <c r="A95" s="1415">
        <v>92.0</v>
      </c>
      <c r="B95" s="1371">
        <v>463641.0</v>
      </c>
      <c r="C95" s="1372" t="s">
        <v>1464</v>
      </c>
      <c r="D95" s="1372" t="s">
        <v>1466</v>
      </c>
      <c r="E95" s="1372"/>
      <c r="F95" s="1368">
        <f>SUMIF('Tổng hợp NLTH tháng 12.2024'!$B$3:$B$288,B95,'Tổng hợp NLTH tháng 12.2024'!$N$3:$N$288)</f>
        <v>22</v>
      </c>
    </row>
    <row r="96" ht="15.0" hidden="1" customHeight="1">
      <c r="A96" s="1390">
        <v>93.0</v>
      </c>
      <c r="B96" s="1371">
        <v>466701.0</v>
      </c>
      <c r="C96" s="1372" t="s">
        <v>1653</v>
      </c>
      <c r="D96" s="1372" t="s">
        <v>1654</v>
      </c>
      <c r="E96" s="1372"/>
      <c r="F96" s="1368">
        <f>SUMIF('Tổng hợp NLTH tháng 12.2024'!$B$3:$B$288,B96,'Tổng hợp NLTH tháng 12.2024'!$N$3:$N$288)</f>
        <v>22</v>
      </c>
    </row>
    <row r="97" ht="15.0" hidden="1" customHeight="1">
      <c r="A97" s="1415">
        <v>94.0</v>
      </c>
      <c r="B97" s="1371">
        <v>470249.0</v>
      </c>
      <c r="C97" s="1372" t="s">
        <v>2305</v>
      </c>
      <c r="D97" s="1376" t="s">
        <v>2306</v>
      </c>
      <c r="E97" s="1372"/>
      <c r="F97" s="1368">
        <f>SUMIF('Tổng hợp NLTH tháng 12.2024'!$B$3:$B$288,B97,'Tổng hợp NLTH tháng 12.2024'!$N$3:$N$288)</f>
        <v>22</v>
      </c>
    </row>
    <row r="98" ht="15.0" hidden="1" customHeight="1">
      <c r="A98" s="1390">
        <v>95.0</v>
      </c>
      <c r="B98" s="1371">
        <v>466333.0</v>
      </c>
      <c r="C98" s="1372" t="s">
        <v>1675</v>
      </c>
      <c r="D98" s="1376" t="s">
        <v>1676</v>
      </c>
      <c r="E98" s="1372"/>
      <c r="F98" s="1368">
        <f>SUMIF('Tổng hợp NLTH tháng 12.2024'!$B$3:$B$288,B98,'Tổng hợp NLTH tháng 12.2024'!$N$3:$N$288)</f>
        <v>22</v>
      </c>
    </row>
    <row r="99" ht="15.0" hidden="1" customHeight="1">
      <c r="A99" s="1415">
        <v>96.0</v>
      </c>
      <c r="B99" s="1367">
        <v>466999.0</v>
      </c>
      <c r="C99" s="1368" t="s">
        <v>1690</v>
      </c>
      <c r="D99" s="1377" t="s">
        <v>1691</v>
      </c>
      <c r="E99" s="1368"/>
      <c r="F99" s="1368">
        <f>SUMIF('Tổng hợp NLTH tháng 12.2024'!$B$3:$B$288,B99,'Tổng hợp NLTH tháng 12.2024'!$N$3:$N$288)</f>
        <v>22</v>
      </c>
    </row>
    <row r="100" ht="15.0" hidden="1" customHeight="1">
      <c r="A100" s="1390">
        <v>97.0</v>
      </c>
      <c r="B100" s="1367">
        <v>197760.0</v>
      </c>
      <c r="C100" s="1368" t="s">
        <v>876</v>
      </c>
      <c r="D100" s="1377" t="s">
        <v>1678</v>
      </c>
      <c r="E100" s="1368"/>
      <c r="F100" s="1368">
        <f>SUMIF('Tổng hợp NLTH tháng 12.2024'!$B$3:$B$288,B100,'Tổng hợp NLTH tháng 12.2024'!$N$3:$N$288)</f>
        <v>22</v>
      </c>
    </row>
    <row r="101" ht="15.0" hidden="1" customHeight="1">
      <c r="A101" s="1415">
        <v>98.0</v>
      </c>
      <c r="B101" s="1367">
        <v>467781.0</v>
      </c>
      <c r="C101" s="1368" t="s">
        <v>2160</v>
      </c>
      <c r="D101" s="1377" t="s">
        <v>2161</v>
      </c>
      <c r="E101" s="1368"/>
      <c r="F101" s="1368">
        <f>SUMIF('Tổng hợp NLTH tháng 12.2024'!$B$3:$B$288,B101,'Tổng hợp NLTH tháng 12.2024'!$N$3:$N$288)</f>
        <v>22</v>
      </c>
    </row>
    <row r="102" ht="15.0" customHeight="1">
      <c r="A102" s="1390">
        <v>99.0</v>
      </c>
      <c r="B102" s="1371">
        <v>460439.0</v>
      </c>
      <c r="C102" s="1372" t="s">
        <v>1428</v>
      </c>
      <c r="D102" s="1376" t="s">
        <v>1429</v>
      </c>
      <c r="E102" s="1372"/>
      <c r="F102" s="1368">
        <f>SUMIF('Tổng hợp NLTH tháng 12.2024'!$B$3:$B$288,B102,'Tổng hợp NLTH tháng 12.2024'!$N$3:$N$288)</f>
        <v>20</v>
      </c>
    </row>
    <row r="103" ht="15.0" hidden="1" customHeight="1">
      <c r="A103" s="1415">
        <v>100.0</v>
      </c>
      <c r="B103" s="1371">
        <v>460051.0</v>
      </c>
      <c r="C103" s="1372" t="s">
        <v>1081</v>
      </c>
      <c r="D103" s="1376" t="s">
        <v>1605</v>
      </c>
      <c r="E103" s="1372"/>
      <c r="F103" s="1368">
        <f>SUMIF('Tổng hợp NLTH tháng 12.2024'!$B$3:$B$288,B103,'Tổng hợp NLTH tháng 12.2024'!$N$3:$N$288)</f>
        <v>22</v>
      </c>
    </row>
    <row r="104" ht="15.0" hidden="1" customHeight="1">
      <c r="A104" s="1390">
        <v>101.0</v>
      </c>
      <c r="B104" s="1367">
        <v>461363.0</v>
      </c>
      <c r="C104" s="1368" t="s">
        <v>456</v>
      </c>
      <c r="D104" s="1368" t="s">
        <v>457</v>
      </c>
      <c r="E104" s="1368"/>
      <c r="F104" s="1368">
        <f>SUMIF('Tổng hợp NLTH tháng 12.2024'!$B$3:$B$288,B104,'Tổng hợp NLTH tháng 12.2024'!$N$3:$N$288)</f>
        <v>22</v>
      </c>
    </row>
    <row r="105" ht="15.0" hidden="1" customHeight="1">
      <c r="A105" s="1415">
        <v>102.0</v>
      </c>
      <c r="B105" s="1367">
        <v>466717.0</v>
      </c>
      <c r="C105" s="1368" t="s">
        <v>1688</v>
      </c>
      <c r="D105" s="1377" t="s">
        <v>1689</v>
      </c>
      <c r="E105" s="1368"/>
      <c r="F105" s="1368">
        <f>SUMIF('Tổng hợp NLTH tháng 12.2024'!$B$3:$B$288,B105,'Tổng hợp NLTH tháng 12.2024'!$N$3:$N$288)</f>
        <v>22</v>
      </c>
    </row>
    <row r="106" ht="15.0" hidden="1" customHeight="1">
      <c r="A106" s="1390">
        <v>103.0</v>
      </c>
      <c r="B106" s="1371">
        <v>469447.0</v>
      </c>
      <c r="C106" s="1372" t="s">
        <v>2275</v>
      </c>
      <c r="D106" s="1376" t="s">
        <v>2276</v>
      </c>
      <c r="E106" s="1372"/>
      <c r="F106" s="1368">
        <f>SUMIF('Tổng hợp NLTH tháng 12.2024'!$B$3:$B$288,B106,'Tổng hợp NLTH tháng 12.2024'!$N$3:$N$288)</f>
        <v>22</v>
      </c>
    </row>
    <row r="107" ht="15.0" hidden="1" customHeight="1">
      <c r="A107" s="1415">
        <v>104.0</v>
      </c>
      <c r="B107" s="1371">
        <v>469949.0</v>
      </c>
      <c r="C107" s="1372" t="s">
        <v>2277</v>
      </c>
      <c r="D107" s="1376" t="s">
        <v>2278</v>
      </c>
      <c r="E107" s="1372"/>
      <c r="F107" s="1368">
        <f>SUMIF('Tổng hợp NLTH tháng 12.2024'!$B$3:$B$288,B107,'Tổng hợp NLTH tháng 12.2024'!$N$3:$N$288)</f>
        <v>22</v>
      </c>
    </row>
    <row r="108" ht="15.0" hidden="1" customHeight="1">
      <c r="A108" s="1390">
        <v>105.0</v>
      </c>
      <c r="B108" s="1367">
        <v>470259.0</v>
      </c>
      <c r="C108" s="1368" t="s">
        <v>2309</v>
      </c>
      <c r="D108" s="1377" t="s">
        <v>2310</v>
      </c>
      <c r="E108" s="1368"/>
      <c r="F108" s="1368">
        <f>SUMIF('Tổng hợp NLTH tháng 12.2024'!$B$3:$B$288,B108,'Tổng hợp NLTH tháng 12.2024'!$N$3:$N$288)</f>
        <v>22</v>
      </c>
    </row>
    <row r="109" ht="15.0" hidden="1" customHeight="1">
      <c r="A109" s="1415">
        <v>106.0</v>
      </c>
      <c r="B109" s="1371">
        <v>470253.0</v>
      </c>
      <c r="C109" s="1372" t="s">
        <v>2297</v>
      </c>
      <c r="D109" s="1376" t="s">
        <v>2298</v>
      </c>
      <c r="E109" s="1372"/>
      <c r="F109" s="1368">
        <f>SUMIF('Tổng hợp NLTH tháng 12.2024'!$B$3:$B$288,B109,'Tổng hợp NLTH tháng 12.2024'!$N$3:$N$288)</f>
        <v>22</v>
      </c>
    </row>
    <row r="110" ht="15.0" customHeight="1">
      <c r="A110" s="1390">
        <v>107.0</v>
      </c>
      <c r="B110" s="1371">
        <v>470933.0</v>
      </c>
      <c r="C110" s="1372" t="s">
        <v>2311</v>
      </c>
      <c r="D110" s="1376" t="s">
        <v>2312</v>
      </c>
      <c r="E110" s="1372"/>
      <c r="F110" s="1368">
        <f>SUMIF('Tổng hợp NLTH tháng 12.2024'!$B$3:$B$288,B110,'Tổng hợp NLTH tháng 12.2024'!$N$3:$N$288)</f>
        <v>10</v>
      </c>
    </row>
    <row r="111" ht="15.0" hidden="1" customHeight="1">
      <c r="A111" s="1098">
        <v>15.0</v>
      </c>
      <c r="B111" s="1371">
        <v>453001.0</v>
      </c>
      <c r="C111" s="1372" t="s">
        <v>1053</v>
      </c>
      <c r="D111" s="1376" t="s">
        <v>1512</v>
      </c>
      <c r="E111" s="1372"/>
      <c r="F111" s="1368">
        <f>SUMIF('Tổng hợp NLTH tháng 12.2024'!$B$3:$B$288,B111,'Tổng hợp NLTH tháng 12.2024'!$N$3:$N$288)</f>
        <v>22</v>
      </c>
    </row>
    <row r="112" ht="15.0" hidden="1" customHeight="1">
      <c r="A112" s="1390">
        <v>109.0</v>
      </c>
      <c r="B112" s="1371">
        <v>281844.0</v>
      </c>
      <c r="C112" s="1372" t="s">
        <v>1066</v>
      </c>
      <c r="D112" s="1372" t="s">
        <v>1498</v>
      </c>
      <c r="E112" s="1372"/>
      <c r="F112" s="1368">
        <f>SUMIF('Tổng hợp NLTH tháng 12.2024'!$B$3:$B$288,B112,'Tổng hợp NLTH tháng 12.2024'!$N$3:$N$288)</f>
        <v>22</v>
      </c>
    </row>
    <row r="113" ht="15.0" hidden="1" customHeight="1">
      <c r="A113" s="1415">
        <v>110.0</v>
      </c>
      <c r="B113" s="1371">
        <v>452021.0</v>
      </c>
      <c r="C113" s="1372" t="s">
        <v>1059</v>
      </c>
      <c r="D113" s="1372" t="s">
        <v>1509</v>
      </c>
      <c r="E113" s="1372"/>
      <c r="F113" s="1368">
        <f>SUMIF('Tổng hợp NLTH tháng 12.2024'!$B$3:$B$288,B113,'Tổng hợp NLTH tháng 12.2024'!$N$3:$N$288)</f>
        <v>22</v>
      </c>
    </row>
    <row r="114" ht="15.0" hidden="1" customHeight="1">
      <c r="A114" s="1390">
        <v>111.0</v>
      </c>
      <c r="B114" s="1371">
        <v>452887.0</v>
      </c>
      <c r="C114" s="1372" t="s">
        <v>1046</v>
      </c>
      <c r="D114" s="1372" t="s">
        <v>1511</v>
      </c>
      <c r="E114" s="1372"/>
      <c r="F114" s="1368">
        <f>SUMIF('Tổng hợp NLTH tháng 12.2024'!$B$3:$B$288,B114,'Tổng hợp NLTH tháng 12.2024'!$N$3:$N$288)</f>
        <v>22</v>
      </c>
    </row>
    <row r="115" ht="15.0" hidden="1" customHeight="1">
      <c r="A115" s="1415">
        <v>112.0</v>
      </c>
      <c r="B115" s="1371">
        <v>290985.0</v>
      </c>
      <c r="C115" s="1183" t="s">
        <v>1076</v>
      </c>
      <c r="D115" s="1183" t="s">
        <v>1602</v>
      </c>
      <c r="E115" s="1372"/>
      <c r="F115" s="1368">
        <f>SUMIF('Tổng hợp NLTH tháng 12.2024'!$B$3:$B$288,B115,'Tổng hợp NLTH tháng 12.2024'!$N$3:$N$288)</f>
        <v>22</v>
      </c>
    </row>
    <row r="116" ht="15.0" hidden="1" customHeight="1">
      <c r="A116" s="1390">
        <v>113.0</v>
      </c>
      <c r="B116" s="1371">
        <v>459849.0</v>
      </c>
      <c r="C116" s="1183" t="s">
        <v>1072</v>
      </c>
      <c r="D116" s="1228" t="s">
        <v>1604</v>
      </c>
      <c r="E116" s="1372"/>
      <c r="F116" s="1368">
        <f>SUMIF('Tổng hợp NLTH tháng 12.2024'!$B$3:$B$288,B116,'Tổng hợp NLTH tháng 12.2024'!$N$3:$N$288)</f>
        <v>22</v>
      </c>
    </row>
    <row r="117" ht="15.0" hidden="1" customHeight="1">
      <c r="A117" s="1415">
        <v>114.0</v>
      </c>
      <c r="B117" s="1371">
        <v>436611.0</v>
      </c>
      <c r="C117" s="1372" t="s">
        <v>978</v>
      </c>
      <c r="D117" s="1372" t="s">
        <v>1597</v>
      </c>
      <c r="E117" s="1372"/>
      <c r="F117" s="1368">
        <f>SUMIF('Tổng hợp NLTH tháng 12.2024'!$B$3:$B$288,B117,'Tổng hợp NLTH tháng 12.2024'!$N$3:$N$288)</f>
        <v>22</v>
      </c>
    </row>
    <row r="118" ht="15.0" hidden="1" customHeight="1">
      <c r="A118" s="1390">
        <v>115.0</v>
      </c>
      <c r="B118" s="1371">
        <v>463617.0</v>
      </c>
      <c r="C118" s="1372" t="s">
        <v>1523</v>
      </c>
      <c r="D118" s="1372" t="s">
        <v>1524</v>
      </c>
      <c r="E118" s="1372"/>
      <c r="F118" s="1368">
        <f>SUMIF('Tổng hợp NLTH tháng 12.2024'!$B$3:$B$288,B118,'Tổng hợp NLTH tháng 12.2024'!$N$3:$N$288)</f>
        <v>22</v>
      </c>
    </row>
    <row r="119" ht="15.0" hidden="1" customHeight="1">
      <c r="A119" s="1107">
        <v>16.0</v>
      </c>
      <c r="B119" s="1371">
        <v>463621.0</v>
      </c>
      <c r="C119" s="1372" t="s">
        <v>1525</v>
      </c>
      <c r="D119" s="1372" t="s">
        <v>1526</v>
      </c>
      <c r="E119" s="1372"/>
      <c r="F119" s="1368">
        <f>SUMIF('Tổng hợp NLTH tháng 12.2024'!$B$3:$B$288,B119,'Tổng hợp NLTH tháng 12.2024'!$N$3:$N$288)</f>
        <v>22</v>
      </c>
    </row>
    <row r="120" ht="15.0" customHeight="1">
      <c r="A120" s="1390">
        <v>117.0</v>
      </c>
      <c r="B120" s="1367">
        <v>463643.0</v>
      </c>
      <c r="C120" s="1368" t="s">
        <v>1302</v>
      </c>
      <c r="D120" s="1368" t="s">
        <v>1303</v>
      </c>
      <c r="E120" s="1368"/>
      <c r="F120" s="1368">
        <f>SUMIF('Tổng hợp NLTH tháng 12.2024'!$B$3:$B$288,B120,'Tổng hợp NLTH tháng 12.2024'!$N$3:$N$288)</f>
        <v>21.5</v>
      </c>
    </row>
    <row r="121" ht="15.0" hidden="1" customHeight="1">
      <c r="A121" s="1415">
        <v>118.0</v>
      </c>
      <c r="B121" s="1371">
        <v>463671.0</v>
      </c>
      <c r="C121" s="1372" t="s">
        <v>1531</v>
      </c>
      <c r="D121" s="1376" t="s">
        <v>1532</v>
      </c>
      <c r="E121" s="1372"/>
      <c r="F121" s="1368">
        <f>SUMIF('Tổng hợp NLTH tháng 12.2024'!$B$3:$B$288,B121,'Tổng hợp NLTH tháng 12.2024'!$N$3:$N$288)</f>
        <v>22</v>
      </c>
    </row>
    <row r="122" ht="15.0" hidden="1" customHeight="1">
      <c r="A122" s="1390">
        <v>119.0</v>
      </c>
      <c r="B122" s="1371">
        <v>463897.0</v>
      </c>
      <c r="C122" s="1372" t="s">
        <v>1535</v>
      </c>
      <c r="D122" s="1372" t="s">
        <v>1536</v>
      </c>
      <c r="E122" s="1372"/>
      <c r="F122" s="1368">
        <f>SUMIF('Tổng hợp NLTH tháng 12.2024'!$B$3:$B$288,B122,'Tổng hợp NLTH tháng 12.2024'!$N$3:$N$288)</f>
        <v>22</v>
      </c>
    </row>
    <row r="123" ht="15.0" customHeight="1">
      <c r="A123" s="1098">
        <v>17.0</v>
      </c>
      <c r="B123" s="1371">
        <v>464019.0</v>
      </c>
      <c r="C123" s="1372" t="s">
        <v>1540</v>
      </c>
      <c r="D123" s="1372" t="s">
        <v>1541</v>
      </c>
      <c r="E123" s="1427">
        <v>45608.0</v>
      </c>
      <c r="F123" s="1368">
        <f>SUMIF('Tổng hợp NLTH tháng 12.2024'!$B$3:$B$288,B123,'Tổng hợp NLTH tháng 12.2024'!$N$3:$N$288)</f>
        <v>21</v>
      </c>
    </row>
    <row r="124" ht="15.0" customHeight="1">
      <c r="A124" s="1390">
        <v>121.0</v>
      </c>
      <c r="B124" s="1371">
        <v>464119.0</v>
      </c>
      <c r="C124" s="1372" t="s">
        <v>1546</v>
      </c>
      <c r="D124" s="1376" t="s">
        <v>1547</v>
      </c>
      <c r="E124" s="1372"/>
      <c r="F124" s="1368">
        <f>SUMIF('Tổng hợp NLTH tháng 12.2024'!$B$3:$B$288,B124,'Tổng hợp NLTH tháng 12.2024'!$N$3:$N$288)</f>
        <v>20.5</v>
      </c>
    </row>
    <row r="125" ht="15.0" customHeight="1">
      <c r="A125" s="1415">
        <v>122.0</v>
      </c>
      <c r="B125" s="1371">
        <v>464205.0</v>
      </c>
      <c r="C125" s="1372" t="s">
        <v>1548</v>
      </c>
      <c r="D125" s="1376" t="s">
        <v>1549</v>
      </c>
      <c r="E125" s="1372"/>
      <c r="F125" s="1368">
        <f>SUMIF('Tổng hợp NLTH tháng 12.2024'!$B$3:$B$288,B125,'Tổng hợp NLTH tháng 12.2024'!$N$3:$N$288)</f>
        <v>21</v>
      </c>
    </row>
    <row r="126" ht="15.0" customHeight="1">
      <c r="A126" s="1415">
        <v>122.0</v>
      </c>
      <c r="B126" s="1371">
        <v>464355.0</v>
      </c>
      <c r="C126" s="1372" t="s">
        <v>1551</v>
      </c>
      <c r="D126" s="1376" t="s">
        <v>1552</v>
      </c>
      <c r="E126" s="1372"/>
      <c r="F126" s="1368">
        <f>SUMIF('Tổng hợp NLTH tháng 12.2024'!$B$3:$B$288,B126,'Tổng hợp NLTH tháng 12.2024'!$N$3:$N$288)</f>
        <v>21</v>
      </c>
    </row>
    <row r="127" ht="15.0" customHeight="1">
      <c r="A127" s="1107">
        <v>18.0</v>
      </c>
      <c r="B127" s="1371">
        <v>464937.0</v>
      </c>
      <c r="C127" s="1372" t="s">
        <v>2313</v>
      </c>
      <c r="D127" s="1376" t="s">
        <v>2314</v>
      </c>
      <c r="E127" s="1372"/>
      <c r="F127" s="1368">
        <f>SUMIF('Tổng hợp NLTH tháng 12.2024'!$B$3:$B$288,B127,'Tổng hợp NLTH tháng 12.2024'!$N$3:$N$288)</f>
        <v>20.5</v>
      </c>
    </row>
    <row r="128" ht="15.0" customHeight="1">
      <c r="A128" s="1415">
        <v>124.0</v>
      </c>
      <c r="B128" s="1371">
        <v>465339.0</v>
      </c>
      <c r="C128" s="1372" t="s">
        <v>1450</v>
      </c>
      <c r="D128" s="1376" t="s">
        <v>1451</v>
      </c>
      <c r="E128" s="1372"/>
      <c r="F128" s="1368">
        <f>SUMIF('Tổng hợp NLTH tháng 12.2024'!$B$3:$B$288,B128,'Tổng hợp NLTH tháng 12.2024'!$N$3:$N$288)</f>
        <v>21</v>
      </c>
    </row>
    <row r="129" ht="15.0" hidden="1" customHeight="1">
      <c r="A129" s="1415">
        <v>124.0</v>
      </c>
      <c r="B129" s="1371">
        <v>471739.0</v>
      </c>
      <c r="C129" s="1376" t="s">
        <v>2316</v>
      </c>
      <c r="D129" s="1372" t="s">
        <v>2317</v>
      </c>
      <c r="E129" s="1372"/>
      <c r="F129" s="1368">
        <f>SUMIF('Tổng hợp NLTH tháng 12.2024'!$B$3:$B$288,B129,'Tổng hợp NLTH tháng 12.2024'!$N$3:$N$288)</f>
        <v>22</v>
      </c>
    </row>
    <row r="130" ht="15.0" customHeight="1">
      <c r="A130" s="1390">
        <v>125.0</v>
      </c>
      <c r="B130" s="1367">
        <v>468089.0</v>
      </c>
      <c r="C130" s="1368" t="s">
        <v>2207</v>
      </c>
      <c r="D130" s="1368" t="s">
        <v>2208</v>
      </c>
      <c r="E130" s="1368"/>
      <c r="F130" s="1368">
        <f>SUMIF('Tổng hợp NLTH tháng 12.2024'!$B$3:$B$288,B130,'Tổng hợp NLTH tháng 12.2024'!$N$3:$N$288)</f>
        <v>21</v>
      </c>
    </row>
    <row r="131" ht="15.0" hidden="1" customHeight="1">
      <c r="A131" s="1415">
        <v>126.0</v>
      </c>
      <c r="B131" s="1371">
        <v>468601.0</v>
      </c>
      <c r="C131" s="1372" t="s">
        <v>2210</v>
      </c>
      <c r="D131" s="1372" t="s">
        <v>2211</v>
      </c>
      <c r="E131" s="1372"/>
      <c r="F131" s="1368">
        <f>SUMIF('Tổng hợp NLTH tháng 12.2024'!$B$3:$B$288,B131,'Tổng hợp NLTH tháng 12.2024'!$N$3:$N$288)</f>
        <v>22</v>
      </c>
    </row>
    <row r="132" ht="15.0" hidden="1" customHeight="1">
      <c r="A132" s="1098">
        <v>19.0</v>
      </c>
      <c r="B132" s="1371">
        <v>469443.0</v>
      </c>
      <c r="C132" s="1372" t="s">
        <v>2301</v>
      </c>
      <c r="D132" s="1372" t="s">
        <v>2302</v>
      </c>
      <c r="E132" s="1372"/>
      <c r="F132" s="1368">
        <f>SUMIF('Tổng hợp NLTH tháng 12.2024'!$B$3:$B$288,B132,'Tổng hợp NLTH tháng 12.2024'!$N$3:$N$288)</f>
        <v>22</v>
      </c>
    </row>
    <row r="133" ht="15.0" customHeight="1">
      <c r="A133" s="1415">
        <v>128.0</v>
      </c>
      <c r="B133" s="1371">
        <v>470691.0</v>
      </c>
      <c r="C133" s="1372" t="s">
        <v>2318</v>
      </c>
      <c r="D133" s="1372" t="s">
        <v>2319</v>
      </c>
      <c r="E133" s="1372"/>
      <c r="F133" s="1368">
        <f>SUMIF('Tổng hợp NLTH tháng 12.2024'!$B$3:$B$288,B133,'Tổng hợp NLTH tháng 12.2024'!$N$3:$N$288)</f>
        <v>21</v>
      </c>
    </row>
    <row r="134" ht="15.0" hidden="1" customHeight="1">
      <c r="A134" s="1390">
        <v>129.0</v>
      </c>
      <c r="B134" s="1371">
        <v>470939.0</v>
      </c>
      <c r="C134" s="1372" t="s">
        <v>2320</v>
      </c>
      <c r="D134" s="1372" t="s">
        <v>2321</v>
      </c>
      <c r="E134" s="1372"/>
      <c r="F134" s="1368">
        <f>SUMIF('Tổng hợp NLTH tháng 12.2024'!$B$3:$B$288,B134,'Tổng hợp NLTH tháng 12.2024'!$N$3:$N$288)</f>
        <v>22</v>
      </c>
    </row>
    <row r="135" ht="15.0" hidden="1" customHeight="1">
      <c r="A135" s="1415">
        <v>130.0</v>
      </c>
      <c r="B135" s="1371">
        <v>470928.0</v>
      </c>
      <c r="C135" s="1372" t="s">
        <v>2322</v>
      </c>
      <c r="D135" s="1372" t="s">
        <v>2323</v>
      </c>
      <c r="E135" s="1372"/>
      <c r="F135" s="1368">
        <f>SUMIF('Tổng hợp NLTH tháng 12.2024'!$B$3:$B$288,B135,'Tổng hợp NLTH tháng 12.2024'!$N$3:$N$288)</f>
        <v>22</v>
      </c>
    </row>
    <row r="136" ht="15.0" hidden="1" customHeight="1">
      <c r="A136" s="1390">
        <v>131.0</v>
      </c>
      <c r="B136" s="1367">
        <v>472133.0</v>
      </c>
      <c r="C136" s="1377" t="s">
        <v>2327</v>
      </c>
      <c r="D136" s="1368" t="s">
        <v>2328</v>
      </c>
      <c r="E136" s="1368"/>
      <c r="F136" s="1368">
        <f>SUMIF('Tổng hợp NLTH tháng 12.2024'!$B$3:$B$288,B136,'Tổng hợp NLTH tháng 12.2024'!$N$3:$N$288)</f>
        <v>22</v>
      </c>
    </row>
    <row r="137" ht="15.0" hidden="1" customHeight="1">
      <c r="A137" s="1415">
        <v>132.0</v>
      </c>
      <c r="B137" s="1371">
        <v>472137.0</v>
      </c>
      <c r="C137" s="1376" t="s">
        <v>2325</v>
      </c>
      <c r="D137" s="1372" t="s">
        <v>2326</v>
      </c>
      <c r="E137" s="1372"/>
      <c r="F137" s="1368">
        <f>SUMIF('Tổng hợp NLTH tháng 12.2024'!$B$3:$B$288,B137,'Tổng hợp NLTH tháng 12.2024'!$N$3:$N$288)</f>
        <v>22</v>
      </c>
    </row>
    <row r="138" ht="15.0" hidden="1" customHeight="1">
      <c r="A138" s="1107">
        <v>20.0</v>
      </c>
      <c r="B138" s="1371">
        <v>472135.0</v>
      </c>
      <c r="C138" s="1376" t="s">
        <v>2329</v>
      </c>
      <c r="D138" s="1372" t="s">
        <v>2330</v>
      </c>
      <c r="E138" s="1372"/>
      <c r="F138" s="1368">
        <f>SUMIF('Tổng hợp NLTH tháng 12.2024'!$B$3:$B$288,B138,'Tổng hợp NLTH tháng 12.2024'!$N$3:$N$288)</f>
        <v>22</v>
      </c>
    </row>
    <row r="139" ht="15.0" hidden="1" customHeight="1">
      <c r="A139" s="1415">
        <v>134.0</v>
      </c>
      <c r="B139" s="1371">
        <v>472197.0</v>
      </c>
      <c r="C139" s="1376" t="s">
        <v>2331</v>
      </c>
      <c r="D139" s="1372" t="s">
        <v>2332</v>
      </c>
      <c r="E139" s="1372"/>
      <c r="F139" s="1368">
        <f>SUMIF('Tổng hợp NLTH tháng 12.2024'!$B$3:$B$288,B139,'Tổng hợp NLTH tháng 12.2024'!$N$3:$N$288)</f>
        <v>22</v>
      </c>
    </row>
    <row r="140" ht="15.0" customHeight="1">
      <c r="A140" s="1098">
        <v>21.0</v>
      </c>
      <c r="B140" s="1371">
        <v>464111.0</v>
      </c>
      <c r="C140" s="1372" t="s">
        <v>1544</v>
      </c>
      <c r="D140" s="1372" t="s">
        <v>1545</v>
      </c>
      <c r="E140" s="1372"/>
      <c r="F140" s="1368">
        <f>SUMIF('Tổng hợp NLTH tháng 12.2024'!$B$3:$B$288,B140,'Tổng hợp NLTH tháng 12.2024'!$N$3:$N$288)</f>
        <v>16</v>
      </c>
    </row>
    <row r="141" ht="15.0" hidden="1" customHeight="1">
      <c r="A141" s="1415">
        <v>136.0</v>
      </c>
      <c r="B141" s="1371">
        <v>467151.0</v>
      </c>
      <c r="C141" s="1372" t="s">
        <v>1504</v>
      </c>
      <c r="D141" s="1372" t="s">
        <v>1505</v>
      </c>
      <c r="E141" s="1372"/>
      <c r="F141" s="1368">
        <f>SUMIF('Tổng hợp NLTH tháng 12.2024'!$B$3:$B$288,B141,'Tổng hợp NLTH tháng 12.2024'!$N$3:$N$288)</f>
        <v>22</v>
      </c>
    </row>
    <row r="142" ht="15.0" hidden="1" customHeight="1">
      <c r="A142" s="1390">
        <v>137.0</v>
      </c>
      <c r="B142" s="1367">
        <v>471865.0</v>
      </c>
      <c r="C142" s="1368" t="s">
        <v>2335</v>
      </c>
      <c r="D142" s="1368" t="s">
        <v>2336</v>
      </c>
      <c r="E142" s="1368"/>
      <c r="F142" s="1368">
        <f>SUMIF('Tổng hợp NLTH tháng 12.2024'!$B$3:$B$288,B142,'Tổng hợp NLTH tháng 12.2024'!$N$3:$N$288)</f>
        <v>22</v>
      </c>
    </row>
    <row r="143" ht="15.0" hidden="1" customHeight="1">
      <c r="A143" s="1415">
        <v>138.0</v>
      </c>
      <c r="B143" s="1371">
        <v>471911.0</v>
      </c>
      <c r="C143" s="1372" t="s">
        <v>2346</v>
      </c>
      <c r="D143" s="1372" t="s">
        <v>2347</v>
      </c>
      <c r="E143" s="1372"/>
      <c r="F143" s="1368">
        <f>SUMIF('Tổng hợp NLTH tháng 12.2024'!$B$3:$B$288,B143,'Tổng hợp NLTH tháng 12.2024'!$N$3:$N$288)</f>
        <v>22</v>
      </c>
    </row>
    <row r="144" ht="15.0" hidden="1" customHeight="1">
      <c r="A144" s="1107">
        <v>22.0</v>
      </c>
      <c r="B144" s="1371">
        <v>471775.0</v>
      </c>
      <c r="C144" s="1376" t="s">
        <v>2337</v>
      </c>
      <c r="D144" s="1372" t="s">
        <v>2338</v>
      </c>
      <c r="E144" s="1372"/>
      <c r="F144" s="1368">
        <f>SUMIF('Tổng hợp NLTH tháng 12.2024'!$B$3:$B$288,B144,'Tổng hợp NLTH tháng 12.2024'!$N$3:$N$288)</f>
        <v>22</v>
      </c>
    </row>
    <row r="145" ht="15.0" customHeight="1">
      <c r="A145" s="1415">
        <v>140.0</v>
      </c>
      <c r="B145" s="1371">
        <v>112319.0</v>
      </c>
      <c r="C145" s="1376" t="s">
        <v>2364</v>
      </c>
      <c r="D145" s="1372" t="s">
        <v>2365</v>
      </c>
      <c r="E145" s="1427">
        <v>46000.0</v>
      </c>
      <c r="F145" s="1368">
        <f>SUMIF('Tổng hợp NLTH tháng 12.2024'!$B$3:$B$288,B145,'Tổng hợp NLTH tháng 12.2024'!$N$3:$N$288)</f>
        <v>17</v>
      </c>
    </row>
    <row r="146" ht="15.0" customHeight="1">
      <c r="A146" s="1098">
        <v>23.0</v>
      </c>
      <c r="B146" s="1371">
        <v>472459.0</v>
      </c>
      <c r="C146" s="1376" t="s">
        <v>2368</v>
      </c>
      <c r="D146" s="1372" t="s">
        <v>2369</v>
      </c>
      <c r="E146" s="1427">
        <v>45994.0</v>
      </c>
      <c r="F146" s="1368">
        <f>SUMIF('Tổng hợp NLTH tháng 12.2024'!$B$3:$B$288,B146,'Tổng hợp NLTH tháng 12.2024'!$N$3:$N$288)</f>
        <v>21</v>
      </c>
    </row>
    <row r="147" ht="15.0" hidden="1" customHeight="1">
      <c r="A147" s="1107">
        <v>24.0</v>
      </c>
      <c r="B147" s="1371">
        <v>471897.0</v>
      </c>
      <c r="C147" s="1376" t="s">
        <v>2350</v>
      </c>
      <c r="D147" s="1372" t="s">
        <v>2351</v>
      </c>
      <c r="E147" s="1372"/>
      <c r="F147" s="1368">
        <f>SUMIF('Tổng hợp NLTH tháng 12.2024'!$B$3:$B$288,B147,'Tổng hợp NLTH tháng 12.2024'!$N$3:$N$288)</f>
        <v>22</v>
      </c>
    </row>
    <row r="148" ht="15.0" customHeight="1">
      <c r="A148" s="1390">
        <v>143.0</v>
      </c>
      <c r="B148" s="1371">
        <v>465357.0</v>
      </c>
      <c r="C148" s="1372" t="s">
        <v>2371</v>
      </c>
      <c r="D148" s="1372" t="s">
        <v>2372</v>
      </c>
      <c r="E148" s="1372"/>
      <c r="F148" s="1368">
        <f>SUMIF('Tổng hợp NLTH tháng 12.2024'!$B$3:$B$288,B148,'Tổng hợp NLTH tháng 12.2024'!$N$3:$N$288)</f>
        <v>11</v>
      </c>
    </row>
    <row r="149" ht="15.0" customHeight="1">
      <c r="A149" s="1098">
        <v>25.0</v>
      </c>
      <c r="B149" s="1371">
        <v>472465.0</v>
      </c>
      <c r="C149" s="1372" t="s">
        <v>2375</v>
      </c>
      <c r="D149" s="1372" t="s">
        <v>2376</v>
      </c>
      <c r="E149" s="1372"/>
      <c r="F149" s="1368">
        <f>SUMIF('Tổng hợp NLTH tháng 12.2024'!$B$3:$B$288,B149,'Tổng hợp NLTH tháng 12.2024'!$N$3:$N$288)</f>
        <v>5.4</v>
      </c>
    </row>
    <row r="150" ht="15.75" hidden="1" customHeight="1">
      <c r="A150" s="1107">
        <v>26.0</v>
      </c>
      <c r="B150" s="1371">
        <v>430756.0</v>
      </c>
      <c r="C150" s="1372" t="s">
        <v>1523</v>
      </c>
      <c r="D150" s="1376" t="s">
        <v>2324</v>
      </c>
      <c r="E150" s="1372"/>
      <c r="F150" s="1368">
        <f>SUMIF('Tổng hợp NLTH tháng 12.2024'!$B$3:$B$288,B150,'Tổng hợp NLTH tháng 12.2024'!$N$3:$N$288)</f>
        <v>22</v>
      </c>
    </row>
    <row r="151" ht="15.0" hidden="1" customHeight="1">
      <c r="A151" s="1098">
        <v>27.0</v>
      </c>
      <c r="B151" s="1367">
        <v>472063.0</v>
      </c>
      <c r="C151" s="1368" t="s">
        <v>2381</v>
      </c>
      <c r="D151" s="1377" t="s">
        <v>2382</v>
      </c>
      <c r="E151" s="1372"/>
      <c r="F151" s="1368">
        <f>SUMIF('Tổng hợp NLTH tháng 12.2024'!$B$3:$B$288,B151,'Tổng hợp NLTH tháng 12.2024'!$N$3:$N$288)</f>
        <v>22</v>
      </c>
    </row>
    <row r="152" ht="15.0" customHeight="1">
      <c r="A152" s="1107">
        <v>28.0</v>
      </c>
      <c r="B152" s="1371">
        <v>471427.0</v>
      </c>
      <c r="C152" s="1372" t="s">
        <v>2389</v>
      </c>
      <c r="D152" s="1376" t="s">
        <v>2390</v>
      </c>
      <c r="E152" s="1372"/>
      <c r="F152" s="1368">
        <f>SUMIF('Tổng hợp NLTH tháng 12.2024'!$B$3:$B$288,B152,'Tổng hợp NLTH tháng 12.2024'!$N$3:$N$288)</f>
        <v>10</v>
      </c>
    </row>
    <row r="153" ht="15.0" customHeight="1">
      <c r="A153" s="1415">
        <v>148.0</v>
      </c>
      <c r="B153" s="1371">
        <v>278454.0</v>
      </c>
      <c r="C153" s="1372" t="s">
        <v>1190</v>
      </c>
      <c r="D153" s="1376" t="s">
        <v>1402</v>
      </c>
      <c r="E153" s="1372"/>
      <c r="F153" s="1368">
        <f>SUMIF('Tổng hợp NLTH tháng 12.2024'!$B$3:$B$288,B153,'Tổng hợp NLTH tháng 12.2024'!$N$3:$N$288)</f>
        <v>18</v>
      </c>
    </row>
    <row r="154" ht="15.0" hidden="1" customHeight="1">
      <c r="A154" s="1390">
        <v>149.0</v>
      </c>
      <c r="B154" s="1371">
        <v>471895.0</v>
      </c>
      <c r="C154" s="1372" t="s">
        <v>2362</v>
      </c>
      <c r="D154" s="1372" t="s">
        <v>2363</v>
      </c>
      <c r="E154" s="1372"/>
      <c r="F154" s="1368">
        <f>SUMIF('Tổng hợp NLTH tháng 12.2024'!$B$3:$B$288,B154,'Tổng hợp NLTH tháng 12.2024'!$N$3:$N$288)</f>
        <v>22</v>
      </c>
    </row>
    <row r="155" ht="15.0" customHeight="1">
      <c r="A155" s="1098">
        <v>29.0</v>
      </c>
      <c r="B155" s="1367">
        <v>437933.0</v>
      </c>
      <c r="C155" s="1368" t="s">
        <v>1062</v>
      </c>
      <c r="D155" s="1368" t="s">
        <v>1508</v>
      </c>
      <c r="E155" s="1372"/>
      <c r="F155" s="1368">
        <f>SUMIF('Tổng hợp NLTH tháng 12.2024'!$B$3:$B$288,B155,'Tổng hợp NLTH tháng 12.2024'!$N$3:$N$288)</f>
        <v>21</v>
      </c>
    </row>
    <row r="156" ht="15.0" hidden="1" customHeight="1">
      <c r="A156" s="1107">
        <v>30.0</v>
      </c>
      <c r="B156" s="1371">
        <v>244496.0</v>
      </c>
      <c r="C156" s="1372" t="s">
        <v>1176</v>
      </c>
      <c r="D156" s="1376" t="s">
        <v>1347</v>
      </c>
      <c r="E156" s="1372"/>
      <c r="F156" s="1368">
        <f>SUMIF('Tổng hợp NLTH tháng 12.2024'!$B$3:$B$288,B156,'Tổng hợp NLTH tháng 12.2024'!$N$3:$N$288)</f>
        <v>22</v>
      </c>
    </row>
    <row r="157" ht="15.0" hidden="1" customHeight="1">
      <c r="A157" s="1415">
        <v>152.0</v>
      </c>
      <c r="B157" s="1286">
        <v>471557.0</v>
      </c>
      <c r="C157" s="1287" t="s">
        <v>2392</v>
      </c>
      <c r="D157" s="1287" t="s">
        <v>2393</v>
      </c>
      <c r="E157" s="1372"/>
      <c r="F157" s="1368">
        <f>SUMIF('Tổng hợp NLTH tháng 12.2024'!$B$3:$B$288,B157,'Tổng hợp NLTH tháng 12.2024'!$N$3:$N$288)</f>
        <v>22</v>
      </c>
    </row>
    <row r="158" ht="15.0" customHeight="1">
      <c r="A158" s="1390">
        <v>153.0</v>
      </c>
      <c r="B158" s="1286">
        <v>472455.0</v>
      </c>
      <c r="C158" s="1287" t="s">
        <v>2394</v>
      </c>
      <c r="D158" s="1287" t="s">
        <v>2395</v>
      </c>
      <c r="E158" s="1427">
        <v>45994.0</v>
      </c>
      <c r="F158" s="1368">
        <f>SUMIF('Tổng hợp NLTH tháng 12.2024'!$B$3:$B$288,B158,'Tổng hợp NLTH tháng 12.2024'!$N$3:$N$288)</f>
        <v>20</v>
      </c>
    </row>
    <row r="159" ht="15.0" customHeight="1">
      <c r="A159" s="1415">
        <v>154.0</v>
      </c>
      <c r="B159" s="1286">
        <v>472453.0</v>
      </c>
      <c r="C159" s="1287" t="s">
        <v>2396</v>
      </c>
      <c r="D159" s="1287" t="s">
        <v>2397</v>
      </c>
      <c r="E159" s="1427">
        <v>45994.0</v>
      </c>
      <c r="F159" s="1368">
        <f>SUMIF('Tổng hợp NLTH tháng 12.2024'!$B$3:$B$288,B159,'Tổng hợp NLTH tháng 12.2024'!$N$3:$N$288)</f>
        <v>20</v>
      </c>
    </row>
    <row r="160" ht="15.0" customHeight="1">
      <c r="A160" s="1098">
        <v>31.0</v>
      </c>
      <c r="B160" s="1371">
        <v>293050.0</v>
      </c>
      <c r="C160" s="1372" t="s">
        <v>679</v>
      </c>
      <c r="D160" s="1376" t="s">
        <v>2199</v>
      </c>
      <c r="E160" s="1372"/>
      <c r="F160" s="1368">
        <f>SUMIF('Tổng hợp NLTH tháng 12.2024'!$B$3:$B$288,B160,'Tổng hợp NLTH tháng 12.2024'!$N$3:$N$288)</f>
        <v>20</v>
      </c>
    </row>
    <row r="161" ht="15.0" customHeight="1">
      <c r="A161" s="1415">
        <v>156.0</v>
      </c>
      <c r="B161" s="1371">
        <v>429606.0</v>
      </c>
      <c r="C161" s="1372" t="s">
        <v>2399</v>
      </c>
      <c r="D161" s="1376" t="s">
        <v>2400</v>
      </c>
      <c r="E161" s="1372"/>
      <c r="F161" s="1368">
        <f>SUMIF('Tổng hợp NLTH tháng 12.2024'!$B$3:$B$288,B161,'Tổng hợp NLTH tháng 12.2024'!$N$3:$N$288)</f>
        <v>20.5</v>
      </c>
    </row>
    <row r="162" ht="15.0" customHeight="1">
      <c r="A162" s="1107">
        <v>32.0</v>
      </c>
      <c r="B162" s="1371">
        <v>460613.0</v>
      </c>
      <c r="C162" s="1372" t="s">
        <v>1795</v>
      </c>
      <c r="D162" s="1376" t="s">
        <v>1796</v>
      </c>
      <c r="E162" s="1429">
        <v>45600.0</v>
      </c>
      <c r="F162" s="1368">
        <f>SUMIF('Tổng hợp NLTH tháng 12.2024'!$B$3:$B$288,B162,'Tổng hợp NLTH tháng 12.2024'!$N$3:$N$288)</f>
        <v>21</v>
      </c>
    </row>
    <row r="163" ht="15.0" hidden="1" customHeight="1">
      <c r="A163" s="1098">
        <v>33.0</v>
      </c>
      <c r="B163" s="1371">
        <v>463625.0</v>
      </c>
      <c r="C163" s="1372" t="s">
        <v>2216</v>
      </c>
      <c r="D163" s="1376" t="s">
        <v>2217</v>
      </c>
      <c r="E163" s="1429">
        <v>45615.0</v>
      </c>
      <c r="F163" s="1368">
        <f>SUMIF('Tổng hợp NLTH tháng 12.2024'!$B$3:$B$288,B163,'Tổng hợp NLTH tháng 12.2024'!$N$3:$N$288)</f>
        <v>22</v>
      </c>
    </row>
    <row r="164" ht="15.75" customHeight="1">
      <c r="A164" s="1107">
        <v>34.0</v>
      </c>
      <c r="B164" s="1371">
        <v>463993.0</v>
      </c>
      <c r="C164" s="1372" t="s">
        <v>1542</v>
      </c>
      <c r="D164" s="1372" t="s">
        <v>1543</v>
      </c>
      <c r="E164" s="1430"/>
      <c r="F164" s="1368">
        <f>SUMIF('Tổng hợp NLTH tháng 12.2024'!$B$3:$B$288,B164,'Tổng hợp NLTH tháng 12.2024'!$N$3:$N$288)</f>
        <v>19</v>
      </c>
    </row>
    <row r="165" ht="15.75" hidden="1" customHeight="1">
      <c r="A165" s="1098">
        <v>35.0</v>
      </c>
      <c r="B165" s="1371">
        <v>463729.0</v>
      </c>
      <c r="C165" s="1372" t="s">
        <v>2218</v>
      </c>
      <c r="D165" s="1372" t="s">
        <v>2219</v>
      </c>
      <c r="E165" s="1430"/>
      <c r="F165" s="1368">
        <f>SUMIF('Tổng hợp NLTH tháng 12.2024'!$B$3:$B$288,B165,'Tổng hợp NLTH tháng 12.2024'!$N$3:$N$288)</f>
        <v>22</v>
      </c>
    </row>
    <row r="166" ht="15.75" customHeight="1">
      <c r="A166" s="1107">
        <v>36.0</v>
      </c>
      <c r="B166" s="1367">
        <v>464615.0</v>
      </c>
      <c r="C166" s="1368" t="s">
        <v>1555</v>
      </c>
      <c r="D166" s="1368" t="s">
        <v>1556</v>
      </c>
      <c r="E166" s="1430"/>
      <c r="F166" s="1368">
        <f>SUMIF('Tổng hợp NLTH tháng 12.2024'!$B$3:$B$288,B166,'Tổng hợp NLTH tháng 12.2024'!$N$3:$N$288)</f>
        <v>20</v>
      </c>
    </row>
    <row r="167" ht="15.75" hidden="1" customHeight="1">
      <c r="A167" s="1098">
        <v>37.0</v>
      </c>
      <c r="B167" s="1367">
        <v>465271.0</v>
      </c>
      <c r="C167" s="1368" t="s">
        <v>1564</v>
      </c>
      <c r="D167" s="1368" t="s">
        <v>1565</v>
      </c>
      <c r="E167" s="1430"/>
      <c r="F167" s="1368">
        <f>SUMIF('Tổng hợp NLTH tháng 12.2024'!$B$3:$B$288,B167,'Tổng hợp NLTH tháng 12.2024'!$N$3:$N$288)</f>
        <v>22</v>
      </c>
    </row>
    <row r="168" ht="15.75" hidden="1" customHeight="1">
      <c r="A168" s="1107">
        <v>38.0</v>
      </c>
      <c r="B168" s="1371">
        <v>465279.0</v>
      </c>
      <c r="C168" s="1372" t="s">
        <v>1571</v>
      </c>
      <c r="D168" s="1372" t="s">
        <v>1572</v>
      </c>
      <c r="E168" s="1430"/>
      <c r="F168" s="1368">
        <f>SUMIF('Tổng hợp NLTH tháng 12.2024'!$B$3:$B$288,B168,'Tổng hợp NLTH tháng 12.2024'!$N$3:$N$288)</f>
        <v>22</v>
      </c>
    </row>
    <row r="169" ht="15.75" customHeight="1">
      <c r="A169" s="1098">
        <v>39.0</v>
      </c>
      <c r="B169" s="1371">
        <v>465605.0</v>
      </c>
      <c r="C169" s="1372" t="s">
        <v>1310</v>
      </c>
      <c r="D169" s="1372" t="s">
        <v>1589</v>
      </c>
      <c r="E169" s="1430"/>
      <c r="F169" s="1368">
        <f>SUMIF('Tổng hợp NLTH tháng 12.2024'!$B$3:$B$288,B169,'Tổng hợp NLTH tháng 12.2024'!$N$3:$N$288)</f>
        <v>18</v>
      </c>
    </row>
    <row r="170" ht="15.75" customHeight="1">
      <c r="A170" s="1107">
        <v>40.0</v>
      </c>
      <c r="B170" s="1371">
        <v>465609.0</v>
      </c>
      <c r="C170" s="1372" t="s">
        <v>1584</v>
      </c>
      <c r="D170" s="1372" t="s">
        <v>1585</v>
      </c>
      <c r="E170" s="1430"/>
      <c r="F170" s="1368">
        <f>SUMIF('Tổng hợp NLTH tháng 12.2024'!$B$3:$B$288,B170,'Tổng hợp NLTH tháng 12.2024'!$N$3:$N$288)</f>
        <v>19</v>
      </c>
    </row>
    <row r="171" ht="15.75" hidden="1" customHeight="1">
      <c r="A171" s="1098">
        <v>41.0</v>
      </c>
      <c r="B171" s="1371">
        <v>465797.0</v>
      </c>
      <c r="C171" s="1372" t="s">
        <v>1594</v>
      </c>
      <c r="D171" s="1372" t="s">
        <v>1595</v>
      </c>
      <c r="E171" s="1430"/>
      <c r="F171" s="1368">
        <f>SUMIF('Tổng hợp NLTH tháng 12.2024'!$B$3:$B$288,B171,'Tổng hợp NLTH tháng 12.2024'!$N$3:$N$288)</f>
        <v>22</v>
      </c>
    </row>
    <row r="172" ht="15.75" hidden="1" customHeight="1">
      <c r="A172" s="1107">
        <v>42.0</v>
      </c>
      <c r="B172" s="1371">
        <v>466151.0</v>
      </c>
      <c r="C172" s="1372" t="s">
        <v>2403</v>
      </c>
      <c r="D172" s="1372" t="s">
        <v>2404</v>
      </c>
      <c r="E172" s="1430"/>
      <c r="F172" s="1368">
        <f>SUMIF('Tổng hợp NLTH tháng 12.2024'!$B$3:$B$288,B172,'Tổng hợp NLTH tháng 12.2024'!$N$3:$N$288)</f>
        <v>22</v>
      </c>
    </row>
    <row r="173" ht="15.75" customHeight="1">
      <c r="A173" s="1098">
        <v>43.0</v>
      </c>
      <c r="B173" s="1371">
        <v>467001.0</v>
      </c>
      <c r="C173" s="1372" t="s">
        <v>2407</v>
      </c>
      <c r="D173" s="1372" t="s">
        <v>2408</v>
      </c>
      <c r="E173" s="1430"/>
      <c r="F173" s="1368">
        <f>SUMIF('Tổng hợp NLTH tháng 12.2024'!$B$3:$B$288,B173,'Tổng hợp NLTH tháng 12.2024'!$N$3:$N$288)</f>
        <v>13</v>
      </c>
    </row>
    <row r="174" ht="15.75" hidden="1" customHeight="1">
      <c r="A174" s="1107">
        <v>44.0</v>
      </c>
      <c r="B174" s="1371">
        <v>467783.0</v>
      </c>
      <c r="C174" s="1372" t="s">
        <v>2204</v>
      </c>
      <c r="D174" s="1372" t="s">
        <v>2205</v>
      </c>
      <c r="E174" s="1430"/>
      <c r="F174" s="1368">
        <f>SUMIF('Tổng hợp NLTH tháng 12.2024'!$B$3:$B$288,B174,'Tổng hợp NLTH tháng 12.2024'!$N$3:$N$288)</f>
        <v>22</v>
      </c>
    </row>
    <row r="175" ht="15.75" customHeight="1">
      <c r="A175" s="1098">
        <v>45.0</v>
      </c>
      <c r="B175" s="1371">
        <v>468695.0</v>
      </c>
      <c r="C175" s="1372" t="s">
        <v>788</v>
      </c>
      <c r="D175" s="1372" t="s">
        <v>2237</v>
      </c>
      <c r="E175" s="1430"/>
      <c r="F175" s="1368">
        <f>SUMIF('Tổng hợp NLTH tháng 12.2024'!$B$3:$B$288,B175,'Tổng hợp NLTH tháng 12.2024'!$N$3:$N$288)</f>
        <v>5</v>
      </c>
    </row>
    <row r="176" ht="15.75" customHeight="1">
      <c r="A176" s="1107">
        <v>46.0</v>
      </c>
      <c r="B176" s="1367">
        <v>469441.0</v>
      </c>
      <c r="C176" s="1368" t="s">
        <v>2299</v>
      </c>
      <c r="D176" s="1368" t="s">
        <v>2300</v>
      </c>
      <c r="E176" s="1430"/>
      <c r="F176" s="1368">
        <f>SUMIF('Tổng hợp NLTH tháng 12.2024'!$B$3:$B$288,B176,'Tổng hợp NLTH tháng 12.2024'!$N$3:$N$288)</f>
        <v>21</v>
      </c>
    </row>
    <row r="177" ht="15.75" customHeight="1">
      <c r="A177" s="1098">
        <v>47.0</v>
      </c>
      <c r="B177" s="1371">
        <v>472061.0</v>
      </c>
      <c r="C177" s="1372" t="s">
        <v>2379</v>
      </c>
      <c r="D177" s="1372" t="s">
        <v>2380</v>
      </c>
      <c r="E177" s="1430"/>
      <c r="F177" s="1368">
        <f>SUMIF('Tổng hợp NLTH tháng 12.2024'!$B$3:$B$288,B177,'Tổng hợp NLTH tháng 12.2024'!$N$3:$N$288)</f>
        <v>21</v>
      </c>
    </row>
    <row r="178" ht="15.75" hidden="1" customHeight="1">
      <c r="A178" s="1107">
        <v>48.0</v>
      </c>
      <c r="B178" s="1371">
        <v>212015.0</v>
      </c>
      <c r="C178" s="1372" t="s">
        <v>629</v>
      </c>
      <c r="D178" s="1372" t="s">
        <v>1514</v>
      </c>
      <c r="E178" s="1430"/>
      <c r="F178" s="1368">
        <f>SUMIF('Tổng hợp NLTH tháng 12.2024'!$B$3:$B$288,B178,'Tổng hợp NLTH tháng 12.2024'!$N$3:$N$288)</f>
        <v>22</v>
      </c>
    </row>
    <row r="179" ht="15.75" hidden="1" customHeight="1">
      <c r="A179" s="1098">
        <v>49.0</v>
      </c>
      <c r="B179" s="1371">
        <v>248813.0</v>
      </c>
      <c r="C179" s="1372" t="s">
        <v>2411</v>
      </c>
      <c r="D179" s="1372" t="s">
        <v>2412</v>
      </c>
      <c r="E179" s="1430"/>
      <c r="F179" s="1368">
        <f>SUMIF('Tổng hợp NLTH tháng 12.2024'!$B$3:$B$288,B179,'Tổng hợp NLTH tháng 12.2024'!$N$3:$N$288)</f>
        <v>22</v>
      </c>
    </row>
    <row r="180" ht="15.75" hidden="1" customHeight="1">
      <c r="A180" s="1089"/>
      <c r="B180" s="1089">
        <v>466133.0</v>
      </c>
      <c r="C180" s="1304" t="s">
        <v>1568</v>
      </c>
      <c r="D180" s="1304" t="s">
        <v>1569</v>
      </c>
      <c r="E180" s="1304"/>
      <c r="F180" s="1368">
        <f>SUMIF('Tổng hợp NLTH tháng 12.2024'!$B$3:$B$288,B180,'Tổng hợp NLTH tháng 12.2024'!$N$3:$N$288)</f>
        <v>22</v>
      </c>
    </row>
    <row r="181" ht="15.75" customHeight="1">
      <c r="A181" s="1089"/>
      <c r="B181" s="1089"/>
      <c r="C181" s="1304"/>
      <c r="D181" s="1304"/>
      <c r="E181" s="1304"/>
      <c r="F181" s="1304"/>
    </row>
    <row r="182" ht="15.75" customHeight="1">
      <c r="A182" s="1089"/>
      <c r="B182" s="1089"/>
      <c r="C182" s="1304"/>
      <c r="D182" s="1304"/>
      <c r="E182" s="1304"/>
      <c r="F182" s="1304"/>
    </row>
    <row r="183" ht="15.75" customHeight="1">
      <c r="A183" s="1089"/>
      <c r="B183" s="1089"/>
      <c r="C183" s="1304"/>
      <c r="D183" s="1304"/>
      <c r="E183" s="1304"/>
      <c r="F183" s="1304"/>
    </row>
    <row r="184" ht="15.75" customHeight="1">
      <c r="A184" s="1089"/>
      <c r="B184" s="1089"/>
      <c r="C184" s="1304"/>
      <c r="D184" s="1304"/>
      <c r="E184" s="1304"/>
      <c r="F184" s="1304"/>
    </row>
    <row r="185" ht="15.75" customHeight="1">
      <c r="A185" s="1089"/>
      <c r="B185" s="1089"/>
      <c r="C185" s="1304"/>
      <c r="D185" s="1304"/>
      <c r="E185" s="1304"/>
      <c r="F185" s="1304"/>
    </row>
    <row r="186" ht="15.75" customHeight="1">
      <c r="A186" s="1089"/>
      <c r="B186" s="1089"/>
      <c r="C186" s="1304"/>
      <c r="D186" s="1304"/>
      <c r="E186" s="1304"/>
      <c r="F186" s="1304"/>
    </row>
    <row r="187" ht="15.75" customHeight="1">
      <c r="A187" s="1089"/>
      <c r="B187" s="1089"/>
      <c r="C187" s="1304"/>
      <c r="D187" s="1304"/>
      <c r="E187" s="1304"/>
      <c r="F187" s="1304"/>
    </row>
    <row r="188" ht="15.75" customHeight="1">
      <c r="A188" s="1089"/>
      <c r="B188" s="1089"/>
      <c r="C188" s="1304"/>
      <c r="D188" s="1304"/>
      <c r="E188" s="1304"/>
      <c r="F188" s="1304"/>
    </row>
    <row r="189" ht="15.75" customHeight="1">
      <c r="A189" s="1089"/>
      <c r="B189" s="1089"/>
      <c r="C189" s="1304"/>
      <c r="D189" s="1304"/>
      <c r="E189" s="1304"/>
      <c r="F189" s="1304"/>
    </row>
    <row r="190" ht="15.75" customHeight="1">
      <c r="A190" s="1089"/>
      <c r="B190" s="1089"/>
      <c r="C190" s="1304"/>
      <c r="D190" s="1304"/>
      <c r="E190" s="1304"/>
      <c r="F190" s="1304"/>
    </row>
    <row r="191" ht="15.75" customHeight="1">
      <c r="A191" s="1089"/>
      <c r="B191" s="1089"/>
      <c r="C191" s="1304"/>
      <c r="D191" s="1304"/>
      <c r="E191" s="1304"/>
      <c r="F191" s="1304"/>
    </row>
    <row r="192" ht="15.75" customHeight="1">
      <c r="A192" s="1089"/>
      <c r="B192" s="1089"/>
      <c r="C192" s="1304"/>
      <c r="D192" s="1304"/>
      <c r="E192" s="1304"/>
      <c r="F192" s="1304"/>
    </row>
    <row r="193" ht="15.75" customHeight="1">
      <c r="A193" s="1089"/>
      <c r="B193" s="1089"/>
      <c r="C193" s="1304"/>
      <c r="D193" s="1304"/>
      <c r="E193" s="1304"/>
      <c r="F193" s="1304"/>
    </row>
    <row r="194" ht="15.75" customHeight="1">
      <c r="A194" s="1089"/>
      <c r="B194" s="1089"/>
      <c r="C194" s="1304"/>
      <c r="D194" s="1304"/>
      <c r="E194" s="1304"/>
      <c r="F194" s="1304"/>
    </row>
    <row r="195" ht="15.75" customHeight="1">
      <c r="A195" s="1089"/>
      <c r="B195" s="1089"/>
      <c r="C195" s="1304"/>
      <c r="D195" s="1304"/>
      <c r="E195" s="1304"/>
      <c r="F195" s="1304"/>
    </row>
    <row r="196" ht="15.75" customHeight="1">
      <c r="A196" s="1089"/>
      <c r="B196" s="1089"/>
      <c r="C196" s="1304"/>
      <c r="D196" s="1304"/>
      <c r="E196" s="1304"/>
      <c r="F196" s="1304"/>
    </row>
    <row r="197" ht="15.75" customHeight="1">
      <c r="A197" s="1089"/>
      <c r="B197" s="1089"/>
      <c r="C197" s="1304"/>
      <c r="D197" s="1304"/>
      <c r="E197" s="1304"/>
      <c r="F197" s="1304"/>
    </row>
    <row r="198" ht="15.75" customHeight="1">
      <c r="A198" s="1089"/>
      <c r="B198" s="1089"/>
      <c r="C198" s="1304"/>
      <c r="D198" s="1304"/>
      <c r="E198" s="1304"/>
      <c r="F198" s="1304"/>
    </row>
    <row r="199" ht="15.75" customHeight="1">
      <c r="A199" s="1089"/>
      <c r="B199" s="1089"/>
      <c r="C199" s="1304"/>
      <c r="D199" s="1304"/>
      <c r="E199" s="1304"/>
      <c r="F199" s="1304"/>
    </row>
    <row r="200" ht="15.75" customHeight="1">
      <c r="A200" s="1089"/>
      <c r="B200" s="1089"/>
      <c r="C200" s="1304"/>
      <c r="D200" s="1304"/>
      <c r="E200" s="1304"/>
      <c r="F200" s="1304"/>
    </row>
    <row r="201" ht="15.75" customHeight="1">
      <c r="A201" s="1089"/>
      <c r="B201" s="1089"/>
      <c r="C201" s="1304"/>
      <c r="D201" s="1304"/>
      <c r="E201" s="1304"/>
      <c r="F201" s="1304"/>
    </row>
    <row r="202" ht="15.75" customHeight="1">
      <c r="A202" s="1089"/>
      <c r="B202" s="1089"/>
      <c r="C202" s="1304"/>
      <c r="D202" s="1304"/>
      <c r="E202" s="1304"/>
      <c r="F202" s="1304"/>
    </row>
    <row r="203" ht="15.75" customHeight="1">
      <c r="A203" s="1089"/>
      <c r="B203" s="1089"/>
      <c r="C203" s="1304"/>
      <c r="D203" s="1304"/>
      <c r="E203" s="1304"/>
      <c r="F203" s="1304"/>
    </row>
    <row r="204" ht="15.75" customHeight="1">
      <c r="A204" s="1089"/>
      <c r="B204" s="1089"/>
      <c r="C204" s="1304"/>
      <c r="D204" s="1304"/>
      <c r="E204" s="1304"/>
      <c r="F204" s="1304"/>
    </row>
    <row r="205" ht="15.75" customHeight="1">
      <c r="A205" s="1089"/>
      <c r="B205" s="1089"/>
      <c r="C205" s="1304"/>
      <c r="D205" s="1304"/>
      <c r="E205" s="1304"/>
      <c r="F205" s="1304"/>
    </row>
    <row r="206" ht="15.75" customHeight="1">
      <c r="A206" s="1089"/>
      <c r="B206" s="1089"/>
      <c r="C206" s="1304"/>
      <c r="D206" s="1304"/>
      <c r="E206" s="1304"/>
      <c r="F206" s="1304"/>
    </row>
    <row r="207" ht="15.75" customHeight="1">
      <c r="A207" s="1089"/>
      <c r="B207" s="1089"/>
      <c r="C207" s="1304"/>
      <c r="D207" s="1304"/>
      <c r="E207" s="1304"/>
      <c r="F207" s="1304"/>
    </row>
    <row r="208" ht="15.75" customHeight="1">
      <c r="A208" s="1089"/>
      <c r="B208" s="1089"/>
      <c r="C208" s="1304"/>
      <c r="D208" s="1304"/>
      <c r="E208" s="1304"/>
      <c r="F208" s="1304"/>
    </row>
    <row r="209" ht="15.75" customHeight="1">
      <c r="A209" s="1089"/>
      <c r="B209" s="1089"/>
      <c r="C209" s="1304"/>
      <c r="D209" s="1304"/>
      <c r="E209" s="1304"/>
      <c r="F209" s="1304"/>
    </row>
    <row r="210" ht="15.75" customHeight="1">
      <c r="A210" s="1089"/>
      <c r="B210" s="1089"/>
      <c r="C210" s="1304"/>
      <c r="D210" s="1304"/>
      <c r="E210" s="1304"/>
      <c r="F210" s="1304"/>
    </row>
    <row r="211" ht="15.75" customHeight="1">
      <c r="A211" s="1089"/>
      <c r="B211" s="1089"/>
      <c r="C211" s="1304"/>
      <c r="D211" s="1304"/>
      <c r="E211" s="1304"/>
      <c r="F211" s="1304"/>
    </row>
    <row r="212" ht="15.75" customHeight="1">
      <c r="A212" s="1089"/>
      <c r="B212" s="1089"/>
      <c r="C212" s="1304"/>
      <c r="D212" s="1304"/>
      <c r="E212" s="1304"/>
      <c r="F212" s="1304"/>
    </row>
    <row r="213" ht="15.75" customHeight="1">
      <c r="A213" s="1089"/>
      <c r="B213" s="1089"/>
      <c r="C213" s="1304"/>
      <c r="D213" s="1304"/>
      <c r="E213" s="1304"/>
      <c r="F213" s="1304"/>
    </row>
    <row r="214" ht="15.75" customHeight="1">
      <c r="A214" s="1089"/>
      <c r="B214" s="1089"/>
      <c r="C214" s="1304"/>
      <c r="D214" s="1304"/>
      <c r="E214" s="1304"/>
      <c r="F214" s="1304"/>
    </row>
    <row r="215" ht="15.75" customHeight="1">
      <c r="A215" s="1089"/>
      <c r="B215" s="1089"/>
      <c r="C215" s="1304"/>
      <c r="D215" s="1304"/>
      <c r="E215" s="1304"/>
      <c r="F215" s="1304"/>
    </row>
    <row r="216" ht="15.75" customHeight="1">
      <c r="A216" s="1089"/>
      <c r="B216" s="1089"/>
      <c r="C216" s="1304"/>
      <c r="D216" s="1304"/>
      <c r="E216" s="1304"/>
      <c r="F216" s="1304"/>
    </row>
    <row r="217" ht="15.75" customHeight="1">
      <c r="A217" s="1089"/>
      <c r="B217" s="1089"/>
      <c r="C217" s="1304"/>
      <c r="D217" s="1304"/>
      <c r="E217" s="1304"/>
      <c r="F217" s="1304"/>
    </row>
    <row r="218" ht="15.75" customHeight="1">
      <c r="A218" s="1089"/>
      <c r="B218" s="1089"/>
      <c r="C218" s="1304"/>
      <c r="D218" s="1304"/>
      <c r="E218" s="1304"/>
      <c r="F218" s="1304"/>
    </row>
    <row r="219" ht="15.75" customHeight="1">
      <c r="A219" s="1089"/>
      <c r="B219" s="1089"/>
      <c r="C219" s="1304"/>
      <c r="D219" s="1304"/>
      <c r="E219" s="1304"/>
      <c r="F219" s="1304"/>
    </row>
    <row r="220" ht="15.75" customHeight="1">
      <c r="A220" s="1089"/>
      <c r="B220" s="1089"/>
      <c r="C220" s="1304"/>
      <c r="D220" s="1304"/>
      <c r="E220" s="1304"/>
      <c r="F220" s="1304"/>
    </row>
    <row r="221" ht="15.75" customHeight="1">
      <c r="A221" s="1089"/>
      <c r="B221" s="1089"/>
      <c r="C221" s="1304"/>
      <c r="D221" s="1304"/>
      <c r="E221" s="1304"/>
      <c r="F221" s="1304"/>
    </row>
    <row r="222" ht="15.75" customHeight="1">
      <c r="A222" s="1089"/>
      <c r="B222" s="1089"/>
      <c r="C222" s="1304"/>
      <c r="D222" s="1304"/>
      <c r="E222" s="1304"/>
      <c r="F222" s="1304"/>
    </row>
    <row r="223" ht="15.75" customHeight="1">
      <c r="A223" s="1089"/>
      <c r="B223" s="1089"/>
      <c r="C223" s="1304"/>
      <c r="D223" s="1304"/>
      <c r="E223" s="1304"/>
      <c r="F223" s="1304"/>
    </row>
    <row r="224" ht="15.75" customHeight="1">
      <c r="A224" s="1089"/>
      <c r="B224" s="1089"/>
      <c r="C224" s="1304"/>
      <c r="D224" s="1304"/>
      <c r="E224" s="1304"/>
      <c r="F224" s="1304"/>
    </row>
    <row r="225" ht="15.75" customHeight="1">
      <c r="A225" s="1089"/>
      <c r="B225" s="1089"/>
      <c r="C225" s="1304"/>
      <c r="D225" s="1304"/>
      <c r="E225" s="1304"/>
      <c r="F225" s="1304"/>
    </row>
    <row r="226" ht="15.75" customHeight="1">
      <c r="A226" s="1089"/>
      <c r="B226" s="1089"/>
      <c r="C226" s="1304"/>
      <c r="D226" s="1304"/>
      <c r="E226" s="1304"/>
      <c r="F226" s="1304"/>
    </row>
    <row r="227" ht="15.75" customHeight="1">
      <c r="A227" s="1089"/>
      <c r="B227" s="1089"/>
      <c r="C227" s="1304"/>
      <c r="D227" s="1304"/>
      <c r="E227" s="1304"/>
      <c r="F227" s="1304"/>
    </row>
    <row r="228" ht="15.75" customHeight="1">
      <c r="A228" s="1089"/>
      <c r="B228" s="1089"/>
      <c r="C228" s="1304"/>
      <c r="D228" s="1304"/>
      <c r="E228" s="1304"/>
      <c r="F228" s="1304"/>
    </row>
    <row r="229" ht="15.75" customHeight="1">
      <c r="A229" s="1089"/>
      <c r="B229" s="1089"/>
      <c r="C229" s="1304"/>
      <c r="D229" s="1304"/>
      <c r="E229" s="1304"/>
      <c r="F229" s="1304"/>
    </row>
    <row r="230" ht="15.75" customHeight="1">
      <c r="A230" s="1089"/>
      <c r="B230" s="1089"/>
      <c r="C230" s="1304"/>
      <c r="D230" s="1304"/>
      <c r="E230" s="1304"/>
      <c r="F230" s="1304"/>
    </row>
    <row r="231" ht="15.75" customHeight="1">
      <c r="A231" s="1089"/>
      <c r="B231" s="1089"/>
      <c r="C231" s="1304"/>
      <c r="D231" s="1304"/>
      <c r="E231" s="1304"/>
      <c r="F231" s="1304"/>
    </row>
    <row r="232" ht="15.75" customHeight="1">
      <c r="A232" s="1089"/>
      <c r="B232" s="1089"/>
      <c r="C232" s="1304"/>
      <c r="D232" s="1304"/>
      <c r="E232" s="1304"/>
      <c r="F232" s="1304"/>
    </row>
    <row r="233" ht="15.75" customHeight="1">
      <c r="A233" s="1089"/>
      <c r="B233" s="1089"/>
      <c r="C233" s="1304"/>
      <c r="D233" s="1304"/>
      <c r="E233" s="1304"/>
      <c r="F233" s="1304"/>
    </row>
    <row r="234" ht="15.75" customHeight="1">
      <c r="A234" s="1089"/>
      <c r="B234" s="1089"/>
      <c r="C234" s="1304"/>
      <c r="D234" s="1304"/>
      <c r="E234" s="1304"/>
      <c r="F234" s="1304"/>
    </row>
    <row r="235" ht="15.75" customHeight="1">
      <c r="A235" s="1089"/>
      <c r="B235" s="1089"/>
      <c r="C235" s="1304"/>
      <c r="D235" s="1304"/>
      <c r="E235" s="1304"/>
      <c r="F235" s="1304"/>
    </row>
    <row r="236" ht="15.75" customHeight="1">
      <c r="A236" s="1089"/>
      <c r="B236" s="1089"/>
      <c r="C236" s="1304"/>
      <c r="D236" s="1304"/>
      <c r="E236" s="1304"/>
      <c r="F236" s="1304"/>
    </row>
    <row r="237" ht="15.75" customHeight="1">
      <c r="A237" s="1089"/>
      <c r="B237" s="1089"/>
      <c r="C237" s="1304"/>
      <c r="D237" s="1304"/>
      <c r="E237" s="1304"/>
      <c r="F237" s="1304"/>
    </row>
    <row r="238" ht="15.75" customHeight="1">
      <c r="A238" s="1089"/>
      <c r="B238" s="1089"/>
      <c r="C238" s="1304"/>
      <c r="D238" s="1304"/>
      <c r="E238" s="1304"/>
      <c r="F238" s="1304"/>
    </row>
    <row r="239" ht="15.75" customHeight="1">
      <c r="A239" s="1089"/>
      <c r="B239" s="1089"/>
      <c r="C239" s="1304"/>
      <c r="D239" s="1304"/>
      <c r="E239" s="1304"/>
      <c r="F239" s="1304"/>
    </row>
    <row r="240" ht="15.75" customHeight="1">
      <c r="A240" s="1089"/>
      <c r="B240" s="1089"/>
      <c r="C240" s="1304"/>
      <c r="D240" s="1304"/>
      <c r="E240" s="1304"/>
      <c r="F240" s="1304"/>
    </row>
    <row r="241" ht="15.75" customHeight="1">
      <c r="A241" s="1089"/>
      <c r="B241" s="1089"/>
      <c r="C241" s="1304"/>
      <c r="D241" s="1304"/>
      <c r="E241" s="1304"/>
      <c r="F241" s="1304"/>
    </row>
    <row r="242" ht="15.75" customHeight="1">
      <c r="A242" s="1089"/>
      <c r="B242" s="1089"/>
      <c r="C242" s="1304"/>
      <c r="D242" s="1304"/>
      <c r="E242" s="1304"/>
      <c r="F242" s="1304"/>
    </row>
    <row r="243" ht="15.75" customHeight="1">
      <c r="A243" s="1089"/>
      <c r="B243" s="1089"/>
      <c r="C243" s="1304"/>
      <c r="D243" s="1304"/>
      <c r="E243" s="1304"/>
      <c r="F243" s="1304"/>
    </row>
    <row r="244" ht="15.75" customHeight="1">
      <c r="A244" s="1089"/>
      <c r="B244" s="1089"/>
      <c r="C244" s="1304"/>
      <c r="D244" s="1304"/>
      <c r="E244" s="1304"/>
      <c r="F244" s="1304"/>
    </row>
    <row r="245" ht="15.75" customHeight="1">
      <c r="A245" s="1089"/>
      <c r="B245" s="1089"/>
      <c r="C245" s="1304"/>
      <c r="D245" s="1304"/>
      <c r="E245" s="1304"/>
      <c r="F245" s="1304"/>
    </row>
    <row r="246" ht="15.75" customHeight="1">
      <c r="A246" s="1089"/>
      <c r="B246" s="1089"/>
      <c r="C246" s="1304"/>
      <c r="D246" s="1304"/>
      <c r="E246" s="1304"/>
      <c r="F246" s="1304"/>
    </row>
    <row r="247" ht="15.75" customHeight="1">
      <c r="A247" s="1089"/>
      <c r="B247" s="1089"/>
      <c r="C247" s="1304"/>
      <c r="D247" s="1304"/>
      <c r="E247" s="1304"/>
      <c r="F247" s="1304"/>
    </row>
    <row r="248" ht="15.75" customHeight="1">
      <c r="A248" s="1089"/>
      <c r="B248" s="1089"/>
      <c r="C248" s="1304"/>
      <c r="D248" s="1304"/>
      <c r="E248" s="1304"/>
      <c r="F248" s="1304"/>
    </row>
    <row r="249" ht="15.75" customHeight="1">
      <c r="A249" s="1089"/>
      <c r="B249" s="1089"/>
      <c r="C249" s="1304"/>
      <c r="D249" s="1304"/>
      <c r="E249" s="1304"/>
      <c r="F249" s="1304"/>
    </row>
    <row r="250" ht="15.75" customHeight="1">
      <c r="A250" s="1089"/>
      <c r="B250" s="1089"/>
      <c r="C250" s="1304"/>
      <c r="D250" s="1304"/>
      <c r="E250" s="1304"/>
      <c r="F250" s="1304"/>
    </row>
    <row r="251" ht="15.75" customHeight="1">
      <c r="A251" s="1089"/>
      <c r="B251" s="1089"/>
      <c r="C251" s="1304"/>
      <c r="D251" s="1304"/>
      <c r="E251" s="1304"/>
      <c r="F251" s="1304"/>
    </row>
    <row r="252" ht="15.75" customHeight="1">
      <c r="A252" s="1089"/>
      <c r="B252" s="1089"/>
      <c r="C252" s="1304"/>
      <c r="D252" s="1304"/>
      <c r="E252" s="1304"/>
      <c r="F252" s="1304"/>
    </row>
    <row r="253" ht="15.75" customHeight="1">
      <c r="A253" s="1089"/>
      <c r="B253" s="1089"/>
      <c r="C253" s="1304"/>
      <c r="D253" s="1304"/>
      <c r="E253" s="1304"/>
      <c r="F253" s="1304"/>
    </row>
    <row r="254" ht="15.75" customHeight="1">
      <c r="A254" s="1089"/>
      <c r="B254" s="1089"/>
      <c r="C254" s="1304"/>
      <c r="D254" s="1304"/>
      <c r="E254" s="1304"/>
      <c r="F254" s="1304"/>
    </row>
    <row r="255" ht="15.75" customHeight="1">
      <c r="A255" s="1089"/>
      <c r="B255" s="1089"/>
      <c r="C255" s="1304"/>
      <c r="D255" s="1304"/>
      <c r="E255" s="1304"/>
      <c r="F255" s="1304"/>
    </row>
    <row r="256" ht="15.75" customHeight="1">
      <c r="A256" s="1089"/>
      <c r="B256" s="1089"/>
      <c r="C256" s="1304"/>
      <c r="D256" s="1304"/>
      <c r="E256" s="1304"/>
      <c r="F256" s="1304"/>
    </row>
    <row r="257" ht="15.75" customHeight="1">
      <c r="A257" s="1089"/>
      <c r="B257" s="1089"/>
      <c r="C257" s="1304"/>
      <c r="D257" s="1304"/>
      <c r="E257" s="1304"/>
      <c r="F257" s="1304"/>
    </row>
    <row r="258" ht="15.75" customHeight="1">
      <c r="A258" s="1089"/>
      <c r="B258" s="1089"/>
      <c r="C258" s="1304"/>
      <c r="D258" s="1304"/>
      <c r="E258" s="1304"/>
      <c r="F258" s="1304"/>
    </row>
    <row r="259" ht="15.75" customHeight="1">
      <c r="A259" s="1089"/>
      <c r="B259" s="1089"/>
      <c r="C259" s="1304"/>
      <c r="D259" s="1304"/>
      <c r="E259" s="1304"/>
      <c r="F259" s="1304"/>
    </row>
    <row r="260" ht="15.75" customHeight="1">
      <c r="A260" s="1089"/>
      <c r="B260" s="1089"/>
      <c r="C260" s="1304"/>
      <c r="D260" s="1304"/>
      <c r="E260" s="1304"/>
      <c r="F260" s="1304"/>
    </row>
    <row r="261" ht="15.75" customHeight="1">
      <c r="A261" s="1089"/>
      <c r="B261" s="1089"/>
      <c r="C261" s="1304"/>
      <c r="D261" s="1304"/>
      <c r="E261" s="1304"/>
      <c r="F261" s="1304"/>
    </row>
    <row r="262" ht="15.75" customHeight="1">
      <c r="A262" s="1089"/>
      <c r="B262" s="1089"/>
      <c r="C262" s="1304"/>
      <c r="D262" s="1304"/>
      <c r="E262" s="1304"/>
      <c r="F262" s="1304"/>
    </row>
    <row r="263" ht="15.75" customHeight="1">
      <c r="A263" s="1089"/>
      <c r="B263" s="1089"/>
      <c r="C263" s="1304"/>
      <c r="D263" s="1304"/>
      <c r="E263" s="1304"/>
      <c r="F263" s="1304"/>
    </row>
    <row r="264" ht="15.75" customHeight="1">
      <c r="A264" s="1089"/>
      <c r="B264" s="1089"/>
      <c r="C264" s="1304"/>
      <c r="D264" s="1304"/>
      <c r="E264" s="1304"/>
      <c r="F264" s="1304"/>
    </row>
    <row r="265" ht="15.75" customHeight="1">
      <c r="A265" s="1089"/>
      <c r="B265" s="1089"/>
      <c r="C265" s="1304"/>
      <c r="D265" s="1304"/>
      <c r="E265" s="1304"/>
      <c r="F265" s="1304"/>
    </row>
    <row r="266" ht="15.75" customHeight="1">
      <c r="A266" s="1089"/>
      <c r="B266" s="1089"/>
      <c r="C266" s="1304"/>
      <c r="D266" s="1304"/>
      <c r="E266" s="1304"/>
      <c r="F266" s="1304"/>
    </row>
    <row r="267" ht="15.75" customHeight="1">
      <c r="A267" s="1089"/>
      <c r="B267" s="1089"/>
      <c r="C267" s="1304"/>
      <c r="D267" s="1304"/>
      <c r="E267" s="1304"/>
      <c r="F267" s="1304"/>
    </row>
    <row r="268" ht="15.75" customHeight="1">
      <c r="A268" s="1089"/>
      <c r="B268" s="1089"/>
      <c r="C268" s="1304"/>
      <c r="D268" s="1304"/>
      <c r="E268" s="1304"/>
      <c r="F268" s="1304"/>
    </row>
    <row r="269" ht="15.75" customHeight="1">
      <c r="A269" s="1089"/>
      <c r="B269" s="1089"/>
      <c r="C269" s="1304"/>
      <c r="D269" s="1304"/>
      <c r="E269" s="1304"/>
      <c r="F269" s="1304"/>
    </row>
    <row r="270" ht="15.75" customHeight="1">
      <c r="A270" s="1089"/>
      <c r="B270" s="1089"/>
      <c r="C270" s="1304"/>
      <c r="D270" s="1304"/>
      <c r="E270" s="1304"/>
      <c r="F270" s="1304"/>
    </row>
    <row r="271" ht="15.75" customHeight="1">
      <c r="A271" s="1089"/>
      <c r="B271" s="1089"/>
      <c r="C271" s="1304"/>
      <c r="D271" s="1304"/>
      <c r="E271" s="1304"/>
      <c r="F271" s="1304"/>
    </row>
    <row r="272" ht="15.75" customHeight="1">
      <c r="A272" s="1089"/>
      <c r="B272" s="1089"/>
      <c r="C272" s="1304"/>
      <c r="D272" s="1304"/>
      <c r="E272" s="1304"/>
      <c r="F272" s="1304"/>
    </row>
    <row r="273" ht="15.75" customHeight="1">
      <c r="A273" s="1089"/>
      <c r="B273" s="1089"/>
      <c r="C273" s="1304"/>
      <c r="D273" s="1304"/>
      <c r="E273" s="1304"/>
      <c r="F273" s="1304"/>
    </row>
    <row r="274" ht="15.75" customHeight="1">
      <c r="A274" s="1089"/>
      <c r="B274" s="1089"/>
      <c r="C274" s="1304"/>
      <c r="D274" s="1304"/>
      <c r="E274" s="1304"/>
      <c r="F274" s="1304"/>
    </row>
    <row r="275" ht="15.75" customHeight="1">
      <c r="A275" s="1089"/>
      <c r="B275" s="1089"/>
      <c r="C275" s="1304"/>
      <c r="D275" s="1304"/>
      <c r="E275" s="1304"/>
      <c r="F275" s="1304"/>
    </row>
    <row r="276" ht="15.75" customHeight="1">
      <c r="A276" s="1089"/>
      <c r="B276" s="1089"/>
      <c r="C276" s="1304"/>
      <c r="D276" s="1304"/>
      <c r="E276" s="1304"/>
      <c r="F276" s="1304"/>
    </row>
    <row r="277" ht="15.75" customHeight="1">
      <c r="A277" s="1089"/>
      <c r="B277" s="1089"/>
      <c r="C277" s="1304"/>
      <c r="D277" s="1304"/>
      <c r="E277" s="1304"/>
      <c r="F277" s="1304"/>
    </row>
    <row r="278" ht="15.75" customHeight="1">
      <c r="A278" s="1089"/>
      <c r="B278" s="1089"/>
      <c r="C278" s="1304"/>
      <c r="D278" s="1304"/>
      <c r="E278" s="1304"/>
      <c r="F278" s="1304"/>
    </row>
    <row r="279" ht="15.75" customHeight="1">
      <c r="A279" s="1089"/>
      <c r="B279" s="1089"/>
      <c r="C279" s="1304"/>
      <c r="D279" s="1304"/>
      <c r="E279" s="1304"/>
      <c r="F279" s="1304"/>
    </row>
    <row r="280" ht="15.75" customHeight="1">
      <c r="A280" s="1089"/>
      <c r="B280" s="1089"/>
      <c r="C280" s="1304"/>
      <c r="D280" s="1304"/>
      <c r="E280" s="1304"/>
      <c r="F280" s="1304"/>
    </row>
    <row r="281" ht="15.75" customHeight="1">
      <c r="A281" s="1089"/>
      <c r="B281" s="1089"/>
      <c r="C281" s="1304"/>
      <c r="D281" s="1304"/>
      <c r="E281" s="1304"/>
      <c r="F281" s="1304"/>
    </row>
    <row r="282" ht="15.75" customHeight="1">
      <c r="A282" s="1089"/>
      <c r="B282" s="1089"/>
      <c r="C282" s="1304"/>
      <c r="D282" s="1304"/>
      <c r="E282" s="1304"/>
      <c r="F282" s="1304"/>
    </row>
    <row r="283" ht="15.75" customHeight="1">
      <c r="A283" s="1089"/>
      <c r="B283" s="1089"/>
      <c r="C283" s="1304"/>
      <c r="D283" s="1304"/>
      <c r="E283" s="1304"/>
      <c r="F283" s="1304"/>
    </row>
    <row r="284" ht="15.75" customHeight="1">
      <c r="A284" s="1089"/>
      <c r="B284" s="1089"/>
      <c r="C284" s="1304"/>
      <c r="D284" s="1304"/>
      <c r="E284" s="1304"/>
      <c r="F284" s="1304"/>
    </row>
    <row r="285" ht="15.75" customHeight="1">
      <c r="A285" s="1089"/>
      <c r="B285" s="1089"/>
      <c r="C285" s="1304"/>
      <c r="D285" s="1304"/>
      <c r="E285" s="1304"/>
      <c r="F285" s="1304"/>
    </row>
    <row r="286" ht="15.75" customHeight="1">
      <c r="A286" s="1089"/>
      <c r="B286" s="1089"/>
      <c r="C286" s="1304"/>
      <c r="D286" s="1304"/>
      <c r="E286" s="1304"/>
      <c r="F286" s="1304"/>
    </row>
    <row r="287" ht="15.75" customHeight="1">
      <c r="A287" s="1089"/>
      <c r="B287" s="1089"/>
      <c r="C287" s="1304"/>
      <c r="D287" s="1304"/>
      <c r="E287" s="1304"/>
      <c r="F287" s="1304"/>
    </row>
    <row r="288" ht="15.75" customHeight="1">
      <c r="A288" s="1089"/>
      <c r="B288" s="1089"/>
      <c r="C288" s="1304"/>
      <c r="D288" s="1304"/>
      <c r="E288" s="1304"/>
      <c r="F288" s="1304"/>
    </row>
    <row r="289" ht="15.75" customHeight="1">
      <c r="A289" s="1089"/>
      <c r="B289" s="1089"/>
      <c r="C289" s="1304"/>
      <c r="D289" s="1304"/>
      <c r="E289" s="1304"/>
      <c r="F289" s="1304"/>
    </row>
    <row r="290" ht="15.75" customHeight="1">
      <c r="A290" s="1089"/>
      <c r="B290" s="1089"/>
      <c r="C290" s="1304"/>
      <c r="D290" s="1304"/>
      <c r="E290" s="1304"/>
      <c r="F290" s="1304"/>
    </row>
    <row r="291" ht="15.75" customHeight="1">
      <c r="A291" s="1089"/>
      <c r="B291" s="1089"/>
      <c r="C291" s="1304"/>
      <c r="D291" s="1304"/>
      <c r="E291" s="1304"/>
      <c r="F291" s="1304"/>
    </row>
    <row r="292" ht="15.75" customHeight="1">
      <c r="A292" s="1089"/>
      <c r="B292" s="1089"/>
      <c r="C292" s="1304"/>
      <c r="D292" s="1304"/>
      <c r="E292" s="1304"/>
      <c r="F292" s="1304"/>
    </row>
    <row r="293" ht="15.75" customHeight="1">
      <c r="A293" s="1089"/>
      <c r="B293" s="1089"/>
      <c r="C293" s="1304"/>
      <c r="D293" s="1304"/>
      <c r="E293" s="1304"/>
      <c r="F293" s="1304"/>
    </row>
    <row r="294" ht="15.75" customHeight="1">
      <c r="A294" s="1089"/>
      <c r="B294" s="1089"/>
      <c r="C294" s="1304"/>
      <c r="D294" s="1304"/>
      <c r="E294" s="1304"/>
      <c r="F294" s="1304"/>
    </row>
    <row r="295" ht="15.75" customHeight="1">
      <c r="A295" s="1089"/>
      <c r="B295" s="1089"/>
      <c r="C295" s="1304"/>
      <c r="D295" s="1304"/>
      <c r="E295" s="1304"/>
      <c r="F295" s="1304"/>
    </row>
    <row r="296" ht="15.75" customHeight="1">
      <c r="A296" s="1089"/>
      <c r="B296" s="1089"/>
      <c r="C296" s="1304"/>
      <c r="D296" s="1304"/>
      <c r="E296" s="1304"/>
      <c r="F296" s="1304"/>
    </row>
    <row r="297" ht="15.75" customHeight="1">
      <c r="A297" s="1089"/>
      <c r="B297" s="1089"/>
      <c r="C297" s="1304"/>
      <c r="D297" s="1304"/>
      <c r="E297" s="1304"/>
      <c r="F297" s="1304"/>
    </row>
    <row r="298" ht="15.75" customHeight="1">
      <c r="A298" s="1089"/>
      <c r="B298" s="1089"/>
      <c r="C298" s="1304"/>
      <c r="D298" s="1304"/>
      <c r="E298" s="1304"/>
      <c r="F298" s="1304"/>
    </row>
    <row r="299" ht="15.75" customHeight="1">
      <c r="A299" s="1089"/>
      <c r="B299" s="1089"/>
      <c r="C299" s="1304"/>
      <c r="D299" s="1304"/>
      <c r="E299" s="1304"/>
      <c r="F299" s="1304"/>
    </row>
    <row r="300" ht="15.75" customHeight="1">
      <c r="A300" s="1089"/>
      <c r="B300" s="1089"/>
      <c r="C300" s="1304"/>
      <c r="D300" s="1304"/>
      <c r="E300" s="1304"/>
      <c r="F300" s="1304"/>
    </row>
    <row r="301" ht="15.75" customHeight="1">
      <c r="A301" s="1089"/>
      <c r="B301" s="1089"/>
      <c r="C301" s="1304"/>
      <c r="D301" s="1304"/>
      <c r="E301" s="1304"/>
      <c r="F301" s="1304"/>
    </row>
    <row r="302" ht="15.75" customHeight="1">
      <c r="A302" s="1089"/>
      <c r="B302" s="1089"/>
      <c r="C302" s="1304"/>
      <c r="D302" s="1304"/>
      <c r="E302" s="1304"/>
      <c r="F302" s="1304"/>
    </row>
    <row r="303" ht="15.75" customHeight="1">
      <c r="A303" s="1089"/>
      <c r="B303" s="1089"/>
      <c r="C303" s="1304"/>
      <c r="D303" s="1304"/>
      <c r="E303" s="1304"/>
      <c r="F303" s="1304"/>
    </row>
    <row r="304" ht="15.75" customHeight="1">
      <c r="A304" s="1089"/>
      <c r="B304" s="1089"/>
      <c r="C304" s="1304"/>
      <c r="D304" s="1304"/>
      <c r="E304" s="1304"/>
      <c r="F304" s="1304"/>
    </row>
    <row r="305" ht="15.75" customHeight="1">
      <c r="A305" s="1089"/>
      <c r="B305" s="1089"/>
      <c r="C305" s="1304"/>
      <c r="D305" s="1304"/>
      <c r="E305" s="1304"/>
      <c r="F305" s="1304"/>
    </row>
    <row r="306" ht="15.75" customHeight="1">
      <c r="A306" s="1089"/>
      <c r="B306" s="1089"/>
      <c r="C306" s="1304"/>
      <c r="D306" s="1304"/>
      <c r="E306" s="1304"/>
      <c r="F306" s="1304"/>
    </row>
    <row r="307" ht="15.75" customHeight="1">
      <c r="A307" s="1089"/>
      <c r="B307" s="1089"/>
      <c r="C307" s="1304"/>
      <c r="D307" s="1304"/>
      <c r="E307" s="1304"/>
      <c r="F307" s="1304"/>
    </row>
    <row r="308" ht="15.75" customHeight="1">
      <c r="A308" s="1089"/>
      <c r="B308" s="1089"/>
      <c r="C308" s="1304"/>
      <c r="D308" s="1304"/>
      <c r="E308" s="1304"/>
      <c r="F308" s="1304"/>
    </row>
    <row r="309" ht="15.75" customHeight="1">
      <c r="A309" s="1089"/>
      <c r="B309" s="1089"/>
      <c r="C309" s="1304"/>
      <c r="D309" s="1304"/>
      <c r="E309" s="1304"/>
      <c r="F309" s="1304"/>
    </row>
    <row r="310" ht="15.75" customHeight="1">
      <c r="A310" s="1089"/>
      <c r="B310" s="1089"/>
      <c r="C310" s="1304"/>
      <c r="D310" s="1304"/>
      <c r="E310" s="1304"/>
      <c r="F310" s="1304"/>
    </row>
    <row r="311" ht="15.75" customHeight="1">
      <c r="A311" s="1089"/>
      <c r="B311" s="1089"/>
      <c r="C311" s="1304"/>
      <c r="D311" s="1304"/>
      <c r="E311" s="1304"/>
      <c r="F311" s="1304"/>
    </row>
    <row r="312" ht="15.75" customHeight="1">
      <c r="A312" s="1089"/>
      <c r="B312" s="1089"/>
      <c r="C312" s="1304"/>
      <c r="D312" s="1304"/>
      <c r="E312" s="1304"/>
      <c r="F312" s="1304"/>
    </row>
    <row r="313" ht="15.75" customHeight="1">
      <c r="A313" s="1089"/>
      <c r="B313" s="1089"/>
      <c r="C313" s="1304"/>
      <c r="D313" s="1304"/>
      <c r="E313" s="1304"/>
      <c r="F313" s="1304"/>
    </row>
    <row r="314" ht="15.75" customHeight="1">
      <c r="A314" s="1089"/>
      <c r="B314" s="1089"/>
      <c r="C314" s="1304"/>
      <c r="D314" s="1304"/>
      <c r="E314" s="1304"/>
      <c r="F314" s="1304"/>
    </row>
    <row r="315" ht="15.75" customHeight="1">
      <c r="A315" s="1089"/>
      <c r="B315" s="1089"/>
      <c r="C315" s="1304"/>
      <c r="D315" s="1304"/>
      <c r="E315" s="1304"/>
      <c r="F315" s="1304"/>
    </row>
    <row r="316" ht="15.75" customHeight="1">
      <c r="A316" s="1089"/>
      <c r="B316" s="1089"/>
      <c r="C316" s="1304"/>
      <c r="D316" s="1304"/>
      <c r="E316" s="1304"/>
      <c r="F316" s="1304"/>
    </row>
    <row r="317" ht="15.75" customHeight="1">
      <c r="A317" s="1089"/>
      <c r="B317" s="1089"/>
      <c r="C317" s="1304"/>
      <c r="D317" s="1304"/>
      <c r="E317" s="1304"/>
      <c r="F317" s="1304"/>
    </row>
    <row r="318" ht="15.75" customHeight="1">
      <c r="A318" s="1089"/>
      <c r="B318" s="1089"/>
      <c r="C318" s="1304"/>
      <c r="D318" s="1304"/>
      <c r="E318" s="1304"/>
      <c r="F318" s="1304"/>
    </row>
    <row r="319" ht="15.75" customHeight="1">
      <c r="A319" s="1089"/>
      <c r="B319" s="1089"/>
      <c r="C319" s="1304"/>
      <c r="D319" s="1304"/>
      <c r="E319" s="1304"/>
      <c r="F319" s="1304"/>
    </row>
    <row r="320" ht="15.75" customHeight="1">
      <c r="A320" s="1089"/>
      <c r="B320" s="1089"/>
      <c r="C320" s="1304"/>
      <c r="D320" s="1304"/>
      <c r="E320" s="1304"/>
      <c r="F320" s="1304"/>
    </row>
    <row r="321" ht="15.75" customHeight="1">
      <c r="A321" s="1089"/>
      <c r="B321" s="1089"/>
      <c r="C321" s="1304"/>
      <c r="D321" s="1304"/>
      <c r="E321" s="1304"/>
      <c r="F321" s="1304"/>
    </row>
    <row r="322" ht="15.75" customHeight="1">
      <c r="A322" s="1089"/>
      <c r="B322" s="1089"/>
      <c r="C322" s="1304"/>
      <c r="D322" s="1304"/>
      <c r="E322" s="1304"/>
      <c r="F322" s="1304"/>
    </row>
    <row r="323" ht="15.75" customHeight="1">
      <c r="A323" s="1089"/>
      <c r="B323" s="1089"/>
      <c r="C323" s="1304"/>
      <c r="D323" s="1304"/>
      <c r="E323" s="1304"/>
      <c r="F323" s="1304"/>
    </row>
    <row r="324" ht="15.75" customHeight="1">
      <c r="A324" s="1089"/>
      <c r="B324" s="1089"/>
      <c r="C324" s="1304"/>
      <c r="D324" s="1304"/>
      <c r="E324" s="1304"/>
      <c r="F324" s="1304"/>
    </row>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2:$F$180">
    <filterColumn colId="5">
      <customFilters>
        <customFilter operator="lessThan" val="22"/>
      </customFilters>
    </filterColumn>
  </autoFilter>
  <customSheetViews>
    <customSheetView guid="{3ED646F4-DBB0-43C9-B97C-EDAA597B90DD}" filter="1" showAutoFilter="1">
      <autoFilter ref="$A$1:$F$180"/>
    </customSheetView>
    <customSheetView guid="{EB913EAD-3B92-4C63-807C-B1FFD5640759}" filter="1" showAutoFilter="1">
      <autoFilter ref="$A$2:$F$180"/>
    </customSheetView>
    <customSheetView guid="{5129CB80-9770-499E-9B51-B17A1AFD7CD9}" filter="1" showAutoFilter="1">
      <autoFilter ref="$A$1:$F$180"/>
    </customSheetView>
    <customSheetView guid="{24ACE0AB-70FC-4EC6-98C2-AB100224222A}" filter="1" showAutoFilter="1">
      <autoFilter ref="$A$2:$F$180"/>
    </customSheetView>
    <customSheetView guid="{BC4EE1FB-54A0-4D3D-9A15-7BACF2BC2699}" filter="1" showAutoFilter="1">
      <autoFilter ref="$A$2:$F$180"/>
    </customSheetView>
    <customSheetView guid="{E6D78B58-63E5-4B25-88AA-131E60D4404B}" filter="1" showAutoFilter="1">
      <autoFilter ref="$A$2:$F$180"/>
    </customSheetView>
    <customSheetView guid="{F47F2B0B-0F7A-4723-9694-73423C8E7C11}" filter="1" showAutoFilter="1">
      <autoFilter ref="$A$2:$F$180"/>
    </customSheetView>
    <customSheetView guid="{22E19C42-DB2A-4E0A-9123-982840C575C2}" filter="1" showAutoFilter="1">
      <autoFilter ref="$A$2:$F$180"/>
    </customSheetView>
    <customSheetView guid="{54B49785-DE43-43F1-9703-50D5C15C28EA}" filter="1" showAutoFilter="1">
      <autoFilter ref="$A$2:$F$26"/>
    </customSheetView>
    <customSheetView guid="{D96257B2-66E3-4DBC-89C1-ADC724FA8878}" filter="1" showAutoFilter="1">
      <autoFilter ref="$A$2:$F$120"/>
    </customSheetView>
  </customSheetViews>
  <conditionalFormatting sqref="C5">
    <cfRule type="colorScale" priority="1">
      <colorScale>
        <cfvo type="min"/>
        <cfvo type="max"/>
        <color rgb="FFFFFFFF"/>
        <color rgb="FF57BB8A"/>
      </colorScale>
    </cfRule>
  </conditionalFormatting>
  <conditionalFormatting sqref="C9">
    <cfRule type="colorScale" priority="2">
      <colorScale>
        <cfvo type="min"/>
        <cfvo type="max"/>
        <color rgb="FFFFFFFF"/>
        <color rgb="FF57BB8A"/>
      </colorScale>
    </cfRule>
  </conditionalFormatting>
  <conditionalFormatting sqref="C32:C35">
    <cfRule type="colorScale" priority="3">
      <colorScale>
        <cfvo type="min"/>
        <cfvo type="max"/>
        <color rgb="FFFFFFFF"/>
        <color rgb="FF57BB8A"/>
      </colorScale>
    </cfRule>
  </conditionalFormatting>
  <conditionalFormatting sqref="C41:C42">
    <cfRule type="colorScale" priority="4">
      <colorScale>
        <cfvo type="min"/>
        <cfvo type="max"/>
        <color rgb="FFFFFFFF"/>
        <color rgb="FF57BB8A"/>
      </colorScale>
    </cfRule>
  </conditionalFormatting>
  <conditionalFormatting sqref="C60">
    <cfRule type="colorScale" priority="5">
      <colorScale>
        <cfvo type="min"/>
        <cfvo type="max"/>
        <color rgb="FFFFFFFF"/>
        <color rgb="FF57BB8A"/>
      </colorScale>
    </cfRule>
  </conditionalFormatting>
  <conditionalFormatting sqref="C62">
    <cfRule type="colorScale" priority="6">
      <colorScale>
        <cfvo type="min"/>
        <cfvo type="max"/>
        <color rgb="FFFFFFFF"/>
        <color rgb="FF57BB8A"/>
      </colorScale>
    </cfRule>
  </conditionalFormatting>
  <conditionalFormatting sqref="C81:C83">
    <cfRule type="colorScale" priority="7">
      <colorScale>
        <cfvo type="min"/>
        <cfvo type="max"/>
        <color rgb="FFFFFFFF"/>
        <color rgb="FF57BB8A"/>
      </colorScale>
    </cfRule>
  </conditionalFormatting>
  <conditionalFormatting sqref="C89">
    <cfRule type="colorScale" priority="8">
      <colorScale>
        <cfvo type="min"/>
        <cfvo type="max"/>
        <color rgb="FFFFFFFF"/>
        <color rgb="FF57BB8A"/>
      </colorScale>
    </cfRule>
  </conditionalFormatting>
  <conditionalFormatting sqref="C111">
    <cfRule type="colorScale" priority="9">
      <colorScale>
        <cfvo type="min"/>
        <cfvo type="max"/>
        <color rgb="FFFFFFFF"/>
        <color rgb="FF57BB8A"/>
      </colorScale>
    </cfRule>
  </conditionalFormatting>
  <conditionalFormatting sqref="C119">
    <cfRule type="colorScale" priority="10">
      <colorScale>
        <cfvo type="min"/>
        <cfvo type="max"/>
        <color rgb="FFFFFFFF"/>
        <color rgb="FF57BB8A"/>
      </colorScale>
    </cfRule>
  </conditionalFormatting>
  <conditionalFormatting sqref="C123">
    <cfRule type="colorScale" priority="11">
      <colorScale>
        <cfvo type="min"/>
        <cfvo type="max"/>
        <color rgb="FFFFFFFF"/>
        <color rgb="FF57BB8A"/>
      </colorScale>
    </cfRule>
  </conditionalFormatting>
  <conditionalFormatting sqref="C127">
    <cfRule type="colorScale" priority="12">
      <colorScale>
        <cfvo type="min"/>
        <cfvo type="max"/>
        <color rgb="FFFFFFFF"/>
        <color rgb="FF57BB8A"/>
      </colorScale>
    </cfRule>
  </conditionalFormatting>
  <conditionalFormatting sqref="C132">
    <cfRule type="colorScale" priority="13">
      <colorScale>
        <cfvo type="min"/>
        <cfvo type="max"/>
        <color rgb="FFFFFFFF"/>
        <color rgb="FF57BB8A"/>
      </colorScale>
    </cfRule>
  </conditionalFormatting>
  <conditionalFormatting sqref="C138">
    <cfRule type="colorScale" priority="14">
      <colorScale>
        <cfvo type="min"/>
        <cfvo type="max"/>
        <color rgb="FFFFFFFF"/>
        <color rgb="FF57BB8A"/>
      </colorScale>
    </cfRule>
  </conditionalFormatting>
  <conditionalFormatting sqref="C140">
    <cfRule type="colorScale" priority="15">
      <colorScale>
        <cfvo type="min"/>
        <cfvo type="max"/>
        <color rgb="FFFFFFFF"/>
        <color rgb="FF57BB8A"/>
      </colorScale>
    </cfRule>
  </conditionalFormatting>
  <conditionalFormatting sqref="C144">
    <cfRule type="colorScale" priority="16">
      <colorScale>
        <cfvo type="min"/>
        <cfvo type="max"/>
        <color rgb="FFFFFFFF"/>
        <color rgb="FF57BB8A"/>
      </colorScale>
    </cfRule>
  </conditionalFormatting>
  <conditionalFormatting sqref="C146:C147">
    <cfRule type="colorScale" priority="17">
      <colorScale>
        <cfvo type="min"/>
        <cfvo type="max"/>
        <color rgb="FFFFFFFF"/>
        <color rgb="FF57BB8A"/>
      </colorScale>
    </cfRule>
  </conditionalFormatting>
  <conditionalFormatting sqref="C149:C152">
    <cfRule type="colorScale" priority="18">
      <colorScale>
        <cfvo type="min"/>
        <cfvo type="max"/>
        <color rgb="FFFFFFFF"/>
        <color rgb="FF57BB8A"/>
      </colorScale>
    </cfRule>
  </conditionalFormatting>
  <conditionalFormatting sqref="C155:C156">
    <cfRule type="colorScale" priority="19">
      <colorScale>
        <cfvo type="min"/>
        <cfvo type="max"/>
        <color rgb="FFFFFFFF"/>
        <color rgb="FF57BB8A"/>
      </colorScale>
    </cfRule>
  </conditionalFormatting>
  <conditionalFormatting sqref="C160">
    <cfRule type="colorScale" priority="20">
      <colorScale>
        <cfvo type="min"/>
        <cfvo type="max"/>
        <color rgb="FFFFFFFF"/>
        <color rgb="FF57BB8A"/>
      </colorScale>
    </cfRule>
  </conditionalFormatting>
  <conditionalFormatting sqref="C162:C179">
    <cfRule type="colorScale" priority="21">
      <colorScale>
        <cfvo type="min"/>
        <cfvo type="max"/>
        <color rgb="FFFFFFFF"/>
        <color rgb="FF57BB8A"/>
      </colorScale>
    </cfRule>
  </conditionalFormatting>
  <conditionalFormatting sqref="F1:F324">
    <cfRule type="cellIs" dxfId="12" priority="22" operator="greaterThan">
      <formula>22</formula>
    </cfRule>
  </conditionalFormatting>
  <conditionalFormatting sqref="F1:F324">
    <cfRule type="cellIs" dxfId="11" priority="23" operator="lessThan">
      <formula>22</formula>
    </cfRule>
  </conditionalFormatting>
  <printOptions/>
  <pageMargins bottom="0.75" footer="0.0" header="0.0" left="0.7" right="0.7" top="0.75"/>
  <pageSetup orientation="landscape"/>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4.63"/>
    <col customWidth="1" min="2" max="2" width="7.75"/>
    <col customWidth="1" min="3" max="3" width="18.88"/>
    <col customWidth="1" min="4" max="4" width="22.63"/>
    <col customWidth="1" min="5" max="5" width="33.63"/>
    <col customWidth="1" min="6" max="6" width="7.75"/>
    <col customWidth="1" min="7" max="7" width="10.75"/>
    <col customWidth="1" min="8" max="8" width="14.25"/>
    <col customWidth="1" min="9" max="9" width="11.5"/>
    <col customWidth="1" min="10" max="10" width="7.88"/>
    <col customWidth="1" min="11" max="11" width="7.63"/>
    <col customWidth="1" min="12" max="12" width="10.63"/>
    <col customWidth="1" min="13" max="13" width="12.75"/>
    <col customWidth="1" min="14" max="14" width="7.88"/>
    <col customWidth="1" min="15" max="15" width="11.63"/>
    <col customWidth="1" min="16" max="16" width="7.63"/>
    <col customWidth="1" min="17" max="17" width="10.0"/>
    <col customWidth="1" min="18" max="18" width="7.25"/>
    <col customWidth="1" min="19" max="19" width="9.5"/>
    <col customWidth="1" min="20" max="20" width="26.63"/>
    <col customWidth="1" min="21" max="21" width="9.63"/>
    <col customWidth="1" min="22" max="22" width="7.63"/>
    <col customWidth="1" min="23" max="23" width="9.63"/>
    <col customWidth="1" min="24" max="24" width="10.63"/>
    <col customWidth="1" min="25" max="25" width="8.88"/>
    <col customWidth="1" min="26" max="26" width="5.75"/>
    <col customWidth="1" min="27" max="27" width="8.25"/>
    <col customWidth="1" min="28" max="28" width="7.88"/>
    <col customWidth="1" min="29" max="29" width="10.75"/>
    <col customWidth="1" min="30" max="30" width="12.0"/>
    <col customWidth="1" min="31" max="31" width="10.63"/>
    <col customWidth="1" min="32" max="32" width="7.63"/>
  </cols>
  <sheetData>
    <row r="1" ht="15.0" customHeight="1">
      <c r="A1" s="609"/>
      <c r="B1" s="609"/>
      <c r="C1" s="240"/>
      <c r="D1" s="240"/>
      <c r="E1" s="240"/>
      <c r="F1" s="609"/>
      <c r="G1" s="609"/>
      <c r="H1" s="609"/>
      <c r="I1" s="609"/>
      <c r="J1" s="609"/>
      <c r="K1" s="609"/>
      <c r="L1" s="609"/>
      <c r="M1" s="609"/>
      <c r="N1" s="786"/>
      <c r="O1" s="1437"/>
      <c r="P1" s="1438"/>
      <c r="Q1" s="1438" t="s">
        <v>2485</v>
      </c>
      <c r="R1" s="1439"/>
      <c r="S1" s="609"/>
      <c r="T1" s="240"/>
      <c r="U1" s="609"/>
      <c r="V1" s="609"/>
      <c r="W1" s="609"/>
      <c r="X1" s="1440"/>
      <c r="Y1" s="609"/>
      <c r="Z1" s="1441"/>
      <c r="AA1" s="609"/>
      <c r="AB1" s="1442"/>
      <c r="AC1" s="609">
        <v>10000.0</v>
      </c>
      <c r="AD1" s="621"/>
      <c r="AE1" s="621" t="s">
        <v>1194</v>
      </c>
      <c r="AF1" s="621"/>
    </row>
    <row r="2">
      <c r="A2" s="623" t="s">
        <v>448</v>
      </c>
      <c r="B2" s="623" t="s">
        <v>449</v>
      </c>
      <c r="C2" s="623" t="s">
        <v>450</v>
      </c>
      <c r="D2" s="624" t="s">
        <v>452</v>
      </c>
      <c r="E2" s="624" t="s">
        <v>487</v>
      </c>
      <c r="F2" s="624" t="s">
        <v>488</v>
      </c>
      <c r="G2" s="624" t="s">
        <v>489</v>
      </c>
      <c r="H2" s="624" t="s">
        <v>490</v>
      </c>
      <c r="I2" s="624" t="s">
        <v>491</v>
      </c>
      <c r="J2" s="623" t="s">
        <v>492</v>
      </c>
      <c r="K2" s="623" t="s">
        <v>493</v>
      </c>
      <c r="L2" s="624" t="s">
        <v>494</v>
      </c>
      <c r="M2" s="624" t="s">
        <v>495</v>
      </c>
      <c r="N2" s="1443" t="s">
        <v>496</v>
      </c>
      <c r="O2" s="1444" t="s">
        <v>542</v>
      </c>
      <c r="P2" s="1445" t="s">
        <v>498</v>
      </c>
      <c r="Q2" s="1446" t="s">
        <v>453</v>
      </c>
      <c r="R2" s="1445" t="s">
        <v>499</v>
      </c>
      <c r="S2" s="624" t="s">
        <v>500</v>
      </c>
      <c r="T2" s="628" t="s">
        <v>501</v>
      </c>
      <c r="U2" s="1447" t="s">
        <v>502</v>
      </c>
      <c r="V2" s="1448" t="s">
        <v>503</v>
      </c>
      <c r="W2" s="1448" t="s">
        <v>504</v>
      </c>
      <c r="X2" s="146" t="s">
        <v>505</v>
      </c>
      <c r="Y2" s="636" t="s">
        <v>1195</v>
      </c>
      <c r="Z2" s="1449" t="s">
        <v>1196</v>
      </c>
      <c r="AA2" s="636" t="s">
        <v>1197</v>
      </c>
      <c r="AB2" s="636" t="s">
        <v>1198</v>
      </c>
      <c r="AC2" s="636" t="s">
        <v>1199</v>
      </c>
      <c r="AD2" s="636" t="s">
        <v>1200</v>
      </c>
      <c r="AE2" s="1450" t="s">
        <v>1201</v>
      </c>
      <c r="AF2" s="636" t="s">
        <v>1202</v>
      </c>
    </row>
    <row r="3" ht="15.0" customHeight="1">
      <c r="A3" s="270">
        <v>1.0</v>
      </c>
      <c r="B3" s="609" t="s">
        <v>581</v>
      </c>
      <c r="C3" s="240" t="s">
        <v>582</v>
      </c>
      <c r="D3" s="240" t="s">
        <v>583</v>
      </c>
      <c r="E3" s="240" t="s">
        <v>511</v>
      </c>
      <c r="F3" s="609" t="s">
        <v>512</v>
      </c>
      <c r="G3" s="609" t="s">
        <v>893</v>
      </c>
      <c r="H3" s="609" t="str">
        <f t="shared" ref="H3:H30" si="1">IF(G3="fresher",F3&amp;"01",IF(G3="junior",F3&amp;"02",IF(G3="junior+",F3&amp;"03",IF(G3="middle",F3&amp;"04",IF(G3="middle+",F3&amp;"05",IF(G3="senior",F3&amp;"06",0))))))</f>
        <v>DEV06</v>
      </c>
      <c r="I3" s="522" t="str">
        <f t="shared" ref="I3:I383" si="2">VLOOKUP(H3,NLTC!$C$5:$D$28,2,0)</f>
        <v>#REF!</v>
      </c>
      <c r="J3" s="270">
        <v>5.0</v>
      </c>
      <c r="K3" s="609">
        <v>2024.0</v>
      </c>
      <c r="L3" s="639">
        <v>45413.0</v>
      </c>
      <c r="M3" s="639">
        <v>45443.0</v>
      </c>
      <c r="N3" s="609">
        <v>24.0</v>
      </c>
      <c r="O3" s="1451">
        <v>1.0</v>
      </c>
      <c r="P3" s="1451">
        <f t="shared" ref="P3:P48" si="3">ROUND(IF(S3="ODC",1*O3,I3*O3),3)</f>
        <v>1</v>
      </c>
      <c r="Q3" s="1451">
        <v>1.0</v>
      </c>
      <c r="R3" s="609"/>
      <c r="S3" s="609" t="s">
        <v>517</v>
      </c>
      <c r="T3" s="240" t="s">
        <v>518</v>
      </c>
      <c r="U3" s="652">
        <f t="shared" ref="U3:U383" si="4">IF(AND(Q3&gt;=1,S3="ODC"),P3,Q3)</f>
        <v>1</v>
      </c>
      <c r="V3" s="652">
        <f t="shared" ref="V3:V13" si="5">ROUND(SUMIF(B:B,B3,P:P),3)</f>
        <v>1</v>
      </c>
      <c r="W3" s="652">
        <f t="shared" ref="W3:W13" si="6">ROUND(SUMIF(B:B,B3,U:U),3)</f>
        <v>1</v>
      </c>
      <c r="X3" s="652">
        <f t="shared" ref="X3:X383" si="7">ROUND(W3/V3,2)</f>
        <v>1</v>
      </c>
      <c r="Y3" s="530">
        <f t="shared" ref="Y3:Y383" si="8">SUMIF(B:B,B3,O:O)</f>
        <v>1</v>
      </c>
      <c r="Z3" s="1442" t="str">
        <f t="shared" ref="Z3:Z383" si="9">VLOOKUP(H3,NLTC!$C$5:$H$271,6,0)/1000</f>
        <v>#REF!</v>
      </c>
      <c r="AA3" s="1442" t="str">
        <f t="shared" ref="AA3:AA48" si="10">ROUND(IF(X3&lt;=1,AB3*O3*X3,AB3*O3),0)</f>
        <v>#REF!</v>
      </c>
      <c r="AB3" s="1442" t="str">
        <f t="shared" ref="AB3:AB48" si="11">ROUND(IF(X3&lt;=1,Z3*O3*X3,Z3*O3),0)</f>
        <v>#REF!</v>
      </c>
      <c r="AC3" s="1441">
        <f t="shared" ref="AC3:AC48" si="12">ROUND(IF(X3&gt;1,(W3-V3)*$AC$1,0)*(O3/Y3),0)</f>
        <v>0</v>
      </c>
      <c r="AD3" s="1441" t="str">
        <f t="shared" ref="AD3:AD383" si="13">+ROUND(AB3+AC3,0)</f>
        <v>#REF!</v>
      </c>
      <c r="AE3" s="1441" t="str">
        <f t="shared" ref="AE3:AE383" si="14">SUMIF(B:B,B3,AD:AD)</f>
        <v>#REF!</v>
      </c>
      <c r="AF3" s="609"/>
    </row>
    <row r="4" ht="15.0" customHeight="1">
      <c r="A4" s="270">
        <v>2.0</v>
      </c>
      <c r="B4" s="609" t="s">
        <v>636</v>
      </c>
      <c r="C4" s="240" t="s">
        <v>638</v>
      </c>
      <c r="D4" s="240" t="s">
        <v>640</v>
      </c>
      <c r="E4" s="240" t="s">
        <v>511</v>
      </c>
      <c r="F4" s="609" t="s">
        <v>512</v>
      </c>
      <c r="G4" s="609" t="s">
        <v>787</v>
      </c>
      <c r="H4" s="609" t="str">
        <f t="shared" si="1"/>
        <v>DEV05</v>
      </c>
      <c r="I4" s="522" t="str">
        <f t="shared" si="2"/>
        <v>#REF!</v>
      </c>
      <c r="J4" s="270">
        <v>5.0</v>
      </c>
      <c r="K4" s="609">
        <v>2024.0</v>
      </c>
      <c r="L4" s="639">
        <v>45413.0</v>
      </c>
      <c r="M4" s="639">
        <v>45443.0</v>
      </c>
      <c r="N4" s="609">
        <v>24.0</v>
      </c>
      <c r="O4" s="1451">
        <v>1.0</v>
      </c>
      <c r="P4" s="1451">
        <f t="shared" si="3"/>
        <v>1</v>
      </c>
      <c r="Q4" s="1451">
        <v>1.0</v>
      </c>
      <c r="R4" s="609"/>
      <c r="S4" s="609" t="s">
        <v>517</v>
      </c>
      <c r="T4" s="240" t="s">
        <v>518</v>
      </c>
      <c r="U4" s="652">
        <f t="shared" si="4"/>
        <v>1</v>
      </c>
      <c r="V4" s="652">
        <f t="shared" si="5"/>
        <v>1</v>
      </c>
      <c r="W4" s="652">
        <f t="shared" si="6"/>
        <v>1</v>
      </c>
      <c r="X4" s="652">
        <f t="shared" si="7"/>
        <v>1</v>
      </c>
      <c r="Y4" s="530">
        <f t="shared" si="8"/>
        <v>1</v>
      </c>
      <c r="Z4" s="1442" t="str">
        <f t="shared" si="9"/>
        <v>#REF!</v>
      </c>
      <c r="AA4" s="1442" t="str">
        <f t="shared" si="10"/>
        <v>#REF!</v>
      </c>
      <c r="AB4" s="1442" t="str">
        <f t="shared" si="11"/>
        <v>#REF!</v>
      </c>
      <c r="AC4" s="1441">
        <f t="shared" si="12"/>
        <v>0</v>
      </c>
      <c r="AD4" s="1441" t="str">
        <f t="shared" si="13"/>
        <v>#REF!</v>
      </c>
      <c r="AE4" s="1441" t="str">
        <f t="shared" si="14"/>
        <v>#REF!</v>
      </c>
      <c r="AF4" s="609"/>
    </row>
    <row r="5" ht="15.0" customHeight="1">
      <c r="A5" s="270">
        <v>3.0</v>
      </c>
      <c r="B5" s="609" t="s">
        <v>587</v>
      </c>
      <c r="C5" s="240" t="s">
        <v>588</v>
      </c>
      <c r="D5" s="240" t="s">
        <v>589</v>
      </c>
      <c r="E5" s="240" t="s">
        <v>511</v>
      </c>
      <c r="F5" s="609" t="s">
        <v>512</v>
      </c>
      <c r="G5" s="609" t="s">
        <v>771</v>
      </c>
      <c r="H5" s="609" t="str">
        <f t="shared" si="1"/>
        <v>DEV04</v>
      </c>
      <c r="I5" s="522" t="str">
        <f t="shared" si="2"/>
        <v>#REF!</v>
      </c>
      <c r="J5" s="270">
        <v>5.0</v>
      </c>
      <c r="K5" s="609">
        <v>2024.0</v>
      </c>
      <c r="L5" s="639">
        <v>45413.0</v>
      </c>
      <c r="M5" s="639">
        <v>45443.0</v>
      </c>
      <c r="N5" s="609">
        <v>24.0</v>
      </c>
      <c r="O5" s="1451">
        <v>1.0</v>
      </c>
      <c r="P5" s="1451">
        <f t="shared" si="3"/>
        <v>1</v>
      </c>
      <c r="Q5" s="1451">
        <v>1.0</v>
      </c>
      <c r="R5" s="609"/>
      <c r="S5" s="609" t="s">
        <v>517</v>
      </c>
      <c r="T5" s="240" t="s">
        <v>518</v>
      </c>
      <c r="U5" s="652">
        <f t="shared" si="4"/>
        <v>1</v>
      </c>
      <c r="V5" s="652">
        <f t="shared" si="5"/>
        <v>1</v>
      </c>
      <c r="W5" s="652">
        <f t="shared" si="6"/>
        <v>1</v>
      </c>
      <c r="X5" s="652">
        <f t="shared" si="7"/>
        <v>1</v>
      </c>
      <c r="Y5" s="530">
        <f t="shared" si="8"/>
        <v>1</v>
      </c>
      <c r="Z5" s="1442" t="str">
        <f t="shared" si="9"/>
        <v>#REF!</v>
      </c>
      <c r="AA5" s="1442" t="str">
        <f t="shared" si="10"/>
        <v>#REF!</v>
      </c>
      <c r="AB5" s="1442" t="str">
        <f t="shared" si="11"/>
        <v>#REF!</v>
      </c>
      <c r="AC5" s="1441">
        <f t="shared" si="12"/>
        <v>0</v>
      </c>
      <c r="AD5" s="1441" t="str">
        <f t="shared" si="13"/>
        <v>#REF!</v>
      </c>
      <c r="AE5" s="1441" t="str">
        <f t="shared" si="14"/>
        <v>#REF!</v>
      </c>
      <c r="AF5" s="609"/>
    </row>
    <row r="6" ht="15.0" customHeight="1">
      <c r="A6" s="270">
        <v>4.0</v>
      </c>
      <c r="B6" s="609" t="s">
        <v>543</v>
      </c>
      <c r="C6" s="240" t="s">
        <v>544</v>
      </c>
      <c r="D6" s="240" t="s">
        <v>545</v>
      </c>
      <c r="E6" s="240" t="s">
        <v>511</v>
      </c>
      <c r="F6" s="609" t="s">
        <v>546</v>
      </c>
      <c r="G6" s="609" t="s">
        <v>787</v>
      </c>
      <c r="H6" s="609" t="str">
        <f t="shared" si="1"/>
        <v>TESTER05</v>
      </c>
      <c r="I6" s="522" t="str">
        <f t="shared" si="2"/>
        <v>#REF!</v>
      </c>
      <c r="J6" s="270">
        <v>5.0</v>
      </c>
      <c r="K6" s="609">
        <v>2024.0</v>
      </c>
      <c r="L6" s="639">
        <v>45413.0</v>
      </c>
      <c r="M6" s="639">
        <v>45443.0</v>
      </c>
      <c r="N6" s="609">
        <v>24.0</v>
      </c>
      <c r="O6" s="1451">
        <v>1.0</v>
      </c>
      <c r="P6" s="1451">
        <f t="shared" si="3"/>
        <v>1</v>
      </c>
      <c r="Q6" s="1451">
        <v>1.0</v>
      </c>
      <c r="R6" s="609"/>
      <c r="S6" s="609" t="s">
        <v>517</v>
      </c>
      <c r="T6" s="240" t="s">
        <v>518</v>
      </c>
      <c r="U6" s="652">
        <f t="shared" si="4"/>
        <v>1</v>
      </c>
      <c r="V6" s="652">
        <f t="shared" si="5"/>
        <v>1</v>
      </c>
      <c r="W6" s="652">
        <f t="shared" si="6"/>
        <v>1</v>
      </c>
      <c r="X6" s="652">
        <f t="shared" si="7"/>
        <v>1</v>
      </c>
      <c r="Y6" s="530">
        <f t="shared" si="8"/>
        <v>1</v>
      </c>
      <c r="Z6" s="1442" t="str">
        <f t="shared" si="9"/>
        <v>#REF!</v>
      </c>
      <c r="AA6" s="1442" t="str">
        <f t="shared" si="10"/>
        <v>#REF!</v>
      </c>
      <c r="AB6" s="1442" t="str">
        <f t="shared" si="11"/>
        <v>#REF!</v>
      </c>
      <c r="AC6" s="1441">
        <f t="shared" si="12"/>
        <v>0</v>
      </c>
      <c r="AD6" s="1441" t="str">
        <f t="shared" si="13"/>
        <v>#REF!</v>
      </c>
      <c r="AE6" s="1441" t="str">
        <f t="shared" si="14"/>
        <v>#REF!</v>
      </c>
      <c r="AF6" s="609"/>
    </row>
    <row r="7" ht="15.0" customHeight="1">
      <c r="A7" s="270">
        <v>5.0</v>
      </c>
      <c r="B7" s="609" t="s">
        <v>613</v>
      </c>
      <c r="C7" s="240" t="s">
        <v>614</v>
      </c>
      <c r="D7" s="240" t="s">
        <v>615</v>
      </c>
      <c r="E7" s="240" t="s">
        <v>511</v>
      </c>
      <c r="F7" s="609" t="s">
        <v>546</v>
      </c>
      <c r="G7" s="609" t="s">
        <v>790</v>
      </c>
      <c r="H7" s="609" t="str">
        <f t="shared" si="1"/>
        <v>TESTER03</v>
      </c>
      <c r="I7" s="522" t="str">
        <f t="shared" si="2"/>
        <v>#REF!</v>
      </c>
      <c r="J7" s="270">
        <v>5.0</v>
      </c>
      <c r="K7" s="609">
        <v>2024.0</v>
      </c>
      <c r="L7" s="639">
        <v>45413.0</v>
      </c>
      <c r="M7" s="639">
        <v>45443.0</v>
      </c>
      <c r="N7" s="609">
        <v>24.0</v>
      </c>
      <c r="O7" s="1451">
        <v>1.0</v>
      </c>
      <c r="P7" s="1451">
        <f t="shared" si="3"/>
        <v>1</v>
      </c>
      <c r="Q7" s="1451">
        <v>1.0</v>
      </c>
      <c r="R7" s="609"/>
      <c r="S7" s="609" t="s">
        <v>517</v>
      </c>
      <c r="T7" s="240" t="s">
        <v>518</v>
      </c>
      <c r="U7" s="652">
        <f t="shared" si="4"/>
        <v>1</v>
      </c>
      <c r="V7" s="652">
        <f t="shared" si="5"/>
        <v>1</v>
      </c>
      <c r="W7" s="652">
        <f t="shared" si="6"/>
        <v>1</v>
      </c>
      <c r="X7" s="652">
        <f t="shared" si="7"/>
        <v>1</v>
      </c>
      <c r="Y7" s="530">
        <f t="shared" si="8"/>
        <v>1</v>
      </c>
      <c r="Z7" s="1442" t="str">
        <f t="shared" si="9"/>
        <v>#REF!</v>
      </c>
      <c r="AA7" s="1442" t="str">
        <f t="shared" si="10"/>
        <v>#REF!</v>
      </c>
      <c r="AB7" s="1442" t="str">
        <f t="shared" si="11"/>
        <v>#REF!</v>
      </c>
      <c r="AC7" s="1441">
        <f t="shared" si="12"/>
        <v>0</v>
      </c>
      <c r="AD7" s="1441" t="str">
        <f t="shared" si="13"/>
        <v>#REF!</v>
      </c>
      <c r="AE7" s="1441" t="str">
        <f t="shared" si="14"/>
        <v>#REF!</v>
      </c>
      <c r="AF7" s="609"/>
    </row>
    <row r="8" ht="15.0" customHeight="1">
      <c r="A8" s="270">
        <v>6.0</v>
      </c>
      <c r="B8" s="609" t="s">
        <v>551</v>
      </c>
      <c r="C8" s="240" t="s">
        <v>553</v>
      </c>
      <c r="D8" s="240" t="s">
        <v>554</v>
      </c>
      <c r="E8" s="240" t="s">
        <v>511</v>
      </c>
      <c r="F8" s="609" t="s">
        <v>546</v>
      </c>
      <c r="G8" s="609" t="s">
        <v>790</v>
      </c>
      <c r="H8" s="609" t="str">
        <f t="shared" si="1"/>
        <v>TESTER03</v>
      </c>
      <c r="I8" s="522" t="str">
        <f t="shared" si="2"/>
        <v>#REF!</v>
      </c>
      <c r="J8" s="270">
        <v>5.0</v>
      </c>
      <c r="K8" s="609">
        <v>2024.0</v>
      </c>
      <c r="L8" s="639">
        <v>45413.0</v>
      </c>
      <c r="M8" s="639">
        <v>45443.0</v>
      </c>
      <c r="N8" s="609">
        <v>24.0</v>
      </c>
      <c r="O8" s="1451">
        <v>1.0</v>
      </c>
      <c r="P8" s="1451">
        <f t="shared" si="3"/>
        <v>1</v>
      </c>
      <c r="Q8" s="1451">
        <v>1.0</v>
      </c>
      <c r="R8" s="609"/>
      <c r="S8" s="609" t="s">
        <v>517</v>
      </c>
      <c r="T8" s="240" t="s">
        <v>518</v>
      </c>
      <c r="U8" s="652">
        <f t="shared" si="4"/>
        <v>1</v>
      </c>
      <c r="V8" s="652">
        <f t="shared" si="5"/>
        <v>1</v>
      </c>
      <c r="W8" s="652">
        <f t="shared" si="6"/>
        <v>1</v>
      </c>
      <c r="X8" s="652">
        <f t="shared" si="7"/>
        <v>1</v>
      </c>
      <c r="Y8" s="530">
        <f t="shared" si="8"/>
        <v>1</v>
      </c>
      <c r="Z8" s="1442" t="str">
        <f t="shared" si="9"/>
        <v>#REF!</v>
      </c>
      <c r="AA8" s="1442" t="str">
        <f t="shared" si="10"/>
        <v>#REF!</v>
      </c>
      <c r="AB8" s="1442" t="str">
        <f t="shared" si="11"/>
        <v>#REF!</v>
      </c>
      <c r="AC8" s="1441">
        <f t="shared" si="12"/>
        <v>0</v>
      </c>
      <c r="AD8" s="1441" t="str">
        <f t="shared" si="13"/>
        <v>#REF!</v>
      </c>
      <c r="AE8" s="1441" t="str">
        <f t="shared" si="14"/>
        <v>#REF!</v>
      </c>
      <c r="AF8" s="609"/>
    </row>
    <row r="9" ht="15.0" customHeight="1">
      <c r="A9" s="270">
        <v>7.0</v>
      </c>
      <c r="B9" s="609" t="s">
        <v>557</v>
      </c>
      <c r="C9" s="240" t="s">
        <v>558</v>
      </c>
      <c r="D9" s="240" t="s">
        <v>559</v>
      </c>
      <c r="E9" s="240" t="s">
        <v>511</v>
      </c>
      <c r="F9" s="609" t="s">
        <v>512</v>
      </c>
      <c r="G9" s="609" t="s">
        <v>771</v>
      </c>
      <c r="H9" s="609" t="str">
        <f t="shared" si="1"/>
        <v>DEV04</v>
      </c>
      <c r="I9" s="522" t="str">
        <f t="shared" si="2"/>
        <v>#REF!</v>
      </c>
      <c r="J9" s="270">
        <v>5.0</v>
      </c>
      <c r="K9" s="609">
        <v>2024.0</v>
      </c>
      <c r="L9" s="639">
        <v>45413.0</v>
      </c>
      <c r="M9" s="639">
        <v>45443.0</v>
      </c>
      <c r="N9" s="609">
        <v>24.0</v>
      </c>
      <c r="O9" s="1451">
        <v>1.0</v>
      </c>
      <c r="P9" s="1451">
        <f t="shared" si="3"/>
        <v>1</v>
      </c>
      <c r="Q9" s="1451">
        <v>1.0</v>
      </c>
      <c r="R9" s="609"/>
      <c r="S9" s="609" t="s">
        <v>517</v>
      </c>
      <c r="T9" s="240" t="s">
        <v>518</v>
      </c>
      <c r="U9" s="652">
        <f t="shared" si="4"/>
        <v>1</v>
      </c>
      <c r="V9" s="652">
        <f t="shared" si="5"/>
        <v>1</v>
      </c>
      <c r="W9" s="652">
        <f t="shared" si="6"/>
        <v>1</v>
      </c>
      <c r="X9" s="652">
        <f t="shared" si="7"/>
        <v>1</v>
      </c>
      <c r="Y9" s="530">
        <f t="shared" si="8"/>
        <v>1</v>
      </c>
      <c r="Z9" s="1442" t="str">
        <f t="shared" si="9"/>
        <v>#REF!</v>
      </c>
      <c r="AA9" s="1442" t="str">
        <f t="shared" si="10"/>
        <v>#REF!</v>
      </c>
      <c r="AB9" s="1442" t="str">
        <f t="shared" si="11"/>
        <v>#REF!</v>
      </c>
      <c r="AC9" s="1441">
        <f t="shared" si="12"/>
        <v>0</v>
      </c>
      <c r="AD9" s="1441" t="str">
        <f t="shared" si="13"/>
        <v>#REF!</v>
      </c>
      <c r="AE9" s="1441" t="str">
        <f t="shared" si="14"/>
        <v>#REF!</v>
      </c>
      <c r="AF9" s="609"/>
    </row>
    <row r="10" ht="15.0" customHeight="1">
      <c r="A10" s="270">
        <v>8.0</v>
      </c>
      <c r="B10" s="609" t="s">
        <v>593</v>
      </c>
      <c r="C10" s="240" t="s">
        <v>594</v>
      </c>
      <c r="D10" s="240" t="s">
        <v>595</v>
      </c>
      <c r="E10" s="240" t="s">
        <v>511</v>
      </c>
      <c r="F10" s="609" t="s">
        <v>546</v>
      </c>
      <c r="G10" s="609" t="s">
        <v>787</v>
      </c>
      <c r="H10" s="609" t="str">
        <f t="shared" si="1"/>
        <v>TESTER05</v>
      </c>
      <c r="I10" s="522" t="str">
        <f t="shared" si="2"/>
        <v>#REF!</v>
      </c>
      <c r="J10" s="270">
        <v>5.0</v>
      </c>
      <c r="K10" s="609">
        <v>2024.0</v>
      </c>
      <c r="L10" s="639">
        <v>45413.0</v>
      </c>
      <c r="M10" s="639">
        <v>45443.0</v>
      </c>
      <c r="N10" s="609">
        <v>24.0</v>
      </c>
      <c r="O10" s="1451">
        <v>1.0</v>
      </c>
      <c r="P10" s="1451">
        <f t="shared" si="3"/>
        <v>1</v>
      </c>
      <c r="Q10" s="1451">
        <v>1.0</v>
      </c>
      <c r="R10" s="609"/>
      <c r="S10" s="609" t="s">
        <v>517</v>
      </c>
      <c r="T10" s="240" t="s">
        <v>518</v>
      </c>
      <c r="U10" s="652">
        <f t="shared" si="4"/>
        <v>1</v>
      </c>
      <c r="V10" s="652">
        <f t="shared" si="5"/>
        <v>1</v>
      </c>
      <c r="W10" s="652">
        <f t="shared" si="6"/>
        <v>1</v>
      </c>
      <c r="X10" s="652">
        <f t="shared" si="7"/>
        <v>1</v>
      </c>
      <c r="Y10" s="530">
        <f t="shared" si="8"/>
        <v>1</v>
      </c>
      <c r="Z10" s="1442" t="str">
        <f t="shared" si="9"/>
        <v>#REF!</v>
      </c>
      <c r="AA10" s="1442" t="str">
        <f t="shared" si="10"/>
        <v>#REF!</v>
      </c>
      <c r="AB10" s="1442" t="str">
        <f t="shared" si="11"/>
        <v>#REF!</v>
      </c>
      <c r="AC10" s="1441">
        <f t="shared" si="12"/>
        <v>0</v>
      </c>
      <c r="AD10" s="1441" t="str">
        <f t="shared" si="13"/>
        <v>#REF!</v>
      </c>
      <c r="AE10" s="1441" t="str">
        <f t="shared" si="14"/>
        <v>#REF!</v>
      </c>
      <c r="AF10" s="609"/>
    </row>
    <row r="11" ht="15.0" customHeight="1">
      <c r="A11" s="270">
        <v>9.0</v>
      </c>
      <c r="B11" s="609" t="s">
        <v>508</v>
      </c>
      <c r="C11" s="240" t="s">
        <v>509</v>
      </c>
      <c r="D11" s="240" t="s">
        <v>510</v>
      </c>
      <c r="E11" s="240" t="s">
        <v>511</v>
      </c>
      <c r="F11" s="609" t="s">
        <v>512</v>
      </c>
      <c r="G11" s="609" t="s">
        <v>893</v>
      </c>
      <c r="H11" s="609" t="str">
        <f t="shared" si="1"/>
        <v>DEV06</v>
      </c>
      <c r="I11" s="522" t="str">
        <f t="shared" si="2"/>
        <v>#REF!</v>
      </c>
      <c r="J11" s="270">
        <v>5.0</v>
      </c>
      <c r="K11" s="609">
        <v>2024.0</v>
      </c>
      <c r="L11" s="639">
        <v>45413.0</v>
      </c>
      <c r="M11" s="639">
        <v>45443.0</v>
      </c>
      <c r="N11" s="609">
        <v>23.5</v>
      </c>
      <c r="O11" s="1451">
        <v>0.98</v>
      </c>
      <c r="P11" s="1451">
        <f t="shared" si="3"/>
        <v>0.98</v>
      </c>
      <c r="Q11" s="1451">
        <v>0.98</v>
      </c>
      <c r="R11" s="609"/>
      <c r="S11" s="609" t="s">
        <v>517</v>
      </c>
      <c r="T11" s="240" t="s">
        <v>518</v>
      </c>
      <c r="U11" s="652">
        <f t="shared" si="4"/>
        <v>0.98</v>
      </c>
      <c r="V11" s="652">
        <f t="shared" si="5"/>
        <v>0.98</v>
      </c>
      <c r="W11" s="652">
        <f t="shared" si="6"/>
        <v>0.98</v>
      </c>
      <c r="X11" s="652">
        <f t="shared" si="7"/>
        <v>1</v>
      </c>
      <c r="Y11" s="530">
        <f t="shared" si="8"/>
        <v>0.98</v>
      </c>
      <c r="Z11" s="1442" t="str">
        <f t="shared" si="9"/>
        <v>#REF!</v>
      </c>
      <c r="AA11" s="1442" t="str">
        <f t="shared" si="10"/>
        <v>#REF!</v>
      </c>
      <c r="AB11" s="1442" t="str">
        <f t="shared" si="11"/>
        <v>#REF!</v>
      </c>
      <c r="AC11" s="1441">
        <f t="shared" si="12"/>
        <v>0</v>
      </c>
      <c r="AD11" s="1441" t="str">
        <f t="shared" si="13"/>
        <v>#REF!</v>
      </c>
      <c r="AE11" s="1441" t="str">
        <f t="shared" si="14"/>
        <v>#REF!</v>
      </c>
      <c r="AF11" s="609"/>
    </row>
    <row r="12" ht="15.0" customHeight="1">
      <c r="A12" s="270">
        <v>10.0</v>
      </c>
      <c r="B12" s="609" t="s">
        <v>566</v>
      </c>
      <c r="C12" s="240" t="s">
        <v>567</v>
      </c>
      <c r="D12" s="240" t="s">
        <v>1408</v>
      </c>
      <c r="E12" s="240" t="s">
        <v>511</v>
      </c>
      <c r="F12" s="609" t="s">
        <v>512</v>
      </c>
      <c r="G12" s="609" t="s">
        <v>787</v>
      </c>
      <c r="H12" s="609" t="str">
        <f t="shared" si="1"/>
        <v>DEV05</v>
      </c>
      <c r="I12" s="522" t="str">
        <f t="shared" si="2"/>
        <v>#REF!</v>
      </c>
      <c r="J12" s="270">
        <v>5.0</v>
      </c>
      <c r="K12" s="609">
        <v>2024.0</v>
      </c>
      <c r="L12" s="639">
        <v>45413.0</v>
      </c>
      <c r="M12" s="639">
        <v>45443.0</v>
      </c>
      <c r="N12" s="609">
        <v>23.5</v>
      </c>
      <c r="O12" s="1451">
        <v>0.98</v>
      </c>
      <c r="P12" s="1451">
        <f t="shared" si="3"/>
        <v>0.98</v>
      </c>
      <c r="Q12" s="1451">
        <v>0.98</v>
      </c>
      <c r="R12" s="609"/>
      <c r="S12" s="609" t="s">
        <v>517</v>
      </c>
      <c r="T12" s="240" t="s">
        <v>518</v>
      </c>
      <c r="U12" s="652">
        <f t="shared" si="4"/>
        <v>0.98</v>
      </c>
      <c r="V12" s="652">
        <f t="shared" si="5"/>
        <v>0.98</v>
      </c>
      <c r="W12" s="652">
        <f t="shared" si="6"/>
        <v>0.98</v>
      </c>
      <c r="X12" s="652">
        <f t="shared" si="7"/>
        <v>1</v>
      </c>
      <c r="Y12" s="530">
        <f t="shared" si="8"/>
        <v>0.98</v>
      </c>
      <c r="Z12" s="1442" t="str">
        <f t="shared" si="9"/>
        <v>#REF!</v>
      </c>
      <c r="AA12" s="1442" t="str">
        <f t="shared" si="10"/>
        <v>#REF!</v>
      </c>
      <c r="AB12" s="1442" t="str">
        <f t="shared" si="11"/>
        <v>#REF!</v>
      </c>
      <c r="AC12" s="1441">
        <f t="shared" si="12"/>
        <v>0</v>
      </c>
      <c r="AD12" s="1441" t="str">
        <f t="shared" si="13"/>
        <v>#REF!</v>
      </c>
      <c r="AE12" s="1441" t="str">
        <f t="shared" si="14"/>
        <v>#REF!</v>
      </c>
      <c r="AF12" s="609"/>
    </row>
    <row r="13" ht="15.0" customHeight="1">
      <c r="A13" s="270">
        <v>11.0</v>
      </c>
      <c r="B13" s="609" t="s">
        <v>574</v>
      </c>
      <c r="C13" s="240" t="s">
        <v>575</v>
      </c>
      <c r="D13" s="240" t="s">
        <v>1410</v>
      </c>
      <c r="E13" s="240" t="s">
        <v>511</v>
      </c>
      <c r="F13" s="609" t="s">
        <v>512</v>
      </c>
      <c r="G13" s="609" t="s">
        <v>771</v>
      </c>
      <c r="H13" s="609" t="str">
        <f t="shared" si="1"/>
        <v>DEV04</v>
      </c>
      <c r="I13" s="522" t="str">
        <f t="shared" si="2"/>
        <v>#REF!</v>
      </c>
      <c r="J13" s="270">
        <v>5.0</v>
      </c>
      <c r="K13" s="609">
        <v>2024.0</v>
      </c>
      <c r="L13" s="639">
        <v>45413.0</v>
      </c>
      <c r="M13" s="639">
        <v>45443.0</v>
      </c>
      <c r="N13" s="609">
        <v>23.5</v>
      </c>
      <c r="O13" s="1451">
        <v>0.98</v>
      </c>
      <c r="P13" s="1451">
        <f t="shared" si="3"/>
        <v>0.98</v>
      </c>
      <c r="Q13" s="1451">
        <v>0.98</v>
      </c>
      <c r="R13" s="609"/>
      <c r="S13" s="609" t="s">
        <v>517</v>
      </c>
      <c r="T13" s="240" t="s">
        <v>518</v>
      </c>
      <c r="U13" s="652">
        <f t="shared" si="4"/>
        <v>0.98</v>
      </c>
      <c r="V13" s="652">
        <f t="shared" si="5"/>
        <v>0.98</v>
      </c>
      <c r="W13" s="652">
        <f t="shared" si="6"/>
        <v>0.98</v>
      </c>
      <c r="X13" s="652">
        <f t="shared" si="7"/>
        <v>1</v>
      </c>
      <c r="Y13" s="530">
        <f t="shared" si="8"/>
        <v>0.98</v>
      </c>
      <c r="Z13" s="1442" t="str">
        <f t="shared" si="9"/>
        <v>#REF!</v>
      </c>
      <c r="AA13" s="1442" t="str">
        <f t="shared" si="10"/>
        <v>#REF!</v>
      </c>
      <c r="AB13" s="1442" t="str">
        <f t="shared" si="11"/>
        <v>#REF!</v>
      </c>
      <c r="AC13" s="1441">
        <f t="shared" si="12"/>
        <v>0</v>
      </c>
      <c r="AD13" s="1441" t="str">
        <f t="shared" si="13"/>
        <v>#REF!</v>
      </c>
      <c r="AE13" s="1441" t="str">
        <f t="shared" si="14"/>
        <v>#REF!</v>
      </c>
      <c r="AF13" s="609"/>
    </row>
    <row r="14" ht="15.0" customHeight="1">
      <c r="A14" s="270">
        <v>12.0</v>
      </c>
      <c r="B14" s="609" t="s">
        <v>1475</v>
      </c>
      <c r="C14" s="240" t="s">
        <v>1076</v>
      </c>
      <c r="D14" s="240" t="s">
        <v>1077</v>
      </c>
      <c r="E14" s="240" t="s">
        <v>511</v>
      </c>
      <c r="F14" s="609" t="s">
        <v>546</v>
      </c>
      <c r="G14" s="609" t="s">
        <v>771</v>
      </c>
      <c r="H14" s="609" t="str">
        <f t="shared" si="1"/>
        <v>TESTER04</v>
      </c>
      <c r="I14" s="522" t="str">
        <f t="shared" si="2"/>
        <v>#REF!</v>
      </c>
      <c r="J14" s="270">
        <v>5.0</v>
      </c>
      <c r="K14" s="270">
        <v>2024.0</v>
      </c>
      <c r="L14" s="639">
        <v>45413.0</v>
      </c>
      <c r="M14" s="639">
        <v>45443.0</v>
      </c>
      <c r="N14" s="270">
        <v>24.0</v>
      </c>
      <c r="O14" s="1485">
        <f t="shared" ref="O14:O22" si="15">N14/24</f>
        <v>1</v>
      </c>
      <c r="P14" s="1486">
        <f t="shared" si="3"/>
        <v>1</v>
      </c>
      <c r="Q14" s="1486">
        <f t="shared" ref="Q14:Q31" si="16">P14</f>
        <v>1</v>
      </c>
      <c r="R14" s="525"/>
      <c r="S14" s="609" t="s">
        <v>517</v>
      </c>
      <c r="T14" s="240" t="s">
        <v>1476</v>
      </c>
      <c r="U14" s="527">
        <f t="shared" si="4"/>
        <v>1</v>
      </c>
      <c r="V14" s="527">
        <f t="shared" ref="V14:V16" si="17">ROUND(SUMIF($B:$B,B14,P:P),3)</f>
        <v>1</v>
      </c>
      <c r="W14" s="527">
        <f t="shared" ref="W14:W16" si="18">ROUND(SUMIF($B:$B,B14,U:U),3)</f>
        <v>1</v>
      </c>
      <c r="X14" s="1487">
        <f t="shared" si="7"/>
        <v>1</v>
      </c>
      <c r="Y14" s="530">
        <f t="shared" si="8"/>
        <v>1</v>
      </c>
      <c r="Z14" s="1442" t="str">
        <f t="shared" si="9"/>
        <v>#REF!</v>
      </c>
      <c r="AA14" s="1442" t="str">
        <f t="shared" si="10"/>
        <v>#REF!</v>
      </c>
      <c r="AB14" s="1442" t="str">
        <f t="shared" si="11"/>
        <v>#REF!</v>
      </c>
      <c r="AC14" s="1441">
        <f t="shared" si="12"/>
        <v>0</v>
      </c>
      <c r="AD14" s="1441" t="str">
        <f t="shared" si="13"/>
        <v>#REF!</v>
      </c>
      <c r="AE14" s="1441" t="str">
        <f t="shared" si="14"/>
        <v>#REF!</v>
      </c>
      <c r="AF14" s="609"/>
    </row>
    <row r="15" ht="15.0" customHeight="1">
      <c r="A15" s="270">
        <v>13.0</v>
      </c>
      <c r="B15" s="609" t="s">
        <v>1478</v>
      </c>
      <c r="C15" s="240" t="s">
        <v>1072</v>
      </c>
      <c r="D15" s="240" t="s">
        <v>1073</v>
      </c>
      <c r="E15" s="240" t="s">
        <v>511</v>
      </c>
      <c r="F15" s="609" t="s">
        <v>512</v>
      </c>
      <c r="G15" s="609" t="s">
        <v>787</v>
      </c>
      <c r="H15" s="609" t="str">
        <f t="shared" si="1"/>
        <v>DEV05</v>
      </c>
      <c r="I15" s="522" t="str">
        <f t="shared" si="2"/>
        <v>#REF!</v>
      </c>
      <c r="J15" s="270">
        <v>5.0</v>
      </c>
      <c r="K15" s="270">
        <v>2024.0</v>
      </c>
      <c r="L15" s="639">
        <v>45413.0</v>
      </c>
      <c r="M15" s="639">
        <v>45443.0</v>
      </c>
      <c r="N15" s="270">
        <v>24.0</v>
      </c>
      <c r="O15" s="1485">
        <f t="shared" si="15"/>
        <v>1</v>
      </c>
      <c r="P15" s="1486">
        <f t="shared" si="3"/>
        <v>1</v>
      </c>
      <c r="Q15" s="1486">
        <f t="shared" si="16"/>
        <v>1</v>
      </c>
      <c r="R15" s="525"/>
      <c r="S15" s="609" t="s">
        <v>517</v>
      </c>
      <c r="T15" s="240" t="s">
        <v>1476</v>
      </c>
      <c r="U15" s="527">
        <f t="shared" si="4"/>
        <v>1</v>
      </c>
      <c r="V15" s="527">
        <f t="shared" si="17"/>
        <v>1</v>
      </c>
      <c r="W15" s="527">
        <f t="shared" si="18"/>
        <v>1</v>
      </c>
      <c r="X15" s="1487">
        <f t="shared" si="7"/>
        <v>1</v>
      </c>
      <c r="Y15" s="530">
        <f t="shared" si="8"/>
        <v>1</v>
      </c>
      <c r="Z15" s="1442" t="str">
        <f t="shared" si="9"/>
        <v>#REF!</v>
      </c>
      <c r="AA15" s="1442" t="str">
        <f t="shared" si="10"/>
        <v>#REF!</v>
      </c>
      <c r="AB15" s="1442" t="str">
        <f t="shared" si="11"/>
        <v>#REF!</v>
      </c>
      <c r="AC15" s="1441">
        <f t="shared" si="12"/>
        <v>0</v>
      </c>
      <c r="AD15" s="1441" t="str">
        <f t="shared" si="13"/>
        <v>#REF!</v>
      </c>
      <c r="AE15" s="1441" t="str">
        <f t="shared" si="14"/>
        <v>#REF!</v>
      </c>
      <c r="AF15" s="609"/>
    </row>
    <row r="16" ht="15.0" customHeight="1">
      <c r="A16" s="270">
        <v>14.0</v>
      </c>
      <c r="B16" s="609" t="s">
        <v>1080</v>
      </c>
      <c r="C16" s="240" t="s">
        <v>1081</v>
      </c>
      <c r="D16" s="240" t="s">
        <v>1484</v>
      </c>
      <c r="E16" s="240" t="s">
        <v>511</v>
      </c>
      <c r="F16" s="609" t="s">
        <v>512</v>
      </c>
      <c r="G16" s="609" t="s">
        <v>790</v>
      </c>
      <c r="H16" s="609" t="str">
        <f t="shared" si="1"/>
        <v>DEV03</v>
      </c>
      <c r="I16" s="522" t="str">
        <f t="shared" si="2"/>
        <v>#REF!</v>
      </c>
      <c r="J16" s="270">
        <v>5.0</v>
      </c>
      <c r="K16" s="270">
        <v>2024.0</v>
      </c>
      <c r="L16" s="639">
        <v>45413.0</v>
      </c>
      <c r="M16" s="639">
        <v>45443.0</v>
      </c>
      <c r="N16" s="270">
        <v>24.0</v>
      </c>
      <c r="O16" s="1485">
        <f t="shared" si="15"/>
        <v>1</v>
      </c>
      <c r="P16" s="1486">
        <f t="shared" si="3"/>
        <v>1</v>
      </c>
      <c r="Q16" s="1486">
        <f t="shared" si="16"/>
        <v>1</v>
      </c>
      <c r="R16" s="525"/>
      <c r="S16" s="609" t="s">
        <v>517</v>
      </c>
      <c r="T16" s="240" t="s">
        <v>1476</v>
      </c>
      <c r="U16" s="527">
        <f t="shared" si="4"/>
        <v>1</v>
      </c>
      <c r="V16" s="527">
        <f t="shared" si="17"/>
        <v>1</v>
      </c>
      <c r="W16" s="527">
        <f t="shared" si="18"/>
        <v>1</v>
      </c>
      <c r="X16" s="1487">
        <f t="shared" si="7"/>
        <v>1</v>
      </c>
      <c r="Y16" s="530">
        <f t="shared" si="8"/>
        <v>1</v>
      </c>
      <c r="Z16" s="1442" t="str">
        <f t="shared" si="9"/>
        <v>#REF!</v>
      </c>
      <c r="AA16" s="1442" t="str">
        <f t="shared" si="10"/>
        <v>#REF!</v>
      </c>
      <c r="AB16" s="1442" t="str">
        <f t="shared" si="11"/>
        <v>#REF!</v>
      </c>
      <c r="AC16" s="1441">
        <f t="shared" si="12"/>
        <v>0</v>
      </c>
      <c r="AD16" s="1441" t="str">
        <f t="shared" si="13"/>
        <v>#REF!</v>
      </c>
      <c r="AE16" s="1441" t="str">
        <f t="shared" si="14"/>
        <v>#REF!</v>
      </c>
      <c r="AF16" s="609"/>
    </row>
    <row r="17" ht="15.0" customHeight="1">
      <c r="A17" s="270">
        <v>15.0</v>
      </c>
      <c r="B17" s="609" t="s">
        <v>1470</v>
      </c>
      <c r="C17" s="240" t="s">
        <v>1066</v>
      </c>
      <c r="D17" s="240" t="s">
        <v>1068</v>
      </c>
      <c r="E17" s="240" t="s">
        <v>511</v>
      </c>
      <c r="F17" s="609" t="s">
        <v>512</v>
      </c>
      <c r="G17" s="609" t="s">
        <v>771</v>
      </c>
      <c r="H17" s="609" t="str">
        <f t="shared" si="1"/>
        <v>DEV04</v>
      </c>
      <c r="I17" s="522" t="str">
        <f t="shared" si="2"/>
        <v>#REF!</v>
      </c>
      <c r="J17" s="270">
        <v>5.0</v>
      </c>
      <c r="K17" s="270">
        <v>2024.0</v>
      </c>
      <c r="L17" s="639">
        <v>45413.0</v>
      </c>
      <c r="M17" s="639">
        <v>45443.0</v>
      </c>
      <c r="N17" s="609">
        <v>24.0</v>
      </c>
      <c r="O17" s="1485">
        <f t="shared" si="15"/>
        <v>1</v>
      </c>
      <c r="P17" s="1486">
        <f t="shared" si="3"/>
        <v>1</v>
      </c>
      <c r="Q17" s="1486">
        <f t="shared" si="16"/>
        <v>1</v>
      </c>
      <c r="R17" s="609"/>
      <c r="S17" s="609" t="s">
        <v>517</v>
      </c>
      <c r="T17" s="240" t="s">
        <v>1061</v>
      </c>
      <c r="U17" s="652">
        <f t="shared" si="4"/>
        <v>1</v>
      </c>
      <c r="V17" s="652">
        <f t="shared" ref="V17:V22" si="19">ROUND(SUMIF(B:B,B17,P:P),3)</f>
        <v>1</v>
      </c>
      <c r="W17" s="652">
        <f t="shared" ref="W17:W22" si="20">ROUND(SUMIF(B:B,B17,U:U),3)</f>
        <v>1</v>
      </c>
      <c r="X17" s="652">
        <f t="shared" si="7"/>
        <v>1</v>
      </c>
      <c r="Y17" s="530">
        <f t="shared" si="8"/>
        <v>1</v>
      </c>
      <c r="Z17" s="1442" t="str">
        <f t="shared" si="9"/>
        <v>#REF!</v>
      </c>
      <c r="AA17" s="1442" t="str">
        <f t="shared" si="10"/>
        <v>#REF!</v>
      </c>
      <c r="AB17" s="1442" t="str">
        <f t="shared" si="11"/>
        <v>#REF!</v>
      </c>
      <c r="AC17" s="1441">
        <f t="shared" si="12"/>
        <v>0</v>
      </c>
      <c r="AD17" s="1441" t="str">
        <f t="shared" si="13"/>
        <v>#REF!</v>
      </c>
      <c r="AE17" s="1441" t="str">
        <f t="shared" si="14"/>
        <v>#REF!</v>
      </c>
      <c r="AF17" s="609"/>
    </row>
    <row r="18" ht="15.0" customHeight="1">
      <c r="A18" s="270">
        <v>16.0</v>
      </c>
      <c r="B18" s="609" t="s">
        <v>1277</v>
      </c>
      <c r="C18" s="240" t="s">
        <v>1059</v>
      </c>
      <c r="D18" s="240" t="s">
        <v>1060</v>
      </c>
      <c r="E18" s="240" t="s">
        <v>511</v>
      </c>
      <c r="F18" s="609" t="s">
        <v>512</v>
      </c>
      <c r="G18" s="609" t="s">
        <v>790</v>
      </c>
      <c r="H18" s="609" t="str">
        <f t="shared" si="1"/>
        <v>DEV03</v>
      </c>
      <c r="I18" s="522" t="str">
        <f t="shared" si="2"/>
        <v>#REF!</v>
      </c>
      <c r="J18" s="270">
        <v>5.0</v>
      </c>
      <c r="K18" s="270">
        <v>2024.0</v>
      </c>
      <c r="L18" s="639">
        <v>45413.0</v>
      </c>
      <c r="M18" s="639">
        <v>45443.0</v>
      </c>
      <c r="N18" s="609">
        <v>22.0</v>
      </c>
      <c r="O18" s="1485">
        <f t="shared" si="15"/>
        <v>0.9166666667</v>
      </c>
      <c r="P18" s="1451">
        <f t="shared" si="3"/>
        <v>0.917</v>
      </c>
      <c r="Q18" s="1486">
        <f t="shared" si="16"/>
        <v>0.917</v>
      </c>
      <c r="R18" s="609"/>
      <c r="S18" s="609" t="s">
        <v>517</v>
      </c>
      <c r="T18" s="240" t="s">
        <v>1270</v>
      </c>
      <c r="U18" s="652">
        <f t="shared" si="4"/>
        <v>0.917</v>
      </c>
      <c r="V18" s="652">
        <f t="shared" si="19"/>
        <v>0.917</v>
      </c>
      <c r="W18" s="652">
        <f t="shared" si="20"/>
        <v>0.917</v>
      </c>
      <c r="X18" s="652">
        <f t="shared" si="7"/>
        <v>1</v>
      </c>
      <c r="Y18" s="530">
        <f t="shared" si="8"/>
        <v>0.9166666667</v>
      </c>
      <c r="Z18" s="1442" t="str">
        <f t="shared" si="9"/>
        <v>#REF!</v>
      </c>
      <c r="AA18" s="1442" t="str">
        <f t="shared" si="10"/>
        <v>#REF!</v>
      </c>
      <c r="AB18" s="1442" t="str">
        <f t="shared" si="11"/>
        <v>#REF!</v>
      </c>
      <c r="AC18" s="1441">
        <f t="shared" si="12"/>
        <v>0</v>
      </c>
      <c r="AD18" s="1441" t="str">
        <f t="shared" si="13"/>
        <v>#REF!</v>
      </c>
      <c r="AE18" s="1441" t="str">
        <f t="shared" si="14"/>
        <v>#REF!</v>
      </c>
      <c r="AF18" s="609"/>
    </row>
    <row r="19" ht="15.0" customHeight="1">
      <c r="A19" s="270">
        <v>17.0</v>
      </c>
      <c r="B19" s="609" t="s">
        <v>1280</v>
      </c>
      <c r="C19" s="240" t="s">
        <v>1046</v>
      </c>
      <c r="D19" s="240" t="s">
        <v>1047</v>
      </c>
      <c r="E19" s="240" t="s">
        <v>511</v>
      </c>
      <c r="F19" s="609" t="s">
        <v>512</v>
      </c>
      <c r="G19" s="609" t="s">
        <v>787</v>
      </c>
      <c r="H19" s="609" t="str">
        <f t="shared" si="1"/>
        <v>DEV05</v>
      </c>
      <c r="I19" s="522" t="str">
        <f t="shared" si="2"/>
        <v>#REF!</v>
      </c>
      <c r="J19" s="270">
        <v>5.0</v>
      </c>
      <c r="K19" s="270">
        <v>2024.0</v>
      </c>
      <c r="L19" s="639">
        <v>45413.0</v>
      </c>
      <c r="M19" s="639">
        <v>45443.0</v>
      </c>
      <c r="N19" s="609">
        <v>24.0</v>
      </c>
      <c r="O19" s="1485">
        <f t="shared" si="15"/>
        <v>1</v>
      </c>
      <c r="P19" s="1486">
        <f t="shared" si="3"/>
        <v>1</v>
      </c>
      <c r="Q19" s="1486">
        <f t="shared" si="16"/>
        <v>1</v>
      </c>
      <c r="R19" s="609"/>
      <c r="S19" s="609" t="s">
        <v>517</v>
      </c>
      <c r="T19" s="240" t="s">
        <v>1270</v>
      </c>
      <c r="U19" s="652">
        <f t="shared" si="4"/>
        <v>1</v>
      </c>
      <c r="V19" s="652">
        <f t="shared" si="19"/>
        <v>1</v>
      </c>
      <c r="W19" s="652">
        <f t="shared" si="20"/>
        <v>1</v>
      </c>
      <c r="X19" s="652">
        <f t="shared" si="7"/>
        <v>1</v>
      </c>
      <c r="Y19" s="530">
        <f t="shared" si="8"/>
        <v>1</v>
      </c>
      <c r="Z19" s="1442" t="str">
        <f t="shared" si="9"/>
        <v>#REF!</v>
      </c>
      <c r="AA19" s="1442" t="str">
        <f t="shared" si="10"/>
        <v>#REF!</v>
      </c>
      <c r="AB19" s="1442" t="str">
        <f t="shared" si="11"/>
        <v>#REF!</v>
      </c>
      <c r="AC19" s="1441">
        <f t="shared" si="12"/>
        <v>0</v>
      </c>
      <c r="AD19" s="1441" t="str">
        <f t="shared" si="13"/>
        <v>#REF!</v>
      </c>
      <c r="AE19" s="1441" t="str">
        <f t="shared" si="14"/>
        <v>#REF!</v>
      </c>
      <c r="AF19" s="609"/>
    </row>
    <row r="20" ht="15.0" customHeight="1">
      <c r="A20" s="270">
        <v>18.0</v>
      </c>
      <c r="B20" s="609" t="s">
        <v>1282</v>
      </c>
      <c r="C20" s="240" t="s">
        <v>1062</v>
      </c>
      <c r="D20" s="240" t="s">
        <v>1063</v>
      </c>
      <c r="E20" s="240" t="s">
        <v>511</v>
      </c>
      <c r="F20" s="609" t="s">
        <v>546</v>
      </c>
      <c r="G20" s="609" t="s">
        <v>665</v>
      </c>
      <c r="H20" s="609" t="str">
        <f t="shared" si="1"/>
        <v>TESTER02</v>
      </c>
      <c r="I20" s="522" t="str">
        <f t="shared" si="2"/>
        <v>#REF!</v>
      </c>
      <c r="J20" s="270">
        <v>5.0</v>
      </c>
      <c r="K20" s="270">
        <v>2024.0</v>
      </c>
      <c r="L20" s="639">
        <v>45413.0</v>
      </c>
      <c r="M20" s="639">
        <v>45443.0</v>
      </c>
      <c r="N20" s="609">
        <v>24.0</v>
      </c>
      <c r="O20" s="1485">
        <f t="shared" si="15"/>
        <v>1</v>
      </c>
      <c r="P20" s="1486">
        <f t="shared" si="3"/>
        <v>1</v>
      </c>
      <c r="Q20" s="1486">
        <f t="shared" si="16"/>
        <v>1</v>
      </c>
      <c r="R20" s="609"/>
      <c r="S20" s="609" t="s">
        <v>517</v>
      </c>
      <c r="T20" s="240" t="s">
        <v>1270</v>
      </c>
      <c r="U20" s="652">
        <f t="shared" si="4"/>
        <v>1</v>
      </c>
      <c r="V20" s="652">
        <f t="shared" si="19"/>
        <v>1</v>
      </c>
      <c r="W20" s="652">
        <f t="shared" si="20"/>
        <v>1</v>
      </c>
      <c r="X20" s="652">
        <f t="shared" si="7"/>
        <v>1</v>
      </c>
      <c r="Y20" s="530">
        <f t="shared" si="8"/>
        <v>1</v>
      </c>
      <c r="Z20" s="1442" t="str">
        <f t="shared" si="9"/>
        <v>#REF!</v>
      </c>
      <c r="AA20" s="1442" t="str">
        <f t="shared" si="10"/>
        <v>#REF!</v>
      </c>
      <c r="AB20" s="1442" t="str">
        <f t="shared" si="11"/>
        <v>#REF!</v>
      </c>
      <c r="AC20" s="1441">
        <f t="shared" si="12"/>
        <v>0</v>
      </c>
      <c r="AD20" s="1441" t="str">
        <f t="shared" si="13"/>
        <v>#REF!</v>
      </c>
      <c r="AE20" s="1441" t="str">
        <f t="shared" si="14"/>
        <v>#REF!</v>
      </c>
      <c r="AF20" s="609"/>
    </row>
    <row r="21" ht="15.0" customHeight="1">
      <c r="A21" s="270">
        <v>19.0</v>
      </c>
      <c r="B21" s="609" t="s">
        <v>1284</v>
      </c>
      <c r="C21" s="240" t="s">
        <v>1053</v>
      </c>
      <c r="D21" s="240" t="s">
        <v>1054</v>
      </c>
      <c r="E21" s="240" t="s">
        <v>511</v>
      </c>
      <c r="F21" s="609" t="s">
        <v>512</v>
      </c>
      <c r="G21" s="609" t="s">
        <v>771</v>
      </c>
      <c r="H21" s="609" t="str">
        <f t="shared" si="1"/>
        <v>DEV04</v>
      </c>
      <c r="I21" s="522" t="str">
        <f t="shared" si="2"/>
        <v>#REF!</v>
      </c>
      <c r="J21" s="270">
        <v>5.0</v>
      </c>
      <c r="K21" s="270">
        <v>2024.0</v>
      </c>
      <c r="L21" s="639">
        <v>45413.0</v>
      </c>
      <c r="M21" s="639">
        <v>45443.0</v>
      </c>
      <c r="N21" s="609">
        <v>24.0</v>
      </c>
      <c r="O21" s="1485">
        <f t="shared" si="15"/>
        <v>1</v>
      </c>
      <c r="P21" s="1486">
        <f t="shared" si="3"/>
        <v>1</v>
      </c>
      <c r="Q21" s="1486">
        <f t="shared" si="16"/>
        <v>1</v>
      </c>
      <c r="R21" s="609"/>
      <c r="S21" s="609" t="s">
        <v>517</v>
      </c>
      <c r="T21" s="240" t="s">
        <v>1270</v>
      </c>
      <c r="U21" s="652">
        <f t="shared" si="4"/>
        <v>1</v>
      </c>
      <c r="V21" s="652">
        <f t="shared" si="19"/>
        <v>1</v>
      </c>
      <c r="W21" s="652">
        <f t="shared" si="20"/>
        <v>1</v>
      </c>
      <c r="X21" s="652">
        <f t="shared" si="7"/>
        <v>1</v>
      </c>
      <c r="Y21" s="530">
        <f t="shared" si="8"/>
        <v>1</v>
      </c>
      <c r="Z21" s="1442" t="str">
        <f t="shared" si="9"/>
        <v>#REF!</v>
      </c>
      <c r="AA21" s="1442" t="str">
        <f t="shared" si="10"/>
        <v>#REF!</v>
      </c>
      <c r="AB21" s="1442" t="str">
        <f t="shared" si="11"/>
        <v>#REF!</v>
      </c>
      <c r="AC21" s="1441">
        <f t="shared" si="12"/>
        <v>0</v>
      </c>
      <c r="AD21" s="1441" t="str">
        <f t="shared" si="13"/>
        <v>#REF!</v>
      </c>
      <c r="AE21" s="1441" t="str">
        <f t="shared" si="14"/>
        <v>#REF!</v>
      </c>
      <c r="AF21" s="609"/>
    </row>
    <row r="22" ht="15.0" customHeight="1">
      <c r="A22" s="270">
        <v>20.0</v>
      </c>
      <c r="B22" s="609" t="s">
        <v>1263</v>
      </c>
      <c r="C22" s="240" t="s">
        <v>1064</v>
      </c>
      <c r="D22" s="240" t="s">
        <v>1065</v>
      </c>
      <c r="E22" s="240" t="s">
        <v>511</v>
      </c>
      <c r="F22" s="609" t="s">
        <v>546</v>
      </c>
      <c r="G22" s="609" t="s">
        <v>665</v>
      </c>
      <c r="H22" s="609" t="str">
        <f t="shared" si="1"/>
        <v>TESTER02</v>
      </c>
      <c r="I22" s="522" t="str">
        <f t="shared" si="2"/>
        <v>#REF!</v>
      </c>
      <c r="J22" s="270">
        <v>5.0</v>
      </c>
      <c r="K22" s="270">
        <v>2024.0</v>
      </c>
      <c r="L22" s="639">
        <v>45413.0</v>
      </c>
      <c r="M22" s="639">
        <v>45443.0</v>
      </c>
      <c r="N22" s="609">
        <v>24.0</v>
      </c>
      <c r="O22" s="1485">
        <f t="shared" si="15"/>
        <v>1</v>
      </c>
      <c r="P22" s="1486">
        <f t="shared" si="3"/>
        <v>1</v>
      </c>
      <c r="Q22" s="1486">
        <f t="shared" si="16"/>
        <v>1</v>
      </c>
      <c r="R22" s="609"/>
      <c r="S22" s="609" t="s">
        <v>517</v>
      </c>
      <c r="T22" s="240" t="s">
        <v>1270</v>
      </c>
      <c r="U22" s="652">
        <f t="shared" si="4"/>
        <v>1</v>
      </c>
      <c r="V22" s="652">
        <f t="shared" si="19"/>
        <v>1</v>
      </c>
      <c r="W22" s="652">
        <f t="shared" si="20"/>
        <v>1</v>
      </c>
      <c r="X22" s="652">
        <f t="shared" si="7"/>
        <v>1</v>
      </c>
      <c r="Y22" s="530">
        <f t="shared" si="8"/>
        <v>1</v>
      </c>
      <c r="Z22" s="1442" t="str">
        <f t="shared" si="9"/>
        <v>#REF!</v>
      </c>
      <c r="AA22" s="1442" t="str">
        <f t="shared" si="10"/>
        <v>#REF!</v>
      </c>
      <c r="AB22" s="1442" t="str">
        <f t="shared" si="11"/>
        <v>#REF!</v>
      </c>
      <c r="AC22" s="1441">
        <f t="shared" si="12"/>
        <v>0</v>
      </c>
      <c r="AD22" s="1441" t="str">
        <f t="shared" si="13"/>
        <v>#REF!</v>
      </c>
      <c r="AE22" s="1441" t="str">
        <f t="shared" si="14"/>
        <v>#REF!</v>
      </c>
      <c r="AF22" s="609"/>
    </row>
    <row r="23" ht="15.0" customHeight="1">
      <c r="A23" s="270">
        <v>21.0</v>
      </c>
      <c r="B23" s="609">
        <v>463387.0</v>
      </c>
      <c r="C23" s="669" t="s">
        <v>1251</v>
      </c>
      <c r="D23" s="670" t="s">
        <v>1843</v>
      </c>
      <c r="E23" s="669" t="s">
        <v>511</v>
      </c>
      <c r="F23" s="671" t="s">
        <v>512</v>
      </c>
      <c r="G23" s="671" t="s">
        <v>790</v>
      </c>
      <c r="H23" s="609" t="str">
        <f t="shared" si="1"/>
        <v>DEV03</v>
      </c>
      <c r="I23" s="522" t="str">
        <f t="shared" si="2"/>
        <v>#REF!</v>
      </c>
      <c r="J23" s="270">
        <v>5.0</v>
      </c>
      <c r="K23" s="270">
        <v>2024.0</v>
      </c>
      <c r="L23" s="639">
        <v>45413.0</v>
      </c>
      <c r="M23" s="639">
        <v>45443.0</v>
      </c>
      <c r="N23" s="609">
        <v>24.0</v>
      </c>
      <c r="O23" s="1485">
        <f t="shared" ref="O23:O30" si="21">N23/22</f>
        <v>1.090909091</v>
      </c>
      <c r="P23" s="1486">
        <f t="shared" si="3"/>
        <v>1.091</v>
      </c>
      <c r="Q23" s="1486">
        <f t="shared" si="16"/>
        <v>1.091</v>
      </c>
      <c r="R23" s="525"/>
      <c r="S23" s="609" t="s">
        <v>517</v>
      </c>
      <c r="T23" s="670" t="s">
        <v>1008</v>
      </c>
      <c r="U23" s="527">
        <f t="shared" si="4"/>
        <v>1.091</v>
      </c>
      <c r="V23" s="527">
        <f t="shared" ref="V23:V48" si="22">ROUND(SUMIF($B:$B,B23,P:P),3)</f>
        <v>1.091</v>
      </c>
      <c r="W23" s="527">
        <f t="shared" ref="W23:W48" si="23">ROUND(SUMIF($B:$B,B23,U:U),3)</f>
        <v>1.091</v>
      </c>
      <c r="X23" s="1487">
        <f t="shared" si="7"/>
        <v>1</v>
      </c>
      <c r="Y23" s="530">
        <f t="shared" si="8"/>
        <v>1.090909091</v>
      </c>
      <c r="Z23" s="1442" t="str">
        <f t="shared" si="9"/>
        <v>#REF!</v>
      </c>
      <c r="AA23" s="1442" t="str">
        <f t="shared" si="10"/>
        <v>#REF!</v>
      </c>
      <c r="AB23" s="1442" t="str">
        <f t="shared" si="11"/>
        <v>#REF!</v>
      </c>
      <c r="AC23" s="1441">
        <f t="shared" si="12"/>
        <v>0</v>
      </c>
      <c r="AD23" s="1441" t="str">
        <f t="shared" si="13"/>
        <v>#REF!</v>
      </c>
      <c r="AE23" s="1441" t="str">
        <f t="shared" si="14"/>
        <v>#REF!</v>
      </c>
      <c r="AF23" s="609"/>
    </row>
    <row r="24" ht="15.0" customHeight="1">
      <c r="A24" s="270">
        <v>22.0</v>
      </c>
      <c r="B24" s="682">
        <v>427203.0</v>
      </c>
      <c r="C24" s="683" t="s">
        <v>1006</v>
      </c>
      <c r="D24" s="684" t="s">
        <v>1007</v>
      </c>
      <c r="E24" s="683" t="s">
        <v>511</v>
      </c>
      <c r="F24" s="685" t="s">
        <v>512</v>
      </c>
      <c r="G24" s="685" t="s">
        <v>665</v>
      </c>
      <c r="H24" s="609" t="str">
        <f t="shared" si="1"/>
        <v>DEV02</v>
      </c>
      <c r="I24" s="522" t="str">
        <f t="shared" si="2"/>
        <v>#REF!</v>
      </c>
      <c r="J24" s="270">
        <v>5.0</v>
      </c>
      <c r="K24" s="270">
        <v>2024.0</v>
      </c>
      <c r="L24" s="639">
        <v>45413.0</v>
      </c>
      <c r="M24" s="639">
        <v>45438.0</v>
      </c>
      <c r="N24" s="270">
        <f>22-5</f>
        <v>17</v>
      </c>
      <c r="O24" s="1485">
        <f t="shared" si="21"/>
        <v>0.7727272727</v>
      </c>
      <c r="P24" s="1486">
        <f t="shared" si="3"/>
        <v>0.773</v>
      </c>
      <c r="Q24" s="1486">
        <f t="shared" si="16"/>
        <v>0.773</v>
      </c>
      <c r="R24" s="525"/>
      <c r="S24" s="609" t="s">
        <v>517</v>
      </c>
      <c r="T24" s="684" t="s">
        <v>1008</v>
      </c>
      <c r="U24" s="527">
        <f t="shared" si="4"/>
        <v>0.773</v>
      </c>
      <c r="V24" s="527" t="str">
        <f t="shared" si="22"/>
        <v>#REF!</v>
      </c>
      <c r="W24" s="527">
        <f t="shared" si="23"/>
        <v>0.973</v>
      </c>
      <c r="X24" s="1487" t="str">
        <f t="shared" si="7"/>
        <v>#REF!</v>
      </c>
      <c r="Y24" s="530">
        <f t="shared" si="8"/>
        <v>0.9810606061</v>
      </c>
      <c r="Z24" s="1442" t="str">
        <f t="shared" si="9"/>
        <v>#REF!</v>
      </c>
      <c r="AA24" s="1442" t="str">
        <f t="shared" si="10"/>
        <v>#REF!</v>
      </c>
      <c r="AB24" s="1442" t="str">
        <f t="shared" si="11"/>
        <v>#REF!</v>
      </c>
      <c r="AC24" s="1441" t="str">
        <f t="shared" si="12"/>
        <v>#REF!</v>
      </c>
      <c r="AD24" s="1441" t="str">
        <f t="shared" si="13"/>
        <v>#REF!</v>
      </c>
      <c r="AE24" s="1441" t="str">
        <f t="shared" si="14"/>
        <v>#REF!</v>
      </c>
      <c r="AF24" s="609"/>
    </row>
    <row r="25" ht="15.0" customHeight="1">
      <c r="A25" s="270">
        <v>23.0</v>
      </c>
      <c r="B25" s="682">
        <v>461353.0</v>
      </c>
      <c r="C25" s="683" t="s">
        <v>1246</v>
      </c>
      <c r="D25" s="684" t="s">
        <v>1301</v>
      </c>
      <c r="E25" s="683" t="s">
        <v>511</v>
      </c>
      <c r="F25" s="685" t="s">
        <v>546</v>
      </c>
      <c r="G25" s="685" t="s">
        <v>790</v>
      </c>
      <c r="H25" s="609" t="str">
        <f t="shared" si="1"/>
        <v>TESTER03</v>
      </c>
      <c r="I25" s="522" t="str">
        <f t="shared" si="2"/>
        <v>#REF!</v>
      </c>
      <c r="J25" s="270">
        <v>5.0</v>
      </c>
      <c r="K25" s="270">
        <v>2024.0</v>
      </c>
      <c r="L25" s="639">
        <v>45413.0</v>
      </c>
      <c r="M25" s="639">
        <v>45443.0</v>
      </c>
      <c r="N25" s="270">
        <v>24.0</v>
      </c>
      <c r="O25" s="1485">
        <f t="shared" si="21"/>
        <v>1.090909091</v>
      </c>
      <c r="P25" s="1486">
        <f t="shared" si="3"/>
        <v>1.091</v>
      </c>
      <c r="Q25" s="1486">
        <f t="shared" si="16"/>
        <v>1.091</v>
      </c>
      <c r="R25" s="525"/>
      <c r="S25" s="609" t="s">
        <v>517</v>
      </c>
      <c r="T25" s="684" t="s">
        <v>1008</v>
      </c>
      <c r="U25" s="527">
        <f t="shared" si="4"/>
        <v>1.091</v>
      </c>
      <c r="V25" s="527">
        <f t="shared" si="22"/>
        <v>1.091</v>
      </c>
      <c r="W25" s="527">
        <f t="shared" si="23"/>
        <v>1.091</v>
      </c>
      <c r="X25" s="1487">
        <f t="shared" si="7"/>
        <v>1</v>
      </c>
      <c r="Y25" s="530">
        <f t="shared" si="8"/>
        <v>1.090909091</v>
      </c>
      <c r="Z25" s="1442" t="str">
        <f t="shared" si="9"/>
        <v>#REF!</v>
      </c>
      <c r="AA25" s="1442" t="str">
        <f t="shared" si="10"/>
        <v>#REF!</v>
      </c>
      <c r="AB25" s="1442" t="str">
        <f t="shared" si="11"/>
        <v>#REF!</v>
      </c>
      <c r="AC25" s="1441">
        <f t="shared" si="12"/>
        <v>0</v>
      </c>
      <c r="AD25" s="1441" t="str">
        <f t="shared" si="13"/>
        <v>#REF!</v>
      </c>
      <c r="AE25" s="1441" t="str">
        <f t="shared" si="14"/>
        <v>#REF!</v>
      </c>
      <c r="AF25" s="609"/>
    </row>
    <row r="26" ht="15.0" customHeight="1">
      <c r="A26" s="270">
        <v>24.0</v>
      </c>
      <c r="B26" s="682">
        <v>458599.0</v>
      </c>
      <c r="C26" s="683" t="s">
        <v>876</v>
      </c>
      <c r="D26" s="684" t="s">
        <v>1009</v>
      </c>
      <c r="E26" s="683" t="s">
        <v>511</v>
      </c>
      <c r="F26" s="685" t="s">
        <v>512</v>
      </c>
      <c r="G26" s="685" t="s">
        <v>790</v>
      </c>
      <c r="H26" s="609" t="str">
        <f t="shared" si="1"/>
        <v>DEV03</v>
      </c>
      <c r="I26" s="522" t="str">
        <f t="shared" si="2"/>
        <v>#REF!</v>
      </c>
      <c r="J26" s="270">
        <v>5.0</v>
      </c>
      <c r="K26" s="270">
        <v>2024.0</v>
      </c>
      <c r="L26" s="639">
        <v>45413.0</v>
      </c>
      <c r="M26" s="639">
        <v>45443.0</v>
      </c>
      <c r="N26" s="270">
        <v>24.0</v>
      </c>
      <c r="O26" s="1485">
        <f t="shared" si="21"/>
        <v>1.090909091</v>
      </c>
      <c r="P26" s="1486">
        <f t="shared" si="3"/>
        <v>1.091</v>
      </c>
      <c r="Q26" s="1486">
        <f t="shared" si="16"/>
        <v>1.091</v>
      </c>
      <c r="R26" s="525"/>
      <c r="S26" s="609" t="s">
        <v>517</v>
      </c>
      <c r="T26" s="684" t="s">
        <v>1008</v>
      </c>
      <c r="U26" s="527">
        <f t="shared" si="4"/>
        <v>1.091</v>
      </c>
      <c r="V26" s="527">
        <f t="shared" si="22"/>
        <v>1.091</v>
      </c>
      <c r="W26" s="527">
        <f t="shared" si="23"/>
        <v>1.091</v>
      </c>
      <c r="X26" s="1487">
        <f t="shared" si="7"/>
        <v>1</v>
      </c>
      <c r="Y26" s="530">
        <f t="shared" si="8"/>
        <v>1.090909091</v>
      </c>
      <c r="Z26" s="1442" t="str">
        <f t="shared" si="9"/>
        <v>#REF!</v>
      </c>
      <c r="AA26" s="1442" t="str">
        <f t="shared" si="10"/>
        <v>#REF!</v>
      </c>
      <c r="AB26" s="1442" t="str">
        <f t="shared" si="11"/>
        <v>#REF!</v>
      </c>
      <c r="AC26" s="1441">
        <f t="shared" si="12"/>
        <v>0</v>
      </c>
      <c r="AD26" s="1441" t="str">
        <f t="shared" si="13"/>
        <v>#REF!</v>
      </c>
      <c r="AE26" s="1441" t="str">
        <f t="shared" si="14"/>
        <v>#REF!</v>
      </c>
      <c r="AF26" s="609"/>
    </row>
    <row r="27" ht="15.0" customHeight="1">
      <c r="A27" s="270">
        <v>26.0</v>
      </c>
      <c r="B27" s="682">
        <v>463417.0</v>
      </c>
      <c r="C27" s="683" t="s">
        <v>1253</v>
      </c>
      <c r="D27" s="684" t="s">
        <v>1829</v>
      </c>
      <c r="E27" s="683" t="s">
        <v>511</v>
      </c>
      <c r="F27" s="685" t="s">
        <v>564</v>
      </c>
      <c r="G27" s="685" t="s">
        <v>771</v>
      </c>
      <c r="H27" s="609" t="str">
        <f t="shared" si="1"/>
        <v>BA04</v>
      </c>
      <c r="I27" s="522" t="str">
        <f t="shared" si="2"/>
        <v>#REF!</v>
      </c>
      <c r="J27" s="270">
        <v>5.0</v>
      </c>
      <c r="K27" s="270">
        <v>2024.0</v>
      </c>
      <c r="L27" s="639">
        <v>45413.0</v>
      </c>
      <c r="M27" s="639">
        <v>45443.0</v>
      </c>
      <c r="N27" s="270">
        <v>24.0</v>
      </c>
      <c r="O27" s="1485">
        <f t="shared" si="21"/>
        <v>1.090909091</v>
      </c>
      <c r="P27" s="1486">
        <f t="shared" si="3"/>
        <v>1.091</v>
      </c>
      <c r="Q27" s="1486">
        <f t="shared" si="16"/>
        <v>1.091</v>
      </c>
      <c r="R27" s="525"/>
      <c r="S27" s="609" t="s">
        <v>517</v>
      </c>
      <c r="T27" s="684" t="s">
        <v>1008</v>
      </c>
      <c r="U27" s="527">
        <f t="shared" si="4"/>
        <v>1.091</v>
      </c>
      <c r="V27" s="527">
        <f t="shared" si="22"/>
        <v>1.091</v>
      </c>
      <c r="W27" s="527">
        <f t="shared" si="23"/>
        <v>1.091</v>
      </c>
      <c r="X27" s="1487">
        <f t="shared" si="7"/>
        <v>1</v>
      </c>
      <c r="Y27" s="530">
        <f t="shared" si="8"/>
        <v>1.090909091</v>
      </c>
      <c r="Z27" s="1442" t="str">
        <f t="shared" si="9"/>
        <v>#REF!</v>
      </c>
      <c r="AA27" s="1442" t="str">
        <f t="shared" si="10"/>
        <v>#REF!</v>
      </c>
      <c r="AB27" s="1442" t="str">
        <f t="shared" si="11"/>
        <v>#REF!</v>
      </c>
      <c r="AC27" s="1441">
        <f t="shared" si="12"/>
        <v>0</v>
      </c>
      <c r="AD27" s="1441" t="str">
        <f t="shared" si="13"/>
        <v>#REF!</v>
      </c>
      <c r="AE27" s="1441" t="str">
        <f t="shared" si="14"/>
        <v>#REF!</v>
      </c>
      <c r="AF27" s="609"/>
    </row>
    <row r="28" ht="15.0" customHeight="1">
      <c r="A28" s="270">
        <v>27.0</v>
      </c>
      <c r="B28" s="682">
        <v>275041.0</v>
      </c>
      <c r="C28" s="683" t="s">
        <v>1102</v>
      </c>
      <c r="D28" s="684" t="s">
        <v>1103</v>
      </c>
      <c r="E28" s="683" t="s">
        <v>511</v>
      </c>
      <c r="F28" s="685" t="s">
        <v>512</v>
      </c>
      <c r="G28" s="685" t="s">
        <v>665</v>
      </c>
      <c r="H28" s="609" t="str">
        <f t="shared" si="1"/>
        <v>DEV02</v>
      </c>
      <c r="I28" s="522" t="str">
        <f t="shared" si="2"/>
        <v>#REF!</v>
      </c>
      <c r="J28" s="270">
        <v>5.0</v>
      </c>
      <c r="K28" s="270">
        <v>2024.0</v>
      </c>
      <c r="L28" s="639">
        <v>45413.0</v>
      </c>
      <c r="M28" s="639">
        <v>45443.0</v>
      </c>
      <c r="N28" s="270">
        <v>4.0</v>
      </c>
      <c r="O28" s="1485">
        <f t="shared" si="21"/>
        <v>0.1818181818</v>
      </c>
      <c r="P28" s="1486">
        <f t="shared" si="3"/>
        <v>0.182</v>
      </c>
      <c r="Q28" s="1486">
        <f t="shared" si="16"/>
        <v>0.182</v>
      </c>
      <c r="R28" s="525"/>
      <c r="S28" s="609" t="s">
        <v>517</v>
      </c>
      <c r="T28" s="684" t="s">
        <v>1008</v>
      </c>
      <c r="U28" s="527">
        <f t="shared" si="4"/>
        <v>0.182</v>
      </c>
      <c r="V28" s="527" t="str">
        <f t="shared" si="22"/>
        <v>#REF!</v>
      </c>
      <c r="W28" s="527" t="str">
        <f t="shared" si="23"/>
        <v>#REF!</v>
      </c>
      <c r="X28" s="1487" t="str">
        <f t="shared" si="7"/>
        <v>#REF!</v>
      </c>
      <c r="Y28" s="530">
        <f t="shared" si="8"/>
        <v>0.7651515152</v>
      </c>
      <c r="Z28" s="1442" t="str">
        <f t="shared" si="9"/>
        <v>#REF!</v>
      </c>
      <c r="AA28" s="1442" t="str">
        <f t="shared" si="10"/>
        <v>#REF!</v>
      </c>
      <c r="AB28" s="1442" t="str">
        <f t="shared" si="11"/>
        <v>#REF!</v>
      </c>
      <c r="AC28" s="1441" t="str">
        <f t="shared" si="12"/>
        <v>#REF!</v>
      </c>
      <c r="AD28" s="1441" t="str">
        <f t="shared" si="13"/>
        <v>#REF!</v>
      </c>
      <c r="AE28" s="1441" t="str">
        <f t="shared" si="14"/>
        <v>#REF!</v>
      </c>
      <c r="AF28" s="609"/>
    </row>
    <row r="29" ht="15.0" customHeight="1">
      <c r="A29" s="270">
        <v>28.0</v>
      </c>
      <c r="B29" s="682">
        <v>463645.0</v>
      </c>
      <c r="C29" s="683" t="s">
        <v>1265</v>
      </c>
      <c r="D29" s="684" t="s">
        <v>2519</v>
      </c>
      <c r="E29" s="683" t="s">
        <v>511</v>
      </c>
      <c r="F29" s="685" t="s">
        <v>512</v>
      </c>
      <c r="G29" s="685" t="s">
        <v>893</v>
      </c>
      <c r="H29" s="609" t="str">
        <f t="shared" si="1"/>
        <v>DEV06</v>
      </c>
      <c r="I29" s="522" t="str">
        <f t="shared" si="2"/>
        <v>#REF!</v>
      </c>
      <c r="J29" s="270">
        <v>5.0</v>
      </c>
      <c r="K29" s="270">
        <v>2024.0</v>
      </c>
      <c r="L29" s="639">
        <v>45413.0</v>
      </c>
      <c r="M29" s="639">
        <v>45443.0</v>
      </c>
      <c r="N29" s="270">
        <v>24.0</v>
      </c>
      <c r="O29" s="1485">
        <f t="shared" si="21"/>
        <v>1.090909091</v>
      </c>
      <c r="P29" s="1486">
        <f t="shared" si="3"/>
        <v>1.091</v>
      </c>
      <c r="Q29" s="1486">
        <f t="shared" si="16"/>
        <v>1.091</v>
      </c>
      <c r="R29" s="525"/>
      <c r="S29" s="609" t="s">
        <v>517</v>
      </c>
      <c r="T29" s="684" t="s">
        <v>2520</v>
      </c>
      <c r="U29" s="527">
        <f t="shared" si="4"/>
        <v>1.091</v>
      </c>
      <c r="V29" s="527">
        <f t="shared" si="22"/>
        <v>1.091</v>
      </c>
      <c r="W29" s="527">
        <f t="shared" si="23"/>
        <v>1.091</v>
      </c>
      <c r="X29" s="1487">
        <f t="shared" si="7"/>
        <v>1</v>
      </c>
      <c r="Y29" s="530">
        <f t="shared" si="8"/>
        <v>1.090909091</v>
      </c>
      <c r="Z29" s="1442" t="str">
        <f t="shared" si="9"/>
        <v>#REF!</v>
      </c>
      <c r="AA29" s="1442" t="str">
        <f t="shared" si="10"/>
        <v>#REF!</v>
      </c>
      <c r="AB29" s="1442" t="str">
        <f t="shared" si="11"/>
        <v>#REF!</v>
      </c>
      <c r="AC29" s="1441">
        <f t="shared" si="12"/>
        <v>0</v>
      </c>
      <c r="AD29" s="1441" t="str">
        <f t="shared" si="13"/>
        <v>#REF!</v>
      </c>
      <c r="AE29" s="1441" t="str">
        <f t="shared" si="14"/>
        <v>#REF!</v>
      </c>
      <c r="AF29" s="609"/>
    </row>
    <row r="30" ht="15.0" customHeight="1">
      <c r="A30" s="270">
        <v>29.0</v>
      </c>
      <c r="B30" s="682">
        <v>271033.0</v>
      </c>
      <c r="C30" s="683" t="s">
        <v>1271</v>
      </c>
      <c r="D30" s="684" t="s">
        <v>2521</v>
      </c>
      <c r="E30" s="683" t="s">
        <v>511</v>
      </c>
      <c r="F30" s="685" t="s">
        <v>564</v>
      </c>
      <c r="G30" s="685" t="s">
        <v>787</v>
      </c>
      <c r="H30" s="609" t="str">
        <f t="shared" si="1"/>
        <v>BA05</v>
      </c>
      <c r="I30" s="522" t="str">
        <f t="shared" si="2"/>
        <v>#REF!</v>
      </c>
      <c r="J30" s="270">
        <v>5.0</v>
      </c>
      <c r="K30" s="270">
        <v>2024.0</v>
      </c>
      <c r="L30" s="639">
        <v>45413.0</v>
      </c>
      <c r="M30" s="639">
        <v>45443.0</v>
      </c>
      <c r="N30" s="270">
        <v>24.0</v>
      </c>
      <c r="O30" s="1485">
        <f t="shared" si="21"/>
        <v>1.090909091</v>
      </c>
      <c r="P30" s="1486">
        <f t="shared" si="3"/>
        <v>1.091</v>
      </c>
      <c r="Q30" s="1486">
        <f t="shared" si="16"/>
        <v>1.091</v>
      </c>
      <c r="R30" s="525"/>
      <c r="S30" s="609" t="s">
        <v>517</v>
      </c>
      <c r="T30" s="684" t="s">
        <v>2520</v>
      </c>
      <c r="U30" s="527">
        <f t="shared" si="4"/>
        <v>1.091</v>
      </c>
      <c r="V30" s="527">
        <f t="shared" si="22"/>
        <v>1.091</v>
      </c>
      <c r="W30" s="527">
        <f t="shared" si="23"/>
        <v>1.091</v>
      </c>
      <c r="X30" s="1487">
        <f t="shared" si="7"/>
        <v>1</v>
      </c>
      <c r="Y30" s="530">
        <f t="shared" si="8"/>
        <v>1.090909091</v>
      </c>
      <c r="Z30" s="1442" t="str">
        <f t="shared" si="9"/>
        <v>#REF!</v>
      </c>
      <c r="AA30" s="1442" t="str">
        <f t="shared" si="10"/>
        <v>#REF!</v>
      </c>
      <c r="AB30" s="1442" t="str">
        <f t="shared" si="11"/>
        <v>#REF!</v>
      </c>
      <c r="AC30" s="1441">
        <f t="shared" si="12"/>
        <v>0</v>
      </c>
      <c r="AD30" s="1441" t="str">
        <f t="shared" si="13"/>
        <v>#REF!</v>
      </c>
      <c r="AE30" s="1441" t="str">
        <f t="shared" si="14"/>
        <v>#REF!</v>
      </c>
      <c r="AF30" s="609"/>
    </row>
    <row r="31" ht="15.0" customHeight="1">
      <c r="A31" s="270">
        <v>30.0</v>
      </c>
      <c r="B31" s="682">
        <v>463293.0</v>
      </c>
      <c r="C31" s="683" t="s">
        <v>1296</v>
      </c>
      <c r="D31" s="684" t="s">
        <v>1345</v>
      </c>
      <c r="E31" s="683" t="s">
        <v>511</v>
      </c>
      <c r="F31" s="685" t="s">
        <v>564</v>
      </c>
      <c r="G31" s="685" t="s">
        <v>665</v>
      </c>
      <c r="H31" s="269" t="s">
        <v>925</v>
      </c>
      <c r="I31" s="522" t="str">
        <f t="shared" si="2"/>
        <v>#REF!</v>
      </c>
      <c r="J31" s="270">
        <v>5.0</v>
      </c>
      <c r="K31" s="270">
        <v>2024.0</v>
      </c>
      <c r="L31" s="639">
        <v>45413.0</v>
      </c>
      <c r="M31" s="639">
        <v>45443.0</v>
      </c>
      <c r="N31" s="270">
        <v>24.0</v>
      </c>
      <c r="O31" s="1485">
        <f t="shared" ref="O31:O78" si="24">N31/24</f>
        <v>1</v>
      </c>
      <c r="P31" s="1486" t="str">
        <f t="shared" si="3"/>
        <v>#REF!</v>
      </c>
      <c r="Q31" s="1486" t="str">
        <f t="shared" si="16"/>
        <v>#REF!</v>
      </c>
      <c r="R31" s="525"/>
      <c r="S31" s="270" t="s">
        <v>525</v>
      </c>
      <c r="T31" s="684" t="s">
        <v>1203</v>
      </c>
      <c r="U31" s="527" t="str">
        <f t="shared" si="4"/>
        <v>#REF!</v>
      </c>
      <c r="V31" s="527" t="str">
        <f t="shared" si="22"/>
        <v>#REF!</v>
      </c>
      <c r="W31" s="527" t="str">
        <f t="shared" si="23"/>
        <v>#REF!</v>
      </c>
      <c r="X31" s="1487" t="str">
        <f t="shared" si="7"/>
        <v>#REF!</v>
      </c>
      <c r="Y31" s="530">
        <f t="shared" si="8"/>
        <v>1</v>
      </c>
      <c r="Z31" s="1442" t="str">
        <f t="shared" si="9"/>
        <v>#REF!</v>
      </c>
      <c r="AA31" s="1442" t="str">
        <f t="shared" si="10"/>
        <v>#REF!</v>
      </c>
      <c r="AB31" s="1442" t="str">
        <f t="shared" si="11"/>
        <v>#REF!</v>
      </c>
      <c r="AC31" s="1441" t="str">
        <f t="shared" si="12"/>
        <v>#REF!</v>
      </c>
      <c r="AD31" s="1441" t="str">
        <f t="shared" si="13"/>
        <v>#REF!</v>
      </c>
      <c r="AE31" s="1441" t="str">
        <f t="shared" si="14"/>
        <v>#REF!</v>
      </c>
      <c r="AF31" s="609"/>
    </row>
    <row r="32" ht="15.0" customHeight="1">
      <c r="A32" s="270">
        <v>31.0</v>
      </c>
      <c r="B32" s="682">
        <v>429575.0</v>
      </c>
      <c r="C32" s="683" t="s">
        <v>621</v>
      </c>
      <c r="D32" s="684" t="s">
        <v>622</v>
      </c>
      <c r="E32" s="683" t="s">
        <v>511</v>
      </c>
      <c r="F32" s="685" t="s">
        <v>546</v>
      </c>
      <c r="G32" s="685" t="s">
        <v>790</v>
      </c>
      <c r="H32" s="269" t="s">
        <v>616</v>
      </c>
      <c r="I32" s="522" t="str">
        <f t="shared" si="2"/>
        <v>#REF!</v>
      </c>
      <c r="J32" s="270">
        <v>5.0</v>
      </c>
      <c r="K32" s="270">
        <v>2024.0</v>
      </c>
      <c r="L32" s="639">
        <v>45413.0</v>
      </c>
      <c r="M32" s="639">
        <v>45443.0</v>
      </c>
      <c r="N32" s="270">
        <v>24.0</v>
      </c>
      <c r="O32" s="1485">
        <f t="shared" si="24"/>
        <v>1</v>
      </c>
      <c r="P32" s="1486" t="str">
        <f t="shared" si="3"/>
        <v>#REF!</v>
      </c>
      <c r="Q32" s="1486">
        <v>1.19</v>
      </c>
      <c r="R32" s="525"/>
      <c r="S32" s="270" t="s">
        <v>525</v>
      </c>
      <c r="T32" s="684" t="s">
        <v>1203</v>
      </c>
      <c r="U32" s="527">
        <f t="shared" si="4"/>
        <v>1.19</v>
      </c>
      <c r="V32" s="527" t="str">
        <f t="shared" si="22"/>
        <v>#REF!</v>
      </c>
      <c r="W32" s="527">
        <f t="shared" si="23"/>
        <v>1.19</v>
      </c>
      <c r="X32" s="1487" t="str">
        <f t="shared" si="7"/>
        <v>#REF!</v>
      </c>
      <c r="Y32" s="530">
        <f t="shared" si="8"/>
        <v>1</v>
      </c>
      <c r="Z32" s="1442" t="str">
        <f t="shared" si="9"/>
        <v>#REF!</v>
      </c>
      <c r="AA32" s="1442" t="str">
        <f t="shared" si="10"/>
        <v>#REF!</v>
      </c>
      <c r="AB32" s="1442" t="str">
        <f t="shared" si="11"/>
        <v>#REF!</v>
      </c>
      <c r="AC32" s="1441" t="str">
        <f t="shared" si="12"/>
        <v>#REF!</v>
      </c>
      <c r="AD32" s="1441" t="str">
        <f t="shared" si="13"/>
        <v>#REF!</v>
      </c>
      <c r="AE32" s="1441" t="str">
        <f t="shared" si="14"/>
        <v>#REF!</v>
      </c>
      <c r="AF32" s="609"/>
    </row>
    <row r="33" ht="15.0" customHeight="1">
      <c r="A33" s="270">
        <v>32.0</v>
      </c>
      <c r="B33" s="682">
        <v>463041.0</v>
      </c>
      <c r="C33" s="683" t="s">
        <v>1293</v>
      </c>
      <c r="D33" s="684" t="s">
        <v>1349</v>
      </c>
      <c r="E33" s="683" t="s">
        <v>511</v>
      </c>
      <c r="F33" s="685" t="s">
        <v>546</v>
      </c>
      <c r="G33" s="685" t="s">
        <v>790</v>
      </c>
      <c r="H33" s="269" t="s">
        <v>616</v>
      </c>
      <c r="I33" s="522" t="str">
        <f t="shared" si="2"/>
        <v>#REF!</v>
      </c>
      <c r="J33" s="270">
        <v>5.0</v>
      </c>
      <c r="K33" s="270">
        <v>2024.0</v>
      </c>
      <c r="L33" s="639">
        <v>45413.0</v>
      </c>
      <c r="M33" s="639">
        <v>45443.0</v>
      </c>
      <c r="N33" s="270">
        <v>24.0</v>
      </c>
      <c r="O33" s="1485">
        <f t="shared" si="24"/>
        <v>1</v>
      </c>
      <c r="P33" s="1486" t="str">
        <f t="shared" si="3"/>
        <v>#REF!</v>
      </c>
      <c r="Q33" s="1486">
        <v>1.19</v>
      </c>
      <c r="R33" s="525"/>
      <c r="S33" s="270" t="s">
        <v>525</v>
      </c>
      <c r="T33" s="684" t="s">
        <v>1203</v>
      </c>
      <c r="U33" s="527">
        <f t="shared" si="4"/>
        <v>1.19</v>
      </c>
      <c r="V33" s="527" t="str">
        <f t="shared" si="22"/>
        <v>#REF!</v>
      </c>
      <c r="W33" s="527">
        <f t="shared" si="23"/>
        <v>1.19</v>
      </c>
      <c r="X33" s="1487" t="str">
        <f t="shared" si="7"/>
        <v>#REF!</v>
      </c>
      <c r="Y33" s="530">
        <f t="shared" si="8"/>
        <v>1</v>
      </c>
      <c r="Z33" s="1442" t="str">
        <f t="shared" si="9"/>
        <v>#REF!</v>
      </c>
      <c r="AA33" s="1442" t="str">
        <f t="shared" si="10"/>
        <v>#REF!</v>
      </c>
      <c r="AB33" s="1442" t="str">
        <f t="shared" si="11"/>
        <v>#REF!</v>
      </c>
      <c r="AC33" s="1441" t="str">
        <f t="shared" si="12"/>
        <v>#REF!</v>
      </c>
      <c r="AD33" s="1441" t="str">
        <f t="shared" si="13"/>
        <v>#REF!</v>
      </c>
      <c r="AE33" s="1441" t="str">
        <f t="shared" si="14"/>
        <v>#REF!</v>
      </c>
      <c r="AF33" s="609"/>
    </row>
    <row r="34" ht="15.0" customHeight="1">
      <c r="A34" s="270">
        <v>33.0</v>
      </c>
      <c r="B34" s="682">
        <v>460317.0</v>
      </c>
      <c r="C34" s="683" t="s">
        <v>1070</v>
      </c>
      <c r="D34" s="684" t="s">
        <v>1071</v>
      </c>
      <c r="E34" s="683" t="s">
        <v>511</v>
      </c>
      <c r="F34" s="685" t="s">
        <v>512</v>
      </c>
      <c r="G34" s="685" t="s">
        <v>790</v>
      </c>
      <c r="H34" s="269" t="s">
        <v>531</v>
      </c>
      <c r="I34" s="522" t="str">
        <f t="shared" si="2"/>
        <v>#REF!</v>
      </c>
      <c r="J34" s="270">
        <v>5.0</v>
      </c>
      <c r="K34" s="270">
        <v>2024.0</v>
      </c>
      <c r="L34" s="639">
        <v>45413.0</v>
      </c>
      <c r="M34" s="639">
        <v>45443.0</v>
      </c>
      <c r="N34" s="270">
        <v>24.0</v>
      </c>
      <c r="O34" s="1485">
        <f t="shared" si="24"/>
        <v>1</v>
      </c>
      <c r="P34" s="1486" t="str">
        <f t="shared" si="3"/>
        <v>#REF!</v>
      </c>
      <c r="Q34" s="1486">
        <v>1.0</v>
      </c>
      <c r="R34" s="525"/>
      <c r="S34" s="270" t="s">
        <v>525</v>
      </c>
      <c r="T34" s="684" t="s">
        <v>1203</v>
      </c>
      <c r="U34" s="527">
        <f t="shared" si="4"/>
        <v>1</v>
      </c>
      <c r="V34" s="527" t="str">
        <f t="shared" si="22"/>
        <v>#REF!</v>
      </c>
      <c r="W34" s="527">
        <f t="shared" si="23"/>
        <v>1</v>
      </c>
      <c r="X34" s="1487" t="str">
        <f t="shared" si="7"/>
        <v>#REF!</v>
      </c>
      <c r="Y34" s="530">
        <f t="shared" si="8"/>
        <v>1</v>
      </c>
      <c r="Z34" s="1442" t="str">
        <f t="shared" si="9"/>
        <v>#REF!</v>
      </c>
      <c r="AA34" s="1442" t="str">
        <f t="shared" si="10"/>
        <v>#REF!</v>
      </c>
      <c r="AB34" s="1442" t="str">
        <f t="shared" si="11"/>
        <v>#REF!</v>
      </c>
      <c r="AC34" s="1441" t="str">
        <f t="shared" si="12"/>
        <v>#REF!</v>
      </c>
      <c r="AD34" s="1441" t="str">
        <f t="shared" si="13"/>
        <v>#REF!</v>
      </c>
      <c r="AE34" s="1441" t="str">
        <f t="shared" si="14"/>
        <v>#REF!</v>
      </c>
      <c r="AF34" s="609"/>
    </row>
    <row r="35" ht="15.0" customHeight="1">
      <c r="A35" s="270">
        <v>34.0</v>
      </c>
      <c r="B35" s="682">
        <v>428993.0</v>
      </c>
      <c r="C35" s="683" t="s">
        <v>1023</v>
      </c>
      <c r="D35" s="684" t="s">
        <v>1024</v>
      </c>
      <c r="E35" s="683" t="s">
        <v>511</v>
      </c>
      <c r="F35" s="685" t="s">
        <v>512</v>
      </c>
      <c r="G35" s="685" t="s">
        <v>771</v>
      </c>
      <c r="H35" s="269" t="s">
        <v>541</v>
      </c>
      <c r="I35" s="522" t="str">
        <f t="shared" si="2"/>
        <v>#REF!</v>
      </c>
      <c r="J35" s="270">
        <v>5.0</v>
      </c>
      <c r="K35" s="270">
        <v>2024.0</v>
      </c>
      <c r="L35" s="639">
        <v>45413.0</v>
      </c>
      <c r="M35" s="639">
        <v>45443.0</v>
      </c>
      <c r="N35" s="270">
        <v>12.0</v>
      </c>
      <c r="O35" s="1485">
        <f t="shared" si="24"/>
        <v>0.5</v>
      </c>
      <c r="P35" s="1486" t="str">
        <f t="shared" si="3"/>
        <v>#REF!</v>
      </c>
      <c r="Q35" s="1486">
        <v>0.795</v>
      </c>
      <c r="R35" s="525"/>
      <c r="S35" s="270" t="s">
        <v>525</v>
      </c>
      <c r="T35" s="684" t="s">
        <v>1203</v>
      </c>
      <c r="U35" s="527">
        <f t="shared" si="4"/>
        <v>0.795</v>
      </c>
      <c r="V35" s="527" t="str">
        <f t="shared" si="22"/>
        <v>#REF!</v>
      </c>
      <c r="W35" s="527">
        <f t="shared" si="23"/>
        <v>1.59</v>
      </c>
      <c r="X35" s="1487" t="str">
        <f t="shared" si="7"/>
        <v>#REF!</v>
      </c>
      <c r="Y35" s="530">
        <f t="shared" si="8"/>
        <v>1</v>
      </c>
      <c r="Z35" s="1442" t="str">
        <f t="shared" si="9"/>
        <v>#REF!</v>
      </c>
      <c r="AA35" s="1442" t="str">
        <f t="shared" si="10"/>
        <v>#REF!</v>
      </c>
      <c r="AB35" s="1442" t="str">
        <f t="shared" si="11"/>
        <v>#REF!</v>
      </c>
      <c r="AC35" s="1441" t="str">
        <f t="shared" si="12"/>
        <v>#REF!</v>
      </c>
      <c r="AD35" s="1441" t="str">
        <f t="shared" si="13"/>
        <v>#REF!</v>
      </c>
      <c r="AE35" s="1441" t="str">
        <f t="shared" si="14"/>
        <v>#REF!</v>
      </c>
      <c r="AF35" s="609"/>
    </row>
    <row r="36" ht="15.0" customHeight="1">
      <c r="A36" s="270">
        <v>35.0</v>
      </c>
      <c r="B36" s="682">
        <v>427203.0</v>
      </c>
      <c r="C36" s="683" t="s">
        <v>1006</v>
      </c>
      <c r="D36" s="684" t="s">
        <v>1007</v>
      </c>
      <c r="E36" s="683" t="s">
        <v>511</v>
      </c>
      <c r="F36" s="685" t="s">
        <v>512</v>
      </c>
      <c r="G36" s="685" t="s">
        <v>665</v>
      </c>
      <c r="H36" s="269" t="s">
        <v>580</v>
      </c>
      <c r="I36" s="522" t="str">
        <f t="shared" si="2"/>
        <v>#REF!</v>
      </c>
      <c r="J36" s="270">
        <v>5.0</v>
      </c>
      <c r="K36" s="270">
        <v>2024.0</v>
      </c>
      <c r="L36" s="639">
        <v>45439.0</v>
      </c>
      <c r="M36" s="639">
        <v>45443.0</v>
      </c>
      <c r="N36" s="270">
        <v>5.0</v>
      </c>
      <c r="O36" s="1485">
        <f t="shared" si="24"/>
        <v>0.2083333333</v>
      </c>
      <c r="P36" s="1486" t="str">
        <f t="shared" si="3"/>
        <v>#REF!</v>
      </c>
      <c r="Q36" s="1486">
        <v>0.2</v>
      </c>
      <c r="R36" s="525"/>
      <c r="S36" s="270" t="s">
        <v>525</v>
      </c>
      <c r="T36" s="684" t="s">
        <v>1203</v>
      </c>
      <c r="U36" s="527">
        <f t="shared" si="4"/>
        <v>0.2</v>
      </c>
      <c r="V36" s="527" t="str">
        <f t="shared" si="22"/>
        <v>#REF!</v>
      </c>
      <c r="W36" s="527">
        <f t="shared" si="23"/>
        <v>0.973</v>
      </c>
      <c r="X36" s="1487" t="str">
        <f t="shared" si="7"/>
        <v>#REF!</v>
      </c>
      <c r="Y36" s="530">
        <f t="shared" si="8"/>
        <v>0.9810606061</v>
      </c>
      <c r="Z36" s="1442" t="str">
        <f t="shared" si="9"/>
        <v>#REF!</v>
      </c>
      <c r="AA36" s="1442" t="str">
        <f t="shared" si="10"/>
        <v>#REF!</v>
      </c>
      <c r="AB36" s="1442" t="str">
        <f t="shared" si="11"/>
        <v>#REF!</v>
      </c>
      <c r="AC36" s="1441" t="str">
        <f t="shared" si="12"/>
        <v>#REF!</v>
      </c>
      <c r="AD36" s="1441" t="str">
        <f t="shared" si="13"/>
        <v>#REF!</v>
      </c>
      <c r="AE36" s="1441" t="str">
        <f t="shared" si="14"/>
        <v>#REF!</v>
      </c>
      <c r="AF36" s="609"/>
    </row>
    <row r="37" ht="15.0" customHeight="1">
      <c r="A37" s="270">
        <v>36.0</v>
      </c>
      <c r="B37" s="682">
        <v>278440.0</v>
      </c>
      <c r="C37" s="683" t="s">
        <v>1159</v>
      </c>
      <c r="D37" s="684" t="s">
        <v>1160</v>
      </c>
      <c r="E37" s="683" t="s">
        <v>511</v>
      </c>
      <c r="F37" s="685" t="s">
        <v>512</v>
      </c>
      <c r="G37" s="685" t="s">
        <v>790</v>
      </c>
      <c r="H37" s="269" t="s">
        <v>531</v>
      </c>
      <c r="I37" s="522" t="str">
        <f t="shared" si="2"/>
        <v>#REF!</v>
      </c>
      <c r="J37" s="270">
        <v>5.0</v>
      </c>
      <c r="K37" s="270">
        <v>2024.0</v>
      </c>
      <c r="L37" s="639">
        <v>45413.0</v>
      </c>
      <c r="M37" s="639">
        <v>45416.0</v>
      </c>
      <c r="N37" s="270">
        <v>2.0</v>
      </c>
      <c r="O37" s="1485">
        <f t="shared" si="24"/>
        <v>0.08333333333</v>
      </c>
      <c r="P37" s="1486" t="str">
        <f t="shared" si="3"/>
        <v>#REF!</v>
      </c>
      <c r="Q37" s="1486">
        <v>0.1</v>
      </c>
      <c r="R37" s="525"/>
      <c r="S37" s="270" t="s">
        <v>525</v>
      </c>
      <c r="T37" s="684" t="s">
        <v>1203</v>
      </c>
      <c r="U37" s="527">
        <f t="shared" si="4"/>
        <v>0.1</v>
      </c>
      <c r="V37" s="527" t="str">
        <f t="shared" si="22"/>
        <v>#REF!</v>
      </c>
      <c r="W37" s="527" t="str">
        <f t="shared" si="23"/>
        <v>#REF!</v>
      </c>
      <c r="X37" s="1487" t="str">
        <f t="shared" si="7"/>
        <v>#REF!</v>
      </c>
      <c r="Y37" s="530">
        <f t="shared" si="8"/>
        <v>1.083333333</v>
      </c>
      <c r="Z37" s="1442" t="str">
        <f t="shared" si="9"/>
        <v>#REF!</v>
      </c>
      <c r="AA37" s="1442" t="str">
        <f t="shared" si="10"/>
        <v>#REF!</v>
      </c>
      <c r="AB37" s="1442" t="str">
        <f t="shared" si="11"/>
        <v>#REF!</v>
      </c>
      <c r="AC37" s="1441" t="str">
        <f t="shared" si="12"/>
        <v>#REF!</v>
      </c>
      <c r="AD37" s="1441" t="str">
        <f t="shared" si="13"/>
        <v>#REF!</v>
      </c>
      <c r="AE37" s="1441" t="str">
        <f t="shared" si="14"/>
        <v>#REF!</v>
      </c>
      <c r="AF37" s="609"/>
    </row>
    <row r="38" ht="15.0" customHeight="1">
      <c r="A38" s="270">
        <v>37.0</v>
      </c>
      <c r="B38" s="682">
        <v>283181.0</v>
      </c>
      <c r="C38" s="683" t="s">
        <v>658</v>
      </c>
      <c r="D38" s="684" t="s">
        <v>659</v>
      </c>
      <c r="E38" s="683" t="s">
        <v>511</v>
      </c>
      <c r="F38" s="685" t="s">
        <v>564</v>
      </c>
      <c r="G38" s="685" t="s">
        <v>771</v>
      </c>
      <c r="H38" s="269" t="s">
        <v>612</v>
      </c>
      <c r="I38" s="522" t="str">
        <f t="shared" si="2"/>
        <v>#REF!</v>
      </c>
      <c r="J38" s="270">
        <v>5.0</v>
      </c>
      <c r="K38" s="270">
        <v>2024.0</v>
      </c>
      <c r="L38" s="639">
        <v>45413.0</v>
      </c>
      <c r="M38" s="639">
        <v>45443.0</v>
      </c>
      <c r="N38" s="270">
        <v>24.0</v>
      </c>
      <c r="O38" s="1485">
        <f t="shared" si="24"/>
        <v>1</v>
      </c>
      <c r="P38" s="1486" t="str">
        <f t="shared" si="3"/>
        <v>#REF!</v>
      </c>
      <c r="Q38" s="1486">
        <v>1.59</v>
      </c>
      <c r="R38" s="525"/>
      <c r="S38" s="270" t="s">
        <v>525</v>
      </c>
      <c r="T38" s="684" t="s">
        <v>1203</v>
      </c>
      <c r="U38" s="527">
        <f t="shared" si="4"/>
        <v>1.59</v>
      </c>
      <c r="V38" s="527" t="str">
        <f t="shared" si="22"/>
        <v>#REF!</v>
      </c>
      <c r="W38" s="527">
        <f t="shared" si="23"/>
        <v>1.59</v>
      </c>
      <c r="X38" s="1487" t="str">
        <f t="shared" si="7"/>
        <v>#REF!</v>
      </c>
      <c r="Y38" s="530">
        <f t="shared" si="8"/>
        <v>1</v>
      </c>
      <c r="Z38" s="1442" t="str">
        <f t="shared" si="9"/>
        <v>#REF!</v>
      </c>
      <c r="AA38" s="1442" t="str">
        <f t="shared" si="10"/>
        <v>#REF!</v>
      </c>
      <c r="AB38" s="1442" t="str">
        <f t="shared" si="11"/>
        <v>#REF!</v>
      </c>
      <c r="AC38" s="1441" t="str">
        <f t="shared" si="12"/>
        <v>#REF!</v>
      </c>
      <c r="AD38" s="1441" t="str">
        <f t="shared" si="13"/>
        <v>#REF!</v>
      </c>
      <c r="AE38" s="1441" t="str">
        <f t="shared" si="14"/>
        <v>#REF!</v>
      </c>
      <c r="AF38" s="609"/>
    </row>
    <row r="39" ht="15.0" customHeight="1">
      <c r="A39" s="270">
        <v>38.0</v>
      </c>
      <c r="B39" s="682">
        <v>463643.0</v>
      </c>
      <c r="C39" s="683" t="s">
        <v>1302</v>
      </c>
      <c r="D39" s="684" t="s">
        <v>2522</v>
      </c>
      <c r="E39" s="683" t="s">
        <v>511</v>
      </c>
      <c r="F39" s="685" t="s">
        <v>512</v>
      </c>
      <c r="G39" s="685" t="s">
        <v>790</v>
      </c>
      <c r="H39" s="269" t="s">
        <v>531</v>
      </c>
      <c r="I39" s="522" t="str">
        <f t="shared" si="2"/>
        <v>#REF!</v>
      </c>
      <c r="J39" s="270">
        <v>5.0</v>
      </c>
      <c r="K39" s="270">
        <v>2024.0</v>
      </c>
      <c r="L39" s="639">
        <v>45432.0</v>
      </c>
      <c r="M39" s="639">
        <v>45443.0</v>
      </c>
      <c r="N39" s="270">
        <v>10.0</v>
      </c>
      <c r="O39" s="1485">
        <f t="shared" si="24"/>
        <v>0.4166666667</v>
      </c>
      <c r="P39" s="1486" t="str">
        <f t="shared" si="3"/>
        <v>#REF!</v>
      </c>
      <c r="Q39" s="1486">
        <v>0.5</v>
      </c>
      <c r="R39" s="525"/>
      <c r="S39" s="270" t="s">
        <v>525</v>
      </c>
      <c r="T39" s="684" t="s">
        <v>1203</v>
      </c>
      <c r="U39" s="527">
        <f t="shared" si="4"/>
        <v>0.5</v>
      </c>
      <c r="V39" s="527" t="str">
        <f t="shared" si="22"/>
        <v>#REF!</v>
      </c>
      <c r="W39" s="527" t="str">
        <f t="shared" si="23"/>
        <v>#REF!</v>
      </c>
      <c r="X39" s="1487" t="str">
        <f t="shared" si="7"/>
        <v>#REF!</v>
      </c>
      <c r="Y39" s="530">
        <f t="shared" si="8"/>
        <v>0.9583333333</v>
      </c>
      <c r="Z39" s="1442" t="str">
        <f t="shared" si="9"/>
        <v>#REF!</v>
      </c>
      <c r="AA39" s="1442" t="str">
        <f t="shared" si="10"/>
        <v>#REF!</v>
      </c>
      <c r="AB39" s="1442" t="str">
        <f t="shared" si="11"/>
        <v>#REF!</v>
      </c>
      <c r="AC39" s="1441" t="str">
        <f t="shared" si="12"/>
        <v>#REF!</v>
      </c>
      <c r="AD39" s="1441" t="str">
        <f t="shared" si="13"/>
        <v>#REF!</v>
      </c>
      <c r="AE39" s="1441" t="str">
        <f t="shared" si="14"/>
        <v>#REF!</v>
      </c>
      <c r="AF39" s="609"/>
    </row>
    <row r="40" ht="15.0" customHeight="1">
      <c r="A40" s="270">
        <v>39.0</v>
      </c>
      <c r="B40" s="682">
        <v>463029.0</v>
      </c>
      <c r="C40" s="683" t="s">
        <v>1290</v>
      </c>
      <c r="D40" s="684" t="s">
        <v>1342</v>
      </c>
      <c r="E40" s="683" t="s">
        <v>511</v>
      </c>
      <c r="F40" s="685" t="s">
        <v>512</v>
      </c>
      <c r="G40" s="685" t="s">
        <v>795</v>
      </c>
      <c r="H40" s="269" t="s">
        <v>641</v>
      </c>
      <c r="I40" s="522" t="str">
        <f t="shared" si="2"/>
        <v>#REF!</v>
      </c>
      <c r="J40" s="270">
        <v>5.0</v>
      </c>
      <c r="K40" s="270">
        <v>2024.0</v>
      </c>
      <c r="L40" s="639">
        <v>45413.0</v>
      </c>
      <c r="M40" s="639">
        <v>45443.0</v>
      </c>
      <c r="N40" s="270">
        <v>24.0</v>
      </c>
      <c r="O40" s="1485">
        <f t="shared" si="24"/>
        <v>1</v>
      </c>
      <c r="P40" s="1486" t="str">
        <f t="shared" si="3"/>
        <v>#REF!</v>
      </c>
      <c r="Q40" s="1486">
        <v>0.55</v>
      </c>
      <c r="R40" s="525"/>
      <c r="S40" s="270" t="s">
        <v>525</v>
      </c>
      <c r="T40" s="684" t="s">
        <v>1203</v>
      </c>
      <c r="U40" s="527">
        <f t="shared" si="4"/>
        <v>0.55</v>
      </c>
      <c r="V40" s="527" t="str">
        <f t="shared" si="22"/>
        <v>#REF!</v>
      </c>
      <c r="W40" s="527">
        <f t="shared" si="23"/>
        <v>0.55</v>
      </c>
      <c r="X40" s="1487" t="str">
        <f t="shared" si="7"/>
        <v>#REF!</v>
      </c>
      <c r="Y40" s="530">
        <f t="shared" si="8"/>
        <v>1</v>
      </c>
      <c r="Z40" s="1442" t="str">
        <f t="shared" si="9"/>
        <v>#REF!</v>
      </c>
      <c r="AA40" s="1442" t="str">
        <f t="shared" si="10"/>
        <v>#REF!</v>
      </c>
      <c r="AB40" s="1442" t="str">
        <f t="shared" si="11"/>
        <v>#REF!</v>
      </c>
      <c r="AC40" s="1441" t="str">
        <f t="shared" si="12"/>
        <v>#REF!</v>
      </c>
      <c r="AD40" s="1441" t="str">
        <f t="shared" si="13"/>
        <v>#REF!</v>
      </c>
      <c r="AE40" s="1441" t="str">
        <f t="shared" si="14"/>
        <v>#REF!</v>
      </c>
      <c r="AF40" s="609"/>
    </row>
    <row r="41" ht="15.0" customHeight="1">
      <c r="A41" s="270">
        <v>40.0</v>
      </c>
      <c r="B41" s="682">
        <v>463031.0</v>
      </c>
      <c r="C41" s="683" t="s">
        <v>1288</v>
      </c>
      <c r="D41" s="684" t="s">
        <v>1338</v>
      </c>
      <c r="E41" s="683" t="s">
        <v>511</v>
      </c>
      <c r="F41" s="685" t="s">
        <v>512</v>
      </c>
      <c r="G41" s="685" t="s">
        <v>790</v>
      </c>
      <c r="H41" s="269" t="s">
        <v>531</v>
      </c>
      <c r="I41" s="522" t="str">
        <f t="shared" si="2"/>
        <v>#REF!</v>
      </c>
      <c r="J41" s="270">
        <v>5.0</v>
      </c>
      <c r="K41" s="270">
        <v>2024.0</v>
      </c>
      <c r="L41" s="639">
        <v>45413.0</v>
      </c>
      <c r="M41" s="639">
        <v>45443.0</v>
      </c>
      <c r="N41" s="270">
        <v>24.0</v>
      </c>
      <c r="O41" s="1485">
        <f t="shared" si="24"/>
        <v>1</v>
      </c>
      <c r="P41" s="1486" t="str">
        <f t="shared" si="3"/>
        <v>#REF!</v>
      </c>
      <c r="Q41" s="1486">
        <v>1.24</v>
      </c>
      <c r="R41" s="525"/>
      <c r="S41" s="270" t="s">
        <v>525</v>
      </c>
      <c r="T41" s="684" t="s">
        <v>1203</v>
      </c>
      <c r="U41" s="527">
        <f t="shared" si="4"/>
        <v>1.24</v>
      </c>
      <c r="V41" s="527" t="str">
        <f t="shared" si="22"/>
        <v>#REF!</v>
      </c>
      <c r="W41" s="527">
        <f t="shared" si="23"/>
        <v>1.24</v>
      </c>
      <c r="X41" s="1487" t="str">
        <f t="shared" si="7"/>
        <v>#REF!</v>
      </c>
      <c r="Y41" s="530">
        <f t="shared" si="8"/>
        <v>1</v>
      </c>
      <c r="Z41" s="1442" t="str">
        <f t="shared" si="9"/>
        <v>#REF!</v>
      </c>
      <c r="AA41" s="1442" t="str">
        <f t="shared" si="10"/>
        <v>#REF!</v>
      </c>
      <c r="AB41" s="1442" t="str">
        <f t="shared" si="11"/>
        <v>#REF!</v>
      </c>
      <c r="AC41" s="1441" t="str">
        <f t="shared" si="12"/>
        <v>#REF!</v>
      </c>
      <c r="AD41" s="1441" t="str">
        <f t="shared" si="13"/>
        <v>#REF!</v>
      </c>
      <c r="AE41" s="1441" t="str">
        <f t="shared" si="14"/>
        <v>#REF!</v>
      </c>
      <c r="AF41" s="609"/>
    </row>
    <row r="42" ht="15.0" customHeight="1">
      <c r="A42" s="270">
        <v>41.0</v>
      </c>
      <c r="B42" s="682">
        <v>458877.0</v>
      </c>
      <c r="C42" s="683" t="s">
        <v>521</v>
      </c>
      <c r="D42" s="684" t="s">
        <v>522</v>
      </c>
      <c r="E42" s="683" t="s">
        <v>511</v>
      </c>
      <c r="F42" s="685" t="s">
        <v>512</v>
      </c>
      <c r="G42" s="685" t="s">
        <v>893</v>
      </c>
      <c r="H42" s="269" t="s">
        <v>514</v>
      </c>
      <c r="I42" s="522" t="str">
        <f t="shared" si="2"/>
        <v>#REF!</v>
      </c>
      <c r="J42" s="270">
        <v>5.0</v>
      </c>
      <c r="K42" s="270">
        <v>2024.0</v>
      </c>
      <c r="L42" s="639">
        <v>45413.0</v>
      </c>
      <c r="M42" s="639">
        <v>45443.0</v>
      </c>
      <c r="N42" s="270">
        <v>24.0</v>
      </c>
      <c r="O42" s="1485">
        <f t="shared" si="24"/>
        <v>1</v>
      </c>
      <c r="P42" s="1486" t="str">
        <f t="shared" si="3"/>
        <v>#REF!</v>
      </c>
      <c r="Q42" s="1486">
        <v>2.27</v>
      </c>
      <c r="R42" s="525"/>
      <c r="S42" s="270" t="s">
        <v>525</v>
      </c>
      <c r="T42" s="684" t="s">
        <v>1203</v>
      </c>
      <c r="U42" s="527">
        <f t="shared" si="4"/>
        <v>2.27</v>
      </c>
      <c r="V42" s="527" t="str">
        <f t="shared" si="22"/>
        <v>#REF!</v>
      </c>
      <c r="W42" s="527">
        <f t="shared" si="23"/>
        <v>2.27</v>
      </c>
      <c r="X42" s="1487" t="str">
        <f t="shared" si="7"/>
        <v>#REF!</v>
      </c>
      <c r="Y42" s="530">
        <f t="shared" si="8"/>
        <v>1</v>
      </c>
      <c r="Z42" s="1442" t="str">
        <f t="shared" si="9"/>
        <v>#REF!</v>
      </c>
      <c r="AA42" s="1442" t="str">
        <f t="shared" si="10"/>
        <v>#REF!</v>
      </c>
      <c r="AB42" s="1442" t="str">
        <f t="shared" si="11"/>
        <v>#REF!</v>
      </c>
      <c r="AC42" s="1441" t="str">
        <f t="shared" si="12"/>
        <v>#REF!</v>
      </c>
      <c r="AD42" s="1441" t="str">
        <f t="shared" si="13"/>
        <v>#REF!</v>
      </c>
      <c r="AE42" s="1441" t="str">
        <f t="shared" si="14"/>
        <v>#REF!</v>
      </c>
      <c r="AF42" s="609"/>
    </row>
    <row r="43" ht="15.0" customHeight="1">
      <c r="A43" s="270">
        <v>42.0</v>
      </c>
      <c r="B43" s="682">
        <v>463517.0</v>
      </c>
      <c r="C43" s="683" t="s">
        <v>1298</v>
      </c>
      <c r="D43" s="684" t="s">
        <v>1861</v>
      </c>
      <c r="E43" s="683" t="s">
        <v>511</v>
      </c>
      <c r="F43" s="685" t="s">
        <v>512</v>
      </c>
      <c r="G43" s="685" t="s">
        <v>893</v>
      </c>
      <c r="H43" s="269" t="s">
        <v>514</v>
      </c>
      <c r="I43" s="522" t="str">
        <f t="shared" si="2"/>
        <v>#REF!</v>
      </c>
      <c r="J43" s="270">
        <v>5.0</v>
      </c>
      <c r="K43" s="270">
        <v>2024.0</v>
      </c>
      <c r="L43" s="639">
        <v>45441.0</v>
      </c>
      <c r="M43" s="639">
        <v>45443.0</v>
      </c>
      <c r="N43" s="270">
        <v>2.0</v>
      </c>
      <c r="O43" s="1485">
        <f t="shared" si="24"/>
        <v>0.08333333333</v>
      </c>
      <c r="P43" s="1486" t="str">
        <f t="shared" si="3"/>
        <v>#REF!</v>
      </c>
      <c r="Q43" s="1486">
        <v>0.1</v>
      </c>
      <c r="R43" s="525"/>
      <c r="S43" s="270" t="s">
        <v>525</v>
      </c>
      <c r="T43" s="684" t="s">
        <v>1203</v>
      </c>
      <c r="U43" s="527">
        <f t="shared" si="4"/>
        <v>0.1</v>
      </c>
      <c r="V43" s="527" t="str">
        <f t="shared" si="22"/>
        <v>#REF!</v>
      </c>
      <c r="W43" s="527" t="str">
        <f t="shared" si="23"/>
        <v>#REF!</v>
      </c>
      <c r="X43" s="1487" t="str">
        <f t="shared" si="7"/>
        <v>#REF!</v>
      </c>
      <c r="Y43" s="530">
        <f t="shared" si="8"/>
        <v>0.9583333333</v>
      </c>
      <c r="Z43" s="1442" t="str">
        <f t="shared" si="9"/>
        <v>#REF!</v>
      </c>
      <c r="AA43" s="1442" t="str">
        <f t="shared" si="10"/>
        <v>#REF!</v>
      </c>
      <c r="AB43" s="1442" t="str">
        <f t="shared" si="11"/>
        <v>#REF!</v>
      </c>
      <c r="AC43" s="1441" t="str">
        <f t="shared" si="12"/>
        <v>#REF!</v>
      </c>
      <c r="AD43" s="1441" t="str">
        <f t="shared" si="13"/>
        <v>#REF!</v>
      </c>
      <c r="AE43" s="1441" t="str">
        <f t="shared" si="14"/>
        <v>#REF!</v>
      </c>
      <c r="AF43" s="609"/>
    </row>
    <row r="44" ht="15.0" customHeight="1">
      <c r="A44" s="270">
        <v>43.0</v>
      </c>
      <c r="B44" s="682">
        <v>275041.0</v>
      </c>
      <c r="C44" s="683" t="s">
        <v>1102</v>
      </c>
      <c r="D44" s="684" t="s">
        <v>1103</v>
      </c>
      <c r="E44" s="683" t="s">
        <v>511</v>
      </c>
      <c r="F44" s="685" t="s">
        <v>512</v>
      </c>
      <c r="G44" s="685" t="s">
        <v>665</v>
      </c>
      <c r="H44" s="269" t="s">
        <v>580</v>
      </c>
      <c r="I44" s="522" t="str">
        <f t="shared" si="2"/>
        <v>#REF!</v>
      </c>
      <c r="J44" s="270">
        <v>5.0</v>
      </c>
      <c r="K44" s="270">
        <v>2024.0</v>
      </c>
      <c r="L44" s="639">
        <v>45426.0</v>
      </c>
      <c r="M44" s="639">
        <v>45443.0</v>
      </c>
      <c r="N44" s="270">
        <v>14.0</v>
      </c>
      <c r="O44" s="1485">
        <f t="shared" si="24"/>
        <v>0.5833333333</v>
      </c>
      <c r="P44" s="1486" t="str">
        <f t="shared" si="3"/>
        <v>#REF!</v>
      </c>
      <c r="Q44" s="1486">
        <v>0.583</v>
      </c>
      <c r="R44" s="525"/>
      <c r="S44" s="270" t="s">
        <v>525</v>
      </c>
      <c r="T44" s="689" t="s">
        <v>1203</v>
      </c>
      <c r="U44" s="527">
        <f t="shared" si="4"/>
        <v>0.583</v>
      </c>
      <c r="V44" s="527" t="str">
        <f t="shared" si="22"/>
        <v>#REF!</v>
      </c>
      <c r="W44" s="527" t="str">
        <f t="shared" si="23"/>
        <v>#REF!</v>
      </c>
      <c r="X44" s="1487" t="str">
        <f t="shared" si="7"/>
        <v>#REF!</v>
      </c>
      <c r="Y44" s="530">
        <f t="shared" si="8"/>
        <v>0.7651515152</v>
      </c>
      <c r="Z44" s="1442" t="str">
        <f t="shared" si="9"/>
        <v>#REF!</v>
      </c>
      <c r="AA44" s="1442" t="str">
        <f t="shared" si="10"/>
        <v>#REF!</v>
      </c>
      <c r="AB44" s="1442" t="str">
        <f t="shared" si="11"/>
        <v>#REF!</v>
      </c>
      <c r="AC44" s="1441" t="str">
        <f t="shared" si="12"/>
        <v>#REF!</v>
      </c>
      <c r="AD44" s="1441" t="str">
        <f t="shared" si="13"/>
        <v>#REF!</v>
      </c>
      <c r="AE44" s="1441" t="str">
        <f t="shared" si="14"/>
        <v>#REF!</v>
      </c>
      <c r="AF44" s="609"/>
    </row>
    <row r="45" ht="15.0" customHeight="1">
      <c r="A45" s="270">
        <v>44.0</v>
      </c>
      <c r="B45" s="682">
        <v>463033.0</v>
      </c>
      <c r="C45" s="683" t="s">
        <v>1334</v>
      </c>
      <c r="D45" s="684" t="s">
        <v>1335</v>
      </c>
      <c r="E45" s="683" t="s">
        <v>511</v>
      </c>
      <c r="F45" s="685" t="s">
        <v>512</v>
      </c>
      <c r="G45" s="685" t="s">
        <v>790</v>
      </c>
      <c r="H45" s="269" t="s">
        <v>531</v>
      </c>
      <c r="I45" s="522" t="str">
        <f t="shared" si="2"/>
        <v>#REF!</v>
      </c>
      <c r="J45" s="270">
        <v>5.0</v>
      </c>
      <c r="K45" s="270">
        <v>2024.0</v>
      </c>
      <c r="L45" s="639">
        <v>45413.0</v>
      </c>
      <c r="M45" s="639">
        <v>45422.0</v>
      </c>
      <c r="N45" s="270">
        <v>8.0</v>
      </c>
      <c r="O45" s="1485">
        <f t="shared" si="24"/>
        <v>0.3333333333</v>
      </c>
      <c r="P45" s="1486" t="str">
        <f t="shared" si="3"/>
        <v>#REF!</v>
      </c>
      <c r="Q45" s="1486">
        <v>0.4</v>
      </c>
      <c r="R45" s="525"/>
      <c r="S45" s="270" t="s">
        <v>525</v>
      </c>
      <c r="T45" s="689" t="s">
        <v>1203</v>
      </c>
      <c r="U45" s="527">
        <f t="shared" si="4"/>
        <v>0.4</v>
      </c>
      <c r="V45" s="527" t="str">
        <f t="shared" si="22"/>
        <v>#REF!</v>
      </c>
      <c r="W45" s="527">
        <f t="shared" si="23"/>
        <v>0.4</v>
      </c>
      <c r="X45" s="1487" t="str">
        <f t="shared" si="7"/>
        <v>#REF!</v>
      </c>
      <c r="Y45" s="530">
        <f t="shared" si="8"/>
        <v>0.3333333333</v>
      </c>
      <c r="Z45" s="1442" t="str">
        <f t="shared" si="9"/>
        <v>#REF!</v>
      </c>
      <c r="AA45" s="1442" t="str">
        <f t="shared" si="10"/>
        <v>#REF!</v>
      </c>
      <c r="AB45" s="1442" t="str">
        <f t="shared" si="11"/>
        <v>#REF!</v>
      </c>
      <c r="AC45" s="1441" t="str">
        <f t="shared" si="12"/>
        <v>#REF!</v>
      </c>
      <c r="AD45" s="1441" t="str">
        <f t="shared" si="13"/>
        <v>#REF!</v>
      </c>
      <c r="AE45" s="1441" t="str">
        <f t="shared" si="14"/>
        <v>#REF!</v>
      </c>
      <c r="AF45" s="609"/>
    </row>
    <row r="46" ht="15.0" customHeight="1">
      <c r="A46" s="270">
        <v>45.0</v>
      </c>
      <c r="B46" s="682">
        <v>427332.0</v>
      </c>
      <c r="C46" s="683" t="s">
        <v>995</v>
      </c>
      <c r="D46" s="684" t="s">
        <v>996</v>
      </c>
      <c r="E46" s="683" t="s">
        <v>511</v>
      </c>
      <c r="F46" s="685" t="s">
        <v>512</v>
      </c>
      <c r="G46" s="685" t="s">
        <v>771</v>
      </c>
      <c r="H46" s="269" t="s">
        <v>541</v>
      </c>
      <c r="I46" s="522" t="str">
        <f t="shared" si="2"/>
        <v>#REF!</v>
      </c>
      <c r="J46" s="270">
        <v>5.0</v>
      </c>
      <c r="K46" s="270">
        <v>2024.0</v>
      </c>
      <c r="L46" s="639">
        <v>45413.0</v>
      </c>
      <c r="M46" s="639">
        <v>45443.0</v>
      </c>
      <c r="N46" s="270">
        <v>24.0</v>
      </c>
      <c r="O46" s="1485">
        <f t="shared" si="24"/>
        <v>1</v>
      </c>
      <c r="P46" s="1486" t="str">
        <f t="shared" si="3"/>
        <v>#REF!</v>
      </c>
      <c r="Q46" s="1486">
        <v>1.59</v>
      </c>
      <c r="R46" s="525"/>
      <c r="S46" s="270" t="s">
        <v>525</v>
      </c>
      <c r="T46" s="684" t="s">
        <v>1203</v>
      </c>
      <c r="U46" s="527">
        <f t="shared" si="4"/>
        <v>1.59</v>
      </c>
      <c r="V46" s="527" t="str">
        <f t="shared" si="22"/>
        <v>#REF!</v>
      </c>
      <c r="W46" s="527">
        <f t="shared" si="23"/>
        <v>1.59</v>
      </c>
      <c r="X46" s="1487" t="str">
        <f t="shared" si="7"/>
        <v>#REF!</v>
      </c>
      <c r="Y46" s="530">
        <f t="shared" si="8"/>
        <v>1</v>
      </c>
      <c r="Z46" s="1442" t="str">
        <f t="shared" si="9"/>
        <v>#REF!</v>
      </c>
      <c r="AA46" s="1442" t="str">
        <f t="shared" si="10"/>
        <v>#REF!</v>
      </c>
      <c r="AB46" s="1442" t="str">
        <f t="shared" si="11"/>
        <v>#REF!</v>
      </c>
      <c r="AC46" s="1441" t="str">
        <f t="shared" si="12"/>
        <v>#REF!</v>
      </c>
      <c r="AD46" s="1441" t="str">
        <f t="shared" si="13"/>
        <v>#REF!</v>
      </c>
      <c r="AE46" s="1441" t="str">
        <f t="shared" si="14"/>
        <v>#REF!</v>
      </c>
      <c r="AF46" s="609"/>
    </row>
    <row r="47" ht="15.0" customHeight="1">
      <c r="A47" s="270">
        <v>46.0</v>
      </c>
      <c r="B47" s="682">
        <v>447599.0</v>
      </c>
      <c r="C47" s="683" t="s">
        <v>601</v>
      </c>
      <c r="D47" s="684" t="s">
        <v>1354</v>
      </c>
      <c r="E47" s="683" t="s">
        <v>511</v>
      </c>
      <c r="F47" s="685" t="s">
        <v>564</v>
      </c>
      <c r="G47" s="685" t="s">
        <v>790</v>
      </c>
      <c r="H47" s="269" t="s">
        <v>565</v>
      </c>
      <c r="I47" s="522" t="str">
        <f t="shared" si="2"/>
        <v>#REF!</v>
      </c>
      <c r="J47" s="270">
        <v>5.0</v>
      </c>
      <c r="K47" s="270">
        <v>2024.0</v>
      </c>
      <c r="L47" s="639">
        <v>45413.0</v>
      </c>
      <c r="M47" s="639">
        <v>45443.0</v>
      </c>
      <c r="N47" s="270">
        <v>24.0</v>
      </c>
      <c r="O47" s="1485">
        <f t="shared" si="24"/>
        <v>1</v>
      </c>
      <c r="P47" s="1486">
        <f t="shared" si="3"/>
        <v>1</v>
      </c>
      <c r="Q47" s="1486">
        <v>1.0</v>
      </c>
      <c r="R47" s="525"/>
      <c r="S47" s="270" t="s">
        <v>517</v>
      </c>
      <c r="T47" s="684" t="s">
        <v>536</v>
      </c>
      <c r="U47" s="527">
        <f t="shared" si="4"/>
        <v>1</v>
      </c>
      <c r="V47" s="527">
        <f t="shared" si="22"/>
        <v>1</v>
      </c>
      <c r="W47" s="527">
        <f t="shared" si="23"/>
        <v>1</v>
      </c>
      <c r="X47" s="1487">
        <f t="shared" si="7"/>
        <v>1</v>
      </c>
      <c r="Y47" s="530">
        <f t="shared" si="8"/>
        <v>1</v>
      </c>
      <c r="Z47" s="1442" t="str">
        <f t="shared" si="9"/>
        <v>#REF!</v>
      </c>
      <c r="AA47" s="1442" t="str">
        <f t="shared" si="10"/>
        <v>#REF!</v>
      </c>
      <c r="AB47" s="1442" t="str">
        <f t="shared" si="11"/>
        <v>#REF!</v>
      </c>
      <c r="AC47" s="1441">
        <f t="shared" si="12"/>
        <v>0</v>
      </c>
      <c r="AD47" s="1441" t="str">
        <f t="shared" si="13"/>
        <v>#REF!</v>
      </c>
      <c r="AE47" s="1441" t="str">
        <f t="shared" si="14"/>
        <v>#REF!</v>
      </c>
      <c r="AF47" s="609"/>
    </row>
    <row r="48" ht="15.0" customHeight="1">
      <c r="A48" s="270">
        <v>47.0</v>
      </c>
      <c r="B48" s="682">
        <v>439024.0</v>
      </c>
      <c r="C48" s="683" t="s">
        <v>652</v>
      </c>
      <c r="D48" s="684" t="s">
        <v>653</v>
      </c>
      <c r="E48" s="683" t="s">
        <v>511</v>
      </c>
      <c r="F48" s="685" t="s">
        <v>546</v>
      </c>
      <c r="G48" s="685" t="s">
        <v>787</v>
      </c>
      <c r="H48" s="269" t="s">
        <v>596</v>
      </c>
      <c r="I48" s="522" t="str">
        <f t="shared" si="2"/>
        <v>#REF!</v>
      </c>
      <c r="J48" s="270">
        <v>5.0</v>
      </c>
      <c r="K48" s="270">
        <v>2024.0</v>
      </c>
      <c r="L48" s="639">
        <v>45413.0</v>
      </c>
      <c r="M48" s="639">
        <v>45443.0</v>
      </c>
      <c r="N48" s="270">
        <v>24.0</v>
      </c>
      <c r="O48" s="1485">
        <f t="shared" si="24"/>
        <v>1</v>
      </c>
      <c r="P48" s="1486">
        <f t="shared" si="3"/>
        <v>1</v>
      </c>
      <c r="Q48" s="1486">
        <v>1.0</v>
      </c>
      <c r="R48" s="525"/>
      <c r="S48" s="270" t="s">
        <v>517</v>
      </c>
      <c r="T48" s="684" t="s">
        <v>536</v>
      </c>
      <c r="U48" s="527">
        <f t="shared" si="4"/>
        <v>1</v>
      </c>
      <c r="V48" s="527">
        <f t="shared" si="22"/>
        <v>1</v>
      </c>
      <c r="W48" s="527">
        <f t="shared" si="23"/>
        <v>1</v>
      </c>
      <c r="X48" s="1487">
        <f t="shared" si="7"/>
        <v>1</v>
      </c>
      <c r="Y48" s="530">
        <f t="shared" si="8"/>
        <v>1</v>
      </c>
      <c r="Z48" s="1442" t="str">
        <f t="shared" si="9"/>
        <v>#REF!</v>
      </c>
      <c r="AA48" s="1442" t="str">
        <f t="shared" si="10"/>
        <v>#REF!</v>
      </c>
      <c r="AB48" s="1442" t="str">
        <f t="shared" si="11"/>
        <v>#REF!</v>
      </c>
      <c r="AC48" s="1441">
        <f t="shared" si="12"/>
        <v>0</v>
      </c>
      <c r="AD48" s="1441" t="str">
        <f t="shared" si="13"/>
        <v>#REF!</v>
      </c>
      <c r="AE48" s="1441" t="str">
        <f t="shared" si="14"/>
        <v>#REF!</v>
      </c>
      <c r="AF48" s="609"/>
    </row>
    <row r="49" ht="15.0" customHeight="1">
      <c r="A49" s="270">
        <v>48.0</v>
      </c>
      <c r="B49" s="609" t="s">
        <v>1295</v>
      </c>
      <c r="C49" s="240" t="s">
        <v>1017</v>
      </c>
      <c r="D49" s="240" t="s">
        <v>1019</v>
      </c>
      <c r="E49" s="240" t="s">
        <v>511</v>
      </c>
      <c r="F49" s="609" t="s">
        <v>546</v>
      </c>
      <c r="G49" s="609" t="s">
        <v>787</v>
      </c>
      <c r="H49" s="609" t="str">
        <f t="shared" ref="H49:H119" si="25">IF(G49="fresher",F49&amp;"01",IF(G49="junior",F49&amp;"02",IF(G49="junior+",F49&amp;"03",IF(G49="middle",F49&amp;"04",IF(G49="middle+",F49&amp;"05",IF(G49="senior",F49&amp;"06",0))))))</f>
        <v>TESTER05</v>
      </c>
      <c r="I49" s="522" t="str">
        <f t="shared" si="2"/>
        <v>#REF!</v>
      </c>
      <c r="J49" s="270">
        <v>5.0</v>
      </c>
      <c r="K49" s="609">
        <v>2024.0</v>
      </c>
      <c r="L49" s="639">
        <v>45413.0</v>
      </c>
      <c r="M49" s="639">
        <v>45443.0</v>
      </c>
      <c r="N49" s="171">
        <v>24.0</v>
      </c>
      <c r="O49" s="1451">
        <f t="shared" si="24"/>
        <v>1</v>
      </c>
      <c r="P49" s="1451">
        <v>1.88</v>
      </c>
      <c r="Q49" s="1451">
        <f>P49</f>
        <v>1.88</v>
      </c>
      <c r="R49" s="609"/>
      <c r="S49" s="609" t="s">
        <v>517</v>
      </c>
      <c r="T49" s="240" t="s">
        <v>1156</v>
      </c>
      <c r="U49" s="652">
        <f t="shared" si="4"/>
        <v>1.88</v>
      </c>
      <c r="V49" s="652">
        <f t="shared" ref="V49:V68" si="26">ROUND(SUMIF(B:B,B49,P:P),3)</f>
        <v>1.88</v>
      </c>
      <c r="W49" s="652">
        <f t="shared" ref="W49:W68" si="27">ROUND(SUMIF(B:B,B49,U:U),3)</f>
        <v>1.88</v>
      </c>
      <c r="X49" s="652">
        <f t="shared" si="7"/>
        <v>1</v>
      </c>
      <c r="Y49" s="530">
        <f t="shared" si="8"/>
        <v>1</v>
      </c>
      <c r="Z49" s="1442" t="str">
        <f t="shared" si="9"/>
        <v>#REF!</v>
      </c>
      <c r="AA49" s="1442" t="str">
        <f>ROUND(IF(X49&lt;=1,AB49*#REF!*X49,AB49*#REF!),0)</f>
        <v>#REF!</v>
      </c>
      <c r="AB49" s="1442" t="str">
        <f>ROUND(IF(X49&lt;=1,Z49*#REF!*X49,Z49*#REF!),0)</f>
        <v>#REF!</v>
      </c>
      <c r="AC49" s="1441" t="str">
        <f>ROUND(IF(X49&gt;1,(W49-V49)*$AC$1,0)*(#REF!/Y49),0)</f>
        <v>#REF!</v>
      </c>
      <c r="AD49" s="1441" t="str">
        <f t="shared" si="13"/>
        <v>#REF!</v>
      </c>
      <c r="AE49" s="1441" t="str">
        <f t="shared" si="14"/>
        <v>#REF!</v>
      </c>
      <c r="AF49" s="609"/>
    </row>
    <row r="50" ht="15.0" customHeight="1">
      <c r="A50" s="270">
        <v>49.0</v>
      </c>
      <c r="B50" s="609" t="s">
        <v>1108</v>
      </c>
      <c r="C50" s="240" t="s">
        <v>1109</v>
      </c>
      <c r="D50" s="240" t="s">
        <v>1110</v>
      </c>
      <c r="E50" s="240" t="s">
        <v>511</v>
      </c>
      <c r="F50" s="609" t="s">
        <v>546</v>
      </c>
      <c r="G50" s="609" t="s">
        <v>771</v>
      </c>
      <c r="H50" s="609" t="str">
        <f t="shared" si="25"/>
        <v>TESTER04</v>
      </c>
      <c r="I50" s="522" t="str">
        <f t="shared" si="2"/>
        <v>#REF!</v>
      </c>
      <c r="J50" s="270">
        <v>5.0</v>
      </c>
      <c r="K50" s="609">
        <v>2024.0</v>
      </c>
      <c r="L50" s="639">
        <v>45413.0</v>
      </c>
      <c r="M50" s="639">
        <v>45443.0</v>
      </c>
      <c r="N50" s="171">
        <v>24.0</v>
      </c>
      <c r="O50" s="1451">
        <f t="shared" si="24"/>
        <v>1</v>
      </c>
      <c r="P50" s="1451" t="str">
        <f>ROUND(IF(S50="ODC",1*O49,I50*O49),3)</f>
        <v>#REF!</v>
      </c>
      <c r="Q50" s="1451">
        <v>1.41</v>
      </c>
      <c r="R50" s="609"/>
      <c r="S50" s="609" t="s">
        <v>525</v>
      </c>
      <c r="T50" s="240" t="s">
        <v>2523</v>
      </c>
      <c r="U50" s="652">
        <f t="shared" si="4"/>
        <v>1.41</v>
      </c>
      <c r="V50" s="652" t="str">
        <f t="shared" si="26"/>
        <v>#REF!</v>
      </c>
      <c r="W50" s="652">
        <f t="shared" si="27"/>
        <v>1.41</v>
      </c>
      <c r="X50" s="652" t="str">
        <f t="shared" si="7"/>
        <v>#REF!</v>
      </c>
      <c r="Y50" s="530">
        <f t="shared" si="8"/>
        <v>1</v>
      </c>
      <c r="Z50" s="1442" t="str">
        <f t="shared" si="9"/>
        <v>#REF!</v>
      </c>
      <c r="AA50" s="1442" t="str">
        <f>ROUND(IF(X50&lt;=1,AB50*O49*X50,AB50*O49),0)</f>
        <v>#REF!</v>
      </c>
      <c r="AB50" s="1442" t="str">
        <f>ROUND(IF(X50&lt;=1,Z50*O49*X50,Z50*O49),0)</f>
        <v>#REF!</v>
      </c>
      <c r="AC50" s="1441" t="str">
        <f>ROUND(IF(X50&gt;1,(W50-V50)*$AC$1,0)*(O49/Y50),0)</f>
        <v>#REF!</v>
      </c>
      <c r="AD50" s="1441" t="str">
        <f t="shared" si="13"/>
        <v>#REF!</v>
      </c>
      <c r="AE50" s="1441" t="str">
        <f t="shared" si="14"/>
        <v>#REF!</v>
      </c>
      <c r="AF50" s="609"/>
    </row>
    <row r="51" ht="15.0" customHeight="1">
      <c r="A51" s="270">
        <v>50.0</v>
      </c>
      <c r="B51" s="609" t="s">
        <v>1359</v>
      </c>
      <c r="C51" s="240" t="s">
        <v>1168</v>
      </c>
      <c r="D51" s="240" t="s">
        <v>1169</v>
      </c>
      <c r="E51" s="240" t="s">
        <v>511</v>
      </c>
      <c r="F51" s="609" t="s">
        <v>512</v>
      </c>
      <c r="G51" s="609" t="s">
        <v>771</v>
      </c>
      <c r="H51" s="609" t="str">
        <f t="shared" si="25"/>
        <v>DEV04</v>
      </c>
      <c r="I51" s="522" t="str">
        <f t="shared" si="2"/>
        <v>#REF!</v>
      </c>
      <c r="J51" s="270">
        <v>5.0</v>
      </c>
      <c r="K51" s="609">
        <v>2024.0</v>
      </c>
      <c r="L51" s="639">
        <v>45413.0</v>
      </c>
      <c r="M51" s="639">
        <v>45443.0</v>
      </c>
      <c r="N51" s="171">
        <v>24.0</v>
      </c>
      <c r="O51" s="1451">
        <f t="shared" si="24"/>
        <v>1</v>
      </c>
      <c r="P51" s="1451" t="str">
        <f t="shared" ref="P51:P250" si="28">ROUND(IF(S51="ODC",1*O51,I51*O51),3)</f>
        <v>#REF!</v>
      </c>
      <c r="Q51" s="1451">
        <v>1.59</v>
      </c>
      <c r="R51" s="609"/>
      <c r="S51" s="609" t="s">
        <v>525</v>
      </c>
      <c r="T51" s="240" t="s">
        <v>2523</v>
      </c>
      <c r="U51" s="652">
        <f t="shared" si="4"/>
        <v>1.59</v>
      </c>
      <c r="V51" s="652" t="str">
        <f t="shared" si="26"/>
        <v>#REF!</v>
      </c>
      <c r="W51" s="652">
        <f t="shared" si="27"/>
        <v>1.59</v>
      </c>
      <c r="X51" s="652" t="str">
        <f t="shared" si="7"/>
        <v>#REF!</v>
      </c>
      <c r="Y51" s="530">
        <f t="shared" si="8"/>
        <v>1</v>
      </c>
      <c r="Z51" s="1442" t="str">
        <f t="shared" si="9"/>
        <v>#REF!</v>
      </c>
      <c r="AA51" s="1442" t="str">
        <f t="shared" ref="AA51:AA383" si="29">ROUND(IF(X51&lt;=1,AB51*O51*X51,AB51*O51),0)</f>
        <v>#REF!</v>
      </c>
      <c r="AB51" s="1442" t="str">
        <f t="shared" ref="AB51:AB383" si="30">ROUND(IF(X51&lt;=1,Z51*O51*X51,Z51*O51),0)</f>
        <v>#REF!</v>
      </c>
      <c r="AC51" s="1441" t="str">
        <f t="shared" ref="AC51:AC383" si="31">ROUND(IF(X51&gt;1,(W51-V51)*$AC$1,0)*(O51/Y51),0)</f>
        <v>#REF!</v>
      </c>
      <c r="AD51" s="1441" t="str">
        <f t="shared" si="13"/>
        <v>#REF!</v>
      </c>
      <c r="AE51" s="1441" t="str">
        <f t="shared" si="14"/>
        <v>#REF!</v>
      </c>
      <c r="AF51" s="609"/>
    </row>
    <row r="52" ht="15.0" customHeight="1">
      <c r="A52" s="270">
        <v>51.0</v>
      </c>
      <c r="B52" s="609" t="s">
        <v>1364</v>
      </c>
      <c r="C52" s="240" t="s">
        <v>1174</v>
      </c>
      <c r="D52" s="240" t="s">
        <v>1175</v>
      </c>
      <c r="E52" s="240" t="s">
        <v>511</v>
      </c>
      <c r="F52" s="609" t="s">
        <v>512</v>
      </c>
      <c r="G52" s="609" t="s">
        <v>665</v>
      </c>
      <c r="H52" s="609" t="str">
        <f t="shared" si="25"/>
        <v>DEV02</v>
      </c>
      <c r="I52" s="522" t="str">
        <f t="shared" si="2"/>
        <v>#REF!</v>
      </c>
      <c r="J52" s="270">
        <v>5.0</v>
      </c>
      <c r="K52" s="609">
        <v>2024.0</v>
      </c>
      <c r="L52" s="639">
        <v>45413.0</v>
      </c>
      <c r="M52" s="639">
        <v>45443.0</v>
      </c>
      <c r="N52" s="171">
        <v>24.0</v>
      </c>
      <c r="O52" s="1451">
        <f t="shared" si="24"/>
        <v>1</v>
      </c>
      <c r="P52" s="1451" t="str">
        <f t="shared" si="28"/>
        <v>#REF!</v>
      </c>
      <c r="Q52" s="1451">
        <v>1.0</v>
      </c>
      <c r="R52" s="609"/>
      <c r="S52" s="609" t="s">
        <v>525</v>
      </c>
      <c r="T52" s="240" t="s">
        <v>1156</v>
      </c>
      <c r="U52" s="652">
        <f t="shared" si="4"/>
        <v>1</v>
      </c>
      <c r="V52" s="652" t="str">
        <f t="shared" si="26"/>
        <v>#REF!</v>
      </c>
      <c r="W52" s="652">
        <f t="shared" si="27"/>
        <v>1</v>
      </c>
      <c r="X52" s="652" t="str">
        <f t="shared" si="7"/>
        <v>#REF!</v>
      </c>
      <c r="Y52" s="530">
        <f t="shared" si="8"/>
        <v>1</v>
      </c>
      <c r="Z52" s="1442" t="str">
        <f t="shared" si="9"/>
        <v>#REF!</v>
      </c>
      <c r="AA52" s="1442" t="str">
        <f t="shared" si="29"/>
        <v>#REF!</v>
      </c>
      <c r="AB52" s="1442" t="str">
        <f t="shared" si="30"/>
        <v>#REF!</v>
      </c>
      <c r="AC52" s="1441" t="str">
        <f t="shared" si="31"/>
        <v>#REF!</v>
      </c>
      <c r="AD52" s="1441" t="str">
        <f t="shared" si="13"/>
        <v>#REF!</v>
      </c>
      <c r="AE52" s="1441" t="str">
        <f t="shared" si="14"/>
        <v>#REF!</v>
      </c>
      <c r="AF52" s="609"/>
    </row>
    <row r="53" ht="15.0" customHeight="1">
      <c r="A53" s="270">
        <v>52.0</v>
      </c>
      <c r="B53" s="609" t="s">
        <v>1366</v>
      </c>
      <c r="C53" s="240" t="s">
        <v>1178</v>
      </c>
      <c r="D53" s="240" t="s">
        <v>1179</v>
      </c>
      <c r="E53" s="240" t="s">
        <v>511</v>
      </c>
      <c r="F53" s="609" t="s">
        <v>512</v>
      </c>
      <c r="G53" s="609" t="s">
        <v>665</v>
      </c>
      <c r="H53" s="609" t="str">
        <f t="shared" si="25"/>
        <v>DEV02</v>
      </c>
      <c r="I53" s="522" t="str">
        <f t="shared" si="2"/>
        <v>#REF!</v>
      </c>
      <c r="J53" s="270">
        <v>5.0</v>
      </c>
      <c r="K53" s="609">
        <v>2024.0</v>
      </c>
      <c r="L53" s="639">
        <v>45413.0</v>
      </c>
      <c r="M53" s="639">
        <v>45443.0</v>
      </c>
      <c r="N53" s="171">
        <v>24.0</v>
      </c>
      <c r="O53" s="1451">
        <f t="shared" si="24"/>
        <v>1</v>
      </c>
      <c r="P53" s="1451" t="str">
        <f t="shared" si="28"/>
        <v>#REF!</v>
      </c>
      <c r="Q53" s="1451">
        <v>1.0</v>
      </c>
      <c r="R53" s="609"/>
      <c r="S53" s="609" t="s">
        <v>525</v>
      </c>
      <c r="T53" s="240" t="s">
        <v>1156</v>
      </c>
      <c r="U53" s="652">
        <f t="shared" si="4"/>
        <v>1</v>
      </c>
      <c r="V53" s="652" t="str">
        <f t="shared" si="26"/>
        <v>#REF!</v>
      </c>
      <c r="W53" s="652">
        <f t="shared" si="27"/>
        <v>1</v>
      </c>
      <c r="X53" s="652" t="str">
        <f t="shared" si="7"/>
        <v>#REF!</v>
      </c>
      <c r="Y53" s="530">
        <f t="shared" si="8"/>
        <v>1</v>
      </c>
      <c r="Z53" s="1442" t="str">
        <f t="shared" si="9"/>
        <v>#REF!</v>
      </c>
      <c r="AA53" s="1442" t="str">
        <f t="shared" si="29"/>
        <v>#REF!</v>
      </c>
      <c r="AB53" s="1442" t="str">
        <f t="shared" si="30"/>
        <v>#REF!</v>
      </c>
      <c r="AC53" s="1441" t="str">
        <f t="shared" si="31"/>
        <v>#REF!</v>
      </c>
      <c r="AD53" s="1441" t="str">
        <f t="shared" si="13"/>
        <v>#REF!</v>
      </c>
      <c r="AE53" s="1441" t="str">
        <f t="shared" si="14"/>
        <v>#REF!</v>
      </c>
      <c r="AF53" s="609"/>
    </row>
    <row r="54" ht="15.0" customHeight="1">
      <c r="A54" s="270">
        <v>53.0</v>
      </c>
      <c r="B54" s="609" t="s">
        <v>1368</v>
      </c>
      <c r="C54" s="240" t="s">
        <v>1161</v>
      </c>
      <c r="D54" s="240" t="s">
        <v>1162</v>
      </c>
      <c r="E54" s="240" t="s">
        <v>511</v>
      </c>
      <c r="F54" s="609" t="s">
        <v>564</v>
      </c>
      <c r="G54" s="609" t="s">
        <v>790</v>
      </c>
      <c r="H54" s="609" t="str">
        <f t="shared" si="25"/>
        <v>BA03</v>
      </c>
      <c r="I54" s="522" t="str">
        <f t="shared" si="2"/>
        <v>#REF!</v>
      </c>
      <c r="J54" s="270">
        <v>5.0</v>
      </c>
      <c r="K54" s="609">
        <v>2024.0</v>
      </c>
      <c r="L54" s="639">
        <v>45413.0</v>
      </c>
      <c r="M54" s="639">
        <v>45443.0</v>
      </c>
      <c r="N54" s="171">
        <v>24.0</v>
      </c>
      <c r="O54" s="1451">
        <f t="shared" si="24"/>
        <v>1</v>
      </c>
      <c r="P54" s="1451" t="str">
        <f t="shared" si="28"/>
        <v>#REF!</v>
      </c>
      <c r="Q54" s="1451">
        <v>1.41</v>
      </c>
      <c r="R54" s="609"/>
      <c r="S54" s="609" t="s">
        <v>525</v>
      </c>
      <c r="T54" s="240" t="s">
        <v>1156</v>
      </c>
      <c r="U54" s="652">
        <f t="shared" si="4"/>
        <v>1.41</v>
      </c>
      <c r="V54" s="652" t="str">
        <f t="shared" si="26"/>
        <v>#REF!</v>
      </c>
      <c r="W54" s="652">
        <f t="shared" si="27"/>
        <v>1.41</v>
      </c>
      <c r="X54" s="652" t="str">
        <f t="shared" si="7"/>
        <v>#REF!</v>
      </c>
      <c r="Y54" s="530">
        <f t="shared" si="8"/>
        <v>1</v>
      </c>
      <c r="Z54" s="1442" t="str">
        <f t="shared" si="9"/>
        <v>#REF!</v>
      </c>
      <c r="AA54" s="1442" t="str">
        <f t="shared" si="29"/>
        <v>#REF!</v>
      </c>
      <c r="AB54" s="1442" t="str">
        <f t="shared" si="30"/>
        <v>#REF!</v>
      </c>
      <c r="AC54" s="1441" t="str">
        <f t="shared" si="31"/>
        <v>#REF!</v>
      </c>
      <c r="AD54" s="1441" t="str">
        <f t="shared" si="13"/>
        <v>#REF!</v>
      </c>
      <c r="AE54" s="1441" t="str">
        <f t="shared" si="14"/>
        <v>#REF!</v>
      </c>
      <c r="AF54" s="609"/>
    </row>
    <row r="55" ht="15.0" customHeight="1">
      <c r="A55" s="270">
        <v>54.0</v>
      </c>
      <c r="B55" s="609" t="s">
        <v>1090</v>
      </c>
      <c r="C55" s="240" t="s">
        <v>957</v>
      </c>
      <c r="D55" s="240" t="s">
        <v>1167</v>
      </c>
      <c r="E55" s="240" t="s">
        <v>511</v>
      </c>
      <c r="F55" s="609" t="s">
        <v>512</v>
      </c>
      <c r="G55" s="609" t="s">
        <v>795</v>
      </c>
      <c r="H55" s="609" t="str">
        <f t="shared" si="25"/>
        <v>DEV01</v>
      </c>
      <c r="I55" s="522" t="str">
        <f t="shared" si="2"/>
        <v>#REF!</v>
      </c>
      <c r="J55" s="270">
        <v>5.0</v>
      </c>
      <c r="K55" s="609">
        <v>2024.0</v>
      </c>
      <c r="L55" s="639">
        <v>45413.0</v>
      </c>
      <c r="M55" s="639">
        <v>45443.0</v>
      </c>
      <c r="N55" s="171">
        <v>24.0</v>
      </c>
      <c r="O55" s="1451">
        <f t="shared" si="24"/>
        <v>1</v>
      </c>
      <c r="P55" s="1451" t="str">
        <f t="shared" si="28"/>
        <v>#REF!</v>
      </c>
      <c r="Q55" s="1451" t="str">
        <f t="shared" ref="Q55:Q58" si="32">P55</f>
        <v>#REF!</v>
      </c>
      <c r="R55" s="609"/>
      <c r="S55" s="609" t="s">
        <v>525</v>
      </c>
      <c r="T55" s="240" t="s">
        <v>1156</v>
      </c>
      <c r="U55" s="652" t="str">
        <f t="shared" si="4"/>
        <v>#REF!</v>
      </c>
      <c r="V55" s="652" t="str">
        <f t="shared" si="26"/>
        <v>#REF!</v>
      </c>
      <c r="W55" s="652" t="str">
        <f t="shared" si="27"/>
        <v>#REF!</v>
      </c>
      <c r="X55" s="652" t="str">
        <f t="shared" si="7"/>
        <v>#REF!</v>
      </c>
      <c r="Y55" s="530">
        <f t="shared" si="8"/>
        <v>1</v>
      </c>
      <c r="Z55" s="1442" t="str">
        <f t="shared" si="9"/>
        <v>#REF!</v>
      </c>
      <c r="AA55" s="1442" t="str">
        <f t="shared" si="29"/>
        <v>#REF!</v>
      </c>
      <c r="AB55" s="1442" t="str">
        <f t="shared" si="30"/>
        <v>#REF!</v>
      </c>
      <c r="AC55" s="1441" t="str">
        <f t="shared" si="31"/>
        <v>#REF!</v>
      </c>
      <c r="AD55" s="1441" t="str">
        <f t="shared" si="13"/>
        <v>#REF!</v>
      </c>
      <c r="AE55" s="1441" t="str">
        <f t="shared" si="14"/>
        <v>#REF!</v>
      </c>
      <c r="AF55" s="609"/>
    </row>
    <row r="56" ht="15.0" customHeight="1">
      <c r="A56" s="270">
        <v>55.0</v>
      </c>
      <c r="B56" s="609" t="s">
        <v>1372</v>
      </c>
      <c r="C56" s="240" t="s">
        <v>1010</v>
      </c>
      <c r="D56" s="240" t="s">
        <v>1011</v>
      </c>
      <c r="E56" s="240" t="s">
        <v>511</v>
      </c>
      <c r="F56" s="609" t="s">
        <v>546</v>
      </c>
      <c r="G56" s="609" t="s">
        <v>665</v>
      </c>
      <c r="H56" s="609" t="str">
        <f t="shared" si="25"/>
        <v>TESTER02</v>
      </c>
      <c r="I56" s="522" t="str">
        <f t="shared" si="2"/>
        <v>#REF!</v>
      </c>
      <c r="J56" s="270">
        <v>5.0</v>
      </c>
      <c r="K56" s="609">
        <v>2024.0</v>
      </c>
      <c r="L56" s="639">
        <v>45413.0</v>
      </c>
      <c r="M56" s="639">
        <v>45443.0</v>
      </c>
      <c r="N56" s="171">
        <v>24.0</v>
      </c>
      <c r="O56" s="1451">
        <f t="shared" si="24"/>
        <v>1</v>
      </c>
      <c r="P56" s="1451" t="str">
        <f t="shared" si="28"/>
        <v>#REF!</v>
      </c>
      <c r="Q56" s="1451" t="str">
        <f t="shared" si="32"/>
        <v>#REF!</v>
      </c>
      <c r="R56" s="609"/>
      <c r="S56" s="609" t="s">
        <v>525</v>
      </c>
      <c r="T56" s="240" t="s">
        <v>1156</v>
      </c>
      <c r="U56" s="652" t="str">
        <f t="shared" si="4"/>
        <v>#REF!</v>
      </c>
      <c r="V56" s="652" t="str">
        <f t="shared" si="26"/>
        <v>#REF!</v>
      </c>
      <c r="W56" s="652" t="str">
        <f t="shared" si="27"/>
        <v>#REF!</v>
      </c>
      <c r="X56" s="652" t="str">
        <f t="shared" si="7"/>
        <v>#REF!</v>
      </c>
      <c r="Y56" s="530">
        <f t="shared" si="8"/>
        <v>1</v>
      </c>
      <c r="Z56" s="1442" t="str">
        <f t="shared" si="9"/>
        <v>#REF!</v>
      </c>
      <c r="AA56" s="1442" t="str">
        <f t="shared" si="29"/>
        <v>#REF!</v>
      </c>
      <c r="AB56" s="1442" t="str">
        <f t="shared" si="30"/>
        <v>#REF!</v>
      </c>
      <c r="AC56" s="1441" t="str">
        <f t="shared" si="31"/>
        <v>#REF!</v>
      </c>
      <c r="AD56" s="1441" t="str">
        <f t="shared" si="13"/>
        <v>#REF!</v>
      </c>
      <c r="AE56" s="1441" t="str">
        <f t="shared" si="14"/>
        <v>#REF!</v>
      </c>
      <c r="AF56" s="609"/>
    </row>
    <row r="57" ht="15.0" customHeight="1">
      <c r="A57" s="270">
        <v>56.0</v>
      </c>
      <c r="B57" s="609" t="s">
        <v>1373</v>
      </c>
      <c r="C57" s="240" t="s">
        <v>761</v>
      </c>
      <c r="D57" s="240" t="s">
        <v>1099</v>
      </c>
      <c r="E57" s="240" t="s">
        <v>511</v>
      </c>
      <c r="F57" s="609" t="s">
        <v>546</v>
      </c>
      <c r="G57" s="609" t="s">
        <v>665</v>
      </c>
      <c r="H57" s="609" t="str">
        <f t="shared" si="25"/>
        <v>TESTER02</v>
      </c>
      <c r="I57" s="522" t="str">
        <f t="shared" si="2"/>
        <v>#REF!</v>
      </c>
      <c r="J57" s="270">
        <v>5.0</v>
      </c>
      <c r="K57" s="609">
        <v>2024.0</v>
      </c>
      <c r="L57" s="639">
        <v>45413.0</v>
      </c>
      <c r="M57" s="639">
        <v>45443.0</v>
      </c>
      <c r="N57" s="171">
        <v>24.0</v>
      </c>
      <c r="O57" s="1451">
        <f t="shared" si="24"/>
        <v>1</v>
      </c>
      <c r="P57" s="1451" t="str">
        <f t="shared" si="28"/>
        <v>#REF!</v>
      </c>
      <c r="Q57" s="1451" t="str">
        <f t="shared" si="32"/>
        <v>#REF!</v>
      </c>
      <c r="R57" s="609"/>
      <c r="S57" s="609" t="s">
        <v>525</v>
      </c>
      <c r="T57" s="240" t="s">
        <v>1156</v>
      </c>
      <c r="U57" s="652" t="str">
        <f t="shared" si="4"/>
        <v>#REF!</v>
      </c>
      <c r="V57" s="652" t="str">
        <f t="shared" si="26"/>
        <v>#REF!</v>
      </c>
      <c r="W57" s="652" t="str">
        <f t="shared" si="27"/>
        <v>#REF!</v>
      </c>
      <c r="X57" s="652" t="str">
        <f t="shared" si="7"/>
        <v>#REF!</v>
      </c>
      <c r="Y57" s="530">
        <f t="shared" si="8"/>
        <v>1</v>
      </c>
      <c r="Z57" s="1442" t="str">
        <f t="shared" si="9"/>
        <v>#REF!</v>
      </c>
      <c r="AA57" s="1442" t="str">
        <f t="shared" si="29"/>
        <v>#REF!</v>
      </c>
      <c r="AB57" s="1442" t="str">
        <f t="shared" si="30"/>
        <v>#REF!</v>
      </c>
      <c r="AC57" s="1441" t="str">
        <f t="shared" si="31"/>
        <v>#REF!</v>
      </c>
      <c r="AD57" s="1441" t="str">
        <f t="shared" si="13"/>
        <v>#REF!</v>
      </c>
      <c r="AE57" s="1441" t="str">
        <f t="shared" si="14"/>
        <v>#REF!</v>
      </c>
      <c r="AF57" s="609"/>
    </row>
    <row r="58" ht="15.0" customHeight="1">
      <c r="A58" s="270">
        <v>57.0</v>
      </c>
      <c r="B58" s="609" t="s">
        <v>1093</v>
      </c>
      <c r="C58" s="240" t="s">
        <v>1182</v>
      </c>
      <c r="D58" s="240" t="s">
        <v>1095</v>
      </c>
      <c r="E58" s="240" t="s">
        <v>511</v>
      </c>
      <c r="F58" s="609" t="s">
        <v>564</v>
      </c>
      <c r="G58" s="609" t="s">
        <v>665</v>
      </c>
      <c r="H58" s="609" t="str">
        <f t="shared" si="25"/>
        <v>BA02</v>
      </c>
      <c r="I58" s="522" t="str">
        <f t="shared" si="2"/>
        <v>#REF!</v>
      </c>
      <c r="J58" s="270">
        <v>5.0</v>
      </c>
      <c r="K58" s="609">
        <v>2024.0</v>
      </c>
      <c r="L58" s="639">
        <v>45413.0</v>
      </c>
      <c r="M58" s="639">
        <v>45443.0</v>
      </c>
      <c r="N58" s="171">
        <v>24.0</v>
      </c>
      <c r="O58" s="1451">
        <f t="shared" si="24"/>
        <v>1</v>
      </c>
      <c r="P58" s="1451" t="str">
        <f t="shared" si="28"/>
        <v>#REF!</v>
      </c>
      <c r="Q58" s="1451" t="str">
        <f t="shared" si="32"/>
        <v>#REF!</v>
      </c>
      <c r="R58" s="609"/>
      <c r="S58" s="609" t="s">
        <v>525</v>
      </c>
      <c r="T58" s="240" t="s">
        <v>2523</v>
      </c>
      <c r="U58" s="652" t="str">
        <f t="shared" si="4"/>
        <v>#REF!</v>
      </c>
      <c r="V58" s="652" t="str">
        <f t="shared" si="26"/>
        <v>#REF!</v>
      </c>
      <c r="W58" s="652" t="str">
        <f t="shared" si="27"/>
        <v>#REF!</v>
      </c>
      <c r="X58" s="652" t="str">
        <f t="shared" si="7"/>
        <v>#REF!</v>
      </c>
      <c r="Y58" s="530">
        <f t="shared" si="8"/>
        <v>1</v>
      </c>
      <c r="Z58" s="1442" t="str">
        <f t="shared" si="9"/>
        <v>#REF!</v>
      </c>
      <c r="AA58" s="1442" t="str">
        <f t="shared" si="29"/>
        <v>#REF!</v>
      </c>
      <c r="AB58" s="1442" t="str">
        <f t="shared" si="30"/>
        <v>#REF!</v>
      </c>
      <c r="AC58" s="1441" t="str">
        <f t="shared" si="31"/>
        <v>#REF!</v>
      </c>
      <c r="AD58" s="1441" t="str">
        <f t="shared" si="13"/>
        <v>#REF!</v>
      </c>
      <c r="AE58" s="1441" t="str">
        <f t="shared" si="14"/>
        <v>#REF!</v>
      </c>
      <c r="AF58" s="609"/>
    </row>
    <row r="59" ht="15.0" customHeight="1">
      <c r="A59" s="270">
        <v>58.0</v>
      </c>
      <c r="B59" s="609" t="s">
        <v>1377</v>
      </c>
      <c r="C59" s="240" t="s">
        <v>1176</v>
      </c>
      <c r="D59" s="240" t="s">
        <v>1177</v>
      </c>
      <c r="E59" s="240" t="s">
        <v>511</v>
      </c>
      <c r="F59" s="609" t="s">
        <v>512</v>
      </c>
      <c r="G59" s="609" t="s">
        <v>665</v>
      </c>
      <c r="H59" s="609" t="str">
        <f t="shared" si="25"/>
        <v>DEV02</v>
      </c>
      <c r="I59" s="522" t="str">
        <f t="shared" si="2"/>
        <v>#REF!</v>
      </c>
      <c r="J59" s="270">
        <v>5.0</v>
      </c>
      <c r="K59" s="609">
        <v>2024.0</v>
      </c>
      <c r="L59" s="639">
        <v>45413.0</v>
      </c>
      <c r="M59" s="639">
        <v>45443.0</v>
      </c>
      <c r="N59" s="171">
        <v>24.0</v>
      </c>
      <c r="O59" s="1451">
        <f t="shared" si="24"/>
        <v>1</v>
      </c>
      <c r="P59" s="1451" t="str">
        <f t="shared" si="28"/>
        <v>#REF!</v>
      </c>
      <c r="Q59" s="1451">
        <v>1.0</v>
      </c>
      <c r="R59" s="609"/>
      <c r="S59" s="609" t="s">
        <v>525</v>
      </c>
      <c r="T59" s="240" t="s">
        <v>1156</v>
      </c>
      <c r="U59" s="652">
        <f t="shared" si="4"/>
        <v>1</v>
      </c>
      <c r="V59" s="652" t="str">
        <f t="shared" si="26"/>
        <v>#REF!</v>
      </c>
      <c r="W59" s="652">
        <f t="shared" si="27"/>
        <v>1</v>
      </c>
      <c r="X59" s="652" t="str">
        <f t="shared" si="7"/>
        <v>#REF!</v>
      </c>
      <c r="Y59" s="530">
        <f t="shared" si="8"/>
        <v>1</v>
      </c>
      <c r="Z59" s="1442" t="str">
        <f t="shared" si="9"/>
        <v>#REF!</v>
      </c>
      <c r="AA59" s="1442" t="str">
        <f t="shared" si="29"/>
        <v>#REF!</v>
      </c>
      <c r="AB59" s="1442" t="str">
        <f t="shared" si="30"/>
        <v>#REF!</v>
      </c>
      <c r="AC59" s="1441" t="str">
        <f t="shared" si="31"/>
        <v>#REF!</v>
      </c>
      <c r="AD59" s="1441" t="str">
        <f t="shared" si="13"/>
        <v>#REF!</v>
      </c>
      <c r="AE59" s="1441" t="str">
        <f t="shared" si="14"/>
        <v>#REF!</v>
      </c>
      <c r="AF59" s="609"/>
    </row>
    <row r="60" ht="15.0" customHeight="1">
      <c r="A60" s="270">
        <v>59.0</v>
      </c>
      <c r="B60" s="609" t="s">
        <v>1379</v>
      </c>
      <c r="C60" s="240" t="s">
        <v>1124</v>
      </c>
      <c r="D60" s="240" t="s">
        <v>1125</v>
      </c>
      <c r="E60" s="240" t="s">
        <v>511</v>
      </c>
      <c r="F60" s="609" t="s">
        <v>512</v>
      </c>
      <c r="G60" s="609" t="s">
        <v>771</v>
      </c>
      <c r="H60" s="609" t="str">
        <f t="shared" si="25"/>
        <v>DEV04</v>
      </c>
      <c r="I60" s="522" t="str">
        <f t="shared" si="2"/>
        <v>#REF!</v>
      </c>
      <c r="J60" s="270">
        <v>5.0</v>
      </c>
      <c r="K60" s="609">
        <v>2024.0</v>
      </c>
      <c r="L60" s="639">
        <v>45413.0</v>
      </c>
      <c r="M60" s="639">
        <v>45443.0</v>
      </c>
      <c r="N60" s="171">
        <v>24.0</v>
      </c>
      <c r="O60" s="1451">
        <f t="shared" si="24"/>
        <v>1</v>
      </c>
      <c r="P60" s="1451" t="str">
        <f t="shared" si="28"/>
        <v>#REF!</v>
      </c>
      <c r="Q60" s="1451" t="str">
        <f t="shared" ref="Q60:Q67" si="33">P60</f>
        <v>#REF!</v>
      </c>
      <c r="R60" s="609"/>
      <c r="S60" s="609" t="s">
        <v>525</v>
      </c>
      <c r="T60" s="240" t="s">
        <v>1156</v>
      </c>
      <c r="U60" s="652" t="str">
        <f t="shared" si="4"/>
        <v>#REF!</v>
      </c>
      <c r="V60" s="652" t="str">
        <f t="shared" si="26"/>
        <v>#REF!</v>
      </c>
      <c r="W60" s="652" t="str">
        <f t="shared" si="27"/>
        <v>#REF!</v>
      </c>
      <c r="X60" s="652" t="str">
        <f t="shared" si="7"/>
        <v>#REF!</v>
      </c>
      <c r="Y60" s="530">
        <f t="shared" si="8"/>
        <v>1</v>
      </c>
      <c r="Z60" s="1442" t="str">
        <f t="shared" si="9"/>
        <v>#REF!</v>
      </c>
      <c r="AA60" s="1442" t="str">
        <f t="shared" si="29"/>
        <v>#REF!</v>
      </c>
      <c r="AB60" s="1442" t="str">
        <f t="shared" si="30"/>
        <v>#REF!</v>
      </c>
      <c r="AC60" s="1441" t="str">
        <f t="shared" si="31"/>
        <v>#REF!</v>
      </c>
      <c r="AD60" s="1441" t="str">
        <f t="shared" si="13"/>
        <v>#REF!</v>
      </c>
      <c r="AE60" s="1441" t="str">
        <f t="shared" si="14"/>
        <v>#REF!</v>
      </c>
      <c r="AF60" s="609"/>
    </row>
    <row r="61" ht="15.0" customHeight="1">
      <c r="A61" s="270">
        <v>60.0</v>
      </c>
      <c r="B61" s="609" t="s">
        <v>1380</v>
      </c>
      <c r="C61" s="240" t="s">
        <v>1127</v>
      </c>
      <c r="D61" s="240" t="s">
        <v>1128</v>
      </c>
      <c r="E61" s="240" t="s">
        <v>511</v>
      </c>
      <c r="F61" s="609" t="s">
        <v>512</v>
      </c>
      <c r="G61" s="609" t="s">
        <v>790</v>
      </c>
      <c r="H61" s="609" t="str">
        <f t="shared" si="25"/>
        <v>DEV03</v>
      </c>
      <c r="I61" s="522" t="str">
        <f t="shared" si="2"/>
        <v>#REF!</v>
      </c>
      <c r="J61" s="270">
        <v>5.0</v>
      </c>
      <c r="K61" s="609">
        <v>2024.0</v>
      </c>
      <c r="L61" s="639">
        <v>45413.0</v>
      </c>
      <c r="M61" s="639">
        <v>45443.0</v>
      </c>
      <c r="N61" s="171">
        <v>24.0</v>
      </c>
      <c r="O61" s="1451">
        <f t="shared" si="24"/>
        <v>1</v>
      </c>
      <c r="P61" s="1451" t="str">
        <f t="shared" si="28"/>
        <v>#REF!</v>
      </c>
      <c r="Q61" s="1451" t="str">
        <f t="shared" si="33"/>
        <v>#REF!</v>
      </c>
      <c r="R61" s="609"/>
      <c r="S61" s="609" t="s">
        <v>525</v>
      </c>
      <c r="T61" s="240" t="s">
        <v>1156</v>
      </c>
      <c r="U61" s="652" t="str">
        <f t="shared" si="4"/>
        <v>#REF!</v>
      </c>
      <c r="V61" s="652" t="str">
        <f t="shared" si="26"/>
        <v>#REF!</v>
      </c>
      <c r="W61" s="652" t="str">
        <f t="shared" si="27"/>
        <v>#REF!</v>
      </c>
      <c r="X61" s="652" t="str">
        <f t="shared" si="7"/>
        <v>#REF!</v>
      </c>
      <c r="Y61" s="530">
        <f t="shared" si="8"/>
        <v>1</v>
      </c>
      <c r="Z61" s="1442" t="str">
        <f t="shared" si="9"/>
        <v>#REF!</v>
      </c>
      <c r="AA61" s="1442" t="str">
        <f t="shared" si="29"/>
        <v>#REF!</v>
      </c>
      <c r="AB61" s="1442" t="str">
        <f t="shared" si="30"/>
        <v>#REF!</v>
      </c>
      <c r="AC61" s="1441" t="str">
        <f t="shared" si="31"/>
        <v>#REF!</v>
      </c>
      <c r="AD61" s="1441" t="str">
        <f t="shared" si="13"/>
        <v>#REF!</v>
      </c>
      <c r="AE61" s="1441" t="str">
        <f t="shared" si="14"/>
        <v>#REF!</v>
      </c>
      <c r="AF61" s="609"/>
    </row>
    <row r="62" ht="15.0" customHeight="1">
      <c r="A62" s="270">
        <v>61.0</v>
      </c>
      <c r="B62" s="609" t="s">
        <v>1386</v>
      </c>
      <c r="C62" s="240" t="s">
        <v>1180</v>
      </c>
      <c r="D62" s="240" t="s">
        <v>1181</v>
      </c>
      <c r="E62" s="240" t="s">
        <v>511</v>
      </c>
      <c r="F62" s="609" t="s">
        <v>546</v>
      </c>
      <c r="G62" s="609" t="s">
        <v>665</v>
      </c>
      <c r="H62" s="609" t="str">
        <f t="shared" si="25"/>
        <v>TESTER02</v>
      </c>
      <c r="I62" s="522" t="str">
        <f t="shared" si="2"/>
        <v>#REF!</v>
      </c>
      <c r="J62" s="270">
        <v>5.0</v>
      </c>
      <c r="K62" s="609">
        <v>2024.0</v>
      </c>
      <c r="L62" s="639">
        <v>45413.0</v>
      </c>
      <c r="M62" s="639">
        <v>45443.0</v>
      </c>
      <c r="N62" s="171">
        <v>24.0</v>
      </c>
      <c r="O62" s="1451">
        <f t="shared" si="24"/>
        <v>1</v>
      </c>
      <c r="P62" s="1451" t="str">
        <f t="shared" si="28"/>
        <v>#REF!</v>
      </c>
      <c r="Q62" s="1451" t="str">
        <f t="shared" si="33"/>
        <v>#REF!</v>
      </c>
      <c r="R62" s="609"/>
      <c r="S62" s="609" t="s">
        <v>525</v>
      </c>
      <c r="T62" s="240" t="s">
        <v>1156</v>
      </c>
      <c r="U62" s="652" t="str">
        <f t="shared" si="4"/>
        <v>#REF!</v>
      </c>
      <c r="V62" s="652" t="str">
        <f t="shared" si="26"/>
        <v>#REF!</v>
      </c>
      <c r="W62" s="652" t="str">
        <f t="shared" si="27"/>
        <v>#REF!</v>
      </c>
      <c r="X62" s="652" t="str">
        <f t="shared" si="7"/>
        <v>#REF!</v>
      </c>
      <c r="Y62" s="530">
        <f t="shared" si="8"/>
        <v>1</v>
      </c>
      <c r="Z62" s="1442" t="str">
        <f t="shared" si="9"/>
        <v>#REF!</v>
      </c>
      <c r="AA62" s="1442" t="str">
        <f t="shared" si="29"/>
        <v>#REF!</v>
      </c>
      <c r="AB62" s="1442" t="str">
        <f t="shared" si="30"/>
        <v>#REF!</v>
      </c>
      <c r="AC62" s="1441" t="str">
        <f t="shared" si="31"/>
        <v>#REF!</v>
      </c>
      <c r="AD62" s="1441" t="str">
        <f t="shared" si="13"/>
        <v>#REF!</v>
      </c>
      <c r="AE62" s="1441" t="str">
        <f t="shared" si="14"/>
        <v>#REF!</v>
      </c>
      <c r="AF62" s="609"/>
    </row>
    <row r="63" ht="15.0" customHeight="1">
      <c r="A63" s="270">
        <v>62.0</v>
      </c>
      <c r="B63" s="609" t="s">
        <v>1389</v>
      </c>
      <c r="C63" s="240" t="s">
        <v>1390</v>
      </c>
      <c r="D63" s="240" t="s">
        <v>1391</v>
      </c>
      <c r="E63" s="240" t="s">
        <v>511</v>
      </c>
      <c r="F63" s="609" t="s">
        <v>512</v>
      </c>
      <c r="G63" s="609" t="s">
        <v>790</v>
      </c>
      <c r="H63" s="609" t="str">
        <f t="shared" si="25"/>
        <v>DEV03</v>
      </c>
      <c r="I63" s="522" t="str">
        <f t="shared" si="2"/>
        <v>#REF!</v>
      </c>
      <c r="J63" s="270">
        <v>5.0</v>
      </c>
      <c r="K63" s="609">
        <v>2024.0</v>
      </c>
      <c r="L63" s="639">
        <v>45413.0</v>
      </c>
      <c r="M63" s="639">
        <v>45426.0</v>
      </c>
      <c r="N63" s="171">
        <f>NETWORKDAYS(L63,M63)</f>
        <v>10</v>
      </c>
      <c r="O63" s="640">
        <f t="shared" si="24"/>
        <v>0.4166666667</v>
      </c>
      <c r="P63" s="1451" t="str">
        <f t="shared" si="28"/>
        <v>#REF!</v>
      </c>
      <c r="Q63" s="1451" t="str">
        <f t="shared" si="33"/>
        <v>#REF!</v>
      </c>
      <c r="R63" s="609"/>
      <c r="S63" s="609" t="s">
        <v>525</v>
      </c>
      <c r="T63" s="240" t="s">
        <v>1156</v>
      </c>
      <c r="U63" s="652" t="str">
        <f t="shared" si="4"/>
        <v>#REF!</v>
      </c>
      <c r="V63" s="652" t="str">
        <f t="shared" si="26"/>
        <v>#REF!</v>
      </c>
      <c r="W63" s="652" t="str">
        <f t="shared" si="27"/>
        <v>#REF!</v>
      </c>
      <c r="X63" s="652" t="str">
        <f t="shared" si="7"/>
        <v>#REF!</v>
      </c>
      <c r="Y63" s="530">
        <f t="shared" si="8"/>
        <v>0.4166666667</v>
      </c>
      <c r="Z63" s="1442" t="str">
        <f t="shared" si="9"/>
        <v>#REF!</v>
      </c>
      <c r="AA63" s="1442" t="str">
        <f t="shared" si="29"/>
        <v>#REF!</v>
      </c>
      <c r="AB63" s="1442" t="str">
        <f t="shared" si="30"/>
        <v>#REF!</v>
      </c>
      <c r="AC63" s="1441" t="str">
        <f t="shared" si="31"/>
        <v>#REF!</v>
      </c>
      <c r="AD63" s="1441" t="str">
        <f t="shared" si="13"/>
        <v>#REF!</v>
      </c>
      <c r="AE63" s="1441" t="str">
        <f t="shared" si="14"/>
        <v>#REF!</v>
      </c>
      <c r="AF63" s="609"/>
    </row>
    <row r="64" ht="15.0" customHeight="1">
      <c r="A64" s="270">
        <v>63.0</v>
      </c>
      <c r="B64" s="609" t="s">
        <v>1393</v>
      </c>
      <c r="C64" s="240" t="s">
        <v>1362</v>
      </c>
      <c r="D64" s="240" t="s">
        <v>1394</v>
      </c>
      <c r="E64" s="240" t="s">
        <v>662</v>
      </c>
      <c r="F64" s="609" t="s">
        <v>663</v>
      </c>
      <c r="G64" s="609" t="s">
        <v>893</v>
      </c>
      <c r="H64" s="609" t="str">
        <f t="shared" si="25"/>
        <v>PM06</v>
      </c>
      <c r="I64" s="522" t="str">
        <f t="shared" si="2"/>
        <v>#REF!</v>
      </c>
      <c r="J64" s="270">
        <v>5.0</v>
      </c>
      <c r="K64" s="609">
        <v>2024.0</v>
      </c>
      <c r="L64" s="639">
        <v>45413.0</v>
      </c>
      <c r="M64" s="639">
        <v>45443.0</v>
      </c>
      <c r="N64" s="171">
        <v>24.0</v>
      </c>
      <c r="O64" s="1451">
        <f t="shared" si="24"/>
        <v>1</v>
      </c>
      <c r="P64" s="1451" t="str">
        <f t="shared" si="28"/>
        <v>#REF!</v>
      </c>
      <c r="Q64" s="1451" t="str">
        <f t="shared" si="33"/>
        <v>#REF!</v>
      </c>
      <c r="R64" s="609"/>
      <c r="S64" s="609" t="s">
        <v>525</v>
      </c>
      <c r="T64" s="240" t="s">
        <v>1156</v>
      </c>
      <c r="U64" s="652" t="str">
        <f t="shared" si="4"/>
        <v>#REF!</v>
      </c>
      <c r="V64" s="652" t="str">
        <f t="shared" si="26"/>
        <v>#REF!</v>
      </c>
      <c r="W64" s="652" t="str">
        <f t="shared" si="27"/>
        <v>#REF!</v>
      </c>
      <c r="X64" s="652" t="str">
        <f t="shared" si="7"/>
        <v>#REF!</v>
      </c>
      <c r="Y64" s="530">
        <f t="shared" si="8"/>
        <v>3</v>
      </c>
      <c r="Z64" s="1442" t="str">
        <f t="shared" si="9"/>
        <v>#REF!</v>
      </c>
      <c r="AA64" s="1442" t="str">
        <f t="shared" si="29"/>
        <v>#REF!</v>
      </c>
      <c r="AB64" s="1442" t="str">
        <f t="shared" si="30"/>
        <v>#REF!</v>
      </c>
      <c r="AC64" s="1441" t="str">
        <f t="shared" si="31"/>
        <v>#REF!</v>
      </c>
      <c r="AD64" s="1441" t="str">
        <f t="shared" si="13"/>
        <v>#REF!</v>
      </c>
      <c r="AE64" s="1441" t="str">
        <f t="shared" si="14"/>
        <v>#REF!</v>
      </c>
      <c r="AF64" s="609"/>
    </row>
    <row r="65" ht="15.0" customHeight="1">
      <c r="A65" s="270">
        <v>64.0</v>
      </c>
      <c r="B65" s="609" t="s">
        <v>1393</v>
      </c>
      <c r="C65" s="240" t="s">
        <v>1362</v>
      </c>
      <c r="D65" s="240" t="s">
        <v>1394</v>
      </c>
      <c r="E65" s="240" t="s">
        <v>662</v>
      </c>
      <c r="F65" s="609" t="s">
        <v>663</v>
      </c>
      <c r="G65" s="609" t="s">
        <v>893</v>
      </c>
      <c r="H65" s="609" t="str">
        <f t="shared" si="25"/>
        <v>PM06</v>
      </c>
      <c r="I65" s="522" t="str">
        <f t="shared" si="2"/>
        <v>#REF!</v>
      </c>
      <c r="J65" s="270">
        <v>5.0</v>
      </c>
      <c r="K65" s="609">
        <v>2024.0</v>
      </c>
      <c r="L65" s="639">
        <v>45413.0</v>
      </c>
      <c r="M65" s="639">
        <v>45443.0</v>
      </c>
      <c r="N65" s="171">
        <v>24.0</v>
      </c>
      <c r="O65" s="1451">
        <f t="shared" si="24"/>
        <v>1</v>
      </c>
      <c r="P65" s="1451" t="str">
        <f t="shared" si="28"/>
        <v>#REF!</v>
      </c>
      <c r="Q65" s="1451" t="str">
        <f t="shared" si="33"/>
        <v>#REF!</v>
      </c>
      <c r="R65" s="609"/>
      <c r="S65" s="609" t="s">
        <v>525</v>
      </c>
      <c r="T65" s="240" t="s">
        <v>2523</v>
      </c>
      <c r="U65" s="652" t="str">
        <f t="shared" si="4"/>
        <v>#REF!</v>
      </c>
      <c r="V65" s="652" t="str">
        <f t="shared" si="26"/>
        <v>#REF!</v>
      </c>
      <c r="W65" s="652" t="str">
        <f t="shared" si="27"/>
        <v>#REF!</v>
      </c>
      <c r="X65" s="652" t="str">
        <f t="shared" si="7"/>
        <v>#REF!</v>
      </c>
      <c r="Y65" s="530">
        <f t="shared" si="8"/>
        <v>3</v>
      </c>
      <c r="Z65" s="1442" t="str">
        <f t="shared" si="9"/>
        <v>#REF!</v>
      </c>
      <c r="AA65" s="1442" t="str">
        <f t="shared" si="29"/>
        <v>#REF!</v>
      </c>
      <c r="AB65" s="1442" t="str">
        <f t="shared" si="30"/>
        <v>#REF!</v>
      </c>
      <c r="AC65" s="1441" t="str">
        <f t="shared" si="31"/>
        <v>#REF!</v>
      </c>
      <c r="AD65" s="1441" t="str">
        <f t="shared" si="13"/>
        <v>#REF!</v>
      </c>
      <c r="AE65" s="1441" t="str">
        <f t="shared" si="14"/>
        <v>#REF!</v>
      </c>
      <c r="AF65" s="609"/>
    </row>
    <row r="66" ht="15.0" customHeight="1">
      <c r="A66" s="270">
        <v>65.0</v>
      </c>
      <c r="B66" s="609" t="s">
        <v>1393</v>
      </c>
      <c r="C66" s="240" t="s">
        <v>1362</v>
      </c>
      <c r="D66" s="240" t="s">
        <v>1394</v>
      </c>
      <c r="E66" s="240" t="s">
        <v>662</v>
      </c>
      <c r="F66" s="609" t="s">
        <v>663</v>
      </c>
      <c r="G66" s="609" t="s">
        <v>893</v>
      </c>
      <c r="H66" s="609" t="str">
        <f t="shared" si="25"/>
        <v>PM06</v>
      </c>
      <c r="I66" s="522" t="str">
        <f t="shared" si="2"/>
        <v>#REF!</v>
      </c>
      <c r="J66" s="270">
        <v>5.0</v>
      </c>
      <c r="K66" s="609">
        <v>2024.0</v>
      </c>
      <c r="L66" s="639">
        <v>45413.0</v>
      </c>
      <c r="M66" s="639">
        <v>45443.0</v>
      </c>
      <c r="N66" s="171">
        <v>24.0</v>
      </c>
      <c r="O66" s="1451">
        <f t="shared" si="24"/>
        <v>1</v>
      </c>
      <c r="P66" s="1451" t="str">
        <f t="shared" si="28"/>
        <v>#REF!</v>
      </c>
      <c r="Q66" s="1451" t="str">
        <f t="shared" si="33"/>
        <v>#REF!</v>
      </c>
      <c r="R66" s="609"/>
      <c r="S66" s="609" t="s">
        <v>525</v>
      </c>
      <c r="T66" s="240" t="s">
        <v>1412</v>
      </c>
      <c r="U66" s="652" t="str">
        <f t="shared" si="4"/>
        <v>#REF!</v>
      </c>
      <c r="V66" s="652" t="str">
        <f t="shared" si="26"/>
        <v>#REF!</v>
      </c>
      <c r="W66" s="652" t="str">
        <f t="shared" si="27"/>
        <v>#REF!</v>
      </c>
      <c r="X66" s="652" t="str">
        <f t="shared" si="7"/>
        <v>#REF!</v>
      </c>
      <c r="Y66" s="530">
        <f t="shared" si="8"/>
        <v>3</v>
      </c>
      <c r="Z66" s="1442" t="str">
        <f t="shared" si="9"/>
        <v>#REF!</v>
      </c>
      <c r="AA66" s="1442" t="str">
        <f t="shared" si="29"/>
        <v>#REF!</v>
      </c>
      <c r="AB66" s="1442" t="str">
        <f t="shared" si="30"/>
        <v>#REF!</v>
      </c>
      <c r="AC66" s="1441" t="str">
        <f t="shared" si="31"/>
        <v>#REF!</v>
      </c>
      <c r="AD66" s="1441" t="str">
        <f t="shared" si="13"/>
        <v>#REF!</v>
      </c>
      <c r="AE66" s="1441" t="str">
        <f t="shared" si="14"/>
        <v>#REF!</v>
      </c>
      <c r="AF66" s="609"/>
    </row>
    <row r="67" ht="15.0" customHeight="1">
      <c r="A67" s="270">
        <v>66.0</v>
      </c>
      <c r="B67" s="609" t="s">
        <v>1487</v>
      </c>
      <c r="C67" s="240" t="s">
        <v>1165</v>
      </c>
      <c r="D67" s="240" t="s">
        <v>1166</v>
      </c>
      <c r="E67" s="240" t="s">
        <v>511</v>
      </c>
      <c r="F67" s="609" t="s">
        <v>564</v>
      </c>
      <c r="G67" s="609" t="s">
        <v>665</v>
      </c>
      <c r="H67" s="609" t="str">
        <f t="shared" si="25"/>
        <v>BA02</v>
      </c>
      <c r="I67" s="522" t="str">
        <f t="shared" si="2"/>
        <v>#REF!</v>
      </c>
      <c r="J67" s="270">
        <v>5.0</v>
      </c>
      <c r="K67" s="609">
        <v>2024.0</v>
      </c>
      <c r="L67" s="639">
        <v>45413.0</v>
      </c>
      <c r="M67" s="639">
        <v>45443.0</v>
      </c>
      <c r="N67" s="171">
        <v>24.0</v>
      </c>
      <c r="O67" s="1451">
        <f t="shared" si="24"/>
        <v>1</v>
      </c>
      <c r="P67" s="1451" t="str">
        <f t="shared" si="28"/>
        <v>#REF!</v>
      </c>
      <c r="Q67" s="1451" t="str">
        <f t="shared" si="33"/>
        <v>#REF!</v>
      </c>
      <c r="R67" s="609"/>
      <c r="S67" s="609" t="s">
        <v>525</v>
      </c>
      <c r="T67" s="240" t="s">
        <v>1156</v>
      </c>
      <c r="U67" s="652" t="str">
        <f t="shared" si="4"/>
        <v>#REF!</v>
      </c>
      <c r="V67" s="652" t="str">
        <f t="shared" si="26"/>
        <v>#REF!</v>
      </c>
      <c r="W67" s="652" t="str">
        <f t="shared" si="27"/>
        <v>#REF!</v>
      </c>
      <c r="X67" s="652" t="str">
        <f t="shared" si="7"/>
        <v>#REF!</v>
      </c>
      <c r="Y67" s="530">
        <f t="shared" si="8"/>
        <v>1</v>
      </c>
      <c r="Z67" s="1442" t="str">
        <f t="shared" si="9"/>
        <v>#REF!</v>
      </c>
      <c r="AA67" s="1442" t="str">
        <f t="shared" si="29"/>
        <v>#REF!</v>
      </c>
      <c r="AB67" s="1442" t="str">
        <f t="shared" si="30"/>
        <v>#REF!</v>
      </c>
      <c r="AC67" s="1441" t="str">
        <f t="shared" si="31"/>
        <v>#REF!</v>
      </c>
      <c r="AD67" s="1441" t="str">
        <f t="shared" si="13"/>
        <v>#REF!</v>
      </c>
      <c r="AE67" s="1441" t="str">
        <f t="shared" si="14"/>
        <v>#REF!</v>
      </c>
      <c r="AF67" s="609"/>
    </row>
    <row r="68" ht="15.0" customHeight="1">
      <c r="A68" s="270">
        <v>67.0</v>
      </c>
      <c r="B68" s="609" t="s">
        <v>1317</v>
      </c>
      <c r="C68" s="240" t="s">
        <v>1023</v>
      </c>
      <c r="D68" s="240" t="s">
        <v>1024</v>
      </c>
      <c r="E68" s="240" t="s">
        <v>511</v>
      </c>
      <c r="F68" s="609" t="s">
        <v>512</v>
      </c>
      <c r="G68" s="609" t="s">
        <v>771</v>
      </c>
      <c r="H68" s="609" t="str">
        <f t="shared" si="25"/>
        <v>DEV04</v>
      </c>
      <c r="I68" s="522" t="str">
        <f t="shared" si="2"/>
        <v>#REF!</v>
      </c>
      <c r="J68" s="270">
        <v>5.0</v>
      </c>
      <c r="K68" s="609">
        <v>2024.0</v>
      </c>
      <c r="L68" s="639">
        <v>45413.0</v>
      </c>
      <c r="M68" s="639">
        <v>45427.0</v>
      </c>
      <c r="N68" s="171">
        <v>12.0</v>
      </c>
      <c r="O68" s="640">
        <f t="shared" si="24"/>
        <v>0.5</v>
      </c>
      <c r="P68" s="1451" t="str">
        <f t="shared" si="28"/>
        <v>#REF!</v>
      </c>
      <c r="Q68" s="1451">
        <v>0.795</v>
      </c>
      <c r="R68" s="609"/>
      <c r="S68" s="609" t="s">
        <v>525</v>
      </c>
      <c r="T68" s="240" t="s">
        <v>1156</v>
      </c>
      <c r="U68" s="652">
        <f t="shared" si="4"/>
        <v>0.795</v>
      </c>
      <c r="V68" s="652" t="str">
        <f t="shared" si="26"/>
        <v>#REF!</v>
      </c>
      <c r="W68" s="652">
        <f t="shared" si="27"/>
        <v>1.59</v>
      </c>
      <c r="X68" s="652" t="str">
        <f t="shared" si="7"/>
        <v>#REF!</v>
      </c>
      <c r="Y68" s="530">
        <f t="shared" si="8"/>
        <v>1</v>
      </c>
      <c r="Z68" s="1442" t="str">
        <f t="shared" si="9"/>
        <v>#REF!</v>
      </c>
      <c r="AA68" s="1442" t="str">
        <f t="shared" si="29"/>
        <v>#REF!</v>
      </c>
      <c r="AB68" s="1442" t="str">
        <f t="shared" si="30"/>
        <v>#REF!</v>
      </c>
      <c r="AC68" s="1441" t="str">
        <f t="shared" si="31"/>
        <v>#REF!</v>
      </c>
      <c r="AD68" s="1441" t="str">
        <f t="shared" si="13"/>
        <v>#REF!</v>
      </c>
      <c r="AE68" s="1441" t="str">
        <f t="shared" si="14"/>
        <v>#REF!</v>
      </c>
      <c r="AF68" s="609"/>
    </row>
    <row r="69" ht="15.0" customHeight="1">
      <c r="A69" s="270">
        <v>68.0</v>
      </c>
      <c r="B69" s="682">
        <v>278454.0</v>
      </c>
      <c r="C69" s="683" t="s">
        <v>1190</v>
      </c>
      <c r="D69" s="684" t="s">
        <v>1191</v>
      </c>
      <c r="E69" s="683" t="s">
        <v>511</v>
      </c>
      <c r="F69" s="685" t="s">
        <v>512</v>
      </c>
      <c r="G69" s="685" t="s">
        <v>665</v>
      </c>
      <c r="H69" s="609" t="str">
        <f t="shared" si="25"/>
        <v>DEV02</v>
      </c>
      <c r="I69" s="522" t="str">
        <f t="shared" si="2"/>
        <v>#REF!</v>
      </c>
      <c r="J69" s="270">
        <v>5.0</v>
      </c>
      <c r="K69" s="270">
        <v>2024.0</v>
      </c>
      <c r="L69" s="639">
        <v>45413.0</v>
      </c>
      <c r="M69" s="639">
        <v>45443.0</v>
      </c>
      <c r="N69" s="171">
        <v>24.0</v>
      </c>
      <c r="O69" s="1451">
        <f t="shared" si="24"/>
        <v>1</v>
      </c>
      <c r="P69" s="1486" t="str">
        <f t="shared" si="28"/>
        <v>#REF!</v>
      </c>
      <c r="Q69" s="1486" t="str">
        <f>P69+0.1</f>
        <v>#REF!</v>
      </c>
      <c r="R69" s="525"/>
      <c r="S69" s="609" t="s">
        <v>525</v>
      </c>
      <c r="T69" s="670" t="s">
        <v>1412</v>
      </c>
      <c r="U69" s="527" t="str">
        <f t="shared" si="4"/>
        <v>#REF!</v>
      </c>
      <c r="V69" s="527" t="str">
        <f t="shared" ref="V69:V78" si="34">ROUND(SUMIF($B:$B,B69,P:P),3)</f>
        <v>#REF!</v>
      </c>
      <c r="W69" s="527" t="str">
        <f t="shared" ref="W69:W78" si="35">ROUND(SUMIF($B:$B,B69,U:U),3)</f>
        <v>#REF!</v>
      </c>
      <c r="X69" s="1487" t="str">
        <f t="shared" si="7"/>
        <v>#REF!</v>
      </c>
      <c r="Y69" s="530">
        <f t="shared" si="8"/>
        <v>1</v>
      </c>
      <c r="Z69" s="1442" t="str">
        <f t="shared" si="9"/>
        <v>#REF!</v>
      </c>
      <c r="AA69" s="1442" t="str">
        <f t="shared" si="29"/>
        <v>#REF!</v>
      </c>
      <c r="AB69" s="1442" t="str">
        <f t="shared" si="30"/>
        <v>#REF!</v>
      </c>
      <c r="AC69" s="1441" t="str">
        <f t="shared" si="31"/>
        <v>#REF!</v>
      </c>
      <c r="AD69" s="1441" t="str">
        <f t="shared" si="13"/>
        <v>#REF!</v>
      </c>
      <c r="AE69" s="1441" t="str">
        <f t="shared" si="14"/>
        <v>#REF!</v>
      </c>
      <c r="AF69" s="609"/>
    </row>
    <row r="70" ht="15.0" customHeight="1">
      <c r="A70" s="270">
        <v>69.0</v>
      </c>
      <c r="B70" s="682">
        <v>461687.0</v>
      </c>
      <c r="C70" s="683" t="s">
        <v>1225</v>
      </c>
      <c r="D70" s="684" t="s">
        <v>1226</v>
      </c>
      <c r="E70" s="683" t="s">
        <v>511</v>
      </c>
      <c r="F70" s="685" t="s">
        <v>546</v>
      </c>
      <c r="G70" s="685" t="s">
        <v>790</v>
      </c>
      <c r="H70" s="609" t="str">
        <f t="shared" si="25"/>
        <v>TESTER03</v>
      </c>
      <c r="I70" s="522" t="str">
        <f t="shared" si="2"/>
        <v>#REF!</v>
      </c>
      <c r="J70" s="270">
        <v>5.0</v>
      </c>
      <c r="K70" s="270">
        <v>2024.0</v>
      </c>
      <c r="L70" s="639">
        <v>45413.0</v>
      </c>
      <c r="M70" s="639">
        <v>45443.0</v>
      </c>
      <c r="N70" s="171">
        <v>24.0</v>
      </c>
      <c r="O70" s="1451">
        <f t="shared" si="24"/>
        <v>1</v>
      </c>
      <c r="P70" s="1486" t="str">
        <f t="shared" si="28"/>
        <v>#REF!</v>
      </c>
      <c r="Q70" s="1486" t="str">
        <f t="shared" ref="Q70:Q73" si="36">P70</f>
        <v>#REF!</v>
      </c>
      <c r="R70" s="525"/>
      <c r="S70" s="609" t="s">
        <v>525</v>
      </c>
      <c r="T70" s="670" t="s">
        <v>1412</v>
      </c>
      <c r="U70" s="527" t="str">
        <f t="shared" si="4"/>
        <v>#REF!</v>
      </c>
      <c r="V70" s="527" t="str">
        <f t="shared" si="34"/>
        <v>#REF!</v>
      </c>
      <c r="W70" s="527" t="str">
        <f t="shared" si="35"/>
        <v>#REF!</v>
      </c>
      <c r="X70" s="1487" t="str">
        <f t="shared" si="7"/>
        <v>#REF!</v>
      </c>
      <c r="Y70" s="530">
        <f t="shared" si="8"/>
        <v>1</v>
      </c>
      <c r="Z70" s="1442" t="str">
        <f t="shared" si="9"/>
        <v>#REF!</v>
      </c>
      <c r="AA70" s="1442" t="str">
        <f t="shared" si="29"/>
        <v>#REF!</v>
      </c>
      <c r="AB70" s="1442" t="str">
        <f t="shared" si="30"/>
        <v>#REF!</v>
      </c>
      <c r="AC70" s="1441" t="str">
        <f t="shared" si="31"/>
        <v>#REF!</v>
      </c>
      <c r="AD70" s="1441" t="str">
        <f t="shared" si="13"/>
        <v>#REF!</v>
      </c>
      <c r="AE70" s="1441" t="str">
        <f t="shared" si="14"/>
        <v>#REF!</v>
      </c>
      <c r="AF70" s="609"/>
    </row>
    <row r="71" ht="15.0" customHeight="1">
      <c r="A71" s="270">
        <v>70.0</v>
      </c>
      <c r="B71" s="682">
        <v>278440.0</v>
      </c>
      <c r="C71" s="683" t="s">
        <v>1159</v>
      </c>
      <c r="D71" s="684" t="s">
        <v>1160</v>
      </c>
      <c r="E71" s="683" t="s">
        <v>511</v>
      </c>
      <c r="F71" s="685" t="s">
        <v>512</v>
      </c>
      <c r="G71" s="685" t="s">
        <v>790</v>
      </c>
      <c r="H71" s="609" t="str">
        <f t="shared" si="25"/>
        <v>DEV03</v>
      </c>
      <c r="I71" s="522" t="str">
        <f t="shared" si="2"/>
        <v>#REF!</v>
      </c>
      <c r="J71" s="270">
        <v>5.0</v>
      </c>
      <c r="K71" s="270">
        <v>2024.0</v>
      </c>
      <c r="L71" s="639">
        <v>45413.0</v>
      </c>
      <c r="M71" s="639">
        <v>45443.0</v>
      </c>
      <c r="N71" s="171">
        <v>24.0</v>
      </c>
      <c r="O71" s="1451">
        <f t="shared" si="24"/>
        <v>1</v>
      </c>
      <c r="P71" s="1486" t="str">
        <f t="shared" si="28"/>
        <v>#REF!</v>
      </c>
      <c r="Q71" s="1486" t="str">
        <f t="shared" si="36"/>
        <v>#REF!</v>
      </c>
      <c r="R71" s="525"/>
      <c r="S71" s="609" t="s">
        <v>525</v>
      </c>
      <c r="T71" s="670" t="s">
        <v>1412</v>
      </c>
      <c r="U71" s="527" t="str">
        <f t="shared" si="4"/>
        <v>#REF!</v>
      </c>
      <c r="V71" s="527" t="str">
        <f t="shared" si="34"/>
        <v>#REF!</v>
      </c>
      <c r="W71" s="527" t="str">
        <f t="shared" si="35"/>
        <v>#REF!</v>
      </c>
      <c r="X71" s="1487" t="str">
        <f t="shared" si="7"/>
        <v>#REF!</v>
      </c>
      <c r="Y71" s="530">
        <f t="shared" si="8"/>
        <v>1.083333333</v>
      </c>
      <c r="Z71" s="1442" t="str">
        <f t="shared" si="9"/>
        <v>#REF!</v>
      </c>
      <c r="AA71" s="1442" t="str">
        <f t="shared" si="29"/>
        <v>#REF!</v>
      </c>
      <c r="AB71" s="1442" t="str">
        <f t="shared" si="30"/>
        <v>#REF!</v>
      </c>
      <c r="AC71" s="1441" t="str">
        <f t="shared" si="31"/>
        <v>#REF!</v>
      </c>
      <c r="AD71" s="1441" t="str">
        <f t="shared" si="13"/>
        <v>#REF!</v>
      </c>
      <c r="AE71" s="1441" t="str">
        <f t="shared" si="14"/>
        <v>#REF!</v>
      </c>
      <c r="AF71" s="609"/>
    </row>
    <row r="72" ht="15.0" customHeight="1">
      <c r="A72" s="270">
        <v>71.0</v>
      </c>
      <c r="B72" s="682">
        <v>439829.0</v>
      </c>
      <c r="C72" s="683" t="s">
        <v>1157</v>
      </c>
      <c r="D72" s="684" t="s">
        <v>1158</v>
      </c>
      <c r="E72" s="683" t="s">
        <v>511</v>
      </c>
      <c r="F72" s="685" t="s">
        <v>546</v>
      </c>
      <c r="G72" s="685" t="s">
        <v>790</v>
      </c>
      <c r="H72" s="609" t="str">
        <f t="shared" si="25"/>
        <v>TESTER03</v>
      </c>
      <c r="I72" s="522" t="str">
        <f t="shared" si="2"/>
        <v>#REF!</v>
      </c>
      <c r="J72" s="270">
        <v>5.0</v>
      </c>
      <c r="K72" s="270">
        <v>2024.0</v>
      </c>
      <c r="L72" s="639">
        <v>45413.0</v>
      </c>
      <c r="M72" s="639">
        <v>45443.0</v>
      </c>
      <c r="N72" s="171">
        <v>24.0</v>
      </c>
      <c r="O72" s="1451">
        <f t="shared" si="24"/>
        <v>1</v>
      </c>
      <c r="P72" s="1486" t="str">
        <f t="shared" si="28"/>
        <v>#REF!</v>
      </c>
      <c r="Q72" s="1486" t="str">
        <f t="shared" si="36"/>
        <v>#REF!</v>
      </c>
      <c r="R72" s="525"/>
      <c r="S72" s="609" t="s">
        <v>525</v>
      </c>
      <c r="T72" s="670" t="s">
        <v>1412</v>
      </c>
      <c r="U72" s="527" t="str">
        <f t="shared" si="4"/>
        <v>#REF!</v>
      </c>
      <c r="V72" s="527" t="str">
        <f t="shared" si="34"/>
        <v>#REF!</v>
      </c>
      <c r="W72" s="527" t="str">
        <f t="shared" si="35"/>
        <v>#REF!</v>
      </c>
      <c r="X72" s="1487" t="str">
        <f t="shared" si="7"/>
        <v>#REF!</v>
      </c>
      <c r="Y72" s="530">
        <f t="shared" si="8"/>
        <v>1</v>
      </c>
      <c r="Z72" s="1442" t="str">
        <f t="shared" si="9"/>
        <v>#REF!</v>
      </c>
      <c r="AA72" s="1442" t="str">
        <f t="shared" si="29"/>
        <v>#REF!</v>
      </c>
      <c r="AB72" s="1442" t="str">
        <f t="shared" si="30"/>
        <v>#REF!</v>
      </c>
      <c r="AC72" s="1441" t="str">
        <f t="shared" si="31"/>
        <v>#REF!</v>
      </c>
      <c r="AD72" s="1441" t="str">
        <f t="shared" si="13"/>
        <v>#REF!</v>
      </c>
      <c r="AE72" s="1441" t="str">
        <f t="shared" si="14"/>
        <v>#REF!</v>
      </c>
      <c r="AF72" s="609"/>
    </row>
    <row r="73" ht="15.0" customHeight="1">
      <c r="A73" s="270">
        <v>72.0</v>
      </c>
      <c r="B73" s="682">
        <v>276374.0</v>
      </c>
      <c r="C73" s="683" t="s">
        <v>1399</v>
      </c>
      <c r="D73" s="684" t="s">
        <v>1414</v>
      </c>
      <c r="E73" s="683" t="s">
        <v>511</v>
      </c>
      <c r="F73" s="685" t="s">
        <v>546</v>
      </c>
      <c r="G73" s="685" t="s">
        <v>790</v>
      </c>
      <c r="H73" s="609" t="str">
        <f t="shared" si="25"/>
        <v>TESTER03</v>
      </c>
      <c r="I73" s="522" t="str">
        <f t="shared" si="2"/>
        <v>#REF!</v>
      </c>
      <c r="J73" s="270">
        <v>5.0</v>
      </c>
      <c r="K73" s="270">
        <v>2024.0</v>
      </c>
      <c r="L73" s="639">
        <v>45413.0</v>
      </c>
      <c r="M73" s="639">
        <v>45443.0</v>
      </c>
      <c r="N73" s="171">
        <v>24.0</v>
      </c>
      <c r="O73" s="1451">
        <f t="shared" si="24"/>
        <v>1</v>
      </c>
      <c r="P73" s="1486" t="str">
        <f t="shared" si="28"/>
        <v>#REF!</v>
      </c>
      <c r="Q73" s="1486" t="str">
        <f t="shared" si="36"/>
        <v>#REF!</v>
      </c>
      <c r="R73" s="525"/>
      <c r="S73" s="609" t="s">
        <v>525</v>
      </c>
      <c r="T73" s="670" t="s">
        <v>1412</v>
      </c>
      <c r="U73" s="527" t="str">
        <f t="shared" si="4"/>
        <v>#REF!</v>
      </c>
      <c r="V73" s="527" t="str">
        <f t="shared" si="34"/>
        <v>#REF!</v>
      </c>
      <c r="W73" s="527" t="str">
        <f t="shared" si="35"/>
        <v>#REF!</v>
      </c>
      <c r="X73" s="1487" t="str">
        <f t="shared" si="7"/>
        <v>#REF!</v>
      </c>
      <c r="Y73" s="530">
        <f t="shared" si="8"/>
        <v>1</v>
      </c>
      <c r="Z73" s="1442" t="str">
        <f t="shared" si="9"/>
        <v>#REF!</v>
      </c>
      <c r="AA73" s="1442" t="str">
        <f t="shared" si="29"/>
        <v>#REF!</v>
      </c>
      <c r="AB73" s="1442" t="str">
        <f t="shared" si="30"/>
        <v>#REF!</v>
      </c>
      <c r="AC73" s="1441" t="str">
        <f t="shared" si="31"/>
        <v>#REF!</v>
      </c>
      <c r="AD73" s="1441" t="str">
        <f t="shared" si="13"/>
        <v>#REF!</v>
      </c>
      <c r="AE73" s="1441" t="str">
        <f t="shared" si="14"/>
        <v>#REF!</v>
      </c>
      <c r="AF73" s="609"/>
    </row>
    <row r="74" ht="15.0" customHeight="1">
      <c r="A74" s="270">
        <v>73.0</v>
      </c>
      <c r="B74" s="682">
        <v>289435.0</v>
      </c>
      <c r="C74" s="683" t="s">
        <v>1138</v>
      </c>
      <c r="D74" s="684" t="s">
        <v>1139</v>
      </c>
      <c r="E74" s="683" t="s">
        <v>511</v>
      </c>
      <c r="F74" s="685" t="s">
        <v>512</v>
      </c>
      <c r="G74" s="685" t="s">
        <v>771</v>
      </c>
      <c r="H74" s="609" t="str">
        <f t="shared" si="25"/>
        <v>DEV04</v>
      </c>
      <c r="I74" s="522" t="str">
        <f t="shared" si="2"/>
        <v>#REF!</v>
      </c>
      <c r="J74" s="270">
        <v>5.0</v>
      </c>
      <c r="K74" s="270">
        <v>2024.0</v>
      </c>
      <c r="L74" s="639">
        <v>45413.0</v>
      </c>
      <c r="M74" s="639">
        <v>45443.0</v>
      </c>
      <c r="N74" s="171">
        <v>24.0</v>
      </c>
      <c r="O74" s="1451">
        <f t="shared" si="24"/>
        <v>1</v>
      </c>
      <c r="P74" s="1486" t="str">
        <f t="shared" si="28"/>
        <v>#REF!</v>
      </c>
      <c r="Q74" s="1486" t="str">
        <f>P74+0.15</f>
        <v>#REF!</v>
      </c>
      <c r="R74" s="525"/>
      <c r="S74" s="609" t="s">
        <v>525</v>
      </c>
      <c r="T74" s="670" t="s">
        <v>1412</v>
      </c>
      <c r="U74" s="527" t="str">
        <f t="shared" si="4"/>
        <v>#REF!</v>
      </c>
      <c r="V74" s="527" t="str">
        <f t="shared" si="34"/>
        <v>#REF!</v>
      </c>
      <c r="W74" s="527" t="str">
        <f t="shared" si="35"/>
        <v>#REF!</v>
      </c>
      <c r="X74" s="1487" t="str">
        <f t="shared" si="7"/>
        <v>#REF!</v>
      </c>
      <c r="Y74" s="530">
        <f t="shared" si="8"/>
        <v>1</v>
      </c>
      <c r="Z74" s="1442" t="str">
        <f t="shared" si="9"/>
        <v>#REF!</v>
      </c>
      <c r="AA74" s="1442" t="str">
        <f t="shared" si="29"/>
        <v>#REF!</v>
      </c>
      <c r="AB74" s="1442" t="str">
        <f t="shared" si="30"/>
        <v>#REF!</v>
      </c>
      <c r="AC74" s="1441" t="str">
        <f t="shared" si="31"/>
        <v>#REF!</v>
      </c>
      <c r="AD74" s="1441" t="str">
        <f t="shared" si="13"/>
        <v>#REF!</v>
      </c>
      <c r="AE74" s="1441" t="str">
        <f t="shared" si="14"/>
        <v>#REF!</v>
      </c>
      <c r="AF74" s="609"/>
    </row>
    <row r="75" ht="15.0" customHeight="1">
      <c r="A75" s="270">
        <v>74.0</v>
      </c>
      <c r="B75" s="682">
        <v>439827.0</v>
      </c>
      <c r="C75" s="683" t="s">
        <v>1406</v>
      </c>
      <c r="D75" s="684" t="s">
        <v>1425</v>
      </c>
      <c r="E75" s="683" t="s">
        <v>511</v>
      </c>
      <c r="F75" s="685" t="s">
        <v>512</v>
      </c>
      <c r="G75" s="685" t="s">
        <v>771</v>
      </c>
      <c r="H75" s="609" t="str">
        <f t="shared" si="25"/>
        <v>DEV04</v>
      </c>
      <c r="I75" s="522" t="str">
        <f t="shared" si="2"/>
        <v>#REF!</v>
      </c>
      <c r="J75" s="270">
        <v>5.0</v>
      </c>
      <c r="K75" s="270">
        <v>2024.0</v>
      </c>
      <c r="L75" s="639">
        <v>45413.0</v>
      </c>
      <c r="M75" s="639">
        <v>45443.0</v>
      </c>
      <c r="N75" s="171">
        <v>24.0</v>
      </c>
      <c r="O75" s="1451">
        <f t="shared" si="24"/>
        <v>1</v>
      </c>
      <c r="P75" s="1486" t="str">
        <f t="shared" si="28"/>
        <v>#REF!</v>
      </c>
      <c r="Q75" s="1486" t="str">
        <f>P75+0.1</f>
        <v>#REF!</v>
      </c>
      <c r="R75" s="525"/>
      <c r="S75" s="609" t="s">
        <v>525</v>
      </c>
      <c r="T75" s="670" t="s">
        <v>1412</v>
      </c>
      <c r="U75" s="527" t="str">
        <f t="shared" si="4"/>
        <v>#REF!</v>
      </c>
      <c r="V75" s="527" t="str">
        <f t="shared" si="34"/>
        <v>#REF!</v>
      </c>
      <c r="W75" s="527" t="str">
        <f t="shared" si="35"/>
        <v>#REF!</v>
      </c>
      <c r="X75" s="1487" t="str">
        <f t="shared" si="7"/>
        <v>#REF!</v>
      </c>
      <c r="Y75" s="530">
        <f t="shared" si="8"/>
        <v>1</v>
      </c>
      <c r="Z75" s="1442" t="str">
        <f t="shared" si="9"/>
        <v>#REF!</v>
      </c>
      <c r="AA75" s="1442" t="str">
        <f t="shared" si="29"/>
        <v>#REF!</v>
      </c>
      <c r="AB75" s="1442" t="str">
        <f t="shared" si="30"/>
        <v>#REF!</v>
      </c>
      <c r="AC75" s="1441" t="str">
        <f t="shared" si="31"/>
        <v>#REF!</v>
      </c>
      <c r="AD75" s="1441" t="str">
        <f t="shared" si="13"/>
        <v>#REF!</v>
      </c>
      <c r="AE75" s="1441" t="str">
        <f t="shared" si="14"/>
        <v>#REF!</v>
      </c>
      <c r="AF75" s="609"/>
    </row>
    <row r="76" ht="15.0" customHeight="1">
      <c r="A76" s="270">
        <v>75.0</v>
      </c>
      <c r="B76" s="682">
        <v>463039.0</v>
      </c>
      <c r="C76" s="683" t="s">
        <v>1418</v>
      </c>
      <c r="D76" s="684" t="s">
        <v>1439</v>
      </c>
      <c r="E76" s="683" t="s">
        <v>511</v>
      </c>
      <c r="F76" s="685" t="s">
        <v>512</v>
      </c>
      <c r="G76" s="685" t="s">
        <v>790</v>
      </c>
      <c r="H76" s="609" t="str">
        <f t="shared" si="25"/>
        <v>DEV03</v>
      </c>
      <c r="I76" s="522" t="str">
        <f t="shared" si="2"/>
        <v>#REF!</v>
      </c>
      <c r="J76" s="270">
        <v>5.0</v>
      </c>
      <c r="K76" s="270">
        <v>2024.0</v>
      </c>
      <c r="L76" s="639">
        <v>45413.0</v>
      </c>
      <c r="M76" s="639">
        <v>45443.0</v>
      </c>
      <c r="N76" s="171">
        <v>24.0</v>
      </c>
      <c r="O76" s="1451">
        <f t="shared" si="24"/>
        <v>1</v>
      </c>
      <c r="P76" s="1486" t="str">
        <f t="shared" si="28"/>
        <v>#REF!</v>
      </c>
      <c r="Q76" s="1486" t="str">
        <f t="shared" ref="Q76:Q77" si="37">P76</f>
        <v>#REF!</v>
      </c>
      <c r="R76" s="525"/>
      <c r="S76" s="609" t="s">
        <v>525</v>
      </c>
      <c r="T76" s="670" t="s">
        <v>1412</v>
      </c>
      <c r="U76" s="527" t="str">
        <f t="shared" si="4"/>
        <v>#REF!</v>
      </c>
      <c r="V76" s="527" t="str">
        <f t="shared" si="34"/>
        <v>#REF!</v>
      </c>
      <c r="W76" s="527" t="str">
        <f t="shared" si="35"/>
        <v>#REF!</v>
      </c>
      <c r="X76" s="1487" t="str">
        <f t="shared" si="7"/>
        <v>#REF!</v>
      </c>
      <c r="Y76" s="530">
        <f t="shared" si="8"/>
        <v>1</v>
      </c>
      <c r="Z76" s="1442" t="str">
        <f t="shared" si="9"/>
        <v>#REF!</v>
      </c>
      <c r="AA76" s="1442" t="str">
        <f t="shared" si="29"/>
        <v>#REF!</v>
      </c>
      <c r="AB76" s="1442" t="str">
        <f t="shared" si="30"/>
        <v>#REF!</v>
      </c>
      <c r="AC76" s="1441" t="str">
        <f t="shared" si="31"/>
        <v>#REF!</v>
      </c>
      <c r="AD76" s="1441" t="str">
        <f t="shared" si="13"/>
        <v>#REF!</v>
      </c>
      <c r="AE76" s="1441" t="str">
        <f t="shared" si="14"/>
        <v>#REF!</v>
      </c>
      <c r="AF76" s="609"/>
    </row>
    <row r="77" ht="15.0" customHeight="1">
      <c r="A77" s="270">
        <v>76.0</v>
      </c>
      <c r="B77" s="682">
        <v>463509.0</v>
      </c>
      <c r="C77" s="683" t="s">
        <v>1442</v>
      </c>
      <c r="D77" s="684" t="s">
        <v>1443</v>
      </c>
      <c r="E77" s="683" t="s">
        <v>511</v>
      </c>
      <c r="F77" s="685" t="s">
        <v>564</v>
      </c>
      <c r="G77" s="685" t="s">
        <v>790</v>
      </c>
      <c r="H77" s="609" t="str">
        <f t="shared" si="25"/>
        <v>BA03</v>
      </c>
      <c r="I77" s="522" t="str">
        <f t="shared" si="2"/>
        <v>#REF!</v>
      </c>
      <c r="J77" s="270">
        <v>5.0</v>
      </c>
      <c r="K77" s="270">
        <v>2024.0</v>
      </c>
      <c r="L77" s="639">
        <v>45413.0</v>
      </c>
      <c r="M77" s="639">
        <v>45443.0</v>
      </c>
      <c r="N77" s="171">
        <v>24.0</v>
      </c>
      <c r="O77" s="1451">
        <f t="shared" si="24"/>
        <v>1</v>
      </c>
      <c r="P77" s="1486" t="str">
        <f t="shared" si="28"/>
        <v>#REF!</v>
      </c>
      <c r="Q77" s="1486" t="str">
        <f t="shared" si="37"/>
        <v>#REF!</v>
      </c>
      <c r="R77" s="525"/>
      <c r="S77" s="609" t="s">
        <v>525</v>
      </c>
      <c r="T77" s="670" t="s">
        <v>1412</v>
      </c>
      <c r="U77" s="527" t="str">
        <f t="shared" si="4"/>
        <v>#REF!</v>
      </c>
      <c r="V77" s="527" t="str">
        <f t="shared" si="34"/>
        <v>#REF!</v>
      </c>
      <c r="W77" s="527" t="str">
        <f t="shared" si="35"/>
        <v>#REF!</v>
      </c>
      <c r="X77" s="1487" t="str">
        <f t="shared" si="7"/>
        <v>#REF!</v>
      </c>
      <c r="Y77" s="530">
        <f t="shared" si="8"/>
        <v>1</v>
      </c>
      <c r="Z77" s="1442" t="str">
        <f t="shared" si="9"/>
        <v>#REF!</v>
      </c>
      <c r="AA77" s="1442" t="str">
        <f t="shared" si="29"/>
        <v>#REF!</v>
      </c>
      <c r="AB77" s="1442" t="str">
        <f t="shared" si="30"/>
        <v>#REF!</v>
      </c>
      <c r="AC77" s="1441" t="str">
        <f t="shared" si="31"/>
        <v>#REF!</v>
      </c>
      <c r="AD77" s="1441" t="str">
        <f t="shared" si="13"/>
        <v>#REF!</v>
      </c>
      <c r="AE77" s="1441" t="str">
        <f t="shared" si="14"/>
        <v>#REF!</v>
      </c>
      <c r="AF77" s="609"/>
    </row>
    <row r="78" ht="15.0" customHeight="1">
      <c r="A78" s="270">
        <v>77.0</v>
      </c>
      <c r="B78" s="682">
        <v>461363.0</v>
      </c>
      <c r="C78" s="683" t="s">
        <v>456</v>
      </c>
      <c r="D78" s="684" t="s">
        <v>1433</v>
      </c>
      <c r="E78" s="683" t="s">
        <v>511</v>
      </c>
      <c r="F78" s="685" t="s">
        <v>512</v>
      </c>
      <c r="G78" s="685" t="s">
        <v>790</v>
      </c>
      <c r="H78" s="609" t="str">
        <f t="shared" si="25"/>
        <v>DEV03</v>
      </c>
      <c r="I78" s="522" t="str">
        <f t="shared" si="2"/>
        <v>#REF!</v>
      </c>
      <c r="J78" s="270">
        <v>5.0</v>
      </c>
      <c r="K78" s="270">
        <v>2024.0</v>
      </c>
      <c r="L78" s="639">
        <v>45413.0</v>
      </c>
      <c r="M78" s="639">
        <v>45443.0</v>
      </c>
      <c r="N78" s="171">
        <v>24.0</v>
      </c>
      <c r="O78" s="1451">
        <f t="shared" si="24"/>
        <v>1</v>
      </c>
      <c r="P78" s="1486" t="str">
        <f t="shared" si="28"/>
        <v>#REF!</v>
      </c>
      <c r="Q78" s="1486" t="str">
        <f>P78+0.1</f>
        <v>#REF!</v>
      </c>
      <c r="R78" s="525"/>
      <c r="S78" s="609" t="s">
        <v>525</v>
      </c>
      <c r="T78" s="670" t="s">
        <v>1412</v>
      </c>
      <c r="U78" s="527" t="str">
        <f t="shared" si="4"/>
        <v>#REF!</v>
      </c>
      <c r="V78" s="527" t="str">
        <f t="shared" si="34"/>
        <v>#REF!</v>
      </c>
      <c r="W78" s="527" t="str">
        <f t="shared" si="35"/>
        <v>#REF!</v>
      </c>
      <c r="X78" s="1487" t="str">
        <f t="shared" si="7"/>
        <v>#REF!</v>
      </c>
      <c r="Y78" s="530">
        <f t="shared" si="8"/>
        <v>1</v>
      </c>
      <c r="Z78" s="1442" t="str">
        <f t="shared" si="9"/>
        <v>#REF!</v>
      </c>
      <c r="AA78" s="1442" t="str">
        <f t="shared" si="29"/>
        <v>#REF!</v>
      </c>
      <c r="AB78" s="1442" t="str">
        <f t="shared" si="30"/>
        <v>#REF!</v>
      </c>
      <c r="AC78" s="1441" t="str">
        <f t="shared" si="31"/>
        <v>#REF!</v>
      </c>
      <c r="AD78" s="1441" t="str">
        <f t="shared" si="13"/>
        <v>#REF!</v>
      </c>
      <c r="AE78" s="1441" t="str">
        <f t="shared" si="14"/>
        <v>#REF!</v>
      </c>
      <c r="AF78" s="609"/>
    </row>
    <row r="79" ht="15.0" customHeight="1">
      <c r="A79" s="270">
        <v>114.0</v>
      </c>
      <c r="B79" s="500" t="s">
        <v>1430</v>
      </c>
      <c r="C79" s="501" t="s">
        <v>1428</v>
      </c>
      <c r="D79" s="501" t="s">
        <v>1431</v>
      </c>
      <c r="E79" s="501" t="s">
        <v>1417</v>
      </c>
      <c r="F79" s="500" t="s">
        <v>512</v>
      </c>
      <c r="G79" s="500" t="s">
        <v>665</v>
      </c>
      <c r="H79" s="500" t="str">
        <f t="shared" si="25"/>
        <v>DEV02</v>
      </c>
      <c r="I79" s="522" t="str">
        <f t="shared" si="2"/>
        <v>#REF!</v>
      </c>
      <c r="J79" s="270">
        <v>5.0</v>
      </c>
      <c r="K79" s="500">
        <v>2024.0</v>
      </c>
      <c r="L79" s="639">
        <v>45413.0</v>
      </c>
      <c r="M79" s="639">
        <v>45443.0</v>
      </c>
      <c r="N79" s="500">
        <v>24.0</v>
      </c>
      <c r="O79" s="1488">
        <v>1.0</v>
      </c>
      <c r="P79" s="1488" t="str">
        <f t="shared" si="28"/>
        <v>#REF!</v>
      </c>
      <c r="Q79" s="1488" t="str">
        <f>P79+0.08</f>
        <v>#REF!</v>
      </c>
      <c r="R79" s="500"/>
      <c r="S79" s="500" t="s">
        <v>525</v>
      </c>
      <c r="T79" s="501" t="s">
        <v>1412</v>
      </c>
      <c r="U79" s="672" t="str">
        <f t="shared" si="4"/>
        <v>#REF!</v>
      </c>
      <c r="V79" s="672" t="str">
        <f t="shared" ref="V79:V80" si="38">ROUND(SUMIF(B:B,B79,P:P),3)</f>
        <v>#REF!</v>
      </c>
      <c r="W79" s="672" t="str">
        <f t="shared" ref="W79:W80" si="39">ROUND(SUMIF(B:B,B79,U:U),3)</f>
        <v>#REF!</v>
      </c>
      <c r="X79" s="653" t="str">
        <f t="shared" si="7"/>
        <v>#REF!</v>
      </c>
      <c r="Y79" s="673">
        <f t="shared" si="8"/>
        <v>1</v>
      </c>
      <c r="Z79" s="534" t="str">
        <f t="shared" si="9"/>
        <v>#REF!</v>
      </c>
      <c r="AA79" s="534" t="str">
        <f t="shared" si="29"/>
        <v>#REF!</v>
      </c>
      <c r="AB79" s="534" t="str">
        <f t="shared" si="30"/>
        <v>#REF!</v>
      </c>
      <c r="AC79" s="506" t="str">
        <f t="shared" si="31"/>
        <v>#REF!</v>
      </c>
      <c r="AD79" s="506" t="str">
        <f t="shared" si="13"/>
        <v>#REF!</v>
      </c>
      <c r="AE79" s="539" t="str">
        <f t="shared" si="14"/>
        <v>#REF!</v>
      </c>
      <c r="AF79" s="500"/>
    </row>
    <row r="80" ht="15.0" customHeight="1">
      <c r="A80" s="270">
        <v>109.0</v>
      </c>
      <c r="B80" s="500" t="s">
        <v>1416</v>
      </c>
      <c r="C80" s="501" t="s">
        <v>1163</v>
      </c>
      <c r="D80" s="501" t="s">
        <v>1164</v>
      </c>
      <c r="E80" s="501" t="s">
        <v>1417</v>
      </c>
      <c r="F80" s="500" t="s">
        <v>564</v>
      </c>
      <c r="G80" s="500" t="s">
        <v>771</v>
      </c>
      <c r="H80" s="500" t="str">
        <f t="shared" si="25"/>
        <v>BA04</v>
      </c>
      <c r="I80" s="522" t="str">
        <f t="shared" si="2"/>
        <v>#REF!</v>
      </c>
      <c r="J80" s="270">
        <v>5.0</v>
      </c>
      <c r="K80" s="500">
        <v>2024.0</v>
      </c>
      <c r="L80" s="500" t="s">
        <v>1267</v>
      </c>
      <c r="M80" s="500" t="s">
        <v>1268</v>
      </c>
      <c r="N80" s="500">
        <v>24.0</v>
      </c>
      <c r="O80" s="1488">
        <v>1.0</v>
      </c>
      <c r="P80" s="1488" t="str">
        <f t="shared" si="28"/>
        <v>#REF!</v>
      </c>
      <c r="Q80" s="1488" t="str">
        <f>P80+0.15</f>
        <v>#REF!</v>
      </c>
      <c r="R80" s="500"/>
      <c r="S80" s="500" t="s">
        <v>525</v>
      </c>
      <c r="T80" s="501" t="s">
        <v>1412</v>
      </c>
      <c r="U80" s="672" t="str">
        <f t="shared" si="4"/>
        <v>#REF!</v>
      </c>
      <c r="V80" s="672" t="str">
        <f t="shared" si="38"/>
        <v>#REF!</v>
      </c>
      <c r="W80" s="672" t="str">
        <f t="shared" si="39"/>
        <v>#REF!</v>
      </c>
      <c r="X80" s="653" t="str">
        <f t="shared" si="7"/>
        <v>#REF!</v>
      </c>
      <c r="Y80" s="673">
        <f t="shared" si="8"/>
        <v>1</v>
      </c>
      <c r="Z80" s="534" t="str">
        <f t="shared" si="9"/>
        <v>#REF!</v>
      </c>
      <c r="AA80" s="534" t="str">
        <f t="shared" si="29"/>
        <v>#REF!</v>
      </c>
      <c r="AB80" s="534" t="str">
        <f t="shared" si="30"/>
        <v>#REF!</v>
      </c>
      <c r="AC80" s="506" t="str">
        <f t="shared" si="31"/>
        <v>#REF!</v>
      </c>
      <c r="AD80" s="506" t="str">
        <f t="shared" si="13"/>
        <v>#REF!</v>
      </c>
      <c r="AE80" s="539" t="str">
        <f t="shared" si="14"/>
        <v>#REF!</v>
      </c>
      <c r="AF80" s="500"/>
    </row>
    <row r="81" ht="15.0" customHeight="1">
      <c r="A81" s="270">
        <v>78.0</v>
      </c>
      <c r="B81" s="682">
        <v>459635.0</v>
      </c>
      <c r="C81" s="683" t="s">
        <v>1086</v>
      </c>
      <c r="D81" s="684" t="s">
        <v>1087</v>
      </c>
      <c r="E81" s="683" t="s">
        <v>511</v>
      </c>
      <c r="F81" s="685" t="s">
        <v>564</v>
      </c>
      <c r="G81" s="685" t="s">
        <v>790</v>
      </c>
      <c r="H81" s="609" t="str">
        <f t="shared" si="25"/>
        <v>BA03</v>
      </c>
      <c r="I81" s="522" t="str">
        <f t="shared" si="2"/>
        <v>#REF!</v>
      </c>
      <c r="J81" s="270">
        <v>5.0</v>
      </c>
      <c r="K81" s="270">
        <v>2024.0</v>
      </c>
      <c r="L81" s="639">
        <v>45413.0</v>
      </c>
      <c r="M81" s="639">
        <v>45443.0</v>
      </c>
      <c r="N81" s="171">
        <v>23.0</v>
      </c>
      <c r="O81" s="1485">
        <f t="shared" ref="O81:O90" si="40">N81/22</f>
        <v>1.045454545</v>
      </c>
      <c r="P81" s="1486">
        <f t="shared" si="28"/>
        <v>1.045</v>
      </c>
      <c r="Q81" s="1486">
        <f t="shared" ref="Q81:Q119" si="41">P81</f>
        <v>1.045</v>
      </c>
      <c r="R81" s="525"/>
      <c r="S81" s="609" t="s">
        <v>517</v>
      </c>
      <c r="T81" s="684" t="s">
        <v>1449</v>
      </c>
      <c r="U81" s="527">
        <f t="shared" si="4"/>
        <v>1.045</v>
      </c>
      <c r="V81" s="527">
        <f t="shared" ref="V81:V119" si="42">ROUND(SUMIF($B:$B,B81,P:P),3)</f>
        <v>1.045</v>
      </c>
      <c r="W81" s="527">
        <f t="shared" ref="W81:W119" si="43">ROUND(SUMIF($B:$B,B81,U:U),3)</f>
        <v>1.045</v>
      </c>
      <c r="X81" s="1487">
        <f t="shared" si="7"/>
        <v>1</v>
      </c>
      <c r="Y81" s="530">
        <f t="shared" si="8"/>
        <v>1.045454545</v>
      </c>
      <c r="Z81" s="1442" t="str">
        <f t="shared" si="9"/>
        <v>#REF!</v>
      </c>
      <c r="AA81" s="1442" t="str">
        <f t="shared" si="29"/>
        <v>#REF!</v>
      </c>
      <c r="AB81" s="1442" t="str">
        <f t="shared" si="30"/>
        <v>#REF!</v>
      </c>
      <c r="AC81" s="1441">
        <f t="shared" si="31"/>
        <v>0</v>
      </c>
      <c r="AD81" s="1441" t="str">
        <f t="shared" si="13"/>
        <v>#REF!</v>
      </c>
      <c r="AE81" s="1441" t="str">
        <f t="shared" si="14"/>
        <v>#REF!</v>
      </c>
      <c r="AF81" s="609"/>
    </row>
    <row r="82" ht="15.0" customHeight="1">
      <c r="A82" s="270">
        <v>79.0</v>
      </c>
      <c r="B82" s="682">
        <v>459779.0</v>
      </c>
      <c r="C82" s="683" t="s">
        <v>1088</v>
      </c>
      <c r="D82" s="684" t="s">
        <v>1089</v>
      </c>
      <c r="E82" s="683" t="s">
        <v>511</v>
      </c>
      <c r="F82" s="685" t="s">
        <v>564</v>
      </c>
      <c r="G82" s="685" t="s">
        <v>790</v>
      </c>
      <c r="H82" s="609" t="str">
        <f t="shared" si="25"/>
        <v>BA03</v>
      </c>
      <c r="I82" s="522" t="str">
        <f t="shared" si="2"/>
        <v>#REF!</v>
      </c>
      <c r="J82" s="270">
        <v>5.0</v>
      </c>
      <c r="K82" s="270">
        <v>2024.0</v>
      </c>
      <c r="L82" s="639">
        <v>45413.0</v>
      </c>
      <c r="M82" s="639">
        <v>45443.0</v>
      </c>
      <c r="N82" s="171">
        <v>23.0</v>
      </c>
      <c r="O82" s="1485">
        <f t="shared" si="40"/>
        <v>1.045454545</v>
      </c>
      <c r="P82" s="1486">
        <f t="shared" si="28"/>
        <v>1.045</v>
      </c>
      <c r="Q82" s="1486">
        <f t="shared" si="41"/>
        <v>1.045</v>
      </c>
      <c r="R82" s="525"/>
      <c r="S82" s="609" t="s">
        <v>517</v>
      </c>
      <c r="T82" s="684" t="s">
        <v>1449</v>
      </c>
      <c r="U82" s="527">
        <f t="shared" si="4"/>
        <v>1.045</v>
      </c>
      <c r="V82" s="527">
        <f t="shared" si="42"/>
        <v>1.045</v>
      </c>
      <c r="W82" s="527">
        <f t="shared" si="43"/>
        <v>1.045</v>
      </c>
      <c r="X82" s="1487">
        <f t="shared" si="7"/>
        <v>1</v>
      </c>
      <c r="Y82" s="530">
        <f t="shared" si="8"/>
        <v>1.045454545</v>
      </c>
      <c r="Z82" s="1442" t="str">
        <f t="shared" si="9"/>
        <v>#REF!</v>
      </c>
      <c r="AA82" s="1442" t="str">
        <f t="shared" si="29"/>
        <v>#REF!</v>
      </c>
      <c r="AB82" s="1442" t="str">
        <f t="shared" si="30"/>
        <v>#REF!</v>
      </c>
      <c r="AC82" s="1441">
        <f t="shared" si="31"/>
        <v>0</v>
      </c>
      <c r="AD82" s="1441" t="str">
        <f t="shared" si="13"/>
        <v>#REF!</v>
      </c>
      <c r="AE82" s="1441" t="str">
        <f t="shared" si="14"/>
        <v>#REF!</v>
      </c>
      <c r="AF82" s="609"/>
    </row>
    <row r="83" ht="15.0" customHeight="1">
      <c r="A83" s="270">
        <v>80.0</v>
      </c>
      <c r="B83" s="682">
        <v>459517.0</v>
      </c>
      <c r="C83" s="683" t="s">
        <v>1083</v>
      </c>
      <c r="D83" s="684" t="s">
        <v>1084</v>
      </c>
      <c r="E83" s="683" t="s">
        <v>511</v>
      </c>
      <c r="F83" s="685" t="s">
        <v>564</v>
      </c>
      <c r="G83" s="685" t="s">
        <v>790</v>
      </c>
      <c r="H83" s="609" t="str">
        <f t="shared" si="25"/>
        <v>BA03</v>
      </c>
      <c r="I83" s="522" t="str">
        <f t="shared" si="2"/>
        <v>#REF!</v>
      </c>
      <c r="J83" s="270">
        <v>5.0</v>
      </c>
      <c r="K83" s="270">
        <v>2024.0</v>
      </c>
      <c r="L83" s="639">
        <v>45413.0</v>
      </c>
      <c r="M83" s="639">
        <v>45443.0</v>
      </c>
      <c r="N83" s="171">
        <v>23.0</v>
      </c>
      <c r="O83" s="1485">
        <f t="shared" si="40"/>
        <v>1.045454545</v>
      </c>
      <c r="P83" s="1486">
        <f t="shared" si="28"/>
        <v>1.045</v>
      </c>
      <c r="Q83" s="1486">
        <f t="shared" si="41"/>
        <v>1.045</v>
      </c>
      <c r="R83" s="525"/>
      <c r="S83" s="609" t="s">
        <v>517</v>
      </c>
      <c r="T83" s="684" t="s">
        <v>1449</v>
      </c>
      <c r="U83" s="527">
        <f t="shared" si="4"/>
        <v>1.045</v>
      </c>
      <c r="V83" s="527">
        <f t="shared" si="42"/>
        <v>1.045</v>
      </c>
      <c r="W83" s="527">
        <f t="shared" si="43"/>
        <v>1.045</v>
      </c>
      <c r="X83" s="1487">
        <f t="shared" si="7"/>
        <v>1</v>
      </c>
      <c r="Y83" s="530">
        <f t="shared" si="8"/>
        <v>1.045454545</v>
      </c>
      <c r="Z83" s="1442" t="str">
        <f t="shared" si="9"/>
        <v>#REF!</v>
      </c>
      <c r="AA83" s="1442" t="str">
        <f t="shared" si="29"/>
        <v>#REF!</v>
      </c>
      <c r="AB83" s="1442" t="str">
        <f t="shared" si="30"/>
        <v>#REF!</v>
      </c>
      <c r="AC83" s="1441">
        <f t="shared" si="31"/>
        <v>0</v>
      </c>
      <c r="AD83" s="1441" t="str">
        <f t="shared" si="13"/>
        <v>#REF!</v>
      </c>
      <c r="AE83" s="1441" t="str">
        <f t="shared" si="14"/>
        <v>#REF!</v>
      </c>
      <c r="AF83" s="609"/>
    </row>
    <row r="84" ht="15.0" customHeight="1">
      <c r="A84" s="270">
        <v>81.0</v>
      </c>
      <c r="B84" s="682">
        <v>212015.0</v>
      </c>
      <c r="C84" s="683" t="s">
        <v>629</v>
      </c>
      <c r="D84" s="684" t="s">
        <v>631</v>
      </c>
      <c r="E84" s="683" t="s">
        <v>511</v>
      </c>
      <c r="F84" s="685" t="s">
        <v>564</v>
      </c>
      <c r="G84" s="685" t="s">
        <v>893</v>
      </c>
      <c r="H84" s="609" t="str">
        <f t="shared" si="25"/>
        <v>BA06</v>
      </c>
      <c r="I84" s="522" t="str">
        <f t="shared" si="2"/>
        <v>#REF!</v>
      </c>
      <c r="J84" s="270">
        <v>5.0</v>
      </c>
      <c r="K84" s="270">
        <v>2024.0</v>
      </c>
      <c r="L84" s="639">
        <v>45413.0</v>
      </c>
      <c r="M84" s="639">
        <v>45443.0</v>
      </c>
      <c r="N84" s="270">
        <v>11.0</v>
      </c>
      <c r="O84" s="1485">
        <f t="shared" si="40"/>
        <v>0.5</v>
      </c>
      <c r="P84" s="1486" t="str">
        <f t="shared" si="28"/>
        <v>#REF!</v>
      </c>
      <c r="Q84" s="1486" t="str">
        <f t="shared" si="41"/>
        <v>#REF!</v>
      </c>
      <c r="R84" s="525"/>
      <c r="S84" s="609" t="s">
        <v>525</v>
      </c>
      <c r="T84" s="684" t="s">
        <v>1455</v>
      </c>
      <c r="U84" s="527" t="str">
        <f t="shared" si="4"/>
        <v>#REF!</v>
      </c>
      <c r="V84" s="527" t="str">
        <f t="shared" si="42"/>
        <v>#REF!</v>
      </c>
      <c r="W84" s="527" t="str">
        <f t="shared" si="43"/>
        <v>#REF!</v>
      </c>
      <c r="X84" s="1487" t="str">
        <f t="shared" si="7"/>
        <v>#REF!</v>
      </c>
      <c r="Y84" s="530">
        <f t="shared" si="8"/>
        <v>0.7708333333</v>
      </c>
      <c r="Z84" s="1442" t="str">
        <f t="shared" si="9"/>
        <v>#REF!</v>
      </c>
      <c r="AA84" s="1442" t="str">
        <f t="shared" si="29"/>
        <v>#REF!</v>
      </c>
      <c r="AB84" s="1442" t="str">
        <f t="shared" si="30"/>
        <v>#REF!</v>
      </c>
      <c r="AC84" s="1441" t="str">
        <f t="shared" si="31"/>
        <v>#REF!</v>
      </c>
      <c r="AD84" s="1441" t="str">
        <f t="shared" si="13"/>
        <v>#REF!</v>
      </c>
      <c r="AE84" s="1441" t="str">
        <f t="shared" si="14"/>
        <v>#REF!</v>
      </c>
      <c r="AF84" s="609"/>
    </row>
    <row r="85" ht="15.0" customHeight="1">
      <c r="A85" s="270">
        <v>83.0</v>
      </c>
      <c r="B85" s="682">
        <v>463621.0</v>
      </c>
      <c r="C85" s="683" t="s">
        <v>1525</v>
      </c>
      <c r="D85" s="684" t="s">
        <v>2524</v>
      </c>
      <c r="E85" s="683" t="s">
        <v>511</v>
      </c>
      <c r="F85" s="685" t="s">
        <v>564</v>
      </c>
      <c r="G85" s="685" t="s">
        <v>665</v>
      </c>
      <c r="H85" s="609" t="str">
        <f t="shared" si="25"/>
        <v>BA02</v>
      </c>
      <c r="I85" s="522" t="str">
        <f t="shared" si="2"/>
        <v>#REF!</v>
      </c>
      <c r="J85" s="270">
        <v>5.0</v>
      </c>
      <c r="K85" s="270">
        <v>2024.0</v>
      </c>
      <c r="L85" s="639">
        <v>45413.0</v>
      </c>
      <c r="M85" s="639">
        <v>45443.0</v>
      </c>
      <c r="N85" s="270">
        <v>13.0</v>
      </c>
      <c r="O85" s="1485">
        <f t="shared" si="40"/>
        <v>0.5909090909</v>
      </c>
      <c r="P85" s="1486" t="str">
        <f t="shared" si="28"/>
        <v>#REF!</v>
      </c>
      <c r="Q85" s="1486" t="str">
        <f t="shared" si="41"/>
        <v>#REF!</v>
      </c>
      <c r="R85" s="525"/>
      <c r="S85" s="609" t="s">
        <v>525</v>
      </c>
      <c r="T85" s="684" t="s">
        <v>1455</v>
      </c>
      <c r="U85" s="527" t="str">
        <f t="shared" si="4"/>
        <v>#REF!</v>
      </c>
      <c r="V85" s="527" t="str">
        <f t="shared" si="42"/>
        <v>#REF!</v>
      </c>
      <c r="W85" s="527" t="str">
        <f t="shared" si="43"/>
        <v>#REF!</v>
      </c>
      <c r="X85" s="1487" t="str">
        <f t="shared" si="7"/>
        <v>#REF!</v>
      </c>
      <c r="Y85" s="530">
        <f t="shared" si="8"/>
        <v>1.007575758</v>
      </c>
      <c r="Z85" s="1442" t="str">
        <f t="shared" si="9"/>
        <v>#REF!</v>
      </c>
      <c r="AA85" s="1442" t="str">
        <f t="shared" si="29"/>
        <v>#REF!</v>
      </c>
      <c r="AB85" s="1442" t="str">
        <f t="shared" si="30"/>
        <v>#REF!</v>
      </c>
      <c r="AC85" s="1441" t="str">
        <f t="shared" si="31"/>
        <v>#REF!</v>
      </c>
      <c r="AD85" s="1441" t="str">
        <f t="shared" si="13"/>
        <v>#REF!</v>
      </c>
      <c r="AE85" s="1441" t="str">
        <f t="shared" si="14"/>
        <v>#REF!</v>
      </c>
      <c r="AF85" s="609"/>
    </row>
    <row r="86" ht="15.0" customHeight="1">
      <c r="A86" s="270">
        <v>84.0</v>
      </c>
      <c r="B86" s="682">
        <v>463641.0</v>
      </c>
      <c r="C86" s="683" t="s">
        <v>1464</v>
      </c>
      <c r="D86" s="684" t="s">
        <v>2525</v>
      </c>
      <c r="E86" s="683" t="s">
        <v>511</v>
      </c>
      <c r="F86" s="685" t="s">
        <v>512</v>
      </c>
      <c r="G86" s="685" t="s">
        <v>790</v>
      </c>
      <c r="H86" s="609" t="str">
        <f t="shared" si="25"/>
        <v>DEV03</v>
      </c>
      <c r="I86" s="522" t="str">
        <f t="shared" si="2"/>
        <v>#REF!</v>
      </c>
      <c r="J86" s="270">
        <v>5.0</v>
      </c>
      <c r="K86" s="270">
        <v>2024.0</v>
      </c>
      <c r="L86" s="639">
        <v>45413.0</v>
      </c>
      <c r="M86" s="639">
        <v>45443.0</v>
      </c>
      <c r="N86" s="270">
        <v>24.0</v>
      </c>
      <c r="O86" s="1485">
        <f t="shared" si="40"/>
        <v>1.090909091</v>
      </c>
      <c r="P86" s="1486">
        <f t="shared" si="28"/>
        <v>1.091</v>
      </c>
      <c r="Q86" s="1486">
        <f t="shared" si="41"/>
        <v>1.091</v>
      </c>
      <c r="R86" s="525"/>
      <c r="S86" s="609" t="s">
        <v>517</v>
      </c>
      <c r="T86" s="684" t="s">
        <v>1193</v>
      </c>
      <c r="U86" s="527">
        <f t="shared" si="4"/>
        <v>1.091</v>
      </c>
      <c r="V86" s="527">
        <f t="shared" si="42"/>
        <v>1.091</v>
      </c>
      <c r="W86" s="527">
        <f t="shared" si="43"/>
        <v>1.091</v>
      </c>
      <c r="X86" s="1487">
        <f t="shared" si="7"/>
        <v>1</v>
      </c>
      <c r="Y86" s="530">
        <f t="shared" si="8"/>
        <v>1.090909091</v>
      </c>
      <c r="Z86" s="1442" t="str">
        <f t="shared" si="9"/>
        <v>#REF!</v>
      </c>
      <c r="AA86" s="1442" t="str">
        <f t="shared" si="29"/>
        <v>#REF!</v>
      </c>
      <c r="AB86" s="1442" t="str">
        <f t="shared" si="30"/>
        <v>#REF!</v>
      </c>
      <c r="AC86" s="1441">
        <f t="shared" si="31"/>
        <v>0</v>
      </c>
      <c r="AD86" s="1441" t="str">
        <f t="shared" si="13"/>
        <v>#REF!</v>
      </c>
      <c r="AE86" s="1441" t="str">
        <f t="shared" si="14"/>
        <v>#REF!</v>
      </c>
      <c r="AF86" s="609"/>
    </row>
    <row r="87" ht="15.0" customHeight="1">
      <c r="A87" s="270">
        <v>85.0</v>
      </c>
      <c r="B87" s="682">
        <v>292506.0</v>
      </c>
      <c r="C87" s="683" t="s">
        <v>1460</v>
      </c>
      <c r="D87" s="684" t="s">
        <v>1469</v>
      </c>
      <c r="E87" s="683" t="s">
        <v>511</v>
      </c>
      <c r="F87" s="685" t="s">
        <v>564</v>
      </c>
      <c r="G87" s="685" t="s">
        <v>771</v>
      </c>
      <c r="H87" s="609" t="str">
        <f t="shared" si="25"/>
        <v>BA04</v>
      </c>
      <c r="I87" s="522" t="str">
        <f t="shared" si="2"/>
        <v>#REF!</v>
      </c>
      <c r="J87" s="270">
        <v>5.0</v>
      </c>
      <c r="K87" s="270">
        <v>2024.0</v>
      </c>
      <c r="L87" s="639">
        <v>45413.0</v>
      </c>
      <c r="M87" s="639">
        <v>45443.0</v>
      </c>
      <c r="N87" s="270">
        <v>24.0</v>
      </c>
      <c r="O87" s="1485">
        <f t="shared" si="40"/>
        <v>1.090909091</v>
      </c>
      <c r="P87" s="1486">
        <f t="shared" si="28"/>
        <v>1.091</v>
      </c>
      <c r="Q87" s="1486">
        <f t="shared" si="41"/>
        <v>1.091</v>
      </c>
      <c r="R87" s="525"/>
      <c r="S87" s="609" t="s">
        <v>517</v>
      </c>
      <c r="T87" s="684" t="s">
        <v>1193</v>
      </c>
      <c r="U87" s="527">
        <f t="shared" si="4"/>
        <v>1.091</v>
      </c>
      <c r="V87" s="527">
        <f t="shared" si="42"/>
        <v>1.091</v>
      </c>
      <c r="W87" s="527">
        <f t="shared" si="43"/>
        <v>1.091</v>
      </c>
      <c r="X87" s="1487">
        <f t="shared" si="7"/>
        <v>1</v>
      </c>
      <c r="Y87" s="530">
        <f t="shared" si="8"/>
        <v>1.090909091</v>
      </c>
      <c r="Z87" s="1442" t="str">
        <f t="shared" si="9"/>
        <v>#REF!</v>
      </c>
      <c r="AA87" s="1442" t="str">
        <f t="shared" si="29"/>
        <v>#REF!</v>
      </c>
      <c r="AB87" s="1442" t="str">
        <f t="shared" si="30"/>
        <v>#REF!</v>
      </c>
      <c r="AC87" s="1441">
        <f t="shared" si="31"/>
        <v>0</v>
      </c>
      <c r="AD87" s="1441" t="str">
        <f t="shared" si="13"/>
        <v>#REF!</v>
      </c>
      <c r="AE87" s="1441" t="str">
        <f t="shared" si="14"/>
        <v>#REF!</v>
      </c>
      <c r="AF87" s="609"/>
    </row>
    <row r="88" ht="15.0" customHeight="1">
      <c r="A88" s="270">
        <v>86.0</v>
      </c>
      <c r="B88" s="682">
        <v>280298.0</v>
      </c>
      <c r="C88" s="683" t="s">
        <v>1105</v>
      </c>
      <c r="D88" s="684" t="s">
        <v>1106</v>
      </c>
      <c r="E88" s="683" t="s">
        <v>511</v>
      </c>
      <c r="F88" s="685" t="s">
        <v>564</v>
      </c>
      <c r="G88" s="685" t="s">
        <v>771</v>
      </c>
      <c r="H88" s="609" t="str">
        <f t="shared" si="25"/>
        <v>BA04</v>
      </c>
      <c r="I88" s="522" t="str">
        <f t="shared" si="2"/>
        <v>#REF!</v>
      </c>
      <c r="J88" s="270">
        <v>5.0</v>
      </c>
      <c r="K88" s="270">
        <v>2024.0</v>
      </c>
      <c r="L88" s="639">
        <v>45413.0</v>
      </c>
      <c r="M88" s="639">
        <v>45443.0</v>
      </c>
      <c r="N88" s="270">
        <v>7.0</v>
      </c>
      <c r="O88" s="1485">
        <f t="shared" si="40"/>
        <v>0.3181818182</v>
      </c>
      <c r="P88" s="1486">
        <f t="shared" si="28"/>
        <v>0.318</v>
      </c>
      <c r="Q88" s="1486">
        <f t="shared" si="41"/>
        <v>0.318</v>
      </c>
      <c r="R88" s="525"/>
      <c r="S88" s="609" t="s">
        <v>517</v>
      </c>
      <c r="T88" s="684" t="s">
        <v>1193</v>
      </c>
      <c r="U88" s="527">
        <f t="shared" si="4"/>
        <v>0.318</v>
      </c>
      <c r="V88" s="527" t="str">
        <f t="shared" si="42"/>
        <v>#REF!</v>
      </c>
      <c r="W88" s="527" t="str">
        <f t="shared" si="43"/>
        <v>#REF!</v>
      </c>
      <c r="X88" s="1487" t="str">
        <f t="shared" si="7"/>
        <v>#REF!</v>
      </c>
      <c r="Y88" s="530">
        <f t="shared" si="8"/>
        <v>0.9545454545</v>
      </c>
      <c r="Z88" s="1442" t="str">
        <f t="shared" si="9"/>
        <v>#REF!</v>
      </c>
      <c r="AA88" s="1442" t="str">
        <f t="shared" si="29"/>
        <v>#REF!</v>
      </c>
      <c r="AB88" s="1442" t="str">
        <f t="shared" si="30"/>
        <v>#REF!</v>
      </c>
      <c r="AC88" s="1441" t="str">
        <f t="shared" si="31"/>
        <v>#REF!</v>
      </c>
      <c r="AD88" s="1441" t="str">
        <f t="shared" si="13"/>
        <v>#REF!</v>
      </c>
      <c r="AE88" s="1441" t="str">
        <f t="shared" si="14"/>
        <v>#REF!</v>
      </c>
      <c r="AF88" s="609"/>
    </row>
    <row r="89" ht="15.0" customHeight="1">
      <c r="A89" s="270">
        <v>88.0</v>
      </c>
      <c r="B89" s="682">
        <v>463623.0</v>
      </c>
      <c r="C89" s="683" t="s">
        <v>667</v>
      </c>
      <c r="D89" s="684" t="s">
        <v>2526</v>
      </c>
      <c r="E89" s="683" t="s">
        <v>511</v>
      </c>
      <c r="F89" s="685" t="s">
        <v>564</v>
      </c>
      <c r="G89" s="685" t="s">
        <v>790</v>
      </c>
      <c r="H89" s="609" t="str">
        <f t="shared" si="25"/>
        <v>BA03</v>
      </c>
      <c r="I89" s="522" t="str">
        <f t="shared" si="2"/>
        <v>#REF!</v>
      </c>
      <c r="J89" s="270">
        <v>5.0</v>
      </c>
      <c r="K89" s="270">
        <v>2024.0</v>
      </c>
      <c r="L89" s="639">
        <v>45413.0</v>
      </c>
      <c r="M89" s="639">
        <v>45443.0</v>
      </c>
      <c r="N89" s="270">
        <v>24.0</v>
      </c>
      <c r="O89" s="1485">
        <f t="shared" si="40"/>
        <v>1.090909091</v>
      </c>
      <c r="P89" s="1486" t="str">
        <f t="shared" si="28"/>
        <v>#REF!</v>
      </c>
      <c r="Q89" s="1486" t="str">
        <f t="shared" si="41"/>
        <v>#REF!</v>
      </c>
      <c r="R89" s="525"/>
      <c r="S89" s="609" t="s">
        <v>525</v>
      </c>
      <c r="T89" s="684" t="s">
        <v>2527</v>
      </c>
      <c r="U89" s="527" t="str">
        <f t="shared" si="4"/>
        <v>#REF!</v>
      </c>
      <c r="V89" s="527" t="str">
        <f t="shared" si="42"/>
        <v>#REF!</v>
      </c>
      <c r="W89" s="527" t="str">
        <f t="shared" si="43"/>
        <v>#REF!</v>
      </c>
      <c r="X89" s="1487" t="str">
        <f t="shared" si="7"/>
        <v>#REF!</v>
      </c>
      <c r="Y89" s="530">
        <f t="shared" si="8"/>
        <v>1.299242424</v>
      </c>
      <c r="Z89" s="1442" t="str">
        <f t="shared" si="9"/>
        <v>#REF!</v>
      </c>
      <c r="AA89" s="1442" t="str">
        <f t="shared" si="29"/>
        <v>#REF!</v>
      </c>
      <c r="AB89" s="1442" t="str">
        <f t="shared" si="30"/>
        <v>#REF!</v>
      </c>
      <c r="AC89" s="1441" t="str">
        <f t="shared" si="31"/>
        <v>#REF!</v>
      </c>
      <c r="AD89" s="1441" t="str">
        <f t="shared" si="13"/>
        <v>#REF!</v>
      </c>
      <c r="AE89" s="1441" t="str">
        <f t="shared" si="14"/>
        <v>#REF!</v>
      </c>
      <c r="AF89" s="609"/>
    </row>
    <row r="90" ht="15.0" customHeight="1">
      <c r="A90" s="270">
        <v>90.0</v>
      </c>
      <c r="B90" s="682">
        <v>280298.0</v>
      </c>
      <c r="C90" s="683" t="s">
        <v>1105</v>
      </c>
      <c r="D90" s="684" t="s">
        <v>1106</v>
      </c>
      <c r="E90" s="683" t="s">
        <v>511</v>
      </c>
      <c r="F90" s="685" t="s">
        <v>564</v>
      </c>
      <c r="G90" s="685" t="s">
        <v>771</v>
      </c>
      <c r="H90" s="609" t="str">
        <f t="shared" si="25"/>
        <v>BA04</v>
      </c>
      <c r="I90" s="522" t="str">
        <f t="shared" si="2"/>
        <v>#REF!</v>
      </c>
      <c r="J90" s="270">
        <v>5.0</v>
      </c>
      <c r="K90" s="270">
        <v>2024.0</v>
      </c>
      <c r="L90" s="639">
        <v>45413.0</v>
      </c>
      <c r="M90" s="639">
        <v>45443.0</v>
      </c>
      <c r="N90" s="270">
        <v>14.0</v>
      </c>
      <c r="O90" s="1485">
        <f t="shared" si="40"/>
        <v>0.6363636364</v>
      </c>
      <c r="P90" s="1486" t="str">
        <f t="shared" si="28"/>
        <v>#REF!</v>
      </c>
      <c r="Q90" s="1486" t="str">
        <f t="shared" si="41"/>
        <v>#REF!</v>
      </c>
      <c r="R90" s="525"/>
      <c r="S90" s="609" t="s">
        <v>525</v>
      </c>
      <c r="T90" s="684" t="s">
        <v>2527</v>
      </c>
      <c r="U90" s="527" t="str">
        <f t="shared" si="4"/>
        <v>#REF!</v>
      </c>
      <c r="V90" s="527" t="str">
        <f t="shared" si="42"/>
        <v>#REF!</v>
      </c>
      <c r="W90" s="527" t="str">
        <f t="shared" si="43"/>
        <v>#REF!</v>
      </c>
      <c r="X90" s="1487" t="str">
        <f t="shared" si="7"/>
        <v>#REF!</v>
      </c>
      <c r="Y90" s="530">
        <f t="shared" si="8"/>
        <v>0.9545454545</v>
      </c>
      <c r="Z90" s="1442" t="str">
        <f t="shared" si="9"/>
        <v>#REF!</v>
      </c>
      <c r="AA90" s="1442" t="str">
        <f t="shared" si="29"/>
        <v>#REF!</v>
      </c>
      <c r="AB90" s="1442" t="str">
        <f t="shared" si="30"/>
        <v>#REF!</v>
      </c>
      <c r="AC90" s="1441" t="str">
        <f t="shared" si="31"/>
        <v>#REF!</v>
      </c>
      <c r="AD90" s="1441" t="str">
        <f t="shared" si="13"/>
        <v>#REF!</v>
      </c>
      <c r="AE90" s="1441" t="str">
        <f t="shared" si="14"/>
        <v>#REF!</v>
      </c>
      <c r="AF90" s="609"/>
    </row>
    <row r="91" ht="15.0" customHeight="1">
      <c r="A91" s="1489">
        <v>91.0</v>
      </c>
      <c r="B91" s="1490">
        <v>463899.0</v>
      </c>
      <c r="C91" s="1491" t="s">
        <v>1537</v>
      </c>
      <c r="D91" s="1492" t="s">
        <v>2528</v>
      </c>
      <c r="E91" s="1491" t="s">
        <v>511</v>
      </c>
      <c r="F91" s="1493" t="s">
        <v>564</v>
      </c>
      <c r="G91" s="1493" t="s">
        <v>790</v>
      </c>
      <c r="H91" s="1494" t="str">
        <f t="shared" si="25"/>
        <v>BA03</v>
      </c>
      <c r="I91" s="1495" t="str">
        <f t="shared" si="2"/>
        <v>#REF!</v>
      </c>
      <c r="J91" s="1489">
        <v>5.0</v>
      </c>
      <c r="K91" s="1489">
        <v>2024.0</v>
      </c>
      <c r="L91" s="1496">
        <v>45418.0</v>
      </c>
      <c r="M91" s="1496">
        <v>45443.0</v>
      </c>
      <c r="N91" s="1489">
        <v>24.0</v>
      </c>
      <c r="O91" s="1497">
        <f t="shared" ref="O91:O92" si="44">N91/24</f>
        <v>1</v>
      </c>
      <c r="P91" s="1498" t="str">
        <f t="shared" si="28"/>
        <v>#REF!</v>
      </c>
      <c r="Q91" s="1498" t="str">
        <f t="shared" si="41"/>
        <v>#REF!</v>
      </c>
      <c r="R91" s="1499"/>
      <c r="S91" s="1494" t="s">
        <v>525</v>
      </c>
      <c r="T91" s="1492" t="s">
        <v>2518</v>
      </c>
      <c r="U91" s="1500" t="str">
        <f t="shared" si="4"/>
        <v>#REF!</v>
      </c>
      <c r="V91" s="1500" t="str">
        <f t="shared" si="42"/>
        <v>#REF!</v>
      </c>
      <c r="W91" s="1500" t="str">
        <f t="shared" si="43"/>
        <v>#REF!</v>
      </c>
      <c r="X91" s="1501" t="str">
        <f t="shared" si="7"/>
        <v>#REF!</v>
      </c>
      <c r="Y91" s="1502">
        <f t="shared" si="8"/>
        <v>1</v>
      </c>
      <c r="Z91" s="1503" t="str">
        <f t="shared" si="9"/>
        <v>#REF!</v>
      </c>
      <c r="AA91" s="1503" t="str">
        <f t="shared" si="29"/>
        <v>#REF!</v>
      </c>
      <c r="AB91" s="1503" t="str">
        <f t="shared" si="30"/>
        <v>#REF!</v>
      </c>
      <c r="AC91" s="1504" t="str">
        <f t="shared" si="31"/>
        <v>#REF!</v>
      </c>
      <c r="AD91" s="1504" t="str">
        <f t="shared" si="13"/>
        <v>#REF!</v>
      </c>
      <c r="AE91" s="1504" t="str">
        <f t="shared" si="14"/>
        <v>#REF!</v>
      </c>
      <c r="AF91" s="1494"/>
    </row>
    <row r="92" ht="15.0" customHeight="1">
      <c r="A92" s="1489">
        <v>92.0</v>
      </c>
      <c r="B92" s="1490">
        <v>463897.0</v>
      </c>
      <c r="C92" s="1491" t="s">
        <v>1535</v>
      </c>
      <c r="D92" s="1492" t="s">
        <v>2529</v>
      </c>
      <c r="E92" s="1491" t="s">
        <v>511</v>
      </c>
      <c r="F92" s="1493" t="s">
        <v>512</v>
      </c>
      <c r="G92" s="1493" t="s">
        <v>790</v>
      </c>
      <c r="H92" s="1494" t="str">
        <f t="shared" si="25"/>
        <v>DEV03</v>
      </c>
      <c r="I92" s="1495" t="str">
        <f t="shared" si="2"/>
        <v>#REF!</v>
      </c>
      <c r="J92" s="1489">
        <v>5.0</v>
      </c>
      <c r="K92" s="1489">
        <v>2024.0</v>
      </c>
      <c r="L92" s="1496">
        <v>45418.0</v>
      </c>
      <c r="M92" s="1496">
        <v>45443.0</v>
      </c>
      <c r="N92" s="1489">
        <v>20.0</v>
      </c>
      <c r="O92" s="1497">
        <f t="shared" si="44"/>
        <v>0.8333333333</v>
      </c>
      <c r="P92" s="1498" t="str">
        <f t="shared" si="28"/>
        <v>#REF!</v>
      </c>
      <c r="Q92" s="1498" t="str">
        <f t="shared" si="41"/>
        <v>#REF!</v>
      </c>
      <c r="R92" s="1499"/>
      <c r="S92" s="1494" t="s">
        <v>525</v>
      </c>
      <c r="T92" s="1492" t="s">
        <v>2518</v>
      </c>
      <c r="U92" s="1500" t="str">
        <f t="shared" si="4"/>
        <v>#REF!</v>
      </c>
      <c r="V92" s="1500" t="str">
        <f t="shared" si="42"/>
        <v>#REF!</v>
      </c>
      <c r="W92" s="1500" t="str">
        <f t="shared" si="43"/>
        <v>#REF!</v>
      </c>
      <c r="X92" s="1501" t="str">
        <f t="shared" si="7"/>
        <v>#REF!</v>
      </c>
      <c r="Y92" s="1502">
        <f t="shared" si="8"/>
        <v>0.8333333333</v>
      </c>
      <c r="Z92" s="1503" t="str">
        <f t="shared" si="9"/>
        <v>#REF!</v>
      </c>
      <c r="AA92" s="1503" t="str">
        <f t="shared" si="29"/>
        <v>#REF!</v>
      </c>
      <c r="AB92" s="1503" t="str">
        <f t="shared" si="30"/>
        <v>#REF!</v>
      </c>
      <c r="AC92" s="1504" t="str">
        <f t="shared" si="31"/>
        <v>#REF!</v>
      </c>
      <c r="AD92" s="1504" t="str">
        <f t="shared" si="13"/>
        <v>#REF!</v>
      </c>
      <c r="AE92" s="1504" t="str">
        <f t="shared" si="14"/>
        <v>#REF!</v>
      </c>
      <c r="AF92" s="1494"/>
    </row>
    <row r="93" ht="15.0" customHeight="1">
      <c r="A93" s="1489">
        <v>93.0</v>
      </c>
      <c r="B93" s="1490">
        <v>212015.0</v>
      </c>
      <c r="C93" s="1491" t="s">
        <v>629</v>
      </c>
      <c r="D93" s="1492" t="s">
        <v>631</v>
      </c>
      <c r="E93" s="1491" t="s">
        <v>511</v>
      </c>
      <c r="F93" s="1493" t="s">
        <v>564</v>
      </c>
      <c r="G93" s="1493" t="s">
        <v>893</v>
      </c>
      <c r="H93" s="1494" t="str">
        <f t="shared" si="25"/>
        <v>BA06</v>
      </c>
      <c r="I93" s="1495" t="str">
        <f t="shared" si="2"/>
        <v>#REF!</v>
      </c>
      <c r="J93" s="1489">
        <v>5.0</v>
      </c>
      <c r="K93" s="1489">
        <v>2024.0</v>
      </c>
      <c r="L93" s="1496">
        <v>45427.0</v>
      </c>
      <c r="M93" s="1496">
        <v>45443.0</v>
      </c>
      <c r="N93" s="1489">
        <v>13.0</v>
      </c>
      <c r="O93" s="1497">
        <f>N93/24*0.5</f>
        <v>0.2708333333</v>
      </c>
      <c r="P93" s="1498" t="str">
        <f t="shared" si="28"/>
        <v>#REF!</v>
      </c>
      <c r="Q93" s="1498" t="str">
        <f t="shared" si="41"/>
        <v>#REF!</v>
      </c>
      <c r="R93" s="1499"/>
      <c r="S93" s="1494" t="s">
        <v>525</v>
      </c>
      <c r="T93" s="1492" t="s">
        <v>2518</v>
      </c>
      <c r="U93" s="1500" t="str">
        <f t="shared" si="4"/>
        <v>#REF!</v>
      </c>
      <c r="V93" s="1500" t="str">
        <f t="shared" si="42"/>
        <v>#REF!</v>
      </c>
      <c r="W93" s="1500" t="str">
        <f t="shared" si="43"/>
        <v>#REF!</v>
      </c>
      <c r="X93" s="1501" t="str">
        <f t="shared" si="7"/>
        <v>#REF!</v>
      </c>
      <c r="Y93" s="1502">
        <f t="shared" si="8"/>
        <v>0.7708333333</v>
      </c>
      <c r="Z93" s="1503" t="str">
        <f t="shared" si="9"/>
        <v>#REF!</v>
      </c>
      <c r="AA93" s="1503" t="str">
        <f t="shared" si="29"/>
        <v>#REF!</v>
      </c>
      <c r="AB93" s="1503" t="str">
        <f t="shared" si="30"/>
        <v>#REF!</v>
      </c>
      <c r="AC93" s="1504" t="str">
        <f t="shared" si="31"/>
        <v>#REF!</v>
      </c>
      <c r="AD93" s="1504" t="str">
        <f t="shared" si="13"/>
        <v>#REF!</v>
      </c>
      <c r="AE93" s="1504" t="str">
        <f t="shared" si="14"/>
        <v>#REF!</v>
      </c>
      <c r="AF93" s="1494"/>
    </row>
    <row r="94" ht="15.0" customHeight="1">
      <c r="A94" s="1489">
        <v>94.0</v>
      </c>
      <c r="B94" s="1490">
        <v>463621.0</v>
      </c>
      <c r="C94" s="1491" t="s">
        <v>1525</v>
      </c>
      <c r="D94" s="1492" t="s">
        <v>2524</v>
      </c>
      <c r="E94" s="1491" t="s">
        <v>511</v>
      </c>
      <c r="F94" s="1493" t="s">
        <v>564</v>
      </c>
      <c r="G94" s="1493" t="s">
        <v>665</v>
      </c>
      <c r="H94" s="1494" t="str">
        <f t="shared" si="25"/>
        <v>BA02</v>
      </c>
      <c r="I94" s="1495" t="str">
        <f t="shared" si="2"/>
        <v>#REF!</v>
      </c>
      <c r="J94" s="1489">
        <v>5.0</v>
      </c>
      <c r="K94" s="1489">
        <v>2024.0</v>
      </c>
      <c r="L94" s="1496">
        <v>45432.0</v>
      </c>
      <c r="M94" s="1496">
        <v>45443.0</v>
      </c>
      <c r="N94" s="1489">
        <v>10.0</v>
      </c>
      <c r="O94" s="1497">
        <f t="shared" ref="O94:O110" si="45">N94/24</f>
        <v>0.4166666667</v>
      </c>
      <c r="P94" s="1498" t="str">
        <f t="shared" si="28"/>
        <v>#REF!</v>
      </c>
      <c r="Q94" s="1498" t="str">
        <f t="shared" si="41"/>
        <v>#REF!</v>
      </c>
      <c r="R94" s="1499"/>
      <c r="S94" s="1494" t="s">
        <v>525</v>
      </c>
      <c r="T94" s="1492" t="s">
        <v>2518</v>
      </c>
      <c r="U94" s="1500" t="str">
        <f t="shared" si="4"/>
        <v>#REF!</v>
      </c>
      <c r="V94" s="1500" t="str">
        <f t="shared" si="42"/>
        <v>#REF!</v>
      </c>
      <c r="W94" s="1500" t="str">
        <f t="shared" si="43"/>
        <v>#REF!</v>
      </c>
      <c r="X94" s="1501" t="str">
        <f t="shared" si="7"/>
        <v>#REF!</v>
      </c>
      <c r="Y94" s="1502">
        <f t="shared" si="8"/>
        <v>1.007575758</v>
      </c>
      <c r="Z94" s="1503" t="str">
        <f t="shared" si="9"/>
        <v>#REF!</v>
      </c>
      <c r="AA94" s="1503" t="str">
        <f t="shared" si="29"/>
        <v>#REF!</v>
      </c>
      <c r="AB94" s="1503" t="str">
        <f t="shared" si="30"/>
        <v>#REF!</v>
      </c>
      <c r="AC94" s="1504" t="str">
        <f t="shared" si="31"/>
        <v>#REF!</v>
      </c>
      <c r="AD94" s="1504" t="str">
        <f t="shared" si="13"/>
        <v>#REF!</v>
      </c>
      <c r="AE94" s="1504" t="str">
        <f t="shared" si="14"/>
        <v>#REF!</v>
      </c>
      <c r="AF94" s="1494"/>
    </row>
    <row r="95" ht="15.0" customHeight="1">
      <c r="A95" s="1489">
        <v>95.0</v>
      </c>
      <c r="B95" s="1490">
        <v>464611.0</v>
      </c>
      <c r="C95" s="1491" t="s">
        <v>1312</v>
      </c>
      <c r="D95" s="1492" t="s">
        <v>2530</v>
      </c>
      <c r="E95" s="1491" t="s">
        <v>511</v>
      </c>
      <c r="F95" s="1493" t="s">
        <v>512</v>
      </c>
      <c r="G95" s="1493" t="s">
        <v>665</v>
      </c>
      <c r="H95" s="1494" t="str">
        <f t="shared" si="25"/>
        <v>DEV02</v>
      </c>
      <c r="I95" s="1495" t="str">
        <f t="shared" si="2"/>
        <v>#REF!</v>
      </c>
      <c r="J95" s="1489">
        <v>5.0</v>
      </c>
      <c r="K95" s="1489">
        <v>2024.0</v>
      </c>
      <c r="L95" s="1496">
        <v>45439.0</v>
      </c>
      <c r="M95" s="1496">
        <v>45443.0</v>
      </c>
      <c r="N95" s="1489">
        <v>5.0</v>
      </c>
      <c r="O95" s="1497">
        <f t="shared" si="45"/>
        <v>0.2083333333</v>
      </c>
      <c r="P95" s="1498" t="str">
        <f t="shared" si="28"/>
        <v>#REF!</v>
      </c>
      <c r="Q95" s="1498" t="str">
        <f t="shared" si="41"/>
        <v>#REF!</v>
      </c>
      <c r="R95" s="1499"/>
      <c r="S95" s="1494" t="s">
        <v>525</v>
      </c>
      <c r="T95" s="1492" t="s">
        <v>2518</v>
      </c>
      <c r="U95" s="1500" t="str">
        <f t="shared" si="4"/>
        <v>#REF!</v>
      </c>
      <c r="V95" s="1500" t="str">
        <f t="shared" si="42"/>
        <v>#REF!</v>
      </c>
      <c r="W95" s="1500" t="str">
        <f t="shared" si="43"/>
        <v>#REF!</v>
      </c>
      <c r="X95" s="1501" t="str">
        <f t="shared" si="7"/>
        <v>#REF!</v>
      </c>
      <c r="Y95" s="1502">
        <f t="shared" si="8"/>
        <v>0.2083333333</v>
      </c>
      <c r="Z95" s="1503" t="str">
        <f t="shared" si="9"/>
        <v>#REF!</v>
      </c>
      <c r="AA95" s="1503" t="str">
        <f t="shared" si="29"/>
        <v>#REF!</v>
      </c>
      <c r="AB95" s="1503" t="str">
        <f t="shared" si="30"/>
        <v>#REF!</v>
      </c>
      <c r="AC95" s="1504" t="str">
        <f t="shared" si="31"/>
        <v>#REF!</v>
      </c>
      <c r="AD95" s="1504" t="str">
        <f t="shared" si="13"/>
        <v>#REF!</v>
      </c>
      <c r="AE95" s="1504" t="str">
        <f t="shared" si="14"/>
        <v>#REF!</v>
      </c>
      <c r="AF95" s="1494"/>
    </row>
    <row r="96" ht="15.0" customHeight="1">
      <c r="A96" s="1489">
        <v>96.0</v>
      </c>
      <c r="B96" s="1490">
        <v>463993.0</v>
      </c>
      <c r="C96" s="1491" t="s">
        <v>1542</v>
      </c>
      <c r="D96" s="1492" t="s">
        <v>2531</v>
      </c>
      <c r="E96" s="1491" t="s">
        <v>511</v>
      </c>
      <c r="F96" s="1493" t="s">
        <v>512</v>
      </c>
      <c r="G96" s="1493" t="s">
        <v>790</v>
      </c>
      <c r="H96" s="1494" t="str">
        <f t="shared" si="25"/>
        <v>DEV03</v>
      </c>
      <c r="I96" s="1495" t="str">
        <f t="shared" si="2"/>
        <v>#REF!</v>
      </c>
      <c r="J96" s="1489">
        <v>5.0</v>
      </c>
      <c r="K96" s="1489">
        <v>2024.0</v>
      </c>
      <c r="L96" s="1496">
        <v>45420.0</v>
      </c>
      <c r="M96" s="1496">
        <v>45443.0</v>
      </c>
      <c r="N96" s="1489">
        <v>17.0</v>
      </c>
      <c r="O96" s="1497">
        <f t="shared" si="45"/>
        <v>0.7083333333</v>
      </c>
      <c r="P96" s="1498" t="str">
        <f t="shared" si="28"/>
        <v>#REF!</v>
      </c>
      <c r="Q96" s="1498" t="str">
        <f t="shared" si="41"/>
        <v>#REF!</v>
      </c>
      <c r="R96" s="1499"/>
      <c r="S96" s="1494" t="s">
        <v>525</v>
      </c>
      <c r="T96" s="1492" t="s">
        <v>2518</v>
      </c>
      <c r="U96" s="1500" t="str">
        <f t="shared" si="4"/>
        <v>#REF!</v>
      </c>
      <c r="V96" s="1500" t="str">
        <f t="shared" si="42"/>
        <v>#REF!</v>
      </c>
      <c r="W96" s="1500" t="str">
        <f t="shared" si="43"/>
        <v>#REF!</v>
      </c>
      <c r="X96" s="1501" t="str">
        <f t="shared" si="7"/>
        <v>#REF!</v>
      </c>
      <c r="Y96" s="1502">
        <f t="shared" si="8"/>
        <v>0.7083333333</v>
      </c>
      <c r="Z96" s="1503" t="str">
        <f t="shared" si="9"/>
        <v>#REF!</v>
      </c>
      <c r="AA96" s="1503" t="str">
        <f t="shared" si="29"/>
        <v>#REF!</v>
      </c>
      <c r="AB96" s="1503" t="str">
        <f t="shared" si="30"/>
        <v>#REF!</v>
      </c>
      <c r="AC96" s="1504" t="str">
        <f t="shared" si="31"/>
        <v>#REF!</v>
      </c>
      <c r="AD96" s="1504" t="str">
        <f t="shared" si="13"/>
        <v>#REF!</v>
      </c>
      <c r="AE96" s="1504" t="str">
        <f t="shared" si="14"/>
        <v>#REF!</v>
      </c>
      <c r="AF96" s="1494"/>
    </row>
    <row r="97" ht="15.0" customHeight="1">
      <c r="A97" s="1489">
        <v>97.0</v>
      </c>
      <c r="B97" s="1490">
        <v>464205.0</v>
      </c>
      <c r="C97" s="1491" t="s">
        <v>1548</v>
      </c>
      <c r="D97" s="1492" t="s">
        <v>2532</v>
      </c>
      <c r="E97" s="1491" t="s">
        <v>511</v>
      </c>
      <c r="F97" s="1493" t="s">
        <v>546</v>
      </c>
      <c r="G97" s="1493" t="s">
        <v>790</v>
      </c>
      <c r="H97" s="1494" t="str">
        <f t="shared" si="25"/>
        <v>TESTER03</v>
      </c>
      <c r="I97" s="1495" t="str">
        <f t="shared" si="2"/>
        <v>#REF!</v>
      </c>
      <c r="J97" s="1489">
        <v>5.0</v>
      </c>
      <c r="K97" s="1489">
        <v>2024.0</v>
      </c>
      <c r="L97" s="1496">
        <v>45427.0</v>
      </c>
      <c r="M97" s="1496">
        <v>45443.0</v>
      </c>
      <c r="N97" s="1489">
        <v>13.0</v>
      </c>
      <c r="O97" s="1497">
        <f t="shared" si="45"/>
        <v>0.5416666667</v>
      </c>
      <c r="P97" s="1498" t="str">
        <f t="shared" si="28"/>
        <v>#REF!</v>
      </c>
      <c r="Q97" s="1498" t="str">
        <f t="shared" si="41"/>
        <v>#REF!</v>
      </c>
      <c r="R97" s="1499"/>
      <c r="S97" s="1494" t="s">
        <v>525</v>
      </c>
      <c r="T97" s="1492" t="s">
        <v>2518</v>
      </c>
      <c r="U97" s="1500" t="str">
        <f t="shared" si="4"/>
        <v>#REF!</v>
      </c>
      <c r="V97" s="1500" t="str">
        <f t="shared" si="42"/>
        <v>#REF!</v>
      </c>
      <c r="W97" s="1500" t="str">
        <f t="shared" si="43"/>
        <v>#REF!</v>
      </c>
      <c r="X97" s="1501" t="str">
        <f t="shared" si="7"/>
        <v>#REF!</v>
      </c>
      <c r="Y97" s="1502">
        <f t="shared" si="8"/>
        <v>0.5416666667</v>
      </c>
      <c r="Z97" s="1503" t="str">
        <f t="shared" si="9"/>
        <v>#REF!</v>
      </c>
      <c r="AA97" s="1503" t="str">
        <f t="shared" si="29"/>
        <v>#REF!</v>
      </c>
      <c r="AB97" s="1503" t="str">
        <f t="shared" si="30"/>
        <v>#REF!</v>
      </c>
      <c r="AC97" s="1504" t="str">
        <f t="shared" si="31"/>
        <v>#REF!</v>
      </c>
      <c r="AD97" s="1504" t="str">
        <f t="shared" si="13"/>
        <v>#REF!</v>
      </c>
      <c r="AE97" s="1504" t="str">
        <f t="shared" si="14"/>
        <v>#REF!</v>
      </c>
      <c r="AF97" s="1494"/>
    </row>
    <row r="98" ht="15.0" customHeight="1">
      <c r="A98" s="1489">
        <v>98.0</v>
      </c>
      <c r="B98" s="1490">
        <v>463671.0</v>
      </c>
      <c r="C98" s="1491" t="s">
        <v>1531</v>
      </c>
      <c r="D98" s="1492" t="s">
        <v>2533</v>
      </c>
      <c r="E98" s="1491" t="s">
        <v>511</v>
      </c>
      <c r="F98" s="1493" t="s">
        <v>512</v>
      </c>
      <c r="G98" s="1493" t="s">
        <v>790</v>
      </c>
      <c r="H98" s="1494" t="str">
        <f t="shared" si="25"/>
        <v>DEV03</v>
      </c>
      <c r="I98" s="1495" t="str">
        <f t="shared" si="2"/>
        <v>#REF!</v>
      </c>
      <c r="J98" s="1489">
        <v>5.0</v>
      </c>
      <c r="K98" s="1489">
        <v>2024.0</v>
      </c>
      <c r="L98" s="1496">
        <v>45414.0</v>
      </c>
      <c r="M98" s="1496">
        <v>45443.0</v>
      </c>
      <c r="N98" s="1489">
        <v>23.0</v>
      </c>
      <c r="O98" s="1497">
        <f t="shared" si="45"/>
        <v>0.9583333333</v>
      </c>
      <c r="P98" s="1498" t="str">
        <f t="shared" si="28"/>
        <v>#REF!</v>
      </c>
      <c r="Q98" s="1498" t="str">
        <f t="shared" si="41"/>
        <v>#REF!</v>
      </c>
      <c r="R98" s="1499"/>
      <c r="S98" s="1494" t="s">
        <v>525</v>
      </c>
      <c r="T98" s="1492" t="s">
        <v>2518</v>
      </c>
      <c r="U98" s="1500" t="str">
        <f t="shared" si="4"/>
        <v>#REF!</v>
      </c>
      <c r="V98" s="1500" t="str">
        <f t="shared" si="42"/>
        <v>#REF!</v>
      </c>
      <c r="W98" s="1500" t="str">
        <f t="shared" si="43"/>
        <v>#REF!</v>
      </c>
      <c r="X98" s="1501" t="str">
        <f t="shared" si="7"/>
        <v>#REF!</v>
      </c>
      <c r="Y98" s="1502">
        <f t="shared" si="8"/>
        <v>0.9583333333</v>
      </c>
      <c r="Z98" s="1503" t="str">
        <f t="shared" si="9"/>
        <v>#REF!</v>
      </c>
      <c r="AA98" s="1503" t="str">
        <f t="shared" si="29"/>
        <v>#REF!</v>
      </c>
      <c r="AB98" s="1503" t="str">
        <f t="shared" si="30"/>
        <v>#REF!</v>
      </c>
      <c r="AC98" s="1504" t="str">
        <f t="shared" si="31"/>
        <v>#REF!</v>
      </c>
      <c r="AD98" s="1504" t="str">
        <f t="shared" si="13"/>
        <v>#REF!</v>
      </c>
      <c r="AE98" s="1504" t="str">
        <f t="shared" si="14"/>
        <v>#REF!</v>
      </c>
      <c r="AF98" s="1494"/>
    </row>
    <row r="99" ht="15.0" customHeight="1">
      <c r="A99" s="1489">
        <v>99.0</v>
      </c>
      <c r="B99" s="1490">
        <v>464459.0</v>
      </c>
      <c r="C99" s="1491" t="s">
        <v>1553</v>
      </c>
      <c r="D99" s="1492" t="s">
        <v>2534</v>
      </c>
      <c r="E99" s="1491" t="s">
        <v>511</v>
      </c>
      <c r="F99" s="1493" t="s">
        <v>546</v>
      </c>
      <c r="G99" s="1493" t="s">
        <v>665</v>
      </c>
      <c r="H99" s="1494" t="str">
        <f t="shared" si="25"/>
        <v>TESTER02</v>
      </c>
      <c r="I99" s="1495" t="str">
        <f t="shared" si="2"/>
        <v>#REF!</v>
      </c>
      <c r="J99" s="1489">
        <v>5.0</v>
      </c>
      <c r="K99" s="1489">
        <v>2024.0</v>
      </c>
      <c r="L99" s="1496">
        <v>45434.0</v>
      </c>
      <c r="M99" s="1496">
        <v>45443.0</v>
      </c>
      <c r="N99" s="1489">
        <v>8.0</v>
      </c>
      <c r="O99" s="1497">
        <f t="shared" si="45"/>
        <v>0.3333333333</v>
      </c>
      <c r="P99" s="1498" t="str">
        <f t="shared" si="28"/>
        <v>#REF!</v>
      </c>
      <c r="Q99" s="1498" t="str">
        <f t="shared" si="41"/>
        <v>#REF!</v>
      </c>
      <c r="R99" s="1499"/>
      <c r="S99" s="1494" t="s">
        <v>525</v>
      </c>
      <c r="T99" s="1492" t="s">
        <v>2518</v>
      </c>
      <c r="U99" s="1500" t="str">
        <f t="shared" si="4"/>
        <v>#REF!</v>
      </c>
      <c r="V99" s="1500" t="str">
        <f t="shared" si="42"/>
        <v>#REF!</v>
      </c>
      <c r="W99" s="1500" t="str">
        <f t="shared" si="43"/>
        <v>#REF!</v>
      </c>
      <c r="X99" s="1501" t="str">
        <f t="shared" si="7"/>
        <v>#REF!</v>
      </c>
      <c r="Y99" s="1502">
        <f t="shared" si="8"/>
        <v>0.3333333333</v>
      </c>
      <c r="Z99" s="1503" t="str">
        <f t="shared" si="9"/>
        <v>#REF!</v>
      </c>
      <c r="AA99" s="1503" t="str">
        <f t="shared" si="29"/>
        <v>#REF!</v>
      </c>
      <c r="AB99" s="1503" t="str">
        <f t="shared" si="30"/>
        <v>#REF!</v>
      </c>
      <c r="AC99" s="1504" t="str">
        <f t="shared" si="31"/>
        <v>#REF!</v>
      </c>
      <c r="AD99" s="1504" t="str">
        <f t="shared" si="13"/>
        <v>#REF!</v>
      </c>
      <c r="AE99" s="1504" t="str">
        <f t="shared" si="14"/>
        <v>#REF!</v>
      </c>
      <c r="AF99" s="1494"/>
    </row>
    <row r="100" ht="15.0" customHeight="1">
      <c r="A100" s="1489">
        <v>100.0</v>
      </c>
      <c r="B100" s="1490">
        <v>464119.0</v>
      </c>
      <c r="C100" s="1491" t="s">
        <v>1546</v>
      </c>
      <c r="D100" s="1492" t="s">
        <v>2535</v>
      </c>
      <c r="E100" s="1491" t="s">
        <v>511</v>
      </c>
      <c r="F100" s="1493" t="s">
        <v>546</v>
      </c>
      <c r="G100" s="1493" t="s">
        <v>665</v>
      </c>
      <c r="H100" s="1494" t="str">
        <f t="shared" si="25"/>
        <v>TESTER02</v>
      </c>
      <c r="I100" s="1495" t="str">
        <f t="shared" si="2"/>
        <v>#REF!</v>
      </c>
      <c r="J100" s="1489">
        <v>5.0</v>
      </c>
      <c r="K100" s="1489">
        <v>2024.0</v>
      </c>
      <c r="L100" s="1496">
        <v>45425.0</v>
      </c>
      <c r="M100" s="1496">
        <v>45443.0</v>
      </c>
      <c r="N100" s="1489">
        <v>15.0</v>
      </c>
      <c r="O100" s="1497">
        <f t="shared" si="45"/>
        <v>0.625</v>
      </c>
      <c r="P100" s="1498" t="str">
        <f t="shared" si="28"/>
        <v>#REF!</v>
      </c>
      <c r="Q100" s="1498" t="str">
        <f t="shared" si="41"/>
        <v>#REF!</v>
      </c>
      <c r="R100" s="1499"/>
      <c r="S100" s="1494" t="s">
        <v>525</v>
      </c>
      <c r="T100" s="1492" t="s">
        <v>2518</v>
      </c>
      <c r="U100" s="1500" t="str">
        <f t="shared" si="4"/>
        <v>#REF!</v>
      </c>
      <c r="V100" s="1500" t="str">
        <f t="shared" si="42"/>
        <v>#REF!</v>
      </c>
      <c r="W100" s="1500" t="str">
        <f t="shared" si="43"/>
        <v>#REF!</v>
      </c>
      <c r="X100" s="1501" t="str">
        <f t="shared" si="7"/>
        <v>#REF!</v>
      </c>
      <c r="Y100" s="1502">
        <f t="shared" si="8"/>
        <v>0.625</v>
      </c>
      <c r="Z100" s="1503" t="str">
        <f t="shared" si="9"/>
        <v>#REF!</v>
      </c>
      <c r="AA100" s="1503" t="str">
        <f t="shared" si="29"/>
        <v>#REF!</v>
      </c>
      <c r="AB100" s="1503" t="str">
        <f t="shared" si="30"/>
        <v>#REF!</v>
      </c>
      <c r="AC100" s="1504" t="str">
        <f t="shared" si="31"/>
        <v>#REF!</v>
      </c>
      <c r="AD100" s="1504" t="str">
        <f t="shared" si="13"/>
        <v>#REF!</v>
      </c>
      <c r="AE100" s="1504" t="str">
        <f t="shared" si="14"/>
        <v>#REF!</v>
      </c>
      <c r="AF100" s="1494"/>
    </row>
    <row r="101" ht="15.0" customHeight="1">
      <c r="A101" s="1489">
        <v>101.0</v>
      </c>
      <c r="B101" s="1490">
        <v>433095.0</v>
      </c>
      <c r="C101" s="1491" t="s">
        <v>809</v>
      </c>
      <c r="D101" s="1492" t="s">
        <v>810</v>
      </c>
      <c r="E101" s="1491" t="s">
        <v>511</v>
      </c>
      <c r="F101" s="1493" t="s">
        <v>546</v>
      </c>
      <c r="G101" s="1493" t="s">
        <v>771</v>
      </c>
      <c r="H101" s="1494" t="str">
        <f t="shared" si="25"/>
        <v>TESTER04</v>
      </c>
      <c r="I101" s="1495" t="str">
        <f t="shared" si="2"/>
        <v>#REF!</v>
      </c>
      <c r="J101" s="1489">
        <v>5.0</v>
      </c>
      <c r="K101" s="1489">
        <v>2024.0</v>
      </c>
      <c r="L101" s="1496">
        <v>45413.0</v>
      </c>
      <c r="M101" s="1496">
        <v>45443.0</v>
      </c>
      <c r="N101" s="1489">
        <v>24.0</v>
      </c>
      <c r="O101" s="1497">
        <f t="shared" si="45"/>
        <v>1</v>
      </c>
      <c r="P101" s="1498" t="str">
        <f t="shared" si="28"/>
        <v>#REF!</v>
      </c>
      <c r="Q101" s="1498" t="str">
        <f t="shared" si="41"/>
        <v>#REF!</v>
      </c>
      <c r="R101" s="1499"/>
      <c r="S101" s="1494" t="s">
        <v>525</v>
      </c>
      <c r="T101" s="1492" t="s">
        <v>2518</v>
      </c>
      <c r="U101" s="1500" t="str">
        <f t="shared" si="4"/>
        <v>#REF!</v>
      </c>
      <c r="V101" s="1500" t="str">
        <f t="shared" si="42"/>
        <v>#REF!</v>
      </c>
      <c r="W101" s="1500" t="str">
        <f t="shared" si="43"/>
        <v>#REF!</v>
      </c>
      <c r="X101" s="1501" t="str">
        <f t="shared" si="7"/>
        <v>#REF!</v>
      </c>
      <c r="Y101" s="1502">
        <f t="shared" si="8"/>
        <v>1</v>
      </c>
      <c r="Z101" s="1503" t="str">
        <f t="shared" si="9"/>
        <v>#REF!</v>
      </c>
      <c r="AA101" s="1503" t="str">
        <f t="shared" si="29"/>
        <v>#REF!</v>
      </c>
      <c r="AB101" s="1503" t="str">
        <f t="shared" si="30"/>
        <v>#REF!</v>
      </c>
      <c r="AC101" s="1504" t="str">
        <f t="shared" si="31"/>
        <v>#REF!</v>
      </c>
      <c r="AD101" s="1504" t="str">
        <f t="shared" si="13"/>
        <v>#REF!</v>
      </c>
      <c r="AE101" s="1504" t="str">
        <f t="shared" si="14"/>
        <v>#REF!</v>
      </c>
      <c r="AF101" s="1494"/>
    </row>
    <row r="102" ht="15.0" customHeight="1">
      <c r="A102" s="1489">
        <v>102.0</v>
      </c>
      <c r="B102" s="1490">
        <v>463511.0</v>
      </c>
      <c r="C102" s="1491" t="s">
        <v>1520</v>
      </c>
      <c r="D102" s="1492" t="s">
        <v>1859</v>
      </c>
      <c r="E102" s="1491" t="s">
        <v>511</v>
      </c>
      <c r="F102" s="1493" t="s">
        <v>512</v>
      </c>
      <c r="G102" s="1493" t="s">
        <v>790</v>
      </c>
      <c r="H102" s="1494" t="str">
        <f t="shared" si="25"/>
        <v>DEV03</v>
      </c>
      <c r="I102" s="1495" t="str">
        <f t="shared" si="2"/>
        <v>#REF!</v>
      </c>
      <c r="J102" s="1489">
        <v>5.0</v>
      </c>
      <c r="K102" s="1489">
        <v>2024.0</v>
      </c>
      <c r="L102" s="1496">
        <v>45413.0</v>
      </c>
      <c r="M102" s="1496">
        <v>45443.0</v>
      </c>
      <c r="N102" s="1489">
        <v>24.0</v>
      </c>
      <c r="O102" s="1497">
        <f t="shared" si="45"/>
        <v>1</v>
      </c>
      <c r="P102" s="1498" t="str">
        <f t="shared" si="28"/>
        <v>#REF!</v>
      </c>
      <c r="Q102" s="1498" t="str">
        <f t="shared" si="41"/>
        <v>#REF!</v>
      </c>
      <c r="R102" s="1499"/>
      <c r="S102" s="1494" t="s">
        <v>525</v>
      </c>
      <c r="T102" s="1492" t="s">
        <v>2518</v>
      </c>
      <c r="U102" s="1500" t="str">
        <f t="shared" si="4"/>
        <v>#REF!</v>
      </c>
      <c r="V102" s="1500" t="str">
        <f t="shared" si="42"/>
        <v>#REF!</v>
      </c>
      <c r="W102" s="1500" t="str">
        <f t="shared" si="43"/>
        <v>#REF!</v>
      </c>
      <c r="X102" s="1501" t="str">
        <f t="shared" si="7"/>
        <v>#REF!</v>
      </c>
      <c r="Y102" s="1502">
        <f t="shared" si="8"/>
        <v>1</v>
      </c>
      <c r="Z102" s="1503" t="str">
        <f t="shared" si="9"/>
        <v>#REF!</v>
      </c>
      <c r="AA102" s="1503" t="str">
        <f t="shared" si="29"/>
        <v>#REF!</v>
      </c>
      <c r="AB102" s="1503" t="str">
        <f t="shared" si="30"/>
        <v>#REF!</v>
      </c>
      <c r="AC102" s="1504" t="str">
        <f t="shared" si="31"/>
        <v>#REF!</v>
      </c>
      <c r="AD102" s="1504" t="str">
        <f t="shared" si="13"/>
        <v>#REF!</v>
      </c>
      <c r="AE102" s="1504" t="str">
        <f t="shared" si="14"/>
        <v>#REF!</v>
      </c>
      <c r="AF102" s="1494"/>
    </row>
    <row r="103" ht="15.0" customHeight="1">
      <c r="A103" s="1489">
        <v>103.0</v>
      </c>
      <c r="B103" s="1490">
        <v>271169.0</v>
      </c>
      <c r="C103" s="1491" t="s">
        <v>1518</v>
      </c>
      <c r="D103" s="1492" t="s">
        <v>1856</v>
      </c>
      <c r="E103" s="1491" t="s">
        <v>511</v>
      </c>
      <c r="F103" s="1493" t="s">
        <v>512</v>
      </c>
      <c r="G103" s="1493" t="s">
        <v>771</v>
      </c>
      <c r="H103" s="1494" t="str">
        <f t="shared" si="25"/>
        <v>DEV04</v>
      </c>
      <c r="I103" s="1495" t="str">
        <f t="shared" si="2"/>
        <v>#REF!</v>
      </c>
      <c r="J103" s="1489">
        <v>5.0</v>
      </c>
      <c r="K103" s="1489">
        <v>2024.0</v>
      </c>
      <c r="L103" s="1496">
        <v>45413.0</v>
      </c>
      <c r="M103" s="1496">
        <v>45443.0</v>
      </c>
      <c r="N103" s="1489">
        <v>24.0</v>
      </c>
      <c r="O103" s="1497">
        <f t="shared" si="45"/>
        <v>1</v>
      </c>
      <c r="P103" s="1498" t="str">
        <f t="shared" si="28"/>
        <v>#REF!</v>
      </c>
      <c r="Q103" s="1498" t="str">
        <f t="shared" si="41"/>
        <v>#REF!</v>
      </c>
      <c r="R103" s="1499"/>
      <c r="S103" s="1494" t="s">
        <v>525</v>
      </c>
      <c r="T103" s="1492" t="s">
        <v>2518</v>
      </c>
      <c r="U103" s="1500" t="str">
        <f t="shared" si="4"/>
        <v>#REF!</v>
      </c>
      <c r="V103" s="1500" t="str">
        <f t="shared" si="42"/>
        <v>#REF!</v>
      </c>
      <c r="W103" s="1500" t="str">
        <f t="shared" si="43"/>
        <v>#REF!</v>
      </c>
      <c r="X103" s="1501" t="str">
        <f t="shared" si="7"/>
        <v>#REF!</v>
      </c>
      <c r="Y103" s="1502">
        <f t="shared" si="8"/>
        <v>1</v>
      </c>
      <c r="Z103" s="1503" t="str">
        <f t="shared" si="9"/>
        <v>#REF!</v>
      </c>
      <c r="AA103" s="1503" t="str">
        <f t="shared" si="29"/>
        <v>#REF!</v>
      </c>
      <c r="AB103" s="1503" t="str">
        <f t="shared" si="30"/>
        <v>#REF!</v>
      </c>
      <c r="AC103" s="1504" t="str">
        <f t="shared" si="31"/>
        <v>#REF!</v>
      </c>
      <c r="AD103" s="1504" t="str">
        <f t="shared" si="13"/>
        <v>#REF!</v>
      </c>
      <c r="AE103" s="1504" t="str">
        <f t="shared" si="14"/>
        <v>#REF!</v>
      </c>
      <c r="AF103" s="1494"/>
    </row>
    <row r="104" ht="15.0" customHeight="1">
      <c r="A104" s="1489">
        <v>104.0</v>
      </c>
      <c r="B104" s="1490">
        <v>463643.0</v>
      </c>
      <c r="C104" s="1491" t="s">
        <v>1302</v>
      </c>
      <c r="D104" s="1492" t="s">
        <v>2522</v>
      </c>
      <c r="E104" s="1491" t="s">
        <v>511</v>
      </c>
      <c r="F104" s="1493" t="s">
        <v>512</v>
      </c>
      <c r="G104" s="1493" t="s">
        <v>790</v>
      </c>
      <c r="H104" s="1494" t="str">
        <f t="shared" si="25"/>
        <v>DEV03</v>
      </c>
      <c r="I104" s="1495" t="str">
        <f t="shared" si="2"/>
        <v>#REF!</v>
      </c>
      <c r="J104" s="1489">
        <v>5.0</v>
      </c>
      <c r="K104" s="1489">
        <v>2024.0</v>
      </c>
      <c r="L104" s="1496">
        <v>45414.0</v>
      </c>
      <c r="M104" s="1496">
        <v>45429.0</v>
      </c>
      <c r="N104" s="1489">
        <v>13.0</v>
      </c>
      <c r="O104" s="1497">
        <f t="shared" si="45"/>
        <v>0.5416666667</v>
      </c>
      <c r="P104" s="1498" t="str">
        <f t="shared" si="28"/>
        <v>#REF!</v>
      </c>
      <c r="Q104" s="1498" t="str">
        <f t="shared" si="41"/>
        <v>#REF!</v>
      </c>
      <c r="R104" s="1499"/>
      <c r="S104" s="1494" t="s">
        <v>525</v>
      </c>
      <c r="T104" s="1492" t="s">
        <v>2518</v>
      </c>
      <c r="U104" s="1500" t="str">
        <f t="shared" si="4"/>
        <v>#REF!</v>
      </c>
      <c r="V104" s="1500" t="str">
        <f t="shared" si="42"/>
        <v>#REF!</v>
      </c>
      <c r="W104" s="1500" t="str">
        <f t="shared" si="43"/>
        <v>#REF!</v>
      </c>
      <c r="X104" s="1501" t="str">
        <f t="shared" si="7"/>
        <v>#REF!</v>
      </c>
      <c r="Y104" s="1502">
        <f t="shared" si="8"/>
        <v>0.9583333333</v>
      </c>
      <c r="Z104" s="1503" t="str">
        <f t="shared" si="9"/>
        <v>#REF!</v>
      </c>
      <c r="AA104" s="1503" t="str">
        <f t="shared" si="29"/>
        <v>#REF!</v>
      </c>
      <c r="AB104" s="1503" t="str">
        <f t="shared" si="30"/>
        <v>#REF!</v>
      </c>
      <c r="AC104" s="1504" t="str">
        <f t="shared" si="31"/>
        <v>#REF!</v>
      </c>
      <c r="AD104" s="1504" t="str">
        <f t="shared" si="13"/>
        <v>#REF!</v>
      </c>
      <c r="AE104" s="1504" t="str">
        <f t="shared" si="14"/>
        <v>#REF!</v>
      </c>
      <c r="AF104" s="1494"/>
    </row>
    <row r="105" ht="15.0" customHeight="1">
      <c r="A105" s="1489">
        <v>105.0</v>
      </c>
      <c r="B105" s="1490">
        <v>464355.0</v>
      </c>
      <c r="C105" s="1491" t="s">
        <v>1551</v>
      </c>
      <c r="D105" s="1492" t="s">
        <v>2536</v>
      </c>
      <c r="E105" s="1491" t="s">
        <v>511</v>
      </c>
      <c r="F105" s="1493" t="s">
        <v>512</v>
      </c>
      <c r="G105" s="1493" t="s">
        <v>665</v>
      </c>
      <c r="H105" s="1494" t="str">
        <f t="shared" si="25"/>
        <v>DEV02</v>
      </c>
      <c r="I105" s="1495" t="str">
        <f t="shared" si="2"/>
        <v>#REF!</v>
      </c>
      <c r="J105" s="1489">
        <v>5.0</v>
      </c>
      <c r="K105" s="1489">
        <v>2024.0</v>
      </c>
      <c r="L105" s="1496">
        <v>45432.0</v>
      </c>
      <c r="M105" s="1496">
        <v>45443.0</v>
      </c>
      <c r="N105" s="1489">
        <v>10.0</v>
      </c>
      <c r="O105" s="1497">
        <f t="shared" si="45"/>
        <v>0.4166666667</v>
      </c>
      <c r="P105" s="1498" t="str">
        <f t="shared" si="28"/>
        <v>#REF!</v>
      </c>
      <c r="Q105" s="1498" t="str">
        <f t="shared" si="41"/>
        <v>#REF!</v>
      </c>
      <c r="R105" s="1499"/>
      <c r="S105" s="1494" t="s">
        <v>525</v>
      </c>
      <c r="T105" s="1492" t="s">
        <v>2518</v>
      </c>
      <c r="U105" s="1500" t="str">
        <f t="shared" si="4"/>
        <v>#REF!</v>
      </c>
      <c r="V105" s="1500" t="str">
        <f t="shared" si="42"/>
        <v>#REF!</v>
      </c>
      <c r="W105" s="1500" t="str">
        <f t="shared" si="43"/>
        <v>#REF!</v>
      </c>
      <c r="X105" s="1501" t="str">
        <f t="shared" si="7"/>
        <v>#REF!</v>
      </c>
      <c r="Y105" s="1502">
        <f t="shared" si="8"/>
        <v>0.4166666667</v>
      </c>
      <c r="Z105" s="1503" t="str">
        <f t="shared" si="9"/>
        <v>#REF!</v>
      </c>
      <c r="AA105" s="1503" t="str">
        <f t="shared" si="29"/>
        <v>#REF!</v>
      </c>
      <c r="AB105" s="1503" t="str">
        <f t="shared" si="30"/>
        <v>#REF!</v>
      </c>
      <c r="AC105" s="1504" t="str">
        <f t="shared" si="31"/>
        <v>#REF!</v>
      </c>
      <c r="AD105" s="1504" t="str">
        <f t="shared" si="13"/>
        <v>#REF!</v>
      </c>
      <c r="AE105" s="1504" t="str">
        <f t="shared" si="14"/>
        <v>#REF!</v>
      </c>
      <c r="AF105" s="1494"/>
    </row>
    <row r="106" ht="15.0" customHeight="1">
      <c r="A106" s="1489">
        <v>106.0</v>
      </c>
      <c r="B106" s="1490">
        <v>463623.0</v>
      </c>
      <c r="C106" s="1491" t="s">
        <v>667</v>
      </c>
      <c r="D106" s="1492" t="s">
        <v>2526</v>
      </c>
      <c r="E106" s="1491" t="s">
        <v>511</v>
      </c>
      <c r="F106" s="1493" t="s">
        <v>564</v>
      </c>
      <c r="G106" s="1493" t="s">
        <v>790</v>
      </c>
      <c r="H106" s="1494" t="str">
        <f t="shared" si="25"/>
        <v>BA03</v>
      </c>
      <c r="I106" s="1495" t="str">
        <f t="shared" si="2"/>
        <v>#REF!</v>
      </c>
      <c r="J106" s="1489">
        <v>5.0</v>
      </c>
      <c r="K106" s="1489">
        <v>2024.0</v>
      </c>
      <c r="L106" s="1496">
        <v>45418.0</v>
      </c>
      <c r="M106" s="1496">
        <v>45422.0</v>
      </c>
      <c r="N106" s="1489">
        <v>5.0</v>
      </c>
      <c r="O106" s="1497">
        <f t="shared" si="45"/>
        <v>0.2083333333</v>
      </c>
      <c r="P106" s="1498" t="str">
        <f t="shared" si="28"/>
        <v>#REF!</v>
      </c>
      <c r="Q106" s="1498" t="str">
        <f t="shared" si="41"/>
        <v>#REF!</v>
      </c>
      <c r="R106" s="1499"/>
      <c r="S106" s="1494" t="s">
        <v>525</v>
      </c>
      <c r="T106" s="1492" t="s">
        <v>2518</v>
      </c>
      <c r="U106" s="1500" t="str">
        <f t="shared" si="4"/>
        <v>#REF!</v>
      </c>
      <c r="V106" s="1500" t="str">
        <f t="shared" si="42"/>
        <v>#REF!</v>
      </c>
      <c r="W106" s="1500" t="str">
        <f t="shared" si="43"/>
        <v>#REF!</v>
      </c>
      <c r="X106" s="1501" t="str">
        <f t="shared" si="7"/>
        <v>#REF!</v>
      </c>
      <c r="Y106" s="1502">
        <f t="shared" si="8"/>
        <v>1.299242424</v>
      </c>
      <c r="Z106" s="1503" t="str">
        <f t="shared" si="9"/>
        <v>#REF!</v>
      </c>
      <c r="AA106" s="1503" t="str">
        <f t="shared" si="29"/>
        <v>#REF!</v>
      </c>
      <c r="AB106" s="1503" t="str">
        <f t="shared" si="30"/>
        <v>#REF!</v>
      </c>
      <c r="AC106" s="1504" t="str">
        <f t="shared" si="31"/>
        <v>#REF!</v>
      </c>
      <c r="AD106" s="1504" t="str">
        <f t="shared" si="13"/>
        <v>#REF!</v>
      </c>
      <c r="AE106" s="1504" t="str">
        <f t="shared" si="14"/>
        <v>#REF!</v>
      </c>
      <c r="AF106" s="1494"/>
    </row>
    <row r="107" ht="15.0" customHeight="1">
      <c r="A107" s="1489">
        <v>107.0</v>
      </c>
      <c r="B107" s="1490">
        <v>464615.0</v>
      </c>
      <c r="C107" s="1491" t="s">
        <v>1555</v>
      </c>
      <c r="D107" s="1492" t="s">
        <v>2537</v>
      </c>
      <c r="E107" s="1491" t="s">
        <v>511</v>
      </c>
      <c r="F107" s="1493" t="s">
        <v>546</v>
      </c>
      <c r="G107" s="1493" t="s">
        <v>790</v>
      </c>
      <c r="H107" s="1494" t="str">
        <f t="shared" si="25"/>
        <v>TESTER03</v>
      </c>
      <c r="I107" s="1495" t="str">
        <f t="shared" si="2"/>
        <v>#REF!</v>
      </c>
      <c r="J107" s="1489">
        <v>5.0</v>
      </c>
      <c r="K107" s="1489">
        <v>2024.0</v>
      </c>
      <c r="L107" s="1496">
        <v>45439.0</v>
      </c>
      <c r="M107" s="1496">
        <v>45443.0</v>
      </c>
      <c r="N107" s="1489">
        <v>5.0</v>
      </c>
      <c r="O107" s="1497">
        <f t="shared" si="45"/>
        <v>0.2083333333</v>
      </c>
      <c r="P107" s="1498" t="str">
        <f t="shared" si="28"/>
        <v>#REF!</v>
      </c>
      <c r="Q107" s="1498" t="str">
        <f t="shared" si="41"/>
        <v>#REF!</v>
      </c>
      <c r="R107" s="1499"/>
      <c r="S107" s="1494" t="s">
        <v>525</v>
      </c>
      <c r="T107" s="1492" t="s">
        <v>2518</v>
      </c>
      <c r="U107" s="1500" t="str">
        <f t="shared" si="4"/>
        <v>#REF!</v>
      </c>
      <c r="V107" s="1500" t="str">
        <f t="shared" si="42"/>
        <v>#REF!</v>
      </c>
      <c r="W107" s="1500" t="str">
        <f t="shared" si="43"/>
        <v>#REF!</v>
      </c>
      <c r="X107" s="1501" t="str">
        <f t="shared" si="7"/>
        <v>#REF!</v>
      </c>
      <c r="Y107" s="1502">
        <f t="shared" si="8"/>
        <v>0.2083333333</v>
      </c>
      <c r="Z107" s="1503" t="str">
        <f t="shared" si="9"/>
        <v>#REF!</v>
      </c>
      <c r="AA107" s="1503" t="str">
        <f t="shared" si="29"/>
        <v>#REF!</v>
      </c>
      <c r="AB107" s="1503" t="str">
        <f t="shared" si="30"/>
        <v>#REF!</v>
      </c>
      <c r="AC107" s="1504" t="str">
        <f t="shared" si="31"/>
        <v>#REF!</v>
      </c>
      <c r="AD107" s="1504" t="str">
        <f t="shared" si="13"/>
        <v>#REF!</v>
      </c>
      <c r="AE107" s="1504" t="str">
        <f t="shared" si="14"/>
        <v>#REF!</v>
      </c>
      <c r="AF107" s="1494"/>
    </row>
    <row r="108" ht="15.0" customHeight="1">
      <c r="A108" s="1489">
        <v>108.0</v>
      </c>
      <c r="B108" s="1490">
        <v>464111.0</v>
      </c>
      <c r="C108" s="1491" t="s">
        <v>1544</v>
      </c>
      <c r="D108" s="1492" t="s">
        <v>2538</v>
      </c>
      <c r="E108" s="1491" t="s">
        <v>511</v>
      </c>
      <c r="F108" s="1493" t="s">
        <v>564</v>
      </c>
      <c r="G108" s="1493" t="s">
        <v>665</v>
      </c>
      <c r="H108" s="1494" t="str">
        <f t="shared" si="25"/>
        <v>BA02</v>
      </c>
      <c r="I108" s="1495" t="str">
        <f t="shared" si="2"/>
        <v>#REF!</v>
      </c>
      <c r="J108" s="1489">
        <v>5.0</v>
      </c>
      <c r="K108" s="1489">
        <v>2024.0</v>
      </c>
      <c r="L108" s="1496">
        <v>45425.0</v>
      </c>
      <c r="M108" s="1496">
        <v>45443.0</v>
      </c>
      <c r="N108" s="1489">
        <v>15.0</v>
      </c>
      <c r="O108" s="1497">
        <f t="shared" si="45"/>
        <v>0.625</v>
      </c>
      <c r="P108" s="1498" t="str">
        <f t="shared" si="28"/>
        <v>#REF!</v>
      </c>
      <c r="Q108" s="1498" t="str">
        <f t="shared" si="41"/>
        <v>#REF!</v>
      </c>
      <c r="R108" s="1499"/>
      <c r="S108" s="1494" t="s">
        <v>525</v>
      </c>
      <c r="T108" s="1492" t="s">
        <v>2518</v>
      </c>
      <c r="U108" s="1500" t="str">
        <f t="shared" si="4"/>
        <v>#REF!</v>
      </c>
      <c r="V108" s="1500" t="str">
        <f t="shared" si="42"/>
        <v>#REF!</v>
      </c>
      <c r="W108" s="1500" t="str">
        <f t="shared" si="43"/>
        <v>#REF!</v>
      </c>
      <c r="X108" s="1501" t="str">
        <f t="shared" si="7"/>
        <v>#REF!</v>
      </c>
      <c r="Y108" s="1502">
        <f t="shared" si="8"/>
        <v>0.625</v>
      </c>
      <c r="Z108" s="1503" t="str">
        <f t="shared" si="9"/>
        <v>#REF!</v>
      </c>
      <c r="AA108" s="1503" t="str">
        <f t="shared" si="29"/>
        <v>#REF!</v>
      </c>
      <c r="AB108" s="1503" t="str">
        <f t="shared" si="30"/>
        <v>#REF!</v>
      </c>
      <c r="AC108" s="1504" t="str">
        <f t="shared" si="31"/>
        <v>#REF!</v>
      </c>
      <c r="AD108" s="1504" t="str">
        <f t="shared" si="13"/>
        <v>#REF!</v>
      </c>
      <c r="AE108" s="1504" t="str">
        <f t="shared" si="14"/>
        <v>#REF!</v>
      </c>
      <c r="AF108" s="1494"/>
    </row>
    <row r="109" ht="15.0" customHeight="1">
      <c r="A109" s="1489">
        <v>109.0</v>
      </c>
      <c r="B109" s="1490">
        <v>463517.0</v>
      </c>
      <c r="C109" s="1491" t="s">
        <v>1298</v>
      </c>
      <c r="D109" s="1492" t="s">
        <v>1861</v>
      </c>
      <c r="E109" s="1491" t="s">
        <v>511</v>
      </c>
      <c r="F109" s="1493" t="s">
        <v>512</v>
      </c>
      <c r="G109" s="1493" t="s">
        <v>893</v>
      </c>
      <c r="H109" s="1494" t="str">
        <f t="shared" si="25"/>
        <v>DEV06</v>
      </c>
      <c r="I109" s="1495" t="str">
        <f t="shared" si="2"/>
        <v>#REF!</v>
      </c>
      <c r="J109" s="1489">
        <v>5.0</v>
      </c>
      <c r="K109" s="1489">
        <v>2024.0</v>
      </c>
      <c r="L109" s="1496">
        <v>45413.0</v>
      </c>
      <c r="M109" s="1496">
        <v>45440.0</v>
      </c>
      <c r="N109" s="1489">
        <v>21.0</v>
      </c>
      <c r="O109" s="1497">
        <f t="shared" si="45"/>
        <v>0.875</v>
      </c>
      <c r="P109" s="1498" t="str">
        <f t="shared" si="28"/>
        <v>#REF!</v>
      </c>
      <c r="Q109" s="1498" t="str">
        <f t="shared" si="41"/>
        <v>#REF!</v>
      </c>
      <c r="R109" s="1499"/>
      <c r="S109" s="1494" t="s">
        <v>525</v>
      </c>
      <c r="T109" s="1492" t="s">
        <v>2518</v>
      </c>
      <c r="U109" s="1500" t="str">
        <f t="shared" si="4"/>
        <v>#REF!</v>
      </c>
      <c r="V109" s="1500" t="str">
        <f t="shared" si="42"/>
        <v>#REF!</v>
      </c>
      <c r="W109" s="1500" t="str">
        <f t="shared" si="43"/>
        <v>#REF!</v>
      </c>
      <c r="X109" s="1501" t="str">
        <f t="shared" si="7"/>
        <v>#REF!</v>
      </c>
      <c r="Y109" s="1502">
        <f t="shared" si="8"/>
        <v>0.9583333333</v>
      </c>
      <c r="Z109" s="1503" t="str">
        <f t="shared" si="9"/>
        <v>#REF!</v>
      </c>
      <c r="AA109" s="1503" t="str">
        <f t="shared" si="29"/>
        <v>#REF!</v>
      </c>
      <c r="AB109" s="1503" t="str">
        <f t="shared" si="30"/>
        <v>#REF!</v>
      </c>
      <c r="AC109" s="1504" t="str">
        <f t="shared" si="31"/>
        <v>#REF!</v>
      </c>
      <c r="AD109" s="1504" t="str">
        <f t="shared" si="13"/>
        <v>#REF!</v>
      </c>
      <c r="AE109" s="1504" t="str">
        <f t="shared" si="14"/>
        <v>#REF!</v>
      </c>
      <c r="AF109" s="1494"/>
    </row>
    <row r="110" ht="15.0" customHeight="1">
      <c r="A110" s="1489">
        <v>110.0</v>
      </c>
      <c r="B110" s="1490">
        <v>463675.0</v>
      </c>
      <c r="C110" s="1491" t="s">
        <v>1527</v>
      </c>
      <c r="D110" s="1492" t="s">
        <v>2539</v>
      </c>
      <c r="E110" s="1491" t="s">
        <v>511</v>
      </c>
      <c r="F110" s="1493" t="s">
        <v>512</v>
      </c>
      <c r="G110" s="1493" t="s">
        <v>787</v>
      </c>
      <c r="H110" s="1494" t="str">
        <f t="shared" si="25"/>
        <v>DEV05</v>
      </c>
      <c r="I110" s="1495" t="str">
        <f t="shared" si="2"/>
        <v>#REF!</v>
      </c>
      <c r="J110" s="1489">
        <v>5.0</v>
      </c>
      <c r="K110" s="1489">
        <v>2024.0</v>
      </c>
      <c r="L110" s="1496">
        <v>45414.0</v>
      </c>
      <c r="M110" s="1496">
        <v>45443.0</v>
      </c>
      <c r="N110" s="1489">
        <v>23.0</v>
      </c>
      <c r="O110" s="1497">
        <f t="shared" si="45"/>
        <v>0.9583333333</v>
      </c>
      <c r="P110" s="1498" t="str">
        <f t="shared" si="28"/>
        <v>#REF!</v>
      </c>
      <c r="Q110" s="1498" t="str">
        <f t="shared" si="41"/>
        <v>#REF!</v>
      </c>
      <c r="R110" s="1499"/>
      <c r="S110" s="1494" t="s">
        <v>525</v>
      </c>
      <c r="T110" s="1492" t="s">
        <v>2518</v>
      </c>
      <c r="U110" s="1500" t="str">
        <f t="shared" si="4"/>
        <v>#REF!</v>
      </c>
      <c r="V110" s="1500" t="str">
        <f t="shared" si="42"/>
        <v>#REF!</v>
      </c>
      <c r="W110" s="1500" t="str">
        <f t="shared" si="43"/>
        <v>#REF!</v>
      </c>
      <c r="X110" s="1501" t="str">
        <f t="shared" si="7"/>
        <v>#REF!</v>
      </c>
      <c r="Y110" s="1502">
        <f t="shared" si="8"/>
        <v>0.9583333333</v>
      </c>
      <c r="Z110" s="1503" t="str">
        <f t="shared" si="9"/>
        <v>#REF!</v>
      </c>
      <c r="AA110" s="1503" t="str">
        <f t="shared" si="29"/>
        <v>#REF!</v>
      </c>
      <c r="AB110" s="1503" t="str">
        <f t="shared" si="30"/>
        <v>#REF!</v>
      </c>
      <c r="AC110" s="1504" t="str">
        <f t="shared" si="31"/>
        <v>#REF!</v>
      </c>
      <c r="AD110" s="1504" t="str">
        <f t="shared" si="13"/>
        <v>#REF!</v>
      </c>
      <c r="AE110" s="1504" t="str">
        <f t="shared" si="14"/>
        <v>#REF!</v>
      </c>
      <c r="AF110" s="1494"/>
    </row>
    <row r="111" ht="15.0" customHeight="1">
      <c r="A111" s="1489">
        <v>111.0</v>
      </c>
      <c r="B111" s="1490">
        <v>275041.0</v>
      </c>
      <c r="C111" s="1491" t="s">
        <v>1102</v>
      </c>
      <c r="D111" s="1492" t="s">
        <v>1103</v>
      </c>
      <c r="E111" s="1491" t="s">
        <v>511</v>
      </c>
      <c r="F111" s="1493" t="s">
        <v>512</v>
      </c>
      <c r="G111" s="1493" t="s">
        <v>665</v>
      </c>
      <c r="H111" s="1494" t="str">
        <f t="shared" si="25"/>
        <v>DEV02</v>
      </c>
      <c r="I111" s="1495" t="str">
        <f t="shared" si="2"/>
        <v>#REF!</v>
      </c>
      <c r="J111" s="1489">
        <v>5.0</v>
      </c>
      <c r="K111" s="1489">
        <v>2024.0</v>
      </c>
      <c r="L111" s="1496">
        <v>45418.0</v>
      </c>
      <c r="M111" s="1496">
        <v>45425.0</v>
      </c>
      <c r="N111" s="1489">
        <v>6.0</v>
      </c>
      <c r="O111" s="1497">
        <f>N111/24*0</f>
        <v>0</v>
      </c>
      <c r="P111" s="1498" t="str">
        <f t="shared" si="28"/>
        <v>#REF!</v>
      </c>
      <c r="Q111" s="1498" t="str">
        <f t="shared" si="41"/>
        <v>#REF!</v>
      </c>
      <c r="R111" s="1499"/>
      <c r="S111" s="1494" t="s">
        <v>525</v>
      </c>
      <c r="T111" s="1492" t="s">
        <v>2518</v>
      </c>
      <c r="U111" s="1500" t="str">
        <f t="shared" si="4"/>
        <v>#REF!</v>
      </c>
      <c r="V111" s="1500" t="str">
        <f t="shared" si="42"/>
        <v>#REF!</v>
      </c>
      <c r="W111" s="1500" t="str">
        <f t="shared" si="43"/>
        <v>#REF!</v>
      </c>
      <c r="X111" s="1501" t="str">
        <f t="shared" si="7"/>
        <v>#REF!</v>
      </c>
      <c r="Y111" s="1502">
        <f t="shared" si="8"/>
        <v>0.7651515152</v>
      </c>
      <c r="Z111" s="1503" t="str">
        <f t="shared" si="9"/>
        <v>#REF!</v>
      </c>
      <c r="AA111" s="1503" t="str">
        <f t="shared" si="29"/>
        <v>#REF!</v>
      </c>
      <c r="AB111" s="1503" t="str">
        <f t="shared" si="30"/>
        <v>#REF!</v>
      </c>
      <c r="AC111" s="1504" t="str">
        <f t="shared" si="31"/>
        <v>#REF!</v>
      </c>
      <c r="AD111" s="1504" t="str">
        <f t="shared" si="13"/>
        <v>#REF!</v>
      </c>
      <c r="AE111" s="1504" t="str">
        <f t="shared" si="14"/>
        <v>#REF!</v>
      </c>
      <c r="AF111" s="1494"/>
    </row>
    <row r="112" ht="15.0" customHeight="1">
      <c r="A112" s="1489">
        <v>112.0</v>
      </c>
      <c r="B112" s="1490">
        <v>464019.0</v>
      </c>
      <c r="C112" s="1491" t="s">
        <v>1540</v>
      </c>
      <c r="D112" s="1492" t="s">
        <v>2540</v>
      </c>
      <c r="E112" s="1491" t="s">
        <v>511</v>
      </c>
      <c r="F112" s="1493" t="s">
        <v>546</v>
      </c>
      <c r="G112" s="1493" t="s">
        <v>665</v>
      </c>
      <c r="H112" s="1494" t="str">
        <f t="shared" si="25"/>
        <v>TESTER02</v>
      </c>
      <c r="I112" s="1495" t="str">
        <f t="shared" si="2"/>
        <v>#REF!</v>
      </c>
      <c r="J112" s="1489">
        <v>5.0</v>
      </c>
      <c r="K112" s="1489">
        <v>2024.0</v>
      </c>
      <c r="L112" s="1496">
        <v>45420.0</v>
      </c>
      <c r="M112" s="1496">
        <v>45443.0</v>
      </c>
      <c r="N112" s="1489">
        <v>18.0</v>
      </c>
      <c r="O112" s="1497">
        <f t="shared" ref="O112:O113" si="46">N112/24</f>
        <v>0.75</v>
      </c>
      <c r="P112" s="1498" t="str">
        <f t="shared" si="28"/>
        <v>#REF!</v>
      </c>
      <c r="Q112" s="1498" t="str">
        <f t="shared" si="41"/>
        <v>#REF!</v>
      </c>
      <c r="R112" s="1499"/>
      <c r="S112" s="1494" t="s">
        <v>525</v>
      </c>
      <c r="T112" s="1492" t="s">
        <v>2518</v>
      </c>
      <c r="U112" s="1500" t="str">
        <f t="shared" si="4"/>
        <v>#REF!</v>
      </c>
      <c r="V112" s="1500" t="str">
        <f t="shared" si="42"/>
        <v>#REF!</v>
      </c>
      <c r="W112" s="1500" t="str">
        <f t="shared" si="43"/>
        <v>#REF!</v>
      </c>
      <c r="X112" s="1501" t="str">
        <f t="shared" si="7"/>
        <v>#REF!</v>
      </c>
      <c r="Y112" s="1502">
        <f t="shared" si="8"/>
        <v>0.75</v>
      </c>
      <c r="Z112" s="1503" t="str">
        <f t="shared" si="9"/>
        <v>#REF!</v>
      </c>
      <c r="AA112" s="1503" t="str">
        <f t="shared" si="29"/>
        <v>#REF!</v>
      </c>
      <c r="AB112" s="1503" t="str">
        <f t="shared" si="30"/>
        <v>#REF!</v>
      </c>
      <c r="AC112" s="1504" t="str">
        <f t="shared" si="31"/>
        <v>#REF!</v>
      </c>
      <c r="AD112" s="1504" t="str">
        <f t="shared" si="13"/>
        <v>#REF!</v>
      </c>
      <c r="AE112" s="1504" t="str">
        <f t="shared" si="14"/>
        <v>#REF!</v>
      </c>
      <c r="AF112" s="1494"/>
    </row>
    <row r="113" ht="15.0" customHeight="1">
      <c r="A113" s="1489">
        <v>113.0</v>
      </c>
      <c r="B113" s="1490">
        <v>463617.0</v>
      </c>
      <c r="C113" s="1491" t="s">
        <v>1523</v>
      </c>
      <c r="D113" s="1492" t="s">
        <v>2541</v>
      </c>
      <c r="E113" s="1491" t="s">
        <v>511</v>
      </c>
      <c r="F113" s="1493" t="s">
        <v>512</v>
      </c>
      <c r="G113" s="1493" t="s">
        <v>787</v>
      </c>
      <c r="H113" s="1494" t="str">
        <f t="shared" si="25"/>
        <v>DEV05</v>
      </c>
      <c r="I113" s="1495" t="str">
        <f t="shared" si="2"/>
        <v>#REF!</v>
      </c>
      <c r="J113" s="1489">
        <v>5.0</v>
      </c>
      <c r="K113" s="1489">
        <v>2024.0</v>
      </c>
      <c r="L113" s="1496">
        <v>45413.0</v>
      </c>
      <c r="M113" s="1496">
        <v>45443.0</v>
      </c>
      <c r="N113" s="1489">
        <v>24.0</v>
      </c>
      <c r="O113" s="1497">
        <f t="shared" si="46"/>
        <v>1</v>
      </c>
      <c r="P113" s="1498" t="str">
        <f t="shared" si="28"/>
        <v>#REF!</v>
      </c>
      <c r="Q113" s="1498" t="str">
        <f t="shared" si="41"/>
        <v>#REF!</v>
      </c>
      <c r="R113" s="1499"/>
      <c r="S113" s="1494" t="s">
        <v>525</v>
      </c>
      <c r="T113" s="1492" t="s">
        <v>2518</v>
      </c>
      <c r="U113" s="1500" t="str">
        <f t="shared" si="4"/>
        <v>#REF!</v>
      </c>
      <c r="V113" s="1500" t="str">
        <f t="shared" si="42"/>
        <v>#REF!</v>
      </c>
      <c r="W113" s="1500" t="str">
        <f t="shared" si="43"/>
        <v>#REF!</v>
      </c>
      <c r="X113" s="1501" t="str">
        <f t="shared" si="7"/>
        <v>#REF!</v>
      </c>
      <c r="Y113" s="1502">
        <f t="shared" si="8"/>
        <v>1</v>
      </c>
      <c r="Z113" s="1503" t="str">
        <f t="shared" si="9"/>
        <v>#REF!</v>
      </c>
      <c r="AA113" s="1503" t="str">
        <f t="shared" si="29"/>
        <v>#REF!</v>
      </c>
      <c r="AB113" s="1503" t="str">
        <f t="shared" si="30"/>
        <v>#REF!</v>
      </c>
      <c r="AC113" s="1504" t="str">
        <f t="shared" si="31"/>
        <v>#REF!</v>
      </c>
      <c r="AD113" s="1504" t="str">
        <f t="shared" si="13"/>
        <v>#REF!</v>
      </c>
      <c r="AE113" s="1504" t="str">
        <f t="shared" si="14"/>
        <v>#REF!</v>
      </c>
      <c r="AF113" s="1494"/>
    </row>
    <row r="114" ht="15.0" customHeight="1">
      <c r="A114" s="270">
        <v>115.0</v>
      </c>
      <c r="B114" s="682">
        <v>435266.0</v>
      </c>
      <c r="C114" s="683" t="s">
        <v>1770</v>
      </c>
      <c r="D114" s="684" t="s">
        <v>1771</v>
      </c>
      <c r="E114" s="683" t="s">
        <v>511</v>
      </c>
      <c r="F114" s="685" t="s">
        <v>512</v>
      </c>
      <c r="G114" s="685" t="s">
        <v>771</v>
      </c>
      <c r="H114" s="609" t="str">
        <f t="shared" si="25"/>
        <v>DEV04</v>
      </c>
      <c r="I114" s="522" t="str">
        <f t="shared" si="2"/>
        <v>#REF!</v>
      </c>
      <c r="J114" s="270">
        <v>5.0</v>
      </c>
      <c r="K114" s="270">
        <v>2024.0</v>
      </c>
      <c r="L114" s="639">
        <v>45413.0</v>
      </c>
      <c r="M114" s="639">
        <v>45443.0</v>
      </c>
      <c r="N114" s="270">
        <v>24.0</v>
      </c>
      <c r="O114" s="1485">
        <f t="shared" ref="O114:O119" si="47">N114/22</f>
        <v>1.090909091</v>
      </c>
      <c r="P114" s="1486" t="str">
        <f t="shared" si="28"/>
        <v>#REF!</v>
      </c>
      <c r="Q114" s="1486" t="str">
        <f t="shared" si="41"/>
        <v>#REF!</v>
      </c>
      <c r="R114" s="525"/>
      <c r="S114" s="609" t="s">
        <v>525</v>
      </c>
      <c r="T114" s="684" t="s">
        <v>1152</v>
      </c>
      <c r="U114" s="527" t="str">
        <f t="shared" si="4"/>
        <v>#REF!</v>
      </c>
      <c r="V114" s="527" t="str">
        <f t="shared" si="42"/>
        <v>#REF!</v>
      </c>
      <c r="W114" s="527" t="str">
        <f t="shared" si="43"/>
        <v>#REF!</v>
      </c>
      <c r="X114" s="1487" t="str">
        <f t="shared" si="7"/>
        <v>#REF!</v>
      </c>
      <c r="Y114" s="530">
        <f t="shared" si="8"/>
        <v>1.090909091</v>
      </c>
      <c r="Z114" s="1442" t="str">
        <f t="shared" si="9"/>
        <v>#REF!</v>
      </c>
      <c r="AA114" s="1442" t="str">
        <f t="shared" si="29"/>
        <v>#REF!</v>
      </c>
      <c r="AB114" s="1442" t="str">
        <f t="shared" si="30"/>
        <v>#REF!</v>
      </c>
      <c r="AC114" s="1441" t="str">
        <f t="shared" si="31"/>
        <v>#REF!</v>
      </c>
      <c r="AD114" s="1441" t="str">
        <f t="shared" si="13"/>
        <v>#REF!</v>
      </c>
      <c r="AE114" s="1441" t="str">
        <f t="shared" si="14"/>
        <v>#REF!</v>
      </c>
      <c r="AF114" s="609"/>
    </row>
    <row r="115" ht="15.0" customHeight="1">
      <c r="A115" s="270">
        <v>116.0</v>
      </c>
      <c r="B115" s="682">
        <v>293050.0</v>
      </c>
      <c r="C115" s="683" t="s">
        <v>679</v>
      </c>
      <c r="D115" s="684" t="s">
        <v>1766</v>
      </c>
      <c r="E115" s="683" t="s">
        <v>511</v>
      </c>
      <c r="F115" s="685" t="s">
        <v>546</v>
      </c>
      <c r="G115" s="685" t="s">
        <v>665</v>
      </c>
      <c r="H115" s="609" t="str">
        <f t="shared" si="25"/>
        <v>TESTER02</v>
      </c>
      <c r="I115" s="522" t="str">
        <f t="shared" si="2"/>
        <v>#REF!</v>
      </c>
      <c r="J115" s="270">
        <v>5.0</v>
      </c>
      <c r="K115" s="270">
        <v>2024.0</v>
      </c>
      <c r="L115" s="639">
        <v>45413.0</v>
      </c>
      <c r="M115" s="639">
        <v>45443.0</v>
      </c>
      <c r="N115" s="270">
        <v>24.0</v>
      </c>
      <c r="O115" s="1485">
        <f t="shared" si="47"/>
        <v>1.090909091</v>
      </c>
      <c r="P115" s="1486" t="str">
        <f t="shared" si="28"/>
        <v>#REF!</v>
      </c>
      <c r="Q115" s="1486" t="str">
        <f t="shared" si="41"/>
        <v>#REF!</v>
      </c>
      <c r="R115" s="525"/>
      <c r="S115" s="609" t="s">
        <v>525</v>
      </c>
      <c r="T115" s="684" t="s">
        <v>1152</v>
      </c>
      <c r="U115" s="527" t="str">
        <f t="shared" si="4"/>
        <v>#REF!</v>
      </c>
      <c r="V115" s="527" t="str">
        <f t="shared" si="42"/>
        <v>#REF!</v>
      </c>
      <c r="W115" s="527" t="str">
        <f t="shared" si="43"/>
        <v>#REF!</v>
      </c>
      <c r="X115" s="1487" t="str">
        <f t="shared" si="7"/>
        <v>#REF!</v>
      </c>
      <c r="Y115" s="530">
        <f t="shared" si="8"/>
        <v>1.090909091</v>
      </c>
      <c r="Z115" s="1442" t="str">
        <f t="shared" si="9"/>
        <v>#REF!</v>
      </c>
      <c r="AA115" s="1442" t="str">
        <f t="shared" si="29"/>
        <v>#REF!</v>
      </c>
      <c r="AB115" s="1442" t="str">
        <f t="shared" si="30"/>
        <v>#REF!</v>
      </c>
      <c r="AC115" s="1441" t="str">
        <f t="shared" si="31"/>
        <v>#REF!</v>
      </c>
      <c r="AD115" s="1441" t="str">
        <f t="shared" si="13"/>
        <v>#REF!</v>
      </c>
      <c r="AE115" s="1441" t="str">
        <f t="shared" si="14"/>
        <v>#REF!</v>
      </c>
      <c r="AF115" s="609"/>
    </row>
    <row r="116" ht="15.0" customHeight="1">
      <c r="A116" s="270">
        <v>117.0</v>
      </c>
      <c r="B116" s="682">
        <v>285884.0</v>
      </c>
      <c r="C116" s="683" t="s">
        <v>1760</v>
      </c>
      <c r="D116" s="684" t="s">
        <v>1761</v>
      </c>
      <c r="E116" s="683" t="s">
        <v>511</v>
      </c>
      <c r="F116" s="685" t="s">
        <v>512</v>
      </c>
      <c r="G116" s="685" t="s">
        <v>790</v>
      </c>
      <c r="H116" s="609" t="str">
        <f t="shared" si="25"/>
        <v>DEV03</v>
      </c>
      <c r="I116" s="522" t="str">
        <f t="shared" si="2"/>
        <v>#REF!</v>
      </c>
      <c r="J116" s="270">
        <v>5.0</v>
      </c>
      <c r="K116" s="270">
        <v>2024.0</v>
      </c>
      <c r="L116" s="639">
        <v>45413.0</v>
      </c>
      <c r="M116" s="639">
        <v>45443.0</v>
      </c>
      <c r="N116" s="270">
        <v>24.0</v>
      </c>
      <c r="O116" s="1485">
        <f t="shared" si="47"/>
        <v>1.090909091</v>
      </c>
      <c r="P116" s="1486" t="str">
        <f t="shared" si="28"/>
        <v>#REF!</v>
      </c>
      <c r="Q116" s="1486" t="str">
        <f t="shared" si="41"/>
        <v>#REF!</v>
      </c>
      <c r="R116" s="525"/>
      <c r="S116" s="609" t="s">
        <v>525</v>
      </c>
      <c r="T116" s="684" t="s">
        <v>1152</v>
      </c>
      <c r="U116" s="527" t="str">
        <f t="shared" si="4"/>
        <v>#REF!</v>
      </c>
      <c r="V116" s="527" t="str">
        <f t="shared" si="42"/>
        <v>#REF!</v>
      </c>
      <c r="W116" s="527" t="str">
        <f t="shared" si="43"/>
        <v>#REF!</v>
      </c>
      <c r="X116" s="1487" t="str">
        <f t="shared" si="7"/>
        <v>#REF!</v>
      </c>
      <c r="Y116" s="530">
        <f t="shared" si="8"/>
        <v>1.090909091</v>
      </c>
      <c r="Z116" s="1442" t="str">
        <f t="shared" si="9"/>
        <v>#REF!</v>
      </c>
      <c r="AA116" s="1442" t="str">
        <f t="shared" si="29"/>
        <v>#REF!</v>
      </c>
      <c r="AB116" s="1442" t="str">
        <f t="shared" si="30"/>
        <v>#REF!</v>
      </c>
      <c r="AC116" s="1441" t="str">
        <f t="shared" si="31"/>
        <v>#REF!</v>
      </c>
      <c r="AD116" s="1441" t="str">
        <f t="shared" si="13"/>
        <v>#REF!</v>
      </c>
      <c r="AE116" s="1441" t="str">
        <f t="shared" si="14"/>
        <v>#REF!</v>
      </c>
      <c r="AF116" s="609"/>
    </row>
    <row r="117" ht="15.0" customHeight="1">
      <c r="A117" s="270">
        <v>118.0</v>
      </c>
      <c r="B117" s="682">
        <v>288850.0</v>
      </c>
      <c r="C117" s="683" t="s">
        <v>1135</v>
      </c>
      <c r="D117" s="684" t="s">
        <v>1136</v>
      </c>
      <c r="E117" s="683" t="s">
        <v>511</v>
      </c>
      <c r="F117" s="685" t="s">
        <v>546</v>
      </c>
      <c r="G117" s="685" t="s">
        <v>790</v>
      </c>
      <c r="H117" s="609" t="str">
        <f t="shared" si="25"/>
        <v>TESTER03</v>
      </c>
      <c r="I117" s="522" t="str">
        <f t="shared" si="2"/>
        <v>#REF!</v>
      </c>
      <c r="J117" s="270">
        <v>5.0</v>
      </c>
      <c r="K117" s="270">
        <v>2024.0</v>
      </c>
      <c r="L117" s="639">
        <v>45413.0</v>
      </c>
      <c r="M117" s="639">
        <v>45443.0</v>
      </c>
      <c r="N117" s="270">
        <v>24.0</v>
      </c>
      <c r="O117" s="1485">
        <f t="shared" si="47"/>
        <v>1.090909091</v>
      </c>
      <c r="P117" s="1486" t="str">
        <f t="shared" si="28"/>
        <v>#REF!</v>
      </c>
      <c r="Q117" s="1486" t="str">
        <f t="shared" si="41"/>
        <v>#REF!</v>
      </c>
      <c r="R117" s="525"/>
      <c r="S117" s="609" t="s">
        <v>525</v>
      </c>
      <c r="T117" s="684" t="s">
        <v>1152</v>
      </c>
      <c r="U117" s="527" t="str">
        <f t="shared" si="4"/>
        <v>#REF!</v>
      </c>
      <c r="V117" s="527" t="str">
        <f t="shared" si="42"/>
        <v>#REF!</v>
      </c>
      <c r="W117" s="527" t="str">
        <f t="shared" si="43"/>
        <v>#REF!</v>
      </c>
      <c r="X117" s="1487" t="str">
        <f t="shared" si="7"/>
        <v>#REF!</v>
      </c>
      <c r="Y117" s="530">
        <f t="shared" si="8"/>
        <v>1.090909091</v>
      </c>
      <c r="Z117" s="1442" t="str">
        <f t="shared" si="9"/>
        <v>#REF!</v>
      </c>
      <c r="AA117" s="1442" t="str">
        <f t="shared" si="29"/>
        <v>#REF!</v>
      </c>
      <c r="AB117" s="1442" t="str">
        <f t="shared" si="30"/>
        <v>#REF!</v>
      </c>
      <c r="AC117" s="1441" t="str">
        <f t="shared" si="31"/>
        <v>#REF!</v>
      </c>
      <c r="AD117" s="1441" t="str">
        <f t="shared" si="13"/>
        <v>#REF!</v>
      </c>
      <c r="AE117" s="1441" t="str">
        <f t="shared" si="14"/>
        <v>#REF!</v>
      </c>
      <c r="AF117" s="609"/>
    </row>
    <row r="118" ht="15.0" customHeight="1">
      <c r="A118" s="270">
        <v>119.0</v>
      </c>
      <c r="B118" s="682">
        <v>276388.0</v>
      </c>
      <c r="C118" s="683" t="s">
        <v>1033</v>
      </c>
      <c r="D118" s="684" t="s">
        <v>1034</v>
      </c>
      <c r="E118" s="683" t="s">
        <v>511</v>
      </c>
      <c r="F118" s="685" t="s">
        <v>546</v>
      </c>
      <c r="G118" s="685" t="s">
        <v>665</v>
      </c>
      <c r="H118" s="609" t="str">
        <f t="shared" si="25"/>
        <v>TESTER02</v>
      </c>
      <c r="I118" s="522" t="str">
        <f t="shared" si="2"/>
        <v>#REF!</v>
      </c>
      <c r="J118" s="270">
        <v>5.0</v>
      </c>
      <c r="K118" s="270">
        <v>2024.0</v>
      </c>
      <c r="L118" s="639">
        <v>45413.0</v>
      </c>
      <c r="M118" s="639">
        <v>45443.0</v>
      </c>
      <c r="N118" s="270">
        <v>24.0</v>
      </c>
      <c r="O118" s="1485">
        <f t="shared" si="47"/>
        <v>1.090909091</v>
      </c>
      <c r="P118" s="1486">
        <f t="shared" si="28"/>
        <v>1.091</v>
      </c>
      <c r="Q118" s="1486">
        <f t="shared" si="41"/>
        <v>1.091</v>
      </c>
      <c r="R118" s="525"/>
      <c r="S118" s="609" t="s">
        <v>517</v>
      </c>
      <c r="T118" s="684" t="s">
        <v>1887</v>
      </c>
      <c r="U118" s="527">
        <f t="shared" si="4"/>
        <v>1.091</v>
      </c>
      <c r="V118" s="527">
        <f t="shared" si="42"/>
        <v>1.091</v>
      </c>
      <c r="W118" s="527">
        <f t="shared" si="43"/>
        <v>1.091</v>
      </c>
      <c r="X118" s="1487">
        <f t="shared" si="7"/>
        <v>1</v>
      </c>
      <c r="Y118" s="530">
        <f t="shared" si="8"/>
        <v>1.090909091</v>
      </c>
      <c r="Z118" s="1442" t="str">
        <f t="shared" si="9"/>
        <v>#REF!</v>
      </c>
      <c r="AA118" s="1442" t="str">
        <f t="shared" si="29"/>
        <v>#REF!</v>
      </c>
      <c r="AB118" s="1442" t="str">
        <f t="shared" si="30"/>
        <v>#REF!</v>
      </c>
      <c r="AC118" s="1441">
        <f t="shared" si="31"/>
        <v>0</v>
      </c>
      <c r="AD118" s="1441" t="str">
        <f t="shared" si="13"/>
        <v>#REF!</v>
      </c>
      <c r="AE118" s="1441" t="str">
        <f t="shared" si="14"/>
        <v>#REF!</v>
      </c>
      <c r="AF118" s="609"/>
    </row>
    <row r="119" ht="15.0" customHeight="1">
      <c r="A119" s="270">
        <v>120.0</v>
      </c>
      <c r="B119" s="682">
        <v>464613.0</v>
      </c>
      <c r="C119" s="683" t="s">
        <v>1471</v>
      </c>
      <c r="D119" s="684" t="s">
        <v>2542</v>
      </c>
      <c r="E119" s="683" t="s">
        <v>511</v>
      </c>
      <c r="F119" s="685" t="s">
        <v>512</v>
      </c>
      <c r="G119" s="685" t="s">
        <v>665</v>
      </c>
      <c r="H119" s="609" t="str">
        <f t="shared" si="25"/>
        <v>DEV02</v>
      </c>
      <c r="I119" s="522" t="str">
        <f t="shared" si="2"/>
        <v>#REF!</v>
      </c>
      <c r="J119" s="270">
        <v>5.0</v>
      </c>
      <c r="K119" s="270">
        <v>2024.0</v>
      </c>
      <c r="L119" s="639">
        <v>45413.0</v>
      </c>
      <c r="M119" s="639">
        <v>45443.0</v>
      </c>
      <c r="N119" s="270">
        <v>5.0</v>
      </c>
      <c r="O119" s="1485">
        <f t="shared" si="47"/>
        <v>0.2272727273</v>
      </c>
      <c r="P119" s="1486">
        <f t="shared" si="28"/>
        <v>0.227</v>
      </c>
      <c r="Q119" s="1486">
        <f t="shared" si="41"/>
        <v>0.227</v>
      </c>
      <c r="R119" s="525"/>
      <c r="S119" s="609" t="s">
        <v>517</v>
      </c>
      <c r="T119" s="684" t="s">
        <v>2543</v>
      </c>
      <c r="U119" s="527">
        <f t="shared" si="4"/>
        <v>0.227</v>
      </c>
      <c r="V119" s="527">
        <f t="shared" si="42"/>
        <v>0.227</v>
      </c>
      <c r="W119" s="527">
        <f t="shared" si="43"/>
        <v>0.227</v>
      </c>
      <c r="X119" s="1487">
        <f t="shared" si="7"/>
        <v>1</v>
      </c>
      <c r="Y119" s="530">
        <f t="shared" si="8"/>
        <v>0.2272727273</v>
      </c>
      <c r="Z119" s="1442" t="str">
        <f t="shared" si="9"/>
        <v>#REF!</v>
      </c>
      <c r="AA119" s="1442" t="str">
        <f t="shared" si="29"/>
        <v>#REF!</v>
      </c>
      <c r="AB119" s="1442" t="str">
        <f t="shared" si="30"/>
        <v>#REF!</v>
      </c>
      <c r="AC119" s="1441">
        <f t="shared" si="31"/>
        <v>0</v>
      </c>
      <c r="AD119" s="1441" t="str">
        <f t="shared" si="13"/>
        <v>#REF!</v>
      </c>
      <c r="AE119" s="1441" t="str">
        <f t="shared" si="14"/>
        <v>#REF!</v>
      </c>
      <c r="AF119" s="609"/>
    </row>
    <row r="120" ht="15.0" customHeight="1">
      <c r="A120" s="270">
        <v>123.0</v>
      </c>
      <c r="B120" s="609">
        <v>450681.0</v>
      </c>
      <c r="C120" s="240" t="s">
        <v>757</v>
      </c>
      <c r="D120" s="240" t="s">
        <v>758</v>
      </c>
      <c r="E120" s="240" t="s">
        <v>892</v>
      </c>
      <c r="F120" s="609" t="s">
        <v>701</v>
      </c>
      <c r="G120" s="609" t="s">
        <v>555</v>
      </c>
      <c r="H120" s="609" t="s">
        <v>708</v>
      </c>
      <c r="I120" s="522" t="str">
        <f t="shared" si="2"/>
        <v>#REF!</v>
      </c>
      <c r="J120" s="270">
        <v>5.0</v>
      </c>
      <c r="K120" s="609">
        <v>2024.0</v>
      </c>
      <c r="L120" s="639">
        <v>45413.0</v>
      </c>
      <c r="M120" s="639">
        <v>45443.0</v>
      </c>
      <c r="N120" s="609">
        <v>23.0</v>
      </c>
      <c r="O120" s="1505">
        <f t="shared" ref="O120:O186" si="48">ROUND(N120/23,2)</f>
        <v>1</v>
      </c>
      <c r="P120" s="1451">
        <f t="shared" si="28"/>
        <v>1</v>
      </c>
      <c r="Q120" s="1451">
        <v>1.0</v>
      </c>
      <c r="R120" s="609"/>
      <c r="S120" s="609" t="s">
        <v>517</v>
      </c>
      <c r="T120" s="240" t="s">
        <v>756</v>
      </c>
      <c r="U120" s="652">
        <f t="shared" si="4"/>
        <v>1</v>
      </c>
      <c r="V120" s="652">
        <f t="shared" ref="V120:V186" si="49">ROUND(SUMIF(B:B,B120,P:P),3)</f>
        <v>1</v>
      </c>
      <c r="W120" s="652">
        <f t="shared" ref="W120:W186" si="50">ROUND(SUMIF(B:B,B120,U:U),3)</f>
        <v>1</v>
      </c>
      <c r="X120" s="652">
        <f t="shared" si="7"/>
        <v>1</v>
      </c>
      <c r="Y120" s="530">
        <f t="shared" si="8"/>
        <v>1</v>
      </c>
      <c r="Z120" s="1442" t="str">
        <f t="shared" si="9"/>
        <v>#REF!</v>
      </c>
      <c r="AA120" s="1442" t="str">
        <f t="shared" si="29"/>
        <v>#REF!</v>
      </c>
      <c r="AB120" s="1442" t="str">
        <f t="shared" si="30"/>
        <v>#REF!</v>
      </c>
      <c r="AC120" s="1441">
        <f t="shared" si="31"/>
        <v>0</v>
      </c>
      <c r="AD120" s="1441" t="str">
        <f t="shared" si="13"/>
        <v>#REF!</v>
      </c>
      <c r="AE120" s="1441" t="str">
        <f t="shared" si="14"/>
        <v>#REF!</v>
      </c>
      <c r="AF120" s="609"/>
    </row>
    <row r="121" ht="15.0" customHeight="1">
      <c r="A121" s="270">
        <v>124.0</v>
      </c>
      <c r="B121" s="609">
        <v>438555.0</v>
      </c>
      <c r="C121" s="240" t="s">
        <v>761</v>
      </c>
      <c r="D121" s="240" t="s">
        <v>764</v>
      </c>
      <c r="E121" s="240" t="s">
        <v>892</v>
      </c>
      <c r="F121" s="609" t="s">
        <v>701</v>
      </c>
      <c r="G121" s="609" t="s">
        <v>573</v>
      </c>
      <c r="H121" s="609" t="s">
        <v>765</v>
      </c>
      <c r="I121" s="522" t="str">
        <f t="shared" si="2"/>
        <v>#REF!</v>
      </c>
      <c r="J121" s="270">
        <v>5.0</v>
      </c>
      <c r="K121" s="609">
        <v>2024.0</v>
      </c>
      <c r="L121" s="639">
        <v>45413.0</v>
      </c>
      <c r="M121" s="639">
        <v>45443.0</v>
      </c>
      <c r="N121" s="609">
        <v>23.0</v>
      </c>
      <c r="O121" s="1505">
        <f t="shared" si="48"/>
        <v>1</v>
      </c>
      <c r="P121" s="1451">
        <f t="shared" si="28"/>
        <v>1</v>
      </c>
      <c r="Q121" s="1451">
        <v>1.0</v>
      </c>
      <c r="R121" s="609"/>
      <c r="S121" s="609" t="s">
        <v>517</v>
      </c>
      <c r="T121" s="240" t="s">
        <v>756</v>
      </c>
      <c r="U121" s="652">
        <f t="shared" si="4"/>
        <v>1</v>
      </c>
      <c r="V121" s="652">
        <f t="shared" si="49"/>
        <v>1</v>
      </c>
      <c r="W121" s="652">
        <f t="shared" si="50"/>
        <v>1</v>
      </c>
      <c r="X121" s="652">
        <f t="shared" si="7"/>
        <v>1</v>
      </c>
      <c r="Y121" s="530">
        <f t="shared" si="8"/>
        <v>1</v>
      </c>
      <c r="Z121" s="1442" t="str">
        <f t="shared" si="9"/>
        <v>#REF!</v>
      </c>
      <c r="AA121" s="1442" t="str">
        <f t="shared" si="29"/>
        <v>#REF!</v>
      </c>
      <c r="AB121" s="1442" t="str">
        <f t="shared" si="30"/>
        <v>#REF!</v>
      </c>
      <c r="AC121" s="1441">
        <f t="shared" si="31"/>
        <v>0</v>
      </c>
      <c r="AD121" s="1441" t="str">
        <f t="shared" si="13"/>
        <v>#REF!</v>
      </c>
      <c r="AE121" s="1441" t="str">
        <f t="shared" si="14"/>
        <v>#REF!</v>
      </c>
      <c r="AF121" s="609"/>
    </row>
    <row r="122" ht="15.0" customHeight="1">
      <c r="A122" s="270">
        <v>125.0</v>
      </c>
      <c r="B122" s="609">
        <v>452877.0</v>
      </c>
      <c r="C122" s="240" t="s">
        <v>847</v>
      </c>
      <c r="D122" s="240" t="s">
        <v>848</v>
      </c>
      <c r="E122" s="240" t="s">
        <v>892</v>
      </c>
      <c r="F122" s="609" t="s">
        <v>512</v>
      </c>
      <c r="G122" s="609" t="s">
        <v>569</v>
      </c>
      <c r="H122" s="609" t="s">
        <v>570</v>
      </c>
      <c r="I122" s="522" t="str">
        <f t="shared" si="2"/>
        <v>#REF!</v>
      </c>
      <c r="J122" s="270">
        <v>5.0</v>
      </c>
      <c r="K122" s="609">
        <v>2024.0</v>
      </c>
      <c r="L122" s="639">
        <v>45413.0</v>
      </c>
      <c r="M122" s="639">
        <v>45443.0</v>
      </c>
      <c r="N122" s="609">
        <v>23.0</v>
      </c>
      <c r="O122" s="1505">
        <f t="shared" si="48"/>
        <v>1</v>
      </c>
      <c r="P122" s="1451">
        <f t="shared" si="28"/>
        <v>1</v>
      </c>
      <c r="Q122" s="1451">
        <v>1.0</v>
      </c>
      <c r="R122" s="609"/>
      <c r="S122" s="609" t="s">
        <v>517</v>
      </c>
      <c r="T122" s="240" t="s">
        <v>756</v>
      </c>
      <c r="U122" s="652">
        <f t="shared" si="4"/>
        <v>1</v>
      </c>
      <c r="V122" s="652">
        <f t="shared" si="49"/>
        <v>1</v>
      </c>
      <c r="W122" s="652">
        <f t="shared" si="50"/>
        <v>1</v>
      </c>
      <c r="X122" s="652">
        <f t="shared" si="7"/>
        <v>1</v>
      </c>
      <c r="Y122" s="530">
        <f t="shared" si="8"/>
        <v>1</v>
      </c>
      <c r="Z122" s="1442" t="str">
        <f t="shared" si="9"/>
        <v>#REF!</v>
      </c>
      <c r="AA122" s="1442" t="str">
        <f t="shared" si="29"/>
        <v>#REF!</v>
      </c>
      <c r="AB122" s="1442" t="str">
        <f t="shared" si="30"/>
        <v>#REF!</v>
      </c>
      <c r="AC122" s="1441">
        <f t="shared" si="31"/>
        <v>0</v>
      </c>
      <c r="AD122" s="1441" t="str">
        <f t="shared" si="13"/>
        <v>#REF!</v>
      </c>
      <c r="AE122" s="1441" t="str">
        <f t="shared" si="14"/>
        <v>#REF!</v>
      </c>
      <c r="AF122" s="609"/>
    </row>
    <row r="123" ht="15.0" customHeight="1">
      <c r="A123" s="270">
        <v>126.0</v>
      </c>
      <c r="B123" s="609">
        <v>454349.0</v>
      </c>
      <c r="C123" s="240" t="s">
        <v>859</v>
      </c>
      <c r="D123" s="240" t="s">
        <v>860</v>
      </c>
      <c r="E123" s="240" t="s">
        <v>892</v>
      </c>
      <c r="F123" s="609" t="s">
        <v>512</v>
      </c>
      <c r="G123" s="609" t="s">
        <v>573</v>
      </c>
      <c r="H123" s="609" t="s">
        <v>641</v>
      </c>
      <c r="I123" s="522" t="str">
        <f t="shared" si="2"/>
        <v>#REF!</v>
      </c>
      <c r="J123" s="270">
        <v>5.0</v>
      </c>
      <c r="K123" s="609">
        <v>2024.0</v>
      </c>
      <c r="L123" s="639">
        <v>45413.0</v>
      </c>
      <c r="M123" s="639">
        <v>45443.0</v>
      </c>
      <c r="N123" s="609">
        <v>23.0</v>
      </c>
      <c r="O123" s="1505">
        <f t="shared" si="48"/>
        <v>1</v>
      </c>
      <c r="P123" s="1451">
        <f t="shared" si="28"/>
        <v>1</v>
      </c>
      <c r="Q123" s="1451">
        <v>1.0</v>
      </c>
      <c r="R123" s="609"/>
      <c r="S123" s="609" t="s">
        <v>517</v>
      </c>
      <c r="T123" s="240" t="s">
        <v>756</v>
      </c>
      <c r="U123" s="652">
        <f t="shared" si="4"/>
        <v>1</v>
      </c>
      <c r="V123" s="652">
        <f t="shared" si="49"/>
        <v>1</v>
      </c>
      <c r="W123" s="652">
        <f t="shared" si="50"/>
        <v>1</v>
      </c>
      <c r="X123" s="652">
        <f t="shared" si="7"/>
        <v>1</v>
      </c>
      <c r="Y123" s="530">
        <f t="shared" si="8"/>
        <v>1</v>
      </c>
      <c r="Z123" s="1442" t="str">
        <f t="shared" si="9"/>
        <v>#REF!</v>
      </c>
      <c r="AA123" s="1442" t="str">
        <f t="shared" si="29"/>
        <v>#REF!</v>
      </c>
      <c r="AB123" s="1442" t="str">
        <f t="shared" si="30"/>
        <v>#REF!</v>
      </c>
      <c r="AC123" s="1441">
        <f t="shared" si="31"/>
        <v>0</v>
      </c>
      <c r="AD123" s="1441" t="str">
        <f t="shared" si="13"/>
        <v>#REF!</v>
      </c>
      <c r="AE123" s="1441" t="str">
        <f t="shared" si="14"/>
        <v>#REF!</v>
      </c>
      <c r="AF123" s="609"/>
    </row>
    <row r="124" ht="15.0" customHeight="1">
      <c r="A124" s="270">
        <v>127.0</v>
      </c>
      <c r="B124" s="171">
        <v>441049.0</v>
      </c>
      <c r="C124" s="422" t="s">
        <v>748</v>
      </c>
      <c r="D124" s="422" t="s">
        <v>749</v>
      </c>
      <c r="E124" s="422" t="s">
        <v>892</v>
      </c>
      <c r="F124" s="171" t="s">
        <v>663</v>
      </c>
      <c r="G124" s="171" t="s">
        <v>540</v>
      </c>
      <c r="H124" s="171" t="s">
        <v>750</v>
      </c>
      <c r="I124" s="522" t="str">
        <f t="shared" si="2"/>
        <v>#REF!</v>
      </c>
      <c r="J124" s="270">
        <v>5.0</v>
      </c>
      <c r="K124" s="609">
        <v>2024.0</v>
      </c>
      <c r="L124" s="639">
        <v>45413.0</v>
      </c>
      <c r="M124" s="639">
        <v>45443.0</v>
      </c>
      <c r="N124" s="609">
        <v>2.3</v>
      </c>
      <c r="O124" s="1505">
        <f t="shared" si="48"/>
        <v>0.1</v>
      </c>
      <c r="P124" s="1451" t="str">
        <f t="shared" si="28"/>
        <v>#REF!</v>
      </c>
      <c r="Q124" s="1506">
        <v>0.159</v>
      </c>
      <c r="R124" s="390"/>
      <c r="S124" s="389"/>
      <c r="T124" s="240" t="s">
        <v>756</v>
      </c>
      <c r="U124" s="652">
        <f t="shared" si="4"/>
        <v>0.159</v>
      </c>
      <c r="V124" s="652" t="str">
        <f t="shared" si="49"/>
        <v>#REF!</v>
      </c>
      <c r="W124" s="652">
        <f t="shared" si="50"/>
        <v>1.847</v>
      </c>
      <c r="X124" s="652" t="str">
        <f t="shared" si="7"/>
        <v>#REF!</v>
      </c>
      <c r="Y124" s="530">
        <f t="shared" si="8"/>
        <v>1</v>
      </c>
      <c r="Z124" s="1442" t="str">
        <f t="shared" si="9"/>
        <v>#REF!</v>
      </c>
      <c r="AA124" s="1442" t="str">
        <f t="shared" si="29"/>
        <v>#REF!</v>
      </c>
      <c r="AB124" s="1442" t="str">
        <f t="shared" si="30"/>
        <v>#REF!</v>
      </c>
      <c r="AC124" s="1441" t="str">
        <f t="shared" si="31"/>
        <v>#REF!</v>
      </c>
      <c r="AD124" s="1441" t="str">
        <f t="shared" si="13"/>
        <v>#REF!</v>
      </c>
      <c r="AE124" s="1441" t="str">
        <f t="shared" si="14"/>
        <v>#REF!</v>
      </c>
      <c r="AF124" s="390"/>
    </row>
    <row r="125" ht="15.0" customHeight="1">
      <c r="A125" s="270">
        <v>128.0</v>
      </c>
      <c r="B125" s="389">
        <v>455695.0</v>
      </c>
      <c r="C125" s="390" t="s">
        <v>772</v>
      </c>
      <c r="D125" s="390" t="s">
        <v>773</v>
      </c>
      <c r="E125" s="390" t="s">
        <v>892</v>
      </c>
      <c r="F125" s="389" t="s">
        <v>701</v>
      </c>
      <c r="G125" s="389" t="s">
        <v>555</v>
      </c>
      <c r="H125" s="389" t="s">
        <v>708</v>
      </c>
      <c r="I125" s="522" t="str">
        <f t="shared" si="2"/>
        <v>#REF!</v>
      </c>
      <c r="J125" s="217">
        <v>5.0</v>
      </c>
      <c r="K125" s="389">
        <v>2024.0</v>
      </c>
      <c r="L125" s="639">
        <v>45413.0</v>
      </c>
      <c r="M125" s="639">
        <v>45443.0</v>
      </c>
      <c r="N125" s="609">
        <v>23.0</v>
      </c>
      <c r="O125" s="1505">
        <f t="shared" si="48"/>
        <v>1</v>
      </c>
      <c r="P125" s="1506">
        <f t="shared" si="28"/>
        <v>1</v>
      </c>
      <c r="Q125" s="1506">
        <v>1.0</v>
      </c>
      <c r="R125" s="390"/>
      <c r="S125" s="389" t="s">
        <v>517</v>
      </c>
      <c r="T125" s="390" t="s">
        <v>774</v>
      </c>
      <c r="U125" s="1507">
        <f t="shared" si="4"/>
        <v>1</v>
      </c>
      <c r="V125" s="1507">
        <f t="shared" si="49"/>
        <v>1</v>
      </c>
      <c r="W125" s="1507">
        <f t="shared" si="50"/>
        <v>1</v>
      </c>
      <c r="X125" s="1507">
        <f t="shared" si="7"/>
        <v>1</v>
      </c>
      <c r="Y125" s="1508">
        <f t="shared" si="8"/>
        <v>1</v>
      </c>
      <c r="Z125" s="1509" t="str">
        <f t="shared" si="9"/>
        <v>#REF!</v>
      </c>
      <c r="AA125" s="1509" t="str">
        <f t="shared" si="29"/>
        <v>#REF!</v>
      </c>
      <c r="AB125" s="1509" t="str">
        <f t="shared" si="30"/>
        <v>#REF!</v>
      </c>
      <c r="AC125" s="1510">
        <f t="shared" si="31"/>
        <v>0</v>
      </c>
      <c r="AD125" s="1510" t="str">
        <f t="shared" si="13"/>
        <v>#REF!</v>
      </c>
      <c r="AE125" s="1510" t="str">
        <f t="shared" si="14"/>
        <v>#REF!</v>
      </c>
      <c r="AF125" s="390"/>
    </row>
    <row r="126" ht="15.0" customHeight="1">
      <c r="A126" s="270">
        <v>129.0</v>
      </c>
      <c r="B126" s="171">
        <v>455675.0</v>
      </c>
      <c r="C126" s="422" t="s">
        <v>777</v>
      </c>
      <c r="D126" s="422" t="s">
        <v>778</v>
      </c>
      <c r="E126" s="422" t="s">
        <v>892</v>
      </c>
      <c r="F126" s="171" t="s">
        <v>701</v>
      </c>
      <c r="G126" s="171" t="s">
        <v>555</v>
      </c>
      <c r="H126" s="171" t="s">
        <v>708</v>
      </c>
      <c r="I126" s="522" t="str">
        <f t="shared" si="2"/>
        <v>#REF!</v>
      </c>
      <c r="J126" s="229">
        <v>5.0</v>
      </c>
      <c r="K126" s="171">
        <v>2024.0</v>
      </c>
      <c r="L126" s="639">
        <v>45413.0</v>
      </c>
      <c r="M126" s="639">
        <v>45443.0</v>
      </c>
      <c r="N126" s="609">
        <v>23.0</v>
      </c>
      <c r="O126" s="1505">
        <f t="shared" si="48"/>
        <v>1</v>
      </c>
      <c r="P126" s="1505">
        <f t="shared" si="28"/>
        <v>1</v>
      </c>
      <c r="Q126" s="1505">
        <v>1.0</v>
      </c>
      <c r="R126" s="422"/>
      <c r="S126" s="171" t="s">
        <v>517</v>
      </c>
      <c r="T126" s="422" t="s">
        <v>774</v>
      </c>
      <c r="U126" s="1511">
        <f t="shared" si="4"/>
        <v>1</v>
      </c>
      <c r="V126" s="1511">
        <f t="shared" si="49"/>
        <v>1</v>
      </c>
      <c r="W126" s="1511">
        <f t="shared" si="50"/>
        <v>1</v>
      </c>
      <c r="X126" s="1511">
        <f t="shared" si="7"/>
        <v>1</v>
      </c>
      <c r="Y126" s="1512">
        <f t="shared" si="8"/>
        <v>1</v>
      </c>
      <c r="Z126" s="1513" t="str">
        <f t="shared" si="9"/>
        <v>#REF!</v>
      </c>
      <c r="AA126" s="1513" t="str">
        <f t="shared" si="29"/>
        <v>#REF!</v>
      </c>
      <c r="AB126" s="1513" t="str">
        <f t="shared" si="30"/>
        <v>#REF!</v>
      </c>
      <c r="AC126" s="1514">
        <f t="shared" si="31"/>
        <v>0</v>
      </c>
      <c r="AD126" s="1514" t="str">
        <f t="shared" si="13"/>
        <v>#REF!</v>
      </c>
      <c r="AE126" s="1514" t="str">
        <f t="shared" si="14"/>
        <v>#REF!</v>
      </c>
      <c r="AF126" s="422"/>
    </row>
    <row r="127" ht="15.0" customHeight="1">
      <c r="A127" s="270">
        <v>130.0</v>
      </c>
      <c r="B127" s="171">
        <v>441049.0</v>
      </c>
      <c r="C127" s="422" t="s">
        <v>748</v>
      </c>
      <c r="D127" s="422" t="s">
        <v>749</v>
      </c>
      <c r="E127" s="422" t="s">
        <v>892</v>
      </c>
      <c r="F127" s="171" t="s">
        <v>663</v>
      </c>
      <c r="G127" s="171" t="s">
        <v>540</v>
      </c>
      <c r="H127" s="171" t="s">
        <v>750</v>
      </c>
      <c r="I127" s="522" t="str">
        <f t="shared" si="2"/>
        <v>#REF!</v>
      </c>
      <c r="J127" s="270">
        <v>5.0</v>
      </c>
      <c r="K127" s="609">
        <v>2024.0</v>
      </c>
      <c r="L127" s="639">
        <v>45413.0</v>
      </c>
      <c r="M127" s="639">
        <v>45443.0</v>
      </c>
      <c r="N127" s="171">
        <v>1.15</v>
      </c>
      <c r="O127" s="1505">
        <f t="shared" si="48"/>
        <v>0.05</v>
      </c>
      <c r="P127" s="1451" t="str">
        <f t="shared" si="28"/>
        <v>#REF!</v>
      </c>
      <c r="Q127" s="1505">
        <v>0.08</v>
      </c>
      <c r="R127" s="422"/>
      <c r="S127" s="171"/>
      <c r="T127" s="422" t="s">
        <v>774</v>
      </c>
      <c r="U127" s="652">
        <f t="shared" si="4"/>
        <v>0.08</v>
      </c>
      <c r="V127" s="652" t="str">
        <f t="shared" si="49"/>
        <v>#REF!</v>
      </c>
      <c r="W127" s="652">
        <f t="shared" si="50"/>
        <v>1.847</v>
      </c>
      <c r="X127" s="652" t="str">
        <f t="shared" si="7"/>
        <v>#REF!</v>
      </c>
      <c r="Y127" s="530">
        <f t="shared" si="8"/>
        <v>1</v>
      </c>
      <c r="Z127" s="1442" t="str">
        <f t="shared" si="9"/>
        <v>#REF!</v>
      </c>
      <c r="AA127" s="1442" t="str">
        <f t="shared" si="29"/>
        <v>#REF!</v>
      </c>
      <c r="AB127" s="1442" t="str">
        <f t="shared" si="30"/>
        <v>#REF!</v>
      </c>
      <c r="AC127" s="1441" t="str">
        <f t="shared" si="31"/>
        <v>#REF!</v>
      </c>
      <c r="AD127" s="1441" t="str">
        <f t="shared" si="13"/>
        <v>#REF!</v>
      </c>
      <c r="AE127" s="1441" t="str">
        <f t="shared" si="14"/>
        <v>#REF!</v>
      </c>
      <c r="AF127" s="422"/>
    </row>
    <row r="128" ht="15.0" customHeight="1">
      <c r="A128" s="270">
        <v>131.0</v>
      </c>
      <c r="B128" s="171">
        <v>453003.0</v>
      </c>
      <c r="C128" s="422" t="s">
        <v>791</v>
      </c>
      <c r="D128" s="422" t="s">
        <v>792</v>
      </c>
      <c r="E128" s="422" t="s">
        <v>892</v>
      </c>
      <c r="F128" s="171" t="s">
        <v>512</v>
      </c>
      <c r="G128" s="171" t="s">
        <v>513</v>
      </c>
      <c r="H128" s="171" t="s">
        <v>514</v>
      </c>
      <c r="I128" s="1515" t="str">
        <f t="shared" si="2"/>
        <v>#REF!</v>
      </c>
      <c r="J128" s="229">
        <v>5.0</v>
      </c>
      <c r="K128" s="389">
        <v>2024.0</v>
      </c>
      <c r="L128" s="639">
        <v>45413.0</v>
      </c>
      <c r="M128" s="639">
        <v>45443.0</v>
      </c>
      <c r="N128" s="171">
        <v>2.2</v>
      </c>
      <c r="O128" s="1505">
        <f t="shared" si="48"/>
        <v>0.1</v>
      </c>
      <c r="P128" s="1505" t="str">
        <f t="shared" si="28"/>
        <v>#REF!</v>
      </c>
      <c r="Q128" s="1505">
        <v>0.227</v>
      </c>
      <c r="R128" s="422"/>
      <c r="S128" s="171" t="s">
        <v>525</v>
      </c>
      <c r="T128" s="422" t="s">
        <v>1392</v>
      </c>
      <c r="U128" s="1511">
        <f t="shared" si="4"/>
        <v>0.227</v>
      </c>
      <c r="V128" s="1511" t="str">
        <f t="shared" si="49"/>
        <v>#REF!</v>
      </c>
      <c r="W128" s="1511">
        <f t="shared" si="50"/>
        <v>2.545</v>
      </c>
      <c r="X128" s="1511" t="str">
        <f t="shared" si="7"/>
        <v>#REF!</v>
      </c>
      <c r="Y128" s="1512">
        <f t="shared" si="8"/>
        <v>1</v>
      </c>
      <c r="Z128" s="1513" t="str">
        <f t="shared" si="9"/>
        <v>#REF!</v>
      </c>
      <c r="AA128" s="1513" t="str">
        <f t="shared" si="29"/>
        <v>#REF!</v>
      </c>
      <c r="AB128" s="1513" t="str">
        <f t="shared" si="30"/>
        <v>#REF!</v>
      </c>
      <c r="AC128" s="1514" t="str">
        <f t="shared" si="31"/>
        <v>#REF!</v>
      </c>
      <c r="AD128" s="1514" t="str">
        <f t="shared" si="13"/>
        <v>#REF!</v>
      </c>
      <c r="AE128" s="1514" t="str">
        <f t="shared" si="14"/>
        <v>#REF!</v>
      </c>
      <c r="AF128" s="422"/>
    </row>
    <row r="129" ht="15.0" customHeight="1">
      <c r="A129" s="270">
        <v>132.0</v>
      </c>
      <c r="B129" s="171">
        <v>451573.0</v>
      </c>
      <c r="C129" s="422" t="s">
        <v>811</v>
      </c>
      <c r="D129" s="422" t="s">
        <v>812</v>
      </c>
      <c r="E129" s="422" t="s">
        <v>892</v>
      </c>
      <c r="F129" s="171" t="s">
        <v>512</v>
      </c>
      <c r="G129" s="171" t="s">
        <v>569</v>
      </c>
      <c r="H129" s="171" t="s">
        <v>570</v>
      </c>
      <c r="I129" s="1515" t="str">
        <f t="shared" si="2"/>
        <v>#REF!</v>
      </c>
      <c r="J129" s="229">
        <v>5.0</v>
      </c>
      <c r="K129" s="171">
        <v>2024.0</v>
      </c>
      <c r="L129" s="639">
        <v>45413.0</v>
      </c>
      <c r="M129" s="639">
        <v>45427.0</v>
      </c>
      <c r="N129" s="171">
        <v>8.8</v>
      </c>
      <c r="O129" s="1505">
        <f t="shared" si="48"/>
        <v>0.38</v>
      </c>
      <c r="P129" s="1505" t="str">
        <f t="shared" si="28"/>
        <v>#REF!</v>
      </c>
      <c r="Q129" s="1505">
        <v>0.771</v>
      </c>
      <c r="R129" s="422"/>
      <c r="S129" s="171" t="s">
        <v>525</v>
      </c>
      <c r="T129" s="422" t="s">
        <v>1392</v>
      </c>
      <c r="U129" s="1511">
        <f t="shared" si="4"/>
        <v>0.771</v>
      </c>
      <c r="V129" s="1511" t="str">
        <f t="shared" si="49"/>
        <v>#REF!</v>
      </c>
      <c r="W129" s="1511">
        <f t="shared" si="50"/>
        <v>2.03</v>
      </c>
      <c r="X129" s="1511" t="str">
        <f t="shared" si="7"/>
        <v>#REF!</v>
      </c>
      <c r="Y129" s="1512">
        <f t="shared" si="8"/>
        <v>1</v>
      </c>
      <c r="Z129" s="1513" t="str">
        <f t="shared" si="9"/>
        <v>#REF!</v>
      </c>
      <c r="AA129" s="1513" t="str">
        <f t="shared" si="29"/>
        <v>#REF!</v>
      </c>
      <c r="AB129" s="1513" t="str">
        <f t="shared" si="30"/>
        <v>#REF!</v>
      </c>
      <c r="AC129" s="1514" t="str">
        <f t="shared" si="31"/>
        <v>#REF!</v>
      </c>
      <c r="AD129" s="1514" t="str">
        <f t="shared" si="13"/>
        <v>#REF!</v>
      </c>
      <c r="AE129" s="1514" t="str">
        <f t="shared" si="14"/>
        <v>#REF!</v>
      </c>
      <c r="AF129" s="422"/>
    </row>
    <row r="130" ht="15.0" customHeight="1">
      <c r="A130" s="270">
        <v>133.0</v>
      </c>
      <c r="B130" s="171">
        <v>451243.0</v>
      </c>
      <c r="C130" s="422" t="s">
        <v>807</v>
      </c>
      <c r="D130" s="422" t="s">
        <v>808</v>
      </c>
      <c r="E130" s="422" t="s">
        <v>892</v>
      </c>
      <c r="F130" s="171" t="s">
        <v>701</v>
      </c>
      <c r="G130" s="171" t="s">
        <v>540</v>
      </c>
      <c r="H130" s="171" t="s">
        <v>703</v>
      </c>
      <c r="I130" s="1515" t="str">
        <f t="shared" si="2"/>
        <v>#REF!</v>
      </c>
      <c r="J130" s="229">
        <v>5.0</v>
      </c>
      <c r="K130" s="389">
        <v>2024.0</v>
      </c>
      <c r="L130" s="639">
        <v>45413.0</v>
      </c>
      <c r="M130" s="639">
        <v>45427.0</v>
      </c>
      <c r="N130" s="171">
        <v>11.0</v>
      </c>
      <c r="O130" s="1505">
        <f t="shared" si="48"/>
        <v>0.48</v>
      </c>
      <c r="P130" s="1505" t="str">
        <f t="shared" si="28"/>
        <v>#REF!</v>
      </c>
      <c r="Q130" s="1505">
        <v>0.677</v>
      </c>
      <c r="R130" s="422"/>
      <c r="S130" s="171" t="s">
        <v>525</v>
      </c>
      <c r="T130" s="422" t="s">
        <v>1392</v>
      </c>
      <c r="U130" s="1511">
        <f t="shared" si="4"/>
        <v>0.677</v>
      </c>
      <c r="V130" s="1511" t="str">
        <f t="shared" si="49"/>
        <v>#REF!</v>
      </c>
      <c r="W130" s="1511">
        <f t="shared" si="50"/>
        <v>1.41</v>
      </c>
      <c r="X130" s="1511" t="str">
        <f t="shared" si="7"/>
        <v>#REF!</v>
      </c>
      <c r="Y130" s="1512">
        <f t="shared" si="8"/>
        <v>1</v>
      </c>
      <c r="Z130" s="1513" t="str">
        <f t="shared" si="9"/>
        <v>#REF!</v>
      </c>
      <c r="AA130" s="1513" t="str">
        <f t="shared" si="29"/>
        <v>#REF!</v>
      </c>
      <c r="AB130" s="1513" t="str">
        <f t="shared" si="30"/>
        <v>#REF!</v>
      </c>
      <c r="AC130" s="1514" t="str">
        <f t="shared" si="31"/>
        <v>#REF!</v>
      </c>
      <c r="AD130" s="1514" t="str">
        <f t="shared" si="13"/>
        <v>#REF!</v>
      </c>
      <c r="AE130" s="1514" t="str">
        <f t="shared" si="14"/>
        <v>#REF!</v>
      </c>
      <c r="AF130" s="422"/>
    </row>
    <row r="131" ht="15.0" customHeight="1">
      <c r="A131" s="270">
        <v>134.0</v>
      </c>
      <c r="B131" s="171">
        <v>454351.0</v>
      </c>
      <c r="C131" s="422" t="s">
        <v>799</v>
      </c>
      <c r="D131" s="422" t="s">
        <v>800</v>
      </c>
      <c r="E131" s="422" t="s">
        <v>892</v>
      </c>
      <c r="F131" s="171" t="s">
        <v>701</v>
      </c>
      <c r="G131" s="171" t="s">
        <v>555</v>
      </c>
      <c r="H131" s="171" t="s">
        <v>708</v>
      </c>
      <c r="I131" s="1515" t="str">
        <f t="shared" si="2"/>
        <v>#REF!</v>
      </c>
      <c r="J131" s="229">
        <v>5.0</v>
      </c>
      <c r="K131" s="171">
        <v>2024.0</v>
      </c>
      <c r="L131" s="639">
        <v>45413.0</v>
      </c>
      <c r="M131" s="639">
        <v>45427.0</v>
      </c>
      <c r="N131" s="171">
        <v>6.1</v>
      </c>
      <c r="O131" s="1505">
        <f t="shared" si="48"/>
        <v>0.27</v>
      </c>
      <c r="P131" s="1505" t="str">
        <f t="shared" si="28"/>
        <v>#REF!</v>
      </c>
      <c r="Q131" s="1505">
        <v>0.232</v>
      </c>
      <c r="R131" s="422"/>
      <c r="S131" s="171" t="s">
        <v>525</v>
      </c>
      <c r="T131" s="422" t="s">
        <v>1392</v>
      </c>
      <c r="U131" s="1511">
        <f t="shared" si="4"/>
        <v>0.232</v>
      </c>
      <c r="V131" s="1511" t="str">
        <f t="shared" si="49"/>
        <v>#REF!</v>
      </c>
      <c r="W131" s="1511" t="str">
        <f t="shared" si="50"/>
        <v>#REF!</v>
      </c>
      <c r="X131" s="1511" t="str">
        <f t="shared" si="7"/>
        <v>#REF!</v>
      </c>
      <c r="Y131" s="1512">
        <f t="shared" si="8"/>
        <v>1.001</v>
      </c>
      <c r="Z131" s="1513" t="str">
        <f t="shared" si="9"/>
        <v>#REF!</v>
      </c>
      <c r="AA131" s="1513" t="str">
        <f t="shared" si="29"/>
        <v>#REF!</v>
      </c>
      <c r="AB131" s="1513" t="str">
        <f t="shared" si="30"/>
        <v>#REF!</v>
      </c>
      <c r="AC131" s="1514" t="str">
        <f t="shared" si="31"/>
        <v>#REF!</v>
      </c>
      <c r="AD131" s="1514" t="str">
        <f t="shared" si="13"/>
        <v>#REF!</v>
      </c>
      <c r="AE131" s="1514" t="str">
        <f t="shared" si="14"/>
        <v>#REF!</v>
      </c>
      <c r="AF131" s="422"/>
    </row>
    <row r="132" ht="15.0" customHeight="1">
      <c r="A132" s="270">
        <v>135.0</v>
      </c>
      <c r="B132" s="171">
        <v>463049.0</v>
      </c>
      <c r="C132" s="422" t="s">
        <v>1562</v>
      </c>
      <c r="D132" s="422" t="s">
        <v>1563</v>
      </c>
      <c r="E132" s="422" t="s">
        <v>892</v>
      </c>
      <c r="F132" s="171" t="s">
        <v>512</v>
      </c>
      <c r="G132" s="171" t="s">
        <v>555</v>
      </c>
      <c r="H132" s="171" t="s">
        <v>580</v>
      </c>
      <c r="I132" s="1515" t="str">
        <f t="shared" si="2"/>
        <v>#REF!</v>
      </c>
      <c r="J132" s="229">
        <v>5.0</v>
      </c>
      <c r="K132" s="389">
        <v>2024.0</v>
      </c>
      <c r="L132" s="639">
        <v>45413.0</v>
      </c>
      <c r="M132" s="639">
        <v>45427.0</v>
      </c>
      <c r="N132" s="171">
        <v>11.0</v>
      </c>
      <c r="O132" s="1505">
        <f t="shared" si="48"/>
        <v>0.48</v>
      </c>
      <c r="P132" s="1505" t="str">
        <f t="shared" si="28"/>
        <v>#REF!</v>
      </c>
      <c r="Q132" s="1505">
        <v>0.48</v>
      </c>
      <c r="R132" s="422"/>
      <c r="S132" s="171" t="s">
        <v>525</v>
      </c>
      <c r="T132" s="422" t="s">
        <v>1392</v>
      </c>
      <c r="U132" s="1511">
        <f t="shared" si="4"/>
        <v>0.48</v>
      </c>
      <c r="V132" s="1511" t="str">
        <f t="shared" si="49"/>
        <v>#REF!</v>
      </c>
      <c r="W132" s="1511">
        <f t="shared" si="50"/>
        <v>1</v>
      </c>
      <c r="X132" s="1511" t="str">
        <f t="shared" si="7"/>
        <v>#REF!</v>
      </c>
      <c r="Y132" s="1512">
        <f t="shared" si="8"/>
        <v>1</v>
      </c>
      <c r="Z132" s="1513" t="str">
        <f t="shared" si="9"/>
        <v>#REF!</v>
      </c>
      <c r="AA132" s="1513" t="str">
        <f t="shared" si="29"/>
        <v>#REF!</v>
      </c>
      <c r="AB132" s="1513" t="str">
        <f t="shared" si="30"/>
        <v>#REF!</v>
      </c>
      <c r="AC132" s="1514" t="str">
        <f t="shared" si="31"/>
        <v>#REF!</v>
      </c>
      <c r="AD132" s="1514" t="str">
        <f t="shared" si="13"/>
        <v>#REF!</v>
      </c>
      <c r="AE132" s="1514" t="str">
        <f t="shared" si="14"/>
        <v>#REF!</v>
      </c>
      <c r="AF132" s="422"/>
    </row>
    <row r="133" ht="15.0" customHeight="1">
      <c r="A133" s="270">
        <v>136.0</v>
      </c>
      <c r="B133" s="171">
        <v>463053.0</v>
      </c>
      <c r="C133" s="422" t="s">
        <v>1566</v>
      </c>
      <c r="D133" s="422" t="s">
        <v>1567</v>
      </c>
      <c r="E133" s="422" t="s">
        <v>892</v>
      </c>
      <c r="F133" s="171" t="s">
        <v>512</v>
      </c>
      <c r="G133" s="171" t="s">
        <v>555</v>
      </c>
      <c r="H133" s="171" t="s">
        <v>580</v>
      </c>
      <c r="I133" s="1515" t="str">
        <f t="shared" si="2"/>
        <v>#REF!</v>
      </c>
      <c r="J133" s="229">
        <v>5.0</v>
      </c>
      <c r="K133" s="171">
        <v>2024.0</v>
      </c>
      <c r="L133" s="639">
        <v>45413.0</v>
      </c>
      <c r="M133" s="639">
        <v>45427.0</v>
      </c>
      <c r="N133" s="171">
        <v>11.0</v>
      </c>
      <c r="O133" s="1505">
        <f t="shared" si="48"/>
        <v>0.48</v>
      </c>
      <c r="P133" s="1505" t="str">
        <f t="shared" si="28"/>
        <v>#REF!</v>
      </c>
      <c r="Q133" s="1505">
        <v>0.48</v>
      </c>
      <c r="R133" s="422"/>
      <c r="S133" s="171" t="s">
        <v>525</v>
      </c>
      <c r="T133" s="422" t="s">
        <v>1392</v>
      </c>
      <c r="U133" s="1511">
        <f t="shared" si="4"/>
        <v>0.48</v>
      </c>
      <c r="V133" s="1511" t="str">
        <f t="shared" si="49"/>
        <v>#REF!</v>
      </c>
      <c r="W133" s="1511">
        <f t="shared" si="50"/>
        <v>1</v>
      </c>
      <c r="X133" s="1511" t="str">
        <f t="shared" si="7"/>
        <v>#REF!</v>
      </c>
      <c r="Y133" s="1512">
        <f t="shared" si="8"/>
        <v>1</v>
      </c>
      <c r="Z133" s="1513" t="str">
        <f t="shared" si="9"/>
        <v>#REF!</v>
      </c>
      <c r="AA133" s="1513" t="str">
        <f t="shared" si="29"/>
        <v>#REF!</v>
      </c>
      <c r="AB133" s="1513" t="str">
        <f t="shared" si="30"/>
        <v>#REF!</v>
      </c>
      <c r="AC133" s="1514" t="str">
        <f t="shared" si="31"/>
        <v>#REF!</v>
      </c>
      <c r="AD133" s="1514" t="str">
        <f t="shared" si="13"/>
        <v>#REF!</v>
      </c>
      <c r="AE133" s="1514" t="str">
        <f t="shared" si="14"/>
        <v>#REF!</v>
      </c>
      <c r="AF133" s="422"/>
    </row>
    <row r="134" ht="15.0" customHeight="1">
      <c r="A134" s="270">
        <v>137.0</v>
      </c>
      <c r="B134" s="171">
        <v>436083.0</v>
      </c>
      <c r="C134" s="422" t="s">
        <v>901</v>
      </c>
      <c r="D134" s="422" t="s">
        <v>902</v>
      </c>
      <c r="E134" s="422" t="s">
        <v>892</v>
      </c>
      <c r="F134" s="171" t="s">
        <v>512</v>
      </c>
      <c r="G134" s="171" t="s">
        <v>540</v>
      </c>
      <c r="H134" s="171" t="s">
        <v>541</v>
      </c>
      <c r="I134" s="1515" t="str">
        <f t="shared" si="2"/>
        <v>#REF!</v>
      </c>
      <c r="J134" s="229">
        <v>5.0</v>
      </c>
      <c r="K134" s="389">
        <v>2024.0</v>
      </c>
      <c r="L134" s="639">
        <v>45413.0</v>
      </c>
      <c r="M134" s="639">
        <v>45427.0</v>
      </c>
      <c r="N134" s="171">
        <v>13.0</v>
      </c>
      <c r="O134" s="1505">
        <f t="shared" si="48"/>
        <v>0.57</v>
      </c>
      <c r="P134" s="1505" t="str">
        <f t="shared" si="28"/>
        <v>#REF!</v>
      </c>
      <c r="Q134" s="1505">
        <v>0.906</v>
      </c>
      <c r="R134" s="422"/>
      <c r="S134" s="171" t="s">
        <v>525</v>
      </c>
      <c r="T134" s="422" t="s">
        <v>1392</v>
      </c>
      <c r="U134" s="1511">
        <f t="shared" si="4"/>
        <v>0.906</v>
      </c>
      <c r="V134" s="1511" t="str">
        <f t="shared" si="49"/>
        <v>#REF!</v>
      </c>
      <c r="W134" s="1511">
        <f t="shared" si="50"/>
        <v>0.906</v>
      </c>
      <c r="X134" s="1511" t="str">
        <f t="shared" si="7"/>
        <v>#REF!</v>
      </c>
      <c r="Y134" s="1512">
        <f t="shared" si="8"/>
        <v>0.57</v>
      </c>
      <c r="Z134" s="1513" t="str">
        <f t="shared" si="9"/>
        <v>#REF!</v>
      </c>
      <c r="AA134" s="1513" t="str">
        <f t="shared" si="29"/>
        <v>#REF!</v>
      </c>
      <c r="AB134" s="1513" t="str">
        <f t="shared" si="30"/>
        <v>#REF!</v>
      </c>
      <c r="AC134" s="1514" t="str">
        <f t="shared" si="31"/>
        <v>#REF!</v>
      </c>
      <c r="AD134" s="1514" t="str">
        <f t="shared" si="13"/>
        <v>#REF!</v>
      </c>
      <c r="AE134" s="1514" t="str">
        <f t="shared" si="14"/>
        <v>#REF!</v>
      </c>
      <c r="AF134" s="422"/>
    </row>
    <row r="135" ht="15.0" customHeight="1">
      <c r="A135" s="270">
        <v>138.0</v>
      </c>
      <c r="B135" s="171">
        <v>79277.0</v>
      </c>
      <c r="C135" s="422" t="s">
        <v>1637</v>
      </c>
      <c r="D135" s="422" t="s">
        <v>1924</v>
      </c>
      <c r="E135" s="422" t="s">
        <v>892</v>
      </c>
      <c r="F135" s="171" t="s">
        <v>663</v>
      </c>
      <c r="G135" s="171" t="s">
        <v>540</v>
      </c>
      <c r="H135" s="171" t="s">
        <v>750</v>
      </c>
      <c r="I135" s="1515" t="str">
        <f t="shared" si="2"/>
        <v>#REF!</v>
      </c>
      <c r="J135" s="229">
        <v>5.0</v>
      </c>
      <c r="K135" s="389">
        <v>2024.0</v>
      </c>
      <c r="L135" s="639">
        <v>45413.0</v>
      </c>
      <c r="M135" s="639">
        <v>45443.0</v>
      </c>
      <c r="N135" s="171">
        <v>1.65</v>
      </c>
      <c r="O135" s="1505">
        <f t="shared" si="48"/>
        <v>0.07</v>
      </c>
      <c r="P135" s="1505" t="str">
        <f t="shared" si="28"/>
        <v>#REF!</v>
      </c>
      <c r="Q135" s="1505">
        <v>0.111</v>
      </c>
      <c r="R135" s="422"/>
      <c r="S135" s="171" t="s">
        <v>525</v>
      </c>
      <c r="T135" s="422" t="s">
        <v>1392</v>
      </c>
      <c r="U135" s="1511">
        <f t="shared" si="4"/>
        <v>0.111</v>
      </c>
      <c r="V135" s="1511" t="str">
        <f t="shared" si="49"/>
        <v>#REF!</v>
      </c>
      <c r="W135" s="1511">
        <f t="shared" si="50"/>
        <v>0.954</v>
      </c>
      <c r="X135" s="1511" t="str">
        <f t="shared" si="7"/>
        <v>#REF!</v>
      </c>
      <c r="Y135" s="1512">
        <f t="shared" si="8"/>
        <v>0.61</v>
      </c>
      <c r="Z135" s="1513" t="str">
        <f t="shared" si="9"/>
        <v>#REF!</v>
      </c>
      <c r="AA135" s="1513" t="str">
        <f t="shared" si="29"/>
        <v>#REF!</v>
      </c>
      <c r="AB135" s="1513" t="str">
        <f t="shared" si="30"/>
        <v>#REF!</v>
      </c>
      <c r="AC135" s="1514" t="str">
        <f t="shared" si="31"/>
        <v>#REF!</v>
      </c>
      <c r="AD135" s="1514" t="str">
        <f t="shared" si="13"/>
        <v>#REF!</v>
      </c>
      <c r="AE135" s="1514" t="str">
        <f t="shared" si="14"/>
        <v>#REF!</v>
      </c>
      <c r="AF135" s="422"/>
    </row>
    <row r="136" ht="15.0" customHeight="1">
      <c r="A136" s="270">
        <v>139.0</v>
      </c>
      <c r="B136" s="171">
        <v>451573.0</v>
      </c>
      <c r="C136" s="422" t="s">
        <v>811</v>
      </c>
      <c r="D136" s="422" t="s">
        <v>812</v>
      </c>
      <c r="E136" s="422" t="s">
        <v>892</v>
      </c>
      <c r="F136" s="171" t="s">
        <v>512</v>
      </c>
      <c r="G136" s="171" t="s">
        <v>569</v>
      </c>
      <c r="H136" s="171" t="s">
        <v>570</v>
      </c>
      <c r="I136" s="1515" t="str">
        <f t="shared" si="2"/>
        <v>#REF!</v>
      </c>
      <c r="J136" s="229">
        <v>5.0</v>
      </c>
      <c r="K136" s="171">
        <v>2024.0</v>
      </c>
      <c r="L136" s="639">
        <v>45428.0</v>
      </c>
      <c r="M136" s="639">
        <v>45443.0</v>
      </c>
      <c r="N136" s="171">
        <v>9.6</v>
      </c>
      <c r="O136" s="1505">
        <f t="shared" si="48"/>
        <v>0.42</v>
      </c>
      <c r="P136" s="1505" t="str">
        <f t="shared" si="28"/>
        <v>#REF!</v>
      </c>
      <c r="Q136" s="1505">
        <v>0.853</v>
      </c>
      <c r="R136" s="422"/>
      <c r="S136" s="171" t="s">
        <v>525</v>
      </c>
      <c r="T136" s="422" t="s">
        <v>1396</v>
      </c>
      <c r="U136" s="1511">
        <f t="shared" si="4"/>
        <v>0.853</v>
      </c>
      <c r="V136" s="1511" t="str">
        <f t="shared" si="49"/>
        <v>#REF!</v>
      </c>
      <c r="W136" s="1511">
        <f t="shared" si="50"/>
        <v>2.03</v>
      </c>
      <c r="X136" s="1511" t="str">
        <f t="shared" si="7"/>
        <v>#REF!</v>
      </c>
      <c r="Y136" s="1512">
        <f t="shared" si="8"/>
        <v>1</v>
      </c>
      <c r="Z136" s="1513" t="str">
        <f t="shared" si="9"/>
        <v>#REF!</v>
      </c>
      <c r="AA136" s="1513" t="str">
        <f t="shared" si="29"/>
        <v>#REF!</v>
      </c>
      <c r="AB136" s="1513" t="str">
        <f t="shared" si="30"/>
        <v>#REF!</v>
      </c>
      <c r="AC136" s="1514" t="str">
        <f t="shared" si="31"/>
        <v>#REF!</v>
      </c>
      <c r="AD136" s="1514" t="str">
        <f t="shared" si="13"/>
        <v>#REF!</v>
      </c>
      <c r="AE136" s="1514" t="str">
        <f t="shared" si="14"/>
        <v>#REF!</v>
      </c>
      <c r="AF136" s="422"/>
    </row>
    <row r="137" ht="15.0" customHeight="1">
      <c r="A137" s="270">
        <v>140.0</v>
      </c>
      <c r="B137" s="171">
        <v>439832.0</v>
      </c>
      <c r="C137" s="422" t="s">
        <v>841</v>
      </c>
      <c r="D137" s="422" t="s">
        <v>842</v>
      </c>
      <c r="E137" s="422" t="s">
        <v>892</v>
      </c>
      <c r="F137" s="171" t="s">
        <v>512</v>
      </c>
      <c r="G137" s="171" t="s">
        <v>530</v>
      </c>
      <c r="H137" s="171" t="s">
        <v>531</v>
      </c>
      <c r="I137" s="1515" t="str">
        <f t="shared" si="2"/>
        <v>#REF!</v>
      </c>
      <c r="J137" s="229">
        <v>5.0</v>
      </c>
      <c r="K137" s="389">
        <v>2024.0</v>
      </c>
      <c r="L137" s="639">
        <v>45413.0</v>
      </c>
      <c r="M137" s="639">
        <v>45427.0</v>
      </c>
      <c r="N137" s="171">
        <v>11.0</v>
      </c>
      <c r="O137" s="1505">
        <f t="shared" si="48"/>
        <v>0.48</v>
      </c>
      <c r="P137" s="1505" t="str">
        <f t="shared" si="28"/>
        <v>#REF!</v>
      </c>
      <c r="Q137" s="1505">
        <v>0.595</v>
      </c>
      <c r="R137" s="422"/>
      <c r="S137" s="171" t="s">
        <v>525</v>
      </c>
      <c r="T137" s="422" t="s">
        <v>1396</v>
      </c>
      <c r="U137" s="1511">
        <f t="shared" si="4"/>
        <v>0.595</v>
      </c>
      <c r="V137" s="1511" t="str">
        <f t="shared" si="49"/>
        <v>#REF!</v>
      </c>
      <c r="W137" s="1511">
        <f t="shared" si="50"/>
        <v>1.24</v>
      </c>
      <c r="X137" s="1511" t="str">
        <f t="shared" si="7"/>
        <v>#REF!</v>
      </c>
      <c r="Y137" s="1512">
        <f t="shared" si="8"/>
        <v>1</v>
      </c>
      <c r="Z137" s="1513" t="str">
        <f t="shared" si="9"/>
        <v>#REF!</v>
      </c>
      <c r="AA137" s="1513" t="str">
        <f t="shared" si="29"/>
        <v>#REF!</v>
      </c>
      <c r="AB137" s="1513" t="str">
        <f t="shared" si="30"/>
        <v>#REF!</v>
      </c>
      <c r="AC137" s="1514" t="str">
        <f t="shared" si="31"/>
        <v>#REF!</v>
      </c>
      <c r="AD137" s="1514" t="str">
        <f t="shared" si="13"/>
        <v>#REF!</v>
      </c>
      <c r="AE137" s="1514" t="str">
        <f t="shared" si="14"/>
        <v>#REF!</v>
      </c>
      <c r="AF137" s="422"/>
    </row>
    <row r="138" ht="15.0" customHeight="1">
      <c r="A138" s="270">
        <v>141.0</v>
      </c>
      <c r="B138" s="171">
        <v>463055.0</v>
      </c>
      <c r="C138" s="422" t="s">
        <v>1575</v>
      </c>
      <c r="D138" s="422" t="s">
        <v>1576</v>
      </c>
      <c r="E138" s="422" t="s">
        <v>892</v>
      </c>
      <c r="F138" s="171" t="s">
        <v>512</v>
      </c>
      <c r="G138" s="171" t="s">
        <v>573</v>
      </c>
      <c r="H138" s="171" t="s">
        <v>641</v>
      </c>
      <c r="I138" s="1515" t="str">
        <f t="shared" si="2"/>
        <v>#REF!</v>
      </c>
      <c r="J138" s="229">
        <v>5.0</v>
      </c>
      <c r="K138" s="171">
        <v>2024.0</v>
      </c>
      <c r="L138" s="639">
        <v>45413.0</v>
      </c>
      <c r="M138" s="639">
        <v>45443.0</v>
      </c>
      <c r="N138" s="171">
        <v>23.0</v>
      </c>
      <c r="O138" s="1505">
        <f t="shared" si="48"/>
        <v>1</v>
      </c>
      <c r="P138" s="1505" t="str">
        <f t="shared" si="28"/>
        <v>#REF!</v>
      </c>
      <c r="Q138" s="1505">
        <v>0.55</v>
      </c>
      <c r="R138" s="422"/>
      <c r="S138" s="171" t="s">
        <v>525</v>
      </c>
      <c r="T138" s="422" t="s">
        <v>1396</v>
      </c>
      <c r="U138" s="1511">
        <f t="shared" si="4"/>
        <v>0.55</v>
      </c>
      <c r="V138" s="1511" t="str">
        <f t="shared" si="49"/>
        <v>#REF!</v>
      </c>
      <c r="W138" s="1511">
        <f t="shared" si="50"/>
        <v>0.55</v>
      </c>
      <c r="X138" s="1511" t="str">
        <f t="shared" si="7"/>
        <v>#REF!</v>
      </c>
      <c r="Y138" s="1512">
        <f t="shared" si="8"/>
        <v>1</v>
      </c>
      <c r="Z138" s="1513" t="str">
        <f t="shared" si="9"/>
        <v>#REF!</v>
      </c>
      <c r="AA138" s="1513" t="str">
        <f t="shared" si="29"/>
        <v>#REF!</v>
      </c>
      <c r="AB138" s="1513" t="str">
        <f t="shared" si="30"/>
        <v>#REF!</v>
      </c>
      <c r="AC138" s="1514" t="str">
        <f t="shared" si="31"/>
        <v>#REF!</v>
      </c>
      <c r="AD138" s="1514" t="str">
        <f t="shared" si="13"/>
        <v>#REF!</v>
      </c>
      <c r="AE138" s="1514" t="str">
        <f t="shared" si="14"/>
        <v>#REF!</v>
      </c>
      <c r="AF138" s="422"/>
    </row>
    <row r="139" ht="15.0" customHeight="1">
      <c r="A139" s="270">
        <v>142.0</v>
      </c>
      <c r="B139" s="171">
        <v>266652.0</v>
      </c>
      <c r="C139" s="422" t="s">
        <v>1577</v>
      </c>
      <c r="D139" s="422" t="s">
        <v>1578</v>
      </c>
      <c r="E139" s="422" t="s">
        <v>892</v>
      </c>
      <c r="F139" s="171" t="s">
        <v>512</v>
      </c>
      <c r="G139" s="171" t="s">
        <v>569</v>
      </c>
      <c r="H139" s="171" t="s">
        <v>570</v>
      </c>
      <c r="I139" s="1515" t="str">
        <f t="shared" si="2"/>
        <v>#REF!</v>
      </c>
      <c r="J139" s="229">
        <v>5.0</v>
      </c>
      <c r="K139" s="389">
        <v>2024.0</v>
      </c>
      <c r="L139" s="639">
        <v>45413.0</v>
      </c>
      <c r="M139" s="639">
        <v>45422.0</v>
      </c>
      <c r="N139" s="171">
        <v>8.0</v>
      </c>
      <c r="O139" s="1505">
        <f t="shared" si="48"/>
        <v>0.35</v>
      </c>
      <c r="P139" s="1505" t="str">
        <f t="shared" si="28"/>
        <v>#REF!</v>
      </c>
      <c r="Q139" s="1505">
        <v>0.711</v>
      </c>
      <c r="R139" s="422"/>
      <c r="S139" s="171" t="s">
        <v>525</v>
      </c>
      <c r="T139" s="422" t="s">
        <v>1396</v>
      </c>
      <c r="U139" s="1511">
        <f t="shared" si="4"/>
        <v>0.711</v>
      </c>
      <c r="V139" s="1511" t="str">
        <f t="shared" si="49"/>
        <v>#REF!</v>
      </c>
      <c r="W139" s="1511" t="str">
        <f t="shared" si="50"/>
        <v>#REF!</v>
      </c>
      <c r="X139" s="1511" t="str">
        <f t="shared" si="7"/>
        <v>#REF!</v>
      </c>
      <c r="Y139" s="1512">
        <f t="shared" si="8"/>
        <v>0.975</v>
      </c>
      <c r="Z139" s="1513" t="str">
        <f t="shared" si="9"/>
        <v>#REF!</v>
      </c>
      <c r="AA139" s="1513" t="str">
        <f t="shared" si="29"/>
        <v>#REF!</v>
      </c>
      <c r="AB139" s="1513" t="str">
        <f t="shared" si="30"/>
        <v>#REF!</v>
      </c>
      <c r="AC139" s="1514" t="str">
        <f t="shared" si="31"/>
        <v>#REF!</v>
      </c>
      <c r="AD139" s="1514" t="str">
        <f t="shared" si="13"/>
        <v>#REF!</v>
      </c>
      <c r="AE139" s="1514" t="str">
        <f t="shared" si="14"/>
        <v>#REF!</v>
      </c>
      <c r="AF139" s="422"/>
    </row>
    <row r="140" ht="15.0" customHeight="1">
      <c r="A140" s="270">
        <v>143.0</v>
      </c>
      <c r="B140" s="171">
        <v>464481.0</v>
      </c>
      <c r="C140" s="422" t="s">
        <v>1852</v>
      </c>
      <c r="D140" s="422" t="s">
        <v>2544</v>
      </c>
      <c r="E140" s="422" t="s">
        <v>892</v>
      </c>
      <c r="F140" s="171" t="s">
        <v>701</v>
      </c>
      <c r="G140" s="171" t="s">
        <v>555</v>
      </c>
      <c r="H140" s="171" t="s">
        <v>708</v>
      </c>
      <c r="I140" s="1515" t="str">
        <f t="shared" si="2"/>
        <v>#REF!</v>
      </c>
      <c r="J140" s="229">
        <v>5.0</v>
      </c>
      <c r="K140" s="171">
        <v>2024.0</v>
      </c>
      <c r="L140" s="639">
        <v>45434.0</v>
      </c>
      <c r="M140" s="639">
        <v>45443.0</v>
      </c>
      <c r="N140" s="171">
        <v>8.0</v>
      </c>
      <c r="O140" s="1505">
        <f t="shared" si="48"/>
        <v>0.35</v>
      </c>
      <c r="P140" s="1505" t="str">
        <f t="shared" si="28"/>
        <v>#REF!</v>
      </c>
      <c r="Q140" s="1505">
        <v>0.301</v>
      </c>
      <c r="R140" s="422"/>
      <c r="S140" s="171" t="s">
        <v>525</v>
      </c>
      <c r="T140" s="422" t="s">
        <v>1396</v>
      </c>
      <c r="U140" s="1511">
        <f t="shared" si="4"/>
        <v>0.301</v>
      </c>
      <c r="V140" s="1511" t="str">
        <f t="shared" si="49"/>
        <v>#REF!</v>
      </c>
      <c r="W140" s="1511">
        <f t="shared" si="50"/>
        <v>0.301</v>
      </c>
      <c r="X140" s="1511" t="str">
        <f t="shared" si="7"/>
        <v>#REF!</v>
      </c>
      <c r="Y140" s="1512">
        <f t="shared" si="8"/>
        <v>0.35</v>
      </c>
      <c r="Z140" s="1513" t="str">
        <f t="shared" si="9"/>
        <v>#REF!</v>
      </c>
      <c r="AA140" s="1513" t="str">
        <f t="shared" si="29"/>
        <v>#REF!</v>
      </c>
      <c r="AB140" s="1513" t="str">
        <f t="shared" si="30"/>
        <v>#REF!</v>
      </c>
      <c r="AC140" s="1514" t="str">
        <f t="shared" si="31"/>
        <v>#REF!</v>
      </c>
      <c r="AD140" s="1514" t="str">
        <f t="shared" si="13"/>
        <v>#REF!</v>
      </c>
      <c r="AE140" s="1514" t="str">
        <f t="shared" si="14"/>
        <v>#REF!</v>
      </c>
      <c r="AF140" s="422"/>
    </row>
    <row r="141" ht="15.0" customHeight="1">
      <c r="A141" s="270">
        <v>144.0</v>
      </c>
      <c r="B141" s="171">
        <v>451243.0</v>
      </c>
      <c r="C141" s="422" t="s">
        <v>807</v>
      </c>
      <c r="D141" s="422" t="s">
        <v>808</v>
      </c>
      <c r="E141" s="422" t="s">
        <v>892</v>
      </c>
      <c r="F141" s="171" t="s">
        <v>701</v>
      </c>
      <c r="G141" s="171" t="s">
        <v>540</v>
      </c>
      <c r="H141" s="171" t="s">
        <v>703</v>
      </c>
      <c r="I141" s="1515" t="str">
        <f t="shared" si="2"/>
        <v>#REF!</v>
      </c>
      <c r="J141" s="229">
        <v>5.0</v>
      </c>
      <c r="K141" s="389">
        <v>2024.0</v>
      </c>
      <c r="L141" s="639">
        <v>45428.0</v>
      </c>
      <c r="M141" s="639">
        <v>45443.0</v>
      </c>
      <c r="N141" s="171">
        <v>12.0</v>
      </c>
      <c r="O141" s="1505">
        <f t="shared" si="48"/>
        <v>0.52</v>
      </c>
      <c r="P141" s="1505" t="str">
        <f t="shared" si="28"/>
        <v>#REF!</v>
      </c>
      <c r="Q141" s="1505">
        <v>0.733</v>
      </c>
      <c r="R141" s="422"/>
      <c r="S141" s="171" t="s">
        <v>525</v>
      </c>
      <c r="T141" s="422" t="s">
        <v>1396</v>
      </c>
      <c r="U141" s="1511">
        <f t="shared" si="4"/>
        <v>0.733</v>
      </c>
      <c r="V141" s="1511" t="str">
        <f t="shared" si="49"/>
        <v>#REF!</v>
      </c>
      <c r="W141" s="1511">
        <f t="shared" si="50"/>
        <v>1.41</v>
      </c>
      <c r="X141" s="1511" t="str">
        <f t="shared" si="7"/>
        <v>#REF!</v>
      </c>
      <c r="Y141" s="1512">
        <f t="shared" si="8"/>
        <v>1</v>
      </c>
      <c r="Z141" s="1513" t="str">
        <f t="shared" si="9"/>
        <v>#REF!</v>
      </c>
      <c r="AA141" s="1513" t="str">
        <f t="shared" si="29"/>
        <v>#REF!</v>
      </c>
      <c r="AB141" s="1513" t="str">
        <f t="shared" si="30"/>
        <v>#REF!</v>
      </c>
      <c r="AC141" s="1514" t="str">
        <f t="shared" si="31"/>
        <v>#REF!</v>
      </c>
      <c r="AD141" s="1514" t="str">
        <f t="shared" si="13"/>
        <v>#REF!</v>
      </c>
      <c r="AE141" s="1514" t="str">
        <f t="shared" si="14"/>
        <v>#REF!</v>
      </c>
      <c r="AF141" s="422"/>
    </row>
    <row r="142" ht="15.0" customHeight="1">
      <c r="A142" s="270">
        <v>145.0</v>
      </c>
      <c r="B142" s="171">
        <v>464619.0</v>
      </c>
      <c r="C142" s="422" t="s">
        <v>2545</v>
      </c>
      <c r="D142" s="422" t="s">
        <v>2546</v>
      </c>
      <c r="E142" s="422" t="s">
        <v>892</v>
      </c>
      <c r="F142" s="171" t="s">
        <v>512</v>
      </c>
      <c r="G142" s="171" t="s">
        <v>530</v>
      </c>
      <c r="H142" s="171" t="s">
        <v>531</v>
      </c>
      <c r="I142" s="1515" t="str">
        <f t="shared" si="2"/>
        <v>#REF!</v>
      </c>
      <c r="J142" s="229">
        <v>5.0</v>
      </c>
      <c r="K142" s="171">
        <v>2024.0</v>
      </c>
      <c r="L142" s="639">
        <v>45439.0</v>
      </c>
      <c r="M142" s="639">
        <v>45443.0</v>
      </c>
      <c r="N142" s="171">
        <v>5.0</v>
      </c>
      <c r="O142" s="1505">
        <f t="shared" si="48"/>
        <v>0.22</v>
      </c>
      <c r="P142" s="1505" t="str">
        <f t="shared" si="28"/>
        <v>#REF!</v>
      </c>
      <c r="Q142" s="1505">
        <v>0.273</v>
      </c>
      <c r="R142" s="422"/>
      <c r="S142" s="171" t="s">
        <v>525</v>
      </c>
      <c r="T142" s="422" t="s">
        <v>1396</v>
      </c>
      <c r="U142" s="1511">
        <f t="shared" si="4"/>
        <v>0.273</v>
      </c>
      <c r="V142" s="1511" t="str">
        <f t="shared" si="49"/>
        <v>#REF!</v>
      </c>
      <c r="W142" s="1511">
        <f t="shared" si="50"/>
        <v>0.273</v>
      </c>
      <c r="X142" s="1511" t="str">
        <f t="shared" si="7"/>
        <v>#REF!</v>
      </c>
      <c r="Y142" s="1512">
        <f t="shared" si="8"/>
        <v>0.22</v>
      </c>
      <c r="Z142" s="1513" t="str">
        <f t="shared" si="9"/>
        <v>#REF!</v>
      </c>
      <c r="AA142" s="1513" t="str">
        <f t="shared" si="29"/>
        <v>#REF!</v>
      </c>
      <c r="AB142" s="1513" t="str">
        <f t="shared" si="30"/>
        <v>#REF!</v>
      </c>
      <c r="AC142" s="1514" t="str">
        <f t="shared" si="31"/>
        <v>#REF!</v>
      </c>
      <c r="AD142" s="1514" t="str">
        <f t="shared" si="13"/>
        <v>#REF!</v>
      </c>
      <c r="AE142" s="1514" t="str">
        <f t="shared" si="14"/>
        <v>#REF!</v>
      </c>
      <c r="AF142" s="422"/>
    </row>
    <row r="143" ht="15.0" customHeight="1">
      <c r="A143" s="270">
        <v>146.0</v>
      </c>
      <c r="B143" s="171">
        <v>463725.0</v>
      </c>
      <c r="C143" s="422" t="s">
        <v>1839</v>
      </c>
      <c r="D143" s="422" t="s">
        <v>2547</v>
      </c>
      <c r="E143" s="422" t="s">
        <v>892</v>
      </c>
      <c r="F143" s="171" t="s">
        <v>512</v>
      </c>
      <c r="G143" s="171" t="s">
        <v>530</v>
      </c>
      <c r="H143" s="171" t="s">
        <v>531</v>
      </c>
      <c r="I143" s="1515" t="str">
        <f t="shared" si="2"/>
        <v>#REF!</v>
      </c>
      <c r="J143" s="229">
        <v>5.0</v>
      </c>
      <c r="K143" s="389">
        <v>2024.0</v>
      </c>
      <c r="L143" s="639">
        <v>45420.0</v>
      </c>
      <c r="M143" s="639">
        <v>45443.0</v>
      </c>
      <c r="N143" s="171">
        <v>18.0</v>
      </c>
      <c r="O143" s="1505">
        <f t="shared" si="48"/>
        <v>0.78</v>
      </c>
      <c r="P143" s="1505" t="str">
        <f t="shared" si="28"/>
        <v>#REF!</v>
      </c>
      <c r="Q143" s="1516">
        <v>0.967</v>
      </c>
      <c r="R143" s="422"/>
      <c r="S143" s="171" t="s">
        <v>525</v>
      </c>
      <c r="T143" s="422" t="s">
        <v>1396</v>
      </c>
      <c r="U143" s="1511">
        <f t="shared" si="4"/>
        <v>0.967</v>
      </c>
      <c r="V143" s="1511" t="str">
        <f t="shared" si="49"/>
        <v>#REF!</v>
      </c>
      <c r="W143" s="1511">
        <f t="shared" si="50"/>
        <v>0.967</v>
      </c>
      <c r="X143" s="1511" t="str">
        <f t="shared" si="7"/>
        <v>#REF!</v>
      </c>
      <c r="Y143" s="1512">
        <f t="shared" si="8"/>
        <v>0.78</v>
      </c>
      <c r="Z143" s="1513" t="str">
        <f t="shared" si="9"/>
        <v>#REF!</v>
      </c>
      <c r="AA143" s="1513" t="str">
        <f t="shared" si="29"/>
        <v>#REF!</v>
      </c>
      <c r="AB143" s="1513" t="str">
        <f t="shared" si="30"/>
        <v>#REF!</v>
      </c>
      <c r="AC143" s="1514" t="str">
        <f t="shared" si="31"/>
        <v>#REF!</v>
      </c>
      <c r="AD143" s="1514" t="str">
        <f t="shared" si="13"/>
        <v>#REF!</v>
      </c>
      <c r="AE143" s="1514" t="str">
        <f t="shared" si="14"/>
        <v>#REF!</v>
      </c>
      <c r="AF143" s="422"/>
    </row>
    <row r="144" ht="15.0" customHeight="1">
      <c r="A144" s="270">
        <v>147.0</v>
      </c>
      <c r="B144" s="171">
        <v>441049.0</v>
      </c>
      <c r="C144" s="422" t="s">
        <v>748</v>
      </c>
      <c r="D144" s="422" t="s">
        <v>749</v>
      </c>
      <c r="E144" s="422" t="s">
        <v>892</v>
      </c>
      <c r="F144" s="171" t="s">
        <v>663</v>
      </c>
      <c r="G144" s="171" t="s">
        <v>540</v>
      </c>
      <c r="H144" s="171" t="s">
        <v>750</v>
      </c>
      <c r="I144" s="1515" t="str">
        <f t="shared" si="2"/>
        <v>#REF!</v>
      </c>
      <c r="J144" s="229">
        <v>5.0</v>
      </c>
      <c r="K144" s="171">
        <v>2024.0</v>
      </c>
      <c r="L144" s="639">
        <v>45413.0</v>
      </c>
      <c r="M144" s="639">
        <v>45443.0</v>
      </c>
      <c r="N144" s="171">
        <v>2.2</v>
      </c>
      <c r="O144" s="1505">
        <f t="shared" si="48"/>
        <v>0.1</v>
      </c>
      <c r="P144" s="1505" t="str">
        <f t="shared" si="28"/>
        <v>#REF!</v>
      </c>
      <c r="Q144" s="1505">
        <v>0.159</v>
      </c>
      <c r="R144" s="422"/>
      <c r="S144" s="171" t="s">
        <v>525</v>
      </c>
      <c r="T144" s="422" t="s">
        <v>1396</v>
      </c>
      <c r="U144" s="1511">
        <f t="shared" si="4"/>
        <v>0.159</v>
      </c>
      <c r="V144" s="1511" t="str">
        <f t="shared" si="49"/>
        <v>#REF!</v>
      </c>
      <c r="W144" s="1511">
        <f t="shared" si="50"/>
        <v>1.847</v>
      </c>
      <c r="X144" s="1511" t="str">
        <f t="shared" si="7"/>
        <v>#REF!</v>
      </c>
      <c r="Y144" s="1512">
        <f t="shared" si="8"/>
        <v>1</v>
      </c>
      <c r="Z144" s="1513" t="str">
        <f t="shared" si="9"/>
        <v>#REF!</v>
      </c>
      <c r="AA144" s="1513" t="str">
        <f t="shared" si="29"/>
        <v>#REF!</v>
      </c>
      <c r="AB144" s="1513" t="str">
        <f t="shared" si="30"/>
        <v>#REF!</v>
      </c>
      <c r="AC144" s="1514" t="str">
        <f t="shared" si="31"/>
        <v>#REF!</v>
      </c>
      <c r="AD144" s="1514" t="str">
        <f t="shared" si="13"/>
        <v>#REF!</v>
      </c>
      <c r="AE144" s="1514" t="str">
        <f t="shared" si="14"/>
        <v>#REF!</v>
      </c>
      <c r="AF144" s="422"/>
    </row>
    <row r="145" ht="15.0" customHeight="1">
      <c r="A145" s="270">
        <v>148.0</v>
      </c>
      <c r="B145" s="171">
        <v>79277.0</v>
      </c>
      <c r="C145" s="422" t="s">
        <v>1637</v>
      </c>
      <c r="D145" s="422" t="s">
        <v>1924</v>
      </c>
      <c r="E145" s="422" t="s">
        <v>892</v>
      </c>
      <c r="F145" s="171" t="s">
        <v>663</v>
      </c>
      <c r="G145" s="171" t="s">
        <v>540</v>
      </c>
      <c r="H145" s="171" t="s">
        <v>750</v>
      </c>
      <c r="I145" s="1515" t="str">
        <f t="shared" si="2"/>
        <v>#REF!</v>
      </c>
      <c r="J145" s="229">
        <v>5.0</v>
      </c>
      <c r="K145" s="389">
        <v>2024.0</v>
      </c>
      <c r="L145" s="639">
        <v>45413.0</v>
      </c>
      <c r="M145" s="639">
        <v>45443.0</v>
      </c>
      <c r="N145" s="171">
        <v>3.45</v>
      </c>
      <c r="O145" s="1505">
        <f t="shared" si="48"/>
        <v>0.15</v>
      </c>
      <c r="P145" s="1505" t="str">
        <f t="shared" si="28"/>
        <v>#REF!</v>
      </c>
      <c r="Q145" s="1505">
        <v>0.239</v>
      </c>
      <c r="R145" s="422"/>
      <c r="S145" s="171" t="s">
        <v>525</v>
      </c>
      <c r="T145" s="422" t="s">
        <v>1396</v>
      </c>
      <c r="U145" s="1511">
        <f t="shared" si="4"/>
        <v>0.239</v>
      </c>
      <c r="V145" s="1511" t="str">
        <f t="shared" si="49"/>
        <v>#REF!</v>
      </c>
      <c r="W145" s="1511">
        <f t="shared" si="50"/>
        <v>0.954</v>
      </c>
      <c r="X145" s="1511" t="str">
        <f t="shared" si="7"/>
        <v>#REF!</v>
      </c>
      <c r="Y145" s="1512">
        <f t="shared" si="8"/>
        <v>0.61</v>
      </c>
      <c r="Z145" s="1513" t="str">
        <f t="shared" si="9"/>
        <v>#REF!</v>
      </c>
      <c r="AA145" s="1513" t="str">
        <f t="shared" si="29"/>
        <v>#REF!</v>
      </c>
      <c r="AB145" s="1513" t="str">
        <f t="shared" si="30"/>
        <v>#REF!</v>
      </c>
      <c r="AC145" s="1514" t="str">
        <f t="shared" si="31"/>
        <v>#REF!</v>
      </c>
      <c r="AD145" s="1514" t="str">
        <f t="shared" si="13"/>
        <v>#REF!</v>
      </c>
      <c r="AE145" s="1514" t="str">
        <f t="shared" si="14"/>
        <v>#REF!</v>
      </c>
      <c r="AF145" s="422"/>
    </row>
    <row r="146" ht="15.0" customHeight="1">
      <c r="A146" s="270">
        <v>149.0</v>
      </c>
      <c r="B146" s="171">
        <v>453003.0</v>
      </c>
      <c r="C146" s="422" t="s">
        <v>791</v>
      </c>
      <c r="D146" s="422" t="s">
        <v>792</v>
      </c>
      <c r="E146" s="422" t="s">
        <v>892</v>
      </c>
      <c r="F146" s="171" t="s">
        <v>512</v>
      </c>
      <c r="G146" s="171" t="s">
        <v>513</v>
      </c>
      <c r="H146" s="171" t="s">
        <v>514</v>
      </c>
      <c r="I146" s="1515" t="str">
        <f t="shared" si="2"/>
        <v>#REF!</v>
      </c>
      <c r="J146" s="229">
        <v>5.0</v>
      </c>
      <c r="K146" s="171">
        <v>2024.0</v>
      </c>
      <c r="L146" s="639">
        <v>45413.0</v>
      </c>
      <c r="M146" s="639">
        <v>45443.0</v>
      </c>
      <c r="N146" s="171">
        <v>9.0</v>
      </c>
      <c r="O146" s="1505">
        <f t="shared" si="48"/>
        <v>0.39</v>
      </c>
      <c r="P146" s="1505" t="str">
        <f t="shared" si="28"/>
        <v>#REF!</v>
      </c>
      <c r="Q146" s="1505">
        <v>0.885</v>
      </c>
      <c r="R146" s="422"/>
      <c r="S146" s="171" t="s">
        <v>525</v>
      </c>
      <c r="T146" s="422" t="s">
        <v>820</v>
      </c>
      <c r="U146" s="1511">
        <f t="shared" si="4"/>
        <v>0.885</v>
      </c>
      <c r="V146" s="1511" t="str">
        <f t="shared" si="49"/>
        <v>#REF!</v>
      </c>
      <c r="W146" s="1511">
        <f t="shared" si="50"/>
        <v>2.545</v>
      </c>
      <c r="X146" s="1511" t="str">
        <f t="shared" si="7"/>
        <v>#REF!</v>
      </c>
      <c r="Y146" s="1512">
        <f t="shared" si="8"/>
        <v>1</v>
      </c>
      <c r="Z146" s="1513" t="str">
        <f t="shared" si="9"/>
        <v>#REF!</v>
      </c>
      <c r="AA146" s="1513" t="str">
        <f t="shared" si="29"/>
        <v>#REF!</v>
      </c>
      <c r="AB146" s="1513" t="str">
        <f t="shared" si="30"/>
        <v>#REF!</v>
      </c>
      <c r="AC146" s="1514" t="str">
        <f t="shared" si="31"/>
        <v>#REF!</v>
      </c>
      <c r="AD146" s="1514" t="str">
        <f t="shared" si="13"/>
        <v>#REF!</v>
      </c>
      <c r="AE146" s="1514" t="str">
        <f t="shared" si="14"/>
        <v>#REF!</v>
      </c>
      <c r="AF146" s="422"/>
    </row>
    <row r="147" ht="15.0" customHeight="1">
      <c r="A147" s="270">
        <v>150.0</v>
      </c>
      <c r="B147" s="171">
        <v>451573.0</v>
      </c>
      <c r="C147" s="422" t="s">
        <v>811</v>
      </c>
      <c r="D147" s="422" t="s">
        <v>812</v>
      </c>
      <c r="E147" s="422" t="s">
        <v>892</v>
      </c>
      <c r="F147" s="171" t="s">
        <v>512</v>
      </c>
      <c r="G147" s="171" t="s">
        <v>569</v>
      </c>
      <c r="H147" s="171" t="s">
        <v>570</v>
      </c>
      <c r="I147" s="1515" t="str">
        <f t="shared" si="2"/>
        <v>#REF!</v>
      </c>
      <c r="J147" s="229">
        <v>5.0</v>
      </c>
      <c r="K147" s="389">
        <v>2024.0</v>
      </c>
      <c r="L147" s="639">
        <v>45413.0</v>
      </c>
      <c r="M147" s="639">
        <v>45443.0</v>
      </c>
      <c r="N147" s="171">
        <v>4.6</v>
      </c>
      <c r="O147" s="1505">
        <f t="shared" si="48"/>
        <v>0.2</v>
      </c>
      <c r="P147" s="1505" t="str">
        <f t="shared" si="28"/>
        <v>#REF!</v>
      </c>
      <c r="Q147" s="1505">
        <v>0.406</v>
      </c>
      <c r="R147" s="422"/>
      <c r="S147" s="171" t="s">
        <v>525</v>
      </c>
      <c r="T147" s="422" t="s">
        <v>820</v>
      </c>
      <c r="U147" s="1511">
        <f t="shared" si="4"/>
        <v>0.406</v>
      </c>
      <c r="V147" s="1511" t="str">
        <f t="shared" si="49"/>
        <v>#REF!</v>
      </c>
      <c r="W147" s="1511">
        <f t="shared" si="50"/>
        <v>2.03</v>
      </c>
      <c r="X147" s="1511" t="str">
        <f t="shared" si="7"/>
        <v>#REF!</v>
      </c>
      <c r="Y147" s="1512">
        <f t="shared" si="8"/>
        <v>1</v>
      </c>
      <c r="Z147" s="1513" t="str">
        <f t="shared" si="9"/>
        <v>#REF!</v>
      </c>
      <c r="AA147" s="1513" t="str">
        <f t="shared" si="29"/>
        <v>#REF!</v>
      </c>
      <c r="AB147" s="1513" t="str">
        <f t="shared" si="30"/>
        <v>#REF!</v>
      </c>
      <c r="AC147" s="1514" t="str">
        <f t="shared" si="31"/>
        <v>#REF!</v>
      </c>
      <c r="AD147" s="1514" t="str">
        <f t="shared" si="13"/>
        <v>#REF!</v>
      </c>
      <c r="AE147" s="1514" t="str">
        <f t="shared" si="14"/>
        <v>#REF!</v>
      </c>
      <c r="AF147" s="422"/>
    </row>
    <row r="148" ht="15.0" customHeight="1">
      <c r="A148" s="270">
        <v>151.0</v>
      </c>
      <c r="B148" s="171">
        <v>451253.0</v>
      </c>
      <c r="C148" s="422" t="s">
        <v>803</v>
      </c>
      <c r="D148" s="422" t="s">
        <v>804</v>
      </c>
      <c r="E148" s="422" t="s">
        <v>892</v>
      </c>
      <c r="F148" s="171" t="s">
        <v>512</v>
      </c>
      <c r="G148" s="171" t="s">
        <v>530</v>
      </c>
      <c r="H148" s="171" t="s">
        <v>531</v>
      </c>
      <c r="I148" s="1515" t="str">
        <f t="shared" si="2"/>
        <v>#REF!</v>
      </c>
      <c r="J148" s="229">
        <v>5.0</v>
      </c>
      <c r="K148" s="171">
        <v>2024.0</v>
      </c>
      <c r="L148" s="639">
        <v>45413.0</v>
      </c>
      <c r="M148" s="639">
        <v>45443.0</v>
      </c>
      <c r="N148" s="171">
        <v>9.0</v>
      </c>
      <c r="O148" s="1505">
        <f t="shared" si="48"/>
        <v>0.39</v>
      </c>
      <c r="P148" s="1505" t="str">
        <f t="shared" si="28"/>
        <v>#REF!</v>
      </c>
      <c r="Q148" s="1505">
        <v>0.484</v>
      </c>
      <c r="R148" s="422"/>
      <c r="S148" s="171" t="s">
        <v>525</v>
      </c>
      <c r="T148" s="422" t="s">
        <v>820</v>
      </c>
      <c r="U148" s="1511">
        <f t="shared" si="4"/>
        <v>0.484</v>
      </c>
      <c r="V148" s="1511" t="str">
        <f t="shared" si="49"/>
        <v>#REF!</v>
      </c>
      <c r="W148" s="1511">
        <f t="shared" si="50"/>
        <v>1.24</v>
      </c>
      <c r="X148" s="1511" t="str">
        <f t="shared" si="7"/>
        <v>#REF!</v>
      </c>
      <c r="Y148" s="1512">
        <f t="shared" si="8"/>
        <v>1</v>
      </c>
      <c r="Z148" s="1513" t="str">
        <f t="shared" si="9"/>
        <v>#REF!</v>
      </c>
      <c r="AA148" s="1513" t="str">
        <f t="shared" si="29"/>
        <v>#REF!</v>
      </c>
      <c r="AB148" s="1513" t="str">
        <f t="shared" si="30"/>
        <v>#REF!</v>
      </c>
      <c r="AC148" s="1514" t="str">
        <f t="shared" si="31"/>
        <v>#REF!</v>
      </c>
      <c r="AD148" s="1514" t="str">
        <f t="shared" si="13"/>
        <v>#REF!</v>
      </c>
      <c r="AE148" s="1514" t="str">
        <f t="shared" si="14"/>
        <v>#REF!</v>
      </c>
      <c r="AF148" s="422"/>
    </row>
    <row r="149" ht="15.0" customHeight="1">
      <c r="A149" s="270">
        <v>152.0</v>
      </c>
      <c r="B149" s="171">
        <v>79277.0</v>
      </c>
      <c r="C149" s="422" t="s">
        <v>1637</v>
      </c>
      <c r="D149" s="422" t="s">
        <v>1924</v>
      </c>
      <c r="E149" s="422" t="s">
        <v>892</v>
      </c>
      <c r="F149" s="171" t="s">
        <v>663</v>
      </c>
      <c r="G149" s="171" t="s">
        <v>540</v>
      </c>
      <c r="H149" s="171" t="s">
        <v>750</v>
      </c>
      <c r="I149" s="1515" t="str">
        <f t="shared" si="2"/>
        <v>#REF!</v>
      </c>
      <c r="J149" s="229">
        <v>5.0</v>
      </c>
      <c r="K149" s="389">
        <v>2024.0</v>
      </c>
      <c r="L149" s="639">
        <v>45413.0</v>
      </c>
      <c r="M149" s="639">
        <v>45443.0</v>
      </c>
      <c r="N149" s="171">
        <v>9.0</v>
      </c>
      <c r="O149" s="1505">
        <f t="shared" si="48"/>
        <v>0.39</v>
      </c>
      <c r="P149" s="1505" t="str">
        <f t="shared" si="28"/>
        <v>#REF!</v>
      </c>
      <c r="Q149" s="1505">
        <v>0.604</v>
      </c>
      <c r="R149" s="422"/>
      <c r="S149" s="171" t="s">
        <v>525</v>
      </c>
      <c r="T149" s="422" t="s">
        <v>820</v>
      </c>
      <c r="U149" s="1511">
        <f t="shared" si="4"/>
        <v>0.604</v>
      </c>
      <c r="V149" s="1511" t="str">
        <f t="shared" si="49"/>
        <v>#REF!</v>
      </c>
      <c r="W149" s="1511">
        <f t="shared" si="50"/>
        <v>0.954</v>
      </c>
      <c r="X149" s="1511" t="str">
        <f t="shared" si="7"/>
        <v>#REF!</v>
      </c>
      <c r="Y149" s="1512">
        <f t="shared" si="8"/>
        <v>0.61</v>
      </c>
      <c r="Z149" s="1513" t="str">
        <f t="shared" si="9"/>
        <v>#REF!</v>
      </c>
      <c r="AA149" s="1513" t="str">
        <f t="shared" si="29"/>
        <v>#REF!</v>
      </c>
      <c r="AB149" s="1513" t="str">
        <f t="shared" si="30"/>
        <v>#REF!</v>
      </c>
      <c r="AC149" s="1514" t="str">
        <f t="shared" si="31"/>
        <v>#REF!</v>
      </c>
      <c r="AD149" s="1514" t="str">
        <f t="shared" si="13"/>
        <v>#REF!</v>
      </c>
      <c r="AE149" s="1514" t="str">
        <f t="shared" si="14"/>
        <v>#REF!</v>
      </c>
      <c r="AF149" s="422"/>
    </row>
    <row r="150" ht="15.0" customHeight="1">
      <c r="A150" s="270">
        <v>153.0</v>
      </c>
      <c r="B150" s="171">
        <v>428979.0</v>
      </c>
      <c r="C150" s="422" t="s">
        <v>679</v>
      </c>
      <c r="D150" s="422" t="s">
        <v>680</v>
      </c>
      <c r="E150" s="422" t="s">
        <v>892</v>
      </c>
      <c r="F150" s="171" t="s">
        <v>564</v>
      </c>
      <c r="G150" s="171" t="s">
        <v>513</v>
      </c>
      <c r="H150" s="171" t="s">
        <v>633</v>
      </c>
      <c r="I150" s="1515" t="str">
        <f t="shared" si="2"/>
        <v>#REF!</v>
      </c>
      <c r="J150" s="229">
        <v>5.0</v>
      </c>
      <c r="K150" s="389">
        <v>2024.0</v>
      </c>
      <c r="L150" s="639">
        <v>45413.0</v>
      </c>
      <c r="M150" s="639">
        <v>45443.0</v>
      </c>
      <c r="N150" s="171">
        <v>6.0</v>
      </c>
      <c r="O150" s="1505">
        <f t="shared" si="48"/>
        <v>0.26</v>
      </c>
      <c r="P150" s="1505" t="str">
        <f t="shared" si="28"/>
        <v>#REF!</v>
      </c>
      <c r="Q150" s="1505">
        <v>0.606</v>
      </c>
      <c r="R150" s="422"/>
      <c r="S150" s="171" t="s">
        <v>525</v>
      </c>
      <c r="T150" s="422" t="s">
        <v>677</v>
      </c>
      <c r="U150" s="1511">
        <f t="shared" si="4"/>
        <v>0.606</v>
      </c>
      <c r="V150" s="1511" t="str">
        <f t="shared" si="49"/>
        <v>#REF!</v>
      </c>
      <c r="W150" s="1511">
        <f t="shared" si="50"/>
        <v>2.634</v>
      </c>
      <c r="X150" s="1511" t="str">
        <f t="shared" si="7"/>
        <v>#REF!</v>
      </c>
      <c r="Y150" s="1512">
        <f t="shared" si="8"/>
        <v>1</v>
      </c>
      <c r="Z150" s="1513" t="str">
        <f t="shared" si="9"/>
        <v>#REF!</v>
      </c>
      <c r="AA150" s="1513" t="str">
        <f t="shared" si="29"/>
        <v>#REF!</v>
      </c>
      <c r="AB150" s="1513" t="str">
        <f t="shared" si="30"/>
        <v>#REF!</v>
      </c>
      <c r="AC150" s="1514" t="str">
        <f t="shared" si="31"/>
        <v>#REF!</v>
      </c>
      <c r="AD150" s="1514" t="str">
        <f t="shared" si="13"/>
        <v>#REF!</v>
      </c>
      <c r="AE150" s="1514" t="str">
        <f t="shared" si="14"/>
        <v>#REF!</v>
      </c>
      <c r="AF150" s="422"/>
    </row>
    <row r="151" ht="15.0" customHeight="1">
      <c r="A151" s="270">
        <v>153.0</v>
      </c>
      <c r="B151" s="171">
        <v>428979.0</v>
      </c>
      <c r="C151" s="422" t="s">
        <v>679</v>
      </c>
      <c r="D151" s="422" t="s">
        <v>680</v>
      </c>
      <c r="E151" s="422" t="s">
        <v>892</v>
      </c>
      <c r="F151" s="171" t="s">
        <v>564</v>
      </c>
      <c r="G151" s="171" t="s">
        <v>513</v>
      </c>
      <c r="H151" s="171" t="s">
        <v>633</v>
      </c>
      <c r="I151" s="1515" t="str">
        <f t="shared" si="2"/>
        <v>#REF!</v>
      </c>
      <c r="J151" s="229">
        <v>5.0</v>
      </c>
      <c r="K151" s="389">
        <v>2024.0</v>
      </c>
      <c r="L151" s="639">
        <v>45413.0</v>
      </c>
      <c r="M151" s="639">
        <v>45443.0</v>
      </c>
      <c r="N151" s="171">
        <v>17.0</v>
      </c>
      <c r="O151" s="1505">
        <f t="shared" si="48"/>
        <v>0.74</v>
      </c>
      <c r="P151" s="1505" t="str">
        <f t="shared" si="28"/>
        <v>#REF!</v>
      </c>
      <c r="Q151" s="1505">
        <v>2.028</v>
      </c>
      <c r="R151" s="422"/>
      <c r="S151" s="171" t="s">
        <v>525</v>
      </c>
      <c r="T151" s="422" t="s">
        <v>2504</v>
      </c>
      <c r="U151" s="1511">
        <f t="shared" si="4"/>
        <v>2.028</v>
      </c>
      <c r="V151" s="1511" t="str">
        <f t="shared" si="49"/>
        <v>#REF!</v>
      </c>
      <c r="W151" s="1511">
        <f t="shared" si="50"/>
        <v>2.634</v>
      </c>
      <c r="X151" s="1511" t="str">
        <f t="shared" si="7"/>
        <v>#REF!</v>
      </c>
      <c r="Y151" s="1512">
        <f t="shared" si="8"/>
        <v>1</v>
      </c>
      <c r="Z151" s="1513" t="str">
        <f t="shared" si="9"/>
        <v>#REF!</v>
      </c>
      <c r="AA151" s="1513" t="str">
        <f t="shared" si="29"/>
        <v>#REF!</v>
      </c>
      <c r="AB151" s="1513" t="str">
        <f t="shared" si="30"/>
        <v>#REF!</v>
      </c>
      <c r="AC151" s="1514" t="str">
        <f t="shared" si="31"/>
        <v>#REF!</v>
      </c>
      <c r="AD151" s="1514" t="str">
        <f t="shared" si="13"/>
        <v>#REF!</v>
      </c>
      <c r="AE151" s="1514" t="str">
        <f t="shared" si="14"/>
        <v>#REF!</v>
      </c>
      <c r="AF151" s="422"/>
    </row>
    <row r="152" ht="15.0" customHeight="1">
      <c r="A152" s="270">
        <v>154.0</v>
      </c>
      <c r="B152" s="171">
        <v>434053.0</v>
      </c>
      <c r="C152" s="422" t="s">
        <v>690</v>
      </c>
      <c r="D152" s="422" t="s">
        <v>692</v>
      </c>
      <c r="E152" s="422" t="s">
        <v>892</v>
      </c>
      <c r="F152" s="171" t="s">
        <v>512</v>
      </c>
      <c r="G152" s="171" t="s">
        <v>555</v>
      </c>
      <c r="H152" s="171" t="s">
        <v>580</v>
      </c>
      <c r="I152" s="1515" t="str">
        <f t="shared" si="2"/>
        <v>#REF!</v>
      </c>
      <c r="J152" s="229">
        <v>5.0</v>
      </c>
      <c r="K152" s="389">
        <v>2024.0</v>
      </c>
      <c r="L152" s="639">
        <v>45413.0</v>
      </c>
      <c r="M152" s="639">
        <v>45443.0</v>
      </c>
      <c r="N152" s="171">
        <v>23.0</v>
      </c>
      <c r="O152" s="1505">
        <f t="shared" si="48"/>
        <v>1</v>
      </c>
      <c r="P152" s="1505" t="str">
        <f t="shared" si="28"/>
        <v>#REF!</v>
      </c>
      <c r="Q152" s="1505">
        <v>1.0</v>
      </c>
      <c r="R152" s="422"/>
      <c r="S152" s="171" t="s">
        <v>525</v>
      </c>
      <c r="T152" s="422" t="s">
        <v>677</v>
      </c>
      <c r="U152" s="1511">
        <f t="shared" si="4"/>
        <v>1</v>
      </c>
      <c r="V152" s="1511" t="str">
        <f t="shared" si="49"/>
        <v>#REF!</v>
      </c>
      <c r="W152" s="1511">
        <f t="shared" si="50"/>
        <v>1</v>
      </c>
      <c r="X152" s="1511" t="str">
        <f t="shared" si="7"/>
        <v>#REF!</v>
      </c>
      <c r="Y152" s="1512">
        <f t="shared" si="8"/>
        <v>1</v>
      </c>
      <c r="Z152" s="1513" t="str">
        <f t="shared" si="9"/>
        <v>#REF!</v>
      </c>
      <c r="AA152" s="1513" t="str">
        <f t="shared" si="29"/>
        <v>#REF!</v>
      </c>
      <c r="AB152" s="1513" t="str">
        <f t="shared" si="30"/>
        <v>#REF!</v>
      </c>
      <c r="AC152" s="1514" t="str">
        <f t="shared" si="31"/>
        <v>#REF!</v>
      </c>
      <c r="AD152" s="1514" t="str">
        <f t="shared" si="13"/>
        <v>#REF!</v>
      </c>
      <c r="AE152" s="1514" t="str">
        <f t="shared" si="14"/>
        <v>#REF!</v>
      </c>
      <c r="AF152" s="422"/>
    </row>
    <row r="153" ht="15.0" customHeight="1">
      <c r="A153" s="270">
        <v>155.0</v>
      </c>
      <c r="B153" s="171">
        <v>432653.0</v>
      </c>
      <c r="C153" s="422" t="s">
        <v>694</v>
      </c>
      <c r="D153" s="422" t="s">
        <v>695</v>
      </c>
      <c r="E153" s="422" t="s">
        <v>892</v>
      </c>
      <c r="F153" s="171" t="s">
        <v>512</v>
      </c>
      <c r="G153" s="171" t="s">
        <v>530</v>
      </c>
      <c r="H153" s="171" t="s">
        <v>531</v>
      </c>
      <c r="I153" s="1515" t="str">
        <f t="shared" si="2"/>
        <v>#REF!</v>
      </c>
      <c r="J153" s="229">
        <v>5.0</v>
      </c>
      <c r="K153" s="389">
        <v>2024.0</v>
      </c>
      <c r="L153" s="639">
        <v>45413.0</v>
      </c>
      <c r="M153" s="639">
        <v>45443.0</v>
      </c>
      <c r="N153" s="171">
        <v>23.0</v>
      </c>
      <c r="O153" s="1505">
        <f t="shared" si="48"/>
        <v>1</v>
      </c>
      <c r="P153" s="1505" t="str">
        <f t="shared" si="28"/>
        <v>#REF!</v>
      </c>
      <c r="Q153" s="1505">
        <v>1.24</v>
      </c>
      <c r="R153" s="422"/>
      <c r="S153" s="171" t="s">
        <v>525</v>
      </c>
      <c r="T153" s="422" t="s">
        <v>677</v>
      </c>
      <c r="U153" s="1511">
        <f t="shared" si="4"/>
        <v>1.24</v>
      </c>
      <c r="V153" s="1511" t="str">
        <f t="shared" si="49"/>
        <v>#REF!</v>
      </c>
      <c r="W153" s="1511">
        <f t="shared" si="50"/>
        <v>1.24</v>
      </c>
      <c r="X153" s="1511" t="str">
        <f t="shared" si="7"/>
        <v>#REF!</v>
      </c>
      <c r="Y153" s="1512">
        <f t="shared" si="8"/>
        <v>1</v>
      </c>
      <c r="Z153" s="1513" t="str">
        <f t="shared" si="9"/>
        <v>#REF!</v>
      </c>
      <c r="AA153" s="1513" t="str">
        <f t="shared" si="29"/>
        <v>#REF!</v>
      </c>
      <c r="AB153" s="1513" t="str">
        <f t="shared" si="30"/>
        <v>#REF!</v>
      </c>
      <c r="AC153" s="1514" t="str">
        <f t="shared" si="31"/>
        <v>#REF!</v>
      </c>
      <c r="AD153" s="1514" t="str">
        <f t="shared" si="13"/>
        <v>#REF!</v>
      </c>
      <c r="AE153" s="1514" t="str">
        <f t="shared" si="14"/>
        <v>#REF!</v>
      </c>
      <c r="AF153" s="422"/>
    </row>
    <row r="154" ht="15.0" customHeight="1">
      <c r="A154" s="270">
        <v>156.0</v>
      </c>
      <c r="B154" s="171">
        <v>428711.0</v>
      </c>
      <c r="C154" s="422" t="s">
        <v>699</v>
      </c>
      <c r="D154" s="422" t="s">
        <v>700</v>
      </c>
      <c r="E154" s="422" t="s">
        <v>892</v>
      </c>
      <c r="F154" s="171" t="s">
        <v>701</v>
      </c>
      <c r="G154" s="171" t="s">
        <v>540</v>
      </c>
      <c r="H154" s="171" t="s">
        <v>703</v>
      </c>
      <c r="I154" s="1515" t="str">
        <f t="shared" si="2"/>
        <v>#REF!</v>
      </c>
      <c r="J154" s="229">
        <v>5.0</v>
      </c>
      <c r="K154" s="389">
        <v>2024.0</v>
      </c>
      <c r="L154" s="639">
        <v>45413.0</v>
      </c>
      <c r="M154" s="639">
        <v>45443.0</v>
      </c>
      <c r="N154" s="171">
        <v>20.0</v>
      </c>
      <c r="O154" s="1505">
        <f t="shared" si="48"/>
        <v>0.87</v>
      </c>
      <c r="P154" s="1505" t="str">
        <f t="shared" si="28"/>
        <v>#REF!</v>
      </c>
      <c r="Q154" s="1505">
        <v>1.227</v>
      </c>
      <c r="R154" s="422"/>
      <c r="S154" s="171" t="s">
        <v>525</v>
      </c>
      <c r="T154" s="422" t="s">
        <v>677</v>
      </c>
      <c r="U154" s="1511">
        <f t="shared" si="4"/>
        <v>1.227</v>
      </c>
      <c r="V154" s="1511" t="str">
        <f t="shared" si="49"/>
        <v>#REF!</v>
      </c>
      <c r="W154" s="1511">
        <f t="shared" si="50"/>
        <v>1.582</v>
      </c>
      <c r="X154" s="1511" t="str">
        <f t="shared" si="7"/>
        <v>#REF!</v>
      </c>
      <c r="Y154" s="1512">
        <f t="shared" si="8"/>
        <v>1</v>
      </c>
      <c r="Z154" s="1513" t="str">
        <f t="shared" si="9"/>
        <v>#REF!</v>
      </c>
      <c r="AA154" s="1513" t="str">
        <f t="shared" si="29"/>
        <v>#REF!</v>
      </c>
      <c r="AB154" s="1513" t="str">
        <f t="shared" si="30"/>
        <v>#REF!</v>
      </c>
      <c r="AC154" s="1514" t="str">
        <f t="shared" si="31"/>
        <v>#REF!</v>
      </c>
      <c r="AD154" s="1514" t="str">
        <f t="shared" si="13"/>
        <v>#REF!</v>
      </c>
      <c r="AE154" s="1514" t="str">
        <f t="shared" si="14"/>
        <v>#REF!</v>
      </c>
      <c r="AF154" s="422"/>
    </row>
    <row r="155" ht="15.0" customHeight="1">
      <c r="A155" s="270">
        <v>156.0</v>
      </c>
      <c r="B155" s="171">
        <v>428711.0</v>
      </c>
      <c r="C155" s="422" t="s">
        <v>699</v>
      </c>
      <c r="D155" s="422" t="s">
        <v>700</v>
      </c>
      <c r="E155" s="422" t="s">
        <v>892</v>
      </c>
      <c r="F155" s="171" t="s">
        <v>701</v>
      </c>
      <c r="G155" s="171" t="s">
        <v>540</v>
      </c>
      <c r="H155" s="171" t="s">
        <v>703</v>
      </c>
      <c r="I155" s="1515" t="str">
        <f t="shared" si="2"/>
        <v>#REF!</v>
      </c>
      <c r="J155" s="229">
        <v>5.0</v>
      </c>
      <c r="K155" s="389">
        <v>2024.0</v>
      </c>
      <c r="L155" s="639">
        <v>45413.0</v>
      </c>
      <c r="M155" s="639">
        <v>45443.0</v>
      </c>
      <c r="N155" s="171">
        <v>3.0</v>
      </c>
      <c r="O155" s="1505">
        <f t="shared" si="48"/>
        <v>0.13</v>
      </c>
      <c r="P155" s="1505" t="str">
        <f t="shared" si="28"/>
        <v>#REF!</v>
      </c>
      <c r="Q155" s="1505">
        <v>0.355</v>
      </c>
      <c r="R155" s="422"/>
      <c r="S155" s="171" t="s">
        <v>525</v>
      </c>
      <c r="T155" s="422" t="s">
        <v>2504</v>
      </c>
      <c r="U155" s="1511">
        <f t="shared" si="4"/>
        <v>0.355</v>
      </c>
      <c r="V155" s="1511" t="str">
        <f t="shared" si="49"/>
        <v>#REF!</v>
      </c>
      <c r="W155" s="1511">
        <f t="shared" si="50"/>
        <v>1.582</v>
      </c>
      <c r="X155" s="1511" t="str">
        <f t="shared" si="7"/>
        <v>#REF!</v>
      </c>
      <c r="Y155" s="1512">
        <f t="shared" si="8"/>
        <v>1</v>
      </c>
      <c r="Z155" s="1513" t="str">
        <f t="shared" si="9"/>
        <v>#REF!</v>
      </c>
      <c r="AA155" s="1513" t="str">
        <f t="shared" si="29"/>
        <v>#REF!</v>
      </c>
      <c r="AB155" s="1513" t="str">
        <f t="shared" si="30"/>
        <v>#REF!</v>
      </c>
      <c r="AC155" s="1514" t="str">
        <f t="shared" si="31"/>
        <v>#REF!</v>
      </c>
      <c r="AD155" s="1514" t="str">
        <f t="shared" si="13"/>
        <v>#REF!</v>
      </c>
      <c r="AE155" s="1514" t="str">
        <f t="shared" si="14"/>
        <v>#REF!</v>
      </c>
      <c r="AF155" s="422"/>
    </row>
    <row r="156" ht="15.0" customHeight="1">
      <c r="A156" s="270">
        <v>157.0</v>
      </c>
      <c r="B156" s="171">
        <v>454351.0</v>
      </c>
      <c r="C156" s="422" t="s">
        <v>799</v>
      </c>
      <c r="D156" s="422" t="s">
        <v>800</v>
      </c>
      <c r="E156" s="422" t="s">
        <v>892</v>
      </c>
      <c r="F156" s="171" t="s">
        <v>701</v>
      </c>
      <c r="G156" s="171" t="s">
        <v>555</v>
      </c>
      <c r="H156" s="171" t="s">
        <v>708</v>
      </c>
      <c r="I156" s="1515" t="str">
        <f t="shared" si="2"/>
        <v>#REF!</v>
      </c>
      <c r="J156" s="229">
        <v>5.0</v>
      </c>
      <c r="K156" s="389">
        <v>2024.0</v>
      </c>
      <c r="L156" s="639">
        <v>45413.0</v>
      </c>
      <c r="M156" s="639">
        <v>45443.0</v>
      </c>
      <c r="N156" s="171">
        <v>12.316</v>
      </c>
      <c r="O156" s="1505">
        <f t="shared" si="48"/>
        <v>0.54</v>
      </c>
      <c r="P156" s="1505" t="str">
        <f t="shared" si="28"/>
        <v>#REF!</v>
      </c>
      <c r="Q156" s="1505">
        <v>0.464</v>
      </c>
      <c r="R156" s="422"/>
      <c r="S156" s="171" t="s">
        <v>525</v>
      </c>
      <c r="T156" s="422" t="s">
        <v>2504</v>
      </c>
      <c r="U156" s="1511">
        <f t="shared" si="4"/>
        <v>0.464</v>
      </c>
      <c r="V156" s="1511" t="str">
        <f t="shared" si="49"/>
        <v>#REF!</v>
      </c>
      <c r="W156" s="1511" t="str">
        <f t="shared" si="50"/>
        <v>#REF!</v>
      </c>
      <c r="X156" s="1511" t="str">
        <f t="shared" si="7"/>
        <v>#REF!</v>
      </c>
      <c r="Y156" s="1512">
        <f t="shared" si="8"/>
        <v>1.001</v>
      </c>
      <c r="Z156" s="1513" t="str">
        <f t="shared" si="9"/>
        <v>#REF!</v>
      </c>
      <c r="AA156" s="1513" t="str">
        <f t="shared" si="29"/>
        <v>#REF!</v>
      </c>
      <c r="AB156" s="1513" t="str">
        <f t="shared" si="30"/>
        <v>#REF!</v>
      </c>
      <c r="AC156" s="1514" t="str">
        <f t="shared" si="31"/>
        <v>#REF!</v>
      </c>
      <c r="AD156" s="1514" t="str">
        <f t="shared" si="13"/>
        <v>#REF!</v>
      </c>
      <c r="AE156" s="1514" t="str">
        <f t="shared" si="14"/>
        <v>#REF!</v>
      </c>
      <c r="AF156" s="422"/>
    </row>
    <row r="157" ht="15.0" customHeight="1">
      <c r="A157" s="270">
        <v>158.0</v>
      </c>
      <c r="B157" s="171">
        <v>439022.0</v>
      </c>
      <c r="C157" s="422" t="s">
        <v>706</v>
      </c>
      <c r="D157" s="422" t="s">
        <v>707</v>
      </c>
      <c r="E157" s="422" t="s">
        <v>892</v>
      </c>
      <c r="F157" s="171" t="s">
        <v>701</v>
      </c>
      <c r="G157" s="171" t="s">
        <v>530</v>
      </c>
      <c r="H157" s="171" t="s">
        <v>982</v>
      </c>
      <c r="I157" s="1515" t="str">
        <f t="shared" si="2"/>
        <v>#REF!</v>
      </c>
      <c r="J157" s="229">
        <v>5.0</v>
      </c>
      <c r="K157" s="389">
        <v>2024.0</v>
      </c>
      <c r="L157" s="639">
        <v>45413.0</v>
      </c>
      <c r="M157" s="639">
        <v>45443.0</v>
      </c>
      <c r="N157" s="171">
        <v>23.0</v>
      </c>
      <c r="O157" s="1505">
        <f t="shared" si="48"/>
        <v>1</v>
      </c>
      <c r="P157" s="1505" t="str">
        <f t="shared" si="28"/>
        <v>#REF!</v>
      </c>
      <c r="Q157" s="1505">
        <v>0.414</v>
      </c>
      <c r="R157" s="422"/>
      <c r="S157" s="171" t="s">
        <v>525</v>
      </c>
      <c r="T157" s="422" t="s">
        <v>677</v>
      </c>
      <c r="U157" s="1511">
        <f t="shared" si="4"/>
        <v>0.414</v>
      </c>
      <c r="V157" s="1511" t="str">
        <f t="shared" si="49"/>
        <v>#REF!</v>
      </c>
      <c r="W157" s="1511">
        <f t="shared" si="50"/>
        <v>0.414</v>
      </c>
      <c r="X157" s="1511" t="str">
        <f t="shared" si="7"/>
        <v>#REF!</v>
      </c>
      <c r="Y157" s="1512">
        <f t="shared" si="8"/>
        <v>1</v>
      </c>
      <c r="Z157" s="1513" t="str">
        <f t="shared" si="9"/>
        <v>#REF!</v>
      </c>
      <c r="AA157" s="1513" t="str">
        <f t="shared" si="29"/>
        <v>#REF!</v>
      </c>
      <c r="AB157" s="1513" t="str">
        <f t="shared" si="30"/>
        <v>#REF!</v>
      </c>
      <c r="AC157" s="1514" t="str">
        <f t="shared" si="31"/>
        <v>#REF!</v>
      </c>
      <c r="AD157" s="1514" t="str">
        <f t="shared" si="13"/>
        <v>#REF!</v>
      </c>
      <c r="AE157" s="1514" t="str">
        <f t="shared" si="14"/>
        <v>#REF!</v>
      </c>
      <c r="AF157" s="422"/>
    </row>
    <row r="158" ht="15.0" customHeight="1">
      <c r="A158" s="270">
        <v>159.0</v>
      </c>
      <c r="B158" s="171">
        <v>431986.0</v>
      </c>
      <c r="C158" s="422" t="s">
        <v>713</v>
      </c>
      <c r="D158" s="422" t="s">
        <v>714</v>
      </c>
      <c r="E158" s="422" t="s">
        <v>892</v>
      </c>
      <c r="F158" s="171" t="s">
        <v>512</v>
      </c>
      <c r="G158" s="171" t="s">
        <v>540</v>
      </c>
      <c r="H158" s="171" t="s">
        <v>541</v>
      </c>
      <c r="I158" s="1515" t="str">
        <f t="shared" si="2"/>
        <v>#REF!</v>
      </c>
      <c r="J158" s="229">
        <v>5.0</v>
      </c>
      <c r="K158" s="389">
        <v>2024.0</v>
      </c>
      <c r="L158" s="639">
        <v>45413.0</v>
      </c>
      <c r="M158" s="639">
        <v>45443.0</v>
      </c>
      <c r="N158" s="171">
        <v>20.0</v>
      </c>
      <c r="O158" s="1505">
        <f t="shared" si="48"/>
        <v>0.87</v>
      </c>
      <c r="P158" s="1505" t="str">
        <f t="shared" si="28"/>
        <v>#REF!</v>
      </c>
      <c r="Q158" s="1505">
        <v>1.383</v>
      </c>
      <c r="R158" s="422"/>
      <c r="S158" s="171" t="s">
        <v>525</v>
      </c>
      <c r="T158" s="422" t="s">
        <v>677</v>
      </c>
      <c r="U158" s="1511">
        <f t="shared" si="4"/>
        <v>1.383</v>
      </c>
      <c r="V158" s="1511" t="str">
        <f t="shared" si="49"/>
        <v>#REF!</v>
      </c>
      <c r="W158" s="1511">
        <f t="shared" si="50"/>
        <v>1.873</v>
      </c>
      <c r="X158" s="1511" t="str">
        <f t="shared" si="7"/>
        <v>#REF!</v>
      </c>
      <c r="Y158" s="1512">
        <f t="shared" si="8"/>
        <v>1</v>
      </c>
      <c r="Z158" s="1513" t="str">
        <f t="shared" si="9"/>
        <v>#REF!</v>
      </c>
      <c r="AA158" s="1513" t="str">
        <f t="shared" si="29"/>
        <v>#REF!</v>
      </c>
      <c r="AB158" s="1513" t="str">
        <f t="shared" si="30"/>
        <v>#REF!</v>
      </c>
      <c r="AC158" s="1514" t="str">
        <f t="shared" si="31"/>
        <v>#REF!</v>
      </c>
      <c r="AD158" s="1514" t="str">
        <f t="shared" si="13"/>
        <v>#REF!</v>
      </c>
      <c r="AE158" s="1514" t="str">
        <f t="shared" si="14"/>
        <v>#REF!</v>
      </c>
      <c r="AF158" s="422"/>
    </row>
    <row r="159" ht="15.0" customHeight="1">
      <c r="A159" s="270">
        <v>159.0</v>
      </c>
      <c r="B159" s="171">
        <v>431986.0</v>
      </c>
      <c r="C159" s="422" t="s">
        <v>713</v>
      </c>
      <c r="D159" s="422" t="s">
        <v>714</v>
      </c>
      <c r="E159" s="422" t="s">
        <v>892</v>
      </c>
      <c r="F159" s="171" t="s">
        <v>512</v>
      </c>
      <c r="G159" s="171" t="s">
        <v>540</v>
      </c>
      <c r="H159" s="171" t="s">
        <v>541</v>
      </c>
      <c r="I159" s="1515" t="str">
        <f t="shared" si="2"/>
        <v>#REF!</v>
      </c>
      <c r="J159" s="229">
        <v>5.0</v>
      </c>
      <c r="K159" s="389">
        <v>2024.0</v>
      </c>
      <c r="L159" s="639">
        <v>45413.0</v>
      </c>
      <c r="M159" s="639">
        <v>45443.0</v>
      </c>
      <c r="N159" s="171">
        <v>3.0</v>
      </c>
      <c r="O159" s="1505">
        <f t="shared" si="48"/>
        <v>0.13</v>
      </c>
      <c r="P159" s="1505" t="str">
        <f t="shared" si="28"/>
        <v>#REF!</v>
      </c>
      <c r="Q159" s="1505">
        <v>0.49</v>
      </c>
      <c r="R159" s="422"/>
      <c r="S159" s="171" t="s">
        <v>525</v>
      </c>
      <c r="T159" s="422" t="s">
        <v>2504</v>
      </c>
      <c r="U159" s="1511">
        <f t="shared" si="4"/>
        <v>0.49</v>
      </c>
      <c r="V159" s="1511" t="str">
        <f t="shared" si="49"/>
        <v>#REF!</v>
      </c>
      <c r="W159" s="1511">
        <f t="shared" si="50"/>
        <v>1.873</v>
      </c>
      <c r="X159" s="1511" t="str">
        <f t="shared" si="7"/>
        <v>#REF!</v>
      </c>
      <c r="Y159" s="1512">
        <f t="shared" si="8"/>
        <v>1</v>
      </c>
      <c r="Z159" s="1513" t="str">
        <f t="shared" si="9"/>
        <v>#REF!</v>
      </c>
      <c r="AA159" s="1513" t="str">
        <f t="shared" si="29"/>
        <v>#REF!</v>
      </c>
      <c r="AB159" s="1513" t="str">
        <f t="shared" si="30"/>
        <v>#REF!</v>
      </c>
      <c r="AC159" s="1514" t="str">
        <f t="shared" si="31"/>
        <v>#REF!</v>
      </c>
      <c r="AD159" s="1514" t="str">
        <f t="shared" si="13"/>
        <v>#REF!</v>
      </c>
      <c r="AE159" s="1514" t="str">
        <f t="shared" si="14"/>
        <v>#REF!</v>
      </c>
      <c r="AF159" s="422"/>
    </row>
    <row r="160" ht="15.0" customHeight="1">
      <c r="A160" s="270">
        <v>160.0</v>
      </c>
      <c r="B160" s="171">
        <v>450265.0</v>
      </c>
      <c r="C160" s="422" t="s">
        <v>718</v>
      </c>
      <c r="D160" s="422" t="s">
        <v>720</v>
      </c>
      <c r="E160" s="422" t="s">
        <v>892</v>
      </c>
      <c r="F160" s="171" t="s">
        <v>512</v>
      </c>
      <c r="G160" s="171" t="s">
        <v>555</v>
      </c>
      <c r="H160" s="171" t="s">
        <v>580</v>
      </c>
      <c r="I160" s="1515" t="str">
        <f t="shared" si="2"/>
        <v>#REF!</v>
      </c>
      <c r="J160" s="229">
        <v>5.0</v>
      </c>
      <c r="K160" s="389">
        <v>2024.0</v>
      </c>
      <c r="L160" s="639">
        <v>45413.0</v>
      </c>
      <c r="M160" s="639">
        <v>45443.0</v>
      </c>
      <c r="N160" s="171">
        <v>20.0</v>
      </c>
      <c r="O160" s="1505">
        <f t="shared" si="48"/>
        <v>0.87</v>
      </c>
      <c r="P160" s="1505" t="str">
        <f t="shared" si="28"/>
        <v>#REF!</v>
      </c>
      <c r="Q160" s="1505">
        <v>0.87</v>
      </c>
      <c r="R160" s="422"/>
      <c r="S160" s="171" t="s">
        <v>525</v>
      </c>
      <c r="T160" s="422" t="s">
        <v>677</v>
      </c>
      <c r="U160" s="1511">
        <f t="shared" si="4"/>
        <v>0.87</v>
      </c>
      <c r="V160" s="1511" t="str">
        <f t="shared" si="49"/>
        <v>#REF!</v>
      </c>
      <c r="W160" s="1511">
        <f t="shared" si="50"/>
        <v>1</v>
      </c>
      <c r="X160" s="1511" t="str">
        <f t="shared" si="7"/>
        <v>#REF!</v>
      </c>
      <c r="Y160" s="1512">
        <f t="shared" si="8"/>
        <v>1</v>
      </c>
      <c r="Z160" s="1513" t="str">
        <f t="shared" si="9"/>
        <v>#REF!</v>
      </c>
      <c r="AA160" s="1513" t="str">
        <f t="shared" si="29"/>
        <v>#REF!</v>
      </c>
      <c r="AB160" s="1513" t="str">
        <f t="shared" si="30"/>
        <v>#REF!</v>
      </c>
      <c r="AC160" s="1514" t="str">
        <f t="shared" si="31"/>
        <v>#REF!</v>
      </c>
      <c r="AD160" s="1514" t="str">
        <f t="shared" si="13"/>
        <v>#REF!</v>
      </c>
      <c r="AE160" s="1514" t="str">
        <f t="shared" si="14"/>
        <v>#REF!</v>
      </c>
      <c r="AF160" s="422"/>
    </row>
    <row r="161" ht="15.0" customHeight="1">
      <c r="A161" s="270">
        <v>160.0</v>
      </c>
      <c r="B161" s="171">
        <v>450265.0</v>
      </c>
      <c r="C161" s="422" t="s">
        <v>718</v>
      </c>
      <c r="D161" s="422" t="s">
        <v>720</v>
      </c>
      <c r="E161" s="422" t="s">
        <v>892</v>
      </c>
      <c r="F161" s="171" t="s">
        <v>512</v>
      </c>
      <c r="G161" s="171" t="s">
        <v>555</v>
      </c>
      <c r="H161" s="171" t="s">
        <v>580</v>
      </c>
      <c r="I161" s="1515" t="str">
        <f t="shared" si="2"/>
        <v>#REF!</v>
      </c>
      <c r="J161" s="229">
        <v>5.0</v>
      </c>
      <c r="K161" s="389">
        <v>2024.0</v>
      </c>
      <c r="L161" s="639">
        <v>45413.0</v>
      </c>
      <c r="M161" s="639">
        <v>45443.0</v>
      </c>
      <c r="N161" s="171">
        <v>3.0</v>
      </c>
      <c r="O161" s="1505">
        <f t="shared" si="48"/>
        <v>0.13</v>
      </c>
      <c r="P161" s="1505" t="str">
        <f t="shared" si="28"/>
        <v>#REF!</v>
      </c>
      <c r="Q161" s="1505">
        <v>0.13</v>
      </c>
      <c r="R161" s="422"/>
      <c r="S161" s="171" t="s">
        <v>525</v>
      </c>
      <c r="T161" s="422" t="s">
        <v>2504</v>
      </c>
      <c r="U161" s="1511">
        <f t="shared" si="4"/>
        <v>0.13</v>
      </c>
      <c r="V161" s="1511" t="str">
        <f t="shared" si="49"/>
        <v>#REF!</v>
      </c>
      <c r="W161" s="1511">
        <f t="shared" si="50"/>
        <v>1</v>
      </c>
      <c r="X161" s="1511" t="str">
        <f t="shared" si="7"/>
        <v>#REF!</v>
      </c>
      <c r="Y161" s="1512">
        <f t="shared" si="8"/>
        <v>1</v>
      </c>
      <c r="Z161" s="1513" t="str">
        <f t="shared" si="9"/>
        <v>#REF!</v>
      </c>
      <c r="AA161" s="1513" t="str">
        <f t="shared" si="29"/>
        <v>#REF!</v>
      </c>
      <c r="AB161" s="1513" t="str">
        <f t="shared" si="30"/>
        <v>#REF!</v>
      </c>
      <c r="AC161" s="1514" t="str">
        <f t="shared" si="31"/>
        <v>#REF!</v>
      </c>
      <c r="AD161" s="1514" t="str">
        <f t="shared" si="13"/>
        <v>#REF!</v>
      </c>
      <c r="AE161" s="1514" t="str">
        <f t="shared" si="14"/>
        <v>#REF!</v>
      </c>
      <c r="AF161" s="422"/>
    </row>
    <row r="162" ht="15.0" customHeight="1">
      <c r="A162" s="270">
        <v>161.0</v>
      </c>
      <c r="B162" s="171">
        <v>452011.0</v>
      </c>
      <c r="C162" s="422" t="s">
        <v>723</v>
      </c>
      <c r="D162" s="422" t="s">
        <v>724</v>
      </c>
      <c r="E162" s="422" t="s">
        <v>892</v>
      </c>
      <c r="F162" s="171" t="s">
        <v>512</v>
      </c>
      <c r="G162" s="171" t="s">
        <v>530</v>
      </c>
      <c r="H162" s="171" t="s">
        <v>531</v>
      </c>
      <c r="I162" s="1515" t="str">
        <f t="shared" si="2"/>
        <v>#REF!</v>
      </c>
      <c r="J162" s="229">
        <v>5.0</v>
      </c>
      <c r="K162" s="389">
        <v>2024.0</v>
      </c>
      <c r="L162" s="639">
        <v>45413.0</v>
      </c>
      <c r="M162" s="639">
        <v>45443.0</v>
      </c>
      <c r="N162" s="171">
        <v>23.0</v>
      </c>
      <c r="O162" s="1505">
        <f t="shared" si="48"/>
        <v>1</v>
      </c>
      <c r="P162" s="1505" t="str">
        <f t="shared" si="28"/>
        <v>#REF!</v>
      </c>
      <c r="Q162" s="1505">
        <v>0.108</v>
      </c>
      <c r="R162" s="422"/>
      <c r="S162" s="171" t="s">
        <v>525</v>
      </c>
      <c r="T162" s="422" t="s">
        <v>677</v>
      </c>
      <c r="U162" s="1511">
        <f t="shared" si="4"/>
        <v>0.108</v>
      </c>
      <c r="V162" s="1511" t="str">
        <f t="shared" si="49"/>
        <v>#REF!</v>
      </c>
      <c r="W162" s="1511">
        <f t="shared" si="50"/>
        <v>0.108</v>
      </c>
      <c r="X162" s="1511" t="str">
        <f t="shared" si="7"/>
        <v>#REF!</v>
      </c>
      <c r="Y162" s="1512">
        <f t="shared" si="8"/>
        <v>1</v>
      </c>
      <c r="Z162" s="1513" t="str">
        <f t="shared" si="9"/>
        <v>#REF!</v>
      </c>
      <c r="AA162" s="1513" t="str">
        <f t="shared" si="29"/>
        <v>#REF!</v>
      </c>
      <c r="AB162" s="1513" t="str">
        <f t="shared" si="30"/>
        <v>#REF!</v>
      </c>
      <c r="AC162" s="1514" t="str">
        <f t="shared" si="31"/>
        <v>#REF!</v>
      </c>
      <c r="AD162" s="1514" t="str">
        <f t="shared" si="13"/>
        <v>#REF!</v>
      </c>
      <c r="AE162" s="1514" t="str">
        <f t="shared" si="14"/>
        <v>#REF!</v>
      </c>
      <c r="AF162" s="422"/>
    </row>
    <row r="163" ht="15.0" customHeight="1">
      <c r="A163" s="270">
        <v>162.0</v>
      </c>
      <c r="B163" s="171">
        <v>436917.0</v>
      </c>
      <c r="C163" s="422" t="s">
        <v>745</v>
      </c>
      <c r="D163" s="422" t="s">
        <v>746</v>
      </c>
      <c r="E163" s="422" t="s">
        <v>892</v>
      </c>
      <c r="F163" s="171" t="s">
        <v>512</v>
      </c>
      <c r="G163" s="171" t="s">
        <v>555</v>
      </c>
      <c r="H163" s="171" t="s">
        <v>580</v>
      </c>
      <c r="I163" s="1515" t="str">
        <f t="shared" si="2"/>
        <v>#REF!</v>
      </c>
      <c r="J163" s="229">
        <v>5.0</v>
      </c>
      <c r="K163" s="389">
        <v>2024.0</v>
      </c>
      <c r="L163" s="639">
        <v>45413.0</v>
      </c>
      <c r="M163" s="639">
        <v>45443.0</v>
      </c>
      <c r="N163" s="171">
        <v>23.0</v>
      </c>
      <c r="O163" s="1505">
        <f t="shared" si="48"/>
        <v>1</v>
      </c>
      <c r="P163" s="1505" t="str">
        <f t="shared" si="28"/>
        <v>#REF!</v>
      </c>
      <c r="Q163" s="1505">
        <v>1.0</v>
      </c>
      <c r="R163" s="422"/>
      <c r="S163" s="171" t="s">
        <v>525</v>
      </c>
      <c r="T163" s="422" t="s">
        <v>677</v>
      </c>
      <c r="U163" s="1511">
        <f t="shared" si="4"/>
        <v>1</v>
      </c>
      <c r="V163" s="1511" t="str">
        <f t="shared" si="49"/>
        <v>#REF!</v>
      </c>
      <c r="W163" s="1511">
        <f t="shared" si="50"/>
        <v>1</v>
      </c>
      <c r="X163" s="1511" t="str">
        <f t="shared" si="7"/>
        <v>#REF!</v>
      </c>
      <c r="Y163" s="1512">
        <f t="shared" si="8"/>
        <v>1</v>
      </c>
      <c r="Z163" s="1513" t="str">
        <f t="shared" si="9"/>
        <v>#REF!</v>
      </c>
      <c r="AA163" s="1513" t="str">
        <f t="shared" si="29"/>
        <v>#REF!</v>
      </c>
      <c r="AB163" s="1513" t="str">
        <f t="shared" si="30"/>
        <v>#REF!</v>
      </c>
      <c r="AC163" s="1514" t="str">
        <f t="shared" si="31"/>
        <v>#REF!</v>
      </c>
      <c r="AD163" s="1514" t="str">
        <f t="shared" si="13"/>
        <v>#REF!</v>
      </c>
      <c r="AE163" s="1514" t="str">
        <f t="shared" si="14"/>
        <v>#REF!</v>
      </c>
      <c r="AF163" s="422"/>
    </row>
    <row r="164" ht="15.0" customHeight="1">
      <c r="A164" s="270">
        <v>163.0</v>
      </c>
      <c r="B164" s="171">
        <v>463049.0</v>
      </c>
      <c r="C164" s="422" t="s">
        <v>1562</v>
      </c>
      <c r="D164" s="422" t="s">
        <v>1563</v>
      </c>
      <c r="E164" s="422" t="s">
        <v>892</v>
      </c>
      <c r="F164" s="171" t="s">
        <v>512</v>
      </c>
      <c r="G164" s="171" t="s">
        <v>555</v>
      </c>
      <c r="H164" s="171" t="s">
        <v>580</v>
      </c>
      <c r="I164" s="1515" t="str">
        <f t="shared" si="2"/>
        <v>#REF!</v>
      </c>
      <c r="J164" s="229">
        <v>5.0</v>
      </c>
      <c r="K164" s="389">
        <v>2024.0</v>
      </c>
      <c r="L164" s="639">
        <v>45413.0</v>
      </c>
      <c r="M164" s="639">
        <v>45443.0</v>
      </c>
      <c r="N164" s="171">
        <v>12.0</v>
      </c>
      <c r="O164" s="1505">
        <f t="shared" si="48"/>
        <v>0.52</v>
      </c>
      <c r="P164" s="1505" t="str">
        <f t="shared" si="28"/>
        <v>#REF!</v>
      </c>
      <c r="Q164" s="1505">
        <v>0.52</v>
      </c>
      <c r="R164" s="422"/>
      <c r="S164" s="171" t="s">
        <v>525</v>
      </c>
      <c r="T164" s="422" t="s">
        <v>677</v>
      </c>
      <c r="U164" s="1511">
        <f t="shared" si="4"/>
        <v>0.52</v>
      </c>
      <c r="V164" s="1511" t="str">
        <f t="shared" si="49"/>
        <v>#REF!</v>
      </c>
      <c r="W164" s="1511">
        <f t="shared" si="50"/>
        <v>1</v>
      </c>
      <c r="X164" s="1511" t="str">
        <f t="shared" si="7"/>
        <v>#REF!</v>
      </c>
      <c r="Y164" s="1512">
        <f t="shared" si="8"/>
        <v>1</v>
      </c>
      <c r="Z164" s="1513" t="str">
        <f t="shared" si="9"/>
        <v>#REF!</v>
      </c>
      <c r="AA164" s="1513" t="str">
        <f t="shared" si="29"/>
        <v>#REF!</v>
      </c>
      <c r="AB164" s="1513" t="str">
        <f t="shared" si="30"/>
        <v>#REF!</v>
      </c>
      <c r="AC164" s="1514" t="str">
        <f t="shared" si="31"/>
        <v>#REF!</v>
      </c>
      <c r="AD164" s="1514" t="str">
        <f t="shared" si="13"/>
        <v>#REF!</v>
      </c>
      <c r="AE164" s="1514" t="str">
        <f t="shared" si="14"/>
        <v>#REF!</v>
      </c>
      <c r="AF164" s="422"/>
    </row>
    <row r="165" ht="15.0" customHeight="1">
      <c r="A165" s="270">
        <v>164.0</v>
      </c>
      <c r="B165" s="171">
        <v>441049.0</v>
      </c>
      <c r="C165" s="422" t="s">
        <v>748</v>
      </c>
      <c r="D165" s="422" t="s">
        <v>749</v>
      </c>
      <c r="E165" s="422" t="s">
        <v>892</v>
      </c>
      <c r="F165" s="171" t="s">
        <v>663</v>
      </c>
      <c r="G165" s="171" t="s">
        <v>540</v>
      </c>
      <c r="H165" s="171" t="s">
        <v>750</v>
      </c>
      <c r="I165" s="1515" t="str">
        <f t="shared" si="2"/>
        <v>#REF!</v>
      </c>
      <c r="J165" s="229">
        <v>5.0</v>
      </c>
      <c r="K165" s="389">
        <v>2024.0</v>
      </c>
      <c r="L165" s="639">
        <v>45413.0</v>
      </c>
      <c r="M165" s="639">
        <v>45443.0</v>
      </c>
      <c r="N165" s="171">
        <v>8.15</v>
      </c>
      <c r="O165" s="1505">
        <f t="shared" si="48"/>
        <v>0.35</v>
      </c>
      <c r="P165" s="1505" t="str">
        <f t="shared" si="28"/>
        <v>#REF!</v>
      </c>
      <c r="Q165" s="1505">
        <v>0.557</v>
      </c>
      <c r="R165" s="422"/>
      <c r="S165" s="171" t="s">
        <v>525</v>
      </c>
      <c r="T165" s="422" t="s">
        <v>677</v>
      </c>
      <c r="U165" s="1511">
        <f t="shared" si="4"/>
        <v>0.557</v>
      </c>
      <c r="V165" s="1511" t="str">
        <f t="shared" si="49"/>
        <v>#REF!</v>
      </c>
      <c r="W165" s="1511">
        <f t="shared" si="50"/>
        <v>1.847</v>
      </c>
      <c r="X165" s="1511" t="str">
        <f t="shared" si="7"/>
        <v>#REF!</v>
      </c>
      <c r="Y165" s="1512">
        <f t="shared" si="8"/>
        <v>1</v>
      </c>
      <c r="Z165" s="1513" t="str">
        <f t="shared" si="9"/>
        <v>#REF!</v>
      </c>
      <c r="AA165" s="1513" t="str">
        <f t="shared" si="29"/>
        <v>#REF!</v>
      </c>
      <c r="AB165" s="1513" t="str">
        <f t="shared" si="30"/>
        <v>#REF!</v>
      </c>
      <c r="AC165" s="1514" t="str">
        <f t="shared" si="31"/>
        <v>#REF!</v>
      </c>
      <c r="AD165" s="1514" t="str">
        <f t="shared" si="13"/>
        <v>#REF!</v>
      </c>
      <c r="AE165" s="1514" t="str">
        <f t="shared" si="14"/>
        <v>#REF!</v>
      </c>
      <c r="AF165" s="422"/>
    </row>
    <row r="166" ht="15.0" customHeight="1">
      <c r="A166" s="270">
        <v>164.0</v>
      </c>
      <c r="B166" s="171">
        <v>441049.0</v>
      </c>
      <c r="C166" s="422" t="s">
        <v>748</v>
      </c>
      <c r="D166" s="422" t="s">
        <v>749</v>
      </c>
      <c r="E166" s="422" t="s">
        <v>892</v>
      </c>
      <c r="F166" s="171" t="s">
        <v>663</v>
      </c>
      <c r="G166" s="171" t="s">
        <v>540</v>
      </c>
      <c r="H166" s="171" t="s">
        <v>750</v>
      </c>
      <c r="I166" s="1515" t="str">
        <f t="shared" si="2"/>
        <v>#REF!</v>
      </c>
      <c r="J166" s="229">
        <v>5.0</v>
      </c>
      <c r="K166" s="389">
        <v>2024.0</v>
      </c>
      <c r="L166" s="639">
        <v>45413.0</v>
      </c>
      <c r="M166" s="639">
        <v>45443.0</v>
      </c>
      <c r="N166" s="171">
        <v>7.0</v>
      </c>
      <c r="O166" s="1505">
        <f t="shared" si="48"/>
        <v>0.3</v>
      </c>
      <c r="P166" s="1505" t="str">
        <f t="shared" si="28"/>
        <v>#REF!</v>
      </c>
      <c r="Q166" s="1505">
        <v>0.733</v>
      </c>
      <c r="R166" s="422"/>
      <c r="S166" s="171" t="s">
        <v>525</v>
      </c>
      <c r="T166" s="422" t="s">
        <v>2504</v>
      </c>
      <c r="U166" s="1511">
        <f t="shared" si="4"/>
        <v>0.733</v>
      </c>
      <c r="V166" s="1511" t="str">
        <f t="shared" si="49"/>
        <v>#REF!</v>
      </c>
      <c r="W166" s="1511">
        <f t="shared" si="50"/>
        <v>1.847</v>
      </c>
      <c r="X166" s="1511" t="str">
        <f t="shared" si="7"/>
        <v>#REF!</v>
      </c>
      <c r="Y166" s="1512">
        <f t="shared" si="8"/>
        <v>1</v>
      </c>
      <c r="Z166" s="1513" t="str">
        <f t="shared" si="9"/>
        <v>#REF!</v>
      </c>
      <c r="AA166" s="1513" t="str">
        <f t="shared" si="29"/>
        <v>#REF!</v>
      </c>
      <c r="AB166" s="1513" t="str">
        <f t="shared" si="30"/>
        <v>#REF!</v>
      </c>
      <c r="AC166" s="1514" t="str">
        <f t="shared" si="31"/>
        <v>#REF!</v>
      </c>
      <c r="AD166" s="1514" t="str">
        <f t="shared" si="13"/>
        <v>#REF!</v>
      </c>
      <c r="AE166" s="1514" t="str">
        <f t="shared" si="14"/>
        <v>#REF!</v>
      </c>
      <c r="AF166" s="422"/>
    </row>
    <row r="167" ht="15.0" customHeight="1">
      <c r="A167" s="270">
        <v>165.0</v>
      </c>
      <c r="B167" s="171">
        <v>447257.0</v>
      </c>
      <c r="C167" s="422" t="s">
        <v>824</v>
      </c>
      <c r="D167" s="422" t="s">
        <v>825</v>
      </c>
      <c r="E167" s="422" t="s">
        <v>892</v>
      </c>
      <c r="F167" s="171" t="s">
        <v>701</v>
      </c>
      <c r="G167" s="171" t="s">
        <v>555</v>
      </c>
      <c r="H167" s="171" t="s">
        <v>708</v>
      </c>
      <c r="I167" s="1515" t="str">
        <f t="shared" si="2"/>
        <v>#REF!</v>
      </c>
      <c r="J167" s="229">
        <v>5.0</v>
      </c>
      <c r="K167" s="389">
        <v>2024.0</v>
      </c>
      <c r="L167" s="639">
        <v>45413.0</v>
      </c>
      <c r="M167" s="639">
        <v>45443.0</v>
      </c>
      <c r="N167" s="171">
        <v>9.0</v>
      </c>
      <c r="O167" s="1505">
        <f t="shared" si="48"/>
        <v>0.39</v>
      </c>
      <c r="P167" s="1505" t="str">
        <f t="shared" si="28"/>
        <v>#REF!</v>
      </c>
      <c r="Q167" s="1505">
        <v>0.37</v>
      </c>
      <c r="R167" s="422"/>
      <c r="S167" s="171" t="s">
        <v>525</v>
      </c>
      <c r="T167" s="422" t="s">
        <v>677</v>
      </c>
      <c r="U167" s="1511">
        <f t="shared" si="4"/>
        <v>0.37</v>
      </c>
      <c r="V167" s="1511" t="str">
        <f t="shared" si="49"/>
        <v>#REF!</v>
      </c>
      <c r="W167" s="1511">
        <f t="shared" si="50"/>
        <v>0.872</v>
      </c>
      <c r="X167" s="1511" t="str">
        <f t="shared" si="7"/>
        <v>#REF!</v>
      </c>
      <c r="Y167" s="1512">
        <f t="shared" si="8"/>
        <v>0.9733333333</v>
      </c>
      <c r="Z167" s="1513" t="str">
        <f t="shared" si="9"/>
        <v>#REF!</v>
      </c>
      <c r="AA167" s="1513" t="str">
        <f t="shared" si="29"/>
        <v>#REF!</v>
      </c>
      <c r="AB167" s="1513" t="str">
        <f t="shared" si="30"/>
        <v>#REF!</v>
      </c>
      <c r="AC167" s="1514" t="str">
        <f t="shared" si="31"/>
        <v>#REF!</v>
      </c>
      <c r="AD167" s="1514" t="str">
        <f t="shared" si="13"/>
        <v>#REF!</v>
      </c>
      <c r="AE167" s="1514" t="str">
        <f t="shared" si="14"/>
        <v>#REF!</v>
      </c>
      <c r="AF167" s="422"/>
    </row>
    <row r="168" ht="15.0" customHeight="1">
      <c r="A168" s="270">
        <v>166.0</v>
      </c>
      <c r="B168" s="171">
        <v>455859.0</v>
      </c>
      <c r="C168" s="422" t="s">
        <v>826</v>
      </c>
      <c r="D168" s="422" t="s">
        <v>827</v>
      </c>
      <c r="E168" s="422" t="s">
        <v>892</v>
      </c>
      <c r="F168" s="171" t="s">
        <v>512</v>
      </c>
      <c r="G168" s="171" t="s">
        <v>540</v>
      </c>
      <c r="H168" s="171" t="s">
        <v>541</v>
      </c>
      <c r="I168" s="1515" t="str">
        <f t="shared" si="2"/>
        <v>#REF!</v>
      </c>
      <c r="J168" s="229">
        <v>5.0</v>
      </c>
      <c r="K168" s="389">
        <v>2024.0</v>
      </c>
      <c r="L168" s="639">
        <v>45413.0</v>
      </c>
      <c r="M168" s="639">
        <v>45443.0</v>
      </c>
      <c r="N168" s="171">
        <v>6.0</v>
      </c>
      <c r="O168" s="1505">
        <f t="shared" si="48"/>
        <v>0.26</v>
      </c>
      <c r="P168" s="1505" t="str">
        <f t="shared" si="28"/>
        <v>#REF!</v>
      </c>
      <c r="Q168" s="1505">
        <v>0.413</v>
      </c>
      <c r="R168" s="422"/>
      <c r="S168" s="171" t="s">
        <v>525</v>
      </c>
      <c r="T168" s="422" t="s">
        <v>677</v>
      </c>
      <c r="U168" s="1511">
        <f t="shared" si="4"/>
        <v>0.413</v>
      </c>
      <c r="V168" s="1511" t="str">
        <f t="shared" si="49"/>
        <v>#REF!</v>
      </c>
      <c r="W168" s="1511">
        <f t="shared" si="50"/>
        <v>1.24</v>
      </c>
      <c r="X168" s="1511" t="str">
        <f t="shared" si="7"/>
        <v>#REF!</v>
      </c>
      <c r="Y168" s="1512">
        <f t="shared" si="8"/>
        <v>0.78</v>
      </c>
      <c r="Z168" s="1513" t="str">
        <f t="shared" si="9"/>
        <v>#REF!</v>
      </c>
      <c r="AA168" s="1513" t="str">
        <f t="shared" si="29"/>
        <v>#REF!</v>
      </c>
      <c r="AB168" s="1513" t="str">
        <f t="shared" si="30"/>
        <v>#REF!</v>
      </c>
      <c r="AC168" s="1514" t="str">
        <f t="shared" si="31"/>
        <v>#REF!</v>
      </c>
      <c r="AD168" s="1514" t="str">
        <f t="shared" si="13"/>
        <v>#REF!</v>
      </c>
      <c r="AE168" s="1514" t="str">
        <f t="shared" si="14"/>
        <v>#REF!</v>
      </c>
      <c r="AF168" s="422"/>
    </row>
    <row r="169" ht="15.0" customHeight="1">
      <c r="A169" s="270">
        <v>167.0</v>
      </c>
      <c r="B169" s="171">
        <v>452883.0</v>
      </c>
      <c r="C169" s="422" t="s">
        <v>759</v>
      </c>
      <c r="D169" s="422" t="s">
        <v>760</v>
      </c>
      <c r="E169" s="422" t="s">
        <v>892</v>
      </c>
      <c r="F169" s="171" t="s">
        <v>512</v>
      </c>
      <c r="G169" s="171" t="s">
        <v>530</v>
      </c>
      <c r="H169" s="171" t="s">
        <v>531</v>
      </c>
      <c r="I169" s="1515" t="str">
        <f t="shared" si="2"/>
        <v>#REF!</v>
      </c>
      <c r="J169" s="229">
        <v>5.0</v>
      </c>
      <c r="K169" s="389">
        <v>2024.0</v>
      </c>
      <c r="L169" s="639">
        <v>45413.0</v>
      </c>
      <c r="M169" s="639">
        <v>45443.0</v>
      </c>
      <c r="N169" s="171">
        <v>6.0</v>
      </c>
      <c r="O169" s="1505">
        <f t="shared" si="48"/>
        <v>0.26</v>
      </c>
      <c r="P169" s="1505" t="str">
        <f t="shared" si="28"/>
        <v>#REF!</v>
      </c>
      <c r="Q169" s="1505">
        <v>0.322</v>
      </c>
      <c r="R169" s="422"/>
      <c r="S169" s="171" t="s">
        <v>525</v>
      </c>
      <c r="T169" s="422" t="s">
        <v>677</v>
      </c>
      <c r="U169" s="1511">
        <f t="shared" si="4"/>
        <v>0.322</v>
      </c>
      <c r="V169" s="1511" t="str">
        <f t="shared" si="49"/>
        <v>#REF!</v>
      </c>
      <c r="W169" s="1511">
        <f t="shared" si="50"/>
        <v>1.116</v>
      </c>
      <c r="X169" s="1511" t="str">
        <f t="shared" si="7"/>
        <v>#REF!</v>
      </c>
      <c r="Y169" s="1512">
        <f t="shared" si="8"/>
        <v>1.013333333</v>
      </c>
      <c r="Z169" s="1513" t="str">
        <f t="shared" si="9"/>
        <v>#REF!</v>
      </c>
      <c r="AA169" s="1513" t="str">
        <f t="shared" si="29"/>
        <v>#REF!</v>
      </c>
      <c r="AB169" s="1513" t="str">
        <f t="shared" si="30"/>
        <v>#REF!</v>
      </c>
      <c r="AC169" s="1514" t="str">
        <f t="shared" si="31"/>
        <v>#REF!</v>
      </c>
      <c r="AD169" s="1514" t="str">
        <f t="shared" si="13"/>
        <v>#REF!</v>
      </c>
      <c r="AE169" s="1514" t="str">
        <f t="shared" si="14"/>
        <v>#REF!</v>
      </c>
      <c r="AF169" s="422"/>
    </row>
    <row r="170" ht="15.0" customHeight="1">
      <c r="A170" s="270">
        <v>168.0</v>
      </c>
      <c r="B170" s="171">
        <v>293936.0</v>
      </c>
      <c r="C170" s="422" t="s">
        <v>775</v>
      </c>
      <c r="D170" s="422" t="s">
        <v>776</v>
      </c>
      <c r="E170" s="422" t="s">
        <v>892</v>
      </c>
      <c r="F170" s="171" t="s">
        <v>512</v>
      </c>
      <c r="G170" s="171" t="s">
        <v>555</v>
      </c>
      <c r="H170" s="171" t="s">
        <v>580</v>
      </c>
      <c r="I170" s="1515" t="str">
        <f t="shared" si="2"/>
        <v>#REF!</v>
      </c>
      <c r="J170" s="229">
        <v>5.0</v>
      </c>
      <c r="K170" s="389">
        <v>2024.0</v>
      </c>
      <c r="L170" s="639">
        <v>45413.0</v>
      </c>
      <c r="M170" s="639">
        <v>45443.0</v>
      </c>
      <c r="N170" s="171">
        <v>12.0</v>
      </c>
      <c r="O170" s="1505">
        <f t="shared" si="48"/>
        <v>0.52</v>
      </c>
      <c r="P170" s="1505" t="str">
        <f t="shared" si="28"/>
        <v>#REF!</v>
      </c>
      <c r="Q170" s="1505">
        <v>0.52</v>
      </c>
      <c r="R170" s="422"/>
      <c r="S170" s="171" t="s">
        <v>525</v>
      </c>
      <c r="T170" s="422" t="s">
        <v>677</v>
      </c>
      <c r="U170" s="1511">
        <f t="shared" si="4"/>
        <v>0.52</v>
      </c>
      <c r="V170" s="1511" t="str">
        <f t="shared" si="49"/>
        <v>#REF!</v>
      </c>
      <c r="W170" s="1511">
        <f t="shared" si="50"/>
        <v>1.088</v>
      </c>
      <c r="X170" s="1511" t="str">
        <f t="shared" si="7"/>
        <v>#REF!</v>
      </c>
      <c r="Y170" s="1512">
        <f t="shared" si="8"/>
        <v>0.9783333333</v>
      </c>
      <c r="Z170" s="1513" t="str">
        <f t="shared" si="9"/>
        <v>#REF!</v>
      </c>
      <c r="AA170" s="1513" t="str">
        <f t="shared" si="29"/>
        <v>#REF!</v>
      </c>
      <c r="AB170" s="1513" t="str">
        <f t="shared" si="30"/>
        <v>#REF!</v>
      </c>
      <c r="AC170" s="1514" t="str">
        <f t="shared" si="31"/>
        <v>#REF!</v>
      </c>
      <c r="AD170" s="1514" t="str">
        <f t="shared" si="13"/>
        <v>#REF!</v>
      </c>
      <c r="AE170" s="1514" t="str">
        <f t="shared" si="14"/>
        <v>#REF!</v>
      </c>
      <c r="AF170" s="422"/>
    </row>
    <row r="171" ht="15.0" customHeight="1">
      <c r="A171" s="270">
        <v>169.0</v>
      </c>
      <c r="B171" s="171">
        <v>435279.0</v>
      </c>
      <c r="C171" s="422" t="s">
        <v>793</v>
      </c>
      <c r="D171" s="422" t="s">
        <v>794</v>
      </c>
      <c r="E171" s="422" t="s">
        <v>892</v>
      </c>
      <c r="F171" s="171" t="s">
        <v>512</v>
      </c>
      <c r="G171" s="171" t="s">
        <v>573</v>
      </c>
      <c r="H171" s="171" t="s">
        <v>641</v>
      </c>
      <c r="I171" s="1515" t="str">
        <f t="shared" si="2"/>
        <v>#REF!</v>
      </c>
      <c r="J171" s="229">
        <v>5.0</v>
      </c>
      <c r="K171" s="389">
        <v>2024.0</v>
      </c>
      <c r="L171" s="639">
        <v>45413.0</v>
      </c>
      <c r="M171" s="639">
        <v>45443.0</v>
      </c>
      <c r="N171" s="171">
        <v>13.0</v>
      </c>
      <c r="O171" s="1505">
        <f t="shared" si="48"/>
        <v>0.57</v>
      </c>
      <c r="P171" s="1505" t="str">
        <f t="shared" si="28"/>
        <v>#REF!</v>
      </c>
      <c r="Q171" s="1505">
        <v>0.314</v>
      </c>
      <c r="R171" s="422"/>
      <c r="S171" s="171" t="s">
        <v>525</v>
      </c>
      <c r="T171" s="422" t="s">
        <v>677</v>
      </c>
      <c r="U171" s="1511">
        <f t="shared" si="4"/>
        <v>0.314</v>
      </c>
      <c r="V171" s="1511" t="str">
        <f t="shared" si="49"/>
        <v>#REF!</v>
      </c>
      <c r="W171" s="1511">
        <f t="shared" si="50"/>
        <v>0.866</v>
      </c>
      <c r="X171" s="1511" t="str">
        <f t="shared" si="7"/>
        <v>#REF!</v>
      </c>
      <c r="Y171" s="1512">
        <f t="shared" si="8"/>
        <v>1.028333333</v>
      </c>
      <c r="Z171" s="1513" t="str">
        <f t="shared" si="9"/>
        <v>#REF!</v>
      </c>
      <c r="AA171" s="1513" t="str">
        <f t="shared" si="29"/>
        <v>#REF!</v>
      </c>
      <c r="AB171" s="1513" t="str">
        <f t="shared" si="30"/>
        <v>#REF!</v>
      </c>
      <c r="AC171" s="1514" t="str">
        <f t="shared" si="31"/>
        <v>#REF!</v>
      </c>
      <c r="AD171" s="1514" t="str">
        <f t="shared" si="13"/>
        <v>#REF!</v>
      </c>
      <c r="AE171" s="1514" t="str">
        <f t="shared" si="14"/>
        <v>#REF!</v>
      </c>
      <c r="AF171" s="422"/>
    </row>
    <row r="172" ht="15.0" customHeight="1">
      <c r="A172" s="270">
        <v>170.0</v>
      </c>
      <c r="B172" s="171">
        <v>453003.0</v>
      </c>
      <c r="C172" s="422" t="s">
        <v>791</v>
      </c>
      <c r="D172" s="422" t="s">
        <v>792</v>
      </c>
      <c r="E172" s="422" t="s">
        <v>892</v>
      </c>
      <c r="F172" s="171" t="s">
        <v>512</v>
      </c>
      <c r="G172" s="171" t="s">
        <v>513</v>
      </c>
      <c r="H172" s="171" t="s">
        <v>514</v>
      </c>
      <c r="I172" s="1515" t="str">
        <f t="shared" si="2"/>
        <v>#REF!</v>
      </c>
      <c r="J172" s="229">
        <v>5.0</v>
      </c>
      <c r="K172" s="389">
        <v>2024.0</v>
      </c>
      <c r="L172" s="639">
        <v>45413.0</v>
      </c>
      <c r="M172" s="639">
        <v>45443.0</v>
      </c>
      <c r="N172" s="171">
        <v>11.8</v>
      </c>
      <c r="O172" s="1505">
        <f t="shared" si="48"/>
        <v>0.51</v>
      </c>
      <c r="P172" s="1505" t="str">
        <f t="shared" si="28"/>
        <v>#REF!</v>
      </c>
      <c r="Q172" s="1505">
        <v>1.433</v>
      </c>
      <c r="R172" s="422"/>
      <c r="S172" s="171" t="s">
        <v>525</v>
      </c>
      <c r="T172" s="422" t="s">
        <v>2504</v>
      </c>
      <c r="U172" s="1511">
        <f t="shared" si="4"/>
        <v>1.433</v>
      </c>
      <c r="V172" s="1511" t="str">
        <f t="shared" si="49"/>
        <v>#REF!</v>
      </c>
      <c r="W172" s="1511">
        <f t="shared" si="50"/>
        <v>2.545</v>
      </c>
      <c r="X172" s="1511" t="str">
        <f t="shared" si="7"/>
        <v>#REF!</v>
      </c>
      <c r="Y172" s="1512">
        <f t="shared" si="8"/>
        <v>1</v>
      </c>
      <c r="Z172" s="1513" t="str">
        <f t="shared" si="9"/>
        <v>#REF!</v>
      </c>
      <c r="AA172" s="1513" t="str">
        <f t="shared" si="29"/>
        <v>#REF!</v>
      </c>
      <c r="AB172" s="1513" t="str">
        <f t="shared" si="30"/>
        <v>#REF!</v>
      </c>
      <c r="AC172" s="1514" t="str">
        <f t="shared" si="31"/>
        <v>#REF!</v>
      </c>
      <c r="AD172" s="1514" t="str">
        <f t="shared" si="13"/>
        <v>#REF!</v>
      </c>
      <c r="AE172" s="1514" t="str">
        <f t="shared" si="14"/>
        <v>#REF!</v>
      </c>
      <c r="AF172" s="422"/>
    </row>
    <row r="173" ht="15.0" customHeight="1">
      <c r="A173" s="270">
        <v>171.0</v>
      </c>
      <c r="B173" s="171">
        <v>439832.0</v>
      </c>
      <c r="C173" s="422" t="s">
        <v>841</v>
      </c>
      <c r="D173" s="422" t="s">
        <v>842</v>
      </c>
      <c r="E173" s="422" t="s">
        <v>892</v>
      </c>
      <c r="F173" s="171" t="s">
        <v>512</v>
      </c>
      <c r="G173" s="171" t="s">
        <v>530</v>
      </c>
      <c r="H173" s="171" t="s">
        <v>531</v>
      </c>
      <c r="I173" s="1515" t="str">
        <f t="shared" si="2"/>
        <v>#REF!</v>
      </c>
      <c r="J173" s="229">
        <v>5.0</v>
      </c>
      <c r="K173" s="389">
        <v>2024.0</v>
      </c>
      <c r="L173" s="639">
        <v>45413.0</v>
      </c>
      <c r="M173" s="639">
        <v>45414.0</v>
      </c>
      <c r="N173" s="171">
        <v>12.0</v>
      </c>
      <c r="O173" s="1505">
        <f t="shared" si="48"/>
        <v>0.52</v>
      </c>
      <c r="P173" s="1505" t="str">
        <f t="shared" si="28"/>
        <v>#REF!</v>
      </c>
      <c r="Q173" s="1505">
        <v>0.645</v>
      </c>
      <c r="R173" s="422"/>
      <c r="S173" s="171" t="s">
        <v>525</v>
      </c>
      <c r="T173" s="422" t="s">
        <v>2504</v>
      </c>
      <c r="U173" s="1511">
        <f t="shared" si="4"/>
        <v>0.645</v>
      </c>
      <c r="V173" s="1511" t="str">
        <f t="shared" si="49"/>
        <v>#REF!</v>
      </c>
      <c r="W173" s="1511">
        <f t="shared" si="50"/>
        <v>1.24</v>
      </c>
      <c r="X173" s="1511" t="str">
        <f t="shared" si="7"/>
        <v>#REF!</v>
      </c>
      <c r="Y173" s="1512">
        <f t="shared" si="8"/>
        <v>1</v>
      </c>
      <c r="Z173" s="1513" t="str">
        <f t="shared" si="9"/>
        <v>#REF!</v>
      </c>
      <c r="AA173" s="1513" t="str">
        <f t="shared" si="29"/>
        <v>#REF!</v>
      </c>
      <c r="AB173" s="1513" t="str">
        <f t="shared" si="30"/>
        <v>#REF!</v>
      </c>
      <c r="AC173" s="1514" t="str">
        <f t="shared" si="31"/>
        <v>#REF!</v>
      </c>
      <c r="AD173" s="1514" t="str">
        <f t="shared" si="13"/>
        <v>#REF!</v>
      </c>
      <c r="AE173" s="1514" t="str">
        <f t="shared" si="14"/>
        <v>#REF!</v>
      </c>
      <c r="AF173" s="422"/>
    </row>
    <row r="174" ht="15.0" customHeight="1">
      <c r="A174" s="270">
        <v>172.0</v>
      </c>
      <c r="B174" s="171">
        <v>453223.0</v>
      </c>
      <c r="C174" s="422" t="s">
        <v>728</v>
      </c>
      <c r="D174" s="422" t="s">
        <v>730</v>
      </c>
      <c r="E174" s="422" t="s">
        <v>892</v>
      </c>
      <c r="F174" s="171" t="s">
        <v>512</v>
      </c>
      <c r="G174" s="171" t="s">
        <v>555</v>
      </c>
      <c r="H174" s="171" t="s">
        <v>580</v>
      </c>
      <c r="I174" s="1515" t="str">
        <f t="shared" si="2"/>
        <v>#REF!</v>
      </c>
      <c r="J174" s="229">
        <v>5.0</v>
      </c>
      <c r="K174" s="389">
        <v>2024.0</v>
      </c>
      <c r="L174" s="639">
        <v>45413.0</v>
      </c>
      <c r="M174" s="639">
        <v>45443.0</v>
      </c>
      <c r="N174" s="171">
        <v>18.0</v>
      </c>
      <c r="O174" s="1505">
        <f t="shared" si="48"/>
        <v>0.78</v>
      </c>
      <c r="P174" s="1505" t="str">
        <f t="shared" si="28"/>
        <v>#REF!</v>
      </c>
      <c r="Q174" s="1505">
        <v>0.78</v>
      </c>
      <c r="R174" s="422"/>
      <c r="S174" s="171" t="s">
        <v>525</v>
      </c>
      <c r="T174" s="422" t="s">
        <v>2504</v>
      </c>
      <c r="U174" s="1511">
        <f t="shared" si="4"/>
        <v>0.78</v>
      </c>
      <c r="V174" s="1511" t="str">
        <f t="shared" si="49"/>
        <v>#REF!</v>
      </c>
      <c r="W174" s="1511">
        <f t="shared" si="50"/>
        <v>1</v>
      </c>
      <c r="X174" s="1511" t="str">
        <f t="shared" si="7"/>
        <v>#REF!</v>
      </c>
      <c r="Y174" s="1512">
        <f t="shared" si="8"/>
        <v>1</v>
      </c>
      <c r="Z174" s="1513" t="str">
        <f t="shared" si="9"/>
        <v>#REF!</v>
      </c>
      <c r="AA174" s="1513" t="str">
        <f t="shared" si="29"/>
        <v>#REF!</v>
      </c>
      <c r="AB174" s="1513" t="str">
        <f t="shared" si="30"/>
        <v>#REF!</v>
      </c>
      <c r="AC174" s="1514" t="str">
        <f t="shared" si="31"/>
        <v>#REF!</v>
      </c>
      <c r="AD174" s="1514" t="str">
        <f t="shared" si="13"/>
        <v>#REF!</v>
      </c>
      <c r="AE174" s="1514" t="str">
        <f t="shared" si="14"/>
        <v>#REF!</v>
      </c>
      <c r="AF174" s="422"/>
    </row>
    <row r="175" ht="15.0" customHeight="1">
      <c r="A175" s="270">
        <v>173.0</v>
      </c>
      <c r="B175" s="171">
        <v>451253.0</v>
      </c>
      <c r="C175" s="422" t="s">
        <v>803</v>
      </c>
      <c r="D175" s="422" t="s">
        <v>804</v>
      </c>
      <c r="E175" s="422" t="s">
        <v>892</v>
      </c>
      <c r="F175" s="171" t="s">
        <v>512</v>
      </c>
      <c r="G175" s="171" t="s">
        <v>530</v>
      </c>
      <c r="H175" s="171" t="s">
        <v>531</v>
      </c>
      <c r="I175" s="1515" t="str">
        <f t="shared" si="2"/>
        <v>#REF!</v>
      </c>
      <c r="J175" s="229">
        <v>5.0</v>
      </c>
      <c r="K175" s="389">
        <v>2024.0</v>
      </c>
      <c r="L175" s="639">
        <v>45413.0</v>
      </c>
      <c r="M175" s="639">
        <v>45443.0</v>
      </c>
      <c r="N175" s="171">
        <v>11.0</v>
      </c>
      <c r="O175" s="1505">
        <f t="shared" si="48"/>
        <v>0.48</v>
      </c>
      <c r="P175" s="1505" t="str">
        <f t="shared" si="28"/>
        <v>#REF!</v>
      </c>
      <c r="Q175" s="1505">
        <v>0.595</v>
      </c>
      <c r="R175" s="422"/>
      <c r="S175" s="171" t="s">
        <v>525</v>
      </c>
      <c r="T175" s="422" t="s">
        <v>2504</v>
      </c>
      <c r="U175" s="1511">
        <f t="shared" si="4"/>
        <v>0.595</v>
      </c>
      <c r="V175" s="1511" t="str">
        <f t="shared" si="49"/>
        <v>#REF!</v>
      </c>
      <c r="W175" s="1511">
        <f t="shared" si="50"/>
        <v>1.24</v>
      </c>
      <c r="X175" s="1511" t="str">
        <f t="shared" si="7"/>
        <v>#REF!</v>
      </c>
      <c r="Y175" s="1512">
        <f t="shared" si="8"/>
        <v>1</v>
      </c>
      <c r="Z175" s="1513" t="str">
        <f t="shared" si="9"/>
        <v>#REF!</v>
      </c>
      <c r="AA175" s="1513" t="str">
        <f t="shared" si="29"/>
        <v>#REF!</v>
      </c>
      <c r="AB175" s="1513" t="str">
        <f t="shared" si="30"/>
        <v>#REF!</v>
      </c>
      <c r="AC175" s="1514" t="str">
        <f t="shared" si="31"/>
        <v>#REF!</v>
      </c>
      <c r="AD175" s="1514" t="str">
        <f t="shared" si="13"/>
        <v>#REF!</v>
      </c>
      <c r="AE175" s="1514" t="str">
        <f t="shared" si="14"/>
        <v>#REF!</v>
      </c>
      <c r="AF175" s="422"/>
    </row>
    <row r="176" ht="15.0" customHeight="1">
      <c r="A176" s="270">
        <v>174.0</v>
      </c>
      <c r="B176" s="171">
        <v>463053.0</v>
      </c>
      <c r="C176" s="422" t="s">
        <v>1566</v>
      </c>
      <c r="D176" s="422" t="s">
        <v>1567</v>
      </c>
      <c r="E176" s="422" t="s">
        <v>892</v>
      </c>
      <c r="F176" s="171" t="s">
        <v>512</v>
      </c>
      <c r="G176" s="171" t="s">
        <v>555</v>
      </c>
      <c r="H176" s="171" t="s">
        <v>580</v>
      </c>
      <c r="I176" s="1515" t="str">
        <f t="shared" si="2"/>
        <v>#REF!</v>
      </c>
      <c r="J176" s="229">
        <v>5.0</v>
      </c>
      <c r="K176" s="389">
        <v>2024.0</v>
      </c>
      <c r="L176" s="639">
        <v>45413.0</v>
      </c>
      <c r="M176" s="639">
        <v>45443.0</v>
      </c>
      <c r="N176" s="171">
        <v>12.0</v>
      </c>
      <c r="O176" s="1505">
        <f t="shared" si="48"/>
        <v>0.52</v>
      </c>
      <c r="P176" s="1505" t="str">
        <f t="shared" si="28"/>
        <v>#REF!</v>
      </c>
      <c r="Q176" s="1505">
        <v>0.52</v>
      </c>
      <c r="R176" s="422"/>
      <c r="S176" s="171" t="s">
        <v>525</v>
      </c>
      <c r="T176" s="422" t="s">
        <v>2504</v>
      </c>
      <c r="U176" s="1511">
        <f t="shared" si="4"/>
        <v>0.52</v>
      </c>
      <c r="V176" s="1511" t="str">
        <f t="shared" si="49"/>
        <v>#REF!</v>
      </c>
      <c r="W176" s="1511">
        <f t="shared" si="50"/>
        <v>1</v>
      </c>
      <c r="X176" s="1511" t="str">
        <f t="shared" si="7"/>
        <v>#REF!</v>
      </c>
      <c r="Y176" s="1512">
        <f t="shared" si="8"/>
        <v>1</v>
      </c>
      <c r="Z176" s="1513" t="str">
        <f t="shared" si="9"/>
        <v>#REF!</v>
      </c>
      <c r="AA176" s="1513" t="str">
        <f t="shared" si="29"/>
        <v>#REF!</v>
      </c>
      <c r="AB176" s="1513" t="str">
        <f t="shared" si="30"/>
        <v>#REF!</v>
      </c>
      <c r="AC176" s="1514" t="str">
        <f t="shared" si="31"/>
        <v>#REF!</v>
      </c>
      <c r="AD176" s="1514" t="str">
        <f t="shared" si="13"/>
        <v>#REF!</v>
      </c>
      <c r="AE176" s="1514" t="str">
        <f t="shared" si="14"/>
        <v>#REF!</v>
      </c>
      <c r="AF176" s="422"/>
    </row>
    <row r="177" ht="15.0" customHeight="1">
      <c r="A177" s="270">
        <v>175.0</v>
      </c>
      <c r="B177" s="171">
        <v>464359.0</v>
      </c>
      <c r="C177" s="422" t="s">
        <v>1720</v>
      </c>
      <c r="D177" s="422" t="s">
        <v>2548</v>
      </c>
      <c r="E177" s="422" t="s">
        <v>892</v>
      </c>
      <c r="F177" s="171" t="s">
        <v>564</v>
      </c>
      <c r="G177" s="171" t="s">
        <v>555</v>
      </c>
      <c r="H177" s="171" t="s">
        <v>925</v>
      </c>
      <c r="I177" s="1515" t="str">
        <f t="shared" si="2"/>
        <v>#REF!</v>
      </c>
      <c r="J177" s="229">
        <v>5.0</v>
      </c>
      <c r="K177" s="389">
        <v>2024.0</v>
      </c>
      <c r="L177" s="639">
        <v>45413.0</v>
      </c>
      <c r="M177" s="639">
        <v>45443.0</v>
      </c>
      <c r="N177" s="171">
        <v>23.0</v>
      </c>
      <c r="O177" s="1505">
        <f t="shared" si="48"/>
        <v>1</v>
      </c>
      <c r="P177" s="1505" t="str">
        <f t="shared" si="28"/>
        <v>#REF!</v>
      </c>
      <c r="Q177" s="1505">
        <v>0.448</v>
      </c>
      <c r="R177" s="422"/>
      <c r="S177" s="171" t="s">
        <v>525</v>
      </c>
      <c r="T177" s="422" t="s">
        <v>2504</v>
      </c>
      <c r="U177" s="1511">
        <f t="shared" si="4"/>
        <v>0.448</v>
      </c>
      <c r="V177" s="1511" t="str">
        <f t="shared" si="49"/>
        <v>#REF!</v>
      </c>
      <c r="W177" s="1511">
        <f t="shared" si="50"/>
        <v>0.448</v>
      </c>
      <c r="X177" s="1511" t="str">
        <f t="shared" si="7"/>
        <v>#REF!</v>
      </c>
      <c r="Y177" s="1512">
        <f t="shared" si="8"/>
        <v>1</v>
      </c>
      <c r="Z177" s="1513" t="str">
        <f t="shared" si="9"/>
        <v>#REF!</v>
      </c>
      <c r="AA177" s="1513" t="str">
        <f t="shared" si="29"/>
        <v>#REF!</v>
      </c>
      <c r="AB177" s="1513" t="str">
        <f t="shared" si="30"/>
        <v>#REF!</v>
      </c>
      <c r="AC177" s="1514" t="str">
        <f t="shared" si="31"/>
        <v>#REF!</v>
      </c>
      <c r="AD177" s="1514" t="str">
        <f t="shared" si="13"/>
        <v>#REF!</v>
      </c>
      <c r="AE177" s="1514" t="str">
        <f t="shared" si="14"/>
        <v>#REF!</v>
      </c>
      <c r="AF177" s="422"/>
    </row>
    <row r="178" ht="15.0" customHeight="1">
      <c r="A178" s="270">
        <v>176.0</v>
      </c>
      <c r="B178" s="171">
        <v>464469.0</v>
      </c>
      <c r="C178" s="422" t="s">
        <v>1942</v>
      </c>
      <c r="D178" s="422" t="s">
        <v>2549</v>
      </c>
      <c r="E178" s="422" t="s">
        <v>892</v>
      </c>
      <c r="F178" s="171" t="s">
        <v>564</v>
      </c>
      <c r="G178" s="171" t="s">
        <v>530</v>
      </c>
      <c r="H178" s="171" t="s">
        <v>565</v>
      </c>
      <c r="I178" s="1515" t="str">
        <f t="shared" si="2"/>
        <v>#REF!</v>
      </c>
      <c r="J178" s="229">
        <v>5.0</v>
      </c>
      <c r="K178" s="389">
        <v>2024.0</v>
      </c>
      <c r="L178" s="639">
        <v>45413.0</v>
      </c>
      <c r="M178" s="639">
        <v>45443.0</v>
      </c>
      <c r="N178" s="171">
        <v>23.0</v>
      </c>
      <c r="O178" s="1505">
        <f t="shared" si="48"/>
        <v>1</v>
      </c>
      <c r="P178" s="1505" t="str">
        <f t="shared" si="28"/>
        <v>#REF!</v>
      </c>
      <c r="Q178" s="1505">
        <v>0.49</v>
      </c>
      <c r="R178" s="422"/>
      <c r="S178" s="171" t="s">
        <v>525</v>
      </c>
      <c r="T178" s="422" t="s">
        <v>2504</v>
      </c>
      <c r="U178" s="1511">
        <f t="shared" si="4"/>
        <v>0.49</v>
      </c>
      <c r="V178" s="1511" t="str">
        <f t="shared" si="49"/>
        <v>#REF!</v>
      </c>
      <c r="W178" s="1511">
        <f t="shared" si="50"/>
        <v>0.49</v>
      </c>
      <c r="X178" s="1511" t="str">
        <f t="shared" si="7"/>
        <v>#REF!</v>
      </c>
      <c r="Y178" s="1512">
        <f t="shared" si="8"/>
        <v>1</v>
      </c>
      <c r="Z178" s="1513" t="str">
        <f t="shared" si="9"/>
        <v>#REF!</v>
      </c>
      <c r="AA178" s="1513" t="str">
        <f t="shared" si="29"/>
        <v>#REF!</v>
      </c>
      <c r="AB178" s="1513" t="str">
        <f t="shared" si="30"/>
        <v>#REF!</v>
      </c>
      <c r="AC178" s="1514" t="str">
        <f t="shared" si="31"/>
        <v>#REF!</v>
      </c>
      <c r="AD178" s="1514" t="str">
        <f t="shared" si="13"/>
        <v>#REF!</v>
      </c>
      <c r="AE178" s="1514" t="str">
        <f t="shared" si="14"/>
        <v>#REF!</v>
      </c>
      <c r="AF178" s="422"/>
    </row>
    <row r="179" ht="15.0" customHeight="1">
      <c r="A179" s="270">
        <v>177.0</v>
      </c>
      <c r="B179" s="171">
        <v>430629.0</v>
      </c>
      <c r="C179" s="422" t="s">
        <v>835</v>
      </c>
      <c r="D179" s="422" t="s">
        <v>836</v>
      </c>
      <c r="E179" s="422" t="s">
        <v>892</v>
      </c>
      <c r="F179" s="171" t="s">
        <v>564</v>
      </c>
      <c r="G179" s="171" t="s">
        <v>569</v>
      </c>
      <c r="H179" s="171" t="s">
        <v>949</v>
      </c>
      <c r="I179" s="1515" t="str">
        <f t="shared" si="2"/>
        <v>#REF!</v>
      </c>
      <c r="J179" s="229">
        <v>5.0</v>
      </c>
      <c r="K179" s="389">
        <v>2024.0</v>
      </c>
      <c r="L179" s="639">
        <v>45413.0</v>
      </c>
      <c r="M179" s="639">
        <v>45443.0</v>
      </c>
      <c r="N179" s="171">
        <v>23.0</v>
      </c>
      <c r="O179" s="1505">
        <f t="shared" si="48"/>
        <v>1</v>
      </c>
      <c r="P179" s="1505" t="str">
        <f t="shared" si="28"/>
        <v>#REF!</v>
      </c>
      <c r="Q179" s="1505">
        <v>2.07</v>
      </c>
      <c r="R179" s="422"/>
      <c r="S179" s="171" t="s">
        <v>525</v>
      </c>
      <c r="T179" s="422" t="s">
        <v>823</v>
      </c>
      <c r="U179" s="1511">
        <f t="shared" si="4"/>
        <v>2.07</v>
      </c>
      <c r="V179" s="1511" t="str">
        <f t="shared" si="49"/>
        <v>#REF!</v>
      </c>
      <c r="W179" s="1511">
        <f t="shared" si="50"/>
        <v>2.07</v>
      </c>
      <c r="X179" s="1511" t="str">
        <f t="shared" si="7"/>
        <v>#REF!</v>
      </c>
      <c r="Y179" s="1512">
        <f t="shared" si="8"/>
        <v>1</v>
      </c>
      <c r="Z179" s="1513" t="str">
        <f t="shared" si="9"/>
        <v>#REF!</v>
      </c>
      <c r="AA179" s="1513" t="str">
        <f t="shared" si="29"/>
        <v>#REF!</v>
      </c>
      <c r="AB179" s="1513" t="str">
        <f t="shared" si="30"/>
        <v>#REF!</v>
      </c>
      <c r="AC179" s="1514" t="str">
        <f t="shared" si="31"/>
        <v>#REF!</v>
      </c>
      <c r="AD179" s="1514" t="str">
        <f t="shared" si="13"/>
        <v>#REF!</v>
      </c>
      <c r="AE179" s="1514" t="str">
        <f t="shared" si="14"/>
        <v>#REF!</v>
      </c>
      <c r="AF179" s="422"/>
    </row>
    <row r="180" ht="15.0" customHeight="1">
      <c r="A180" s="270">
        <v>178.0</v>
      </c>
      <c r="B180" s="171">
        <v>455859.0</v>
      </c>
      <c r="C180" s="422" t="s">
        <v>826</v>
      </c>
      <c r="D180" s="422" t="s">
        <v>827</v>
      </c>
      <c r="E180" s="422" t="s">
        <v>892</v>
      </c>
      <c r="F180" s="171" t="s">
        <v>512</v>
      </c>
      <c r="G180" s="171" t="s">
        <v>540</v>
      </c>
      <c r="H180" s="171" t="s">
        <v>541</v>
      </c>
      <c r="I180" s="1515" t="str">
        <f t="shared" si="2"/>
        <v>#REF!</v>
      </c>
      <c r="J180" s="229">
        <v>5.0</v>
      </c>
      <c r="K180" s="389">
        <v>2024.0</v>
      </c>
      <c r="L180" s="639">
        <v>45413.0</v>
      </c>
      <c r="M180" s="639">
        <v>45443.0</v>
      </c>
      <c r="N180" s="171">
        <v>4.0</v>
      </c>
      <c r="O180" s="1505">
        <f t="shared" si="48"/>
        <v>0.17</v>
      </c>
      <c r="P180" s="1505" t="str">
        <f t="shared" si="28"/>
        <v>#REF!</v>
      </c>
      <c r="Q180" s="1505">
        <v>0.27</v>
      </c>
      <c r="R180" s="422"/>
      <c r="S180" s="171" t="s">
        <v>525</v>
      </c>
      <c r="T180" s="422" t="s">
        <v>823</v>
      </c>
      <c r="U180" s="1511">
        <f t="shared" si="4"/>
        <v>0.27</v>
      </c>
      <c r="V180" s="1511" t="str">
        <f t="shared" si="49"/>
        <v>#REF!</v>
      </c>
      <c r="W180" s="1511">
        <f t="shared" si="50"/>
        <v>1.24</v>
      </c>
      <c r="X180" s="1511" t="str">
        <f t="shared" si="7"/>
        <v>#REF!</v>
      </c>
      <c r="Y180" s="1512">
        <f t="shared" si="8"/>
        <v>0.78</v>
      </c>
      <c r="Z180" s="1513" t="str">
        <f t="shared" si="9"/>
        <v>#REF!</v>
      </c>
      <c r="AA180" s="1513" t="str">
        <f t="shared" si="29"/>
        <v>#REF!</v>
      </c>
      <c r="AB180" s="1513" t="str">
        <f t="shared" si="30"/>
        <v>#REF!</v>
      </c>
      <c r="AC180" s="1514" t="str">
        <f t="shared" si="31"/>
        <v>#REF!</v>
      </c>
      <c r="AD180" s="1514" t="str">
        <f t="shared" si="13"/>
        <v>#REF!</v>
      </c>
      <c r="AE180" s="1514" t="str">
        <f t="shared" si="14"/>
        <v>#REF!</v>
      </c>
      <c r="AF180" s="422"/>
    </row>
    <row r="181" ht="15.0" customHeight="1">
      <c r="A181" s="270">
        <v>179.0</v>
      </c>
      <c r="B181" s="171">
        <v>452883.0</v>
      </c>
      <c r="C181" s="422" t="s">
        <v>759</v>
      </c>
      <c r="D181" s="422" t="s">
        <v>760</v>
      </c>
      <c r="E181" s="422" t="s">
        <v>892</v>
      </c>
      <c r="F181" s="171" t="s">
        <v>512</v>
      </c>
      <c r="G181" s="171" t="s">
        <v>530</v>
      </c>
      <c r="H181" s="171" t="s">
        <v>531</v>
      </c>
      <c r="I181" s="1515" t="str">
        <f t="shared" si="2"/>
        <v>#REF!</v>
      </c>
      <c r="J181" s="229">
        <v>5.0</v>
      </c>
      <c r="K181" s="389">
        <v>2024.0</v>
      </c>
      <c r="L181" s="639">
        <v>45413.0</v>
      </c>
      <c r="M181" s="639">
        <v>45443.0</v>
      </c>
      <c r="N181" s="171">
        <v>4.0</v>
      </c>
      <c r="O181" s="1505">
        <f t="shared" si="48"/>
        <v>0.17</v>
      </c>
      <c r="P181" s="1505" t="str">
        <f t="shared" si="28"/>
        <v>#REF!</v>
      </c>
      <c r="Q181" s="1505">
        <v>0.211</v>
      </c>
      <c r="R181" s="422"/>
      <c r="S181" s="171" t="s">
        <v>525</v>
      </c>
      <c r="T181" s="422" t="s">
        <v>823</v>
      </c>
      <c r="U181" s="1511">
        <f t="shared" si="4"/>
        <v>0.211</v>
      </c>
      <c r="V181" s="1511" t="str">
        <f t="shared" si="49"/>
        <v>#REF!</v>
      </c>
      <c r="W181" s="1511">
        <f t="shared" si="50"/>
        <v>1.116</v>
      </c>
      <c r="X181" s="1511" t="str">
        <f t="shared" si="7"/>
        <v>#REF!</v>
      </c>
      <c r="Y181" s="1512">
        <f t="shared" si="8"/>
        <v>1.013333333</v>
      </c>
      <c r="Z181" s="1513" t="str">
        <f t="shared" si="9"/>
        <v>#REF!</v>
      </c>
      <c r="AA181" s="1513" t="str">
        <f t="shared" si="29"/>
        <v>#REF!</v>
      </c>
      <c r="AB181" s="1513" t="str">
        <f t="shared" si="30"/>
        <v>#REF!</v>
      </c>
      <c r="AC181" s="1514" t="str">
        <f t="shared" si="31"/>
        <v>#REF!</v>
      </c>
      <c r="AD181" s="1514" t="str">
        <f t="shared" si="13"/>
        <v>#REF!</v>
      </c>
      <c r="AE181" s="1514" t="str">
        <f t="shared" si="14"/>
        <v>#REF!</v>
      </c>
      <c r="AF181" s="422"/>
    </row>
    <row r="182" ht="15.0" customHeight="1">
      <c r="A182" s="270">
        <v>180.0</v>
      </c>
      <c r="B182" s="171">
        <v>453223.0</v>
      </c>
      <c r="C182" s="422" t="s">
        <v>728</v>
      </c>
      <c r="D182" s="422" t="s">
        <v>730</v>
      </c>
      <c r="E182" s="422" t="s">
        <v>892</v>
      </c>
      <c r="F182" s="171" t="s">
        <v>512</v>
      </c>
      <c r="G182" s="171" t="s">
        <v>555</v>
      </c>
      <c r="H182" s="171" t="s">
        <v>580</v>
      </c>
      <c r="I182" s="1515" t="str">
        <f t="shared" si="2"/>
        <v>#REF!</v>
      </c>
      <c r="J182" s="229">
        <v>5.0</v>
      </c>
      <c r="K182" s="389">
        <v>2024.0</v>
      </c>
      <c r="L182" s="639">
        <v>45413.0</v>
      </c>
      <c r="M182" s="639">
        <v>45443.0</v>
      </c>
      <c r="N182" s="171">
        <v>5.0</v>
      </c>
      <c r="O182" s="1505">
        <f t="shared" si="48"/>
        <v>0.22</v>
      </c>
      <c r="P182" s="1505" t="str">
        <f t="shared" si="28"/>
        <v>#REF!</v>
      </c>
      <c r="Q182" s="1505">
        <v>0.22</v>
      </c>
      <c r="R182" s="422"/>
      <c r="S182" s="171" t="s">
        <v>525</v>
      </c>
      <c r="T182" s="422" t="s">
        <v>823</v>
      </c>
      <c r="U182" s="1511">
        <f t="shared" si="4"/>
        <v>0.22</v>
      </c>
      <c r="V182" s="1511" t="str">
        <f t="shared" si="49"/>
        <v>#REF!</v>
      </c>
      <c r="W182" s="1511">
        <f t="shared" si="50"/>
        <v>1</v>
      </c>
      <c r="X182" s="1511" t="str">
        <f t="shared" si="7"/>
        <v>#REF!</v>
      </c>
      <c r="Y182" s="1512">
        <f t="shared" si="8"/>
        <v>1</v>
      </c>
      <c r="Z182" s="1513" t="str">
        <f t="shared" si="9"/>
        <v>#REF!</v>
      </c>
      <c r="AA182" s="1513" t="str">
        <f t="shared" si="29"/>
        <v>#REF!</v>
      </c>
      <c r="AB182" s="1513" t="str">
        <f t="shared" si="30"/>
        <v>#REF!</v>
      </c>
      <c r="AC182" s="1514" t="str">
        <f t="shared" si="31"/>
        <v>#REF!</v>
      </c>
      <c r="AD182" s="1514" t="str">
        <f t="shared" si="13"/>
        <v>#REF!</v>
      </c>
      <c r="AE182" s="1514" t="str">
        <f t="shared" si="14"/>
        <v>#REF!</v>
      </c>
      <c r="AF182" s="422"/>
    </row>
    <row r="183" ht="15.0" customHeight="1">
      <c r="A183" s="270">
        <v>181.0</v>
      </c>
      <c r="B183" s="171">
        <v>454803.0</v>
      </c>
      <c r="C183" s="422" t="s">
        <v>797</v>
      </c>
      <c r="D183" s="422" t="s">
        <v>798</v>
      </c>
      <c r="E183" s="422" t="s">
        <v>2550</v>
      </c>
      <c r="F183" s="171" t="s">
        <v>701</v>
      </c>
      <c r="G183" s="171" t="s">
        <v>555</v>
      </c>
      <c r="H183" s="171" t="s">
        <v>708</v>
      </c>
      <c r="I183" s="1515" t="str">
        <f t="shared" si="2"/>
        <v>#REF!</v>
      </c>
      <c r="J183" s="229">
        <v>5.0</v>
      </c>
      <c r="K183" s="389">
        <v>2024.0</v>
      </c>
      <c r="L183" s="639">
        <v>45413.0</v>
      </c>
      <c r="M183" s="639">
        <v>45443.0</v>
      </c>
      <c r="N183" s="171">
        <v>9.0</v>
      </c>
      <c r="O183" s="1505">
        <f t="shared" si="48"/>
        <v>0.39</v>
      </c>
      <c r="P183" s="1505" t="str">
        <f t="shared" si="28"/>
        <v>#REF!</v>
      </c>
      <c r="Q183" s="1505">
        <v>0.335</v>
      </c>
      <c r="R183" s="422"/>
      <c r="S183" s="171" t="s">
        <v>525</v>
      </c>
      <c r="T183" s="422" t="s">
        <v>823</v>
      </c>
      <c r="U183" s="1511">
        <f t="shared" si="4"/>
        <v>0.335</v>
      </c>
      <c r="V183" s="1511" t="str">
        <f t="shared" si="49"/>
        <v>#REF!</v>
      </c>
      <c r="W183" s="1511">
        <f t="shared" si="50"/>
        <v>0.873</v>
      </c>
      <c r="X183" s="1511" t="str">
        <f t="shared" si="7"/>
        <v>#REF!</v>
      </c>
      <c r="Y183" s="1512">
        <f t="shared" si="8"/>
        <v>1.015</v>
      </c>
      <c r="Z183" s="1513" t="str">
        <f t="shared" si="9"/>
        <v>#REF!</v>
      </c>
      <c r="AA183" s="1513" t="str">
        <f t="shared" si="29"/>
        <v>#REF!</v>
      </c>
      <c r="AB183" s="1513" t="str">
        <f t="shared" si="30"/>
        <v>#REF!</v>
      </c>
      <c r="AC183" s="1514" t="str">
        <f t="shared" si="31"/>
        <v>#REF!</v>
      </c>
      <c r="AD183" s="1514" t="str">
        <f t="shared" si="13"/>
        <v>#REF!</v>
      </c>
      <c r="AE183" s="1514" t="str">
        <f t="shared" si="14"/>
        <v>#REF!</v>
      </c>
      <c r="AF183" s="422"/>
    </row>
    <row r="184" ht="15.0" customHeight="1">
      <c r="A184" s="270">
        <v>182.0</v>
      </c>
      <c r="B184" s="171">
        <v>464357.0</v>
      </c>
      <c r="C184" s="422" t="s">
        <v>1711</v>
      </c>
      <c r="D184" s="422" t="s">
        <v>2551</v>
      </c>
      <c r="E184" s="422" t="s">
        <v>892</v>
      </c>
      <c r="F184" s="171" t="s">
        <v>564</v>
      </c>
      <c r="G184" s="171" t="s">
        <v>555</v>
      </c>
      <c r="H184" s="171" t="s">
        <v>925</v>
      </c>
      <c r="I184" s="1515" t="str">
        <f t="shared" si="2"/>
        <v>#REF!</v>
      </c>
      <c r="J184" s="229">
        <v>5.0</v>
      </c>
      <c r="K184" s="389">
        <v>2024.0</v>
      </c>
      <c r="L184" s="639">
        <v>45413.0</v>
      </c>
      <c r="M184" s="639">
        <v>45443.0</v>
      </c>
      <c r="N184" s="171">
        <v>10.0</v>
      </c>
      <c r="O184" s="1505">
        <f t="shared" si="48"/>
        <v>0.43</v>
      </c>
      <c r="P184" s="1505" t="str">
        <f t="shared" si="28"/>
        <v>#REF!</v>
      </c>
      <c r="Q184" s="1505">
        <v>0.443</v>
      </c>
      <c r="R184" s="422"/>
      <c r="S184" s="171" t="s">
        <v>525</v>
      </c>
      <c r="T184" s="422" t="s">
        <v>823</v>
      </c>
      <c r="U184" s="1511">
        <f t="shared" si="4"/>
        <v>0.443</v>
      </c>
      <c r="V184" s="1511" t="str">
        <f t="shared" si="49"/>
        <v>#REF!</v>
      </c>
      <c r="W184" s="1511">
        <f t="shared" si="50"/>
        <v>0.443</v>
      </c>
      <c r="X184" s="1511" t="str">
        <f t="shared" si="7"/>
        <v>#REF!</v>
      </c>
      <c r="Y184" s="1512">
        <f t="shared" si="8"/>
        <v>0.43</v>
      </c>
      <c r="Z184" s="1513" t="str">
        <f t="shared" si="9"/>
        <v>#REF!</v>
      </c>
      <c r="AA184" s="1513" t="str">
        <f t="shared" si="29"/>
        <v>#REF!</v>
      </c>
      <c r="AB184" s="1513" t="str">
        <f t="shared" si="30"/>
        <v>#REF!</v>
      </c>
      <c r="AC184" s="1514" t="str">
        <f t="shared" si="31"/>
        <v>#REF!</v>
      </c>
      <c r="AD184" s="1514" t="str">
        <f t="shared" si="13"/>
        <v>#REF!</v>
      </c>
      <c r="AE184" s="1514" t="str">
        <f t="shared" si="14"/>
        <v>#REF!</v>
      </c>
      <c r="AF184" s="422"/>
    </row>
    <row r="185" ht="15.0" customHeight="1">
      <c r="A185" s="270">
        <v>183.0</v>
      </c>
      <c r="B185" s="171">
        <v>451253.0</v>
      </c>
      <c r="C185" s="422" t="s">
        <v>803</v>
      </c>
      <c r="D185" s="422" t="s">
        <v>804</v>
      </c>
      <c r="E185" s="422" t="s">
        <v>892</v>
      </c>
      <c r="F185" s="171" t="s">
        <v>512</v>
      </c>
      <c r="G185" s="171" t="s">
        <v>530</v>
      </c>
      <c r="H185" s="171" t="s">
        <v>531</v>
      </c>
      <c r="I185" s="1515" t="str">
        <f t="shared" si="2"/>
        <v>#REF!</v>
      </c>
      <c r="J185" s="229">
        <v>5.0</v>
      </c>
      <c r="K185" s="389">
        <v>2024.0</v>
      </c>
      <c r="L185" s="639">
        <v>45413.0</v>
      </c>
      <c r="M185" s="639">
        <v>45443.0</v>
      </c>
      <c r="N185" s="171">
        <v>3.0</v>
      </c>
      <c r="O185" s="1505">
        <f t="shared" si="48"/>
        <v>0.13</v>
      </c>
      <c r="P185" s="1505" t="str">
        <f t="shared" si="28"/>
        <v>#REF!</v>
      </c>
      <c r="Q185" s="1505">
        <v>0.161</v>
      </c>
      <c r="R185" s="422"/>
      <c r="S185" s="171" t="s">
        <v>525</v>
      </c>
      <c r="T185" s="422" t="s">
        <v>823</v>
      </c>
      <c r="U185" s="1511">
        <f t="shared" si="4"/>
        <v>0.161</v>
      </c>
      <c r="V185" s="1511" t="str">
        <f t="shared" si="49"/>
        <v>#REF!</v>
      </c>
      <c r="W185" s="1511">
        <f t="shared" si="50"/>
        <v>1.24</v>
      </c>
      <c r="X185" s="1511" t="str">
        <f t="shared" si="7"/>
        <v>#REF!</v>
      </c>
      <c r="Y185" s="1512">
        <f t="shared" si="8"/>
        <v>1</v>
      </c>
      <c r="Z185" s="1513" t="str">
        <f t="shared" si="9"/>
        <v>#REF!</v>
      </c>
      <c r="AA185" s="1513" t="str">
        <f t="shared" si="29"/>
        <v>#REF!</v>
      </c>
      <c r="AB185" s="1513" t="str">
        <f t="shared" si="30"/>
        <v>#REF!</v>
      </c>
      <c r="AC185" s="1514" t="str">
        <f t="shared" si="31"/>
        <v>#REF!</v>
      </c>
      <c r="AD185" s="1514" t="str">
        <f t="shared" si="13"/>
        <v>#REF!</v>
      </c>
      <c r="AE185" s="1514" t="str">
        <f t="shared" si="14"/>
        <v>#REF!</v>
      </c>
      <c r="AF185" s="422"/>
    </row>
    <row r="186" ht="15.0" customHeight="1">
      <c r="A186" s="270">
        <v>184.0</v>
      </c>
      <c r="B186" s="171">
        <v>441049.0</v>
      </c>
      <c r="C186" s="422" t="s">
        <v>748</v>
      </c>
      <c r="D186" s="422" t="s">
        <v>749</v>
      </c>
      <c r="E186" s="422" t="s">
        <v>892</v>
      </c>
      <c r="F186" s="171" t="s">
        <v>663</v>
      </c>
      <c r="G186" s="171" t="s">
        <v>540</v>
      </c>
      <c r="H186" s="171" t="s">
        <v>750</v>
      </c>
      <c r="I186" s="1515" t="str">
        <f t="shared" si="2"/>
        <v>#REF!</v>
      </c>
      <c r="J186" s="229">
        <v>5.0</v>
      </c>
      <c r="K186" s="389">
        <v>2024.0</v>
      </c>
      <c r="L186" s="639">
        <v>45413.0</v>
      </c>
      <c r="M186" s="639">
        <v>45443.0</v>
      </c>
      <c r="N186" s="171">
        <v>2.2</v>
      </c>
      <c r="O186" s="1505">
        <f t="shared" si="48"/>
        <v>0.1</v>
      </c>
      <c r="P186" s="1505" t="str">
        <f t="shared" si="28"/>
        <v>#REF!</v>
      </c>
      <c r="Q186" s="1505">
        <v>0.159</v>
      </c>
      <c r="R186" s="422"/>
      <c r="S186" s="171" t="s">
        <v>525</v>
      </c>
      <c r="T186" s="422" t="s">
        <v>823</v>
      </c>
      <c r="U186" s="1511">
        <f t="shared" si="4"/>
        <v>0.159</v>
      </c>
      <c r="V186" s="1511" t="str">
        <f t="shared" si="49"/>
        <v>#REF!</v>
      </c>
      <c r="W186" s="1511">
        <f t="shared" si="50"/>
        <v>1.847</v>
      </c>
      <c r="X186" s="1511" t="str">
        <f t="shared" si="7"/>
        <v>#REF!</v>
      </c>
      <c r="Y186" s="1512">
        <f t="shared" si="8"/>
        <v>1</v>
      </c>
      <c r="Z186" s="1513" t="str">
        <f t="shared" si="9"/>
        <v>#REF!</v>
      </c>
      <c r="AA186" s="1513" t="str">
        <f t="shared" si="29"/>
        <v>#REF!</v>
      </c>
      <c r="AB186" s="1513" t="str">
        <f t="shared" si="30"/>
        <v>#REF!</v>
      </c>
      <c r="AC186" s="1514" t="str">
        <f t="shared" si="31"/>
        <v>#REF!</v>
      </c>
      <c r="AD186" s="1514" t="str">
        <f t="shared" si="13"/>
        <v>#REF!</v>
      </c>
      <c r="AE186" s="1514" t="str">
        <f t="shared" si="14"/>
        <v>#REF!</v>
      </c>
      <c r="AF186" s="422"/>
    </row>
    <row r="187" ht="15.0" customHeight="1">
      <c r="A187" s="270">
        <v>185.0</v>
      </c>
      <c r="B187" s="609" t="s">
        <v>851</v>
      </c>
      <c r="C187" s="240" t="s">
        <v>852</v>
      </c>
      <c r="D187" s="240" t="s">
        <v>853</v>
      </c>
      <c r="E187" s="240" t="s">
        <v>552</v>
      </c>
      <c r="F187" s="609" t="s">
        <v>512</v>
      </c>
      <c r="G187" s="609" t="s">
        <v>771</v>
      </c>
      <c r="H187" s="609" t="str">
        <f t="shared" ref="H187:H229" si="51">IF(G187="fresher",F187&amp;"01",IF(G187="junior",F187&amp;"02",IF(G187="junior+",F187&amp;"03",IF(G187="middle",F187&amp;"04",IF(G187="middle+",F187&amp;"05",IF(G187="senior",F187&amp;"06",0))))))</f>
        <v>DEV04</v>
      </c>
      <c r="I187" s="522" t="str">
        <f t="shared" si="2"/>
        <v>#REF!</v>
      </c>
      <c r="J187" s="270">
        <v>5.0</v>
      </c>
      <c r="K187" s="270">
        <v>2024.0</v>
      </c>
      <c r="L187" s="639">
        <v>45413.0</v>
      </c>
      <c r="M187" s="639">
        <v>45427.0</v>
      </c>
      <c r="N187" s="171">
        <f t="shared" ref="N187:N222" si="52">NETWORKDAYS(L187,M187)+1</f>
        <v>12</v>
      </c>
      <c r="O187" s="1485">
        <f t="shared" ref="O187:O188" si="53">N187/24</f>
        <v>0.5</v>
      </c>
      <c r="P187" s="1486" t="str">
        <f t="shared" si="28"/>
        <v>#REF!</v>
      </c>
      <c r="Q187" s="1486">
        <v>0.76</v>
      </c>
      <c r="R187" s="525"/>
      <c r="S187" s="609" t="s">
        <v>525</v>
      </c>
      <c r="T187" s="519" t="s">
        <v>837</v>
      </c>
      <c r="U187" s="527">
        <f t="shared" si="4"/>
        <v>0.76</v>
      </c>
      <c r="V187" s="527" t="str">
        <f t="shared" ref="V187:V214" si="54">ROUND(SUMIF($B:$B,B187,P:P),3)</f>
        <v>#REF!</v>
      </c>
      <c r="W187" s="527">
        <f t="shared" ref="W187:W214" si="55">ROUND(SUMIF($B:$B,B187,U:U),3)</f>
        <v>0.76</v>
      </c>
      <c r="X187" s="1487" t="str">
        <f t="shared" si="7"/>
        <v>#REF!</v>
      </c>
      <c r="Y187" s="530">
        <f t="shared" si="8"/>
        <v>0.5</v>
      </c>
      <c r="Z187" s="1442" t="str">
        <f t="shared" si="9"/>
        <v>#REF!</v>
      </c>
      <c r="AA187" s="1442" t="str">
        <f t="shared" si="29"/>
        <v>#REF!</v>
      </c>
      <c r="AB187" s="1442" t="str">
        <f t="shared" si="30"/>
        <v>#REF!</v>
      </c>
      <c r="AC187" s="1441" t="str">
        <f t="shared" si="31"/>
        <v>#REF!</v>
      </c>
      <c r="AD187" s="1441" t="str">
        <f t="shared" si="13"/>
        <v>#REF!</v>
      </c>
      <c r="AE187" s="1441" t="str">
        <f t="shared" si="14"/>
        <v>#REF!</v>
      </c>
      <c r="AF187" s="609"/>
    </row>
    <row r="188" ht="15.0" customHeight="1">
      <c r="A188" s="270">
        <v>186.0</v>
      </c>
      <c r="B188" s="609" t="s">
        <v>843</v>
      </c>
      <c r="C188" s="240" t="s">
        <v>844</v>
      </c>
      <c r="D188" s="240" t="s">
        <v>845</v>
      </c>
      <c r="E188" s="240" t="s">
        <v>552</v>
      </c>
      <c r="F188" s="609" t="s">
        <v>546</v>
      </c>
      <c r="G188" s="609" t="s">
        <v>665</v>
      </c>
      <c r="H188" s="609" t="str">
        <f t="shared" si="51"/>
        <v>TESTER02</v>
      </c>
      <c r="I188" s="522" t="str">
        <f t="shared" si="2"/>
        <v>#REF!</v>
      </c>
      <c r="J188" s="270">
        <v>5.0</v>
      </c>
      <c r="K188" s="270">
        <v>2024.0</v>
      </c>
      <c r="L188" s="639">
        <v>45413.0</v>
      </c>
      <c r="M188" s="639">
        <v>45443.0</v>
      </c>
      <c r="N188" s="171">
        <f t="shared" si="52"/>
        <v>24</v>
      </c>
      <c r="O188" s="1485">
        <f t="shared" si="53"/>
        <v>1</v>
      </c>
      <c r="P188" s="1486">
        <f t="shared" si="28"/>
        <v>1</v>
      </c>
      <c r="Q188" s="1486">
        <v>1.0</v>
      </c>
      <c r="R188" s="525"/>
      <c r="S188" s="171" t="s">
        <v>517</v>
      </c>
      <c r="T188" s="519" t="s">
        <v>837</v>
      </c>
      <c r="U188" s="527">
        <f t="shared" si="4"/>
        <v>1</v>
      </c>
      <c r="V188" s="527">
        <f t="shared" si="54"/>
        <v>1</v>
      </c>
      <c r="W188" s="527">
        <f t="shared" si="55"/>
        <v>1</v>
      </c>
      <c r="X188" s="1487">
        <f t="shared" si="7"/>
        <v>1</v>
      </c>
      <c r="Y188" s="530">
        <f t="shared" si="8"/>
        <v>1</v>
      </c>
      <c r="Z188" s="1442" t="str">
        <f t="shared" si="9"/>
        <v>#REF!</v>
      </c>
      <c r="AA188" s="1442" t="str">
        <f t="shared" si="29"/>
        <v>#REF!</v>
      </c>
      <c r="AB188" s="1442" t="str">
        <f t="shared" si="30"/>
        <v>#REF!</v>
      </c>
      <c r="AC188" s="1441">
        <f t="shared" si="31"/>
        <v>0</v>
      </c>
      <c r="AD188" s="1441" t="str">
        <f t="shared" si="13"/>
        <v>#REF!</v>
      </c>
      <c r="AE188" s="1441" t="str">
        <f t="shared" si="14"/>
        <v>#REF!</v>
      </c>
      <c r="AF188" s="609"/>
    </row>
    <row r="189" ht="15.0" customHeight="1">
      <c r="A189" s="270">
        <v>187.0</v>
      </c>
      <c r="B189" s="609" t="s">
        <v>832</v>
      </c>
      <c r="C189" s="240" t="s">
        <v>1739</v>
      </c>
      <c r="D189" s="240" t="s">
        <v>834</v>
      </c>
      <c r="E189" s="240" t="s">
        <v>552</v>
      </c>
      <c r="F189" s="609" t="s">
        <v>546</v>
      </c>
      <c r="G189" s="609" t="s">
        <v>787</v>
      </c>
      <c r="H189" s="609" t="str">
        <f t="shared" si="51"/>
        <v>TESTER05</v>
      </c>
      <c r="I189" s="522" t="str">
        <f t="shared" si="2"/>
        <v>#REF!</v>
      </c>
      <c r="J189" s="270">
        <v>5.0</v>
      </c>
      <c r="K189" s="270">
        <v>2024.0</v>
      </c>
      <c r="L189" s="639">
        <v>45413.0</v>
      </c>
      <c r="M189" s="639">
        <v>45443.0</v>
      </c>
      <c r="N189" s="171">
        <f t="shared" si="52"/>
        <v>24</v>
      </c>
      <c r="O189" s="1485">
        <f>N189/24*0.8</f>
        <v>0.8</v>
      </c>
      <c r="P189" s="1486" t="str">
        <f t="shared" si="28"/>
        <v>#REF!</v>
      </c>
      <c r="Q189" s="1486">
        <v>1.504</v>
      </c>
      <c r="R189" s="525"/>
      <c r="S189" s="609" t="s">
        <v>525</v>
      </c>
      <c r="T189" s="519" t="s">
        <v>837</v>
      </c>
      <c r="U189" s="527">
        <f t="shared" si="4"/>
        <v>1.504</v>
      </c>
      <c r="V189" s="527" t="str">
        <f t="shared" si="54"/>
        <v>#REF!</v>
      </c>
      <c r="W189" s="527">
        <f t="shared" si="55"/>
        <v>1.504</v>
      </c>
      <c r="X189" s="1487" t="str">
        <f t="shared" si="7"/>
        <v>#REF!</v>
      </c>
      <c r="Y189" s="530">
        <f t="shared" si="8"/>
        <v>0.8</v>
      </c>
      <c r="Z189" s="1442" t="str">
        <f t="shared" si="9"/>
        <v>#REF!</v>
      </c>
      <c r="AA189" s="1442" t="str">
        <f t="shared" si="29"/>
        <v>#REF!</v>
      </c>
      <c r="AB189" s="1442" t="str">
        <f t="shared" si="30"/>
        <v>#REF!</v>
      </c>
      <c r="AC189" s="1441" t="str">
        <f t="shared" si="31"/>
        <v>#REF!</v>
      </c>
      <c r="AD189" s="1441" t="str">
        <f t="shared" si="13"/>
        <v>#REF!</v>
      </c>
      <c r="AE189" s="1441" t="str">
        <f t="shared" si="14"/>
        <v>#REF!</v>
      </c>
      <c r="AF189" s="609"/>
    </row>
    <row r="190" ht="15.0" customHeight="1">
      <c r="A190" s="270">
        <v>188.0</v>
      </c>
      <c r="B190" s="609" t="s">
        <v>880</v>
      </c>
      <c r="C190" s="240" t="s">
        <v>881</v>
      </c>
      <c r="D190" s="240" t="s">
        <v>1742</v>
      </c>
      <c r="E190" s="240" t="s">
        <v>552</v>
      </c>
      <c r="F190" s="609" t="s">
        <v>512</v>
      </c>
      <c r="G190" s="609" t="s">
        <v>665</v>
      </c>
      <c r="H190" s="609" t="str">
        <f t="shared" si="51"/>
        <v>DEV02</v>
      </c>
      <c r="I190" s="522" t="str">
        <f t="shared" si="2"/>
        <v>#REF!</v>
      </c>
      <c r="J190" s="270">
        <v>5.0</v>
      </c>
      <c r="K190" s="270">
        <v>2024.0</v>
      </c>
      <c r="L190" s="639">
        <v>45413.0</v>
      </c>
      <c r="M190" s="639">
        <v>45443.0</v>
      </c>
      <c r="N190" s="171">
        <f t="shared" si="52"/>
        <v>24</v>
      </c>
      <c r="O190" s="1485">
        <f t="shared" ref="O190:O194" si="56">N190/24</f>
        <v>1</v>
      </c>
      <c r="P190" s="1486" t="str">
        <f t="shared" si="28"/>
        <v>#REF!</v>
      </c>
      <c r="Q190" s="1486">
        <v>1.0</v>
      </c>
      <c r="R190" s="525"/>
      <c r="S190" s="609" t="s">
        <v>525</v>
      </c>
      <c r="T190" s="519" t="s">
        <v>837</v>
      </c>
      <c r="U190" s="527">
        <f t="shared" si="4"/>
        <v>1</v>
      </c>
      <c r="V190" s="527" t="str">
        <f t="shared" si="54"/>
        <v>#REF!</v>
      </c>
      <c r="W190" s="527">
        <f t="shared" si="55"/>
        <v>1</v>
      </c>
      <c r="X190" s="1487" t="str">
        <f t="shared" si="7"/>
        <v>#REF!</v>
      </c>
      <c r="Y190" s="530">
        <f t="shared" si="8"/>
        <v>1</v>
      </c>
      <c r="Z190" s="1442" t="str">
        <f t="shared" si="9"/>
        <v>#REF!</v>
      </c>
      <c r="AA190" s="1442" t="str">
        <f t="shared" si="29"/>
        <v>#REF!</v>
      </c>
      <c r="AB190" s="1442" t="str">
        <f t="shared" si="30"/>
        <v>#REF!</v>
      </c>
      <c r="AC190" s="1441" t="str">
        <f t="shared" si="31"/>
        <v>#REF!</v>
      </c>
      <c r="AD190" s="1441" t="str">
        <f t="shared" si="13"/>
        <v>#REF!</v>
      </c>
      <c r="AE190" s="1441" t="str">
        <f t="shared" si="14"/>
        <v>#REF!</v>
      </c>
      <c r="AF190" s="609"/>
    </row>
    <row r="191" ht="15.0" customHeight="1">
      <c r="A191" s="270">
        <v>189.0</v>
      </c>
      <c r="B191" s="609" t="s">
        <v>868</v>
      </c>
      <c r="C191" s="240" t="s">
        <v>869</v>
      </c>
      <c r="D191" s="240" t="s">
        <v>870</v>
      </c>
      <c r="E191" s="240" t="s">
        <v>552</v>
      </c>
      <c r="F191" s="609" t="s">
        <v>512</v>
      </c>
      <c r="G191" s="609" t="s">
        <v>790</v>
      </c>
      <c r="H191" s="609" t="str">
        <f t="shared" si="51"/>
        <v>DEV03</v>
      </c>
      <c r="I191" s="522" t="str">
        <f t="shared" si="2"/>
        <v>#REF!</v>
      </c>
      <c r="J191" s="270">
        <v>5.0</v>
      </c>
      <c r="K191" s="270">
        <v>2024.0</v>
      </c>
      <c r="L191" s="639">
        <v>45413.0</v>
      </c>
      <c r="M191" s="639">
        <v>45443.0</v>
      </c>
      <c r="N191" s="171">
        <f t="shared" si="52"/>
        <v>24</v>
      </c>
      <c r="O191" s="1485">
        <f t="shared" si="56"/>
        <v>1</v>
      </c>
      <c r="P191" s="1486" t="str">
        <f t="shared" si="28"/>
        <v>#REF!</v>
      </c>
      <c r="Q191" s="1486">
        <v>1.24</v>
      </c>
      <c r="R191" s="525"/>
      <c r="S191" s="609" t="s">
        <v>525</v>
      </c>
      <c r="T191" s="519" t="s">
        <v>837</v>
      </c>
      <c r="U191" s="527">
        <f t="shared" si="4"/>
        <v>1.24</v>
      </c>
      <c r="V191" s="527" t="str">
        <f t="shared" si="54"/>
        <v>#REF!</v>
      </c>
      <c r="W191" s="527">
        <f t="shared" si="55"/>
        <v>1.24</v>
      </c>
      <c r="X191" s="1487" t="str">
        <f t="shared" si="7"/>
        <v>#REF!</v>
      </c>
      <c r="Y191" s="530">
        <f t="shared" si="8"/>
        <v>1</v>
      </c>
      <c r="Z191" s="1442" t="str">
        <f t="shared" si="9"/>
        <v>#REF!</v>
      </c>
      <c r="AA191" s="1442" t="str">
        <f t="shared" si="29"/>
        <v>#REF!</v>
      </c>
      <c r="AB191" s="1442" t="str">
        <f t="shared" si="30"/>
        <v>#REF!</v>
      </c>
      <c r="AC191" s="1441" t="str">
        <f t="shared" si="31"/>
        <v>#REF!</v>
      </c>
      <c r="AD191" s="1441" t="str">
        <f t="shared" si="13"/>
        <v>#REF!</v>
      </c>
      <c r="AE191" s="1441" t="str">
        <f t="shared" si="14"/>
        <v>#REF!</v>
      </c>
      <c r="AF191" s="609"/>
    </row>
    <row r="192" ht="15.0" customHeight="1">
      <c r="A192" s="270">
        <v>190.0</v>
      </c>
      <c r="B192" s="609" t="s">
        <v>855</v>
      </c>
      <c r="C192" s="240" t="s">
        <v>856</v>
      </c>
      <c r="D192" s="240" t="s">
        <v>857</v>
      </c>
      <c r="E192" s="240" t="s">
        <v>552</v>
      </c>
      <c r="F192" s="609" t="s">
        <v>512</v>
      </c>
      <c r="G192" s="609" t="s">
        <v>771</v>
      </c>
      <c r="H192" s="609" t="str">
        <f t="shared" si="51"/>
        <v>DEV04</v>
      </c>
      <c r="I192" s="522" t="str">
        <f t="shared" si="2"/>
        <v>#REF!</v>
      </c>
      <c r="J192" s="270">
        <v>5.0</v>
      </c>
      <c r="K192" s="270">
        <v>2024.0</v>
      </c>
      <c r="L192" s="639">
        <v>45413.0</v>
      </c>
      <c r="M192" s="639">
        <v>45443.0</v>
      </c>
      <c r="N192" s="171">
        <f t="shared" si="52"/>
        <v>24</v>
      </c>
      <c r="O192" s="1485">
        <f t="shared" si="56"/>
        <v>1</v>
      </c>
      <c r="P192" s="1486" t="str">
        <f t="shared" si="28"/>
        <v>#REF!</v>
      </c>
      <c r="Q192" s="1486">
        <v>1.59</v>
      </c>
      <c r="R192" s="525"/>
      <c r="S192" s="609" t="s">
        <v>525</v>
      </c>
      <c r="T192" s="519" t="s">
        <v>837</v>
      </c>
      <c r="U192" s="527">
        <f t="shared" si="4"/>
        <v>1.59</v>
      </c>
      <c r="V192" s="527" t="str">
        <f t="shared" si="54"/>
        <v>#REF!</v>
      </c>
      <c r="W192" s="527">
        <f t="shared" si="55"/>
        <v>1.59</v>
      </c>
      <c r="X192" s="1487" t="str">
        <f t="shared" si="7"/>
        <v>#REF!</v>
      </c>
      <c r="Y192" s="530">
        <f t="shared" si="8"/>
        <v>1</v>
      </c>
      <c r="Z192" s="1442" t="str">
        <f t="shared" si="9"/>
        <v>#REF!</v>
      </c>
      <c r="AA192" s="1442" t="str">
        <f t="shared" si="29"/>
        <v>#REF!</v>
      </c>
      <c r="AB192" s="1442" t="str">
        <f t="shared" si="30"/>
        <v>#REF!</v>
      </c>
      <c r="AC192" s="1441" t="str">
        <f t="shared" si="31"/>
        <v>#REF!</v>
      </c>
      <c r="AD192" s="1441" t="str">
        <f t="shared" si="13"/>
        <v>#REF!</v>
      </c>
      <c r="AE192" s="1441" t="str">
        <f t="shared" si="14"/>
        <v>#REF!</v>
      </c>
      <c r="AF192" s="609"/>
    </row>
    <row r="193" ht="15.0" customHeight="1">
      <c r="A193" s="270">
        <v>191.0</v>
      </c>
      <c r="B193" s="609" t="s">
        <v>861</v>
      </c>
      <c r="C193" s="240" t="s">
        <v>801</v>
      </c>
      <c r="D193" s="240" t="s">
        <v>802</v>
      </c>
      <c r="E193" s="240" t="s">
        <v>552</v>
      </c>
      <c r="F193" s="609" t="s">
        <v>512</v>
      </c>
      <c r="G193" s="609" t="s">
        <v>787</v>
      </c>
      <c r="H193" s="609" t="str">
        <f t="shared" si="51"/>
        <v>DEV05</v>
      </c>
      <c r="I193" s="522" t="str">
        <f t="shared" si="2"/>
        <v>#REF!</v>
      </c>
      <c r="J193" s="270">
        <v>5.0</v>
      </c>
      <c r="K193" s="270">
        <v>2024.0</v>
      </c>
      <c r="L193" s="639">
        <v>45413.0</v>
      </c>
      <c r="M193" s="639">
        <v>45443.0</v>
      </c>
      <c r="N193" s="171">
        <f t="shared" si="52"/>
        <v>24</v>
      </c>
      <c r="O193" s="1485">
        <f t="shared" si="56"/>
        <v>1</v>
      </c>
      <c r="P193" s="1486" t="str">
        <f t="shared" si="28"/>
        <v>#REF!</v>
      </c>
      <c r="Q193" s="1486">
        <v>2.03</v>
      </c>
      <c r="R193" s="525"/>
      <c r="S193" s="609" t="s">
        <v>525</v>
      </c>
      <c r="T193" s="519" t="s">
        <v>837</v>
      </c>
      <c r="U193" s="527">
        <f t="shared" si="4"/>
        <v>2.03</v>
      </c>
      <c r="V193" s="527" t="str">
        <f t="shared" si="54"/>
        <v>#REF!</v>
      </c>
      <c r="W193" s="527">
        <f t="shared" si="55"/>
        <v>2.03</v>
      </c>
      <c r="X193" s="1487" t="str">
        <f t="shared" si="7"/>
        <v>#REF!</v>
      </c>
      <c r="Y193" s="530">
        <f t="shared" si="8"/>
        <v>1</v>
      </c>
      <c r="Z193" s="1442" t="str">
        <f t="shared" si="9"/>
        <v>#REF!</v>
      </c>
      <c r="AA193" s="1442" t="str">
        <f t="shared" si="29"/>
        <v>#REF!</v>
      </c>
      <c r="AB193" s="1442" t="str">
        <f t="shared" si="30"/>
        <v>#REF!</v>
      </c>
      <c r="AC193" s="1441" t="str">
        <f t="shared" si="31"/>
        <v>#REF!</v>
      </c>
      <c r="AD193" s="1441" t="str">
        <f t="shared" si="13"/>
        <v>#REF!</v>
      </c>
      <c r="AE193" s="1441" t="str">
        <f t="shared" si="14"/>
        <v>#REF!</v>
      </c>
      <c r="AF193" s="609"/>
    </row>
    <row r="194" ht="15.0" customHeight="1">
      <c r="A194" s="270">
        <v>192.0</v>
      </c>
      <c r="B194" s="609" t="s">
        <v>1743</v>
      </c>
      <c r="C194" s="240" t="s">
        <v>805</v>
      </c>
      <c r="D194" s="240" t="s">
        <v>806</v>
      </c>
      <c r="E194" s="240" t="s">
        <v>552</v>
      </c>
      <c r="F194" s="609" t="s">
        <v>512</v>
      </c>
      <c r="G194" s="609" t="s">
        <v>771</v>
      </c>
      <c r="H194" s="609" t="str">
        <f t="shared" si="51"/>
        <v>DEV04</v>
      </c>
      <c r="I194" s="522" t="str">
        <f t="shared" si="2"/>
        <v>#REF!</v>
      </c>
      <c r="J194" s="270">
        <v>5.0</v>
      </c>
      <c r="K194" s="270">
        <v>2024.0</v>
      </c>
      <c r="L194" s="639">
        <v>45413.0</v>
      </c>
      <c r="M194" s="639">
        <v>45443.0</v>
      </c>
      <c r="N194" s="171">
        <f t="shared" si="52"/>
        <v>24</v>
      </c>
      <c r="O194" s="1485">
        <f t="shared" si="56"/>
        <v>1</v>
      </c>
      <c r="P194" s="1486" t="str">
        <f t="shared" si="28"/>
        <v>#REF!</v>
      </c>
      <c r="Q194" s="1486">
        <v>1.59</v>
      </c>
      <c r="R194" s="525"/>
      <c r="S194" s="609" t="s">
        <v>525</v>
      </c>
      <c r="T194" s="519" t="s">
        <v>837</v>
      </c>
      <c r="U194" s="527">
        <f t="shared" si="4"/>
        <v>1.59</v>
      </c>
      <c r="V194" s="527" t="str">
        <f t="shared" si="54"/>
        <v>#REF!</v>
      </c>
      <c r="W194" s="527">
        <f t="shared" si="55"/>
        <v>1.59</v>
      </c>
      <c r="X194" s="1487" t="str">
        <f t="shared" si="7"/>
        <v>#REF!</v>
      </c>
      <c r="Y194" s="530">
        <f t="shared" si="8"/>
        <v>1</v>
      </c>
      <c r="Z194" s="1442" t="str">
        <f t="shared" si="9"/>
        <v>#REF!</v>
      </c>
      <c r="AA194" s="1442" t="str">
        <f t="shared" si="29"/>
        <v>#REF!</v>
      </c>
      <c r="AB194" s="1442" t="str">
        <f t="shared" si="30"/>
        <v>#REF!</v>
      </c>
      <c r="AC194" s="1441" t="str">
        <f t="shared" si="31"/>
        <v>#REF!</v>
      </c>
      <c r="AD194" s="1441" t="str">
        <f t="shared" si="13"/>
        <v>#REF!</v>
      </c>
      <c r="AE194" s="1441" t="str">
        <f t="shared" si="14"/>
        <v>#REF!</v>
      </c>
      <c r="AF194" s="609"/>
    </row>
    <row r="195" ht="15.0" customHeight="1">
      <c r="A195" s="270">
        <v>193.0</v>
      </c>
      <c r="B195" s="609">
        <v>464117.0</v>
      </c>
      <c r="C195" s="240" t="s">
        <v>2177</v>
      </c>
      <c r="D195" s="240" t="s">
        <v>2552</v>
      </c>
      <c r="E195" s="240" t="s">
        <v>552</v>
      </c>
      <c r="F195" s="609" t="s">
        <v>512</v>
      </c>
      <c r="G195" s="685" t="s">
        <v>893</v>
      </c>
      <c r="H195" s="609" t="str">
        <f t="shared" si="51"/>
        <v>DEV06</v>
      </c>
      <c r="I195" s="522" t="str">
        <f t="shared" si="2"/>
        <v>#REF!</v>
      </c>
      <c r="J195" s="270">
        <v>5.0</v>
      </c>
      <c r="K195" s="270">
        <v>2024.0</v>
      </c>
      <c r="L195" s="639">
        <v>45428.0</v>
      </c>
      <c r="M195" s="639">
        <v>45443.0</v>
      </c>
      <c r="N195" s="171">
        <f t="shared" si="52"/>
        <v>13</v>
      </c>
      <c r="O195" s="1485">
        <f>N195/24*0.8</f>
        <v>0.4333333333</v>
      </c>
      <c r="P195" s="1486" t="str">
        <f t="shared" si="28"/>
        <v>#REF!</v>
      </c>
      <c r="Q195" s="1486">
        <v>0.984</v>
      </c>
      <c r="R195" s="525"/>
      <c r="S195" s="609" t="s">
        <v>525</v>
      </c>
      <c r="T195" s="519" t="s">
        <v>837</v>
      </c>
      <c r="U195" s="527">
        <f t="shared" si="4"/>
        <v>0.984</v>
      </c>
      <c r="V195" s="527" t="str">
        <f t="shared" si="54"/>
        <v>#REF!</v>
      </c>
      <c r="W195" s="527">
        <f t="shared" si="55"/>
        <v>1.23</v>
      </c>
      <c r="X195" s="1487" t="str">
        <f t="shared" si="7"/>
        <v>#REF!</v>
      </c>
      <c r="Y195" s="530">
        <f t="shared" si="8"/>
        <v>0.5416666667</v>
      </c>
      <c r="Z195" s="1442" t="str">
        <f t="shared" si="9"/>
        <v>#REF!</v>
      </c>
      <c r="AA195" s="1442" t="str">
        <f t="shared" si="29"/>
        <v>#REF!</v>
      </c>
      <c r="AB195" s="1442" t="str">
        <f t="shared" si="30"/>
        <v>#REF!</v>
      </c>
      <c r="AC195" s="1441" t="str">
        <f t="shared" si="31"/>
        <v>#REF!</v>
      </c>
      <c r="AD195" s="1441" t="str">
        <f t="shared" si="13"/>
        <v>#REF!</v>
      </c>
      <c r="AE195" s="1441" t="str">
        <f t="shared" si="14"/>
        <v>#REF!</v>
      </c>
      <c r="AF195" s="609"/>
    </row>
    <row r="196" ht="15.0" customHeight="1">
      <c r="A196" s="270">
        <v>194.0</v>
      </c>
      <c r="B196" s="609" t="s">
        <v>1747</v>
      </c>
      <c r="C196" s="240" t="s">
        <v>1220</v>
      </c>
      <c r="D196" s="240" t="s">
        <v>1221</v>
      </c>
      <c r="E196" s="240" t="s">
        <v>552</v>
      </c>
      <c r="F196" s="609" t="s">
        <v>546</v>
      </c>
      <c r="G196" s="609" t="s">
        <v>665</v>
      </c>
      <c r="H196" s="609" t="str">
        <f t="shared" si="51"/>
        <v>TESTER02</v>
      </c>
      <c r="I196" s="522" t="str">
        <f t="shared" si="2"/>
        <v>#REF!</v>
      </c>
      <c r="J196" s="270">
        <v>5.0</v>
      </c>
      <c r="K196" s="270">
        <v>2024.0</v>
      </c>
      <c r="L196" s="639">
        <v>45413.0</v>
      </c>
      <c r="M196" s="639">
        <v>45443.0</v>
      </c>
      <c r="N196" s="171">
        <f t="shared" si="52"/>
        <v>24</v>
      </c>
      <c r="O196" s="1485">
        <f t="shared" ref="O196:O197" si="57">N196/24</f>
        <v>1</v>
      </c>
      <c r="P196" s="1486">
        <f t="shared" si="28"/>
        <v>1</v>
      </c>
      <c r="Q196" s="1486">
        <v>0.82</v>
      </c>
      <c r="R196" s="525"/>
      <c r="S196" s="171" t="s">
        <v>517</v>
      </c>
      <c r="T196" s="519" t="s">
        <v>837</v>
      </c>
      <c r="U196" s="527">
        <f t="shared" si="4"/>
        <v>0.82</v>
      </c>
      <c r="V196" s="527">
        <f t="shared" si="54"/>
        <v>1</v>
      </c>
      <c r="W196" s="527">
        <f t="shared" si="55"/>
        <v>0.82</v>
      </c>
      <c r="X196" s="1487">
        <f t="shared" si="7"/>
        <v>0.82</v>
      </c>
      <c r="Y196" s="530">
        <f t="shared" si="8"/>
        <v>1</v>
      </c>
      <c r="Z196" s="1442" t="str">
        <f t="shared" si="9"/>
        <v>#REF!</v>
      </c>
      <c r="AA196" s="1442" t="str">
        <f t="shared" si="29"/>
        <v>#REF!</v>
      </c>
      <c r="AB196" s="1442" t="str">
        <f t="shared" si="30"/>
        <v>#REF!</v>
      </c>
      <c r="AC196" s="1441">
        <f t="shared" si="31"/>
        <v>0</v>
      </c>
      <c r="AD196" s="1441" t="str">
        <f t="shared" si="13"/>
        <v>#REF!</v>
      </c>
      <c r="AE196" s="1441" t="str">
        <f t="shared" si="14"/>
        <v>#REF!</v>
      </c>
      <c r="AF196" s="609"/>
    </row>
    <row r="197" ht="15.0" customHeight="1">
      <c r="A197" s="270">
        <v>195.0</v>
      </c>
      <c r="B197" s="609" t="s">
        <v>1749</v>
      </c>
      <c r="C197" s="240" t="s">
        <v>1227</v>
      </c>
      <c r="D197" s="240" t="s">
        <v>1228</v>
      </c>
      <c r="E197" s="240" t="s">
        <v>552</v>
      </c>
      <c r="F197" s="609" t="s">
        <v>546</v>
      </c>
      <c r="G197" s="609" t="s">
        <v>790</v>
      </c>
      <c r="H197" s="609" t="str">
        <f t="shared" si="51"/>
        <v>TESTER03</v>
      </c>
      <c r="I197" s="522" t="str">
        <f t="shared" si="2"/>
        <v>#REF!</v>
      </c>
      <c r="J197" s="270">
        <v>5.0</v>
      </c>
      <c r="K197" s="270">
        <v>2024.0</v>
      </c>
      <c r="L197" s="639">
        <v>45413.0</v>
      </c>
      <c r="M197" s="639">
        <v>45443.0</v>
      </c>
      <c r="N197" s="171">
        <f t="shared" si="52"/>
        <v>24</v>
      </c>
      <c r="O197" s="1485">
        <f t="shared" si="57"/>
        <v>1</v>
      </c>
      <c r="P197" s="1486" t="str">
        <f t="shared" si="28"/>
        <v>#REF!</v>
      </c>
      <c r="Q197" s="1486">
        <v>1.19</v>
      </c>
      <c r="R197" s="525"/>
      <c r="S197" s="609" t="s">
        <v>525</v>
      </c>
      <c r="T197" s="519" t="s">
        <v>837</v>
      </c>
      <c r="U197" s="527">
        <f t="shared" si="4"/>
        <v>1.19</v>
      </c>
      <c r="V197" s="527" t="str">
        <f t="shared" si="54"/>
        <v>#REF!</v>
      </c>
      <c r="W197" s="527">
        <f t="shared" si="55"/>
        <v>1.19</v>
      </c>
      <c r="X197" s="1487" t="str">
        <f t="shared" si="7"/>
        <v>#REF!</v>
      </c>
      <c r="Y197" s="530">
        <f t="shared" si="8"/>
        <v>1</v>
      </c>
      <c r="Z197" s="1442" t="str">
        <f t="shared" si="9"/>
        <v>#REF!</v>
      </c>
      <c r="AA197" s="1442" t="str">
        <f t="shared" si="29"/>
        <v>#REF!</v>
      </c>
      <c r="AB197" s="1442" t="str">
        <f t="shared" si="30"/>
        <v>#REF!</v>
      </c>
      <c r="AC197" s="1441" t="str">
        <f t="shared" si="31"/>
        <v>#REF!</v>
      </c>
      <c r="AD197" s="1441" t="str">
        <f t="shared" si="13"/>
        <v>#REF!</v>
      </c>
      <c r="AE197" s="1441" t="str">
        <f t="shared" si="14"/>
        <v>#REF!</v>
      </c>
      <c r="AF197" s="609"/>
    </row>
    <row r="198" ht="15.0" customHeight="1">
      <c r="A198" s="270">
        <v>196.0</v>
      </c>
      <c r="B198" s="609" t="s">
        <v>1752</v>
      </c>
      <c r="C198" s="240" t="s">
        <v>1230</v>
      </c>
      <c r="D198" s="240" t="s">
        <v>1231</v>
      </c>
      <c r="E198" s="240" t="s">
        <v>552</v>
      </c>
      <c r="F198" s="609" t="s">
        <v>512</v>
      </c>
      <c r="G198" s="609" t="s">
        <v>787</v>
      </c>
      <c r="H198" s="609" t="str">
        <f t="shared" si="51"/>
        <v>DEV05</v>
      </c>
      <c r="I198" s="522" t="str">
        <f t="shared" si="2"/>
        <v>#REF!</v>
      </c>
      <c r="J198" s="270">
        <v>5.0</v>
      </c>
      <c r="K198" s="270">
        <v>2024.0</v>
      </c>
      <c r="L198" s="639">
        <v>45413.0</v>
      </c>
      <c r="M198" s="639">
        <v>45443.0</v>
      </c>
      <c r="N198" s="171">
        <f t="shared" si="52"/>
        <v>24</v>
      </c>
      <c r="O198" s="1485">
        <f>N198/24*0.5</f>
        <v>0.5</v>
      </c>
      <c r="P198" s="1486" t="str">
        <f t="shared" si="28"/>
        <v>#REF!</v>
      </c>
      <c r="Q198" s="1486">
        <v>1.015</v>
      </c>
      <c r="R198" s="525"/>
      <c r="S198" s="609" t="s">
        <v>525</v>
      </c>
      <c r="T198" s="519" t="s">
        <v>837</v>
      </c>
      <c r="U198" s="527">
        <f t="shared" si="4"/>
        <v>1.015</v>
      </c>
      <c r="V198" s="527" t="str">
        <f t="shared" si="54"/>
        <v>#REF!</v>
      </c>
      <c r="W198" s="527">
        <f t="shared" si="55"/>
        <v>2.03</v>
      </c>
      <c r="X198" s="1487" t="str">
        <f t="shared" si="7"/>
        <v>#REF!</v>
      </c>
      <c r="Y198" s="530">
        <f t="shared" si="8"/>
        <v>1</v>
      </c>
      <c r="Z198" s="1442" t="str">
        <f t="shared" si="9"/>
        <v>#REF!</v>
      </c>
      <c r="AA198" s="1442" t="str">
        <f t="shared" si="29"/>
        <v>#REF!</v>
      </c>
      <c r="AB198" s="1442" t="str">
        <f t="shared" si="30"/>
        <v>#REF!</v>
      </c>
      <c r="AC198" s="1441" t="str">
        <f t="shared" si="31"/>
        <v>#REF!</v>
      </c>
      <c r="AD198" s="1441" t="str">
        <f t="shared" si="13"/>
        <v>#REF!</v>
      </c>
      <c r="AE198" s="1441" t="str">
        <f t="shared" si="14"/>
        <v>#REF!</v>
      </c>
      <c r="AF198" s="609"/>
    </row>
    <row r="199" ht="15.0" customHeight="1">
      <c r="A199" s="270">
        <v>197.0</v>
      </c>
      <c r="B199" s="609" t="s">
        <v>1753</v>
      </c>
      <c r="C199" s="240" t="s">
        <v>1754</v>
      </c>
      <c r="D199" s="240" t="s">
        <v>1755</v>
      </c>
      <c r="E199" s="240" t="s">
        <v>552</v>
      </c>
      <c r="F199" s="609" t="s">
        <v>546</v>
      </c>
      <c r="G199" s="609" t="s">
        <v>665</v>
      </c>
      <c r="H199" s="609" t="str">
        <f t="shared" si="51"/>
        <v>TESTER02</v>
      </c>
      <c r="I199" s="522" t="str">
        <f t="shared" si="2"/>
        <v>#REF!</v>
      </c>
      <c r="J199" s="270">
        <v>5.0</v>
      </c>
      <c r="K199" s="270">
        <v>2024.0</v>
      </c>
      <c r="L199" s="639">
        <v>45413.0</v>
      </c>
      <c r="M199" s="639">
        <v>45443.0</v>
      </c>
      <c r="N199" s="171">
        <f t="shared" si="52"/>
        <v>24</v>
      </c>
      <c r="O199" s="1485">
        <f>N199/24</f>
        <v>1</v>
      </c>
      <c r="P199" s="1486" t="str">
        <f t="shared" si="28"/>
        <v>#REF!</v>
      </c>
      <c r="Q199" s="1486">
        <v>0.86</v>
      </c>
      <c r="R199" s="525"/>
      <c r="S199" s="609" t="s">
        <v>525</v>
      </c>
      <c r="T199" s="519" t="s">
        <v>837</v>
      </c>
      <c r="U199" s="527">
        <f t="shared" si="4"/>
        <v>0.86</v>
      </c>
      <c r="V199" s="527" t="str">
        <f t="shared" si="54"/>
        <v>#REF!</v>
      </c>
      <c r="W199" s="527">
        <f t="shared" si="55"/>
        <v>0.86</v>
      </c>
      <c r="X199" s="1487" t="str">
        <f t="shared" si="7"/>
        <v>#REF!</v>
      </c>
      <c r="Y199" s="530">
        <f t="shared" si="8"/>
        <v>1</v>
      </c>
      <c r="Z199" s="1442" t="str">
        <f t="shared" si="9"/>
        <v>#REF!</v>
      </c>
      <c r="AA199" s="1442" t="str">
        <f t="shared" si="29"/>
        <v>#REF!</v>
      </c>
      <c r="AB199" s="1442" t="str">
        <f t="shared" si="30"/>
        <v>#REF!</v>
      </c>
      <c r="AC199" s="1441" t="str">
        <f t="shared" si="31"/>
        <v>#REF!</v>
      </c>
      <c r="AD199" s="1441" t="str">
        <f t="shared" si="13"/>
        <v>#REF!</v>
      </c>
      <c r="AE199" s="1441" t="str">
        <f t="shared" si="14"/>
        <v>#REF!</v>
      </c>
      <c r="AF199" s="609"/>
    </row>
    <row r="200" ht="15.0" customHeight="1">
      <c r="A200" s="270">
        <v>198.0</v>
      </c>
      <c r="B200" s="609" t="s">
        <v>1756</v>
      </c>
      <c r="C200" s="240" t="s">
        <v>1757</v>
      </c>
      <c r="D200" s="240" t="s">
        <v>1758</v>
      </c>
      <c r="E200" s="240" t="s">
        <v>552</v>
      </c>
      <c r="F200" s="609" t="s">
        <v>546</v>
      </c>
      <c r="G200" s="609" t="s">
        <v>787</v>
      </c>
      <c r="H200" s="609" t="str">
        <f t="shared" si="51"/>
        <v>TESTER05</v>
      </c>
      <c r="I200" s="522" t="str">
        <f t="shared" si="2"/>
        <v>#REF!</v>
      </c>
      <c r="J200" s="270">
        <v>5.0</v>
      </c>
      <c r="K200" s="270">
        <v>2024.0</v>
      </c>
      <c r="L200" s="639">
        <v>45413.0</v>
      </c>
      <c r="M200" s="639">
        <v>45443.0</v>
      </c>
      <c r="N200" s="171">
        <f t="shared" si="52"/>
        <v>24</v>
      </c>
      <c r="O200" s="1485">
        <f>N200/24*0.7</f>
        <v>0.7</v>
      </c>
      <c r="P200" s="1486" t="str">
        <f t="shared" si="28"/>
        <v>#REF!</v>
      </c>
      <c r="Q200" s="1486">
        <v>1.316</v>
      </c>
      <c r="R200" s="525"/>
      <c r="S200" s="609" t="s">
        <v>525</v>
      </c>
      <c r="T200" s="519" t="s">
        <v>837</v>
      </c>
      <c r="U200" s="527">
        <f t="shared" si="4"/>
        <v>1.316</v>
      </c>
      <c r="V200" s="527" t="str">
        <f t="shared" si="54"/>
        <v>#REF!</v>
      </c>
      <c r="W200" s="527">
        <f t="shared" si="55"/>
        <v>1.905</v>
      </c>
      <c r="X200" s="1487" t="str">
        <f t="shared" si="7"/>
        <v>#REF!</v>
      </c>
      <c r="Y200" s="530">
        <f t="shared" si="8"/>
        <v>1</v>
      </c>
      <c r="Z200" s="1442" t="str">
        <f t="shared" si="9"/>
        <v>#REF!</v>
      </c>
      <c r="AA200" s="1442" t="str">
        <f t="shared" si="29"/>
        <v>#REF!</v>
      </c>
      <c r="AB200" s="1442" t="str">
        <f t="shared" si="30"/>
        <v>#REF!</v>
      </c>
      <c r="AC200" s="1441" t="str">
        <f t="shared" si="31"/>
        <v>#REF!</v>
      </c>
      <c r="AD200" s="1441" t="str">
        <f t="shared" si="13"/>
        <v>#REF!</v>
      </c>
      <c r="AE200" s="1441" t="str">
        <f t="shared" si="14"/>
        <v>#REF!</v>
      </c>
      <c r="AF200" s="609"/>
    </row>
    <row r="201" ht="15.0" customHeight="1">
      <c r="A201" s="270">
        <v>199.0</v>
      </c>
      <c r="B201" s="609">
        <v>463429.0</v>
      </c>
      <c r="C201" s="240" t="s">
        <v>1847</v>
      </c>
      <c r="D201" s="240" t="s">
        <v>2553</v>
      </c>
      <c r="E201" s="240" t="s">
        <v>552</v>
      </c>
      <c r="F201" s="269" t="s">
        <v>512</v>
      </c>
      <c r="G201" s="609" t="s">
        <v>665</v>
      </c>
      <c r="H201" s="609" t="str">
        <f t="shared" si="51"/>
        <v>DEV02</v>
      </c>
      <c r="I201" s="522" t="str">
        <f t="shared" si="2"/>
        <v>#REF!</v>
      </c>
      <c r="J201" s="270">
        <v>5.0</v>
      </c>
      <c r="K201" s="270">
        <v>2024.0</v>
      </c>
      <c r="L201" s="639">
        <v>45420.0</v>
      </c>
      <c r="M201" s="639">
        <v>45443.0</v>
      </c>
      <c r="N201" s="171">
        <f t="shared" si="52"/>
        <v>19</v>
      </c>
      <c r="O201" s="1485">
        <f t="shared" ref="O201:O203" si="58">N201/24</f>
        <v>0.7916666667</v>
      </c>
      <c r="P201" s="1486" t="str">
        <f t="shared" si="28"/>
        <v>#REF!</v>
      </c>
      <c r="Q201" s="1486">
        <v>0.792</v>
      </c>
      <c r="R201" s="525"/>
      <c r="S201" s="609" t="s">
        <v>525</v>
      </c>
      <c r="T201" s="519" t="s">
        <v>837</v>
      </c>
      <c r="U201" s="527">
        <f t="shared" si="4"/>
        <v>0.792</v>
      </c>
      <c r="V201" s="527" t="str">
        <f t="shared" si="54"/>
        <v>#REF!</v>
      </c>
      <c r="W201" s="527">
        <f t="shared" si="55"/>
        <v>0.792</v>
      </c>
      <c r="X201" s="1487" t="str">
        <f t="shared" si="7"/>
        <v>#REF!</v>
      </c>
      <c r="Y201" s="530">
        <f t="shared" si="8"/>
        <v>0.7916666667</v>
      </c>
      <c r="Z201" s="1442" t="str">
        <f t="shared" si="9"/>
        <v>#REF!</v>
      </c>
      <c r="AA201" s="1442" t="str">
        <f t="shared" si="29"/>
        <v>#REF!</v>
      </c>
      <c r="AB201" s="1442" t="str">
        <f t="shared" si="30"/>
        <v>#REF!</v>
      </c>
      <c r="AC201" s="1441" t="str">
        <f t="shared" si="31"/>
        <v>#REF!</v>
      </c>
      <c r="AD201" s="1441" t="str">
        <f t="shared" si="13"/>
        <v>#REF!</v>
      </c>
      <c r="AE201" s="1441" t="str">
        <f t="shared" si="14"/>
        <v>#REF!</v>
      </c>
      <c r="AF201" s="609"/>
    </row>
    <row r="202" ht="15.0" customHeight="1">
      <c r="A202" s="270">
        <v>200.0</v>
      </c>
      <c r="B202" s="609">
        <v>450261.0</v>
      </c>
      <c r="C202" s="240" t="s">
        <v>752</v>
      </c>
      <c r="D202" s="240" t="s">
        <v>2554</v>
      </c>
      <c r="E202" s="240" t="s">
        <v>552</v>
      </c>
      <c r="F202" s="269" t="s">
        <v>512</v>
      </c>
      <c r="G202" s="609" t="s">
        <v>665</v>
      </c>
      <c r="H202" s="609" t="str">
        <f t="shared" si="51"/>
        <v>DEV02</v>
      </c>
      <c r="I202" s="522" t="str">
        <f t="shared" si="2"/>
        <v>#REF!</v>
      </c>
      <c r="J202" s="270">
        <v>5.0</v>
      </c>
      <c r="K202" s="270">
        <v>2024.0</v>
      </c>
      <c r="L202" s="639">
        <v>45427.0</v>
      </c>
      <c r="M202" s="639">
        <v>45443.0</v>
      </c>
      <c r="N202" s="171">
        <f t="shared" si="52"/>
        <v>14</v>
      </c>
      <c r="O202" s="1485">
        <f t="shared" si="58"/>
        <v>0.5833333333</v>
      </c>
      <c r="P202" s="1486" t="str">
        <f t="shared" si="28"/>
        <v>#REF!</v>
      </c>
      <c r="Q202" s="1486">
        <v>0.583</v>
      </c>
      <c r="R202" s="525"/>
      <c r="S202" s="609" t="s">
        <v>525</v>
      </c>
      <c r="T202" s="519" t="s">
        <v>837</v>
      </c>
      <c r="U202" s="527">
        <f t="shared" si="4"/>
        <v>0.583</v>
      </c>
      <c r="V202" s="527" t="str">
        <f t="shared" si="54"/>
        <v>#REF!</v>
      </c>
      <c r="W202" s="527">
        <f t="shared" si="55"/>
        <v>0.875</v>
      </c>
      <c r="X202" s="1487" t="str">
        <f t="shared" si="7"/>
        <v>#REF!</v>
      </c>
      <c r="Y202" s="530">
        <f t="shared" si="8"/>
        <v>0.875</v>
      </c>
      <c r="Z202" s="1442" t="str">
        <f t="shared" si="9"/>
        <v>#REF!</v>
      </c>
      <c r="AA202" s="1442" t="str">
        <f t="shared" si="29"/>
        <v>#REF!</v>
      </c>
      <c r="AB202" s="1442" t="str">
        <f t="shared" si="30"/>
        <v>#REF!</v>
      </c>
      <c r="AC202" s="1441" t="str">
        <f t="shared" si="31"/>
        <v>#REF!</v>
      </c>
      <c r="AD202" s="1441" t="str">
        <f t="shared" si="13"/>
        <v>#REF!</v>
      </c>
      <c r="AE202" s="1441" t="str">
        <f t="shared" si="14"/>
        <v>#REF!</v>
      </c>
      <c r="AF202" s="609"/>
    </row>
    <row r="203" ht="15.0" customHeight="1">
      <c r="A203" s="270">
        <v>201.0</v>
      </c>
      <c r="B203" s="609">
        <v>439830.0</v>
      </c>
      <c r="C203" s="240" t="s">
        <v>743</v>
      </c>
      <c r="D203" s="240" t="s">
        <v>2555</v>
      </c>
      <c r="E203" s="240" t="s">
        <v>552</v>
      </c>
      <c r="F203" s="269" t="s">
        <v>512</v>
      </c>
      <c r="G203" s="609" t="s">
        <v>665</v>
      </c>
      <c r="H203" s="609" t="str">
        <f t="shared" si="51"/>
        <v>DEV02</v>
      </c>
      <c r="I203" s="522" t="str">
        <f t="shared" si="2"/>
        <v>#REF!</v>
      </c>
      <c r="J203" s="270">
        <v>5.0</v>
      </c>
      <c r="K203" s="270">
        <v>2024.0</v>
      </c>
      <c r="L203" s="639">
        <v>45427.0</v>
      </c>
      <c r="M203" s="639">
        <v>45443.0</v>
      </c>
      <c r="N203" s="171">
        <f t="shared" si="52"/>
        <v>14</v>
      </c>
      <c r="O203" s="1485">
        <f t="shared" si="58"/>
        <v>0.5833333333</v>
      </c>
      <c r="P203" s="1486" t="str">
        <f t="shared" si="28"/>
        <v>#REF!</v>
      </c>
      <c r="Q203" s="1486">
        <v>0.583</v>
      </c>
      <c r="R203" s="525"/>
      <c r="S203" s="609" t="s">
        <v>525</v>
      </c>
      <c r="T203" s="519" t="s">
        <v>837</v>
      </c>
      <c r="U203" s="527">
        <f t="shared" si="4"/>
        <v>0.583</v>
      </c>
      <c r="V203" s="527" t="str">
        <f t="shared" si="54"/>
        <v>#REF!</v>
      </c>
      <c r="W203" s="527">
        <f t="shared" si="55"/>
        <v>0.833</v>
      </c>
      <c r="X203" s="1487" t="str">
        <f t="shared" si="7"/>
        <v>#REF!</v>
      </c>
      <c r="Y203" s="530">
        <f t="shared" si="8"/>
        <v>0.875</v>
      </c>
      <c r="Z203" s="1442" t="str">
        <f t="shared" si="9"/>
        <v>#REF!</v>
      </c>
      <c r="AA203" s="1442" t="str">
        <f t="shared" si="29"/>
        <v>#REF!</v>
      </c>
      <c r="AB203" s="1442" t="str">
        <f t="shared" si="30"/>
        <v>#REF!</v>
      </c>
      <c r="AC203" s="1441" t="str">
        <f t="shared" si="31"/>
        <v>#REF!</v>
      </c>
      <c r="AD203" s="1441" t="str">
        <f t="shared" si="13"/>
        <v>#REF!</v>
      </c>
      <c r="AE203" s="1441" t="str">
        <f t="shared" si="14"/>
        <v>#REF!</v>
      </c>
      <c r="AF203" s="609"/>
    </row>
    <row r="204" ht="15.0" customHeight="1">
      <c r="A204" s="270">
        <v>202.0</v>
      </c>
      <c r="B204" s="208">
        <v>435271.0</v>
      </c>
      <c r="C204" s="326" t="s">
        <v>876</v>
      </c>
      <c r="D204" s="1296" t="s">
        <v>2556</v>
      </c>
      <c r="E204" s="240" t="s">
        <v>662</v>
      </c>
      <c r="F204" s="609" t="s">
        <v>663</v>
      </c>
      <c r="G204" s="609" t="s">
        <v>665</v>
      </c>
      <c r="H204" s="609" t="str">
        <f t="shared" si="51"/>
        <v>PM02</v>
      </c>
      <c r="I204" s="522" t="str">
        <f t="shared" si="2"/>
        <v>#REF!</v>
      </c>
      <c r="J204" s="270">
        <v>5.0</v>
      </c>
      <c r="K204" s="270">
        <v>2024.0</v>
      </c>
      <c r="L204" s="639">
        <v>45413.0</v>
      </c>
      <c r="M204" s="639">
        <v>45443.0</v>
      </c>
      <c r="N204" s="171">
        <f t="shared" si="52"/>
        <v>24</v>
      </c>
      <c r="O204" s="1485">
        <f>N204/24*80%</f>
        <v>0.8</v>
      </c>
      <c r="P204" s="1486" t="str">
        <f t="shared" si="28"/>
        <v>#REF!</v>
      </c>
      <c r="Q204" s="1486">
        <v>0.8</v>
      </c>
      <c r="R204" s="525"/>
      <c r="S204" s="609" t="s">
        <v>525</v>
      </c>
      <c r="T204" s="519" t="s">
        <v>837</v>
      </c>
      <c r="U204" s="527">
        <f t="shared" si="4"/>
        <v>0.8</v>
      </c>
      <c r="V204" s="527" t="str">
        <f t="shared" si="54"/>
        <v>#REF!</v>
      </c>
      <c r="W204" s="527">
        <f t="shared" si="55"/>
        <v>1</v>
      </c>
      <c r="X204" s="1487" t="str">
        <f t="shared" si="7"/>
        <v>#REF!</v>
      </c>
      <c r="Y204" s="530">
        <f t="shared" si="8"/>
        <v>1</v>
      </c>
      <c r="Z204" s="1442" t="str">
        <f t="shared" si="9"/>
        <v>#REF!</v>
      </c>
      <c r="AA204" s="1442" t="str">
        <f t="shared" si="29"/>
        <v>#REF!</v>
      </c>
      <c r="AB204" s="1442" t="str">
        <f t="shared" si="30"/>
        <v>#REF!</v>
      </c>
      <c r="AC204" s="1441" t="str">
        <f t="shared" si="31"/>
        <v>#REF!</v>
      </c>
      <c r="AD204" s="1441" t="str">
        <f t="shared" si="13"/>
        <v>#REF!</v>
      </c>
      <c r="AE204" s="1441" t="str">
        <f t="shared" si="14"/>
        <v>#REF!</v>
      </c>
      <c r="AF204" s="609"/>
    </row>
    <row r="205" ht="15.0" customHeight="1">
      <c r="A205" s="270">
        <v>203.0</v>
      </c>
      <c r="B205" s="208">
        <v>435271.0</v>
      </c>
      <c r="C205" s="326" t="s">
        <v>876</v>
      </c>
      <c r="D205" s="1296" t="s">
        <v>2556</v>
      </c>
      <c r="E205" s="240" t="s">
        <v>662</v>
      </c>
      <c r="F205" s="609" t="s">
        <v>663</v>
      </c>
      <c r="G205" s="609" t="s">
        <v>665</v>
      </c>
      <c r="H205" s="609" t="str">
        <f t="shared" si="51"/>
        <v>PM02</v>
      </c>
      <c r="I205" s="522" t="str">
        <f t="shared" si="2"/>
        <v>#REF!</v>
      </c>
      <c r="J205" s="270">
        <v>5.0</v>
      </c>
      <c r="K205" s="270">
        <v>2024.0</v>
      </c>
      <c r="L205" s="639">
        <v>45413.0</v>
      </c>
      <c r="M205" s="639">
        <v>45443.0</v>
      </c>
      <c r="N205" s="171">
        <f t="shared" si="52"/>
        <v>24</v>
      </c>
      <c r="O205" s="1485">
        <f>N205/24*20%</f>
        <v>0.2</v>
      </c>
      <c r="P205" s="1486" t="str">
        <f t="shared" si="28"/>
        <v>#REF!</v>
      </c>
      <c r="Q205" s="1486">
        <v>0.2</v>
      </c>
      <c r="R205" s="525"/>
      <c r="S205" s="609" t="s">
        <v>525</v>
      </c>
      <c r="T205" s="519" t="s">
        <v>2557</v>
      </c>
      <c r="U205" s="527">
        <f t="shared" si="4"/>
        <v>0.2</v>
      </c>
      <c r="V205" s="527" t="str">
        <f t="shared" si="54"/>
        <v>#REF!</v>
      </c>
      <c r="W205" s="527">
        <f t="shared" si="55"/>
        <v>1</v>
      </c>
      <c r="X205" s="1487" t="str">
        <f t="shared" si="7"/>
        <v>#REF!</v>
      </c>
      <c r="Y205" s="530">
        <f t="shared" si="8"/>
        <v>1</v>
      </c>
      <c r="Z205" s="1442" t="str">
        <f t="shared" si="9"/>
        <v>#REF!</v>
      </c>
      <c r="AA205" s="1442" t="str">
        <f t="shared" si="29"/>
        <v>#REF!</v>
      </c>
      <c r="AB205" s="1442" t="str">
        <f t="shared" si="30"/>
        <v>#REF!</v>
      </c>
      <c r="AC205" s="1441" t="str">
        <f t="shared" si="31"/>
        <v>#REF!</v>
      </c>
      <c r="AD205" s="1441" t="str">
        <f t="shared" si="13"/>
        <v>#REF!</v>
      </c>
      <c r="AE205" s="1441" t="str">
        <f t="shared" si="14"/>
        <v>#REF!</v>
      </c>
      <c r="AF205" s="609"/>
    </row>
    <row r="206" ht="15.0" customHeight="1">
      <c r="A206" s="270">
        <v>204.0</v>
      </c>
      <c r="B206" s="609" t="s">
        <v>1870</v>
      </c>
      <c r="C206" s="240" t="s">
        <v>1529</v>
      </c>
      <c r="D206" s="240" t="s">
        <v>1530</v>
      </c>
      <c r="E206" s="240" t="s">
        <v>662</v>
      </c>
      <c r="F206" s="609" t="s">
        <v>663</v>
      </c>
      <c r="G206" s="609" t="s">
        <v>893</v>
      </c>
      <c r="H206" s="609" t="str">
        <f t="shared" si="51"/>
        <v>PM06</v>
      </c>
      <c r="I206" s="522" t="str">
        <f t="shared" si="2"/>
        <v>#REF!</v>
      </c>
      <c r="J206" s="270">
        <v>5.0</v>
      </c>
      <c r="K206" s="270">
        <v>2024.0</v>
      </c>
      <c r="L206" s="639">
        <v>45413.0</v>
      </c>
      <c r="M206" s="639">
        <v>45443.0</v>
      </c>
      <c r="N206" s="171">
        <f t="shared" si="52"/>
        <v>24</v>
      </c>
      <c r="O206" s="1485">
        <f>N206/24*0.3</f>
        <v>0.3</v>
      </c>
      <c r="P206" s="1486" t="str">
        <f t="shared" si="28"/>
        <v>#REF!</v>
      </c>
      <c r="Q206" s="1486">
        <v>0.681</v>
      </c>
      <c r="R206" s="525"/>
      <c r="S206" s="609" t="s">
        <v>525</v>
      </c>
      <c r="T206" s="519" t="s">
        <v>837</v>
      </c>
      <c r="U206" s="527">
        <f t="shared" si="4"/>
        <v>0.681</v>
      </c>
      <c r="V206" s="527" t="str">
        <f t="shared" si="54"/>
        <v>#REF!</v>
      </c>
      <c r="W206" s="527">
        <f t="shared" si="55"/>
        <v>2.27</v>
      </c>
      <c r="X206" s="1487" t="str">
        <f t="shared" si="7"/>
        <v>#REF!</v>
      </c>
      <c r="Y206" s="530">
        <f t="shared" si="8"/>
        <v>1</v>
      </c>
      <c r="Z206" s="1442" t="str">
        <f t="shared" si="9"/>
        <v>#REF!</v>
      </c>
      <c r="AA206" s="1442" t="str">
        <f t="shared" si="29"/>
        <v>#REF!</v>
      </c>
      <c r="AB206" s="1442" t="str">
        <f t="shared" si="30"/>
        <v>#REF!</v>
      </c>
      <c r="AC206" s="1441" t="str">
        <f t="shared" si="31"/>
        <v>#REF!</v>
      </c>
      <c r="AD206" s="1441" t="str">
        <f t="shared" si="13"/>
        <v>#REF!</v>
      </c>
      <c r="AE206" s="1441" t="str">
        <f t="shared" si="14"/>
        <v>#REF!</v>
      </c>
      <c r="AF206" s="609"/>
    </row>
    <row r="207" ht="15.0" customHeight="1">
      <c r="A207" s="270">
        <v>205.0</v>
      </c>
      <c r="B207" s="609" t="s">
        <v>1870</v>
      </c>
      <c r="C207" s="240" t="s">
        <v>1529</v>
      </c>
      <c r="D207" s="240" t="s">
        <v>1530</v>
      </c>
      <c r="E207" s="240" t="s">
        <v>662</v>
      </c>
      <c r="F207" s="609" t="s">
        <v>663</v>
      </c>
      <c r="G207" s="609" t="s">
        <v>893</v>
      </c>
      <c r="H207" s="609" t="str">
        <f t="shared" si="51"/>
        <v>PM06</v>
      </c>
      <c r="I207" s="522" t="str">
        <f t="shared" si="2"/>
        <v>#REF!</v>
      </c>
      <c r="J207" s="270">
        <v>5.0</v>
      </c>
      <c r="K207" s="270">
        <v>2024.0</v>
      </c>
      <c r="L207" s="639">
        <v>45413.0</v>
      </c>
      <c r="M207" s="639">
        <v>45443.0</v>
      </c>
      <c r="N207" s="171">
        <f t="shared" si="52"/>
        <v>24</v>
      </c>
      <c r="O207" s="1485">
        <f>N207/24*0.1</f>
        <v>0.1</v>
      </c>
      <c r="P207" s="1486" t="str">
        <f t="shared" si="28"/>
        <v>#REF!</v>
      </c>
      <c r="Q207" s="1486">
        <v>0.227</v>
      </c>
      <c r="R207" s="525"/>
      <c r="S207" s="609" t="s">
        <v>525</v>
      </c>
      <c r="T207" s="519" t="s">
        <v>2558</v>
      </c>
      <c r="U207" s="527">
        <f t="shared" si="4"/>
        <v>0.227</v>
      </c>
      <c r="V207" s="527" t="str">
        <f t="shared" si="54"/>
        <v>#REF!</v>
      </c>
      <c r="W207" s="527">
        <f t="shared" si="55"/>
        <v>2.27</v>
      </c>
      <c r="X207" s="1487" t="str">
        <f t="shared" si="7"/>
        <v>#REF!</v>
      </c>
      <c r="Y207" s="530">
        <f t="shared" si="8"/>
        <v>1</v>
      </c>
      <c r="Z207" s="1442" t="str">
        <f t="shared" si="9"/>
        <v>#REF!</v>
      </c>
      <c r="AA207" s="1442" t="str">
        <f t="shared" si="29"/>
        <v>#REF!</v>
      </c>
      <c r="AB207" s="1442" t="str">
        <f t="shared" si="30"/>
        <v>#REF!</v>
      </c>
      <c r="AC207" s="1441" t="str">
        <f t="shared" si="31"/>
        <v>#REF!</v>
      </c>
      <c r="AD207" s="1441" t="str">
        <f t="shared" si="13"/>
        <v>#REF!</v>
      </c>
      <c r="AE207" s="1441" t="str">
        <f t="shared" si="14"/>
        <v>#REF!</v>
      </c>
      <c r="AF207" s="609"/>
    </row>
    <row r="208" ht="15.0" customHeight="1">
      <c r="A208" s="270">
        <v>206.0</v>
      </c>
      <c r="B208" s="609" t="s">
        <v>1870</v>
      </c>
      <c r="C208" s="240" t="s">
        <v>1529</v>
      </c>
      <c r="D208" s="240" t="s">
        <v>1530</v>
      </c>
      <c r="E208" s="240" t="s">
        <v>662</v>
      </c>
      <c r="F208" s="609" t="s">
        <v>663</v>
      </c>
      <c r="G208" s="609" t="s">
        <v>893</v>
      </c>
      <c r="H208" s="609" t="str">
        <f t="shared" si="51"/>
        <v>PM06</v>
      </c>
      <c r="I208" s="522" t="str">
        <f t="shared" si="2"/>
        <v>#REF!</v>
      </c>
      <c r="J208" s="270">
        <v>5.0</v>
      </c>
      <c r="K208" s="270">
        <v>2024.0</v>
      </c>
      <c r="L208" s="639">
        <v>45413.0</v>
      </c>
      <c r="M208" s="639">
        <v>45443.0</v>
      </c>
      <c r="N208" s="171">
        <f t="shared" si="52"/>
        <v>24</v>
      </c>
      <c r="O208" s="1485">
        <f>N208/24*0.6</f>
        <v>0.6</v>
      </c>
      <c r="P208" s="1486" t="str">
        <f t="shared" si="28"/>
        <v>#REF!</v>
      </c>
      <c r="Q208" s="1486">
        <v>1.362</v>
      </c>
      <c r="R208" s="525"/>
      <c r="S208" s="609" t="s">
        <v>525</v>
      </c>
      <c r="T208" s="519" t="s">
        <v>2559</v>
      </c>
      <c r="U208" s="527">
        <f t="shared" si="4"/>
        <v>1.362</v>
      </c>
      <c r="V208" s="527" t="str">
        <f t="shared" si="54"/>
        <v>#REF!</v>
      </c>
      <c r="W208" s="527">
        <f t="shared" si="55"/>
        <v>2.27</v>
      </c>
      <c r="X208" s="1487" t="str">
        <f t="shared" si="7"/>
        <v>#REF!</v>
      </c>
      <c r="Y208" s="530">
        <f t="shared" si="8"/>
        <v>1</v>
      </c>
      <c r="Z208" s="1442" t="str">
        <f t="shared" si="9"/>
        <v>#REF!</v>
      </c>
      <c r="AA208" s="1442" t="str">
        <f t="shared" si="29"/>
        <v>#REF!</v>
      </c>
      <c r="AB208" s="1442" t="str">
        <f t="shared" si="30"/>
        <v>#REF!</v>
      </c>
      <c r="AC208" s="1441" t="str">
        <f t="shared" si="31"/>
        <v>#REF!</v>
      </c>
      <c r="AD208" s="1441" t="str">
        <f t="shared" si="13"/>
        <v>#REF!</v>
      </c>
      <c r="AE208" s="1441" t="str">
        <f t="shared" si="14"/>
        <v>#REF!</v>
      </c>
      <c r="AF208" s="609"/>
    </row>
    <row r="209" ht="15.0" customHeight="1">
      <c r="A209" s="270">
        <v>207.0</v>
      </c>
      <c r="B209" s="609" t="s">
        <v>1756</v>
      </c>
      <c r="C209" s="240" t="s">
        <v>1757</v>
      </c>
      <c r="D209" s="240" t="s">
        <v>1758</v>
      </c>
      <c r="E209" s="240" t="s">
        <v>552</v>
      </c>
      <c r="F209" s="609" t="s">
        <v>546</v>
      </c>
      <c r="G209" s="609" t="s">
        <v>787</v>
      </c>
      <c r="H209" s="609" t="str">
        <f t="shared" si="51"/>
        <v>TESTER05</v>
      </c>
      <c r="I209" s="522" t="str">
        <f t="shared" si="2"/>
        <v>#REF!</v>
      </c>
      <c r="J209" s="270">
        <v>5.0</v>
      </c>
      <c r="K209" s="270">
        <v>2024.0</v>
      </c>
      <c r="L209" s="639">
        <v>45413.0</v>
      </c>
      <c r="M209" s="639">
        <v>45443.0</v>
      </c>
      <c r="N209" s="171">
        <f t="shared" si="52"/>
        <v>24</v>
      </c>
      <c r="O209" s="1485">
        <f>N209/24*0.3</f>
        <v>0.3</v>
      </c>
      <c r="P209" s="1486" t="str">
        <f t="shared" si="28"/>
        <v>#REF!</v>
      </c>
      <c r="Q209" s="1486">
        <v>0.589</v>
      </c>
      <c r="R209" s="525"/>
      <c r="S209" s="609" t="s">
        <v>525</v>
      </c>
      <c r="T209" s="519" t="s">
        <v>2558</v>
      </c>
      <c r="U209" s="527">
        <f t="shared" si="4"/>
        <v>0.589</v>
      </c>
      <c r="V209" s="527" t="str">
        <f t="shared" si="54"/>
        <v>#REF!</v>
      </c>
      <c r="W209" s="527">
        <f t="shared" si="55"/>
        <v>1.905</v>
      </c>
      <c r="X209" s="1487" t="str">
        <f t="shared" si="7"/>
        <v>#REF!</v>
      </c>
      <c r="Y209" s="530">
        <f t="shared" si="8"/>
        <v>1</v>
      </c>
      <c r="Z209" s="1442" t="str">
        <f t="shared" si="9"/>
        <v>#REF!</v>
      </c>
      <c r="AA209" s="1442" t="str">
        <f t="shared" si="29"/>
        <v>#REF!</v>
      </c>
      <c r="AB209" s="1442" t="str">
        <f t="shared" si="30"/>
        <v>#REF!</v>
      </c>
      <c r="AC209" s="1441" t="str">
        <f t="shared" si="31"/>
        <v>#REF!</v>
      </c>
      <c r="AD209" s="1441" t="str">
        <f t="shared" si="13"/>
        <v>#REF!</v>
      </c>
      <c r="AE209" s="1441" t="str">
        <f t="shared" si="14"/>
        <v>#REF!</v>
      </c>
      <c r="AF209" s="609"/>
    </row>
    <row r="210" ht="15.0" customHeight="1">
      <c r="A210" s="270">
        <v>208.0</v>
      </c>
      <c r="B210" s="609" t="s">
        <v>1745</v>
      </c>
      <c r="C210" s="390" t="s">
        <v>1235</v>
      </c>
      <c r="D210" s="390" t="s">
        <v>1236</v>
      </c>
      <c r="E210" s="390" t="s">
        <v>552</v>
      </c>
      <c r="F210" s="389" t="s">
        <v>512</v>
      </c>
      <c r="G210" s="389" t="s">
        <v>790</v>
      </c>
      <c r="H210" s="609" t="str">
        <f t="shared" si="51"/>
        <v>DEV03</v>
      </c>
      <c r="I210" s="522" t="str">
        <f t="shared" si="2"/>
        <v>#REF!</v>
      </c>
      <c r="J210" s="270">
        <v>5.0</v>
      </c>
      <c r="K210" s="270">
        <v>2024.0</v>
      </c>
      <c r="L210" s="639">
        <v>45413.0</v>
      </c>
      <c r="M210" s="639">
        <v>45443.0</v>
      </c>
      <c r="N210" s="171">
        <f t="shared" si="52"/>
        <v>24</v>
      </c>
      <c r="O210" s="1485">
        <f>N210/24</f>
        <v>1</v>
      </c>
      <c r="P210" s="1486" t="str">
        <f t="shared" si="28"/>
        <v>#REF!</v>
      </c>
      <c r="Q210" s="1486">
        <v>1.24</v>
      </c>
      <c r="R210" s="525"/>
      <c r="S210" s="609" t="s">
        <v>525</v>
      </c>
      <c r="T210" s="519" t="s">
        <v>2558</v>
      </c>
      <c r="U210" s="527">
        <f t="shared" si="4"/>
        <v>1.24</v>
      </c>
      <c r="V210" s="527" t="str">
        <f t="shared" si="54"/>
        <v>#REF!</v>
      </c>
      <c r="W210" s="527">
        <f t="shared" si="55"/>
        <v>1.24</v>
      </c>
      <c r="X210" s="1487" t="str">
        <f t="shared" si="7"/>
        <v>#REF!</v>
      </c>
      <c r="Y210" s="530">
        <f t="shared" si="8"/>
        <v>1</v>
      </c>
      <c r="Z210" s="1442" t="str">
        <f t="shared" si="9"/>
        <v>#REF!</v>
      </c>
      <c r="AA210" s="1442" t="str">
        <f t="shared" si="29"/>
        <v>#REF!</v>
      </c>
      <c r="AB210" s="1442" t="str">
        <f t="shared" si="30"/>
        <v>#REF!</v>
      </c>
      <c r="AC210" s="1441" t="str">
        <f t="shared" si="31"/>
        <v>#REF!</v>
      </c>
      <c r="AD210" s="1441" t="str">
        <f t="shared" si="13"/>
        <v>#REF!</v>
      </c>
      <c r="AE210" s="1441" t="str">
        <f t="shared" si="14"/>
        <v>#REF!</v>
      </c>
      <c r="AF210" s="609"/>
    </row>
    <row r="211" ht="15.0" customHeight="1">
      <c r="A211" s="270">
        <v>209.0</v>
      </c>
      <c r="B211" s="609" t="s">
        <v>1880</v>
      </c>
      <c r="C211" s="240" t="s">
        <v>1534</v>
      </c>
      <c r="D211" s="240" t="s">
        <v>1881</v>
      </c>
      <c r="E211" s="240" t="s">
        <v>552</v>
      </c>
      <c r="F211" s="609" t="s">
        <v>564</v>
      </c>
      <c r="G211" s="609" t="s">
        <v>787</v>
      </c>
      <c r="H211" s="609" t="str">
        <f t="shared" si="51"/>
        <v>BA05</v>
      </c>
      <c r="I211" s="522" t="str">
        <f t="shared" si="2"/>
        <v>#REF!</v>
      </c>
      <c r="J211" s="270">
        <v>5.0</v>
      </c>
      <c r="K211" s="270">
        <v>2024.0</v>
      </c>
      <c r="L211" s="639">
        <v>45413.0</v>
      </c>
      <c r="M211" s="639">
        <v>45443.0</v>
      </c>
      <c r="N211" s="171">
        <f t="shared" si="52"/>
        <v>24</v>
      </c>
      <c r="O211" s="1485">
        <f t="shared" ref="O211:O212" si="59">N211/24*0.5</f>
        <v>0.5</v>
      </c>
      <c r="P211" s="1486" t="str">
        <f t="shared" si="28"/>
        <v>#REF!</v>
      </c>
      <c r="Q211" s="1486">
        <v>1.035</v>
      </c>
      <c r="R211" s="525"/>
      <c r="S211" s="609" t="s">
        <v>525</v>
      </c>
      <c r="T211" s="519" t="s">
        <v>2558</v>
      </c>
      <c r="U211" s="527">
        <f t="shared" si="4"/>
        <v>1.035</v>
      </c>
      <c r="V211" s="527" t="str">
        <f t="shared" si="54"/>
        <v>#REF!</v>
      </c>
      <c r="W211" s="527">
        <f t="shared" si="55"/>
        <v>2.07</v>
      </c>
      <c r="X211" s="1487" t="str">
        <f t="shared" si="7"/>
        <v>#REF!</v>
      </c>
      <c r="Y211" s="530">
        <f t="shared" si="8"/>
        <v>1</v>
      </c>
      <c r="Z211" s="1442" t="str">
        <f t="shared" si="9"/>
        <v>#REF!</v>
      </c>
      <c r="AA211" s="1442" t="str">
        <f t="shared" si="29"/>
        <v>#REF!</v>
      </c>
      <c r="AB211" s="1442" t="str">
        <f t="shared" si="30"/>
        <v>#REF!</v>
      </c>
      <c r="AC211" s="1441" t="str">
        <f t="shared" si="31"/>
        <v>#REF!</v>
      </c>
      <c r="AD211" s="1441" t="str">
        <f t="shared" si="13"/>
        <v>#REF!</v>
      </c>
      <c r="AE211" s="1441" t="str">
        <f t="shared" si="14"/>
        <v>#REF!</v>
      </c>
      <c r="AF211" s="609"/>
    </row>
    <row r="212" ht="15.0" customHeight="1">
      <c r="A212" s="270">
        <v>210.0</v>
      </c>
      <c r="B212" s="609" t="s">
        <v>1880</v>
      </c>
      <c r="C212" s="240" t="s">
        <v>1534</v>
      </c>
      <c r="D212" s="240" t="s">
        <v>1881</v>
      </c>
      <c r="E212" s="240" t="s">
        <v>552</v>
      </c>
      <c r="F212" s="609" t="s">
        <v>564</v>
      </c>
      <c r="G212" s="609" t="s">
        <v>787</v>
      </c>
      <c r="H212" s="609" t="str">
        <f t="shared" si="51"/>
        <v>BA05</v>
      </c>
      <c r="I212" s="522" t="str">
        <f t="shared" si="2"/>
        <v>#REF!</v>
      </c>
      <c r="J212" s="270">
        <v>5.0</v>
      </c>
      <c r="K212" s="270">
        <v>2024.0</v>
      </c>
      <c r="L212" s="639">
        <v>45413.0</v>
      </c>
      <c r="M212" s="639">
        <v>45443.0</v>
      </c>
      <c r="N212" s="171">
        <f t="shared" si="52"/>
        <v>24</v>
      </c>
      <c r="O212" s="1485">
        <f t="shared" si="59"/>
        <v>0.5</v>
      </c>
      <c r="P212" s="1486" t="str">
        <f t="shared" si="28"/>
        <v>#REF!</v>
      </c>
      <c r="Q212" s="1486">
        <v>1.035</v>
      </c>
      <c r="R212" s="525"/>
      <c r="S212" s="609" t="s">
        <v>525</v>
      </c>
      <c r="T212" s="519" t="s">
        <v>2559</v>
      </c>
      <c r="U212" s="527">
        <f t="shared" si="4"/>
        <v>1.035</v>
      </c>
      <c r="V212" s="527" t="str">
        <f t="shared" si="54"/>
        <v>#REF!</v>
      </c>
      <c r="W212" s="527">
        <f t="shared" si="55"/>
        <v>2.07</v>
      </c>
      <c r="X212" s="1487" t="str">
        <f t="shared" si="7"/>
        <v>#REF!</v>
      </c>
      <c r="Y212" s="530">
        <f t="shared" si="8"/>
        <v>1</v>
      </c>
      <c r="Z212" s="1442" t="str">
        <f t="shared" si="9"/>
        <v>#REF!</v>
      </c>
      <c r="AA212" s="1442" t="str">
        <f t="shared" si="29"/>
        <v>#REF!</v>
      </c>
      <c r="AB212" s="1442" t="str">
        <f t="shared" si="30"/>
        <v>#REF!</v>
      </c>
      <c r="AC212" s="1441" t="str">
        <f t="shared" si="31"/>
        <v>#REF!</v>
      </c>
      <c r="AD212" s="1441" t="str">
        <f t="shared" si="13"/>
        <v>#REF!</v>
      </c>
      <c r="AE212" s="1441" t="str">
        <f t="shared" si="14"/>
        <v>#REF!</v>
      </c>
      <c r="AF212" s="609"/>
    </row>
    <row r="213" ht="15.0" customHeight="1">
      <c r="A213" s="270">
        <v>211.0</v>
      </c>
      <c r="B213" s="609" t="s">
        <v>1752</v>
      </c>
      <c r="C213" s="240" t="s">
        <v>1230</v>
      </c>
      <c r="D213" s="240" t="s">
        <v>1231</v>
      </c>
      <c r="E213" s="240" t="s">
        <v>552</v>
      </c>
      <c r="F213" s="609" t="s">
        <v>512</v>
      </c>
      <c r="G213" s="609" t="s">
        <v>787</v>
      </c>
      <c r="H213" s="609" t="str">
        <f t="shared" si="51"/>
        <v>DEV05</v>
      </c>
      <c r="I213" s="522" t="str">
        <f t="shared" si="2"/>
        <v>#REF!</v>
      </c>
      <c r="J213" s="270">
        <v>5.0</v>
      </c>
      <c r="K213" s="270">
        <v>2024.0</v>
      </c>
      <c r="L213" s="639">
        <v>45413.0</v>
      </c>
      <c r="M213" s="639">
        <v>45443.0</v>
      </c>
      <c r="N213" s="171">
        <f t="shared" si="52"/>
        <v>24</v>
      </c>
      <c r="O213" s="1485">
        <f>N213/24*0.3</f>
        <v>0.3</v>
      </c>
      <c r="P213" s="1486" t="str">
        <f t="shared" si="28"/>
        <v>#REF!</v>
      </c>
      <c r="Q213" s="1486">
        <v>0.609</v>
      </c>
      <c r="R213" s="525"/>
      <c r="S213" s="609" t="s">
        <v>525</v>
      </c>
      <c r="T213" s="519" t="s">
        <v>2558</v>
      </c>
      <c r="U213" s="527">
        <f t="shared" si="4"/>
        <v>0.609</v>
      </c>
      <c r="V213" s="527" t="str">
        <f t="shared" si="54"/>
        <v>#REF!</v>
      </c>
      <c r="W213" s="527">
        <f t="shared" si="55"/>
        <v>2.03</v>
      </c>
      <c r="X213" s="1487" t="str">
        <f t="shared" si="7"/>
        <v>#REF!</v>
      </c>
      <c r="Y213" s="530">
        <f t="shared" si="8"/>
        <v>1</v>
      </c>
      <c r="Z213" s="1442" t="str">
        <f t="shared" si="9"/>
        <v>#REF!</v>
      </c>
      <c r="AA213" s="1442" t="str">
        <f t="shared" si="29"/>
        <v>#REF!</v>
      </c>
      <c r="AB213" s="1442" t="str">
        <f t="shared" si="30"/>
        <v>#REF!</v>
      </c>
      <c r="AC213" s="1441" t="str">
        <f t="shared" si="31"/>
        <v>#REF!</v>
      </c>
      <c r="AD213" s="1441" t="str">
        <f t="shared" si="13"/>
        <v>#REF!</v>
      </c>
      <c r="AE213" s="1441" t="str">
        <f t="shared" si="14"/>
        <v>#REF!</v>
      </c>
      <c r="AF213" s="609"/>
    </row>
    <row r="214" ht="15.0" customHeight="1">
      <c r="A214" s="270">
        <v>212.0</v>
      </c>
      <c r="B214" s="609">
        <v>464117.0</v>
      </c>
      <c r="C214" s="240" t="s">
        <v>2177</v>
      </c>
      <c r="D214" s="240" t="s">
        <v>2552</v>
      </c>
      <c r="E214" s="240" t="s">
        <v>552</v>
      </c>
      <c r="F214" s="609" t="s">
        <v>512</v>
      </c>
      <c r="G214" s="685" t="s">
        <v>893</v>
      </c>
      <c r="H214" s="609" t="str">
        <f t="shared" si="51"/>
        <v>DEV06</v>
      </c>
      <c r="I214" s="522" t="str">
        <f t="shared" si="2"/>
        <v>#REF!</v>
      </c>
      <c r="J214" s="270">
        <v>5.0</v>
      </c>
      <c r="K214" s="270">
        <v>2024.0</v>
      </c>
      <c r="L214" s="639">
        <v>45428.0</v>
      </c>
      <c r="M214" s="639">
        <v>45443.0</v>
      </c>
      <c r="N214" s="171">
        <f t="shared" si="52"/>
        <v>13</v>
      </c>
      <c r="O214" s="1485">
        <f>N214/24*0.2</f>
        <v>0.1083333333</v>
      </c>
      <c r="P214" s="1486" t="str">
        <f t="shared" si="28"/>
        <v>#REF!</v>
      </c>
      <c r="Q214" s="1486">
        <v>0.246</v>
      </c>
      <c r="R214" s="525"/>
      <c r="S214" s="609" t="s">
        <v>525</v>
      </c>
      <c r="T214" s="519" t="s">
        <v>2558</v>
      </c>
      <c r="U214" s="527">
        <f t="shared" si="4"/>
        <v>0.246</v>
      </c>
      <c r="V214" s="527" t="str">
        <f t="shared" si="54"/>
        <v>#REF!</v>
      </c>
      <c r="W214" s="527">
        <f t="shared" si="55"/>
        <v>1.23</v>
      </c>
      <c r="X214" s="1487" t="str">
        <f t="shared" si="7"/>
        <v>#REF!</v>
      </c>
      <c r="Y214" s="530">
        <f t="shared" si="8"/>
        <v>0.5416666667</v>
      </c>
      <c r="Z214" s="1442" t="str">
        <f t="shared" si="9"/>
        <v>#REF!</v>
      </c>
      <c r="AA214" s="1442" t="str">
        <f t="shared" si="29"/>
        <v>#REF!</v>
      </c>
      <c r="AB214" s="1442" t="str">
        <f t="shared" si="30"/>
        <v>#REF!</v>
      </c>
      <c r="AC214" s="1441" t="str">
        <f t="shared" si="31"/>
        <v>#REF!</v>
      </c>
      <c r="AD214" s="1441" t="str">
        <f t="shared" si="13"/>
        <v>#REF!</v>
      </c>
      <c r="AE214" s="1441" t="str">
        <f t="shared" si="14"/>
        <v>#REF!</v>
      </c>
      <c r="AF214" s="609"/>
    </row>
    <row r="215" ht="15.0" customHeight="1">
      <c r="A215" s="270">
        <v>213.0</v>
      </c>
      <c r="B215" s="609" t="s">
        <v>1057</v>
      </c>
      <c r="C215" s="240" t="s">
        <v>769</v>
      </c>
      <c r="D215" s="240" t="s">
        <v>770</v>
      </c>
      <c r="E215" s="240" t="s">
        <v>552</v>
      </c>
      <c r="F215" s="609" t="s">
        <v>564</v>
      </c>
      <c r="G215" s="609" t="s">
        <v>771</v>
      </c>
      <c r="H215" s="609" t="str">
        <f t="shared" si="51"/>
        <v>BA04</v>
      </c>
      <c r="I215" s="522" t="str">
        <f t="shared" si="2"/>
        <v>#REF!</v>
      </c>
      <c r="J215" s="270">
        <v>5.0</v>
      </c>
      <c r="K215" s="609">
        <v>2024.0</v>
      </c>
      <c r="L215" s="639">
        <v>45413.0</v>
      </c>
      <c r="M215" s="639">
        <v>45443.0</v>
      </c>
      <c r="N215" s="171">
        <f t="shared" si="52"/>
        <v>24</v>
      </c>
      <c r="O215" s="1517">
        <f t="shared" ref="O215:O226" si="60">N215/24</f>
        <v>1</v>
      </c>
      <c r="P215" s="1451" t="str">
        <f t="shared" si="28"/>
        <v>#REF!</v>
      </c>
      <c r="Q215" s="1451">
        <v>1.59</v>
      </c>
      <c r="R215" s="609"/>
      <c r="S215" s="609" t="s">
        <v>525</v>
      </c>
      <c r="T215" s="240" t="s">
        <v>669</v>
      </c>
      <c r="U215" s="652">
        <f t="shared" si="4"/>
        <v>1.59</v>
      </c>
      <c r="V215" s="652" t="str">
        <f>ROUND(SUMIF(B:B,B215,P:P),3)</f>
        <v>#REF!</v>
      </c>
      <c r="W215" s="652">
        <f>ROUND(SUMIF(B:B,B215,U:U),3)</f>
        <v>1.59</v>
      </c>
      <c r="X215" s="652" t="str">
        <f t="shared" si="7"/>
        <v>#REF!</v>
      </c>
      <c r="Y215" s="530">
        <f t="shared" si="8"/>
        <v>1</v>
      </c>
      <c r="Z215" s="1442" t="str">
        <f t="shared" si="9"/>
        <v>#REF!</v>
      </c>
      <c r="AA215" s="1442" t="str">
        <f t="shared" si="29"/>
        <v>#REF!</v>
      </c>
      <c r="AB215" s="1442" t="str">
        <f t="shared" si="30"/>
        <v>#REF!</v>
      </c>
      <c r="AC215" s="1441" t="str">
        <f t="shared" si="31"/>
        <v>#REF!</v>
      </c>
      <c r="AD215" s="1441" t="str">
        <f t="shared" si="13"/>
        <v>#REF!</v>
      </c>
      <c r="AE215" s="1441" t="str">
        <f t="shared" si="14"/>
        <v>#REF!</v>
      </c>
      <c r="AF215" s="609"/>
    </row>
    <row r="216" ht="15.0" customHeight="1">
      <c r="A216" s="270">
        <v>214.0</v>
      </c>
      <c r="B216" s="609" t="s">
        <v>1695</v>
      </c>
      <c r="C216" s="240" t="s">
        <v>779</v>
      </c>
      <c r="D216" s="240" t="s">
        <v>780</v>
      </c>
      <c r="E216" s="240" t="s">
        <v>552</v>
      </c>
      <c r="F216" s="609" t="s">
        <v>546</v>
      </c>
      <c r="G216" s="609" t="s">
        <v>665</v>
      </c>
      <c r="H216" s="609" t="str">
        <f t="shared" si="51"/>
        <v>TESTER02</v>
      </c>
      <c r="I216" s="522" t="str">
        <f t="shared" si="2"/>
        <v>#REF!</v>
      </c>
      <c r="J216" s="270">
        <v>5.0</v>
      </c>
      <c r="K216" s="609">
        <v>2024.0</v>
      </c>
      <c r="L216" s="639">
        <v>45413.0</v>
      </c>
      <c r="M216" s="639">
        <v>45443.0</v>
      </c>
      <c r="N216" s="171">
        <f t="shared" si="52"/>
        <v>24</v>
      </c>
      <c r="O216" s="1517">
        <f t="shared" si="60"/>
        <v>1</v>
      </c>
      <c r="P216" s="1451" t="str">
        <f t="shared" si="28"/>
        <v>#REF!</v>
      </c>
      <c r="Q216" s="1451">
        <v>0.86</v>
      </c>
      <c r="R216" s="609"/>
      <c r="S216" s="609" t="s">
        <v>525</v>
      </c>
      <c r="T216" s="240" t="s">
        <v>669</v>
      </c>
      <c r="U216" s="527">
        <f t="shared" si="4"/>
        <v>0.86</v>
      </c>
      <c r="V216" s="527" t="str">
        <f t="shared" ref="V216:V224" si="61">ROUND(SUMIF($B:$B,B216,P:P),3)</f>
        <v>#REF!</v>
      </c>
      <c r="W216" s="527">
        <f t="shared" ref="W216:W224" si="62">ROUND(SUMIF($B:$B,B216,U:U),3)</f>
        <v>0.86</v>
      </c>
      <c r="X216" s="1487" t="str">
        <f t="shared" si="7"/>
        <v>#REF!</v>
      </c>
      <c r="Y216" s="530">
        <f t="shared" si="8"/>
        <v>1</v>
      </c>
      <c r="Z216" s="1442" t="str">
        <f t="shared" si="9"/>
        <v>#REF!</v>
      </c>
      <c r="AA216" s="1442" t="str">
        <f t="shared" si="29"/>
        <v>#REF!</v>
      </c>
      <c r="AB216" s="1442" t="str">
        <f t="shared" si="30"/>
        <v>#REF!</v>
      </c>
      <c r="AC216" s="1441" t="str">
        <f t="shared" si="31"/>
        <v>#REF!</v>
      </c>
      <c r="AD216" s="1441" t="str">
        <f t="shared" si="13"/>
        <v>#REF!</v>
      </c>
      <c r="AE216" s="1441" t="str">
        <f t="shared" si="14"/>
        <v>#REF!</v>
      </c>
      <c r="AF216" s="609"/>
    </row>
    <row r="217" ht="15.0" customHeight="1">
      <c r="A217" s="270">
        <v>215.0</v>
      </c>
      <c r="B217" s="609" t="s">
        <v>1052</v>
      </c>
      <c r="C217" s="240" t="s">
        <v>781</v>
      </c>
      <c r="D217" s="240" t="s">
        <v>782</v>
      </c>
      <c r="E217" s="240" t="s">
        <v>552</v>
      </c>
      <c r="F217" s="609" t="s">
        <v>512</v>
      </c>
      <c r="G217" s="609" t="s">
        <v>771</v>
      </c>
      <c r="H217" s="609" t="str">
        <f t="shared" si="51"/>
        <v>DEV04</v>
      </c>
      <c r="I217" s="522" t="str">
        <f t="shared" si="2"/>
        <v>#REF!</v>
      </c>
      <c r="J217" s="270">
        <v>5.0</v>
      </c>
      <c r="K217" s="609">
        <v>2024.0</v>
      </c>
      <c r="L217" s="639">
        <v>45413.0</v>
      </c>
      <c r="M217" s="639">
        <v>45443.0</v>
      </c>
      <c r="N217" s="171">
        <f t="shared" si="52"/>
        <v>24</v>
      </c>
      <c r="O217" s="1517">
        <f t="shared" si="60"/>
        <v>1</v>
      </c>
      <c r="P217" s="1451" t="str">
        <f t="shared" si="28"/>
        <v>#REF!</v>
      </c>
      <c r="Q217" s="1451">
        <v>1.59</v>
      </c>
      <c r="R217" s="609"/>
      <c r="S217" s="609" t="s">
        <v>525</v>
      </c>
      <c r="T217" s="240" t="s">
        <v>669</v>
      </c>
      <c r="U217" s="527">
        <f t="shared" si="4"/>
        <v>1.59</v>
      </c>
      <c r="V217" s="527" t="str">
        <f t="shared" si="61"/>
        <v>#REF!</v>
      </c>
      <c r="W217" s="527">
        <f t="shared" si="62"/>
        <v>1.59</v>
      </c>
      <c r="X217" s="1487" t="str">
        <f t="shared" si="7"/>
        <v>#REF!</v>
      </c>
      <c r="Y217" s="530">
        <f t="shared" si="8"/>
        <v>1</v>
      </c>
      <c r="Z217" s="1442" t="str">
        <f t="shared" si="9"/>
        <v>#REF!</v>
      </c>
      <c r="AA217" s="1442" t="str">
        <f t="shared" si="29"/>
        <v>#REF!</v>
      </c>
      <c r="AB217" s="1442" t="str">
        <f t="shared" si="30"/>
        <v>#REF!</v>
      </c>
      <c r="AC217" s="1441" t="str">
        <f t="shared" si="31"/>
        <v>#REF!</v>
      </c>
      <c r="AD217" s="1441" t="str">
        <f t="shared" si="13"/>
        <v>#REF!</v>
      </c>
      <c r="AE217" s="1441" t="str">
        <f t="shared" si="14"/>
        <v>#REF!</v>
      </c>
      <c r="AF217" s="609"/>
    </row>
    <row r="218" ht="15.0" customHeight="1">
      <c r="A218" s="270">
        <v>216.0</v>
      </c>
      <c r="B218" s="609" t="s">
        <v>1101</v>
      </c>
      <c r="C218" s="240" t="s">
        <v>454</v>
      </c>
      <c r="D218" s="240" t="s">
        <v>786</v>
      </c>
      <c r="E218" s="240" t="s">
        <v>552</v>
      </c>
      <c r="F218" s="609" t="s">
        <v>512</v>
      </c>
      <c r="G218" s="609" t="s">
        <v>787</v>
      </c>
      <c r="H218" s="609" t="str">
        <f t="shared" si="51"/>
        <v>DEV05</v>
      </c>
      <c r="I218" s="522" t="str">
        <f t="shared" si="2"/>
        <v>#REF!</v>
      </c>
      <c r="J218" s="270">
        <v>5.0</v>
      </c>
      <c r="K218" s="609">
        <v>2024.0</v>
      </c>
      <c r="L218" s="639">
        <v>45413.0</v>
      </c>
      <c r="M218" s="639">
        <v>45443.0</v>
      </c>
      <c r="N218" s="171">
        <f t="shared" si="52"/>
        <v>24</v>
      </c>
      <c r="O218" s="1517">
        <f t="shared" si="60"/>
        <v>1</v>
      </c>
      <c r="P218" s="1451" t="str">
        <f t="shared" si="28"/>
        <v>#REF!</v>
      </c>
      <c r="Q218" s="1451">
        <v>1.8</v>
      </c>
      <c r="R218" s="609"/>
      <c r="S218" s="609" t="s">
        <v>525</v>
      </c>
      <c r="T218" s="240" t="s">
        <v>669</v>
      </c>
      <c r="U218" s="527">
        <f t="shared" si="4"/>
        <v>1.8</v>
      </c>
      <c r="V218" s="527" t="str">
        <f t="shared" si="61"/>
        <v>#REF!</v>
      </c>
      <c r="W218" s="527">
        <f t="shared" si="62"/>
        <v>1.8</v>
      </c>
      <c r="X218" s="1487" t="str">
        <f t="shared" si="7"/>
        <v>#REF!</v>
      </c>
      <c r="Y218" s="530">
        <f t="shared" si="8"/>
        <v>1</v>
      </c>
      <c r="Z218" s="1442" t="str">
        <f t="shared" si="9"/>
        <v>#REF!</v>
      </c>
      <c r="AA218" s="1442" t="str">
        <f t="shared" si="29"/>
        <v>#REF!</v>
      </c>
      <c r="AB218" s="1442" t="str">
        <f t="shared" si="30"/>
        <v>#REF!</v>
      </c>
      <c r="AC218" s="1441" t="str">
        <f t="shared" si="31"/>
        <v>#REF!</v>
      </c>
      <c r="AD218" s="1441" t="str">
        <f t="shared" si="13"/>
        <v>#REF!</v>
      </c>
      <c r="AE218" s="1441" t="str">
        <f t="shared" si="14"/>
        <v>#REF!</v>
      </c>
      <c r="AF218" s="609"/>
    </row>
    <row r="219" ht="15.0" customHeight="1">
      <c r="A219" s="270">
        <v>217.0</v>
      </c>
      <c r="B219" s="609" t="s">
        <v>1100</v>
      </c>
      <c r="C219" s="240" t="s">
        <v>788</v>
      </c>
      <c r="D219" s="240" t="s">
        <v>789</v>
      </c>
      <c r="E219" s="240" t="s">
        <v>552</v>
      </c>
      <c r="F219" s="609" t="s">
        <v>546</v>
      </c>
      <c r="G219" s="609" t="s">
        <v>790</v>
      </c>
      <c r="H219" s="609" t="str">
        <f t="shared" si="51"/>
        <v>TESTER03</v>
      </c>
      <c r="I219" s="522" t="str">
        <f t="shared" si="2"/>
        <v>#REF!</v>
      </c>
      <c r="J219" s="270">
        <v>5.0</v>
      </c>
      <c r="K219" s="609">
        <v>2024.0</v>
      </c>
      <c r="L219" s="639">
        <v>45413.0</v>
      </c>
      <c r="M219" s="639">
        <v>45429.0</v>
      </c>
      <c r="N219" s="171">
        <f t="shared" si="52"/>
        <v>14</v>
      </c>
      <c r="O219" s="1517">
        <f t="shared" si="60"/>
        <v>0.5833333333</v>
      </c>
      <c r="P219" s="1451" t="str">
        <f t="shared" si="28"/>
        <v>#REF!</v>
      </c>
      <c r="Q219" s="1451">
        <v>0.694</v>
      </c>
      <c r="R219" s="609"/>
      <c r="S219" s="609" t="s">
        <v>525</v>
      </c>
      <c r="T219" s="240" t="s">
        <v>669</v>
      </c>
      <c r="U219" s="527">
        <f t="shared" si="4"/>
        <v>0.694</v>
      </c>
      <c r="V219" s="527" t="str">
        <f t="shared" si="61"/>
        <v>#REF!</v>
      </c>
      <c r="W219" s="527">
        <f t="shared" si="62"/>
        <v>1.239</v>
      </c>
      <c r="X219" s="1487" t="str">
        <f t="shared" si="7"/>
        <v>#REF!</v>
      </c>
      <c r="Y219" s="530">
        <f t="shared" si="8"/>
        <v>1.041666667</v>
      </c>
      <c r="Z219" s="1442" t="str">
        <f t="shared" si="9"/>
        <v>#REF!</v>
      </c>
      <c r="AA219" s="1442" t="str">
        <f t="shared" si="29"/>
        <v>#REF!</v>
      </c>
      <c r="AB219" s="1442" t="str">
        <f t="shared" si="30"/>
        <v>#REF!</v>
      </c>
      <c r="AC219" s="1441" t="str">
        <f t="shared" si="31"/>
        <v>#REF!</v>
      </c>
      <c r="AD219" s="1441" t="str">
        <f t="shared" si="13"/>
        <v>#REF!</v>
      </c>
      <c r="AE219" s="1441" t="str">
        <f t="shared" si="14"/>
        <v>#REF!</v>
      </c>
      <c r="AF219" s="609"/>
    </row>
    <row r="220" ht="15.0" customHeight="1">
      <c r="A220" s="270">
        <v>218.0</v>
      </c>
      <c r="B220" s="609" t="s">
        <v>1074</v>
      </c>
      <c r="C220" s="240" t="s">
        <v>793</v>
      </c>
      <c r="D220" s="240" t="s">
        <v>794</v>
      </c>
      <c r="E220" s="240" t="s">
        <v>552</v>
      </c>
      <c r="F220" s="609" t="s">
        <v>512</v>
      </c>
      <c r="G220" s="609" t="s">
        <v>795</v>
      </c>
      <c r="H220" s="609" t="str">
        <f t="shared" si="51"/>
        <v>DEV01</v>
      </c>
      <c r="I220" s="522" t="str">
        <f t="shared" si="2"/>
        <v>#REF!</v>
      </c>
      <c r="J220" s="270">
        <v>5.0</v>
      </c>
      <c r="K220" s="609">
        <v>2024.0</v>
      </c>
      <c r="L220" s="639">
        <v>45413.0</v>
      </c>
      <c r="M220" s="639">
        <v>45426.0</v>
      </c>
      <c r="N220" s="171">
        <f t="shared" si="52"/>
        <v>11</v>
      </c>
      <c r="O220" s="1517">
        <f t="shared" si="60"/>
        <v>0.4583333333</v>
      </c>
      <c r="P220" s="1451" t="str">
        <f t="shared" si="28"/>
        <v>#REF!</v>
      </c>
      <c r="Q220" s="1451">
        <v>0.552</v>
      </c>
      <c r="R220" s="609"/>
      <c r="S220" s="609" t="s">
        <v>525</v>
      </c>
      <c r="T220" s="240" t="s">
        <v>669</v>
      </c>
      <c r="U220" s="527">
        <f t="shared" si="4"/>
        <v>0.552</v>
      </c>
      <c r="V220" s="527" t="str">
        <f t="shared" si="61"/>
        <v>#REF!</v>
      </c>
      <c r="W220" s="527">
        <f t="shared" si="62"/>
        <v>0.866</v>
      </c>
      <c r="X220" s="1487" t="str">
        <f t="shared" si="7"/>
        <v>#REF!</v>
      </c>
      <c r="Y220" s="530">
        <f t="shared" si="8"/>
        <v>1.028333333</v>
      </c>
      <c r="Z220" s="1442" t="str">
        <f t="shared" si="9"/>
        <v>#REF!</v>
      </c>
      <c r="AA220" s="1442" t="str">
        <f t="shared" si="29"/>
        <v>#REF!</v>
      </c>
      <c r="AB220" s="1442" t="str">
        <f t="shared" si="30"/>
        <v>#REF!</v>
      </c>
      <c r="AC220" s="1441" t="str">
        <f t="shared" si="31"/>
        <v>#REF!</v>
      </c>
      <c r="AD220" s="1441" t="str">
        <f t="shared" si="13"/>
        <v>#REF!</v>
      </c>
      <c r="AE220" s="1441" t="str">
        <f t="shared" si="14"/>
        <v>#REF!</v>
      </c>
      <c r="AF220" s="609"/>
    </row>
    <row r="221" ht="15.0" customHeight="1">
      <c r="A221" s="270">
        <v>219.0</v>
      </c>
      <c r="B221" s="609" t="s">
        <v>1055</v>
      </c>
      <c r="C221" s="240" t="s">
        <v>797</v>
      </c>
      <c r="D221" s="240" t="s">
        <v>798</v>
      </c>
      <c r="E221" s="240" t="s">
        <v>552</v>
      </c>
      <c r="F221" s="609" t="s">
        <v>546</v>
      </c>
      <c r="G221" s="609" t="s">
        <v>665</v>
      </c>
      <c r="H221" s="609" t="str">
        <f t="shared" si="51"/>
        <v>TESTER02</v>
      </c>
      <c r="I221" s="522" t="str">
        <f t="shared" si="2"/>
        <v>#REF!</v>
      </c>
      <c r="J221" s="270">
        <v>5.0</v>
      </c>
      <c r="K221" s="609">
        <v>2024.0</v>
      </c>
      <c r="L221" s="639">
        <v>45413.0</v>
      </c>
      <c r="M221" s="639">
        <v>45432.0</v>
      </c>
      <c r="N221" s="171">
        <f t="shared" si="52"/>
        <v>15</v>
      </c>
      <c r="O221" s="1517">
        <f t="shared" si="60"/>
        <v>0.625</v>
      </c>
      <c r="P221" s="1451" t="str">
        <f t="shared" si="28"/>
        <v>#REF!</v>
      </c>
      <c r="Q221" s="1451">
        <v>0.538</v>
      </c>
      <c r="R221" s="609"/>
      <c r="S221" s="609" t="s">
        <v>525</v>
      </c>
      <c r="T221" s="240" t="s">
        <v>669</v>
      </c>
      <c r="U221" s="527">
        <f t="shared" si="4"/>
        <v>0.538</v>
      </c>
      <c r="V221" s="527" t="str">
        <f t="shared" si="61"/>
        <v>#REF!</v>
      </c>
      <c r="W221" s="527">
        <f t="shared" si="62"/>
        <v>0.873</v>
      </c>
      <c r="X221" s="1487" t="str">
        <f t="shared" si="7"/>
        <v>#REF!</v>
      </c>
      <c r="Y221" s="530">
        <f t="shared" si="8"/>
        <v>1.015</v>
      </c>
      <c r="Z221" s="1442" t="str">
        <f t="shared" si="9"/>
        <v>#REF!</v>
      </c>
      <c r="AA221" s="1442" t="str">
        <f t="shared" si="29"/>
        <v>#REF!</v>
      </c>
      <c r="AB221" s="1442" t="str">
        <f t="shared" si="30"/>
        <v>#REF!</v>
      </c>
      <c r="AC221" s="1441" t="str">
        <f t="shared" si="31"/>
        <v>#REF!</v>
      </c>
      <c r="AD221" s="1441" t="str">
        <f t="shared" si="13"/>
        <v>#REF!</v>
      </c>
      <c r="AE221" s="1441" t="str">
        <f t="shared" si="14"/>
        <v>#REF!</v>
      </c>
      <c r="AF221" s="609"/>
    </row>
    <row r="222" ht="15.0" customHeight="1">
      <c r="A222" s="270">
        <v>220.0</v>
      </c>
      <c r="B222" s="609" t="s">
        <v>1710</v>
      </c>
      <c r="C222" s="240" t="s">
        <v>1213</v>
      </c>
      <c r="D222" s="240" t="s">
        <v>1214</v>
      </c>
      <c r="E222" s="240" t="s">
        <v>552</v>
      </c>
      <c r="F222" s="609" t="s">
        <v>512</v>
      </c>
      <c r="G222" s="609" t="s">
        <v>787</v>
      </c>
      <c r="H222" s="609" t="str">
        <f t="shared" si="51"/>
        <v>DEV05</v>
      </c>
      <c r="I222" s="522" t="str">
        <f t="shared" si="2"/>
        <v>#REF!</v>
      </c>
      <c r="J222" s="270">
        <v>5.0</v>
      </c>
      <c r="K222" s="609">
        <v>2024.0</v>
      </c>
      <c r="L222" s="639">
        <v>45413.0</v>
      </c>
      <c r="M222" s="639">
        <v>45429.0</v>
      </c>
      <c r="N222" s="171">
        <f t="shared" si="52"/>
        <v>14</v>
      </c>
      <c r="O222" s="1517">
        <f t="shared" si="60"/>
        <v>0.5833333333</v>
      </c>
      <c r="P222" s="1451" t="str">
        <f t="shared" si="28"/>
        <v>#REF!</v>
      </c>
      <c r="Q222" s="1451">
        <v>1.184</v>
      </c>
      <c r="R222" s="609"/>
      <c r="S222" s="609" t="s">
        <v>525</v>
      </c>
      <c r="T222" s="240" t="s">
        <v>669</v>
      </c>
      <c r="U222" s="527">
        <f t="shared" si="4"/>
        <v>1.184</v>
      </c>
      <c r="V222" s="527" t="str">
        <f t="shared" si="61"/>
        <v>#REF!</v>
      </c>
      <c r="W222" s="527">
        <f t="shared" si="62"/>
        <v>2.114</v>
      </c>
      <c r="X222" s="1487" t="str">
        <f t="shared" si="7"/>
        <v>#REF!</v>
      </c>
      <c r="Y222" s="530">
        <f t="shared" si="8"/>
        <v>1.041666667</v>
      </c>
      <c r="Z222" s="1442" t="str">
        <f t="shared" si="9"/>
        <v>#REF!</v>
      </c>
      <c r="AA222" s="1442" t="str">
        <f t="shared" si="29"/>
        <v>#REF!</v>
      </c>
      <c r="AB222" s="1442" t="str">
        <f t="shared" si="30"/>
        <v>#REF!</v>
      </c>
      <c r="AC222" s="1441" t="str">
        <f t="shared" si="31"/>
        <v>#REF!</v>
      </c>
      <c r="AD222" s="1441" t="str">
        <f t="shared" si="13"/>
        <v>#REF!</v>
      </c>
      <c r="AE222" s="1441" t="str">
        <f t="shared" si="14"/>
        <v>#REF!</v>
      </c>
      <c r="AF222" s="609"/>
    </row>
    <row r="223" ht="15.0" customHeight="1">
      <c r="A223" s="270">
        <v>222.0</v>
      </c>
      <c r="B223" s="609" t="s">
        <v>1716</v>
      </c>
      <c r="C223" s="240" t="s">
        <v>1717</v>
      </c>
      <c r="D223" s="240" t="s">
        <v>1718</v>
      </c>
      <c r="E223" s="240" t="s">
        <v>552</v>
      </c>
      <c r="F223" s="609" t="s">
        <v>564</v>
      </c>
      <c r="G223" s="609" t="s">
        <v>771</v>
      </c>
      <c r="H223" s="609" t="str">
        <f t="shared" si="51"/>
        <v>BA04</v>
      </c>
      <c r="I223" s="522" t="str">
        <f t="shared" si="2"/>
        <v>#REF!</v>
      </c>
      <c r="J223" s="270">
        <v>5.0</v>
      </c>
      <c r="K223" s="609">
        <v>2024.0</v>
      </c>
      <c r="L223" s="639">
        <v>45413.0</v>
      </c>
      <c r="M223" s="639">
        <v>45443.0</v>
      </c>
      <c r="N223" s="171">
        <v>12.0</v>
      </c>
      <c r="O223" s="1517">
        <f t="shared" si="60"/>
        <v>0.5</v>
      </c>
      <c r="P223" s="1451" t="str">
        <f t="shared" si="28"/>
        <v>#REF!</v>
      </c>
      <c r="Q223" s="1451">
        <v>0.795</v>
      </c>
      <c r="R223" s="609"/>
      <c r="S223" s="609" t="s">
        <v>525</v>
      </c>
      <c r="T223" s="240" t="s">
        <v>669</v>
      </c>
      <c r="U223" s="527">
        <f t="shared" si="4"/>
        <v>0.795</v>
      </c>
      <c r="V223" s="527" t="str">
        <f t="shared" si="61"/>
        <v>#REF!</v>
      </c>
      <c r="W223" s="527">
        <f t="shared" si="62"/>
        <v>1.59</v>
      </c>
      <c r="X223" s="1487" t="str">
        <f t="shared" si="7"/>
        <v>#REF!</v>
      </c>
      <c r="Y223" s="530">
        <f t="shared" si="8"/>
        <v>1</v>
      </c>
      <c r="Z223" s="1442" t="str">
        <f t="shared" si="9"/>
        <v>#REF!</v>
      </c>
      <c r="AA223" s="1442" t="str">
        <f t="shared" si="29"/>
        <v>#REF!</v>
      </c>
      <c r="AB223" s="1442" t="str">
        <f t="shared" si="30"/>
        <v>#REF!</v>
      </c>
      <c r="AC223" s="1441" t="str">
        <f t="shared" si="31"/>
        <v>#REF!</v>
      </c>
      <c r="AD223" s="1441" t="str">
        <f t="shared" si="13"/>
        <v>#REF!</v>
      </c>
      <c r="AE223" s="1441" t="str">
        <f t="shared" si="14"/>
        <v>#REF!</v>
      </c>
      <c r="AF223" s="609"/>
    </row>
    <row r="224" ht="15.0" customHeight="1">
      <c r="A224" s="270">
        <v>223.0</v>
      </c>
      <c r="B224" s="609" t="s">
        <v>1722</v>
      </c>
      <c r="C224" s="240" t="s">
        <v>1723</v>
      </c>
      <c r="D224" s="240" t="s">
        <v>1724</v>
      </c>
      <c r="E224" s="240" t="s">
        <v>552</v>
      </c>
      <c r="F224" s="609" t="s">
        <v>546</v>
      </c>
      <c r="G224" s="609" t="s">
        <v>893</v>
      </c>
      <c r="H224" s="609" t="str">
        <f t="shared" si="51"/>
        <v>TESTER06</v>
      </c>
      <c r="I224" s="522" t="str">
        <f t="shared" si="2"/>
        <v>#REF!</v>
      </c>
      <c r="J224" s="270">
        <v>5.0</v>
      </c>
      <c r="K224" s="609">
        <v>2024.0</v>
      </c>
      <c r="L224" s="639">
        <v>45413.0</v>
      </c>
      <c r="M224" s="639">
        <v>45443.0</v>
      </c>
      <c r="N224" s="171">
        <f>NETWORKDAYS(L224,M224)+1</f>
        <v>24</v>
      </c>
      <c r="O224" s="1517">
        <f t="shared" si="60"/>
        <v>1</v>
      </c>
      <c r="P224" s="1451" t="str">
        <f t="shared" si="28"/>
        <v>#REF!</v>
      </c>
      <c r="Q224" s="1451">
        <v>2.07</v>
      </c>
      <c r="R224" s="609"/>
      <c r="S224" s="609" t="s">
        <v>525</v>
      </c>
      <c r="T224" s="240" t="s">
        <v>669</v>
      </c>
      <c r="U224" s="527">
        <f t="shared" si="4"/>
        <v>2.07</v>
      </c>
      <c r="V224" s="527" t="str">
        <f t="shared" si="61"/>
        <v>#REF!</v>
      </c>
      <c r="W224" s="527">
        <f t="shared" si="62"/>
        <v>2.07</v>
      </c>
      <c r="X224" s="1487" t="str">
        <f t="shared" si="7"/>
        <v>#REF!</v>
      </c>
      <c r="Y224" s="530">
        <f t="shared" si="8"/>
        <v>1</v>
      </c>
      <c r="Z224" s="1442" t="str">
        <f t="shared" si="9"/>
        <v>#REF!</v>
      </c>
      <c r="AA224" s="1442" t="str">
        <f t="shared" si="29"/>
        <v>#REF!</v>
      </c>
      <c r="AB224" s="1442" t="str">
        <f t="shared" si="30"/>
        <v>#REF!</v>
      </c>
      <c r="AC224" s="1441" t="str">
        <f t="shared" si="31"/>
        <v>#REF!</v>
      </c>
      <c r="AD224" s="1441" t="str">
        <f t="shared" si="13"/>
        <v>#REF!</v>
      </c>
      <c r="AE224" s="1441" t="str">
        <f t="shared" si="14"/>
        <v>#REF!</v>
      </c>
      <c r="AF224" s="609"/>
    </row>
    <row r="225" ht="15.0" customHeight="1">
      <c r="A225" s="270">
        <v>224.0</v>
      </c>
      <c r="B225" s="609" t="s">
        <v>1104</v>
      </c>
      <c r="C225" s="240" t="s">
        <v>660</v>
      </c>
      <c r="D225" s="240" t="s">
        <v>661</v>
      </c>
      <c r="E225" s="240" t="s">
        <v>662</v>
      </c>
      <c r="F225" s="609" t="s">
        <v>663</v>
      </c>
      <c r="G225" s="609" t="s">
        <v>665</v>
      </c>
      <c r="H225" s="609" t="str">
        <f t="shared" si="51"/>
        <v>PM02</v>
      </c>
      <c r="I225" s="522" t="str">
        <f t="shared" si="2"/>
        <v>#REF!</v>
      </c>
      <c r="J225" s="270">
        <v>5.0</v>
      </c>
      <c r="K225" s="609">
        <v>2024.0</v>
      </c>
      <c r="L225" s="639">
        <v>45413.0</v>
      </c>
      <c r="M225" s="639">
        <v>45443.0</v>
      </c>
      <c r="N225" s="171">
        <f>(NETWORKDAYS(L225,M225)+1)*65%</f>
        <v>15.6</v>
      </c>
      <c r="O225" s="1517">
        <f t="shared" si="60"/>
        <v>0.65</v>
      </c>
      <c r="P225" s="1451" t="str">
        <f t="shared" si="28"/>
        <v>#REF!</v>
      </c>
      <c r="Q225" s="1451">
        <v>0.65</v>
      </c>
      <c r="R225" s="609"/>
      <c r="S225" s="609" t="s">
        <v>525</v>
      </c>
      <c r="T225" s="240" t="s">
        <v>669</v>
      </c>
      <c r="U225" s="652">
        <f t="shared" si="4"/>
        <v>0.65</v>
      </c>
      <c r="V225" s="652" t="str">
        <f t="shared" ref="V225:V238" si="63">ROUND(SUMIF(B:B,B225,P:P),3)</f>
        <v>#REF!</v>
      </c>
      <c r="W225" s="652">
        <f t="shared" ref="W225:W238" si="64">ROUND(SUMIF(B:B,B225,U:U),3)</f>
        <v>1.2</v>
      </c>
      <c r="X225" s="652" t="str">
        <f t="shared" si="7"/>
        <v>#REF!</v>
      </c>
      <c r="Y225" s="530">
        <f t="shared" si="8"/>
        <v>1.133333333</v>
      </c>
      <c r="Z225" s="1442" t="str">
        <f t="shared" si="9"/>
        <v>#REF!</v>
      </c>
      <c r="AA225" s="1442" t="str">
        <f t="shared" si="29"/>
        <v>#REF!</v>
      </c>
      <c r="AB225" s="1442" t="str">
        <f t="shared" si="30"/>
        <v>#REF!</v>
      </c>
      <c r="AC225" s="1441" t="str">
        <f t="shared" si="31"/>
        <v>#REF!</v>
      </c>
      <c r="AD225" s="1441" t="str">
        <f t="shared" si="13"/>
        <v>#REF!</v>
      </c>
      <c r="AE225" s="1441" t="str">
        <f t="shared" si="14"/>
        <v>#REF!</v>
      </c>
      <c r="AF225" s="609"/>
    </row>
    <row r="226" ht="15.0" customHeight="1">
      <c r="A226" s="270">
        <v>225.0</v>
      </c>
      <c r="B226" s="609" t="s">
        <v>1694</v>
      </c>
      <c r="C226" s="240" t="s">
        <v>775</v>
      </c>
      <c r="D226" s="240" t="s">
        <v>776</v>
      </c>
      <c r="E226" s="240" t="s">
        <v>552</v>
      </c>
      <c r="F226" s="609" t="s">
        <v>512</v>
      </c>
      <c r="G226" s="609" t="s">
        <v>790</v>
      </c>
      <c r="H226" s="609" t="str">
        <f t="shared" si="51"/>
        <v>DEV03</v>
      </c>
      <c r="I226" s="522" t="str">
        <f t="shared" si="2"/>
        <v>#REF!</v>
      </c>
      <c r="J226" s="270">
        <v>5.0</v>
      </c>
      <c r="K226" s="609">
        <v>2024.0</v>
      </c>
      <c r="L226" s="639">
        <v>45413.0</v>
      </c>
      <c r="M226" s="639">
        <v>45426.0</v>
      </c>
      <c r="N226" s="171">
        <f>NETWORKDAYS(L226,M226)+1</f>
        <v>11</v>
      </c>
      <c r="O226" s="1517">
        <f t="shared" si="60"/>
        <v>0.4583333333</v>
      </c>
      <c r="P226" s="1451" t="str">
        <f t="shared" si="28"/>
        <v>#REF!</v>
      </c>
      <c r="Q226" s="1451">
        <v>0.568</v>
      </c>
      <c r="R226" s="609"/>
      <c r="S226" s="609" t="s">
        <v>525</v>
      </c>
      <c r="T226" s="240" t="s">
        <v>669</v>
      </c>
      <c r="U226" s="652">
        <f t="shared" si="4"/>
        <v>0.568</v>
      </c>
      <c r="V226" s="652" t="str">
        <f t="shared" si="63"/>
        <v>#REF!</v>
      </c>
      <c r="W226" s="652">
        <f t="shared" si="64"/>
        <v>1.088</v>
      </c>
      <c r="X226" s="652" t="str">
        <f t="shared" si="7"/>
        <v>#REF!</v>
      </c>
      <c r="Y226" s="530">
        <f t="shared" si="8"/>
        <v>0.9783333333</v>
      </c>
      <c r="Z226" s="1442" t="str">
        <f t="shared" si="9"/>
        <v>#REF!</v>
      </c>
      <c r="AA226" s="1442" t="str">
        <f t="shared" si="29"/>
        <v>#REF!</v>
      </c>
      <c r="AB226" s="1442" t="str">
        <f t="shared" si="30"/>
        <v>#REF!</v>
      </c>
      <c r="AC226" s="1441" t="str">
        <f t="shared" si="31"/>
        <v>#REF!</v>
      </c>
      <c r="AD226" s="1441" t="str">
        <f t="shared" si="13"/>
        <v>#REF!</v>
      </c>
      <c r="AE226" s="1441" t="str">
        <f t="shared" si="14"/>
        <v>#REF!</v>
      </c>
      <c r="AF226" s="609"/>
    </row>
    <row r="227" ht="15.0" customHeight="1">
      <c r="A227" s="270">
        <v>226.0</v>
      </c>
      <c r="B227" s="609" t="s">
        <v>1048</v>
      </c>
      <c r="C227" s="240" t="s">
        <v>1049</v>
      </c>
      <c r="D227" s="240" t="s">
        <v>1050</v>
      </c>
      <c r="E227" s="240" t="s">
        <v>552</v>
      </c>
      <c r="F227" s="609" t="s">
        <v>512</v>
      </c>
      <c r="G227" s="609" t="s">
        <v>787</v>
      </c>
      <c r="H227" s="609" t="str">
        <f t="shared" si="51"/>
        <v>DEV05</v>
      </c>
      <c r="I227" s="522" t="str">
        <f t="shared" si="2"/>
        <v>#REF!</v>
      </c>
      <c r="J227" s="270">
        <v>5.0</v>
      </c>
      <c r="K227" s="609">
        <v>2024.0</v>
      </c>
      <c r="L227" s="639">
        <v>45413.0</v>
      </c>
      <c r="M227" s="639">
        <v>45443.0</v>
      </c>
      <c r="N227" s="171">
        <f>(NETWORKDAYS(L227,M227)+1)*50%</f>
        <v>12</v>
      </c>
      <c r="O227" s="1517">
        <f t="shared" ref="O227:O228" si="65">N227/23</f>
        <v>0.5217391304</v>
      </c>
      <c r="P227" s="1451" t="str">
        <f t="shared" si="28"/>
        <v>#REF!</v>
      </c>
      <c r="Q227" s="1107">
        <v>1.059</v>
      </c>
      <c r="R227" s="609"/>
      <c r="S227" s="609" t="s">
        <v>525</v>
      </c>
      <c r="T227" s="240" t="s">
        <v>669</v>
      </c>
      <c r="U227" s="652">
        <f t="shared" si="4"/>
        <v>1.059</v>
      </c>
      <c r="V227" s="652" t="str">
        <f t="shared" si="63"/>
        <v>#REF!</v>
      </c>
      <c r="W227" s="652" t="str">
        <f t="shared" si="64"/>
        <v>#REF!</v>
      </c>
      <c r="X227" s="652" t="str">
        <f t="shared" si="7"/>
        <v>#REF!</v>
      </c>
      <c r="Y227" s="530">
        <f t="shared" si="8"/>
        <v>1</v>
      </c>
      <c r="Z227" s="1442" t="str">
        <f t="shared" si="9"/>
        <v>#REF!</v>
      </c>
      <c r="AA227" s="1442" t="str">
        <f t="shared" si="29"/>
        <v>#REF!</v>
      </c>
      <c r="AB227" s="1442" t="str">
        <f t="shared" si="30"/>
        <v>#REF!</v>
      </c>
      <c r="AC227" s="1441" t="str">
        <f t="shared" si="31"/>
        <v>#REF!</v>
      </c>
      <c r="AD227" s="1441" t="str">
        <f t="shared" si="13"/>
        <v>#REF!</v>
      </c>
      <c r="AE227" s="1441" t="str">
        <f t="shared" si="14"/>
        <v>#REF!</v>
      </c>
      <c r="AF227" s="609"/>
    </row>
    <row r="228" ht="15.0" customHeight="1">
      <c r="A228" s="270">
        <v>227.0</v>
      </c>
      <c r="B228" s="609" t="s">
        <v>1012</v>
      </c>
      <c r="C228" s="240" t="s">
        <v>1013</v>
      </c>
      <c r="D228" s="240" t="s">
        <v>1661</v>
      </c>
      <c r="E228" s="240" t="s">
        <v>552</v>
      </c>
      <c r="F228" s="609" t="s">
        <v>546</v>
      </c>
      <c r="G228" s="609" t="s">
        <v>790</v>
      </c>
      <c r="H228" s="609" t="str">
        <f t="shared" si="51"/>
        <v>TESTER03</v>
      </c>
      <c r="I228" s="522" t="str">
        <f t="shared" si="2"/>
        <v>#REF!</v>
      </c>
      <c r="J228" s="270">
        <v>5.0</v>
      </c>
      <c r="K228" s="609">
        <v>2024.0</v>
      </c>
      <c r="L228" s="639">
        <v>45413.0</v>
      </c>
      <c r="M228" s="639">
        <v>45443.0</v>
      </c>
      <c r="N228" s="171">
        <f>(NETWORKDAYS(L228,M228)+1)*40%</f>
        <v>9.6</v>
      </c>
      <c r="O228" s="1517">
        <f t="shared" si="65"/>
        <v>0.4173913043</v>
      </c>
      <c r="P228" s="1451" t="str">
        <f t="shared" si="28"/>
        <v>#REF!</v>
      </c>
      <c r="Q228" s="1107">
        <v>0.497</v>
      </c>
      <c r="R228" s="609"/>
      <c r="S228" s="609" t="s">
        <v>525</v>
      </c>
      <c r="T228" s="240" t="s">
        <v>669</v>
      </c>
      <c r="U228" s="652">
        <f t="shared" si="4"/>
        <v>0.497</v>
      </c>
      <c r="V228" s="652" t="str">
        <f t="shared" si="63"/>
        <v>#REF!</v>
      </c>
      <c r="W228" s="652">
        <f t="shared" si="64"/>
        <v>1.08</v>
      </c>
      <c r="X228" s="652" t="str">
        <f t="shared" si="7"/>
        <v>#REF!</v>
      </c>
      <c r="Y228" s="530">
        <f t="shared" si="8"/>
        <v>1</v>
      </c>
      <c r="Z228" s="1442" t="str">
        <f t="shared" si="9"/>
        <v>#REF!</v>
      </c>
      <c r="AA228" s="1442" t="str">
        <f t="shared" si="29"/>
        <v>#REF!</v>
      </c>
      <c r="AB228" s="1442" t="str">
        <f t="shared" si="30"/>
        <v>#REF!</v>
      </c>
      <c r="AC228" s="1441" t="str">
        <f t="shared" si="31"/>
        <v>#REF!</v>
      </c>
      <c r="AD228" s="1441" t="str">
        <f t="shared" si="13"/>
        <v>#REF!</v>
      </c>
      <c r="AE228" s="1441" t="str">
        <f t="shared" si="14"/>
        <v>#REF!</v>
      </c>
      <c r="AF228" s="609"/>
    </row>
    <row r="229" ht="15.0" customHeight="1">
      <c r="A229" s="270">
        <v>228.0</v>
      </c>
      <c r="B229" s="609" t="s">
        <v>1111</v>
      </c>
      <c r="C229" s="240" t="s">
        <v>824</v>
      </c>
      <c r="D229" s="240" t="s">
        <v>825</v>
      </c>
      <c r="E229" s="240" t="s">
        <v>552</v>
      </c>
      <c r="F229" s="609" t="s">
        <v>546</v>
      </c>
      <c r="G229" s="609" t="s">
        <v>665</v>
      </c>
      <c r="H229" s="609" t="str">
        <f t="shared" si="51"/>
        <v>TESTER02</v>
      </c>
      <c r="I229" s="522" t="str">
        <f t="shared" si="2"/>
        <v>#REF!</v>
      </c>
      <c r="J229" s="270">
        <v>5.0</v>
      </c>
      <c r="K229" s="609">
        <v>2024.0</v>
      </c>
      <c r="L229" s="639">
        <v>45413.0</v>
      </c>
      <c r="M229" s="639">
        <v>45429.0</v>
      </c>
      <c r="N229" s="171">
        <f t="shared" ref="N229:N230" si="66">NETWORKDAYS(L229,M229)+1</f>
        <v>14</v>
      </c>
      <c r="O229" s="1517">
        <f>N229/24</f>
        <v>0.5833333333</v>
      </c>
      <c r="P229" s="1451" t="str">
        <f t="shared" si="28"/>
        <v>#REF!</v>
      </c>
      <c r="Q229" s="1451">
        <v>0.502</v>
      </c>
      <c r="R229" s="609"/>
      <c r="S229" s="609" t="s">
        <v>525</v>
      </c>
      <c r="T229" s="240" t="s">
        <v>669</v>
      </c>
      <c r="U229" s="652">
        <f t="shared" si="4"/>
        <v>0.502</v>
      </c>
      <c r="V229" s="652" t="str">
        <f t="shared" si="63"/>
        <v>#REF!</v>
      </c>
      <c r="W229" s="652">
        <f t="shared" si="64"/>
        <v>0.872</v>
      </c>
      <c r="X229" s="652" t="str">
        <f t="shared" si="7"/>
        <v>#REF!</v>
      </c>
      <c r="Y229" s="530">
        <f t="shared" si="8"/>
        <v>0.9733333333</v>
      </c>
      <c r="Z229" s="1442" t="str">
        <f t="shared" si="9"/>
        <v>#REF!</v>
      </c>
      <c r="AA229" s="1442" t="str">
        <f t="shared" si="29"/>
        <v>#REF!</v>
      </c>
      <c r="AB229" s="1442" t="str">
        <f t="shared" si="30"/>
        <v>#REF!</v>
      </c>
      <c r="AC229" s="1441" t="str">
        <f t="shared" si="31"/>
        <v>#REF!</v>
      </c>
      <c r="AD229" s="1441" t="str">
        <f t="shared" si="13"/>
        <v>#REF!</v>
      </c>
      <c r="AE229" s="1441" t="str">
        <f t="shared" si="14"/>
        <v>#REF!</v>
      </c>
      <c r="AF229" s="609"/>
    </row>
    <row r="230" ht="15.0" customHeight="1">
      <c r="A230" s="270">
        <v>178.0</v>
      </c>
      <c r="B230" s="171">
        <v>455859.0</v>
      </c>
      <c r="C230" s="422" t="s">
        <v>826</v>
      </c>
      <c r="D230" s="422" t="s">
        <v>827</v>
      </c>
      <c r="E230" s="422" t="s">
        <v>892</v>
      </c>
      <c r="F230" s="171" t="s">
        <v>512</v>
      </c>
      <c r="G230" s="171" t="s">
        <v>540</v>
      </c>
      <c r="H230" s="171" t="s">
        <v>541</v>
      </c>
      <c r="I230" s="1515" t="str">
        <f t="shared" si="2"/>
        <v>#REF!</v>
      </c>
      <c r="J230" s="229">
        <v>5.0</v>
      </c>
      <c r="K230" s="389">
        <v>2024.0</v>
      </c>
      <c r="L230" s="639">
        <v>45419.0</v>
      </c>
      <c r="M230" s="639">
        <v>45427.0</v>
      </c>
      <c r="N230" s="171">
        <f t="shared" si="66"/>
        <v>8</v>
      </c>
      <c r="O230" s="1505">
        <f>ROUND(N230/23,2)</f>
        <v>0.35</v>
      </c>
      <c r="P230" s="1505" t="str">
        <f t="shared" si="28"/>
        <v>#REF!</v>
      </c>
      <c r="Q230" s="1505">
        <v>0.557</v>
      </c>
      <c r="R230" s="422"/>
      <c r="S230" s="171" t="s">
        <v>525</v>
      </c>
      <c r="T230" s="240" t="s">
        <v>669</v>
      </c>
      <c r="U230" s="1511">
        <f t="shared" si="4"/>
        <v>0.557</v>
      </c>
      <c r="V230" s="1511" t="str">
        <f t="shared" si="63"/>
        <v>#REF!</v>
      </c>
      <c r="W230" s="1511">
        <f t="shared" si="64"/>
        <v>1.24</v>
      </c>
      <c r="X230" s="1511" t="str">
        <f t="shared" si="7"/>
        <v>#REF!</v>
      </c>
      <c r="Y230" s="1512">
        <f t="shared" si="8"/>
        <v>0.78</v>
      </c>
      <c r="Z230" s="1513" t="str">
        <f t="shared" si="9"/>
        <v>#REF!</v>
      </c>
      <c r="AA230" s="1513" t="str">
        <f t="shared" si="29"/>
        <v>#REF!</v>
      </c>
      <c r="AB230" s="1513" t="str">
        <f t="shared" si="30"/>
        <v>#REF!</v>
      </c>
      <c r="AC230" s="1514" t="str">
        <f t="shared" si="31"/>
        <v>#REF!</v>
      </c>
      <c r="AD230" s="1514" t="str">
        <f t="shared" si="13"/>
        <v>#REF!</v>
      </c>
      <c r="AE230" s="1514" t="str">
        <f t="shared" si="14"/>
        <v>#REF!</v>
      </c>
      <c r="AF230" s="422"/>
    </row>
    <row r="231" ht="15.0" customHeight="1">
      <c r="A231" s="270">
        <v>229.0</v>
      </c>
      <c r="B231" s="609" t="s">
        <v>1104</v>
      </c>
      <c r="C231" s="240" t="s">
        <v>660</v>
      </c>
      <c r="D231" s="240" t="s">
        <v>661</v>
      </c>
      <c r="E231" s="240" t="s">
        <v>662</v>
      </c>
      <c r="F231" s="609" t="s">
        <v>663</v>
      </c>
      <c r="G231" s="609" t="s">
        <v>665</v>
      </c>
      <c r="H231" s="609" t="str">
        <f t="shared" ref="H231:H244" si="67">IF(G231="fresher",F231&amp;"01",IF(G231="junior",F231&amp;"02",IF(G231="junior+",F231&amp;"03",IF(G231="middle",F231&amp;"04",IF(G231="middle+",F231&amp;"05",IF(G231="senior",F231&amp;"06",0))))))</f>
        <v>PM02</v>
      </c>
      <c r="I231" s="522" t="str">
        <f t="shared" si="2"/>
        <v>#REF!</v>
      </c>
      <c r="J231" s="270">
        <v>5.0</v>
      </c>
      <c r="K231" s="609">
        <v>2024.0</v>
      </c>
      <c r="L231" s="639">
        <v>45413.0</v>
      </c>
      <c r="M231" s="639">
        <v>45443.0</v>
      </c>
      <c r="N231" s="171">
        <f>(NETWORKDAYS(L231,M231)+1)*10%</f>
        <v>2.4</v>
      </c>
      <c r="O231" s="1517">
        <f t="shared" ref="O231:O239" si="68">N231/24</f>
        <v>0.1</v>
      </c>
      <c r="P231" s="1451">
        <f t="shared" si="28"/>
        <v>0.1</v>
      </c>
      <c r="Q231" s="1451">
        <v>0.1</v>
      </c>
      <c r="R231" s="609"/>
      <c r="S231" s="609" t="s">
        <v>517</v>
      </c>
      <c r="T231" s="240" t="s">
        <v>813</v>
      </c>
      <c r="U231" s="652">
        <f t="shared" si="4"/>
        <v>0.1</v>
      </c>
      <c r="V231" s="652" t="str">
        <f t="shared" si="63"/>
        <v>#REF!</v>
      </c>
      <c r="W231" s="652">
        <f t="shared" si="64"/>
        <v>1.2</v>
      </c>
      <c r="X231" s="652" t="str">
        <f t="shared" si="7"/>
        <v>#REF!</v>
      </c>
      <c r="Y231" s="530">
        <f t="shared" si="8"/>
        <v>1.133333333</v>
      </c>
      <c r="Z231" s="1442" t="str">
        <f t="shared" si="9"/>
        <v>#REF!</v>
      </c>
      <c r="AA231" s="1442" t="str">
        <f t="shared" si="29"/>
        <v>#REF!</v>
      </c>
      <c r="AB231" s="1442" t="str">
        <f t="shared" si="30"/>
        <v>#REF!</v>
      </c>
      <c r="AC231" s="1441" t="str">
        <f t="shared" si="31"/>
        <v>#REF!</v>
      </c>
      <c r="AD231" s="1441" t="str">
        <f t="shared" si="13"/>
        <v>#REF!</v>
      </c>
      <c r="AE231" s="1441" t="str">
        <f t="shared" si="14"/>
        <v>#REF!</v>
      </c>
      <c r="AF231" s="609"/>
    </row>
    <row r="232" ht="15.0" customHeight="1">
      <c r="A232" s="270">
        <v>230.0</v>
      </c>
      <c r="B232" s="609" t="s">
        <v>1114</v>
      </c>
      <c r="C232" s="240" t="s">
        <v>828</v>
      </c>
      <c r="D232" s="240" t="s">
        <v>830</v>
      </c>
      <c r="E232" s="240" t="s">
        <v>552</v>
      </c>
      <c r="F232" s="609" t="s">
        <v>546</v>
      </c>
      <c r="G232" s="609" t="s">
        <v>665</v>
      </c>
      <c r="H232" s="609" t="str">
        <f t="shared" si="67"/>
        <v>TESTER02</v>
      </c>
      <c r="I232" s="522" t="str">
        <f t="shared" si="2"/>
        <v>#REF!</v>
      </c>
      <c r="J232" s="270">
        <v>5.0</v>
      </c>
      <c r="K232" s="609">
        <v>2024.0</v>
      </c>
      <c r="L232" s="639">
        <v>45413.0</v>
      </c>
      <c r="M232" s="639">
        <v>45443.0</v>
      </c>
      <c r="N232" s="171">
        <f t="shared" ref="N232:N238" si="69">NETWORKDAYS(L232,M232)+1</f>
        <v>24</v>
      </c>
      <c r="O232" s="1517">
        <f t="shared" si="68"/>
        <v>1</v>
      </c>
      <c r="P232" s="1451">
        <f t="shared" si="28"/>
        <v>1</v>
      </c>
      <c r="Q232" s="1451">
        <v>1.0</v>
      </c>
      <c r="R232" s="609"/>
      <c r="S232" s="609" t="s">
        <v>517</v>
      </c>
      <c r="T232" s="240" t="s">
        <v>813</v>
      </c>
      <c r="U232" s="652">
        <f t="shared" si="4"/>
        <v>1</v>
      </c>
      <c r="V232" s="652">
        <f t="shared" si="63"/>
        <v>1</v>
      </c>
      <c r="W232" s="652">
        <f t="shared" si="64"/>
        <v>1</v>
      </c>
      <c r="X232" s="652">
        <f t="shared" si="7"/>
        <v>1</v>
      </c>
      <c r="Y232" s="530">
        <f t="shared" si="8"/>
        <v>1</v>
      </c>
      <c r="Z232" s="1442" t="str">
        <f t="shared" si="9"/>
        <v>#REF!</v>
      </c>
      <c r="AA232" s="1442" t="str">
        <f t="shared" si="29"/>
        <v>#REF!</v>
      </c>
      <c r="AB232" s="1442" t="str">
        <f t="shared" si="30"/>
        <v>#REF!</v>
      </c>
      <c r="AC232" s="1441">
        <f t="shared" si="31"/>
        <v>0</v>
      </c>
      <c r="AD232" s="1441" t="str">
        <f t="shared" si="13"/>
        <v>#REF!</v>
      </c>
      <c r="AE232" s="1441" t="str">
        <f t="shared" si="14"/>
        <v>#REF!</v>
      </c>
      <c r="AF232" s="609"/>
    </row>
    <row r="233" ht="15.0" customHeight="1">
      <c r="A233" s="270">
        <v>231.0</v>
      </c>
      <c r="B233" s="609" t="s">
        <v>1118</v>
      </c>
      <c r="C233" s="240" t="s">
        <v>818</v>
      </c>
      <c r="D233" s="240" t="s">
        <v>819</v>
      </c>
      <c r="E233" s="240" t="s">
        <v>552</v>
      </c>
      <c r="F233" s="609" t="s">
        <v>546</v>
      </c>
      <c r="G233" s="609" t="s">
        <v>790</v>
      </c>
      <c r="H233" s="609" t="str">
        <f t="shared" si="67"/>
        <v>TESTER03</v>
      </c>
      <c r="I233" s="522" t="str">
        <f t="shared" si="2"/>
        <v>#REF!</v>
      </c>
      <c r="J233" s="270">
        <v>5.0</v>
      </c>
      <c r="K233" s="609">
        <v>2024.0</v>
      </c>
      <c r="L233" s="639">
        <v>45413.0</v>
      </c>
      <c r="M233" s="639">
        <v>45443.0</v>
      </c>
      <c r="N233" s="171">
        <f t="shared" si="69"/>
        <v>24</v>
      </c>
      <c r="O233" s="1517">
        <f t="shared" si="68"/>
        <v>1</v>
      </c>
      <c r="P233" s="1451">
        <f t="shared" si="28"/>
        <v>1</v>
      </c>
      <c r="Q233" s="1451">
        <v>1.0</v>
      </c>
      <c r="R233" s="609"/>
      <c r="S233" s="609" t="s">
        <v>517</v>
      </c>
      <c r="T233" s="240" t="s">
        <v>813</v>
      </c>
      <c r="U233" s="652">
        <f t="shared" si="4"/>
        <v>1</v>
      </c>
      <c r="V233" s="652">
        <f t="shared" si="63"/>
        <v>1</v>
      </c>
      <c r="W233" s="652">
        <f t="shared" si="64"/>
        <v>1</v>
      </c>
      <c r="X233" s="652">
        <f t="shared" si="7"/>
        <v>1</v>
      </c>
      <c r="Y233" s="530">
        <f t="shared" si="8"/>
        <v>1</v>
      </c>
      <c r="Z233" s="1442" t="str">
        <f t="shared" si="9"/>
        <v>#REF!</v>
      </c>
      <c r="AA233" s="1442" t="str">
        <f t="shared" si="29"/>
        <v>#REF!</v>
      </c>
      <c r="AB233" s="1442" t="str">
        <f t="shared" si="30"/>
        <v>#REF!</v>
      </c>
      <c r="AC233" s="1441">
        <f t="shared" si="31"/>
        <v>0</v>
      </c>
      <c r="AD233" s="1441" t="str">
        <f t="shared" si="13"/>
        <v>#REF!</v>
      </c>
      <c r="AE233" s="1441" t="str">
        <f t="shared" si="14"/>
        <v>#REF!</v>
      </c>
      <c r="AF233" s="609"/>
    </row>
    <row r="234" ht="15.0" customHeight="1">
      <c r="A234" s="270">
        <v>232.0</v>
      </c>
      <c r="B234" s="609" t="s">
        <v>1116</v>
      </c>
      <c r="C234" s="240" t="s">
        <v>821</v>
      </c>
      <c r="D234" s="240" t="s">
        <v>822</v>
      </c>
      <c r="E234" s="240" t="s">
        <v>552</v>
      </c>
      <c r="F234" s="609" t="s">
        <v>546</v>
      </c>
      <c r="G234" s="609" t="s">
        <v>790</v>
      </c>
      <c r="H234" s="609" t="str">
        <f t="shared" si="67"/>
        <v>TESTER03</v>
      </c>
      <c r="I234" s="522" t="str">
        <f t="shared" si="2"/>
        <v>#REF!</v>
      </c>
      <c r="J234" s="270">
        <v>5.0</v>
      </c>
      <c r="K234" s="609">
        <v>2024.0</v>
      </c>
      <c r="L234" s="639">
        <v>45413.0</v>
      </c>
      <c r="M234" s="639">
        <v>45443.0</v>
      </c>
      <c r="N234" s="171">
        <f t="shared" si="69"/>
        <v>24</v>
      </c>
      <c r="O234" s="1517">
        <f t="shared" si="68"/>
        <v>1</v>
      </c>
      <c r="P234" s="1451">
        <f t="shared" si="28"/>
        <v>1</v>
      </c>
      <c r="Q234" s="1451">
        <v>1.0</v>
      </c>
      <c r="R234" s="609"/>
      <c r="S234" s="609" t="s">
        <v>517</v>
      </c>
      <c r="T234" s="240" t="s">
        <v>813</v>
      </c>
      <c r="U234" s="652">
        <f t="shared" si="4"/>
        <v>1</v>
      </c>
      <c r="V234" s="652">
        <f t="shared" si="63"/>
        <v>1</v>
      </c>
      <c r="W234" s="652">
        <f t="shared" si="64"/>
        <v>1</v>
      </c>
      <c r="X234" s="652">
        <f t="shared" si="7"/>
        <v>1</v>
      </c>
      <c r="Y234" s="530">
        <f t="shared" si="8"/>
        <v>1</v>
      </c>
      <c r="Z234" s="1442" t="str">
        <f t="shared" si="9"/>
        <v>#REF!</v>
      </c>
      <c r="AA234" s="1442" t="str">
        <f t="shared" si="29"/>
        <v>#REF!</v>
      </c>
      <c r="AB234" s="1442" t="str">
        <f t="shared" si="30"/>
        <v>#REF!</v>
      </c>
      <c r="AC234" s="1441">
        <f t="shared" si="31"/>
        <v>0</v>
      </c>
      <c r="AD234" s="1441" t="str">
        <f t="shared" si="13"/>
        <v>#REF!</v>
      </c>
      <c r="AE234" s="1441" t="str">
        <f t="shared" si="14"/>
        <v>#REF!</v>
      </c>
      <c r="AF234" s="609"/>
    </row>
    <row r="235" ht="15.0" customHeight="1">
      <c r="A235" s="270">
        <v>233.0</v>
      </c>
      <c r="B235" s="609" t="s">
        <v>1733</v>
      </c>
      <c r="C235" s="240" t="s">
        <v>1734</v>
      </c>
      <c r="D235" s="240" t="s">
        <v>1735</v>
      </c>
      <c r="E235" s="240" t="s">
        <v>552</v>
      </c>
      <c r="F235" s="609" t="s">
        <v>546</v>
      </c>
      <c r="G235" s="609" t="s">
        <v>795</v>
      </c>
      <c r="H235" s="609" t="str">
        <f t="shared" si="67"/>
        <v>TESTER01</v>
      </c>
      <c r="I235" s="522" t="str">
        <f t="shared" si="2"/>
        <v>#REF!</v>
      </c>
      <c r="J235" s="270">
        <v>5.0</v>
      </c>
      <c r="K235" s="609">
        <v>2024.0</v>
      </c>
      <c r="L235" s="639">
        <v>45413.0</v>
      </c>
      <c r="M235" s="639">
        <v>45443.0</v>
      </c>
      <c r="N235" s="171">
        <f t="shared" si="69"/>
        <v>24</v>
      </c>
      <c r="O235" s="1517">
        <f t="shared" si="68"/>
        <v>1</v>
      </c>
      <c r="P235" s="1451">
        <f t="shared" si="28"/>
        <v>1</v>
      </c>
      <c r="Q235" s="1451">
        <v>1.0</v>
      </c>
      <c r="R235" s="609"/>
      <c r="S235" s="609" t="s">
        <v>517</v>
      </c>
      <c r="T235" s="240" t="s">
        <v>813</v>
      </c>
      <c r="U235" s="652">
        <f t="shared" si="4"/>
        <v>1</v>
      </c>
      <c r="V235" s="652">
        <f t="shared" si="63"/>
        <v>1</v>
      </c>
      <c r="W235" s="652">
        <f t="shared" si="64"/>
        <v>1</v>
      </c>
      <c r="X235" s="652">
        <f t="shared" si="7"/>
        <v>1</v>
      </c>
      <c r="Y235" s="530">
        <f t="shared" si="8"/>
        <v>1</v>
      </c>
      <c r="Z235" s="1442" t="str">
        <f t="shared" si="9"/>
        <v>#REF!</v>
      </c>
      <c r="AA235" s="1442" t="str">
        <f t="shared" si="29"/>
        <v>#REF!</v>
      </c>
      <c r="AB235" s="1442" t="str">
        <f t="shared" si="30"/>
        <v>#REF!</v>
      </c>
      <c r="AC235" s="1441">
        <f t="shared" si="31"/>
        <v>0</v>
      </c>
      <c r="AD235" s="1441" t="str">
        <f t="shared" si="13"/>
        <v>#REF!</v>
      </c>
      <c r="AE235" s="1441" t="str">
        <f t="shared" si="14"/>
        <v>#REF!</v>
      </c>
      <c r="AF235" s="609"/>
    </row>
    <row r="236" ht="15.0" customHeight="1">
      <c r="A236" s="270">
        <v>234.0</v>
      </c>
      <c r="B236" s="609">
        <v>462327.0</v>
      </c>
      <c r="C236" s="240" t="s">
        <v>2560</v>
      </c>
      <c r="D236" s="240" t="s">
        <v>2561</v>
      </c>
      <c r="E236" s="240" t="s">
        <v>552</v>
      </c>
      <c r="F236" s="609" t="s">
        <v>523</v>
      </c>
      <c r="G236" s="609" t="s">
        <v>795</v>
      </c>
      <c r="H236" s="609" t="str">
        <f t="shared" si="67"/>
        <v>Dev01</v>
      </c>
      <c r="I236" s="522" t="str">
        <f t="shared" si="2"/>
        <v>#REF!</v>
      </c>
      <c r="J236" s="270">
        <v>5.0</v>
      </c>
      <c r="K236" s="609">
        <v>2024.0</v>
      </c>
      <c r="L236" s="639">
        <v>45413.0</v>
      </c>
      <c r="M236" s="639">
        <v>45443.0</v>
      </c>
      <c r="N236" s="171">
        <f t="shared" si="69"/>
        <v>24</v>
      </c>
      <c r="O236" s="1517">
        <f t="shared" si="68"/>
        <v>1</v>
      </c>
      <c r="P236" s="1451">
        <f t="shared" si="28"/>
        <v>1</v>
      </c>
      <c r="Q236" s="1451">
        <v>1.0</v>
      </c>
      <c r="R236" s="609"/>
      <c r="S236" s="609" t="s">
        <v>517</v>
      </c>
      <c r="T236" s="240" t="s">
        <v>813</v>
      </c>
      <c r="U236" s="652">
        <f t="shared" si="4"/>
        <v>1</v>
      </c>
      <c r="V236" s="652">
        <f t="shared" si="63"/>
        <v>1</v>
      </c>
      <c r="W236" s="652">
        <f t="shared" si="64"/>
        <v>1</v>
      </c>
      <c r="X236" s="652">
        <f t="shared" si="7"/>
        <v>1</v>
      </c>
      <c r="Y236" s="530">
        <f t="shared" si="8"/>
        <v>1</v>
      </c>
      <c r="Z236" s="1442" t="str">
        <f t="shared" si="9"/>
        <v>#REF!</v>
      </c>
      <c r="AA236" s="1442" t="str">
        <f t="shared" si="29"/>
        <v>#REF!</v>
      </c>
      <c r="AB236" s="1442" t="str">
        <f t="shared" si="30"/>
        <v>#REF!</v>
      </c>
      <c r="AC236" s="1441">
        <f t="shared" si="31"/>
        <v>0</v>
      </c>
      <c r="AD236" s="1441" t="str">
        <f t="shared" si="13"/>
        <v>#REF!</v>
      </c>
      <c r="AE236" s="1441" t="str">
        <f t="shared" si="14"/>
        <v>#REF!</v>
      </c>
      <c r="AF236" s="609"/>
    </row>
    <row r="237" ht="15.0" customHeight="1">
      <c r="A237" s="270">
        <v>235.0</v>
      </c>
      <c r="B237" s="609">
        <v>462333.0</v>
      </c>
      <c r="C237" s="240" t="s">
        <v>2562</v>
      </c>
      <c r="D237" s="240" t="s">
        <v>2563</v>
      </c>
      <c r="E237" s="240" t="s">
        <v>552</v>
      </c>
      <c r="F237" s="609" t="s">
        <v>523</v>
      </c>
      <c r="G237" s="609" t="s">
        <v>790</v>
      </c>
      <c r="H237" s="609" t="str">
        <f t="shared" si="67"/>
        <v>Dev03</v>
      </c>
      <c r="I237" s="522" t="str">
        <f t="shared" si="2"/>
        <v>#REF!</v>
      </c>
      <c r="J237" s="270">
        <v>5.0</v>
      </c>
      <c r="K237" s="609">
        <v>2024.0</v>
      </c>
      <c r="L237" s="639">
        <v>45413.0</v>
      </c>
      <c r="M237" s="639">
        <v>45443.0</v>
      </c>
      <c r="N237" s="171">
        <f t="shared" si="69"/>
        <v>24</v>
      </c>
      <c r="O237" s="1517">
        <f t="shared" si="68"/>
        <v>1</v>
      </c>
      <c r="P237" s="1451">
        <f t="shared" si="28"/>
        <v>1</v>
      </c>
      <c r="Q237" s="1451">
        <v>1.0</v>
      </c>
      <c r="R237" s="609"/>
      <c r="S237" s="609" t="s">
        <v>517</v>
      </c>
      <c r="T237" s="240" t="s">
        <v>813</v>
      </c>
      <c r="U237" s="652">
        <f t="shared" si="4"/>
        <v>1</v>
      </c>
      <c r="V237" s="652">
        <f t="shared" si="63"/>
        <v>1</v>
      </c>
      <c r="W237" s="652">
        <f t="shared" si="64"/>
        <v>1</v>
      </c>
      <c r="X237" s="652">
        <f t="shared" si="7"/>
        <v>1</v>
      </c>
      <c r="Y237" s="530">
        <f t="shared" si="8"/>
        <v>1</v>
      </c>
      <c r="Z237" s="1442" t="str">
        <f t="shared" si="9"/>
        <v>#REF!</v>
      </c>
      <c r="AA237" s="1442" t="str">
        <f t="shared" si="29"/>
        <v>#REF!</v>
      </c>
      <c r="AB237" s="1442" t="str">
        <f t="shared" si="30"/>
        <v>#REF!</v>
      </c>
      <c r="AC237" s="1441">
        <f t="shared" si="31"/>
        <v>0</v>
      </c>
      <c r="AD237" s="1441" t="str">
        <f t="shared" si="13"/>
        <v>#REF!</v>
      </c>
      <c r="AE237" s="1441" t="str">
        <f t="shared" si="14"/>
        <v>#REF!</v>
      </c>
      <c r="AF237" s="609"/>
    </row>
    <row r="238" ht="15.0" customHeight="1">
      <c r="A238" s="270">
        <v>236.0</v>
      </c>
      <c r="B238" s="609">
        <v>463051.0</v>
      </c>
      <c r="C238" s="240" t="s">
        <v>2564</v>
      </c>
      <c r="D238" s="240" t="s">
        <v>2565</v>
      </c>
      <c r="E238" s="240" t="s">
        <v>552</v>
      </c>
      <c r="F238" s="609" t="s">
        <v>523</v>
      </c>
      <c r="G238" s="609" t="s">
        <v>771</v>
      </c>
      <c r="H238" s="609" t="str">
        <f t="shared" si="67"/>
        <v>Dev04</v>
      </c>
      <c r="I238" s="522" t="str">
        <f t="shared" si="2"/>
        <v>#REF!</v>
      </c>
      <c r="J238" s="270">
        <v>5.0</v>
      </c>
      <c r="K238" s="609">
        <v>2024.0</v>
      </c>
      <c r="L238" s="639">
        <v>45413.0</v>
      </c>
      <c r="M238" s="639">
        <v>45443.0</v>
      </c>
      <c r="N238" s="171">
        <f t="shared" si="69"/>
        <v>24</v>
      </c>
      <c r="O238" s="1517">
        <f t="shared" si="68"/>
        <v>1</v>
      </c>
      <c r="P238" s="1451">
        <f t="shared" si="28"/>
        <v>1</v>
      </c>
      <c r="Q238" s="1451">
        <v>1.0</v>
      </c>
      <c r="R238" s="609"/>
      <c r="S238" s="609" t="s">
        <v>517</v>
      </c>
      <c r="T238" s="240" t="s">
        <v>813</v>
      </c>
      <c r="U238" s="652">
        <f t="shared" si="4"/>
        <v>1</v>
      </c>
      <c r="V238" s="652">
        <f t="shared" si="63"/>
        <v>1</v>
      </c>
      <c r="W238" s="652">
        <f t="shared" si="64"/>
        <v>1</v>
      </c>
      <c r="X238" s="652">
        <f t="shared" si="7"/>
        <v>1</v>
      </c>
      <c r="Y238" s="530">
        <f t="shared" si="8"/>
        <v>1</v>
      </c>
      <c r="Z238" s="1442" t="str">
        <f t="shared" si="9"/>
        <v>#REF!</v>
      </c>
      <c r="AA238" s="1442" t="str">
        <f t="shared" si="29"/>
        <v>#REF!</v>
      </c>
      <c r="AB238" s="1442" t="str">
        <f t="shared" si="30"/>
        <v>#REF!</v>
      </c>
      <c r="AC238" s="1441">
        <f t="shared" si="31"/>
        <v>0</v>
      </c>
      <c r="AD238" s="1441" t="str">
        <f t="shared" si="13"/>
        <v>#REF!</v>
      </c>
      <c r="AE238" s="1441" t="str">
        <f t="shared" si="14"/>
        <v>#REF!</v>
      </c>
      <c r="AF238" s="609"/>
    </row>
    <row r="239" ht="15.0" customHeight="1">
      <c r="A239" s="270">
        <v>237.0</v>
      </c>
      <c r="B239" s="609" t="s">
        <v>1716</v>
      </c>
      <c r="C239" s="240" t="s">
        <v>1717</v>
      </c>
      <c r="D239" s="240" t="s">
        <v>1718</v>
      </c>
      <c r="E239" s="240" t="s">
        <v>552</v>
      </c>
      <c r="F239" s="609" t="s">
        <v>564</v>
      </c>
      <c r="G239" s="609" t="s">
        <v>771</v>
      </c>
      <c r="H239" s="609" t="str">
        <f t="shared" si="67"/>
        <v>BA04</v>
      </c>
      <c r="I239" s="522" t="str">
        <f t="shared" si="2"/>
        <v>#REF!</v>
      </c>
      <c r="J239" s="270">
        <v>5.0</v>
      </c>
      <c r="K239" s="609">
        <v>2024.0</v>
      </c>
      <c r="L239" s="639">
        <v>45413.0</v>
      </c>
      <c r="M239" s="639">
        <v>45443.0</v>
      </c>
      <c r="N239" s="171">
        <v>12.0</v>
      </c>
      <c r="O239" s="1517">
        <f t="shared" si="68"/>
        <v>0.5</v>
      </c>
      <c r="P239" s="1451" t="str">
        <f t="shared" si="28"/>
        <v>#REF!</v>
      </c>
      <c r="Q239" s="1451">
        <v>0.795</v>
      </c>
      <c r="R239" s="609"/>
      <c r="S239" s="609" t="s">
        <v>525</v>
      </c>
      <c r="T239" s="240" t="s">
        <v>1799</v>
      </c>
      <c r="U239" s="527">
        <f t="shared" si="4"/>
        <v>0.795</v>
      </c>
      <c r="V239" s="527" t="str">
        <f t="shared" ref="V239:V240" si="70">ROUND(SUMIF($B:$B,B239,P:P),3)</f>
        <v>#REF!</v>
      </c>
      <c r="W239" s="527">
        <f t="shared" ref="W239:W240" si="71">ROUND(SUMIF($B:$B,B239,U:U),3)</f>
        <v>1.59</v>
      </c>
      <c r="X239" s="1487" t="str">
        <f t="shared" si="7"/>
        <v>#REF!</v>
      </c>
      <c r="Y239" s="530">
        <f t="shared" si="8"/>
        <v>1</v>
      </c>
      <c r="Z239" s="1442" t="str">
        <f t="shared" si="9"/>
        <v>#REF!</v>
      </c>
      <c r="AA239" s="1442" t="str">
        <f t="shared" si="29"/>
        <v>#REF!</v>
      </c>
      <c r="AB239" s="1442" t="str">
        <f t="shared" si="30"/>
        <v>#REF!</v>
      </c>
      <c r="AC239" s="1441" t="str">
        <f t="shared" si="31"/>
        <v>#REF!</v>
      </c>
      <c r="AD239" s="1441" t="str">
        <f t="shared" si="13"/>
        <v>#REF!</v>
      </c>
      <c r="AE239" s="1441" t="str">
        <f t="shared" si="14"/>
        <v>#REF!</v>
      </c>
      <c r="AF239" s="609"/>
    </row>
    <row r="240" ht="15.0" customHeight="1">
      <c r="A240" s="270">
        <v>238.0</v>
      </c>
      <c r="B240" s="609" t="s">
        <v>1752</v>
      </c>
      <c r="C240" s="240" t="s">
        <v>1230</v>
      </c>
      <c r="D240" s="240" t="s">
        <v>1231</v>
      </c>
      <c r="E240" s="240" t="s">
        <v>552</v>
      </c>
      <c r="F240" s="609" t="s">
        <v>512</v>
      </c>
      <c r="G240" s="609" t="s">
        <v>787</v>
      </c>
      <c r="H240" s="609" t="str">
        <f t="shared" si="67"/>
        <v>DEV05</v>
      </c>
      <c r="I240" s="522" t="str">
        <f t="shared" si="2"/>
        <v>#REF!</v>
      </c>
      <c r="J240" s="270">
        <v>5.0</v>
      </c>
      <c r="K240" s="270">
        <v>2024.0</v>
      </c>
      <c r="L240" s="639">
        <v>45413.0</v>
      </c>
      <c r="M240" s="639">
        <v>45443.0</v>
      </c>
      <c r="N240" s="171">
        <f>NETWORKDAYS(L240,M240)+1</f>
        <v>24</v>
      </c>
      <c r="O240" s="1485">
        <v>0.2</v>
      </c>
      <c r="P240" s="1486" t="str">
        <f t="shared" si="28"/>
        <v>#REF!</v>
      </c>
      <c r="Q240" s="1486">
        <v>0.406</v>
      </c>
      <c r="R240" s="525"/>
      <c r="S240" s="270"/>
      <c r="T240" s="240" t="s">
        <v>1799</v>
      </c>
      <c r="U240" s="527">
        <f t="shared" si="4"/>
        <v>0.406</v>
      </c>
      <c r="V240" s="527" t="str">
        <f t="shared" si="70"/>
        <v>#REF!</v>
      </c>
      <c r="W240" s="527">
        <f t="shared" si="71"/>
        <v>2.03</v>
      </c>
      <c r="X240" s="1487" t="str">
        <f t="shared" si="7"/>
        <v>#REF!</v>
      </c>
      <c r="Y240" s="530">
        <f t="shared" si="8"/>
        <v>1</v>
      </c>
      <c r="Z240" s="1442" t="str">
        <f t="shared" si="9"/>
        <v>#REF!</v>
      </c>
      <c r="AA240" s="1442" t="str">
        <f t="shared" si="29"/>
        <v>#REF!</v>
      </c>
      <c r="AB240" s="1442" t="str">
        <f t="shared" si="30"/>
        <v>#REF!</v>
      </c>
      <c r="AC240" s="1441" t="str">
        <f t="shared" si="31"/>
        <v>#REF!</v>
      </c>
      <c r="AD240" s="1441" t="str">
        <f t="shared" si="13"/>
        <v>#REF!</v>
      </c>
      <c r="AE240" s="1441" t="str">
        <f t="shared" si="14"/>
        <v>#REF!</v>
      </c>
      <c r="AF240" s="609"/>
    </row>
    <row r="241" ht="15.0" customHeight="1">
      <c r="A241" s="270">
        <v>224.0</v>
      </c>
      <c r="B241" s="609" t="s">
        <v>1104</v>
      </c>
      <c r="C241" s="240" t="s">
        <v>660</v>
      </c>
      <c r="D241" s="240" t="s">
        <v>661</v>
      </c>
      <c r="E241" s="240" t="s">
        <v>662</v>
      </c>
      <c r="F241" s="609" t="s">
        <v>663</v>
      </c>
      <c r="G241" s="609" t="s">
        <v>665</v>
      </c>
      <c r="H241" s="609" t="str">
        <f t="shared" si="67"/>
        <v>PM02</v>
      </c>
      <c r="I241" s="522" t="str">
        <f t="shared" si="2"/>
        <v>#REF!</v>
      </c>
      <c r="J241" s="270">
        <v>5.0</v>
      </c>
      <c r="K241" s="609">
        <v>2024.0</v>
      </c>
      <c r="L241" s="639">
        <v>45413.0</v>
      </c>
      <c r="M241" s="639">
        <v>45443.0</v>
      </c>
      <c r="N241" s="171">
        <v>2.0</v>
      </c>
      <c r="O241" s="1517">
        <f t="shared" ref="O241:O250" si="72">N241/24</f>
        <v>0.08333333333</v>
      </c>
      <c r="P241" s="1451" t="str">
        <f t="shared" si="28"/>
        <v>#REF!</v>
      </c>
      <c r="Q241" s="1451">
        <v>0.2</v>
      </c>
      <c r="R241" s="609"/>
      <c r="S241" s="609" t="s">
        <v>525</v>
      </c>
      <c r="T241" s="240" t="s">
        <v>1799</v>
      </c>
      <c r="U241" s="652">
        <f t="shared" si="4"/>
        <v>0.2</v>
      </c>
      <c r="V241" s="652" t="str">
        <f t="shared" ref="V241:V242" si="73">ROUND(SUMIF(B:B,B241,P:P),3)</f>
        <v>#REF!</v>
      </c>
      <c r="W241" s="652">
        <f t="shared" ref="W241:W242" si="74">ROUND(SUMIF(B:B,B241,U:U),3)</f>
        <v>1.2</v>
      </c>
      <c r="X241" s="652" t="str">
        <f t="shared" si="7"/>
        <v>#REF!</v>
      </c>
      <c r="Y241" s="530">
        <f t="shared" si="8"/>
        <v>1.133333333</v>
      </c>
      <c r="Z241" s="1442" t="str">
        <f t="shared" si="9"/>
        <v>#REF!</v>
      </c>
      <c r="AA241" s="1442" t="str">
        <f t="shared" si="29"/>
        <v>#REF!</v>
      </c>
      <c r="AB241" s="1442" t="str">
        <f t="shared" si="30"/>
        <v>#REF!</v>
      </c>
      <c r="AC241" s="1441" t="str">
        <f t="shared" si="31"/>
        <v>#REF!</v>
      </c>
      <c r="AD241" s="1441" t="str">
        <f t="shared" si="13"/>
        <v>#REF!</v>
      </c>
      <c r="AE241" s="1441" t="str">
        <f t="shared" si="14"/>
        <v>#REF!</v>
      </c>
      <c r="AF241" s="609"/>
    </row>
    <row r="242" ht="15.0" customHeight="1">
      <c r="A242" s="270">
        <v>239.0</v>
      </c>
      <c r="B242" s="609">
        <v>463667.0</v>
      </c>
      <c r="C242" s="240" t="s">
        <v>2126</v>
      </c>
      <c r="D242" s="240" t="s">
        <v>2566</v>
      </c>
      <c r="E242" s="240" t="s">
        <v>552</v>
      </c>
      <c r="F242" s="609" t="s">
        <v>564</v>
      </c>
      <c r="G242" s="609" t="s">
        <v>2567</v>
      </c>
      <c r="H242" s="609" t="str">
        <f t="shared" si="67"/>
        <v>BA03</v>
      </c>
      <c r="I242" s="522" t="str">
        <f t="shared" si="2"/>
        <v>#REF!</v>
      </c>
      <c r="J242" s="270">
        <v>5.0</v>
      </c>
      <c r="K242" s="609">
        <v>2024.0</v>
      </c>
      <c r="L242" s="639">
        <v>45413.0</v>
      </c>
      <c r="M242" s="639">
        <v>45443.0</v>
      </c>
      <c r="N242" s="171">
        <f t="shared" ref="N242:N250" si="75">NETWORKDAYS(L242,M242)+1</f>
        <v>24</v>
      </c>
      <c r="O242" s="1517">
        <f t="shared" si="72"/>
        <v>1</v>
      </c>
      <c r="P242" s="1451" t="str">
        <f t="shared" si="28"/>
        <v>#REF!</v>
      </c>
      <c r="Q242" s="1451">
        <v>1.41</v>
      </c>
      <c r="R242" s="609"/>
      <c r="S242" s="609" t="s">
        <v>525</v>
      </c>
      <c r="T242" s="240" t="s">
        <v>2500</v>
      </c>
      <c r="U242" s="652">
        <f t="shared" si="4"/>
        <v>1.41</v>
      </c>
      <c r="V242" s="652" t="str">
        <f t="shared" si="73"/>
        <v>#REF!</v>
      </c>
      <c r="W242" s="652">
        <f t="shared" si="74"/>
        <v>1.41</v>
      </c>
      <c r="X242" s="652" t="str">
        <f t="shared" si="7"/>
        <v>#REF!</v>
      </c>
      <c r="Y242" s="530">
        <f t="shared" si="8"/>
        <v>1</v>
      </c>
      <c r="Z242" s="1442" t="str">
        <f t="shared" si="9"/>
        <v>#REF!</v>
      </c>
      <c r="AA242" s="1442" t="str">
        <f t="shared" si="29"/>
        <v>#REF!</v>
      </c>
      <c r="AB242" s="1442" t="str">
        <f t="shared" si="30"/>
        <v>#REF!</v>
      </c>
      <c r="AC242" s="1441" t="str">
        <f t="shared" si="31"/>
        <v>#REF!</v>
      </c>
      <c r="AD242" s="1441" t="str">
        <f t="shared" si="13"/>
        <v>#REF!</v>
      </c>
      <c r="AE242" s="1441" t="str">
        <f t="shared" si="14"/>
        <v>#REF!</v>
      </c>
      <c r="AF242" s="609"/>
    </row>
    <row r="243" ht="15.0" customHeight="1">
      <c r="A243" s="270">
        <v>240.0</v>
      </c>
      <c r="B243" s="609" t="s">
        <v>1100</v>
      </c>
      <c r="C243" s="240" t="s">
        <v>788</v>
      </c>
      <c r="D243" s="240" t="s">
        <v>789</v>
      </c>
      <c r="E243" s="240" t="s">
        <v>552</v>
      </c>
      <c r="F243" s="609" t="s">
        <v>546</v>
      </c>
      <c r="G243" s="609" t="s">
        <v>790</v>
      </c>
      <c r="H243" s="609" t="str">
        <f t="shared" si="67"/>
        <v>TESTER03</v>
      </c>
      <c r="I243" s="522" t="str">
        <f t="shared" si="2"/>
        <v>#REF!</v>
      </c>
      <c r="J243" s="270">
        <v>5.0</v>
      </c>
      <c r="K243" s="609">
        <v>2024.0</v>
      </c>
      <c r="L243" s="639">
        <v>45430.0</v>
      </c>
      <c r="M243" s="639">
        <v>45443.0</v>
      </c>
      <c r="N243" s="171">
        <f t="shared" si="75"/>
        <v>11</v>
      </c>
      <c r="O243" s="1517">
        <f t="shared" si="72"/>
        <v>0.4583333333</v>
      </c>
      <c r="P243" s="1451" t="str">
        <f t="shared" si="28"/>
        <v>#REF!</v>
      </c>
      <c r="Q243" s="1451">
        <v>0.545</v>
      </c>
      <c r="R243" s="609"/>
      <c r="S243" s="609" t="s">
        <v>525</v>
      </c>
      <c r="T243" s="240" t="s">
        <v>2500</v>
      </c>
      <c r="U243" s="527">
        <f t="shared" si="4"/>
        <v>0.545</v>
      </c>
      <c r="V243" s="527" t="str">
        <f t="shared" ref="V243:V272" si="76">ROUND(SUMIF($B:$B,B243,P:P),3)</f>
        <v>#REF!</v>
      </c>
      <c r="W243" s="527">
        <f t="shared" ref="W243:W272" si="77">ROUND(SUMIF($B:$B,B243,U:U),3)</f>
        <v>1.239</v>
      </c>
      <c r="X243" s="1487" t="str">
        <f t="shared" si="7"/>
        <v>#REF!</v>
      </c>
      <c r="Y243" s="530">
        <f t="shared" si="8"/>
        <v>1.041666667</v>
      </c>
      <c r="Z243" s="1442" t="str">
        <f t="shared" si="9"/>
        <v>#REF!</v>
      </c>
      <c r="AA243" s="1442" t="str">
        <f t="shared" si="29"/>
        <v>#REF!</v>
      </c>
      <c r="AB243" s="1442" t="str">
        <f t="shared" si="30"/>
        <v>#REF!</v>
      </c>
      <c r="AC243" s="1441" t="str">
        <f t="shared" si="31"/>
        <v>#REF!</v>
      </c>
      <c r="AD243" s="1441" t="str">
        <f t="shared" si="13"/>
        <v>#REF!</v>
      </c>
      <c r="AE243" s="1441" t="str">
        <f t="shared" si="14"/>
        <v>#REF!</v>
      </c>
      <c r="AF243" s="609"/>
    </row>
    <row r="244" ht="15.0" customHeight="1">
      <c r="A244" s="270">
        <v>241.0</v>
      </c>
      <c r="B244" s="609" t="s">
        <v>1710</v>
      </c>
      <c r="C244" s="240" t="s">
        <v>1213</v>
      </c>
      <c r="D244" s="240" t="s">
        <v>1214</v>
      </c>
      <c r="E244" s="240" t="s">
        <v>552</v>
      </c>
      <c r="F244" s="609" t="s">
        <v>512</v>
      </c>
      <c r="G244" s="609" t="s">
        <v>787</v>
      </c>
      <c r="H244" s="609" t="str">
        <f t="shared" si="67"/>
        <v>DEV05</v>
      </c>
      <c r="I244" s="522" t="str">
        <f t="shared" si="2"/>
        <v>#REF!</v>
      </c>
      <c r="J244" s="270">
        <v>5.0</v>
      </c>
      <c r="K244" s="609">
        <v>2024.0</v>
      </c>
      <c r="L244" s="639">
        <v>45430.0</v>
      </c>
      <c r="M244" s="639">
        <v>45443.0</v>
      </c>
      <c r="N244" s="171">
        <f t="shared" si="75"/>
        <v>11</v>
      </c>
      <c r="O244" s="1517">
        <f t="shared" si="72"/>
        <v>0.4583333333</v>
      </c>
      <c r="P244" s="1451" t="str">
        <f t="shared" si="28"/>
        <v>#REF!</v>
      </c>
      <c r="Q244" s="1451">
        <v>0.93</v>
      </c>
      <c r="R244" s="609"/>
      <c r="S244" s="609" t="s">
        <v>525</v>
      </c>
      <c r="T244" s="240" t="s">
        <v>2500</v>
      </c>
      <c r="U244" s="527">
        <f t="shared" si="4"/>
        <v>0.93</v>
      </c>
      <c r="V244" s="527" t="str">
        <f t="shared" si="76"/>
        <v>#REF!</v>
      </c>
      <c r="W244" s="527">
        <f t="shared" si="77"/>
        <v>2.114</v>
      </c>
      <c r="X244" s="1487" t="str">
        <f t="shared" si="7"/>
        <v>#REF!</v>
      </c>
      <c r="Y244" s="530">
        <f t="shared" si="8"/>
        <v>1.041666667</v>
      </c>
      <c r="Z244" s="1442" t="str">
        <f t="shared" si="9"/>
        <v>#REF!</v>
      </c>
      <c r="AA244" s="1442" t="str">
        <f t="shared" si="29"/>
        <v>#REF!</v>
      </c>
      <c r="AB244" s="1442" t="str">
        <f t="shared" si="30"/>
        <v>#REF!</v>
      </c>
      <c r="AC244" s="1441" t="str">
        <f t="shared" si="31"/>
        <v>#REF!</v>
      </c>
      <c r="AD244" s="1441" t="str">
        <f t="shared" si="13"/>
        <v>#REF!</v>
      </c>
      <c r="AE244" s="1441" t="str">
        <f t="shared" si="14"/>
        <v>#REF!</v>
      </c>
      <c r="AF244" s="609"/>
    </row>
    <row r="245" ht="15.0" customHeight="1">
      <c r="A245" s="270">
        <v>242.0</v>
      </c>
      <c r="B245" s="171">
        <v>272637.0</v>
      </c>
      <c r="C245" s="402" t="s">
        <v>986</v>
      </c>
      <c r="D245" s="998" t="s">
        <v>987</v>
      </c>
      <c r="E245" s="998" t="s">
        <v>552</v>
      </c>
      <c r="F245" s="685" t="s">
        <v>512</v>
      </c>
      <c r="G245" s="685" t="s">
        <v>790</v>
      </c>
      <c r="H245" s="685" t="s">
        <v>531</v>
      </c>
      <c r="I245" s="522" t="str">
        <f t="shared" si="2"/>
        <v>#REF!</v>
      </c>
      <c r="J245" s="229">
        <v>5.0</v>
      </c>
      <c r="K245" s="270">
        <v>2024.0</v>
      </c>
      <c r="L245" s="639">
        <v>45413.0</v>
      </c>
      <c r="M245" s="639">
        <v>45443.0</v>
      </c>
      <c r="N245" s="171">
        <f t="shared" si="75"/>
        <v>24</v>
      </c>
      <c r="O245" s="1485">
        <f t="shared" si="72"/>
        <v>1</v>
      </c>
      <c r="P245" s="1486" t="str">
        <f t="shared" si="28"/>
        <v>#REF!</v>
      </c>
      <c r="Q245" s="1486" t="str">
        <f t="shared" ref="Q245:Q261" si="78">P245</f>
        <v>#REF!</v>
      </c>
      <c r="R245" s="525"/>
      <c r="S245" s="609" t="s">
        <v>525</v>
      </c>
      <c r="T245" s="467" t="s">
        <v>2568</v>
      </c>
      <c r="U245" s="652" t="str">
        <f t="shared" si="4"/>
        <v>#REF!</v>
      </c>
      <c r="V245" s="527" t="str">
        <f t="shared" si="76"/>
        <v>#REF!</v>
      </c>
      <c r="W245" s="527" t="str">
        <f t="shared" si="77"/>
        <v>#REF!</v>
      </c>
      <c r="X245" s="1487" t="str">
        <f t="shared" si="7"/>
        <v>#REF!</v>
      </c>
      <c r="Y245" s="530">
        <f t="shared" si="8"/>
        <v>1</v>
      </c>
      <c r="Z245" s="1442" t="str">
        <f t="shared" si="9"/>
        <v>#REF!</v>
      </c>
      <c r="AA245" s="1442" t="str">
        <f t="shared" si="29"/>
        <v>#REF!</v>
      </c>
      <c r="AB245" s="1442" t="str">
        <f t="shared" si="30"/>
        <v>#REF!</v>
      </c>
      <c r="AC245" s="1441" t="str">
        <f t="shared" si="31"/>
        <v>#REF!</v>
      </c>
      <c r="AD245" s="1441" t="str">
        <f t="shared" si="13"/>
        <v>#REF!</v>
      </c>
      <c r="AE245" s="1441" t="str">
        <f t="shared" si="14"/>
        <v>#REF!</v>
      </c>
      <c r="AF245" s="609"/>
    </row>
    <row r="246" ht="15.0" customHeight="1">
      <c r="A246" s="270">
        <v>243.0</v>
      </c>
      <c r="B246" s="171">
        <v>290265.0</v>
      </c>
      <c r="C246" s="402" t="s">
        <v>1021</v>
      </c>
      <c r="D246" s="998" t="s">
        <v>1022</v>
      </c>
      <c r="E246" s="998" t="s">
        <v>552</v>
      </c>
      <c r="F246" s="685" t="s">
        <v>512</v>
      </c>
      <c r="G246" s="685" t="s">
        <v>787</v>
      </c>
      <c r="H246" s="685" t="s">
        <v>570</v>
      </c>
      <c r="I246" s="522" t="str">
        <f t="shared" si="2"/>
        <v>#REF!</v>
      </c>
      <c r="J246" s="229">
        <v>5.0</v>
      </c>
      <c r="K246" s="270">
        <v>2024.0</v>
      </c>
      <c r="L246" s="639">
        <v>45413.0</v>
      </c>
      <c r="M246" s="639">
        <v>45443.0</v>
      </c>
      <c r="N246" s="171">
        <f t="shared" si="75"/>
        <v>24</v>
      </c>
      <c r="O246" s="1485">
        <f t="shared" si="72"/>
        <v>1</v>
      </c>
      <c r="P246" s="1486" t="str">
        <f t="shared" si="28"/>
        <v>#REF!</v>
      </c>
      <c r="Q246" s="1486" t="str">
        <f t="shared" si="78"/>
        <v>#REF!</v>
      </c>
      <c r="R246" s="525"/>
      <c r="S246" s="609" t="s">
        <v>525</v>
      </c>
      <c r="T246" s="467" t="s">
        <v>2568</v>
      </c>
      <c r="U246" s="652" t="str">
        <f t="shared" si="4"/>
        <v>#REF!</v>
      </c>
      <c r="V246" s="527" t="str">
        <f t="shared" si="76"/>
        <v>#REF!</v>
      </c>
      <c r="W246" s="527" t="str">
        <f t="shared" si="77"/>
        <v>#REF!</v>
      </c>
      <c r="X246" s="1487" t="str">
        <f t="shared" si="7"/>
        <v>#REF!</v>
      </c>
      <c r="Y246" s="530">
        <f t="shared" si="8"/>
        <v>1</v>
      </c>
      <c r="Z246" s="1442" t="str">
        <f t="shared" si="9"/>
        <v>#REF!</v>
      </c>
      <c r="AA246" s="1442" t="str">
        <f t="shared" si="29"/>
        <v>#REF!</v>
      </c>
      <c r="AB246" s="1442" t="str">
        <f t="shared" si="30"/>
        <v>#REF!</v>
      </c>
      <c r="AC246" s="1441" t="str">
        <f t="shared" si="31"/>
        <v>#REF!</v>
      </c>
      <c r="AD246" s="1441" t="str">
        <f t="shared" si="13"/>
        <v>#REF!</v>
      </c>
      <c r="AE246" s="1441" t="str">
        <f t="shared" si="14"/>
        <v>#REF!</v>
      </c>
      <c r="AF246" s="609"/>
    </row>
    <row r="247" ht="15.0" customHeight="1">
      <c r="A247" s="270">
        <v>244.0</v>
      </c>
      <c r="B247" s="171">
        <v>292510.0</v>
      </c>
      <c r="C247" s="402" t="s">
        <v>998</v>
      </c>
      <c r="D247" s="998" t="s">
        <v>999</v>
      </c>
      <c r="E247" s="998" t="s">
        <v>552</v>
      </c>
      <c r="F247" s="685" t="s">
        <v>546</v>
      </c>
      <c r="G247" s="685" t="s">
        <v>771</v>
      </c>
      <c r="H247" s="685" t="s">
        <v>547</v>
      </c>
      <c r="I247" s="522" t="str">
        <f t="shared" si="2"/>
        <v>#REF!</v>
      </c>
      <c r="J247" s="229">
        <v>5.0</v>
      </c>
      <c r="K247" s="270">
        <v>2024.0</v>
      </c>
      <c r="L247" s="639">
        <v>45413.0</v>
      </c>
      <c r="M247" s="639">
        <v>45443.0</v>
      </c>
      <c r="N247" s="171">
        <f t="shared" si="75"/>
        <v>24</v>
      </c>
      <c r="O247" s="1485">
        <f t="shared" si="72"/>
        <v>1</v>
      </c>
      <c r="P247" s="1486" t="str">
        <f t="shared" si="28"/>
        <v>#REF!</v>
      </c>
      <c r="Q247" s="1486" t="str">
        <f t="shared" si="78"/>
        <v>#REF!</v>
      </c>
      <c r="R247" s="525"/>
      <c r="S247" s="609" t="s">
        <v>525</v>
      </c>
      <c r="T247" s="467" t="s">
        <v>2568</v>
      </c>
      <c r="U247" s="652" t="str">
        <f t="shared" si="4"/>
        <v>#REF!</v>
      </c>
      <c r="V247" s="527" t="str">
        <f t="shared" si="76"/>
        <v>#REF!</v>
      </c>
      <c r="W247" s="527" t="str">
        <f t="shared" si="77"/>
        <v>#REF!</v>
      </c>
      <c r="X247" s="1487" t="str">
        <f t="shared" si="7"/>
        <v>#REF!</v>
      </c>
      <c r="Y247" s="530">
        <f t="shared" si="8"/>
        <v>1</v>
      </c>
      <c r="Z247" s="1442" t="str">
        <f t="shared" si="9"/>
        <v>#REF!</v>
      </c>
      <c r="AA247" s="1442" t="str">
        <f t="shared" si="29"/>
        <v>#REF!</v>
      </c>
      <c r="AB247" s="1442" t="str">
        <f t="shared" si="30"/>
        <v>#REF!</v>
      </c>
      <c r="AC247" s="1441" t="str">
        <f t="shared" si="31"/>
        <v>#REF!</v>
      </c>
      <c r="AD247" s="1441" t="str">
        <f t="shared" si="13"/>
        <v>#REF!</v>
      </c>
      <c r="AE247" s="1441" t="str">
        <f t="shared" si="14"/>
        <v>#REF!</v>
      </c>
      <c r="AF247" s="609"/>
    </row>
    <row r="248" ht="15.0" customHeight="1">
      <c r="A248" s="270">
        <v>245.0</v>
      </c>
      <c r="B248" s="171">
        <v>427330.0</v>
      </c>
      <c r="C248" s="402" t="s">
        <v>1038</v>
      </c>
      <c r="D248" s="998" t="s">
        <v>1039</v>
      </c>
      <c r="E248" s="998" t="s">
        <v>552</v>
      </c>
      <c r="F248" s="685" t="s">
        <v>546</v>
      </c>
      <c r="G248" s="685" t="s">
        <v>771</v>
      </c>
      <c r="H248" s="685" t="s">
        <v>547</v>
      </c>
      <c r="I248" s="522" t="str">
        <f t="shared" si="2"/>
        <v>#REF!</v>
      </c>
      <c r="J248" s="229">
        <v>5.0</v>
      </c>
      <c r="K248" s="270">
        <v>2024.0</v>
      </c>
      <c r="L248" s="639">
        <v>45413.0</v>
      </c>
      <c r="M248" s="639">
        <v>45443.0</v>
      </c>
      <c r="N248" s="171">
        <f t="shared" si="75"/>
        <v>24</v>
      </c>
      <c r="O248" s="1485">
        <f t="shared" si="72"/>
        <v>1</v>
      </c>
      <c r="P248" s="1486" t="str">
        <f t="shared" si="28"/>
        <v>#REF!</v>
      </c>
      <c r="Q248" s="1486" t="str">
        <f t="shared" si="78"/>
        <v>#REF!</v>
      </c>
      <c r="R248" s="525"/>
      <c r="S248" s="609" t="s">
        <v>525</v>
      </c>
      <c r="T248" s="467" t="s">
        <v>2568</v>
      </c>
      <c r="U248" s="652" t="str">
        <f t="shared" si="4"/>
        <v>#REF!</v>
      </c>
      <c r="V248" s="527" t="str">
        <f t="shared" si="76"/>
        <v>#REF!</v>
      </c>
      <c r="W248" s="527" t="str">
        <f t="shared" si="77"/>
        <v>#REF!</v>
      </c>
      <c r="X248" s="1487" t="str">
        <f t="shared" si="7"/>
        <v>#REF!</v>
      </c>
      <c r="Y248" s="530">
        <f t="shared" si="8"/>
        <v>1</v>
      </c>
      <c r="Z248" s="1442" t="str">
        <f t="shared" si="9"/>
        <v>#REF!</v>
      </c>
      <c r="AA248" s="1442" t="str">
        <f t="shared" si="29"/>
        <v>#REF!</v>
      </c>
      <c r="AB248" s="1442" t="str">
        <f t="shared" si="30"/>
        <v>#REF!</v>
      </c>
      <c r="AC248" s="1441" t="str">
        <f t="shared" si="31"/>
        <v>#REF!</v>
      </c>
      <c r="AD248" s="1441" t="str">
        <f t="shared" si="13"/>
        <v>#REF!</v>
      </c>
      <c r="AE248" s="1441" t="str">
        <f t="shared" si="14"/>
        <v>#REF!</v>
      </c>
      <c r="AF248" s="609"/>
    </row>
    <row r="249" ht="15.0" customHeight="1">
      <c r="A249" s="270">
        <v>246.0</v>
      </c>
      <c r="B249" s="171">
        <v>433570.0</v>
      </c>
      <c r="C249" s="402" t="s">
        <v>1028</v>
      </c>
      <c r="D249" s="998" t="s">
        <v>1029</v>
      </c>
      <c r="E249" s="998" t="s">
        <v>552</v>
      </c>
      <c r="F249" s="685" t="s">
        <v>512</v>
      </c>
      <c r="G249" s="685" t="s">
        <v>795</v>
      </c>
      <c r="H249" s="685" t="s">
        <v>641</v>
      </c>
      <c r="I249" s="522" t="str">
        <f t="shared" si="2"/>
        <v>#REF!</v>
      </c>
      <c r="J249" s="229">
        <v>5.0</v>
      </c>
      <c r="K249" s="270">
        <v>2024.0</v>
      </c>
      <c r="L249" s="639">
        <v>45413.0</v>
      </c>
      <c r="M249" s="639">
        <v>45443.0</v>
      </c>
      <c r="N249" s="171">
        <f t="shared" si="75"/>
        <v>24</v>
      </c>
      <c r="O249" s="1485">
        <f t="shared" si="72"/>
        <v>1</v>
      </c>
      <c r="P249" s="1486" t="str">
        <f t="shared" si="28"/>
        <v>#REF!</v>
      </c>
      <c r="Q249" s="1486" t="str">
        <f t="shared" si="78"/>
        <v>#REF!</v>
      </c>
      <c r="R249" s="525"/>
      <c r="S249" s="609" t="s">
        <v>525</v>
      </c>
      <c r="T249" s="467" t="s">
        <v>2568</v>
      </c>
      <c r="U249" s="652" t="str">
        <f t="shared" si="4"/>
        <v>#REF!</v>
      </c>
      <c r="V249" s="527" t="str">
        <f t="shared" si="76"/>
        <v>#REF!</v>
      </c>
      <c r="W249" s="527" t="str">
        <f t="shared" si="77"/>
        <v>#REF!</v>
      </c>
      <c r="X249" s="1487" t="str">
        <f t="shared" si="7"/>
        <v>#REF!</v>
      </c>
      <c r="Y249" s="530">
        <f t="shared" si="8"/>
        <v>1</v>
      </c>
      <c r="Z249" s="1442" t="str">
        <f t="shared" si="9"/>
        <v>#REF!</v>
      </c>
      <c r="AA249" s="1442" t="str">
        <f t="shared" si="29"/>
        <v>#REF!</v>
      </c>
      <c r="AB249" s="1442" t="str">
        <f t="shared" si="30"/>
        <v>#REF!</v>
      </c>
      <c r="AC249" s="1441" t="str">
        <f t="shared" si="31"/>
        <v>#REF!</v>
      </c>
      <c r="AD249" s="1441" t="str">
        <f t="shared" si="13"/>
        <v>#REF!</v>
      </c>
      <c r="AE249" s="1441" t="str">
        <f t="shared" si="14"/>
        <v>#REF!</v>
      </c>
      <c r="AF249" s="609"/>
    </row>
    <row r="250" ht="15.0" customHeight="1">
      <c r="A250" s="270">
        <v>247.0</v>
      </c>
      <c r="B250" s="171">
        <v>437388.0</v>
      </c>
      <c r="C250" s="402" t="s">
        <v>1001</v>
      </c>
      <c r="D250" s="998" t="s">
        <v>1002</v>
      </c>
      <c r="E250" s="998" t="s">
        <v>552</v>
      </c>
      <c r="F250" s="685" t="s">
        <v>512</v>
      </c>
      <c r="G250" s="685" t="s">
        <v>771</v>
      </c>
      <c r="H250" s="685" t="s">
        <v>541</v>
      </c>
      <c r="I250" s="522" t="str">
        <f t="shared" si="2"/>
        <v>#REF!</v>
      </c>
      <c r="J250" s="229">
        <v>5.0</v>
      </c>
      <c r="K250" s="270">
        <v>2024.0</v>
      </c>
      <c r="L250" s="639">
        <v>45413.0</v>
      </c>
      <c r="M250" s="639">
        <v>45443.0</v>
      </c>
      <c r="N250" s="171">
        <f t="shared" si="75"/>
        <v>24</v>
      </c>
      <c r="O250" s="1485">
        <f t="shared" si="72"/>
        <v>1</v>
      </c>
      <c r="P250" s="1486" t="str">
        <f t="shared" si="28"/>
        <v>#REF!</v>
      </c>
      <c r="Q250" s="1486" t="str">
        <f t="shared" si="78"/>
        <v>#REF!</v>
      </c>
      <c r="R250" s="525"/>
      <c r="S250" s="609" t="s">
        <v>525</v>
      </c>
      <c r="T250" s="467" t="s">
        <v>2568</v>
      </c>
      <c r="U250" s="652" t="str">
        <f t="shared" si="4"/>
        <v>#REF!</v>
      </c>
      <c r="V250" s="527" t="str">
        <f t="shared" si="76"/>
        <v>#REF!</v>
      </c>
      <c r="W250" s="527" t="str">
        <f t="shared" si="77"/>
        <v>#REF!</v>
      </c>
      <c r="X250" s="1487" t="str">
        <f t="shared" si="7"/>
        <v>#REF!</v>
      </c>
      <c r="Y250" s="530">
        <f t="shared" si="8"/>
        <v>1</v>
      </c>
      <c r="Z250" s="1442" t="str">
        <f t="shared" si="9"/>
        <v>#REF!</v>
      </c>
      <c r="AA250" s="1442" t="str">
        <f t="shared" si="29"/>
        <v>#REF!</v>
      </c>
      <c r="AB250" s="1442" t="str">
        <f t="shared" si="30"/>
        <v>#REF!</v>
      </c>
      <c r="AC250" s="1441" t="str">
        <f t="shared" si="31"/>
        <v>#REF!</v>
      </c>
      <c r="AD250" s="1441" t="str">
        <f t="shared" si="13"/>
        <v>#REF!</v>
      </c>
      <c r="AE250" s="1441" t="str">
        <f t="shared" si="14"/>
        <v>#REF!</v>
      </c>
      <c r="AF250" s="609"/>
    </row>
    <row r="251" ht="15.0" customHeight="1">
      <c r="A251" s="270">
        <v>248.0</v>
      </c>
      <c r="B251" s="171">
        <v>451247.0</v>
      </c>
      <c r="C251" s="402" t="s">
        <v>1013</v>
      </c>
      <c r="D251" s="998" t="s">
        <v>1661</v>
      </c>
      <c r="E251" s="998" t="s">
        <v>552</v>
      </c>
      <c r="F251" s="685" t="s">
        <v>546</v>
      </c>
      <c r="G251" s="685" t="s">
        <v>790</v>
      </c>
      <c r="H251" s="685" t="s">
        <v>616</v>
      </c>
      <c r="I251" s="522" t="str">
        <f t="shared" si="2"/>
        <v>#REF!</v>
      </c>
      <c r="J251" s="229">
        <v>5.0</v>
      </c>
      <c r="K251" s="270">
        <v>2024.0</v>
      </c>
      <c r="L251" s="639">
        <v>45413.0</v>
      </c>
      <c r="M251" s="639">
        <v>45443.0</v>
      </c>
      <c r="N251" s="171">
        <f>NETWORKDAYS(L251,M251)+1-N228</f>
        <v>14.4</v>
      </c>
      <c r="O251" s="1485">
        <f>1-O228</f>
        <v>0.5826086957</v>
      </c>
      <c r="P251" s="1486">
        <f>1-O228</f>
        <v>0.5826086957</v>
      </c>
      <c r="Q251" s="1486">
        <f t="shared" si="78"/>
        <v>0.5826086957</v>
      </c>
      <c r="R251" s="525"/>
      <c r="S251" s="609" t="s">
        <v>525</v>
      </c>
      <c r="T251" s="467" t="s">
        <v>2568</v>
      </c>
      <c r="U251" s="652">
        <f t="shared" si="4"/>
        <v>0.5826086957</v>
      </c>
      <c r="V251" s="527" t="str">
        <f t="shared" si="76"/>
        <v>#REF!</v>
      </c>
      <c r="W251" s="527">
        <f t="shared" si="77"/>
        <v>1.08</v>
      </c>
      <c r="X251" s="1487" t="str">
        <f t="shared" si="7"/>
        <v>#REF!</v>
      </c>
      <c r="Y251" s="530">
        <f t="shared" si="8"/>
        <v>1</v>
      </c>
      <c r="Z251" s="1442" t="str">
        <f t="shared" si="9"/>
        <v>#REF!</v>
      </c>
      <c r="AA251" s="1442" t="str">
        <f t="shared" si="29"/>
        <v>#REF!</v>
      </c>
      <c r="AB251" s="1442" t="str">
        <f t="shared" si="30"/>
        <v>#REF!</v>
      </c>
      <c r="AC251" s="1441" t="str">
        <f t="shared" si="31"/>
        <v>#REF!</v>
      </c>
      <c r="AD251" s="1441" t="str">
        <f t="shared" si="13"/>
        <v>#REF!</v>
      </c>
      <c r="AE251" s="1441" t="str">
        <f t="shared" si="14"/>
        <v>#REF!</v>
      </c>
      <c r="AF251" s="609"/>
    </row>
    <row r="252" ht="15.0" customHeight="1">
      <c r="A252" s="270">
        <v>249.0</v>
      </c>
      <c r="B252" s="171">
        <v>457041.0</v>
      </c>
      <c r="C252" s="402" t="s">
        <v>1044</v>
      </c>
      <c r="D252" s="998" t="s">
        <v>1667</v>
      </c>
      <c r="E252" s="998" t="s">
        <v>552</v>
      </c>
      <c r="F252" s="685" t="s">
        <v>546</v>
      </c>
      <c r="G252" s="685" t="s">
        <v>771</v>
      </c>
      <c r="H252" s="685" t="s">
        <v>547</v>
      </c>
      <c r="I252" s="522" t="str">
        <f t="shared" si="2"/>
        <v>#REF!</v>
      </c>
      <c r="J252" s="229">
        <v>5.0</v>
      </c>
      <c r="K252" s="270">
        <v>2024.0</v>
      </c>
      <c r="L252" s="639">
        <v>45413.0</v>
      </c>
      <c r="M252" s="639">
        <v>45443.0</v>
      </c>
      <c r="N252" s="171">
        <f t="shared" ref="N252:N253" si="79">NETWORKDAYS(L252,M252)+1</f>
        <v>24</v>
      </c>
      <c r="O252" s="1485">
        <f t="shared" ref="O252:O253" si="80">N252/24</f>
        <v>1</v>
      </c>
      <c r="P252" s="1486" t="str">
        <f t="shared" ref="P252:P383" si="81">ROUND(IF(S252="ODC",1*O252,I252*O252),3)</f>
        <v>#REF!</v>
      </c>
      <c r="Q252" s="1486" t="str">
        <f t="shared" si="78"/>
        <v>#REF!</v>
      </c>
      <c r="R252" s="525"/>
      <c r="S252" s="609" t="s">
        <v>525</v>
      </c>
      <c r="T252" s="467" t="s">
        <v>2568</v>
      </c>
      <c r="U252" s="652" t="str">
        <f t="shared" si="4"/>
        <v>#REF!</v>
      </c>
      <c r="V252" s="527" t="str">
        <f t="shared" si="76"/>
        <v>#REF!</v>
      </c>
      <c r="W252" s="527" t="str">
        <f t="shared" si="77"/>
        <v>#REF!</v>
      </c>
      <c r="X252" s="1487" t="str">
        <f t="shared" si="7"/>
        <v>#REF!</v>
      </c>
      <c r="Y252" s="530">
        <f t="shared" si="8"/>
        <v>1</v>
      </c>
      <c r="Z252" s="1442" t="str">
        <f t="shared" si="9"/>
        <v>#REF!</v>
      </c>
      <c r="AA252" s="1442" t="str">
        <f t="shared" si="29"/>
        <v>#REF!</v>
      </c>
      <c r="AB252" s="1442" t="str">
        <f t="shared" si="30"/>
        <v>#REF!</v>
      </c>
      <c r="AC252" s="1441" t="str">
        <f t="shared" si="31"/>
        <v>#REF!</v>
      </c>
      <c r="AD252" s="1441" t="str">
        <f t="shared" si="13"/>
        <v>#REF!</v>
      </c>
      <c r="AE252" s="1441" t="str">
        <f t="shared" si="14"/>
        <v>#REF!</v>
      </c>
      <c r="AF252" s="609"/>
    </row>
    <row r="253" ht="15.0" customHeight="1">
      <c r="A253" s="270">
        <v>250.0</v>
      </c>
      <c r="B253" s="171">
        <v>463057.0</v>
      </c>
      <c r="C253" s="402" t="s">
        <v>1671</v>
      </c>
      <c r="D253" s="998" t="s">
        <v>1672</v>
      </c>
      <c r="E253" s="998" t="s">
        <v>552</v>
      </c>
      <c r="F253" s="685" t="s">
        <v>512</v>
      </c>
      <c r="G253" s="685" t="s">
        <v>790</v>
      </c>
      <c r="H253" s="685" t="s">
        <v>531</v>
      </c>
      <c r="I253" s="522" t="str">
        <f t="shared" si="2"/>
        <v>#REF!</v>
      </c>
      <c r="J253" s="229">
        <v>5.0</v>
      </c>
      <c r="K253" s="270">
        <v>2024.0</v>
      </c>
      <c r="L253" s="639">
        <v>45413.0</v>
      </c>
      <c r="M253" s="639">
        <v>45443.0</v>
      </c>
      <c r="N253" s="171">
        <f t="shared" si="79"/>
        <v>24</v>
      </c>
      <c r="O253" s="1485">
        <f t="shared" si="80"/>
        <v>1</v>
      </c>
      <c r="P253" s="1486" t="str">
        <f t="shared" si="81"/>
        <v>#REF!</v>
      </c>
      <c r="Q253" s="1486" t="str">
        <f t="shared" si="78"/>
        <v>#REF!</v>
      </c>
      <c r="R253" s="525"/>
      <c r="S253" s="609" t="s">
        <v>525</v>
      </c>
      <c r="T253" s="467" t="s">
        <v>2568</v>
      </c>
      <c r="U253" s="652" t="str">
        <f t="shared" si="4"/>
        <v>#REF!</v>
      </c>
      <c r="V253" s="527" t="str">
        <f t="shared" si="76"/>
        <v>#REF!</v>
      </c>
      <c r="W253" s="527" t="str">
        <f t="shared" si="77"/>
        <v>#REF!</v>
      </c>
      <c r="X253" s="1487" t="str">
        <f t="shared" si="7"/>
        <v>#REF!</v>
      </c>
      <c r="Y253" s="530">
        <f t="shared" si="8"/>
        <v>1</v>
      </c>
      <c r="Z253" s="1442" t="str">
        <f t="shared" si="9"/>
        <v>#REF!</v>
      </c>
      <c r="AA253" s="1442" t="str">
        <f t="shared" si="29"/>
        <v>#REF!</v>
      </c>
      <c r="AB253" s="1442" t="str">
        <f t="shared" si="30"/>
        <v>#REF!</v>
      </c>
      <c r="AC253" s="1441" t="str">
        <f t="shared" si="31"/>
        <v>#REF!</v>
      </c>
      <c r="AD253" s="1441" t="str">
        <f t="shared" si="13"/>
        <v>#REF!</v>
      </c>
      <c r="AE253" s="1441" t="str">
        <f t="shared" si="14"/>
        <v>#REF!</v>
      </c>
      <c r="AF253" s="609"/>
    </row>
    <row r="254" ht="15.0" customHeight="1">
      <c r="A254" s="270">
        <v>251.0</v>
      </c>
      <c r="B254" s="171">
        <v>432495.0</v>
      </c>
      <c r="C254" s="402" t="s">
        <v>1049</v>
      </c>
      <c r="D254" s="998" t="s">
        <v>1050</v>
      </c>
      <c r="E254" s="998" t="s">
        <v>552</v>
      </c>
      <c r="F254" s="685" t="s">
        <v>512</v>
      </c>
      <c r="G254" s="685" t="s">
        <v>787</v>
      </c>
      <c r="H254" s="685" t="s">
        <v>570</v>
      </c>
      <c r="I254" s="522" t="str">
        <f t="shared" si="2"/>
        <v>#REF!</v>
      </c>
      <c r="J254" s="229">
        <v>5.0</v>
      </c>
      <c r="K254" s="270">
        <v>2024.0</v>
      </c>
      <c r="L254" s="639">
        <v>45413.0</v>
      </c>
      <c r="M254" s="639">
        <v>45443.0</v>
      </c>
      <c r="N254" s="171">
        <f>NETWORKDAYS(L254,M254)+1-N227</f>
        <v>12</v>
      </c>
      <c r="O254" s="1485">
        <f>1-O227</f>
        <v>0.4782608696</v>
      </c>
      <c r="P254" s="1486" t="str">
        <f t="shared" si="81"/>
        <v>#REF!</v>
      </c>
      <c r="Q254" s="1486" t="str">
        <f t="shared" si="78"/>
        <v>#REF!</v>
      </c>
      <c r="R254" s="525"/>
      <c r="S254" s="609" t="s">
        <v>525</v>
      </c>
      <c r="T254" s="467" t="s">
        <v>2568</v>
      </c>
      <c r="U254" s="652" t="str">
        <f t="shared" si="4"/>
        <v>#REF!</v>
      </c>
      <c r="V254" s="527" t="str">
        <f t="shared" si="76"/>
        <v>#REF!</v>
      </c>
      <c r="W254" s="527" t="str">
        <f t="shared" si="77"/>
        <v>#REF!</v>
      </c>
      <c r="X254" s="1487" t="str">
        <f t="shared" si="7"/>
        <v>#REF!</v>
      </c>
      <c r="Y254" s="530">
        <f t="shared" si="8"/>
        <v>1</v>
      </c>
      <c r="Z254" s="1442" t="str">
        <f t="shared" si="9"/>
        <v>#REF!</v>
      </c>
      <c r="AA254" s="1442" t="str">
        <f t="shared" si="29"/>
        <v>#REF!</v>
      </c>
      <c r="AB254" s="1442" t="str">
        <f t="shared" si="30"/>
        <v>#REF!</v>
      </c>
      <c r="AC254" s="1441" t="str">
        <f t="shared" si="31"/>
        <v>#REF!</v>
      </c>
      <c r="AD254" s="1441" t="str">
        <f t="shared" si="13"/>
        <v>#REF!</v>
      </c>
      <c r="AE254" s="1441" t="str">
        <f t="shared" si="14"/>
        <v>#REF!</v>
      </c>
      <c r="AF254" s="609"/>
    </row>
    <row r="255" ht="15.0" customHeight="1">
      <c r="A255" s="270">
        <v>252.0</v>
      </c>
      <c r="B255" s="171">
        <v>226049.0</v>
      </c>
      <c r="C255" s="402" t="s">
        <v>1587</v>
      </c>
      <c r="D255" s="998" t="s">
        <v>1588</v>
      </c>
      <c r="E255" s="998" t="s">
        <v>1417</v>
      </c>
      <c r="F255" s="685" t="s">
        <v>512</v>
      </c>
      <c r="G255" s="685" t="s">
        <v>771</v>
      </c>
      <c r="H255" s="685" t="s">
        <v>541</v>
      </c>
      <c r="I255" s="522" t="str">
        <f t="shared" si="2"/>
        <v>#REF!</v>
      </c>
      <c r="J255" s="229">
        <v>5.0</v>
      </c>
      <c r="K255" s="270">
        <v>2024.0</v>
      </c>
      <c r="L255" s="639">
        <v>45413.0</v>
      </c>
      <c r="M255" s="639">
        <v>45443.0</v>
      </c>
      <c r="N255" s="171">
        <f t="shared" ref="N255:N260" si="82">NETWORKDAYS(L255,M255)+1</f>
        <v>24</v>
      </c>
      <c r="O255" s="1485">
        <f t="shared" ref="O255:O272" si="83">N255/24</f>
        <v>1</v>
      </c>
      <c r="P255" s="1486" t="str">
        <f t="shared" si="81"/>
        <v>#REF!</v>
      </c>
      <c r="Q255" s="1486" t="str">
        <f t="shared" si="78"/>
        <v>#REF!</v>
      </c>
      <c r="R255" s="525"/>
      <c r="S255" s="609" t="s">
        <v>525</v>
      </c>
      <c r="T255" s="467" t="s">
        <v>2568</v>
      </c>
      <c r="U255" s="652" t="str">
        <f t="shared" si="4"/>
        <v>#REF!</v>
      </c>
      <c r="V255" s="527" t="str">
        <f t="shared" si="76"/>
        <v>#REF!</v>
      </c>
      <c r="W255" s="527" t="str">
        <f t="shared" si="77"/>
        <v>#REF!</v>
      </c>
      <c r="X255" s="1487" t="str">
        <f t="shared" si="7"/>
        <v>#REF!</v>
      </c>
      <c r="Y255" s="530">
        <f t="shared" si="8"/>
        <v>1</v>
      </c>
      <c r="Z255" s="1442" t="str">
        <f t="shared" si="9"/>
        <v>#REF!</v>
      </c>
      <c r="AA255" s="1442" t="str">
        <f t="shared" si="29"/>
        <v>#REF!</v>
      </c>
      <c r="AB255" s="1442" t="str">
        <f t="shared" si="30"/>
        <v>#REF!</v>
      </c>
      <c r="AC255" s="1441" t="str">
        <f t="shared" si="31"/>
        <v>#REF!</v>
      </c>
      <c r="AD255" s="1441" t="str">
        <f t="shared" si="13"/>
        <v>#REF!</v>
      </c>
      <c r="AE255" s="1441" t="str">
        <f t="shared" si="14"/>
        <v>#REF!</v>
      </c>
      <c r="AF255" s="609"/>
    </row>
    <row r="256" ht="15.0" customHeight="1">
      <c r="A256" s="270">
        <v>253.0</v>
      </c>
      <c r="B256" s="171">
        <v>437535.0</v>
      </c>
      <c r="C256" s="402" t="s">
        <v>1016</v>
      </c>
      <c r="D256" s="998" t="s">
        <v>1018</v>
      </c>
      <c r="E256" s="998" t="s">
        <v>552</v>
      </c>
      <c r="F256" s="685" t="s">
        <v>512</v>
      </c>
      <c r="G256" s="685" t="s">
        <v>771</v>
      </c>
      <c r="H256" s="685" t="s">
        <v>541</v>
      </c>
      <c r="I256" s="522" t="str">
        <f t="shared" si="2"/>
        <v>#REF!</v>
      </c>
      <c r="J256" s="229">
        <v>5.0</v>
      </c>
      <c r="K256" s="270">
        <v>2024.0</v>
      </c>
      <c r="L256" s="639">
        <v>45413.0</v>
      </c>
      <c r="M256" s="639">
        <v>45443.0</v>
      </c>
      <c r="N256" s="171">
        <f t="shared" si="82"/>
        <v>24</v>
      </c>
      <c r="O256" s="1485">
        <f t="shared" si="83"/>
        <v>1</v>
      </c>
      <c r="P256" s="1486" t="str">
        <f t="shared" si="81"/>
        <v>#REF!</v>
      </c>
      <c r="Q256" s="1486" t="str">
        <f t="shared" si="78"/>
        <v>#REF!</v>
      </c>
      <c r="R256" s="525"/>
      <c r="S256" s="609" t="s">
        <v>525</v>
      </c>
      <c r="T256" s="467" t="s">
        <v>2568</v>
      </c>
      <c r="U256" s="652" t="str">
        <f t="shared" si="4"/>
        <v>#REF!</v>
      </c>
      <c r="V256" s="527" t="str">
        <f t="shared" si="76"/>
        <v>#REF!</v>
      </c>
      <c r="W256" s="527" t="str">
        <f t="shared" si="77"/>
        <v>#REF!</v>
      </c>
      <c r="X256" s="1487" t="str">
        <f t="shared" si="7"/>
        <v>#REF!</v>
      </c>
      <c r="Y256" s="530">
        <f t="shared" si="8"/>
        <v>1</v>
      </c>
      <c r="Z256" s="1442" t="str">
        <f t="shared" si="9"/>
        <v>#REF!</v>
      </c>
      <c r="AA256" s="1442" t="str">
        <f t="shared" si="29"/>
        <v>#REF!</v>
      </c>
      <c r="AB256" s="1442" t="str">
        <f t="shared" si="30"/>
        <v>#REF!</v>
      </c>
      <c r="AC256" s="1441" t="str">
        <f t="shared" si="31"/>
        <v>#REF!</v>
      </c>
      <c r="AD256" s="1441" t="str">
        <f t="shared" si="13"/>
        <v>#REF!</v>
      </c>
      <c r="AE256" s="1441" t="str">
        <f t="shared" si="14"/>
        <v>#REF!</v>
      </c>
      <c r="AF256" s="609"/>
    </row>
    <row r="257" ht="15.0" customHeight="1">
      <c r="A257" s="270">
        <v>254.0</v>
      </c>
      <c r="B257" s="171">
        <v>451551.0</v>
      </c>
      <c r="C257" s="402" t="s">
        <v>1031</v>
      </c>
      <c r="D257" s="998" t="s">
        <v>1662</v>
      </c>
      <c r="E257" s="998" t="s">
        <v>552</v>
      </c>
      <c r="F257" s="685" t="s">
        <v>546</v>
      </c>
      <c r="G257" s="685" t="s">
        <v>665</v>
      </c>
      <c r="H257" s="685" t="s">
        <v>556</v>
      </c>
      <c r="I257" s="522" t="str">
        <f t="shared" si="2"/>
        <v>#REF!</v>
      </c>
      <c r="J257" s="229">
        <v>5.0</v>
      </c>
      <c r="K257" s="270">
        <v>2024.0</v>
      </c>
      <c r="L257" s="639">
        <v>45413.0</v>
      </c>
      <c r="M257" s="639">
        <v>45443.0</v>
      </c>
      <c r="N257" s="171">
        <f t="shared" si="82"/>
        <v>24</v>
      </c>
      <c r="O257" s="1485">
        <f t="shared" si="83"/>
        <v>1</v>
      </c>
      <c r="P257" s="1486" t="str">
        <f t="shared" si="81"/>
        <v>#REF!</v>
      </c>
      <c r="Q257" s="1486" t="str">
        <f t="shared" si="78"/>
        <v>#REF!</v>
      </c>
      <c r="R257" s="525"/>
      <c r="S257" s="609" t="s">
        <v>525</v>
      </c>
      <c r="T257" s="467" t="s">
        <v>2568</v>
      </c>
      <c r="U257" s="652" t="str">
        <f t="shared" si="4"/>
        <v>#REF!</v>
      </c>
      <c r="V257" s="527" t="str">
        <f t="shared" si="76"/>
        <v>#REF!</v>
      </c>
      <c r="W257" s="527" t="str">
        <f t="shared" si="77"/>
        <v>#REF!</v>
      </c>
      <c r="X257" s="1487" t="str">
        <f t="shared" si="7"/>
        <v>#REF!</v>
      </c>
      <c r="Y257" s="530">
        <f t="shared" si="8"/>
        <v>1</v>
      </c>
      <c r="Z257" s="1442" t="str">
        <f t="shared" si="9"/>
        <v>#REF!</v>
      </c>
      <c r="AA257" s="1442" t="str">
        <f t="shared" si="29"/>
        <v>#REF!</v>
      </c>
      <c r="AB257" s="1442" t="str">
        <f t="shared" si="30"/>
        <v>#REF!</v>
      </c>
      <c r="AC257" s="1441" t="str">
        <f t="shared" si="31"/>
        <v>#REF!</v>
      </c>
      <c r="AD257" s="1441" t="str">
        <f t="shared" si="13"/>
        <v>#REF!</v>
      </c>
      <c r="AE257" s="1441" t="str">
        <f t="shared" si="14"/>
        <v>#REF!</v>
      </c>
      <c r="AF257" s="609"/>
    </row>
    <row r="258" ht="15.0" customHeight="1">
      <c r="A258" s="270">
        <v>255.0</v>
      </c>
      <c r="B258" s="171">
        <v>452027.0</v>
      </c>
      <c r="C258" s="402" t="s">
        <v>1041</v>
      </c>
      <c r="D258" s="998" t="s">
        <v>1664</v>
      </c>
      <c r="E258" s="998" t="s">
        <v>552</v>
      </c>
      <c r="F258" s="685" t="s">
        <v>546</v>
      </c>
      <c r="G258" s="685" t="s">
        <v>790</v>
      </c>
      <c r="H258" s="685" t="s">
        <v>616</v>
      </c>
      <c r="I258" s="522" t="str">
        <f t="shared" si="2"/>
        <v>#REF!</v>
      </c>
      <c r="J258" s="229">
        <v>5.0</v>
      </c>
      <c r="K258" s="270">
        <v>2024.0</v>
      </c>
      <c r="L258" s="639">
        <v>45413.0</v>
      </c>
      <c r="M258" s="639">
        <v>45443.0</v>
      </c>
      <c r="N258" s="171">
        <f t="shared" si="82"/>
        <v>24</v>
      </c>
      <c r="O258" s="1485">
        <f t="shared" si="83"/>
        <v>1</v>
      </c>
      <c r="P258" s="1486" t="str">
        <f t="shared" si="81"/>
        <v>#REF!</v>
      </c>
      <c r="Q258" s="1486" t="str">
        <f t="shared" si="78"/>
        <v>#REF!</v>
      </c>
      <c r="R258" s="525"/>
      <c r="S258" s="609" t="s">
        <v>525</v>
      </c>
      <c r="T258" s="467" t="s">
        <v>2568</v>
      </c>
      <c r="U258" s="652" t="str">
        <f t="shared" si="4"/>
        <v>#REF!</v>
      </c>
      <c r="V258" s="527" t="str">
        <f t="shared" si="76"/>
        <v>#REF!</v>
      </c>
      <c r="W258" s="527" t="str">
        <f t="shared" si="77"/>
        <v>#REF!</v>
      </c>
      <c r="X258" s="1487" t="str">
        <f t="shared" si="7"/>
        <v>#REF!</v>
      </c>
      <c r="Y258" s="530">
        <f t="shared" si="8"/>
        <v>1</v>
      </c>
      <c r="Z258" s="1442" t="str">
        <f t="shared" si="9"/>
        <v>#REF!</v>
      </c>
      <c r="AA258" s="1442" t="str">
        <f t="shared" si="29"/>
        <v>#REF!</v>
      </c>
      <c r="AB258" s="1442" t="str">
        <f t="shared" si="30"/>
        <v>#REF!</v>
      </c>
      <c r="AC258" s="1441" t="str">
        <f t="shared" si="31"/>
        <v>#REF!</v>
      </c>
      <c r="AD258" s="1441" t="str">
        <f t="shared" si="13"/>
        <v>#REF!</v>
      </c>
      <c r="AE258" s="1441" t="str">
        <f t="shared" si="14"/>
        <v>#REF!</v>
      </c>
      <c r="AF258" s="609"/>
    </row>
    <row r="259" ht="15.0" customHeight="1">
      <c r="A259" s="270">
        <v>256.0</v>
      </c>
      <c r="B259" s="171">
        <v>463521.0</v>
      </c>
      <c r="C259" s="402" t="s">
        <v>1865</v>
      </c>
      <c r="D259" s="998" t="s">
        <v>1866</v>
      </c>
      <c r="E259" s="998" t="s">
        <v>552</v>
      </c>
      <c r="F259" s="685" t="s">
        <v>512</v>
      </c>
      <c r="G259" s="685" t="s">
        <v>665</v>
      </c>
      <c r="H259" s="685" t="s">
        <v>580</v>
      </c>
      <c r="I259" s="522" t="str">
        <f t="shared" si="2"/>
        <v>#REF!</v>
      </c>
      <c r="J259" s="229">
        <v>5.0</v>
      </c>
      <c r="K259" s="270">
        <v>2024.0</v>
      </c>
      <c r="L259" s="639">
        <v>45413.0</v>
      </c>
      <c r="M259" s="639">
        <v>45443.0</v>
      </c>
      <c r="N259" s="171">
        <f t="shared" si="82"/>
        <v>24</v>
      </c>
      <c r="O259" s="1485">
        <f t="shared" si="83"/>
        <v>1</v>
      </c>
      <c r="P259" s="1486" t="str">
        <f t="shared" si="81"/>
        <v>#REF!</v>
      </c>
      <c r="Q259" s="1486" t="str">
        <f t="shared" si="78"/>
        <v>#REF!</v>
      </c>
      <c r="R259" s="525"/>
      <c r="S259" s="609" t="s">
        <v>525</v>
      </c>
      <c r="T259" s="467" t="s">
        <v>2568</v>
      </c>
      <c r="U259" s="652" t="str">
        <f t="shared" si="4"/>
        <v>#REF!</v>
      </c>
      <c r="V259" s="527" t="str">
        <f t="shared" si="76"/>
        <v>#REF!</v>
      </c>
      <c r="W259" s="527" t="str">
        <f t="shared" si="77"/>
        <v>#REF!</v>
      </c>
      <c r="X259" s="1487" t="str">
        <f t="shared" si="7"/>
        <v>#REF!</v>
      </c>
      <c r="Y259" s="530">
        <f t="shared" si="8"/>
        <v>1</v>
      </c>
      <c r="Z259" s="1442" t="str">
        <f t="shared" si="9"/>
        <v>#REF!</v>
      </c>
      <c r="AA259" s="1442" t="str">
        <f t="shared" si="29"/>
        <v>#REF!</v>
      </c>
      <c r="AB259" s="1442" t="str">
        <f t="shared" si="30"/>
        <v>#REF!</v>
      </c>
      <c r="AC259" s="1441" t="str">
        <f t="shared" si="31"/>
        <v>#REF!</v>
      </c>
      <c r="AD259" s="1441" t="str">
        <f t="shared" si="13"/>
        <v>#REF!</v>
      </c>
      <c r="AE259" s="1441" t="str">
        <f t="shared" si="14"/>
        <v>#REF!</v>
      </c>
      <c r="AF259" s="609"/>
    </row>
    <row r="260" ht="15.0" customHeight="1">
      <c r="A260" s="270">
        <v>257.0</v>
      </c>
      <c r="B260" s="1518">
        <v>463679.0</v>
      </c>
      <c r="C260" s="402" t="s">
        <v>2056</v>
      </c>
      <c r="D260" s="998" t="s">
        <v>2569</v>
      </c>
      <c r="E260" s="1519" t="s">
        <v>552</v>
      </c>
      <c r="F260" s="1519" t="s">
        <v>512</v>
      </c>
      <c r="G260" s="1035" t="s">
        <v>790</v>
      </c>
      <c r="H260" s="998" t="s">
        <v>531</v>
      </c>
      <c r="I260" s="522" t="str">
        <f t="shared" si="2"/>
        <v>#REF!</v>
      </c>
      <c r="J260" s="229">
        <v>5.0</v>
      </c>
      <c r="K260" s="270">
        <v>2024.0</v>
      </c>
      <c r="L260" s="639">
        <v>45413.0</v>
      </c>
      <c r="M260" s="639">
        <v>45443.0</v>
      </c>
      <c r="N260" s="171">
        <f t="shared" si="82"/>
        <v>24</v>
      </c>
      <c r="O260" s="1485">
        <f t="shared" si="83"/>
        <v>1</v>
      </c>
      <c r="P260" s="1486" t="str">
        <f t="shared" si="81"/>
        <v>#REF!</v>
      </c>
      <c r="Q260" s="1486" t="str">
        <f t="shared" si="78"/>
        <v>#REF!</v>
      </c>
      <c r="R260" s="525"/>
      <c r="S260" s="609" t="s">
        <v>525</v>
      </c>
      <c r="T260" s="467" t="s">
        <v>2568</v>
      </c>
      <c r="U260" s="652" t="str">
        <f t="shared" si="4"/>
        <v>#REF!</v>
      </c>
      <c r="V260" s="527" t="str">
        <f t="shared" si="76"/>
        <v>#REF!</v>
      </c>
      <c r="W260" s="527" t="str">
        <f t="shared" si="77"/>
        <v>#REF!</v>
      </c>
      <c r="X260" s="1487" t="str">
        <f t="shared" si="7"/>
        <v>#REF!</v>
      </c>
      <c r="Y260" s="530">
        <f t="shared" si="8"/>
        <v>1</v>
      </c>
      <c r="Z260" s="1442" t="str">
        <f t="shared" si="9"/>
        <v>#REF!</v>
      </c>
      <c r="AA260" s="1442" t="str">
        <f t="shared" si="29"/>
        <v>#REF!</v>
      </c>
      <c r="AB260" s="1442" t="str">
        <f t="shared" si="30"/>
        <v>#REF!</v>
      </c>
      <c r="AC260" s="1441" t="str">
        <f t="shared" si="31"/>
        <v>#REF!</v>
      </c>
      <c r="AD260" s="1441" t="str">
        <f t="shared" si="13"/>
        <v>#REF!</v>
      </c>
      <c r="AE260" s="1441" t="str">
        <f t="shared" si="14"/>
        <v>#REF!</v>
      </c>
      <c r="AF260" s="609"/>
    </row>
    <row r="261" ht="15.0" customHeight="1">
      <c r="A261" s="270">
        <v>258.0</v>
      </c>
      <c r="B261" s="270">
        <v>432394.0</v>
      </c>
      <c r="C261" s="220" t="s">
        <v>935</v>
      </c>
      <c r="D261" s="287" t="s">
        <v>936</v>
      </c>
      <c r="E261" s="279" t="s">
        <v>892</v>
      </c>
      <c r="F261" s="521" t="s">
        <v>512</v>
      </c>
      <c r="G261" s="533" t="s">
        <v>513</v>
      </c>
      <c r="H261" s="533" t="s">
        <v>514</v>
      </c>
      <c r="I261" s="1520" t="str">
        <f t="shared" si="2"/>
        <v>#REF!</v>
      </c>
      <c r="J261" s="217">
        <v>5.0</v>
      </c>
      <c r="K261" s="217">
        <v>2024.0</v>
      </c>
      <c r="L261" s="416">
        <v>45413.0</v>
      </c>
      <c r="M261" s="1185">
        <v>45443.0</v>
      </c>
      <c r="N261" s="270">
        <f>24*0.1</f>
        <v>2.4</v>
      </c>
      <c r="O261" s="1521">
        <f t="shared" si="83"/>
        <v>0.1</v>
      </c>
      <c r="P261" s="435" t="str">
        <f t="shared" si="81"/>
        <v>#REF!</v>
      </c>
      <c r="Q261" s="1522" t="str">
        <f t="shared" si="78"/>
        <v>#REF!</v>
      </c>
      <c r="R261" s="525"/>
      <c r="S261" s="270" t="s">
        <v>525</v>
      </c>
      <c r="T261" s="220" t="s">
        <v>1134</v>
      </c>
      <c r="U261" s="527" t="str">
        <f t="shared" si="4"/>
        <v>#REF!</v>
      </c>
      <c r="V261" s="527" t="str">
        <f t="shared" si="76"/>
        <v>#REF!</v>
      </c>
      <c r="W261" s="527" t="str">
        <f t="shared" si="77"/>
        <v>#REF!</v>
      </c>
      <c r="X261" s="1487" t="str">
        <f t="shared" si="7"/>
        <v>#REF!</v>
      </c>
      <c r="Y261" s="530">
        <f t="shared" si="8"/>
        <v>1</v>
      </c>
      <c r="Z261" s="1442" t="str">
        <f t="shared" si="9"/>
        <v>#REF!</v>
      </c>
      <c r="AA261" s="1442" t="str">
        <f t="shared" si="29"/>
        <v>#REF!</v>
      </c>
      <c r="AB261" s="1442" t="str">
        <f t="shared" si="30"/>
        <v>#REF!</v>
      </c>
      <c r="AC261" s="1441" t="str">
        <f t="shared" si="31"/>
        <v>#REF!</v>
      </c>
      <c r="AD261" s="1441" t="str">
        <f t="shared" si="13"/>
        <v>#REF!</v>
      </c>
      <c r="AE261" s="1441" t="str">
        <f t="shared" si="14"/>
        <v>#REF!</v>
      </c>
      <c r="AF261" s="609"/>
    </row>
    <row r="262" ht="15.0" customHeight="1">
      <c r="A262" s="270">
        <v>259.0</v>
      </c>
      <c r="B262" s="274">
        <v>457895.0</v>
      </c>
      <c r="C262" s="232" t="s">
        <v>930</v>
      </c>
      <c r="D262" s="287" t="s">
        <v>931</v>
      </c>
      <c r="E262" s="287" t="s">
        <v>892</v>
      </c>
      <c r="F262" s="1192" t="s">
        <v>512</v>
      </c>
      <c r="G262" s="537" t="s">
        <v>573</v>
      </c>
      <c r="H262" s="537" t="s">
        <v>641</v>
      </c>
      <c r="I262" s="1523" t="str">
        <f t="shared" si="2"/>
        <v>#REF!</v>
      </c>
      <c r="J262" s="229">
        <v>5.0</v>
      </c>
      <c r="K262" s="229">
        <v>2024.0</v>
      </c>
      <c r="L262" s="1148">
        <v>45413.0</v>
      </c>
      <c r="M262" s="1184">
        <v>45443.0</v>
      </c>
      <c r="N262" s="274">
        <v>24.0</v>
      </c>
      <c r="O262" s="1524">
        <f t="shared" si="83"/>
        <v>1</v>
      </c>
      <c r="P262" s="440" t="str">
        <f t="shared" si="81"/>
        <v>#REF!</v>
      </c>
      <c r="Q262" s="1525">
        <v>0.55</v>
      </c>
      <c r="R262" s="525"/>
      <c r="S262" s="274" t="s">
        <v>525</v>
      </c>
      <c r="T262" s="232" t="s">
        <v>1134</v>
      </c>
      <c r="U262" s="527">
        <f t="shared" si="4"/>
        <v>0.55</v>
      </c>
      <c r="V262" s="527" t="str">
        <f t="shared" si="76"/>
        <v>#REF!</v>
      </c>
      <c r="W262" s="527">
        <f t="shared" si="77"/>
        <v>0.55</v>
      </c>
      <c r="X262" s="1487" t="str">
        <f t="shared" si="7"/>
        <v>#REF!</v>
      </c>
      <c r="Y262" s="530">
        <f t="shared" si="8"/>
        <v>1</v>
      </c>
      <c r="Z262" s="1442" t="str">
        <f t="shared" si="9"/>
        <v>#REF!</v>
      </c>
      <c r="AA262" s="1442" t="str">
        <f t="shared" si="29"/>
        <v>#REF!</v>
      </c>
      <c r="AB262" s="1442" t="str">
        <f t="shared" si="30"/>
        <v>#REF!</v>
      </c>
      <c r="AC262" s="1441" t="str">
        <f t="shared" si="31"/>
        <v>#REF!</v>
      </c>
      <c r="AD262" s="1441" t="str">
        <f t="shared" si="13"/>
        <v>#REF!</v>
      </c>
      <c r="AE262" s="1441" t="str">
        <f t="shared" si="14"/>
        <v>#REF!</v>
      </c>
      <c r="AF262" s="609"/>
    </row>
    <row r="263" ht="15.0" customHeight="1">
      <c r="A263" s="270">
        <v>260.0</v>
      </c>
      <c r="B263" s="274">
        <v>460577.0</v>
      </c>
      <c r="C263" s="220" t="s">
        <v>1140</v>
      </c>
      <c r="D263" s="287" t="s">
        <v>2570</v>
      </c>
      <c r="E263" s="287" t="s">
        <v>892</v>
      </c>
      <c r="F263" s="1192" t="s">
        <v>512</v>
      </c>
      <c r="G263" s="537" t="s">
        <v>569</v>
      </c>
      <c r="H263" s="537" t="s">
        <v>570</v>
      </c>
      <c r="I263" s="1523" t="str">
        <f t="shared" si="2"/>
        <v>#REF!</v>
      </c>
      <c r="J263" s="229">
        <v>5.0</v>
      </c>
      <c r="K263" s="229">
        <v>2024.0</v>
      </c>
      <c r="L263" s="1148">
        <v>45413.0</v>
      </c>
      <c r="M263" s="1184">
        <v>45443.0</v>
      </c>
      <c r="N263" s="274">
        <f>24*0.8</f>
        <v>19.2</v>
      </c>
      <c r="O263" s="1524">
        <f t="shared" si="83"/>
        <v>0.8</v>
      </c>
      <c r="P263" s="440" t="str">
        <f t="shared" si="81"/>
        <v>#REF!</v>
      </c>
      <c r="Q263" s="440" t="str">
        <f>P263</f>
        <v>#REF!</v>
      </c>
      <c r="R263" s="525"/>
      <c r="S263" s="274" t="s">
        <v>525</v>
      </c>
      <c r="T263" s="232" t="s">
        <v>1134</v>
      </c>
      <c r="U263" s="527" t="str">
        <f t="shared" si="4"/>
        <v>#REF!</v>
      </c>
      <c r="V263" s="527" t="str">
        <f t="shared" si="76"/>
        <v>#REF!</v>
      </c>
      <c r="W263" s="527" t="str">
        <f t="shared" si="77"/>
        <v>#REF!</v>
      </c>
      <c r="X263" s="1487" t="str">
        <f t="shared" si="7"/>
        <v>#REF!</v>
      </c>
      <c r="Y263" s="530">
        <f t="shared" si="8"/>
        <v>1</v>
      </c>
      <c r="Z263" s="1442" t="str">
        <f t="shared" si="9"/>
        <v>#REF!</v>
      </c>
      <c r="AA263" s="1442" t="str">
        <f t="shared" si="29"/>
        <v>#REF!</v>
      </c>
      <c r="AB263" s="1442" t="str">
        <f t="shared" si="30"/>
        <v>#REF!</v>
      </c>
      <c r="AC263" s="1441" t="str">
        <f t="shared" si="31"/>
        <v>#REF!</v>
      </c>
      <c r="AD263" s="1441" t="str">
        <f t="shared" si="13"/>
        <v>#REF!</v>
      </c>
      <c r="AE263" s="1441" t="str">
        <f t="shared" si="14"/>
        <v>#REF!</v>
      </c>
      <c r="AF263" s="609"/>
    </row>
    <row r="264" ht="15.0" customHeight="1">
      <c r="A264" s="270">
        <v>261.0</v>
      </c>
      <c r="B264" s="274">
        <v>435421.0</v>
      </c>
      <c r="C264" s="220" t="s">
        <v>939</v>
      </c>
      <c r="D264" s="1526" t="s">
        <v>940</v>
      </c>
      <c r="E264" s="287" t="s">
        <v>892</v>
      </c>
      <c r="F264" s="1192" t="s">
        <v>512</v>
      </c>
      <c r="G264" s="537" t="s">
        <v>540</v>
      </c>
      <c r="H264" s="537" t="s">
        <v>541</v>
      </c>
      <c r="I264" s="1523" t="str">
        <f t="shared" si="2"/>
        <v>#REF!</v>
      </c>
      <c r="J264" s="229">
        <v>5.0</v>
      </c>
      <c r="K264" s="229">
        <v>2024.0</v>
      </c>
      <c r="L264" s="1148">
        <v>45413.0</v>
      </c>
      <c r="M264" s="1184">
        <v>45443.0</v>
      </c>
      <c r="N264" s="274">
        <v>24.0</v>
      </c>
      <c r="O264" s="1524">
        <f t="shared" si="83"/>
        <v>1</v>
      </c>
      <c r="P264" s="440" t="str">
        <f t="shared" si="81"/>
        <v>#REF!</v>
      </c>
      <c r="Q264" s="440">
        <v>1.59</v>
      </c>
      <c r="R264" s="525"/>
      <c r="S264" s="274" t="s">
        <v>525</v>
      </c>
      <c r="T264" s="232" t="s">
        <v>1134</v>
      </c>
      <c r="U264" s="527">
        <f t="shared" si="4"/>
        <v>1.59</v>
      </c>
      <c r="V264" s="527" t="str">
        <f t="shared" si="76"/>
        <v>#REF!</v>
      </c>
      <c r="W264" s="527">
        <f t="shared" si="77"/>
        <v>1.59</v>
      </c>
      <c r="X264" s="1487" t="str">
        <f t="shared" si="7"/>
        <v>#REF!</v>
      </c>
      <c r="Y264" s="530">
        <f t="shared" si="8"/>
        <v>1</v>
      </c>
      <c r="Z264" s="1442" t="str">
        <f t="shared" si="9"/>
        <v>#REF!</v>
      </c>
      <c r="AA264" s="1442" t="str">
        <f t="shared" si="29"/>
        <v>#REF!</v>
      </c>
      <c r="AB264" s="1442" t="str">
        <f t="shared" si="30"/>
        <v>#REF!</v>
      </c>
      <c r="AC264" s="1441" t="str">
        <f t="shared" si="31"/>
        <v>#REF!</v>
      </c>
      <c r="AD264" s="1441" t="str">
        <f t="shared" si="13"/>
        <v>#REF!</v>
      </c>
      <c r="AE264" s="1441" t="str">
        <f t="shared" si="14"/>
        <v>#REF!</v>
      </c>
      <c r="AF264" s="609"/>
    </row>
    <row r="265" ht="15.0" customHeight="1">
      <c r="A265" s="270">
        <v>262.0</v>
      </c>
      <c r="B265" s="274">
        <v>452869.0</v>
      </c>
      <c r="C265" s="220" t="s">
        <v>1148</v>
      </c>
      <c r="D265" s="287" t="s">
        <v>964</v>
      </c>
      <c r="E265" s="287" t="s">
        <v>892</v>
      </c>
      <c r="F265" s="1192" t="s">
        <v>564</v>
      </c>
      <c r="G265" s="537" t="s">
        <v>555</v>
      </c>
      <c r="H265" s="537" t="s">
        <v>925</v>
      </c>
      <c r="I265" s="1523" t="str">
        <f t="shared" si="2"/>
        <v>#REF!</v>
      </c>
      <c r="J265" s="229">
        <v>5.0</v>
      </c>
      <c r="K265" s="229">
        <v>2024.0</v>
      </c>
      <c r="L265" s="1148">
        <v>45413.0</v>
      </c>
      <c r="M265" s="1184">
        <v>45443.0</v>
      </c>
      <c r="N265" s="274">
        <f>24*0.2</f>
        <v>4.8</v>
      </c>
      <c r="O265" s="1524">
        <f t="shared" si="83"/>
        <v>0.2</v>
      </c>
      <c r="P265" s="440" t="str">
        <f t="shared" si="81"/>
        <v>#REF!</v>
      </c>
      <c r="Q265" s="1525" t="str">
        <f t="shared" ref="Q265:Q272" si="84">P265</f>
        <v>#REF!</v>
      </c>
      <c r="R265" s="525"/>
      <c r="S265" s="274" t="s">
        <v>525</v>
      </c>
      <c r="T265" s="232" t="s">
        <v>1134</v>
      </c>
      <c r="U265" s="527" t="str">
        <f t="shared" si="4"/>
        <v>#REF!</v>
      </c>
      <c r="V265" s="527" t="str">
        <f t="shared" si="76"/>
        <v>#REF!</v>
      </c>
      <c r="W265" s="527" t="str">
        <f t="shared" si="77"/>
        <v>#REF!</v>
      </c>
      <c r="X265" s="1487" t="str">
        <f t="shared" si="7"/>
        <v>#REF!</v>
      </c>
      <c r="Y265" s="530">
        <f t="shared" si="8"/>
        <v>1</v>
      </c>
      <c r="Z265" s="1442" t="str">
        <f t="shared" si="9"/>
        <v>#REF!</v>
      </c>
      <c r="AA265" s="1442" t="str">
        <f t="shared" si="29"/>
        <v>#REF!</v>
      </c>
      <c r="AB265" s="1442" t="str">
        <f t="shared" si="30"/>
        <v>#REF!</v>
      </c>
      <c r="AC265" s="1441" t="str">
        <f t="shared" si="31"/>
        <v>#REF!</v>
      </c>
      <c r="AD265" s="1441" t="str">
        <f t="shared" si="13"/>
        <v>#REF!</v>
      </c>
      <c r="AE265" s="1441" t="str">
        <f t="shared" si="14"/>
        <v>#REF!</v>
      </c>
      <c r="AF265" s="609"/>
    </row>
    <row r="266" ht="15.0" customHeight="1">
      <c r="A266" s="270">
        <v>263.0</v>
      </c>
      <c r="B266" s="274">
        <v>436611.0</v>
      </c>
      <c r="C266" s="220" t="s">
        <v>978</v>
      </c>
      <c r="D266" s="287" t="s">
        <v>979</v>
      </c>
      <c r="E266" s="287" t="s">
        <v>892</v>
      </c>
      <c r="F266" s="1192" t="s">
        <v>701</v>
      </c>
      <c r="G266" s="537" t="s">
        <v>569</v>
      </c>
      <c r="H266" s="537" t="s">
        <v>980</v>
      </c>
      <c r="I266" s="1523" t="str">
        <f t="shared" si="2"/>
        <v>#REF!</v>
      </c>
      <c r="J266" s="229">
        <v>5.0</v>
      </c>
      <c r="K266" s="229">
        <v>2024.0</v>
      </c>
      <c r="L266" s="1148">
        <v>45413.0</v>
      </c>
      <c r="M266" s="1184">
        <v>45420.0</v>
      </c>
      <c r="N266" s="274">
        <f>24*0.227</f>
        <v>5.448</v>
      </c>
      <c r="O266" s="1524">
        <f t="shared" si="83"/>
        <v>0.227</v>
      </c>
      <c r="P266" s="440" t="str">
        <f t="shared" si="81"/>
        <v>#REF!</v>
      </c>
      <c r="Q266" s="1525" t="str">
        <f t="shared" si="84"/>
        <v>#REF!</v>
      </c>
      <c r="R266" s="525"/>
      <c r="S266" s="274" t="s">
        <v>525</v>
      </c>
      <c r="T266" s="232" t="s">
        <v>1134</v>
      </c>
      <c r="U266" s="527" t="str">
        <f t="shared" si="4"/>
        <v>#REF!</v>
      </c>
      <c r="V266" s="527" t="str">
        <f t="shared" si="76"/>
        <v>#REF!</v>
      </c>
      <c r="W266" s="527" t="str">
        <f t="shared" si="77"/>
        <v>#REF!</v>
      </c>
      <c r="X266" s="1487" t="str">
        <f t="shared" si="7"/>
        <v>#REF!</v>
      </c>
      <c r="Y266" s="530">
        <f t="shared" si="8"/>
        <v>0.9353333333</v>
      </c>
      <c r="Z266" s="1442" t="str">
        <f t="shared" si="9"/>
        <v>#REF!</v>
      </c>
      <c r="AA266" s="1442" t="str">
        <f t="shared" si="29"/>
        <v>#REF!</v>
      </c>
      <c r="AB266" s="1442" t="str">
        <f t="shared" si="30"/>
        <v>#REF!</v>
      </c>
      <c r="AC266" s="1441" t="str">
        <f t="shared" si="31"/>
        <v>#REF!</v>
      </c>
      <c r="AD266" s="1441" t="str">
        <f t="shared" si="13"/>
        <v>#REF!</v>
      </c>
      <c r="AE266" s="1441" t="str">
        <f t="shared" si="14"/>
        <v>#REF!</v>
      </c>
      <c r="AF266" s="609"/>
    </row>
    <row r="267" ht="15.0" customHeight="1">
      <c r="A267" s="270">
        <v>264.0</v>
      </c>
      <c r="B267" s="274">
        <v>441357.0</v>
      </c>
      <c r="C267" s="220" t="s">
        <v>1126</v>
      </c>
      <c r="D267" s="287" t="s">
        <v>968</v>
      </c>
      <c r="E267" s="287" t="s">
        <v>892</v>
      </c>
      <c r="F267" s="1192" t="s">
        <v>512</v>
      </c>
      <c r="G267" s="537" t="s">
        <v>530</v>
      </c>
      <c r="H267" s="537" t="s">
        <v>531</v>
      </c>
      <c r="I267" s="1523" t="str">
        <f t="shared" si="2"/>
        <v>#REF!</v>
      </c>
      <c r="J267" s="229">
        <v>5.0</v>
      </c>
      <c r="K267" s="229">
        <v>2024.0</v>
      </c>
      <c r="L267" s="1148">
        <v>45413.0</v>
      </c>
      <c r="M267" s="1184">
        <v>45432.0</v>
      </c>
      <c r="N267" s="274">
        <f>24*0.591</f>
        <v>14.184</v>
      </c>
      <c r="O267" s="1524">
        <f t="shared" si="83"/>
        <v>0.591</v>
      </c>
      <c r="P267" s="440" t="str">
        <f t="shared" si="81"/>
        <v>#REF!</v>
      </c>
      <c r="Q267" s="1525" t="str">
        <f t="shared" si="84"/>
        <v>#REF!</v>
      </c>
      <c r="R267" s="525"/>
      <c r="S267" s="274" t="s">
        <v>525</v>
      </c>
      <c r="T267" s="232" t="s">
        <v>1134</v>
      </c>
      <c r="U267" s="527" t="str">
        <f t="shared" si="4"/>
        <v>#REF!</v>
      </c>
      <c r="V267" s="527" t="str">
        <f t="shared" si="76"/>
        <v>#REF!</v>
      </c>
      <c r="W267" s="527" t="str">
        <f t="shared" si="77"/>
        <v>#REF!</v>
      </c>
      <c r="X267" s="1487" t="str">
        <f t="shared" si="7"/>
        <v>#REF!</v>
      </c>
      <c r="Y267" s="530">
        <f t="shared" si="8"/>
        <v>1.001</v>
      </c>
      <c r="Z267" s="1442" t="str">
        <f t="shared" si="9"/>
        <v>#REF!</v>
      </c>
      <c r="AA267" s="1442" t="str">
        <f t="shared" si="29"/>
        <v>#REF!</v>
      </c>
      <c r="AB267" s="1442" t="str">
        <f t="shared" si="30"/>
        <v>#REF!</v>
      </c>
      <c r="AC267" s="1441" t="str">
        <f t="shared" si="31"/>
        <v>#REF!</v>
      </c>
      <c r="AD267" s="1441" t="str">
        <f t="shared" si="13"/>
        <v>#REF!</v>
      </c>
      <c r="AE267" s="1441" t="str">
        <f t="shared" si="14"/>
        <v>#REF!</v>
      </c>
      <c r="AF267" s="609"/>
    </row>
    <row r="268" ht="15.0" customHeight="1">
      <c r="A268" s="270">
        <v>265.0</v>
      </c>
      <c r="B268" s="274">
        <v>458333.0</v>
      </c>
      <c r="C268" s="220" t="s">
        <v>970</v>
      </c>
      <c r="D268" s="287" t="s">
        <v>971</v>
      </c>
      <c r="E268" s="287" t="s">
        <v>892</v>
      </c>
      <c r="F268" s="1192" t="s">
        <v>512</v>
      </c>
      <c r="G268" s="537" t="s">
        <v>555</v>
      </c>
      <c r="H268" s="537" t="s">
        <v>580</v>
      </c>
      <c r="I268" s="1523" t="str">
        <f t="shared" si="2"/>
        <v>#REF!</v>
      </c>
      <c r="J268" s="229">
        <v>5.0</v>
      </c>
      <c r="K268" s="229">
        <v>2024.0</v>
      </c>
      <c r="L268" s="1148">
        <v>45413.0</v>
      </c>
      <c r="M268" s="1184">
        <v>45443.0</v>
      </c>
      <c r="N268" s="274">
        <f>24*0.682</f>
        <v>16.368</v>
      </c>
      <c r="O268" s="1524">
        <f t="shared" si="83"/>
        <v>0.682</v>
      </c>
      <c r="P268" s="440" t="str">
        <f t="shared" si="81"/>
        <v>#REF!</v>
      </c>
      <c r="Q268" s="1525" t="str">
        <f t="shared" si="84"/>
        <v>#REF!</v>
      </c>
      <c r="R268" s="525"/>
      <c r="S268" s="274" t="s">
        <v>525</v>
      </c>
      <c r="T268" s="232" t="s">
        <v>1134</v>
      </c>
      <c r="U268" s="527" t="str">
        <f t="shared" si="4"/>
        <v>#REF!</v>
      </c>
      <c r="V268" s="527" t="str">
        <f t="shared" si="76"/>
        <v>#REF!</v>
      </c>
      <c r="W268" s="527" t="str">
        <f t="shared" si="77"/>
        <v>#REF!</v>
      </c>
      <c r="X268" s="1487" t="str">
        <f t="shared" si="7"/>
        <v>#REF!</v>
      </c>
      <c r="Y268" s="530">
        <f t="shared" si="8"/>
        <v>1.098666667</v>
      </c>
      <c r="Z268" s="1442" t="str">
        <f t="shared" si="9"/>
        <v>#REF!</v>
      </c>
      <c r="AA268" s="1442" t="str">
        <f t="shared" si="29"/>
        <v>#REF!</v>
      </c>
      <c r="AB268" s="1442" t="str">
        <f t="shared" si="30"/>
        <v>#REF!</v>
      </c>
      <c r="AC268" s="1441" t="str">
        <f t="shared" si="31"/>
        <v>#REF!</v>
      </c>
      <c r="AD268" s="1441" t="str">
        <f t="shared" si="13"/>
        <v>#REF!</v>
      </c>
      <c r="AE268" s="1441" t="str">
        <f t="shared" si="14"/>
        <v>#REF!</v>
      </c>
      <c r="AF268" s="609"/>
    </row>
    <row r="269" ht="15.0" customHeight="1">
      <c r="A269" s="270">
        <v>266.0</v>
      </c>
      <c r="B269" s="274">
        <v>458345.0</v>
      </c>
      <c r="C269" s="220" t="s">
        <v>972</v>
      </c>
      <c r="D269" s="1526" t="s">
        <v>973</v>
      </c>
      <c r="E269" s="287" t="s">
        <v>892</v>
      </c>
      <c r="F269" s="1192" t="s">
        <v>512</v>
      </c>
      <c r="G269" s="537" t="s">
        <v>573</v>
      </c>
      <c r="H269" s="537" t="s">
        <v>641</v>
      </c>
      <c r="I269" s="1523" t="str">
        <f t="shared" si="2"/>
        <v>#REF!</v>
      </c>
      <c r="J269" s="229">
        <v>5.0</v>
      </c>
      <c r="K269" s="229">
        <v>2024.0</v>
      </c>
      <c r="L269" s="1148">
        <v>45413.0</v>
      </c>
      <c r="M269" s="1184">
        <v>45443.0</v>
      </c>
      <c r="N269" s="274">
        <f>24*0.681</f>
        <v>16.344</v>
      </c>
      <c r="O269" s="1524">
        <f t="shared" si="83"/>
        <v>0.681</v>
      </c>
      <c r="P269" s="440" t="str">
        <f t="shared" si="81"/>
        <v>#REF!</v>
      </c>
      <c r="Q269" s="1525" t="str">
        <f t="shared" si="84"/>
        <v>#REF!</v>
      </c>
      <c r="R269" s="525"/>
      <c r="S269" s="274" t="s">
        <v>525</v>
      </c>
      <c r="T269" s="232" t="s">
        <v>1134</v>
      </c>
      <c r="U269" s="527" t="str">
        <f t="shared" si="4"/>
        <v>#REF!</v>
      </c>
      <c r="V269" s="527" t="str">
        <f t="shared" si="76"/>
        <v>#REF!</v>
      </c>
      <c r="W269" s="527" t="str">
        <f t="shared" si="77"/>
        <v>#REF!</v>
      </c>
      <c r="X269" s="1487" t="str">
        <f t="shared" si="7"/>
        <v>#REF!</v>
      </c>
      <c r="Y269" s="530">
        <f t="shared" si="8"/>
        <v>1.097666667</v>
      </c>
      <c r="Z269" s="1442" t="str">
        <f t="shared" si="9"/>
        <v>#REF!</v>
      </c>
      <c r="AA269" s="1442" t="str">
        <f t="shared" si="29"/>
        <v>#REF!</v>
      </c>
      <c r="AB269" s="1442" t="str">
        <f t="shared" si="30"/>
        <v>#REF!</v>
      </c>
      <c r="AC269" s="1441" t="str">
        <f t="shared" si="31"/>
        <v>#REF!</v>
      </c>
      <c r="AD269" s="1441" t="str">
        <f t="shared" si="13"/>
        <v>#REF!</v>
      </c>
      <c r="AE269" s="1441" t="str">
        <f t="shared" si="14"/>
        <v>#REF!</v>
      </c>
      <c r="AF269" s="609"/>
    </row>
    <row r="270" ht="15.0" customHeight="1">
      <c r="A270" s="270">
        <v>267.0</v>
      </c>
      <c r="B270" s="274">
        <v>427338.0</v>
      </c>
      <c r="C270" s="220" t="s">
        <v>928</v>
      </c>
      <c r="D270" s="1526" t="s">
        <v>929</v>
      </c>
      <c r="E270" s="287" t="s">
        <v>892</v>
      </c>
      <c r="F270" s="1192" t="s">
        <v>701</v>
      </c>
      <c r="G270" s="537" t="s">
        <v>555</v>
      </c>
      <c r="H270" s="537" t="s">
        <v>708</v>
      </c>
      <c r="I270" s="1523" t="str">
        <f t="shared" si="2"/>
        <v>#REF!</v>
      </c>
      <c r="J270" s="229">
        <v>5.0</v>
      </c>
      <c r="K270" s="229">
        <v>2024.0</v>
      </c>
      <c r="L270" s="1148">
        <v>45413.0</v>
      </c>
      <c r="M270" s="1184">
        <v>45426.0</v>
      </c>
      <c r="N270" s="274">
        <f>24*0.49</f>
        <v>11.76</v>
      </c>
      <c r="O270" s="1524">
        <f t="shared" si="83"/>
        <v>0.49</v>
      </c>
      <c r="P270" s="440" t="str">
        <f t="shared" si="81"/>
        <v>#REF!</v>
      </c>
      <c r="Q270" s="1525" t="str">
        <f t="shared" si="84"/>
        <v>#REF!</v>
      </c>
      <c r="R270" s="525"/>
      <c r="S270" s="274" t="s">
        <v>525</v>
      </c>
      <c r="T270" s="232" t="s">
        <v>1134</v>
      </c>
      <c r="U270" s="527" t="str">
        <f t="shared" si="4"/>
        <v>#REF!</v>
      </c>
      <c r="V270" s="527" t="str">
        <f t="shared" si="76"/>
        <v>#REF!</v>
      </c>
      <c r="W270" s="527" t="str">
        <f t="shared" si="77"/>
        <v>#REF!</v>
      </c>
      <c r="X270" s="1487" t="str">
        <f t="shared" si="7"/>
        <v>#REF!</v>
      </c>
      <c r="Y270" s="530">
        <f t="shared" si="8"/>
        <v>1.045</v>
      </c>
      <c r="Z270" s="1442" t="str">
        <f t="shared" si="9"/>
        <v>#REF!</v>
      </c>
      <c r="AA270" s="1442" t="str">
        <f t="shared" si="29"/>
        <v>#REF!</v>
      </c>
      <c r="AB270" s="1442" t="str">
        <f t="shared" si="30"/>
        <v>#REF!</v>
      </c>
      <c r="AC270" s="1441" t="str">
        <f t="shared" si="31"/>
        <v>#REF!</v>
      </c>
      <c r="AD270" s="1441" t="str">
        <f t="shared" si="13"/>
        <v>#REF!</v>
      </c>
      <c r="AE270" s="1441" t="str">
        <f t="shared" si="14"/>
        <v>#REF!</v>
      </c>
      <c r="AF270" s="609"/>
    </row>
    <row r="271" ht="15.0" customHeight="1">
      <c r="A271" s="270">
        <v>268.0</v>
      </c>
      <c r="B271" s="222">
        <v>454351.0</v>
      </c>
      <c r="C271" s="220" t="s">
        <v>799</v>
      </c>
      <c r="D271" s="287" t="s">
        <v>800</v>
      </c>
      <c r="E271" s="287" t="s">
        <v>892</v>
      </c>
      <c r="F271" s="272" t="s">
        <v>701</v>
      </c>
      <c r="G271" s="226" t="s">
        <v>555</v>
      </c>
      <c r="H271" s="226" t="s">
        <v>708</v>
      </c>
      <c r="I271" s="1523" t="str">
        <f t="shared" si="2"/>
        <v>#REF!</v>
      </c>
      <c r="J271" s="229">
        <v>5.0</v>
      </c>
      <c r="K271" s="229">
        <v>2024.0</v>
      </c>
      <c r="L271" s="1148">
        <v>45413.0</v>
      </c>
      <c r="M271" s="1184">
        <v>45421.0</v>
      </c>
      <c r="N271" s="274">
        <f>24*0.191</f>
        <v>4.584</v>
      </c>
      <c r="O271" s="1524">
        <f t="shared" si="83"/>
        <v>0.191</v>
      </c>
      <c r="P271" s="440" t="str">
        <f t="shared" si="81"/>
        <v>#REF!</v>
      </c>
      <c r="Q271" s="1525" t="str">
        <f t="shared" si="84"/>
        <v>#REF!</v>
      </c>
      <c r="R271" s="525"/>
      <c r="S271" s="274" t="s">
        <v>525</v>
      </c>
      <c r="T271" s="232" t="s">
        <v>1134</v>
      </c>
      <c r="U271" s="527" t="str">
        <f t="shared" si="4"/>
        <v>#REF!</v>
      </c>
      <c r="V271" s="527" t="str">
        <f t="shared" si="76"/>
        <v>#REF!</v>
      </c>
      <c r="W271" s="527" t="str">
        <f t="shared" si="77"/>
        <v>#REF!</v>
      </c>
      <c r="X271" s="1487" t="str">
        <f t="shared" si="7"/>
        <v>#REF!</v>
      </c>
      <c r="Y271" s="530">
        <f t="shared" si="8"/>
        <v>1.001</v>
      </c>
      <c r="Z271" s="1442" t="str">
        <f t="shared" si="9"/>
        <v>#REF!</v>
      </c>
      <c r="AA271" s="1442" t="str">
        <f t="shared" si="29"/>
        <v>#REF!</v>
      </c>
      <c r="AB271" s="1442" t="str">
        <f t="shared" si="30"/>
        <v>#REF!</v>
      </c>
      <c r="AC271" s="1441" t="str">
        <f t="shared" si="31"/>
        <v>#REF!</v>
      </c>
      <c r="AD271" s="1441" t="str">
        <f t="shared" si="13"/>
        <v>#REF!</v>
      </c>
      <c r="AE271" s="1441" t="str">
        <f t="shared" si="14"/>
        <v>#REF!</v>
      </c>
      <c r="AF271" s="609"/>
    </row>
    <row r="272" ht="15.0" customHeight="1">
      <c r="A272" s="270">
        <v>269.0</v>
      </c>
      <c r="B272" s="274">
        <v>430061.0</v>
      </c>
      <c r="C272" s="220" t="s">
        <v>1240</v>
      </c>
      <c r="D272" s="1526" t="s">
        <v>1241</v>
      </c>
      <c r="E272" s="287" t="s">
        <v>892</v>
      </c>
      <c r="F272" s="272" t="s">
        <v>701</v>
      </c>
      <c r="G272" s="226" t="s">
        <v>555</v>
      </c>
      <c r="H272" s="226" t="s">
        <v>708</v>
      </c>
      <c r="I272" s="1523" t="str">
        <f t="shared" si="2"/>
        <v>#REF!</v>
      </c>
      <c r="J272" s="229">
        <v>5.0</v>
      </c>
      <c r="K272" s="229">
        <v>2024.0</v>
      </c>
      <c r="L272" s="1527">
        <v>45413.0</v>
      </c>
      <c r="M272" s="1527">
        <v>45417.0</v>
      </c>
      <c r="N272" s="274">
        <f>24*0.091</f>
        <v>2.184</v>
      </c>
      <c r="O272" s="1524">
        <f t="shared" si="83"/>
        <v>0.091</v>
      </c>
      <c r="P272" s="440" t="str">
        <f t="shared" si="81"/>
        <v>#REF!</v>
      </c>
      <c r="Q272" s="1525" t="str">
        <f t="shared" si="84"/>
        <v>#REF!</v>
      </c>
      <c r="R272" s="525"/>
      <c r="S272" s="274" t="s">
        <v>525</v>
      </c>
      <c r="T272" s="232" t="s">
        <v>1134</v>
      </c>
      <c r="U272" s="527" t="str">
        <f t="shared" si="4"/>
        <v>#REF!</v>
      </c>
      <c r="V272" s="527" t="str">
        <f t="shared" si="76"/>
        <v>#REF!</v>
      </c>
      <c r="W272" s="527" t="str">
        <f t="shared" si="77"/>
        <v>#REF!</v>
      </c>
      <c r="X272" s="1487" t="str">
        <f t="shared" si="7"/>
        <v>#REF!</v>
      </c>
      <c r="Y272" s="530">
        <f t="shared" si="8"/>
        <v>0.961</v>
      </c>
      <c r="Z272" s="1442" t="str">
        <f t="shared" si="9"/>
        <v>#REF!</v>
      </c>
      <c r="AA272" s="1442" t="str">
        <f t="shared" si="29"/>
        <v>#REF!</v>
      </c>
      <c r="AB272" s="1442" t="str">
        <f t="shared" si="30"/>
        <v>#REF!</v>
      </c>
      <c r="AC272" s="1441" t="str">
        <f t="shared" si="31"/>
        <v>#REF!</v>
      </c>
      <c r="AD272" s="1441" t="str">
        <f t="shared" si="13"/>
        <v>#REF!</v>
      </c>
      <c r="AE272" s="1441" t="str">
        <f t="shared" si="14"/>
        <v>#REF!</v>
      </c>
      <c r="AF272" s="609"/>
    </row>
    <row r="273" ht="15.0" customHeight="1">
      <c r="A273" s="270">
        <v>270.0</v>
      </c>
      <c r="B273" s="609" t="s">
        <v>1104</v>
      </c>
      <c r="C273" s="240" t="s">
        <v>660</v>
      </c>
      <c r="D273" s="240" t="s">
        <v>661</v>
      </c>
      <c r="E273" s="240" t="s">
        <v>662</v>
      </c>
      <c r="F273" s="609" t="s">
        <v>663</v>
      </c>
      <c r="G273" s="609" t="s">
        <v>665</v>
      </c>
      <c r="H273" s="609" t="str">
        <f t="shared" ref="H273:H306" si="85">IF(G273="fresher",F273&amp;"01",IF(G273="junior",F273&amp;"02",IF(G273="junior+",F273&amp;"03",IF(G273="middle",F273&amp;"04",IF(G273="middle+",F273&amp;"05",IF(G273="senior",F273&amp;"06",0))))))</f>
        <v>PM02</v>
      </c>
      <c r="I273" s="522" t="str">
        <f t="shared" si="2"/>
        <v>#REF!</v>
      </c>
      <c r="J273" s="270">
        <v>5.0</v>
      </c>
      <c r="K273" s="609">
        <v>2024.0</v>
      </c>
      <c r="L273" s="416">
        <v>45413.0</v>
      </c>
      <c r="M273" s="416">
        <v>45443.0</v>
      </c>
      <c r="N273" s="609">
        <v>24.0</v>
      </c>
      <c r="O273" s="609">
        <v>0.15</v>
      </c>
      <c r="P273" s="609">
        <f t="shared" si="81"/>
        <v>0.15</v>
      </c>
      <c r="Q273" s="609">
        <v>0.15</v>
      </c>
      <c r="R273" s="609"/>
      <c r="S273" s="609" t="s">
        <v>517</v>
      </c>
      <c r="T273" s="390" t="s">
        <v>560</v>
      </c>
      <c r="U273" s="652">
        <f t="shared" si="4"/>
        <v>0.15</v>
      </c>
      <c r="V273" s="652" t="str">
        <f t="shared" ref="V273:V373" si="86">ROUND(SUMIF(B:B,B273,P:P),3)</f>
        <v>#REF!</v>
      </c>
      <c r="W273" s="652">
        <f t="shared" ref="W273:W373" si="87">ROUND(SUMIF(B:B,B273,U:U),3)</f>
        <v>1.2</v>
      </c>
      <c r="X273" s="652" t="str">
        <f t="shared" si="7"/>
        <v>#REF!</v>
      </c>
      <c r="Y273" s="530">
        <f t="shared" si="8"/>
        <v>1.133333333</v>
      </c>
      <c r="Z273" s="1442" t="str">
        <f t="shared" si="9"/>
        <v>#REF!</v>
      </c>
      <c r="AA273" s="1442" t="str">
        <f t="shared" si="29"/>
        <v>#REF!</v>
      </c>
      <c r="AB273" s="1442" t="str">
        <f t="shared" si="30"/>
        <v>#REF!</v>
      </c>
      <c r="AC273" s="1441" t="str">
        <f t="shared" si="31"/>
        <v>#REF!</v>
      </c>
      <c r="AD273" s="1441" t="str">
        <f t="shared" si="13"/>
        <v>#REF!</v>
      </c>
      <c r="AE273" s="1441" t="str">
        <f t="shared" si="14"/>
        <v>#REF!</v>
      </c>
      <c r="AF273" s="609"/>
    </row>
    <row r="274" ht="15.0" customHeight="1">
      <c r="A274" s="270">
        <v>271.0</v>
      </c>
      <c r="B274" s="389" t="s">
        <v>628</v>
      </c>
      <c r="C274" s="390" t="s">
        <v>630</v>
      </c>
      <c r="D274" s="669" t="s">
        <v>632</v>
      </c>
      <c r="E274" s="669" t="s">
        <v>552</v>
      </c>
      <c r="F274" s="671" t="s">
        <v>512</v>
      </c>
      <c r="G274" s="671" t="s">
        <v>771</v>
      </c>
      <c r="H274" s="671" t="str">
        <f t="shared" si="85"/>
        <v>DEV04</v>
      </c>
      <c r="I274" s="1528" t="str">
        <f t="shared" si="2"/>
        <v>#REF!</v>
      </c>
      <c r="J274" s="217">
        <v>5.0</v>
      </c>
      <c r="K274" s="389">
        <v>2024.0</v>
      </c>
      <c r="L274" s="416">
        <v>45413.0</v>
      </c>
      <c r="M274" s="416">
        <v>45443.0</v>
      </c>
      <c r="N274" s="217">
        <v>24.0</v>
      </c>
      <c r="O274" s="1529">
        <f t="shared" ref="O274:O291" si="88">N274/24</f>
        <v>1</v>
      </c>
      <c r="P274" s="1530">
        <f t="shared" si="81"/>
        <v>1</v>
      </c>
      <c r="Q274" s="1530">
        <v>0.979166666</v>
      </c>
      <c r="R274" s="928"/>
      <c r="S274" s="389" t="s">
        <v>517</v>
      </c>
      <c r="T274" s="390" t="s">
        <v>560</v>
      </c>
      <c r="U274" s="652">
        <f t="shared" si="4"/>
        <v>0.979166666</v>
      </c>
      <c r="V274" s="652">
        <f t="shared" si="86"/>
        <v>1</v>
      </c>
      <c r="W274" s="652">
        <f t="shared" si="87"/>
        <v>0.979</v>
      </c>
      <c r="X274" s="652">
        <f t="shared" si="7"/>
        <v>0.98</v>
      </c>
      <c r="Y274" s="530">
        <f t="shared" si="8"/>
        <v>1</v>
      </c>
      <c r="Z274" s="1442" t="str">
        <f t="shared" si="9"/>
        <v>#REF!</v>
      </c>
      <c r="AA274" s="1442" t="str">
        <f t="shared" si="29"/>
        <v>#REF!</v>
      </c>
      <c r="AB274" s="1442" t="str">
        <f t="shared" si="30"/>
        <v>#REF!</v>
      </c>
      <c r="AC274" s="1441">
        <f t="shared" si="31"/>
        <v>0</v>
      </c>
      <c r="AD274" s="1441" t="str">
        <f t="shared" si="13"/>
        <v>#REF!</v>
      </c>
      <c r="AE274" s="1441" t="str">
        <f t="shared" si="14"/>
        <v>#REF!</v>
      </c>
      <c r="AF274" s="609"/>
    </row>
    <row r="275" ht="15.0" customHeight="1">
      <c r="A275" s="270">
        <v>272.0</v>
      </c>
      <c r="B275" s="171" t="s">
        <v>645</v>
      </c>
      <c r="C275" s="422" t="s">
        <v>646</v>
      </c>
      <c r="D275" s="683" t="s">
        <v>647</v>
      </c>
      <c r="E275" s="683" t="s">
        <v>552</v>
      </c>
      <c r="F275" s="685" t="s">
        <v>512</v>
      </c>
      <c r="G275" s="685" t="s">
        <v>787</v>
      </c>
      <c r="H275" s="685" t="str">
        <f t="shared" si="85"/>
        <v>DEV05</v>
      </c>
      <c r="I275" s="1515" t="str">
        <f t="shared" si="2"/>
        <v>#REF!</v>
      </c>
      <c r="J275" s="229">
        <v>5.0</v>
      </c>
      <c r="K275" s="171">
        <v>2024.0</v>
      </c>
      <c r="L275" s="1148">
        <v>45413.0</v>
      </c>
      <c r="M275" s="1148">
        <v>45443.0</v>
      </c>
      <c r="N275" s="229">
        <v>24.0</v>
      </c>
      <c r="O275" s="1529">
        <f t="shared" si="88"/>
        <v>1</v>
      </c>
      <c r="P275" s="1531">
        <f t="shared" si="81"/>
        <v>1</v>
      </c>
      <c r="Q275" s="1531">
        <v>0.9583333</v>
      </c>
      <c r="R275" s="940"/>
      <c r="S275" s="171" t="s">
        <v>517</v>
      </c>
      <c r="T275" s="422" t="s">
        <v>560</v>
      </c>
      <c r="U275" s="652">
        <f t="shared" si="4"/>
        <v>0.9583333</v>
      </c>
      <c r="V275" s="652">
        <f t="shared" si="86"/>
        <v>1</v>
      </c>
      <c r="W275" s="652">
        <f t="shared" si="87"/>
        <v>0.958</v>
      </c>
      <c r="X275" s="652">
        <f t="shared" si="7"/>
        <v>0.96</v>
      </c>
      <c r="Y275" s="530">
        <f t="shared" si="8"/>
        <v>1</v>
      </c>
      <c r="Z275" s="1442" t="str">
        <f t="shared" si="9"/>
        <v>#REF!</v>
      </c>
      <c r="AA275" s="1442" t="str">
        <f t="shared" si="29"/>
        <v>#REF!</v>
      </c>
      <c r="AB275" s="1442" t="str">
        <f t="shared" si="30"/>
        <v>#REF!</v>
      </c>
      <c r="AC275" s="1441">
        <f t="shared" si="31"/>
        <v>0</v>
      </c>
      <c r="AD275" s="1441" t="str">
        <f t="shared" si="13"/>
        <v>#REF!</v>
      </c>
      <c r="AE275" s="1441" t="str">
        <f t="shared" si="14"/>
        <v>#REF!</v>
      </c>
      <c r="AF275" s="609"/>
    </row>
    <row r="276" ht="15.0" customHeight="1">
      <c r="A276" s="270">
        <v>273.0</v>
      </c>
      <c r="B276" s="171" t="s">
        <v>603</v>
      </c>
      <c r="C276" s="422" t="s">
        <v>604</v>
      </c>
      <c r="D276" s="683" t="s">
        <v>605</v>
      </c>
      <c r="E276" s="683" t="s">
        <v>552</v>
      </c>
      <c r="F276" s="685" t="s">
        <v>512</v>
      </c>
      <c r="G276" s="685" t="s">
        <v>771</v>
      </c>
      <c r="H276" s="685" t="str">
        <f t="shared" si="85"/>
        <v>DEV04</v>
      </c>
      <c r="I276" s="1515" t="str">
        <f t="shared" si="2"/>
        <v>#REF!</v>
      </c>
      <c r="J276" s="229">
        <v>5.0</v>
      </c>
      <c r="K276" s="171">
        <v>2024.0</v>
      </c>
      <c r="L276" s="1148">
        <v>45413.0</v>
      </c>
      <c r="M276" s="1148">
        <v>45443.0</v>
      </c>
      <c r="N276" s="229">
        <v>24.0</v>
      </c>
      <c r="O276" s="1529">
        <f t="shared" si="88"/>
        <v>1</v>
      </c>
      <c r="P276" s="1531">
        <f t="shared" si="81"/>
        <v>1</v>
      </c>
      <c r="Q276" s="1531">
        <v>1.0</v>
      </c>
      <c r="R276" s="940"/>
      <c r="S276" s="171" t="s">
        <v>517</v>
      </c>
      <c r="T276" s="422" t="s">
        <v>560</v>
      </c>
      <c r="U276" s="652">
        <f t="shared" si="4"/>
        <v>1</v>
      </c>
      <c r="V276" s="652">
        <f t="shared" si="86"/>
        <v>1</v>
      </c>
      <c r="W276" s="652">
        <f t="shared" si="87"/>
        <v>1</v>
      </c>
      <c r="X276" s="652">
        <f t="shared" si="7"/>
        <v>1</v>
      </c>
      <c r="Y276" s="530">
        <f t="shared" si="8"/>
        <v>1</v>
      </c>
      <c r="Z276" s="1442" t="str">
        <f t="shared" si="9"/>
        <v>#REF!</v>
      </c>
      <c r="AA276" s="1442" t="str">
        <f t="shared" si="29"/>
        <v>#REF!</v>
      </c>
      <c r="AB276" s="1442" t="str">
        <f t="shared" si="30"/>
        <v>#REF!</v>
      </c>
      <c r="AC276" s="1441">
        <f t="shared" si="31"/>
        <v>0</v>
      </c>
      <c r="AD276" s="1441" t="str">
        <f t="shared" si="13"/>
        <v>#REF!</v>
      </c>
      <c r="AE276" s="1441" t="str">
        <f t="shared" si="14"/>
        <v>#REF!</v>
      </c>
      <c r="AF276" s="609"/>
    </row>
    <row r="277" ht="15.0" customHeight="1">
      <c r="A277" s="270">
        <v>274.0</v>
      </c>
      <c r="B277" s="171" t="s">
        <v>617</v>
      </c>
      <c r="C277" s="422" t="s">
        <v>618</v>
      </c>
      <c r="D277" s="683" t="s">
        <v>619</v>
      </c>
      <c r="E277" s="683" t="s">
        <v>552</v>
      </c>
      <c r="F277" s="685" t="s">
        <v>512</v>
      </c>
      <c r="G277" s="685" t="s">
        <v>790</v>
      </c>
      <c r="H277" s="685" t="str">
        <f t="shared" si="85"/>
        <v>DEV03</v>
      </c>
      <c r="I277" s="1515" t="str">
        <f t="shared" si="2"/>
        <v>#REF!</v>
      </c>
      <c r="J277" s="229">
        <v>5.0</v>
      </c>
      <c r="K277" s="171">
        <v>2024.0</v>
      </c>
      <c r="L277" s="1148">
        <v>45413.0</v>
      </c>
      <c r="M277" s="1148">
        <v>45443.0</v>
      </c>
      <c r="N277" s="229">
        <v>24.0</v>
      </c>
      <c r="O277" s="1529">
        <f t="shared" si="88"/>
        <v>1</v>
      </c>
      <c r="P277" s="1531">
        <f t="shared" si="81"/>
        <v>1</v>
      </c>
      <c r="Q277" s="1531">
        <v>1.0</v>
      </c>
      <c r="R277" s="940"/>
      <c r="S277" s="171" t="s">
        <v>517</v>
      </c>
      <c r="T277" s="422" t="s">
        <v>560</v>
      </c>
      <c r="U277" s="652">
        <f t="shared" si="4"/>
        <v>1</v>
      </c>
      <c r="V277" s="652">
        <f t="shared" si="86"/>
        <v>1</v>
      </c>
      <c r="W277" s="652">
        <f t="shared" si="87"/>
        <v>1</v>
      </c>
      <c r="X277" s="652">
        <f t="shared" si="7"/>
        <v>1</v>
      </c>
      <c r="Y277" s="530">
        <f t="shared" si="8"/>
        <v>1</v>
      </c>
      <c r="Z277" s="1442" t="str">
        <f t="shared" si="9"/>
        <v>#REF!</v>
      </c>
      <c r="AA277" s="1442" t="str">
        <f t="shared" si="29"/>
        <v>#REF!</v>
      </c>
      <c r="AB277" s="1442" t="str">
        <f t="shared" si="30"/>
        <v>#REF!</v>
      </c>
      <c r="AC277" s="1441">
        <f t="shared" si="31"/>
        <v>0</v>
      </c>
      <c r="AD277" s="1441" t="str">
        <f t="shared" si="13"/>
        <v>#REF!</v>
      </c>
      <c r="AE277" s="1441" t="str">
        <f t="shared" si="14"/>
        <v>#REF!</v>
      </c>
      <c r="AF277" s="609"/>
    </row>
    <row r="278" ht="15.0" customHeight="1">
      <c r="A278" s="270">
        <v>275.0</v>
      </c>
      <c r="B278" s="171" t="s">
        <v>584</v>
      </c>
      <c r="C278" s="422" t="s">
        <v>585</v>
      </c>
      <c r="D278" s="683" t="s">
        <v>586</v>
      </c>
      <c r="E278" s="683" t="s">
        <v>552</v>
      </c>
      <c r="F278" s="685" t="s">
        <v>512</v>
      </c>
      <c r="G278" s="685" t="s">
        <v>790</v>
      </c>
      <c r="H278" s="685" t="str">
        <f t="shared" si="85"/>
        <v>DEV03</v>
      </c>
      <c r="I278" s="1515" t="str">
        <f t="shared" si="2"/>
        <v>#REF!</v>
      </c>
      <c r="J278" s="229">
        <v>5.0</v>
      </c>
      <c r="K278" s="171">
        <v>2024.0</v>
      </c>
      <c r="L278" s="1148">
        <v>45413.0</v>
      </c>
      <c r="M278" s="1148">
        <v>45443.0</v>
      </c>
      <c r="N278" s="229">
        <v>24.0</v>
      </c>
      <c r="O278" s="1529">
        <f t="shared" si="88"/>
        <v>1</v>
      </c>
      <c r="P278" s="1531">
        <f t="shared" si="81"/>
        <v>1</v>
      </c>
      <c r="Q278" s="1531">
        <v>0.9166666</v>
      </c>
      <c r="R278" s="940"/>
      <c r="S278" s="171" t="s">
        <v>517</v>
      </c>
      <c r="T278" s="422" t="s">
        <v>560</v>
      </c>
      <c r="U278" s="652">
        <f t="shared" si="4"/>
        <v>0.9166666</v>
      </c>
      <c r="V278" s="652">
        <f t="shared" si="86"/>
        <v>1</v>
      </c>
      <c r="W278" s="652">
        <f t="shared" si="87"/>
        <v>0.917</v>
      </c>
      <c r="X278" s="652">
        <f t="shared" si="7"/>
        <v>0.92</v>
      </c>
      <c r="Y278" s="530">
        <f t="shared" si="8"/>
        <v>1</v>
      </c>
      <c r="Z278" s="1442" t="str">
        <f t="shared" si="9"/>
        <v>#REF!</v>
      </c>
      <c r="AA278" s="1442" t="str">
        <f t="shared" si="29"/>
        <v>#REF!</v>
      </c>
      <c r="AB278" s="1442" t="str">
        <f t="shared" si="30"/>
        <v>#REF!</v>
      </c>
      <c r="AC278" s="1441">
        <f t="shared" si="31"/>
        <v>0</v>
      </c>
      <c r="AD278" s="1441" t="str">
        <f t="shared" si="13"/>
        <v>#REF!</v>
      </c>
      <c r="AE278" s="1441" t="str">
        <f t="shared" si="14"/>
        <v>#REF!</v>
      </c>
      <c r="AF278" s="609"/>
    </row>
    <row r="279" ht="15.0" customHeight="1">
      <c r="A279" s="270">
        <v>276.0</v>
      </c>
      <c r="B279" s="171" t="s">
        <v>577</v>
      </c>
      <c r="C279" s="422" t="s">
        <v>578</v>
      </c>
      <c r="D279" s="683" t="s">
        <v>579</v>
      </c>
      <c r="E279" s="683" t="s">
        <v>552</v>
      </c>
      <c r="F279" s="685" t="s">
        <v>512</v>
      </c>
      <c r="G279" s="685" t="s">
        <v>665</v>
      </c>
      <c r="H279" s="685" t="str">
        <f t="shared" si="85"/>
        <v>DEV02</v>
      </c>
      <c r="I279" s="1515" t="str">
        <f t="shared" si="2"/>
        <v>#REF!</v>
      </c>
      <c r="J279" s="229">
        <v>5.0</v>
      </c>
      <c r="K279" s="171">
        <v>2024.0</v>
      </c>
      <c r="L279" s="1148">
        <v>45413.0</v>
      </c>
      <c r="M279" s="1148">
        <v>45443.0</v>
      </c>
      <c r="N279" s="229">
        <v>24.0</v>
      </c>
      <c r="O279" s="1529">
        <f t="shared" si="88"/>
        <v>1</v>
      </c>
      <c r="P279" s="1531">
        <f t="shared" si="81"/>
        <v>1</v>
      </c>
      <c r="Q279" s="1531">
        <v>0.9583333333</v>
      </c>
      <c r="R279" s="940"/>
      <c r="S279" s="171" t="s">
        <v>517</v>
      </c>
      <c r="T279" s="422" t="s">
        <v>560</v>
      </c>
      <c r="U279" s="652">
        <f t="shared" si="4"/>
        <v>0.9583333333</v>
      </c>
      <c r="V279" s="652">
        <f t="shared" si="86"/>
        <v>1</v>
      </c>
      <c r="W279" s="652">
        <f t="shared" si="87"/>
        <v>0.958</v>
      </c>
      <c r="X279" s="652">
        <f t="shared" si="7"/>
        <v>0.96</v>
      </c>
      <c r="Y279" s="530">
        <f t="shared" si="8"/>
        <v>1</v>
      </c>
      <c r="Z279" s="1442" t="str">
        <f t="shared" si="9"/>
        <v>#REF!</v>
      </c>
      <c r="AA279" s="1442" t="str">
        <f t="shared" si="29"/>
        <v>#REF!</v>
      </c>
      <c r="AB279" s="1442" t="str">
        <f t="shared" si="30"/>
        <v>#REF!</v>
      </c>
      <c r="AC279" s="1441">
        <f t="shared" si="31"/>
        <v>0</v>
      </c>
      <c r="AD279" s="1441" t="str">
        <f t="shared" si="13"/>
        <v>#REF!</v>
      </c>
      <c r="AE279" s="1441" t="str">
        <f t="shared" si="14"/>
        <v>#REF!</v>
      </c>
      <c r="AF279" s="609"/>
    </row>
    <row r="280" ht="15.0" customHeight="1">
      <c r="A280" s="270">
        <v>277.0</v>
      </c>
      <c r="B280" s="171" t="s">
        <v>590</v>
      </c>
      <c r="C280" s="422" t="s">
        <v>591</v>
      </c>
      <c r="D280" s="683" t="s">
        <v>592</v>
      </c>
      <c r="E280" s="683" t="s">
        <v>552</v>
      </c>
      <c r="F280" s="685" t="s">
        <v>512</v>
      </c>
      <c r="G280" s="685" t="s">
        <v>665</v>
      </c>
      <c r="H280" s="685" t="str">
        <f t="shared" si="85"/>
        <v>DEV02</v>
      </c>
      <c r="I280" s="1515" t="str">
        <f t="shared" si="2"/>
        <v>#REF!</v>
      </c>
      <c r="J280" s="229">
        <v>5.0</v>
      </c>
      <c r="K280" s="171">
        <v>2024.0</v>
      </c>
      <c r="L280" s="1148">
        <v>45413.0</v>
      </c>
      <c r="M280" s="1148">
        <v>45443.0</v>
      </c>
      <c r="N280" s="229">
        <v>24.0</v>
      </c>
      <c r="O280" s="1529">
        <f t="shared" si="88"/>
        <v>1</v>
      </c>
      <c r="P280" s="1531">
        <f t="shared" si="81"/>
        <v>1</v>
      </c>
      <c r="Q280" s="1531">
        <v>1.0</v>
      </c>
      <c r="R280" s="940"/>
      <c r="S280" s="171" t="s">
        <v>517</v>
      </c>
      <c r="T280" s="422" t="s">
        <v>560</v>
      </c>
      <c r="U280" s="652">
        <f t="shared" si="4"/>
        <v>1</v>
      </c>
      <c r="V280" s="652">
        <f t="shared" si="86"/>
        <v>1</v>
      </c>
      <c r="W280" s="652">
        <f t="shared" si="87"/>
        <v>1</v>
      </c>
      <c r="X280" s="652">
        <f t="shared" si="7"/>
        <v>1</v>
      </c>
      <c r="Y280" s="530">
        <f t="shared" si="8"/>
        <v>1</v>
      </c>
      <c r="Z280" s="1442" t="str">
        <f t="shared" si="9"/>
        <v>#REF!</v>
      </c>
      <c r="AA280" s="1442" t="str">
        <f t="shared" si="29"/>
        <v>#REF!</v>
      </c>
      <c r="AB280" s="1442" t="str">
        <f t="shared" si="30"/>
        <v>#REF!</v>
      </c>
      <c r="AC280" s="1441">
        <f t="shared" si="31"/>
        <v>0</v>
      </c>
      <c r="AD280" s="1441" t="str">
        <f t="shared" si="13"/>
        <v>#REF!</v>
      </c>
      <c r="AE280" s="1441" t="str">
        <f t="shared" si="14"/>
        <v>#REF!</v>
      </c>
      <c r="AF280" s="609"/>
    </row>
    <row r="281" ht="15.0" customHeight="1">
      <c r="A281" s="270">
        <v>278.0</v>
      </c>
      <c r="B281" s="171" t="s">
        <v>597</v>
      </c>
      <c r="C281" s="422" t="s">
        <v>598</v>
      </c>
      <c r="D281" s="683" t="s">
        <v>599</v>
      </c>
      <c r="E281" s="683" t="s">
        <v>552</v>
      </c>
      <c r="F281" s="685" t="s">
        <v>512</v>
      </c>
      <c r="G281" s="685" t="s">
        <v>790</v>
      </c>
      <c r="H281" s="685" t="str">
        <f t="shared" si="85"/>
        <v>DEV03</v>
      </c>
      <c r="I281" s="1515" t="str">
        <f t="shared" si="2"/>
        <v>#REF!</v>
      </c>
      <c r="J281" s="229">
        <v>5.0</v>
      </c>
      <c r="K281" s="171">
        <v>2024.0</v>
      </c>
      <c r="L281" s="1148">
        <v>45413.0</v>
      </c>
      <c r="M281" s="1148">
        <v>45443.0</v>
      </c>
      <c r="N281" s="229">
        <v>24.0</v>
      </c>
      <c r="O281" s="1529">
        <f t="shared" si="88"/>
        <v>1</v>
      </c>
      <c r="P281" s="1531">
        <f t="shared" si="81"/>
        <v>1</v>
      </c>
      <c r="Q281" s="1531">
        <v>1.0</v>
      </c>
      <c r="R281" s="940"/>
      <c r="S281" s="171" t="s">
        <v>517</v>
      </c>
      <c r="T281" s="422" t="s">
        <v>560</v>
      </c>
      <c r="U281" s="652">
        <f t="shared" si="4"/>
        <v>1</v>
      </c>
      <c r="V281" s="652">
        <f t="shared" si="86"/>
        <v>1</v>
      </c>
      <c r="W281" s="652">
        <f t="shared" si="87"/>
        <v>1</v>
      </c>
      <c r="X281" s="652">
        <f t="shared" si="7"/>
        <v>1</v>
      </c>
      <c r="Y281" s="530">
        <f t="shared" si="8"/>
        <v>1</v>
      </c>
      <c r="Z281" s="1442" t="str">
        <f t="shared" si="9"/>
        <v>#REF!</v>
      </c>
      <c r="AA281" s="1442" t="str">
        <f t="shared" si="29"/>
        <v>#REF!</v>
      </c>
      <c r="AB281" s="1442" t="str">
        <f t="shared" si="30"/>
        <v>#REF!</v>
      </c>
      <c r="AC281" s="1441">
        <f t="shared" si="31"/>
        <v>0</v>
      </c>
      <c r="AD281" s="1441" t="str">
        <f t="shared" si="13"/>
        <v>#REF!</v>
      </c>
      <c r="AE281" s="1441" t="str">
        <f t="shared" si="14"/>
        <v>#REF!</v>
      </c>
      <c r="AF281" s="609"/>
    </row>
    <row r="282" ht="15.0" customHeight="1">
      <c r="A282" s="270">
        <v>279.0</v>
      </c>
      <c r="B282" s="171" t="s">
        <v>609</v>
      </c>
      <c r="C282" s="422" t="s">
        <v>610</v>
      </c>
      <c r="D282" s="683" t="s">
        <v>611</v>
      </c>
      <c r="E282" s="683" t="s">
        <v>552</v>
      </c>
      <c r="F282" s="685" t="s">
        <v>564</v>
      </c>
      <c r="G282" s="685" t="s">
        <v>771</v>
      </c>
      <c r="H282" s="685" t="str">
        <f t="shared" si="85"/>
        <v>BA04</v>
      </c>
      <c r="I282" s="1515" t="str">
        <f t="shared" si="2"/>
        <v>#REF!</v>
      </c>
      <c r="J282" s="229">
        <v>5.0</v>
      </c>
      <c r="K282" s="171">
        <v>2024.0</v>
      </c>
      <c r="L282" s="1148">
        <v>45413.0</v>
      </c>
      <c r="M282" s="1148">
        <v>45443.0</v>
      </c>
      <c r="N282" s="229">
        <v>24.0</v>
      </c>
      <c r="O282" s="1529">
        <f t="shared" si="88"/>
        <v>1</v>
      </c>
      <c r="P282" s="1531">
        <f t="shared" si="81"/>
        <v>1</v>
      </c>
      <c r="Q282" s="1531">
        <v>1.0</v>
      </c>
      <c r="R282" s="940"/>
      <c r="S282" s="171" t="s">
        <v>517</v>
      </c>
      <c r="T282" s="422" t="s">
        <v>560</v>
      </c>
      <c r="U282" s="652">
        <f t="shared" si="4"/>
        <v>1</v>
      </c>
      <c r="V282" s="652">
        <f t="shared" si="86"/>
        <v>1</v>
      </c>
      <c r="W282" s="652">
        <f t="shared" si="87"/>
        <v>1</v>
      </c>
      <c r="X282" s="652">
        <f t="shared" si="7"/>
        <v>1</v>
      </c>
      <c r="Y282" s="530">
        <f t="shared" si="8"/>
        <v>1</v>
      </c>
      <c r="Z282" s="1442" t="str">
        <f t="shared" si="9"/>
        <v>#REF!</v>
      </c>
      <c r="AA282" s="1442" t="str">
        <f t="shared" si="29"/>
        <v>#REF!</v>
      </c>
      <c r="AB282" s="1442" t="str">
        <f t="shared" si="30"/>
        <v>#REF!</v>
      </c>
      <c r="AC282" s="1441">
        <f t="shared" si="31"/>
        <v>0</v>
      </c>
      <c r="AD282" s="1441" t="str">
        <f t="shared" si="13"/>
        <v>#REF!</v>
      </c>
      <c r="AE282" s="1441" t="str">
        <f t="shared" si="14"/>
        <v>#REF!</v>
      </c>
      <c r="AF282" s="609"/>
    </row>
    <row r="283" ht="15.0" customHeight="1">
      <c r="A283" s="270">
        <v>280.0</v>
      </c>
      <c r="B283" s="171" t="s">
        <v>1616</v>
      </c>
      <c r="C283" s="422" t="s">
        <v>571</v>
      </c>
      <c r="D283" s="683" t="s">
        <v>572</v>
      </c>
      <c r="E283" s="683" t="s">
        <v>552</v>
      </c>
      <c r="F283" s="685" t="s">
        <v>546</v>
      </c>
      <c r="G283" s="685" t="s">
        <v>795</v>
      </c>
      <c r="H283" s="685" t="str">
        <f t="shared" si="85"/>
        <v>TESTER01</v>
      </c>
      <c r="I283" s="1515" t="str">
        <f t="shared" si="2"/>
        <v>#REF!</v>
      </c>
      <c r="J283" s="229">
        <v>5.0</v>
      </c>
      <c r="K283" s="171">
        <v>2024.0</v>
      </c>
      <c r="L283" s="1148">
        <v>45413.0</v>
      </c>
      <c r="M283" s="1148">
        <v>45443.0</v>
      </c>
      <c r="N283" s="229">
        <v>24.0</v>
      </c>
      <c r="O283" s="1529">
        <f t="shared" si="88"/>
        <v>1</v>
      </c>
      <c r="P283" s="1531">
        <f t="shared" si="81"/>
        <v>1</v>
      </c>
      <c r="Q283" s="1531">
        <v>0.9791666666</v>
      </c>
      <c r="R283" s="940"/>
      <c r="S283" s="171" t="s">
        <v>517</v>
      </c>
      <c r="T283" s="422" t="s">
        <v>560</v>
      </c>
      <c r="U283" s="652">
        <f t="shared" si="4"/>
        <v>0.9791666666</v>
      </c>
      <c r="V283" s="652">
        <f t="shared" si="86"/>
        <v>1</v>
      </c>
      <c r="W283" s="652">
        <f t="shared" si="87"/>
        <v>0.979</v>
      </c>
      <c r="X283" s="652">
        <f t="shared" si="7"/>
        <v>0.98</v>
      </c>
      <c r="Y283" s="530">
        <f t="shared" si="8"/>
        <v>1</v>
      </c>
      <c r="Z283" s="1442" t="str">
        <f t="shared" si="9"/>
        <v>#REF!</v>
      </c>
      <c r="AA283" s="1442" t="str">
        <f t="shared" si="29"/>
        <v>#REF!</v>
      </c>
      <c r="AB283" s="1442" t="str">
        <f t="shared" si="30"/>
        <v>#REF!</v>
      </c>
      <c r="AC283" s="1441">
        <f t="shared" si="31"/>
        <v>0</v>
      </c>
      <c r="AD283" s="1441" t="str">
        <f t="shared" si="13"/>
        <v>#REF!</v>
      </c>
      <c r="AE283" s="1441" t="str">
        <f t="shared" si="14"/>
        <v>#REF!</v>
      </c>
      <c r="AF283" s="609"/>
    </row>
    <row r="284" ht="15.0" customHeight="1">
      <c r="A284" s="270">
        <v>281.0</v>
      </c>
      <c r="B284" s="171" t="s">
        <v>648</v>
      </c>
      <c r="C284" s="422" t="s">
        <v>1619</v>
      </c>
      <c r="D284" s="683" t="s">
        <v>650</v>
      </c>
      <c r="E284" s="683" t="s">
        <v>552</v>
      </c>
      <c r="F284" s="685" t="s">
        <v>512</v>
      </c>
      <c r="G284" s="685" t="s">
        <v>771</v>
      </c>
      <c r="H284" s="685" t="str">
        <f t="shared" si="85"/>
        <v>DEV04</v>
      </c>
      <c r="I284" s="1515" t="str">
        <f t="shared" si="2"/>
        <v>#REF!</v>
      </c>
      <c r="J284" s="229">
        <v>5.0</v>
      </c>
      <c r="K284" s="171">
        <v>2024.0</v>
      </c>
      <c r="L284" s="1148">
        <v>45413.0</v>
      </c>
      <c r="M284" s="1148">
        <v>45443.0</v>
      </c>
      <c r="N284" s="229">
        <v>24.0</v>
      </c>
      <c r="O284" s="1529">
        <f t="shared" si="88"/>
        <v>1</v>
      </c>
      <c r="P284" s="1531">
        <f t="shared" si="81"/>
        <v>1</v>
      </c>
      <c r="Q284" s="1531">
        <v>0.85416666666</v>
      </c>
      <c r="R284" s="940"/>
      <c r="S284" s="171" t="s">
        <v>517</v>
      </c>
      <c r="T284" s="422" t="s">
        <v>560</v>
      </c>
      <c r="U284" s="652">
        <f t="shared" si="4"/>
        <v>0.8541666667</v>
      </c>
      <c r="V284" s="652">
        <f t="shared" si="86"/>
        <v>1</v>
      </c>
      <c r="W284" s="652">
        <f t="shared" si="87"/>
        <v>0.854</v>
      </c>
      <c r="X284" s="652">
        <f t="shared" si="7"/>
        <v>0.85</v>
      </c>
      <c r="Y284" s="530">
        <f t="shared" si="8"/>
        <v>1</v>
      </c>
      <c r="Z284" s="1442" t="str">
        <f t="shared" si="9"/>
        <v>#REF!</v>
      </c>
      <c r="AA284" s="1442" t="str">
        <f t="shared" si="29"/>
        <v>#REF!</v>
      </c>
      <c r="AB284" s="1442" t="str">
        <f t="shared" si="30"/>
        <v>#REF!</v>
      </c>
      <c r="AC284" s="1441">
        <f t="shared" si="31"/>
        <v>0</v>
      </c>
      <c r="AD284" s="1441" t="str">
        <f t="shared" si="13"/>
        <v>#REF!</v>
      </c>
      <c r="AE284" s="1441" t="str">
        <f t="shared" si="14"/>
        <v>#REF!</v>
      </c>
      <c r="AF284" s="609"/>
    </row>
    <row r="285" ht="15.0" customHeight="1">
      <c r="A285" s="270">
        <v>282.0</v>
      </c>
      <c r="B285" s="171" t="s">
        <v>635</v>
      </c>
      <c r="C285" s="422" t="s">
        <v>637</v>
      </c>
      <c r="D285" s="683" t="s">
        <v>1622</v>
      </c>
      <c r="E285" s="683" t="s">
        <v>552</v>
      </c>
      <c r="F285" s="685" t="s">
        <v>512</v>
      </c>
      <c r="G285" s="685" t="s">
        <v>795</v>
      </c>
      <c r="H285" s="685" t="str">
        <f t="shared" si="85"/>
        <v>DEV01</v>
      </c>
      <c r="I285" s="1515" t="str">
        <f t="shared" si="2"/>
        <v>#REF!</v>
      </c>
      <c r="J285" s="229">
        <v>5.0</v>
      </c>
      <c r="K285" s="171">
        <v>2024.0</v>
      </c>
      <c r="L285" s="1148">
        <v>45413.0</v>
      </c>
      <c r="M285" s="1148">
        <v>45443.0</v>
      </c>
      <c r="N285" s="229">
        <v>24.0</v>
      </c>
      <c r="O285" s="1529">
        <f t="shared" si="88"/>
        <v>1</v>
      </c>
      <c r="P285" s="1531">
        <f t="shared" si="81"/>
        <v>1</v>
      </c>
      <c r="Q285" s="1531">
        <v>1.0</v>
      </c>
      <c r="R285" s="940"/>
      <c r="S285" s="171" t="s">
        <v>517</v>
      </c>
      <c r="T285" s="422" t="s">
        <v>560</v>
      </c>
      <c r="U285" s="652">
        <f t="shared" si="4"/>
        <v>1</v>
      </c>
      <c r="V285" s="652">
        <f t="shared" si="86"/>
        <v>1</v>
      </c>
      <c r="W285" s="652">
        <f t="shared" si="87"/>
        <v>1</v>
      </c>
      <c r="X285" s="652">
        <f t="shared" si="7"/>
        <v>1</v>
      </c>
      <c r="Y285" s="530">
        <f t="shared" si="8"/>
        <v>1</v>
      </c>
      <c r="Z285" s="1442" t="str">
        <f t="shared" si="9"/>
        <v>#REF!</v>
      </c>
      <c r="AA285" s="1442" t="str">
        <f t="shared" si="29"/>
        <v>#REF!</v>
      </c>
      <c r="AB285" s="1442" t="str">
        <f t="shared" si="30"/>
        <v>#REF!</v>
      </c>
      <c r="AC285" s="1441">
        <f t="shared" si="31"/>
        <v>0</v>
      </c>
      <c r="AD285" s="1441" t="str">
        <f t="shared" si="13"/>
        <v>#REF!</v>
      </c>
      <c r="AE285" s="1441" t="str">
        <f t="shared" si="14"/>
        <v>#REF!</v>
      </c>
      <c r="AF285" s="609"/>
    </row>
    <row r="286" ht="15.0" customHeight="1">
      <c r="A286" s="270">
        <v>283.0</v>
      </c>
      <c r="B286" s="171" t="s">
        <v>623</v>
      </c>
      <c r="C286" s="422" t="s">
        <v>624</v>
      </c>
      <c r="D286" s="683" t="s">
        <v>1624</v>
      </c>
      <c r="E286" s="683" t="s">
        <v>552</v>
      </c>
      <c r="F286" s="685" t="s">
        <v>564</v>
      </c>
      <c r="G286" s="685" t="s">
        <v>795</v>
      </c>
      <c r="H286" s="685" t="str">
        <f t="shared" si="85"/>
        <v>BA01</v>
      </c>
      <c r="I286" s="1515" t="str">
        <f t="shared" si="2"/>
        <v>#REF!</v>
      </c>
      <c r="J286" s="229">
        <v>5.0</v>
      </c>
      <c r="K286" s="171">
        <v>2024.0</v>
      </c>
      <c r="L286" s="1148">
        <v>45413.0</v>
      </c>
      <c r="M286" s="1148">
        <v>45443.0</v>
      </c>
      <c r="N286" s="229">
        <v>24.0</v>
      </c>
      <c r="O286" s="1529">
        <f t="shared" si="88"/>
        <v>1</v>
      </c>
      <c r="P286" s="1531">
        <f t="shared" si="81"/>
        <v>1</v>
      </c>
      <c r="Q286" s="1531">
        <v>1.0</v>
      </c>
      <c r="R286" s="940"/>
      <c r="S286" s="171" t="s">
        <v>517</v>
      </c>
      <c r="T286" s="422" t="s">
        <v>560</v>
      </c>
      <c r="U286" s="652">
        <f t="shared" si="4"/>
        <v>1</v>
      </c>
      <c r="V286" s="652">
        <f t="shared" si="86"/>
        <v>1</v>
      </c>
      <c r="W286" s="652">
        <f t="shared" si="87"/>
        <v>1</v>
      </c>
      <c r="X286" s="652">
        <f t="shared" si="7"/>
        <v>1</v>
      </c>
      <c r="Y286" s="530">
        <f t="shared" si="8"/>
        <v>1</v>
      </c>
      <c r="Z286" s="1442" t="str">
        <f t="shared" si="9"/>
        <v>#REF!</v>
      </c>
      <c r="AA286" s="1442" t="str">
        <f t="shared" si="29"/>
        <v>#REF!</v>
      </c>
      <c r="AB286" s="1442" t="str">
        <f t="shared" si="30"/>
        <v>#REF!</v>
      </c>
      <c r="AC286" s="1441">
        <f t="shared" si="31"/>
        <v>0</v>
      </c>
      <c r="AD286" s="1441" t="str">
        <f t="shared" si="13"/>
        <v>#REF!</v>
      </c>
      <c r="AE286" s="1441" t="str">
        <f t="shared" si="14"/>
        <v>#REF!</v>
      </c>
      <c r="AF286" s="609"/>
    </row>
    <row r="287" ht="15.0" customHeight="1">
      <c r="A287" s="270">
        <v>284.0</v>
      </c>
      <c r="B287" s="171" t="s">
        <v>548</v>
      </c>
      <c r="C287" s="422" t="s">
        <v>549</v>
      </c>
      <c r="D287" s="683" t="s">
        <v>1628</v>
      </c>
      <c r="E287" s="683" t="s">
        <v>552</v>
      </c>
      <c r="F287" s="685" t="s">
        <v>546</v>
      </c>
      <c r="G287" s="685" t="s">
        <v>665</v>
      </c>
      <c r="H287" s="685" t="str">
        <f t="shared" si="85"/>
        <v>TESTER02</v>
      </c>
      <c r="I287" s="1515" t="str">
        <f t="shared" si="2"/>
        <v>#REF!</v>
      </c>
      <c r="J287" s="229">
        <v>5.0</v>
      </c>
      <c r="K287" s="171">
        <v>2024.0</v>
      </c>
      <c r="L287" s="1148">
        <v>45413.0</v>
      </c>
      <c r="M287" s="1148">
        <v>45443.0</v>
      </c>
      <c r="N287" s="229">
        <v>24.0</v>
      </c>
      <c r="O287" s="1529">
        <f t="shared" si="88"/>
        <v>1</v>
      </c>
      <c r="P287" s="1531">
        <f t="shared" si="81"/>
        <v>1</v>
      </c>
      <c r="Q287" s="1531">
        <v>0.9166666</v>
      </c>
      <c r="R287" s="940"/>
      <c r="S287" s="171" t="s">
        <v>517</v>
      </c>
      <c r="T287" s="422" t="s">
        <v>560</v>
      </c>
      <c r="U287" s="652">
        <f t="shared" si="4"/>
        <v>0.9166666</v>
      </c>
      <c r="V287" s="652">
        <f t="shared" si="86"/>
        <v>1</v>
      </c>
      <c r="W287" s="652">
        <f t="shared" si="87"/>
        <v>0.917</v>
      </c>
      <c r="X287" s="652">
        <f t="shared" si="7"/>
        <v>0.92</v>
      </c>
      <c r="Y287" s="530">
        <f t="shared" si="8"/>
        <v>1</v>
      </c>
      <c r="Z287" s="1442" t="str">
        <f t="shared" si="9"/>
        <v>#REF!</v>
      </c>
      <c r="AA287" s="1442" t="str">
        <f t="shared" si="29"/>
        <v>#REF!</v>
      </c>
      <c r="AB287" s="1442" t="str">
        <f t="shared" si="30"/>
        <v>#REF!</v>
      </c>
      <c r="AC287" s="1441">
        <f t="shared" si="31"/>
        <v>0</v>
      </c>
      <c r="AD287" s="1441" t="str">
        <f t="shared" si="13"/>
        <v>#REF!</v>
      </c>
      <c r="AE287" s="1441" t="str">
        <f t="shared" si="14"/>
        <v>#REF!</v>
      </c>
      <c r="AF287" s="609"/>
    </row>
    <row r="288" ht="15.0" customHeight="1">
      <c r="A288" s="270">
        <v>285.0</v>
      </c>
      <c r="B288" s="171" t="s">
        <v>766</v>
      </c>
      <c r="C288" s="422" t="s">
        <v>767</v>
      </c>
      <c r="D288" s="683" t="s">
        <v>768</v>
      </c>
      <c r="E288" s="683" t="s">
        <v>552</v>
      </c>
      <c r="F288" s="685" t="s">
        <v>512</v>
      </c>
      <c r="G288" s="685" t="s">
        <v>771</v>
      </c>
      <c r="H288" s="685" t="str">
        <f t="shared" si="85"/>
        <v>DEV04</v>
      </c>
      <c r="I288" s="1515" t="str">
        <f t="shared" si="2"/>
        <v>#REF!</v>
      </c>
      <c r="J288" s="229">
        <v>5.0</v>
      </c>
      <c r="K288" s="171">
        <v>2024.0</v>
      </c>
      <c r="L288" s="1532">
        <v>45413.0</v>
      </c>
      <c r="M288" s="1533">
        <v>45432.0</v>
      </c>
      <c r="N288" s="1534">
        <v>15.0</v>
      </c>
      <c r="O288" s="1529">
        <f t="shared" si="88"/>
        <v>0.625</v>
      </c>
      <c r="P288" s="1535">
        <f t="shared" si="81"/>
        <v>0.625</v>
      </c>
      <c r="Q288" s="1535">
        <v>0.66666666</v>
      </c>
      <c r="R288" s="1536"/>
      <c r="S288" s="819" t="s">
        <v>517</v>
      </c>
      <c r="T288" s="1537" t="s">
        <v>747</v>
      </c>
      <c r="U288" s="652">
        <f t="shared" si="4"/>
        <v>0.66666666</v>
      </c>
      <c r="V288" s="652">
        <f t="shared" si="86"/>
        <v>0.625</v>
      </c>
      <c r="W288" s="652">
        <f t="shared" si="87"/>
        <v>0.667</v>
      </c>
      <c r="X288" s="652">
        <f t="shared" si="7"/>
        <v>1.07</v>
      </c>
      <c r="Y288" s="530">
        <f t="shared" si="8"/>
        <v>0.625</v>
      </c>
      <c r="Z288" s="1442" t="str">
        <f t="shared" si="9"/>
        <v>#REF!</v>
      </c>
      <c r="AA288" s="1442" t="str">
        <f t="shared" si="29"/>
        <v>#REF!</v>
      </c>
      <c r="AB288" s="1442" t="str">
        <f t="shared" si="30"/>
        <v>#REF!</v>
      </c>
      <c r="AC288" s="1441">
        <f t="shared" si="31"/>
        <v>420</v>
      </c>
      <c r="AD288" s="1441" t="str">
        <f t="shared" si="13"/>
        <v>#REF!</v>
      </c>
      <c r="AE288" s="1441" t="str">
        <f t="shared" si="14"/>
        <v>#REF!</v>
      </c>
      <c r="AF288" s="609"/>
    </row>
    <row r="289" ht="15.0" customHeight="1">
      <c r="A289" s="270">
        <v>286.0</v>
      </c>
      <c r="B289" s="171" t="s">
        <v>742</v>
      </c>
      <c r="C289" s="422" t="s">
        <v>743</v>
      </c>
      <c r="D289" s="683" t="s">
        <v>744</v>
      </c>
      <c r="E289" s="683" t="s">
        <v>552</v>
      </c>
      <c r="F289" s="685" t="s">
        <v>512</v>
      </c>
      <c r="G289" s="685" t="s">
        <v>665</v>
      </c>
      <c r="H289" s="685" t="str">
        <f t="shared" si="85"/>
        <v>DEV02</v>
      </c>
      <c r="I289" s="1515" t="str">
        <f t="shared" si="2"/>
        <v>#REF!</v>
      </c>
      <c r="J289" s="229">
        <v>5.0</v>
      </c>
      <c r="K289" s="171">
        <v>2024.0</v>
      </c>
      <c r="L289" s="1538">
        <v>45413.0</v>
      </c>
      <c r="M289" s="1539">
        <v>45420.0</v>
      </c>
      <c r="N289" s="1540">
        <v>7.0</v>
      </c>
      <c r="O289" s="1541">
        <f t="shared" si="88"/>
        <v>0.2916666667</v>
      </c>
      <c r="P289" s="1542">
        <f t="shared" si="81"/>
        <v>0.292</v>
      </c>
      <c r="Q289" s="1542">
        <v>0.25</v>
      </c>
      <c r="R289" s="1543"/>
      <c r="S289" s="1544" t="s">
        <v>517</v>
      </c>
      <c r="T289" s="1545" t="s">
        <v>747</v>
      </c>
      <c r="U289" s="652">
        <f t="shared" si="4"/>
        <v>0.25</v>
      </c>
      <c r="V289" s="652" t="str">
        <f t="shared" si="86"/>
        <v>#REF!</v>
      </c>
      <c r="W289" s="652">
        <f t="shared" si="87"/>
        <v>0.833</v>
      </c>
      <c r="X289" s="652" t="str">
        <f t="shared" si="7"/>
        <v>#REF!</v>
      </c>
      <c r="Y289" s="530">
        <f t="shared" si="8"/>
        <v>0.875</v>
      </c>
      <c r="Z289" s="1442" t="str">
        <f t="shared" si="9"/>
        <v>#REF!</v>
      </c>
      <c r="AA289" s="1442" t="str">
        <f t="shared" si="29"/>
        <v>#REF!</v>
      </c>
      <c r="AB289" s="1442" t="str">
        <f t="shared" si="30"/>
        <v>#REF!</v>
      </c>
      <c r="AC289" s="1441" t="str">
        <f t="shared" si="31"/>
        <v>#REF!</v>
      </c>
      <c r="AD289" s="1441" t="str">
        <f t="shared" si="13"/>
        <v>#REF!</v>
      </c>
      <c r="AE289" s="1441" t="str">
        <f t="shared" si="14"/>
        <v>#REF!</v>
      </c>
      <c r="AF289" s="609"/>
    </row>
    <row r="290" ht="15.0" customHeight="1">
      <c r="A290" s="270">
        <v>287.0</v>
      </c>
      <c r="B290" s="171" t="s">
        <v>751</v>
      </c>
      <c r="C290" s="422" t="s">
        <v>752</v>
      </c>
      <c r="D290" s="683" t="s">
        <v>1632</v>
      </c>
      <c r="E290" s="683" t="s">
        <v>552</v>
      </c>
      <c r="F290" s="685" t="s">
        <v>512</v>
      </c>
      <c r="G290" s="685" t="s">
        <v>665</v>
      </c>
      <c r="H290" s="685" t="str">
        <f t="shared" si="85"/>
        <v>DEV02</v>
      </c>
      <c r="I290" s="1515" t="str">
        <f t="shared" si="2"/>
        <v>#REF!</v>
      </c>
      <c r="J290" s="229">
        <v>5.0</v>
      </c>
      <c r="K290" s="171">
        <v>2024.0</v>
      </c>
      <c r="L290" s="1538">
        <v>45413.0</v>
      </c>
      <c r="M290" s="1539">
        <v>45420.0</v>
      </c>
      <c r="N290" s="1540">
        <v>7.0</v>
      </c>
      <c r="O290" s="1541">
        <f t="shared" si="88"/>
        <v>0.2916666667</v>
      </c>
      <c r="P290" s="1542">
        <f t="shared" si="81"/>
        <v>0.292</v>
      </c>
      <c r="Q290" s="1542">
        <v>0.2917</v>
      </c>
      <c r="R290" s="1543"/>
      <c r="S290" s="1544" t="s">
        <v>517</v>
      </c>
      <c r="T290" s="1545" t="s">
        <v>747</v>
      </c>
      <c r="U290" s="652">
        <f t="shared" si="4"/>
        <v>0.2917</v>
      </c>
      <c r="V290" s="652" t="str">
        <f t="shared" si="86"/>
        <v>#REF!</v>
      </c>
      <c r="W290" s="652">
        <f t="shared" si="87"/>
        <v>0.875</v>
      </c>
      <c r="X290" s="652" t="str">
        <f t="shared" si="7"/>
        <v>#REF!</v>
      </c>
      <c r="Y290" s="530">
        <f t="shared" si="8"/>
        <v>0.875</v>
      </c>
      <c r="Z290" s="1442" t="str">
        <f t="shared" si="9"/>
        <v>#REF!</v>
      </c>
      <c r="AA290" s="1442" t="str">
        <f t="shared" si="29"/>
        <v>#REF!</v>
      </c>
      <c r="AB290" s="1442" t="str">
        <f t="shared" si="30"/>
        <v>#REF!</v>
      </c>
      <c r="AC290" s="1441" t="str">
        <f t="shared" si="31"/>
        <v>#REF!</v>
      </c>
      <c r="AD290" s="1441" t="str">
        <f t="shared" si="13"/>
        <v>#REF!</v>
      </c>
      <c r="AE290" s="1441" t="str">
        <f t="shared" si="14"/>
        <v>#REF!</v>
      </c>
      <c r="AF290" s="609"/>
    </row>
    <row r="291" ht="15.0" customHeight="1">
      <c r="A291" s="270">
        <v>288.0</v>
      </c>
      <c r="B291" s="171" t="s">
        <v>1633</v>
      </c>
      <c r="C291" s="422" t="s">
        <v>759</v>
      </c>
      <c r="D291" s="683" t="s">
        <v>760</v>
      </c>
      <c r="E291" s="683" t="s">
        <v>552</v>
      </c>
      <c r="F291" s="685" t="s">
        <v>512</v>
      </c>
      <c r="G291" s="685" t="s">
        <v>790</v>
      </c>
      <c r="H291" s="685" t="str">
        <f t="shared" si="85"/>
        <v>DEV03</v>
      </c>
      <c r="I291" s="1515" t="str">
        <f t="shared" si="2"/>
        <v>#REF!</v>
      </c>
      <c r="J291" s="229">
        <v>5.0</v>
      </c>
      <c r="K291" s="171">
        <v>2024.0</v>
      </c>
      <c r="L291" s="1538">
        <v>45413.0</v>
      </c>
      <c r="M291" s="1539">
        <v>45429.0</v>
      </c>
      <c r="N291" s="1546">
        <v>14.0</v>
      </c>
      <c r="O291" s="1529">
        <f t="shared" si="88"/>
        <v>0.5833333333</v>
      </c>
      <c r="P291" s="1547">
        <f t="shared" si="81"/>
        <v>0.583</v>
      </c>
      <c r="Q291" s="1547">
        <v>0.5833</v>
      </c>
      <c r="R291" s="1543"/>
      <c r="S291" s="1544" t="s">
        <v>517</v>
      </c>
      <c r="T291" s="1545" t="s">
        <v>747</v>
      </c>
      <c r="U291" s="652">
        <f t="shared" si="4"/>
        <v>0.5833</v>
      </c>
      <c r="V291" s="652" t="str">
        <f t="shared" si="86"/>
        <v>#REF!</v>
      </c>
      <c r="W291" s="652">
        <f t="shared" si="87"/>
        <v>1.116</v>
      </c>
      <c r="X291" s="652" t="str">
        <f t="shared" si="7"/>
        <v>#REF!</v>
      </c>
      <c r="Y291" s="530">
        <f t="shared" si="8"/>
        <v>1.013333333</v>
      </c>
      <c r="Z291" s="1442" t="str">
        <f t="shared" si="9"/>
        <v>#REF!</v>
      </c>
      <c r="AA291" s="1442" t="str">
        <f t="shared" si="29"/>
        <v>#REF!</v>
      </c>
      <c r="AB291" s="1442" t="str">
        <f t="shared" si="30"/>
        <v>#REF!</v>
      </c>
      <c r="AC291" s="1441" t="str">
        <f t="shared" si="31"/>
        <v>#REF!</v>
      </c>
      <c r="AD291" s="1441" t="str">
        <f t="shared" si="13"/>
        <v>#REF!</v>
      </c>
      <c r="AE291" s="1441" t="str">
        <f t="shared" si="14"/>
        <v>#REF!</v>
      </c>
      <c r="AF291" s="609"/>
    </row>
    <row r="292" ht="15.0" customHeight="1">
      <c r="A292" s="270">
        <v>289.0</v>
      </c>
      <c r="B292" s="609" t="s">
        <v>1104</v>
      </c>
      <c r="C292" s="240" t="s">
        <v>660</v>
      </c>
      <c r="D292" s="240" t="s">
        <v>661</v>
      </c>
      <c r="E292" s="240" t="s">
        <v>662</v>
      </c>
      <c r="F292" s="609" t="s">
        <v>663</v>
      </c>
      <c r="G292" s="609" t="s">
        <v>665</v>
      </c>
      <c r="H292" s="609" t="str">
        <f t="shared" si="85"/>
        <v>PM02</v>
      </c>
      <c r="I292" s="522" t="str">
        <f t="shared" si="2"/>
        <v>#REF!</v>
      </c>
      <c r="J292" s="270">
        <v>5.0</v>
      </c>
      <c r="K292" s="609">
        <v>2024.0</v>
      </c>
      <c r="L292" s="416">
        <v>45413.0</v>
      </c>
      <c r="M292" s="416">
        <v>45443.0</v>
      </c>
      <c r="N292" s="609">
        <v>24.0</v>
      </c>
      <c r="O292" s="1529">
        <v>0.15</v>
      </c>
      <c r="P292" s="609">
        <f t="shared" si="81"/>
        <v>0.15</v>
      </c>
      <c r="Q292" s="609">
        <v>0.1</v>
      </c>
      <c r="R292" s="609"/>
      <c r="S292" s="609" t="s">
        <v>517</v>
      </c>
      <c r="T292" s="422" t="s">
        <v>678</v>
      </c>
      <c r="U292" s="652">
        <f t="shared" si="4"/>
        <v>0.1</v>
      </c>
      <c r="V292" s="652" t="str">
        <f t="shared" si="86"/>
        <v>#REF!</v>
      </c>
      <c r="W292" s="652">
        <f t="shared" si="87"/>
        <v>1.2</v>
      </c>
      <c r="X292" s="652" t="str">
        <f t="shared" si="7"/>
        <v>#REF!</v>
      </c>
      <c r="Y292" s="530">
        <f t="shared" si="8"/>
        <v>1.133333333</v>
      </c>
      <c r="Z292" s="1442" t="str">
        <f t="shared" si="9"/>
        <v>#REF!</v>
      </c>
      <c r="AA292" s="1442" t="str">
        <f t="shared" si="29"/>
        <v>#REF!</v>
      </c>
      <c r="AB292" s="1442" t="str">
        <f t="shared" si="30"/>
        <v>#REF!</v>
      </c>
      <c r="AC292" s="1441" t="str">
        <f t="shared" si="31"/>
        <v>#REF!</v>
      </c>
      <c r="AD292" s="1441" t="str">
        <f t="shared" si="13"/>
        <v>#REF!</v>
      </c>
      <c r="AE292" s="1441" t="str">
        <f t="shared" si="14"/>
        <v>#REF!</v>
      </c>
      <c r="AF292" s="609"/>
    </row>
    <row r="293" ht="15.0" customHeight="1">
      <c r="A293" s="270">
        <v>290.0</v>
      </c>
      <c r="B293" s="171" t="s">
        <v>681</v>
      </c>
      <c r="C293" s="422" t="s">
        <v>682</v>
      </c>
      <c r="D293" s="683" t="s">
        <v>683</v>
      </c>
      <c r="E293" s="683" t="s">
        <v>552</v>
      </c>
      <c r="F293" s="685" t="s">
        <v>512</v>
      </c>
      <c r="G293" s="685" t="s">
        <v>790</v>
      </c>
      <c r="H293" s="685" t="str">
        <f t="shared" si="85"/>
        <v>DEV03</v>
      </c>
      <c r="I293" s="1515" t="str">
        <f t="shared" si="2"/>
        <v>#REF!</v>
      </c>
      <c r="J293" s="229">
        <v>5.0</v>
      </c>
      <c r="K293" s="171">
        <v>2024.0</v>
      </c>
      <c r="L293" s="1148">
        <v>45413.0</v>
      </c>
      <c r="M293" s="1148">
        <v>45443.0</v>
      </c>
      <c r="N293" s="229">
        <v>24.0</v>
      </c>
      <c r="O293" s="1529">
        <f t="shared" ref="O293:O304" si="89">N293/24</f>
        <v>1</v>
      </c>
      <c r="P293" s="1531">
        <f t="shared" si="81"/>
        <v>1</v>
      </c>
      <c r="Q293" s="1531">
        <v>1.0</v>
      </c>
      <c r="R293" s="940"/>
      <c r="S293" s="171" t="s">
        <v>517</v>
      </c>
      <c r="T293" s="422" t="s">
        <v>678</v>
      </c>
      <c r="U293" s="652">
        <f t="shared" si="4"/>
        <v>1</v>
      </c>
      <c r="V293" s="652">
        <f t="shared" si="86"/>
        <v>1</v>
      </c>
      <c r="W293" s="652">
        <f t="shared" si="87"/>
        <v>1</v>
      </c>
      <c r="X293" s="652">
        <f t="shared" si="7"/>
        <v>1</v>
      </c>
      <c r="Y293" s="530">
        <f t="shared" si="8"/>
        <v>1</v>
      </c>
      <c r="Z293" s="1442" t="str">
        <f t="shared" si="9"/>
        <v>#REF!</v>
      </c>
      <c r="AA293" s="1442" t="str">
        <f t="shared" si="29"/>
        <v>#REF!</v>
      </c>
      <c r="AB293" s="1442" t="str">
        <f t="shared" si="30"/>
        <v>#REF!</v>
      </c>
      <c r="AC293" s="1441">
        <f t="shared" si="31"/>
        <v>0</v>
      </c>
      <c r="AD293" s="1441" t="str">
        <f t="shared" si="13"/>
        <v>#REF!</v>
      </c>
      <c r="AE293" s="1441" t="str">
        <f t="shared" si="14"/>
        <v>#REF!</v>
      </c>
      <c r="AF293" s="609"/>
    </row>
    <row r="294" ht="15.0" customHeight="1">
      <c r="A294" s="270">
        <v>291.0</v>
      </c>
      <c r="B294" s="171" t="s">
        <v>715</v>
      </c>
      <c r="C294" s="422" t="s">
        <v>716</v>
      </c>
      <c r="D294" s="683" t="s">
        <v>717</v>
      </c>
      <c r="E294" s="683" t="s">
        <v>552</v>
      </c>
      <c r="F294" s="685" t="s">
        <v>512</v>
      </c>
      <c r="G294" s="685" t="s">
        <v>771</v>
      </c>
      <c r="H294" s="685" t="str">
        <f t="shared" si="85"/>
        <v>DEV04</v>
      </c>
      <c r="I294" s="1515" t="str">
        <f t="shared" si="2"/>
        <v>#REF!</v>
      </c>
      <c r="J294" s="229">
        <v>5.0</v>
      </c>
      <c r="K294" s="171">
        <v>2024.0</v>
      </c>
      <c r="L294" s="1148">
        <v>45413.0</v>
      </c>
      <c r="M294" s="1148">
        <v>45443.0</v>
      </c>
      <c r="N294" s="229">
        <v>24.0</v>
      </c>
      <c r="O294" s="1529">
        <f t="shared" si="89"/>
        <v>1</v>
      </c>
      <c r="P294" s="1531">
        <f t="shared" si="81"/>
        <v>1</v>
      </c>
      <c r="Q294" s="1531">
        <v>1.0</v>
      </c>
      <c r="R294" s="1548">
        <v>0.0625</v>
      </c>
      <c r="S294" s="171" t="s">
        <v>517</v>
      </c>
      <c r="T294" s="422" t="s">
        <v>678</v>
      </c>
      <c r="U294" s="652">
        <f t="shared" si="4"/>
        <v>1</v>
      </c>
      <c r="V294" s="652">
        <f t="shared" si="86"/>
        <v>1</v>
      </c>
      <c r="W294" s="652">
        <f t="shared" si="87"/>
        <v>1</v>
      </c>
      <c r="X294" s="652">
        <f t="shared" si="7"/>
        <v>1</v>
      </c>
      <c r="Y294" s="530">
        <f t="shared" si="8"/>
        <v>1</v>
      </c>
      <c r="Z294" s="1442" t="str">
        <f t="shared" si="9"/>
        <v>#REF!</v>
      </c>
      <c r="AA294" s="1442" t="str">
        <f t="shared" si="29"/>
        <v>#REF!</v>
      </c>
      <c r="AB294" s="1442" t="str">
        <f t="shared" si="30"/>
        <v>#REF!</v>
      </c>
      <c r="AC294" s="1441">
        <f t="shared" si="31"/>
        <v>0</v>
      </c>
      <c r="AD294" s="1441" t="str">
        <f t="shared" si="13"/>
        <v>#REF!</v>
      </c>
      <c r="AE294" s="1441" t="str">
        <f t="shared" si="14"/>
        <v>#REF!</v>
      </c>
      <c r="AF294" s="609"/>
    </row>
    <row r="295" ht="15.0" customHeight="1">
      <c r="A295" s="270">
        <v>292.0</v>
      </c>
      <c r="B295" s="171" t="s">
        <v>670</v>
      </c>
      <c r="C295" s="422" t="s">
        <v>672</v>
      </c>
      <c r="D295" s="683" t="s">
        <v>674</v>
      </c>
      <c r="E295" s="683" t="s">
        <v>552</v>
      </c>
      <c r="F295" s="685" t="s">
        <v>512</v>
      </c>
      <c r="G295" s="685" t="s">
        <v>790</v>
      </c>
      <c r="H295" s="685" t="str">
        <f t="shared" si="85"/>
        <v>DEV03</v>
      </c>
      <c r="I295" s="1515" t="str">
        <f t="shared" si="2"/>
        <v>#REF!</v>
      </c>
      <c r="J295" s="229">
        <v>5.0</v>
      </c>
      <c r="K295" s="171">
        <v>2024.0</v>
      </c>
      <c r="L295" s="1148">
        <v>45413.0</v>
      </c>
      <c r="M295" s="1148">
        <v>45443.0</v>
      </c>
      <c r="N295" s="229">
        <v>24.0</v>
      </c>
      <c r="O295" s="1529">
        <f t="shared" si="89"/>
        <v>1</v>
      </c>
      <c r="P295" s="1531">
        <f t="shared" si="81"/>
        <v>1</v>
      </c>
      <c r="Q295" s="1531">
        <v>0.3125</v>
      </c>
      <c r="R295" s="940"/>
      <c r="S295" s="171" t="s">
        <v>517</v>
      </c>
      <c r="T295" s="422" t="s">
        <v>678</v>
      </c>
      <c r="U295" s="652">
        <f t="shared" si="4"/>
        <v>0.3125</v>
      </c>
      <c r="V295" s="652">
        <f t="shared" si="86"/>
        <v>1</v>
      </c>
      <c r="W295" s="652">
        <f t="shared" si="87"/>
        <v>0.313</v>
      </c>
      <c r="X295" s="652">
        <f t="shared" si="7"/>
        <v>0.31</v>
      </c>
      <c r="Y295" s="530">
        <f t="shared" si="8"/>
        <v>1</v>
      </c>
      <c r="Z295" s="1442" t="str">
        <f t="shared" si="9"/>
        <v>#REF!</v>
      </c>
      <c r="AA295" s="1442" t="str">
        <f t="shared" si="29"/>
        <v>#REF!</v>
      </c>
      <c r="AB295" s="1442" t="str">
        <f t="shared" si="30"/>
        <v>#REF!</v>
      </c>
      <c r="AC295" s="1441">
        <f t="shared" si="31"/>
        <v>0</v>
      </c>
      <c r="AD295" s="1441" t="str">
        <f t="shared" si="13"/>
        <v>#REF!</v>
      </c>
      <c r="AE295" s="1441" t="str">
        <f t="shared" si="14"/>
        <v>#REF!</v>
      </c>
      <c r="AF295" s="609"/>
    </row>
    <row r="296" ht="15.0" customHeight="1">
      <c r="A296" s="270">
        <v>293.0</v>
      </c>
      <c r="B296" s="171" t="s">
        <v>696</v>
      </c>
      <c r="C296" s="422" t="s">
        <v>697</v>
      </c>
      <c r="D296" s="683" t="s">
        <v>698</v>
      </c>
      <c r="E296" s="683" t="s">
        <v>552</v>
      </c>
      <c r="F296" s="685" t="s">
        <v>512</v>
      </c>
      <c r="G296" s="685" t="s">
        <v>771</v>
      </c>
      <c r="H296" s="685" t="str">
        <f t="shared" si="85"/>
        <v>DEV04</v>
      </c>
      <c r="I296" s="1515" t="str">
        <f t="shared" si="2"/>
        <v>#REF!</v>
      </c>
      <c r="J296" s="229">
        <v>5.0</v>
      </c>
      <c r="K296" s="171">
        <v>2024.0</v>
      </c>
      <c r="L296" s="1148">
        <v>45413.0</v>
      </c>
      <c r="M296" s="1148">
        <v>45443.0</v>
      </c>
      <c r="N296" s="229">
        <v>24.0</v>
      </c>
      <c r="O296" s="1529">
        <f t="shared" si="89"/>
        <v>1</v>
      </c>
      <c r="P296" s="1531">
        <f t="shared" si="81"/>
        <v>1</v>
      </c>
      <c r="Q296" s="1531">
        <v>1.0</v>
      </c>
      <c r="R296" s="1548">
        <v>0.0625</v>
      </c>
      <c r="S296" s="171" t="s">
        <v>517</v>
      </c>
      <c r="T296" s="422" t="s">
        <v>678</v>
      </c>
      <c r="U296" s="652">
        <f t="shared" si="4"/>
        <v>1</v>
      </c>
      <c r="V296" s="652">
        <f t="shared" si="86"/>
        <v>1</v>
      </c>
      <c r="W296" s="652">
        <f t="shared" si="87"/>
        <v>1</v>
      </c>
      <c r="X296" s="652">
        <f t="shared" si="7"/>
        <v>1</v>
      </c>
      <c r="Y296" s="530">
        <f t="shared" si="8"/>
        <v>1</v>
      </c>
      <c r="Z296" s="1442" t="str">
        <f t="shared" si="9"/>
        <v>#REF!</v>
      </c>
      <c r="AA296" s="1442" t="str">
        <f t="shared" si="29"/>
        <v>#REF!</v>
      </c>
      <c r="AB296" s="1442" t="str">
        <f t="shared" si="30"/>
        <v>#REF!</v>
      </c>
      <c r="AC296" s="1441">
        <f t="shared" si="31"/>
        <v>0</v>
      </c>
      <c r="AD296" s="1441" t="str">
        <f t="shared" si="13"/>
        <v>#REF!</v>
      </c>
      <c r="AE296" s="1441" t="str">
        <f t="shared" si="14"/>
        <v>#REF!</v>
      </c>
      <c r="AF296" s="609"/>
    </row>
    <row r="297" ht="15.0" customHeight="1">
      <c r="A297" s="270">
        <v>294.0</v>
      </c>
      <c r="B297" s="171" t="s">
        <v>684</v>
      </c>
      <c r="C297" s="422" t="s">
        <v>685</v>
      </c>
      <c r="D297" s="683" t="s">
        <v>687</v>
      </c>
      <c r="E297" s="683" t="s">
        <v>552</v>
      </c>
      <c r="F297" s="685" t="s">
        <v>512</v>
      </c>
      <c r="G297" s="685" t="s">
        <v>790</v>
      </c>
      <c r="H297" s="685" t="str">
        <f t="shared" si="85"/>
        <v>DEV03</v>
      </c>
      <c r="I297" s="1515" t="str">
        <f t="shared" si="2"/>
        <v>#REF!</v>
      </c>
      <c r="J297" s="229">
        <v>5.0</v>
      </c>
      <c r="K297" s="171">
        <v>2024.0</v>
      </c>
      <c r="L297" s="1148">
        <v>45413.0</v>
      </c>
      <c r="M297" s="1148">
        <v>45443.0</v>
      </c>
      <c r="N297" s="229">
        <v>24.0</v>
      </c>
      <c r="O297" s="1529">
        <f t="shared" si="89"/>
        <v>1</v>
      </c>
      <c r="P297" s="1531">
        <f t="shared" si="81"/>
        <v>1</v>
      </c>
      <c r="Q297" s="1531">
        <v>1.0</v>
      </c>
      <c r="R297" s="1548">
        <v>0.0625</v>
      </c>
      <c r="S297" s="171" t="s">
        <v>517</v>
      </c>
      <c r="T297" s="422" t="s">
        <v>678</v>
      </c>
      <c r="U297" s="652">
        <f t="shared" si="4"/>
        <v>1</v>
      </c>
      <c r="V297" s="652">
        <f t="shared" si="86"/>
        <v>1</v>
      </c>
      <c r="W297" s="652">
        <f t="shared" si="87"/>
        <v>1</v>
      </c>
      <c r="X297" s="652">
        <f t="shared" si="7"/>
        <v>1</v>
      </c>
      <c r="Y297" s="530">
        <f t="shared" si="8"/>
        <v>1</v>
      </c>
      <c r="Z297" s="1442" t="str">
        <f t="shared" si="9"/>
        <v>#REF!</v>
      </c>
      <c r="AA297" s="1442" t="str">
        <f t="shared" si="29"/>
        <v>#REF!</v>
      </c>
      <c r="AB297" s="1442" t="str">
        <f t="shared" si="30"/>
        <v>#REF!</v>
      </c>
      <c r="AC297" s="1441">
        <f t="shared" si="31"/>
        <v>0</v>
      </c>
      <c r="AD297" s="1441" t="str">
        <f t="shared" si="13"/>
        <v>#REF!</v>
      </c>
      <c r="AE297" s="1441" t="str">
        <f t="shared" si="14"/>
        <v>#REF!</v>
      </c>
      <c r="AF297" s="609"/>
    </row>
    <row r="298" ht="15.0" customHeight="1">
      <c r="A298" s="270">
        <v>295.0</v>
      </c>
      <c r="B298" s="171" t="s">
        <v>729</v>
      </c>
      <c r="C298" s="422" t="s">
        <v>731</v>
      </c>
      <c r="D298" s="683" t="s">
        <v>1642</v>
      </c>
      <c r="E298" s="683" t="s">
        <v>552</v>
      </c>
      <c r="F298" s="685" t="s">
        <v>512</v>
      </c>
      <c r="G298" s="685" t="s">
        <v>790</v>
      </c>
      <c r="H298" s="685" t="str">
        <f t="shared" si="85"/>
        <v>DEV03</v>
      </c>
      <c r="I298" s="1515" t="str">
        <f t="shared" si="2"/>
        <v>#REF!</v>
      </c>
      <c r="J298" s="229">
        <v>5.0</v>
      </c>
      <c r="K298" s="171">
        <v>2024.0</v>
      </c>
      <c r="L298" s="1148">
        <v>45413.0</v>
      </c>
      <c r="M298" s="1148">
        <v>45443.0</v>
      </c>
      <c r="N298" s="229">
        <v>24.0</v>
      </c>
      <c r="O298" s="1529">
        <f t="shared" si="89"/>
        <v>1</v>
      </c>
      <c r="P298" s="1531">
        <f t="shared" si="81"/>
        <v>1</v>
      </c>
      <c r="Q298" s="1531">
        <v>1.0</v>
      </c>
      <c r="R298" s="1548">
        <v>0.0625</v>
      </c>
      <c r="S298" s="171" t="s">
        <v>517</v>
      </c>
      <c r="T298" s="422" t="s">
        <v>678</v>
      </c>
      <c r="U298" s="652">
        <f t="shared" si="4"/>
        <v>1</v>
      </c>
      <c r="V298" s="652">
        <f t="shared" si="86"/>
        <v>1</v>
      </c>
      <c r="W298" s="652">
        <f t="shared" si="87"/>
        <v>1</v>
      </c>
      <c r="X298" s="652">
        <f t="shared" si="7"/>
        <v>1</v>
      </c>
      <c r="Y298" s="530">
        <f t="shared" si="8"/>
        <v>1</v>
      </c>
      <c r="Z298" s="1442" t="str">
        <f t="shared" si="9"/>
        <v>#REF!</v>
      </c>
      <c r="AA298" s="1442" t="str">
        <f t="shared" si="29"/>
        <v>#REF!</v>
      </c>
      <c r="AB298" s="1442" t="str">
        <f t="shared" si="30"/>
        <v>#REF!</v>
      </c>
      <c r="AC298" s="1441">
        <f t="shared" si="31"/>
        <v>0</v>
      </c>
      <c r="AD298" s="1441" t="str">
        <f t="shared" si="13"/>
        <v>#REF!</v>
      </c>
      <c r="AE298" s="1441" t="str">
        <f t="shared" si="14"/>
        <v>#REF!</v>
      </c>
      <c r="AF298" s="609"/>
    </row>
    <row r="299" ht="15.0" customHeight="1">
      <c r="A299" s="270">
        <v>296.0</v>
      </c>
      <c r="B299" s="171" t="s">
        <v>719</v>
      </c>
      <c r="C299" s="422" t="s">
        <v>721</v>
      </c>
      <c r="D299" s="683" t="s">
        <v>1643</v>
      </c>
      <c r="E299" s="683" t="s">
        <v>552</v>
      </c>
      <c r="F299" s="685" t="s">
        <v>512</v>
      </c>
      <c r="G299" s="685" t="s">
        <v>665</v>
      </c>
      <c r="H299" s="685" t="str">
        <f t="shared" si="85"/>
        <v>DEV02</v>
      </c>
      <c r="I299" s="1515" t="str">
        <f t="shared" si="2"/>
        <v>#REF!</v>
      </c>
      <c r="J299" s="229">
        <v>5.0</v>
      </c>
      <c r="K299" s="171">
        <v>2024.0</v>
      </c>
      <c r="L299" s="1148">
        <v>45413.0</v>
      </c>
      <c r="M299" s="1148">
        <v>45443.0</v>
      </c>
      <c r="N299" s="229">
        <v>24.0</v>
      </c>
      <c r="O299" s="1529">
        <f t="shared" si="89"/>
        <v>1</v>
      </c>
      <c r="P299" s="1531">
        <f t="shared" si="81"/>
        <v>1</v>
      </c>
      <c r="Q299" s="1531">
        <v>1.0</v>
      </c>
      <c r="R299" s="1548">
        <v>0.0625</v>
      </c>
      <c r="S299" s="171" t="s">
        <v>517</v>
      </c>
      <c r="T299" s="422" t="s">
        <v>678</v>
      </c>
      <c r="U299" s="652">
        <f t="shared" si="4"/>
        <v>1</v>
      </c>
      <c r="V299" s="652">
        <f t="shared" si="86"/>
        <v>1</v>
      </c>
      <c r="W299" s="652">
        <f t="shared" si="87"/>
        <v>1</v>
      </c>
      <c r="X299" s="652">
        <f t="shared" si="7"/>
        <v>1</v>
      </c>
      <c r="Y299" s="530">
        <f t="shared" si="8"/>
        <v>1</v>
      </c>
      <c r="Z299" s="1442" t="str">
        <f t="shared" si="9"/>
        <v>#REF!</v>
      </c>
      <c r="AA299" s="1442" t="str">
        <f t="shared" si="29"/>
        <v>#REF!</v>
      </c>
      <c r="AB299" s="1442" t="str">
        <f t="shared" si="30"/>
        <v>#REF!</v>
      </c>
      <c r="AC299" s="1441">
        <f t="shared" si="31"/>
        <v>0</v>
      </c>
      <c r="AD299" s="1441" t="str">
        <f t="shared" si="13"/>
        <v>#REF!</v>
      </c>
      <c r="AE299" s="1441" t="str">
        <f t="shared" si="14"/>
        <v>#REF!</v>
      </c>
      <c r="AF299" s="609"/>
    </row>
    <row r="300" ht="15.0" customHeight="1">
      <c r="A300" s="270">
        <v>297.0</v>
      </c>
      <c r="B300" s="171" t="s">
        <v>725</v>
      </c>
      <c r="C300" s="422" t="s">
        <v>726</v>
      </c>
      <c r="D300" s="683" t="s">
        <v>1645</v>
      </c>
      <c r="E300" s="683" t="s">
        <v>552</v>
      </c>
      <c r="F300" s="685" t="s">
        <v>512</v>
      </c>
      <c r="G300" s="685" t="s">
        <v>665</v>
      </c>
      <c r="H300" s="685" t="str">
        <f t="shared" si="85"/>
        <v>DEV02</v>
      </c>
      <c r="I300" s="1515" t="str">
        <f t="shared" si="2"/>
        <v>#REF!</v>
      </c>
      <c r="J300" s="229">
        <v>5.0</v>
      </c>
      <c r="K300" s="171">
        <v>2024.0</v>
      </c>
      <c r="L300" s="1148">
        <v>45413.0</v>
      </c>
      <c r="M300" s="1148">
        <v>45443.0</v>
      </c>
      <c r="N300" s="229">
        <v>24.0</v>
      </c>
      <c r="O300" s="1529">
        <f t="shared" si="89"/>
        <v>1</v>
      </c>
      <c r="P300" s="1531">
        <f t="shared" si="81"/>
        <v>1</v>
      </c>
      <c r="Q300" s="1531">
        <v>0.9375</v>
      </c>
      <c r="R300" s="940"/>
      <c r="S300" s="171" t="s">
        <v>517</v>
      </c>
      <c r="T300" s="422" t="s">
        <v>678</v>
      </c>
      <c r="U300" s="652">
        <f t="shared" si="4"/>
        <v>0.9375</v>
      </c>
      <c r="V300" s="652">
        <f t="shared" si="86"/>
        <v>1</v>
      </c>
      <c r="W300" s="652">
        <f t="shared" si="87"/>
        <v>0.938</v>
      </c>
      <c r="X300" s="652">
        <f t="shared" si="7"/>
        <v>0.94</v>
      </c>
      <c r="Y300" s="530">
        <f t="shared" si="8"/>
        <v>1</v>
      </c>
      <c r="Z300" s="1442" t="str">
        <f t="shared" si="9"/>
        <v>#REF!</v>
      </c>
      <c r="AA300" s="1442" t="str">
        <f t="shared" si="29"/>
        <v>#REF!</v>
      </c>
      <c r="AB300" s="1442" t="str">
        <f t="shared" si="30"/>
        <v>#REF!</v>
      </c>
      <c r="AC300" s="1441">
        <f t="shared" si="31"/>
        <v>0</v>
      </c>
      <c r="AD300" s="1441" t="str">
        <f t="shared" si="13"/>
        <v>#REF!</v>
      </c>
      <c r="AE300" s="1441" t="str">
        <f t="shared" si="14"/>
        <v>#REF!</v>
      </c>
      <c r="AF300" s="609"/>
    </row>
    <row r="301" ht="15.0" customHeight="1">
      <c r="A301" s="270">
        <v>298.0</v>
      </c>
      <c r="B301" s="171" t="s">
        <v>735</v>
      </c>
      <c r="C301" s="422" t="s">
        <v>736</v>
      </c>
      <c r="D301" s="683" t="s">
        <v>1647</v>
      </c>
      <c r="E301" s="683" t="s">
        <v>552</v>
      </c>
      <c r="F301" s="685" t="s">
        <v>512</v>
      </c>
      <c r="G301" s="685" t="s">
        <v>665</v>
      </c>
      <c r="H301" s="685" t="str">
        <f t="shared" si="85"/>
        <v>DEV02</v>
      </c>
      <c r="I301" s="1515" t="str">
        <f t="shared" si="2"/>
        <v>#REF!</v>
      </c>
      <c r="J301" s="229">
        <v>5.0</v>
      </c>
      <c r="K301" s="171">
        <v>2024.0</v>
      </c>
      <c r="L301" s="1148">
        <v>45413.0</v>
      </c>
      <c r="M301" s="1148">
        <v>45443.0</v>
      </c>
      <c r="N301" s="229">
        <v>24.0</v>
      </c>
      <c r="O301" s="1529">
        <f t="shared" si="89"/>
        <v>1</v>
      </c>
      <c r="P301" s="1531">
        <f t="shared" si="81"/>
        <v>1</v>
      </c>
      <c r="Q301" s="1531">
        <v>1.0</v>
      </c>
      <c r="R301" s="940"/>
      <c r="S301" s="171" t="s">
        <v>517</v>
      </c>
      <c r="T301" s="422" t="s">
        <v>678</v>
      </c>
      <c r="U301" s="652">
        <f t="shared" si="4"/>
        <v>1</v>
      </c>
      <c r="V301" s="652">
        <f t="shared" si="86"/>
        <v>1</v>
      </c>
      <c r="W301" s="652">
        <f t="shared" si="87"/>
        <v>1</v>
      </c>
      <c r="X301" s="652">
        <f t="shared" si="7"/>
        <v>1</v>
      </c>
      <c r="Y301" s="530">
        <f t="shared" si="8"/>
        <v>1</v>
      </c>
      <c r="Z301" s="1442" t="str">
        <f t="shared" si="9"/>
        <v>#REF!</v>
      </c>
      <c r="AA301" s="1442" t="str">
        <f t="shared" si="29"/>
        <v>#REF!</v>
      </c>
      <c r="AB301" s="1442" t="str">
        <f t="shared" si="30"/>
        <v>#REF!</v>
      </c>
      <c r="AC301" s="1441">
        <f t="shared" si="31"/>
        <v>0</v>
      </c>
      <c r="AD301" s="1441" t="str">
        <f t="shared" si="13"/>
        <v>#REF!</v>
      </c>
      <c r="AE301" s="1441" t="str">
        <f t="shared" si="14"/>
        <v>#REF!</v>
      </c>
      <c r="AF301" s="609"/>
    </row>
    <row r="302" ht="15.0" customHeight="1">
      <c r="A302" s="270">
        <v>299.0</v>
      </c>
      <c r="B302" s="171" t="s">
        <v>689</v>
      </c>
      <c r="C302" s="422" t="s">
        <v>691</v>
      </c>
      <c r="D302" s="683" t="s">
        <v>1648</v>
      </c>
      <c r="E302" s="683" t="s">
        <v>552</v>
      </c>
      <c r="F302" s="685" t="s">
        <v>512</v>
      </c>
      <c r="G302" s="685" t="s">
        <v>665</v>
      </c>
      <c r="H302" s="685" t="str">
        <f t="shared" si="85"/>
        <v>DEV02</v>
      </c>
      <c r="I302" s="1515" t="str">
        <f t="shared" si="2"/>
        <v>#REF!</v>
      </c>
      <c r="J302" s="229">
        <v>5.0</v>
      </c>
      <c r="K302" s="171">
        <v>2024.0</v>
      </c>
      <c r="L302" s="1148">
        <v>45413.0</v>
      </c>
      <c r="M302" s="1148">
        <v>45443.0</v>
      </c>
      <c r="N302" s="229">
        <v>24.0</v>
      </c>
      <c r="O302" s="1529">
        <f t="shared" si="89"/>
        <v>1</v>
      </c>
      <c r="P302" s="1531">
        <f t="shared" si="81"/>
        <v>1</v>
      </c>
      <c r="Q302" s="1531">
        <v>1.0</v>
      </c>
      <c r="R302" s="940"/>
      <c r="S302" s="171" t="s">
        <v>517</v>
      </c>
      <c r="T302" s="422" t="s">
        <v>678</v>
      </c>
      <c r="U302" s="652">
        <f t="shared" si="4"/>
        <v>1</v>
      </c>
      <c r="V302" s="652">
        <f t="shared" si="86"/>
        <v>1</v>
      </c>
      <c r="W302" s="652">
        <f t="shared" si="87"/>
        <v>1</v>
      </c>
      <c r="X302" s="652">
        <f t="shared" si="7"/>
        <v>1</v>
      </c>
      <c r="Y302" s="530">
        <f t="shared" si="8"/>
        <v>1</v>
      </c>
      <c r="Z302" s="1442" t="str">
        <f t="shared" si="9"/>
        <v>#REF!</v>
      </c>
      <c r="AA302" s="1442" t="str">
        <f t="shared" si="29"/>
        <v>#REF!</v>
      </c>
      <c r="AB302" s="1442" t="str">
        <f t="shared" si="30"/>
        <v>#REF!</v>
      </c>
      <c r="AC302" s="1441">
        <f t="shared" si="31"/>
        <v>0</v>
      </c>
      <c r="AD302" s="1441" t="str">
        <f t="shared" si="13"/>
        <v>#REF!</v>
      </c>
      <c r="AE302" s="1441" t="str">
        <f t="shared" si="14"/>
        <v>#REF!</v>
      </c>
      <c r="AF302" s="609"/>
    </row>
    <row r="303" ht="15.0" customHeight="1">
      <c r="A303" s="270">
        <v>300.0</v>
      </c>
      <c r="B303" s="171" t="s">
        <v>702</v>
      </c>
      <c r="C303" s="422" t="s">
        <v>704</v>
      </c>
      <c r="D303" s="683" t="s">
        <v>1649</v>
      </c>
      <c r="E303" s="683" t="s">
        <v>552</v>
      </c>
      <c r="F303" s="685" t="s">
        <v>512</v>
      </c>
      <c r="G303" s="685" t="s">
        <v>790</v>
      </c>
      <c r="H303" s="685" t="str">
        <f t="shared" si="85"/>
        <v>DEV03</v>
      </c>
      <c r="I303" s="1515" t="str">
        <f t="shared" si="2"/>
        <v>#REF!</v>
      </c>
      <c r="J303" s="229">
        <v>5.0</v>
      </c>
      <c r="K303" s="171">
        <v>2024.0</v>
      </c>
      <c r="L303" s="1148">
        <v>45413.0</v>
      </c>
      <c r="M303" s="1148">
        <v>45443.0</v>
      </c>
      <c r="N303" s="229">
        <v>24.0</v>
      </c>
      <c r="O303" s="1529">
        <f t="shared" si="89"/>
        <v>1</v>
      </c>
      <c r="P303" s="1531">
        <f t="shared" si="81"/>
        <v>1</v>
      </c>
      <c r="Q303" s="1531">
        <v>1.0</v>
      </c>
      <c r="R303" s="940"/>
      <c r="S303" s="171" t="s">
        <v>517</v>
      </c>
      <c r="T303" s="422" t="s">
        <v>678</v>
      </c>
      <c r="U303" s="652">
        <f t="shared" si="4"/>
        <v>1</v>
      </c>
      <c r="V303" s="652">
        <f t="shared" si="86"/>
        <v>1</v>
      </c>
      <c r="W303" s="652">
        <f t="shared" si="87"/>
        <v>1</v>
      </c>
      <c r="X303" s="652">
        <f t="shared" si="7"/>
        <v>1</v>
      </c>
      <c r="Y303" s="530">
        <f t="shared" si="8"/>
        <v>1</v>
      </c>
      <c r="Z303" s="1442" t="str">
        <f t="shared" si="9"/>
        <v>#REF!</v>
      </c>
      <c r="AA303" s="1442" t="str">
        <f t="shared" si="29"/>
        <v>#REF!</v>
      </c>
      <c r="AB303" s="1442" t="str">
        <f t="shared" si="30"/>
        <v>#REF!</v>
      </c>
      <c r="AC303" s="1441">
        <f t="shared" si="31"/>
        <v>0</v>
      </c>
      <c r="AD303" s="1441" t="str">
        <f t="shared" si="13"/>
        <v>#REF!</v>
      </c>
      <c r="AE303" s="1441" t="str">
        <f t="shared" si="14"/>
        <v>#REF!</v>
      </c>
      <c r="AF303" s="609"/>
    </row>
    <row r="304" ht="15.0" customHeight="1">
      <c r="A304" s="270">
        <v>301.0</v>
      </c>
      <c r="B304" s="171" t="s">
        <v>709</v>
      </c>
      <c r="C304" s="422" t="s">
        <v>710</v>
      </c>
      <c r="D304" s="683" t="s">
        <v>711</v>
      </c>
      <c r="E304" s="683" t="s">
        <v>552</v>
      </c>
      <c r="F304" s="685" t="s">
        <v>512</v>
      </c>
      <c r="G304" s="685" t="s">
        <v>665</v>
      </c>
      <c r="H304" s="685" t="str">
        <f t="shared" si="85"/>
        <v>DEV02</v>
      </c>
      <c r="I304" s="1515" t="str">
        <f t="shared" si="2"/>
        <v>#REF!</v>
      </c>
      <c r="J304" s="229">
        <v>5.0</v>
      </c>
      <c r="K304" s="171">
        <v>2024.0</v>
      </c>
      <c r="L304" s="1148">
        <v>45413.0</v>
      </c>
      <c r="M304" s="1148">
        <v>45443.0</v>
      </c>
      <c r="N304" s="229">
        <v>24.0</v>
      </c>
      <c r="O304" s="1529">
        <f t="shared" si="89"/>
        <v>1</v>
      </c>
      <c r="P304" s="1531">
        <f t="shared" si="81"/>
        <v>1</v>
      </c>
      <c r="Q304" s="1531">
        <v>1.0</v>
      </c>
      <c r="R304" s="940"/>
      <c r="S304" s="171" t="s">
        <v>517</v>
      </c>
      <c r="T304" s="422" t="s">
        <v>678</v>
      </c>
      <c r="U304" s="652">
        <f t="shared" si="4"/>
        <v>1</v>
      </c>
      <c r="V304" s="652">
        <f t="shared" si="86"/>
        <v>1</v>
      </c>
      <c r="W304" s="652">
        <f t="shared" si="87"/>
        <v>1</v>
      </c>
      <c r="X304" s="652">
        <f t="shared" si="7"/>
        <v>1</v>
      </c>
      <c r="Y304" s="530">
        <f t="shared" si="8"/>
        <v>1</v>
      </c>
      <c r="Z304" s="1442" t="str">
        <f t="shared" si="9"/>
        <v>#REF!</v>
      </c>
      <c r="AA304" s="1442" t="str">
        <f t="shared" si="29"/>
        <v>#REF!</v>
      </c>
      <c r="AB304" s="1442" t="str">
        <f t="shared" si="30"/>
        <v>#REF!</v>
      </c>
      <c r="AC304" s="1441">
        <f t="shared" si="31"/>
        <v>0</v>
      </c>
      <c r="AD304" s="1441" t="str">
        <f t="shared" si="13"/>
        <v>#REF!</v>
      </c>
      <c r="AE304" s="1441" t="str">
        <f t="shared" si="14"/>
        <v>#REF!</v>
      </c>
      <c r="AF304" s="609"/>
    </row>
    <row r="305" ht="15.0" customHeight="1">
      <c r="A305" s="270">
        <v>302.0</v>
      </c>
      <c r="B305" s="171">
        <v>463389.0</v>
      </c>
      <c r="C305" s="422" t="s">
        <v>1824</v>
      </c>
      <c r="D305" s="683" t="s">
        <v>2571</v>
      </c>
      <c r="E305" s="683" t="s">
        <v>552</v>
      </c>
      <c r="F305" s="685" t="s">
        <v>564</v>
      </c>
      <c r="G305" s="685" t="s">
        <v>790</v>
      </c>
      <c r="H305" s="685" t="str">
        <f t="shared" si="85"/>
        <v>BA03</v>
      </c>
      <c r="I305" s="1515" t="str">
        <f t="shared" si="2"/>
        <v>#REF!</v>
      </c>
      <c r="J305" s="229">
        <v>5.0</v>
      </c>
      <c r="K305" s="171">
        <v>2024.0</v>
      </c>
      <c r="L305" s="1148">
        <v>45413.0</v>
      </c>
      <c r="M305" s="1148">
        <v>45443.0</v>
      </c>
      <c r="N305" s="229">
        <v>24.0</v>
      </c>
      <c r="O305" s="685">
        <v>0.5</v>
      </c>
      <c r="P305" s="1531" t="str">
        <f t="shared" si="81"/>
        <v>#REF!</v>
      </c>
      <c r="Q305" s="1531">
        <v>0.705</v>
      </c>
      <c r="R305" s="940"/>
      <c r="S305" s="171"/>
      <c r="T305" s="422" t="s">
        <v>2572</v>
      </c>
      <c r="U305" s="652">
        <f t="shared" si="4"/>
        <v>0.705</v>
      </c>
      <c r="V305" s="652" t="str">
        <f t="shared" si="86"/>
        <v>#REF!</v>
      </c>
      <c r="W305" s="652">
        <f t="shared" si="87"/>
        <v>1.41</v>
      </c>
      <c r="X305" s="652" t="str">
        <f t="shared" si="7"/>
        <v>#REF!</v>
      </c>
      <c r="Y305" s="530">
        <f t="shared" si="8"/>
        <v>1</v>
      </c>
      <c r="Z305" s="1442" t="str">
        <f t="shared" si="9"/>
        <v>#REF!</v>
      </c>
      <c r="AA305" s="1442" t="str">
        <f t="shared" si="29"/>
        <v>#REF!</v>
      </c>
      <c r="AB305" s="1442" t="str">
        <f t="shared" si="30"/>
        <v>#REF!</v>
      </c>
      <c r="AC305" s="1441" t="str">
        <f t="shared" si="31"/>
        <v>#REF!</v>
      </c>
      <c r="AD305" s="1441" t="str">
        <f t="shared" si="13"/>
        <v>#REF!</v>
      </c>
      <c r="AE305" s="1441" t="str">
        <f t="shared" si="14"/>
        <v>#REF!</v>
      </c>
      <c r="AF305" s="609"/>
    </row>
    <row r="306" ht="15.0" customHeight="1">
      <c r="A306" s="270">
        <v>303.0</v>
      </c>
      <c r="B306" s="171">
        <v>463389.0</v>
      </c>
      <c r="C306" s="422" t="s">
        <v>1824</v>
      </c>
      <c r="D306" s="683" t="s">
        <v>2571</v>
      </c>
      <c r="E306" s="683" t="s">
        <v>552</v>
      </c>
      <c r="F306" s="685" t="s">
        <v>564</v>
      </c>
      <c r="G306" s="685" t="s">
        <v>790</v>
      </c>
      <c r="H306" s="685" t="str">
        <f t="shared" si="85"/>
        <v>BA03</v>
      </c>
      <c r="I306" s="1515" t="str">
        <f t="shared" si="2"/>
        <v>#REF!</v>
      </c>
      <c r="J306" s="229">
        <v>5.0</v>
      </c>
      <c r="K306" s="171">
        <v>2024.0</v>
      </c>
      <c r="L306" s="1148">
        <v>45413.0</v>
      </c>
      <c r="M306" s="1148">
        <v>45443.0</v>
      </c>
      <c r="N306" s="229">
        <v>24.0</v>
      </c>
      <c r="O306" s="685">
        <v>0.5</v>
      </c>
      <c r="P306" s="1531" t="str">
        <f t="shared" si="81"/>
        <v>#REF!</v>
      </c>
      <c r="Q306" s="1531">
        <v>0.705</v>
      </c>
      <c r="R306" s="940"/>
      <c r="S306" s="171"/>
      <c r="T306" s="422" t="s">
        <v>837</v>
      </c>
      <c r="U306" s="652">
        <f t="shared" si="4"/>
        <v>0.705</v>
      </c>
      <c r="V306" s="652" t="str">
        <f t="shared" si="86"/>
        <v>#REF!</v>
      </c>
      <c r="W306" s="652">
        <f t="shared" si="87"/>
        <v>1.41</v>
      </c>
      <c r="X306" s="652" t="str">
        <f t="shared" si="7"/>
        <v>#REF!</v>
      </c>
      <c r="Y306" s="530">
        <f t="shared" si="8"/>
        <v>1</v>
      </c>
      <c r="Z306" s="1442" t="str">
        <f t="shared" si="9"/>
        <v>#REF!</v>
      </c>
      <c r="AA306" s="1442" t="str">
        <f t="shared" si="29"/>
        <v>#REF!</v>
      </c>
      <c r="AB306" s="1442" t="str">
        <f t="shared" si="30"/>
        <v>#REF!</v>
      </c>
      <c r="AC306" s="1441" t="str">
        <f t="shared" si="31"/>
        <v>#REF!</v>
      </c>
      <c r="AD306" s="1441" t="str">
        <f t="shared" si="13"/>
        <v>#REF!</v>
      </c>
      <c r="AE306" s="1441" t="str">
        <f t="shared" si="14"/>
        <v>#REF!</v>
      </c>
      <c r="AF306" s="609"/>
    </row>
    <row r="307" ht="15.0" customHeight="1">
      <c r="A307" s="270">
        <v>304.0</v>
      </c>
      <c r="B307" s="217">
        <v>436378.0</v>
      </c>
      <c r="C307" s="220" t="s">
        <v>883</v>
      </c>
      <c r="D307" s="279" t="s">
        <v>884</v>
      </c>
      <c r="E307" s="279" t="s">
        <v>892</v>
      </c>
      <c r="F307" s="533" t="s">
        <v>564</v>
      </c>
      <c r="G307" s="533" t="s">
        <v>530</v>
      </c>
      <c r="H307" s="533" t="s">
        <v>565</v>
      </c>
      <c r="I307" s="1520" t="str">
        <f t="shared" si="2"/>
        <v>#REF!</v>
      </c>
      <c r="J307" s="217">
        <v>5.0</v>
      </c>
      <c r="K307" s="217">
        <v>2024.0</v>
      </c>
      <c r="L307" s="416">
        <v>45413.0</v>
      </c>
      <c r="M307" s="416">
        <v>45443.0</v>
      </c>
      <c r="N307" s="217">
        <v>24.0</v>
      </c>
      <c r="O307" s="533">
        <f t="shared" ref="O307:O326" si="90">N307/24</f>
        <v>1</v>
      </c>
      <c r="P307" s="215">
        <f t="shared" si="81"/>
        <v>1</v>
      </c>
      <c r="Q307" s="215">
        <f>24/24</f>
        <v>1</v>
      </c>
      <c r="R307" s="928"/>
      <c r="S307" s="217" t="s">
        <v>517</v>
      </c>
      <c r="T307" s="220" t="s">
        <v>871</v>
      </c>
      <c r="U307" s="652">
        <f t="shared" si="4"/>
        <v>1</v>
      </c>
      <c r="V307" s="652">
        <f t="shared" si="86"/>
        <v>1</v>
      </c>
      <c r="W307" s="652">
        <f t="shared" si="87"/>
        <v>1</v>
      </c>
      <c r="X307" s="652">
        <f t="shared" si="7"/>
        <v>1</v>
      </c>
      <c r="Y307" s="530">
        <f t="shared" si="8"/>
        <v>1</v>
      </c>
      <c r="Z307" s="1442" t="str">
        <f t="shared" si="9"/>
        <v>#REF!</v>
      </c>
      <c r="AA307" s="1442" t="str">
        <f t="shared" si="29"/>
        <v>#REF!</v>
      </c>
      <c r="AB307" s="1442" t="str">
        <f t="shared" si="30"/>
        <v>#REF!</v>
      </c>
      <c r="AC307" s="1441">
        <f t="shared" si="31"/>
        <v>0</v>
      </c>
      <c r="AD307" s="1441" t="str">
        <f t="shared" si="13"/>
        <v>#REF!</v>
      </c>
      <c r="AE307" s="1441" t="str">
        <f t="shared" si="14"/>
        <v>#REF!</v>
      </c>
      <c r="AF307" s="609"/>
    </row>
    <row r="308" ht="15.0" customHeight="1">
      <c r="A308" s="270">
        <v>305.0</v>
      </c>
      <c r="B308" s="229">
        <v>292504.0</v>
      </c>
      <c r="C308" s="232" t="s">
        <v>896</v>
      </c>
      <c r="D308" s="287" t="s">
        <v>897</v>
      </c>
      <c r="E308" s="287" t="s">
        <v>892</v>
      </c>
      <c r="F308" s="537" t="s">
        <v>564</v>
      </c>
      <c r="G308" s="537" t="s">
        <v>540</v>
      </c>
      <c r="H308" s="537" t="s">
        <v>612</v>
      </c>
      <c r="I308" s="1523" t="str">
        <f t="shared" si="2"/>
        <v>#REF!</v>
      </c>
      <c r="J308" s="229">
        <v>5.0</v>
      </c>
      <c r="K308" s="229">
        <v>2024.0</v>
      </c>
      <c r="L308" s="1148">
        <v>45413.0</v>
      </c>
      <c r="M308" s="1148">
        <v>45443.0</v>
      </c>
      <c r="N308" s="229">
        <v>24.0</v>
      </c>
      <c r="O308" s="537">
        <f t="shared" si="90"/>
        <v>1</v>
      </c>
      <c r="P308" s="227">
        <f t="shared" si="81"/>
        <v>1</v>
      </c>
      <c r="Q308" s="1549">
        <f>23.5/24</f>
        <v>0.9791666667</v>
      </c>
      <c r="R308" s="940"/>
      <c r="S308" s="229" t="s">
        <v>517</v>
      </c>
      <c r="T308" s="232" t="s">
        <v>871</v>
      </c>
      <c r="U308" s="652">
        <f t="shared" si="4"/>
        <v>0.9791666667</v>
      </c>
      <c r="V308" s="652">
        <f t="shared" si="86"/>
        <v>1</v>
      </c>
      <c r="W308" s="652">
        <f t="shared" si="87"/>
        <v>0.979</v>
      </c>
      <c r="X308" s="652">
        <f t="shared" si="7"/>
        <v>0.98</v>
      </c>
      <c r="Y308" s="530">
        <f t="shared" si="8"/>
        <v>1</v>
      </c>
      <c r="Z308" s="1442" t="str">
        <f t="shared" si="9"/>
        <v>#REF!</v>
      </c>
      <c r="AA308" s="1442" t="str">
        <f t="shared" si="29"/>
        <v>#REF!</v>
      </c>
      <c r="AB308" s="1442" t="str">
        <f t="shared" si="30"/>
        <v>#REF!</v>
      </c>
      <c r="AC308" s="1441">
        <f t="shared" si="31"/>
        <v>0</v>
      </c>
      <c r="AD308" s="1441" t="str">
        <f t="shared" si="13"/>
        <v>#REF!</v>
      </c>
      <c r="AE308" s="1441" t="str">
        <f t="shared" si="14"/>
        <v>#REF!</v>
      </c>
      <c r="AF308" s="609"/>
    </row>
    <row r="309" ht="15.0" customHeight="1">
      <c r="A309" s="270">
        <v>306.0</v>
      </c>
      <c r="B309" s="229">
        <v>434037.0</v>
      </c>
      <c r="C309" s="232" t="s">
        <v>878</v>
      </c>
      <c r="D309" s="287" t="s">
        <v>879</v>
      </c>
      <c r="E309" s="287" t="s">
        <v>892</v>
      </c>
      <c r="F309" s="537" t="s">
        <v>512</v>
      </c>
      <c r="G309" s="537" t="s">
        <v>540</v>
      </c>
      <c r="H309" s="537" t="s">
        <v>541</v>
      </c>
      <c r="I309" s="1523" t="str">
        <f t="shared" si="2"/>
        <v>#REF!</v>
      </c>
      <c r="J309" s="229">
        <v>5.0</v>
      </c>
      <c r="K309" s="229">
        <v>2024.0</v>
      </c>
      <c r="L309" s="1148">
        <v>45413.0</v>
      </c>
      <c r="M309" s="1148">
        <v>45443.0</v>
      </c>
      <c r="N309" s="229">
        <v>24.0</v>
      </c>
      <c r="O309" s="537">
        <f t="shared" si="90"/>
        <v>1</v>
      </c>
      <c r="P309" s="227">
        <f t="shared" si="81"/>
        <v>1</v>
      </c>
      <c r="Q309" s="227">
        <f t="shared" ref="Q309:Q312" si="91">24/24</f>
        <v>1</v>
      </c>
      <c r="R309" s="940"/>
      <c r="S309" s="229" t="s">
        <v>517</v>
      </c>
      <c r="T309" s="232" t="s">
        <v>871</v>
      </c>
      <c r="U309" s="652">
        <f t="shared" si="4"/>
        <v>1</v>
      </c>
      <c r="V309" s="652">
        <f t="shared" si="86"/>
        <v>1</v>
      </c>
      <c r="W309" s="652">
        <f t="shared" si="87"/>
        <v>1</v>
      </c>
      <c r="X309" s="652">
        <f t="shared" si="7"/>
        <v>1</v>
      </c>
      <c r="Y309" s="530">
        <f t="shared" si="8"/>
        <v>1</v>
      </c>
      <c r="Z309" s="1442" t="str">
        <f t="shared" si="9"/>
        <v>#REF!</v>
      </c>
      <c r="AA309" s="1442" t="str">
        <f t="shared" si="29"/>
        <v>#REF!</v>
      </c>
      <c r="AB309" s="1442" t="str">
        <f t="shared" si="30"/>
        <v>#REF!</v>
      </c>
      <c r="AC309" s="1441">
        <f t="shared" si="31"/>
        <v>0</v>
      </c>
      <c r="AD309" s="1441" t="str">
        <f t="shared" si="13"/>
        <v>#REF!</v>
      </c>
      <c r="AE309" s="1441" t="str">
        <f t="shared" si="14"/>
        <v>#REF!</v>
      </c>
      <c r="AF309" s="609"/>
    </row>
    <row r="310" ht="15.0" customHeight="1">
      <c r="A310" s="270">
        <v>307.0</v>
      </c>
      <c r="B310" s="229">
        <v>431002.0</v>
      </c>
      <c r="C310" s="232" t="s">
        <v>898</v>
      </c>
      <c r="D310" s="287" t="s">
        <v>899</v>
      </c>
      <c r="E310" s="287" t="s">
        <v>892</v>
      </c>
      <c r="F310" s="537" t="s">
        <v>512</v>
      </c>
      <c r="G310" s="537" t="s">
        <v>530</v>
      </c>
      <c r="H310" s="537" t="s">
        <v>531</v>
      </c>
      <c r="I310" s="1523" t="str">
        <f t="shared" si="2"/>
        <v>#REF!</v>
      </c>
      <c r="J310" s="229">
        <v>5.0</v>
      </c>
      <c r="K310" s="229">
        <v>2024.0</v>
      </c>
      <c r="L310" s="1148">
        <v>45413.0</v>
      </c>
      <c r="M310" s="1148">
        <v>45443.0</v>
      </c>
      <c r="N310" s="229">
        <v>24.0</v>
      </c>
      <c r="O310" s="537">
        <f t="shared" si="90"/>
        <v>1</v>
      </c>
      <c r="P310" s="227">
        <f t="shared" si="81"/>
        <v>1</v>
      </c>
      <c r="Q310" s="227">
        <f t="shared" si="91"/>
        <v>1</v>
      </c>
      <c r="R310" s="940"/>
      <c r="S310" s="229" t="s">
        <v>517</v>
      </c>
      <c r="T310" s="232" t="s">
        <v>871</v>
      </c>
      <c r="U310" s="652">
        <f t="shared" si="4"/>
        <v>1</v>
      </c>
      <c r="V310" s="652">
        <f t="shared" si="86"/>
        <v>1</v>
      </c>
      <c r="W310" s="652">
        <f t="shared" si="87"/>
        <v>1</v>
      </c>
      <c r="X310" s="652">
        <f t="shared" si="7"/>
        <v>1</v>
      </c>
      <c r="Y310" s="530">
        <f t="shared" si="8"/>
        <v>1</v>
      </c>
      <c r="Z310" s="1442" t="str">
        <f t="shared" si="9"/>
        <v>#REF!</v>
      </c>
      <c r="AA310" s="1442" t="str">
        <f t="shared" si="29"/>
        <v>#REF!</v>
      </c>
      <c r="AB310" s="1442" t="str">
        <f t="shared" si="30"/>
        <v>#REF!</v>
      </c>
      <c r="AC310" s="1441">
        <f t="shared" si="31"/>
        <v>0</v>
      </c>
      <c r="AD310" s="1441" t="str">
        <f t="shared" si="13"/>
        <v>#REF!</v>
      </c>
      <c r="AE310" s="1441" t="str">
        <f t="shared" si="14"/>
        <v>#REF!</v>
      </c>
      <c r="AF310" s="609"/>
    </row>
    <row r="311" ht="15.0" customHeight="1">
      <c r="A311" s="270">
        <v>308.0</v>
      </c>
      <c r="B311" s="229">
        <v>431003.0</v>
      </c>
      <c r="C311" s="232" t="s">
        <v>907</v>
      </c>
      <c r="D311" s="287" t="s">
        <v>908</v>
      </c>
      <c r="E311" s="287" t="s">
        <v>892</v>
      </c>
      <c r="F311" s="537" t="s">
        <v>512</v>
      </c>
      <c r="G311" s="537" t="s">
        <v>540</v>
      </c>
      <c r="H311" s="537" t="s">
        <v>541</v>
      </c>
      <c r="I311" s="1523" t="str">
        <f t="shared" si="2"/>
        <v>#REF!</v>
      </c>
      <c r="J311" s="229">
        <v>5.0</v>
      </c>
      <c r="K311" s="229">
        <v>2024.0</v>
      </c>
      <c r="L311" s="1148">
        <v>45413.0</v>
      </c>
      <c r="M311" s="1148">
        <v>45443.0</v>
      </c>
      <c r="N311" s="229">
        <v>24.0</v>
      </c>
      <c r="O311" s="537">
        <f t="shared" si="90"/>
        <v>1</v>
      </c>
      <c r="P311" s="227">
        <f t="shared" si="81"/>
        <v>1</v>
      </c>
      <c r="Q311" s="227">
        <f t="shared" si="91"/>
        <v>1</v>
      </c>
      <c r="R311" s="940"/>
      <c r="S311" s="229" t="s">
        <v>517</v>
      </c>
      <c r="T311" s="232" t="s">
        <v>871</v>
      </c>
      <c r="U311" s="652">
        <f t="shared" si="4"/>
        <v>1</v>
      </c>
      <c r="V311" s="652">
        <f t="shared" si="86"/>
        <v>1</v>
      </c>
      <c r="W311" s="652">
        <f t="shared" si="87"/>
        <v>1</v>
      </c>
      <c r="X311" s="652">
        <f t="shared" si="7"/>
        <v>1</v>
      </c>
      <c r="Y311" s="530">
        <f t="shared" si="8"/>
        <v>1</v>
      </c>
      <c r="Z311" s="1442" t="str">
        <f t="shared" si="9"/>
        <v>#REF!</v>
      </c>
      <c r="AA311" s="1442" t="str">
        <f t="shared" si="29"/>
        <v>#REF!</v>
      </c>
      <c r="AB311" s="1442" t="str">
        <f t="shared" si="30"/>
        <v>#REF!</v>
      </c>
      <c r="AC311" s="1441">
        <f t="shared" si="31"/>
        <v>0</v>
      </c>
      <c r="AD311" s="1441" t="str">
        <f t="shared" si="13"/>
        <v>#REF!</v>
      </c>
      <c r="AE311" s="1441" t="str">
        <f t="shared" si="14"/>
        <v>#REF!</v>
      </c>
      <c r="AF311" s="609"/>
    </row>
    <row r="312" ht="15.0" customHeight="1">
      <c r="A312" s="270">
        <v>309.0</v>
      </c>
      <c r="B312" s="229">
        <v>291769.0</v>
      </c>
      <c r="C312" s="232" t="s">
        <v>873</v>
      </c>
      <c r="D312" s="287" t="s">
        <v>874</v>
      </c>
      <c r="E312" s="287" t="s">
        <v>892</v>
      </c>
      <c r="F312" s="537" t="s">
        <v>512</v>
      </c>
      <c r="G312" s="537" t="s">
        <v>540</v>
      </c>
      <c r="H312" s="537" t="s">
        <v>541</v>
      </c>
      <c r="I312" s="1523" t="str">
        <f t="shared" si="2"/>
        <v>#REF!</v>
      </c>
      <c r="J312" s="229">
        <v>5.0</v>
      </c>
      <c r="K312" s="229">
        <v>2024.0</v>
      </c>
      <c r="L312" s="1148">
        <v>45413.0</v>
      </c>
      <c r="M312" s="1148">
        <v>45443.0</v>
      </c>
      <c r="N312" s="229">
        <v>24.0</v>
      </c>
      <c r="O312" s="537">
        <f t="shared" si="90"/>
        <v>1</v>
      </c>
      <c r="P312" s="227">
        <f t="shared" si="81"/>
        <v>1</v>
      </c>
      <c r="Q312" s="227">
        <f t="shared" si="91"/>
        <v>1</v>
      </c>
      <c r="R312" s="940"/>
      <c r="S312" s="229" t="s">
        <v>517</v>
      </c>
      <c r="T312" s="232" t="s">
        <v>871</v>
      </c>
      <c r="U312" s="652">
        <f t="shared" si="4"/>
        <v>1</v>
      </c>
      <c r="V312" s="652">
        <f t="shared" si="86"/>
        <v>1</v>
      </c>
      <c r="W312" s="652">
        <f t="shared" si="87"/>
        <v>1</v>
      </c>
      <c r="X312" s="652">
        <f t="shared" si="7"/>
        <v>1</v>
      </c>
      <c r="Y312" s="530">
        <f t="shared" si="8"/>
        <v>1</v>
      </c>
      <c r="Z312" s="1442" t="str">
        <f t="shared" si="9"/>
        <v>#REF!</v>
      </c>
      <c r="AA312" s="1442" t="str">
        <f t="shared" si="29"/>
        <v>#REF!</v>
      </c>
      <c r="AB312" s="1442" t="str">
        <f t="shared" si="30"/>
        <v>#REF!</v>
      </c>
      <c r="AC312" s="1441">
        <f t="shared" si="31"/>
        <v>0</v>
      </c>
      <c r="AD312" s="1441" t="str">
        <f t="shared" si="13"/>
        <v>#REF!</v>
      </c>
      <c r="AE312" s="1441" t="str">
        <f t="shared" si="14"/>
        <v>#REF!</v>
      </c>
      <c r="AF312" s="609"/>
    </row>
    <row r="313" ht="15.0" customHeight="1">
      <c r="A313" s="270">
        <v>310.0</v>
      </c>
      <c r="B313" s="229">
        <v>277356.0</v>
      </c>
      <c r="C313" s="232" t="s">
        <v>866</v>
      </c>
      <c r="D313" s="287" t="s">
        <v>867</v>
      </c>
      <c r="E313" s="287" t="s">
        <v>892</v>
      </c>
      <c r="F313" s="537" t="s">
        <v>512</v>
      </c>
      <c r="G313" s="537" t="s">
        <v>540</v>
      </c>
      <c r="H313" s="537" t="s">
        <v>541</v>
      </c>
      <c r="I313" s="1523" t="str">
        <f t="shared" si="2"/>
        <v>#REF!</v>
      </c>
      <c r="J313" s="229">
        <v>5.0</v>
      </c>
      <c r="K313" s="229">
        <v>2024.0</v>
      </c>
      <c r="L313" s="1148">
        <v>45413.0</v>
      </c>
      <c r="M313" s="1148">
        <v>45443.0</v>
      </c>
      <c r="N313" s="229">
        <v>24.0</v>
      </c>
      <c r="O313" s="537">
        <f t="shared" si="90"/>
        <v>1</v>
      </c>
      <c r="P313" s="227">
        <f t="shared" si="81"/>
        <v>1</v>
      </c>
      <c r="Q313" s="1549">
        <f>22/24</f>
        <v>0.9166666667</v>
      </c>
      <c r="R313" s="940"/>
      <c r="S313" s="229" t="s">
        <v>517</v>
      </c>
      <c r="T313" s="232" t="s">
        <v>871</v>
      </c>
      <c r="U313" s="652">
        <f t="shared" si="4"/>
        <v>0.9166666667</v>
      </c>
      <c r="V313" s="652">
        <f t="shared" si="86"/>
        <v>1</v>
      </c>
      <c r="W313" s="652">
        <f t="shared" si="87"/>
        <v>0.917</v>
      </c>
      <c r="X313" s="652">
        <f t="shared" si="7"/>
        <v>0.92</v>
      </c>
      <c r="Y313" s="530">
        <f t="shared" si="8"/>
        <v>1</v>
      </c>
      <c r="Z313" s="1442" t="str">
        <f t="shared" si="9"/>
        <v>#REF!</v>
      </c>
      <c r="AA313" s="1442" t="str">
        <f t="shared" si="29"/>
        <v>#REF!</v>
      </c>
      <c r="AB313" s="1442" t="str">
        <f t="shared" si="30"/>
        <v>#REF!</v>
      </c>
      <c r="AC313" s="1441">
        <f t="shared" si="31"/>
        <v>0</v>
      </c>
      <c r="AD313" s="1441" t="str">
        <f t="shared" si="13"/>
        <v>#REF!</v>
      </c>
      <c r="AE313" s="1441" t="str">
        <f t="shared" si="14"/>
        <v>#REF!</v>
      </c>
      <c r="AF313" s="609"/>
    </row>
    <row r="314" ht="15.0" customHeight="1">
      <c r="A314" s="270">
        <v>311.0</v>
      </c>
      <c r="B314" s="229">
        <v>439833.0</v>
      </c>
      <c r="C314" s="232" t="s">
        <v>890</v>
      </c>
      <c r="D314" s="287" t="s">
        <v>891</v>
      </c>
      <c r="E314" s="287" t="s">
        <v>892</v>
      </c>
      <c r="F314" s="537" t="s">
        <v>701</v>
      </c>
      <c r="G314" s="537" t="s">
        <v>540</v>
      </c>
      <c r="H314" s="537" t="s">
        <v>703</v>
      </c>
      <c r="I314" s="1523" t="str">
        <f t="shared" si="2"/>
        <v>#REF!</v>
      </c>
      <c r="J314" s="229">
        <v>5.0</v>
      </c>
      <c r="K314" s="229">
        <v>2024.0</v>
      </c>
      <c r="L314" s="1148">
        <v>45413.0</v>
      </c>
      <c r="M314" s="1148">
        <v>45443.0</v>
      </c>
      <c r="N314" s="229">
        <v>24.0</v>
      </c>
      <c r="O314" s="537">
        <f t="shared" si="90"/>
        <v>1</v>
      </c>
      <c r="P314" s="227">
        <f t="shared" si="81"/>
        <v>1</v>
      </c>
      <c r="Q314" s="227">
        <f t="shared" ref="Q314:Q316" si="92">24/24</f>
        <v>1</v>
      </c>
      <c r="R314" s="940"/>
      <c r="S314" s="229" t="s">
        <v>517</v>
      </c>
      <c r="T314" s="232" t="s">
        <v>871</v>
      </c>
      <c r="U314" s="652">
        <f t="shared" si="4"/>
        <v>1</v>
      </c>
      <c r="V314" s="652">
        <f t="shared" si="86"/>
        <v>1</v>
      </c>
      <c r="W314" s="652">
        <f t="shared" si="87"/>
        <v>1</v>
      </c>
      <c r="X314" s="652">
        <f t="shared" si="7"/>
        <v>1</v>
      </c>
      <c r="Y314" s="530">
        <f t="shared" si="8"/>
        <v>1</v>
      </c>
      <c r="Z314" s="1442" t="str">
        <f t="shared" si="9"/>
        <v>#REF!</v>
      </c>
      <c r="AA314" s="1442" t="str">
        <f t="shared" si="29"/>
        <v>#REF!</v>
      </c>
      <c r="AB314" s="1442" t="str">
        <f t="shared" si="30"/>
        <v>#REF!</v>
      </c>
      <c r="AC314" s="1441">
        <f t="shared" si="31"/>
        <v>0</v>
      </c>
      <c r="AD314" s="1441" t="str">
        <f t="shared" si="13"/>
        <v>#REF!</v>
      </c>
      <c r="AE314" s="1441" t="str">
        <f t="shared" si="14"/>
        <v>#REF!</v>
      </c>
      <c r="AF314" s="609"/>
    </row>
    <row r="315" ht="15.0" customHeight="1">
      <c r="A315" s="270">
        <v>312.0</v>
      </c>
      <c r="B315" s="229">
        <v>275897.0</v>
      </c>
      <c r="C315" s="232" t="s">
        <v>888</v>
      </c>
      <c r="D315" s="287" t="s">
        <v>889</v>
      </c>
      <c r="E315" s="287" t="s">
        <v>892</v>
      </c>
      <c r="F315" s="537" t="s">
        <v>701</v>
      </c>
      <c r="G315" s="537" t="s">
        <v>555</v>
      </c>
      <c r="H315" s="537" t="s">
        <v>708</v>
      </c>
      <c r="I315" s="1523" t="str">
        <f t="shared" si="2"/>
        <v>#REF!</v>
      </c>
      <c r="J315" s="229">
        <v>5.0</v>
      </c>
      <c r="K315" s="229">
        <v>2024.0</v>
      </c>
      <c r="L315" s="1148">
        <v>45413.0</v>
      </c>
      <c r="M315" s="1148">
        <v>45443.0</v>
      </c>
      <c r="N315" s="229">
        <v>24.0</v>
      </c>
      <c r="O315" s="537">
        <f t="shared" si="90"/>
        <v>1</v>
      </c>
      <c r="P315" s="227">
        <f t="shared" si="81"/>
        <v>1</v>
      </c>
      <c r="Q315" s="227">
        <f t="shared" si="92"/>
        <v>1</v>
      </c>
      <c r="R315" s="940"/>
      <c r="S315" s="229" t="s">
        <v>517</v>
      </c>
      <c r="T315" s="232" t="s">
        <v>871</v>
      </c>
      <c r="U315" s="652">
        <f t="shared" si="4"/>
        <v>1</v>
      </c>
      <c r="V315" s="652">
        <f t="shared" si="86"/>
        <v>1</v>
      </c>
      <c r="W315" s="652">
        <f t="shared" si="87"/>
        <v>1</v>
      </c>
      <c r="X315" s="652">
        <f t="shared" si="7"/>
        <v>1</v>
      </c>
      <c r="Y315" s="530">
        <f t="shared" si="8"/>
        <v>1</v>
      </c>
      <c r="Z315" s="1442" t="str">
        <f t="shared" si="9"/>
        <v>#REF!</v>
      </c>
      <c r="AA315" s="1442" t="str">
        <f t="shared" si="29"/>
        <v>#REF!</v>
      </c>
      <c r="AB315" s="1442" t="str">
        <f t="shared" si="30"/>
        <v>#REF!</v>
      </c>
      <c r="AC315" s="1441">
        <f t="shared" si="31"/>
        <v>0</v>
      </c>
      <c r="AD315" s="1441" t="str">
        <f t="shared" si="13"/>
        <v>#REF!</v>
      </c>
      <c r="AE315" s="1441" t="str">
        <f t="shared" si="14"/>
        <v>#REF!</v>
      </c>
      <c r="AF315" s="609"/>
    </row>
    <row r="316" ht="15.0" customHeight="1">
      <c r="A316" s="270">
        <v>313.0</v>
      </c>
      <c r="B316" s="229">
        <v>431706.0</v>
      </c>
      <c r="C316" s="232" t="s">
        <v>909</v>
      </c>
      <c r="D316" s="287" t="s">
        <v>910</v>
      </c>
      <c r="E316" s="287" t="s">
        <v>892</v>
      </c>
      <c r="F316" s="537" t="s">
        <v>701</v>
      </c>
      <c r="G316" s="537" t="s">
        <v>540</v>
      </c>
      <c r="H316" s="537" t="s">
        <v>703</v>
      </c>
      <c r="I316" s="1523" t="str">
        <f t="shared" si="2"/>
        <v>#REF!</v>
      </c>
      <c r="J316" s="229">
        <v>5.0</v>
      </c>
      <c r="K316" s="229">
        <v>2024.0</v>
      </c>
      <c r="L316" s="1148">
        <v>45413.0</v>
      </c>
      <c r="M316" s="1148">
        <v>45443.0</v>
      </c>
      <c r="N316" s="229">
        <v>24.0</v>
      </c>
      <c r="O316" s="537">
        <f t="shared" si="90"/>
        <v>1</v>
      </c>
      <c r="P316" s="227">
        <f t="shared" si="81"/>
        <v>1</v>
      </c>
      <c r="Q316" s="227">
        <f t="shared" si="92"/>
        <v>1</v>
      </c>
      <c r="R316" s="940"/>
      <c r="S316" s="229" t="s">
        <v>517</v>
      </c>
      <c r="T316" s="232" t="s">
        <v>871</v>
      </c>
      <c r="U316" s="652">
        <f t="shared" si="4"/>
        <v>1</v>
      </c>
      <c r="V316" s="652">
        <f t="shared" si="86"/>
        <v>1</v>
      </c>
      <c r="W316" s="652">
        <f t="shared" si="87"/>
        <v>1</v>
      </c>
      <c r="X316" s="652">
        <f t="shared" si="7"/>
        <v>1</v>
      </c>
      <c r="Y316" s="530">
        <f t="shared" si="8"/>
        <v>1</v>
      </c>
      <c r="Z316" s="1442" t="str">
        <f t="shared" si="9"/>
        <v>#REF!</v>
      </c>
      <c r="AA316" s="1442" t="str">
        <f t="shared" si="29"/>
        <v>#REF!</v>
      </c>
      <c r="AB316" s="1442" t="str">
        <f t="shared" si="30"/>
        <v>#REF!</v>
      </c>
      <c r="AC316" s="1441">
        <f t="shared" si="31"/>
        <v>0</v>
      </c>
      <c r="AD316" s="1441" t="str">
        <f t="shared" si="13"/>
        <v>#REF!</v>
      </c>
      <c r="AE316" s="1441" t="str">
        <f t="shared" si="14"/>
        <v>#REF!</v>
      </c>
      <c r="AF316" s="609"/>
    </row>
    <row r="317" ht="15.0" customHeight="1">
      <c r="A317" s="270">
        <v>314.0</v>
      </c>
      <c r="B317" s="229">
        <v>281067.0</v>
      </c>
      <c r="C317" s="232" t="s">
        <v>1025</v>
      </c>
      <c r="D317" s="287" t="s">
        <v>1026</v>
      </c>
      <c r="E317" s="287" t="s">
        <v>662</v>
      </c>
      <c r="F317" s="537" t="s">
        <v>663</v>
      </c>
      <c r="G317" s="537" t="s">
        <v>540</v>
      </c>
      <c r="H317" s="537" t="s">
        <v>750</v>
      </c>
      <c r="I317" s="1523" t="str">
        <f t="shared" si="2"/>
        <v>#REF!</v>
      </c>
      <c r="J317" s="229">
        <v>5.0</v>
      </c>
      <c r="K317" s="229">
        <v>2024.0</v>
      </c>
      <c r="L317" s="1148">
        <v>45413.0</v>
      </c>
      <c r="M317" s="1148">
        <v>45443.0</v>
      </c>
      <c r="N317" s="229">
        <f>24*0.4</f>
        <v>9.6</v>
      </c>
      <c r="O317" s="537">
        <f t="shared" si="90"/>
        <v>0.4</v>
      </c>
      <c r="P317" s="227">
        <f t="shared" si="81"/>
        <v>0.4</v>
      </c>
      <c r="Q317" s="1549">
        <f>24*0.4/24</f>
        <v>0.4</v>
      </c>
      <c r="R317" s="940"/>
      <c r="S317" s="229" t="s">
        <v>517</v>
      </c>
      <c r="T317" s="232" t="s">
        <v>871</v>
      </c>
      <c r="U317" s="652">
        <f t="shared" si="4"/>
        <v>0.4</v>
      </c>
      <c r="V317" s="652" t="str">
        <f t="shared" si="86"/>
        <v>#REF!</v>
      </c>
      <c r="W317" s="652">
        <f t="shared" si="87"/>
        <v>1.177</v>
      </c>
      <c r="X317" s="652" t="str">
        <f t="shared" si="7"/>
        <v>#REF!</v>
      </c>
      <c r="Y317" s="530">
        <f t="shared" si="8"/>
        <v>1</v>
      </c>
      <c r="Z317" s="1442" t="str">
        <f t="shared" si="9"/>
        <v>#REF!</v>
      </c>
      <c r="AA317" s="1442" t="str">
        <f t="shared" si="29"/>
        <v>#REF!</v>
      </c>
      <c r="AB317" s="1442" t="str">
        <f t="shared" si="30"/>
        <v>#REF!</v>
      </c>
      <c r="AC317" s="1441" t="str">
        <f t="shared" si="31"/>
        <v>#REF!</v>
      </c>
      <c r="AD317" s="1441" t="str">
        <f t="shared" si="13"/>
        <v>#REF!</v>
      </c>
      <c r="AE317" s="1441" t="str">
        <f t="shared" si="14"/>
        <v>#REF!</v>
      </c>
      <c r="AF317" s="609"/>
    </row>
    <row r="318" ht="15.0" customHeight="1">
      <c r="A318" s="270">
        <v>315.0</v>
      </c>
      <c r="B318" s="217">
        <v>428988.0</v>
      </c>
      <c r="C318" s="220" t="s">
        <v>921</v>
      </c>
      <c r="D318" s="279" t="s">
        <v>922</v>
      </c>
      <c r="E318" s="279" t="s">
        <v>892</v>
      </c>
      <c r="F318" s="533" t="s">
        <v>564</v>
      </c>
      <c r="G318" s="533" t="s">
        <v>530</v>
      </c>
      <c r="H318" s="533" t="s">
        <v>565</v>
      </c>
      <c r="I318" s="1520" t="str">
        <f t="shared" si="2"/>
        <v>#REF!</v>
      </c>
      <c r="J318" s="217">
        <v>5.0</v>
      </c>
      <c r="K318" s="217">
        <v>2024.0</v>
      </c>
      <c r="L318" s="416">
        <v>45413.0</v>
      </c>
      <c r="M318" s="416">
        <v>45443.0</v>
      </c>
      <c r="N318" s="217">
        <v>24.0</v>
      </c>
      <c r="O318" s="533">
        <f t="shared" si="90"/>
        <v>1</v>
      </c>
      <c r="P318" s="215">
        <f t="shared" si="81"/>
        <v>1</v>
      </c>
      <c r="Q318" s="1550">
        <f>23.5/24</f>
        <v>0.9791666667</v>
      </c>
      <c r="R318" s="928"/>
      <c r="S318" s="217" t="s">
        <v>517</v>
      </c>
      <c r="T318" s="220" t="s">
        <v>913</v>
      </c>
      <c r="U318" s="652">
        <f t="shared" si="4"/>
        <v>0.9791666667</v>
      </c>
      <c r="V318" s="652">
        <f t="shared" si="86"/>
        <v>1</v>
      </c>
      <c r="W318" s="652">
        <f t="shared" si="87"/>
        <v>0.979</v>
      </c>
      <c r="X318" s="652">
        <f t="shared" si="7"/>
        <v>0.98</v>
      </c>
      <c r="Y318" s="530">
        <f t="shared" si="8"/>
        <v>1</v>
      </c>
      <c r="Z318" s="1442" t="str">
        <f t="shared" si="9"/>
        <v>#REF!</v>
      </c>
      <c r="AA318" s="1442" t="str">
        <f t="shared" si="29"/>
        <v>#REF!</v>
      </c>
      <c r="AB318" s="1442" t="str">
        <f t="shared" si="30"/>
        <v>#REF!</v>
      </c>
      <c r="AC318" s="1441">
        <f t="shared" si="31"/>
        <v>0</v>
      </c>
      <c r="AD318" s="1441" t="str">
        <f t="shared" si="13"/>
        <v>#REF!</v>
      </c>
      <c r="AE318" s="1441" t="str">
        <f t="shared" si="14"/>
        <v>#REF!</v>
      </c>
      <c r="AF318" s="609"/>
    </row>
    <row r="319" ht="15.0" customHeight="1">
      <c r="A319" s="270">
        <v>316.0</v>
      </c>
      <c r="B319" s="229">
        <v>428990.0</v>
      </c>
      <c r="C319" s="232" t="s">
        <v>926</v>
      </c>
      <c r="D319" s="287" t="s">
        <v>927</v>
      </c>
      <c r="E319" s="287" t="s">
        <v>892</v>
      </c>
      <c r="F319" s="537" t="s">
        <v>564</v>
      </c>
      <c r="G319" s="537" t="s">
        <v>530</v>
      </c>
      <c r="H319" s="537" t="s">
        <v>565</v>
      </c>
      <c r="I319" s="1523" t="str">
        <f t="shared" si="2"/>
        <v>#REF!</v>
      </c>
      <c r="J319" s="229">
        <v>5.0</v>
      </c>
      <c r="K319" s="229">
        <v>2024.0</v>
      </c>
      <c r="L319" s="1148">
        <v>45413.0</v>
      </c>
      <c r="M319" s="1148">
        <v>45443.0</v>
      </c>
      <c r="N319" s="229">
        <v>24.0</v>
      </c>
      <c r="O319" s="537">
        <f t="shared" si="90"/>
        <v>1</v>
      </c>
      <c r="P319" s="227">
        <f t="shared" si="81"/>
        <v>1</v>
      </c>
      <c r="Q319" s="227">
        <f t="shared" ref="Q319:Q320" si="93">24/24</f>
        <v>1</v>
      </c>
      <c r="R319" s="940"/>
      <c r="S319" s="229" t="s">
        <v>517</v>
      </c>
      <c r="T319" s="232" t="s">
        <v>913</v>
      </c>
      <c r="U319" s="652">
        <f t="shared" si="4"/>
        <v>1</v>
      </c>
      <c r="V319" s="652">
        <f t="shared" si="86"/>
        <v>1</v>
      </c>
      <c r="W319" s="652">
        <f t="shared" si="87"/>
        <v>1</v>
      </c>
      <c r="X319" s="652">
        <f t="shared" si="7"/>
        <v>1</v>
      </c>
      <c r="Y319" s="530">
        <f t="shared" si="8"/>
        <v>1</v>
      </c>
      <c r="Z319" s="1442" t="str">
        <f t="shared" si="9"/>
        <v>#REF!</v>
      </c>
      <c r="AA319" s="1442" t="str">
        <f t="shared" si="29"/>
        <v>#REF!</v>
      </c>
      <c r="AB319" s="1442" t="str">
        <f t="shared" si="30"/>
        <v>#REF!</v>
      </c>
      <c r="AC319" s="1441">
        <f t="shared" si="31"/>
        <v>0</v>
      </c>
      <c r="AD319" s="1441" t="str">
        <f t="shared" si="13"/>
        <v>#REF!</v>
      </c>
      <c r="AE319" s="1441" t="str">
        <f t="shared" si="14"/>
        <v>#REF!</v>
      </c>
      <c r="AF319" s="609"/>
    </row>
    <row r="320" ht="15.0" customHeight="1">
      <c r="A320" s="270">
        <v>317.0</v>
      </c>
      <c r="B320" s="229">
        <v>439478.0</v>
      </c>
      <c r="C320" s="232" t="s">
        <v>923</v>
      </c>
      <c r="D320" s="287" t="s">
        <v>924</v>
      </c>
      <c r="E320" s="287" t="s">
        <v>892</v>
      </c>
      <c r="F320" s="537" t="s">
        <v>564</v>
      </c>
      <c r="G320" s="537" t="s">
        <v>555</v>
      </c>
      <c r="H320" s="537" t="s">
        <v>925</v>
      </c>
      <c r="I320" s="1523" t="str">
        <f t="shared" si="2"/>
        <v>#REF!</v>
      </c>
      <c r="J320" s="229">
        <v>5.0</v>
      </c>
      <c r="K320" s="229">
        <v>2024.0</v>
      </c>
      <c r="L320" s="1148">
        <v>45413.0</v>
      </c>
      <c r="M320" s="1148">
        <v>45443.0</v>
      </c>
      <c r="N320" s="229">
        <v>24.0</v>
      </c>
      <c r="O320" s="537">
        <f t="shared" si="90"/>
        <v>1</v>
      </c>
      <c r="P320" s="227">
        <f t="shared" si="81"/>
        <v>1</v>
      </c>
      <c r="Q320" s="227">
        <f t="shared" si="93"/>
        <v>1</v>
      </c>
      <c r="R320" s="940"/>
      <c r="S320" s="229" t="s">
        <v>517</v>
      </c>
      <c r="T320" s="232" t="s">
        <v>913</v>
      </c>
      <c r="U320" s="652">
        <f t="shared" si="4"/>
        <v>1</v>
      </c>
      <c r="V320" s="652">
        <f t="shared" si="86"/>
        <v>1</v>
      </c>
      <c r="W320" s="652">
        <f t="shared" si="87"/>
        <v>1</v>
      </c>
      <c r="X320" s="652">
        <f t="shared" si="7"/>
        <v>1</v>
      </c>
      <c r="Y320" s="530">
        <f t="shared" si="8"/>
        <v>1</v>
      </c>
      <c r="Z320" s="1442" t="str">
        <f t="shared" si="9"/>
        <v>#REF!</v>
      </c>
      <c r="AA320" s="1442" t="str">
        <f t="shared" si="29"/>
        <v>#REF!</v>
      </c>
      <c r="AB320" s="1442" t="str">
        <f t="shared" si="30"/>
        <v>#REF!</v>
      </c>
      <c r="AC320" s="1441">
        <f t="shared" si="31"/>
        <v>0</v>
      </c>
      <c r="AD320" s="1441" t="str">
        <f t="shared" si="13"/>
        <v>#REF!</v>
      </c>
      <c r="AE320" s="1441" t="str">
        <f t="shared" si="14"/>
        <v>#REF!</v>
      </c>
      <c r="AF320" s="609"/>
    </row>
    <row r="321" ht="15.0" customHeight="1">
      <c r="A321" s="270">
        <v>318.0</v>
      </c>
      <c r="B321" s="223">
        <v>429576.0</v>
      </c>
      <c r="C321" s="224" t="s">
        <v>788</v>
      </c>
      <c r="D321" s="1526" t="s">
        <v>1209</v>
      </c>
      <c r="E321" s="287" t="s">
        <v>892</v>
      </c>
      <c r="F321" s="537" t="s">
        <v>701</v>
      </c>
      <c r="G321" s="537" t="s">
        <v>530</v>
      </c>
      <c r="H321" s="537" t="s">
        <v>982</v>
      </c>
      <c r="I321" s="1523" t="str">
        <f t="shared" si="2"/>
        <v>#REF!</v>
      </c>
      <c r="J321" s="229">
        <v>5.0</v>
      </c>
      <c r="K321" s="229">
        <v>2024.0</v>
      </c>
      <c r="L321" s="1148">
        <v>45413.0</v>
      </c>
      <c r="M321" s="1148">
        <v>45443.0</v>
      </c>
      <c r="N321" s="229">
        <v>24.0</v>
      </c>
      <c r="O321" s="537">
        <f t="shared" si="90"/>
        <v>1</v>
      </c>
      <c r="P321" s="227">
        <f t="shared" si="81"/>
        <v>1</v>
      </c>
      <c r="Q321" s="1549">
        <f>20/24</f>
        <v>0.8333333333</v>
      </c>
      <c r="R321" s="940"/>
      <c r="S321" s="229" t="s">
        <v>517</v>
      </c>
      <c r="T321" s="232" t="s">
        <v>913</v>
      </c>
      <c r="U321" s="652">
        <f t="shared" si="4"/>
        <v>0.8333333333</v>
      </c>
      <c r="V321" s="652">
        <f t="shared" si="86"/>
        <v>1</v>
      </c>
      <c r="W321" s="652">
        <f t="shared" si="87"/>
        <v>0.833</v>
      </c>
      <c r="X321" s="652">
        <f t="shared" si="7"/>
        <v>0.83</v>
      </c>
      <c r="Y321" s="530">
        <f t="shared" si="8"/>
        <v>1</v>
      </c>
      <c r="Z321" s="1442" t="str">
        <f t="shared" si="9"/>
        <v>#REF!</v>
      </c>
      <c r="AA321" s="1442" t="str">
        <f t="shared" si="29"/>
        <v>#REF!</v>
      </c>
      <c r="AB321" s="1442" t="str">
        <f t="shared" si="30"/>
        <v>#REF!</v>
      </c>
      <c r="AC321" s="1441">
        <f t="shared" si="31"/>
        <v>0</v>
      </c>
      <c r="AD321" s="1441" t="str">
        <f t="shared" si="13"/>
        <v>#REF!</v>
      </c>
      <c r="AE321" s="1441" t="str">
        <f t="shared" si="14"/>
        <v>#REF!</v>
      </c>
      <c r="AF321" s="609"/>
    </row>
    <row r="322" ht="15.0" customHeight="1">
      <c r="A322" s="270">
        <v>319.0</v>
      </c>
      <c r="B322" s="229">
        <v>283551.0</v>
      </c>
      <c r="C322" s="232" t="s">
        <v>914</v>
      </c>
      <c r="D322" s="287" t="s">
        <v>915</v>
      </c>
      <c r="E322" s="287" t="s">
        <v>892</v>
      </c>
      <c r="F322" s="537" t="s">
        <v>512</v>
      </c>
      <c r="G322" s="537" t="s">
        <v>555</v>
      </c>
      <c r="H322" s="537" t="s">
        <v>580</v>
      </c>
      <c r="I322" s="1523" t="str">
        <f t="shared" si="2"/>
        <v>#REF!</v>
      </c>
      <c r="J322" s="229">
        <v>5.0</v>
      </c>
      <c r="K322" s="229">
        <v>2024.0</v>
      </c>
      <c r="L322" s="1148">
        <v>45413.0</v>
      </c>
      <c r="M322" s="1148">
        <v>45443.0</v>
      </c>
      <c r="N322" s="229">
        <v>24.0</v>
      </c>
      <c r="O322" s="537">
        <f t="shared" si="90"/>
        <v>1</v>
      </c>
      <c r="P322" s="227">
        <f t="shared" si="81"/>
        <v>1</v>
      </c>
      <c r="Q322" s="1549">
        <f>22/24</f>
        <v>0.9166666667</v>
      </c>
      <c r="R322" s="940"/>
      <c r="S322" s="229" t="s">
        <v>517</v>
      </c>
      <c r="T322" s="232" t="s">
        <v>913</v>
      </c>
      <c r="U322" s="652">
        <f t="shared" si="4"/>
        <v>0.9166666667</v>
      </c>
      <c r="V322" s="652">
        <f t="shared" si="86"/>
        <v>1</v>
      </c>
      <c r="W322" s="652">
        <f t="shared" si="87"/>
        <v>0.917</v>
      </c>
      <c r="X322" s="652">
        <f t="shared" si="7"/>
        <v>0.92</v>
      </c>
      <c r="Y322" s="530">
        <f t="shared" si="8"/>
        <v>1</v>
      </c>
      <c r="Z322" s="1442" t="str">
        <f t="shared" si="9"/>
        <v>#REF!</v>
      </c>
      <c r="AA322" s="1442" t="str">
        <f t="shared" si="29"/>
        <v>#REF!</v>
      </c>
      <c r="AB322" s="1442" t="str">
        <f t="shared" si="30"/>
        <v>#REF!</v>
      </c>
      <c r="AC322" s="1441">
        <f t="shared" si="31"/>
        <v>0</v>
      </c>
      <c r="AD322" s="1441" t="str">
        <f t="shared" si="13"/>
        <v>#REF!</v>
      </c>
      <c r="AE322" s="1441" t="str">
        <f t="shared" si="14"/>
        <v>#REF!</v>
      </c>
      <c r="AF322" s="609"/>
    </row>
    <row r="323" ht="15.0" customHeight="1">
      <c r="A323" s="270">
        <v>320.0</v>
      </c>
      <c r="B323" s="229">
        <v>288845.0</v>
      </c>
      <c r="C323" s="232" t="s">
        <v>919</v>
      </c>
      <c r="D323" s="287" t="s">
        <v>920</v>
      </c>
      <c r="E323" s="287" t="s">
        <v>892</v>
      </c>
      <c r="F323" s="537" t="s">
        <v>701</v>
      </c>
      <c r="G323" s="537" t="s">
        <v>555</v>
      </c>
      <c r="H323" s="537" t="s">
        <v>708</v>
      </c>
      <c r="I323" s="1523" t="str">
        <f t="shared" si="2"/>
        <v>#REF!</v>
      </c>
      <c r="J323" s="229">
        <v>5.0</v>
      </c>
      <c r="K323" s="229">
        <v>2024.0</v>
      </c>
      <c r="L323" s="1148">
        <v>45413.0</v>
      </c>
      <c r="M323" s="1148">
        <v>45443.0</v>
      </c>
      <c r="N323" s="229">
        <v>24.0</v>
      </c>
      <c r="O323" s="537">
        <f t="shared" si="90"/>
        <v>1</v>
      </c>
      <c r="P323" s="227">
        <f t="shared" si="81"/>
        <v>1</v>
      </c>
      <c r="Q323" s="227">
        <f>24/24</f>
        <v>1</v>
      </c>
      <c r="R323" s="940"/>
      <c r="S323" s="229" t="s">
        <v>517</v>
      </c>
      <c r="T323" s="232" t="s">
        <v>913</v>
      </c>
      <c r="U323" s="652">
        <f t="shared" si="4"/>
        <v>1</v>
      </c>
      <c r="V323" s="652">
        <f t="shared" si="86"/>
        <v>1</v>
      </c>
      <c r="W323" s="652">
        <f t="shared" si="87"/>
        <v>1</v>
      </c>
      <c r="X323" s="652">
        <f t="shared" si="7"/>
        <v>1</v>
      </c>
      <c r="Y323" s="530">
        <f t="shared" si="8"/>
        <v>1</v>
      </c>
      <c r="Z323" s="1442" t="str">
        <f t="shared" si="9"/>
        <v>#REF!</v>
      </c>
      <c r="AA323" s="1442" t="str">
        <f t="shared" si="29"/>
        <v>#REF!</v>
      </c>
      <c r="AB323" s="1442" t="str">
        <f t="shared" si="30"/>
        <v>#REF!</v>
      </c>
      <c r="AC323" s="1441">
        <f t="shared" si="31"/>
        <v>0</v>
      </c>
      <c r="AD323" s="1441" t="str">
        <f t="shared" si="13"/>
        <v>#REF!</v>
      </c>
      <c r="AE323" s="1441" t="str">
        <f t="shared" si="14"/>
        <v>#REF!</v>
      </c>
      <c r="AF323" s="609"/>
    </row>
    <row r="324" ht="15.0" customHeight="1">
      <c r="A324" s="270">
        <v>321.0</v>
      </c>
      <c r="B324" s="229">
        <v>277203.0</v>
      </c>
      <c r="C324" s="232" t="s">
        <v>916</v>
      </c>
      <c r="D324" s="287" t="s">
        <v>917</v>
      </c>
      <c r="E324" s="287" t="s">
        <v>892</v>
      </c>
      <c r="F324" s="537" t="s">
        <v>701</v>
      </c>
      <c r="G324" s="537" t="s">
        <v>555</v>
      </c>
      <c r="H324" s="537" t="s">
        <v>708</v>
      </c>
      <c r="I324" s="1523" t="str">
        <f t="shared" si="2"/>
        <v>#REF!</v>
      </c>
      <c r="J324" s="229">
        <v>5.0</v>
      </c>
      <c r="K324" s="229">
        <v>2024.0</v>
      </c>
      <c r="L324" s="1148">
        <v>45413.0</v>
      </c>
      <c r="M324" s="1148">
        <v>45443.0</v>
      </c>
      <c r="N324" s="229">
        <v>24.0</v>
      </c>
      <c r="O324" s="537">
        <f t="shared" si="90"/>
        <v>1</v>
      </c>
      <c r="P324" s="227">
        <f t="shared" si="81"/>
        <v>1</v>
      </c>
      <c r="Q324" s="1549">
        <f>23/24</f>
        <v>0.9583333333</v>
      </c>
      <c r="R324" s="940"/>
      <c r="S324" s="229" t="s">
        <v>517</v>
      </c>
      <c r="T324" s="232" t="s">
        <v>913</v>
      </c>
      <c r="U324" s="652">
        <f t="shared" si="4"/>
        <v>0.9583333333</v>
      </c>
      <c r="V324" s="652">
        <f t="shared" si="86"/>
        <v>1</v>
      </c>
      <c r="W324" s="652">
        <f t="shared" si="87"/>
        <v>0.958</v>
      </c>
      <c r="X324" s="652">
        <f t="shared" si="7"/>
        <v>0.96</v>
      </c>
      <c r="Y324" s="530">
        <f t="shared" si="8"/>
        <v>1</v>
      </c>
      <c r="Z324" s="1442" t="str">
        <f t="shared" si="9"/>
        <v>#REF!</v>
      </c>
      <c r="AA324" s="1442" t="str">
        <f t="shared" si="29"/>
        <v>#REF!</v>
      </c>
      <c r="AB324" s="1442" t="str">
        <f t="shared" si="30"/>
        <v>#REF!</v>
      </c>
      <c r="AC324" s="1441">
        <f t="shared" si="31"/>
        <v>0</v>
      </c>
      <c r="AD324" s="1441" t="str">
        <f t="shared" si="13"/>
        <v>#REF!</v>
      </c>
      <c r="AE324" s="1441" t="str">
        <f t="shared" si="14"/>
        <v>#REF!</v>
      </c>
      <c r="AF324" s="609"/>
    </row>
    <row r="325" ht="15.0" customHeight="1">
      <c r="A325" s="270">
        <v>322.0</v>
      </c>
      <c r="B325" s="229">
        <v>463519.0</v>
      </c>
      <c r="C325" s="232" t="s">
        <v>1793</v>
      </c>
      <c r="D325" s="683"/>
      <c r="E325" s="287" t="s">
        <v>892</v>
      </c>
      <c r="F325" s="537" t="s">
        <v>512</v>
      </c>
      <c r="G325" s="537" t="s">
        <v>573</v>
      </c>
      <c r="H325" s="537" t="s">
        <v>641</v>
      </c>
      <c r="I325" s="1523" t="str">
        <f t="shared" si="2"/>
        <v>#REF!</v>
      </c>
      <c r="J325" s="229">
        <v>5.0</v>
      </c>
      <c r="K325" s="229">
        <v>2024.0</v>
      </c>
      <c r="L325" s="1148">
        <v>45413.0</v>
      </c>
      <c r="M325" s="1148">
        <v>45443.0</v>
      </c>
      <c r="N325" s="229">
        <v>24.0</v>
      </c>
      <c r="O325" s="537">
        <f t="shared" si="90"/>
        <v>1</v>
      </c>
      <c r="P325" s="227">
        <f t="shared" si="81"/>
        <v>1</v>
      </c>
      <c r="Q325" s="227">
        <f>24/24</f>
        <v>1</v>
      </c>
      <c r="R325" s="940"/>
      <c r="S325" s="229" t="s">
        <v>517</v>
      </c>
      <c r="T325" s="232" t="s">
        <v>913</v>
      </c>
      <c r="U325" s="652">
        <f t="shared" si="4"/>
        <v>1</v>
      </c>
      <c r="V325" s="652">
        <f t="shared" si="86"/>
        <v>1</v>
      </c>
      <c r="W325" s="652">
        <f t="shared" si="87"/>
        <v>1</v>
      </c>
      <c r="X325" s="652">
        <f t="shared" si="7"/>
        <v>1</v>
      </c>
      <c r="Y325" s="530">
        <f t="shared" si="8"/>
        <v>1</v>
      </c>
      <c r="Z325" s="1442" t="str">
        <f t="shared" si="9"/>
        <v>#REF!</v>
      </c>
      <c r="AA325" s="1442" t="str">
        <f t="shared" si="29"/>
        <v>#REF!</v>
      </c>
      <c r="AB325" s="1442" t="str">
        <f t="shared" si="30"/>
        <v>#REF!</v>
      </c>
      <c r="AC325" s="1441">
        <f t="shared" si="31"/>
        <v>0</v>
      </c>
      <c r="AD325" s="1441" t="str">
        <f t="shared" si="13"/>
        <v>#REF!</v>
      </c>
      <c r="AE325" s="1441" t="str">
        <f t="shared" si="14"/>
        <v>#REF!</v>
      </c>
      <c r="AF325" s="609"/>
    </row>
    <row r="326" ht="15.0" customHeight="1">
      <c r="A326" s="270">
        <v>323.0</v>
      </c>
      <c r="B326" s="229">
        <v>463721.0</v>
      </c>
      <c r="C326" s="232" t="s">
        <v>1797</v>
      </c>
      <c r="D326" s="683"/>
      <c r="E326" s="287" t="s">
        <v>892</v>
      </c>
      <c r="F326" s="537" t="s">
        <v>564</v>
      </c>
      <c r="G326" s="537" t="s">
        <v>573</v>
      </c>
      <c r="H326" s="537" t="s">
        <v>626</v>
      </c>
      <c r="I326" s="1523" t="str">
        <f t="shared" si="2"/>
        <v>#REF!</v>
      </c>
      <c r="J326" s="229">
        <v>5.0</v>
      </c>
      <c r="K326" s="229">
        <v>2024.0</v>
      </c>
      <c r="L326" s="1148">
        <v>45413.0</v>
      </c>
      <c r="M326" s="1148">
        <v>45443.0</v>
      </c>
      <c r="N326" s="229">
        <v>24.0</v>
      </c>
      <c r="O326" s="537">
        <f t="shared" si="90"/>
        <v>1</v>
      </c>
      <c r="P326" s="227">
        <f t="shared" si="81"/>
        <v>1</v>
      </c>
      <c r="Q326" s="1549">
        <f>22.5/24</f>
        <v>0.9375</v>
      </c>
      <c r="R326" s="940"/>
      <c r="S326" s="229" t="s">
        <v>517</v>
      </c>
      <c r="T326" s="232" t="s">
        <v>913</v>
      </c>
      <c r="U326" s="652">
        <f t="shared" si="4"/>
        <v>0.9375</v>
      </c>
      <c r="V326" s="652">
        <f t="shared" si="86"/>
        <v>1</v>
      </c>
      <c r="W326" s="652">
        <f t="shared" si="87"/>
        <v>0.938</v>
      </c>
      <c r="X326" s="652">
        <f t="shared" si="7"/>
        <v>0.94</v>
      </c>
      <c r="Y326" s="530">
        <f t="shared" si="8"/>
        <v>1</v>
      </c>
      <c r="Z326" s="1442" t="str">
        <f t="shared" si="9"/>
        <v>#REF!</v>
      </c>
      <c r="AA326" s="1442" t="str">
        <f t="shared" si="29"/>
        <v>#REF!</v>
      </c>
      <c r="AB326" s="1442" t="str">
        <f t="shared" si="30"/>
        <v>#REF!</v>
      </c>
      <c r="AC326" s="1441">
        <f t="shared" si="31"/>
        <v>0</v>
      </c>
      <c r="AD326" s="1441" t="str">
        <f t="shared" si="13"/>
        <v>#REF!</v>
      </c>
      <c r="AE326" s="1441" t="str">
        <f t="shared" si="14"/>
        <v>#REF!</v>
      </c>
      <c r="AF326" s="609"/>
    </row>
    <row r="327" ht="15.0" customHeight="1">
      <c r="A327" s="270">
        <v>324.0</v>
      </c>
      <c r="B327" s="223">
        <v>289072.0</v>
      </c>
      <c r="C327" s="232" t="s">
        <v>944</v>
      </c>
      <c r="D327" s="225" t="s">
        <v>945</v>
      </c>
      <c r="E327" s="287" t="s">
        <v>892</v>
      </c>
      <c r="F327" s="226" t="s">
        <v>701</v>
      </c>
      <c r="G327" s="226" t="s">
        <v>555</v>
      </c>
      <c r="H327" s="226" t="s">
        <v>708</v>
      </c>
      <c r="I327" s="1523" t="str">
        <f t="shared" si="2"/>
        <v>#REF!</v>
      </c>
      <c r="J327" s="229">
        <v>3.0</v>
      </c>
      <c r="K327" s="229">
        <v>2024.0</v>
      </c>
      <c r="L327" s="1148">
        <v>45442.0</v>
      </c>
      <c r="M327" s="1148">
        <v>45443.0</v>
      </c>
      <c r="N327" s="229">
        <f>(1.5/24)*24</f>
        <v>1.5</v>
      </c>
      <c r="O327" s="537">
        <f>N327/22</f>
        <v>0.06818181818</v>
      </c>
      <c r="P327" s="227">
        <f t="shared" si="81"/>
        <v>0.068</v>
      </c>
      <c r="Q327" s="1549">
        <f>P327</f>
        <v>0.068</v>
      </c>
      <c r="R327" s="940"/>
      <c r="S327" s="229" t="s">
        <v>517</v>
      </c>
      <c r="T327" s="232" t="s">
        <v>913</v>
      </c>
      <c r="U327" s="652">
        <f t="shared" si="4"/>
        <v>0.068</v>
      </c>
      <c r="V327" s="652" t="str">
        <f t="shared" si="86"/>
        <v>#REF!</v>
      </c>
      <c r="W327" s="652" t="str">
        <f t="shared" si="87"/>
        <v>#REF!</v>
      </c>
      <c r="X327" s="652" t="str">
        <f t="shared" si="7"/>
        <v>#REF!</v>
      </c>
      <c r="Y327" s="530">
        <f t="shared" si="8"/>
        <v>1.025181818</v>
      </c>
      <c r="Z327" s="1442" t="str">
        <f t="shared" si="9"/>
        <v>#REF!</v>
      </c>
      <c r="AA327" s="1442" t="str">
        <f t="shared" si="29"/>
        <v>#REF!</v>
      </c>
      <c r="AB327" s="1442" t="str">
        <f t="shared" si="30"/>
        <v>#REF!</v>
      </c>
      <c r="AC327" s="1441" t="str">
        <f t="shared" si="31"/>
        <v>#REF!</v>
      </c>
      <c r="AD327" s="1441" t="str">
        <f t="shared" si="13"/>
        <v>#REF!</v>
      </c>
      <c r="AE327" s="1441" t="str">
        <f t="shared" si="14"/>
        <v>#REF!</v>
      </c>
      <c r="AF327" s="609"/>
    </row>
    <row r="328" ht="15.0" customHeight="1">
      <c r="A328" s="270">
        <v>325.0</v>
      </c>
      <c r="B328" s="229">
        <v>281067.0</v>
      </c>
      <c r="C328" s="232" t="s">
        <v>1025</v>
      </c>
      <c r="D328" s="287" t="s">
        <v>1026</v>
      </c>
      <c r="E328" s="287" t="s">
        <v>662</v>
      </c>
      <c r="F328" s="537" t="s">
        <v>663</v>
      </c>
      <c r="G328" s="537" t="s">
        <v>540</v>
      </c>
      <c r="H328" s="537" t="s">
        <v>750</v>
      </c>
      <c r="I328" s="1523" t="str">
        <f t="shared" si="2"/>
        <v>#REF!</v>
      </c>
      <c r="J328" s="229">
        <v>5.0</v>
      </c>
      <c r="K328" s="229">
        <v>2024.0</v>
      </c>
      <c r="L328" s="1148">
        <v>45413.0</v>
      </c>
      <c r="M328" s="1148">
        <v>45443.0</v>
      </c>
      <c r="N328" s="229">
        <f t="shared" ref="N328:N329" si="94">24*0.3</f>
        <v>7.2</v>
      </c>
      <c r="O328" s="537">
        <f t="shared" ref="O328:O337" si="95">N328/24</f>
        <v>0.3</v>
      </c>
      <c r="P328" s="227">
        <f t="shared" si="81"/>
        <v>0.3</v>
      </c>
      <c r="Q328" s="1549">
        <f>24*0.3/24</f>
        <v>0.3</v>
      </c>
      <c r="R328" s="940"/>
      <c r="S328" s="229" t="s">
        <v>517</v>
      </c>
      <c r="T328" s="232" t="s">
        <v>913</v>
      </c>
      <c r="U328" s="652">
        <f t="shared" si="4"/>
        <v>0.3</v>
      </c>
      <c r="V328" s="652" t="str">
        <f t="shared" si="86"/>
        <v>#REF!</v>
      </c>
      <c r="W328" s="652">
        <f t="shared" si="87"/>
        <v>1.177</v>
      </c>
      <c r="X328" s="652" t="str">
        <f t="shared" si="7"/>
        <v>#REF!</v>
      </c>
      <c r="Y328" s="530">
        <f t="shared" si="8"/>
        <v>1</v>
      </c>
      <c r="Z328" s="1442" t="str">
        <f t="shared" si="9"/>
        <v>#REF!</v>
      </c>
      <c r="AA328" s="1442" t="str">
        <f t="shared" si="29"/>
        <v>#REF!</v>
      </c>
      <c r="AB328" s="1442" t="str">
        <f t="shared" si="30"/>
        <v>#REF!</v>
      </c>
      <c r="AC328" s="1441" t="str">
        <f t="shared" si="31"/>
        <v>#REF!</v>
      </c>
      <c r="AD328" s="1441" t="str">
        <f t="shared" si="13"/>
        <v>#REF!</v>
      </c>
      <c r="AE328" s="1441" t="str">
        <f t="shared" si="14"/>
        <v>#REF!</v>
      </c>
      <c r="AF328" s="609"/>
    </row>
    <row r="329" ht="15.0" customHeight="1">
      <c r="A329" s="270">
        <v>326.0</v>
      </c>
      <c r="B329" s="217">
        <v>281067.0</v>
      </c>
      <c r="C329" s="220" t="s">
        <v>1025</v>
      </c>
      <c r="D329" s="279" t="s">
        <v>1026</v>
      </c>
      <c r="E329" s="279" t="s">
        <v>662</v>
      </c>
      <c r="F329" s="533" t="s">
        <v>663</v>
      </c>
      <c r="G329" s="533" t="s">
        <v>540</v>
      </c>
      <c r="H329" s="533" t="s">
        <v>750</v>
      </c>
      <c r="I329" s="1520" t="str">
        <f t="shared" si="2"/>
        <v>#REF!</v>
      </c>
      <c r="J329" s="217">
        <v>5.0</v>
      </c>
      <c r="K329" s="217">
        <v>2024.0</v>
      </c>
      <c r="L329" s="416">
        <v>45413.0</v>
      </c>
      <c r="M329" s="416">
        <v>45443.0</v>
      </c>
      <c r="N329" s="217">
        <f t="shared" si="94"/>
        <v>7.2</v>
      </c>
      <c r="O329" s="533">
        <f t="shared" si="95"/>
        <v>0.3</v>
      </c>
      <c r="P329" s="215" t="str">
        <f t="shared" si="81"/>
        <v>#REF!</v>
      </c>
      <c r="Q329" s="1550">
        <f>1.59*0.3</f>
        <v>0.477</v>
      </c>
      <c r="R329" s="928"/>
      <c r="S329" s="217" t="s">
        <v>525</v>
      </c>
      <c r="T329" s="220" t="s">
        <v>1222</v>
      </c>
      <c r="U329" s="652">
        <f t="shared" si="4"/>
        <v>0.477</v>
      </c>
      <c r="V329" s="652" t="str">
        <f t="shared" si="86"/>
        <v>#REF!</v>
      </c>
      <c r="W329" s="652">
        <f t="shared" si="87"/>
        <v>1.177</v>
      </c>
      <c r="X329" s="652" t="str">
        <f t="shared" si="7"/>
        <v>#REF!</v>
      </c>
      <c r="Y329" s="530">
        <f t="shared" si="8"/>
        <v>1</v>
      </c>
      <c r="Z329" s="1442" t="str">
        <f t="shared" si="9"/>
        <v>#REF!</v>
      </c>
      <c r="AA329" s="1442" t="str">
        <f t="shared" si="29"/>
        <v>#REF!</v>
      </c>
      <c r="AB329" s="1442" t="str">
        <f t="shared" si="30"/>
        <v>#REF!</v>
      </c>
      <c r="AC329" s="1441" t="str">
        <f t="shared" si="31"/>
        <v>#REF!</v>
      </c>
      <c r="AD329" s="1441" t="str">
        <f t="shared" si="13"/>
        <v>#REF!</v>
      </c>
      <c r="AE329" s="1441" t="str">
        <f t="shared" si="14"/>
        <v>#REF!</v>
      </c>
      <c r="AF329" s="609"/>
    </row>
    <row r="330" ht="15.0" customHeight="1">
      <c r="A330" s="270">
        <v>327.0</v>
      </c>
      <c r="B330" s="229">
        <v>435273.0</v>
      </c>
      <c r="C330" s="232" t="s">
        <v>911</v>
      </c>
      <c r="D330" s="1526" t="s">
        <v>912</v>
      </c>
      <c r="E330" s="287" t="s">
        <v>892</v>
      </c>
      <c r="F330" s="537" t="s">
        <v>512</v>
      </c>
      <c r="G330" s="537" t="s">
        <v>530</v>
      </c>
      <c r="H330" s="537" t="s">
        <v>531</v>
      </c>
      <c r="I330" s="1523" t="str">
        <f t="shared" si="2"/>
        <v>#REF!</v>
      </c>
      <c r="J330" s="229">
        <v>5.0</v>
      </c>
      <c r="K330" s="229">
        <v>2024.0</v>
      </c>
      <c r="L330" s="1148">
        <v>45413.0</v>
      </c>
      <c r="M330" s="1148">
        <v>45443.0</v>
      </c>
      <c r="N330" s="229">
        <f>24</f>
        <v>24</v>
      </c>
      <c r="O330" s="537">
        <f t="shared" si="95"/>
        <v>1</v>
      </c>
      <c r="P330" s="227" t="str">
        <f t="shared" si="81"/>
        <v>#REF!</v>
      </c>
      <c r="Q330" s="227">
        <f>1.24</f>
        <v>1.24</v>
      </c>
      <c r="R330" s="940"/>
      <c r="S330" s="229" t="s">
        <v>525</v>
      </c>
      <c r="T330" s="232" t="s">
        <v>1222</v>
      </c>
      <c r="U330" s="652">
        <f t="shared" si="4"/>
        <v>1.24</v>
      </c>
      <c r="V330" s="652" t="str">
        <f t="shared" si="86"/>
        <v>#REF!</v>
      </c>
      <c r="W330" s="652">
        <f t="shared" si="87"/>
        <v>1.24</v>
      </c>
      <c r="X330" s="652" t="str">
        <f t="shared" si="7"/>
        <v>#REF!</v>
      </c>
      <c r="Y330" s="530">
        <f t="shared" si="8"/>
        <v>1</v>
      </c>
      <c r="Z330" s="1442" t="str">
        <f t="shared" si="9"/>
        <v>#REF!</v>
      </c>
      <c r="AA330" s="1442" t="str">
        <f t="shared" si="29"/>
        <v>#REF!</v>
      </c>
      <c r="AB330" s="1442" t="str">
        <f t="shared" si="30"/>
        <v>#REF!</v>
      </c>
      <c r="AC330" s="1441" t="str">
        <f t="shared" si="31"/>
        <v>#REF!</v>
      </c>
      <c r="AD330" s="1441" t="str">
        <f t="shared" si="13"/>
        <v>#REF!</v>
      </c>
      <c r="AE330" s="1441" t="str">
        <f t="shared" si="14"/>
        <v>#REF!</v>
      </c>
      <c r="AF330" s="609"/>
    </row>
    <row r="331" ht="15.0" customHeight="1">
      <c r="A331" s="270">
        <v>328.0</v>
      </c>
      <c r="B331" s="229">
        <v>452869.0</v>
      </c>
      <c r="C331" s="232" t="s">
        <v>1148</v>
      </c>
      <c r="D331" s="1526" t="s">
        <v>964</v>
      </c>
      <c r="E331" s="287" t="s">
        <v>892</v>
      </c>
      <c r="F331" s="537" t="s">
        <v>564</v>
      </c>
      <c r="G331" s="537" t="s">
        <v>555</v>
      </c>
      <c r="H331" s="537" t="s">
        <v>925</v>
      </c>
      <c r="I331" s="1523" t="str">
        <f t="shared" si="2"/>
        <v>#REF!</v>
      </c>
      <c r="J331" s="229">
        <v>5.0</v>
      </c>
      <c r="K331" s="229">
        <v>2024.0</v>
      </c>
      <c r="L331" s="1148">
        <v>45413.0</v>
      </c>
      <c r="M331" s="1148">
        <v>45443.0</v>
      </c>
      <c r="N331" s="229">
        <f>24*0.3</f>
        <v>7.2</v>
      </c>
      <c r="O331" s="537">
        <f t="shared" si="95"/>
        <v>0.3</v>
      </c>
      <c r="P331" s="227" t="str">
        <f t="shared" si="81"/>
        <v>#REF!</v>
      </c>
      <c r="Q331" s="1549">
        <f>1.03*0.3</f>
        <v>0.309</v>
      </c>
      <c r="R331" s="940"/>
      <c r="S331" s="229" t="s">
        <v>525</v>
      </c>
      <c r="T331" s="232" t="s">
        <v>1222</v>
      </c>
      <c r="U331" s="652">
        <f t="shared" si="4"/>
        <v>0.309</v>
      </c>
      <c r="V331" s="652" t="str">
        <f t="shared" si="86"/>
        <v>#REF!</v>
      </c>
      <c r="W331" s="652" t="str">
        <f t="shared" si="87"/>
        <v>#REF!</v>
      </c>
      <c r="X331" s="652" t="str">
        <f t="shared" si="7"/>
        <v>#REF!</v>
      </c>
      <c r="Y331" s="530">
        <f t="shared" si="8"/>
        <v>1</v>
      </c>
      <c r="Z331" s="1442" t="str">
        <f t="shared" si="9"/>
        <v>#REF!</v>
      </c>
      <c r="AA331" s="1442" t="str">
        <f t="shared" si="29"/>
        <v>#REF!</v>
      </c>
      <c r="AB331" s="1442" t="str">
        <f t="shared" si="30"/>
        <v>#REF!</v>
      </c>
      <c r="AC331" s="1441" t="str">
        <f t="shared" si="31"/>
        <v>#REF!</v>
      </c>
      <c r="AD331" s="1441" t="str">
        <f t="shared" si="13"/>
        <v>#REF!</v>
      </c>
      <c r="AE331" s="1441" t="str">
        <f t="shared" si="14"/>
        <v>#REF!</v>
      </c>
      <c r="AF331" s="609"/>
    </row>
    <row r="332" ht="15.0" customHeight="1">
      <c r="A332" s="270">
        <v>329.0</v>
      </c>
      <c r="B332" s="223">
        <v>463415.0</v>
      </c>
      <c r="C332" s="224" t="s">
        <v>1223</v>
      </c>
      <c r="D332" s="225" t="s">
        <v>1224</v>
      </c>
      <c r="E332" s="287" t="s">
        <v>892</v>
      </c>
      <c r="F332" s="537" t="s">
        <v>564</v>
      </c>
      <c r="G332" s="537" t="s">
        <v>530</v>
      </c>
      <c r="H332" s="537" t="s">
        <v>565</v>
      </c>
      <c r="I332" s="1523" t="str">
        <f t="shared" si="2"/>
        <v>#REF!</v>
      </c>
      <c r="J332" s="229">
        <v>5.0</v>
      </c>
      <c r="K332" s="229">
        <v>2024.0</v>
      </c>
      <c r="L332" s="1148">
        <v>45418.0</v>
      </c>
      <c r="M332" s="1148">
        <v>45443.0</v>
      </c>
      <c r="N332" s="229">
        <f>24*0.27</f>
        <v>6.48</v>
      </c>
      <c r="O332" s="537">
        <f t="shared" si="95"/>
        <v>0.27</v>
      </c>
      <c r="P332" s="227" t="str">
        <f t="shared" si="81"/>
        <v>#REF!</v>
      </c>
      <c r="Q332" s="1549">
        <f>1.41*0.27</f>
        <v>0.3807</v>
      </c>
      <c r="R332" s="940"/>
      <c r="S332" s="229" t="s">
        <v>525</v>
      </c>
      <c r="T332" s="232" t="s">
        <v>1222</v>
      </c>
      <c r="U332" s="652">
        <f t="shared" si="4"/>
        <v>0.3807</v>
      </c>
      <c r="V332" s="652" t="str">
        <f t="shared" si="86"/>
        <v>#REF!</v>
      </c>
      <c r="W332" s="652" t="str">
        <f t="shared" si="87"/>
        <v>#REF!</v>
      </c>
      <c r="X332" s="652" t="str">
        <f t="shared" si="7"/>
        <v>#REF!</v>
      </c>
      <c r="Y332" s="530">
        <f t="shared" si="8"/>
        <v>1</v>
      </c>
      <c r="Z332" s="1442" t="str">
        <f t="shared" si="9"/>
        <v>#REF!</v>
      </c>
      <c r="AA332" s="1442" t="str">
        <f t="shared" si="29"/>
        <v>#REF!</v>
      </c>
      <c r="AB332" s="1442" t="str">
        <f t="shared" si="30"/>
        <v>#REF!</v>
      </c>
      <c r="AC332" s="1441" t="str">
        <f t="shared" si="31"/>
        <v>#REF!</v>
      </c>
      <c r="AD332" s="1441" t="str">
        <f t="shared" si="13"/>
        <v>#REF!</v>
      </c>
      <c r="AE332" s="1441" t="str">
        <f t="shared" si="14"/>
        <v>#REF!</v>
      </c>
      <c r="AF332" s="609"/>
    </row>
    <row r="333" ht="15.0" customHeight="1">
      <c r="A333" s="270">
        <v>330.0</v>
      </c>
      <c r="B333" s="229">
        <v>461701.0</v>
      </c>
      <c r="C333" s="232" t="s">
        <v>1819</v>
      </c>
      <c r="D333" s="287" t="s">
        <v>2573</v>
      </c>
      <c r="E333" s="287" t="s">
        <v>892</v>
      </c>
      <c r="F333" s="537" t="s">
        <v>564</v>
      </c>
      <c r="G333" s="537" t="s">
        <v>573</v>
      </c>
      <c r="H333" s="537" t="s">
        <v>626</v>
      </c>
      <c r="I333" s="1523" t="str">
        <f t="shared" si="2"/>
        <v>#REF!</v>
      </c>
      <c r="J333" s="229">
        <v>5.0</v>
      </c>
      <c r="K333" s="229">
        <v>2024.0</v>
      </c>
      <c r="L333" s="1148">
        <v>45432.0</v>
      </c>
      <c r="M333" s="1148">
        <v>45443.0</v>
      </c>
      <c r="N333" s="229">
        <f>24*0.41</f>
        <v>9.84</v>
      </c>
      <c r="O333" s="537">
        <f t="shared" si="95"/>
        <v>0.41</v>
      </c>
      <c r="P333" s="227" t="str">
        <f t="shared" si="81"/>
        <v>#REF!</v>
      </c>
      <c r="Q333" s="1549" t="str">
        <f>I333*0.41</f>
        <v>#REF!</v>
      </c>
      <c r="R333" s="940"/>
      <c r="S333" s="229" t="s">
        <v>525</v>
      </c>
      <c r="T333" s="232" t="s">
        <v>1222</v>
      </c>
      <c r="U333" s="652" t="str">
        <f t="shared" si="4"/>
        <v>#REF!</v>
      </c>
      <c r="V333" s="652" t="str">
        <f t="shared" si="86"/>
        <v>#REF!</v>
      </c>
      <c r="W333" s="652" t="str">
        <f t="shared" si="87"/>
        <v>#REF!</v>
      </c>
      <c r="X333" s="652" t="str">
        <f t="shared" si="7"/>
        <v>#REF!</v>
      </c>
      <c r="Y333" s="530">
        <f t="shared" si="8"/>
        <v>0.41</v>
      </c>
      <c r="Z333" s="1442" t="str">
        <f t="shared" si="9"/>
        <v>#REF!</v>
      </c>
      <c r="AA333" s="1442" t="str">
        <f t="shared" si="29"/>
        <v>#REF!</v>
      </c>
      <c r="AB333" s="1442" t="str">
        <f t="shared" si="30"/>
        <v>#REF!</v>
      </c>
      <c r="AC333" s="1441" t="str">
        <f t="shared" si="31"/>
        <v>#REF!</v>
      </c>
      <c r="AD333" s="1441" t="str">
        <f t="shared" si="13"/>
        <v>#REF!</v>
      </c>
      <c r="AE333" s="1441" t="str">
        <f t="shared" si="14"/>
        <v>#REF!</v>
      </c>
      <c r="AF333" s="609"/>
    </row>
    <row r="334" ht="15.0" customHeight="1">
      <c r="A334" s="270">
        <v>331.0</v>
      </c>
      <c r="B334" s="229">
        <v>463665.0</v>
      </c>
      <c r="C334" s="232" t="s">
        <v>1821</v>
      </c>
      <c r="D334" s="1526" t="s">
        <v>2574</v>
      </c>
      <c r="E334" s="287" t="s">
        <v>892</v>
      </c>
      <c r="F334" s="537" t="s">
        <v>512</v>
      </c>
      <c r="G334" s="537" t="s">
        <v>569</v>
      </c>
      <c r="H334" s="537" t="s">
        <v>570</v>
      </c>
      <c r="I334" s="1523" t="str">
        <f t="shared" si="2"/>
        <v>#REF!</v>
      </c>
      <c r="J334" s="229">
        <v>5.0</v>
      </c>
      <c r="K334" s="229">
        <v>2024.0</v>
      </c>
      <c r="L334" s="1148">
        <v>45425.0</v>
      </c>
      <c r="M334" s="1148">
        <v>45443.0</v>
      </c>
      <c r="N334" s="1100">
        <f>(16/24)*24</f>
        <v>16</v>
      </c>
      <c r="O334" s="537">
        <f t="shared" si="95"/>
        <v>0.6666666667</v>
      </c>
      <c r="P334" s="227" t="str">
        <f t="shared" si="81"/>
        <v>#REF!</v>
      </c>
      <c r="Q334" s="227" t="str">
        <f t="shared" ref="Q334:Q383" si="96">P334</f>
        <v>#REF!</v>
      </c>
      <c r="R334" s="940"/>
      <c r="S334" s="229" t="s">
        <v>525</v>
      </c>
      <c r="T334" s="232" t="s">
        <v>1222</v>
      </c>
      <c r="U334" s="652" t="str">
        <f t="shared" si="4"/>
        <v>#REF!</v>
      </c>
      <c r="V334" s="652" t="str">
        <f t="shared" si="86"/>
        <v>#REF!</v>
      </c>
      <c r="W334" s="652" t="str">
        <f t="shared" si="87"/>
        <v>#REF!</v>
      </c>
      <c r="X334" s="652" t="str">
        <f t="shared" si="7"/>
        <v>#REF!</v>
      </c>
      <c r="Y334" s="530">
        <f t="shared" si="8"/>
        <v>1</v>
      </c>
      <c r="Z334" s="1442" t="str">
        <f t="shared" si="9"/>
        <v>#REF!</v>
      </c>
      <c r="AA334" s="1442" t="str">
        <f t="shared" si="29"/>
        <v>#REF!</v>
      </c>
      <c r="AB334" s="1442" t="str">
        <f t="shared" si="30"/>
        <v>#REF!</v>
      </c>
      <c r="AC334" s="1441" t="str">
        <f t="shared" si="31"/>
        <v>#REF!</v>
      </c>
      <c r="AD334" s="1441" t="str">
        <f t="shared" si="13"/>
        <v>#REF!</v>
      </c>
      <c r="AE334" s="1441" t="str">
        <f t="shared" si="14"/>
        <v>#REF!</v>
      </c>
      <c r="AF334" s="609"/>
    </row>
    <row r="335" ht="15.0" customHeight="1">
      <c r="A335" s="270">
        <v>332.0</v>
      </c>
      <c r="B335" s="229">
        <v>458333.0</v>
      </c>
      <c r="C335" s="232" t="s">
        <v>970</v>
      </c>
      <c r="D335" s="1526" t="s">
        <v>971</v>
      </c>
      <c r="E335" s="287" t="s">
        <v>892</v>
      </c>
      <c r="F335" s="537" t="s">
        <v>512</v>
      </c>
      <c r="G335" s="537" t="s">
        <v>555</v>
      </c>
      <c r="H335" s="537" t="s">
        <v>580</v>
      </c>
      <c r="I335" s="1523" t="str">
        <f t="shared" si="2"/>
        <v>#REF!</v>
      </c>
      <c r="J335" s="229">
        <v>5.0</v>
      </c>
      <c r="K335" s="229">
        <v>2024.0</v>
      </c>
      <c r="L335" s="1148">
        <v>45432.0</v>
      </c>
      <c r="M335" s="1148">
        <v>45443.0</v>
      </c>
      <c r="N335" s="229">
        <v>10.0</v>
      </c>
      <c r="O335" s="537">
        <f t="shared" si="95"/>
        <v>0.4166666667</v>
      </c>
      <c r="P335" s="227" t="str">
        <f t="shared" si="81"/>
        <v>#REF!</v>
      </c>
      <c r="Q335" s="1549" t="str">
        <f t="shared" si="96"/>
        <v>#REF!</v>
      </c>
      <c r="R335" s="940"/>
      <c r="S335" s="229" t="s">
        <v>525</v>
      </c>
      <c r="T335" s="232" t="s">
        <v>1222</v>
      </c>
      <c r="U335" s="652" t="str">
        <f t="shared" si="4"/>
        <v>#REF!</v>
      </c>
      <c r="V335" s="652" t="str">
        <f t="shared" si="86"/>
        <v>#REF!</v>
      </c>
      <c r="W335" s="652" t="str">
        <f t="shared" si="87"/>
        <v>#REF!</v>
      </c>
      <c r="X335" s="652" t="str">
        <f t="shared" si="7"/>
        <v>#REF!</v>
      </c>
      <c r="Y335" s="530">
        <f t="shared" si="8"/>
        <v>1.098666667</v>
      </c>
      <c r="Z335" s="1442" t="str">
        <f t="shared" si="9"/>
        <v>#REF!</v>
      </c>
      <c r="AA335" s="1442" t="str">
        <f t="shared" si="29"/>
        <v>#REF!</v>
      </c>
      <c r="AB335" s="1442" t="str">
        <f t="shared" si="30"/>
        <v>#REF!</v>
      </c>
      <c r="AC335" s="1441" t="str">
        <f t="shared" si="31"/>
        <v>#REF!</v>
      </c>
      <c r="AD335" s="1441" t="str">
        <f t="shared" si="13"/>
        <v>#REF!</v>
      </c>
      <c r="AE335" s="1441" t="str">
        <f t="shared" si="14"/>
        <v>#REF!</v>
      </c>
      <c r="AF335" s="609"/>
    </row>
    <row r="336" ht="15.0" customHeight="1">
      <c r="A336" s="270">
        <v>333.0</v>
      </c>
      <c r="B336" s="229">
        <v>458345.0</v>
      </c>
      <c r="C336" s="232" t="s">
        <v>972</v>
      </c>
      <c r="D336" s="1526" t="s">
        <v>973</v>
      </c>
      <c r="E336" s="287" t="s">
        <v>892</v>
      </c>
      <c r="F336" s="537" t="s">
        <v>512</v>
      </c>
      <c r="G336" s="537" t="s">
        <v>573</v>
      </c>
      <c r="H336" s="537" t="s">
        <v>641</v>
      </c>
      <c r="I336" s="1523" t="str">
        <f t="shared" si="2"/>
        <v>#REF!</v>
      </c>
      <c r="J336" s="229">
        <v>5.0</v>
      </c>
      <c r="K336" s="229">
        <v>2024.0</v>
      </c>
      <c r="L336" s="1148">
        <v>45432.0</v>
      </c>
      <c r="M336" s="1148">
        <v>45443.0</v>
      </c>
      <c r="N336" s="229">
        <v>10.0</v>
      </c>
      <c r="O336" s="537">
        <f t="shared" si="95"/>
        <v>0.4166666667</v>
      </c>
      <c r="P336" s="227" t="str">
        <f t="shared" si="81"/>
        <v>#REF!</v>
      </c>
      <c r="Q336" s="1549" t="str">
        <f t="shared" si="96"/>
        <v>#REF!</v>
      </c>
      <c r="R336" s="940"/>
      <c r="S336" s="229" t="s">
        <v>525</v>
      </c>
      <c r="T336" s="232" t="s">
        <v>1222</v>
      </c>
      <c r="U336" s="652" t="str">
        <f t="shared" si="4"/>
        <v>#REF!</v>
      </c>
      <c r="V336" s="652" t="str">
        <f t="shared" si="86"/>
        <v>#REF!</v>
      </c>
      <c r="W336" s="652" t="str">
        <f t="shared" si="87"/>
        <v>#REF!</v>
      </c>
      <c r="X336" s="652" t="str">
        <f t="shared" si="7"/>
        <v>#REF!</v>
      </c>
      <c r="Y336" s="530">
        <f t="shared" si="8"/>
        <v>1.097666667</v>
      </c>
      <c r="Z336" s="1442" t="str">
        <f t="shared" si="9"/>
        <v>#REF!</v>
      </c>
      <c r="AA336" s="1442" t="str">
        <f t="shared" si="29"/>
        <v>#REF!</v>
      </c>
      <c r="AB336" s="1442" t="str">
        <f t="shared" si="30"/>
        <v>#REF!</v>
      </c>
      <c r="AC336" s="1441" t="str">
        <f t="shared" si="31"/>
        <v>#REF!</v>
      </c>
      <c r="AD336" s="1441" t="str">
        <f t="shared" si="13"/>
        <v>#REF!</v>
      </c>
      <c r="AE336" s="1441" t="str">
        <f t="shared" si="14"/>
        <v>#REF!</v>
      </c>
      <c r="AF336" s="609"/>
    </row>
    <row r="337" ht="15.0" customHeight="1">
      <c r="A337" s="270">
        <v>334.0</v>
      </c>
      <c r="B337" s="229">
        <v>441357.0</v>
      </c>
      <c r="C337" s="232" t="s">
        <v>1126</v>
      </c>
      <c r="D337" s="1526" t="s">
        <v>968</v>
      </c>
      <c r="E337" s="287" t="s">
        <v>892</v>
      </c>
      <c r="F337" s="537" t="s">
        <v>512</v>
      </c>
      <c r="G337" s="537" t="s">
        <v>530</v>
      </c>
      <c r="H337" s="537" t="s">
        <v>531</v>
      </c>
      <c r="I337" s="1523" t="str">
        <f t="shared" si="2"/>
        <v>#REF!</v>
      </c>
      <c r="J337" s="229">
        <v>5.0</v>
      </c>
      <c r="K337" s="229">
        <v>2024.0</v>
      </c>
      <c r="L337" s="1148">
        <v>45433.0</v>
      </c>
      <c r="M337" s="1148">
        <v>45443.0</v>
      </c>
      <c r="N337" s="229">
        <f>24*0.41</f>
        <v>9.84</v>
      </c>
      <c r="O337" s="537">
        <f t="shared" si="95"/>
        <v>0.41</v>
      </c>
      <c r="P337" s="227" t="str">
        <f t="shared" si="81"/>
        <v>#REF!</v>
      </c>
      <c r="Q337" s="1549" t="str">
        <f t="shared" si="96"/>
        <v>#REF!</v>
      </c>
      <c r="R337" s="940"/>
      <c r="S337" s="229" t="s">
        <v>525</v>
      </c>
      <c r="T337" s="232" t="s">
        <v>1222</v>
      </c>
      <c r="U337" s="652" t="str">
        <f t="shared" si="4"/>
        <v>#REF!</v>
      </c>
      <c r="V337" s="652" t="str">
        <f t="shared" si="86"/>
        <v>#REF!</v>
      </c>
      <c r="W337" s="652" t="str">
        <f t="shared" si="87"/>
        <v>#REF!</v>
      </c>
      <c r="X337" s="652" t="str">
        <f t="shared" si="7"/>
        <v>#REF!</v>
      </c>
      <c r="Y337" s="530">
        <f t="shared" si="8"/>
        <v>1.001</v>
      </c>
      <c r="Z337" s="1442" t="str">
        <f t="shared" si="9"/>
        <v>#REF!</v>
      </c>
      <c r="AA337" s="1442" t="str">
        <f t="shared" si="29"/>
        <v>#REF!</v>
      </c>
      <c r="AB337" s="1442" t="str">
        <f t="shared" si="30"/>
        <v>#REF!</v>
      </c>
      <c r="AC337" s="1441" t="str">
        <f t="shared" si="31"/>
        <v>#REF!</v>
      </c>
      <c r="AD337" s="1441" t="str">
        <f t="shared" si="13"/>
        <v>#REF!</v>
      </c>
      <c r="AE337" s="1441" t="str">
        <f t="shared" si="14"/>
        <v>#REF!</v>
      </c>
      <c r="AF337" s="609"/>
    </row>
    <row r="338" ht="15.0" customHeight="1">
      <c r="A338" s="270">
        <v>335.0</v>
      </c>
      <c r="B338" s="229">
        <v>428987.0</v>
      </c>
      <c r="C338" s="232" t="s">
        <v>942</v>
      </c>
      <c r="D338" s="1526" t="s">
        <v>943</v>
      </c>
      <c r="E338" s="287" t="s">
        <v>892</v>
      </c>
      <c r="F338" s="537" t="s">
        <v>701</v>
      </c>
      <c r="G338" s="537" t="s">
        <v>540</v>
      </c>
      <c r="H338" s="537" t="s">
        <v>703</v>
      </c>
      <c r="I338" s="1523" t="str">
        <f t="shared" si="2"/>
        <v>#REF!</v>
      </c>
      <c r="J338" s="229">
        <v>5.0</v>
      </c>
      <c r="K338" s="229">
        <v>2024.0</v>
      </c>
      <c r="L338" s="1148">
        <v>45413.0</v>
      </c>
      <c r="M338" s="1148">
        <v>45443.0</v>
      </c>
      <c r="N338" s="229">
        <v>12.0</v>
      </c>
      <c r="O338" s="537">
        <f>N338/22</f>
        <v>0.5454545455</v>
      </c>
      <c r="P338" s="227" t="str">
        <f t="shared" si="81"/>
        <v>#REF!</v>
      </c>
      <c r="Q338" s="1549" t="str">
        <f t="shared" si="96"/>
        <v>#REF!</v>
      </c>
      <c r="R338" s="940"/>
      <c r="S338" s="229" t="s">
        <v>525</v>
      </c>
      <c r="T338" s="232" t="s">
        <v>1222</v>
      </c>
      <c r="U338" s="652" t="str">
        <f t="shared" si="4"/>
        <v>#REF!</v>
      </c>
      <c r="V338" s="652" t="str">
        <f t="shared" si="86"/>
        <v>#REF!</v>
      </c>
      <c r="W338" s="652" t="str">
        <f t="shared" si="87"/>
        <v>#REF!</v>
      </c>
      <c r="X338" s="652" t="str">
        <f t="shared" si="7"/>
        <v>#REF!</v>
      </c>
      <c r="Y338" s="530">
        <f t="shared" si="8"/>
        <v>1.075454545</v>
      </c>
      <c r="Z338" s="1442" t="str">
        <f t="shared" si="9"/>
        <v>#REF!</v>
      </c>
      <c r="AA338" s="1442" t="str">
        <f t="shared" si="29"/>
        <v>#REF!</v>
      </c>
      <c r="AB338" s="1442" t="str">
        <f t="shared" si="30"/>
        <v>#REF!</v>
      </c>
      <c r="AC338" s="1441" t="str">
        <f t="shared" si="31"/>
        <v>#REF!</v>
      </c>
      <c r="AD338" s="1441" t="str">
        <f t="shared" si="13"/>
        <v>#REF!</v>
      </c>
      <c r="AE338" s="1441" t="str">
        <f t="shared" si="14"/>
        <v>#REF!</v>
      </c>
      <c r="AF338" s="609"/>
    </row>
    <row r="339" ht="15.0" customHeight="1">
      <c r="A339" s="270">
        <v>336.0</v>
      </c>
      <c r="B339" s="229">
        <v>430061.0</v>
      </c>
      <c r="C339" s="232" t="s">
        <v>1240</v>
      </c>
      <c r="D339" s="287" t="s">
        <v>1241</v>
      </c>
      <c r="E339" s="287" t="s">
        <v>892</v>
      </c>
      <c r="F339" s="537" t="s">
        <v>701</v>
      </c>
      <c r="G339" s="537" t="s">
        <v>555</v>
      </c>
      <c r="H339" s="537" t="s">
        <v>708</v>
      </c>
      <c r="I339" s="1523" t="str">
        <f t="shared" si="2"/>
        <v>#REF!</v>
      </c>
      <c r="J339" s="229">
        <v>5.0</v>
      </c>
      <c r="K339" s="229">
        <v>2024.0</v>
      </c>
      <c r="L339" s="1148">
        <v>45418.0</v>
      </c>
      <c r="M339" s="1551">
        <v>45443.0</v>
      </c>
      <c r="N339" s="229">
        <f>24*0.87</f>
        <v>20.88</v>
      </c>
      <c r="O339" s="537">
        <f t="shared" ref="O339:O373" si="97">N339/24</f>
        <v>0.87</v>
      </c>
      <c r="P339" s="227" t="str">
        <f t="shared" si="81"/>
        <v>#REF!</v>
      </c>
      <c r="Q339" s="1549" t="str">
        <f t="shared" si="96"/>
        <v>#REF!</v>
      </c>
      <c r="R339" s="940"/>
      <c r="S339" s="229" t="s">
        <v>525</v>
      </c>
      <c r="T339" s="232" t="s">
        <v>1222</v>
      </c>
      <c r="U339" s="652" t="str">
        <f t="shared" si="4"/>
        <v>#REF!</v>
      </c>
      <c r="V339" s="652" t="str">
        <f t="shared" si="86"/>
        <v>#REF!</v>
      </c>
      <c r="W339" s="652" t="str">
        <f t="shared" si="87"/>
        <v>#REF!</v>
      </c>
      <c r="X339" s="652" t="str">
        <f t="shared" si="7"/>
        <v>#REF!</v>
      </c>
      <c r="Y339" s="530">
        <f t="shared" si="8"/>
        <v>0.961</v>
      </c>
      <c r="Z339" s="1442" t="str">
        <f t="shared" si="9"/>
        <v>#REF!</v>
      </c>
      <c r="AA339" s="1442" t="str">
        <f t="shared" si="29"/>
        <v>#REF!</v>
      </c>
      <c r="AB339" s="1442" t="str">
        <f t="shared" si="30"/>
        <v>#REF!</v>
      </c>
      <c r="AC339" s="1441" t="str">
        <f t="shared" si="31"/>
        <v>#REF!</v>
      </c>
      <c r="AD339" s="1441" t="str">
        <f t="shared" si="13"/>
        <v>#REF!</v>
      </c>
      <c r="AE339" s="1441" t="str">
        <f t="shared" si="14"/>
        <v>#REF!</v>
      </c>
      <c r="AF339" s="609"/>
    </row>
    <row r="340" ht="15.0" customHeight="1">
      <c r="A340" s="270">
        <v>337.0</v>
      </c>
      <c r="B340" s="229">
        <v>436611.0</v>
      </c>
      <c r="C340" s="232" t="s">
        <v>978</v>
      </c>
      <c r="D340" s="1526" t="s">
        <v>979</v>
      </c>
      <c r="E340" s="287" t="s">
        <v>892</v>
      </c>
      <c r="F340" s="537" t="s">
        <v>701</v>
      </c>
      <c r="G340" s="537" t="s">
        <v>569</v>
      </c>
      <c r="H340" s="537" t="s">
        <v>980</v>
      </c>
      <c r="I340" s="1523" t="str">
        <f t="shared" si="2"/>
        <v>#REF!</v>
      </c>
      <c r="J340" s="229">
        <v>5.0</v>
      </c>
      <c r="K340" s="229">
        <v>2024.0</v>
      </c>
      <c r="L340" s="1148">
        <v>45429.0</v>
      </c>
      <c r="M340" s="1551">
        <v>45443.0</v>
      </c>
      <c r="N340" s="229">
        <v>11.0</v>
      </c>
      <c r="O340" s="537">
        <f t="shared" si="97"/>
        <v>0.4583333333</v>
      </c>
      <c r="P340" s="227" t="str">
        <f t="shared" si="81"/>
        <v>#REF!</v>
      </c>
      <c r="Q340" s="1549" t="str">
        <f t="shared" si="96"/>
        <v>#REF!</v>
      </c>
      <c r="R340" s="940"/>
      <c r="S340" s="229" t="s">
        <v>525</v>
      </c>
      <c r="T340" s="232" t="s">
        <v>1222</v>
      </c>
      <c r="U340" s="652" t="str">
        <f t="shared" si="4"/>
        <v>#REF!</v>
      </c>
      <c r="V340" s="652" t="str">
        <f t="shared" si="86"/>
        <v>#REF!</v>
      </c>
      <c r="W340" s="652" t="str">
        <f t="shared" si="87"/>
        <v>#REF!</v>
      </c>
      <c r="X340" s="652" t="str">
        <f t="shared" si="7"/>
        <v>#REF!</v>
      </c>
      <c r="Y340" s="530">
        <f t="shared" si="8"/>
        <v>0.9353333333</v>
      </c>
      <c r="Z340" s="1442" t="str">
        <f t="shared" si="9"/>
        <v>#REF!</v>
      </c>
      <c r="AA340" s="1442" t="str">
        <f t="shared" si="29"/>
        <v>#REF!</v>
      </c>
      <c r="AB340" s="1442" t="str">
        <f t="shared" si="30"/>
        <v>#REF!</v>
      </c>
      <c r="AC340" s="1441" t="str">
        <f t="shared" si="31"/>
        <v>#REF!</v>
      </c>
      <c r="AD340" s="1441" t="str">
        <f t="shared" si="13"/>
        <v>#REF!</v>
      </c>
      <c r="AE340" s="1441" t="str">
        <f t="shared" si="14"/>
        <v>#REF!</v>
      </c>
      <c r="AF340" s="609"/>
    </row>
    <row r="341" ht="15.0" customHeight="1">
      <c r="A341" s="270">
        <v>338.0</v>
      </c>
      <c r="B341" s="229">
        <v>427338.0</v>
      </c>
      <c r="C341" s="232" t="s">
        <v>928</v>
      </c>
      <c r="D341" s="287" t="s">
        <v>929</v>
      </c>
      <c r="E341" s="287" t="s">
        <v>892</v>
      </c>
      <c r="F341" s="537" t="s">
        <v>701</v>
      </c>
      <c r="G341" s="537" t="s">
        <v>555</v>
      </c>
      <c r="H341" s="537" t="s">
        <v>708</v>
      </c>
      <c r="I341" s="1523" t="str">
        <f t="shared" si="2"/>
        <v>#REF!</v>
      </c>
      <c r="J341" s="229">
        <v>5.0</v>
      </c>
      <c r="K341" s="229">
        <v>2024.0</v>
      </c>
      <c r="L341" s="1148">
        <v>45436.0</v>
      </c>
      <c r="M341" s="1551">
        <v>45443.0</v>
      </c>
      <c r="N341" s="229">
        <f>6</f>
        <v>6</v>
      </c>
      <c r="O341" s="537">
        <f t="shared" si="97"/>
        <v>0.25</v>
      </c>
      <c r="P341" s="227" t="str">
        <f t="shared" si="81"/>
        <v>#REF!</v>
      </c>
      <c r="Q341" s="1549" t="str">
        <f t="shared" si="96"/>
        <v>#REF!</v>
      </c>
      <c r="R341" s="940"/>
      <c r="S341" s="229" t="s">
        <v>525</v>
      </c>
      <c r="T341" s="232" t="s">
        <v>1222</v>
      </c>
      <c r="U341" s="652" t="str">
        <f t="shared" si="4"/>
        <v>#REF!</v>
      </c>
      <c r="V341" s="652" t="str">
        <f t="shared" si="86"/>
        <v>#REF!</v>
      </c>
      <c r="W341" s="652" t="str">
        <f t="shared" si="87"/>
        <v>#REF!</v>
      </c>
      <c r="X341" s="652" t="str">
        <f t="shared" si="7"/>
        <v>#REF!</v>
      </c>
      <c r="Y341" s="530">
        <f t="shared" si="8"/>
        <v>1.045</v>
      </c>
      <c r="Z341" s="1442" t="str">
        <f t="shared" si="9"/>
        <v>#REF!</v>
      </c>
      <c r="AA341" s="1442" t="str">
        <f t="shared" si="29"/>
        <v>#REF!</v>
      </c>
      <c r="AB341" s="1442" t="str">
        <f t="shared" si="30"/>
        <v>#REF!</v>
      </c>
      <c r="AC341" s="1441" t="str">
        <f t="shared" si="31"/>
        <v>#REF!</v>
      </c>
      <c r="AD341" s="1441" t="str">
        <f t="shared" si="13"/>
        <v>#REF!</v>
      </c>
      <c r="AE341" s="1441" t="str">
        <f t="shared" si="14"/>
        <v>#REF!</v>
      </c>
      <c r="AF341" s="609"/>
    </row>
    <row r="342" ht="15.0" customHeight="1">
      <c r="A342" s="270">
        <v>339.0</v>
      </c>
      <c r="B342" s="229">
        <v>464207.0</v>
      </c>
      <c r="C342" s="232" t="s">
        <v>1750</v>
      </c>
      <c r="D342" s="287" t="s">
        <v>2575</v>
      </c>
      <c r="E342" s="287" t="s">
        <v>892</v>
      </c>
      <c r="F342" s="537" t="s">
        <v>701</v>
      </c>
      <c r="G342" s="537" t="s">
        <v>555</v>
      </c>
      <c r="H342" s="537" t="s">
        <v>708</v>
      </c>
      <c r="I342" s="1523" t="str">
        <f t="shared" si="2"/>
        <v>#REF!</v>
      </c>
      <c r="J342" s="229">
        <v>5.0</v>
      </c>
      <c r="K342" s="229">
        <v>2024.0</v>
      </c>
      <c r="L342" s="1148">
        <v>45432.0</v>
      </c>
      <c r="M342" s="1551">
        <v>45443.0</v>
      </c>
      <c r="N342" s="229">
        <v>10.0</v>
      </c>
      <c r="O342" s="537">
        <f t="shared" si="97"/>
        <v>0.4166666667</v>
      </c>
      <c r="P342" s="227" t="str">
        <f t="shared" si="81"/>
        <v>#REF!</v>
      </c>
      <c r="Q342" s="1549" t="str">
        <f t="shared" si="96"/>
        <v>#REF!</v>
      </c>
      <c r="R342" s="940"/>
      <c r="S342" s="229" t="s">
        <v>525</v>
      </c>
      <c r="T342" s="232" t="s">
        <v>1222</v>
      </c>
      <c r="U342" s="652" t="str">
        <f t="shared" si="4"/>
        <v>#REF!</v>
      </c>
      <c r="V342" s="652" t="str">
        <f t="shared" si="86"/>
        <v>#REF!</v>
      </c>
      <c r="W342" s="652" t="str">
        <f t="shared" si="87"/>
        <v>#REF!</v>
      </c>
      <c r="X342" s="652" t="str">
        <f t="shared" si="7"/>
        <v>#REF!</v>
      </c>
      <c r="Y342" s="530">
        <f t="shared" si="8"/>
        <v>0.5416666667</v>
      </c>
      <c r="Z342" s="1442" t="str">
        <f t="shared" si="9"/>
        <v>#REF!</v>
      </c>
      <c r="AA342" s="1442" t="str">
        <f t="shared" si="29"/>
        <v>#REF!</v>
      </c>
      <c r="AB342" s="1442" t="str">
        <f t="shared" si="30"/>
        <v>#REF!</v>
      </c>
      <c r="AC342" s="1441" t="str">
        <f t="shared" si="31"/>
        <v>#REF!</v>
      </c>
      <c r="AD342" s="1441" t="str">
        <f t="shared" si="13"/>
        <v>#REF!</v>
      </c>
      <c r="AE342" s="1441" t="str">
        <f t="shared" si="14"/>
        <v>#REF!</v>
      </c>
      <c r="AF342" s="609"/>
    </row>
    <row r="343" ht="15.0" customHeight="1">
      <c r="A343" s="270">
        <v>340.0</v>
      </c>
      <c r="B343" s="217">
        <v>452869.0</v>
      </c>
      <c r="C343" s="220" t="s">
        <v>1148</v>
      </c>
      <c r="D343" s="1552" t="s">
        <v>964</v>
      </c>
      <c r="E343" s="279" t="s">
        <v>892</v>
      </c>
      <c r="F343" s="533" t="s">
        <v>564</v>
      </c>
      <c r="G343" s="533" t="s">
        <v>555</v>
      </c>
      <c r="H343" s="533" t="s">
        <v>925</v>
      </c>
      <c r="I343" s="1520" t="str">
        <f t="shared" si="2"/>
        <v>#REF!</v>
      </c>
      <c r="J343" s="217">
        <v>5.0</v>
      </c>
      <c r="K343" s="217">
        <v>2024.0</v>
      </c>
      <c r="L343" s="416">
        <v>45413.0</v>
      </c>
      <c r="M343" s="416">
        <v>45443.0</v>
      </c>
      <c r="N343" s="217">
        <f>24*0.5</f>
        <v>12</v>
      </c>
      <c r="O343" s="533">
        <f t="shared" si="97"/>
        <v>0.5</v>
      </c>
      <c r="P343" s="215" t="str">
        <f t="shared" si="81"/>
        <v>#REF!</v>
      </c>
      <c r="Q343" s="1550" t="str">
        <f t="shared" si="96"/>
        <v>#REF!</v>
      </c>
      <c r="R343" s="928"/>
      <c r="S343" s="217" t="s">
        <v>525</v>
      </c>
      <c r="T343" s="220" t="s">
        <v>2510</v>
      </c>
      <c r="U343" s="652" t="str">
        <f t="shared" si="4"/>
        <v>#REF!</v>
      </c>
      <c r="V343" s="652" t="str">
        <f t="shared" si="86"/>
        <v>#REF!</v>
      </c>
      <c r="W343" s="652" t="str">
        <f t="shared" si="87"/>
        <v>#REF!</v>
      </c>
      <c r="X343" s="652" t="str">
        <f t="shared" si="7"/>
        <v>#REF!</v>
      </c>
      <c r="Y343" s="530">
        <f t="shared" si="8"/>
        <v>1</v>
      </c>
      <c r="Z343" s="1442" t="str">
        <f t="shared" si="9"/>
        <v>#REF!</v>
      </c>
      <c r="AA343" s="1442" t="str">
        <f t="shared" si="29"/>
        <v>#REF!</v>
      </c>
      <c r="AB343" s="1442" t="str">
        <f t="shared" si="30"/>
        <v>#REF!</v>
      </c>
      <c r="AC343" s="1441" t="str">
        <f t="shared" si="31"/>
        <v>#REF!</v>
      </c>
      <c r="AD343" s="1441" t="str">
        <f t="shared" si="13"/>
        <v>#REF!</v>
      </c>
      <c r="AE343" s="1441" t="str">
        <f t="shared" si="14"/>
        <v>#REF!</v>
      </c>
      <c r="AF343" s="609"/>
    </row>
    <row r="344" ht="15.0" customHeight="1">
      <c r="A344" s="270">
        <v>341.0</v>
      </c>
      <c r="B344" s="229">
        <v>432394.0</v>
      </c>
      <c r="C344" s="232" t="s">
        <v>935</v>
      </c>
      <c r="D344" s="1526" t="s">
        <v>936</v>
      </c>
      <c r="E344" s="287" t="s">
        <v>892</v>
      </c>
      <c r="F344" s="537" t="s">
        <v>512</v>
      </c>
      <c r="G344" s="537" t="s">
        <v>513</v>
      </c>
      <c r="H344" s="537" t="s">
        <v>514</v>
      </c>
      <c r="I344" s="1523" t="str">
        <f t="shared" si="2"/>
        <v>#REF!</v>
      </c>
      <c r="J344" s="229">
        <v>5.0</v>
      </c>
      <c r="K344" s="229">
        <v>2024.0</v>
      </c>
      <c r="L344" s="1148">
        <v>45413.0</v>
      </c>
      <c r="M344" s="1148">
        <v>45443.0</v>
      </c>
      <c r="N344" s="229">
        <f>24*0.8</f>
        <v>19.2</v>
      </c>
      <c r="O344" s="537">
        <f t="shared" si="97"/>
        <v>0.8</v>
      </c>
      <c r="P344" s="227" t="str">
        <f t="shared" si="81"/>
        <v>#REF!</v>
      </c>
      <c r="Q344" s="227" t="str">
        <f t="shared" si="96"/>
        <v>#REF!</v>
      </c>
      <c r="R344" s="940"/>
      <c r="S344" s="229" t="s">
        <v>525</v>
      </c>
      <c r="T344" s="232" t="s">
        <v>2510</v>
      </c>
      <c r="U344" s="652" t="str">
        <f t="shared" si="4"/>
        <v>#REF!</v>
      </c>
      <c r="V344" s="652" t="str">
        <f t="shared" si="86"/>
        <v>#REF!</v>
      </c>
      <c r="W344" s="652" t="str">
        <f t="shared" si="87"/>
        <v>#REF!</v>
      </c>
      <c r="X344" s="652" t="str">
        <f t="shared" si="7"/>
        <v>#REF!</v>
      </c>
      <c r="Y344" s="530">
        <f t="shared" si="8"/>
        <v>1</v>
      </c>
      <c r="Z344" s="1442" t="str">
        <f t="shared" si="9"/>
        <v>#REF!</v>
      </c>
      <c r="AA344" s="1442" t="str">
        <f t="shared" si="29"/>
        <v>#REF!</v>
      </c>
      <c r="AB344" s="1442" t="str">
        <f t="shared" si="30"/>
        <v>#REF!</v>
      </c>
      <c r="AC344" s="1441" t="str">
        <f t="shared" si="31"/>
        <v>#REF!</v>
      </c>
      <c r="AD344" s="1441" t="str">
        <f t="shared" si="13"/>
        <v>#REF!</v>
      </c>
      <c r="AE344" s="1441" t="str">
        <f t="shared" si="14"/>
        <v>#REF!</v>
      </c>
      <c r="AF344" s="609"/>
    </row>
    <row r="345" ht="15.0" customHeight="1">
      <c r="A345" s="270">
        <v>342.0</v>
      </c>
      <c r="B345" s="229">
        <v>460577.0</v>
      </c>
      <c r="C345" s="232" t="s">
        <v>1140</v>
      </c>
      <c r="D345" s="1526" t="s">
        <v>2570</v>
      </c>
      <c r="E345" s="287" t="s">
        <v>892</v>
      </c>
      <c r="F345" s="537" t="s">
        <v>512</v>
      </c>
      <c r="G345" s="537" t="s">
        <v>569</v>
      </c>
      <c r="H345" s="537" t="s">
        <v>570</v>
      </c>
      <c r="I345" s="1523" t="str">
        <f t="shared" si="2"/>
        <v>#REF!</v>
      </c>
      <c r="J345" s="229">
        <v>5.0</v>
      </c>
      <c r="K345" s="229">
        <v>2024.0</v>
      </c>
      <c r="L345" s="1148">
        <v>45413.0</v>
      </c>
      <c r="M345" s="1148">
        <v>45443.0</v>
      </c>
      <c r="N345" s="229">
        <f>24*0.2</f>
        <v>4.8</v>
      </c>
      <c r="O345" s="537">
        <f t="shared" si="97"/>
        <v>0.2</v>
      </c>
      <c r="P345" s="227" t="str">
        <f t="shared" si="81"/>
        <v>#REF!</v>
      </c>
      <c r="Q345" s="1549" t="str">
        <f t="shared" si="96"/>
        <v>#REF!</v>
      </c>
      <c r="R345" s="940"/>
      <c r="S345" s="229" t="s">
        <v>525</v>
      </c>
      <c r="T345" s="232" t="s">
        <v>2510</v>
      </c>
      <c r="U345" s="652" t="str">
        <f t="shared" si="4"/>
        <v>#REF!</v>
      </c>
      <c r="V345" s="652" t="str">
        <f t="shared" si="86"/>
        <v>#REF!</v>
      </c>
      <c r="W345" s="652" t="str">
        <f t="shared" si="87"/>
        <v>#REF!</v>
      </c>
      <c r="X345" s="652" t="str">
        <f t="shared" si="7"/>
        <v>#REF!</v>
      </c>
      <c r="Y345" s="530">
        <f t="shared" si="8"/>
        <v>1</v>
      </c>
      <c r="Z345" s="1442" t="str">
        <f t="shared" si="9"/>
        <v>#REF!</v>
      </c>
      <c r="AA345" s="1442" t="str">
        <f t="shared" si="29"/>
        <v>#REF!</v>
      </c>
      <c r="AB345" s="1442" t="str">
        <f t="shared" si="30"/>
        <v>#REF!</v>
      </c>
      <c r="AC345" s="1441" t="str">
        <f t="shared" si="31"/>
        <v>#REF!</v>
      </c>
      <c r="AD345" s="1441" t="str">
        <f t="shared" si="13"/>
        <v>#REF!</v>
      </c>
      <c r="AE345" s="1441" t="str">
        <f t="shared" si="14"/>
        <v>#REF!</v>
      </c>
      <c r="AF345" s="609"/>
    </row>
    <row r="346" ht="15.0" customHeight="1">
      <c r="A346" s="270">
        <v>343.0</v>
      </c>
      <c r="B346" s="229">
        <v>464207.0</v>
      </c>
      <c r="C346" s="232" t="s">
        <v>1750</v>
      </c>
      <c r="D346" s="1526" t="s">
        <v>2575</v>
      </c>
      <c r="E346" s="287" t="s">
        <v>892</v>
      </c>
      <c r="F346" s="537" t="s">
        <v>701</v>
      </c>
      <c r="G346" s="537" t="s">
        <v>555</v>
      </c>
      <c r="H346" s="537" t="s">
        <v>708</v>
      </c>
      <c r="I346" s="1523" t="str">
        <f t="shared" si="2"/>
        <v>#REF!</v>
      </c>
      <c r="J346" s="229">
        <v>5.0</v>
      </c>
      <c r="K346" s="229">
        <v>2024.0</v>
      </c>
      <c r="L346" s="1148">
        <v>45427.0</v>
      </c>
      <c r="M346" s="1148">
        <v>45429.0</v>
      </c>
      <c r="N346" s="229">
        <f>3</f>
        <v>3</v>
      </c>
      <c r="O346" s="537">
        <f t="shared" si="97"/>
        <v>0.125</v>
      </c>
      <c r="P346" s="227" t="str">
        <f t="shared" si="81"/>
        <v>#REF!</v>
      </c>
      <c r="Q346" s="1549" t="str">
        <f t="shared" si="96"/>
        <v>#REF!</v>
      </c>
      <c r="R346" s="940"/>
      <c r="S346" s="229" t="s">
        <v>525</v>
      </c>
      <c r="T346" s="232" t="s">
        <v>2510</v>
      </c>
      <c r="U346" s="652" t="str">
        <f t="shared" si="4"/>
        <v>#REF!</v>
      </c>
      <c r="V346" s="652" t="str">
        <f t="shared" si="86"/>
        <v>#REF!</v>
      </c>
      <c r="W346" s="652" t="str">
        <f t="shared" si="87"/>
        <v>#REF!</v>
      </c>
      <c r="X346" s="652" t="str">
        <f t="shared" si="7"/>
        <v>#REF!</v>
      </c>
      <c r="Y346" s="530">
        <f t="shared" si="8"/>
        <v>0.5416666667</v>
      </c>
      <c r="Z346" s="1442" t="str">
        <f t="shared" si="9"/>
        <v>#REF!</v>
      </c>
      <c r="AA346" s="1442" t="str">
        <f t="shared" si="29"/>
        <v>#REF!</v>
      </c>
      <c r="AB346" s="1442" t="str">
        <f t="shared" si="30"/>
        <v>#REF!</v>
      </c>
      <c r="AC346" s="1441" t="str">
        <f t="shared" si="31"/>
        <v>#REF!</v>
      </c>
      <c r="AD346" s="1441" t="str">
        <f t="shared" si="13"/>
        <v>#REF!</v>
      </c>
      <c r="AE346" s="1441" t="str">
        <f t="shared" si="14"/>
        <v>#REF!</v>
      </c>
      <c r="AF346" s="609"/>
    </row>
    <row r="347" ht="15.0" customHeight="1">
      <c r="A347" s="270">
        <v>344.0</v>
      </c>
      <c r="B347" s="229">
        <v>464209.0</v>
      </c>
      <c r="C347" s="232" t="s">
        <v>1701</v>
      </c>
      <c r="D347" s="1526" t="s">
        <v>2576</v>
      </c>
      <c r="E347" s="287" t="s">
        <v>892</v>
      </c>
      <c r="F347" s="537" t="s">
        <v>564</v>
      </c>
      <c r="G347" s="537" t="s">
        <v>540</v>
      </c>
      <c r="H347" s="537" t="s">
        <v>612</v>
      </c>
      <c r="I347" s="1523" t="str">
        <f t="shared" si="2"/>
        <v>#REF!</v>
      </c>
      <c r="J347" s="229">
        <v>5.0</v>
      </c>
      <c r="K347" s="229">
        <v>2024.0</v>
      </c>
      <c r="L347" s="1148">
        <v>45427.0</v>
      </c>
      <c r="M347" s="1148">
        <v>45443.0</v>
      </c>
      <c r="N347" s="229">
        <v>13.0</v>
      </c>
      <c r="O347" s="537">
        <f t="shared" si="97"/>
        <v>0.5416666667</v>
      </c>
      <c r="P347" s="227" t="str">
        <f t="shared" si="81"/>
        <v>#REF!</v>
      </c>
      <c r="Q347" s="1549" t="str">
        <f t="shared" si="96"/>
        <v>#REF!</v>
      </c>
      <c r="R347" s="940"/>
      <c r="S347" s="229" t="s">
        <v>525</v>
      </c>
      <c r="T347" s="232" t="s">
        <v>2510</v>
      </c>
      <c r="U347" s="652" t="str">
        <f t="shared" si="4"/>
        <v>#REF!</v>
      </c>
      <c r="V347" s="652" t="str">
        <f t="shared" si="86"/>
        <v>#REF!</v>
      </c>
      <c r="W347" s="652" t="str">
        <f t="shared" si="87"/>
        <v>#REF!</v>
      </c>
      <c r="X347" s="652" t="str">
        <f t="shared" si="7"/>
        <v>#REF!</v>
      </c>
      <c r="Y347" s="530">
        <f t="shared" si="8"/>
        <v>0.5416666667</v>
      </c>
      <c r="Z347" s="1442" t="str">
        <f t="shared" si="9"/>
        <v>#REF!</v>
      </c>
      <c r="AA347" s="1442" t="str">
        <f t="shared" si="29"/>
        <v>#REF!</v>
      </c>
      <c r="AB347" s="1442" t="str">
        <f t="shared" si="30"/>
        <v>#REF!</v>
      </c>
      <c r="AC347" s="1441" t="str">
        <f t="shared" si="31"/>
        <v>#REF!</v>
      </c>
      <c r="AD347" s="1441" t="str">
        <f t="shared" si="13"/>
        <v>#REF!</v>
      </c>
      <c r="AE347" s="1441" t="str">
        <f t="shared" si="14"/>
        <v>#REF!</v>
      </c>
      <c r="AF347" s="609"/>
    </row>
    <row r="348" ht="15.0" customHeight="1">
      <c r="A348" s="270">
        <v>345.0</v>
      </c>
      <c r="B348" s="229">
        <v>463415.0</v>
      </c>
      <c r="C348" s="232" t="s">
        <v>1223</v>
      </c>
      <c r="D348" s="1526" t="s">
        <v>1224</v>
      </c>
      <c r="E348" s="287" t="s">
        <v>892</v>
      </c>
      <c r="F348" s="537" t="s">
        <v>564</v>
      </c>
      <c r="G348" s="537" t="s">
        <v>530</v>
      </c>
      <c r="H348" s="537" t="s">
        <v>565</v>
      </c>
      <c r="I348" s="1523" t="str">
        <f t="shared" si="2"/>
        <v>#REF!</v>
      </c>
      <c r="J348" s="229">
        <v>5.0</v>
      </c>
      <c r="K348" s="229">
        <v>2024.0</v>
      </c>
      <c r="L348" s="1148">
        <v>45413.0</v>
      </c>
      <c r="M348" s="1148">
        <v>45417.0</v>
      </c>
      <c r="N348" s="229">
        <f>24*0.121</f>
        <v>2.904</v>
      </c>
      <c r="O348" s="537">
        <f t="shared" si="97"/>
        <v>0.121</v>
      </c>
      <c r="P348" s="227" t="str">
        <f t="shared" si="81"/>
        <v>#REF!</v>
      </c>
      <c r="Q348" s="1549" t="str">
        <f t="shared" si="96"/>
        <v>#REF!</v>
      </c>
      <c r="R348" s="940"/>
      <c r="S348" s="229" t="s">
        <v>525</v>
      </c>
      <c r="T348" s="232" t="s">
        <v>2510</v>
      </c>
      <c r="U348" s="652" t="str">
        <f t="shared" si="4"/>
        <v>#REF!</v>
      </c>
      <c r="V348" s="652" t="str">
        <f t="shared" si="86"/>
        <v>#REF!</v>
      </c>
      <c r="W348" s="652" t="str">
        <f t="shared" si="87"/>
        <v>#REF!</v>
      </c>
      <c r="X348" s="652" t="str">
        <f t="shared" si="7"/>
        <v>#REF!</v>
      </c>
      <c r="Y348" s="530">
        <f t="shared" si="8"/>
        <v>1</v>
      </c>
      <c r="Z348" s="1442" t="str">
        <f t="shared" si="9"/>
        <v>#REF!</v>
      </c>
      <c r="AA348" s="1442" t="str">
        <f t="shared" si="29"/>
        <v>#REF!</v>
      </c>
      <c r="AB348" s="1442" t="str">
        <f t="shared" si="30"/>
        <v>#REF!</v>
      </c>
      <c r="AC348" s="1441" t="str">
        <f t="shared" si="31"/>
        <v>#REF!</v>
      </c>
      <c r="AD348" s="1441" t="str">
        <f t="shared" si="13"/>
        <v>#REF!</v>
      </c>
      <c r="AE348" s="1441" t="str">
        <f t="shared" si="14"/>
        <v>#REF!</v>
      </c>
      <c r="AF348" s="609"/>
    </row>
    <row r="349" ht="15.0" customHeight="1">
      <c r="A349" s="270">
        <v>346.0</v>
      </c>
      <c r="B349" s="229">
        <v>463665.0</v>
      </c>
      <c r="C349" s="232" t="s">
        <v>1821</v>
      </c>
      <c r="D349" s="1526" t="s">
        <v>2574</v>
      </c>
      <c r="E349" s="287" t="s">
        <v>892</v>
      </c>
      <c r="F349" s="537" t="s">
        <v>512</v>
      </c>
      <c r="G349" s="537" t="s">
        <v>569</v>
      </c>
      <c r="H349" s="537" t="s">
        <v>570</v>
      </c>
      <c r="I349" s="1523" t="str">
        <f t="shared" si="2"/>
        <v>#REF!</v>
      </c>
      <c r="J349" s="229">
        <v>5.0</v>
      </c>
      <c r="K349" s="229">
        <v>2024.0</v>
      </c>
      <c r="L349" s="1148">
        <v>45419.0</v>
      </c>
      <c r="M349" s="1148">
        <v>45424.0</v>
      </c>
      <c r="N349" s="229">
        <v>8.0</v>
      </c>
      <c r="O349" s="537">
        <f t="shared" si="97"/>
        <v>0.3333333333</v>
      </c>
      <c r="P349" s="227" t="str">
        <f t="shared" si="81"/>
        <v>#REF!</v>
      </c>
      <c r="Q349" s="1549" t="str">
        <f t="shared" si="96"/>
        <v>#REF!</v>
      </c>
      <c r="R349" s="940"/>
      <c r="S349" s="229" t="s">
        <v>525</v>
      </c>
      <c r="T349" s="232" t="s">
        <v>2510</v>
      </c>
      <c r="U349" s="652" t="str">
        <f t="shared" si="4"/>
        <v>#REF!</v>
      </c>
      <c r="V349" s="652" t="str">
        <f t="shared" si="86"/>
        <v>#REF!</v>
      </c>
      <c r="W349" s="652" t="str">
        <f t="shared" si="87"/>
        <v>#REF!</v>
      </c>
      <c r="X349" s="652" t="str">
        <f t="shared" si="7"/>
        <v>#REF!</v>
      </c>
      <c r="Y349" s="530">
        <f t="shared" si="8"/>
        <v>1</v>
      </c>
      <c r="Z349" s="1442" t="str">
        <f t="shared" si="9"/>
        <v>#REF!</v>
      </c>
      <c r="AA349" s="1442" t="str">
        <f t="shared" si="29"/>
        <v>#REF!</v>
      </c>
      <c r="AB349" s="1442" t="str">
        <f t="shared" si="30"/>
        <v>#REF!</v>
      </c>
      <c r="AC349" s="1441" t="str">
        <f t="shared" si="31"/>
        <v>#REF!</v>
      </c>
      <c r="AD349" s="1441" t="str">
        <f t="shared" si="13"/>
        <v>#REF!</v>
      </c>
      <c r="AE349" s="1441" t="str">
        <f t="shared" si="14"/>
        <v>#REF!</v>
      </c>
      <c r="AF349" s="609"/>
    </row>
    <row r="350" ht="15.0" customHeight="1">
      <c r="A350" s="270">
        <v>347.0</v>
      </c>
      <c r="B350" s="229">
        <v>458335.0</v>
      </c>
      <c r="C350" s="232" t="s">
        <v>974</v>
      </c>
      <c r="D350" s="1526" t="s">
        <v>975</v>
      </c>
      <c r="E350" s="287" t="s">
        <v>892</v>
      </c>
      <c r="F350" s="537" t="s">
        <v>512</v>
      </c>
      <c r="G350" s="537" t="s">
        <v>555</v>
      </c>
      <c r="H350" s="537" t="s">
        <v>580</v>
      </c>
      <c r="I350" s="1523" t="str">
        <f t="shared" si="2"/>
        <v>#REF!</v>
      </c>
      <c r="J350" s="229">
        <v>5.0</v>
      </c>
      <c r="K350" s="229">
        <v>2024.0</v>
      </c>
      <c r="L350" s="1148">
        <v>45413.0</v>
      </c>
      <c r="M350" s="1148">
        <v>45443.0</v>
      </c>
      <c r="N350" s="229">
        <f t="shared" ref="N350:N351" si="98">24*0.2</f>
        <v>4.8</v>
      </c>
      <c r="O350" s="537">
        <f t="shared" si="97"/>
        <v>0.2</v>
      </c>
      <c r="P350" s="227" t="str">
        <f t="shared" si="81"/>
        <v>#REF!</v>
      </c>
      <c r="Q350" s="1549" t="str">
        <f t="shared" si="96"/>
        <v>#REF!</v>
      </c>
      <c r="R350" s="940"/>
      <c r="S350" s="229" t="s">
        <v>525</v>
      </c>
      <c r="T350" s="232" t="s">
        <v>2510</v>
      </c>
      <c r="U350" s="652" t="str">
        <f t="shared" si="4"/>
        <v>#REF!</v>
      </c>
      <c r="V350" s="652" t="str">
        <f t="shared" si="86"/>
        <v>#REF!</v>
      </c>
      <c r="W350" s="652" t="str">
        <f t="shared" si="87"/>
        <v>#REF!</v>
      </c>
      <c r="X350" s="652" t="str">
        <f t="shared" si="7"/>
        <v>#REF!</v>
      </c>
      <c r="Y350" s="530">
        <f t="shared" si="8"/>
        <v>1.026</v>
      </c>
      <c r="Z350" s="1442" t="str">
        <f t="shared" si="9"/>
        <v>#REF!</v>
      </c>
      <c r="AA350" s="1442" t="str">
        <f t="shared" si="29"/>
        <v>#REF!</v>
      </c>
      <c r="AB350" s="1442" t="str">
        <f t="shared" si="30"/>
        <v>#REF!</v>
      </c>
      <c r="AC350" s="1441" t="str">
        <f t="shared" si="31"/>
        <v>#REF!</v>
      </c>
      <c r="AD350" s="1441" t="str">
        <f t="shared" si="13"/>
        <v>#REF!</v>
      </c>
      <c r="AE350" s="1441" t="str">
        <f t="shared" si="14"/>
        <v>#REF!</v>
      </c>
      <c r="AF350" s="609"/>
    </row>
    <row r="351" ht="15.0" customHeight="1">
      <c r="A351" s="270">
        <v>348.0</v>
      </c>
      <c r="B351" s="229">
        <v>458337.0</v>
      </c>
      <c r="C351" s="232" t="s">
        <v>976</v>
      </c>
      <c r="D351" s="1526" t="s">
        <v>977</v>
      </c>
      <c r="E351" s="287" t="s">
        <v>892</v>
      </c>
      <c r="F351" s="537" t="s">
        <v>512</v>
      </c>
      <c r="G351" s="537" t="s">
        <v>573</v>
      </c>
      <c r="H351" s="537" t="s">
        <v>641</v>
      </c>
      <c r="I351" s="1523" t="str">
        <f t="shared" si="2"/>
        <v>#REF!</v>
      </c>
      <c r="J351" s="229">
        <v>5.0</v>
      </c>
      <c r="K351" s="229">
        <v>2024.0</v>
      </c>
      <c r="L351" s="1148">
        <v>45413.0</v>
      </c>
      <c r="M351" s="1148">
        <v>45443.0</v>
      </c>
      <c r="N351" s="229">
        <f t="shared" si="98"/>
        <v>4.8</v>
      </c>
      <c r="O351" s="537">
        <f t="shared" si="97"/>
        <v>0.2</v>
      </c>
      <c r="P351" s="227" t="str">
        <f t="shared" si="81"/>
        <v>#REF!</v>
      </c>
      <c r="Q351" s="1549" t="str">
        <f t="shared" si="96"/>
        <v>#REF!</v>
      </c>
      <c r="R351" s="940"/>
      <c r="S351" s="229" t="s">
        <v>525</v>
      </c>
      <c r="T351" s="232" t="s">
        <v>2510</v>
      </c>
      <c r="U351" s="652" t="str">
        <f t="shared" si="4"/>
        <v>#REF!</v>
      </c>
      <c r="V351" s="652" t="str">
        <f t="shared" si="86"/>
        <v>#REF!</v>
      </c>
      <c r="W351" s="652" t="str">
        <f t="shared" si="87"/>
        <v>#REF!</v>
      </c>
      <c r="X351" s="652" t="str">
        <f t="shared" si="7"/>
        <v>#REF!</v>
      </c>
      <c r="Y351" s="530">
        <f t="shared" si="8"/>
        <v>1.2</v>
      </c>
      <c r="Z351" s="1442" t="str">
        <f t="shared" si="9"/>
        <v>#REF!</v>
      </c>
      <c r="AA351" s="1442" t="str">
        <f t="shared" si="29"/>
        <v>#REF!</v>
      </c>
      <c r="AB351" s="1442" t="str">
        <f t="shared" si="30"/>
        <v>#REF!</v>
      </c>
      <c r="AC351" s="1441" t="str">
        <f t="shared" si="31"/>
        <v>#REF!</v>
      </c>
      <c r="AD351" s="1441" t="str">
        <f t="shared" si="13"/>
        <v>#REF!</v>
      </c>
      <c r="AE351" s="1441" t="str">
        <f t="shared" si="14"/>
        <v>#REF!</v>
      </c>
      <c r="AF351" s="609"/>
    </row>
    <row r="352" ht="15.0" customHeight="1">
      <c r="A352" s="270">
        <v>349.0</v>
      </c>
      <c r="B352" s="229">
        <v>463661.0</v>
      </c>
      <c r="C352" s="232" t="s">
        <v>1668</v>
      </c>
      <c r="D352" s="1526" t="s">
        <v>2577</v>
      </c>
      <c r="E352" s="287" t="s">
        <v>892</v>
      </c>
      <c r="F352" s="537" t="s">
        <v>512</v>
      </c>
      <c r="G352" s="537" t="s">
        <v>573</v>
      </c>
      <c r="H352" s="537" t="s">
        <v>641</v>
      </c>
      <c r="I352" s="1523" t="str">
        <f t="shared" si="2"/>
        <v>#REF!</v>
      </c>
      <c r="J352" s="229">
        <v>5.0</v>
      </c>
      <c r="K352" s="229">
        <v>2024.0</v>
      </c>
      <c r="L352" s="1148">
        <v>45418.0</v>
      </c>
      <c r="M352" s="1148">
        <v>45443.0</v>
      </c>
      <c r="N352" s="229">
        <f>20</f>
        <v>20</v>
      </c>
      <c r="O352" s="537">
        <f t="shared" si="97"/>
        <v>0.8333333333</v>
      </c>
      <c r="P352" s="227" t="str">
        <f t="shared" si="81"/>
        <v>#REF!</v>
      </c>
      <c r="Q352" s="1549" t="str">
        <f t="shared" si="96"/>
        <v>#REF!</v>
      </c>
      <c r="R352" s="940"/>
      <c r="S352" s="229" t="s">
        <v>525</v>
      </c>
      <c r="T352" s="232" t="s">
        <v>2510</v>
      </c>
      <c r="U352" s="652" t="str">
        <f t="shared" si="4"/>
        <v>#REF!</v>
      </c>
      <c r="V352" s="652" t="str">
        <f t="shared" si="86"/>
        <v>#REF!</v>
      </c>
      <c r="W352" s="652" t="str">
        <f t="shared" si="87"/>
        <v>#REF!</v>
      </c>
      <c r="X352" s="652" t="str">
        <f t="shared" si="7"/>
        <v>#REF!</v>
      </c>
      <c r="Y352" s="530">
        <f t="shared" si="8"/>
        <v>0.8333333333</v>
      </c>
      <c r="Z352" s="1442" t="str">
        <f t="shared" si="9"/>
        <v>#REF!</v>
      </c>
      <c r="AA352" s="1442" t="str">
        <f t="shared" si="29"/>
        <v>#REF!</v>
      </c>
      <c r="AB352" s="1442" t="str">
        <f t="shared" si="30"/>
        <v>#REF!</v>
      </c>
      <c r="AC352" s="1441" t="str">
        <f t="shared" si="31"/>
        <v>#REF!</v>
      </c>
      <c r="AD352" s="1441" t="str">
        <f t="shared" si="13"/>
        <v>#REF!</v>
      </c>
      <c r="AE352" s="1441" t="str">
        <f t="shared" si="14"/>
        <v>#REF!</v>
      </c>
      <c r="AF352" s="609"/>
    </row>
    <row r="353" ht="15.0" customHeight="1">
      <c r="A353" s="270">
        <v>350.0</v>
      </c>
      <c r="B353" s="209">
        <v>291974.0</v>
      </c>
      <c r="C353" s="210" t="s">
        <v>816</v>
      </c>
      <c r="D353" s="211" t="s">
        <v>817</v>
      </c>
      <c r="E353" s="279" t="s">
        <v>892</v>
      </c>
      <c r="F353" s="212" t="s">
        <v>564</v>
      </c>
      <c r="G353" s="212" t="s">
        <v>540</v>
      </c>
      <c r="H353" s="212" t="s">
        <v>612</v>
      </c>
      <c r="I353" s="1520" t="str">
        <f t="shared" si="2"/>
        <v>#REF!</v>
      </c>
      <c r="J353" s="217">
        <v>3.0</v>
      </c>
      <c r="K353" s="217">
        <v>2024.0</v>
      </c>
      <c r="L353" s="416">
        <v>45413.0</v>
      </c>
      <c r="M353" s="416">
        <v>45443.0</v>
      </c>
      <c r="N353" s="217">
        <v>12.0</v>
      </c>
      <c r="O353" s="533">
        <f t="shared" si="97"/>
        <v>0.5</v>
      </c>
      <c r="P353" s="215" t="str">
        <f t="shared" si="81"/>
        <v>#REF!</v>
      </c>
      <c r="Q353" s="1550" t="str">
        <f t="shared" si="96"/>
        <v>#REF!</v>
      </c>
      <c r="R353" s="928"/>
      <c r="S353" s="217" t="s">
        <v>525</v>
      </c>
      <c r="T353" s="220" t="s">
        <v>2511</v>
      </c>
      <c r="U353" s="652" t="str">
        <f t="shared" si="4"/>
        <v>#REF!</v>
      </c>
      <c r="V353" s="652" t="str">
        <f t="shared" si="86"/>
        <v>#REF!</v>
      </c>
      <c r="W353" s="652" t="str">
        <f t="shared" si="87"/>
        <v>#REF!</v>
      </c>
      <c r="X353" s="652" t="str">
        <f t="shared" si="7"/>
        <v>#REF!</v>
      </c>
      <c r="Y353" s="530">
        <f t="shared" si="8"/>
        <v>1</v>
      </c>
      <c r="Z353" s="1442" t="str">
        <f t="shared" si="9"/>
        <v>#REF!</v>
      </c>
      <c r="AA353" s="1442" t="str">
        <f t="shared" si="29"/>
        <v>#REF!</v>
      </c>
      <c r="AB353" s="1442" t="str">
        <f t="shared" si="30"/>
        <v>#REF!</v>
      </c>
      <c r="AC353" s="1441" t="str">
        <f t="shared" si="31"/>
        <v>#REF!</v>
      </c>
      <c r="AD353" s="1441" t="str">
        <f t="shared" si="13"/>
        <v>#REF!</v>
      </c>
      <c r="AE353" s="1441" t="str">
        <f t="shared" si="14"/>
        <v>#REF!</v>
      </c>
      <c r="AF353" s="609"/>
    </row>
    <row r="354" ht="15.0" customHeight="1">
      <c r="A354" s="270">
        <v>351.0</v>
      </c>
      <c r="B354" s="223">
        <v>435010.0</v>
      </c>
      <c r="C354" s="210" t="s">
        <v>937</v>
      </c>
      <c r="D354" s="225" t="s">
        <v>938</v>
      </c>
      <c r="E354" s="287" t="s">
        <v>892</v>
      </c>
      <c r="F354" s="226" t="s">
        <v>512</v>
      </c>
      <c r="G354" s="226" t="s">
        <v>530</v>
      </c>
      <c r="H354" s="226" t="s">
        <v>531</v>
      </c>
      <c r="I354" s="1523" t="str">
        <f t="shared" si="2"/>
        <v>#REF!</v>
      </c>
      <c r="J354" s="229">
        <v>3.0</v>
      </c>
      <c r="K354" s="229">
        <v>2024.0</v>
      </c>
      <c r="L354" s="1148">
        <v>45413.0</v>
      </c>
      <c r="M354" s="1148">
        <v>45443.0</v>
      </c>
      <c r="N354" s="229">
        <f>24*0.5</f>
        <v>12</v>
      </c>
      <c r="O354" s="537">
        <f t="shared" si="97"/>
        <v>0.5</v>
      </c>
      <c r="P354" s="227" t="str">
        <f t="shared" si="81"/>
        <v>#REF!</v>
      </c>
      <c r="Q354" s="1549" t="str">
        <f t="shared" si="96"/>
        <v>#REF!</v>
      </c>
      <c r="R354" s="940"/>
      <c r="S354" s="229" t="s">
        <v>525</v>
      </c>
      <c r="T354" s="232" t="s">
        <v>2511</v>
      </c>
      <c r="U354" s="652" t="str">
        <f t="shared" si="4"/>
        <v>#REF!</v>
      </c>
      <c r="V354" s="652" t="str">
        <f t="shared" si="86"/>
        <v>#REF!</v>
      </c>
      <c r="W354" s="652" t="str">
        <f t="shared" si="87"/>
        <v>#REF!</v>
      </c>
      <c r="X354" s="652" t="str">
        <f t="shared" si="7"/>
        <v>#REF!</v>
      </c>
      <c r="Y354" s="530">
        <f t="shared" si="8"/>
        <v>1</v>
      </c>
      <c r="Z354" s="1442" t="str">
        <f t="shared" si="9"/>
        <v>#REF!</v>
      </c>
      <c r="AA354" s="1442" t="str">
        <f t="shared" si="29"/>
        <v>#REF!</v>
      </c>
      <c r="AB354" s="1442" t="str">
        <f t="shared" si="30"/>
        <v>#REF!</v>
      </c>
      <c r="AC354" s="1441" t="str">
        <f t="shared" si="31"/>
        <v>#REF!</v>
      </c>
      <c r="AD354" s="1441" t="str">
        <f t="shared" si="13"/>
        <v>#REF!</v>
      </c>
      <c r="AE354" s="1441" t="str">
        <f t="shared" si="14"/>
        <v>#REF!</v>
      </c>
      <c r="AF354" s="609"/>
    </row>
    <row r="355" ht="15.0" customHeight="1">
      <c r="A355" s="270">
        <v>352.0</v>
      </c>
      <c r="B355" s="229">
        <v>464467.0</v>
      </c>
      <c r="C355" s="210" t="s">
        <v>1696</v>
      </c>
      <c r="D355" s="1526" t="s">
        <v>2578</v>
      </c>
      <c r="E355" s="287" t="s">
        <v>892</v>
      </c>
      <c r="F355" s="537" t="s">
        <v>512</v>
      </c>
      <c r="G355" s="537" t="s">
        <v>573</v>
      </c>
      <c r="H355" s="537" t="s">
        <v>641</v>
      </c>
      <c r="I355" s="1523" t="str">
        <f t="shared" si="2"/>
        <v>#REF!</v>
      </c>
      <c r="J355" s="229">
        <v>5.0</v>
      </c>
      <c r="K355" s="229">
        <v>2024.0</v>
      </c>
      <c r="L355" s="1148">
        <v>45434.0</v>
      </c>
      <c r="M355" s="1148">
        <v>45443.0</v>
      </c>
      <c r="N355" s="229">
        <f>24*0.364</f>
        <v>8.736</v>
      </c>
      <c r="O355" s="537">
        <f t="shared" si="97"/>
        <v>0.364</v>
      </c>
      <c r="P355" s="227" t="str">
        <f t="shared" si="81"/>
        <v>#REF!</v>
      </c>
      <c r="Q355" s="1549" t="str">
        <f t="shared" si="96"/>
        <v>#REF!</v>
      </c>
      <c r="R355" s="940"/>
      <c r="S355" s="229" t="s">
        <v>525</v>
      </c>
      <c r="T355" s="232" t="s">
        <v>2511</v>
      </c>
      <c r="U355" s="652" t="str">
        <f t="shared" si="4"/>
        <v>#REF!</v>
      </c>
      <c r="V355" s="652" t="str">
        <f t="shared" si="86"/>
        <v>#REF!</v>
      </c>
      <c r="W355" s="652" t="str">
        <f t="shared" si="87"/>
        <v>#REF!</v>
      </c>
      <c r="X355" s="652" t="str">
        <f t="shared" si="7"/>
        <v>#REF!</v>
      </c>
      <c r="Y355" s="530">
        <f t="shared" si="8"/>
        <v>0.7993333333</v>
      </c>
      <c r="Z355" s="1442" t="str">
        <f t="shared" si="9"/>
        <v>#REF!</v>
      </c>
      <c r="AA355" s="1442" t="str">
        <f t="shared" si="29"/>
        <v>#REF!</v>
      </c>
      <c r="AB355" s="1442" t="str">
        <f t="shared" si="30"/>
        <v>#REF!</v>
      </c>
      <c r="AC355" s="1441" t="str">
        <f t="shared" si="31"/>
        <v>#REF!</v>
      </c>
      <c r="AD355" s="1441" t="str">
        <f t="shared" si="13"/>
        <v>#REF!</v>
      </c>
      <c r="AE355" s="1441" t="str">
        <f t="shared" si="14"/>
        <v>#REF!</v>
      </c>
      <c r="AF355" s="609"/>
    </row>
    <row r="356" ht="15.0" customHeight="1">
      <c r="A356" s="270">
        <v>353.0</v>
      </c>
      <c r="B356" s="229">
        <v>464467.0</v>
      </c>
      <c r="C356" s="210" t="s">
        <v>1703</v>
      </c>
      <c r="D356" s="287" t="s">
        <v>2579</v>
      </c>
      <c r="E356" s="287" t="s">
        <v>892</v>
      </c>
      <c r="F356" s="537" t="s">
        <v>512</v>
      </c>
      <c r="G356" s="537" t="s">
        <v>540</v>
      </c>
      <c r="H356" s="537" t="s">
        <v>541</v>
      </c>
      <c r="I356" s="1523" t="str">
        <f t="shared" si="2"/>
        <v>#REF!</v>
      </c>
      <c r="J356" s="229">
        <v>5.0</v>
      </c>
      <c r="K356" s="229">
        <v>2024.0</v>
      </c>
      <c r="L356" s="1148">
        <v>45439.0</v>
      </c>
      <c r="M356" s="1148">
        <v>45443.0</v>
      </c>
      <c r="N356" s="229">
        <f>24*0.227</f>
        <v>5.448</v>
      </c>
      <c r="O356" s="537">
        <f t="shared" si="97"/>
        <v>0.227</v>
      </c>
      <c r="P356" s="227" t="str">
        <f t="shared" si="81"/>
        <v>#REF!</v>
      </c>
      <c r="Q356" s="1549" t="str">
        <f t="shared" si="96"/>
        <v>#REF!</v>
      </c>
      <c r="R356" s="940"/>
      <c r="S356" s="229" t="s">
        <v>525</v>
      </c>
      <c r="T356" s="232" t="s">
        <v>2511</v>
      </c>
      <c r="U356" s="652" t="str">
        <f t="shared" si="4"/>
        <v>#REF!</v>
      </c>
      <c r="V356" s="652" t="str">
        <f t="shared" si="86"/>
        <v>#REF!</v>
      </c>
      <c r="W356" s="652" t="str">
        <f t="shared" si="87"/>
        <v>#REF!</v>
      </c>
      <c r="X356" s="652" t="str">
        <f t="shared" si="7"/>
        <v>#REF!</v>
      </c>
      <c r="Y356" s="530">
        <f t="shared" si="8"/>
        <v>0.7993333333</v>
      </c>
      <c r="Z356" s="1442" t="str">
        <f t="shared" si="9"/>
        <v>#REF!</v>
      </c>
      <c r="AA356" s="1442" t="str">
        <f t="shared" si="29"/>
        <v>#REF!</v>
      </c>
      <c r="AB356" s="1442" t="str">
        <f t="shared" si="30"/>
        <v>#REF!</v>
      </c>
      <c r="AC356" s="1441" t="str">
        <f t="shared" si="31"/>
        <v>#REF!</v>
      </c>
      <c r="AD356" s="1441" t="str">
        <f t="shared" si="13"/>
        <v>#REF!</v>
      </c>
      <c r="AE356" s="1441" t="str">
        <f t="shared" si="14"/>
        <v>#REF!</v>
      </c>
      <c r="AF356" s="609"/>
    </row>
    <row r="357" ht="15.0" customHeight="1">
      <c r="A357" s="270">
        <v>354.0</v>
      </c>
      <c r="B357" s="229">
        <v>464467.0</v>
      </c>
      <c r="C357" s="210" t="s">
        <v>1639</v>
      </c>
      <c r="D357" s="287" t="s">
        <v>2579</v>
      </c>
      <c r="E357" s="287" t="s">
        <v>892</v>
      </c>
      <c r="F357" s="537" t="s">
        <v>512</v>
      </c>
      <c r="G357" s="537" t="s">
        <v>540</v>
      </c>
      <c r="H357" s="537" t="s">
        <v>541</v>
      </c>
      <c r="I357" s="1523" t="str">
        <f t="shared" si="2"/>
        <v>#REF!</v>
      </c>
      <c r="J357" s="229">
        <v>5.0</v>
      </c>
      <c r="K357" s="229">
        <v>2024.0</v>
      </c>
      <c r="L357" s="1148">
        <v>45439.0</v>
      </c>
      <c r="M357" s="1148">
        <v>45443.0</v>
      </c>
      <c r="N357" s="229">
        <f>24*(5/24)</f>
        <v>5</v>
      </c>
      <c r="O357" s="537">
        <f t="shared" si="97"/>
        <v>0.2083333333</v>
      </c>
      <c r="P357" s="227" t="str">
        <f t="shared" si="81"/>
        <v>#REF!</v>
      </c>
      <c r="Q357" s="1549" t="str">
        <f t="shared" si="96"/>
        <v>#REF!</v>
      </c>
      <c r="R357" s="940"/>
      <c r="S357" s="229" t="s">
        <v>525</v>
      </c>
      <c r="T357" s="232" t="s">
        <v>2511</v>
      </c>
      <c r="U357" s="652" t="str">
        <f t="shared" si="4"/>
        <v>#REF!</v>
      </c>
      <c r="V357" s="652" t="str">
        <f t="shared" si="86"/>
        <v>#REF!</v>
      </c>
      <c r="W357" s="652" t="str">
        <f t="shared" si="87"/>
        <v>#REF!</v>
      </c>
      <c r="X357" s="652" t="str">
        <f t="shared" si="7"/>
        <v>#REF!</v>
      </c>
      <c r="Y357" s="530">
        <f t="shared" si="8"/>
        <v>0.7993333333</v>
      </c>
      <c r="Z357" s="1442" t="str">
        <f t="shared" si="9"/>
        <v>#REF!</v>
      </c>
      <c r="AA357" s="1442" t="str">
        <f t="shared" si="29"/>
        <v>#REF!</v>
      </c>
      <c r="AB357" s="1442" t="str">
        <f t="shared" si="30"/>
        <v>#REF!</v>
      </c>
      <c r="AC357" s="1441" t="str">
        <f t="shared" si="31"/>
        <v>#REF!</v>
      </c>
      <c r="AD357" s="1441" t="str">
        <f t="shared" si="13"/>
        <v>#REF!</v>
      </c>
      <c r="AE357" s="1441" t="str">
        <f t="shared" si="14"/>
        <v>#REF!</v>
      </c>
      <c r="AF357" s="609"/>
    </row>
    <row r="358" ht="15.0" customHeight="1">
      <c r="A358" s="270">
        <v>355.0</v>
      </c>
      <c r="B358" s="229">
        <v>428987.0</v>
      </c>
      <c r="C358" s="210" t="s">
        <v>942</v>
      </c>
      <c r="D358" s="1526" t="s">
        <v>943</v>
      </c>
      <c r="E358" s="287" t="s">
        <v>892</v>
      </c>
      <c r="F358" s="537" t="s">
        <v>701</v>
      </c>
      <c r="G358" s="537" t="s">
        <v>540</v>
      </c>
      <c r="H358" s="537" t="s">
        <v>703</v>
      </c>
      <c r="I358" s="1523" t="str">
        <f t="shared" si="2"/>
        <v>#REF!</v>
      </c>
      <c r="J358" s="229">
        <v>5.0</v>
      </c>
      <c r="K358" s="229">
        <v>2024.0</v>
      </c>
      <c r="L358" s="1148">
        <v>45413.0</v>
      </c>
      <c r="M358" s="1148">
        <v>45443.0</v>
      </c>
      <c r="N358" s="229">
        <f>24*0.23</f>
        <v>5.52</v>
      </c>
      <c r="O358" s="537">
        <f t="shared" si="97"/>
        <v>0.23</v>
      </c>
      <c r="P358" s="227" t="str">
        <f t="shared" si="81"/>
        <v>#REF!</v>
      </c>
      <c r="Q358" s="1549" t="str">
        <f t="shared" si="96"/>
        <v>#REF!</v>
      </c>
      <c r="R358" s="940"/>
      <c r="S358" s="229" t="s">
        <v>525</v>
      </c>
      <c r="T358" s="232" t="s">
        <v>2511</v>
      </c>
      <c r="U358" s="652" t="str">
        <f t="shared" si="4"/>
        <v>#REF!</v>
      </c>
      <c r="V358" s="652" t="str">
        <f t="shared" si="86"/>
        <v>#REF!</v>
      </c>
      <c r="W358" s="652" t="str">
        <f t="shared" si="87"/>
        <v>#REF!</v>
      </c>
      <c r="X358" s="652" t="str">
        <f t="shared" si="7"/>
        <v>#REF!</v>
      </c>
      <c r="Y358" s="530">
        <f t="shared" si="8"/>
        <v>1.075454545</v>
      </c>
      <c r="Z358" s="1442" t="str">
        <f t="shared" si="9"/>
        <v>#REF!</v>
      </c>
      <c r="AA358" s="1442" t="str">
        <f t="shared" si="29"/>
        <v>#REF!</v>
      </c>
      <c r="AB358" s="1442" t="str">
        <f t="shared" si="30"/>
        <v>#REF!</v>
      </c>
      <c r="AC358" s="1441" t="str">
        <f t="shared" si="31"/>
        <v>#REF!</v>
      </c>
      <c r="AD358" s="1441" t="str">
        <f t="shared" si="13"/>
        <v>#REF!</v>
      </c>
      <c r="AE358" s="1441" t="str">
        <f t="shared" si="14"/>
        <v>#REF!</v>
      </c>
      <c r="AF358" s="609"/>
    </row>
    <row r="359" ht="15.0" customHeight="1">
      <c r="A359" s="270">
        <v>356.0</v>
      </c>
      <c r="B359" s="229">
        <v>458335.0</v>
      </c>
      <c r="C359" s="232" t="s">
        <v>974</v>
      </c>
      <c r="D359" s="1526" t="s">
        <v>975</v>
      </c>
      <c r="E359" s="287" t="s">
        <v>892</v>
      </c>
      <c r="F359" s="537" t="s">
        <v>512</v>
      </c>
      <c r="G359" s="537" t="s">
        <v>555</v>
      </c>
      <c r="H359" s="537" t="s">
        <v>580</v>
      </c>
      <c r="I359" s="1523" t="str">
        <f t="shared" si="2"/>
        <v>#REF!</v>
      </c>
      <c r="J359" s="229">
        <v>5.0</v>
      </c>
      <c r="K359" s="229">
        <v>2024.0</v>
      </c>
      <c r="L359" s="1148">
        <v>45413.0</v>
      </c>
      <c r="M359" s="1148">
        <v>45443.0</v>
      </c>
      <c r="N359" s="229">
        <f>24*0.826</f>
        <v>19.824</v>
      </c>
      <c r="O359" s="537">
        <f t="shared" si="97"/>
        <v>0.826</v>
      </c>
      <c r="P359" s="227" t="str">
        <f t="shared" si="81"/>
        <v>#REF!</v>
      </c>
      <c r="Q359" s="1549" t="str">
        <f t="shared" si="96"/>
        <v>#REF!</v>
      </c>
      <c r="R359" s="940"/>
      <c r="S359" s="229" t="s">
        <v>525</v>
      </c>
      <c r="T359" s="232" t="s">
        <v>2512</v>
      </c>
      <c r="U359" s="652" t="str">
        <f t="shared" si="4"/>
        <v>#REF!</v>
      </c>
      <c r="V359" s="652" t="str">
        <f t="shared" si="86"/>
        <v>#REF!</v>
      </c>
      <c r="W359" s="652" t="str">
        <f t="shared" si="87"/>
        <v>#REF!</v>
      </c>
      <c r="X359" s="652" t="str">
        <f t="shared" si="7"/>
        <v>#REF!</v>
      </c>
      <c r="Y359" s="530">
        <f t="shared" si="8"/>
        <v>1.026</v>
      </c>
      <c r="Z359" s="1442" t="str">
        <f t="shared" si="9"/>
        <v>#REF!</v>
      </c>
      <c r="AA359" s="1442" t="str">
        <f t="shared" si="29"/>
        <v>#REF!</v>
      </c>
      <c r="AB359" s="1442" t="str">
        <f t="shared" si="30"/>
        <v>#REF!</v>
      </c>
      <c r="AC359" s="1441" t="str">
        <f t="shared" si="31"/>
        <v>#REF!</v>
      </c>
      <c r="AD359" s="1441" t="str">
        <f t="shared" si="13"/>
        <v>#REF!</v>
      </c>
      <c r="AE359" s="1441" t="str">
        <f t="shared" si="14"/>
        <v>#REF!</v>
      </c>
      <c r="AF359" s="609"/>
    </row>
    <row r="360" ht="15.0" customHeight="1">
      <c r="A360" s="270">
        <v>357.0</v>
      </c>
      <c r="B360" s="229">
        <v>458337.0</v>
      </c>
      <c r="C360" s="232" t="s">
        <v>976</v>
      </c>
      <c r="D360" s="1526" t="s">
        <v>977</v>
      </c>
      <c r="E360" s="287" t="s">
        <v>892</v>
      </c>
      <c r="F360" s="537" t="s">
        <v>512</v>
      </c>
      <c r="G360" s="537" t="s">
        <v>573</v>
      </c>
      <c r="H360" s="537" t="s">
        <v>641</v>
      </c>
      <c r="I360" s="1523" t="str">
        <f t="shared" si="2"/>
        <v>#REF!</v>
      </c>
      <c r="J360" s="229">
        <v>5.0</v>
      </c>
      <c r="K360" s="229">
        <v>2024.0</v>
      </c>
      <c r="L360" s="1148">
        <v>45413.0</v>
      </c>
      <c r="M360" s="1148">
        <v>45443.0</v>
      </c>
      <c r="N360" s="229">
        <f>24*1</f>
        <v>24</v>
      </c>
      <c r="O360" s="537">
        <f t="shared" si="97"/>
        <v>1</v>
      </c>
      <c r="P360" s="227" t="str">
        <f t="shared" si="81"/>
        <v>#REF!</v>
      </c>
      <c r="Q360" s="1549" t="str">
        <f t="shared" si="96"/>
        <v>#REF!</v>
      </c>
      <c r="R360" s="940"/>
      <c r="S360" s="229" t="s">
        <v>525</v>
      </c>
      <c r="T360" s="232" t="s">
        <v>2512</v>
      </c>
      <c r="U360" s="652" t="str">
        <f t="shared" si="4"/>
        <v>#REF!</v>
      </c>
      <c r="V360" s="652" t="str">
        <f t="shared" si="86"/>
        <v>#REF!</v>
      </c>
      <c r="W360" s="652" t="str">
        <f t="shared" si="87"/>
        <v>#REF!</v>
      </c>
      <c r="X360" s="652" t="str">
        <f t="shared" si="7"/>
        <v>#REF!</v>
      </c>
      <c r="Y360" s="530">
        <f t="shared" si="8"/>
        <v>1.2</v>
      </c>
      <c r="Z360" s="1442" t="str">
        <f t="shared" si="9"/>
        <v>#REF!</v>
      </c>
      <c r="AA360" s="1442" t="str">
        <f t="shared" si="29"/>
        <v>#REF!</v>
      </c>
      <c r="AB360" s="1442" t="str">
        <f t="shared" si="30"/>
        <v>#REF!</v>
      </c>
      <c r="AC360" s="1441" t="str">
        <f t="shared" si="31"/>
        <v>#REF!</v>
      </c>
      <c r="AD360" s="1441" t="str">
        <f t="shared" si="13"/>
        <v>#REF!</v>
      </c>
      <c r="AE360" s="1441" t="str">
        <f t="shared" si="14"/>
        <v>#REF!</v>
      </c>
      <c r="AF360" s="609"/>
    </row>
    <row r="361" ht="15.0" customHeight="1">
      <c r="A361" s="270">
        <v>358.0</v>
      </c>
      <c r="B361" s="229">
        <v>428987.0</v>
      </c>
      <c r="C361" s="232" t="s">
        <v>942</v>
      </c>
      <c r="D361" s="1526" t="s">
        <v>943</v>
      </c>
      <c r="E361" s="287" t="s">
        <v>892</v>
      </c>
      <c r="F361" s="537" t="s">
        <v>701</v>
      </c>
      <c r="G361" s="537" t="s">
        <v>540</v>
      </c>
      <c r="H361" s="537" t="s">
        <v>703</v>
      </c>
      <c r="I361" s="1523" t="str">
        <f t="shared" si="2"/>
        <v>#REF!</v>
      </c>
      <c r="J361" s="229">
        <v>5.0</v>
      </c>
      <c r="K361" s="229">
        <v>2024.0</v>
      </c>
      <c r="L361" s="1148">
        <v>45413.0</v>
      </c>
      <c r="M361" s="1148">
        <v>45443.0</v>
      </c>
      <c r="N361" s="229">
        <f>24*0.3</f>
        <v>7.2</v>
      </c>
      <c r="O361" s="537">
        <f t="shared" si="97"/>
        <v>0.3</v>
      </c>
      <c r="P361" s="227" t="str">
        <f t="shared" si="81"/>
        <v>#REF!</v>
      </c>
      <c r="Q361" s="1549" t="str">
        <f t="shared" si="96"/>
        <v>#REF!</v>
      </c>
      <c r="R361" s="940"/>
      <c r="S361" s="229" t="s">
        <v>525</v>
      </c>
      <c r="T361" s="232" t="s">
        <v>2512</v>
      </c>
      <c r="U361" s="652" t="str">
        <f t="shared" si="4"/>
        <v>#REF!</v>
      </c>
      <c r="V361" s="652" t="str">
        <f t="shared" si="86"/>
        <v>#REF!</v>
      </c>
      <c r="W361" s="652" t="str">
        <f t="shared" si="87"/>
        <v>#REF!</v>
      </c>
      <c r="X361" s="652" t="str">
        <f t="shared" si="7"/>
        <v>#REF!</v>
      </c>
      <c r="Y361" s="530">
        <f t="shared" si="8"/>
        <v>1.075454545</v>
      </c>
      <c r="Z361" s="1442" t="str">
        <f t="shared" si="9"/>
        <v>#REF!</v>
      </c>
      <c r="AA361" s="1442" t="str">
        <f t="shared" si="29"/>
        <v>#REF!</v>
      </c>
      <c r="AB361" s="1442" t="str">
        <f t="shared" si="30"/>
        <v>#REF!</v>
      </c>
      <c r="AC361" s="1441" t="str">
        <f t="shared" si="31"/>
        <v>#REF!</v>
      </c>
      <c r="AD361" s="1441" t="str">
        <f t="shared" si="13"/>
        <v>#REF!</v>
      </c>
      <c r="AE361" s="1441" t="str">
        <f t="shared" si="14"/>
        <v>#REF!</v>
      </c>
      <c r="AF361" s="609"/>
    </row>
    <row r="362" ht="15.0" customHeight="1">
      <c r="A362" s="270">
        <v>359.0</v>
      </c>
      <c r="B362" s="229">
        <v>464213.0</v>
      </c>
      <c r="C362" s="232" t="s">
        <v>1655</v>
      </c>
      <c r="D362" s="287" t="s">
        <v>2580</v>
      </c>
      <c r="E362" s="287" t="s">
        <v>892</v>
      </c>
      <c r="F362" s="537" t="s">
        <v>701</v>
      </c>
      <c r="G362" s="537" t="s">
        <v>555</v>
      </c>
      <c r="H362" s="537" t="s">
        <v>708</v>
      </c>
      <c r="I362" s="1523" t="str">
        <f t="shared" si="2"/>
        <v>#REF!</v>
      </c>
      <c r="J362" s="229">
        <v>5.0</v>
      </c>
      <c r="K362" s="229">
        <v>2024.0</v>
      </c>
      <c r="L362" s="1148">
        <v>45428.0</v>
      </c>
      <c r="M362" s="1551">
        <v>45443.0</v>
      </c>
      <c r="N362" s="229">
        <f>24*0.522</f>
        <v>12.528</v>
      </c>
      <c r="O362" s="537">
        <f t="shared" si="97"/>
        <v>0.522</v>
      </c>
      <c r="P362" s="227" t="str">
        <f t="shared" si="81"/>
        <v>#REF!</v>
      </c>
      <c r="Q362" s="1549" t="str">
        <f t="shared" si="96"/>
        <v>#REF!</v>
      </c>
      <c r="R362" s="940"/>
      <c r="S362" s="229" t="s">
        <v>525</v>
      </c>
      <c r="T362" s="232" t="s">
        <v>2512</v>
      </c>
      <c r="U362" s="652" t="str">
        <f t="shared" si="4"/>
        <v>#REF!</v>
      </c>
      <c r="V362" s="652" t="str">
        <f t="shared" si="86"/>
        <v>#REF!</v>
      </c>
      <c r="W362" s="652" t="str">
        <f t="shared" si="87"/>
        <v>#REF!</v>
      </c>
      <c r="X362" s="652" t="str">
        <f t="shared" si="7"/>
        <v>#REF!</v>
      </c>
      <c r="Y362" s="530">
        <f t="shared" si="8"/>
        <v>0.522</v>
      </c>
      <c r="Z362" s="1442" t="str">
        <f t="shared" si="9"/>
        <v>#REF!</v>
      </c>
      <c r="AA362" s="1442" t="str">
        <f t="shared" si="29"/>
        <v>#REF!</v>
      </c>
      <c r="AB362" s="1442" t="str">
        <f t="shared" si="30"/>
        <v>#REF!</v>
      </c>
      <c r="AC362" s="1441" t="str">
        <f t="shared" si="31"/>
        <v>#REF!</v>
      </c>
      <c r="AD362" s="1441" t="str">
        <f t="shared" si="13"/>
        <v>#REF!</v>
      </c>
      <c r="AE362" s="1441" t="str">
        <f t="shared" si="14"/>
        <v>#REF!</v>
      </c>
      <c r="AF362" s="609"/>
    </row>
    <row r="363" ht="15.0" customHeight="1">
      <c r="A363" s="270">
        <v>360.0</v>
      </c>
      <c r="B363" s="1285">
        <v>463415.0</v>
      </c>
      <c r="C363" s="232" t="s">
        <v>1223</v>
      </c>
      <c r="D363" s="225" t="s">
        <v>1224</v>
      </c>
      <c r="E363" s="287" t="s">
        <v>892</v>
      </c>
      <c r="F363" s="537" t="s">
        <v>564</v>
      </c>
      <c r="G363" s="537" t="s">
        <v>530</v>
      </c>
      <c r="H363" s="537" t="s">
        <v>565</v>
      </c>
      <c r="I363" s="1523" t="str">
        <f t="shared" si="2"/>
        <v>#REF!</v>
      </c>
      <c r="J363" s="229">
        <v>5.0</v>
      </c>
      <c r="K363" s="229">
        <v>2024.0</v>
      </c>
      <c r="L363" s="1148">
        <v>45418.0</v>
      </c>
      <c r="M363" s="1148">
        <v>45443.0</v>
      </c>
      <c r="N363" s="229">
        <f>24*0.609</f>
        <v>14.616</v>
      </c>
      <c r="O363" s="537">
        <f t="shared" si="97"/>
        <v>0.609</v>
      </c>
      <c r="P363" s="227" t="str">
        <f t="shared" si="81"/>
        <v>#REF!</v>
      </c>
      <c r="Q363" s="1549" t="str">
        <f t="shared" si="96"/>
        <v>#REF!</v>
      </c>
      <c r="R363" s="940"/>
      <c r="S363" s="229" t="s">
        <v>525</v>
      </c>
      <c r="T363" s="232" t="s">
        <v>2512</v>
      </c>
      <c r="U363" s="652" t="str">
        <f t="shared" si="4"/>
        <v>#REF!</v>
      </c>
      <c r="V363" s="652" t="str">
        <f t="shared" si="86"/>
        <v>#REF!</v>
      </c>
      <c r="W363" s="652" t="str">
        <f t="shared" si="87"/>
        <v>#REF!</v>
      </c>
      <c r="X363" s="652" t="str">
        <f t="shared" si="7"/>
        <v>#REF!</v>
      </c>
      <c r="Y363" s="530">
        <f t="shared" si="8"/>
        <v>1</v>
      </c>
      <c r="Z363" s="1442" t="str">
        <f t="shared" si="9"/>
        <v>#REF!</v>
      </c>
      <c r="AA363" s="1442" t="str">
        <f t="shared" si="29"/>
        <v>#REF!</v>
      </c>
      <c r="AB363" s="1442" t="str">
        <f t="shared" si="30"/>
        <v>#REF!</v>
      </c>
      <c r="AC363" s="1441" t="str">
        <f t="shared" si="31"/>
        <v>#REF!</v>
      </c>
      <c r="AD363" s="1441" t="str">
        <f t="shared" si="13"/>
        <v>#REF!</v>
      </c>
      <c r="AE363" s="1441" t="str">
        <f t="shared" si="14"/>
        <v>#REF!</v>
      </c>
      <c r="AF363" s="609"/>
    </row>
    <row r="364" ht="15.0" customHeight="1">
      <c r="A364" s="270">
        <v>361.0</v>
      </c>
      <c r="B364" s="229">
        <v>436611.0</v>
      </c>
      <c r="C364" s="232" t="s">
        <v>978</v>
      </c>
      <c r="D364" s="1526" t="s">
        <v>979</v>
      </c>
      <c r="E364" s="287" t="s">
        <v>892</v>
      </c>
      <c r="F364" s="537" t="s">
        <v>701</v>
      </c>
      <c r="G364" s="537" t="s">
        <v>569</v>
      </c>
      <c r="H364" s="537" t="s">
        <v>980</v>
      </c>
      <c r="I364" s="1523" t="str">
        <f t="shared" si="2"/>
        <v>#REF!</v>
      </c>
      <c r="J364" s="229">
        <v>5.0</v>
      </c>
      <c r="K364" s="229">
        <v>2024.0</v>
      </c>
      <c r="L364" s="1148">
        <v>45420.0</v>
      </c>
      <c r="M364" s="1551">
        <v>45427.0</v>
      </c>
      <c r="N364" s="229">
        <v>6.0</v>
      </c>
      <c r="O364" s="537">
        <f t="shared" si="97"/>
        <v>0.25</v>
      </c>
      <c r="P364" s="227" t="str">
        <f t="shared" si="81"/>
        <v>#REF!</v>
      </c>
      <c r="Q364" s="1549" t="str">
        <f t="shared" si="96"/>
        <v>#REF!</v>
      </c>
      <c r="R364" s="940"/>
      <c r="S364" s="229" t="s">
        <v>525</v>
      </c>
      <c r="T364" s="232" t="s">
        <v>2512</v>
      </c>
      <c r="U364" s="652" t="str">
        <f t="shared" si="4"/>
        <v>#REF!</v>
      </c>
      <c r="V364" s="652" t="str">
        <f t="shared" si="86"/>
        <v>#REF!</v>
      </c>
      <c r="W364" s="652" t="str">
        <f t="shared" si="87"/>
        <v>#REF!</v>
      </c>
      <c r="X364" s="652" t="str">
        <f t="shared" si="7"/>
        <v>#REF!</v>
      </c>
      <c r="Y364" s="530">
        <f t="shared" si="8"/>
        <v>0.9353333333</v>
      </c>
      <c r="Z364" s="1442" t="str">
        <f t="shared" si="9"/>
        <v>#REF!</v>
      </c>
      <c r="AA364" s="1442" t="str">
        <f t="shared" si="29"/>
        <v>#REF!</v>
      </c>
      <c r="AB364" s="1442" t="str">
        <f t="shared" si="30"/>
        <v>#REF!</v>
      </c>
      <c r="AC364" s="1441" t="str">
        <f t="shared" si="31"/>
        <v>#REF!</v>
      </c>
      <c r="AD364" s="1441" t="str">
        <f t="shared" si="13"/>
        <v>#REF!</v>
      </c>
      <c r="AE364" s="1441" t="str">
        <f t="shared" si="14"/>
        <v>#REF!</v>
      </c>
      <c r="AF364" s="609"/>
    </row>
    <row r="365" ht="15.0" customHeight="1">
      <c r="A365" s="270">
        <v>362.0</v>
      </c>
      <c r="B365" s="229">
        <v>427338.0</v>
      </c>
      <c r="C365" s="232" t="s">
        <v>928</v>
      </c>
      <c r="D365" s="287" t="s">
        <v>929</v>
      </c>
      <c r="E365" s="287" t="s">
        <v>892</v>
      </c>
      <c r="F365" s="537" t="s">
        <v>701</v>
      </c>
      <c r="G365" s="537" t="s">
        <v>555</v>
      </c>
      <c r="H365" s="537" t="s">
        <v>708</v>
      </c>
      <c r="I365" s="1523" t="str">
        <f t="shared" si="2"/>
        <v>#REF!</v>
      </c>
      <c r="J365" s="229">
        <v>5.0</v>
      </c>
      <c r="K365" s="229">
        <v>2024.0</v>
      </c>
      <c r="L365" s="1148">
        <v>45436.0</v>
      </c>
      <c r="M365" s="1551">
        <v>45443.0</v>
      </c>
      <c r="N365" s="229">
        <f>24*0.305</f>
        <v>7.32</v>
      </c>
      <c r="O365" s="537">
        <f t="shared" si="97"/>
        <v>0.305</v>
      </c>
      <c r="P365" s="227" t="str">
        <f t="shared" si="81"/>
        <v>#REF!</v>
      </c>
      <c r="Q365" s="1549" t="str">
        <f t="shared" si="96"/>
        <v>#REF!</v>
      </c>
      <c r="R365" s="940"/>
      <c r="S365" s="229" t="s">
        <v>525</v>
      </c>
      <c r="T365" s="232" t="s">
        <v>2512</v>
      </c>
      <c r="U365" s="652" t="str">
        <f t="shared" si="4"/>
        <v>#REF!</v>
      </c>
      <c r="V365" s="652" t="str">
        <f t="shared" si="86"/>
        <v>#REF!</v>
      </c>
      <c r="W365" s="652" t="str">
        <f t="shared" si="87"/>
        <v>#REF!</v>
      </c>
      <c r="X365" s="652" t="str">
        <f t="shared" si="7"/>
        <v>#REF!</v>
      </c>
      <c r="Y365" s="530">
        <f t="shared" si="8"/>
        <v>1.045</v>
      </c>
      <c r="Z365" s="1442" t="str">
        <f t="shared" si="9"/>
        <v>#REF!</v>
      </c>
      <c r="AA365" s="1442" t="str">
        <f t="shared" si="29"/>
        <v>#REF!</v>
      </c>
      <c r="AB365" s="1442" t="str">
        <f t="shared" si="30"/>
        <v>#REF!</v>
      </c>
      <c r="AC365" s="1441" t="str">
        <f t="shared" si="31"/>
        <v>#REF!</v>
      </c>
      <c r="AD365" s="1441" t="str">
        <f t="shared" si="13"/>
        <v>#REF!</v>
      </c>
      <c r="AE365" s="1441" t="str">
        <f t="shared" si="14"/>
        <v>#REF!</v>
      </c>
      <c r="AF365" s="609"/>
    </row>
    <row r="366" ht="15.0" customHeight="1">
      <c r="A366" s="270">
        <v>363.0</v>
      </c>
      <c r="B366" s="223">
        <v>291974.0</v>
      </c>
      <c r="C366" s="232" t="s">
        <v>816</v>
      </c>
      <c r="D366" s="225" t="s">
        <v>817</v>
      </c>
      <c r="E366" s="287" t="s">
        <v>892</v>
      </c>
      <c r="F366" s="226" t="s">
        <v>564</v>
      </c>
      <c r="G366" s="226" t="s">
        <v>540</v>
      </c>
      <c r="H366" s="226" t="s">
        <v>612</v>
      </c>
      <c r="I366" s="1523" t="str">
        <f t="shared" si="2"/>
        <v>#REF!</v>
      </c>
      <c r="J366" s="229">
        <v>3.0</v>
      </c>
      <c r="K366" s="229">
        <v>2024.0</v>
      </c>
      <c r="L366" s="1148">
        <v>45413.0</v>
      </c>
      <c r="M366" s="1148">
        <v>45443.0</v>
      </c>
      <c r="N366" s="229">
        <f>24*0.2</f>
        <v>4.8</v>
      </c>
      <c r="O366" s="537">
        <f t="shared" si="97"/>
        <v>0.2</v>
      </c>
      <c r="P366" s="227" t="str">
        <f t="shared" si="81"/>
        <v>#REF!</v>
      </c>
      <c r="Q366" s="1549" t="str">
        <f t="shared" si="96"/>
        <v>#REF!</v>
      </c>
      <c r="R366" s="940"/>
      <c r="S366" s="229" t="s">
        <v>525</v>
      </c>
      <c r="T366" s="232" t="s">
        <v>2512</v>
      </c>
      <c r="U366" s="652" t="str">
        <f t="shared" si="4"/>
        <v>#REF!</v>
      </c>
      <c r="V366" s="652" t="str">
        <f t="shared" si="86"/>
        <v>#REF!</v>
      </c>
      <c r="W366" s="652" t="str">
        <f t="shared" si="87"/>
        <v>#REF!</v>
      </c>
      <c r="X366" s="652" t="str">
        <f t="shared" si="7"/>
        <v>#REF!</v>
      </c>
      <c r="Y366" s="530">
        <f t="shared" si="8"/>
        <v>1</v>
      </c>
      <c r="Z366" s="1442" t="str">
        <f t="shared" si="9"/>
        <v>#REF!</v>
      </c>
      <c r="AA366" s="1442" t="str">
        <f t="shared" si="29"/>
        <v>#REF!</v>
      </c>
      <c r="AB366" s="1442" t="str">
        <f t="shared" si="30"/>
        <v>#REF!</v>
      </c>
      <c r="AC366" s="1441" t="str">
        <f t="shared" si="31"/>
        <v>#REF!</v>
      </c>
      <c r="AD366" s="1441" t="str">
        <f t="shared" si="13"/>
        <v>#REF!</v>
      </c>
      <c r="AE366" s="1441" t="str">
        <f t="shared" si="14"/>
        <v>#REF!</v>
      </c>
      <c r="AF366" s="609"/>
    </row>
    <row r="367" ht="15.0" customHeight="1">
      <c r="A367" s="270">
        <v>364.0</v>
      </c>
      <c r="B367" s="229">
        <v>432394.0</v>
      </c>
      <c r="C367" s="232" t="s">
        <v>935</v>
      </c>
      <c r="D367" s="1526" t="s">
        <v>936</v>
      </c>
      <c r="E367" s="287" t="s">
        <v>892</v>
      </c>
      <c r="F367" s="537" t="s">
        <v>512</v>
      </c>
      <c r="G367" s="537" t="s">
        <v>513</v>
      </c>
      <c r="H367" s="537" t="s">
        <v>514</v>
      </c>
      <c r="I367" s="1523" t="str">
        <f t="shared" si="2"/>
        <v>#REF!</v>
      </c>
      <c r="J367" s="229">
        <v>5.0</v>
      </c>
      <c r="K367" s="229">
        <v>2024.0</v>
      </c>
      <c r="L367" s="1148">
        <v>45413.0</v>
      </c>
      <c r="M367" s="1184">
        <v>45443.0</v>
      </c>
      <c r="N367" s="229">
        <f>24*0.1</f>
        <v>2.4</v>
      </c>
      <c r="O367" s="537">
        <f t="shared" si="97"/>
        <v>0.1</v>
      </c>
      <c r="P367" s="227" t="str">
        <f t="shared" si="81"/>
        <v>#REF!</v>
      </c>
      <c r="Q367" s="1549" t="str">
        <f t="shared" si="96"/>
        <v>#REF!</v>
      </c>
      <c r="R367" s="940"/>
      <c r="S367" s="229" t="s">
        <v>525</v>
      </c>
      <c r="T367" s="232" t="s">
        <v>2512</v>
      </c>
      <c r="U367" s="652" t="str">
        <f t="shared" si="4"/>
        <v>#REF!</v>
      </c>
      <c r="V367" s="652" t="str">
        <f t="shared" si="86"/>
        <v>#REF!</v>
      </c>
      <c r="W367" s="652" t="str">
        <f t="shared" si="87"/>
        <v>#REF!</v>
      </c>
      <c r="X367" s="652" t="str">
        <f t="shared" si="7"/>
        <v>#REF!</v>
      </c>
      <c r="Y367" s="530">
        <f t="shared" si="8"/>
        <v>1</v>
      </c>
      <c r="Z367" s="1442" t="str">
        <f t="shared" si="9"/>
        <v>#REF!</v>
      </c>
      <c r="AA367" s="1442" t="str">
        <f t="shared" si="29"/>
        <v>#REF!</v>
      </c>
      <c r="AB367" s="1442" t="str">
        <f t="shared" si="30"/>
        <v>#REF!</v>
      </c>
      <c r="AC367" s="1441" t="str">
        <f t="shared" si="31"/>
        <v>#REF!</v>
      </c>
      <c r="AD367" s="1441" t="str">
        <f t="shared" si="13"/>
        <v>#REF!</v>
      </c>
      <c r="AE367" s="1441" t="str">
        <f t="shared" si="14"/>
        <v>#REF!</v>
      </c>
      <c r="AF367" s="609"/>
    </row>
    <row r="368" ht="15.0" customHeight="1">
      <c r="A368" s="270">
        <v>365.0</v>
      </c>
      <c r="B368" s="209">
        <v>291974.0</v>
      </c>
      <c r="C368" s="210" t="s">
        <v>816</v>
      </c>
      <c r="D368" s="211" t="s">
        <v>817</v>
      </c>
      <c r="E368" s="279" t="s">
        <v>892</v>
      </c>
      <c r="F368" s="212" t="s">
        <v>564</v>
      </c>
      <c r="G368" s="212" t="s">
        <v>540</v>
      </c>
      <c r="H368" s="212" t="s">
        <v>612</v>
      </c>
      <c r="I368" s="1520" t="str">
        <f t="shared" si="2"/>
        <v>#REF!</v>
      </c>
      <c r="J368" s="217">
        <v>3.0</v>
      </c>
      <c r="K368" s="217">
        <v>2024.0</v>
      </c>
      <c r="L368" s="416">
        <v>45413.0</v>
      </c>
      <c r="M368" s="416">
        <v>45443.0</v>
      </c>
      <c r="N368" s="217">
        <f>24*0.3</f>
        <v>7.2</v>
      </c>
      <c r="O368" s="533">
        <f t="shared" si="97"/>
        <v>0.3</v>
      </c>
      <c r="P368" s="215" t="str">
        <f t="shared" si="81"/>
        <v>#REF!</v>
      </c>
      <c r="Q368" s="1550" t="str">
        <f t="shared" si="96"/>
        <v>#REF!</v>
      </c>
      <c r="R368" s="928"/>
      <c r="S368" s="217" t="s">
        <v>525</v>
      </c>
      <c r="T368" s="220" t="s">
        <v>954</v>
      </c>
      <c r="U368" s="652" t="str">
        <f t="shared" si="4"/>
        <v>#REF!</v>
      </c>
      <c r="V368" s="652" t="str">
        <f t="shared" si="86"/>
        <v>#REF!</v>
      </c>
      <c r="W368" s="652" t="str">
        <f t="shared" si="87"/>
        <v>#REF!</v>
      </c>
      <c r="X368" s="652" t="str">
        <f t="shared" si="7"/>
        <v>#REF!</v>
      </c>
      <c r="Y368" s="530">
        <f t="shared" si="8"/>
        <v>1</v>
      </c>
      <c r="Z368" s="1442" t="str">
        <f t="shared" si="9"/>
        <v>#REF!</v>
      </c>
      <c r="AA368" s="1442" t="str">
        <f t="shared" si="29"/>
        <v>#REF!</v>
      </c>
      <c r="AB368" s="1442" t="str">
        <f t="shared" si="30"/>
        <v>#REF!</v>
      </c>
      <c r="AC368" s="1441" t="str">
        <f t="shared" si="31"/>
        <v>#REF!</v>
      </c>
      <c r="AD368" s="1441" t="str">
        <f t="shared" si="13"/>
        <v>#REF!</v>
      </c>
      <c r="AE368" s="1441" t="str">
        <f t="shared" si="14"/>
        <v>#REF!</v>
      </c>
      <c r="AF368" s="609"/>
    </row>
    <row r="369" ht="15.0" customHeight="1">
      <c r="A369" s="270">
        <v>366.0</v>
      </c>
      <c r="B369" s="223">
        <v>435010.0</v>
      </c>
      <c r="C369" s="210" t="s">
        <v>937</v>
      </c>
      <c r="D369" s="225" t="s">
        <v>938</v>
      </c>
      <c r="E369" s="287" t="s">
        <v>892</v>
      </c>
      <c r="F369" s="226" t="s">
        <v>512</v>
      </c>
      <c r="G369" s="226" t="s">
        <v>530</v>
      </c>
      <c r="H369" s="226" t="s">
        <v>531</v>
      </c>
      <c r="I369" s="1523" t="str">
        <f t="shared" si="2"/>
        <v>#REF!</v>
      </c>
      <c r="J369" s="229">
        <v>3.0</v>
      </c>
      <c r="K369" s="229">
        <v>2024.0</v>
      </c>
      <c r="L369" s="1148">
        <v>45413.0</v>
      </c>
      <c r="M369" s="1148">
        <v>45443.0</v>
      </c>
      <c r="N369" s="229">
        <f>24*0.5</f>
        <v>12</v>
      </c>
      <c r="O369" s="537">
        <f t="shared" si="97"/>
        <v>0.5</v>
      </c>
      <c r="P369" s="227" t="str">
        <f t="shared" si="81"/>
        <v>#REF!</v>
      </c>
      <c r="Q369" s="1549" t="str">
        <f t="shared" si="96"/>
        <v>#REF!</v>
      </c>
      <c r="R369" s="940"/>
      <c r="S369" s="229" t="s">
        <v>525</v>
      </c>
      <c r="T369" s="232" t="s">
        <v>954</v>
      </c>
      <c r="U369" s="652" t="str">
        <f t="shared" si="4"/>
        <v>#REF!</v>
      </c>
      <c r="V369" s="652" t="str">
        <f t="shared" si="86"/>
        <v>#REF!</v>
      </c>
      <c r="W369" s="652" t="str">
        <f t="shared" si="87"/>
        <v>#REF!</v>
      </c>
      <c r="X369" s="652" t="str">
        <f t="shared" si="7"/>
        <v>#REF!</v>
      </c>
      <c r="Y369" s="530">
        <f t="shared" si="8"/>
        <v>1</v>
      </c>
      <c r="Z369" s="1442" t="str">
        <f t="shared" si="9"/>
        <v>#REF!</v>
      </c>
      <c r="AA369" s="1442" t="str">
        <f t="shared" si="29"/>
        <v>#REF!</v>
      </c>
      <c r="AB369" s="1442" t="str">
        <f t="shared" si="30"/>
        <v>#REF!</v>
      </c>
      <c r="AC369" s="1441" t="str">
        <f t="shared" si="31"/>
        <v>#REF!</v>
      </c>
      <c r="AD369" s="1441" t="str">
        <f t="shared" si="13"/>
        <v>#REF!</v>
      </c>
      <c r="AE369" s="1441" t="str">
        <f t="shared" si="14"/>
        <v>#REF!</v>
      </c>
      <c r="AF369" s="609"/>
    </row>
    <row r="370" ht="15.0" customHeight="1">
      <c r="A370" s="270">
        <v>367.0</v>
      </c>
      <c r="B370" s="223">
        <v>289072.0</v>
      </c>
      <c r="C370" s="210" t="s">
        <v>944</v>
      </c>
      <c r="D370" s="225" t="s">
        <v>945</v>
      </c>
      <c r="E370" s="287" t="s">
        <v>892</v>
      </c>
      <c r="F370" s="226" t="s">
        <v>701</v>
      </c>
      <c r="G370" s="226" t="s">
        <v>555</v>
      </c>
      <c r="H370" s="226" t="s">
        <v>708</v>
      </c>
      <c r="I370" s="1523" t="str">
        <f t="shared" si="2"/>
        <v>#REF!</v>
      </c>
      <c r="J370" s="229">
        <v>3.0</v>
      </c>
      <c r="K370" s="229">
        <v>2024.0</v>
      </c>
      <c r="L370" s="1148">
        <v>45413.0</v>
      </c>
      <c r="M370" s="1148">
        <v>45443.0</v>
      </c>
      <c r="N370" s="229">
        <f>24*0.957</f>
        <v>22.968</v>
      </c>
      <c r="O370" s="537">
        <f t="shared" si="97"/>
        <v>0.957</v>
      </c>
      <c r="P370" s="227" t="str">
        <f t="shared" si="81"/>
        <v>#REF!</v>
      </c>
      <c r="Q370" s="1549" t="str">
        <f t="shared" si="96"/>
        <v>#REF!</v>
      </c>
      <c r="R370" s="940"/>
      <c r="S370" s="229" t="s">
        <v>525</v>
      </c>
      <c r="T370" s="232" t="s">
        <v>954</v>
      </c>
      <c r="U370" s="652" t="str">
        <f t="shared" si="4"/>
        <v>#REF!</v>
      </c>
      <c r="V370" s="652" t="str">
        <f t="shared" si="86"/>
        <v>#REF!</v>
      </c>
      <c r="W370" s="652" t="str">
        <f t="shared" si="87"/>
        <v>#REF!</v>
      </c>
      <c r="X370" s="652" t="str">
        <f t="shared" si="7"/>
        <v>#REF!</v>
      </c>
      <c r="Y370" s="530">
        <f t="shared" si="8"/>
        <v>1.025181818</v>
      </c>
      <c r="Z370" s="1442" t="str">
        <f t="shared" si="9"/>
        <v>#REF!</v>
      </c>
      <c r="AA370" s="1442" t="str">
        <f t="shared" si="29"/>
        <v>#REF!</v>
      </c>
      <c r="AB370" s="1442" t="str">
        <f t="shared" si="30"/>
        <v>#REF!</v>
      </c>
      <c r="AC370" s="1441" t="str">
        <f t="shared" si="31"/>
        <v>#REF!</v>
      </c>
      <c r="AD370" s="1441" t="str">
        <f t="shared" si="13"/>
        <v>#REF!</v>
      </c>
      <c r="AE370" s="1441" t="str">
        <f t="shared" si="14"/>
        <v>#REF!</v>
      </c>
      <c r="AF370" s="609"/>
    </row>
    <row r="371" ht="15.0" customHeight="1">
      <c r="A371" s="270">
        <v>368.0</v>
      </c>
      <c r="B371" s="223">
        <v>446207.0</v>
      </c>
      <c r="C371" s="210" t="s">
        <v>957</v>
      </c>
      <c r="D371" s="225" t="s">
        <v>958</v>
      </c>
      <c r="E371" s="287" t="s">
        <v>892</v>
      </c>
      <c r="F371" s="226" t="s">
        <v>512</v>
      </c>
      <c r="G371" s="226" t="s">
        <v>573</v>
      </c>
      <c r="H371" s="226" t="s">
        <v>641</v>
      </c>
      <c r="I371" s="1523" t="str">
        <f t="shared" si="2"/>
        <v>#REF!</v>
      </c>
      <c r="J371" s="229">
        <v>3.0</v>
      </c>
      <c r="K371" s="229">
        <v>2024.0</v>
      </c>
      <c r="L371" s="1148">
        <v>45413.0</v>
      </c>
      <c r="M371" s="1148">
        <v>45443.0</v>
      </c>
      <c r="N371" s="229">
        <v>24.0</v>
      </c>
      <c r="O371" s="537">
        <f t="shared" si="97"/>
        <v>1</v>
      </c>
      <c r="P371" s="227" t="str">
        <f t="shared" si="81"/>
        <v>#REF!</v>
      </c>
      <c r="Q371" s="1549" t="str">
        <f t="shared" si="96"/>
        <v>#REF!</v>
      </c>
      <c r="R371" s="940"/>
      <c r="S371" s="229" t="s">
        <v>525</v>
      </c>
      <c r="T371" s="232" t="s">
        <v>954</v>
      </c>
      <c r="U371" s="652" t="str">
        <f t="shared" si="4"/>
        <v>#REF!</v>
      </c>
      <c r="V371" s="652" t="str">
        <f t="shared" si="86"/>
        <v>#REF!</v>
      </c>
      <c r="W371" s="652" t="str">
        <f t="shared" si="87"/>
        <v>#REF!</v>
      </c>
      <c r="X371" s="652" t="str">
        <f t="shared" si="7"/>
        <v>#REF!</v>
      </c>
      <c r="Y371" s="530">
        <f t="shared" si="8"/>
        <v>1</v>
      </c>
      <c r="Z371" s="1442" t="str">
        <f t="shared" si="9"/>
        <v>#REF!</v>
      </c>
      <c r="AA371" s="1442" t="str">
        <f t="shared" si="29"/>
        <v>#REF!</v>
      </c>
      <c r="AB371" s="1442" t="str">
        <f t="shared" si="30"/>
        <v>#REF!</v>
      </c>
      <c r="AC371" s="1441" t="str">
        <f t="shared" si="31"/>
        <v>#REF!</v>
      </c>
      <c r="AD371" s="1441" t="str">
        <f t="shared" si="13"/>
        <v>#REF!</v>
      </c>
      <c r="AE371" s="1441" t="str">
        <f t="shared" si="14"/>
        <v>#REF!</v>
      </c>
      <c r="AF371" s="609"/>
    </row>
    <row r="372" ht="15.0" customHeight="1">
      <c r="A372" s="270">
        <v>369.0</v>
      </c>
      <c r="B372" s="223">
        <v>439477.0</v>
      </c>
      <c r="C372" s="210" t="s">
        <v>959</v>
      </c>
      <c r="D372" s="225" t="s">
        <v>960</v>
      </c>
      <c r="E372" s="287" t="s">
        <v>892</v>
      </c>
      <c r="F372" s="226" t="s">
        <v>512</v>
      </c>
      <c r="G372" s="226" t="s">
        <v>530</v>
      </c>
      <c r="H372" s="226" t="s">
        <v>531</v>
      </c>
      <c r="I372" s="1523" t="str">
        <f t="shared" si="2"/>
        <v>#REF!</v>
      </c>
      <c r="J372" s="229">
        <v>3.0</v>
      </c>
      <c r="K372" s="229">
        <v>2024.0</v>
      </c>
      <c r="L372" s="1148">
        <v>45413.0</v>
      </c>
      <c r="M372" s="1148">
        <v>45443.0</v>
      </c>
      <c r="N372" s="229">
        <v>24.0</v>
      </c>
      <c r="O372" s="537">
        <f t="shared" si="97"/>
        <v>1</v>
      </c>
      <c r="P372" s="227" t="str">
        <f t="shared" si="81"/>
        <v>#REF!</v>
      </c>
      <c r="Q372" s="227" t="str">
        <f t="shared" si="96"/>
        <v>#REF!</v>
      </c>
      <c r="R372" s="940"/>
      <c r="S372" s="229" t="s">
        <v>525</v>
      </c>
      <c r="T372" s="232" t="s">
        <v>954</v>
      </c>
      <c r="U372" s="652" t="str">
        <f t="shared" si="4"/>
        <v>#REF!</v>
      </c>
      <c r="V372" s="652" t="str">
        <f t="shared" si="86"/>
        <v>#REF!</v>
      </c>
      <c r="W372" s="652" t="str">
        <f t="shared" si="87"/>
        <v>#REF!</v>
      </c>
      <c r="X372" s="652" t="str">
        <f t="shared" si="7"/>
        <v>#REF!</v>
      </c>
      <c r="Y372" s="530">
        <f t="shared" si="8"/>
        <v>1</v>
      </c>
      <c r="Z372" s="1442" t="str">
        <f t="shared" si="9"/>
        <v>#REF!</v>
      </c>
      <c r="AA372" s="1442" t="str">
        <f t="shared" si="29"/>
        <v>#REF!</v>
      </c>
      <c r="AB372" s="1442" t="str">
        <f t="shared" si="30"/>
        <v>#REF!</v>
      </c>
      <c r="AC372" s="1441" t="str">
        <f t="shared" si="31"/>
        <v>#REF!</v>
      </c>
      <c r="AD372" s="1441" t="str">
        <f t="shared" si="13"/>
        <v>#REF!</v>
      </c>
      <c r="AE372" s="1441" t="str">
        <f t="shared" si="14"/>
        <v>#REF!</v>
      </c>
      <c r="AF372" s="609"/>
    </row>
    <row r="373" ht="15.0" customHeight="1">
      <c r="A373" s="270">
        <v>370.0</v>
      </c>
      <c r="B373" s="223">
        <v>430050.0</v>
      </c>
      <c r="C373" s="210" t="s">
        <v>1170</v>
      </c>
      <c r="D373" s="225" t="s">
        <v>1171</v>
      </c>
      <c r="E373" s="287" t="s">
        <v>892</v>
      </c>
      <c r="F373" s="226" t="s">
        <v>701</v>
      </c>
      <c r="G373" s="226" t="s">
        <v>530</v>
      </c>
      <c r="H373" s="226" t="s">
        <v>982</v>
      </c>
      <c r="I373" s="1523" t="str">
        <f t="shared" si="2"/>
        <v>#REF!</v>
      </c>
      <c r="J373" s="229">
        <v>3.0</v>
      </c>
      <c r="K373" s="229">
        <v>2024.0</v>
      </c>
      <c r="L373" s="1148">
        <v>45413.0</v>
      </c>
      <c r="M373" s="1148">
        <v>45429.0</v>
      </c>
      <c r="N373" s="229">
        <f>24*0.565</f>
        <v>13.56</v>
      </c>
      <c r="O373" s="537">
        <f t="shared" si="97"/>
        <v>0.565</v>
      </c>
      <c r="P373" s="227" t="str">
        <f t="shared" si="81"/>
        <v>#REF!</v>
      </c>
      <c r="Q373" s="1549" t="str">
        <f t="shared" si="96"/>
        <v>#REF!</v>
      </c>
      <c r="R373" s="940"/>
      <c r="S373" s="229" t="s">
        <v>525</v>
      </c>
      <c r="T373" s="232" t="s">
        <v>954</v>
      </c>
      <c r="U373" s="652" t="str">
        <f t="shared" si="4"/>
        <v>#REF!</v>
      </c>
      <c r="V373" s="652" t="str">
        <f t="shared" si="86"/>
        <v>#REF!</v>
      </c>
      <c r="W373" s="652" t="str">
        <f t="shared" si="87"/>
        <v>#REF!</v>
      </c>
      <c r="X373" s="652" t="str">
        <f t="shared" si="7"/>
        <v>#REF!</v>
      </c>
      <c r="Y373" s="530">
        <f t="shared" si="8"/>
        <v>0.565</v>
      </c>
      <c r="Z373" s="1442" t="str">
        <f t="shared" si="9"/>
        <v>#REF!</v>
      </c>
      <c r="AA373" s="1442" t="str">
        <f t="shared" si="29"/>
        <v>#REF!</v>
      </c>
      <c r="AB373" s="1442" t="str">
        <f t="shared" si="30"/>
        <v>#REF!</v>
      </c>
      <c r="AC373" s="1441" t="str">
        <f t="shared" si="31"/>
        <v>#REF!</v>
      </c>
      <c r="AD373" s="1441" t="str">
        <f t="shared" si="13"/>
        <v>#REF!</v>
      </c>
      <c r="AE373" s="1441" t="str">
        <f t="shared" si="14"/>
        <v>#REF!</v>
      </c>
      <c r="AF373" s="609"/>
    </row>
    <row r="374" ht="15.0" customHeight="1">
      <c r="A374" s="270">
        <v>380.0</v>
      </c>
      <c r="B374" s="208">
        <v>463247.0</v>
      </c>
      <c r="C374" s="326" t="s">
        <v>1592</v>
      </c>
      <c r="D374" s="1296" t="s">
        <v>1593</v>
      </c>
      <c r="E374" s="683" t="s">
        <v>552</v>
      </c>
      <c r="F374" s="226" t="s">
        <v>512</v>
      </c>
      <c r="G374" s="609" t="s">
        <v>790</v>
      </c>
      <c r="H374" s="685" t="str">
        <f t="shared" ref="H374:H383" si="99">IF(G374="fresher",F374&amp;"01",IF(G374="junior",F374&amp;"02",IF(G374="junior+",F374&amp;"03",IF(G374="middle",F374&amp;"04",IF(G374="middle+",F374&amp;"05",IF(G374="senior",F374&amp;"06",0))))))</f>
        <v>DEV03</v>
      </c>
      <c r="I374" s="522" t="str">
        <f t="shared" si="2"/>
        <v>#REF!</v>
      </c>
      <c r="J374" s="270">
        <v>5.0</v>
      </c>
      <c r="K374" s="270">
        <v>2024.0</v>
      </c>
      <c r="L374" s="1148">
        <v>45413.0</v>
      </c>
      <c r="M374" s="1148">
        <v>45443.0</v>
      </c>
      <c r="N374" s="270">
        <v>22.0</v>
      </c>
      <c r="O374" s="1485">
        <f t="shared" ref="O374:O375" si="100">N374/22</f>
        <v>1</v>
      </c>
      <c r="P374" s="1486" t="str">
        <f t="shared" si="81"/>
        <v>#REF!</v>
      </c>
      <c r="Q374" s="1486" t="str">
        <f t="shared" si="96"/>
        <v>#REF!</v>
      </c>
      <c r="R374" s="525"/>
      <c r="S374" s="609" t="s">
        <v>525</v>
      </c>
      <c r="T374" s="467" t="s">
        <v>2581</v>
      </c>
      <c r="U374" s="652" t="str">
        <f t="shared" si="4"/>
        <v>#REF!</v>
      </c>
      <c r="V374" s="527" t="str">
        <f t="shared" ref="V374:V383" si="101">ROUND(SUMIF($B:$B,B374,P:P),3)</f>
        <v>#REF!</v>
      </c>
      <c r="W374" s="527" t="str">
        <f t="shared" ref="W374:W383" si="102">ROUND(SUMIF($B:$B,B374,U:U),3)</f>
        <v>#REF!</v>
      </c>
      <c r="X374" s="1487" t="str">
        <f t="shared" si="7"/>
        <v>#REF!</v>
      </c>
      <c r="Y374" s="530">
        <f t="shared" si="8"/>
        <v>1</v>
      </c>
      <c r="Z374" s="1442" t="str">
        <f t="shared" si="9"/>
        <v>#REF!</v>
      </c>
      <c r="AA374" s="1442" t="str">
        <f t="shared" si="29"/>
        <v>#REF!</v>
      </c>
      <c r="AB374" s="1442" t="str">
        <f t="shared" si="30"/>
        <v>#REF!</v>
      </c>
      <c r="AC374" s="1441" t="str">
        <f t="shared" si="31"/>
        <v>#REF!</v>
      </c>
      <c r="AD374" s="1441" t="str">
        <f t="shared" si="13"/>
        <v>#REF!</v>
      </c>
      <c r="AE374" s="1441" t="str">
        <f t="shared" si="14"/>
        <v>#REF!</v>
      </c>
      <c r="AF374" s="609"/>
    </row>
    <row r="375" ht="15.0" customHeight="1">
      <c r="A375" s="270">
        <v>381.0</v>
      </c>
      <c r="B375" s="208">
        <v>464031.0</v>
      </c>
      <c r="C375" s="326" t="s">
        <v>2075</v>
      </c>
      <c r="D375" s="1296" t="s">
        <v>2582</v>
      </c>
      <c r="E375" s="683" t="s">
        <v>552</v>
      </c>
      <c r="F375" s="269" t="s">
        <v>564</v>
      </c>
      <c r="G375" s="609" t="s">
        <v>665</v>
      </c>
      <c r="H375" s="685" t="str">
        <f t="shared" si="99"/>
        <v>BA02</v>
      </c>
      <c r="I375" s="522" t="str">
        <f t="shared" si="2"/>
        <v>#REF!</v>
      </c>
      <c r="J375" s="270">
        <v>5.0</v>
      </c>
      <c r="K375" s="270">
        <v>2024.0</v>
      </c>
      <c r="L375" s="1148">
        <v>45427.0</v>
      </c>
      <c r="M375" s="1148">
        <v>45443.0</v>
      </c>
      <c r="N375" s="270">
        <v>9.0</v>
      </c>
      <c r="O375" s="1485">
        <f t="shared" si="100"/>
        <v>0.4090909091</v>
      </c>
      <c r="P375" s="1486" t="str">
        <f t="shared" si="81"/>
        <v>#REF!</v>
      </c>
      <c r="Q375" s="1486" t="str">
        <f t="shared" si="96"/>
        <v>#REF!</v>
      </c>
      <c r="R375" s="525"/>
      <c r="S375" s="609" t="s">
        <v>525</v>
      </c>
      <c r="T375" s="467" t="s">
        <v>2581</v>
      </c>
      <c r="U375" s="652" t="str">
        <f t="shared" si="4"/>
        <v>#REF!</v>
      </c>
      <c r="V375" s="527" t="str">
        <f t="shared" si="101"/>
        <v>#REF!</v>
      </c>
      <c r="W375" s="527" t="str">
        <f t="shared" si="102"/>
        <v>#REF!</v>
      </c>
      <c r="X375" s="1487" t="str">
        <f t="shared" si="7"/>
        <v>#REF!</v>
      </c>
      <c r="Y375" s="530">
        <f t="shared" si="8"/>
        <v>0.4090909091</v>
      </c>
      <c r="Z375" s="1442" t="str">
        <f t="shared" si="9"/>
        <v>#REF!</v>
      </c>
      <c r="AA375" s="1442" t="str">
        <f t="shared" si="29"/>
        <v>#REF!</v>
      </c>
      <c r="AB375" s="1442" t="str">
        <f t="shared" si="30"/>
        <v>#REF!</v>
      </c>
      <c r="AC375" s="1441" t="str">
        <f t="shared" si="31"/>
        <v>#REF!</v>
      </c>
      <c r="AD375" s="1441" t="str">
        <f t="shared" si="13"/>
        <v>#REF!</v>
      </c>
      <c r="AE375" s="1441" t="str">
        <f t="shared" si="14"/>
        <v>#REF!</v>
      </c>
      <c r="AF375" s="609"/>
    </row>
    <row r="376" ht="15.0" customHeight="1">
      <c r="A376" s="270">
        <v>382.0</v>
      </c>
      <c r="B376" s="208">
        <v>463711.0</v>
      </c>
      <c r="C376" s="326" t="s">
        <v>1999</v>
      </c>
      <c r="D376" s="1296" t="s">
        <v>2583</v>
      </c>
      <c r="E376" s="683" t="s">
        <v>552</v>
      </c>
      <c r="F376" s="269" t="s">
        <v>512</v>
      </c>
      <c r="G376" s="269" t="s">
        <v>2584</v>
      </c>
      <c r="H376" s="685" t="str">
        <f t="shared" si="99"/>
        <v>DEV06</v>
      </c>
      <c r="I376" s="522" t="str">
        <f t="shared" si="2"/>
        <v>#REF!</v>
      </c>
      <c r="J376" s="270">
        <v>5.0</v>
      </c>
      <c r="K376" s="270">
        <v>2024.0</v>
      </c>
      <c r="L376" s="523">
        <v>45414.0</v>
      </c>
      <c r="M376" s="524">
        <v>45443.0</v>
      </c>
      <c r="N376" s="270">
        <v>23.0</v>
      </c>
      <c r="O376" s="1485">
        <f t="shared" ref="O376:O383" si="103">N376/24</f>
        <v>0.9583333333</v>
      </c>
      <c r="P376" s="1486" t="str">
        <f t="shared" si="81"/>
        <v>#REF!</v>
      </c>
      <c r="Q376" s="1486" t="str">
        <f t="shared" si="96"/>
        <v>#REF!</v>
      </c>
      <c r="R376" s="525"/>
      <c r="S376" s="270"/>
      <c r="T376" s="1099" t="s">
        <v>2585</v>
      </c>
      <c r="U376" s="652" t="str">
        <f t="shared" si="4"/>
        <v>#REF!</v>
      </c>
      <c r="V376" s="527" t="str">
        <f t="shared" si="101"/>
        <v>#REF!</v>
      </c>
      <c r="W376" s="527" t="str">
        <f t="shared" si="102"/>
        <v>#REF!</v>
      </c>
      <c r="X376" s="1487" t="str">
        <f t="shared" si="7"/>
        <v>#REF!</v>
      </c>
      <c r="Y376" s="530">
        <f t="shared" si="8"/>
        <v>0.9583333333</v>
      </c>
      <c r="Z376" s="1442" t="str">
        <f t="shared" si="9"/>
        <v>#REF!</v>
      </c>
      <c r="AA376" s="1442" t="str">
        <f t="shared" si="29"/>
        <v>#REF!</v>
      </c>
      <c r="AB376" s="1442" t="str">
        <f t="shared" si="30"/>
        <v>#REF!</v>
      </c>
      <c r="AC376" s="1441" t="str">
        <f t="shared" si="31"/>
        <v>#REF!</v>
      </c>
      <c r="AD376" s="1441" t="str">
        <f t="shared" si="13"/>
        <v>#REF!</v>
      </c>
      <c r="AE376" s="1441" t="str">
        <f t="shared" si="14"/>
        <v>#REF!</v>
      </c>
      <c r="AF376" s="609"/>
    </row>
    <row r="377" ht="15.0" customHeight="1">
      <c r="A377" s="270">
        <v>383.0</v>
      </c>
      <c r="B377" s="270">
        <v>266652.0</v>
      </c>
      <c r="C377" s="326" t="s">
        <v>1577</v>
      </c>
      <c r="D377" s="1296" t="s">
        <v>1578</v>
      </c>
      <c r="E377" s="998" t="s">
        <v>1417</v>
      </c>
      <c r="F377" s="269" t="s">
        <v>512</v>
      </c>
      <c r="G377" s="269" t="s">
        <v>2586</v>
      </c>
      <c r="H377" s="685" t="str">
        <f t="shared" si="99"/>
        <v>DEV05</v>
      </c>
      <c r="I377" s="522" t="str">
        <f t="shared" si="2"/>
        <v>#REF!</v>
      </c>
      <c r="J377" s="270">
        <v>5.0</v>
      </c>
      <c r="K377" s="270">
        <v>2024.0</v>
      </c>
      <c r="L377" s="523">
        <v>45425.0</v>
      </c>
      <c r="M377" s="524">
        <v>45443.0</v>
      </c>
      <c r="N377" s="270">
        <v>15.0</v>
      </c>
      <c r="O377" s="1485">
        <f t="shared" si="103"/>
        <v>0.625</v>
      </c>
      <c r="P377" s="1486" t="str">
        <f t="shared" si="81"/>
        <v>#REF!</v>
      </c>
      <c r="Q377" s="1486" t="str">
        <f t="shared" si="96"/>
        <v>#REF!</v>
      </c>
      <c r="R377" s="525"/>
      <c r="S377" s="270"/>
      <c r="T377" s="1099" t="s">
        <v>2585</v>
      </c>
      <c r="U377" s="652" t="str">
        <f t="shared" si="4"/>
        <v>#REF!</v>
      </c>
      <c r="V377" s="527" t="str">
        <f t="shared" si="101"/>
        <v>#REF!</v>
      </c>
      <c r="W377" s="527" t="str">
        <f t="shared" si="102"/>
        <v>#REF!</v>
      </c>
      <c r="X377" s="1487" t="str">
        <f t="shared" si="7"/>
        <v>#REF!</v>
      </c>
      <c r="Y377" s="530">
        <f t="shared" si="8"/>
        <v>0.975</v>
      </c>
      <c r="Z377" s="1442" t="str">
        <f t="shared" si="9"/>
        <v>#REF!</v>
      </c>
      <c r="AA377" s="1442" t="str">
        <f t="shared" si="29"/>
        <v>#REF!</v>
      </c>
      <c r="AB377" s="1442" t="str">
        <f t="shared" si="30"/>
        <v>#REF!</v>
      </c>
      <c r="AC377" s="1441" t="str">
        <f t="shared" si="31"/>
        <v>#REF!</v>
      </c>
      <c r="AD377" s="1441" t="str">
        <f t="shared" si="13"/>
        <v>#REF!</v>
      </c>
      <c r="AE377" s="1441" t="str">
        <f t="shared" si="14"/>
        <v>#REF!</v>
      </c>
      <c r="AF377" s="609"/>
    </row>
    <row r="378" ht="15.0" customHeight="1">
      <c r="A378" s="270">
        <v>384.0</v>
      </c>
      <c r="B378" s="270">
        <v>463431.0</v>
      </c>
      <c r="C378" s="1099" t="s">
        <v>1891</v>
      </c>
      <c r="D378" s="1296" t="s">
        <v>1892</v>
      </c>
      <c r="E378" s="683" t="s">
        <v>552</v>
      </c>
      <c r="F378" s="269" t="s">
        <v>701</v>
      </c>
      <c r="G378" s="269" t="s">
        <v>2567</v>
      </c>
      <c r="H378" s="685" t="str">
        <f t="shared" si="99"/>
        <v>Tester03</v>
      </c>
      <c r="I378" s="522" t="str">
        <f t="shared" si="2"/>
        <v>#REF!</v>
      </c>
      <c r="J378" s="270">
        <v>5.0</v>
      </c>
      <c r="K378" s="270">
        <v>2024.0</v>
      </c>
      <c r="L378" s="523">
        <v>45413.0</v>
      </c>
      <c r="M378" s="524">
        <v>45443.0</v>
      </c>
      <c r="N378" s="270">
        <v>24.0</v>
      </c>
      <c r="O378" s="1485">
        <f t="shared" si="103"/>
        <v>1</v>
      </c>
      <c r="P378" s="1486" t="str">
        <f t="shared" si="81"/>
        <v>#REF!</v>
      </c>
      <c r="Q378" s="1486" t="str">
        <f t="shared" si="96"/>
        <v>#REF!</v>
      </c>
      <c r="R378" s="525"/>
      <c r="S378" s="270"/>
      <c r="T378" s="1099" t="s">
        <v>2585</v>
      </c>
      <c r="U378" s="652" t="str">
        <f t="shared" si="4"/>
        <v>#REF!</v>
      </c>
      <c r="V378" s="527" t="str">
        <f t="shared" si="101"/>
        <v>#REF!</v>
      </c>
      <c r="W378" s="527" t="str">
        <f t="shared" si="102"/>
        <v>#REF!</v>
      </c>
      <c r="X378" s="1487" t="str">
        <f t="shared" si="7"/>
        <v>#REF!</v>
      </c>
      <c r="Y378" s="530">
        <f t="shared" si="8"/>
        <v>1</v>
      </c>
      <c r="Z378" s="1442" t="str">
        <f t="shared" si="9"/>
        <v>#REF!</v>
      </c>
      <c r="AA378" s="1442" t="str">
        <f t="shared" si="29"/>
        <v>#REF!</v>
      </c>
      <c r="AB378" s="1442" t="str">
        <f t="shared" si="30"/>
        <v>#REF!</v>
      </c>
      <c r="AC378" s="1441" t="str">
        <f t="shared" si="31"/>
        <v>#REF!</v>
      </c>
      <c r="AD378" s="1441" t="str">
        <f t="shared" si="13"/>
        <v>#REF!</v>
      </c>
      <c r="AE378" s="1441" t="str">
        <f t="shared" si="14"/>
        <v>#REF!</v>
      </c>
      <c r="AF378" s="609"/>
    </row>
    <row r="379" ht="15.0" customHeight="1">
      <c r="A379" s="270">
        <v>385.0</v>
      </c>
      <c r="B379" s="270">
        <v>464493.0</v>
      </c>
      <c r="C379" s="326" t="s">
        <v>2005</v>
      </c>
      <c r="D379" s="1295" t="s">
        <v>2587</v>
      </c>
      <c r="E379" s="683" t="s">
        <v>552</v>
      </c>
      <c r="F379" s="269" t="s">
        <v>512</v>
      </c>
      <c r="G379" s="269" t="s">
        <v>2588</v>
      </c>
      <c r="H379" s="685" t="str">
        <f t="shared" si="99"/>
        <v>DEV02</v>
      </c>
      <c r="I379" s="522" t="str">
        <f t="shared" si="2"/>
        <v>#REF!</v>
      </c>
      <c r="J379" s="270">
        <v>5.0</v>
      </c>
      <c r="K379" s="270">
        <v>2024.0</v>
      </c>
      <c r="L379" s="523">
        <v>45434.0</v>
      </c>
      <c r="M379" s="524">
        <v>45443.0</v>
      </c>
      <c r="N379" s="270">
        <v>8.0</v>
      </c>
      <c r="O379" s="1485">
        <f t="shared" si="103"/>
        <v>0.3333333333</v>
      </c>
      <c r="P379" s="1486" t="str">
        <f t="shared" si="81"/>
        <v>#REF!</v>
      </c>
      <c r="Q379" s="1486" t="str">
        <f t="shared" si="96"/>
        <v>#REF!</v>
      </c>
      <c r="R379" s="525"/>
      <c r="S379" s="270"/>
      <c r="T379" s="1099" t="s">
        <v>2585</v>
      </c>
      <c r="U379" s="652" t="str">
        <f t="shared" si="4"/>
        <v>#REF!</v>
      </c>
      <c r="V379" s="527" t="str">
        <f t="shared" si="101"/>
        <v>#REF!</v>
      </c>
      <c r="W379" s="527" t="str">
        <f t="shared" si="102"/>
        <v>#REF!</v>
      </c>
      <c r="X379" s="1487" t="str">
        <f t="shared" si="7"/>
        <v>#REF!</v>
      </c>
      <c r="Y379" s="530">
        <f t="shared" si="8"/>
        <v>0.3333333333</v>
      </c>
      <c r="Z379" s="1442" t="str">
        <f t="shared" si="9"/>
        <v>#REF!</v>
      </c>
      <c r="AA379" s="1442" t="str">
        <f t="shared" si="29"/>
        <v>#REF!</v>
      </c>
      <c r="AB379" s="1442" t="str">
        <f t="shared" si="30"/>
        <v>#REF!</v>
      </c>
      <c r="AC379" s="1441" t="str">
        <f t="shared" si="31"/>
        <v>#REF!</v>
      </c>
      <c r="AD379" s="1441" t="str">
        <f t="shared" si="13"/>
        <v>#REF!</v>
      </c>
      <c r="AE379" s="1441" t="str">
        <f t="shared" si="14"/>
        <v>#REF!</v>
      </c>
      <c r="AF379" s="609"/>
    </row>
    <row r="380" ht="15.0" customHeight="1">
      <c r="A380" s="270">
        <v>386.0</v>
      </c>
      <c r="B380" s="270">
        <v>463407.0</v>
      </c>
      <c r="C380" s="1099" t="s">
        <v>1895</v>
      </c>
      <c r="D380" s="1295" t="s">
        <v>1896</v>
      </c>
      <c r="E380" s="683" t="s">
        <v>552</v>
      </c>
      <c r="F380" s="269" t="s">
        <v>701</v>
      </c>
      <c r="G380" s="269" t="s">
        <v>2567</v>
      </c>
      <c r="H380" s="685" t="str">
        <f t="shared" si="99"/>
        <v>Tester03</v>
      </c>
      <c r="I380" s="522" t="str">
        <f t="shared" si="2"/>
        <v>#REF!</v>
      </c>
      <c r="J380" s="270">
        <v>5.0</v>
      </c>
      <c r="K380" s="270">
        <v>2024.0</v>
      </c>
      <c r="L380" s="523">
        <v>45413.0</v>
      </c>
      <c r="M380" s="524">
        <v>44347.0</v>
      </c>
      <c r="N380" s="270">
        <v>24.0</v>
      </c>
      <c r="O380" s="1485">
        <f t="shared" si="103"/>
        <v>1</v>
      </c>
      <c r="P380" s="1486" t="str">
        <f t="shared" si="81"/>
        <v>#REF!</v>
      </c>
      <c r="Q380" s="1486" t="str">
        <f t="shared" si="96"/>
        <v>#REF!</v>
      </c>
      <c r="R380" s="525"/>
      <c r="S380" s="270"/>
      <c r="T380" s="1099" t="s">
        <v>2589</v>
      </c>
      <c r="U380" s="652" t="str">
        <f t="shared" si="4"/>
        <v>#REF!</v>
      </c>
      <c r="V380" s="527" t="str">
        <f t="shared" si="101"/>
        <v>#REF!</v>
      </c>
      <c r="W380" s="527" t="str">
        <f t="shared" si="102"/>
        <v>#REF!</v>
      </c>
      <c r="X380" s="1487" t="str">
        <f t="shared" si="7"/>
        <v>#REF!</v>
      </c>
      <c r="Y380" s="530">
        <f t="shared" si="8"/>
        <v>1</v>
      </c>
      <c r="Z380" s="1442" t="str">
        <f t="shared" si="9"/>
        <v>#REF!</v>
      </c>
      <c r="AA380" s="1442" t="str">
        <f t="shared" si="29"/>
        <v>#REF!</v>
      </c>
      <c r="AB380" s="1442" t="str">
        <f t="shared" si="30"/>
        <v>#REF!</v>
      </c>
      <c r="AC380" s="1441" t="str">
        <f t="shared" si="31"/>
        <v>#REF!</v>
      </c>
      <c r="AD380" s="1441" t="str">
        <f t="shared" si="13"/>
        <v>#REF!</v>
      </c>
      <c r="AE380" s="1441" t="str">
        <f t="shared" si="14"/>
        <v>#REF!</v>
      </c>
      <c r="AF380" s="609"/>
    </row>
    <row r="381" ht="15.0" customHeight="1">
      <c r="A381" s="270">
        <v>387.0</v>
      </c>
      <c r="B381" s="270">
        <v>463393.0</v>
      </c>
      <c r="C381" s="1099" t="s">
        <v>1993</v>
      </c>
      <c r="D381" s="1296" t="s">
        <v>2590</v>
      </c>
      <c r="E381" s="998" t="s">
        <v>1417</v>
      </c>
      <c r="F381" s="269" t="s">
        <v>512</v>
      </c>
      <c r="G381" s="269" t="s">
        <v>2584</v>
      </c>
      <c r="H381" s="685" t="str">
        <f t="shared" si="99"/>
        <v>DEV06</v>
      </c>
      <c r="I381" s="522" t="str">
        <f t="shared" si="2"/>
        <v>#REF!</v>
      </c>
      <c r="J381" s="270">
        <v>5.0</v>
      </c>
      <c r="K381" s="270">
        <v>2024.0</v>
      </c>
      <c r="L381" s="523">
        <v>45414.0</v>
      </c>
      <c r="M381" s="524">
        <v>45443.0</v>
      </c>
      <c r="N381" s="270">
        <v>22.0</v>
      </c>
      <c r="O381" s="1485">
        <f t="shared" si="103"/>
        <v>0.9166666667</v>
      </c>
      <c r="P381" s="1486" t="str">
        <f t="shared" si="81"/>
        <v>#REF!</v>
      </c>
      <c r="Q381" s="1486" t="str">
        <f t="shared" si="96"/>
        <v>#REF!</v>
      </c>
      <c r="R381" s="525"/>
      <c r="S381" s="270"/>
      <c r="T381" s="1099" t="s">
        <v>2589</v>
      </c>
      <c r="U381" s="652" t="str">
        <f t="shared" si="4"/>
        <v>#REF!</v>
      </c>
      <c r="V381" s="527" t="str">
        <f t="shared" si="101"/>
        <v>#REF!</v>
      </c>
      <c r="W381" s="527" t="str">
        <f t="shared" si="102"/>
        <v>#REF!</v>
      </c>
      <c r="X381" s="1487" t="str">
        <f t="shared" si="7"/>
        <v>#REF!</v>
      </c>
      <c r="Y381" s="530">
        <f t="shared" si="8"/>
        <v>0.9166666667</v>
      </c>
      <c r="Z381" s="1442" t="str">
        <f t="shared" si="9"/>
        <v>#REF!</v>
      </c>
      <c r="AA381" s="1442" t="str">
        <f t="shared" si="29"/>
        <v>#REF!</v>
      </c>
      <c r="AB381" s="1442" t="str">
        <f t="shared" si="30"/>
        <v>#REF!</v>
      </c>
      <c r="AC381" s="1441" t="str">
        <f t="shared" si="31"/>
        <v>#REF!</v>
      </c>
      <c r="AD381" s="1441" t="str">
        <f t="shared" si="13"/>
        <v>#REF!</v>
      </c>
      <c r="AE381" s="1441" t="str">
        <f t="shared" si="14"/>
        <v>#REF!</v>
      </c>
      <c r="AF381" s="609"/>
    </row>
    <row r="382" ht="15.0" customHeight="1">
      <c r="A382" s="270">
        <v>388.0</v>
      </c>
      <c r="B382" s="270">
        <v>463413.0</v>
      </c>
      <c r="C382" s="1099" t="s">
        <v>1850</v>
      </c>
      <c r="D382" s="1296" t="s">
        <v>1851</v>
      </c>
      <c r="E382" s="683" t="s">
        <v>552</v>
      </c>
      <c r="F382" s="269" t="s">
        <v>512</v>
      </c>
      <c r="G382" s="269" t="s">
        <v>2567</v>
      </c>
      <c r="H382" s="685" t="str">
        <f t="shared" si="99"/>
        <v>DEV03</v>
      </c>
      <c r="I382" s="522" t="str">
        <f t="shared" si="2"/>
        <v>#REF!</v>
      </c>
      <c r="J382" s="270">
        <v>5.0</v>
      </c>
      <c r="K382" s="270">
        <v>2024.0</v>
      </c>
      <c r="L382" s="523">
        <v>45413.0</v>
      </c>
      <c r="M382" s="524">
        <v>45443.0</v>
      </c>
      <c r="N382" s="270">
        <v>24.0</v>
      </c>
      <c r="O382" s="1485">
        <f t="shared" si="103"/>
        <v>1</v>
      </c>
      <c r="P382" s="1486" t="str">
        <f t="shared" si="81"/>
        <v>#REF!</v>
      </c>
      <c r="Q382" s="1486" t="str">
        <f t="shared" si="96"/>
        <v>#REF!</v>
      </c>
      <c r="R382" s="525"/>
      <c r="S382" s="270"/>
      <c r="T382" s="1099" t="s">
        <v>2589</v>
      </c>
      <c r="U382" s="652" t="str">
        <f t="shared" si="4"/>
        <v>#REF!</v>
      </c>
      <c r="V382" s="527" t="str">
        <f t="shared" si="101"/>
        <v>#REF!</v>
      </c>
      <c r="W382" s="527" t="str">
        <f t="shared" si="102"/>
        <v>#REF!</v>
      </c>
      <c r="X382" s="1487" t="str">
        <f t="shared" si="7"/>
        <v>#REF!</v>
      </c>
      <c r="Y382" s="530">
        <f t="shared" si="8"/>
        <v>1</v>
      </c>
      <c r="Z382" s="1442" t="str">
        <f t="shared" si="9"/>
        <v>#REF!</v>
      </c>
      <c r="AA382" s="1442" t="str">
        <f t="shared" si="29"/>
        <v>#REF!</v>
      </c>
      <c r="AB382" s="1442" t="str">
        <f t="shared" si="30"/>
        <v>#REF!</v>
      </c>
      <c r="AC382" s="1441" t="str">
        <f t="shared" si="31"/>
        <v>#REF!</v>
      </c>
      <c r="AD382" s="1441" t="str">
        <f t="shared" si="13"/>
        <v>#REF!</v>
      </c>
      <c r="AE382" s="1441" t="str">
        <f t="shared" si="14"/>
        <v>#REF!</v>
      </c>
      <c r="AF382" s="609"/>
    </row>
    <row r="383" ht="15.0" customHeight="1">
      <c r="A383" s="270">
        <v>389.0</v>
      </c>
      <c r="B383" s="270">
        <v>267424.0</v>
      </c>
      <c r="C383" s="1099" t="s">
        <v>1972</v>
      </c>
      <c r="D383" s="1295" t="s">
        <v>2591</v>
      </c>
      <c r="E383" s="683" t="s">
        <v>552</v>
      </c>
      <c r="F383" s="269" t="s">
        <v>512</v>
      </c>
      <c r="G383" s="269" t="s">
        <v>2586</v>
      </c>
      <c r="H383" s="685" t="str">
        <f t="shared" si="99"/>
        <v>DEV05</v>
      </c>
      <c r="I383" s="522" t="str">
        <f t="shared" si="2"/>
        <v>#REF!</v>
      </c>
      <c r="J383" s="270">
        <v>5.0</v>
      </c>
      <c r="K383" s="270">
        <v>2024.0</v>
      </c>
      <c r="L383" s="523">
        <v>45441.0</v>
      </c>
      <c r="M383" s="524">
        <v>45443.0</v>
      </c>
      <c r="N383" s="270">
        <v>3.0</v>
      </c>
      <c r="O383" s="1485">
        <f t="shared" si="103"/>
        <v>0.125</v>
      </c>
      <c r="P383" s="1486" t="str">
        <f t="shared" si="81"/>
        <v>#REF!</v>
      </c>
      <c r="Q383" s="1486" t="str">
        <f t="shared" si="96"/>
        <v>#REF!</v>
      </c>
      <c r="R383" s="525"/>
      <c r="S383" s="270"/>
      <c r="T383" s="1099" t="s">
        <v>2592</v>
      </c>
      <c r="U383" s="652" t="str">
        <f t="shared" si="4"/>
        <v>#REF!</v>
      </c>
      <c r="V383" s="527" t="str">
        <f t="shared" si="101"/>
        <v>#REF!</v>
      </c>
      <c r="W383" s="527" t="str">
        <f t="shared" si="102"/>
        <v>#REF!</v>
      </c>
      <c r="X383" s="1487" t="str">
        <f t="shared" si="7"/>
        <v>#REF!</v>
      </c>
      <c r="Y383" s="530">
        <f t="shared" si="8"/>
        <v>0.125</v>
      </c>
      <c r="Z383" s="1442" t="str">
        <f t="shared" si="9"/>
        <v>#REF!</v>
      </c>
      <c r="AA383" s="1442" t="str">
        <f t="shared" si="29"/>
        <v>#REF!</v>
      </c>
      <c r="AB383" s="1442" t="str">
        <f t="shared" si="30"/>
        <v>#REF!</v>
      </c>
      <c r="AC383" s="1441" t="str">
        <f t="shared" si="31"/>
        <v>#REF!</v>
      </c>
      <c r="AD383" s="1441" t="str">
        <f t="shared" si="13"/>
        <v>#REF!</v>
      </c>
      <c r="AE383" s="1441" t="str">
        <f t="shared" si="14"/>
        <v>#REF!</v>
      </c>
      <c r="AF383" s="609"/>
    </row>
    <row r="384" ht="15.75" customHeight="1">
      <c r="A384" s="508"/>
      <c r="B384" s="508"/>
      <c r="C384" s="1208"/>
      <c r="D384" s="1020"/>
      <c r="E384" s="1020"/>
      <c r="F384" s="508"/>
      <c r="G384" s="508"/>
      <c r="H384" s="508"/>
      <c r="I384" s="508"/>
      <c r="J384" s="508"/>
      <c r="K384" s="508"/>
      <c r="L384" s="508"/>
      <c r="M384" s="508"/>
      <c r="N384" s="508"/>
      <c r="O384" s="1553"/>
      <c r="P384" s="1553"/>
      <c r="Q384" s="1553"/>
      <c r="R384" s="508"/>
      <c r="S384" s="508"/>
      <c r="T384" s="1020"/>
      <c r="U384" s="508"/>
      <c r="V384" s="508"/>
      <c r="W384" s="508"/>
      <c r="X384" s="508"/>
      <c r="Y384" s="508"/>
      <c r="Z384" s="508"/>
      <c r="AA384" s="508"/>
      <c r="AB384" s="508"/>
      <c r="AC384" s="508"/>
      <c r="AD384" s="508"/>
      <c r="AE384" s="508"/>
      <c r="AF384" s="508"/>
    </row>
    <row r="385" ht="15.75" customHeight="1">
      <c r="A385" s="508"/>
      <c r="B385" s="508"/>
      <c r="C385" s="1208"/>
      <c r="D385" s="1020"/>
      <c r="E385" s="1020"/>
      <c r="F385" s="508"/>
      <c r="G385" s="508"/>
      <c r="H385" s="508"/>
      <c r="I385" s="508"/>
      <c r="J385" s="508"/>
      <c r="K385" s="508"/>
      <c r="L385" s="508"/>
      <c r="M385" s="508"/>
      <c r="N385" s="508"/>
      <c r="O385" s="1553"/>
      <c r="P385" s="1553"/>
      <c r="Q385" s="1553"/>
      <c r="R385" s="508"/>
      <c r="S385" s="508"/>
      <c r="T385" s="1020"/>
      <c r="U385" s="508"/>
      <c r="V385" s="508"/>
      <c r="W385" s="508"/>
      <c r="X385" s="508"/>
      <c r="Y385" s="508"/>
      <c r="Z385" s="508"/>
      <c r="AA385" s="508"/>
      <c r="AB385" s="508"/>
      <c r="AC385" s="508"/>
      <c r="AD385" s="508"/>
      <c r="AE385" s="508"/>
      <c r="AF385" s="508"/>
    </row>
    <row r="386" ht="15.75" customHeight="1">
      <c r="A386" s="508"/>
      <c r="B386" s="508"/>
      <c r="C386" s="1208"/>
      <c r="D386" s="1020"/>
      <c r="E386" s="1020"/>
      <c r="F386" s="508"/>
      <c r="G386" s="508"/>
      <c r="H386" s="508"/>
      <c r="I386" s="508"/>
      <c r="J386" s="508"/>
      <c r="K386" s="508"/>
      <c r="L386" s="508"/>
      <c r="M386" s="508"/>
      <c r="N386" s="508"/>
      <c r="O386" s="1553"/>
      <c r="P386" s="1553"/>
      <c r="Q386" s="1553"/>
      <c r="R386" s="508"/>
      <c r="S386" s="508"/>
      <c r="T386" s="1020"/>
      <c r="U386" s="508"/>
      <c r="V386" s="508"/>
      <c r="W386" s="508"/>
      <c r="X386" s="508"/>
      <c r="Y386" s="508"/>
      <c r="Z386" s="508"/>
      <c r="AA386" s="508"/>
      <c r="AB386" s="508"/>
      <c r="AC386" s="508"/>
      <c r="AD386" s="508"/>
      <c r="AE386" s="508"/>
      <c r="AF386" s="508"/>
    </row>
    <row r="387" ht="15.75" customHeight="1">
      <c r="A387" s="508"/>
      <c r="B387" s="508"/>
      <c r="C387" s="1208"/>
      <c r="D387" s="1020"/>
      <c r="E387" s="1020"/>
      <c r="F387" s="508"/>
      <c r="G387" s="508"/>
      <c r="H387" s="508"/>
      <c r="I387" s="508"/>
      <c r="J387" s="508"/>
      <c r="K387" s="508"/>
      <c r="L387" s="508"/>
      <c r="M387" s="508"/>
      <c r="N387" s="508"/>
      <c r="O387" s="1553"/>
      <c r="P387" s="1553"/>
      <c r="Q387" s="1553"/>
      <c r="R387" s="508"/>
      <c r="S387" s="508"/>
      <c r="T387" s="1020"/>
      <c r="U387" s="508"/>
      <c r="V387" s="508"/>
      <c r="W387" s="508"/>
      <c r="X387" s="508"/>
      <c r="Y387" s="508"/>
      <c r="Z387" s="508"/>
      <c r="AA387" s="508"/>
      <c r="AB387" s="508"/>
      <c r="AC387" s="508"/>
      <c r="AD387" s="508"/>
      <c r="AE387" s="508"/>
      <c r="AF387" s="508"/>
    </row>
    <row r="388" ht="15.75" customHeight="1">
      <c r="A388" s="508"/>
      <c r="B388" s="508"/>
      <c r="C388" s="1208"/>
      <c r="D388" s="1020"/>
      <c r="E388" s="1020"/>
      <c r="F388" s="508"/>
      <c r="G388" s="508"/>
      <c r="H388" s="508"/>
      <c r="I388" s="508"/>
      <c r="J388" s="508"/>
      <c r="K388" s="508"/>
      <c r="L388" s="508"/>
      <c r="M388" s="508"/>
      <c r="N388" s="508"/>
      <c r="O388" s="1553"/>
      <c r="P388" s="1553"/>
      <c r="Q388" s="1553"/>
      <c r="R388" s="508"/>
      <c r="S388" s="508"/>
      <c r="T388" s="1020"/>
      <c r="U388" s="508"/>
      <c r="V388" s="508"/>
      <c r="W388" s="508"/>
      <c r="X388" s="508"/>
      <c r="Y388" s="508"/>
      <c r="Z388" s="508"/>
      <c r="AA388" s="508"/>
      <c r="AB388" s="508"/>
      <c r="AC388" s="508"/>
      <c r="AD388" s="508"/>
      <c r="AE388" s="508"/>
      <c r="AF388" s="508"/>
    </row>
    <row r="389" ht="15.75" customHeight="1">
      <c r="A389" s="508"/>
      <c r="B389" s="508"/>
      <c r="C389" s="1208"/>
      <c r="D389" s="1020"/>
      <c r="E389" s="1020"/>
      <c r="F389" s="508"/>
      <c r="G389" s="508"/>
      <c r="H389" s="508"/>
      <c r="I389" s="508"/>
      <c r="J389" s="508"/>
      <c r="K389" s="508"/>
      <c r="L389" s="508"/>
      <c r="M389" s="508"/>
      <c r="N389" s="508"/>
      <c r="O389" s="1553"/>
      <c r="P389" s="1553"/>
      <c r="Q389" s="1553"/>
      <c r="R389" s="508"/>
      <c r="S389" s="508"/>
      <c r="T389" s="1020"/>
      <c r="U389" s="508"/>
      <c r="V389" s="508"/>
      <c r="W389" s="508"/>
      <c r="X389" s="508"/>
      <c r="Y389" s="508"/>
      <c r="Z389" s="508"/>
      <c r="AA389" s="508"/>
      <c r="AB389" s="508"/>
      <c r="AC389" s="508"/>
      <c r="AD389" s="508"/>
      <c r="AE389" s="508"/>
      <c r="AF389" s="508"/>
    </row>
    <row r="390" ht="15.75" customHeight="1">
      <c r="A390" s="508"/>
      <c r="B390" s="508"/>
      <c r="C390" s="1208"/>
      <c r="D390" s="1020"/>
      <c r="E390" s="1020"/>
      <c r="F390" s="508"/>
      <c r="G390" s="508"/>
      <c r="H390" s="508"/>
      <c r="I390" s="508"/>
      <c r="J390" s="508"/>
      <c r="K390" s="508"/>
      <c r="L390" s="508"/>
      <c r="M390" s="508"/>
      <c r="N390" s="508"/>
      <c r="O390" s="1553"/>
      <c r="P390" s="1553"/>
      <c r="Q390" s="1553"/>
      <c r="R390" s="508"/>
      <c r="S390" s="508"/>
      <c r="T390" s="1020"/>
      <c r="U390" s="508"/>
      <c r="V390" s="508"/>
      <c r="W390" s="508"/>
      <c r="X390" s="508"/>
      <c r="Y390" s="508"/>
      <c r="Z390" s="508"/>
      <c r="AA390" s="508"/>
      <c r="AB390" s="508"/>
      <c r="AC390" s="508"/>
      <c r="AD390" s="508"/>
      <c r="AE390" s="508"/>
      <c r="AF390" s="508"/>
    </row>
    <row r="391" ht="15.75" customHeight="1">
      <c r="A391" s="508"/>
      <c r="B391" s="508"/>
      <c r="C391" s="1208"/>
      <c r="D391" s="1020"/>
      <c r="E391" s="1020"/>
      <c r="F391" s="508"/>
      <c r="G391" s="508"/>
      <c r="H391" s="508"/>
      <c r="I391" s="508"/>
      <c r="J391" s="508"/>
      <c r="K391" s="508"/>
      <c r="L391" s="508"/>
      <c r="M391" s="508"/>
      <c r="N391" s="508"/>
      <c r="O391" s="1553"/>
      <c r="P391" s="1553"/>
      <c r="Q391" s="1553"/>
      <c r="R391" s="508"/>
      <c r="S391" s="508"/>
      <c r="T391" s="1020"/>
      <c r="U391" s="508"/>
      <c r="V391" s="508"/>
      <c r="W391" s="508"/>
      <c r="X391" s="508"/>
      <c r="Y391" s="508"/>
      <c r="Z391" s="508"/>
      <c r="AA391" s="508"/>
      <c r="AB391" s="508"/>
      <c r="AC391" s="508"/>
      <c r="AD391" s="508"/>
      <c r="AE391" s="508"/>
      <c r="AF391" s="508"/>
    </row>
    <row r="392" ht="15.75" customHeight="1">
      <c r="A392" s="508"/>
      <c r="B392" s="508"/>
      <c r="C392" s="1208"/>
      <c r="D392" s="1020"/>
      <c r="E392" s="1020"/>
      <c r="F392" s="508"/>
      <c r="G392" s="508"/>
      <c r="H392" s="508"/>
      <c r="I392" s="508"/>
      <c r="J392" s="508"/>
      <c r="K392" s="508"/>
      <c r="L392" s="508"/>
      <c r="M392" s="508"/>
      <c r="N392" s="508"/>
      <c r="O392" s="1553"/>
      <c r="P392" s="1553"/>
      <c r="Q392" s="1553"/>
      <c r="R392" s="508"/>
      <c r="S392" s="508"/>
      <c r="T392" s="1020"/>
      <c r="U392" s="508"/>
      <c r="V392" s="508"/>
      <c r="W392" s="508"/>
      <c r="X392" s="508"/>
      <c r="Y392" s="508"/>
      <c r="Z392" s="508"/>
      <c r="AA392" s="508"/>
      <c r="AB392" s="508"/>
      <c r="AC392" s="508"/>
      <c r="AD392" s="508"/>
      <c r="AE392" s="508"/>
      <c r="AF392" s="508"/>
    </row>
    <row r="393" ht="15.75" customHeight="1">
      <c r="A393" s="508"/>
      <c r="B393" s="508"/>
      <c r="C393" s="1208"/>
      <c r="D393" s="1020"/>
      <c r="E393" s="1020"/>
      <c r="F393" s="508"/>
      <c r="G393" s="508"/>
      <c r="H393" s="508"/>
      <c r="I393" s="508"/>
      <c r="J393" s="508"/>
      <c r="K393" s="508"/>
      <c r="L393" s="508"/>
      <c r="M393" s="508"/>
      <c r="N393" s="508"/>
      <c r="O393" s="1553"/>
      <c r="P393" s="1553"/>
      <c r="Q393" s="1553"/>
      <c r="R393" s="508"/>
      <c r="S393" s="508"/>
      <c r="T393" s="1020"/>
      <c r="U393" s="508"/>
      <c r="V393" s="508"/>
      <c r="W393" s="508"/>
      <c r="X393" s="508"/>
      <c r="Y393" s="508"/>
      <c r="Z393" s="508"/>
      <c r="AA393" s="508"/>
      <c r="AB393" s="508"/>
      <c r="AC393" s="508"/>
      <c r="AD393" s="508"/>
      <c r="AE393" s="508"/>
      <c r="AF393" s="508"/>
    </row>
    <row r="394" ht="15.75" customHeight="1">
      <c r="A394" s="508"/>
      <c r="B394" s="508"/>
      <c r="C394" s="1208"/>
      <c r="D394" s="1020"/>
      <c r="E394" s="1020"/>
      <c r="F394" s="508"/>
      <c r="G394" s="508"/>
      <c r="H394" s="508"/>
      <c r="I394" s="508"/>
      <c r="J394" s="508"/>
      <c r="K394" s="508"/>
      <c r="L394" s="508"/>
      <c r="M394" s="508"/>
      <c r="N394" s="508"/>
      <c r="O394" s="1553"/>
      <c r="P394" s="1553"/>
      <c r="Q394" s="1553"/>
      <c r="R394" s="508"/>
      <c r="S394" s="508"/>
      <c r="T394" s="1020"/>
      <c r="U394" s="508"/>
      <c r="V394" s="508"/>
      <c r="W394" s="508"/>
      <c r="X394" s="508"/>
      <c r="Y394" s="508"/>
      <c r="Z394" s="508"/>
      <c r="AA394" s="508"/>
      <c r="AB394" s="508"/>
      <c r="AC394" s="508"/>
      <c r="AD394" s="508"/>
      <c r="AE394" s="508"/>
      <c r="AF394" s="508"/>
    </row>
    <row r="395" ht="15.75" customHeight="1">
      <c r="A395" s="508"/>
      <c r="B395" s="508"/>
      <c r="C395" s="1208"/>
      <c r="D395" s="1020"/>
      <c r="E395" s="1020"/>
      <c r="F395" s="508"/>
      <c r="G395" s="508"/>
      <c r="H395" s="508"/>
      <c r="I395" s="508"/>
      <c r="J395" s="508"/>
      <c r="K395" s="508"/>
      <c r="L395" s="508"/>
      <c r="M395" s="508"/>
      <c r="N395" s="508"/>
      <c r="O395" s="1553"/>
      <c r="P395" s="1553"/>
      <c r="Q395" s="1553"/>
      <c r="R395" s="508"/>
      <c r="S395" s="508"/>
      <c r="T395" s="1020"/>
      <c r="U395" s="508"/>
      <c r="V395" s="508"/>
      <c r="W395" s="508"/>
      <c r="X395" s="508"/>
      <c r="Y395" s="508"/>
      <c r="Z395" s="508"/>
      <c r="AA395" s="508"/>
      <c r="AB395" s="508"/>
      <c r="AC395" s="508"/>
      <c r="AD395" s="508"/>
      <c r="AE395" s="508"/>
      <c r="AF395" s="508"/>
    </row>
    <row r="396" ht="15.75" customHeight="1">
      <c r="A396" s="508"/>
      <c r="B396" s="508"/>
      <c r="C396" s="1208"/>
      <c r="D396" s="1020"/>
      <c r="E396" s="1020"/>
      <c r="F396" s="508"/>
      <c r="G396" s="508"/>
      <c r="H396" s="508"/>
      <c r="I396" s="508"/>
      <c r="J396" s="508"/>
      <c r="K396" s="508"/>
      <c r="L396" s="508"/>
      <c r="M396" s="508"/>
      <c r="N396" s="508"/>
      <c r="O396" s="1553"/>
      <c r="P396" s="1553"/>
      <c r="Q396" s="1553"/>
      <c r="R396" s="508"/>
      <c r="S396" s="508"/>
      <c r="T396" s="1020"/>
      <c r="U396" s="508"/>
      <c r="V396" s="508"/>
      <c r="W396" s="508"/>
      <c r="X396" s="508"/>
      <c r="Y396" s="508"/>
      <c r="Z396" s="508"/>
      <c r="AA396" s="508"/>
      <c r="AB396" s="508"/>
      <c r="AC396" s="508"/>
      <c r="AD396" s="508"/>
      <c r="AE396" s="508"/>
      <c r="AF396" s="508"/>
    </row>
    <row r="397" ht="15.75" customHeight="1">
      <c r="A397" s="508"/>
      <c r="B397" s="508"/>
      <c r="C397" s="1208"/>
      <c r="D397" s="1020"/>
      <c r="E397" s="1020"/>
      <c r="F397" s="508"/>
      <c r="G397" s="508"/>
      <c r="H397" s="508"/>
      <c r="I397" s="508"/>
      <c r="J397" s="508"/>
      <c r="K397" s="508"/>
      <c r="L397" s="508"/>
      <c r="M397" s="508"/>
      <c r="N397" s="508"/>
      <c r="O397" s="1553"/>
      <c r="P397" s="1553"/>
      <c r="Q397" s="1553"/>
      <c r="R397" s="508"/>
      <c r="S397" s="508"/>
      <c r="T397" s="1020"/>
      <c r="U397" s="508"/>
      <c r="V397" s="508"/>
      <c r="W397" s="508"/>
      <c r="X397" s="508"/>
      <c r="Y397" s="508"/>
      <c r="Z397" s="508"/>
      <c r="AA397" s="508"/>
      <c r="AB397" s="508"/>
      <c r="AC397" s="508"/>
      <c r="AD397" s="508"/>
      <c r="AE397" s="508"/>
      <c r="AF397" s="508"/>
    </row>
    <row r="398" ht="15.75" customHeight="1">
      <c r="A398" s="508"/>
      <c r="B398" s="508"/>
      <c r="C398" s="1208"/>
      <c r="D398" s="1020"/>
      <c r="E398" s="1020"/>
      <c r="F398" s="508"/>
      <c r="G398" s="508"/>
      <c r="H398" s="508"/>
      <c r="I398" s="508"/>
      <c r="J398" s="508"/>
      <c r="K398" s="508"/>
      <c r="L398" s="508"/>
      <c r="M398" s="508"/>
      <c r="N398" s="508"/>
      <c r="O398" s="1553"/>
      <c r="P398" s="1553"/>
      <c r="Q398" s="1553"/>
      <c r="R398" s="508"/>
      <c r="S398" s="508"/>
      <c r="T398" s="1020"/>
      <c r="U398" s="508"/>
      <c r="V398" s="508"/>
      <c r="W398" s="508"/>
      <c r="X398" s="508"/>
      <c r="Y398" s="508"/>
      <c r="Z398" s="508"/>
      <c r="AA398" s="508"/>
      <c r="AB398" s="508"/>
      <c r="AC398" s="508"/>
      <c r="AD398" s="508"/>
      <c r="AE398" s="508"/>
      <c r="AF398" s="508"/>
    </row>
    <row r="399" ht="15.75" customHeight="1">
      <c r="A399" s="508"/>
      <c r="B399" s="508"/>
      <c r="C399" s="1208"/>
      <c r="D399" s="1020"/>
      <c r="E399" s="1020"/>
      <c r="F399" s="508"/>
      <c r="G399" s="508"/>
      <c r="H399" s="508"/>
      <c r="I399" s="508"/>
      <c r="J399" s="508"/>
      <c r="K399" s="508"/>
      <c r="L399" s="508"/>
      <c r="M399" s="508"/>
      <c r="N399" s="508"/>
      <c r="O399" s="1553"/>
      <c r="P399" s="1553"/>
      <c r="Q399" s="1553"/>
      <c r="R399" s="508"/>
      <c r="S399" s="508"/>
      <c r="T399" s="1020"/>
      <c r="U399" s="508"/>
      <c r="V399" s="508"/>
      <c r="W399" s="508"/>
      <c r="X399" s="508"/>
      <c r="Y399" s="508"/>
      <c r="Z399" s="508"/>
      <c r="AA399" s="508"/>
      <c r="AB399" s="508"/>
      <c r="AC399" s="508"/>
      <c r="AD399" s="508"/>
      <c r="AE399" s="508"/>
      <c r="AF399" s="508"/>
    </row>
    <row r="400" ht="15.75" customHeight="1">
      <c r="A400" s="508"/>
      <c r="B400" s="508"/>
      <c r="C400" s="1208"/>
      <c r="D400" s="1020"/>
      <c r="E400" s="1020"/>
      <c r="F400" s="508"/>
      <c r="G400" s="508"/>
      <c r="H400" s="508"/>
      <c r="I400" s="508"/>
      <c r="J400" s="508"/>
      <c r="K400" s="508"/>
      <c r="L400" s="508"/>
      <c r="M400" s="508"/>
      <c r="N400" s="508"/>
      <c r="O400" s="1553"/>
      <c r="P400" s="1553"/>
      <c r="Q400" s="1553"/>
      <c r="R400" s="508"/>
      <c r="S400" s="508"/>
      <c r="T400" s="1020"/>
      <c r="U400" s="508"/>
      <c r="V400" s="508"/>
      <c r="W400" s="508"/>
      <c r="X400" s="508"/>
      <c r="Y400" s="508"/>
      <c r="Z400" s="508"/>
      <c r="AA400" s="508"/>
      <c r="AB400" s="508"/>
      <c r="AC400" s="508"/>
      <c r="AD400" s="508"/>
      <c r="AE400" s="508"/>
      <c r="AF400" s="508"/>
    </row>
    <row r="401" ht="15.75" customHeight="1">
      <c r="A401" s="508"/>
      <c r="B401" s="508"/>
      <c r="C401" s="1208"/>
      <c r="D401" s="1020"/>
      <c r="E401" s="1020"/>
      <c r="F401" s="508"/>
      <c r="G401" s="508"/>
      <c r="H401" s="508"/>
      <c r="I401" s="508"/>
      <c r="J401" s="508"/>
      <c r="K401" s="508"/>
      <c r="L401" s="508"/>
      <c r="M401" s="508"/>
      <c r="N401" s="508"/>
      <c r="O401" s="1553"/>
      <c r="P401" s="1553"/>
      <c r="Q401" s="1553"/>
      <c r="R401" s="508"/>
      <c r="S401" s="508"/>
      <c r="T401" s="1020"/>
      <c r="U401" s="508"/>
      <c r="V401" s="508"/>
      <c r="W401" s="508"/>
      <c r="X401" s="508"/>
      <c r="Y401" s="508"/>
      <c r="Z401" s="508"/>
      <c r="AA401" s="508"/>
      <c r="AB401" s="508"/>
      <c r="AC401" s="508"/>
      <c r="AD401" s="508"/>
      <c r="AE401" s="508"/>
      <c r="AF401" s="508"/>
    </row>
    <row r="402" ht="15.75" customHeight="1">
      <c r="A402" s="508"/>
      <c r="B402" s="508"/>
      <c r="C402" s="1208"/>
      <c r="D402" s="1020"/>
      <c r="E402" s="1020"/>
      <c r="F402" s="508"/>
      <c r="G402" s="508"/>
      <c r="H402" s="508"/>
      <c r="I402" s="508"/>
      <c r="J402" s="508"/>
      <c r="K402" s="508"/>
      <c r="L402" s="508"/>
      <c r="M402" s="508"/>
      <c r="N402" s="508"/>
      <c r="O402" s="1553"/>
      <c r="P402" s="1553"/>
      <c r="Q402" s="1553"/>
      <c r="R402" s="508"/>
      <c r="S402" s="508"/>
      <c r="T402" s="1020"/>
      <c r="U402" s="508"/>
      <c r="V402" s="508"/>
      <c r="W402" s="508"/>
      <c r="X402" s="508"/>
      <c r="Y402" s="508"/>
      <c r="Z402" s="508"/>
      <c r="AA402" s="508"/>
      <c r="AB402" s="508"/>
      <c r="AC402" s="508"/>
      <c r="AD402" s="508"/>
      <c r="AE402" s="508"/>
      <c r="AF402" s="508"/>
    </row>
    <row r="403" ht="15.75" customHeight="1">
      <c r="A403" s="508"/>
      <c r="B403" s="508"/>
      <c r="C403" s="1208"/>
      <c r="D403" s="1020"/>
      <c r="E403" s="1020"/>
      <c r="F403" s="508"/>
      <c r="G403" s="508"/>
      <c r="H403" s="508"/>
      <c r="I403" s="508"/>
      <c r="J403" s="508"/>
      <c r="K403" s="508"/>
      <c r="L403" s="508"/>
      <c r="M403" s="508"/>
      <c r="N403" s="508"/>
      <c r="O403" s="1553"/>
      <c r="P403" s="1553"/>
      <c r="Q403" s="1553"/>
      <c r="R403" s="508"/>
      <c r="S403" s="508"/>
      <c r="T403" s="1020"/>
      <c r="U403" s="508"/>
      <c r="V403" s="508"/>
      <c r="W403" s="508"/>
      <c r="X403" s="508"/>
      <c r="Y403" s="508"/>
      <c r="Z403" s="508"/>
      <c r="AA403" s="508"/>
      <c r="AB403" s="508"/>
      <c r="AC403" s="508"/>
      <c r="AD403" s="508"/>
      <c r="AE403" s="508"/>
      <c r="AF403" s="508"/>
    </row>
    <row r="404" ht="15.75" customHeight="1">
      <c r="A404" s="508"/>
      <c r="B404" s="508"/>
      <c r="C404" s="1208"/>
      <c r="D404" s="1020"/>
      <c r="E404" s="1020"/>
      <c r="F404" s="508"/>
      <c r="G404" s="508"/>
      <c r="H404" s="508"/>
      <c r="I404" s="508"/>
      <c r="J404" s="508"/>
      <c r="K404" s="508"/>
      <c r="L404" s="508"/>
      <c r="M404" s="508"/>
      <c r="N404" s="508"/>
      <c r="O404" s="1553"/>
      <c r="P404" s="1553"/>
      <c r="Q404" s="1553"/>
      <c r="R404" s="508"/>
      <c r="S404" s="508"/>
      <c r="T404" s="1020"/>
      <c r="U404" s="508"/>
      <c r="V404" s="508"/>
      <c r="W404" s="508"/>
      <c r="X404" s="508"/>
      <c r="Y404" s="508"/>
      <c r="Z404" s="508"/>
      <c r="AA404" s="508"/>
      <c r="AB404" s="508"/>
      <c r="AC404" s="508"/>
      <c r="AD404" s="508"/>
      <c r="AE404" s="508"/>
      <c r="AF404" s="508"/>
    </row>
    <row r="405" ht="15.75" customHeight="1">
      <c r="A405" s="508"/>
      <c r="B405" s="508"/>
      <c r="C405" s="1208"/>
      <c r="D405" s="1020"/>
      <c r="E405" s="1020"/>
      <c r="F405" s="508"/>
      <c r="G405" s="508"/>
      <c r="H405" s="508"/>
      <c r="I405" s="508"/>
      <c r="J405" s="508"/>
      <c r="K405" s="508"/>
      <c r="L405" s="508"/>
      <c r="M405" s="508"/>
      <c r="N405" s="508"/>
      <c r="O405" s="1553"/>
      <c r="P405" s="1553"/>
      <c r="Q405" s="1553"/>
      <c r="R405" s="508"/>
      <c r="S405" s="508"/>
      <c r="T405" s="1020"/>
      <c r="U405" s="508"/>
      <c r="V405" s="508"/>
      <c r="W405" s="508"/>
      <c r="X405" s="508"/>
      <c r="Y405" s="508"/>
      <c r="Z405" s="508"/>
      <c r="AA405" s="508"/>
      <c r="AB405" s="508"/>
      <c r="AC405" s="508"/>
      <c r="AD405" s="508"/>
      <c r="AE405" s="508"/>
      <c r="AF405" s="508"/>
    </row>
    <row r="406" ht="15.75" customHeight="1">
      <c r="A406" s="508"/>
      <c r="B406" s="508"/>
      <c r="C406" s="1208"/>
      <c r="D406" s="1020"/>
      <c r="E406" s="1020"/>
      <c r="F406" s="508"/>
      <c r="G406" s="508"/>
      <c r="H406" s="508"/>
      <c r="I406" s="508"/>
      <c r="J406" s="508"/>
      <c r="K406" s="508"/>
      <c r="L406" s="508"/>
      <c r="M406" s="508"/>
      <c r="N406" s="508"/>
      <c r="O406" s="1553"/>
      <c r="P406" s="1553"/>
      <c r="Q406" s="1553"/>
      <c r="R406" s="508"/>
      <c r="S406" s="508"/>
      <c r="T406" s="1020"/>
      <c r="U406" s="508"/>
      <c r="V406" s="508"/>
      <c r="W406" s="508"/>
      <c r="X406" s="508"/>
      <c r="Y406" s="508"/>
      <c r="Z406" s="508"/>
      <c r="AA406" s="508"/>
      <c r="AB406" s="508"/>
      <c r="AC406" s="508"/>
      <c r="AD406" s="508"/>
      <c r="AE406" s="508"/>
      <c r="AF406" s="508"/>
    </row>
    <row r="407" ht="15.75" customHeight="1">
      <c r="A407" s="508"/>
      <c r="B407" s="508"/>
      <c r="C407" s="1208"/>
      <c r="D407" s="1020"/>
      <c r="E407" s="1020"/>
      <c r="F407" s="508"/>
      <c r="G407" s="508"/>
      <c r="H407" s="508"/>
      <c r="I407" s="508"/>
      <c r="J407" s="508"/>
      <c r="K407" s="508"/>
      <c r="L407" s="508"/>
      <c r="M407" s="508"/>
      <c r="N407" s="508"/>
      <c r="O407" s="1553"/>
      <c r="P407" s="1553"/>
      <c r="Q407" s="1553"/>
      <c r="R407" s="508"/>
      <c r="S407" s="508"/>
      <c r="T407" s="1020"/>
      <c r="U407" s="508"/>
      <c r="V407" s="508"/>
      <c r="W407" s="508"/>
      <c r="X407" s="508"/>
      <c r="Y407" s="508"/>
      <c r="Z407" s="508"/>
      <c r="AA407" s="508"/>
      <c r="AB407" s="508"/>
      <c r="AC407" s="508"/>
      <c r="AD407" s="508"/>
      <c r="AE407" s="508"/>
      <c r="AF407" s="508"/>
    </row>
    <row r="408" ht="15.75" customHeight="1">
      <c r="A408" s="508"/>
      <c r="B408" s="508"/>
      <c r="C408" s="1208"/>
      <c r="D408" s="1020"/>
      <c r="E408" s="1020"/>
      <c r="F408" s="508"/>
      <c r="G408" s="508"/>
      <c r="H408" s="508"/>
      <c r="I408" s="508"/>
      <c r="J408" s="508"/>
      <c r="K408" s="508"/>
      <c r="L408" s="508"/>
      <c r="M408" s="508"/>
      <c r="N408" s="508"/>
      <c r="O408" s="1553"/>
      <c r="P408" s="1553"/>
      <c r="Q408" s="1553"/>
      <c r="R408" s="508"/>
      <c r="S408" s="508"/>
      <c r="T408" s="1020"/>
      <c r="U408" s="508"/>
      <c r="V408" s="508"/>
      <c r="W408" s="508"/>
      <c r="X408" s="508"/>
      <c r="Y408" s="508"/>
      <c r="Z408" s="508"/>
      <c r="AA408" s="508"/>
      <c r="AB408" s="508"/>
      <c r="AC408" s="508"/>
      <c r="AD408" s="508"/>
      <c r="AE408" s="508"/>
      <c r="AF408" s="508"/>
    </row>
    <row r="409" ht="15.75" customHeight="1">
      <c r="A409" s="508"/>
      <c r="B409" s="508"/>
      <c r="C409" s="1208"/>
      <c r="D409" s="1020"/>
      <c r="E409" s="1020"/>
      <c r="F409" s="508"/>
      <c r="G409" s="508"/>
      <c r="H409" s="508"/>
      <c r="I409" s="508"/>
      <c r="J409" s="508"/>
      <c r="K409" s="508"/>
      <c r="L409" s="508"/>
      <c r="M409" s="508"/>
      <c r="N409" s="508"/>
      <c r="O409" s="1553"/>
      <c r="P409" s="1553"/>
      <c r="Q409" s="1553"/>
      <c r="R409" s="508"/>
      <c r="S409" s="508"/>
      <c r="T409" s="1020"/>
      <c r="U409" s="508"/>
      <c r="V409" s="508"/>
      <c r="W409" s="508"/>
      <c r="X409" s="508"/>
      <c r="Y409" s="508"/>
      <c r="Z409" s="508"/>
      <c r="AA409" s="508"/>
      <c r="AB409" s="508"/>
      <c r="AC409" s="508"/>
      <c r="AD409" s="508"/>
      <c r="AE409" s="508"/>
      <c r="AF409" s="508"/>
    </row>
    <row r="410" ht="15.75" customHeight="1">
      <c r="A410" s="508"/>
      <c r="B410" s="508"/>
      <c r="C410" s="1208"/>
      <c r="D410" s="1020"/>
      <c r="E410" s="1020"/>
      <c r="F410" s="508"/>
      <c r="G410" s="508"/>
      <c r="H410" s="508"/>
      <c r="I410" s="508"/>
      <c r="J410" s="508"/>
      <c r="K410" s="508"/>
      <c r="L410" s="508"/>
      <c r="M410" s="508"/>
      <c r="N410" s="508"/>
      <c r="O410" s="1553"/>
      <c r="P410" s="1553"/>
      <c r="Q410" s="1553"/>
      <c r="R410" s="508"/>
      <c r="S410" s="508"/>
      <c r="T410" s="1020"/>
      <c r="U410" s="508"/>
      <c r="V410" s="508"/>
      <c r="W410" s="508"/>
      <c r="X410" s="508"/>
      <c r="Y410" s="508"/>
      <c r="Z410" s="508"/>
      <c r="AA410" s="508"/>
      <c r="AB410" s="508"/>
      <c r="AC410" s="508"/>
      <c r="AD410" s="508"/>
      <c r="AE410" s="508"/>
      <c r="AF410" s="508"/>
    </row>
    <row r="411" ht="15.75" customHeight="1">
      <c r="A411" s="508"/>
      <c r="B411" s="508"/>
      <c r="C411" s="1208"/>
      <c r="D411" s="1020"/>
      <c r="E411" s="1020"/>
      <c r="F411" s="508"/>
      <c r="G411" s="508"/>
      <c r="H411" s="508"/>
      <c r="I411" s="508"/>
      <c r="J411" s="508"/>
      <c r="K411" s="508"/>
      <c r="L411" s="508"/>
      <c r="M411" s="508"/>
      <c r="N411" s="508"/>
      <c r="O411" s="1553"/>
      <c r="P411" s="1553"/>
      <c r="Q411" s="1553"/>
      <c r="R411" s="508"/>
      <c r="S411" s="508"/>
      <c r="T411" s="1020"/>
      <c r="U411" s="508"/>
      <c r="V411" s="508"/>
      <c r="W411" s="508"/>
      <c r="X411" s="508"/>
      <c r="Y411" s="508"/>
      <c r="Z411" s="508"/>
      <c r="AA411" s="508"/>
      <c r="AB411" s="508"/>
      <c r="AC411" s="508"/>
      <c r="AD411" s="508"/>
      <c r="AE411" s="508"/>
      <c r="AF411" s="508"/>
    </row>
    <row r="412" ht="15.75" customHeight="1">
      <c r="A412" s="508"/>
      <c r="B412" s="508"/>
      <c r="C412" s="1208"/>
      <c r="D412" s="1020"/>
      <c r="E412" s="1020"/>
      <c r="F412" s="508"/>
      <c r="G412" s="508"/>
      <c r="H412" s="508"/>
      <c r="I412" s="508"/>
      <c r="J412" s="508"/>
      <c r="K412" s="508"/>
      <c r="L412" s="508"/>
      <c r="M412" s="508"/>
      <c r="N412" s="508"/>
      <c r="O412" s="1553"/>
      <c r="P412" s="1553"/>
      <c r="Q412" s="1553"/>
      <c r="R412" s="508"/>
      <c r="S412" s="508"/>
      <c r="T412" s="1020"/>
      <c r="U412" s="508"/>
      <c r="V412" s="508"/>
      <c r="W412" s="508"/>
      <c r="X412" s="508"/>
      <c r="Y412" s="508"/>
      <c r="Z412" s="508"/>
      <c r="AA412" s="508"/>
      <c r="AB412" s="508"/>
      <c r="AC412" s="508"/>
      <c r="AD412" s="508"/>
      <c r="AE412" s="508"/>
      <c r="AF412" s="508"/>
    </row>
    <row r="413" ht="15.75" customHeight="1">
      <c r="A413" s="508"/>
      <c r="B413" s="508"/>
      <c r="C413" s="1208"/>
      <c r="D413" s="1020"/>
      <c r="E413" s="1020"/>
      <c r="F413" s="508"/>
      <c r="G413" s="508"/>
      <c r="H413" s="508"/>
      <c r="I413" s="508"/>
      <c r="J413" s="508"/>
      <c r="K413" s="508"/>
      <c r="L413" s="508"/>
      <c r="M413" s="508"/>
      <c r="N413" s="508"/>
      <c r="O413" s="1553"/>
      <c r="P413" s="1553"/>
      <c r="Q413" s="1553"/>
      <c r="R413" s="508"/>
      <c r="S413" s="508"/>
      <c r="T413" s="1020"/>
      <c r="U413" s="508"/>
      <c r="V413" s="508"/>
      <c r="W413" s="508"/>
      <c r="X413" s="508"/>
      <c r="Y413" s="508"/>
      <c r="Z413" s="508"/>
      <c r="AA413" s="508"/>
      <c r="AB413" s="508"/>
      <c r="AC413" s="508"/>
      <c r="AD413" s="508"/>
      <c r="AE413" s="508"/>
      <c r="AF413" s="508"/>
    </row>
    <row r="414" ht="15.75" customHeight="1">
      <c r="A414" s="508"/>
      <c r="B414" s="508"/>
      <c r="C414" s="1208"/>
      <c r="D414" s="1020"/>
      <c r="E414" s="1020"/>
      <c r="F414" s="508"/>
      <c r="G414" s="508"/>
      <c r="H414" s="508"/>
      <c r="I414" s="508"/>
      <c r="J414" s="508"/>
      <c r="K414" s="508"/>
      <c r="L414" s="508"/>
      <c r="M414" s="508"/>
      <c r="N414" s="508"/>
      <c r="O414" s="1553"/>
      <c r="P414" s="1553"/>
      <c r="Q414" s="1553"/>
      <c r="R414" s="508"/>
      <c r="S414" s="508"/>
      <c r="T414" s="1020"/>
      <c r="U414" s="508"/>
      <c r="V414" s="508"/>
      <c r="W414" s="508"/>
      <c r="X414" s="508"/>
      <c r="Y414" s="508"/>
      <c r="Z414" s="508"/>
      <c r="AA414" s="508"/>
      <c r="AB414" s="508"/>
      <c r="AC414" s="508"/>
      <c r="AD414" s="508"/>
      <c r="AE414" s="508"/>
      <c r="AF414" s="508"/>
    </row>
    <row r="415" ht="15.75" customHeight="1">
      <c r="A415" s="508"/>
      <c r="B415" s="508"/>
      <c r="C415" s="1208"/>
      <c r="D415" s="1020"/>
      <c r="E415" s="1020"/>
      <c r="F415" s="508"/>
      <c r="G415" s="508"/>
      <c r="H415" s="508"/>
      <c r="I415" s="508"/>
      <c r="J415" s="508"/>
      <c r="K415" s="508"/>
      <c r="L415" s="508"/>
      <c r="M415" s="508"/>
      <c r="N415" s="508"/>
      <c r="O415" s="1553"/>
      <c r="P415" s="1553"/>
      <c r="Q415" s="1553"/>
      <c r="R415" s="508"/>
      <c r="S415" s="508"/>
      <c r="T415" s="1020"/>
      <c r="U415" s="508"/>
      <c r="V415" s="508"/>
      <c r="W415" s="508"/>
      <c r="X415" s="508"/>
      <c r="Y415" s="508"/>
      <c r="Z415" s="508"/>
      <c r="AA415" s="508"/>
      <c r="AB415" s="508"/>
      <c r="AC415" s="508"/>
      <c r="AD415" s="508"/>
      <c r="AE415" s="508"/>
      <c r="AF415" s="508"/>
    </row>
    <row r="416" ht="15.75" customHeight="1">
      <c r="A416" s="508"/>
      <c r="B416" s="508"/>
      <c r="C416" s="1208"/>
      <c r="D416" s="1020"/>
      <c r="E416" s="1020"/>
      <c r="F416" s="508"/>
      <c r="G416" s="508"/>
      <c r="H416" s="508"/>
      <c r="I416" s="508"/>
      <c r="J416" s="508"/>
      <c r="K416" s="508"/>
      <c r="L416" s="508"/>
      <c r="M416" s="508"/>
      <c r="N416" s="508"/>
      <c r="O416" s="1553"/>
      <c r="P416" s="1553"/>
      <c r="Q416" s="1553"/>
      <c r="R416" s="508"/>
      <c r="S416" s="508"/>
      <c r="T416" s="1020"/>
      <c r="U416" s="508"/>
      <c r="V416" s="508"/>
      <c r="W416" s="508"/>
      <c r="X416" s="508"/>
      <c r="Y416" s="508"/>
      <c r="Z416" s="508"/>
      <c r="AA416" s="508"/>
      <c r="AB416" s="508"/>
      <c r="AC416" s="508"/>
      <c r="AD416" s="508"/>
      <c r="AE416" s="508"/>
      <c r="AF416" s="508"/>
    </row>
    <row r="417" ht="15.75" customHeight="1">
      <c r="A417" s="508"/>
      <c r="B417" s="508"/>
      <c r="C417" s="1208"/>
      <c r="D417" s="1020"/>
      <c r="E417" s="1020"/>
      <c r="F417" s="508"/>
      <c r="G417" s="508"/>
      <c r="H417" s="508"/>
      <c r="I417" s="508"/>
      <c r="J417" s="508"/>
      <c r="K417" s="508"/>
      <c r="L417" s="508"/>
      <c r="M417" s="508"/>
      <c r="N417" s="508"/>
      <c r="O417" s="1553"/>
      <c r="P417" s="1553"/>
      <c r="Q417" s="1553"/>
      <c r="R417" s="508"/>
      <c r="S417" s="508"/>
      <c r="T417" s="1020"/>
      <c r="U417" s="508"/>
      <c r="V417" s="508"/>
      <c r="W417" s="508"/>
      <c r="X417" s="508"/>
      <c r="Y417" s="508"/>
      <c r="Z417" s="508"/>
      <c r="AA417" s="508"/>
      <c r="AB417" s="508"/>
      <c r="AC417" s="508"/>
      <c r="AD417" s="508"/>
      <c r="AE417" s="508"/>
      <c r="AF417" s="508"/>
    </row>
    <row r="418" ht="15.75" customHeight="1">
      <c r="A418" s="508"/>
      <c r="B418" s="508"/>
      <c r="C418" s="1208"/>
      <c r="D418" s="1020"/>
      <c r="E418" s="1020"/>
      <c r="F418" s="508"/>
      <c r="G418" s="508"/>
      <c r="H418" s="508"/>
      <c r="I418" s="508"/>
      <c r="J418" s="508"/>
      <c r="K418" s="508"/>
      <c r="L418" s="508"/>
      <c r="M418" s="508"/>
      <c r="N418" s="508"/>
      <c r="O418" s="1553"/>
      <c r="P418" s="1553"/>
      <c r="Q418" s="1553"/>
      <c r="R418" s="508"/>
      <c r="S418" s="508"/>
      <c r="T418" s="1020"/>
      <c r="U418" s="508"/>
      <c r="V418" s="508"/>
      <c r="W418" s="508"/>
      <c r="X418" s="508"/>
      <c r="Y418" s="508"/>
      <c r="Z418" s="508"/>
      <c r="AA418" s="508"/>
      <c r="AB418" s="508"/>
      <c r="AC418" s="508"/>
      <c r="AD418" s="508"/>
      <c r="AE418" s="508"/>
      <c r="AF418" s="508"/>
    </row>
    <row r="419" ht="15.75" customHeight="1">
      <c r="A419" s="508"/>
      <c r="B419" s="508"/>
      <c r="C419" s="1208"/>
      <c r="D419" s="1020"/>
      <c r="E419" s="1020"/>
      <c r="F419" s="508"/>
      <c r="G419" s="508"/>
      <c r="H419" s="508"/>
      <c r="I419" s="508"/>
      <c r="J419" s="508"/>
      <c r="K419" s="508"/>
      <c r="L419" s="508"/>
      <c r="M419" s="508"/>
      <c r="N419" s="508"/>
      <c r="O419" s="1553"/>
      <c r="P419" s="1553"/>
      <c r="Q419" s="1553"/>
      <c r="R419" s="508"/>
      <c r="S419" s="508"/>
      <c r="T419" s="1020"/>
      <c r="U419" s="508"/>
      <c r="V419" s="508"/>
      <c r="W419" s="508"/>
      <c r="X419" s="508"/>
      <c r="Y419" s="508"/>
      <c r="Z419" s="508"/>
      <c r="AA419" s="508"/>
      <c r="AB419" s="508"/>
      <c r="AC419" s="508"/>
      <c r="AD419" s="508"/>
      <c r="AE419" s="508"/>
      <c r="AF419" s="508"/>
    </row>
    <row r="420" ht="15.75" customHeight="1">
      <c r="A420" s="508"/>
      <c r="B420" s="508"/>
      <c r="C420" s="1208"/>
      <c r="D420" s="1020"/>
      <c r="E420" s="1020"/>
      <c r="F420" s="508"/>
      <c r="G420" s="508"/>
      <c r="H420" s="508"/>
      <c r="I420" s="508"/>
      <c r="J420" s="508"/>
      <c r="K420" s="508"/>
      <c r="L420" s="508"/>
      <c r="M420" s="508"/>
      <c r="N420" s="508"/>
      <c r="O420" s="1553"/>
      <c r="P420" s="1553"/>
      <c r="Q420" s="1553"/>
      <c r="R420" s="508"/>
      <c r="S420" s="508"/>
      <c r="T420" s="1020"/>
      <c r="U420" s="508"/>
      <c r="V420" s="508"/>
      <c r="W420" s="508"/>
      <c r="X420" s="508"/>
      <c r="Y420" s="508"/>
      <c r="Z420" s="508"/>
      <c r="AA420" s="508"/>
      <c r="AB420" s="508"/>
      <c r="AC420" s="508"/>
      <c r="AD420" s="508"/>
      <c r="AE420" s="508"/>
      <c r="AF420" s="508"/>
    </row>
    <row r="421" ht="15.75" customHeight="1">
      <c r="A421" s="508"/>
      <c r="B421" s="508"/>
      <c r="C421" s="1208"/>
      <c r="D421" s="1020"/>
      <c r="E421" s="1020"/>
      <c r="F421" s="508"/>
      <c r="G421" s="508"/>
      <c r="H421" s="508"/>
      <c r="I421" s="508"/>
      <c r="J421" s="508"/>
      <c r="K421" s="508"/>
      <c r="L421" s="508"/>
      <c r="M421" s="508"/>
      <c r="N421" s="508"/>
      <c r="O421" s="1553"/>
      <c r="P421" s="1553"/>
      <c r="Q421" s="1553"/>
      <c r="R421" s="508"/>
      <c r="S421" s="508"/>
      <c r="T421" s="1020"/>
      <c r="U421" s="508"/>
      <c r="V421" s="508"/>
      <c r="W421" s="508"/>
      <c r="X421" s="508"/>
      <c r="Y421" s="508"/>
      <c r="Z421" s="508"/>
      <c r="AA421" s="508"/>
      <c r="AB421" s="508"/>
      <c r="AC421" s="508"/>
      <c r="AD421" s="508"/>
      <c r="AE421" s="508"/>
      <c r="AF421" s="508"/>
    </row>
    <row r="422" ht="15.75" customHeight="1">
      <c r="A422" s="508"/>
      <c r="B422" s="508"/>
      <c r="C422" s="1208"/>
      <c r="D422" s="1020"/>
      <c r="E422" s="1020"/>
      <c r="F422" s="508"/>
      <c r="G422" s="508"/>
      <c r="H422" s="508"/>
      <c r="I422" s="508"/>
      <c r="J422" s="508"/>
      <c r="K422" s="508"/>
      <c r="L422" s="508"/>
      <c r="M422" s="508"/>
      <c r="N422" s="508"/>
      <c r="O422" s="1553"/>
      <c r="P422" s="1553"/>
      <c r="Q422" s="1553"/>
      <c r="R422" s="508"/>
      <c r="S422" s="508"/>
      <c r="T422" s="1020"/>
      <c r="U422" s="508"/>
      <c r="V422" s="508"/>
      <c r="W422" s="508"/>
      <c r="X422" s="508"/>
      <c r="Y422" s="508"/>
      <c r="Z422" s="508"/>
      <c r="AA422" s="508"/>
      <c r="AB422" s="508"/>
      <c r="AC422" s="508"/>
      <c r="AD422" s="508"/>
      <c r="AE422" s="508"/>
      <c r="AF422" s="508"/>
    </row>
    <row r="423" ht="15.75" customHeight="1">
      <c r="A423" s="508"/>
      <c r="B423" s="508"/>
      <c r="C423" s="1208"/>
      <c r="D423" s="1020"/>
      <c r="E423" s="1020"/>
      <c r="F423" s="508"/>
      <c r="G423" s="508"/>
      <c r="H423" s="508"/>
      <c r="I423" s="508"/>
      <c r="J423" s="508"/>
      <c r="K423" s="508"/>
      <c r="L423" s="508"/>
      <c r="M423" s="508"/>
      <c r="N423" s="508"/>
      <c r="O423" s="1553"/>
      <c r="P423" s="1553"/>
      <c r="Q423" s="1553"/>
      <c r="R423" s="508"/>
      <c r="S423" s="508"/>
      <c r="T423" s="1020"/>
      <c r="U423" s="508"/>
      <c r="V423" s="508"/>
      <c r="W423" s="508"/>
      <c r="X423" s="508"/>
      <c r="Y423" s="508"/>
      <c r="Z423" s="508"/>
      <c r="AA423" s="508"/>
      <c r="AB423" s="508"/>
      <c r="AC423" s="508"/>
      <c r="AD423" s="508"/>
      <c r="AE423" s="508"/>
      <c r="AF423" s="508"/>
    </row>
    <row r="424" ht="15.75" customHeight="1">
      <c r="A424" s="508"/>
      <c r="B424" s="508"/>
      <c r="C424" s="1208"/>
      <c r="D424" s="1020"/>
      <c r="E424" s="1020"/>
      <c r="F424" s="508"/>
      <c r="G424" s="508"/>
      <c r="H424" s="508"/>
      <c r="I424" s="508"/>
      <c r="J424" s="508"/>
      <c r="K424" s="508"/>
      <c r="L424" s="508"/>
      <c r="M424" s="508"/>
      <c r="N424" s="508"/>
      <c r="O424" s="1553"/>
      <c r="P424" s="1553"/>
      <c r="Q424" s="1553"/>
      <c r="R424" s="508"/>
      <c r="S424" s="508"/>
      <c r="T424" s="1020"/>
      <c r="U424" s="508"/>
      <c r="V424" s="508"/>
      <c r="W424" s="508"/>
      <c r="X424" s="508"/>
      <c r="Y424" s="508"/>
      <c r="Z424" s="508"/>
      <c r="AA424" s="508"/>
      <c r="AB424" s="508"/>
      <c r="AC424" s="508"/>
      <c r="AD424" s="508"/>
      <c r="AE424" s="508"/>
      <c r="AF424" s="508"/>
    </row>
    <row r="425" ht="15.75" customHeight="1">
      <c r="A425" s="508"/>
      <c r="B425" s="508"/>
      <c r="C425" s="1208"/>
      <c r="D425" s="1020"/>
      <c r="E425" s="1020"/>
      <c r="F425" s="508"/>
      <c r="G425" s="508"/>
      <c r="H425" s="508"/>
      <c r="I425" s="508"/>
      <c r="J425" s="508"/>
      <c r="K425" s="508"/>
      <c r="L425" s="508"/>
      <c r="M425" s="508"/>
      <c r="N425" s="508"/>
      <c r="O425" s="1553"/>
      <c r="P425" s="1553"/>
      <c r="Q425" s="1553"/>
      <c r="R425" s="508"/>
      <c r="S425" s="508"/>
      <c r="T425" s="1020"/>
      <c r="U425" s="508"/>
      <c r="V425" s="508"/>
      <c r="W425" s="508"/>
      <c r="X425" s="508"/>
      <c r="Y425" s="508"/>
      <c r="Z425" s="508"/>
      <c r="AA425" s="508"/>
      <c r="AB425" s="508"/>
      <c r="AC425" s="508"/>
      <c r="AD425" s="508"/>
      <c r="AE425" s="508"/>
      <c r="AF425" s="508"/>
    </row>
    <row r="426" ht="15.75" customHeight="1">
      <c r="A426" s="508"/>
      <c r="B426" s="508"/>
      <c r="C426" s="1208"/>
      <c r="D426" s="1020"/>
      <c r="E426" s="1020"/>
      <c r="F426" s="508"/>
      <c r="G426" s="508"/>
      <c r="H426" s="508"/>
      <c r="I426" s="508"/>
      <c r="J426" s="508"/>
      <c r="K426" s="508"/>
      <c r="L426" s="508"/>
      <c r="M426" s="508"/>
      <c r="N426" s="508"/>
      <c r="O426" s="1553"/>
      <c r="P426" s="1553"/>
      <c r="Q426" s="1553"/>
      <c r="R426" s="508"/>
      <c r="S426" s="508"/>
      <c r="T426" s="1020"/>
      <c r="U426" s="508"/>
      <c r="V426" s="508"/>
      <c r="W426" s="508"/>
      <c r="X426" s="508"/>
      <c r="Y426" s="508"/>
      <c r="Z426" s="508"/>
      <c r="AA426" s="508"/>
      <c r="AB426" s="508"/>
      <c r="AC426" s="508"/>
      <c r="AD426" s="508"/>
      <c r="AE426" s="508"/>
      <c r="AF426" s="508"/>
    </row>
    <row r="427" ht="15.75" customHeight="1">
      <c r="A427" s="508"/>
      <c r="B427" s="508"/>
      <c r="C427" s="1208"/>
      <c r="D427" s="1020"/>
      <c r="E427" s="1020"/>
      <c r="F427" s="508"/>
      <c r="G427" s="508"/>
      <c r="H427" s="508"/>
      <c r="I427" s="508"/>
      <c r="J427" s="508"/>
      <c r="K427" s="508"/>
      <c r="L427" s="508"/>
      <c r="M427" s="508"/>
      <c r="N427" s="508"/>
      <c r="O427" s="1553"/>
      <c r="P427" s="1553"/>
      <c r="Q427" s="1553"/>
      <c r="R427" s="508"/>
      <c r="S427" s="508"/>
      <c r="T427" s="1020"/>
      <c r="U427" s="508"/>
      <c r="V427" s="508"/>
      <c r="W427" s="508"/>
      <c r="X427" s="508"/>
      <c r="Y427" s="508"/>
      <c r="Z427" s="508"/>
      <c r="AA427" s="508"/>
      <c r="AB427" s="508"/>
      <c r="AC427" s="508"/>
      <c r="AD427" s="508"/>
      <c r="AE427" s="508"/>
      <c r="AF427" s="508"/>
    </row>
    <row r="428" ht="15.75" customHeight="1">
      <c r="A428" s="508"/>
      <c r="B428" s="508"/>
      <c r="C428" s="1208"/>
      <c r="D428" s="1020"/>
      <c r="E428" s="1020"/>
      <c r="F428" s="508"/>
      <c r="G428" s="508"/>
      <c r="H428" s="508"/>
      <c r="I428" s="508"/>
      <c r="J428" s="508"/>
      <c r="K428" s="508"/>
      <c r="L428" s="508"/>
      <c r="M428" s="508"/>
      <c r="N428" s="508"/>
      <c r="O428" s="1553"/>
      <c r="P428" s="1553"/>
      <c r="Q428" s="1553"/>
      <c r="R428" s="508"/>
      <c r="S428" s="508"/>
      <c r="T428" s="1020"/>
      <c r="U428" s="508"/>
      <c r="V428" s="508"/>
      <c r="W428" s="508"/>
      <c r="X428" s="508"/>
      <c r="Y428" s="508"/>
      <c r="Z428" s="508"/>
      <c r="AA428" s="508"/>
      <c r="AB428" s="508"/>
      <c r="AC428" s="508"/>
      <c r="AD428" s="508"/>
      <c r="AE428" s="508"/>
      <c r="AF428" s="508"/>
    </row>
    <row r="429" ht="15.75" customHeight="1">
      <c r="A429" s="508"/>
      <c r="B429" s="508"/>
      <c r="C429" s="1208"/>
      <c r="D429" s="1020"/>
      <c r="E429" s="1020"/>
      <c r="F429" s="508"/>
      <c r="G429" s="508"/>
      <c r="H429" s="508"/>
      <c r="I429" s="508"/>
      <c r="J429" s="508"/>
      <c r="K429" s="508"/>
      <c r="L429" s="508"/>
      <c r="M429" s="508"/>
      <c r="N429" s="508"/>
      <c r="O429" s="1553"/>
      <c r="P429" s="1553"/>
      <c r="Q429" s="1553"/>
      <c r="R429" s="508"/>
      <c r="S429" s="508"/>
      <c r="T429" s="1020"/>
      <c r="U429" s="508"/>
      <c r="V429" s="508"/>
      <c r="W429" s="508"/>
      <c r="X429" s="508"/>
      <c r="Y429" s="508"/>
      <c r="Z429" s="508"/>
      <c r="AA429" s="508"/>
      <c r="AB429" s="508"/>
      <c r="AC429" s="508"/>
      <c r="AD429" s="508"/>
      <c r="AE429" s="508"/>
      <c r="AF429" s="508"/>
    </row>
    <row r="430" ht="15.75" customHeight="1">
      <c r="A430" s="508"/>
      <c r="B430" s="508"/>
      <c r="C430" s="1208"/>
      <c r="D430" s="1020"/>
      <c r="E430" s="1020"/>
      <c r="F430" s="508"/>
      <c r="G430" s="508"/>
      <c r="H430" s="508"/>
      <c r="I430" s="508"/>
      <c r="J430" s="508"/>
      <c r="K430" s="508"/>
      <c r="L430" s="508"/>
      <c r="M430" s="508"/>
      <c r="N430" s="508"/>
      <c r="O430" s="1553"/>
      <c r="P430" s="1553"/>
      <c r="Q430" s="1553"/>
      <c r="R430" s="508"/>
      <c r="S430" s="508"/>
      <c r="T430" s="1020"/>
      <c r="U430" s="508"/>
      <c r="V430" s="508"/>
      <c r="W430" s="508"/>
      <c r="X430" s="508"/>
      <c r="Y430" s="508"/>
      <c r="Z430" s="508"/>
      <c r="AA430" s="508"/>
      <c r="AB430" s="508"/>
      <c r="AC430" s="508"/>
      <c r="AD430" s="508"/>
      <c r="AE430" s="508"/>
      <c r="AF430" s="508"/>
    </row>
    <row r="431" ht="15.75" customHeight="1">
      <c r="A431" s="508"/>
      <c r="B431" s="508"/>
      <c r="C431" s="1208"/>
      <c r="D431" s="1020"/>
      <c r="E431" s="1020"/>
      <c r="F431" s="508"/>
      <c r="G431" s="508"/>
      <c r="H431" s="508"/>
      <c r="I431" s="508"/>
      <c r="J431" s="508"/>
      <c r="K431" s="508"/>
      <c r="L431" s="508"/>
      <c r="M431" s="508"/>
      <c r="N431" s="508"/>
      <c r="O431" s="1553"/>
      <c r="P431" s="1553"/>
      <c r="Q431" s="1553"/>
      <c r="R431" s="508"/>
      <c r="S431" s="508"/>
      <c r="T431" s="1020"/>
      <c r="U431" s="508"/>
      <c r="V431" s="508"/>
      <c r="W431" s="508"/>
      <c r="X431" s="508"/>
      <c r="Y431" s="508"/>
      <c r="Z431" s="508"/>
      <c r="AA431" s="508"/>
      <c r="AB431" s="508"/>
      <c r="AC431" s="508"/>
      <c r="AD431" s="508"/>
      <c r="AE431" s="508"/>
      <c r="AF431" s="508"/>
    </row>
    <row r="432" ht="15.75" customHeight="1">
      <c r="A432" s="508"/>
      <c r="B432" s="508"/>
      <c r="C432" s="1208"/>
      <c r="D432" s="1020"/>
      <c r="E432" s="1020"/>
      <c r="F432" s="508"/>
      <c r="G432" s="508"/>
      <c r="H432" s="508"/>
      <c r="I432" s="508"/>
      <c r="J432" s="508"/>
      <c r="K432" s="508"/>
      <c r="L432" s="508"/>
      <c r="M432" s="508"/>
      <c r="N432" s="508"/>
      <c r="O432" s="1553"/>
      <c r="P432" s="1553"/>
      <c r="Q432" s="1553"/>
      <c r="R432" s="508"/>
      <c r="S432" s="508"/>
      <c r="T432" s="1020"/>
      <c r="U432" s="508"/>
      <c r="V432" s="508"/>
      <c r="W432" s="508"/>
      <c r="X432" s="508"/>
      <c r="Y432" s="508"/>
      <c r="Z432" s="508"/>
      <c r="AA432" s="508"/>
      <c r="AB432" s="508"/>
      <c r="AC432" s="508"/>
      <c r="AD432" s="508"/>
      <c r="AE432" s="508"/>
      <c r="AF432" s="508"/>
    </row>
    <row r="433" ht="15.75" customHeight="1">
      <c r="A433" s="508"/>
      <c r="B433" s="508"/>
      <c r="C433" s="1208"/>
      <c r="D433" s="1020"/>
      <c r="E433" s="1020"/>
      <c r="F433" s="508"/>
      <c r="G433" s="508"/>
      <c r="H433" s="508"/>
      <c r="I433" s="508"/>
      <c r="J433" s="508"/>
      <c r="K433" s="508"/>
      <c r="L433" s="508"/>
      <c r="M433" s="508"/>
      <c r="N433" s="508"/>
      <c r="O433" s="1553"/>
      <c r="P433" s="1553"/>
      <c r="Q433" s="1553"/>
      <c r="R433" s="508"/>
      <c r="S433" s="508"/>
      <c r="T433" s="1020"/>
      <c r="U433" s="508"/>
      <c r="V433" s="508"/>
      <c r="W433" s="508"/>
      <c r="X433" s="508"/>
      <c r="Y433" s="508"/>
      <c r="Z433" s="508"/>
      <c r="AA433" s="508"/>
      <c r="AB433" s="508"/>
      <c r="AC433" s="508"/>
      <c r="AD433" s="508"/>
      <c r="AE433" s="508"/>
      <c r="AF433" s="508"/>
    </row>
    <row r="434" ht="15.75" customHeight="1">
      <c r="A434" s="508"/>
      <c r="B434" s="508"/>
      <c r="C434" s="1208"/>
      <c r="D434" s="1020"/>
      <c r="E434" s="1020"/>
      <c r="F434" s="508"/>
      <c r="G434" s="508"/>
      <c r="H434" s="508"/>
      <c r="I434" s="508"/>
      <c r="J434" s="508"/>
      <c r="K434" s="508"/>
      <c r="L434" s="508"/>
      <c r="M434" s="508"/>
      <c r="N434" s="508"/>
      <c r="O434" s="1553"/>
      <c r="P434" s="1553"/>
      <c r="Q434" s="1553"/>
      <c r="R434" s="508"/>
      <c r="S434" s="508"/>
      <c r="T434" s="1020"/>
      <c r="U434" s="508"/>
      <c r="V434" s="508"/>
      <c r="W434" s="508"/>
      <c r="X434" s="508"/>
      <c r="Y434" s="508"/>
      <c r="Z434" s="508"/>
      <c r="AA434" s="508"/>
      <c r="AB434" s="508"/>
      <c r="AC434" s="508"/>
      <c r="AD434" s="508"/>
      <c r="AE434" s="508"/>
      <c r="AF434" s="508"/>
    </row>
    <row r="435" ht="15.75" customHeight="1">
      <c r="A435" s="508"/>
      <c r="B435" s="508"/>
      <c r="C435" s="1208"/>
      <c r="D435" s="1020"/>
      <c r="E435" s="1020"/>
      <c r="F435" s="508"/>
      <c r="G435" s="508"/>
      <c r="H435" s="508"/>
      <c r="I435" s="508"/>
      <c r="J435" s="508"/>
      <c r="K435" s="508"/>
      <c r="L435" s="508"/>
      <c r="M435" s="508"/>
      <c r="N435" s="508"/>
      <c r="O435" s="1553"/>
      <c r="P435" s="1553"/>
      <c r="Q435" s="1553"/>
      <c r="R435" s="508"/>
      <c r="S435" s="508"/>
      <c r="T435" s="1020"/>
      <c r="U435" s="508"/>
      <c r="V435" s="508"/>
      <c r="W435" s="508"/>
      <c r="X435" s="508"/>
      <c r="Y435" s="508"/>
      <c r="Z435" s="508"/>
      <c r="AA435" s="508"/>
      <c r="AB435" s="508"/>
      <c r="AC435" s="508"/>
      <c r="AD435" s="508"/>
      <c r="AE435" s="508"/>
      <c r="AF435" s="508"/>
    </row>
    <row r="436" ht="15.75" customHeight="1">
      <c r="A436" s="508"/>
      <c r="B436" s="508"/>
      <c r="C436" s="1208"/>
      <c r="D436" s="1020"/>
      <c r="E436" s="1020"/>
      <c r="F436" s="508"/>
      <c r="G436" s="508"/>
      <c r="H436" s="508"/>
      <c r="I436" s="508"/>
      <c r="J436" s="508"/>
      <c r="K436" s="508"/>
      <c r="L436" s="508"/>
      <c r="M436" s="508"/>
      <c r="N436" s="508"/>
      <c r="O436" s="1553"/>
      <c r="P436" s="1553"/>
      <c r="Q436" s="1553"/>
      <c r="R436" s="508"/>
      <c r="S436" s="508"/>
      <c r="T436" s="1020"/>
      <c r="U436" s="508"/>
      <c r="V436" s="508"/>
      <c r="W436" s="508"/>
      <c r="X436" s="508"/>
      <c r="Y436" s="508"/>
      <c r="Z436" s="508"/>
      <c r="AA436" s="508"/>
      <c r="AB436" s="508"/>
      <c r="AC436" s="508"/>
      <c r="AD436" s="508"/>
      <c r="AE436" s="508"/>
      <c r="AF436" s="508"/>
    </row>
    <row r="437" ht="15.75" customHeight="1">
      <c r="A437" s="508"/>
      <c r="B437" s="508"/>
      <c r="C437" s="1208"/>
      <c r="D437" s="1020"/>
      <c r="E437" s="1020"/>
      <c r="F437" s="508"/>
      <c r="G437" s="508"/>
      <c r="H437" s="508"/>
      <c r="I437" s="508"/>
      <c r="J437" s="508"/>
      <c r="K437" s="508"/>
      <c r="L437" s="508"/>
      <c r="M437" s="508"/>
      <c r="N437" s="508"/>
      <c r="O437" s="1553"/>
      <c r="P437" s="1553"/>
      <c r="Q437" s="1553"/>
      <c r="R437" s="508"/>
      <c r="S437" s="508"/>
      <c r="T437" s="1020"/>
      <c r="U437" s="508"/>
      <c r="V437" s="508"/>
      <c r="W437" s="508"/>
      <c r="X437" s="508"/>
      <c r="Y437" s="508"/>
      <c r="Z437" s="508"/>
      <c r="AA437" s="508"/>
      <c r="AB437" s="508"/>
      <c r="AC437" s="508"/>
      <c r="AD437" s="508"/>
      <c r="AE437" s="508"/>
      <c r="AF437" s="508"/>
    </row>
    <row r="438" ht="15.75" customHeight="1">
      <c r="A438" s="508"/>
      <c r="B438" s="508"/>
      <c r="C438" s="1208"/>
      <c r="D438" s="1020"/>
      <c r="E438" s="1020"/>
      <c r="F438" s="508"/>
      <c r="G438" s="508"/>
      <c r="H438" s="508"/>
      <c r="I438" s="508"/>
      <c r="J438" s="508"/>
      <c r="K438" s="508"/>
      <c r="L438" s="508"/>
      <c r="M438" s="508"/>
      <c r="N438" s="508"/>
      <c r="O438" s="1553"/>
      <c r="P438" s="1553"/>
      <c r="Q438" s="1553"/>
      <c r="R438" s="508"/>
      <c r="S438" s="508"/>
      <c r="T438" s="1020"/>
      <c r="U438" s="508"/>
      <c r="V438" s="508"/>
      <c r="W438" s="508"/>
      <c r="X438" s="508"/>
      <c r="Y438" s="508"/>
      <c r="Z438" s="508"/>
      <c r="AA438" s="508"/>
      <c r="AB438" s="508"/>
      <c r="AC438" s="508"/>
      <c r="AD438" s="508"/>
      <c r="AE438" s="508"/>
      <c r="AF438" s="508"/>
    </row>
    <row r="439" ht="15.75" customHeight="1">
      <c r="A439" s="508"/>
      <c r="B439" s="508"/>
      <c r="C439" s="1208"/>
      <c r="D439" s="1020"/>
      <c r="E439" s="1020"/>
      <c r="F439" s="508"/>
      <c r="G439" s="508"/>
      <c r="H439" s="508"/>
      <c r="I439" s="508"/>
      <c r="J439" s="508"/>
      <c r="K439" s="508"/>
      <c r="L439" s="508"/>
      <c r="M439" s="508"/>
      <c r="N439" s="508"/>
      <c r="O439" s="1553"/>
      <c r="P439" s="1553"/>
      <c r="Q439" s="1553"/>
      <c r="R439" s="508"/>
      <c r="S439" s="508"/>
      <c r="T439" s="1020"/>
      <c r="U439" s="508"/>
      <c r="V439" s="508"/>
      <c r="W439" s="508"/>
      <c r="X439" s="508"/>
      <c r="Y439" s="508"/>
      <c r="Z439" s="508"/>
      <c r="AA439" s="508"/>
      <c r="AB439" s="508"/>
      <c r="AC439" s="508"/>
      <c r="AD439" s="508"/>
      <c r="AE439" s="508"/>
      <c r="AF439" s="508"/>
    </row>
    <row r="440" ht="15.75" customHeight="1">
      <c r="A440" s="508"/>
      <c r="B440" s="508"/>
      <c r="C440" s="1208"/>
      <c r="D440" s="1020"/>
      <c r="E440" s="1020"/>
      <c r="F440" s="508"/>
      <c r="G440" s="508"/>
      <c r="H440" s="508"/>
      <c r="I440" s="508"/>
      <c r="J440" s="508"/>
      <c r="K440" s="508"/>
      <c r="L440" s="508"/>
      <c r="M440" s="508"/>
      <c r="N440" s="508"/>
      <c r="O440" s="1553"/>
      <c r="P440" s="1553"/>
      <c r="Q440" s="1553"/>
      <c r="R440" s="508"/>
      <c r="S440" s="508"/>
      <c r="T440" s="1020"/>
      <c r="U440" s="508"/>
      <c r="V440" s="508"/>
      <c r="W440" s="508"/>
      <c r="X440" s="508"/>
      <c r="Y440" s="508"/>
      <c r="Z440" s="508"/>
      <c r="AA440" s="508"/>
      <c r="AB440" s="508"/>
      <c r="AC440" s="508"/>
      <c r="AD440" s="508"/>
      <c r="AE440" s="508"/>
      <c r="AF440" s="508"/>
    </row>
    <row r="441" ht="15.75" customHeight="1">
      <c r="A441" s="508"/>
      <c r="B441" s="508"/>
      <c r="C441" s="1208"/>
      <c r="D441" s="1020"/>
      <c r="E441" s="1020"/>
      <c r="F441" s="508"/>
      <c r="G441" s="508"/>
      <c r="H441" s="508"/>
      <c r="I441" s="508"/>
      <c r="J441" s="508"/>
      <c r="K441" s="508"/>
      <c r="L441" s="508"/>
      <c r="M441" s="508"/>
      <c r="N441" s="508"/>
      <c r="O441" s="1553"/>
      <c r="P441" s="1553"/>
      <c r="Q441" s="1553"/>
      <c r="R441" s="508"/>
      <c r="S441" s="508"/>
      <c r="T441" s="1020"/>
      <c r="U441" s="508"/>
      <c r="V441" s="508"/>
      <c r="W441" s="508"/>
      <c r="X441" s="508"/>
      <c r="Y441" s="508"/>
      <c r="Z441" s="508"/>
      <c r="AA441" s="508"/>
      <c r="AB441" s="508"/>
      <c r="AC441" s="508"/>
      <c r="AD441" s="508"/>
      <c r="AE441" s="508"/>
      <c r="AF441" s="508"/>
    </row>
    <row r="442" ht="15.75" customHeight="1">
      <c r="A442" s="508"/>
      <c r="B442" s="508"/>
      <c r="C442" s="1208"/>
      <c r="D442" s="1020"/>
      <c r="E442" s="1020"/>
      <c r="F442" s="508"/>
      <c r="G442" s="508"/>
      <c r="H442" s="508"/>
      <c r="I442" s="508"/>
      <c r="J442" s="508"/>
      <c r="K442" s="508"/>
      <c r="L442" s="508"/>
      <c r="M442" s="508"/>
      <c r="N442" s="508"/>
      <c r="O442" s="1553"/>
      <c r="P442" s="1553"/>
      <c r="Q442" s="1553"/>
      <c r="R442" s="508"/>
      <c r="S442" s="508"/>
      <c r="T442" s="1020"/>
      <c r="U442" s="508"/>
      <c r="V442" s="508"/>
      <c r="W442" s="508"/>
      <c r="X442" s="508"/>
      <c r="Y442" s="508"/>
      <c r="Z442" s="508"/>
      <c r="AA442" s="508"/>
      <c r="AB442" s="508"/>
      <c r="AC442" s="508"/>
      <c r="AD442" s="508"/>
      <c r="AE442" s="508"/>
      <c r="AF442" s="508"/>
    </row>
    <row r="443" ht="15.75" customHeight="1">
      <c r="A443" s="508"/>
      <c r="B443" s="508"/>
      <c r="C443" s="1208"/>
      <c r="D443" s="1020"/>
      <c r="E443" s="1020"/>
      <c r="F443" s="508"/>
      <c r="G443" s="508"/>
      <c r="H443" s="508"/>
      <c r="I443" s="508"/>
      <c r="J443" s="508"/>
      <c r="K443" s="508"/>
      <c r="L443" s="508"/>
      <c r="M443" s="508"/>
      <c r="N443" s="508"/>
      <c r="O443" s="1553"/>
      <c r="P443" s="1553"/>
      <c r="Q443" s="1553"/>
      <c r="R443" s="508"/>
      <c r="S443" s="508"/>
      <c r="T443" s="1020"/>
      <c r="U443" s="508"/>
      <c r="V443" s="508"/>
      <c r="W443" s="508"/>
      <c r="X443" s="508"/>
      <c r="Y443" s="508"/>
      <c r="Z443" s="508"/>
      <c r="AA443" s="508"/>
      <c r="AB443" s="508"/>
      <c r="AC443" s="508"/>
      <c r="AD443" s="508"/>
      <c r="AE443" s="508"/>
      <c r="AF443" s="508"/>
    </row>
    <row r="444" ht="15.75" customHeight="1">
      <c r="A444" s="508"/>
      <c r="B444" s="508"/>
      <c r="C444" s="1208"/>
      <c r="D444" s="1020"/>
      <c r="E444" s="1020"/>
      <c r="F444" s="508"/>
      <c r="G444" s="508"/>
      <c r="H444" s="508"/>
      <c r="I444" s="508"/>
      <c r="J444" s="508"/>
      <c r="K444" s="508"/>
      <c r="L444" s="508"/>
      <c r="M444" s="508"/>
      <c r="N444" s="508"/>
      <c r="O444" s="1553"/>
      <c r="P444" s="1553"/>
      <c r="Q444" s="1553"/>
      <c r="R444" s="508"/>
      <c r="S444" s="508"/>
      <c r="T444" s="1020"/>
      <c r="U444" s="508"/>
      <c r="V444" s="508"/>
      <c r="W444" s="508"/>
      <c r="X444" s="508"/>
      <c r="Y444" s="508"/>
      <c r="Z444" s="508"/>
      <c r="AA444" s="508"/>
      <c r="AB444" s="508"/>
      <c r="AC444" s="508"/>
      <c r="AD444" s="508"/>
      <c r="AE444" s="508"/>
      <c r="AF444" s="508"/>
    </row>
    <row r="445" ht="15.75" customHeight="1">
      <c r="A445" s="508"/>
      <c r="B445" s="508"/>
      <c r="C445" s="1208"/>
      <c r="D445" s="1020"/>
      <c r="E445" s="1020"/>
      <c r="F445" s="508"/>
      <c r="G445" s="508"/>
      <c r="H445" s="508"/>
      <c r="I445" s="508"/>
      <c r="J445" s="508"/>
      <c r="K445" s="508"/>
      <c r="L445" s="508"/>
      <c r="M445" s="508"/>
      <c r="N445" s="508"/>
      <c r="O445" s="1553"/>
      <c r="P445" s="1553"/>
      <c r="Q445" s="1553"/>
      <c r="R445" s="508"/>
      <c r="S445" s="508"/>
      <c r="T445" s="1020"/>
      <c r="U445" s="508"/>
      <c r="V445" s="508"/>
      <c r="W445" s="508"/>
      <c r="X445" s="508"/>
      <c r="Y445" s="508"/>
      <c r="Z445" s="508"/>
      <c r="AA445" s="508"/>
      <c r="AB445" s="508"/>
      <c r="AC445" s="508"/>
      <c r="AD445" s="508"/>
      <c r="AE445" s="508"/>
      <c r="AF445" s="508"/>
    </row>
    <row r="446" ht="15.75" customHeight="1">
      <c r="A446" s="508"/>
      <c r="B446" s="508"/>
      <c r="C446" s="1208"/>
      <c r="D446" s="1020"/>
      <c r="E446" s="1020"/>
      <c r="F446" s="508"/>
      <c r="G446" s="508"/>
      <c r="H446" s="508"/>
      <c r="I446" s="508"/>
      <c r="J446" s="508"/>
      <c r="K446" s="508"/>
      <c r="L446" s="508"/>
      <c r="M446" s="508"/>
      <c r="N446" s="508"/>
      <c r="O446" s="1553"/>
      <c r="P446" s="1553"/>
      <c r="Q446" s="1553"/>
      <c r="R446" s="508"/>
      <c r="S446" s="508"/>
      <c r="T446" s="1020"/>
      <c r="U446" s="508"/>
      <c r="V446" s="508"/>
      <c r="W446" s="508"/>
      <c r="X446" s="508"/>
      <c r="Y446" s="508"/>
      <c r="Z446" s="508"/>
      <c r="AA446" s="508"/>
      <c r="AB446" s="508"/>
      <c r="AC446" s="508"/>
      <c r="AD446" s="508"/>
      <c r="AE446" s="508"/>
      <c r="AF446" s="508"/>
    </row>
    <row r="447" ht="15.75" customHeight="1">
      <c r="A447" s="508"/>
      <c r="B447" s="508"/>
      <c r="C447" s="1208"/>
      <c r="D447" s="1020"/>
      <c r="E447" s="1020"/>
      <c r="F447" s="508"/>
      <c r="G447" s="508"/>
      <c r="H447" s="508"/>
      <c r="I447" s="508"/>
      <c r="J447" s="508"/>
      <c r="K447" s="508"/>
      <c r="L447" s="508"/>
      <c r="M447" s="508"/>
      <c r="N447" s="508"/>
      <c r="O447" s="1553"/>
      <c r="P447" s="1553"/>
      <c r="Q447" s="1553"/>
      <c r="R447" s="508"/>
      <c r="S447" s="508"/>
      <c r="T447" s="1020"/>
      <c r="U447" s="508"/>
      <c r="V447" s="508"/>
      <c r="W447" s="508"/>
      <c r="X447" s="508"/>
      <c r="Y447" s="508"/>
      <c r="Z447" s="508"/>
      <c r="AA447" s="508"/>
      <c r="AB447" s="508"/>
      <c r="AC447" s="508"/>
      <c r="AD447" s="508"/>
      <c r="AE447" s="508"/>
      <c r="AF447" s="508"/>
    </row>
    <row r="448" ht="15.75" customHeight="1">
      <c r="A448" s="508"/>
      <c r="B448" s="508"/>
      <c r="C448" s="1208"/>
      <c r="D448" s="1020"/>
      <c r="E448" s="1020"/>
      <c r="F448" s="508"/>
      <c r="G448" s="508"/>
      <c r="H448" s="508"/>
      <c r="I448" s="508"/>
      <c r="J448" s="508"/>
      <c r="K448" s="508"/>
      <c r="L448" s="508"/>
      <c r="M448" s="508"/>
      <c r="N448" s="508"/>
      <c r="O448" s="1553"/>
      <c r="P448" s="1553"/>
      <c r="Q448" s="1553"/>
      <c r="R448" s="508"/>
      <c r="S448" s="508"/>
      <c r="T448" s="1020"/>
      <c r="U448" s="508"/>
      <c r="V448" s="508"/>
      <c r="W448" s="508"/>
      <c r="X448" s="508"/>
      <c r="Y448" s="508"/>
      <c r="Z448" s="508"/>
      <c r="AA448" s="508"/>
      <c r="AB448" s="508"/>
      <c r="AC448" s="508"/>
      <c r="AD448" s="508"/>
      <c r="AE448" s="508"/>
      <c r="AF448" s="508"/>
    </row>
    <row r="449" ht="15.75" customHeight="1">
      <c r="A449" s="508"/>
      <c r="B449" s="508"/>
      <c r="C449" s="1208"/>
      <c r="D449" s="1020"/>
      <c r="E449" s="1020"/>
      <c r="F449" s="508"/>
      <c r="G449" s="508"/>
      <c r="H449" s="508"/>
      <c r="I449" s="508"/>
      <c r="J449" s="508"/>
      <c r="K449" s="508"/>
      <c r="L449" s="508"/>
      <c r="M449" s="508"/>
      <c r="N449" s="508"/>
      <c r="O449" s="1553"/>
      <c r="P449" s="1553"/>
      <c r="Q449" s="1553"/>
      <c r="R449" s="508"/>
      <c r="S449" s="508"/>
      <c r="T449" s="1020"/>
      <c r="U449" s="508"/>
      <c r="V449" s="508"/>
      <c r="W449" s="508"/>
      <c r="X449" s="508"/>
      <c r="Y449" s="508"/>
      <c r="Z449" s="508"/>
      <c r="AA449" s="508"/>
      <c r="AB449" s="508"/>
      <c r="AC449" s="508"/>
      <c r="AD449" s="508"/>
      <c r="AE449" s="508"/>
      <c r="AF449" s="508"/>
    </row>
    <row r="450" ht="15.75" customHeight="1">
      <c r="A450" s="508"/>
      <c r="B450" s="508"/>
      <c r="C450" s="1208"/>
      <c r="D450" s="1020"/>
      <c r="E450" s="1020"/>
      <c r="F450" s="508"/>
      <c r="G450" s="508"/>
      <c r="H450" s="508"/>
      <c r="I450" s="508"/>
      <c r="J450" s="508"/>
      <c r="K450" s="508"/>
      <c r="L450" s="508"/>
      <c r="M450" s="508"/>
      <c r="N450" s="508"/>
      <c r="O450" s="1553"/>
      <c r="P450" s="1553"/>
      <c r="Q450" s="1553"/>
      <c r="R450" s="508"/>
      <c r="S450" s="508"/>
      <c r="T450" s="1020"/>
      <c r="U450" s="508"/>
      <c r="V450" s="508"/>
      <c r="W450" s="508"/>
      <c r="X450" s="508"/>
      <c r="Y450" s="508"/>
      <c r="Z450" s="508"/>
      <c r="AA450" s="508"/>
      <c r="AB450" s="508"/>
      <c r="AC450" s="508"/>
      <c r="AD450" s="508"/>
      <c r="AE450" s="508"/>
      <c r="AF450" s="508"/>
    </row>
    <row r="451" ht="15.75" customHeight="1">
      <c r="A451" s="508"/>
      <c r="B451" s="508"/>
      <c r="C451" s="1208"/>
      <c r="D451" s="1020"/>
      <c r="E451" s="1020"/>
      <c r="F451" s="508"/>
      <c r="G451" s="508"/>
      <c r="H451" s="508"/>
      <c r="I451" s="508"/>
      <c r="J451" s="508"/>
      <c r="K451" s="508"/>
      <c r="L451" s="508"/>
      <c r="M451" s="508"/>
      <c r="N451" s="508"/>
      <c r="O451" s="1553"/>
      <c r="P451" s="1553"/>
      <c r="Q451" s="1553"/>
      <c r="R451" s="508"/>
      <c r="S451" s="508"/>
      <c r="T451" s="1020"/>
      <c r="U451" s="508"/>
      <c r="V451" s="508"/>
      <c r="W451" s="508"/>
      <c r="X451" s="508"/>
      <c r="Y451" s="508"/>
      <c r="Z451" s="508"/>
      <c r="AA451" s="508"/>
      <c r="AB451" s="508"/>
      <c r="AC451" s="508"/>
      <c r="AD451" s="508"/>
      <c r="AE451" s="508"/>
      <c r="AF451" s="508"/>
    </row>
    <row r="452" ht="15.75" customHeight="1">
      <c r="A452" s="508"/>
      <c r="B452" s="508"/>
      <c r="C452" s="1208"/>
      <c r="D452" s="1020"/>
      <c r="E452" s="1020"/>
      <c r="F452" s="508"/>
      <c r="G452" s="508"/>
      <c r="H452" s="508"/>
      <c r="I452" s="508"/>
      <c r="J452" s="508"/>
      <c r="K452" s="508"/>
      <c r="L452" s="508"/>
      <c r="M452" s="508"/>
      <c r="N452" s="508"/>
      <c r="O452" s="1553"/>
      <c r="P452" s="1553"/>
      <c r="Q452" s="1553"/>
      <c r="R452" s="508"/>
      <c r="S452" s="508"/>
      <c r="T452" s="1020"/>
      <c r="U452" s="508"/>
      <c r="V452" s="508"/>
      <c r="W452" s="508"/>
      <c r="X452" s="508"/>
      <c r="Y452" s="508"/>
      <c r="Z452" s="508"/>
      <c r="AA452" s="508"/>
      <c r="AB452" s="508"/>
      <c r="AC452" s="508"/>
      <c r="AD452" s="508"/>
      <c r="AE452" s="508"/>
      <c r="AF452" s="508"/>
    </row>
    <row r="453" ht="15.75" customHeight="1">
      <c r="A453" s="508"/>
      <c r="B453" s="508"/>
      <c r="C453" s="1208"/>
      <c r="D453" s="1020"/>
      <c r="E453" s="1020"/>
      <c r="F453" s="508"/>
      <c r="G453" s="508"/>
      <c r="H453" s="508"/>
      <c r="I453" s="508"/>
      <c r="J453" s="508"/>
      <c r="K453" s="508"/>
      <c r="L453" s="508"/>
      <c r="M453" s="508"/>
      <c r="N453" s="508"/>
      <c r="O453" s="1553"/>
      <c r="P453" s="1553"/>
      <c r="Q453" s="1553"/>
      <c r="R453" s="508"/>
      <c r="S453" s="508"/>
      <c r="T453" s="1020"/>
      <c r="U453" s="508"/>
      <c r="V453" s="508"/>
      <c r="W453" s="508"/>
      <c r="X453" s="508"/>
      <c r="Y453" s="508"/>
      <c r="Z453" s="508"/>
      <c r="AA453" s="508"/>
      <c r="AB453" s="508"/>
      <c r="AC453" s="508"/>
      <c r="AD453" s="508"/>
      <c r="AE453" s="508"/>
      <c r="AF453" s="508"/>
    </row>
    <row r="454" ht="15.75" customHeight="1">
      <c r="A454" s="508"/>
      <c r="B454" s="508"/>
      <c r="C454" s="1208"/>
      <c r="D454" s="1020"/>
      <c r="E454" s="1020"/>
      <c r="F454" s="508"/>
      <c r="G454" s="508"/>
      <c r="H454" s="508"/>
      <c r="I454" s="508"/>
      <c r="J454" s="508"/>
      <c r="K454" s="508"/>
      <c r="L454" s="508"/>
      <c r="M454" s="508"/>
      <c r="N454" s="508"/>
      <c r="O454" s="1553"/>
      <c r="P454" s="1553"/>
      <c r="Q454" s="1553"/>
      <c r="R454" s="508"/>
      <c r="S454" s="508"/>
      <c r="T454" s="1020"/>
      <c r="U454" s="508"/>
      <c r="V454" s="508"/>
      <c r="W454" s="508"/>
      <c r="X454" s="508"/>
      <c r="Y454" s="508"/>
      <c r="Z454" s="508"/>
      <c r="AA454" s="508"/>
      <c r="AB454" s="508"/>
      <c r="AC454" s="508"/>
      <c r="AD454" s="508"/>
      <c r="AE454" s="508"/>
      <c r="AF454" s="508"/>
    </row>
    <row r="455" ht="15.75" customHeight="1">
      <c r="A455" s="508"/>
      <c r="B455" s="508"/>
      <c r="C455" s="1208"/>
      <c r="D455" s="1020"/>
      <c r="E455" s="1020"/>
      <c r="F455" s="508"/>
      <c r="G455" s="508"/>
      <c r="H455" s="508"/>
      <c r="I455" s="508"/>
      <c r="J455" s="508"/>
      <c r="K455" s="508"/>
      <c r="L455" s="508"/>
      <c r="M455" s="508"/>
      <c r="N455" s="508"/>
      <c r="O455" s="1553"/>
      <c r="P455" s="1553"/>
      <c r="Q455" s="1553"/>
      <c r="R455" s="508"/>
      <c r="S455" s="508"/>
      <c r="T455" s="1020"/>
      <c r="U455" s="508"/>
      <c r="V455" s="508"/>
      <c r="W455" s="508"/>
      <c r="X455" s="508"/>
      <c r="Y455" s="508"/>
      <c r="Z455" s="508"/>
      <c r="AA455" s="508"/>
      <c r="AB455" s="508"/>
      <c r="AC455" s="508"/>
      <c r="AD455" s="508"/>
      <c r="AE455" s="508"/>
      <c r="AF455" s="508"/>
    </row>
    <row r="456" ht="15.75" customHeight="1">
      <c r="A456" s="508"/>
      <c r="B456" s="508"/>
      <c r="C456" s="1208"/>
      <c r="D456" s="1020"/>
      <c r="E456" s="1020"/>
      <c r="F456" s="508"/>
      <c r="G456" s="508"/>
      <c r="H456" s="508"/>
      <c r="I456" s="508"/>
      <c r="J456" s="508"/>
      <c r="K456" s="508"/>
      <c r="L456" s="508"/>
      <c r="M456" s="508"/>
      <c r="N456" s="508"/>
      <c r="O456" s="1553"/>
      <c r="P456" s="1553"/>
      <c r="Q456" s="1553"/>
      <c r="R456" s="508"/>
      <c r="S456" s="508"/>
      <c r="T456" s="1020"/>
      <c r="U456" s="508"/>
      <c r="V456" s="508"/>
      <c r="W456" s="508"/>
      <c r="X456" s="508"/>
      <c r="Y456" s="508"/>
      <c r="Z456" s="508"/>
      <c r="AA456" s="508"/>
      <c r="AB456" s="508"/>
      <c r="AC456" s="508"/>
      <c r="AD456" s="508"/>
      <c r="AE456" s="508"/>
      <c r="AF456" s="508"/>
    </row>
    <row r="457" ht="15.75" customHeight="1">
      <c r="A457" s="508"/>
      <c r="B457" s="508"/>
      <c r="C457" s="1208"/>
      <c r="D457" s="1020"/>
      <c r="E457" s="1020"/>
      <c r="F457" s="508"/>
      <c r="G457" s="508"/>
      <c r="H457" s="508"/>
      <c r="I457" s="508"/>
      <c r="J457" s="508"/>
      <c r="K457" s="508"/>
      <c r="L457" s="508"/>
      <c r="M457" s="508"/>
      <c r="N457" s="508"/>
      <c r="O457" s="1553"/>
      <c r="P457" s="1553"/>
      <c r="Q457" s="1553"/>
      <c r="R457" s="508"/>
      <c r="S457" s="508"/>
      <c r="T457" s="1020"/>
      <c r="U457" s="508"/>
      <c r="V457" s="508"/>
      <c r="W457" s="508"/>
      <c r="X457" s="508"/>
      <c r="Y457" s="508"/>
      <c r="Z457" s="508"/>
      <c r="AA457" s="508"/>
      <c r="AB457" s="508"/>
      <c r="AC457" s="508"/>
      <c r="AD457" s="508"/>
      <c r="AE457" s="508"/>
      <c r="AF457" s="508"/>
    </row>
    <row r="458" ht="15.75" customHeight="1">
      <c r="A458" s="508"/>
      <c r="B458" s="508"/>
      <c r="C458" s="1208"/>
      <c r="D458" s="1020"/>
      <c r="E458" s="1020"/>
      <c r="F458" s="508"/>
      <c r="G458" s="508"/>
      <c r="H458" s="508"/>
      <c r="I458" s="508"/>
      <c r="J458" s="508"/>
      <c r="K458" s="508"/>
      <c r="L458" s="508"/>
      <c r="M458" s="508"/>
      <c r="N458" s="508"/>
      <c r="O458" s="1553"/>
      <c r="P458" s="1553"/>
      <c r="Q458" s="1553"/>
      <c r="R458" s="508"/>
      <c r="S458" s="508"/>
      <c r="T458" s="1020"/>
      <c r="U458" s="508"/>
      <c r="V458" s="508"/>
      <c r="W458" s="508"/>
      <c r="X458" s="508"/>
      <c r="Y458" s="508"/>
      <c r="Z458" s="508"/>
      <c r="AA458" s="508"/>
      <c r="AB458" s="508"/>
      <c r="AC458" s="508"/>
      <c r="AD458" s="508"/>
      <c r="AE458" s="508"/>
      <c r="AF458" s="508"/>
    </row>
    <row r="459" ht="15.75" customHeight="1">
      <c r="A459" s="508"/>
      <c r="B459" s="508"/>
      <c r="C459" s="1208"/>
      <c r="D459" s="1020"/>
      <c r="E459" s="1020"/>
      <c r="F459" s="508"/>
      <c r="G459" s="508"/>
      <c r="H459" s="508"/>
      <c r="I459" s="508"/>
      <c r="J459" s="508"/>
      <c r="K459" s="508"/>
      <c r="L459" s="508"/>
      <c r="M459" s="508"/>
      <c r="N459" s="508"/>
      <c r="O459" s="1553"/>
      <c r="P459" s="1553"/>
      <c r="Q459" s="1553"/>
      <c r="R459" s="508"/>
      <c r="S459" s="508"/>
      <c r="T459" s="1020"/>
      <c r="U459" s="508"/>
      <c r="V459" s="508"/>
      <c r="W459" s="508"/>
      <c r="X459" s="508"/>
      <c r="Y459" s="508"/>
      <c r="Z459" s="508"/>
      <c r="AA459" s="508"/>
      <c r="AB459" s="508"/>
      <c r="AC459" s="508"/>
      <c r="AD459" s="508"/>
      <c r="AE459" s="508"/>
      <c r="AF459" s="508"/>
    </row>
    <row r="460" ht="15.75" customHeight="1">
      <c r="A460" s="508"/>
      <c r="B460" s="508"/>
      <c r="C460" s="1208"/>
      <c r="D460" s="1020"/>
      <c r="E460" s="1020"/>
      <c r="F460" s="508"/>
      <c r="G460" s="508"/>
      <c r="H460" s="508"/>
      <c r="I460" s="508"/>
      <c r="J460" s="508"/>
      <c r="K460" s="508"/>
      <c r="L460" s="508"/>
      <c r="M460" s="508"/>
      <c r="N460" s="508"/>
      <c r="O460" s="1553"/>
      <c r="P460" s="1553"/>
      <c r="Q460" s="1553"/>
      <c r="R460" s="508"/>
      <c r="S460" s="508"/>
      <c r="T460" s="1020"/>
      <c r="U460" s="508"/>
      <c r="V460" s="508"/>
      <c r="W460" s="508"/>
      <c r="X460" s="508"/>
      <c r="Y460" s="508"/>
      <c r="Z460" s="508"/>
      <c r="AA460" s="508"/>
      <c r="AB460" s="508"/>
      <c r="AC460" s="508"/>
      <c r="AD460" s="508"/>
      <c r="AE460" s="508"/>
      <c r="AF460" s="508"/>
    </row>
    <row r="461" ht="15.75" customHeight="1">
      <c r="A461" s="508"/>
      <c r="B461" s="508"/>
      <c r="C461" s="1208"/>
      <c r="D461" s="1020"/>
      <c r="E461" s="1020"/>
      <c r="F461" s="508"/>
      <c r="G461" s="508"/>
      <c r="H461" s="508"/>
      <c r="I461" s="508"/>
      <c r="J461" s="508"/>
      <c r="K461" s="508"/>
      <c r="L461" s="508"/>
      <c r="M461" s="508"/>
      <c r="N461" s="508"/>
      <c r="O461" s="1553"/>
      <c r="P461" s="1553"/>
      <c r="Q461" s="1553"/>
      <c r="R461" s="508"/>
      <c r="S461" s="508"/>
      <c r="T461" s="1020"/>
      <c r="U461" s="508"/>
      <c r="V461" s="508"/>
      <c r="W461" s="508"/>
      <c r="X461" s="508"/>
      <c r="Y461" s="508"/>
      <c r="Z461" s="508"/>
      <c r="AA461" s="508"/>
      <c r="AB461" s="508"/>
      <c r="AC461" s="508"/>
      <c r="AD461" s="508"/>
      <c r="AE461" s="508"/>
      <c r="AF461" s="508"/>
    </row>
    <row r="462" ht="15.75" customHeight="1">
      <c r="A462" s="508"/>
      <c r="B462" s="508"/>
      <c r="C462" s="1208"/>
      <c r="D462" s="1020"/>
      <c r="E462" s="1020"/>
      <c r="F462" s="508"/>
      <c r="G462" s="508"/>
      <c r="H462" s="508"/>
      <c r="I462" s="508"/>
      <c r="J462" s="508"/>
      <c r="K462" s="508"/>
      <c r="L462" s="508"/>
      <c r="M462" s="508"/>
      <c r="N462" s="508"/>
      <c r="O462" s="1553"/>
      <c r="P462" s="1553"/>
      <c r="Q462" s="1553"/>
      <c r="R462" s="508"/>
      <c r="S462" s="508"/>
      <c r="T462" s="1020"/>
      <c r="U462" s="508"/>
      <c r="V462" s="508"/>
      <c r="W462" s="508"/>
      <c r="X462" s="508"/>
      <c r="Y462" s="508"/>
      <c r="Z462" s="508"/>
      <c r="AA462" s="508"/>
      <c r="AB462" s="508"/>
      <c r="AC462" s="508"/>
      <c r="AD462" s="508"/>
      <c r="AE462" s="508"/>
      <c r="AF462" s="508"/>
    </row>
    <row r="463" ht="15.75" customHeight="1">
      <c r="A463" s="508"/>
      <c r="B463" s="508"/>
      <c r="C463" s="1208"/>
      <c r="D463" s="1020"/>
      <c r="E463" s="1020"/>
      <c r="F463" s="508"/>
      <c r="G463" s="508"/>
      <c r="H463" s="508"/>
      <c r="I463" s="508"/>
      <c r="J463" s="508"/>
      <c r="K463" s="508"/>
      <c r="L463" s="508"/>
      <c r="M463" s="508"/>
      <c r="N463" s="508"/>
      <c r="O463" s="1553"/>
      <c r="P463" s="1553"/>
      <c r="Q463" s="1553"/>
      <c r="R463" s="508"/>
      <c r="S463" s="508"/>
      <c r="T463" s="1020"/>
      <c r="U463" s="508"/>
      <c r="V463" s="508"/>
      <c r="W463" s="508"/>
      <c r="X463" s="508"/>
      <c r="Y463" s="508"/>
      <c r="Z463" s="508"/>
      <c r="AA463" s="508"/>
      <c r="AB463" s="508"/>
      <c r="AC463" s="508"/>
      <c r="AD463" s="508"/>
      <c r="AE463" s="508"/>
      <c r="AF463" s="508"/>
    </row>
    <row r="464" ht="15.75" customHeight="1">
      <c r="A464" s="508"/>
      <c r="B464" s="508"/>
      <c r="C464" s="1208"/>
      <c r="D464" s="1020"/>
      <c r="E464" s="1020"/>
      <c r="F464" s="508"/>
      <c r="G464" s="508"/>
      <c r="H464" s="508"/>
      <c r="I464" s="508"/>
      <c r="J464" s="508"/>
      <c r="K464" s="508"/>
      <c r="L464" s="508"/>
      <c r="M464" s="508"/>
      <c r="N464" s="508"/>
      <c r="O464" s="1553"/>
      <c r="P464" s="1553"/>
      <c r="Q464" s="1553"/>
      <c r="R464" s="508"/>
      <c r="S464" s="508"/>
      <c r="T464" s="1020"/>
      <c r="U464" s="508"/>
      <c r="V464" s="508"/>
      <c r="W464" s="508"/>
      <c r="X464" s="508"/>
      <c r="Y464" s="508"/>
      <c r="Z464" s="508"/>
      <c r="AA464" s="508"/>
      <c r="AB464" s="508"/>
      <c r="AC464" s="508"/>
      <c r="AD464" s="508"/>
      <c r="AE464" s="508"/>
      <c r="AF464" s="508"/>
    </row>
    <row r="465" ht="15.75" customHeight="1">
      <c r="A465" s="508"/>
      <c r="B465" s="508"/>
      <c r="C465" s="1208"/>
      <c r="D465" s="1020"/>
      <c r="E465" s="1020"/>
      <c r="F465" s="508"/>
      <c r="G465" s="508"/>
      <c r="H465" s="508"/>
      <c r="I465" s="508"/>
      <c r="J465" s="508"/>
      <c r="K465" s="508"/>
      <c r="L465" s="508"/>
      <c r="M465" s="508"/>
      <c r="N465" s="508"/>
      <c r="O465" s="1553"/>
      <c r="P465" s="1553"/>
      <c r="Q465" s="1553"/>
      <c r="R465" s="508"/>
      <c r="S465" s="508"/>
      <c r="T465" s="1020"/>
      <c r="U465" s="508"/>
      <c r="V465" s="508"/>
      <c r="W465" s="508"/>
      <c r="X465" s="508"/>
      <c r="Y465" s="508"/>
      <c r="Z465" s="508"/>
      <c r="AA465" s="508"/>
      <c r="AB465" s="508"/>
      <c r="AC465" s="508"/>
      <c r="AD465" s="508"/>
      <c r="AE465" s="508"/>
      <c r="AF465" s="508"/>
    </row>
    <row r="466" ht="15.75" customHeight="1">
      <c r="A466" s="508"/>
      <c r="B466" s="508"/>
      <c r="C466" s="1208"/>
      <c r="D466" s="1020"/>
      <c r="E466" s="1020"/>
      <c r="F466" s="508"/>
      <c r="G466" s="508"/>
      <c r="H466" s="508"/>
      <c r="I466" s="508"/>
      <c r="J466" s="508"/>
      <c r="K466" s="508"/>
      <c r="L466" s="508"/>
      <c r="M466" s="508"/>
      <c r="N466" s="508"/>
      <c r="O466" s="1553"/>
      <c r="P466" s="1553"/>
      <c r="Q466" s="1553"/>
      <c r="R466" s="508"/>
      <c r="S466" s="508"/>
      <c r="T466" s="1020"/>
      <c r="U466" s="508"/>
      <c r="V466" s="508"/>
      <c r="W466" s="508"/>
      <c r="X466" s="508"/>
      <c r="Y466" s="508"/>
      <c r="Z466" s="508"/>
      <c r="AA466" s="508"/>
      <c r="AB466" s="508"/>
      <c r="AC466" s="508"/>
      <c r="AD466" s="508"/>
      <c r="AE466" s="508"/>
      <c r="AF466" s="508"/>
    </row>
    <row r="467" ht="15.75" customHeight="1">
      <c r="A467" s="508"/>
      <c r="B467" s="508"/>
      <c r="C467" s="1208"/>
      <c r="D467" s="1020"/>
      <c r="E467" s="1020"/>
      <c r="F467" s="508"/>
      <c r="G467" s="508"/>
      <c r="H467" s="508"/>
      <c r="I467" s="508"/>
      <c r="J467" s="508"/>
      <c r="K467" s="508"/>
      <c r="L467" s="508"/>
      <c r="M467" s="508"/>
      <c r="N467" s="508"/>
      <c r="O467" s="1553"/>
      <c r="P467" s="1553"/>
      <c r="Q467" s="1553"/>
      <c r="R467" s="508"/>
      <c r="S467" s="508"/>
      <c r="T467" s="1020"/>
      <c r="U467" s="508"/>
      <c r="V467" s="508"/>
      <c r="W467" s="508"/>
      <c r="X467" s="508"/>
      <c r="Y467" s="508"/>
      <c r="Z467" s="508"/>
      <c r="AA467" s="508"/>
      <c r="AB467" s="508"/>
      <c r="AC467" s="508"/>
      <c r="AD467" s="508"/>
      <c r="AE467" s="508"/>
      <c r="AF467" s="508"/>
    </row>
    <row r="468" ht="15.75" customHeight="1">
      <c r="A468" s="508"/>
      <c r="B468" s="508"/>
      <c r="C468" s="1208"/>
      <c r="D468" s="1020"/>
      <c r="E468" s="1020"/>
      <c r="F468" s="508"/>
      <c r="G468" s="508"/>
      <c r="H468" s="508"/>
      <c r="I468" s="508"/>
      <c r="J468" s="508"/>
      <c r="K468" s="508"/>
      <c r="L468" s="508"/>
      <c r="M468" s="508"/>
      <c r="N468" s="508"/>
      <c r="O468" s="1553"/>
      <c r="P468" s="1553"/>
      <c r="Q468" s="1553"/>
      <c r="R468" s="508"/>
      <c r="S468" s="508"/>
      <c r="T468" s="1020"/>
      <c r="U468" s="508"/>
      <c r="V468" s="508"/>
      <c r="W468" s="508"/>
      <c r="X468" s="508"/>
      <c r="Y468" s="508"/>
      <c r="Z468" s="508"/>
      <c r="AA468" s="508"/>
      <c r="AB468" s="508"/>
      <c r="AC468" s="508"/>
      <c r="AD468" s="508"/>
      <c r="AE468" s="508"/>
      <c r="AF468" s="508"/>
    </row>
    <row r="469" ht="15.75" customHeight="1">
      <c r="A469" s="508"/>
      <c r="B469" s="508"/>
      <c r="C469" s="1208"/>
      <c r="D469" s="1020"/>
      <c r="E469" s="1020"/>
      <c r="F469" s="508"/>
      <c r="G469" s="508"/>
      <c r="H469" s="508"/>
      <c r="I469" s="508"/>
      <c r="J469" s="508"/>
      <c r="K469" s="508"/>
      <c r="L469" s="508"/>
      <c r="M469" s="508"/>
      <c r="N469" s="508"/>
      <c r="O469" s="1553"/>
      <c r="P469" s="1553"/>
      <c r="Q469" s="1553"/>
      <c r="R469" s="508"/>
      <c r="S469" s="508"/>
      <c r="T469" s="1020"/>
      <c r="U469" s="508"/>
      <c r="V469" s="508"/>
      <c r="W469" s="508"/>
      <c r="X469" s="508"/>
      <c r="Y469" s="508"/>
      <c r="Z469" s="508"/>
      <c r="AA469" s="508"/>
      <c r="AB469" s="508"/>
      <c r="AC469" s="508"/>
      <c r="AD469" s="508"/>
      <c r="AE469" s="508"/>
      <c r="AF469" s="508"/>
    </row>
    <row r="470" ht="15.75" customHeight="1">
      <c r="A470" s="508"/>
      <c r="B470" s="508"/>
      <c r="C470" s="1208"/>
      <c r="D470" s="1020"/>
      <c r="E470" s="1020"/>
      <c r="F470" s="508"/>
      <c r="G470" s="508"/>
      <c r="H470" s="508"/>
      <c r="I470" s="508"/>
      <c r="J470" s="508"/>
      <c r="K470" s="508"/>
      <c r="L470" s="508"/>
      <c r="M470" s="508"/>
      <c r="N470" s="508"/>
      <c r="O470" s="1553"/>
      <c r="P470" s="1553"/>
      <c r="Q470" s="1553"/>
      <c r="R470" s="508"/>
      <c r="S470" s="508"/>
      <c r="T470" s="1020"/>
      <c r="U470" s="508"/>
      <c r="V470" s="508"/>
      <c r="W470" s="508"/>
      <c r="X470" s="508"/>
      <c r="Y470" s="508"/>
      <c r="Z470" s="508"/>
      <c r="AA470" s="508"/>
      <c r="AB470" s="508"/>
      <c r="AC470" s="508"/>
      <c r="AD470" s="508"/>
      <c r="AE470" s="508"/>
      <c r="AF470" s="508"/>
    </row>
    <row r="471" ht="15.75" customHeight="1">
      <c r="A471" s="508"/>
      <c r="B471" s="508"/>
      <c r="C471" s="1208"/>
      <c r="D471" s="1020"/>
      <c r="E471" s="1020"/>
      <c r="F471" s="508"/>
      <c r="G471" s="508"/>
      <c r="H471" s="508"/>
      <c r="I471" s="508"/>
      <c r="J471" s="508"/>
      <c r="K471" s="508"/>
      <c r="L471" s="508"/>
      <c r="M471" s="508"/>
      <c r="N471" s="508"/>
      <c r="O471" s="1553"/>
      <c r="P471" s="1553"/>
      <c r="Q471" s="1553"/>
      <c r="R471" s="508"/>
      <c r="S471" s="508"/>
      <c r="T471" s="1020"/>
      <c r="U471" s="508"/>
      <c r="V471" s="508"/>
      <c r="W471" s="508"/>
      <c r="X471" s="508"/>
      <c r="Y471" s="508"/>
      <c r="Z471" s="508"/>
      <c r="AA471" s="508"/>
      <c r="AB471" s="508"/>
      <c r="AC471" s="508"/>
      <c r="AD471" s="508"/>
      <c r="AE471" s="508"/>
      <c r="AF471" s="508"/>
    </row>
    <row r="472" ht="15.75" customHeight="1">
      <c r="A472" s="508"/>
      <c r="B472" s="508"/>
      <c r="C472" s="1208"/>
      <c r="D472" s="1020"/>
      <c r="E472" s="1020"/>
      <c r="F472" s="508"/>
      <c r="G472" s="508"/>
      <c r="H472" s="508"/>
      <c r="I472" s="508"/>
      <c r="J472" s="508"/>
      <c r="K472" s="508"/>
      <c r="L472" s="508"/>
      <c r="M472" s="508"/>
      <c r="N472" s="508"/>
      <c r="O472" s="1553"/>
      <c r="P472" s="1553"/>
      <c r="Q472" s="1553"/>
      <c r="R472" s="508"/>
      <c r="S472" s="508"/>
      <c r="T472" s="1020"/>
      <c r="U472" s="508"/>
      <c r="V472" s="508"/>
      <c r="W472" s="508"/>
      <c r="X472" s="508"/>
      <c r="Y472" s="508"/>
      <c r="Z472" s="508"/>
      <c r="AA472" s="508"/>
      <c r="AB472" s="508"/>
      <c r="AC472" s="508"/>
      <c r="AD472" s="508"/>
      <c r="AE472" s="508"/>
      <c r="AF472" s="508"/>
    </row>
    <row r="473" ht="15.75" customHeight="1">
      <c r="A473" s="508"/>
      <c r="B473" s="508"/>
      <c r="C473" s="1208"/>
      <c r="D473" s="1020"/>
      <c r="E473" s="1020"/>
      <c r="F473" s="508"/>
      <c r="G473" s="508"/>
      <c r="H473" s="508"/>
      <c r="I473" s="508"/>
      <c r="J473" s="508"/>
      <c r="K473" s="508"/>
      <c r="L473" s="508"/>
      <c r="M473" s="508"/>
      <c r="N473" s="508"/>
      <c r="O473" s="1553"/>
      <c r="P473" s="1553"/>
      <c r="Q473" s="1553"/>
      <c r="R473" s="508"/>
      <c r="S473" s="508"/>
      <c r="T473" s="1020"/>
      <c r="U473" s="508"/>
      <c r="V473" s="508"/>
      <c r="W473" s="508"/>
      <c r="X473" s="508"/>
      <c r="Y473" s="508"/>
      <c r="Z473" s="508"/>
      <c r="AA473" s="508"/>
      <c r="AB473" s="508"/>
      <c r="AC473" s="508"/>
      <c r="AD473" s="508"/>
      <c r="AE473" s="508"/>
      <c r="AF473" s="508"/>
    </row>
    <row r="474" ht="15.75" customHeight="1">
      <c r="A474" s="508"/>
      <c r="B474" s="508"/>
      <c r="C474" s="1208"/>
      <c r="D474" s="1020"/>
      <c r="E474" s="1020"/>
      <c r="F474" s="508"/>
      <c r="G474" s="508"/>
      <c r="H474" s="508"/>
      <c r="I474" s="508"/>
      <c r="J474" s="508"/>
      <c r="K474" s="508"/>
      <c r="L474" s="508"/>
      <c r="M474" s="508"/>
      <c r="N474" s="508"/>
      <c r="O474" s="1553"/>
      <c r="P474" s="1553"/>
      <c r="Q474" s="1553"/>
      <c r="R474" s="508"/>
      <c r="S474" s="508"/>
      <c r="T474" s="1020"/>
      <c r="U474" s="508"/>
      <c r="V474" s="508"/>
      <c r="W474" s="508"/>
      <c r="X474" s="508"/>
      <c r="Y474" s="508"/>
      <c r="Z474" s="508"/>
      <c r="AA474" s="508"/>
      <c r="AB474" s="508"/>
      <c r="AC474" s="508"/>
      <c r="AD474" s="508"/>
      <c r="AE474" s="508"/>
      <c r="AF474" s="508"/>
    </row>
    <row r="475" ht="15.75" customHeight="1">
      <c r="A475" s="508"/>
      <c r="B475" s="508"/>
      <c r="C475" s="1208"/>
      <c r="D475" s="1020"/>
      <c r="E475" s="1020"/>
      <c r="F475" s="508"/>
      <c r="G475" s="508"/>
      <c r="H475" s="508"/>
      <c r="I475" s="508"/>
      <c r="J475" s="508"/>
      <c r="K475" s="508"/>
      <c r="L475" s="508"/>
      <c r="M475" s="508"/>
      <c r="N475" s="508"/>
      <c r="O475" s="1553"/>
      <c r="P475" s="1553"/>
      <c r="Q475" s="1553"/>
      <c r="R475" s="508"/>
      <c r="S475" s="508"/>
      <c r="T475" s="1020"/>
      <c r="U475" s="508"/>
      <c r="V475" s="508"/>
      <c r="W475" s="508"/>
      <c r="X475" s="508"/>
      <c r="Y475" s="508"/>
      <c r="Z475" s="508"/>
      <c r="AA475" s="508"/>
      <c r="AB475" s="508"/>
      <c r="AC475" s="508"/>
      <c r="AD475" s="508"/>
      <c r="AE475" s="508"/>
      <c r="AF475" s="508"/>
    </row>
    <row r="476" ht="15.75" customHeight="1">
      <c r="A476" s="508"/>
      <c r="B476" s="508"/>
      <c r="C476" s="1208"/>
      <c r="D476" s="1020"/>
      <c r="E476" s="1020"/>
      <c r="F476" s="508"/>
      <c r="G476" s="508"/>
      <c r="H476" s="508"/>
      <c r="I476" s="508"/>
      <c r="J476" s="508"/>
      <c r="K476" s="508"/>
      <c r="L476" s="508"/>
      <c r="M476" s="508"/>
      <c r="N476" s="508"/>
      <c r="O476" s="1553"/>
      <c r="P476" s="1553"/>
      <c r="Q476" s="1553"/>
      <c r="R476" s="508"/>
      <c r="S476" s="508"/>
      <c r="T476" s="1020"/>
      <c r="U476" s="508"/>
      <c r="V476" s="508"/>
      <c r="W476" s="508"/>
      <c r="X476" s="508"/>
      <c r="Y476" s="508"/>
      <c r="Z476" s="508"/>
      <c r="AA476" s="508"/>
      <c r="AB476" s="508"/>
      <c r="AC476" s="508"/>
      <c r="AD476" s="508"/>
      <c r="AE476" s="508"/>
      <c r="AF476" s="508"/>
    </row>
    <row r="477" ht="15.75" customHeight="1">
      <c r="A477" s="508"/>
      <c r="B477" s="508"/>
      <c r="C477" s="1208"/>
      <c r="D477" s="1020"/>
      <c r="E477" s="1020"/>
      <c r="F477" s="508"/>
      <c r="G477" s="508"/>
      <c r="H477" s="508"/>
      <c r="I477" s="508"/>
      <c r="J477" s="508"/>
      <c r="K477" s="508"/>
      <c r="L477" s="508"/>
      <c r="M477" s="508"/>
      <c r="N477" s="508"/>
      <c r="O477" s="1553"/>
      <c r="P477" s="1553"/>
      <c r="Q477" s="1553"/>
      <c r="R477" s="508"/>
      <c r="S477" s="508"/>
      <c r="T477" s="1020"/>
      <c r="U477" s="508"/>
      <c r="V477" s="508"/>
      <c r="W477" s="508"/>
      <c r="X477" s="508"/>
      <c r="Y477" s="508"/>
      <c r="Z477" s="508"/>
      <c r="AA477" s="508"/>
      <c r="AB477" s="508"/>
      <c r="AC477" s="508"/>
      <c r="AD477" s="508"/>
      <c r="AE477" s="508"/>
      <c r="AF477" s="508"/>
    </row>
    <row r="478" ht="15.75" customHeight="1">
      <c r="A478" s="508"/>
      <c r="B478" s="508"/>
      <c r="C478" s="1208"/>
      <c r="D478" s="1020"/>
      <c r="E478" s="1020"/>
      <c r="F478" s="508"/>
      <c r="G478" s="508"/>
      <c r="H478" s="508"/>
      <c r="I478" s="508"/>
      <c r="J478" s="508"/>
      <c r="K478" s="508"/>
      <c r="L478" s="508"/>
      <c r="M478" s="508"/>
      <c r="N478" s="508"/>
      <c r="O478" s="1553"/>
      <c r="P478" s="1553"/>
      <c r="Q478" s="1553"/>
      <c r="R478" s="508"/>
      <c r="S478" s="508"/>
      <c r="T478" s="1020"/>
      <c r="U478" s="508"/>
      <c r="V478" s="508"/>
      <c r="W478" s="508"/>
      <c r="X478" s="508"/>
      <c r="Y478" s="508"/>
      <c r="Z478" s="508"/>
      <c r="AA478" s="508"/>
      <c r="AB478" s="508"/>
      <c r="AC478" s="508"/>
      <c r="AD478" s="508"/>
      <c r="AE478" s="508"/>
      <c r="AF478" s="508"/>
    </row>
    <row r="479" ht="15.75" customHeight="1">
      <c r="A479" s="508"/>
      <c r="B479" s="508"/>
      <c r="C479" s="1208"/>
      <c r="D479" s="1020"/>
      <c r="E479" s="1020"/>
      <c r="F479" s="508"/>
      <c r="G479" s="508"/>
      <c r="H479" s="508"/>
      <c r="I479" s="508"/>
      <c r="J479" s="508"/>
      <c r="K479" s="508"/>
      <c r="L479" s="508"/>
      <c r="M479" s="508"/>
      <c r="N479" s="508"/>
      <c r="O479" s="1553"/>
      <c r="P479" s="1553"/>
      <c r="Q479" s="1553"/>
      <c r="R479" s="508"/>
      <c r="S479" s="508"/>
      <c r="T479" s="1020"/>
      <c r="U479" s="508"/>
      <c r="V479" s="508"/>
      <c r="W479" s="508"/>
      <c r="X479" s="508"/>
      <c r="Y479" s="508"/>
      <c r="Z479" s="508"/>
      <c r="AA479" s="508"/>
      <c r="AB479" s="508"/>
      <c r="AC479" s="508"/>
      <c r="AD479" s="508"/>
      <c r="AE479" s="508"/>
      <c r="AF479" s="508"/>
    </row>
    <row r="480" ht="15.75" customHeight="1">
      <c r="A480" s="508"/>
      <c r="B480" s="508"/>
      <c r="C480" s="1208"/>
      <c r="D480" s="1020"/>
      <c r="E480" s="1020"/>
      <c r="F480" s="508"/>
      <c r="G480" s="508"/>
      <c r="H480" s="508"/>
      <c r="I480" s="508"/>
      <c r="J480" s="508"/>
      <c r="K480" s="508"/>
      <c r="L480" s="508"/>
      <c r="M480" s="508"/>
      <c r="N480" s="508"/>
      <c r="O480" s="1553"/>
      <c r="P480" s="1553"/>
      <c r="Q480" s="1553"/>
      <c r="R480" s="508"/>
      <c r="S480" s="508"/>
      <c r="T480" s="1020"/>
      <c r="U480" s="508"/>
      <c r="V480" s="508"/>
      <c r="W480" s="508"/>
      <c r="X480" s="508"/>
      <c r="Y480" s="508"/>
      <c r="Z480" s="508"/>
      <c r="AA480" s="508"/>
      <c r="AB480" s="508"/>
      <c r="AC480" s="508"/>
      <c r="AD480" s="508"/>
      <c r="AE480" s="508"/>
      <c r="AF480" s="508"/>
    </row>
    <row r="481" ht="15.75" customHeight="1">
      <c r="A481" s="508"/>
      <c r="B481" s="508"/>
      <c r="C481" s="1208"/>
      <c r="D481" s="1020"/>
      <c r="E481" s="1020"/>
      <c r="F481" s="508"/>
      <c r="G481" s="508"/>
      <c r="H481" s="508"/>
      <c r="I481" s="508"/>
      <c r="J481" s="508"/>
      <c r="K481" s="508"/>
      <c r="L481" s="508"/>
      <c r="M481" s="508"/>
      <c r="N481" s="508"/>
      <c r="O481" s="1553"/>
      <c r="P481" s="1553"/>
      <c r="Q481" s="1553"/>
      <c r="R481" s="508"/>
      <c r="S481" s="508"/>
      <c r="T481" s="1020"/>
      <c r="U481" s="508"/>
      <c r="V481" s="508"/>
      <c r="W481" s="508"/>
      <c r="X481" s="508"/>
      <c r="Y481" s="508"/>
      <c r="Z481" s="508"/>
      <c r="AA481" s="508"/>
      <c r="AB481" s="508"/>
      <c r="AC481" s="508"/>
      <c r="AD481" s="508"/>
      <c r="AE481" s="508"/>
      <c r="AF481" s="508"/>
    </row>
    <row r="482" ht="15.75" customHeight="1">
      <c r="A482" s="508"/>
      <c r="B482" s="508"/>
      <c r="C482" s="1208"/>
      <c r="D482" s="1020"/>
      <c r="E482" s="1020"/>
      <c r="F482" s="508"/>
      <c r="G482" s="508"/>
      <c r="H482" s="508"/>
      <c r="I482" s="508"/>
      <c r="J482" s="508"/>
      <c r="K482" s="508"/>
      <c r="L482" s="508"/>
      <c r="M482" s="508"/>
      <c r="N482" s="508"/>
      <c r="O482" s="1553"/>
      <c r="P482" s="1553"/>
      <c r="Q482" s="1553"/>
      <c r="R482" s="508"/>
      <c r="S482" s="508"/>
      <c r="T482" s="1020"/>
      <c r="U482" s="508"/>
      <c r="V482" s="508"/>
      <c r="W482" s="508"/>
      <c r="X482" s="508"/>
      <c r="Y482" s="508"/>
      <c r="Z482" s="508"/>
      <c r="AA482" s="508"/>
      <c r="AB482" s="508"/>
      <c r="AC482" s="508"/>
      <c r="AD482" s="508"/>
      <c r="AE482" s="508"/>
      <c r="AF482" s="508"/>
    </row>
    <row r="483" ht="15.75" customHeight="1">
      <c r="A483" s="508"/>
      <c r="B483" s="508"/>
      <c r="C483" s="1208"/>
      <c r="D483" s="1020"/>
      <c r="E483" s="1020"/>
      <c r="F483" s="508"/>
      <c r="G483" s="508"/>
      <c r="H483" s="508"/>
      <c r="I483" s="508"/>
      <c r="J483" s="508"/>
      <c r="K483" s="508"/>
      <c r="L483" s="508"/>
      <c r="M483" s="508"/>
      <c r="N483" s="508"/>
      <c r="O483" s="1553"/>
      <c r="P483" s="1553"/>
      <c r="Q483" s="1553"/>
      <c r="R483" s="508"/>
      <c r="S483" s="508"/>
      <c r="T483" s="1020"/>
      <c r="U483" s="508"/>
      <c r="V483" s="508"/>
      <c r="W483" s="508"/>
      <c r="X483" s="508"/>
      <c r="Y483" s="508"/>
      <c r="Z483" s="508"/>
      <c r="AA483" s="508"/>
      <c r="AB483" s="508"/>
      <c r="AC483" s="508"/>
      <c r="AD483" s="508"/>
      <c r="AE483" s="508"/>
      <c r="AF483" s="508"/>
    </row>
    <row r="484" ht="15.75" customHeight="1">
      <c r="A484" s="508"/>
      <c r="B484" s="508"/>
      <c r="C484" s="1208"/>
      <c r="D484" s="1020"/>
      <c r="E484" s="1020"/>
      <c r="F484" s="508"/>
      <c r="G484" s="508"/>
      <c r="H484" s="508"/>
      <c r="I484" s="508"/>
      <c r="J484" s="508"/>
      <c r="K484" s="508"/>
      <c r="L484" s="508"/>
      <c r="M484" s="508"/>
      <c r="N484" s="508"/>
      <c r="O484" s="1553"/>
      <c r="P484" s="1553"/>
      <c r="Q484" s="1553"/>
      <c r="R484" s="508"/>
      <c r="S484" s="508"/>
      <c r="T484" s="1020"/>
      <c r="U484" s="508"/>
      <c r="V484" s="508"/>
      <c r="W484" s="508"/>
      <c r="X484" s="508"/>
      <c r="Y484" s="508"/>
      <c r="Z484" s="508"/>
      <c r="AA484" s="508"/>
      <c r="AB484" s="508"/>
      <c r="AC484" s="508"/>
      <c r="AD484" s="508"/>
      <c r="AE484" s="508"/>
      <c r="AF484" s="508"/>
    </row>
    <row r="485" ht="15.75" customHeight="1">
      <c r="A485" s="508"/>
      <c r="B485" s="508"/>
      <c r="C485" s="1208"/>
      <c r="D485" s="1020"/>
      <c r="E485" s="1020"/>
      <c r="F485" s="508"/>
      <c r="G485" s="508"/>
      <c r="H485" s="508"/>
      <c r="I485" s="508"/>
      <c r="J485" s="508"/>
      <c r="K485" s="508"/>
      <c r="L485" s="508"/>
      <c r="M485" s="508"/>
      <c r="N485" s="508"/>
      <c r="O485" s="1553"/>
      <c r="P485" s="1553"/>
      <c r="Q485" s="1553"/>
      <c r="R485" s="508"/>
      <c r="S485" s="508"/>
      <c r="T485" s="1020"/>
      <c r="U485" s="508"/>
      <c r="V485" s="508"/>
      <c r="W485" s="508"/>
      <c r="X485" s="508"/>
      <c r="Y485" s="508"/>
      <c r="Z485" s="508"/>
      <c r="AA485" s="508"/>
      <c r="AB485" s="508"/>
      <c r="AC485" s="508"/>
      <c r="AD485" s="508"/>
      <c r="AE485" s="508"/>
      <c r="AF485" s="508"/>
    </row>
    <row r="486" ht="15.75" customHeight="1">
      <c r="A486" s="508"/>
      <c r="B486" s="508"/>
      <c r="C486" s="1208"/>
      <c r="D486" s="1020"/>
      <c r="E486" s="1020"/>
      <c r="F486" s="508"/>
      <c r="G486" s="508"/>
      <c r="H486" s="508"/>
      <c r="I486" s="508"/>
      <c r="J486" s="508"/>
      <c r="K486" s="508"/>
      <c r="L486" s="508"/>
      <c r="M486" s="508"/>
      <c r="N486" s="508"/>
      <c r="O486" s="1553"/>
      <c r="P486" s="1553"/>
      <c r="Q486" s="1553"/>
      <c r="R486" s="508"/>
      <c r="S486" s="508"/>
      <c r="T486" s="1020"/>
      <c r="U486" s="508"/>
      <c r="V486" s="508"/>
      <c r="W486" s="508"/>
      <c r="X486" s="508"/>
      <c r="Y486" s="508"/>
      <c r="Z486" s="508"/>
      <c r="AA486" s="508"/>
      <c r="AB486" s="508"/>
      <c r="AC486" s="508"/>
      <c r="AD486" s="508"/>
      <c r="AE486" s="508"/>
      <c r="AF486" s="508"/>
    </row>
    <row r="487" ht="15.75" customHeight="1">
      <c r="A487" s="508"/>
      <c r="B487" s="508"/>
      <c r="C487" s="1208"/>
      <c r="D487" s="1020"/>
      <c r="E487" s="1020"/>
      <c r="F487" s="508"/>
      <c r="G487" s="508"/>
      <c r="H487" s="508"/>
      <c r="I487" s="508"/>
      <c r="J487" s="508"/>
      <c r="K487" s="508"/>
      <c r="L487" s="508"/>
      <c r="M487" s="508"/>
      <c r="N487" s="508"/>
      <c r="O487" s="1553"/>
      <c r="P487" s="1553"/>
      <c r="Q487" s="1553"/>
      <c r="R487" s="508"/>
      <c r="S487" s="508"/>
      <c r="T487" s="1020"/>
      <c r="U487" s="508"/>
      <c r="V487" s="508"/>
      <c r="W487" s="508"/>
      <c r="X487" s="508"/>
      <c r="Y487" s="508"/>
      <c r="Z487" s="508"/>
      <c r="AA487" s="508"/>
      <c r="AB487" s="508"/>
      <c r="AC487" s="508"/>
      <c r="AD487" s="508"/>
      <c r="AE487" s="508"/>
      <c r="AF487" s="508"/>
    </row>
    <row r="488" ht="15.75" customHeight="1">
      <c r="A488" s="508"/>
      <c r="B488" s="508"/>
      <c r="C488" s="1208"/>
      <c r="D488" s="1020"/>
      <c r="E488" s="1020"/>
      <c r="F488" s="508"/>
      <c r="G488" s="508"/>
      <c r="H488" s="508"/>
      <c r="I488" s="508"/>
      <c r="J488" s="508"/>
      <c r="K488" s="508"/>
      <c r="L488" s="508"/>
      <c r="M488" s="508"/>
      <c r="N488" s="508"/>
      <c r="O488" s="1553"/>
      <c r="P488" s="1553"/>
      <c r="Q488" s="1553"/>
      <c r="R488" s="508"/>
      <c r="S488" s="508"/>
      <c r="T488" s="1020"/>
      <c r="U488" s="508"/>
      <c r="V488" s="508"/>
      <c r="W488" s="508"/>
      <c r="X488" s="508"/>
      <c r="Y488" s="508"/>
      <c r="Z488" s="508"/>
      <c r="AA488" s="508"/>
      <c r="AB488" s="508"/>
      <c r="AC488" s="508"/>
      <c r="AD488" s="508"/>
      <c r="AE488" s="508"/>
      <c r="AF488" s="508"/>
    </row>
    <row r="489" ht="15.75" customHeight="1">
      <c r="A489" s="508"/>
      <c r="B489" s="508"/>
      <c r="C489" s="1208"/>
      <c r="D489" s="1020"/>
      <c r="E489" s="1020"/>
      <c r="F489" s="508"/>
      <c r="G489" s="508"/>
      <c r="H489" s="508"/>
      <c r="I489" s="508"/>
      <c r="J489" s="508"/>
      <c r="K489" s="508"/>
      <c r="L489" s="508"/>
      <c r="M489" s="508"/>
      <c r="N489" s="508"/>
      <c r="O489" s="1553"/>
      <c r="P489" s="1553"/>
      <c r="Q489" s="1553"/>
      <c r="R489" s="508"/>
      <c r="S489" s="508"/>
      <c r="T489" s="1020"/>
      <c r="U489" s="508"/>
      <c r="V489" s="508"/>
      <c r="W489" s="508"/>
      <c r="X489" s="508"/>
      <c r="Y489" s="508"/>
      <c r="Z489" s="508"/>
      <c r="AA489" s="508"/>
      <c r="AB489" s="508"/>
      <c r="AC489" s="508"/>
      <c r="AD489" s="508"/>
      <c r="AE489" s="508"/>
      <c r="AF489" s="508"/>
    </row>
    <row r="490" ht="15.75" customHeight="1">
      <c r="A490" s="508"/>
      <c r="B490" s="508"/>
      <c r="C490" s="1208"/>
      <c r="D490" s="1020"/>
      <c r="E490" s="1020"/>
      <c r="F490" s="508"/>
      <c r="G490" s="508"/>
      <c r="H490" s="508"/>
      <c r="I490" s="508"/>
      <c r="J490" s="508"/>
      <c r="K490" s="508"/>
      <c r="L490" s="508"/>
      <c r="M490" s="508"/>
      <c r="N490" s="508"/>
      <c r="O490" s="1553"/>
      <c r="P490" s="1553"/>
      <c r="Q490" s="1553"/>
      <c r="R490" s="508"/>
      <c r="S490" s="508"/>
      <c r="T490" s="1020"/>
      <c r="U490" s="508"/>
      <c r="V490" s="508"/>
      <c r="W490" s="508"/>
      <c r="X490" s="508"/>
      <c r="Y490" s="508"/>
      <c r="Z490" s="508"/>
      <c r="AA490" s="508"/>
      <c r="AB490" s="508"/>
      <c r="AC490" s="508"/>
      <c r="AD490" s="508"/>
      <c r="AE490" s="508"/>
      <c r="AF490" s="508"/>
    </row>
    <row r="491" ht="15.75" customHeight="1">
      <c r="A491" s="508"/>
      <c r="B491" s="508"/>
      <c r="C491" s="1208"/>
      <c r="D491" s="1020"/>
      <c r="E491" s="1020"/>
      <c r="F491" s="508"/>
      <c r="G491" s="508"/>
      <c r="H491" s="508"/>
      <c r="I491" s="508"/>
      <c r="J491" s="508"/>
      <c r="K491" s="508"/>
      <c r="L491" s="508"/>
      <c r="M491" s="508"/>
      <c r="N491" s="508"/>
      <c r="O491" s="1553"/>
      <c r="P491" s="1553"/>
      <c r="Q491" s="1553"/>
      <c r="R491" s="508"/>
      <c r="S491" s="508"/>
      <c r="T491" s="1020"/>
      <c r="U491" s="508"/>
      <c r="V491" s="508"/>
      <c r="W491" s="508"/>
      <c r="X491" s="508"/>
      <c r="Y491" s="508"/>
      <c r="Z491" s="508"/>
      <c r="AA491" s="508"/>
      <c r="AB491" s="508"/>
      <c r="AC491" s="508"/>
      <c r="AD491" s="508"/>
      <c r="AE491" s="508"/>
      <c r="AF491" s="508"/>
    </row>
    <row r="492" ht="15.75" customHeight="1">
      <c r="A492" s="508"/>
      <c r="B492" s="508"/>
      <c r="C492" s="1208"/>
      <c r="D492" s="1020"/>
      <c r="E492" s="1020"/>
      <c r="F492" s="508"/>
      <c r="G492" s="508"/>
      <c r="H492" s="508"/>
      <c r="I492" s="508"/>
      <c r="J492" s="508"/>
      <c r="K492" s="508"/>
      <c r="L492" s="508"/>
      <c r="M492" s="508"/>
      <c r="N492" s="508"/>
      <c r="O492" s="1553"/>
      <c r="P492" s="1553"/>
      <c r="Q492" s="1553"/>
      <c r="R492" s="508"/>
      <c r="S492" s="508"/>
      <c r="T492" s="1020"/>
      <c r="U492" s="508"/>
      <c r="V492" s="508"/>
      <c r="W492" s="508"/>
      <c r="X492" s="508"/>
      <c r="Y492" s="508"/>
      <c r="Z492" s="508"/>
      <c r="AA492" s="508"/>
      <c r="AB492" s="508"/>
      <c r="AC492" s="508"/>
      <c r="AD492" s="508"/>
      <c r="AE492" s="508"/>
      <c r="AF492" s="508"/>
    </row>
    <row r="493" ht="15.75" customHeight="1">
      <c r="A493" s="508"/>
      <c r="B493" s="508"/>
      <c r="C493" s="1208"/>
      <c r="D493" s="1020"/>
      <c r="E493" s="1020"/>
      <c r="F493" s="508"/>
      <c r="G493" s="508"/>
      <c r="H493" s="508"/>
      <c r="I493" s="508"/>
      <c r="J493" s="508"/>
      <c r="K493" s="508"/>
      <c r="L493" s="508"/>
      <c r="M493" s="508"/>
      <c r="N493" s="508"/>
      <c r="O493" s="1553"/>
      <c r="P493" s="1553"/>
      <c r="Q493" s="1553"/>
      <c r="R493" s="508"/>
      <c r="S493" s="508"/>
      <c r="T493" s="1020"/>
      <c r="U493" s="508"/>
      <c r="V493" s="508"/>
      <c r="W493" s="508"/>
      <c r="X493" s="508"/>
      <c r="Y493" s="508"/>
      <c r="Z493" s="508"/>
      <c r="AA493" s="508"/>
      <c r="AB493" s="508"/>
      <c r="AC493" s="508"/>
      <c r="AD493" s="508"/>
      <c r="AE493" s="508"/>
      <c r="AF493" s="508"/>
    </row>
    <row r="494" ht="15.75" customHeight="1">
      <c r="A494" s="508"/>
      <c r="B494" s="508"/>
      <c r="C494" s="1208"/>
      <c r="D494" s="1020"/>
      <c r="E494" s="1020"/>
      <c r="F494" s="508"/>
      <c r="G494" s="508"/>
      <c r="H494" s="508"/>
      <c r="I494" s="508"/>
      <c r="J494" s="508"/>
      <c r="K494" s="508"/>
      <c r="L494" s="508"/>
      <c r="M494" s="508"/>
      <c r="N494" s="508"/>
      <c r="O494" s="1553"/>
      <c r="P494" s="1553"/>
      <c r="Q494" s="1553"/>
      <c r="R494" s="508"/>
      <c r="S494" s="508"/>
      <c r="T494" s="1020"/>
      <c r="U494" s="508"/>
      <c r="V494" s="508"/>
      <c r="W494" s="508"/>
      <c r="X494" s="508"/>
      <c r="Y494" s="508"/>
      <c r="Z494" s="508"/>
      <c r="AA494" s="508"/>
      <c r="AB494" s="508"/>
      <c r="AC494" s="508"/>
      <c r="AD494" s="508"/>
      <c r="AE494" s="508"/>
      <c r="AF494" s="508"/>
    </row>
    <row r="495" ht="15.75" customHeight="1">
      <c r="A495" s="508"/>
      <c r="B495" s="508"/>
      <c r="C495" s="1208"/>
      <c r="D495" s="1020"/>
      <c r="E495" s="1020"/>
      <c r="F495" s="508"/>
      <c r="G495" s="508"/>
      <c r="H495" s="508"/>
      <c r="I495" s="508"/>
      <c r="J495" s="508"/>
      <c r="K495" s="508"/>
      <c r="L495" s="508"/>
      <c r="M495" s="508"/>
      <c r="N495" s="508"/>
      <c r="O495" s="1553"/>
      <c r="P495" s="1553"/>
      <c r="Q495" s="1553"/>
      <c r="R495" s="508"/>
      <c r="S495" s="508"/>
      <c r="T495" s="1020"/>
      <c r="U495" s="508"/>
      <c r="V495" s="508"/>
      <c r="W495" s="508"/>
      <c r="X495" s="508"/>
      <c r="Y495" s="508"/>
      <c r="Z495" s="508"/>
      <c r="AA495" s="508"/>
      <c r="AB495" s="508"/>
      <c r="AC495" s="508"/>
      <c r="AD495" s="508"/>
      <c r="AE495" s="508"/>
      <c r="AF495" s="508"/>
    </row>
    <row r="496" ht="15.75" customHeight="1">
      <c r="A496" s="508"/>
      <c r="B496" s="508"/>
      <c r="C496" s="1208"/>
      <c r="D496" s="1020"/>
      <c r="E496" s="1020"/>
      <c r="F496" s="508"/>
      <c r="G496" s="508"/>
      <c r="H496" s="508"/>
      <c r="I496" s="508"/>
      <c r="J496" s="508"/>
      <c r="K496" s="508"/>
      <c r="L496" s="508"/>
      <c r="M496" s="508"/>
      <c r="N496" s="508"/>
      <c r="O496" s="1553"/>
      <c r="P496" s="1553"/>
      <c r="Q496" s="1553"/>
      <c r="R496" s="508"/>
      <c r="S496" s="508"/>
      <c r="T496" s="1020"/>
      <c r="U496" s="508"/>
      <c r="V496" s="508"/>
      <c r="W496" s="508"/>
      <c r="X496" s="508"/>
      <c r="Y496" s="508"/>
      <c r="Z496" s="508"/>
      <c r="AA496" s="508"/>
      <c r="AB496" s="508"/>
      <c r="AC496" s="508"/>
      <c r="AD496" s="508"/>
      <c r="AE496" s="508"/>
      <c r="AF496" s="508"/>
    </row>
    <row r="497" ht="15.75" customHeight="1">
      <c r="A497" s="508"/>
      <c r="B497" s="508"/>
      <c r="C497" s="1208"/>
      <c r="D497" s="1020"/>
      <c r="E497" s="1020"/>
      <c r="F497" s="508"/>
      <c r="G497" s="508"/>
      <c r="H497" s="508"/>
      <c r="I497" s="508"/>
      <c r="J497" s="508"/>
      <c r="K497" s="508"/>
      <c r="L497" s="508"/>
      <c r="M497" s="508"/>
      <c r="N497" s="508"/>
      <c r="O497" s="1553"/>
      <c r="P497" s="1553"/>
      <c r="Q497" s="1553"/>
      <c r="R497" s="508"/>
      <c r="S497" s="508"/>
      <c r="T497" s="1020"/>
      <c r="U497" s="508"/>
      <c r="V497" s="508"/>
      <c r="W497" s="508"/>
      <c r="X497" s="508"/>
      <c r="Y497" s="508"/>
      <c r="Z497" s="508"/>
      <c r="AA497" s="508"/>
      <c r="AB497" s="508"/>
      <c r="AC497" s="508"/>
      <c r="AD497" s="508"/>
      <c r="AE497" s="508"/>
      <c r="AF497" s="508"/>
    </row>
    <row r="498" ht="15.75" customHeight="1">
      <c r="A498" s="508"/>
      <c r="B498" s="508"/>
      <c r="C498" s="1208"/>
      <c r="D498" s="1020"/>
      <c r="E498" s="1020"/>
      <c r="F498" s="508"/>
      <c r="G498" s="508"/>
      <c r="H498" s="508"/>
      <c r="I498" s="508"/>
      <c r="J498" s="508"/>
      <c r="K498" s="508"/>
      <c r="L498" s="508"/>
      <c r="M498" s="508"/>
      <c r="N498" s="508"/>
      <c r="O498" s="1553"/>
      <c r="P498" s="1553"/>
      <c r="Q498" s="1553"/>
      <c r="R498" s="508"/>
      <c r="S498" s="508"/>
      <c r="T498" s="1020"/>
      <c r="U498" s="508"/>
      <c r="V498" s="508"/>
      <c r="W498" s="508"/>
      <c r="X498" s="508"/>
      <c r="Y498" s="508"/>
      <c r="Z498" s="508"/>
      <c r="AA498" s="508"/>
      <c r="AB498" s="508"/>
      <c r="AC498" s="508"/>
      <c r="AD498" s="508"/>
      <c r="AE498" s="508"/>
      <c r="AF498" s="508"/>
    </row>
    <row r="499" ht="15.75" customHeight="1">
      <c r="A499" s="508"/>
      <c r="B499" s="508"/>
      <c r="C499" s="1208"/>
      <c r="D499" s="1020"/>
      <c r="E499" s="1020"/>
      <c r="F499" s="508"/>
      <c r="G499" s="508"/>
      <c r="H499" s="508"/>
      <c r="I499" s="508"/>
      <c r="J499" s="508"/>
      <c r="K499" s="508"/>
      <c r="L499" s="508"/>
      <c r="M499" s="508"/>
      <c r="N499" s="508"/>
      <c r="O499" s="1553"/>
      <c r="P499" s="1553"/>
      <c r="Q499" s="1553"/>
      <c r="R499" s="508"/>
      <c r="S499" s="508"/>
      <c r="T499" s="1020"/>
      <c r="U499" s="508"/>
      <c r="V499" s="508"/>
      <c r="W499" s="508"/>
      <c r="X499" s="508"/>
      <c r="Y499" s="508"/>
      <c r="Z499" s="508"/>
      <c r="AA499" s="508"/>
      <c r="AB499" s="508"/>
      <c r="AC499" s="508"/>
      <c r="AD499" s="508"/>
      <c r="AE499" s="508"/>
      <c r="AF499" s="508"/>
    </row>
    <row r="500" ht="15.75" customHeight="1">
      <c r="A500" s="508"/>
      <c r="B500" s="508"/>
      <c r="C500" s="1208"/>
      <c r="D500" s="1020"/>
      <c r="E500" s="1020"/>
      <c r="F500" s="508"/>
      <c r="G500" s="508"/>
      <c r="H500" s="508"/>
      <c r="I500" s="508"/>
      <c r="J500" s="508"/>
      <c r="K500" s="508"/>
      <c r="L500" s="508"/>
      <c r="M500" s="508"/>
      <c r="N500" s="508"/>
      <c r="O500" s="1553"/>
      <c r="P500" s="1553"/>
      <c r="Q500" s="1553"/>
      <c r="R500" s="508"/>
      <c r="S500" s="508"/>
      <c r="T500" s="1020"/>
      <c r="U500" s="508"/>
      <c r="V500" s="508"/>
      <c r="W500" s="508"/>
      <c r="X500" s="508"/>
      <c r="Y500" s="508"/>
      <c r="Z500" s="508"/>
      <c r="AA500" s="508"/>
      <c r="AB500" s="508"/>
      <c r="AC500" s="508"/>
      <c r="AD500" s="508"/>
      <c r="AE500" s="508"/>
      <c r="AF500" s="508"/>
    </row>
    <row r="501" ht="15.75" customHeight="1">
      <c r="A501" s="508"/>
      <c r="B501" s="508"/>
      <c r="C501" s="1208"/>
      <c r="D501" s="1020"/>
      <c r="E501" s="1020"/>
      <c r="F501" s="508"/>
      <c r="G501" s="508"/>
      <c r="H501" s="508"/>
      <c r="I501" s="508"/>
      <c r="J501" s="508"/>
      <c r="K501" s="508"/>
      <c r="L501" s="508"/>
      <c r="M501" s="508"/>
      <c r="N501" s="508"/>
      <c r="O501" s="1553"/>
      <c r="P501" s="1553"/>
      <c r="Q501" s="1553"/>
      <c r="R501" s="508"/>
      <c r="S501" s="508"/>
      <c r="T501" s="1020"/>
      <c r="U501" s="508"/>
      <c r="V501" s="508"/>
      <c r="W501" s="508"/>
      <c r="X501" s="508"/>
      <c r="Y501" s="508"/>
      <c r="Z501" s="508"/>
      <c r="AA501" s="508"/>
      <c r="AB501" s="508"/>
      <c r="AC501" s="508"/>
      <c r="AD501" s="508"/>
      <c r="AE501" s="508"/>
      <c r="AF501" s="508"/>
    </row>
    <row r="502" ht="15.75" customHeight="1">
      <c r="A502" s="508"/>
      <c r="B502" s="508"/>
      <c r="C502" s="1208"/>
      <c r="D502" s="1020"/>
      <c r="E502" s="1020"/>
      <c r="F502" s="508"/>
      <c r="G502" s="508"/>
      <c r="H502" s="508"/>
      <c r="I502" s="508"/>
      <c r="J502" s="508"/>
      <c r="K502" s="508"/>
      <c r="L502" s="508"/>
      <c r="M502" s="508"/>
      <c r="N502" s="508"/>
      <c r="O502" s="1553"/>
      <c r="P502" s="1553"/>
      <c r="Q502" s="1553"/>
      <c r="R502" s="508"/>
      <c r="S502" s="508"/>
      <c r="T502" s="1020"/>
      <c r="U502" s="508"/>
      <c r="V502" s="508"/>
      <c r="W502" s="508"/>
      <c r="X502" s="508"/>
      <c r="Y502" s="508"/>
      <c r="Z502" s="508"/>
      <c r="AA502" s="508"/>
      <c r="AB502" s="508"/>
      <c r="AC502" s="508"/>
      <c r="AD502" s="508"/>
      <c r="AE502" s="508"/>
      <c r="AF502" s="508"/>
    </row>
    <row r="503" ht="15.75" customHeight="1">
      <c r="A503" s="508"/>
      <c r="B503" s="508"/>
      <c r="C503" s="1208"/>
      <c r="D503" s="1020"/>
      <c r="E503" s="1020"/>
      <c r="F503" s="508"/>
      <c r="G503" s="508"/>
      <c r="H503" s="508"/>
      <c r="I503" s="508"/>
      <c r="J503" s="508"/>
      <c r="K503" s="508"/>
      <c r="L503" s="508"/>
      <c r="M503" s="508"/>
      <c r="N503" s="508"/>
      <c r="O503" s="1553"/>
      <c r="P503" s="1553"/>
      <c r="Q503" s="1553"/>
      <c r="R503" s="508"/>
      <c r="S503" s="508"/>
      <c r="T503" s="1020"/>
      <c r="U503" s="508"/>
      <c r="V503" s="508"/>
      <c r="W503" s="508"/>
      <c r="X503" s="508"/>
      <c r="Y503" s="508"/>
      <c r="Z503" s="508"/>
      <c r="AA503" s="508"/>
      <c r="AB503" s="508"/>
      <c r="AC503" s="508"/>
      <c r="AD503" s="508"/>
      <c r="AE503" s="508"/>
      <c r="AF503" s="508"/>
    </row>
    <row r="504" ht="15.75" customHeight="1">
      <c r="A504" s="508"/>
      <c r="B504" s="508"/>
      <c r="C504" s="1208"/>
      <c r="D504" s="1020"/>
      <c r="E504" s="1020"/>
      <c r="F504" s="508"/>
      <c r="G504" s="508"/>
      <c r="H504" s="508"/>
      <c r="I504" s="508"/>
      <c r="J504" s="508"/>
      <c r="K504" s="508"/>
      <c r="L504" s="508"/>
      <c r="M504" s="508"/>
      <c r="N504" s="508"/>
      <c r="O504" s="1553"/>
      <c r="P504" s="1553"/>
      <c r="Q504" s="1553"/>
      <c r="R504" s="508"/>
      <c r="S504" s="508"/>
      <c r="T504" s="1020"/>
      <c r="U504" s="508"/>
      <c r="V504" s="508"/>
      <c r="W504" s="508"/>
      <c r="X504" s="508"/>
      <c r="Y504" s="508"/>
      <c r="Z504" s="508"/>
      <c r="AA504" s="508"/>
      <c r="AB504" s="508"/>
      <c r="AC504" s="508"/>
      <c r="AD504" s="508"/>
      <c r="AE504" s="508"/>
      <c r="AF504" s="508"/>
    </row>
    <row r="505" ht="15.75" customHeight="1">
      <c r="A505" s="508"/>
      <c r="B505" s="508"/>
      <c r="C505" s="1208"/>
      <c r="D505" s="1020"/>
      <c r="E505" s="1020"/>
      <c r="F505" s="508"/>
      <c r="G505" s="508"/>
      <c r="H505" s="508"/>
      <c r="I505" s="508"/>
      <c r="J505" s="508"/>
      <c r="K505" s="508"/>
      <c r="L505" s="508"/>
      <c r="M505" s="508"/>
      <c r="N505" s="508"/>
      <c r="O505" s="1553"/>
      <c r="P505" s="1553"/>
      <c r="Q505" s="1553"/>
      <c r="R505" s="508"/>
      <c r="S505" s="508"/>
      <c r="T505" s="1020"/>
      <c r="U505" s="508"/>
      <c r="V505" s="508"/>
      <c r="W505" s="508"/>
      <c r="X505" s="508"/>
      <c r="Y505" s="508"/>
      <c r="Z505" s="508"/>
      <c r="AA505" s="508"/>
      <c r="AB505" s="508"/>
      <c r="AC505" s="508"/>
      <c r="AD505" s="508"/>
      <c r="AE505" s="508"/>
      <c r="AF505" s="508"/>
    </row>
    <row r="506" ht="15.75" customHeight="1">
      <c r="A506" s="508"/>
      <c r="B506" s="508"/>
      <c r="C506" s="1208"/>
      <c r="D506" s="1020"/>
      <c r="E506" s="1020"/>
      <c r="F506" s="508"/>
      <c r="G506" s="508"/>
      <c r="H506" s="508"/>
      <c r="I506" s="508"/>
      <c r="J506" s="508"/>
      <c r="K506" s="508"/>
      <c r="L506" s="508"/>
      <c r="M506" s="508"/>
      <c r="N506" s="508"/>
      <c r="O506" s="1553"/>
      <c r="P506" s="1553"/>
      <c r="Q506" s="1553"/>
      <c r="R506" s="508"/>
      <c r="S506" s="508"/>
      <c r="T506" s="1020"/>
      <c r="U506" s="508"/>
      <c r="V506" s="508"/>
      <c r="W506" s="508"/>
      <c r="X506" s="508"/>
      <c r="Y506" s="508"/>
      <c r="Z506" s="508"/>
      <c r="AA506" s="508"/>
      <c r="AB506" s="508"/>
      <c r="AC506" s="508"/>
      <c r="AD506" s="508"/>
      <c r="AE506" s="508"/>
      <c r="AF506" s="508"/>
    </row>
    <row r="507" ht="15.75" customHeight="1">
      <c r="A507" s="508"/>
      <c r="B507" s="508"/>
      <c r="C507" s="1208"/>
      <c r="D507" s="1020"/>
      <c r="E507" s="1020"/>
      <c r="F507" s="508"/>
      <c r="G507" s="508"/>
      <c r="H507" s="508"/>
      <c r="I507" s="508"/>
      <c r="J507" s="508"/>
      <c r="K507" s="508"/>
      <c r="L507" s="508"/>
      <c r="M507" s="508"/>
      <c r="N507" s="508"/>
      <c r="O507" s="1553"/>
      <c r="P507" s="1553"/>
      <c r="Q507" s="1553"/>
      <c r="R507" s="508"/>
      <c r="S507" s="508"/>
      <c r="T507" s="1020"/>
      <c r="U507" s="508"/>
      <c r="V507" s="508"/>
      <c r="W507" s="508"/>
      <c r="X507" s="508"/>
      <c r="Y507" s="508"/>
      <c r="Z507" s="508"/>
      <c r="AA507" s="508"/>
      <c r="AB507" s="508"/>
      <c r="AC507" s="508"/>
      <c r="AD507" s="508"/>
      <c r="AE507" s="508"/>
      <c r="AF507" s="508"/>
    </row>
    <row r="508" ht="15.75" customHeight="1">
      <c r="A508" s="508"/>
      <c r="B508" s="508"/>
      <c r="C508" s="1208"/>
      <c r="D508" s="1020"/>
      <c r="E508" s="1020"/>
      <c r="F508" s="508"/>
      <c r="G508" s="508"/>
      <c r="H508" s="508"/>
      <c r="I508" s="508"/>
      <c r="J508" s="508"/>
      <c r="K508" s="508"/>
      <c r="L508" s="508"/>
      <c r="M508" s="508"/>
      <c r="N508" s="508"/>
      <c r="O508" s="1553"/>
      <c r="P508" s="1553"/>
      <c r="Q508" s="1553"/>
      <c r="R508" s="508"/>
      <c r="S508" s="508"/>
      <c r="T508" s="1020"/>
      <c r="U508" s="508"/>
      <c r="V508" s="508"/>
      <c r="W508" s="508"/>
      <c r="X508" s="508"/>
      <c r="Y508" s="508"/>
      <c r="Z508" s="508"/>
      <c r="AA508" s="508"/>
      <c r="AB508" s="508"/>
      <c r="AC508" s="508"/>
      <c r="AD508" s="508"/>
      <c r="AE508" s="508"/>
      <c r="AF508" s="508"/>
    </row>
    <row r="509" ht="15.75" customHeight="1">
      <c r="A509" s="508"/>
      <c r="B509" s="508"/>
      <c r="C509" s="1208"/>
      <c r="D509" s="1020"/>
      <c r="E509" s="1020"/>
      <c r="F509" s="508"/>
      <c r="G509" s="508"/>
      <c r="H509" s="508"/>
      <c r="I509" s="508"/>
      <c r="J509" s="508"/>
      <c r="K509" s="508"/>
      <c r="L509" s="508"/>
      <c r="M509" s="508"/>
      <c r="N509" s="508"/>
      <c r="O509" s="1553"/>
      <c r="P509" s="1553"/>
      <c r="Q509" s="1553"/>
      <c r="R509" s="508"/>
      <c r="S509" s="508"/>
      <c r="T509" s="1020"/>
      <c r="U509" s="508"/>
      <c r="V509" s="508"/>
      <c r="W509" s="508"/>
      <c r="X509" s="508"/>
      <c r="Y509" s="508"/>
      <c r="Z509" s="508"/>
      <c r="AA509" s="508"/>
      <c r="AB509" s="508"/>
      <c r="AC509" s="508"/>
      <c r="AD509" s="508"/>
      <c r="AE509" s="508"/>
      <c r="AF509" s="508"/>
    </row>
    <row r="510" ht="15.75" customHeight="1">
      <c r="A510" s="508"/>
      <c r="B510" s="508"/>
      <c r="C510" s="1208"/>
      <c r="D510" s="1020"/>
      <c r="E510" s="1020"/>
      <c r="F510" s="508"/>
      <c r="G510" s="508"/>
      <c r="H510" s="508"/>
      <c r="I510" s="508"/>
      <c r="J510" s="508"/>
      <c r="K510" s="508"/>
      <c r="L510" s="508"/>
      <c r="M510" s="508"/>
      <c r="N510" s="508"/>
      <c r="O510" s="1553"/>
      <c r="P510" s="1553"/>
      <c r="Q510" s="1553"/>
      <c r="R510" s="508"/>
      <c r="S510" s="508"/>
      <c r="T510" s="1020"/>
      <c r="U510" s="508"/>
      <c r="V510" s="508"/>
      <c r="W510" s="508"/>
      <c r="X510" s="508"/>
      <c r="Y510" s="508"/>
      <c r="Z510" s="508"/>
      <c r="AA510" s="508"/>
      <c r="AB510" s="508"/>
      <c r="AC510" s="508"/>
      <c r="AD510" s="508"/>
      <c r="AE510" s="508"/>
      <c r="AF510" s="508"/>
    </row>
    <row r="511" ht="15.75" customHeight="1">
      <c r="A511" s="508"/>
      <c r="B511" s="508"/>
      <c r="C511" s="1208"/>
      <c r="D511" s="1020"/>
      <c r="E511" s="1020"/>
      <c r="F511" s="508"/>
      <c r="G511" s="508"/>
      <c r="H511" s="508"/>
      <c r="I511" s="508"/>
      <c r="J511" s="508"/>
      <c r="K511" s="508"/>
      <c r="L511" s="508"/>
      <c r="M511" s="508"/>
      <c r="N511" s="508"/>
      <c r="O511" s="1553"/>
      <c r="P511" s="1553"/>
      <c r="Q511" s="1553"/>
      <c r="R511" s="508"/>
      <c r="S511" s="508"/>
      <c r="T511" s="1020"/>
      <c r="U511" s="508"/>
      <c r="V511" s="508"/>
      <c r="W511" s="508"/>
      <c r="X511" s="508"/>
      <c r="Y511" s="508"/>
      <c r="Z511" s="508"/>
      <c r="AA511" s="508"/>
      <c r="AB511" s="508"/>
      <c r="AC511" s="508"/>
      <c r="AD511" s="508"/>
      <c r="AE511" s="508"/>
      <c r="AF511" s="508"/>
    </row>
    <row r="512" ht="15.75" customHeight="1">
      <c r="A512" s="508"/>
      <c r="B512" s="508"/>
      <c r="C512" s="1208"/>
      <c r="D512" s="1020"/>
      <c r="E512" s="1020"/>
      <c r="F512" s="508"/>
      <c r="G512" s="508"/>
      <c r="H512" s="508"/>
      <c r="I512" s="508"/>
      <c r="J512" s="508"/>
      <c r="K512" s="508"/>
      <c r="L512" s="508"/>
      <c r="M512" s="508"/>
      <c r="N512" s="508"/>
      <c r="O512" s="1553"/>
      <c r="P512" s="1553"/>
      <c r="Q512" s="1553"/>
      <c r="R512" s="508"/>
      <c r="S512" s="508"/>
      <c r="T512" s="1020"/>
      <c r="U512" s="508"/>
      <c r="V512" s="508"/>
      <c r="W512" s="508"/>
      <c r="X512" s="508"/>
      <c r="Y512" s="508"/>
      <c r="Z512" s="508"/>
      <c r="AA512" s="508"/>
      <c r="AB512" s="508"/>
      <c r="AC512" s="508"/>
      <c r="AD512" s="508"/>
      <c r="AE512" s="508"/>
      <c r="AF512" s="508"/>
    </row>
    <row r="513" ht="15.75" customHeight="1">
      <c r="A513" s="508"/>
      <c r="B513" s="508"/>
      <c r="C513" s="1208"/>
      <c r="D513" s="1020"/>
      <c r="E513" s="1020"/>
      <c r="F513" s="508"/>
      <c r="G513" s="508"/>
      <c r="H513" s="508"/>
      <c r="I513" s="508"/>
      <c r="J513" s="508"/>
      <c r="K513" s="508"/>
      <c r="L513" s="508"/>
      <c r="M513" s="508"/>
      <c r="N513" s="508"/>
      <c r="O513" s="1553"/>
      <c r="P513" s="1553"/>
      <c r="Q513" s="1553"/>
      <c r="R513" s="508"/>
      <c r="S513" s="508"/>
      <c r="T513" s="1020"/>
      <c r="U513" s="508"/>
      <c r="V513" s="508"/>
      <c r="W513" s="508"/>
      <c r="X513" s="508"/>
      <c r="Y513" s="508"/>
      <c r="Z513" s="508"/>
      <c r="AA513" s="508"/>
      <c r="AB513" s="508"/>
      <c r="AC513" s="508"/>
      <c r="AD513" s="508"/>
      <c r="AE513" s="508"/>
      <c r="AF513" s="508"/>
    </row>
    <row r="514" ht="15.75" customHeight="1">
      <c r="A514" s="508"/>
      <c r="B514" s="508"/>
      <c r="C514" s="1208"/>
      <c r="D514" s="1020"/>
      <c r="E514" s="1020"/>
      <c r="F514" s="508"/>
      <c r="G514" s="508"/>
      <c r="H514" s="508"/>
      <c r="I514" s="508"/>
      <c r="J514" s="508"/>
      <c r="K514" s="508"/>
      <c r="L514" s="508"/>
      <c r="M514" s="508"/>
      <c r="N514" s="508"/>
      <c r="O514" s="1553"/>
      <c r="P514" s="1553"/>
      <c r="Q514" s="1553"/>
      <c r="R514" s="508"/>
      <c r="S514" s="508"/>
      <c r="T514" s="1020"/>
      <c r="U514" s="508"/>
      <c r="V514" s="508"/>
      <c r="W514" s="508"/>
      <c r="X514" s="508"/>
      <c r="Y514" s="508"/>
      <c r="Z514" s="508"/>
      <c r="AA514" s="508"/>
      <c r="AB514" s="508"/>
      <c r="AC514" s="508"/>
      <c r="AD514" s="508"/>
      <c r="AE514" s="508"/>
      <c r="AF514" s="508"/>
    </row>
    <row r="515" ht="15.75" customHeight="1">
      <c r="A515" s="508"/>
      <c r="B515" s="508"/>
      <c r="C515" s="1208"/>
      <c r="D515" s="1020"/>
      <c r="E515" s="1020"/>
      <c r="F515" s="508"/>
      <c r="G515" s="508"/>
      <c r="H515" s="508"/>
      <c r="I515" s="508"/>
      <c r="J515" s="508"/>
      <c r="K515" s="508"/>
      <c r="L515" s="508"/>
      <c r="M515" s="508"/>
      <c r="N515" s="508"/>
      <c r="O515" s="1553"/>
      <c r="P515" s="1553"/>
      <c r="Q515" s="1553"/>
      <c r="R515" s="508"/>
      <c r="S515" s="508"/>
      <c r="T515" s="1020"/>
      <c r="U515" s="508"/>
      <c r="V515" s="508"/>
      <c r="W515" s="508"/>
      <c r="X515" s="508"/>
      <c r="Y515" s="508"/>
      <c r="Z515" s="508"/>
      <c r="AA515" s="508"/>
      <c r="AB515" s="508"/>
      <c r="AC515" s="508"/>
      <c r="AD515" s="508"/>
      <c r="AE515" s="508"/>
      <c r="AF515" s="508"/>
    </row>
    <row r="516" ht="15.75" customHeight="1">
      <c r="A516" s="508"/>
      <c r="B516" s="508"/>
      <c r="C516" s="1208"/>
      <c r="D516" s="1020"/>
      <c r="E516" s="1020"/>
      <c r="F516" s="508"/>
      <c r="G516" s="508"/>
      <c r="H516" s="508"/>
      <c r="I516" s="508"/>
      <c r="J516" s="508"/>
      <c r="K516" s="508"/>
      <c r="L516" s="508"/>
      <c r="M516" s="508"/>
      <c r="N516" s="508"/>
      <c r="O516" s="1553"/>
      <c r="P516" s="1553"/>
      <c r="Q516" s="1553"/>
      <c r="R516" s="508"/>
      <c r="S516" s="508"/>
      <c r="T516" s="1020"/>
      <c r="U516" s="508"/>
      <c r="V516" s="508"/>
      <c r="W516" s="508"/>
      <c r="X516" s="508"/>
      <c r="Y516" s="508"/>
      <c r="Z516" s="508"/>
      <c r="AA516" s="508"/>
      <c r="AB516" s="508"/>
      <c r="AC516" s="508"/>
      <c r="AD516" s="508"/>
      <c r="AE516" s="508"/>
      <c r="AF516" s="508"/>
    </row>
    <row r="517" ht="15.75" customHeight="1">
      <c r="A517" s="508"/>
      <c r="B517" s="508"/>
      <c r="C517" s="1208"/>
      <c r="D517" s="1020"/>
      <c r="E517" s="1020"/>
      <c r="F517" s="508"/>
      <c r="G517" s="508"/>
      <c r="H517" s="508"/>
      <c r="I517" s="508"/>
      <c r="J517" s="508"/>
      <c r="K517" s="508"/>
      <c r="L517" s="508"/>
      <c r="M517" s="508"/>
      <c r="N517" s="508"/>
      <c r="O517" s="1553"/>
      <c r="P517" s="1553"/>
      <c r="Q517" s="1553"/>
      <c r="R517" s="508"/>
      <c r="S517" s="508"/>
      <c r="T517" s="1020"/>
      <c r="U517" s="508"/>
      <c r="V517" s="508"/>
      <c r="W517" s="508"/>
      <c r="X517" s="508"/>
      <c r="Y517" s="508"/>
      <c r="Z517" s="508"/>
      <c r="AA517" s="508"/>
      <c r="AB517" s="508"/>
      <c r="AC517" s="508"/>
      <c r="AD517" s="508"/>
      <c r="AE517" s="508"/>
      <c r="AF517" s="508"/>
    </row>
    <row r="518" ht="15.75" customHeight="1">
      <c r="A518" s="508"/>
      <c r="B518" s="508"/>
      <c r="C518" s="1208"/>
      <c r="D518" s="1020"/>
      <c r="E518" s="1020"/>
      <c r="F518" s="508"/>
      <c r="G518" s="508"/>
      <c r="H518" s="508"/>
      <c r="I518" s="508"/>
      <c r="J518" s="508"/>
      <c r="K518" s="508"/>
      <c r="L518" s="508"/>
      <c r="M518" s="508"/>
      <c r="N518" s="508"/>
      <c r="O518" s="1553"/>
      <c r="P518" s="1553"/>
      <c r="Q518" s="1553"/>
      <c r="R518" s="508"/>
      <c r="S518" s="508"/>
      <c r="T518" s="1020"/>
      <c r="U518" s="508"/>
      <c r="V518" s="508"/>
      <c r="W518" s="508"/>
      <c r="X518" s="508"/>
      <c r="Y518" s="508"/>
      <c r="Z518" s="508"/>
      <c r="AA518" s="508"/>
      <c r="AB518" s="508"/>
      <c r="AC518" s="508"/>
      <c r="AD518" s="508"/>
      <c r="AE518" s="508"/>
      <c r="AF518" s="508"/>
    </row>
    <row r="519" ht="15.75" customHeight="1">
      <c r="A519" s="508"/>
      <c r="B519" s="508"/>
      <c r="C519" s="1208"/>
      <c r="D519" s="1020"/>
      <c r="E519" s="1020"/>
      <c r="F519" s="508"/>
      <c r="G519" s="508"/>
      <c r="H519" s="508"/>
      <c r="I519" s="508"/>
      <c r="J519" s="508"/>
      <c r="K519" s="508"/>
      <c r="L519" s="508"/>
      <c r="M519" s="508"/>
      <c r="N519" s="508"/>
      <c r="O519" s="1553"/>
      <c r="P519" s="1553"/>
      <c r="Q519" s="1553"/>
      <c r="R519" s="508"/>
      <c r="S519" s="508"/>
      <c r="T519" s="1020"/>
      <c r="U519" s="508"/>
      <c r="V519" s="508"/>
      <c r="W519" s="508"/>
      <c r="X519" s="508"/>
      <c r="Y519" s="508"/>
      <c r="Z519" s="508"/>
      <c r="AA519" s="508"/>
      <c r="AB519" s="508"/>
      <c r="AC519" s="508"/>
      <c r="AD519" s="508"/>
      <c r="AE519" s="508"/>
      <c r="AF519" s="508"/>
    </row>
    <row r="520" ht="15.75" customHeight="1">
      <c r="A520" s="508"/>
      <c r="B520" s="508"/>
      <c r="C520" s="1208"/>
      <c r="D520" s="1020"/>
      <c r="E520" s="1020"/>
      <c r="F520" s="508"/>
      <c r="G520" s="508"/>
      <c r="H520" s="508"/>
      <c r="I520" s="508"/>
      <c r="J520" s="508"/>
      <c r="K520" s="508"/>
      <c r="L520" s="508"/>
      <c r="M520" s="508"/>
      <c r="N520" s="508"/>
      <c r="O520" s="1553"/>
      <c r="P520" s="1553"/>
      <c r="Q520" s="1553"/>
      <c r="R520" s="508"/>
      <c r="S520" s="508"/>
      <c r="T520" s="1020"/>
      <c r="U520" s="508"/>
      <c r="V520" s="508"/>
      <c r="W520" s="508"/>
      <c r="X520" s="508"/>
      <c r="Y520" s="508"/>
      <c r="Z520" s="508"/>
      <c r="AA520" s="508"/>
      <c r="AB520" s="508"/>
      <c r="AC520" s="508"/>
      <c r="AD520" s="508"/>
      <c r="AE520" s="508"/>
      <c r="AF520" s="508"/>
    </row>
    <row r="521" ht="15.75" customHeight="1">
      <c r="A521" s="508"/>
      <c r="B521" s="508"/>
      <c r="C521" s="1208"/>
      <c r="D521" s="1020"/>
      <c r="E521" s="1020"/>
      <c r="F521" s="508"/>
      <c r="G521" s="508"/>
      <c r="H521" s="508"/>
      <c r="I521" s="508"/>
      <c r="J521" s="508"/>
      <c r="K521" s="508"/>
      <c r="L521" s="508"/>
      <c r="M521" s="508"/>
      <c r="N521" s="508"/>
      <c r="O521" s="1553"/>
      <c r="P521" s="1553"/>
      <c r="Q521" s="1553"/>
      <c r="R521" s="508"/>
      <c r="S521" s="508"/>
      <c r="T521" s="1020"/>
      <c r="U521" s="508"/>
      <c r="V521" s="508"/>
      <c r="W521" s="508"/>
      <c r="X521" s="508"/>
      <c r="Y521" s="508"/>
      <c r="Z521" s="508"/>
      <c r="AA521" s="508"/>
      <c r="AB521" s="508"/>
      <c r="AC521" s="508"/>
      <c r="AD521" s="508"/>
      <c r="AE521" s="508"/>
      <c r="AF521" s="508"/>
    </row>
    <row r="522" ht="15.75" customHeight="1">
      <c r="A522" s="508"/>
      <c r="B522" s="508"/>
      <c r="C522" s="1208"/>
      <c r="D522" s="1020"/>
      <c r="E522" s="1020"/>
      <c r="F522" s="508"/>
      <c r="G522" s="508"/>
      <c r="H522" s="508"/>
      <c r="I522" s="508"/>
      <c r="J522" s="508"/>
      <c r="K522" s="508"/>
      <c r="L522" s="508"/>
      <c r="M522" s="508"/>
      <c r="N522" s="508"/>
      <c r="O522" s="1553"/>
      <c r="P522" s="1553"/>
      <c r="Q522" s="1553"/>
      <c r="R522" s="508"/>
      <c r="S522" s="508"/>
      <c r="T522" s="1020"/>
      <c r="U522" s="508"/>
      <c r="V522" s="508"/>
      <c r="W522" s="508"/>
      <c r="X522" s="508"/>
      <c r="Y522" s="508"/>
      <c r="Z522" s="508"/>
      <c r="AA522" s="508"/>
      <c r="AB522" s="508"/>
      <c r="AC522" s="508"/>
      <c r="AD522" s="508"/>
      <c r="AE522" s="508"/>
      <c r="AF522" s="508"/>
    </row>
    <row r="523" ht="15.75" customHeight="1">
      <c r="A523" s="508"/>
      <c r="B523" s="508"/>
      <c r="C523" s="1208"/>
      <c r="D523" s="1020"/>
      <c r="E523" s="1020"/>
      <c r="F523" s="508"/>
      <c r="G523" s="508"/>
      <c r="H523" s="508"/>
      <c r="I523" s="508"/>
      <c r="J523" s="508"/>
      <c r="K523" s="508"/>
      <c r="L523" s="508"/>
      <c r="M523" s="508"/>
      <c r="N523" s="508"/>
      <c r="O523" s="1553"/>
      <c r="P523" s="1553"/>
      <c r="Q523" s="1553"/>
      <c r="R523" s="508"/>
      <c r="S523" s="508"/>
      <c r="T523" s="1020"/>
      <c r="U523" s="508"/>
      <c r="V523" s="508"/>
      <c r="W523" s="508"/>
      <c r="X523" s="508"/>
      <c r="Y523" s="508"/>
      <c r="Z523" s="508"/>
      <c r="AA523" s="508"/>
      <c r="AB523" s="508"/>
      <c r="AC523" s="508"/>
      <c r="AD523" s="508"/>
      <c r="AE523" s="508"/>
      <c r="AF523" s="508"/>
    </row>
    <row r="524" ht="15.75" customHeight="1">
      <c r="A524" s="508"/>
      <c r="B524" s="508"/>
      <c r="C524" s="1208"/>
      <c r="D524" s="1020"/>
      <c r="E524" s="1020"/>
      <c r="F524" s="508"/>
      <c r="G524" s="508"/>
      <c r="H524" s="508"/>
      <c r="I524" s="508"/>
      <c r="J524" s="508"/>
      <c r="K524" s="508"/>
      <c r="L524" s="508"/>
      <c r="M524" s="508"/>
      <c r="N524" s="508"/>
      <c r="O524" s="1553"/>
      <c r="P524" s="1553"/>
      <c r="Q524" s="1553"/>
      <c r="R524" s="508"/>
      <c r="S524" s="508"/>
      <c r="T524" s="1020"/>
      <c r="U524" s="508"/>
      <c r="V524" s="508"/>
      <c r="W524" s="508"/>
      <c r="X524" s="508"/>
      <c r="Y524" s="508"/>
      <c r="Z524" s="508"/>
      <c r="AA524" s="508"/>
      <c r="AB524" s="508"/>
      <c r="AC524" s="508"/>
      <c r="AD524" s="508"/>
      <c r="AE524" s="508"/>
      <c r="AF524" s="508"/>
    </row>
    <row r="525" ht="15.75" customHeight="1">
      <c r="A525" s="508"/>
      <c r="B525" s="508"/>
      <c r="C525" s="1208"/>
      <c r="D525" s="1020"/>
      <c r="E525" s="1020"/>
      <c r="F525" s="508"/>
      <c r="G525" s="508"/>
      <c r="H525" s="508"/>
      <c r="I525" s="508"/>
      <c r="J525" s="508"/>
      <c r="K525" s="508"/>
      <c r="L525" s="508"/>
      <c r="M525" s="508"/>
      <c r="N525" s="508"/>
      <c r="O525" s="1553"/>
      <c r="P525" s="1553"/>
      <c r="Q525" s="1553"/>
      <c r="R525" s="508"/>
      <c r="S525" s="508"/>
      <c r="T525" s="1020"/>
      <c r="U525" s="508"/>
      <c r="V525" s="508"/>
      <c r="W525" s="508"/>
      <c r="X525" s="508"/>
      <c r="Y525" s="508"/>
      <c r="Z525" s="508"/>
      <c r="AA525" s="508"/>
      <c r="AB525" s="508"/>
      <c r="AC525" s="508"/>
      <c r="AD525" s="508"/>
      <c r="AE525" s="508"/>
      <c r="AF525" s="508"/>
    </row>
    <row r="526" ht="15.75" customHeight="1">
      <c r="A526" s="508"/>
      <c r="B526" s="508"/>
      <c r="C526" s="1208"/>
      <c r="D526" s="1020"/>
      <c r="E526" s="1020"/>
      <c r="F526" s="508"/>
      <c r="G526" s="508"/>
      <c r="H526" s="508"/>
      <c r="I526" s="508"/>
      <c r="J526" s="508"/>
      <c r="K526" s="508"/>
      <c r="L526" s="508"/>
      <c r="M526" s="508"/>
      <c r="N526" s="508"/>
      <c r="O526" s="1553"/>
      <c r="P526" s="1553"/>
      <c r="Q526" s="1553"/>
      <c r="R526" s="508"/>
      <c r="S526" s="508"/>
      <c r="T526" s="1020"/>
      <c r="U526" s="508"/>
      <c r="V526" s="508"/>
      <c r="W526" s="508"/>
      <c r="X526" s="508"/>
      <c r="Y526" s="508"/>
      <c r="Z526" s="508"/>
      <c r="AA526" s="508"/>
      <c r="AB526" s="508"/>
      <c r="AC526" s="508"/>
      <c r="AD526" s="508"/>
      <c r="AE526" s="508"/>
      <c r="AF526" s="508"/>
    </row>
    <row r="527" ht="15.75" customHeight="1">
      <c r="A527" s="508"/>
      <c r="B527" s="508"/>
      <c r="C527" s="1208"/>
      <c r="D527" s="1020"/>
      <c r="E527" s="1020"/>
      <c r="F527" s="508"/>
      <c r="G527" s="508"/>
      <c r="H527" s="508"/>
      <c r="I527" s="508"/>
      <c r="J527" s="508"/>
      <c r="K527" s="508"/>
      <c r="L527" s="508"/>
      <c r="M527" s="508"/>
      <c r="N527" s="508"/>
      <c r="O527" s="1553"/>
      <c r="P527" s="1553"/>
      <c r="Q527" s="1553"/>
      <c r="R527" s="508"/>
      <c r="S527" s="508"/>
      <c r="T527" s="1020"/>
      <c r="U527" s="508"/>
      <c r="V527" s="508"/>
      <c r="W527" s="508"/>
      <c r="X527" s="508"/>
      <c r="Y527" s="508"/>
      <c r="Z527" s="508"/>
      <c r="AA527" s="508"/>
      <c r="AB527" s="508"/>
      <c r="AC527" s="508"/>
      <c r="AD527" s="508"/>
      <c r="AE527" s="508"/>
      <c r="AF527" s="508"/>
    </row>
    <row r="528" ht="15.75" customHeight="1">
      <c r="A528" s="508"/>
      <c r="B528" s="508"/>
      <c r="C528" s="1208"/>
      <c r="D528" s="1020"/>
      <c r="E528" s="1020"/>
      <c r="F528" s="508"/>
      <c r="G528" s="508"/>
      <c r="H528" s="508"/>
      <c r="I528" s="508"/>
      <c r="J528" s="508"/>
      <c r="K528" s="508"/>
      <c r="L528" s="508"/>
      <c r="M528" s="508"/>
      <c r="N528" s="508"/>
      <c r="O528" s="1553"/>
      <c r="P528" s="1553"/>
      <c r="Q528" s="1553"/>
      <c r="R528" s="508"/>
      <c r="S528" s="508"/>
      <c r="T528" s="1020"/>
      <c r="U528" s="508"/>
      <c r="V528" s="508"/>
      <c r="W528" s="508"/>
      <c r="X528" s="508"/>
      <c r="Y528" s="508"/>
      <c r="Z528" s="508"/>
      <c r="AA528" s="508"/>
      <c r="AB528" s="508"/>
      <c r="AC528" s="508"/>
      <c r="AD528" s="508"/>
      <c r="AE528" s="508"/>
      <c r="AF528" s="508"/>
    </row>
    <row r="529" ht="15.75" customHeight="1">
      <c r="A529" s="508"/>
      <c r="B529" s="508"/>
      <c r="C529" s="1208"/>
      <c r="D529" s="1020"/>
      <c r="E529" s="1020"/>
      <c r="F529" s="508"/>
      <c r="G529" s="508"/>
      <c r="H529" s="508"/>
      <c r="I529" s="508"/>
      <c r="J529" s="508"/>
      <c r="K529" s="508"/>
      <c r="L529" s="508"/>
      <c r="M529" s="508"/>
      <c r="N529" s="508"/>
      <c r="O529" s="1553"/>
      <c r="P529" s="1553"/>
      <c r="Q529" s="1553"/>
      <c r="R529" s="508"/>
      <c r="S529" s="508"/>
      <c r="T529" s="1020"/>
      <c r="U529" s="508"/>
      <c r="V529" s="508"/>
      <c r="W529" s="508"/>
      <c r="X529" s="508"/>
      <c r="Y529" s="508"/>
      <c r="Z529" s="508"/>
      <c r="AA529" s="508"/>
      <c r="AB529" s="508"/>
      <c r="AC529" s="508"/>
      <c r="AD529" s="508"/>
      <c r="AE529" s="508"/>
      <c r="AF529" s="508"/>
    </row>
    <row r="530" ht="15.75" customHeight="1">
      <c r="A530" s="508"/>
      <c r="B530" s="508"/>
      <c r="C530" s="1208"/>
      <c r="D530" s="1020"/>
      <c r="E530" s="1020"/>
      <c r="F530" s="508"/>
      <c r="G530" s="508"/>
      <c r="H530" s="508"/>
      <c r="I530" s="508"/>
      <c r="J530" s="508"/>
      <c r="K530" s="508"/>
      <c r="L530" s="508"/>
      <c r="M530" s="508"/>
      <c r="N530" s="508"/>
      <c r="O530" s="1553"/>
      <c r="P530" s="1553"/>
      <c r="Q530" s="1553"/>
      <c r="R530" s="508"/>
      <c r="S530" s="508"/>
      <c r="T530" s="1020"/>
      <c r="U530" s="508"/>
      <c r="V530" s="508"/>
      <c r="W530" s="508"/>
      <c r="X530" s="508"/>
      <c r="Y530" s="508"/>
      <c r="Z530" s="508"/>
      <c r="AA530" s="508"/>
      <c r="AB530" s="508"/>
      <c r="AC530" s="508"/>
      <c r="AD530" s="508"/>
      <c r="AE530" s="508"/>
      <c r="AF530" s="508"/>
    </row>
    <row r="531" ht="15.75" customHeight="1">
      <c r="A531" s="508"/>
      <c r="B531" s="508"/>
      <c r="C531" s="1208"/>
      <c r="D531" s="1020"/>
      <c r="E531" s="1020"/>
      <c r="F531" s="508"/>
      <c r="G531" s="508"/>
      <c r="H531" s="508"/>
      <c r="I531" s="508"/>
      <c r="J531" s="508"/>
      <c r="K531" s="508"/>
      <c r="L531" s="508"/>
      <c r="M531" s="508"/>
      <c r="N531" s="508"/>
      <c r="O531" s="1553"/>
      <c r="P531" s="1553"/>
      <c r="Q531" s="1553"/>
      <c r="R531" s="508"/>
      <c r="S531" s="508"/>
      <c r="T531" s="1020"/>
      <c r="U531" s="508"/>
      <c r="V531" s="508"/>
      <c r="W531" s="508"/>
      <c r="X531" s="508"/>
      <c r="Y531" s="508"/>
      <c r="Z531" s="508"/>
      <c r="AA531" s="508"/>
      <c r="AB531" s="508"/>
      <c r="AC531" s="508"/>
      <c r="AD531" s="508"/>
      <c r="AE531" s="508"/>
      <c r="AF531" s="508"/>
    </row>
    <row r="532" ht="15.75" customHeight="1">
      <c r="A532" s="508"/>
      <c r="B532" s="508"/>
      <c r="C532" s="1208"/>
      <c r="D532" s="1020"/>
      <c r="E532" s="1020"/>
      <c r="F532" s="508"/>
      <c r="G532" s="508"/>
      <c r="H532" s="508"/>
      <c r="I532" s="508"/>
      <c r="J532" s="508"/>
      <c r="K532" s="508"/>
      <c r="L532" s="508"/>
      <c r="M532" s="508"/>
      <c r="N532" s="508"/>
      <c r="O532" s="1553"/>
      <c r="P532" s="1553"/>
      <c r="Q532" s="1553"/>
      <c r="R532" s="508"/>
      <c r="S532" s="508"/>
      <c r="T532" s="1020"/>
      <c r="U532" s="508"/>
      <c r="V532" s="508"/>
      <c r="W532" s="508"/>
      <c r="X532" s="508"/>
      <c r="Y532" s="508"/>
      <c r="Z532" s="508"/>
      <c r="AA532" s="508"/>
      <c r="AB532" s="508"/>
      <c r="AC532" s="508"/>
      <c r="AD532" s="508"/>
      <c r="AE532" s="508"/>
      <c r="AF532" s="508"/>
    </row>
    <row r="533" ht="15.75" customHeight="1">
      <c r="A533" s="508"/>
      <c r="B533" s="508"/>
      <c r="C533" s="1208"/>
      <c r="D533" s="1020"/>
      <c r="E533" s="1020"/>
      <c r="F533" s="508"/>
      <c r="G533" s="508"/>
      <c r="H533" s="508"/>
      <c r="I533" s="508"/>
      <c r="J533" s="508"/>
      <c r="K533" s="508"/>
      <c r="L533" s="508"/>
      <c r="M533" s="508"/>
      <c r="N533" s="508"/>
      <c r="O533" s="1553"/>
      <c r="P533" s="1553"/>
      <c r="Q533" s="1553"/>
      <c r="R533" s="508"/>
      <c r="S533" s="508"/>
      <c r="T533" s="1020"/>
      <c r="U533" s="508"/>
      <c r="V533" s="508"/>
      <c r="W533" s="508"/>
      <c r="X533" s="508"/>
      <c r="Y533" s="508"/>
      <c r="Z533" s="508"/>
      <c r="AA533" s="508"/>
      <c r="AB533" s="508"/>
      <c r="AC533" s="508"/>
      <c r="AD533" s="508"/>
      <c r="AE533" s="508"/>
      <c r="AF533" s="508"/>
    </row>
    <row r="534" ht="15.75" customHeight="1">
      <c r="A534" s="508"/>
      <c r="B534" s="508"/>
      <c r="C534" s="1208"/>
      <c r="D534" s="1020"/>
      <c r="E534" s="1020"/>
      <c r="F534" s="508"/>
      <c r="G534" s="508"/>
      <c r="H534" s="508"/>
      <c r="I534" s="508"/>
      <c r="J534" s="508"/>
      <c r="K534" s="508"/>
      <c r="L534" s="508"/>
      <c r="M534" s="508"/>
      <c r="N534" s="508"/>
      <c r="O534" s="1553"/>
      <c r="P534" s="1553"/>
      <c r="Q534" s="1553"/>
      <c r="R534" s="508"/>
      <c r="S534" s="508"/>
      <c r="T534" s="1020"/>
      <c r="U534" s="508"/>
      <c r="V534" s="508"/>
      <c r="W534" s="508"/>
      <c r="X534" s="508"/>
      <c r="Y534" s="508"/>
      <c r="Z534" s="508"/>
      <c r="AA534" s="508"/>
      <c r="AB534" s="508"/>
      <c r="AC534" s="508"/>
      <c r="AD534" s="508"/>
      <c r="AE534" s="508"/>
      <c r="AF534" s="508"/>
    </row>
    <row r="535" ht="15.75" customHeight="1">
      <c r="A535" s="508"/>
      <c r="B535" s="508"/>
      <c r="C535" s="1208"/>
      <c r="D535" s="1020"/>
      <c r="E535" s="1020"/>
      <c r="F535" s="508"/>
      <c r="G535" s="508"/>
      <c r="H535" s="508"/>
      <c r="I535" s="508"/>
      <c r="J535" s="508"/>
      <c r="K535" s="508"/>
      <c r="L535" s="508"/>
      <c r="M535" s="508"/>
      <c r="N535" s="508"/>
      <c r="O535" s="1553"/>
      <c r="P535" s="1553"/>
      <c r="Q535" s="1553"/>
      <c r="R535" s="508"/>
      <c r="S535" s="508"/>
      <c r="T535" s="1020"/>
      <c r="U535" s="508"/>
      <c r="V535" s="508"/>
      <c r="W535" s="508"/>
      <c r="X535" s="508"/>
      <c r="Y535" s="508"/>
      <c r="Z535" s="508"/>
      <c r="AA535" s="508"/>
      <c r="AB535" s="508"/>
      <c r="AC535" s="508"/>
      <c r="AD535" s="508"/>
      <c r="AE535" s="508"/>
      <c r="AF535" s="508"/>
    </row>
    <row r="536" ht="15.75" customHeight="1">
      <c r="A536" s="508"/>
      <c r="B536" s="508"/>
      <c r="C536" s="1208"/>
      <c r="D536" s="1020"/>
      <c r="E536" s="1020"/>
      <c r="F536" s="508"/>
      <c r="G536" s="508"/>
      <c r="H536" s="508"/>
      <c r="I536" s="508"/>
      <c r="J536" s="508"/>
      <c r="K536" s="508"/>
      <c r="L536" s="508"/>
      <c r="M536" s="508"/>
      <c r="N536" s="508"/>
      <c r="O536" s="1553"/>
      <c r="P536" s="1553"/>
      <c r="Q536" s="1553"/>
      <c r="R536" s="508"/>
      <c r="S536" s="508"/>
      <c r="T536" s="1020"/>
      <c r="U536" s="508"/>
      <c r="V536" s="508"/>
      <c r="W536" s="508"/>
      <c r="X536" s="508"/>
      <c r="Y536" s="508"/>
      <c r="Z536" s="508"/>
      <c r="AA536" s="508"/>
      <c r="AB536" s="508"/>
      <c r="AC536" s="508"/>
      <c r="AD536" s="508"/>
      <c r="AE536" s="508"/>
      <c r="AF536" s="508"/>
    </row>
    <row r="537" ht="15.75" customHeight="1">
      <c r="A537" s="508"/>
      <c r="B537" s="508"/>
      <c r="C537" s="1208"/>
      <c r="D537" s="1020"/>
      <c r="E537" s="1020"/>
      <c r="F537" s="508"/>
      <c r="G537" s="508"/>
      <c r="H537" s="508"/>
      <c r="I537" s="508"/>
      <c r="J537" s="508"/>
      <c r="K537" s="508"/>
      <c r="L537" s="508"/>
      <c r="M537" s="508"/>
      <c r="N537" s="508"/>
      <c r="O537" s="1553"/>
      <c r="P537" s="1553"/>
      <c r="Q537" s="1553"/>
      <c r="R537" s="508"/>
      <c r="S537" s="508"/>
      <c r="T537" s="1020"/>
      <c r="U537" s="508"/>
      <c r="V537" s="508"/>
      <c r="W537" s="508"/>
      <c r="X537" s="508"/>
      <c r="Y537" s="508"/>
      <c r="Z537" s="508"/>
      <c r="AA537" s="508"/>
      <c r="AB537" s="508"/>
      <c r="AC537" s="508"/>
      <c r="AD537" s="508"/>
      <c r="AE537" s="508"/>
      <c r="AF537" s="508"/>
    </row>
    <row r="538" ht="15.75" customHeight="1">
      <c r="A538" s="508"/>
      <c r="B538" s="508"/>
      <c r="C538" s="1208"/>
      <c r="D538" s="1020"/>
      <c r="E538" s="1020"/>
      <c r="F538" s="508"/>
      <c r="G538" s="508"/>
      <c r="H538" s="508"/>
      <c r="I538" s="508"/>
      <c r="J538" s="508"/>
      <c r="K538" s="508"/>
      <c r="L538" s="508"/>
      <c r="M538" s="508"/>
      <c r="N538" s="508"/>
      <c r="O538" s="1553"/>
      <c r="P538" s="1553"/>
      <c r="Q538" s="1553"/>
      <c r="R538" s="508"/>
      <c r="S538" s="508"/>
      <c r="T538" s="1020"/>
      <c r="U538" s="508"/>
      <c r="V538" s="508"/>
      <c r="W538" s="508"/>
      <c r="X538" s="508"/>
      <c r="Y538" s="508"/>
      <c r="Z538" s="508"/>
      <c r="AA538" s="508"/>
      <c r="AB538" s="508"/>
      <c r="AC538" s="508"/>
      <c r="AD538" s="508"/>
      <c r="AE538" s="508"/>
      <c r="AF538" s="508"/>
    </row>
    <row r="539" ht="15.75" customHeight="1">
      <c r="A539" s="508"/>
      <c r="B539" s="508"/>
      <c r="C539" s="1208"/>
      <c r="D539" s="1020"/>
      <c r="E539" s="1020"/>
      <c r="F539" s="508"/>
      <c r="G539" s="508"/>
      <c r="H539" s="508"/>
      <c r="I539" s="508"/>
      <c r="J539" s="508"/>
      <c r="K539" s="508"/>
      <c r="L539" s="508"/>
      <c r="M539" s="508"/>
      <c r="N539" s="508"/>
      <c r="O539" s="1553"/>
      <c r="P539" s="1553"/>
      <c r="Q539" s="1553"/>
      <c r="R539" s="508"/>
      <c r="S539" s="508"/>
      <c r="T539" s="1020"/>
      <c r="U539" s="508"/>
      <c r="V539" s="508"/>
      <c r="W539" s="508"/>
      <c r="X539" s="508"/>
      <c r="Y539" s="508"/>
      <c r="Z539" s="508"/>
      <c r="AA539" s="508"/>
      <c r="AB539" s="508"/>
      <c r="AC539" s="508"/>
      <c r="AD539" s="508"/>
      <c r="AE539" s="508"/>
      <c r="AF539" s="508"/>
    </row>
    <row r="540" ht="15.75" customHeight="1">
      <c r="A540" s="508"/>
      <c r="B540" s="508"/>
      <c r="C540" s="1208"/>
      <c r="D540" s="1020"/>
      <c r="E540" s="1020"/>
      <c r="F540" s="508"/>
      <c r="G540" s="508"/>
      <c r="H540" s="508"/>
      <c r="I540" s="508"/>
      <c r="J540" s="508"/>
      <c r="K540" s="508"/>
      <c r="L540" s="508"/>
      <c r="M540" s="508"/>
      <c r="N540" s="508"/>
      <c r="O540" s="1553"/>
      <c r="P540" s="1553"/>
      <c r="Q540" s="1553"/>
      <c r="R540" s="508"/>
      <c r="S540" s="508"/>
      <c r="T540" s="1020"/>
      <c r="U540" s="508"/>
      <c r="V540" s="508"/>
      <c r="W540" s="508"/>
      <c r="X540" s="508"/>
      <c r="Y540" s="508"/>
      <c r="Z540" s="508"/>
      <c r="AA540" s="508"/>
      <c r="AB540" s="508"/>
      <c r="AC540" s="508"/>
      <c r="AD540" s="508"/>
      <c r="AE540" s="508"/>
      <c r="AF540" s="508"/>
    </row>
    <row r="541" ht="15.75" customHeight="1">
      <c r="A541" s="508"/>
      <c r="B541" s="508"/>
      <c r="C541" s="1208"/>
      <c r="D541" s="1020"/>
      <c r="E541" s="1020"/>
      <c r="F541" s="508"/>
      <c r="G541" s="508"/>
      <c r="H541" s="508"/>
      <c r="I541" s="508"/>
      <c r="J541" s="508"/>
      <c r="K541" s="508"/>
      <c r="L541" s="508"/>
      <c r="M541" s="508"/>
      <c r="N541" s="508"/>
      <c r="O541" s="1553"/>
      <c r="P541" s="1553"/>
      <c r="Q541" s="1553"/>
      <c r="R541" s="508"/>
      <c r="S541" s="508"/>
      <c r="T541" s="1020"/>
      <c r="U541" s="508"/>
      <c r="V541" s="508"/>
      <c r="W541" s="508"/>
      <c r="X541" s="508"/>
      <c r="Y541" s="508"/>
      <c r="Z541" s="508"/>
      <c r="AA541" s="508"/>
      <c r="AB541" s="508"/>
      <c r="AC541" s="508"/>
      <c r="AD541" s="508"/>
      <c r="AE541" s="508"/>
      <c r="AF541" s="508"/>
    </row>
    <row r="542" ht="15.75" customHeight="1">
      <c r="A542" s="508"/>
      <c r="B542" s="508"/>
      <c r="C542" s="1208"/>
      <c r="D542" s="1020"/>
      <c r="E542" s="1020"/>
      <c r="F542" s="508"/>
      <c r="G542" s="508"/>
      <c r="H542" s="508"/>
      <c r="I542" s="508"/>
      <c r="J542" s="508"/>
      <c r="K542" s="508"/>
      <c r="L542" s="508"/>
      <c r="M542" s="508"/>
      <c r="N542" s="508"/>
      <c r="O542" s="1553"/>
      <c r="P542" s="1553"/>
      <c r="Q542" s="1553"/>
      <c r="R542" s="508"/>
      <c r="S542" s="508"/>
      <c r="T542" s="1020"/>
      <c r="U542" s="508"/>
      <c r="V542" s="508"/>
      <c r="W542" s="508"/>
      <c r="X542" s="508"/>
      <c r="Y542" s="508"/>
      <c r="Z542" s="508"/>
      <c r="AA542" s="508"/>
      <c r="AB542" s="508"/>
      <c r="AC542" s="508"/>
      <c r="AD542" s="508"/>
      <c r="AE542" s="508"/>
      <c r="AF542" s="508"/>
    </row>
    <row r="543" ht="15.75" customHeight="1">
      <c r="A543" s="508"/>
      <c r="B543" s="508"/>
      <c r="C543" s="1208"/>
      <c r="D543" s="1020"/>
      <c r="E543" s="1020"/>
      <c r="F543" s="508"/>
      <c r="G543" s="508"/>
      <c r="H543" s="508"/>
      <c r="I543" s="508"/>
      <c r="J543" s="508"/>
      <c r="K543" s="508"/>
      <c r="L543" s="508"/>
      <c r="M543" s="508"/>
      <c r="N543" s="508"/>
      <c r="O543" s="1553"/>
      <c r="P543" s="1553"/>
      <c r="Q543" s="1553"/>
      <c r="R543" s="508"/>
      <c r="S543" s="508"/>
      <c r="T543" s="1020"/>
      <c r="U543" s="508"/>
      <c r="V543" s="508"/>
      <c r="W543" s="508"/>
      <c r="X543" s="508"/>
      <c r="Y543" s="508"/>
      <c r="Z543" s="508"/>
      <c r="AA543" s="508"/>
      <c r="AB543" s="508"/>
      <c r="AC543" s="508"/>
      <c r="AD543" s="508"/>
      <c r="AE543" s="508"/>
      <c r="AF543" s="508"/>
    </row>
    <row r="544" ht="15.75" customHeight="1">
      <c r="A544" s="508"/>
      <c r="B544" s="508"/>
      <c r="C544" s="1208"/>
      <c r="D544" s="1020"/>
      <c r="E544" s="1020"/>
      <c r="F544" s="508"/>
      <c r="G544" s="508"/>
      <c r="H544" s="508"/>
      <c r="I544" s="508"/>
      <c r="J544" s="508"/>
      <c r="K544" s="508"/>
      <c r="L544" s="508"/>
      <c r="M544" s="508"/>
      <c r="N544" s="508"/>
      <c r="O544" s="1553"/>
      <c r="P544" s="1553"/>
      <c r="Q544" s="1553"/>
      <c r="R544" s="508"/>
      <c r="S544" s="508"/>
      <c r="T544" s="1020"/>
      <c r="U544" s="508"/>
      <c r="V544" s="508"/>
      <c r="W544" s="508"/>
      <c r="X544" s="508"/>
      <c r="Y544" s="508"/>
      <c r="Z544" s="508"/>
      <c r="AA544" s="508"/>
      <c r="AB544" s="508"/>
      <c r="AC544" s="508"/>
      <c r="AD544" s="508"/>
      <c r="AE544" s="508"/>
      <c r="AF544" s="508"/>
    </row>
    <row r="545" ht="15.75" customHeight="1">
      <c r="A545" s="508"/>
      <c r="B545" s="508"/>
      <c r="C545" s="1208"/>
      <c r="D545" s="1020"/>
      <c r="E545" s="1020"/>
      <c r="F545" s="508"/>
      <c r="G545" s="508"/>
      <c r="H545" s="508"/>
      <c r="I545" s="508"/>
      <c r="J545" s="508"/>
      <c r="K545" s="508"/>
      <c r="L545" s="508"/>
      <c r="M545" s="508"/>
      <c r="N545" s="508"/>
      <c r="O545" s="1553"/>
      <c r="P545" s="1553"/>
      <c r="Q545" s="1553"/>
      <c r="R545" s="508"/>
      <c r="S545" s="508"/>
      <c r="T545" s="1020"/>
      <c r="U545" s="508"/>
      <c r="V545" s="508"/>
      <c r="W545" s="508"/>
      <c r="X545" s="508"/>
      <c r="Y545" s="508"/>
      <c r="Z545" s="508"/>
      <c r="AA545" s="508"/>
      <c r="AB545" s="508"/>
      <c r="AC545" s="508"/>
      <c r="AD545" s="508"/>
      <c r="AE545" s="508"/>
      <c r="AF545" s="508"/>
    </row>
    <row r="546" ht="15.75" customHeight="1">
      <c r="A546" s="508"/>
      <c r="B546" s="508"/>
      <c r="C546" s="1208"/>
      <c r="D546" s="1020"/>
      <c r="E546" s="1020"/>
      <c r="F546" s="508"/>
      <c r="G546" s="508"/>
      <c r="H546" s="508"/>
      <c r="I546" s="508"/>
      <c r="J546" s="508"/>
      <c r="K546" s="508"/>
      <c r="L546" s="508"/>
      <c r="M546" s="508"/>
      <c r="N546" s="508"/>
      <c r="O546" s="1553"/>
      <c r="P546" s="1553"/>
      <c r="Q546" s="1553"/>
      <c r="R546" s="508"/>
      <c r="S546" s="508"/>
      <c r="T546" s="1020"/>
      <c r="U546" s="508"/>
      <c r="V546" s="508"/>
      <c r="W546" s="508"/>
      <c r="X546" s="508"/>
      <c r="Y546" s="508"/>
      <c r="Z546" s="508"/>
      <c r="AA546" s="508"/>
      <c r="AB546" s="508"/>
      <c r="AC546" s="508"/>
      <c r="AD546" s="508"/>
      <c r="AE546" s="508"/>
      <c r="AF546" s="508"/>
    </row>
    <row r="547" ht="15.75" customHeight="1">
      <c r="A547" s="508"/>
      <c r="B547" s="508"/>
      <c r="C547" s="1208"/>
      <c r="D547" s="1020"/>
      <c r="E547" s="1020"/>
      <c r="F547" s="508"/>
      <c r="G547" s="508"/>
      <c r="H547" s="508"/>
      <c r="I547" s="508"/>
      <c r="J547" s="508"/>
      <c r="K547" s="508"/>
      <c r="L547" s="508"/>
      <c r="M547" s="508"/>
      <c r="N547" s="508"/>
      <c r="O547" s="1553"/>
      <c r="P547" s="1553"/>
      <c r="Q547" s="1553"/>
      <c r="R547" s="508"/>
      <c r="S547" s="508"/>
      <c r="T547" s="1020"/>
      <c r="U547" s="508"/>
      <c r="V547" s="508"/>
      <c r="W547" s="508"/>
      <c r="X547" s="508"/>
      <c r="Y547" s="508"/>
      <c r="Z547" s="508"/>
      <c r="AA547" s="508"/>
      <c r="AB547" s="508"/>
      <c r="AC547" s="508"/>
      <c r="AD547" s="508"/>
      <c r="AE547" s="508"/>
      <c r="AF547" s="508"/>
    </row>
    <row r="548" ht="15.75" customHeight="1">
      <c r="A548" s="508"/>
      <c r="B548" s="508"/>
      <c r="C548" s="1208"/>
      <c r="D548" s="1020"/>
      <c r="E548" s="1020"/>
      <c r="F548" s="508"/>
      <c r="G548" s="508"/>
      <c r="H548" s="508"/>
      <c r="I548" s="508"/>
      <c r="J548" s="508"/>
      <c r="K548" s="508"/>
      <c r="L548" s="508"/>
      <c r="M548" s="508"/>
      <c r="N548" s="508"/>
      <c r="O548" s="1553"/>
      <c r="P548" s="1553"/>
      <c r="Q548" s="1553"/>
      <c r="R548" s="508"/>
      <c r="S548" s="508"/>
      <c r="T548" s="1020"/>
      <c r="U548" s="508"/>
      <c r="V548" s="508"/>
      <c r="W548" s="508"/>
      <c r="X548" s="508"/>
      <c r="Y548" s="508"/>
      <c r="Z548" s="508"/>
      <c r="AA548" s="508"/>
      <c r="AB548" s="508"/>
      <c r="AC548" s="508"/>
      <c r="AD548" s="508"/>
      <c r="AE548" s="508"/>
      <c r="AF548" s="508"/>
    </row>
    <row r="549" ht="15.75" customHeight="1">
      <c r="A549" s="508"/>
      <c r="B549" s="508"/>
      <c r="C549" s="1208"/>
      <c r="D549" s="1020"/>
      <c r="E549" s="1020"/>
      <c r="F549" s="508"/>
      <c r="G549" s="508"/>
      <c r="H549" s="508"/>
      <c r="I549" s="508"/>
      <c r="J549" s="508"/>
      <c r="K549" s="508"/>
      <c r="L549" s="508"/>
      <c r="M549" s="508"/>
      <c r="N549" s="508"/>
      <c r="O549" s="1553"/>
      <c r="P549" s="1553"/>
      <c r="Q549" s="1553"/>
      <c r="R549" s="508"/>
      <c r="S549" s="508"/>
      <c r="T549" s="1020"/>
      <c r="U549" s="508"/>
      <c r="V549" s="508"/>
      <c r="W549" s="508"/>
      <c r="X549" s="508"/>
      <c r="Y549" s="508"/>
      <c r="Z549" s="508"/>
      <c r="AA549" s="508"/>
      <c r="AB549" s="508"/>
      <c r="AC549" s="508"/>
      <c r="AD549" s="508"/>
      <c r="AE549" s="508"/>
      <c r="AF549" s="508"/>
    </row>
    <row r="550" ht="15.75" customHeight="1">
      <c r="A550" s="508"/>
      <c r="B550" s="508"/>
      <c r="C550" s="1208"/>
      <c r="D550" s="1020"/>
      <c r="E550" s="1020"/>
      <c r="F550" s="508"/>
      <c r="G550" s="508"/>
      <c r="H550" s="508"/>
      <c r="I550" s="508"/>
      <c r="J550" s="508"/>
      <c r="K550" s="508"/>
      <c r="L550" s="508"/>
      <c r="M550" s="508"/>
      <c r="N550" s="508"/>
      <c r="O550" s="1553"/>
      <c r="P550" s="1553"/>
      <c r="Q550" s="1553"/>
      <c r="R550" s="508"/>
      <c r="S550" s="508"/>
      <c r="T550" s="1020"/>
      <c r="U550" s="508"/>
      <c r="V550" s="508"/>
      <c r="W550" s="508"/>
      <c r="X550" s="508"/>
      <c r="Y550" s="508"/>
      <c r="Z550" s="508"/>
      <c r="AA550" s="508"/>
      <c r="AB550" s="508"/>
      <c r="AC550" s="508"/>
      <c r="AD550" s="508"/>
      <c r="AE550" s="508"/>
      <c r="AF550" s="508"/>
    </row>
    <row r="551" ht="15.75" customHeight="1">
      <c r="A551" s="508"/>
      <c r="B551" s="508"/>
      <c r="C551" s="1208"/>
      <c r="D551" s="1020"/>
      <c r="E551" s="1020"/>
      <c r="F551" s="508"/>
      <c r="G551" s="508"/>
      <c r="H551" s="508"/>
      <c r="I551" s="508"/>
      <c r="J551" s="508"/>
      <c r="K551" s="508"/>
      <c r="L551" s="508"/>
      <c r="M551" s="508"/>
      <c r="N551" s="508"/>
      <c r="O551" s="1553"/>
      <c r="P551" s="1553"/>
      <c r="Q551" s="1553"/>
      <c r="R551" s="508"/>
      <c r="S551" s="508"/>
      <c r="T551" s="1020"/>
      <c r="U551" s="508"/>
      <c r="V551" s="508"/>
      <c r="W551" s="508"/>
      <c r="X551" s="508"/>
      <c r="Y551" s="508"/>
      <c r="Z551" s="508"/>
      <c r="AA551" s="508"/>
      <c r="AB551" s="508"/>
      <c r="AC551" s="508"/>
      <c r="AD551" s="508"/>
      <c r="AE551" s="508"/>
      <c r="AF551" s="508"/>
    </row>
    <row r="552" ht="15.75" customHeight="1">
      <c r="A552" s="508"/>
      <c r="B552" s="508"/>
      <c r="C552" s="1208"/>
      <c r="D552" s="1020"/>
      <c r="E552" s="1020"/>
      <c r="F552" s="508"/>
      <c r="G552" s="508"/>
      <c r="H552" s="508"/>
      <c r="I552" s="508"/>
      <c r="J552" s="508"/>
      <c r="K552" s="508"/>
      <c r="L552" s="508"/>
      <c r="M552" s="508"/>
      <c r="N552" s="508"/>
      <c r="O552" s="1553"/>
      <c r="P552" s="1553"/>
      <c r="Q552" s="1553"/>
      <c r="R552" s="508"/>
      <c r="S552" s="508"/>
      <c r="T552" s="1020"/>
      <c r="U552" s="508"/>
      <c r="V552" s="508"/>
      <c r="W552" s="508"/>
      <c r="X552" s="508"/>
      <c r="Y552" s="508"/>
      <c r="Z552" s="508"/>
      <c r="AA552" s="508"/>
      <c r="AB552" s="508"/>
      <c r="AC552" s="508"/>
      <c r="AD552" s="508"/>
      <c r="AE552" s="508"/>
      <c r="AF552" s="508"/>
    </row>
    <row r="553" ht="15.75" customHeight="1">
      <c r="A553" s="508"/>
      <c r="B553" s="508"/>
      <c r="C553" s="1208"/>
      <c r="D553" s="1020"/>
      <c r="E553" s="1020"/>
      <c r="F553" s="508"/>
      <c r="G553" s="508"/>
      <c r="H553" s="508"/>
      <c r="I553" s="508"/>
      <c r="J553" s="508"/>
      <c r="K553" s="508"/>
      <c r="L553" s="508"/>
      <c r="M553" s="508"/>
      <c r="N553" s="508"/>
      <c r="O553" s="1553"/>
      <c r="P553" s="1553"/>
      <c r="Q553" s="1553"/>
      <c r="R553" s="508"/>
      <c r="S553" s="508"/>
      <c r="T553" s="1020"/>
      <c r="U553" s="508"/>
      <c r="V553" s="508"/>
      <c r="W553" s="508"/>
      <c r="X553" s="508"/>
      <c r="Y553" s="508"/>
      <c r="Z553" s="508"/>
      <c r="AA553" s="508"/>
      <c r="AB553" s="508"/>
      <c r="AC553" s="508"/>
      <c r="AD553" s="508"/>
      <c r="AE553" s="508"/>
      <c r="AF553" s="508"/>
    </row>
    <row r="554" ht="15.75" customHeight="1">
      <c r="A554" s="508"/>
      <c r="B554" s="508"/>
      <c r="C554" s="1208"/>
      <c r="D554" s="1020"/>
      <c r="E554" s="1020"/>
      <c r="F554" s="508"/>
      <c r="G554" s="508"/>
      <c r="H554" s="508"/>
      <c r="I554" s="508"/>
      <c r="J554" s="508"/>
      <c r="K554" s="508"/>
      <c r="L554" s="508"/>
      <c r="M554" s="508"/>
      <c r="N554" s="508"/>
      <c r="O554" s="1553"/>
      <c r="P554" s="1553"/>
      <c r="Q554" s="1553"/>
      <c r="R554" s="508"/>
      <c r="S554" s="508"/>
      <c r="T554" s="1020"/>
      <c r="U554" s="508"/>
      <c r="V554" s="508"/>
      <c r="W554" s="508"/>
      <c r="X554" s="508"/>
      <c r="Y554" s="508"/>
      <c r="Z554" s="508"/>
      <c r="AA554" s="508"/>
      <c r="AB554" s="508"/>
      <c r="AC554" s="508"/>
      <c r="AD554" s="508"/>
      <c r="AE554" s="508"/>
      <c r="AF554" s="508"/>
    </row>
    <row r="555" ht="15.75" customHeight="1">
      <c r="A555" s="508"/>
      <c r="B555" s="508"/>
      <c r="C555" s="1208"/>
      <c r="D555" s="1020"/>
      <c r="E555" s="1020"/>
      <c r="F555" s="508"/>
      <c r="G555" s="508"/>
      <c r="H555" s="508"/>
      <c r="I555" s="508"/>
      <c r="J555" s="508"/>
      <c r="K555" s="508"/>
      <c r="L555" s="508"/>
      <c r="M555" s="508"/>
      <c r="N555" s="508"/>
      <c r="O555" s="1553"/>
      <c r="P555" s="1553"/>
      <c r="Q555" s="1553"/>
      <c r="R555" s="508"/>
      <c r="S555" s="508"/>
      <c r="T555" s="1020"/>
      <c r="U555" s="508"/>
      <c r="V555" s="508"/>
      <c r="W555" s="508"/>
      <c r="X555" s="508"/>
      <c r="Y555" s="508"/>
      <c r="Z555" s="508"/>
      <c r="AA555" s="508"/>
      <c r="AB555" s="508"/>
      <c r="AC555" s="508"/>
      <c r="AD555" s="508"/>
      <c r="AE555" s="508"/>
      <c r="AF555" s="508"/>
    </row>
    <row r="556" ht="15.75" customHeight="1">
      <c r="A556" s="508"/>
      <c r="B556" s="508"/>
      <c r="C556" s="1208"/>
      <c r="D556" s="1020"/>
      <c r="E556" s="1020"/>
      <c r="F556" s="508"/>
      <c r="G556" s="508"/>
      <c r="H556" s="508"/>
      <c r="I556" s="508"/>
      <c r="J556" s="508"/>
      <c r="K556" s="508"/>
      <c r="L556" s="508"/>
      <c r="M556" s="508"/>
      <c r="N556" s="508"/>
      <c r="O556" s="1553"/>
      <c r="P556" s="1553"/>
      <c r="Q556" s="1553"/>
      <c r="R556" s="508"/>
      <c r="S556" s="508"/>
      <c r="T556" s="1020"/>
      <c r="U556" s="508"/>
      <c r="V556" s="508"/>
      <c r="W556" s="508"/>
      <c r="X556" s="508"/>
      <c r="Y556" s="508"/>
      <c r="Z556" s="508"/>
      <c r="AA556" s="508"/>
      <c r="AB556" s="508"/>
      <c r="AC556" s="508"/>
      <c r="AD556" s="508"/>
      <c r="AE556" s="508"/>
      <c r="AF556" s="508"/>
    </row>
    <row r="557" ht="15.75" customHeight="1">
      <c r="A557" s="508"/>
      <c r="B557" s="508"/>
      <c r="C557" s="1208"/>
      <c r="D557" s="1020"/>
      <c r="E557" s="1020"/>
      <c r="F557" s="508"/>
      <c r="G557" s="508"/>
      <c r="H557" s="508"/>
      <c r="I557" s="508"/>
      <c r="J557" s="508"/>
      <c r="K557" s="508"/>
      <c r="L557" s="508"/>
      <c r="M557" s="508"/>
      <c r="N557" s="508"/>
      <c r="O557" s="1553"/>
      <c r="P557" s="1553"/>
      <c r="Q557" s="1553"/>
      <c r="R557" s="508"/>
      <c r="S557" s="508"/>
      <c r="T557" s="1020"/>
      <c r="U557" s="508"/>
      <c r="V557" s="508"/>
      <c r="W557" s="508"/>
      <c r="X557" s="508"/>
      <c r="Y557" s="508"/>
      <c r="Z557" s="508"/>
      <c r="AA557" s="508"/>
      <c r="AB557" s="508"/>
      <c r="AC557" s="508"/>
      <c r="AD557" s="508"/>
      <c r="AE557" s="508"/>
      <c r="AF557" s="508"/>
    </row>
    <row r="558" ht="15.75" customHeight="1">
      <c r="A558" s="508"/>
      <c r="B558" s="508"/>
      <c r="C558" s="1208"/>
      <c r="D558" s="1020"/>
      <c r="E558" s="1020"/>
      <c r="F558" s="508"/>
      <c r="G558" s="508"/>
      <c r="H558" s="508"/>
      <c r="I558" s="508"/>
      <c r="J558" s="508"/>
      <c r="K558" s="508"/>
      <c r="L558" s="508"/>
      <c r="M558" s="508"/>
      <c r="N558" s="508"/>
      <c r="O558" s="1553"/>
      <c r="P558" s="1553"/>
      <c r="Q558" s="1553"/>
      <c r="R558" s="508"/>
      <c r="S558" s="508"/>
      <c r="T558" s="1020"/>
      <c r="U558" s="508"/>
      <c r="V558" s="508"/>
      <c r="W558" s="508"/>
      <c r="X558" s="508"/>
      <c r="Y558" s="508"/>
      <c r="Z558" s="508"/>
      <c r="AA558" s="508"/>
      <c r="AB558" s="508"/>
      <c r="AC558" s="508"/>
      <c r="AD558" s="508"/>
      <c r="AE558" s="508"/>
      <c r="AF558" s="508"/>
    </row>
    <row r="559" ht="15.75" customHeight="1">
      <c r="A559" s="508"/>
      <c r="B559" s="508"/>
      <c r="C559" s="1208"/>
      <c r="D559" s="1020"/>
      <c r="E559" s="1020"/>
      <c r="F559" s="508"/>
      <c r="G559" s="508"/>
      <c r="H559" s="508"/>
      <c r="I559" s="508"/>
      <c r="J559" s="508"/>
      <c r="K559" s="508"/>
      <c r="L559" s="508"/>
      <c r="M559" s="508"/>
      <c r="N559" s="508"/>
      <c r="O559" s="1553"/>
      <c r="P559" s="1553"/>
      <c r="Q559" s="1553"/>
      <c r="R559" s="508"/>
      <c r="S559" s="508"/>
      <c r="T559" s="1020"/>
      <c r="U559" s="508"/>
      <c r="V559" s="508"/>
      <c r="W559" s="508"/>
      <c r="X559" s="508"/>
      <c r="Y559" s="508"/>
      <c r="Z559" s="508"/>
      <c r="AA559" s="508"/>
      <c r="AB559" s="508"/>
      <c r="AC559" s="508"/>
      <c r="AD559" s="508"/>
      <c r="AE559" s="508"/>
      <c r="AF559" s="508"/>
    </row>
    <row r="560" ht="15.75" customHeight="1">
      <c r="A560" s="508"/>
      <c r="B560" s="508"/>
      <c r="C560" s="1208"/>
      <c r="D560" s="1020"/>
      <c r="E560" s="1020"/>
      <c r="F560" s="508"/>
      <c r="G560" s="508"/>
      <c r="H560" s="508"/>
      <c r="I560" s="508"/>
      <c r="J560" s="508"/>
      <c r="K560" s="508"/>
      <c r="L560" s="508"/>
      <c r="M560" s="508"/>
      <c r="N560" s="508"/>
      <c r="O560" s="1553"/>
      <c r="P560" s="1553"/>
      <c r="Q560" s="1553"/>
      <c r="R560" s="508"/>
      <c r="S560" s="508"/>
      <c r="T560" s="1020"/>
      <c r="U560" s="508"/>
      <c r="V560" s="508"/>
      <c r="W560" s="508"/>
      <c r="X560" s="508"/>
      <c r="Y560" s="508"/>
      <c r="Z560" s="508"/>
      <c r="AA560" s="508"/>
      <c r="AB560" s="508"/>
      <c r="AC560" s="508"/>
      <c r="AD560" s="508"/>
      <c r="AE560" s="508"/>
      <c r="AF560" s="508"/>
    </row>
    <row r="561" ht="15.75" customHeight="1">
      <c r="A561" s="508"/>
      <c r="B561" s="508"/>
      <c r="C561" s="1208"/>
      <c r="D561" s="1020"/>
      <c r="E561" s="1020"/>
      <c r="F561" s="508"/>
      <c r="G561" s="508"/>
      <c r="H561" s="508"/>
      <c r="I561" s="508"/>
      <c r="J561" s="508"/>
      <c r="K561" s="508"/>
      <c r="L561" s="508"/>
      <c r="M561" s="508"/>
      <c r="N561" s="508"/>
      <c r="O561" s="1553"/>
      <c r="P561" s="1553"/>
      <c r="Q561" s="1553"/>
      <c r="R561" s="508"/>
      <c r="S561" s="508"/>
      <c r="T561" s="1020"/>
      <c r="U561" s="508"/>
      <c r="V561" s="508"/>
      <c r="W561" s="508"/>
      <c r="X561" s="508"/>
      <c r="Y561" s="508"/>
      <c r="Z561" s="508"/>
      <c r="AA561" s="508"/>
      <c r="AB561" s="508"/>
      <c r="AC561" s="508"/>
      <c r="AD561" s="508"/>
      <c r="AE561" s="508"/>
      <c r="AF561" s="508"/>
    </row>
    <row r="562" ht="15.75" customHeight="1">
      <c r="A562" s="508"/>
      <c r="B562" s="508"/>
      <c r="C562" s="1208"/>
      <c r="D562" s="1020"/>
      <c r="E562" s="1020"/>
      <c r="F562" s="508"/>
      <c r="G562" s="508"/>
      <c r="H562" s="508"/>
      <c r="I562" s="508"/>
      <c r="J562" s="508"/>
      <c r="K562" s="508"/>
      <c r="L562" s="508"/>
      <c r="M562" s="508"/>
      <c r="N562" s="508"/>
      <c r="O562" s="1553"/>
      <c r="P562" s="1553"/>
      <c r="Q562" s="1553"/>
      <c r="R562" s="508"/>
      <c r="S562" s="508"/>
      <c r="T562" s="1020"/>
      <c r="U562" s="508"/>
      <c r="V562" s="508"/>
      <c r="W562" s="508"/>
      <c r="X562" s="508"/>
      <c r="Y562" s="508"/>
      <c r="Z562" s="508"/>
      <c r="AA562" s="508"/>
      <c r="AB562" s="508"/>
      <c r="AC562" s="508"/>
      <c r="AD562" s="508"/>
      <c r="AE562" s="508"/>
      <c r="AF562" s="508"/>
    </row>
    <row r="563" ht="15.75" customHeight="1">
      <c r="A563" s="508"/>
      <c r="B563" s="508"/>
      <c r="C563" s="1208"/>
      <c r="D563" s="1020"/>
      <c r="E563" s="1020"/>
      <c r="F563" s="508"/>
      <c r="G563" s="508"/>
      <c r="H563" s="508"/>
      <c r="I563" s="508"/>
      <c r="J563" s="508"/>
      <c r="K563" s="508"/>
      <c r="L563" s="508"/>
      <c r="M563" s="508"/>
      <c r="N563" s="508"/>
      <c r="O563" s="1553"/>
      <c r="P563" s="1553"/>
      <c r="Q563" s="1553"/>
      <c r="R563" s="508"/>
      <c r="S563" s="508"/>
      <c r="T563" s="1020"/>
      <c r="U563" s="508"/>
      <c r="V563" s="508"/>
      <c r="W563" s="508"/>
      <c r="X563" s="508"/>
      <c r="Y563" s="508"/>
      <c r="Z563" s="508"/>
      <c r="AA563" s="508"/>
      <c r="AB563" s="508"/>
      <c r="AC563" s="508"/>
      <c r="AD563" s="508"/>
      <c r="AE563" s="508"/>
      <c r="AF563" s="508"/>
    </row>
    <row r="564" ht="15.75" customHeight="1">
      <c r="A564" s="508"/>
      <c r="B564" s="508"/>
      <c r="C564" s="1208"/>
      <c r="D564" s="1020"/>
      <c r="E564" s="1020"/>
      <c r="F564" s="508"/>
      <c r="G564" s="508"/>
      <c r="H564" s="508"/>
      <c r="I564" s="508"/>
      <c r="J564" s="508"/>
      <c r="K564" s="508"/>
      <c r="L564" s="508"/>
      <c r="M564" s="508"/>
      <c r="N564" s="508"/>
      <c r="O564" s="1553"/>
      <c r="P564" s="1553"/>
      <c r="Q564" s="1553"/>
      <c r="R564" s="508"/>
      <c r="S564" s="508"/>
      <c r="T564" s="1020"/>
      <c r="U564" s="508"/>
      <c r="V564" s="508"/>
      <c r="W564" s="508"/>
      <c r="X564" s="508"/>
      <c r="Y564" s="508"/>
      <c r="Z564" s="508"/>
      <c r="AA564" s="508"/>
      <c r="AB564" s="508"/>
      <c r="AC564" s="508"/>
      <c r="AD564" s="508"/>
      <c r="AE564" s="508"/>
      <c r="AF564" s="508"/>
    </row>
    <row r="565" ht="15.75" customHeight="1">
      <c r="A565" s="508"/>
      <c r="B565" s="508"/>
      <c r="C565" s="1208"/>
      <c r="D565" s="1020"/>
      <c r="E565" s="1020"/>
      <c r="F565" s="508"/>
      <c r="G565" s="508"/>
      <c r="H565" s="508"/>
      <c r="I565" s="508"/>
      <c r="J565" s="508"/>
      <c r="K565" s="508"/>
      <c r="L565" s="508"/>
      <c r="M565" s="508"/>
      <c r="N565" s="508"/>
      <c r="O565" s="1553"/>
      <c r="P565" s="1553"/>
      <c r="Q565" s="1553"/>
      <c r="R565" s="508"/>
      <c r="S565" s="508"/>
      <c r="T565" s="1020"/>
      <c r="U565" s="508"/>
      <c r="V565" s="508"/>
      <c r="W565" s="508"/>
      <c r="X565" s="508"/>
      <c r="Y565" s="508"/>
      <c r="Z565" s="508"/>
      <c r="AA565" s="508"/>
      <c r="AB565" s="508"/>
      <c r="AC565" s="508"/>
      <c r="AD565" s="508"/>
      <c r="AE565" s="508"/>
      <c r="AF565" s="508"/>
    </row>
    <row r="566" ht="15.75" customHeight="1">
      <c r="A566" s="508"/>
      <c r="B566" s="508"/>
      <c r="C566" s="1208"/>
      <c r="D566" s="1020"/>
      <c r="E566" s="1020"/>
      <c r="F566" s="508"/>
      <c r="G566" s="508"/>
      <c r="H566" s="508"/>
      <c r="I566" s="508"/>
      <c r="J566" s="508"/>
      <c r="K566" s="508"/>
      <c r="L566" s="508"/>
      <c r="M566" s="508"/>
      <c r="N566" s="508"/>
      <c r="O566" s="1553"/>
      <c r="P566" s="1553"/>
      <c r="Q566" s="1553"/>
      <c r="R566" s="508"/>
      <c r="S566" s="508"/>
      <c r="T566" s="1020"/>
      <c r="U566" s="508"/>
      <c r="V566" s="508"/>
      <c r="W566" s="508"/>
      <c r="X566" s="508"/>
      <c r="Y566" s="508"/>
      <c r="Z566" s="508"/>
      <c r="AA566" s="508"/>
      <c r="AB566" s="508"/>
      <c r="AC566" s="508"/>
      <c r="AD566" s="508"/>
      <c r="AE566" s="508"/>
      <c r="AF566" s="508"/>
    </row>
    <row r="567" ht="15.75" customHeight="1">
      <c r="A567" s="508"/>
      <c r="B567" s="508"/>
      <c r="C567" s="1208"/>
      <c r="D567" s="1020"/>
      <c r="E567" s="1020"/>
      <c r="F567" s="508"/>
      <c r="G567" s="508"/>
      <c r="H567" s="508"/>
      <c r="I567" s="508"/>
      <c r="J567" s="508"/>
      <c r="K567" s="508"/>
      <c r="L567" s="508"/>
      <c r="M567" s="508"/>
      <c r="N567" s="508"/>
      <c r="O567" s="1553"/>
      <c r="P567" s="1553"/>
      <c r="Q567" s="1553"/>
      <c r="R567" s="508"/>
      <c r="S567" s="508"/>
      <c r="T567" s="1020"/>
      <c r="U567" s="508"/>
      <c r="V567" s="508"/>
      <c r="W567" s="508"/>
      <c r="X567" s="508"/>
      <c r="Y567" s="508"/>
      <c r="Z567" s="508"/>
      <c r="AA567" s="508"/>
      <c r="AB567" s="508"/>
      <c r="AC567" s="508"/>
      <c r="AD567" s="508"/>
      <c r="AE567" s="508"/>
      <c r="AF567" s="508"/>
    </row>
    <row r="568" ht="15.75" customHeight="1">
      <c r="A568" s="508"/>
      <c r="B568" s="508"/>
      <c r="C568" s="1208"/>
      <c r="D568" s="1020"/>
      <c r="E568" s="1020"/>
      <c r="F568" s="508"/>
      <c r="G568" s="508"/>
      <c r="H568" s="508"/>
      <c r="I568" s="508"/>
      <c r="J568" s="508"/>
      <c r="K568" s="508"/>
      <c r="L568" s="508"/>
      <c r="M568" s="508"/>
      <c r="N568" s="508"/>
      <c r="O568" s="1553"/>
      <c r="P568" s="1553"/>
      <c r="Q568" s="1553"/>
      <c r="R568" s="508"/>
      <c r="S568" s="508"/>
      <c r="T568" s="1020"/>
      <c r="U568" s="508"/>
      <c r="V568" s="508"/>
      <c r="W568" s="508"/>
      <c r="X568" s="508"/>
      <c r="Y568" s="508"/>
      <c r="Z568" s="508"/>
      <c r="AA568" s="508"/>
      <c r="AB568" s="508"/>
      <c r="AC568" s="508"/>
      <c r="AD568" s="508"/>
      <c r="AE568" s="508"/>
      <c r="AF568" s="508"/>
    </row>
    <row r="569" ht="15.75" customHeight="1">
      <c r="A569" s="508"/>
      <c r="B569" s="508"/>
      <c r="C569" s="1208"/>
      <c r="D569" s="1020"/>
      <c r="E569" s="1020"/>
      <c r="F569" s="508"/>
      <c r="G569" s="508"/>
      <c r="H569" s="508"/>
      <c r="I569" s="508"/>
      <c r="J569" s="508"/>
      <c r="K569" s="508"/>
      <c r="L569" s="508"/>
      <c r="M569" s="508"/>
      <c r="N569" s="508"/>
      <c r="O569" s="1553"/>
      <c r="P569" s="1553"/>
      <c r="Q569" s="1553"/>
      <c r="R569" s="508"/>
      <c r="S569" s="508"/>
      <c r="T569" s="1020"/>
      <c r="U569" s="508"/>
      <c r="V569" s="508"/>
      <c r="W569" s="508"/>
      <c r="X569" s="508"/>
      <c r="Y569" s="508"/>
      <c r="Z569" s="508"/>
      <c r="AA569" s="508"/>
      <c r="AB569" s="508"/>
      <c r="AC569" s="508"/>
      <c r="AD569" s="508"/>
      <c r="AE569" s="508"/>
      <c r="AF569" s="508"/>
    </row>
    <row r="570" ht="15.75" customHeight="1">
      <c r="A570" s="508"/>
      <c r="B570" s="508"/>
      <c r="C570" s="1208"/>
      <c r="D570" s="1020"/>
      <c r="E570" s="1020"/>
      <c r="F570" s="508"/>
      <c r="G570" s="508"/>
      <c r="H570" s="508"/>
      <c r="I570" s="508"/>
      <c r="J570" s="508"/>
      <c r="K570" s="508"/>
      <c r="L570" s="508"/>
      <c r="M570" s="508"/>
      <c r="N570" s="508"/>
      <c r="O570" s="1553"/>
      <c r="P570" s="1553"/>
      <c r="Q570" s="1553"/>
      <c r="R570" s="508"/>
      <c r="S570" s="508"/>
      <c r="T570" s="1020"/>
      <c r="U570" s="508"/>
      <c r="V570" s="508"/>
      <c r="W570" s="508"/>
      <c r="X570" s="508"/>
      <c r="Y570" s="508"/>
      <c r="Z570" s="508"/>
      <c r="AA570" s="508"/>
      <c r="AB570" s="508"/>
      <c r="AC570" s="508"/>
      <c r="AD570" s="508"/>
      <c r="AE570" s="508"/>
      <c r="AF570" s="508"/>
    </row>
    <row r="571" ht="15.75" customHeight="1">
      <c r="A571" s="508"/>
      <c r="B571" s="508"/>
      <c r="C571" s="1208"/>
      <c r="D571" s="1020"/>
      <c r="E571" s="1020"/>
      <c r="F571" s="508"/>
      <c r="G571" s="508"/>
      <c r="H571" s="508"/>
      <c r="I571" s="508"/>
      <c r="J571" s="508"/>
      <c r="K571" s="508"/>
      <c r="L571" s="508"/>
      <c r="M571" s="508"/>
      <c r="N571" s="508"/>
      <c r="O571" s="1553"/>
      <c r="P571" s="1553"/>
      <c r="Q571" s="1553"/>
      <c r="R571" s="508"/>
      <c r="S571" s="508"/>
      <c r="T571" s="1020"/>
      <c r="U571" s="508"/>
      <c r="V571" s="508"/>
      <c r="W571" s="508"/>
      <c r="X571" s="508"/>
      <c r="Y571" s="508"/>
      <c r="Z571" s="508"/>
      <c r="AA571" s="508"/>
      <c r="AB571" s="508"/>
      <c r="AC571" s="508"/>
      <c r="AD571" s="508"/>
      <c r="AE571" s="508"/>
      <c r="AF571" s="508"/>
    </row>
    <row r="572" ht="15.75" customHeight="1">
      <c r="A572" s="508"/>
      <c r="B572" s="508"/>
      <c r="C572" s="1208"/>
      <c r="D572" s="1020"/>
      <c r="E572" s="1020"/>
      <c r="F572" s="508"/>
      <c r="G572" s="508"/>
      <c r="H572" s="508"/>
      <c r="I572" s="508"/>
      <c r="J572" s="508"/>
      <c r="K572" s="508"/>
      <c r="L572" s="508"/>
      <c r="M572" s="508"/>
      <c r="N572" s="508"/>
      <c r="O572" s="1553"/>
      <c r="P572" s="1553"/>
      <c r="Q572" s="1553"/>
      <c r="R572" s="508"/>
      <c r="S572" s="508"/>
      <c r="T572" s="1020"/>
      <c r="U572" s="508"/>
      <c r="V572" s="508"/>
      <c r="W572" s="508"/>
      <c r="X572" s="508"/>
      <c r="Y572" s="508"/>
      <c r="Z572" s="508"/>
      <c r="AA572" s="508"/>
      <c r="AB572" s="508"/>
      <c r="AC572" s="508"/>
      <c r="AD572" s="508"/>
      <c r="AE572" s="508"/>
      <c r="AF572" s="508"/>
    </row>
    <row r="573" ht="15.75" customHeight="1">
      <c r="A573" s="508"/>
      <c r="B573" s="508"/>
      <c r="C573" s="1208"/>
      <c r="D573" s="1020"/>
      <c r="E573" s="1020"/>
      <c r="F573" s="508"/>
      <c r="G573" s="508"/>
      <c r="H573" s="508"/>
      <c r="I573" s="508"/>
      <c r="J573" s="508"/>
      <c r="K573" s="508"/>
      <c r="L573" s="508"/>
      <c r="M573" s="508"/>
      <c r="N573" s="508"/>
      <c r="O573" s="1553"/>
      <c r="P573" s="1553"/>
      <c r="Q573" s="1553"/>
      <c r="R573" s="508"/>
      <c r="S573" s="508"/>
      <c r="T573" s="1020"/>
      <c r="U573" s="508"/>
      <c r="V573" s="508"/>
      <c r="W573" s="508"/>
      <c r="X573" s="508"/>
      <c r="Y573" s="508"/>
      <c r="Z573" s="508"/>
      <c r="AA573" s="508"/>
      <c r="AB573" s="508"/>
      <c r="AC573" s="508"/>
      <c r="AD573" s="508"/>
      <c r="AE573" s="508"/>
      <c r="AF573" s="508"/>
    </row>
    <row r="574" ht="15.75" customHeight="1">
      <c r="A574" s="508"/>
      <c r="B574" s="508"/>
      <c r="C574" s="1208"/>
      <c r="D574" s="1020"/>
      <c r="E574" s="1020"/>
      <c r="F574" s="508"/>
      <c r="G574" s="508"/>
      <c r="H574" s="508"/>
      <c r="I574" s="508"/>
      <c r="J574" s="508"/>
      <c r="K574" s="508"/>
      <c r="L574" s="508"/>
      <c r="M574" s="508"/>
      <c r="N574" s="508"/>
      <c r="O574" s="1553"/>
      <c r="P574" s="1553"/>
      <c r="Q574" s="1553"/>
      <c r="R574" s="508"/>
      <c r="S574" s="508"/>
      <c r="T574" s="1020"/>
      <c r="U574" s="508"/>
      <c r="V574" s="508"/>
      <c r="W574" s="508"/>
      <c r="X574" s="508"/>
      <c r="Y574" s="508"/>
      <c r="Z574" s="508"/>
      <c r="AA574" s="508"/>
      <c r="AB574" s="508"/>
      <c r="AC574" s="508"/>
      <c r="AD574" s="508"/>
      <c r="AE574" s="508"/>
      <c r="AF574" s="508"/>
    </row>
    <row r="575" ht="15.75" customHeight="1">
      <c r="A575" s="508"/>
      <c r="B575" s="508"/>
      <c r="C575" s="1208"/>
      <c r="D575" s="1020"/>
      <c r="E575" s="1020"/>
      <c r="F575" s="508"/>
      <c r="G575" s="508"/>
      <c r="H575" s="508"/>
      <c r="I575" s="508"/>
      <c r="J575" s="508"/>
      <c r="K575" s="508"/>
      <c r="L575" s="508"/>
      <c r="M575" s="508"/>
      <c r="N575" s="508"/>
      <c r="O575" s="1553"/>
      <c r="P575" s="1553"/>
      <c r="Q575" s="1553"/>
      <c r="R575" s="508"/>
      <c r="S575" s="508"/>
      <c r="T575" s="1020"/>
      <c r="U575" s="508"/>
      <c r="V575" s="508"/>
      <c r="W575" s="508"/>
      <c r="X575" s="508"/>
      <c r="Y575" s="508"/>
      <c r="Z575" s="508"/>
      <c r="AA575" s="508"/>
      <c r="AB575" s="508"/>
      <c r="AC575" s="508"/>
      <c r="AD575" s="508"/>
      <c r="AE575" s="508"/>
      <c r="AF575" s="508"/>
    </row>
    <row r="576" ht="15.75" customHeight="1">
      <c r="A576" s="508"/>
      <c r="B576" s="508"/>
      <c r="C576" s="1208"/>
      <c r="D576" s="1020"/>
      <c r="E576" s="1020"/>
      <c r="F576" s="508"/>
      <c r="G576" s="508"/>
      <c r="H576" s="508"/>
      <c r="I576" s="508"/>
      <c r="J576" s="508"/>
      <c r="K576" s="508"/>
      <c r="L576" s="508"/>
      <c r="M576" s="508"/>
      <c r="N576" s="508"/>
      <c r="O576" s="1553"/>
      <c r="P576" s="1553"/>
      <c r="Q576" s="1553"/>
      <c r="R576" s="508"/>
      <c r="S576" s="508"/>
      <c r="T576" s="1020"/>
      <c r="U576" s="508"/>
      <c r="V576" s="508"/>
      <c r="W576" s="508"/>
      <c r="X576" s="508"/>
      <c r="Y576" s="508"/>
      <c r="Z576" s="508"/>
      <c r="AA576" s="508"/>
      <c r="AB576" s="508"/>
      <c r="AC576" s="508"/>
      <c r="AD576" s="508"/>
      <c r="AE576" s="508"/>
      <c r="AF576" s="508"/>
    </row>
    <row r="577" ht="15.75" customHeight="1">
      <c r="A577" s="508"/>
      <c r="B577" s="508"/>
      <c r="C577" s="1208"/>
      <c r="D577" s="1020"/>
      <c r="E577" s="1020"/>
      <c r="F577" s="508"/>
      <c r="G577" s="508"/>
      <c r="H577" s="508"/>
      <c r="I577" s="508"/>
      <c r="J577" s="508"/>
      <c r="K577" s="508"/>
      <c r="L577" s="508"/>
      <c r="M577" s="508"/>
      <c r="N577" s="508"/>
      <c r="O577" s="1553"/>
      <c r="P577" s="1553"/>
      <c r="Q577" s="1553"/>
      <c r="R577" s="508"/>
      <c r="S577" s="508"/>
      <c r="T577" s="1020"/>
      <c r="U577" s="508"/>
      <c r="V577" s="508"/>
      <c r="W577" s="508"/>
      <c r="X577" s="508"/>
      <c r="Y577" s="508"/>
      <c r="Z577" s="508"/>
      <c r="AA577" s="508"/>
      <c r="AB577" s="508"/>
      <c r="AC577" s="508"/>
      <c r="AD577" s="508"/>
      <c r="AE577" s="508"/>
      <c r="AF577" s="508"/>
    </row>
    <row r="578" ht="15.75" customHeight="1">
      <c r="A578" s="508"/>
      <c r="B578" s="508"/>
      <c r="C578" s="1208"/>
      <c r="D578" s="1020"/>
      <c r="E578" s="1020"/>
      <c r="F578" s="508"/>
      <c r="G578" s="508"/>
      <c r="H578" s="508"/>
      <c r="I578" s="508"/>
      <c r="J578" s="508"/>
      <c r="K578" s="508"/>
      <c r="L578" s="508"/>
      <c r="M578" s="508"/>
      <c r="N578" s="508"/>
      <c r="O578" s="1553"/>
      <c r="P578" s="1553"/>
      <c r="Q578" s="1553"/>
      <c r="R578" s="508"/>
      <c r="S578" s="508"/>
      <c r="T578" s="1020"/>
      <c r="U578" s="508"/>
      <c r="V578" s="508"/>
      <c r="W578" s="508"/>
      <c r="X578" s="508"/>
      <c r="Y578" s="508"/>
      <c r="Z578" s="508"/>
      <c r="AA578" s="508"/>
      <c r="AB578" s="508"/>
      <c r="AC578" s="508"/>
      <c r="AD578" s="508"/>
      <c r="AE578" s="508"/>
      <c r="AF578" s="508"/>
    </row>
    <row r="579" ht="15.75" customHeight="1">
      <c r="A579" s="508"/>
      <c r="B579" s="508"/>
      <c r="C579" s="1208"/>
      <c r="D579" s="1020"/>
      <c r="E579" s="1020"/>
      <c r="F579" s="508"/>
      <c r="G579" s="508"/>
      <c r="H579" s="508"/>
      <c r="I579" s="508"/>
      <c r="J579" s="508"/>
      <c r="K579" s="508"/>
      <c r="L579" s="508"/>
      <c r="M579" s="508"/>
      <c r="N579" s="508"/>
      <c r="O579" s="1553"/>
      <c r="P579" s="1553"/>
      <c r="Q579" s="1553"/>
      <c r="R579" s="508"/>
      <c r="S579" s="508"/>
      <c r="T579" s="1020"/>
      <c r="U579" s="508"/>
      <c r="V579" s="508"/>
      <c r="W579" s="508"/>
      <c r="X579" s="508"/>
      <c r="Y579" s="508"/>
      <c r="Z579" s="508"/>
      <c r="AA579" s="508"/>
      <c r="AB579" s="508"/>
      <c r="AC579" s="508"/>
      <c r="AD579" s="508"/>
      <c r="AE579" s="508"/>
      <c r="AF579" s="508"/>
    </row>
    <row r="580" ht="15.75" customHeight="1">
      <c r="A580" s="508"/>
      <c r="B580" s="508"/>
      <c r="C580" s="1208"/>
      <c r="D580" s="1020"/>
      <c r="E580" s="1020"/>
      <c r="F580" s="508"/>
      <c r="G580" s="508"/>
      <c r="H580" s="508"/>
      <c r="I580" s="508"/>
      <c r="J580" s="508"/>
      <c r="K580" s="508"/>
      <c r="L580" s="508"/>
      <c r="M580" s="508"/>
      <c r="N580" s="508"/>
      <c r="O580" s="1553"/>
      <c r="P580" s="1553"/>
      <c r="Q580" s="1553"/>
      <c r="R580" s="508"/>
      <c r="S580" s="508"/>
      <c r="T580" s="1020"/>
      <c r="U580" s="508"/>
      <c r="V580" s="508"/>
      <c r="W580" s="508"/>
      <c r="X580" s="508"/>
      <c r="Y580" s="508"/>
      <c r="Z580" s="508"/>
      <c r="AA580" s="508"/>
      <c r="AB580" s="508"/>
      <c r="AC580" s="508"/>
      <c r="AD580" s="508"/>
      <c r="AE580" s="508"/>
      <c r="AF580" s="508"/>
    </row>
    <row r="581" ht="15.75" customHeight="1">
      <c r="A581" s="508"/>
      <c r="B581" s="508"/>
      <c r="C581" s="1208"/>
      <c r="D581" s="1020"/>
      <c r="E581" s="1020"/>
      <c r="F581" s="508"/>
      <c r="G581" s="508"/>
      <c r="H581" s="508"/>
      <c r="I581" s="508"/>
      <c r="J581" s="508"/>
      <c r="K581" s="508"/>
      <c r="L581" s="508"/>
      <c r="M581" s="508"/>
      <c r="N581" s="508"/>
      <c r="O581" s="1553"/>
      <c r="P581" s="1553"/>
      <c r="Q581" s="1553"/>
      <c r="R581" s="508"/>
      <c r="S581" s="508"/>
      <c r="T581" s="1020"/>
      <c r="U581" s="508"/>
      <c r="V581" s="508"/>
      <c r="W581" s="508"/>
      <c r="X581" s="508"/>
      <c r="Y581" s="508"/>
      <c r="Z581" s="508"/>
      <c r="AA581" s="508"/>
      <c r="AB581" s="508"/>
      <c r="AC581" s="508"/>
      <c r="AD581" s="508"/>
      <c r="AE581" s="508"/>
      <c r="AF581" s="508"/>
    </row>
    <row r="582" ht="15.75" customHeight="1">
      <c r="A582" s="508"/>
      <c r="B582" s="508"/>
      <c r="C582" s="1208"/>
      <c r="D582" s="1020"/>
      <c r="E582" s="1020"/>
      <c r="F582" s="508"/>
      <c r="G582" s="508"/>
      <c r="H582" s="508"/>
      <c r="I582" s="508"/>
      <c r="J582" s="508"/>
      <c r="K582" s="508"/>
      <c r="L582" s="508"/>
      <c r="M582" s="508"/>
      <c r="N582" s="508"/>
      <c r="O582" s="1553"/>
      <c r="P582" s="1553"/>
      <c r="Q582" s="1553"/>
      <c r="R582" s="508"/>
      <c r="S582" s="508"/>
      <c r="T582" s="1020"/>
      <c r="U582" s="508"/>
      <c r="V582" s="508"/>
      <c r="W582" s="508"/>
      <c r="X582" s="508"/>
      <c r="Y582" s="508"/>
      <c r="Z582" s="508"/>
      <c r="AA582" s="508"/>
      <c r="AB582" s="508"/>
      <c r="AC582" s="508"/>
      <c r="AD582" s="508"/>
      <c r="AE582" s="508"/>
      <c r="AF582" s="508"/>
    </row>
    <row r="583" ht="15.75" customHeight="1">
      <c r="A583" s="508"/>
      <c r="B583" s="508"/>
      <c r="C583" s="1208"/>
      <c r="D583" s="1020"/>
      <c r="E583" s="1020"/>
      <c r="F583" s="508"/>
      <c r="G583" s="508"/>
      <c r="H583" s="508"/>
      <c r="I583" s="508"/>
      <c r="J583" s="508"/>
      <c r="K583" s="508"/>
      <c r="L583" s="508"/>
      <c r="M583" s="508"/>
      <c r="N583" s="508"/>
      <c r="O583" s="1553"/>
      <c r="P583" s="1553"/>
      <c r="Q583" s="1553"/>
      <c r="R583" s="508"/>
      <c r="S583" s="508"/>
      <c r="T583" s="1020"/>
      <c r="U583" s="508"/>
      <c r="V583" s="508"/>
      <c r="W583" s="508"/>
      <c r="X583" s="508"/>
      <c r="Y583" s="508"/>
      <c r="Z583" s="508"/>
      <c r="AA583" s="508"/>
      <c r="AB583" s="508"/>
      <c r="AC583" s="508"/>
      <c r="AD583" s="508"/>
      <c r="AE583" s="508"/>
      <c r="AF583" s="508"/>
    </row>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customSheetViews>
    <customSheetView guid="{F47F2B0B-0F7A-4723-9694-73423C8E7C11}" filter="1" showAutoFilter="1">
      <autoFilter ref="$A$2:$AF$345">
        <filterColumn colId="19">
          <filters>
            <filter val="BU03,VDS,ViThiTruong (OSDC)"/>
            <filter val="BU01,VTS,VofficeBQP"/>
            <filter val="BU03,VDS,VTM,FCC"/>
            <filter val="BU01,BCN,LMS"/>
            <filter val="BU03,VDS,CT,Phase2"/>
            <filter val="BU05,VTT,VCONTRACT"/>
            <filter val="BU01,BCN,NonSAP,Phase2"/>
            <filter val="BU01,NCB,Office"/>
            <filter val="BU05,VTCC,NNTN"/>
            <filter val="BU05,VTCC,DMP"/>
            <filter val="BU05,VTT,MyViettel"/>
            <filter val="BU05,VTCC,eKYC"/>
            <filter val="BU05,TTKTCTS,CDS"/>
            <filter val="BU03,UNT,Comviva"/>
            <filter val="BU05,VTT,VideoCall"/>
            <filter val="BU03,VDS,TopUp,Phase2"/>
            <filter val="BU01,VTK,PresaleCDS"/>
            <filter val="BU01,BCN,TDTC2,0"/>
            <filter val="BU01,MBAL"/>
            <filter val="PMO,VTIT,IGT"/>
            <filter val="Không có"/>
            <filter val="BU05,VTT,VAS"/>
            <filter val="BU03,VDS,VTM,CTMiniapp"/>
            <filter val="BU05,VTNET,OSS,THITRUONG"/>
            <filter val="BU01,BCN,VTF,Phase2"/>
            <filter val="BU03,VDS,PresaleOS2024"/>
            <filter val="BU01,VTS,CSDLCucKT"/>
            <filter val="BU05,VTT,MyViettel,Insource"/>
            <filter val="BU03,VDS,ViThiTruong,Timor"/>
            <filter val="BU01,VTS,LuongBQP"/>
            <filter val="BU01,METFONE,SMOS,Phase1"/>
            <filter val="BU01,VHT,VTIT,OSDC"/>
            <filter val="BU03,VDS,Vithitruong,ViMytel"/>
            <filter val="BU03,VDS,VTM,SPTT"/>
            <filter val="BU01,MyTel,CDS"/>
            <filter val="BU01,VTS,Voffice4,0"/>
            <filter val="BU03,VDS,VTM,CVT"/>
            <filter val="BU01,BCN,ERP"/>
            <filter val="BU01,VTG,HRM"/>
            <filter val="BU05,VTT,VTHOME"/>
            <filter val="BU05,VTT,BCCS"/>
            <filter val="BU05,VTG,QLRR"/>
            <filter val="BU03,VDS,VTM,HPMiniapp"/>
            <filter val="BU01,Mytel,Website"/>
            <filter val="BU03,VDS,VTM,CAMPAIGN"/>
          </filters>
        </filterColumn>
      </autoFilter>
    </customSheetView>
    <customSheetView guid="{22E19C42-DB2A-4E0A-9123-982840C575C2}" filter="1" showAutoFilter="1">
      <autoFilter ref="$A$2:$AF$345">
        <filterColumn colId="4">
          <filters>
            <filter val="BU05 -"/>
            <filter val="BU01 - Quản trị doanh nghiệp"/>
          </filters>
        </filterColumn>
        <sortState ref="A2:AF345">
          <sortCondition ref="T2:T345"/>
        </sortState>
      </autoFilter>
    </customSheetView>
    <customSheetView guid="{24ACE0AB-70FC-4EC6-98C2-AB100224222A}" filter="1" showAutoFilter="1">
      <autoFilter ref="$A$2:$AF$345">
        <filterColumn colId="4">
          <filters>
            <filter val="BU05 -"/>
            <filter val="BU01 - Quản trị doanh nghiệp"/>
          </filters>
        </filterColumn>
      </autoFilter>
    </customSheetView>
    <customSheetView guid="{2BF545D7-FBDA-48BA-B3F1-E57DE59A9E26}" filter="1" showAutoFilter="1">
      <autoFilter ref="$T$1:$T$583"/>
    </customSheetView>
    <customSheetView guid="{D96257B2-66E3-4DBC-89C1-ADC724FA8878}" filter="1" showAutoFilter="1">
      <autoFilter ref="$A$2:$AF$116"/>
    </customSheetView>
    <customSheetView guid="{5129CB80-9770-499E-9B51-B17A1AFD7CD9}" filter="1" showAutoFilter="1">
      <autoFilter ref="$A$1:$AF$345">
        <filterColumn colId="19">
          <filters>
            <filter val="BU03,VDS,ViThiTruong (OSDC)"/>
            <filter val="BU01,VTS,VofficeBQP"/>
            <filter val="BU03,VDS,VTM,FCC"/>
            <filter val="BU01,BCN,LMS"/>
            <filter val="BU03,VDS,CT,Phase2"/>
            <filter val="BU05,VTT,VCONTRACT"/>
            <filter val="BU01,BCN,NonSAP,Phase2"/>
            <filter val="BU01,NCB,Office"/>
            <filter val="BU05,VTCC,NNTN"/>
            <filter val="BU05,VTCC,DMP"/>
            <filter val="BU05,VTT,MyViettel"/>
            <filter val="BU05,VTCC,eKYC"/>
            <filter val="BU05,TTKTCTS,CDS"/>
            <filter val="BU03,UNT,Comviva"/>
            <filter val="BU05,VTT,VideoCall"/>
            <filter val="BU03,VDS,TopUp,Phase2"/>
            <filter val="BU01,VTK,PresaleCDS"/>
            <filter val="BU01,BCN,TDTC2,0"/>
            <filter val="BU01,MBAL"/>
            <filter val="PMO,VTIT,IGT"/>
            <filter val="Không có"/>
            <filter val="BU05,VTT,VAS"/>
            <filter val="BU03,VDS,VTM,CTMiniapp"/>
            <filter val="BU05,VTNET,OSS,THITRUONG"/>
            <filter val="BU01,BCN,VTF,Phase2"/>
            <filter val="BU03,VDS,PresaleOS2024"/>
            <filter val="BU01,VTS,CSDLCucKT"/>
            <filter val="BU05,VTT,MyViettel,Insource"/>
            <filter val="BU03,VDS,ViThiTruong,Timor"/>
            <filter val="BU01,VTS,LuongBQP"/>
            <filter val="BU01,METFONE,SMOS,Phase1"/>
            <filter val="BU01,VHT,VTIT,OSDC"/>
            <filter val="BU03,VDS,Vithitruong,ViMytel"/>
            <filter val="BU03,VDS,VTM,SPTT"/>
            <filter val="BU01,MyTel,CDS"/>
            <filter val="BU01,VTS,Voffice4,0"/>
            <filter val="BU03,VDS,VTM,CVT"/>
            <filter val="BU01,BCN,ERP"/>
            <filter val="BU01,VTG,HRM"/>
            <filter val="BU05,VTT,VTHOME"/>
            <filter val="BU05,VTT,BCCS"/>
            <filter val="BU05,VTG,QLRR"/>
            <filter val="BU03,VDS,VTM,HPMiniapp"/>
            <filter val="BU01,Mytel,Website"/>
            <filter val="BU03,VDS,VTM,CAMPAIGN"/>
          </filters>
        </filterColumn>
      </autoFilter>
    </customSheetView>
    <customSheetView guid="{E6D78B58-63E5-4B25-88AA-131E60D4404B}" filter="1" showAutoFilter="1">
      <autoFilter ref="$A$2:$W$378">
        <filterColumn colId="4">
          <filters>
            <filter val="BU05 -"/>
            <filter val="BU01 - Quản trị doanh nghiệp"/>
          </filters>
        </filterColumn>
      </autoFilter>
    </customSheetView>
    <customSheetView guid="{54B49785-DE43-43F1-9703-50D5C15C28EA}" filter="1" showAutoFilter="1">
      <autoFilter ref="$A$2:$AF$27"/>
    </customSheetView>
  </customSheetViews>
  <dataValidations>
    <dataValidation type="list" allowBlank="1" showErrorMessage="1" sqref="K14:K48 K69:K78 K81:K119 K187:K214 K240 K245:K272 K307:K383">
      <formula1>"2018,2019,2020,2021,2022,2023,2024,2025,2026,2027,2028"</formula1>
    </dataValidation>
    <dataValidation type="list" allowBlank="1" showErrorMessage="1" sqref="J3:J383">
      <formula1>"1,2,3,4,5,6,7,8,9,10,11,12"</formula1>
    </dataValidation>
  </dataValidations>
  <hyperlinks>
    <hyperlink r:id="rId2" ref="D321"/>
    <hyperlink r:id="rId3" ref="D330"/>
    <hyperlink r:id="rId4" ref="D331"/>
    <hyperlink r:id="rId5" ref="D335"/>
    <hyperlink r:id="rId6" ref="D337"/>
    <hyperlink r:id="rId7" ref="D340"/>
    <hyperlink r:id="rId8" ref="D343"/>
    <hyperlink r:id="rId9" ref="D344"/>
    <hyperlink r:id="rId10" ref="D345"/>
    <hyperlink r:id="rId11" ref="D350"/>
    <hyperlink r:id="rId12" ref="D359"/>
    <hyperlink r:id="rId13" ref="D364"/>
    <hyperlink r:id="rId14" ref="D367"/>
  </hyperlinks>
  <printOptions/>
  <pageMargins bottom="0.75" footer="0.0" header="0.0" left="0.7" right="0.7" top="0.75"/>
  <pageSetup orientation="landscape"/>
  <drawing r:id="rId15"/>
  <legacyDrawing r:id="rId16"/>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28.75"/>
    <col customWidth="1" min="3" max="3" width="9.88"/>
    <col customWidth="1" min="4" max="4" width="17.5"/>
    <col customWidth="1" min="5" max="5" width="15.38"/>
    <col customWidth="1" min="6" max="6" width="24.63"/>
    <col customWidth="1" min="7" max="7" width="16.63"/>
    <col customWidth="1" min="8" max="9" width="21.88"/>
  </cols>
  <sheetData>
    <row r="1">
      <c r="A1" s="1452" t="s">
        <v>2486</v>
      </c>
      <c r="B1" s="1452" t="s">
        <v>2487</v>
      </c>
      <c r="C1" s="1453" t="s">
        <v>2488</v>
      </c>
      <c r="D1" s="1453" t="s">
        <v>2489</v>
      </c>
      <c r="E1" s="1453" t="s">
        <v>2490</v>
      </c>
      <c r="F1" s="1454" t="s">
        <v>2491</v>
      </c>
      <c r="G1" s="1455" t="s">
        <v>2492</v>
      </c>
      <c r="H1" s="1453" t="s">
        <v>2493</v>
      </c>
      <c r="I1" s="1456" t="s">
        <v>2494</v>
      </c>
      <c r="J1" s="1457"/>
      <c r="K1" s="1458"/>
      <c r="L1" s="1458"/>
      <c r="M1" s="1458"/>
      <c r="N1" s="1458"/>
      <c r="O1" s="1458"/>
      <c r="P1" s="1458"/>
      <c r="Q1" s="1458"/>
      <c r="R1" s="1458"/>
      <c r="S1" s="1458"/>
      <c r="T1" s="1458"/>
      <c r="U1" s="1458"/>
      <c r="V1" s="1458"/>
      <c r="W1" s="1458"/>
      <c r="X1" s="1458"/>
      <c r="Y1" s="1458"/>
      <c r="Z1" s="1458"/>
      <c r="AA1" s="1458"/>
      <c r="AB1" s="1458"/>
      <c r="AC1" s="1458"/>
    </row>
    <row r="2">
      <c r="A2" s="1459"/>
      <c r="B2" s="1460" t="s">
        <v>1208</v>
      </c>
      <c r="C2" s="1461">
        <f t="shared" ref="C2:I2" si="1">SUM(C3:C7)</f>
        <v>31.39</v>
      </c>
      <c r="D2" s="1462">
        <f t="shared" si="1"/>
        <v>12.03</v>
      </c>
      <c r="E2" s="1462">
        <f t="shared" si="1"/>
        <v>12.6</v>
      </c>
      <c r="F2" s="1462">
        <f t="shared" si="1"/>
        <v>0</v>
      </c>
      <c r="G2" s="1461">
        <f t="shared" si="1"/>
        <v>43.596</v>
      </c>
      <c r="H2" s="1461">
        <f t="shared" si="1"/>
        <v>-19.36</v>
      </c>
      <c r="I2" s="1462">
        <f t="shared" si="1"/>
        <v>-0.57</v>
      </c>
      <c r="J2" s="1463"/>
      <c r="K2" s="1463"/>
      <c r="L2" s="1463"/>
      <c r="M2" s="1463"/>
      <c r="N2" s="1463"/>
      <c r="O2" s="1463"/>
      <c r="P2" s="1463"/>
      <c r="Q2" s="1463"/>
      <c r="R2" s="1463"/>
      <c r="S2" s="1463"/>
      <c r="T2" s="1463"/>
      <c r="U2" s="1463"/>
      <c r="V2" s="1463"/>
      <c r="W2" s="1463"/>
      <c r="X2" s="1463"/>
      <c r="Y2" s="1463"/>
      <c r="Z2" s="1463"/>
      <c r="AA2" s="1463"/>
      <c r="AB2" s="1463"/>
      <c r="AC2" s="1463"/>
    </row>
    <row r="3">
      <c r="A3" s="1464">
        <v>1.0</v>
      </c>
      <c r="B3" s="1465" t="s">
        <v>669</v>
      </c>
      <c r="C3" s="1466">
        <v>10.28</v>
      </c>
      <c r="D3" s="1467">
        <v>7.3</v>
      </c>
      <c r="E3" s="1467">
        <v>7.79</v>
      </c>
      <c r="F3" s="1468" t="s">
        <v>2495</v>
      </c>
      <c r="G3" s="1469">
        <v>16.341</v>
      </c>
      <c r="H3" s="1469">
        <f t="shared" ref="H3:H7" si="2">D3-C3</f>
        <v>-2.98</v>
      </c>
      <c r="I3" s="1470">
        <f t="shared" ref="I3:I7" si="3">D3-E3</f>
        <v>-0.49</v>
      </c>
    </row>
    <row r="4">
      <c r="A4" s="660">
        <f t="shared" ref="A4:A7" si="4">A3+1</f>
        <v>2</v>
      </c>
      <c r="B4" s="1470" t="s">
        <v>1799</v>
      </c>
      <c r="C4" s="1471">
        <v>0.8</v>
      </c>
      <c r="D4" s="1472">
        <v>0.2</v>
      </c>
      <c r="E4" s="1472">
        <v>0.2</v>
      </c>
      <c r="F4" s="1473" t="s">
        <v>2496</v>
      </c>
      <c r="G4" s="1474">
        <v>1.201</v>
      </c>
      <c r="H4" s="1475">
        <f t="shared" si="2"/>
        <v>-0.6</v>
      </c>
      <c r="I4" s="1470">
        <f t="shared" si="3"/>
        <v>0</v>
      </c>
    </row>
    <row r="5">
      <c r="A5" s="1464">
        <f t="shared" si="4"/>
        <v>3</v>
      </c>
      <c r="B5" s="1465" t="s">
        <v>837</v>
      </c>
      <c r="C5" s="1467">
        <v>16.34</v>
      </c>
      <c r="D5" s="1467">
        <v>4.38</v>
      </c>
      <c r="E5" s="1467">
        <v>4.46</v>
      </c>
      <c r="F5" s="1468" t="s">
        <v>2497</v>
      </c>
      <c r="G5" s="1469">
        <v>19.223</v>
      </c>
      <c r="H5" s="1465">
        <f t="shared" si="2"/>
        <v>-11.96</v>
      </c>
      <c r="I5" s="1470">
        <f t="shared" si="3"/>
        <v>-0.08</v>
      </c>
    </row>
    <row r="6">
      <c r="A6" s="660">
        <f t="shared" si="4"/>
        <v>4</v>
      </c>
      <c r="B6" s="1470" t="s">
        <v>2498</v>
      </c>
      <c r="C6" s="1472">
        <v>2.1</v>
      </c>
      <c r="D6" s="1472">
        <v>0.15</v>
      </c>
      <c r="E6" s="1472">
        <v>0.15</v>
      </c>
      <c r="F6" s="1473" t="s">
        <v>2499</v>
      </c>
      <c r="G6" s="1474">
        <v>3.946</v>
      </c>
      <c r="H6" s="1470">
        <f t="shared" si="2"/>
        <v>-1.95</v>
      </c>
      <c r="I6" s="1470">
        <f t="shared" si="3"/>
        <v>0</v>
      </c>
    </row>
    <row r="7">
      <c r="A7" s="660">
        <f t="shared" si="4"/>
        <v>5</v>
      </c>
      <c r="B7" s="1470" t="s">
        <v>2500</v>
      </c>
      <c r="C7" s="1472">
        <v>1.87</v>
      </c>
      <c r="D7" s="1472"/>
      <c r="E7" s="1472"/>
      <c r="F7" s="1470" t="s">
        <v>2501</v>
      </c>
      <c r="G7" s="1474">
        <v>2.885</v>
      </c>
      <c r="H7" s="1470">
        <f t="shared" si="2"/>
        <v>-1.87</v>
      </c>
      <c r="I7" s="1470">
        <f t="shared" si="3"/>
        <v>0</v>
      </c>
    </row>
    <row r="8">
      <c r="A8" s="1459"/>
      <c r="B8" s="1460" t="s">
        <v>675</v>
      </c>
      <c r="C8" s="1461">
        <f t="shared" ref="C8:I8" si="5">SUM(C9:C20)</f>
        <v>52.83</v>
      </c>
      <c r="D8" s="1462">
        <f t="shared" si="5"/>
        <v>34.04</v>
      </c>
      <c r="E8" s="1462">
        <f t="shared" si="5"/>
        <v>35</v>
      </c>
      <c r="F8" s="1462">
        <f t="shared" si="5"/>
        <v>0</v>
      </c>
      <c r="G8" s="1461">
        <f t="shared" si="5"/>
        <v>67.0649</v>
      </c>
      <c r="H8" s="1461">
        <f t="shared" si="5"/>
        <v>-18.79</v>
      </c>
      <c r="I8" s="1462">
        <f t="shared" si="5"/>
        <v>-0.96</v>
      </c>
      <c r="J8" s="1463"/>
      <c r="K8" s="1463"/>
      <c r="L8" s="1463"/>
      <c r="M8" s="1463"/>
      <c r="N8" s="1463"/>
      <c r="O8" s="1463"/>
      <c r="P8" s="1463"/>
      <c r="Q8" s="1463"/>
      <c r="R8" s="1463"/>
      <c r="S8" s="1463"/>
      <c r="T8" s="1463"/>
      <c r="U8" s="1463"/>
      <c r="V8" s="1463"/>
      <c r="W8" s="1463"/>
      <c r="X8" s="1463"/>
      <c r="Y8" s="1463"/>
      <c r="Z8" s="1463"/>
      <c r="AA8" s="1463"/>
      <c r="AB8" s="1463"/>
      <c r="AC8" s="1463"/>
    </row>
    <row r="9">
      <c r="A9" s="1464">
        <f t="shared" ref="A9:A20" si="6">A8+1</f>
        <v>1</v>
      </c>
      <c r="B9" s="1465" t="s">
        <v>954</v>
      </c>
      <c r="C9" s="1466">
        <v>4.27</v>
      </c>
      <c r="D9" s="1467">
        <v>4.62</v>
      </c>
      <c r="E9" s="1467">
        <v>5.0</v>
      </c>
      <c r="F9" s="1468" t="s">
        <v>2502</v>
      </c>
      <c r="G9" s="1469">
        <v>4.382</v>
      </c>
      <c r="H9" s="1469">
        <f t="shared" ref="H9:H20" si="7">D9-C9</f>
        <v>0.35</v>
      </c>
      <c r="I9" s="1465">
        <f t="shared" ref="I9:I20" si="8">D9-E9</f>
        <v>-0.38</v>
      </c>
    </row>
    <row r="10">
      <c r="A10" s="660">
        <f t="shared" si="6"/>
        <v>2</v>
      </c>
      <c r="B10" s="1470" t="s">
        <v>1134</v>
      </c>
      <c r="C10" s="1476">
        <v>7.45</v>
      </c>
      <c r="D10" s="1472">
        <v>5.74</v>
      </c>
      <c r="E10" s="1472">
        <v>5.74</v>
      </c>
      <c r="F10" s="1473" t="s">
        <v>2503</v>
      </c>
      <c r="G10" s="1474">
        <v>7.077</v>
      </c>
      <c r="H10" s="1474">
        <f t="shared" si="7"/>
        <v>-1.71</v>
      </c>
      <c r="I10" s="1470">
        <f t="shared" si="8"/>
        <v>0</v>
      </c>
    </row>
    <row r="11">
      <c r="A11" s="1464">
        <f t="shared" si="6"/>
        <v>3</v>
      </c>
      <c r="B11" s="1465" t="s">
        <v>2504</v>
      </c>
      <c r="C11" s="1467">
        <v>4.76</v>
      </c>
      <c r="D11" s="1467">
        <v>4.85</v>
      </c>
      <c r="E11" s="1467">
        <v>4.91</v>
      </c>
      <c r="F11" s="1468" t="s">
        <v>2505</v>
      </c>
      <c r="G11" s="1469">
        <v>9.111</v>
      </c>
      <c r="H11" s="1465">
        <f t="shared" si="7"/>
        <v>0.09</v>
      </c>
      <c r="I11" s="1470">
        <f t="shared" si="8"/>
        <v>-0.06</v>
      </c>
    </row>
    <row r="12">
      <c r="A12" s="660">
        <f t="shared" si="6"/>
        <v>4</v>
      </c>
      <c r="B12" s="1470" t="s">
        <v>823</v>
      </c>
      <c r="C12" s="1476">
        <v>2.67</v>
      </c>
      <c r="D12" s="1472">
        <v>3.32</v>
      </c>
      <c r="E12" s="1472">
        <v>3.32</v>
      </c>
      <c r="F12" s="1473" t="s">
        <v>2506</v>
      </c>
      <c r="G12" s="1474">
        <v>3.869</v>
      </c>
      <c r="H12" s="1474">
        <f t="shared" si="7"/>
        <v>0.65</v>
      </c>
      <c r="I12" s="1470">
        <f t="shared" si="8"/>
        <v>0</v>
      </c>
    </row>
    <row r="13">
      <c r="A13" s="1464">
        <f t="shared" si="6"/>
        <v>5</v>
      </c>
      <c r="B13" s="1465" t="s">
        <v>1396</v>
      </c>
      <c r="C13" s="1466">
        <v>4.36</v>
      </c>
      <c r="D13" s="1467">
        <v>2.44</v>
      </c>
      <c r="E13" s="1467">
        <v>2.59</v>
      </c>
      <c r="F13" s="1468" t="s">
        <v>2507</v>
      </c>
      <c r="G13" s="1469">
        <v>5.381</v>
      </c>
      <c r="H13" s="1469">
        <f t="shared" si="7"/>
        <v>-1.92</v>
      </c>
      <c r="I13" s="1470">
        <f t="shared" si="8"/>
        <v>-0.15</v>
      </c>
    </row>
    <row r="14">
      <c r="A14" s="1464">
        <f t="shared" si="6"/>
        <v>6</v>
      </c>
      <c r="B14" s="1465" t="s">
        <v>1392</v>
      </c>
      <c r="C14" s="1466">
        <v>2.82</v>
      </c>
      <c r="D14" s="1467">
        <v>2.48</v>
      </c>
      <c r="E14" s="1467">
        <v>2.71</v>
      </c>
      <c r="F14" s="1468" t="s">
        <v>2508</v>
      </c>
      <c r="G14" s="1469">
        <v>3.884</v>
      </c>
      <c r="H14" s="1469">
        <f t="shared" si="7"/>
        <v>-0.34</v>
      </c>
      <c r="I14" s="1470">
        <f t="shared" si="8"/>
        <v>-0.23</v>
      </c>
    </row>
    <row r="15">
      <c r="A15" s="660">
        <f t="shared" si="6"/>
        <v>7</v>
      </c>
      <c r="B15" s="1470" t="s">
        <v>820</v>
      </c>
      <c r="C15" s="1476">
        <v>0.75</v>
      </c>
      <c r="D15" s="1472">
        <v>1.34</v>
      </c>
      <c r="E15" s="1472">
        <v>1.34</v>
      </c>
      <c r="F15" s="1473" t="s">
        <v>2509</v>
      </c>
      <c r="G15" s="1474">
        <v>2.379</v>
      </c>
      <c r="H15" s="1474">
        <f t="shared" si="7"/>
        <v>0.59</v>
      </c>
      <c r="I15" s="1470">
        <f t="shared" si="8"/>
        <v>0</v>
      </c>
    </row>
    <row r="16">
      <c r="A16" s="660">
        <f t="shared" si="6"/>
        <v>8</v>
      </c>
      <c r="B16" s="1470" t="s">
        <v>677</v>
      </c>
      <c r="C16" s="1476">
        <v>10.69</v>
      </c>
      <c r="D16" s="1472"/>
      <c r="E16" s="1472"/>
      <c r="F16" s="1470" t="s">
        <v>2501</v>
      </c>
      <c r="G16" s="1474">
        <v>10.864</v>
      </c>
      <c r="H16" s="1474">
        <f t="shared" si="7"/>
        <v>-10.69</v>
      </c>
      <c r="I16" s="1470">
        <f t="shared" si="8"/>
        <v>0</v>
      </c>
    </row>
    <row r="17">
      <c r="A17" s="660">
        <f t="shared" si="6"/>
        <v>9</v>
      </c>
      <c r="B17" s="1470" t="s">
        <v>2510</v>
      </c>
      <c r="C17" s="1476">
        <v>2.8</v>
      </c>
      <c r="D17" s="1472"/>
      <c r="E17" s="1472"/>
      <c r="F17" s="1470" t="s">
        <v>2501</v>
      </c>
      <c r="G17" s="1474">
        <v>4.983</v>
      </c>
      <c r="H17" s="1474">
        <f t="shared" si="7"/>
        <v>-2.8</v>
      </c>
      <c r="I17" s="1470">
        <f t="shared" si="8"/>
        <v>0</v>
      </c>
    </row>
    <row r="18">
      <c r="A18" s="660">
        <f t="shared" si="6"/>
        <v>10</v>
      </c>
      <c r="B18" s="1470" t="s">
        <v>2511</v>
      </c>
      <c r="C18" s="1476">
        <v>1.78</v>
      </c>
      <c r="D18" s="1472"/>
      <c r="E18" s="1472"/>
      <c r="F18" s="1470" t="s">
        <v>2501</v>
      </c>
      <c r="G18" s="1474">
        <v>2.631</v>
      </c>
      <c r="H18" s="1474">
        <f t="shared" si="7"/>
        <v>-1.78</v>
      </c>
      <c r="I18" s="1470">
        <f t="shared" si="8"/>
        <v>0</v>
      </c>
    </row>
    <row r="19">
      <c r="A19" s="1464">
        <f t="shared" si="6"/>
        <v>11</v>
      </c>
      <c r="B19" s="1465" t="s">
        <v>2512</v>
      </c>
      <c r="C19" s="1467">
        <v>4.01</v>
      </c>
      <c r="D19" s="1467">
        <v>4.78</v>
      </c>
      <c r="E19" s="1467">
        <v>4.82</v>
      </c>
      <c r="F19" s="1468" t="s">
        <v>2513</v>
      </c>
      <c r="G19" s="1469">
        <v>4.384</v>
      </c>
      <c r="H19" s="1465">
        <f t="shared" si="7"/>
        <v>0.77</v>
      </c>
      <c r="I19" s="1470">
        <f t="shared" si="8"/>
        <v>-0.04</v>
      </c>
    </row>
    <row r="20">
      <c r="A20" s="1464">
        <f t="shared" si="6"/>
        <v>12</v>
      </c>
      <c r="B20" s="1465" t="s">
        <v>1222</v>
      </c>
      <c r="C20" s="1466">
        <v>6.47</v>
      </c>
      <c r="D20" s="1467">
        <v>4.47</v>
      </c>
      <c r="E20" s="1467">
        <v>4.57</v>
      </c>
      <c r="F20" s="1468" t="s">
        <v>2514</v>
      </c>
      <c r="G20" s="1469">
        <v>8.1199</v>
      </c>
      <c r="H20" s="1469">
        <f t="shared" si="7"/>
        <v>-2</v>
      </c>
      <c r="I20" s="1470">
        <f t="shared" si="8"/>
        <v>-0.1</v>
      </c>
    </row>
    <row r="21">
      <c r="A21" s="1477"/>
      <c r="B21" s="1478" t="s">
        <v>1207</v>
      </c>
      <c r="C21" s="1479">
        <f t="shared" ref="C21:I21" si="9">SUM(C22:C26)</f>
        <v>57.02</v>
      </c>
      <c r="D21" s="1480">
        <f t="shared" si="9"/>
        <v>27.96</v>
      </c>
      <c r="E21" s="1480">
        <f t="shared" si="9"/>
        <v>28.45</v>
      </c>
      <c r="F21" s="1480">
        <f t="shared" si="9"/>
        <v>0</v>
      </c>
      <c r="G21" s="1479">
        <f t="shared" si="9"/>
        <v>67.352</v>
      </c>
      <c r="H21" s="1479">
        <f t="shared" si="9"/>
        <v>-29.06</v>
      </c>
      <c r="I21" s="1480">
        <f t="shared" si="9"/>
        <v>-0.49</v>
      </c>
      <c r="J21" s="1481"/>
      <c r="K21" s="1481"/>
      <c r="L21" s="1481"/>
      <c r="M21" s="1481"/>
      <c r="N21" s="1481"/>
      <c r="O21" s="1481"/>
      <c r="P21" s="1481"/>
      <c r="Q21" s="1481"/>
      <c r="R21" s="1481"/>
      <c r="S21" s="1481"/>
      <c r="T21" s="1481"/>
      <c r="U21" s="1481"/>
      <c r="V21" s="1481"/>
      <c r="W21" s="1481"/>
      <c r="X21" s="1481"/>
      <c r="Y21" s="1481"/>
      <c r="Z21" s="1481"/>
      <c r="AA21" s="1481"/>
      <c r="AB21" s="1481"/>
      <c r="AC21" s="1481"/>
    </row>
    <row r="22">
      <c r="A22" s="1464">
        <f t="shared" ref="A22:A26" si="10">A21+1</f>
        <v>1</v>
      </c>
      <c r="B22" s="1465" t="s">
        <v>1203</v>
      </c>
      <c r="C22" s="1466">
        <v>11.49</v>
      </c>
      <c r="D22" s="1467">
        <v>2.26</v>
      </c>
      <c r="E22" s="1467">
        <v>2.28</v>
      </c>
      <c r="F22" s="1468" t="s">
        <v>2515</v>
      </c>
      <c r="G22" s="1469">
        <v>14.328</v>
      </c>
      <c r="H22" s="1469">
        <f t="shared" ref="H22:H26" si="11">D22-C22</f>
        <v>-9.23</v>
      </c>
      <c r="I22" s="1470">
        <f t="shared" ref="I22:I26" si="12">D22-E22</f>
        <v>-0.02</v>
      </c>
    </row>
    <row r="23">
      <c r="A23" s="1464">
        <f t="shared" si="10"/>
        <v>2</v>
      </c>
      <c r="B23" s="1465" t="s">
        <v>1412</v>
      </c>
      <c r="C23" s="1466">
        <v>13.7</v>
      </c>
      <c r="D23" s="1467">
        <v>12.71</v>
      </c>
      <c r="E23" s="1467">
        <v>13.05</v>
      </c>
      <c r="F23" s="1468" t="s">
        <v>2516</v>
      </c>
      <c r="G23" s="1469">
        <v>15.9</v>
      </c>
      <c r="H23" s="1469">
        <f t="shared" si="11"/>
        <v>-0.99</v>
      </c>
      <c r="I23" s="1470">
        <f t="shared" si="12"/>
        <v>-0.34</v>
      </c>
    </row>
    <row r="24">
      <c r="A24" s="1464">
        <f t="shared" si="10"/>
        <v>3</v>
      </c>
      <c r="B24" s="1465" t="s">
        <v>1156</v>
      </c>
      <c r="C24" s="1466">
        <v>13.23</v>
      </c>
      <c r="D24" s="1467">
        <v>12.99</v>
      </c>
      <c r="E24" s="1467">
        <v>13.12</v>
      </c>
      <c r="F24" s="1468" t="s">
        <v>2517</v>
      </c>
      <c r="G24" s="1469">
        <v>14.982</v>
      </c>
      <c r="H24" s="1469">
        <f t="shared" si="11"/>
        <v>-0.24</v>
      </c>
      <c r="I24" s="1470">
        <f t="shared" si="12"/>
        <v>-0.13</v>
      </c>
    </row>
    <row r="25">
      <c r="A25" s="660">
        <f t="shared" si="10"/>
        <v>4</v>
      </c>
      <c r="B25" s="1470" t="s">
        <v>1455</v>
      </c>
      <c r="C25" s="1476">
        <v>0.91</v>
      </c>
      <c r="D25" s="1472"/>
      <c r="E25" s="1472"/>
      <c r="F25" s="1470" t="s">
        <v>2501</v>
      </c>
      <c r="G25" s="1474">
        <v>1.774</v>
      </c>
      <c r="H25" s="1474">
        <f t="shared" si="11"/>
        <v>-0.91</v>
      </c>
      <c r="I25" s="1470">
        <f t="shared" si="12"/>
        <v>0</v>
      </c>
    </row>
    <row r="26">
      <c r="A26" s="660">
        <f t="shared" si="10"/>
        <v>5</v>
      </c>
      <c r="B26" s="1470" t="s">
        <v>2518</v>
      </c>
      <c r="C26" s="1476">
        <v>17.69</v>
      </c>
      <c r="D26" s="1472"/>
      <c r="E26" s="1472"/>
      <c r="F26" s="1470" t="s">
        <v>2501</v>
      </c>
      <c r="G26" s="1474">
        <v>20.368</v>
      </c>
      <c r="H26" s="1474">
        <f t="shared" si="11"/>
        <v>-17.69</v>
      </c>
      <c r="I26" s="1470">
        <f t="shared" si="12"/>
        <v>0</v>
      </c>
    </row>
    <row r="27">
      <c r="A27" s="1482"/>
      <c r="C27" s="1483"/>
      <c r="D27" s="1483"/>
      <c r="E27" s="1483"/>
      <c r="G27" s="1484"/>
    </row>
    <row r="28">
      <c r="A28" s="1482"/>
      <c r="C28" s="1483"/>
      <c r="D28" s="1483"/>
      <c r="E28" s="1483"/>
      <c r="G28" s="1484"/>
    </row>
    <row r="29">
      <c r="A29" s="1482"/>
      <c r="C29" s="1483"/>
      <c r="D29" s="1483"/>
      <c r="E29" s="1483"/>
      <c r="G29" s="1484"/>
    </row>
    <row r="30">
      <c r="A30" s="1482"/>
      <c r="C30" s="1483"/>
      <c r="D30" s="1483"/>
      <c r="E30" s="1483"/>
      <c r="G30" s="1484"/>
    </row>
    <row r="31">
      <c r="A31" s="1482"/>
      <c r="C31" s="1483"/>
      <c r="D31" s="1483"/>
      <c r="E31" s="1483"/>
      <c r="G31" s="1484"/>
    </row>
    <row r="32">
      <c r="A32" s="1482"/>
      <c r="C32" s="1483"/>
      <c r="D32" s="1483"/>
      <c r="E32" s="1483"/>
      <c r="G32" s="1484"/>
    </row>
    <row r="33">
      <c r="A33" s="1482"/>
      <c r="C33" s="1483"/>
      <c r="D33" s="1483"/>
      <c r="E33" s="1483"/>
      <c r="G33" s="1484"/>
    </row>
    <row r="34">
      <c r="A34" s="1482"/>
      <c r="C34" s="1483"/>
      <c r="D34" s="1483"/>
      <c r="E34" s="1483"/>
      <c r="G34" s="1484"/>
    </row>
    <row r="35">
      <c r="A35" s="1482"/>
      <c r="C35" s="1483"/>
      <c r="D35" s="1483"/>
      <c r="E35" s="1483"/>
      <c r="G35" s="1484"/>
    </row>
    <row r="36">
      <c r="A36" s="1482"/>
      <c r="C36" s="1483"/>
      <c r="D36" s="1483"/>
      <c r="E36" s="1483"/>
      <c r="G36" s="1484"/>
    </row>
    <row r="37">
      <c r="A37" s="1482"/>
      <c r="C37" s="1483"/>
      <c r="D37" s="1483"/>
      <c r="E37" s="1483"/>
      <c r="G37" s="1484"/>
    </row>
    <row r="38">
      <c r="A38" s="1482"/>
      <c r="C38" s="1483"/>
      <c r="D38" s="1483"/>
      <c r="E38" s="1483"/>
      <c r="G38" s="1484"/>
    </row>
    <row r="39">
      <c r="A39" s="1482"/>
      <c r="C39" s="1483"/>
      <c r="D39" s="1483"/>
      <c r="E39" s="1483"/>
      <c r="G39" s="1484"/>
    </row>
    <row r="40">
      <c r="A40" s="1482"/>
      <c r="C40" s="1483"/>
      <c r="D40" s="1483"/>
      <c r="E40" s="1483"/>
      <c r="G40" s="1484"/>
    </row>
    <row r="41">
      <c r="A41" s="1482"/>
      <c r="C41" s="1483"/>
      <c r="D41" s="1483"/>
      <c r="E41" s="1483"/>
      <c r="G41" s="1484"/>
    </row>
    <row r="42">
      <c r="A42" s="1482"/>
      <c r="C42" s="1483"/>
      <c r="D42" s="1483"/>
      <c r="E42" s="1483"/>
      <c r="G42" s="1484"/>
    </row>
    <row r="43">
      <c r="A43" s="1482"/>
      <c r="C43" s="1483"/>
      <c r="D43" s="1483"/>
      <c r="E43" s="1483"/>
      <c r="G43" s="1484"/>
    </row>
    <row r="44">
      <c r="A44" s="1482"/>
      <c r="C44" s="1483"/>
      <c r="D44" s="1483"/>
      <c r="E44" s="1483"/>
      <c r="G44" s="1484"/>
    </row>
    <row r="45">
      <c r="A45" s="1482"/>
      <c r="C45" s="1483"/>
      <c r="D45" s="1483"/>
      <c r="E45" s="1483"/>
      <c r="G45" s="1484"/>
    </row>
    <row r="46">
      <c r="A46" s="1482"/>
      <c r="C46" s="1483"/>
      <c r="D46" s="1483"/>
      <c r="E46" s="1483"/>
      <c r="G46" s="1484"/>
    </row>
    <row r="47">
      <c r="A47" s="1482"/>
      <c r="C47" s="1483"/>
      <c r="D47" s="1483"/>
      <c r="E47" s="1483"/>
      <c r="G47" s="1484"/>
    </row>
    <row r="48">
      <c r="A48" s="1482"/>
      <c r="C48" s="1483"/>
      <c r="D48" s="1483"/>
      <c r="E48" s="1483"/>
      <c r="G48" s="1484"/>
    </row>
    <row r="49">
      <c r="A49" s="1482"/>
      <c r="C49" s="1483"/>
      <c r="D49" s="1483"/>
      <c r="E49" s="1483"/>
      <c r="G49" s="1484"/>
    </row>
    <row r="50">
      <c r="A50" s="1482"/>
      <c r="C50" s="1483"/>
      <c r="D50" s="1483"/>
      <c r="E50" s="1483"/>
      <c r="G50" s="1484"/>
    </row>
    <row r="51">
      <c r="A51" s="1482"/>
      <c r="C51" s="1483"/>
      <c r="D51" s="1483"/>
      <c r="E51" s="1483"/>
      <c r="G51" s="1484"/>
    </row>
    <row r="52">
      <c r="A52" s="1482"/>
      <c r="C52" s="1483"/>
      <c r="D52" s="1483"/>
      <c r="E52" s="1483"/>
      <c r="G52" s="1484"/>
    </row>
    <row r="53">
      <c r="A53" s="1482"/>
      <c r="C53" s="1483"/>
      <c r="D53" s="1483"/>
      <c r="E53" s="1483"/>
      <c r="G53" s="1484"/>
    </row>
    <row r="54">
      <c r="A54" s="1482"/>
      <c r="C54" s="1483"/>
      <c r="D54" s="1483"/>
      <c r="E54" s="1483"/>
      <c r="G54" s="1484"/>
    </row>
    <row r="55">
      <c r="A55" s="1482"/>
      <c r="C55" s="1483"/>
      <c r="D55" s="1483"/>
      <c r="E55" s="1483"/>
      <c r="G55" s="1484"/>
    </row>
    <row r="56">
      <c r="A56" s="1482"/>
      <c r="C56" s="1483"/>
      <c r="D56" s="1483"/>
      <c r="E56" s="1483"/>
      <c r="G56" s="1484"/>
    </row>
    <row r="57">
      <c r="A57" s="1482"/>
      <c r="C57" s="1483"/>
      <c r="D57" s="1483"/>
      <c r="E57" s="1483"/>
      <c r="G57" s="1484"/>
    </row>
    <row r="58">
      <c r="A58" s="1482"/>
      <c r="C58" s="1483"/>
      <c r="D58" s="1483"/>
      <c r="E58" s="1483"/>
      <c r="G58" s="1484"/>
    </row>
    <row r="59">
      <c r="A59" s="1482"/>
      <c r="C59" s="1483"/>
      <c r="D59" s="1483"/>
      <c r="E59" s="1483"/>
      <c r="G59" s="1484"/>
    </row>
    <row r="60">
      <c r="A60" s="1482"/>
      <c r="C60" s="1483"/>
      <c r="D60" s="1483"/>
      <c r="E60" s="1483"/>
      <c r="G60" s="1484"/>
    </row>
    <row r="61">
      <c r="A61" s="1482"/>
      <c r="C61" s="1483"/>
      <c r="D61" s="1483"/>
      <c r="E61" s="1483"/>
      <c r="G61" s="1484"/>
    </row>
    <row r="62">
      <c r="A62" s="1482"/>
      <c r="C62" s="1483"/>
      <c r="D62" s="1483"/>
      <c r="E62" s="1483"/>
      <c r="G62" s="1484"/>
    </row>
    <row r="63">
      <c r="A63" s="1482"/>
      <c r="C63" s="1483"/>
      <c r="D63" s="1483"/>
      <c r="E63" s="1483"/>
      <c r="G63" s="1484"/>
    </row>
    <row r="64">
      <c r="A64" s="1482"/>
      <c r="C64" s="1483"/>
      <c r="D64" s="1483"/>
      <c r="E64" s="1483"/>
      <c r="G64" s="1484"/>
    </row>
    <row r="65">
      <c r="A65" s="1482"/>
      <c r="C65" s="1483"/>
      <c r="D65" s="1483"/>
      <c r="E65" s="1483"/>
      <c r="G65" s="1484"/>
    </row>
    <row r="66">
      <c r="A66" s="1482"/>
      <c r="C66" s="1483"/>
      <c r="D66" s="1483"/>
      <c r="E66" s="1483"/>
      <c r="G66" s="1484"/>
    </row>
    <row r="67">
      <c r="A67" s="1482"/>
      <c r="C67" s="1483"/>
      <c r="D67" s="1483"/>
      <c r="E67" s="1483"/>
      <c r="G67" s="1484"/>
    </row>
    <row r="68">
      <c r="A68" s="1482"/>
      <c r="C68" s="1483"/>
      <c r="D68" s="1483"/>
      <c r="E68" s="1483"/>
      <c r="G68" s="1484"/>
    </row>
    <row r="69">
      <c r="A69" s="1482"/>
      <c r="C69" s="1483"/>
      <c r="D69" s="1483"/>
      <c r="E69" s="1483"/>
      <c r="G69" s="1484"/>
    </row>
    <row r="70">
      <c r="A70" s="1482"/>
      <c r="C70" s="1483"/>
      <c r="D70" s="1483"/>
      <c r="E70" s="1483"/>
      <c r="G70" s="1484"/>
    </row>
    <row r="71">
      <c r="A71" s="1482"/>
      <c r="C71" s="1483"/>
      <c r="D71" s="1483"/>
      <c r="E71" s="1483"/>
      <c r="G71" s="1484"/>
    </row>
    <row r="72">
      <c r="A72" s="1482"/>
      <c r="C72" s="1483"/>
      <c r="D72" s="1483"/>
      <c r="E72" s="1483"/>
      <c r="G72" s="1484"/>
    </row>
    <row r="73">
      <c r="A73" s="1482"/>
      <c r="C73" s="1483"/>
      <c r="D73" s="1483"/>
      <c r="E73" s="1483"/>
      <c r="G73" s="1484"/>
    </row>
    <row r="74">
      <c r="A74" s="1482"/>
      <c r="C74" s="1483"/>
      <c r="D74" s="1483"/>
      <c r="E74" s="1483"/>
      <c r="G74" s="1484"/>
    </row>
    <row r="75">
      <c r="A75" s="1482"/>
      <c r="C75" s="1483"/>
      <c r="D75" s="1483"/>
      <c r="E75" s="1483"/>
      <c r="G75" s="1484"/>
    </row>
    <row r="76">
      <c r="A76" s="1482"/>
      <c r="C76" s="1483"/>
      <c r="D76" s="1483"/>
      <c r="E76" s="1483"/>
      <c r="G76" s="1484"/>
    </row>
    <row r="77">
      <c r="A77" s="1482"/>
      <c r="C77" s="1483"/>
      <c r="D77" s="1483"/>
      <c r="E77" s="1483"/>
      <c r="G77" s="1484"/>
    </row>
    <row r="78">
      <c r="A78" s="1482"/>
      <c r="C78" s="1483"/>
      <c r="D78" s="1483"/>
      <c r="E78" s="1483"/>
      <c r="G78" s="1484"/>
    </row>
    <row r="79">
      <c r="A79" s="1482"/>
      <c r="C79" s="1483"/>
      <c r="D79" s="1483"/>
      <c r="E79" s="1483"/>
      <c r="G79" s="1484"/>
    </row>
    <row r="80">
      <c r="A80" s="1482"/>
      <c r="C80" s="1483"/>
      <c r="D80" s="1483"/>
      <c r="E80" s="1483"/>
      <c r="G80" s="1484"/>
    </row>
    <row r="81">
      <c r="A81" s="1482"/>
      <c r="C81" s="1483"/>
      <c r="D81" s="1483"/>
      <c r="E81" s="1483"/>
      <c r="G81" s="1484"/>
    </row>
    <row r="82">
      <c r="A82" s="1482"/>
      <c r="C82" s="1483"/>
      <c r="D82" s="1483"/>
      <c r="E82" s="1483"/>
      <c r="G82" s="1484"/>
    </row>
    <row r="83">
      <c r="A83" s="1482"/>
      <c r="C83" s="1483"/>
      <c r="D83" s="1483"/>
      <c r="E83" s="1483"/>
      <c r="G83" s="1484"/>
    </row>
    <row r="84">
      <c r="A84" s="1482"/>
      <c r="C84" s="1483"/>
      <c r="D84" s="1483"/>
      <c r="E84" s="1483"/>
      <c r="G84" s="1484"/>
    </row>
    <row r="85">
      <c r="A85" s="1482"/>
      <c r="C85" s="1483"/>
      <c r="D85" s="1483"/>
      <c r="E85" s="1483"/>
      <c r="G85" s="1484"/>
    </row>
    <row r="86">
      <c r="A86" s="1482"/>
      <c r="C86" s="1483"/>
      <c r="D86" s="1483"/>
      <c r="E86" s="1483"/>
      <c r="G86" s="1484"/>
    </row>
    <row r="87">
      <c r="A87" s="1482"/>
      <c r="C87" s="1483"/>
      <c r="D87" s="1483"/>
      <c r="E87" s="1483"/>
      <c r="G87" s="1484"/>
    </row>
    <row r="88">
      <c r="A88" s="1482"/>
      <c r="C88" s="1483"/>
      <c r="D88" s="1483"/>
      <c r="E88" s="1483"/>
      <c r="G88" s="1484"/>
    </row>
    <row r="89">
      <c r="A89" s="1482"/>
      <c r="C89" s="1483"/>
      <c r="D89" s="1483"/>
      <c r="E89" s="1483"/>
      <c r="G89" s="1484"/>
    </row>
    <row r="90">
      <c r="A90" s="1482"/>
      <c r="C90" s="1483"/>
      <c r="D90" s="1483"/>
      <c r="E90" s="1483"/>
      <c r="G90" s="1484"/>
    </row>
    <row r="91">
      <c r="A91" s="1482"/>
      <c r="C91" s="1483"/>
      <c r="D91" s="1483"/>
      <c r="E91" s="1483"/>
      <c r="G91" s="1484"/>
    </row>
    <row r="92">
      <c r="A92" s="1482"/>
      <c r="C92" s="1483"/>
      <c r="D92" s="1483"/>
      <c r="E92" s="1483"/>
      <c r="G92" s="1484"/>
    </row>
    <row r="93">
      <c r="A93" s="1482"/>
      <c r="C93" s="1483"/>
      <c r="D93" s="1483"/>
      <c r="E93" s="1483"/>
      <c r="G93" s="1484"/>
    </row>
    <row r="94">
      <c r="A94" s="1482"/>
      <c r="C94" s="1483"/>
      <c r="D94" s="1483"/>
      <c r="E94" s="1483"/>
      <c r="G94" s="1484"/>
    </row>
    <row r="95">
      <c r="A95" s="1482"/>
      <c r="C95" s="1483"/>
      <c r="D95" s="1483"/>
      <c r="E95" s="1483"/>
      <c r="G95" s="1484"/>
    </row>
    <row r="96">
      <c r="A96" s="1482"/>
      <c r="C96" s="1483"/>
      <c r="D96" s="1483"/>
      <c r="E96" s="1483"/>
      <c r="G96" s="1484"/>
    </row>
    <row r="97">
      <c r="A97" s="1482"/>
      <c r="C97" s="1483"/>
      <c r="D97" s="1483"/>
      <c r="E97" s="1483"/>
      <c r="G97" s="1484"/>
    </row>
    <row r="98">
      <c r="A98" s="1482"/>
      <c r="C98" s="1483"/>
      <c r="D98" s="1483"/>
      <c r="E98" s="1483"/>
      <c r="G98" s="1484"/>
    </row>
    <row r="99">
      <c r="A99" s="1482"/>
      <c r="C99" s="1483"/>
      <c r="D99" s="1483"/>
      <c r="E99" s="1483"/>
      <c r="G99" s="1484"/>
    </row>
    <row r="100">
      <c r="A100" s="1482"/>
      <c r="C100" s="1483"/>
      <c r="D100" s="1483"/>
      <c r="E100" s="1483"/>
      <c r="G100" s="1484"/>
    </row>
    <row r="101">
      <c r="A101" s="1482"/>
      <c r="C101" s="1483"/>
      <c r="D101" s="1483"/>
      <c r="E101" s="1483"/>
      <c r="G101" s="1484"/>
    </row>
    <row r="102">
      <c r="A102" s="1482"/>
      <c r="C102" s="1483"/>
      <c r="D102" s="1483"/>
      <c r="E102" s="1483"/>
      <c r="G102" s="1484"/>
    </row>
    <row r="103">
      <c r="A103" s="1482"/>
      <c r="C103" s="1483"/>
      <c r="D103" s="1483"/>
      <c r="E103" s="1483"/>
      <c r="G103" s="1484"/>
    </row>
    <row r="104">
      <c r="A104" s="1482"/>
      <c r="C104" s="1483"/>
      <c r="D104" s="1483"/>
      <c r="E104" s="1483"/>
      <c r="G104" s="1484"/>
    </row>
    <row r="105">
      <c r="A105" s="1482"/>
      <c r="C105" s="1483"/>
      <c r="D105" s="1483"/>
      <c r="E105" s="1483"/>
      <c r="G105" s="1484"/>
    </row>
    <row r="106">
      <c r="A106" s="1482"/>
      <c r="C106" s="1483"/>
      <c r="D106" s="1483"/>
      <c r="E106" s="1483"/>
      <c r="G106" s="1484"/>
    </row>
    <row r="107">
      <c r="A107" s="1482"/>
      <c r="C107" s="1483"/>
      <c r="D107" s="1483"/>
      <c r="E107" s="1483"/>
      <c r="G107" s="1484"/>
    </row>
    <row r="108">
      <c r="A108" s="1482"/>
      <c r="C108" s="1483"/>
      <c r="D108" s="1483"/>
      <c r="E108" s="1483"/>
      <c r="G108" s="1484"/>
    </row>
    <row r="109">
      <c r="A109" s="1482"/>
      <c r="C109" s="1483"/>
      <c r="D109" s="1483"/>
      <c r="E109" s="1483"/>
      <c r="G109" s="1484"/>
    </row>
    <row r="110">
      <c r="A110" s="1482"/>
      <c r="C110" s="1483"/>
      <c r="D110" s="1483"/>
      <c r="E110" s="1483"/>
      <c r="G110" s="1484"/>
    </row>
    <row r="111">
      <c r="A111" s="1482"/>
      <c r="C111" s="1483"/>
      <c r="D111" s="1483"/>
      <c r="E111" s="1483"/>
      <c r="G111" s="1484"/>
    </row>
    <row r="112">
      <c r="A112" s="1482"/>
      <c r="C112" s="1483"/>
      <c r="D112" s="1483"/>
      <c r="E112" s="1483"/>
      <c r="G112" s="1484"/>
    </row>
    <row r="113">
      <c r="A113" s="1482"/>
      <c r="C113" s="1483"/>
      <c r="D113" s="1483"/>
      <c r="E113" s="1483"/>
      <c r="G113" s="1484"/>
    </row>
    <row r="114">
      <c r="A114" s="1482"/>
      <c r="C114" s="1483"/>
      <c r="D114" s="1483"/>
      <c r="E114" s="1483"/>
      <c r="G114" s="1484"/>
    </row>
    <row r="115">
      <c r="A115" s="1482"/>
      <c r="C115" s="1483"/>
      <c r="D115" s="1483"/>
      <c r="E115" s="1483"/>
      <c r="G115" s="1484"/>
    </row>
    <row r="116">
      <c r="A116" s="1482"/>
      <c r="C116" s="1483"/>
      <c r="D116" s="1483"/>
      <c r="E116" s="1483"/>
      <c r="G116" s="1484"/>
    </row>
    <row r="117">
      <c r="A117" s="1482"/>
      <c r="C117" s="1483"/>
      <c r="D117" s="1483"/>
      <c r="E117" s="1483"/>
      <c r="G117" s="1484"/>
    </row>
    <row r="118">
      <c r="A118" s="1482"/>
      <c r="C118" s="1483"/>
      <c r="D118" s="1483"/>
      <c r="E118" s="1483"/>
      <c r="G118" s="1484"/>
    </row>
    <row r="119">
      <c r="A119" s="1482"/>
      <c r="C119" s="1483"/>
      <c r="D119" s="1483"/>
      <c r="E119" s="1483"/>
      <c r="G119" s="1484"/>
    </row>
    <row r="120">
      <c r="A120" s="1482"/>
      <c r="C120" s="1483"/>
      <c r="D120" s="1483"/>
      <c r="E120" s="1483"/>
      <c r="G120" s="1484"/>
    </row>
    <row r="121">
      <c r="A121" s="1482"/>
      <c r="C121" s="1483"/>
      <c r="D121" s="1483"/>
      <c r="E121" s="1483"/>
      <c r="G121" s="1484"/>
    </row>
    <row r="122">
      <c r="A122" s="1482"/>
      <c r="C122" s="1483"/>
      <c r="D122" s="1483"/>
      <c r="E122" s="1483"/>
      <c r="G122" s="1484"/>
    </row>
    <row r="123">
      <c r="A123" s="1482"/>
      <c r="C123" s="1483"/>
      <c r="D123" s="1483"/>
      <c r="E123" s="1483"/>
      <c r="G123" s="1484"/>
    </row>
    <row r="124">
      <c r="A124" s="1482"/>
      <c r="C124" s="1483"/>
      <c r="D124" s="1483"/>
      <c r="E124" s="1483"/>
      <c r="G124" s="1484"/>
    </row>
    <row r="125">
      <c r="A125" s="1482"/>
      <c r="C125" s="1483"/>
      <c r="D125" s="1483"/>
      <c r="E125" s="1483"/>
      <c r="G125" s="1484"/>
    </row>
    <row r="126">
      <c r="A126" s="1482"/>
      <c r="C126" s="1483"/>
      <c r="D126" s="1483"/>
      <c r="E126" s="1483"/>
      <c r="G126" s="1484"/>
    </row>
    <row r="127">
      <c r="A127" s="1482"/>
      <c r="C127" s="1483"/>
      <c r="D127" s="1483"/>
      <c r="E127" s="1483"/>
      <c r="G127" s="1484"/>
    </row>
    <row r="128">
      <c r="A128" s="1482"/>
      <c r="C128" s="1483"/>
      <c r="D128" s="1483"/>
      <c r="E128" s="1483"/>
      <c r="G128" s="1484"/>
    </row>
    <row r="129">
      <c r="A129" s="1482"/>
      <c r="C129" s="1483"/>
      <c r="D129" s="1483"/>
      <c r="E129" s="1483"/>
      <c r="G129" s="1484"/>
    </row>
    <row r="130">
      <c r="A130" s="1482"/>
      <c r="C130" s="1483"/>
      <c r="D130" s="1483"/>
      <c r="E130" s="1483"/>
      <c r="G130" s="1484"/>
    </row>
    <row r="131">
      <c r="A131" s="1482"/>
      <c r="C131" s="1483"/>
      <c r="D131" s="1483"/>
      <c r="E131" s="1483"/>
      <c r="G131" s="1484"/>
    </row>
    <row r="132">
      <c r="A132" s="1482"/>
      <c r="C132" s="1483"/>
      <c r="D132" s="1483"/>
      <c r="E132" s="1483"/>
      <c r="G132" s="1484"/>
    </row>
    <row r="133">
      <c r="A133" s="1482"/>
      <c r="C133" s="1483"/>
      <c r="D133" s="1483"/>
      <c r="E133" s="1483"/>
      <c r="G133" s="1484"/>
    </row>
    <row r="134">
      <c r="A134" s="1482"/>
      <c r="C134" s="1483"/>
      <c r="D134" s="1483"/>
      <c r="E134" s="1483"/>
      <c r="G134" s="1484"/>
    </row>
    <row r="135">
      <c r="A135" s="1482"/>
      <c r="C135" s="1483"/>
      <c r="D135" s="1483"/>
      <c r="E135" s="1483"/>
      <c r="G135" s="1484"/>
    </row>
    <row r="136">
      <c r="A136" s="1482"/>
      <c r="C136" s="1483"/>
      <c r="D136" s="1483"/>
      <c r="E136" s="1483"/>
      <c r="G136" s="1484"/>
    </row>
    <row r="137">
      <c r="A137" s="1482"/>
      <c r="C137" s="1483"/>
      <c r="D137" s="1483"/>
      <c r="E137" s="1483"/>
      <c r="G137" s="1484"/>
    </row>
    <row r="138">
      <c r="A138" s="1482"/>
      <c r="C138" s="1483"/>
      <c r="D138" s="1483"/>
      <c r="E138" s="1483"/>
      <c r="G138" s="1484"/>
    </row>
    <row r="139">
      <c r="A139" s="1482"/>
      <c r="C139" s="1483"/>
      <c r="D139" s="1483"/>
      <c r="E139" s="1483"/>
      <c r="G139" s="1484"/>
    </row>
    <row r="140">
      <c r="A140" s="1482"/>
      <c r="C140" s="1483"/>
      <c r="D140" s="1483"/>
      <c r="E140" s="1483"/>
      <c r="G140" s="1484"/>
    </row>
    <row r="141">
      <c r="A141" s="1482"/>
      <c r="C141" s="1483"/>
      <c r="D141" s="1483"/>
      <c r="E141" s="1483"/>
      <c r="G141" s="1484"/>
    </row>
    <row r="142">
      <c r="A142" s="1482"/>
      <c r="C142" s="1483"/>
      <c r="D142" s="1483"/>
      <c r="E142" s="1483"/>
      <c r="G142" s="1484"/>
    </row>
    <row r="143">
      <c r="A143" s="1482"/>
      <c r="C143" s="1483"/>
      <c r="D143" s="1483"/>
      <c r="E143" s="1483"/>
      <c r="G143" s="1484"/>
    </row>
    <row r="144">
      <c r="A144" s="1482"/>
      <c r="C144" s="1483"/>
      <c r="D144" s="1483"/>
      <c r="E144" s="1483"/>
      <c r="G144" s="1484"/>
    </row>
    <row r="145">
      <c r="A145" s="1482"/>
      <c r="C145" s="1483"/>
      <c r="D145" s="1483"/>
      <c r="E145" s="1483"/>
      <c r="G145" s="1484"/>
    </row>
    <row r="146">
      <c r="A146" s="1482"/>
      <c r="C146" s="1483"/>
      <c r="D146" s="1483"/>
      <c r="E146" s="1483"/>
      <c r="G146" s="1484"/>
    </row>
    <row r="147">
      <c r="A147" s="1482"/>
      <c r="C147" s="1483"/>
      <c r="D147" s="1483"/>
      <c r="E147" s="1483"/>
      <c r="G147" s="1484"/>
    </row>
    <row r="148">
      <c r="A148" s="1482"/>
      <c r="C148" s="1483"/>
      <c r="D148" s="1483"/>
      <c r="E148" s="1483"/>
      <c r="G148" s="1484"/>
    </row>
    <row r="149">
      <c r="A149" s="1482"/>
      <c r="C149" s="1483"/>
      <c r="D149" s="1483"/>
      <c r="E149" s="1483"/>
      <c r="G149" s="1484"/>
    </row>
    <row r="150">
      <c r="A150" s="1482"/>
      <c r="C150" s="1483"/>
      <c r="D150" s="1483"/>
      <c r="E150" s="1483"/>
      <c r="G150" s="1484"/>
    </row>
    <row r="151">
      <c r="A151" s="1482"/>
      <c r="C151" s="1483"/>
      <c r="D151" s="1483"/>
      <c r="E151" s="1483"/>
      <c r="G151" s="1484"/>
    </row>
    <row r="152">
      <c r="A152" s="1482"/>
      <c r="C152" s="1483"/>
      <c r="D152" s="1483"/>
      <c r="E152" s="1483"/>
      <c r="G152" s="1484"/>
    </row>
    <row r="153">
      <c r="A153" s="1482"/>
      <c r="C153" s="1483"/>
      <c r="D153" s="1483"/>
      <c r="E153" s="1483"/>
      <c r="G153" s="1484"/>
    </row>
    <row r="154">
      <c r="A154" s="1482"/>
      <c r="C154" s="1483"/>
      <c r="D154" s="1483"/>
      <c r="E154" s="1483"/>
      <c r="G154" s="1484"/>
    </row>
    <row r="155">
      <c r="A155" s="1482"/>
      <c r="C155" s="1483"/>
      <c r="D155" s="1483"/>
      <c r="E155" s="1483"/>
      <c r="G155" s="1484"/>
    </row>
    <row r="156">
      <c r="A156" s="1482"/>
      <c r="C156" s="1483"/>
      <c r="D156" s="1483"/>
      <c r="E156" s="1483"/>
      <c r="G156" s="1484"/>
    </row>
    <row r="157">
      <c r="A157" s="1482"/>
      <c r="C157" s="1483"/>
      <c r="D157" s="1483"/>
      <c r="E157" s="1483"/>
      <c r="G157" s="1484"/>
    </row>
    <row r="158">
      <c r="A158" s="1482"/>
      <c r="C158" s="1483"/>
      <c r="D158" s="1483"/>
      <c r="E158" s="1483"/>
      <c r="G158" s="1484"/>
    </row>
    <row r="159">
      <c r="A159" s="1482"/>
      <c r="C159" s="1483"/>
      <c r="D159" s="1483"/>
      <c r="E159" s="1483"/>
      <c r="G159" s="1484"/>
    </row>
    <row r="160">
      <c r="A160" s="1482"/>
      <c r="C160" s="1483"/>
      <c r="D160" s="1483"/>
      <c r="E160" s="1483"/>
      <c r="G160" s="1484"/>
    </row>
    <row r="161">
      <c r="A161" s="1482"/>
      <c r="C161" s="1483"/>
      <c r="D161" s="1483"/>
      <c r="E161" s="1483"/>
      <c r="G161" s="1484"/>
    </row>
    <row r="162">
      <c r="A162" s="1482"/>
      <c r="C162" s="1483"/>
      <c r="D162" s="1483"/>
      <c r="E162" s="1483"/>
      <c r="G162" s="1484"/>
    </row>
    <row r="163">
      <c r="A163" s="1482"/>
      <c r="C163" s="1483"/>
      <c r="D163" s="1483"/>
      <c r="E163" s="1483"/>
      <c r="G163" s="1484"/>
    </row>
    <row r="164">
      <c r="A164" s="1482"/>
      <c r="C164" s="1483"/>
      <c r="D164" s="1483"/>
      <c r="E164" s="1483"/>
      <c r="G164" s="1484"/>
    </row>
    <row r="165">
      <c r="A165" s="1482"/>
      <c r="C165" s="1483"/>
      <c r="D165" s="1483"/>
      <c r="E165" s="1483"/>
      <c r="G165" s="1484"/>
    </row>
    <row r="166">
      <c r="A166" s="1482"/>
      <c r="C166" s="1483"/>
      <c r="D166" s="1483"/>
      <c r="E166" s="1483"/>
      <c r="G166" s="1484"/>
    </row>
    <row r="167">
      <c r="A167" s="1482"/>
      <c r="C167" s="1483"/>
      <c r="D167" s="1483"/>
      <c r="E167" s="1483"/>
      <c r="G167" s="1484"/>
    </row>
    <row r="168">
      <c r="A168" s="1482"/>
      <c r="C168" s="1483"/>
      <c r="D168" s="1483"/>
      <c r="E168" s="1483"/>
      <c r="G168" s="1484"/>
    </row>
    <row r="169">
      <c r="A169" s="1482"/>
      <c r="C169" s="1483"/>
      <c r="D169" s="1483"/>
      <c r="E169" s="1483"/>
      <c r="G169" s="1484"/>
    </row>
    <row r="170">
      <c r="A170" s="1482"/>
      <c r="C170" s="1483"/>
      <c r="D170" s="1483"/>
      <c r="E170" s="1483"/>
      <c r="G170" s="1484"/>
    </row>
    <row r="171">
      <c r="A171" s="1482"/>
      <c r="C171" s="1483"/>
      <c r="D171" s="1483"/>
      <c r="E171" s="1483"/>
      <c r="G171" s="1484"/>
    </row>
    <row r="172">
      <c r="A172" s="1482"/>
      <c r="C172" s="1483"/>
      <c r="D172" s="1483"/>
      <c r="E172" s="1483"/>
      <c r="G172" s="1484"/>
    </row>
    <row r="173">
      <c r="A173" s="1482"/>
      <c r="C173" s="1483"/>
      <c r="D173" s="1483"/>
      <c r="E173" s="1483"/>
      <c r="G173" s="1484"/>
    </row>
    <row r="174">
      <c r="A174" s="1482"/>
      <c r="C174" s="1483"/>
      <c r="D174" s="1483"/>
      <c r="E174" s="1483"/>
      <c r="G174" s="1484"/>
    </row>
    <row r="175">
      <c r="A175" s="1482"/>
      <c r="C175" s="1483"/>
      <c r="D175" s="1483"/>
      <c r="E175" s="1483"/>
      <c r="G175" s="1484"/>
    </row>
    <row r="176">
      <c r="A176" s="1482"/>
      <c r="C176" s="1483"/>
      <c r="D176" s="1483"/>
      <c r="E176" s="1483"/>
      <c r="G176" s="1484"/>
    </row>
    <row r="177">
      <c r="A177" s="1482"/>
      <c r="C177" s="1483"/>
      <c r="D177" s="1483"/>
      <c r="E177" s="1483"/>
      <c r="G177" s="1484"/>
    </row>
    <row r="178">
      <c r="A178" s="1482"/>
      <c r="C178" s="1483"/>
      <c r="D178" s="1483"/>
      <c r="E178" s="1483"/>
      <c r="G178" s="1484"/>
    </row>
    <row r="179">
      <c r="A179" s="1482"/>
      <c r="C179" s="1483"/>
      <c r="D179" s="1483"/>
      <c r="E179" s="1483"/>
      <c r="G179" s="1484"/>
    </row>
    <row r="180">
      <c r="A180" s="1482"/>
      <c r="C180" s="1483"/>
      <c r="D180" s="1483"/>
      <c r="E180" s="1483"/>
      <c r="G180" s="1484"/>
    </row>
    <row r="181">
      <c r="A181" s="1482"/>
      <c r="C181" s="1483"/>
      <c r="D181" s="1483"/>
      <c r="E181" s="1483"/>
      <c r="G181" s="1484"/>
    </row>
    <row r="182">
      <c r="A182" s="1482"/>
      <c r="C182" s="1483"/>
      <c r="D182" s="1483"/>
      <c r="E182" s="1483"/>
      <c r="G182" s="1484"/>
    </row>
    <row r="183">
      <c r="A183" s="1482"/>
      <c r="C183" s="1483"/>
      <c r="D183" s="1483"/>
      <c r="E183" s="1483"/>
      <c r="G183" s="1484"/>
    </row>
    <row r="184">
      <c r="A184" s="1482"/>
      <c r="C184" s="1483"/>
      <c r="D184" s="1483"/>
      <c r="E184" s="1483"/>
      <c r="G184" s="1484"/>
    </row>
    <row r="185">
      <c r="A185" s="1482"/>
      <c r="C185" s="1483"/>
      <c r="D185" s="1483"/>
      <c r="E185" s="1483"/>
      <c r="G185" s="1484"/>
    </row>
    <row r="186">
      <c r="A186" s="1482"/>
      <c r="C186" s="1483"/>
      <c r="D186" s="1483"/>
      <c r="E186" s="1483"/>
      <c r="G186" s="1484"/>
    </row>
    <row r="187">
      <c r="A187" s="1482"/>
      <c r="C187" s="1483"/>
      <c r="D187" s="1483"/>
      <c r="E187" s="1483"/>
      <c r="G187" s="1484"/>
    </row>
    <row r="188">
      <c r="A188" s="1482"/>
      <c r="C188" s="1483"/>
      <c r="D188" s="1483"/>
      <c r="E188" s="1483"/>
      <c r="G188" s="1484"/>
    </row>
    <row r="189">
      <c r="A189" s="1482"/>
      <c r="C189" s="1483"/>
      <c r="D189" s="1483"/>
      <c r="E189" s="1483"/>
      <c r="G189" s="1484"/>
    </row>
    <row r="190">
      <c r="A190" s="1482"/>
      <c r="C190" s="1483"/>
      <c r="D190" s="1483"/>
      <c r="E190" s="1483"/>
      <c r="G190" s="1484"/>
    </row>
    <row r="191">
      <c r="A191" s="1482"/>
      <c r="C191" s="1483"/>
      <c r="D191" s="1483"/>
      <c r="E191" s="1483"/>
      <c r="G191" s="1484"/>
    </row>
    <row r="192">
      <c r="A192" s="1482"/>
      <c r="C192" s="1483"/>
      <c r="D192" s="1483"/>
      <c r="E192" s="1483"/>
      <c r="G192" s="1484"/>
    </row>
    <row r="193">
      <c r="A193" s="1482"/>
      <c r="C193" s="1483"/>
      <c r="D193" s="1483"/>
      <c r="E193" s="1483"/>
      <c r="G193" s="1484"/>
    </row>
    <row r="194">
      <c r="A194" s="1482"/>
      <c r="C194" s="1483"/>
      <c r="D194" s="1483"/>
      <c r="E194" s="1483"/>
      <c r="G194" s="1484"/>
    </row>
    <row r="195">
      <c r="A195" s="1482"/>
      <c r="C195" s="1483"/>
      <c r="D195" s="1483"/>
      <c r="E195" s="1483"/>
      <c r="G195" s="1484"/>
    </row>
    <row r="196">
      <c r="A196" s="1482"/>
      <c r="C196" s="1483"/>
      <c r="D196" s="1483"/>
      <c r="E196" s="1483"/>
      <c r="G196" s="1484"/>
    </row>
    <row r="197">
      <c r="A197" s="1482"/>
      <c r="C197" s="1483"/>
      <c r="D197" s="1483"/>
      <c r="E197" s="1483"/>
      <c r="G197" s="1484"/>
    </row>
    <row r="198">
      <c r="A198" s="1482"/>
      <c r="C198" s="1483"/>
      <c r="D198" s="1483"/>
      <c r="E198" s="1483"/>
      <c r="G198" s="1484"/>
    </row>
    <row r="199">
      <c r="A199" s="1482"/>
      <c r="C199" s="1483"/>
      <c r="D199" s="1483"/>
      <c r="E199" s="1483"/>
      <c r="G199" s="1484"/>
    </row>
    <row r="200">
      <c r="A200" s="1482"/>
      <c r="C200" s="1483"/>
      <c r="D200" s="1483"/>
      <c r="E200" s="1483"/>
      <c r="G200" s="1484"/>
    </row>
    <row r="201">
      <c r="A201" s="1482"/>
      <c r="C201" s="1483"/>
      <c r="D201" s="1483"/>
      <c r="E201" s="1483"/>
      <c r="G201" s="1484"/>
    </row>
    <row r="202">
      <c r="A202" s="1482"/>
      <c r="C202" s="1483"/>
      <c r="D202" s="1483"/>
      <c r="E202" s="1483"/>
      <c r="G202" s="1484"/>
    </row>
    <row r="203">
      <c r="A203" s="1482"/>
      <c r="C203" s="1483"/>
      <c r="D203" s="1483"/>
      <c r="E203" s="1483"/>
      <c r="G203" s="1484"/>
    </row>
    <row r="204">
      <c r="A204" s="1482"/>
      <c r="C204" s="1483"/>
      <c r="D204" s="1483"/>
      <c r="E204" s="1483"/>
      <c r="G204" s="1484"/>
    </row>
    <row r="205">
      <c r="A205" s="1482"/>
      <c r="C205" s="1483"/>
      <c r="D205" s="1483"/>
      <c r="E205" s="1483"/>
      <c r="G205" s="1484"/>
    </row>
    <row r="206">
      <c r="A206" s="1482"/>
      <c r="C206" s="1483"/>
      <c r="D206" s="1483"/>
      <c r="E206" s="1483"/>
      <c r="G206" s="1484"/>
    </row>
    <row r="207">
      <c r="A207" s="1482"/>
      <c r="C207" s="1483"/>
      <c r="D207" s="1483"/>
      <c r="E207" s="1483"/>
      <c r="G207" s="1484"/>
    </row>
    <row r="208">
      <c r="A208" s="1482"/>
      <c r="C208" s="1483"/>
      <c r="D208" s="1483"/>
      <c r="E208" s="1483"/>
      <c r="G208" s="1484"/>
    </row>
    <row r="209">
      <c r="A209" s="1482"/>
      <c r="C209" s="1483"/>
      <c r="D209" s="1483"/>
      <c r="E209" s="1483"/>
      <c r="G209" s="1484"/>
    </row>
    <row r="210">
      <c r="A210" s="1482"/>
      <c r="C210" s="1483"/>
      <c r="D210" s="1483"/>
      <c r="E210" s="1483"/>
      <c r="G210" s="1484"/>
    </row>
    <row r="211">
      <c r="A211" s="1482"/>
      <c r="C211" s="1483"/>
      <c r="D211" s="1483"/>
      <c r="E211" s="1483"/>
      <c r="G211" s="1484"/>
    </row>
    <row r="212">
      <c r="A212" s="1482"/>
      <c r="C212" s="1483"/>
      <c r="D212" s="1483"/>
      <c r="E212" s="1483"/>
      <c r="G212" s="1484"/>
    </row>
    <row r="213">
      <c r="A213" s="1482"/>
      <c r="C213" s="1483"/>
      <c r="D213" s="1483"/>
      <c r="E213" s="1483"/>
      <c r="G213" s="1484"/>
    </row>
    <row r="214">
      <c r="A214" s="1482"/>
      <c r="C214" s="1483"/>
      <c r="D214" s="1483"/>
      <c r="E214" s="1483"/>
      <c r="G214" s="1484"/>
    </row>
    <row r="215">
      <c r="A215" s="1482"/>
      <c r="C215" s="1483"/>
      <c r="D215" s="1483"/>
      <c r="E215" s="1483"/>
      <c r="G215" s="1484"/>
    </row>
    <row r="216">
      <c r="A216" s="1482"/>
      <c r="C216" s="1483"/>
      <c r="D216" s="1483"/>
      <c r="E216" s="1483"/>
      <c r="G216" s="1484"/>
    </row>
    <row r="217">
      <c r="A217" s="1482"/>
      <c r="C217" s="1483"/>
      <c r="D217" s="1483"/>
      <c r="E217" s="1483"/>
      <c r="G217" s="1484"/>
    </row>
    <row r="218">
      <c r="A218" s="1482"/>
      <c r="C218" s="1483"/>
      <c r="D218" s="1483"/>
      <c r="E218" s="1483"/>
      <c r="G218" s="1484"/>
    </row>
    <row r="219">
      <c r="A219" s="1482"/>
      <c r="C219" s="1483"/>
      <c r="D219" s="1483"/>
      <c r="E219" s="1483"/>
      <c r="G219" s="1484"/>
    </row>
    <row r="220">
      <c r="A220" s="1482"/>
      <c r="C220" s="1483"/>
      <c r="D220" s="1483"/>
      <c r="E220" s="1483"/>
      <c r="G220" s="1484"/>
    </row>
    <row r="221">
      <c r="A221" s="1482"/>
      <c r="C221" s="1483"/>
      <c r="D221" s="1483"/>
      <c r="E221" s="1483"/>
      <c r="G221" s="1484"/>
    </row>
    <row r="222">
      <c r="A222" s="1482"/>
      <c r="C222" s="1483"/>
      <c r="D222" s="1483"/>
      <c r="E222" s="1483"/>
      <c r="G222" s="1484"/>
    </row>
    <row r="223">
      <c r="A223" s="1482"/>
      <c r="C223" s="1483"/>
      <c r="D223" s="1483"/>
      <c r="E223" s="1483"/>
      <c r="G223" s="1484"/>
    </row>
    <row r="224">
      <c r="A224" s="1482"/>
      <c r="C224" s="1483"/>
      <c r="D224" s="1483"/>
      <c r="E224" s="1483"/>
      <c r="G224" s="1484"/>
    </row>
    <row r="225">
      <c r="A225" s="1482"/>
      <c r="C225" s="1483"/>
      <c r="D225" s="1483"/>
      <c r="E225" s="1483"/>
      <c r="G225" s="1484"/>
    </row>
    <row r="226">
      <c r="A226" s="1482"/>
      <c r="C226" s="1483"/>
      <c r="D226" s="1483"/>
      <c r="E226" s="1483"/>
      <c r="G226" s="1484"/>
    </row>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conditionalFormatting sqref="G3:G7 G9:G20 G22:G26 I3:I7 I9:I20 I22:I26">
    <cfRule type="cellIs" dxfId="9" priority="1" operator="lessThan">
      <formula>0</formula>
    </cfRule>
  </conditionalFormatting>
  <hyperlinks>
    <hyperlink r:id="rId1" ref="F3"/>
    <hyperlink r:id="rId2" ref="F4"/>
    <hyperlink r:id="rId3" ref="F5"/>
    <hyperlink r:id="rId4" ref="F6"/>
    <hyperlink r:id="rId5" ref="F9"/>
    <hyperlink r:id="rId6" ref="F10"/>
    <hyperlink r:id="rId7" ref="F11"/>
    <hyperlink r:id="rId8" ref="F12"/>
    <hyperlink r:id="rId9" ref="F13"/>
    <hyperlink r:id="rId10" ref="F14"/>
    <hyperlink r:id="rId11" ref="F15"/>
    <hyperlink r:id="rId12" ref="F19"/>
    <hyperlink r:id="rId13" ref="F20"/>
    <hyperlink r:id="rId14" ref="F22"/>
    <hyperlink r:id="rId15" ref="F23"/>
    <hyperlink r:id="rId16" ref="F24"/>
  </hyperlinks>
  <printOptions/>
  <pageMargins bottom="0.75" footer="0.0" header="0.0" left="0.7" right="0.7" top="0.75"/>
  <pageSetup orientation="landscape"/>
  <drawing r:id="rId17"/>
</worksheet>
</file>